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tables/table1.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2.xml" ContentType="application/vnd.openxmlformats-officedocument.spreadsheetml.table+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Lan\Downloads\"/>
    </mc:Choice>
  </mc:AlternateContent>
  <xr:revisionPtr revIDLastSave="0" documentId="13_ncr:1_{8F07AC41-509D-4475-AA98-3079AE5DF933}" xr6:coauthVersionLast="47" xr6:coauthVersionMax="47" xr10:uidLastSave="{00000000-0000-0000-0000-000000000000}"/>
  <bookViews>
    <workbookView xWindow="-108" yWindow="-108" windowWidth="23256" windowHeight="13896" firstSheet="1" activeTab="6" xr2:uid="{00000000-000D-0000-FFFF-FFFF00000000}"/>
  </bookViews>
  <sheets>
    <sheet name="Indirect Active (2)" sheetId="8" state="hidden" r:id="rId1"/>
    <sheet name="data analysis" sheetId="6" r:id="rId2"/>
    <sheet name="Pivot" sheetId="9" r:id="rId3"/>
    <sheet name="Indirect Active" sheetId="1" r:id="rId4"/>
    <sheet name="Promotion" sheetId="10" r:id="rId5"/>
    <sheet name="Special Cases" sheetId="11" r:id="rId6"/>
    <sheet name="Direct (indirect blue) inc." sheetId="2" r:id="rId7"/>
  </sheets>
  <externalReferences>
    <externalReference r:id="rId8"/>
    <externalReference r:id="rId9"/>
    <externalReference r:id="rId10"/>
    <externalReference r:id="rId11"/>
    <externalReference r:id="rId12"/>
    <externalReference r:id="rId13"/>
  </externalReferences>
  <definedNames>
    <definedName name="_xlnm._FilterDatabase" localSheetId="3" hidden="1">'Indirect Active'!$A$1:$AW$803</definedName>
    <definedName name="_xlnm._FilterDatabase" localSheetId="0" hidden="1">'Indirect Active (2)'!$A$1:$AY$627</definedName>
    <definedName name="_xlnm._FilterDatabase" localSheetId="4" hidden="1">Promotion!$A$2:$AX$59</definedName>
    <definedName name="_xlnm._FilterDatabase" localSheetId="5" hidden="1">'Special Cases'!$A$1:$BD$159</definedName>
  </definedNames>
  <calcPr calcId="191029"/>
  <pivotCaches>
    <pivotCache cacheId="0"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3194" i="2" l="1"/>
  <c r="AE3194" i="2" s="1"/>
  <c r="Y3194" i="2"/>
  <c r="X3194" i="2"/>
  <c r="W3194" i="2"/>
  <c r="R3194" i="2"/>
  <c r="P3194" i="2"/>
  <c r="T3194" i="2" s="1"/>
  <c r="AD3193" i="2"/>
  <c r="AE3193" i="2" s="1"/>
  <c r="Y3193" i="2"/>
  <c r="X3193" i="2"/>
  <c r="W3193" i="2"/>
  <c r="R3193" i="2"/>
  <c r="T3193" i="2" s="1"/>
  <c r="S3193" i="2" s="1"/>
  <c r="P3193" i="2"/>
  <c r="AD3192" i="2"/>
  <c r="AE3192" i="2" s="1"/>
  <c r="AL3192" i="2" s="1"/>
  <c r="Y3192" i="2"/>
  <c r="X3192" i="2"/>
  <c r="W3192" i="2"/>
  <c r="R3192" i="2"/>
  <c r="P3192" i="2"/>
  <c r="T3192" i="2" s="1"/>
  <c r="AD3191" i="2"/>
  <c r="AE3191" i="2" s="1"/>
  <c r="AG3191" i="2" s="1"/>
  <c r="Y3191" i="2"/>
  <c r="X3191" i="2"/>
  <c r="W3191" i="2"/>
  <c r="R3191" i="2"/>
  <c r="P3191" i="2"/>
  <c r="T3191" i="2" s="1"/>
  <c r="AD3190" i="2"/>
  <c r="AE3190" i="2" s="1"/>
  <c r="Y3190" i="2"/>
  <c r="X3190" i="2"/>
  <c r="W3190" i="2"/>
  <c r="R3190" i="2"/>
  <c r="P3190" i="2"/>
  <c r="AD3189" i="2"/>
  <c r="AE3189" i="2" s="1"/>
  <c r="Y3189" i="2"/>
  <c r="X3189" i="2"/>
  <c r="W3189" i="2"/>
  <c r="R3189" i="2"/>
  <c r="P3189" i="2"/>
  <c r="T3189" i="2" s="1"/>
  <c r="AD3188" i="2"/>
  <c r="AE3188" i="2" s="1"/>
  <c r="AG3188" i="2" s="1"/>
  <c r="Y3188" i="2"/>
  <c r="X3188" i="2"/>
  <c r="W3188" i="2"/>
  <c r="R3188" i="2"/>
  <c r="P3188" i="2"/>
  <c r="T3188" i="2" s="1"/>
  <c r="AD3187" i="2"/>
  <c r="AE3187" i="2" s="1"/>
  <c r="Y3187" i="2"/>
  <c r="X3187" i="2"/>
  <c r="W3187" i="2"/>
  <c r="R3187" i="2"/>
  <c r="P3187" i="2"/>
  <c r="T3187" i="2" s="1"/>
  <c r="AD3186" i="2"/>
  <c r="AE3186" i="2" s="1"/>
  <c r="Y3186" i="2"/>
  <c r="X3186" i="2"/>
  <c r="W3186" i="2"/>
  <c r="R3186" i="2"/>
  <c r="P3186" i="2"/>
  <c r="T3186" i="2" s="1"/>
  <c r="AD3185" i="2"/>
  <c r="AE3185" i="2" s="1"/>
  <c r="Y3185" i="2"/>
  <c r="X3185" i="2"/>
  <c r="W3185" i="2"/>
  <c r="R3185" i="2"/>
  <c r="P3185" i="2"/>
  <c r="T3185" i="2" s="1"/>
  <c r="U3185" i="2" s="1"/>
  <c r="AD3184" i="2"/>
  <c r="AE3184" i="2" s="1"/>
  <c r="AL3184" i="2" s="1"/>
  <c r="Y3184" i="2"/>
  <c r="X3184" i="2"/>
  <c r="W3184" i="2"/>
  <c r="R3184" i="2"/>
  <c r="P3184" i="2"/>
  <c r="T3184" i="2" s="1"/>
  <c r="AD3183" i="2"/>
  <c r="AE3183" i="2" s="1"/>
  <c r="Y3183" i="2"/>
  <c r="X3183" i="2"/>
  <c r="W3183" i="2"/>
  <c r="R3183" i="2"/>
  <c r="P3183" i="2"/>
  <c r="T3183" i="2" s="1"/>
  <c r="AD3182" i="2"/>
  <c r="AE3182" i="2" s="1"/>
  <c r="Y3182" i="2"/>
  <c r="X3182" i="2"/>
  <c r="W3182" i="2"/>
  <c r="R3182" i="2"/>
  <c r="P3182" i="2"/>
  <c r="AD3181" i="2"/>
  <c r="AE3181" i="2" s="1"/>
  <c r="Y3181" i="2"/>
  <c r="X3181" i="2"/>
  <c r="W3181" i="2"/>
  <c r="R3181" i="2"/>
  <c r="P3181" i="2"/>
  <c r="T3181" i="2" s="1"/>
  <c r="AD3180" i="2"/>
  <c r="AE3180" i="2" s="1"/>
  <c r="Y3180" i="2"/>
  <c r="X3180" i="2"/>
  <c r="W3180" i="2"/>
  <c r="R3180" i="2"/>
  <c r="P3180" i="2"/>
  <c r="T3180" i="2" s="1"/>
  <c r="AD3179" i="2"/>
  <c r="AE3179" i="2" s="1"/>
  <c r="Y3179" i="2"/>
  <c r="X3179" i="2"/>
  <c r="W3179" i="2"/>
  <c r="R3179" i="2"/>
  <c r="P3179" i="2"/>
  <c r="T3179" i="2" s="1"/>
  <c r="AD3178" i="2"/>
  <c r="AE3178" i="2" s="1"/>
  <c r="Y3178" i="2"/>
  <c r="X3178" i="2"/>
  <c r="W3178" i="2"/>
  <c r="R3178" i="2"/>
  <c r="P3178" i="2"/>
  <c r="T3178" i="2" s="1"/>
  <c r="AD3177" i="2"/>
  <c r="AE3177" i="2" s="1"/>
  <c r="AF3177" i="2" s="1"/>
  <c r="Y3177" i="2"/>
  <c r="X3177" i="2"/>
  <c r="W3177" i="2"/>
  <c r="R3177" i="2"/>
  <c r="P3177" i="2"/>
  <c r="T3177" i="2" s="1"/>
  <c r="AD3176" i="2"/>
  <c r="AE3176" i="2" s="1"/>
  <c r="AL3176" i="2" s="1"/>
  <c r="Y3176" i="2"/>
  <c r="X3176" i="2"/>
  <c r="W3176" i="2"/>
  <c r="R3176" i="2"/>
  <c r="P3176" i="2"/>
  <c r="AD3175" i="2"/>
  <c r="AE3175" i="2" s="1"/>
  <c r="Y3175" i="2"/>
  <c r="X3175" i="2"/>
  <c r="W3175" i="2"/>
  <c r="R3175" i="2"/>
  <c r="P3175" i="2"/>
  <c r="T3175" i="2" s="1"/>
  <c r="S3175" i="2" s="1"/>
  <c r="AD3174" i="2"/>
  <c r="AE3174" i="2" s="1"/>
  <c r="Y3174" i="2"/>
  <c r="X3174" i="2"/>
  <c r="W3174" i="2"/>
  <c r="R3174" i="2"/>
  <c r="P3174" i="2"/>
  <c r="AD3173" i="2"/>
  <c r="AE3173" i="2" s="1"/>
  <c r="Y3173" i="2"/>
  <c r="X3173" i="2"/>
  <c r="W3173" i="2"/>
  <c r="R3173" i="2"/>
  <c r="P3173" i="2"/>
  <c r="T3173" i="2" s="1"/>
  <c r="AD3172" i="2"/>
  <c r="AE3172" i="2" s="1"/>
  <c r="AG3172" i="2" s="1"/>
  <c r="Y3172" i="2"/>
  <c r="X3172" i="2"/>
  <c r="W3172" i="2"/>
  <c r="R3172" i="2"/>
  <c r="P3172" i="2"/>
  <c r="AD3171" i="2"/>
  <c r="AE3171" i="2" s="1"/>
  <c r="Y3171" i="2"/>
  <c r="X3171" i="2"/>
  <c r="W3171" i="2"/>
  <c r="R3171" i="2"/>
  <c r="P3171" i="2"/>
  <c r="AD3170" i="2"/>
  <c r="AE3170" i="2" s="1"/>
  <c r="Y3170" i="2"/>
  <c r="X3170" i="2"/>
  <c r="W3170" i="2"/>
  <c r="R3170" i="2"/>
  <c r="P3170" i="2"/>
  <c r="AD3169" i="2"/>
  <c r="AE3169" i="2" s="1"/>
  <c r="Y3169" i="2"/>
  <c r="X3169" i="2"/>
  <c r="W3169" i="2"/>
  <c r="R3169" i="2"/>
  <c r="P3169" i="2"/>
  <c r="AD3168" i="2"/>
  <c r="AE3168" i="2" s="1"/>
  <c r="AL3168" i="2" s="1"/>
  <c r="Y3168" i="2"/>
  <c r="X3168" i="2"/>
  <c r="W3168" i="2"/>
  <c r="R3168" i="2"/>
  <c r="P3168" i="2"/>
  <c r="AD3167" i="2"/>
  <c r="AE3167" i="2" s="1"/>
  <c r="Y3167" i="2"/>
  <c r="X3167" i="2"/>
  <c r="W3167" i="2"/>
  <c r="R3167" i="2"/>
  <c r="P3167" i="2"/>
  <c r="AD3166" i="2"/>
  <c r="AE3166" i="2" s="1"/>
  <c r="Y3166" i="2"/>
  <c r="X3166" i="2"/>
  <c r="W3166" i="2"/>
  <c r="R3166" i="2"/>
  <c r="P3166" i="2"/>
  <c r="AD3165" i="2"/>
  <c r="AE3165" i="2" s="1"/>
  <c r="Y3165" i="2"/>
  <c r="X3165" i="2"/>
  <c r="W3165" i="2"/>
  <c r="R3165" i="2"/>
  <c r="P3165" i="2"/>
  <c r="AD3164" i="2"/>
  <c r="AE3164" i="2" s="1"/>
  <c r="Y3164" i="2"/>
  <c r="X3164" i="2"/>
  <c r="W3164" i="2"/>
  <c r="R3164" i="2"/>
  <c r="P3164" i="2"/>
  <c r="T3164" i="2" s="1"/>
  <c r="AD3163" i="2"/>
  <c r="AE3163" i="2" s="1"/>
  <c r="Y3163" i="2"/>
  <c r="X3163" i="2"/>
  <c r="W3163" i="2"/>
  <c r="R3163" i="2"/>
  <c r="P3163" i="2"/>
  <c r="T3163" i="2" s="1"/>
  <c r="AD3162" i="2"/>
  <c r="AE3162" i="2" s="1"/>
  <c r="Y3162" i="2"/>
  <c r="X3162" i="2"/>
  <c r="W3162" i="2"/>
  <c r="R3162" i="2"/>
  <c r="P3162" i="2"/>
  <c r="T3162" i="2" s="1"/>
  <c r="AD3161" i="2"/>
  <c r="AE3161" i="2" s="1"/>
  <c r="Y3161" i="2"/>
  <c r="X3161" i="2"/>
  <c r="W3161" i="2"/>
  <c r="R3161" i="2"/>
  <c r="P3161" i="2"/>
  <c r="T3161" i="2" s="1"/>
  <c r="U3161" i="2" s="1"/>
  <c r="AD3160" i="2"/>
  <c r="AE3160" i="2" s="1"/>
  <c r="AL3160" i="2" s="1"/>
  <c r="Y3160" i="2"/>
  <c r="X3160" i="2"/>
  <c r="W3160" i="2"/>
  <c r="R3160" i="2"/>
  <c r="P3160" i="2"/>
  <c r="AD3159" i="2"/>
  <c r="AE3159" i="2" s="1"/>
  <c r="Y3159" i="2"/>
  <c r="X3159" i="2"/>
  <c r="W3159" i="2"/>
  <c r="R3159" i="2"/>
  <c r="P3159" i="2"/>
  <c r="AD3158" i="2"/>
  <c r="AE3158" i="2" s="1"/>
  <c r="Y3158" i="2"/>
  <c r="X3158" i="2"/>
  <c r="W3158" i="2"/>
  <c r="R3158" i="2"/>
  <c r="P3158" i="2"/>
  <c r="AD3157" i="2"/>
  <c r="AE3157" i="2" s="1"/>
  <c r="Y3157" i="2"/>
  <c r="X3157" i="2"/>
  <c r="W3157" i="2"/>
  <c r="R3157" i="2"/>
  <c r="P3157" i="2"/>
  <c r="AD3156" i="2"/>
  <c r="AE3156" i="2" s="1"/>
  <c r="Y3156" i="2"/>
  <c r="X3156" i="2"/>
  <c r="W3156" i="2"/>
  <c r="R3156" i="2"/>
  <c r="P3156" i="2"/>
  <c r="T3156" i="2" s="1"/>
  <c r="AD3155" i="2"/>
  <c r="AE3155" i="2" s="1"/>
  <c r="Y3155" i="2"/>
  <c r="X3155" i="2"/>
  <c r="W3155" i="2"/>
  <c r="R3155" i="2"/>
  <c r="P3155" i="2"/>
  <c r="T3155" i="2" s="1"/>
  <c r="AD3154" i="2"/>
  <c r="AE3154" i="2" s="1"/>
  <c r="Y3154" i="2"/>
  <c r="X3154" i="2"/>
  <c r="W3154" i="2"/>
  <c r="R3154" i="2"/>
  <c r="P3154" i="2"/>
  <c r="T3154" i="2" s="1"/>
  <c r="AD3153" i="2"/>
  <c r="AE3153" i="2" s="1"/>
  <c r="AF3153" i="2" s="1"/>
  <c r="Y3153" i="2"/>
  <c r="X3153" i="2"/>
  <c r="W3153" i="2"/>
  <c r="R3153" i="2"/>
  <c r="P3153" i="2"/>
  <c r="AD3152" i="2"/>
  <c r="AE3152" i="2" s="1"/>
  <c r="AL3152" i="2" s="1"/>
  <c r="Y3152" i="2"/>
  <c r="X3152" i="2"/>
  <c r="W3152" i="2"/>
  <c r="R3152" i="2"/>
  <c r="P3152" i="2"/>
  <c r="AD3151" i="2"/>
  <c r="AE3151" i="2" s="1"/>
  <c r="Y3151" i="2"/>
  <c r="X3151" i="2"/>
  <c r="W3151" i="2"/>
  <c r="R3151" i="2"/>
  <c r="P3151" i="2"/>
  <c r="T3151" i="2" s="1"/>
  <c r="S3151" i="2" s="1"/>
  <c r="AD3150" i="2"/>
  <c r="AE3150" i="2" s="1"/>
  <c r="Y3150" i="2"/>
  <c r="X3150" i="2"/>
  <c r="W3150" i="2"/>
  <c r="R3150" i="2"/>
  <c r="P3150" i="2"/>
  <c r="AD3149" i="2"/>
  <c r="AE3149" i="2" s="1"/>
  <c r="Y3149" i="2"/>
  <c r="X3149" i="2"/>
  <c r="W3149" i="2"/>
  <c r="R3149" i="2"/>
  <c r="P3149" i="2"/>
  <c r="T3149" i="2" s="1"/>
  <c r="AD3148" i="2"/>
  <c r="AE3148" i="2" s="1"/>
  <c r="AG3148" i="2" s="1"/>
  <c r="Y3148" i="2"/>
  <c r="X3148" i="2"/>
  <c r="W3148" i="2"/>
  <c r="R3148" i="2"/>
  <c r="P3148" i="2"/>
  <c r="T3148" i="2" s="1"/>
  <c r="AD3147" i="2"/>
  <c r="AE3147" i="2" s="1"/>
  <c r="Y3147" i="2"/>
  <c r="X3147" i="2"/>
  <c r="W3147" i="2"/>
  <c r="R3147" i="2"/>
  <c r="P3147" i="2"/>
  <c r="T3147" i="2" s="1"/>
  <c r="AD3146" i="2"/>
  <c r="AE3146" i="2" s="1"/>
  <c r="Y3146" i="2"/>
  <c r="X3146" i="2"/>
  <c r="W3146" i="2"/>
  <c r="R3146" i="2"/>
  <c r="P3146" i="2"/>
  <c r="T3146" i="2" s="1"/>
  <c r="AD3145" i="2"/>
  <c r="AE3145" i="2" s="1"/>
  <c r="Y3145" i="2"/>
  <c r="X3145" i="2"/>
  <c r="W3145" i="2"/>
  <c r="R3145" i="2"/>
  <c r="P3145" i="2"/>
  <c r="T3145" i="2" s="1"/>
  <c r="U3145" i="2" s="1"/>
  <c r="AD3144" i="2"/>
  <c r="AE3144" i="2" s="1"/>
  <c r="AL3144" i="2" s="1"/>
  <c r="Y3144" i="2"/>
  <c r="X3144" i="2"/>
  <c r="W3144" i="2"/>
  <c r="R3144" i="2"/>
  <c r="P3144" i="2"/>
  <c r="T3144" i="2" s="1"/>
  <c r="AD3143" i="2"/>
  <c r="AE3143" i="2" s="1"/>
  <c r="AG3143" i="2" s="1"/>
  <c r="Y3143" i="2"/>
  <c r="X3143" i="2"/>
  <c r="W3143" i="2"/>
  <c r="R3143" i="2"/>
  <c r="P3143" i="2"/>
  <c r="T3143" i="2" s="1"/>
  <c r="S3143" i="2" s="1"/>
  <c r="AD3142" i="2"/>
  <c r="AE3142" i="2" s="1"/>
  <c r="Y3142" i="2"/>
  <c r="X3142" i="2"/>
  <c r="W3142" i="2"/>
  <c r="R3142" i="2"/>
  <c r="P3142" i="2"/>
  <c r="AD3141" i="2"/>
  <c r="AE3141" i="2" s="1"/>
  <c r="Y3141" i="2"/>
  <c r="X3141" i="2"/>
  <c r="W3141" i="2"/>
  <c r="R3141" i="2"/>
  <c r="P3141" i="2"/>
  <c r="T3141" i="2" s="1"/>
  <c r="AD3140" i="2"/>
  <c r="AE3140" i="2" s="1"/>
  <c r="AG3140" i="2" s="1"/>
  <c r="Y3140" i="2"/>
  <c r="X3140" i="2"/>
  <c r="W3140" i="2"/>
  <c r="R3140" i="2"/>
  <c r="P3140" i="2"/>
  <c r="AD3139" i="2"/>
  <c r="AE3139" i="2" s="1"/>
  <c r="Y3139" i="2"/>
  <c r="X3139" i="2"/>
  <c r="W3139" i="2"/>
  <c r="R3139" i="2"/>
  <c r="P3139" i="2"/>
  <c r="T3139" i="2" s="1"/>
  <c r="AD3138" i="2"/>
  <c r="AE3138" i="2" s="1"/>
  <c r="Y3138" i="2"/>
  <c r="X3138" i="2"/>
  <c r="W3138" i="2"/>
  <c r="R3138" i="2"/>
  <c r="P3138" i="2"/>
  <c r="AD3137" i="2"/>
  <c r="AE3137" i="2" s="1"/>
  <c r="AF3137" i="2" s="1"/>
  <c r="Y3137" i="2"/>
  <c r="X3137" i="2"/>
  <c r="W3137" i="2"/>
  <c r="R3137" i="2"/>
  <c r="P3137" i="2"/>
  <c r="AD3136" i="2"/>
  <c r="AE3136" i="2" s="1"/>
  <c r="AL3136" i="2" s="1"/>
  <c r="Y3136" i="2"/>
  <c r="X3136" i="2"/>
  <c r="W3136" i="2"/>
  <c r="R3136" i="2"/>
  <c r="P3136" i="2"/>
  <c r="AD3135" i="2"/>
  <c r="AE3135" i="2" s="1"/>
  <c r="AG3135" i="2" s="1"/>
  <c r="Y3135" i="2"/>
  <c r="X3135" i="2"/>
  <c r="W3135" i="2"/>
  <c r="R3135" i="2"/>
  <c r="P3135" i="2"/>
  <c r="T3135" i="2" s="1"/>
  <c r="AE3134" i="2"/>
  <c r="AD3134" i="2"/>
  <c r="Y3134" i="2"/>
  <c r="X3134" i="2"/>
  <c r="W3134" i="2"/>
  <c r="R3134" i="2"/>
  <c r="P3134" i="2"/>
  <c r="AD3133" i="2"/>
  <c r="AE3133" i="2" s="1"/>
  <c r="Y3133" i="2"/>
  <c r="X3133" i="2"/>
  <c r="W3133" i="2"/>
  <c r="R3133" i="2"/>
  <c r="P3133" i="2"/>
  <c r="T3133" i="2" s="1"/>
  <c r="AD3132" i="2"/>
  <c r="AE3132" i="2" s="1"/>
  <c r="Y3132" i="2"/>
  <c r="X3132" i="2"/>
  <c r="W3132" i="2"/>
  <c r="R3132" i="2"/>
  <c r="P3132" i="2"/>
  <c r="T3132" i="2" s="1"/>
  <c r="AD3131" i="2"/>
  <c r="AE3131" i="2" s="1"/>
  <c r="Y3131" i="2"/>
  <c r="X3131" i="2"/>
  <c r="W3131" i="2"/>
  <c r="R3131" i="2"/>
  <c r="P3131" i="2"/>
  <c r="T3131" i="2" s="1"/>
  <c r="AD3130" i="2"/>
  <c r="AE3130" i="2" s="1"/>
  <c r="Y3130" i="2"/>
  <c r="X3130" i="2"/>
  <c r="W3130" i="2"/>
  <c r="R3130" i="2"/>
  <c r="P3130" i="2"/>
  <c r="T3130" i="2" s="1"/>
  <c r="AD3129" i="2"/>
  <c r="AE3129" i="2" s="1"/>
  <c r="Y3129" i="2"/>
  <c r="X3129" i="2"/>
  <c r="W3129" i="2"/>
  <c r="R3129" i="2"/>
  <c r="P3129" i="2"/>
  <c r="T3129" i="2" s="1"/>
  <c r="AD3128" i="2"/>
  <c r="AE3128" i="2" s="1"/>
  <c r="AL3128" i="2" s="1"/>
  <c r="Y3128" i="2"/>
  <c r="X3128" i="2"/>
  <c r="W3128" i="2"/>
  <c r="R3128" i="2"/>
  <c r="P3128" i="2"/>
  <c r="AD3127" i="2"/>
  <c r="AE3127" i="2" s="1"/>
  <c r="AG3127" i="2" s="1"/>
  <c r="Y3127" i="2"/>
  <c r="X3127" i="2"/>
  <c r="W3127" i="2"/>
  <c r="R3127" i="2"/>
  <c r="P3127" i="2"/>
  <c r="AD3126" i="2"/>
  <c r="AE3126" i="2" s="1"/>
  <c r="Y3126" i="2"/>
  <c r="X3126" i="2"/>
  <c r="W3126" i="2"/>
  <c r="R3126" i="2"/>
  <c r="P3126" i="2"/>
  <c r="AD3125" i="2"/>
  <c r="AE3125" i="2" s="1"/>
  <c r="Y3125" i="2"/>
  <c r="X3125" i="2"/>
  <c r="W3125" i="2"/>
  <c r="R3125" i="2"/>
  <c r="P3125" i="2"/>
  <c r="T3125" i="2" s="1"/>
  <c r="AD3124" i="2"/>
  <c r="AE3124" i="2" s="1"/>
  <c r="AG3124" i="2" s="1"/>
  <c r="Y3124" i="2"/>
  <c r="X3124" i="2"/>
  <c r="W3124" i="2"/>
  <c r="R3124" i="2"/>
  <c r="P3124" i="2"/>
  <c r="T3124" i="2" s="1"/>
  <c r="AD3123" i="2"/>
  <c r="AE3123" i="2" s="1"/>
  <c r="Y3123" i="2"/>
  <c r="X3123" i="2"/>
  <c r="W3123" i="2"/>
  <c r="R3123" i="2"/>
  <c r="P3123" i="2"/>
  <c r="AD3122" i="2"/>
  <c r="AE3122" i="2" s="1"/>
  <c r="Y3122" i="2"/>
  <c r="X3122" i="2"/>
  <c r="W3122" i="2"/>
  <c r="R3122" i="2"/>
  <c r="P3122" i="2"/>
  <c r="T3122" i="2" s="1"/>
  <c r="AD3121" i="2"/>
  <c r="AE3121" i="2" s="1"/>
  <c r="Y3121" i="2"/>
  <c r="X3121" i="2"/>
  <c r="W3121" i="2"/>
  <c r="R3121" i="2"/>
  <c r="P3121" i="2"/>
  <c r="AD3120" i="2"/>
  <c r="AE3120" i="2" s="1"/>
  <c r="AL3120" i="2" s="1"/>
  <c r="Y3120" i="2"/>
  <c r="X3120" i="2"/>
  <c r="W3120" i="2"/>
  <c r="R3120" i="2"/>
  <c r="P3120" i="2"/>
  <c r="AD3119" i="2"/>
  <c r="AE3119" i="2" s="1"/>
  <c r="Y3119" i="2"/>
  <c r="X3119" i="2"/>
  <c r="W3119" i="2"/>
  <c r="R3119" i="2"/>
  <c r="P3119" i="2"/>
  <c r="AD3118" i="2"/>
  <c r="AE3118" i="2" s="1"/>
  <c r="Y3118" i="2"/>
  <c r="X3118" i="2"/>
  <c r="W3118" i="2"/>
  <c r="R3118" i="2"/>
  <c r="P3118" i="2"/>
  <c r="AD3117" i="2"/>
  <c r="AE3117" i="2" s="1"/>
  <c r="Y3117" i="2"/>
  <c r="X3117" i="2"/>
  <c r="W3117" i="2"/>
  <c r="R3117" i="2"/>
  <c r="P3117" i="2"/>
  <c r="AD3116" i="2"/>
  <c r="AE3116" i="2" s="1"/>
  <c r="Y3116" i="2"/>
  <c r="X3116" i="2"/>
  <c r="W3116" i="2"/>
  <c r="R3116" i="2"/>
  <c r="P3116" i="2"/>
  <c r="T3116" i="2" s="1"/>
  <c r="AD3115" i="2"/>
  <c r="AE3115" i="2" s="1"/>
  <c r="Y3115" i="2"/>
  <c r="X3115" i="2"/>
  <c r="W3115" i="2"/>
  <c r="R3115" i="2"/>
  <c r="P3115" i="2"/>
  <c r="AD3114" i="2"/>
  <c r="AE3114" i="2" s="1"/>
  <c r="Y3114" i="2"/>
  <c r="X3114" i="2"/>
  <c r="W3114" i="2"/>
  <c r="R3114" i="2"/>
  <c r="P3114" i="2"/>
  <c r="T3114" i="2" s="1"/>
  <c r="AD3113" i="2"/>
  <c r="AE3113" i="2" s="1"/>
  <c r="AF3113" i="2" s="1"/>
  <c r="Y3113" i="2"/>
  <c r="X3113" i="2"/>
  <c r="W3113" i="2"/>
  <c r="R3113" i="2"/>
  <c r="P3113" i="2"/>
  <c r="AD3112" i="2"/>
  <c r="AE3112" i="2" s="1"/>
  <c r="AL3112" i="2" s="1"/>
  <c r="Y3112" i="2"/>
  <c r="X3112" i="2"/>
  <c r="W3112" i="2"/>
  <c r="R3112" i="2"/>
  <c r="P3112" i="2"/>
  <c r="T3112" i="2" s="1"/>
  <c r="AD3111" i="2"/>
  <c r="AE3111" i="2" s="1"/>
  <c r="AG3111" i="2" s="1"/>
  <c r="Y3111" i="2"/>
  <c r="X3111" i="2"/>
  <c r="W3111" i="2"/>
  <c r="R3111" i="2"/>
  <c r="P3111" i="2"/>
  <c r="AD3110" i="2"/>
  <c r="AE3110" i="2" s="1"/>
  <c r="Y3110" i="2"/>
  <c r="X3110" i="2"/>
  <c r="W3110" i="2"/>
  <c r="R3110" i="2"/>
  <c r="P3110" i="2"/>
  <c r="AD3109" i="2"/>
  <c r="AE3109" i="2" s="1"/>
  <c r="Y3109" i="2"/>
  <c r="X3109" i="2"/>
  <c r="W3109" i="2"/>
  <c r="R3109" i="2"/>
  <c r="P3109" i="2"/>
  <c r="AD3108" i="2"/>
  <c r="AE3108" i="2" s="1"/>
  <c r="AG3108" i="2" s="1"/>
  <c r="Y3108" i="2"/>
  <c r="X3108" i="2"/>
  <c r="W3108" i="2"/>
  <c r="R3108" i="2"/>
  <c r="P3108" i="2"/>
  <c r="T3108" i="2" s="1"/>
  <c r="AD3107" i="2"/>
  <c r="AE3107" i="2" s="1"/>
  <c r="Y3107" i="2"/>
  <c r="X3107" i="2"/>
  <c r="W3107" i="2"/>
  <c r="R3107" i="2"/>
  <c r="P3107" i="2"/>
  <c r="T3107" i="2" s="1"/>
  <c r="AD3106" i="2"/>
  <c r="AE3106" i="2" s="1"/>
  <c r="Y3106" i="2"/>
  <c r="X3106" i="2"/>
  <c r="W3106" i="2"/>
  <c r="R3106" i="2"/>
  <c r="P3106" i="2"/>
  <c r="T3106" i="2" s="1"/>
  <c r="AD3105" i="2"/>
  <c r="AE3105" i="2" s="1"/>
  <c r="AG3105" i="2" s="1"/>
  <c r="Y3105" i="2"/>
  <c r="X3105" i="2"/>
  <c r="W3105" i="2"/>
  <c r="R3105" i="2"/>
  <c r="P3105" i="2"/>
  <c r="T3105" i="2" s="1"/>
  <c r="U3105" i="2" s="1"/>
  <c r="AD3104" i="2"/>
  <c r="AE3104" i="2" s="1"/>
  <c r="Y3104" i="2"/>
  <c r="X3104" i="2"/>
  <c r="W3104" i="2"/>
  <c r="R3104" i="2"/>
  <c r="P3104" i="2"/>
  <c r="T3104" i="2" s="1"/>
  <c r="AD3103" i="2"/>
  <c r="AE3103" i="2" s="1"/>
  <c r="AL3103" i="2" s="1"/>
  <c r="Y3103" i="2"/>
  <c r="X3103" i="2"/>
  <c r="W3103" i="2"/>
  <c r="R3103" i="2"/>
  <c r="P3103" i="2"/>
  <c r="AD3102" i="2"/>
  <c r="AE3102" i="2" s="1"/>
  <c r="Y3102" i="2"/>
  <c r="X3102" i="2"/>
  <c r="W3102" i="2"/>
  <c r="R3102" i="2"/>
  <c r="P3102" i="2"/>
  <c r="AE3101" i="2"/>
  <c r="AD3101" i="2"/>
  <c r="Y3101" i="2"/>
  <c r="X3101" i="2"/>
  <c r="W3101" i="2"/>
  <c r="R3101" i="2"/>
  <c r="P3101" i="2"/>
  <c r="T3101" i="2" s="1"/>
  <c r="AD3100" i="2"/>
  <c r="AE3100" i="2" s="1"/>
  <c r="AG3100" i="2" s="1"/>
  <c r="Y3100" i="2"/>
  <c r="X3100" i="2"/>
  <c r="W3100" i="2"/>
  <c r="R3100" i="2"/>
  <c r="P3100" i="2"/>
  <c r="T3100" i="2" s="1"/>
  <c r="AD3099" i="2"/>
  <c r="AE3099" i="2" s="1"/>
  <c r="Y3099" i="2"/>
  <c r="X3099" i="2"/>
  <c r="W3099" i="2"/>
  <c r="R3099" i="2"/>
  <c r="P3099" i="2"/>
  <c r="T3099" i="2" s="1"/>
  <c r="AD3098" i="2"/>
  <c r="AE3098" i="2" s="1"/>
  <c r="AL3098" i="2" s="1"/>
  <c r="Y3098" i="2"/>
  <c r="X3098" i="2"/>
  <c r="W3098" i="2"/>
  <c r="R3098" i="2"/>
  <c r="P3098" i="2"/>
  <c r="T3098" i="2" s="1"/>
  <c r="S3098" i="2" s="1"/>
  <c r="AD3097" i="2"/>
  <c r="AE3097" i="2" s="1"/>
  <c r="Y3097" i="2"/>
  <c r="X3097" i="2"/>
  <c r="W3097" i="2"/>
  <c r="R3097" i="2"/>
  <c r="P3097" i="2"/>
  <c r="AD3096" i="2"/>
  <c r="AE3096" i="2" s="1"/>
  <c r="AL3096" i="2" s="1"/>
  <c r="Y3096" i="2"/>
  <c r="X3096" i="2"/>
  <c r="W3096" i="2"/>
  <c r="R3096" i="2"/>
  <c r="P3096" i="2"/>
  <c r="AD3095" i="2"/>
  <c r="AE3095" i="2" s="1"/>
  <c r="AG3095" i="2" s="1"/>
  <c r="Y3095" i="2"/>
  <c r="X3095" i="2"/>
  <c r="W3095" i="2"/>
  <c r="R3095" i="2"/>
  <c r="P3095" i="2"/>
  <c r="AD3094" i="2"/>
  <c r="AE3094" i="2" s="1"/>
  <c r="Y3094" i="2"/>
  <c r="X3094" i="2"/>
  <c r="W3094" i="2"/>
  <c r="R3094" i="2"/>
  <c r="P3094" i="2"/>
  <c r="AD3093" i="2"/>
  <c r="AE3093" i="2" s="1"/>
  <c r="Y3093" i="2"/>
  <c r="X3093" i="2"/>
  <c r="W3093" i="2"/>
  <c r="R3093" i="2"/>
  <c r="P3093" i="2"/>
  <c r="AD3092" i="2"/>
  <c r="AE3092" i="2" s="1"/>
  <c r="AF3092" i="2" s="1"/>
  <c r="Y3092" i="2"/>
  <c r="X3092" i="2"/>
  <c r="W3092" i="2"/>
  <c r="R3092" i="2"/>
  <c r="P3092" i="2"/>
  <c r="AD3091" i="2"/>
  <c r="AE3091" i="2" s="1"/>
  <c r="AL3091" i="2" s="1"/>
  <c r="Y3091" i="2"/>
  <c r="X3091" i="2"/>
  <c r="W3091" i="2"/>
  <c r="R3091" i="2"/>
  <c r="P3091" i="2"/>
  <c r="AD3090" i="2"/>
  <c r="AE3090" i="2" s="1"/>
  <c r="Y3090" i="2"/>
  <c r="X3090" i="2"/>
  <c r="W3090" i="2"/>
  <c r="R3090" i="2"/>
  <c r="P3090" i="2"/>
  <c r="AD3089" i="2"/>
  <c r="AE3089" i="2" s="1"/>
  <c r="Y3089" i="2"/>
  <c r="X3089" i="2"/>
  <c r="W3089" i="2"/>
  <c r="R3089" i="2"/>
  <c r="P3089" i="2"/>
  <c r="AD3088" i="2"/>
  <c r="AE3088" i="2" s="1"/>
  <c r="AL3088" i="2" s="1"/>
  <c r="Y3088" i="2"/>
  <c r="X3088" i="2"/>
  <c r="W3088" i="2"/>
  <c r="R3088" i="2"/>
  <c r="P3088" i="2"/>
  <c r="AD3087" i="2"/>
  <c r="AE3087" i="2" s="1"/>
  <c r="Y3087" i="2"/>
  <c r="X3087" i="2"/>
  <c r="W3087" i="2"/>
  <c r="R3087" i="2"/>
  <c r="P3087" i="2"/>
  <c r="AD3086" i="2"/>
  <c r="AE3086" i="2" s="1"/>
  <c r="Y3086" i="2"/>
  <c r="X3086" i="2"/>
  <c r="W3086" i="2"/>
  <c r="R3086" i="2"/>
  <c r="P3086" i="2"/>
  <c r="T3086" i="2" s="1"/>
  <c r="AD3085" i="2"/>
  <c r="AE3085" i="2" s="1"/>
  <c r="Y3085" i="2"/>
  <c r="X3085" i="2"/>
  <c r="W3085" i="2"/>
  <c r="R3085" i="2"/>
  <c r="P3085" i="2"/>
  <c r="AD3084" i="2"/>
  <c r="AE3084" i="2" s="1"/>
  <c r="AF3084" i="2" s="1"/>
  <c r="Y3084" i="2"/>
  <c r="X3084" i="2"/>
  <c r="W3084" i="2"/>
  <c r="R3084" i="2"/>
  <c r="P3084" i="2"/>
  <c r="T3084" i="2" s="1"/>
  <c r="AD3083" i="2"/>
  <c r="AE3083" i="2" s="1"/>
  <c r="AL3083" i="2" s="1"/>
  <c r="Y3083" i="2"/>
  <c r="X3083" i="2"/>
  <c r="W3083" i="2"/>
  <c r="R3083" i="2"/>
  <c r="P3083" i="2"/>
  <c r="AD3082" i="2"/>
  <c r="AE3082" i="2" s="1"/>
  <c r="Y3082" i="2"/>
  <c r="X3082" i="2"/>
  <c r="W3082" i="2"/>
  <c r="R3082" i="2"/>
  <c r="P3082" i="2"/>
  <c r="T3082" i="2" s="1"/>
  <c r="AD3081" i="2"/>
  <c r="AE3081" i="2" s="1"/>
  <c r="Y3081" i="2"/>
  <c r="X3081" i="2"/>
  <c r="W3081" i="2"/>
  <c r="R3081" i="2"/>
  <c r="P3081" i="2"/>
  <c r="AD3080" i="2"/>
  <c r="AE3080" i="2" s="1"/>
  <c r="AL3080" i="2" s="1"/>
  <c r="Y3080" i="2"/>
  <c r="X3080" i="2"/>
  <c r="W3080" i="2"/>
  <c r="R3080" i="2"/>
  <c r="P3080" i="2"/>
  <c r="T3080" i="2" s="1"/>
  <c r="AD3079" i="2"/>
  <c r="AE3079" i="2" s="1"/>
  <c r="AG3079" i="2" s="1"/>
  <c r="Y3079" i="2"/>
  <c r="X3079" i="2"/>
  <c r="W3079" i="2"/>
  <c r="R3079" i="2"/>
  <c r="P3079" i="2"/>
  <c r="T3079" i="2" s="1"/>
  <c r="AD3078" i="2"/>
  <c r="AE3078" i="2" s="1"/>
  <c r="Y3078" i="2"/>
  <c r="X3078" i="2"/>
  <c r="W3078" i="2"/>
  <c r="R3078" i="2"/>
  <c r="P3078" i="2"/>
  <c r="AD3077" i="2"/>
  <c r="AE3077" i="2" s="1"/>
  <c r="Y3077" i="2"/>
  <c r="X3077" i="2"/>
  <c r="W3077" i="2"/>
  <c r="R3077" i="2"/>
  <c r="P3077" i="2"/>
  <c r="AD3076" i="2"/>
  <c r="AE3076" i="2" s="1"/>
  <c r="AF3076" i="2" s="1"/>
  <c r="Y3076" i="2"/>
  <c r="X3076" i="2"/>
  <c r="W3076" i="2"/>
  <c r="S3076" i="2"/>
  <c r="R3076" i="2"/>
  <c r="P3076" i="2"/>
  <c r="T3076" i="2" s="1"/>
  <c r="U3076" i="2" s="1"/>
  <c r="AD3075" i="2"/>
  <c r="AE3075" i="2" s="1"/>
  <c r="AL3075" i="2" s="1"/>
  <c r="Y3075" i="2"/>
  <c r="X3075" i="2"/>
  <c r="W3075" i="2"/>
  <c r="R3075" i="2"/>
  <c r="P3075" i="2"/>
  <c r="AD3074" i="2"/>
  <c r="AE3074" i="2" s="1"/>
  <c r="Y3074" i="2"/>
  <c r="X3074" i="2"/>
  <c r="W3074" i="2"/>
  <c r="R3074" i="2"/>
  <c r="P3074" i="2"/>
  <c r="AD3073" i="2"/>
  <c r="AE3073" i="2" s="1"/>
  <c r="Y3073" i="2"/>
  <c r="X3073" i="2"/>
  <c r="W3073" i="2"/>
  <c r="R3073" i="2"/>
  <c r="P3073" i="2"/>
  <c r="AD3072" i="2"/>
  <c r="AE3072" i="2" s="1"/>
  <c r="AL3072" i="2" s="1"/>
  <c r="Y3072" i="2"/>
  <c r="X3072" i="2"/>
  <c r="W3072" i="2"/>
  <c r="R3072" i="2"/>
  <c r="P3072" i="2"/>
  <c r="T3072" i="2" s="1"/>
  <c r="AD3071" i="2"/>
  <c r="AE3071" i="2" s="1"/>
  <c r="AG3071" i="2" s="1"/>
  <c r="Y3071" i="2"/>
  <c r="X3071" i="2"/>
  <c r="W3071" i="2"/>
  <c r="R3071" i="2"/>
  <c r="P3071" i="2"/>
  <c r="T3071" i="2" s="1"/>
  <c r="AD3070" i="2"/>
  <c r="AE3070" i="2" s="1"/>
  <c r="Y3070" i="2"/>
  <c r="X3070" i="2"/>
  <c r="W3070" i="2"/>
  <c r="R3070" i="2"/>
  <c r="P3070" i="2"/>
  <c r="T3070" i="2" s="1"/>
  <c r="AD3069" i="2"/>
  <c r="AE3069" i="2" s="1"/>
  <c r="Y3069" i="2"/>
  <c r="X3069" i="2"/>
  <c r="W3069" i="2"/>
  <c r="R3069" i="2"/>
  <c r="P3069" i="2"/>
  <c r="T3069" i="2" s="1"/>
  <c r="AD3068" i="2"/>
  <c r="AE3068" i="2" s="1"/>
  <c r="Y3068" i="2"/>
  <c r="X3068" i="2"/>
  <c r="W3068" i="2"/>
  <c r="R3068" i="2"/>
  <c r="P3068" i="2"/>
  <c r="T3068" i="2" s="1"/>
  <c r="U3068" i="2" s="1"/>
  <c r="AD3067" i="2"/>
  <c r="AE3067" i="2" s="1"/>
  <c r="AG3067" i="2" s="1"/>
  <c r="Y3067" i="2"/>
  <c r="X3067" i="2"/>
  <c r="W3067" i="2"/>
  <c r="R3067" i="2"/>
  <c r="P3067" i="2"/>
  <c r="AD3066" i="2"/>
  <c r="AE3066" i="2" s="1"/>
  <c r="AL3066" i="2" s="1"/>
  <c r="Y3066" i="2"/>
  <c r="X3066" i="2"/>
  <c r="W3066" i="2"/>
  <c r="R3066" i="2"/>
  <c r="P3066" i="2"/>
  <c r="T3066" i="2" s="1"/>
  <c r="AD3065" i="2"/>
  <c r="Y3065" i="2"/>
  <c r="R3065" i="2"/>
  <c r="P3065" i="2"/>
  <c r="AD3064" i="2"/>
  <c r="AE3064" i="2" s="1"/>
  <c r="Y3064" i="2"/>
  <c r="X3064" i="2"/>
  <c r="W3064" i="2"/>
  <c r="R3064" i="2"/>
  <c r="P3064" i="2"/>
  <c r="AD3063" i="2"/>
  <c r="AE3063" i="2" s="1"/>
  <c r="AL3063" i="2" s="1"/>
  <c r="Y3063" i="2"/>
  <c r="X3063" i="2"/>
  <c r="W3063" i="2"/>
  <c r="R3063" i="2"/>
  <c r="P3063" i="2"/>
  <c r="AD3062" i="2"/>
  <c r="AE3062" i="2" s="1"/>
  <c r="Y3062" i="2"/>
  <c r="X3062" i="2"/>
  <c r="W3062" i="2"/>
  <c r="R3062" i="2"/>
  <c r="P3062" i="2"/>
  <c r="AD3061" i="2"/>
  <c r="AE3061" i="2" s="1"/>
  <c r="Y3061" i="2"/>
  <c r="X3061" i="2"/>
  <c r="W3061" i="2"/>
  <c r="R3061" i="2"/>
  <c r="P3061" i="2"/>
  <c r="AD3060" i="2"/>
  <c r="AE3060" i="2" s="1"/>
  <c r="Y3060" i="2"/>
  <c r="X3060" i="2"/>
  <c r="W3060" i="2"/>
  <c r="R3060" i="2"/>
  <c r="P3060" i="2"/>
  <c r="T3060" i="2" s="1"/>
  <c r="AD3059" i="2"/>
  <c r="AE3059" i="2" s="1"/>
  <c r="Y3059" i="2"/>
  <c r="X3059" i="2"/>
  <c r="W3059" i="2"/>
  <c r="R3059" i="2"/>
  <c r="P3059" i="2"/>
  <c r="T3059" i="2" s="1"/>
  <c r="AD3058" i="2"/>
  <c r="AE3058" i="2" s="1"/>
  <c r="Y3058" i="2"/>
  <c r="X3058" i="2"/>
  <c r="W3058" i="2"/>
  <c r="R3058" i="2"/>
  <c r="P3058" i="2"/>
  <c r="T3058" i="2" s="1"/>
  <c r="U3058" i="2" s="1"/>
  <c r="AD3057" i="2"/>
  <c r="AE3057" i="2" s="1"/>
  <c r="AF3057" i="2" s="1"/>
  <c r="Y3057" i="2"/>
  <c r="X3057" i="2"/>
  <c r="W3057" i="2"/>
  <c r="R3057" i="2"/>
  <c r="P3057" i="2"/>
  <c r="AD3056" i="2"/>
  <c r="Y3056" i="2"/>
  <c r="R3056" i="2"/>
  <c r="P3056" i="2"/>
  <c r="AD3055" i="2"/>
  <c r="Y3055" i="2"/>
  <c r="R3055" i="2"/>
  <c r="P3055" i="2"/>
  <c r="V3055" i="2" s="1"/>
  <c r="AD3054" i="2"/>
  <c r="Y3054" i="2"/>
  <c r="R3054" i="2"/>
  <c r="P3054" i="2"/>
  <c r="T3054" i="2" s="1"/>
  <c r="S3054" i="2" s="1"/>
  <c r="AD3053" i="2"/>
  <c r="AE3053" i="2" s="1"/>
  <c r="Y3053" i="2"/>
  <c r="X3053" i="2"/>
  <c r="W3053" i="2"/>
  <c r="R3053" i="2"/>
  <c r="P3053" i="2"/>
  <c r="AD3052" i="2"/>
  <c r="Y3052" i="2"/>
  <c r="R3052" i="2"/>
  <c r="P3052" i="2"/>
  <c r="AD3051" i="2"/>
  <c r="AE3051" i="2" s="1"/>
  <c r="Y3051" i="2"/>
  <c r="X3051" i="2"/>
  <c r="W3051" i="2"/>
  <c r="R3051" i="2"/>
  <c r="P3051" i="2"/>
  <c r="AD3050" i="2"/>
  <c r="AE3050" i="2" s="1"/>
  <c r="Y3050" i="2"/>
  <c r="X3050" i="2"/>
  <c r="W3050" i="2"/>
  <c r="R3050" i="2"/>
  <c r="P3050" i="2"/>
  <c r="AD3049" i="2"/>
  <c r="AE3049" i="2" s="1"/>
  <c r="AL3049" i="2" s="1"/>
  <c r="Y3049" i="2"/>
  <c r="X3049" i="2"/>
  <c r="W3049" i="2"/>
  <c r="R3049" i="2"/>
  <c r="P3049" i="2"/>
  <c r="T3049" i="2" s="1"/>
  <c r="AD3048" i="2"/>
  <c r="AE3048" i="2" s="1"/>
  <c r="Y3048" i="2"/>
  <c r="X3048" i="2"/>
  <c r="W3048" i="2"/>
  <c r="T3048" i="2"/>
  <c r="R3048" i="2"/>
  <c r="P3048" i="2"/>
  <c r="AD3047" i="2"/>
  <c r="AE3047" i="2" s="1"/>
  <c r="Y3047" i="2"/>
  <c r="X3047" i="2"/>
  <c r="W3047" i="2"/>
  <c r="R3047" i="2"/>
  <c r="P3047" i="2"/>
  <c r="T3047" i="2" s="1"/>
  <c r="AD3046" i="2"/>
  <c r="AE3046" i="2" s="1"/>
  <c r="AL3046" i="2" s="1"/>
  <c r="Y3046" i="2"/>
  <c r="X3046" i="2"/>
  <c r="W3046" i="2"/>
  <c r="R3046" i="2"/>
  <c r="P3046" i="2"/>
  <c r="T3046" i="2" s="1"/>
  <c r="AD3045" i="2"/>
  <c r="AE3045" i="2" s="1"/>
  <c r="Y3045" i="2"/>
  <c r="X3045" i="2"/>
  <c r="W3045" i="2"/>
  <c r="R3045" i="2"/>
  <c r="P3045" i="2"/>
  <c r="AD3044" i="2"/>
  <c r="AE3044" i="2" s="1"/>
  <c r="Y3044" i="2"/>
  <c r="X3044" i="2"/>
  <c r="W3044" i="2"/>
  <c r="R3044" i="2"/>
  <c r="P3044" i="2"/>
  <c r="T3044" i="2" s="1"/>
  <c r="AD3043" i="2"/>
  <c r="AE3043" i="2" s="1"/>
  <c r="Y3043" i="2"/>
  <c r="X3043" i="2"/>
  <c r="W3043" i="2"/>
  <c r="R3043" i="2"/>
  <c r="P3043" i="2"/>
  <c r="AE3042" i="2"/>
  <c r="AD3042" i="2"/>
  <c r="Y3042" i="2"/>
  <c r="X3042" i="2"/>
  <c r="W3042" i="2"/>
  <c r="R3042" i="2"/>
  <c r="P3042" i="2"/>
  <c r="AD3041" i="2"/>
  <c r="AE3041" i="2" s="1"/>
  <c r="Y3041" i="2"/>
  <c r="X3041" i="2"/>
  <c r="W3041" i="2"/>
  <c r="R3041" i="2"/>
  <c r="P3041" i="2"/>
  <c r="T3041" i="2" s="1"/>
  <c r="AD3040" i="2"/>
  <c r="Y3040" i="2"/>
  <c r="R3040" i="2"/>
  <c r="P3040" i="2"/>
  <c r="AD3039" i="2"/>
  <c r="Y3039" i="2"/>
  <c r="V3039" i="2"/>
  <c r="AE3039" i="2" s="1"/>
  <c r="R3039" i="2"/>
  <c r="P3039" i="2"/>
  <c r="AD3038" i="2"/>
  <c r="AE3038" i="2" s="1"/>
  <c r="Y3038" i="2"/>
  <c r="X3038" i="2"/>
  <c r="W3038" i="2"/>
  <c r="R3038" i="2"/>
  <c r="P3038" i="2"/>
  <c r="T3038" i="2" s="1"/>
  <c r="S3038" i="2" s="1"/>
  <c r="AD3037" i="2"/>
  <c r="AE3037" i="2" s="1"/>
  <c r="AL3037" i="2" s="1"/>
  <c r="Y3037" i="2"/>
  <c r="X3037" i="2"/>
  <c r="W3037" i="2"/>
  <c r="R3037" i="2"/>
  <c r="P3037" i="2"/>
  <c r="AD3036" i="2"/>
  <c r="Y3036" i="2"/>
  <c r="R3036" i="2"/>
  <c r="P3036" i="2"/>
  <c r="T3036" i="2" s="1"/>
  <c r="U3036" i="2" s="1"/>
  <c r="AE3035" i="2"/>
  <c r="AD3035" i="2"/>
  <c r="Y3035" i="2"/>
  <c r="X3035" i="2"/>
  <c r="W3035" i="2"/>
  <c r="T3035" i="2"/>
  <c r="R3035" i="2"/>
  <c r="P3035" i="2"/>
  <c r="AD3034" i="2"/>
  <c r="AE3034" i="2" s="1"/>
  <c r="Y3034" i="2"/>
  <c r="X3034" i="2"/>
  <c r="W3034" i="2"/>
  <c r="R3034" i="2"/>
  <c r="P3034" i="2"/>
  <c r="AD3033" i="2"/>
  <c r="Y3033" i="2"/>
  <c r="R3033" i="2"/>
  <c r="P3033" i="2"/>
  <c r="AD3032" i="2"/>
  <c r="AE3032" i="2" s="1"/>
  <c r="AF3032" i="2" s="1"/>
  <c r="Y3032" i="2"/>
  <c r="X3032" i="2"/>
  <c r="W3032" i="2"/>
  <c r="R3032" i="2"/>
  <c r="P3032" i="2"/>
  <c r="T3032" i="2" s="1"/>
  <c r="U3032" i="2" s="1"/>
  <c r="AD3031" i="2"/>
  <c r="Y3031" i="2"/>
  <c r="R3031" i="2"/>
  <c r="P3031" i="2"/>
  <c r="V3031" i="2" s="1"/>
  <c r="AD3030" i="2"/>
  <c r="AE3030" i="2" s="1"/>
  <c r="Y3030" i="2"/>
  <c r="X3030" i="2"/>
  <c r="W3030" i="2"/>
  <c r="R3030" i="2"/>
  <c r="P3030" i="2"/>
  <c r="AD3029" i="2"/>
  <c r="Y3029" i="2"/>
  <c r="R3029" i="2"/>
  <c r="P3029" i="2"/>
  <c r="V3029" i="2" s="1"/>
  <c r="AD3028" i="2"/>
  <c r="AE3028" i="2" s="1"/>
  <c r="Y3028" i="2"/>
  <c r="X3028" i="2"/>
  <c r="W3028" i="2"/>
  <c r="R3028" i="2"/>
  <c r="P3028" i="2"/>
  <c r="AD3027" i="2"/>
  <c r="AE3027" i="2" s="1"/>
  <c r="AG3027" i="2" s="1"/>
  <c r="Y3027" i="2"/>
  <c r="X3027" i="2"/>
  <c r="W3027" i="2"/>
  <c r="R3027" i="2"/>
  <c r="P3027" i="2"/>
  <c r="T3027" i="2" s="1"/>
  <c r="AD3026" i="2"/>
  <c r="AE3026" i="2" s="1"/>
  <c r="Y3026" i="2"/>
  <c r="X3026" i="2"/>
  <c r="W3026" i="2"/>
  <c r="R3026" i="2"/>
  <c r="P3026" i="2"/>
  <c r="T3026" i="2" s="1"/>
  <c r="U3026" i="2" s="1"/>
  <c r="AD3025" i="2"/>
  <c r="AE3025" i="2" s="1"/>
  <c r="Y3025" i="2"/>
  <c r="X3025" i="2"/>
  <c r="W3025" i="2"/>
  <c r="R3025" i="2"/>
  <c r="P3025" i="2"/>
  <c r="AD3024" i="2"/>
  <c r="Y3024" i="2"/>
  <c r="R3024" i="2"/>
  <c r="P3024" i="2"/>
  <c r="AD3023" i="2"/>
  <c r="AE3023" i="2" s="1"/>
  <c r="Y3023" i="2"/>
  <c r="X3023" i="2"/>
  <c r="W3023" i="2"/>
  <c r="R3023" i="2"/>
  <c r="P3023" i="2"/>
  <c r="T3023" i="2" s="1"/>
  <c r="S3023" i="2" s="1"/>
  <c r="AD3022" i="2"/>
  <c r="AE3022" i="2" s="1"/>
  <c r="Y3022" i="2"/>
  <c r="X3022" i="2"/>
  <c r="W3022" i="2"/>
  <c r="R3022" i="2"/>
  <c r="P3022" i="2"/>
  <c r="AD3021" i="2"/>
  <c r="AE3021" i="2" s="1"/>
  <c r="Y3021" i="2"/>
  <c r="X3021" i="2"/>
  <c r="W3021" i="2"/>
  <c r="R3021" i="2"/>
  <c r="P3021" i="2"/>
  <c r="AD3020" i="2"/>
  <c r="AE3020" i="2" s="1"/>
  <c r="Y3020" i="2"/>
  <c r="X3020" i="2"/>
  <c r="W3020" i="2"/>
  <c r="R3020" i="2"/>
  <c r="P3020" i="2"/>
  <c r="T3020" i="2" s="1"/>
  <c r="U3020" i="2" s="1"/>
  <c r="AD3019" i="2"/>
  <c r="AE3019" i="2" s="1"/>
  <c r="AG3019" i="2" s="1"/>
  <c r="Y3019" i="2"/>
  <c r="X3019" i="2"/>
  <c r="W3019" i="2"/>
  <c r="R3019" i="2"/>
  <c r="P3019" i="2"/>
  <c r="T3019" i="2" s="1"/>
  <c r="AL3018" i="2"/>
  <c r="AD3018" i="2"/>
  <c r="AE3018" i="2" s="1"/>
  <c r="AG3018" i="2" s="1"/>
  <c r="Y3018" i="2"/>
  <c r="X3018" i="2"/>
  <c r="W3018" i="2"/>
  <c r="R3018" i="2"/>
  <c r="P3018" i="2"/>
  <c r="T3018" i="2" s="1"/>
  <c r="AD3017" i="2"/>
  <c r="AE3017" i="2" s="1"/>
  <c r="Y3017" i="2"/>
  <c r="X3017" i="2"/>
  <c r="W3017" i="2"/>
  <c r="T3017" i="2"/>
  <c r="R3017" i="2"/>
  <c r="P3017" i="2"/>
  <c r="AD3016" i="2"/>
  <c r="Y3016" i="2"/>
  <c r="R3016" i="2"/>
  <c r="P3016" i="2"/>
  <c r="AD3015" i="2"/>
  <c r="AE3015" i="2" s="1"/>
  <c r="AL3015" i="2" s="1"/>
  <c r="Y3015" i="2"/>
  <c r="X3015" i="2"/>
  <c r="W3015" i="2"/>
  <c r="R3015" i="2"/>
  <c r="P3015" i="2"/>
  <c r="T3015" i="2" s="1"/>
  <c r="AD3014" i="2"/>
  <c r="AE3014" i="2" s="1"/>
  <c r="Y3014" i="2"/>
  <c r="X3014" i="2"/>
  <c r="W3014" i="2"/>
  <c r="R3014" i="2"/>
  <c r="T3014" i="2" s="1"/>
  <c r="P3014" i="2"/>
  <c r="AD3013" i="2"/>
  <c r="Y3013" i="2"/>
  <c r="R3013" i="2"/>
  <c r="P3013" i="2"/>
  <c r="AD3012" i="2"/>
  <c r="Y3012" i="2"/>
  <c r="R3012" i="2"/>
  <c r="P3012" i="2"/>
  <c r="V3012" i="2" s="1"/>
  <c r="X3012" i="2" s="1"/>
  <c r="AD3011" i="2"/>
  <c r="AE3011" i="2" s="1"/>
  <c r="Y3011" i="2"/>
  <c r="X3011" i="2"/>
  <c r="W3011" i="2"/>
  <c r="R3011" i="2"/>
  <c r="P3011" i="2"/>
  <c r="T3011" i="2" s="1"/>
  <c r="S3011" i="2" s="1"/>
  <c r="AD3010" i="2"/>
  <c r="Y3010" i="2"/>
  <c r="R3010" i="2"/>
  <c r="P3010" i="2"/>
  <c r="V3010" i="2" s="1"/>
  <c r="AD3009" i="2"/>
  <c r="AE3009" i="2" s="1"/>
  <c r="Y3009" i="2"/>
  <c r="X3009" i="2"/>
  <c r="W3009" i="2"/>
  <c r="R3009" i="2"/>
  <c r="P3009" i="2"/>
  <c r="T3009" i="2" s="1"/>
  <c r="AD3008" i="2"/>
  <c r="Y3008" i="2"/>
  <c r="R3008" i="2"/>
  <c r="P3008" i="2"/>
  <c r="AD3007" i="2"/>
  <c r="AE3007" i="2" s="1"/>
  <c r="Y3007" i="2"/>
  <c r="X3007" i="2"/>
  <c r="W3007" i="2"/>
  <c r="R3007" i="2"/>
  <c r="P3007" i="2"/>
  <c r="AD3006" i="2"/>
  <c r="Y3006" i="2"/>
  <c r="R3006" i="2"/>
  <c r="P3006" i="2"/>
  <c r="AD3005" i="2"/>
  <c r="AE3005" i="2" s="1"/>
  <c r="AL3005" i="2" s="1"/>
  <c r="Y3005" i="2"/>
  <c r="X3005" i="2"/>
  <c r="W3005" i="2"/>
  <c r="R3005" i="2"/>
  <c r="P3005" i="2"/>
  <c r="T3005" i="2" s="1"/>
  <c r="S3005" i="2" s="1"/>
  <c r="AD3004" i="2"/>
  <c r="AE3004" i="2" s="1"/>
  <c r="AF3004" i="2" s="1"/>
  <c r="Y3004" i="2"/>
  <c r="X3004" i="2"/>
  <c r="W3004" i="2"/>
  <c r="R3004" i="2"/>
  <c r="P3004" i="2"/>
  <c r="AD3003" i="2"/>
  <c r="AE3003" i="2" s="1"/>
  <c r="Y3003" i="2"/>
  <c r="X3003" i="2"/>
  <c r="W3003" i="2"/>
  <c r="R3003" i="2"/>
  <c r="P3003" i="2"/>
  <c r="T3003" i="2" s="1"/>
  <c r="AD3002" i="2"/>
  <c r="AE3002" i="2" s="1"/>
  <c r="Y3002" i="2"/>
  <c r="X3002" i="2"/>
  <c r="W3002" i="2"/>
  <c r="R3002" i="2"/>
  <c r="P3002" i="2"/>
  <c r="AD3001" i="2"/>
  <c r="Y3001" i="2"/>
  <c r="R3001" i="2"/>
  <c r="P3001" i="2"/>
  <c r="V3001" i="2" s="1"/>
  <c r="AD3000" i="2"/>
  <c r="AE3000" i="2" s="1"/>
  <c r="Y3000" i="2"/>
  <c r="X3000" i="2"/>
  <c r="W3000" i="2"/>
  <c r="R3000" i="2"/>
  <c r="P3000" i="2"/>
  <c r="AD2999" i="2"/>
  <c r="AE2999" i="2" s="1"/>
  <c r="Y2999" i="2"/>
  <c r="X2999" i="2"/>
  <c r="W2999" i="2"/>
  <c r="R2999" i="2"/>
  <c r="P2999" i="2"/>
  <c r="T2999" i="2" s="1"/>
  <c r="S2999" i="2" s="1"/>
  <c r="AD2998" i="2"/>
  <c r="AE2998" i="2" s="1"/>
  <c r="Y2998" i="2"/>
  <c r="X2998" i="2"/>
  <c r="W2998" i="2"/>
  <c r="R2998" i="2"/>
  <c r="P2998" i="2"/>
  <c r="T2998" i="2" s="1"/>
  <c r="AD2997" i="2"/>
  <c r="AE2997" i="2" s="1"/>
  <c r="AL2997" i="2" s="1"/>
  <c r="Y2997" i="2"/>
  <c r="X2997" i="2"/>
  <c r="W2997" i="2"/>
  <c r="R2997" i="2"/>
  <c r="P2997" i="2"/>
  <c r="AD2996" i="2"/>
  <c r="AE2996" i="2" s="1"/>
  <c r="Y2996" i="2"/>
  <c r="X2996" i="2"/>
  <c r="W2996" i="2"/>
  <c r="R2996" i="2"/>
  <c r="P2996" i="2"/>
  <c r="T2996" i="2" s="1"/>
  <c r="AD2995" i="2"/>
  <c r="AE2995" i="2" s="1"/>
  <c r="Y2995" i="2"/>
  <c r="X2995" i="2"/>
  <c r="W2995" i="2"/>
  <c r="R2995" i="2"/>
  <c r="P2995" i="2"/>
  <c r="AD2994" i="2"/>
  <c r="AE2994" i="2" s="1"/>
  <c r="AL2994" i="2" s="1"/>
  <c r="Y2994" i="2"/>
  <c r="X2994" i="2"/>
  <c r="W2994" i="2"/>
  <c r="R2994" i="2"/>
  <c r="P2994" i="2"/>
  <c r="AD2993" i="2"/>
  <c r="AE2993" i="2" s="1"/>
  <c r="AF2993" i="2" s="1"/>
  <c r="Y2993" i="2"/>
  <c r="X2993" i="2"/>
  <c r="W2993" i="2"/>
  <c r="R2993" i="2"/>
  <c r="P2993" i="2"/>
  <c r="T2993" i="2" s="1"/>
  <c r="AD2992" i="2"/>
  <c r="AE2992" i="2" s="1"/>
  <c r="Y2992" i="2"/>
  <c r="X2992" i="2"/>
  <c r="W2992" i="2"/>
  <c r="R2992" i="2"/>
  <c r="P2992" i="2"/>
  <c r="T2992" i="2" s="1"/>
  <c r="AD2991" i="2"/>
  <c r="AE2991" i="2" s="1"/>
  <c r="AF2991" i="2" s="1"/>
  <c r="Y2991" i="2"/>
  <c r="X2991" i="2"/>
  <c r="W2991" i="2"/>
  <c r="R2991" i="2"/>
  <c r="P2991" i="2"/>
  <c r="T2991" i="2" s="1"/>
  <c r="AD2990" i="2"/>
  <c r="AE2990" i="2" s="1"/>
  <c r="Y2990" i="2"/>
  <c r="X2990" i="2"/>
  <c r="W2990" i="2"/>
  <c r="R2990" i="2"/>
  <c r="P2990" i="2"/>
  <c r="AD2989" i="2"/>
  <c r="AE2989" i="2" s="1"/>
  <c r="AL2989" i="2" s="1"/>
  <c r="Y2989" i="2"/>
  <c r="X2989" i="2"/>
  <c r="W2989" i="2"/>
  <c r="R2989" i="2"/>
  <c r="P2989" i="2"/>
  <c r="AD2988" i="2"/>
  <c r="AE2988" i="2" s="1"/>
  <c r="Y2988" i="2"/>
  <c r="X2988" i="2"/>
  <c r="W2988" i="2"/>
  <c r="R2988" i="2"/>
  <c r="P2988" i="2"/>
  <c r="T2988" i="2" s="1"/>
  <c r="AD2987" i="2"/>
  <c r="AE2987" i="2" s="1"/>
  <c r="Y2987" i="2"/>
  <c r="X2987" i="2"/>
  <c r="W2987" i="2"/>
  <c r="R2987" i="2"/>
  <c r="P2987" i="2"/>
  <c r="T2987" i="2" s="1"/>
  <c r="AD2986" i="2"/>
  <c r="AE2986" i="2" s="1"/>
  <c r="Y2986" i="2"/>
  <c r="X2986" i="2"/>
  <c r="W2986" i="2"/>
  <c r="R2986" i="2"/>
  <c r="P2986" i="2"/>
  <c r="T2986" i="2" s="1"/>
  <c r="AD2985" i="2"/>
  <c r="AE2985" i="2" s="1"/>
  <c r="Y2985" i="2"/>
  <c r="X2985" i="2"/>
  <c r="W2985" i="2"/>
  <c r="R2985" i="2"/>
  <c r="P2985" i="2"/>
  <c r="AD2984" i="2"/>
  <c r="AE2984" i="2" s="1"/>
  <c r="Y2984" i="2"/>
  <c r="X2984" i="2"/>
  <c r="W2984" i="2"/>
  <c r="R2984" i="2"/>
  <c r="P2984" i="2"/>
  <c r="T2984" i="2" s="1"/>
  <c r="AD2983" i="2"/>
  <c r="AE2983" i="2" s="1"/>
  <c r="AF2983" i="2" s="1"/>
  <c r="Y2983" i="2"/>
  <c r="X2983" i="2"/>
  <c r="W2983" i="2"/>
  <c r="R2983" i="2"/>
  <c r="P2983" i="2"/>
  <c r="T2983" i="2" s="1"/>
  <c r="S2983" i="2" s="1"/>
  <c r="AD2982" i="2"/>
  <c r="AE2982" i="2" s="1"/>
  <c r="Y2982" i="2"/>
  <c r="X2982" i="2"/>
  <c r="W2982" i="2"/>
  <c r="R2982" i="2"/>
  <c r="P2982" i="2"/>
  <c r="AD2981" i="2"/>
  <c r="AE2981" i="2" s="1"/>
  <c r="Y2981" i="2"/>
  <c r="X2981" i="2"/>
  <c r="W2981" i="2"/>
  <c r="R2981" i="2"/>
  <c r="P2981" i="2"/>
  <c r="T2981" i="2" s="1"/>
  <c r="AD2980" i="2"/>
  <c r="AE2980" i="2" s="1"/>
  <c r="Y2980" i="2"/>
  <c r="X2980" i="2"/>
  <c r="W2980" i="2"/>
  <c r="R2980" i="2"/>
  <c r="P2980" i="2"/>
  <c r="T2980" i="2" s="1"/>
  <c r="U2980" i="2" s="1"/>
  <c r="AG2979" i="2"/>
  <c r="AD2979" i="2"/>
  <c r="AE2979" i="2" s="1"/>
  <c r="Y2979" i="2"/>
  <c r="X2979" i="2"/>
  <c r="W2979" i="2"/>
  <c r="R2979" i="2"/>
  <c r="P2979" i="2"/>
  <c r="T2979" i="2" s="1"/>
  <c r="AD2978" i="2"/>
  <c r="AE2978" i="2" s="1"/>
  <c r="AL2978" i="2" s="1"/>
  <c r="Y2978" i="2"/>
  <c r="X2978" i="2"/>
  <c r="W2978" i="2"/>
  <c r="R2978" i="2"/>
  <c r="P2978" i="2"/>
  <c r="AD2977" i="2"/>
  <c r="AE2977" i="2" s="1"/>
  <c r="AF2977" i="2" s="1"/>
  <c r="Y2977" i="2"/>
  <c r="X2977" i="2"/>
  <c r="W2977" i="2"/>
  <c r="R2977" i="2"/>
  <c r="P2977" i="2"/>
  <c r="AD2976" i="2"/>
  <c r="AE2976" i="2" s="1"/>
  <c r="Y2976" i="2"/>
  <c r="X2976" i="2"/>
  <c r="W2976" i="2"/>
  <c r="R2976" i="2"/>
  <c r="P2976" i="2"/>
  <c r="AD2975" i="2"/>
  <c r="AE2975" i="2" s="1"/>
  <c r="Y2975" i="2"/>
  <c r="X2975" i="2"/>
  <c r="W2975" i="2"/>
  <c r="R2975" i="2"/>
  <c r="T2975" i="2" s="1"/>
  <c r="P2975" i="2"/>
  <c r="AD2974" i="2"/>
  <c r="AE2974" i="2" s="1"/>
  <c r="Y2974" i="2"/>
  <c r="X2974" i="2"/>
  <c r="W2974" i="2"/>
  <c r="R2974" i="2"/>
  <c r="P2974" i="2"/>
  <c r="AD2973" i="2"/>
  <c r="AE2973" i="2" s="1"/>
  <c r="Y2973" i="2"/>
  <c r="X2973" i="2"/>
  <c r="W2973" i="2"/>
  <c r="R2973" i="2"/>
  <c r="P2973" i="2"/>
  <c r="AD2972" i="2"/>
  <c r="AE2972" i="2" s="1"/>
  <c r="Y2972" i="2"/>
  <c r="X2972" i="2"/>
  <c r="W2972" i="2"/>
  <c r="R2972" i="2"/>
  <c r="P2972" i="2"/>
  <c r="T2972" i="2" s="1"/>
  <c r="U2972" i="2" s="1"/>
  <c r="AD2971" i="2"/>
  <c r="AE2971" i="2" s="1"/>
  <c r="Y2971" i="2"/>
  <c r="X2971" i="2"/>
  <c r="W2971" i="2"/>
  <c r="R2971" i="2"/>
  <c r="P2971" i="2"/>
  <c r="T2971" i="2" s="1"/>
  <c r="AD2970" i="2"/>
  <c r="AE2970" i="2" s="1"/>
  <c r="Y2970" i="2"/>
  <c r="X2970" i="2"/>
  <c r="W2970" i="2"/>
  <c r="R2970" i="2"/>
  <c r="P2970" i="2"/>
  <c r="T2970" i="2" s="1"/>
  <c r="AD2969" i="2"/>
  <c r="AE2969" i="2" s="1"/>
  <c r="Y2969" i="2"/>
  <c r="X2969" i="2"/>
  <c r="W2969" i="2"/>
  <c r="R2969" i="2"/>
  <c r="P2969" i="2"/>
  <c r="AD2968" i="2"/>
  <c r="AE2968" i="2" s="1"/>
  <c r="AF2968" i="2" s="1"/>
  <c r="Y2968" i="2"/>
  <c r="X2968" i="2"/>
  <c r="W2968" i="2"/>
  <c r="R2968" i="2"/>
  <c r="P2968" i="2"/>
  <c r="AD2967" i="2"/>
  <c r="AE2967" i="2" s="1"/>
  <c r="Y2967" i="2"/>
  <c r="X2967" i="2"/>
  <c r="W2967" i="2"/>
  <c r="R2967" i="2"/>
  <c r="P2967" i="2"/>
  <c r="AD2966" i="2"/>
  <c r="Y2966" i="2"/>
  <c r="R2966" i="2"/>
  <c r="P2966" i="2"/>
  <c r="AD2965" i="2"/>
  <c r="Y2965" i="2"/>
  <c r="R2965" i="2"/>
  <c r="P2965" i="2"/>
  <c r="T2965" i="2" s="1"/>
  <c r="AD2964" i="2"/>
  <c r="Y2964" i="2"/>
  <c r="R2964" i="2"/>
  <c r="P2964" i="2"/>
  <c r="AD2963" i="2"/>
  <c r="Y2963" i="2"/>
  <c r="R2963" i="2"/>
  <c r="P2963" i="2"/>
  <c r="T2963" i="2" s="1"/>
  <c r="S2963" i="2" s="1"/>
  <c r="AD2962" i="2"/>
  <c r="Y2962" i="2"/>
  <c r="R2962" i="2"/>
  <c r="P2962" i="2"/>
  <c r="AD2961" i="2"/>
  <c r="Y2961" i="2"/>
  <c r="R2961" i="2"/>
  <c r="P2961" i="2"/>
  <c r="T2961" i="2" s="1"/>
  <c r="AD2960" i="2"/>
  <c r="Y2960" i="2"/>
  <c r="R2960" i="2"/>
  <c r="P2960" i="2"/>
  <c r="T2960" i="2" s="1"/>
  <c r="S2960" i="2" s="1"/>
  <c r="AD2959" i="2"/>
  <c r="Y2959" i="2"/>
  <c r="T2959" i="2"/>
  <c r="R2959" i="2"/>
  <c r="P2959" i="2"/>
  <c r="AD2958" i="2"/>
  <c r="Y2958" i="2"/>
  <c r="R2958" i="2"/>
  <c r="P2958" i="2"/>
  <c r="AD2957" i="2"/>
  <c r="Y2957" i="2"/>
  <c r="R2957" i="2"/>
  <c r="P2957" i="2"/>
  <c r="T2957" i="2" s="1"/>
  <c r="AD2956" i="2"/>
  <c r="AE2956" i="2" s="1"/>
  <c r="Y2956" i="2"/>
  <c r="X2956" i="2"/>
  <c r="W2956" i="2"/>
  <c r="R2956" i="2"/>
  <c r="P2956" i="2"/>
  <c r="T2956" i="2" s="1"/>
  <c r="AD2955" i="2"/>
  <c r="AE2955" i="2" s="1"/>
  <c r="Y2955" i="2"/>
  <c r="X2955" i="2"/>
  <c r="W2955" i="2"/>
  <c r="R2955" i="2"/>
  <c r="P2955" i="2"/>
  <c r="AD2954" i="2"/>
  <c r="AE2954" i="2" s="1"/>
  <c r="Y2954" i="2"/>
  <c r="X2954" i="2"/>
  <c r="W2954" i="2"/>
  <c r="R2954" i="2"/>
  <c r="P2954" i="2"/>
  <c r="AD2953" i="2"/>
  <c r="AE2953" i="2" s="1"/>
  <c r="Y2953" i="2"/>
  <c r="X2953" i="2"/>
  <c r="W2953" i="2"/>
  <c r="R2953" i="2"/>
  <c r="P2953" i="2"/>
  <c r="T2953" i="2" s="1"/>
  <c r="AD2952" i="2"/>
  <c r="AE2952" i="2" s="1"/>
  <c r="Y2952" i="2"/>
  <c r="X2952" i="2"/>
  <c r="W2952" i="2"/>
  <c r="R2952" i="2"/>
  <c r="P2952" i="2"/>
  <c r="T2952" i="2" s="1"/>
  <c r="S2952" i="2" s="1"/>
  <c r="AD2951" i="2"/>
  <c r="Y2951" i="2"/>
  <c r="R2951" i="2"/>
  <c r="P2951" i="2"/>
  <c r="T2951" i="2" s="1"/>
  <c r="AD2950" i="2"/>
  <c r="Y2950" i="2"/>
  <c r="R2950" i="2"/>
  <c r="P2950" i="2"/>
  <c r="T2950" i="2" s="1"/>
  <c r="AD2949" i="2"/>
  <c r="AE2949" i="2" s="1"/>
  <c r="Y2949" i="2"/>
  <c r="X2949" i="2"/>
  <c r="W2949" i="2"/>
  <c r="R2949" i="2"/>
  <c r="T2949" i="2" s="1"/>
  <c r="U2949" i="2" s="1"/>
  <c r="P2949" i="2"/>
  <c r="AD2948" i="2"/>
  <c r="Y2948" i="2"/>
  <c r="R2948" i="2"/>
  <c r="P2948" i="2"/>
  <c r="T2948" i="2" s="1"/>
  <c r="AD2947" i="2"/>
  <c r="AE2947" i="2" s="1"/>
  <c r="Y2947" i="2"/>
  <c r="X2947" i="2"/>
  <c r="W2947" i="2"/>
  <c r="R2947" i="2"/>
  <c r="P2947" i="2"/>
  <c r="T2947" i="2" s="1"/>
  <c r="AD2946" i="2"/>
  <c r="Y2946" i="2"/>
  <c r="R2946" i="2"/>
  <c r="P2946" i="2"/>
  <c r="T2946" i="2" s="1"/>
  <c r="AD2945" i="2"/>
  <c r="Y2945" i="2"/>
  <c r="R2945" i="2"/>
  <c r="P2945" i="2"/>
  <c r="AD2944" i="2"/>
  <c r="Y2944" i="2"/>
  <c r="R2944" i="2"/>
  <c r="P2944" i="2"/>
  <c r="AD2943" i="2"/>
  <c r="AE2943" i="2" s="1"/>
  <c r="Y2943" i="2"/>
  <c r="X2943" i="2"/>
  <c r="W2943" i="2"/>
  <c r="R2943" i="2"/>
  <c r="P2943" i="2"/>
  <c r="AD2942" i="2"/>
  <c r="Y2942" i="2"/>
  <c r="R2942" i="2"/>
  <c r="T2942" i="2" s="1"/>
  <c r="U2942" i="2" s="1"/>
  <c r="V2942" i="2" s="1"/>
  <c r="P2942" i="2"/>
  <c r="AD2941" i="2"/>
  <c r="AE2941" i="2" s="1"/>
  <c r="AL2941" i="2" s="1"/>
  <c r="Y2941" i="2"/>
  <c r="X2941" i="2"/>
  <c r="W2941" i="2"/>
  <c r="R2941" i="2"/>
  <c r="P2941" i="2"/>
  <c r="T2941" i="2" s="1"/>
  <c r="S2941" i="2" s="1"/>
  <c r="AD2940" i="2"/>
  <c r="AE2940" i="2" s="1"/>
  <c r="Y2940" i="2"/>
  <c r="X2940" i="2"/>
  <c r="W2940" i="2"/>
  <c r="R2940" i="2"/>
  <c r="P2940" i="2"/>
  <c r="AD2939" i="2"/>
  <c r="AE2939" i="2" s="1"/>
  <c r="Y2939" i="2"/>
  <c r="X2939" i="2"/>
  <c r="W2939" i="2"/>
  <c r="R2939" i="2"/>
  <c r="P2939" i="2"/>
  <c r="AD2938" i="2"/>
  <c r="Y2938" i="2"/>
  <c r="R2938" i="2"/>
  <c r="P2938" i="2"/>
  <c r="AD2937" i="2"/>
  <c r="Y2937" i="2"/>
  <c r="R2937" i="2"/>
  <c r="P2937" i="2"/>
  <c r="AD2936" i="2"/>
  <c r="Y2936" i="2"/>
  <c r="R2936" i="2"/>
  <c r="P2936" i="2"/>
  <c r="T2936" i="2" s="1"/>
  <c r="AD2935" i="2"/>
  <c r="Y2935" i="2"/>
  <c r="R2935" i="2"/>
  <c r="P2935" i="2"/>
  <c r="AD2934" i="2"/>
  <c r="Y2934" i="2"/>
  <c r="R2934" i="2"/>
  <c r="P2934" i="2"/>
  <c r="AD2933" i="2"/>
  <c r="Y2933" i="2"/>
  <c r="R2933" i="2"/>
  <c r="P2933" i="2"/>
  <c r="T2933" i="2" s="1"/>
  <c r="AD2932" i="2"/>
  <c r="Y2932" i="2"/>
  <c r="R2932" i="2"/>
  <c r="P2932" i="2"/>
  <c r="AD2931" i="2"/>
  <c r="Y2931" i="2"/>
  <c r="R2931" i="2"/>
  <c r="P2931" i="2"/>
  <c r="AD2930" i="2"/>
  <c r="Y2930" i="2"/>
  <c r="R2930" i="2"/>
  <c r="P2930" i="2"/>
  <c r="T2930" i="2" s="1"/>
  <c r="AD2929" i="2"/>
  <c r="AE2929" i="2" s="1"/>
  <c r="Y2929" i="2"/>
  <c r="X2929" i="2"/>
  <c r="W2929" i="2"/>
  <c r="R2929" i="2"/>
  <c r="P2929" i="2"/>
  <c r="AD2928" i="2"/>
  <c r="Y2928" i="2"/>
  <c r="R2928" i="2"/>
  <c r="P2928" i="2"/>
  <c r="AD2927" i="2"/>
  <c r="Y2927" i="2"/>
  <c r="R2927" i="2"/>
  <c r="P2927" i="2"/>
  <c r="AD2926" i="2"/>
  <c r="AE2926" i="2" s="1"/>
  <c r="Y2926" i="2"/>
  <c r="X2926" i="2"/>
  <c r="W2926" i="2"/>
  <c r="R2926" i="2"/>
  <c r="P2926" i="2"/>
  <c r="AD2925" i="2"/>
  <c r="AE2925" i="2" s="1"/>
  <c r="Y2925" i="2"/>
  <c r="X2925" i="2"/>
  <c r="W2925" i="2"/>
  <c r="T2925" i="2"/>
  <c r="U2925" i="2" s="1"/>
  <c r="R2925" i="2"/>
  <c r="P2925" i="2"/>
  <c r="AD2924" i="2"/>
  <c r="AE2924" i="2" s="1"/>
  <c r="Y2924" i="2"/>
  <c r="X2924" i="2"/>
  <c r="W2924" i="2"/>
  <c r="R2924" i="2"/>
  <c r="P2924" i="2"/>
  <c r="T2924" i="2" s="1"/>
  <c r="S2924" i="2" s="1"/>
  <c r="AD2923" i="2"/>
  <c r="AE2923" i="2" s="1"/>
  <c r="Y2923" i="2"/>
  <c r="X2923" i="2"/>
  <c r="W2923" i="2"/>
  <c r="R2923" i="2"/>
  <c r="P2923" i="2"/>
  <c r="AD2922" i="2"/>
  <c r="AE2922" i="2" s="1"/>
  <c r="Y2922" i="2"/>
  <c r="X2922" i="2"/>
  <c r="W2922" i="2"/>
  <c r="R2922" i="2"/>
  <c r="P2922" i="2"/>
  <c r="AD2921" i="2"/>
  <c r="Y2921" i="2"/>
  <c r="R2921" i="2"/>
  <c r="P2921" i="2"/>
  <c r="AD2920" i="2"/>
  <c r="AE2920" i="2" s="1"/>
  <c r="Y2920" i="2"/>
  <c r="R2920" i="2"/>
  <c r="P2920" i="2"/>
  <c r="T2920" i="2" s="1"/>
  <c r="U2920" i="2" s="1"/>
  <c r="V2920" i="2" s="1"/>
  <c r="AD2919" i="2"/>
  <c r="Y2919" i="2"/>
  <c r="R2919" i="2"/>
  <c r="P2919" i="2"/>
  <c r="T2919" i="2" s="1"/>
  <c r="AD2918" i="2"/>
  <c r="AE2918" i="2" s="1"/>
  <c r="AL2918" i="2" s="1"/>
  <c r="Y2918" i="2"/>
  <c r="X2918" i="2"/>
  <c r="W2918" i="2"/>
  <c r="R2918" i="2"/>
  <c r="P2918" i="2"/>
  <c r="T2918" i="2" s="1"/>
  <c r="U2918" i="2" s="1"/>
  <c r="AD2917" i="2"/>
  <c r="Y2917" i="2"/>
  <c r="R2917" i="2"/>
  <c r="P2917" i="2"/>
  <c r="AD2916" i="2"/>
  <c r="AE2916" i="2" s="1"/>
  <c r="Y2916" i="2"/>
  <c r="X2916" i="2"/>
  <c r="W2916" i="2"/>
  <c r="R2916" i="2"/>
  <c r="P2916" i="2"/>
  <c r="AD2915" i="2"/>
  <c r="Y2915" i="2"/>
  <c r="R2915" i="2"/>
  <c r="P2915" i="2"/>
  <c r="T2915" i="2" s="1"/>
  <c r="S2915" i="2" s="1"/>
  <c r="AD2914" i="2"/>
  <c r="Y2914" i="2"/>
  <c r="R2914" i="2"/>
  <c r="P2914" i="2"/>
  <c r="T2914" i="2" s="1"/>
  <c r="U2914" i="2" s="1"/>
  <c r="V2914" i="2" s="1"/>
  <c r="AD2913" i="2"/>
  <c r="AE2913" i="2" s="1"/>
  <c r="Y2913" i="2"/>
  <c r="X2913" i="2"/>
  <c r="W2913" i="2"/>
  <c r="R2913" i="2"/>
  <c r="P2913" i="2"/>
  <c r="AD2912" i="2"/>
  <c r="Y2912" i="2"/>
  <c r="R2912" i="2"/>
  <c r="P2912" i="2"/>
  <c r="T2912" i="2" s="1"/>
  <c r="U2912" i="2" s="1"/>
  <c r="V2912" i="2" s="1"/>
  <c r="X2912" i="2" s="1"/>
  <c r="AD2911" i="2"/>
  <c r="AE2911" i="2" s="1"/>
  <c r="AG2911" i="2" s="1"/>
  <c r="Y2911" i="2"/>
  <c r="X2911" i="2"/>
  <c r="W2911" i="2"/>
  <c r="R2911" i="2"/>
  <c r="P2911" i="2"/>
  <c r="AD2910" i="2"/>
  <c r="Y2910" i="2"/>
  <c r="R2910" i="2"/>
  <c r="P2910" i="2"/>
  <c r="T2910" i="2" s="1"/>
  <c r="U2910" i="2" s="1"/>
  <c r="V2910" i="2" s="1"/>
  <c r="AE2910" i="2" s="1"/>
  <c r="AD2909" i="2"/>
  <c r="Y2909" i="2"/>
  <c r="R2909" i="2"/>
  <c r="P2909" i="2"/>
  <c r="AD2908" i="2"/>
  <c r="AE2908" i="2" s="1"/>
  <c r="AL2908" i="2" s="1"/>
  <c r="Y2908" i="2"/>
  <c r="X2908" i="2"/>
  <c r="W2908" i="2"/>
  <c r="R2908" i="2"/>
  <c r="P2908" i="2"/>
  <c r="T2908" i="2" s="1"/>
  <c r="AD2907" i="2"/>
  <c r="AE2907" i="2" s="1"/>
  <c r="Y2907" i="2"/>
  <c r="X2907" i="2"/>
  <c r="W2907" i="2"/>
  <c r="R2907" i="2"/>
  <c r="P2907" i="2"/>
  <c r="AD2906" i="2"/>
  <c r="Y2906" i="2"/>
  <c r="R2906" i="2"/>
  <c r="P2906" i="2"/>
  <c r="T2906" i="2" s="1"/>
  <c r="S2906" i="2" s="1"/>
  <c r="AD2905" i="2"/>
  <c r="Y2905" i="2"/>
  <c r="R2905" i="2"/>
  <c r="P2905" i="2"/>
  <c r="AD2904" i="2"/>
  <c r="Y2904" i="2"/>
  <c r="R2904" i="2"/>
  <c r="P2904" i="2"/>
  <c r="T2904" i="2" s="1"/>
  <c r="S2904" i="2" s="1"/>
  <c r="AD2903" i="2"/>
  <c r="Y2903" i="2"/>
  <c r="R2903" i="2"/>
  <c r="P2903" i="2"/>
  <c r="AD2902" i="2"/>
  <c r="AE2902" i="2" s="1"/>
  <c r="Y2902" i="2"/>
  <c r="X2902" i="2"/>
  <c r="W2902" i="2"/>
  <c r="R2902" i="2"/>
  <c r="P2902" i="2"/>
  <c r="T2902" i="2" s="1"/>
  <c r="AD2901" i="2"/>
  <c r="AE2901" i="2" s="1"/>
  <c r="AG2901" i="2" s="1"/>
  <c r="Y2901" i="2"/>
  <c r="X2901" i="2"/>
  <c r="W2901" i="2"/>
  <c r="R2901" i="2"/>
  <c r="P2901" i="2"/>
  <c r="AD2900" i="2"/>
  <c r="AE2900" i="2" s="1"/>
  <c r="Y2900" i="2"/>
  <c r="X2900" i="2"/>
  <c r="W2900" i="2"/>
  <c r="R2900" i="2"/>
  <c r="P2900" i="2"/>
  <c r="AD2899" i="2"/>
  <c r="Y2899" i="2"/>
  <c r="R2899" i="2"/>
  <c r="P2899" i="2"/>
  <c r="T2899" i="2" s="1"/>
  <c r="AD2898" i="2"/>
  <c r="Y2898" i="2"/>
  <c r="R2898" i="2"/>
  <c r="P2898" i="2"/>
  <c r="T2898" i="2" s="1"/>
  <c r="AD2897" i="2"/>
  <c r="Y2897" i="2"/>
  <c r="R2897" i="2"/>
  <c r="P2897" i="2"/>
  <c r="AD2896" i="2"/>
  <c r="Y2896" i="2"/>
  <c r="R2896" i="2"/>
  <c r="P2896" i="2"/>
  <c r="AD2895" i="2"/>
  <c r="Y2895" i="2"/>
  <c r="R2895" i="2"/>
  <c r="P2895" i="2"/>
  <c r="AD2894" i="2"/>
  <c r="Y2894" i="2"/>
  <c r="R2894" i="2"/>
  <c r="P2894" i="2"/>
  <c r="T2894" i="2" s="1"/>
  <c r="AD2893" i="2"/>
  <c r="Y2893" i="2"/>
  <c r="R2893" i="2"/>
  <c r="P2893" i="2"/>
  <c r="AD2892" i="2"/>
  <c r="Y2892" i="2"/>
  <c r="R2892" i="2"/>
  <c r="P2892" i="2"/>
  <c r="AD2891" i="2"/>
  <c r="Y2891" i="2"/>
  <c r="R2891" i="2"/>
  <c r="P2891" i="2"/>
  <c r="T2891" i="2" s="1"/>
  <c r="S2891" i="2" s="1"/>
  <c r="AD2890" i="2"/>
  <c r="Y2890" i="2"/>
  <c r="R2890" i="2"/>
  <c r="P2890" i="2"/>
  <c r="AD2889" i="2"/>
  <c r="Y2889" i="2"/>
  <c r="R2889" i="2"/>
  <c r="P2889" i="2"/>
  <c r="T2889" i="2" s="1"/>
  <c r="AD2888" i="2"/>
  <c r="Y2888" i="2"/>
  <c r="R2888" i="2"/>
  <c r="P2888" i="2"/>
  <c r="AD2887" i="2"/>
  <c r="AE2887" i="2" s="1"/>
  <c r="Y2887" i="2"/>
  <c r="X2887" i="2"/>
  <c r="W2887" i="2"/>
  <c r="R2887" i="2"/>
  <c r="P2887" i="2"/>
  <c r="T2887" i="2" s="1"/>
  <c r="AD2886" i="2"/>
  <c r="Y2886" i="2"/>
  <c r="R2886" i="2"/>
  <c r="P2886" i="2"/>
  <c r="AD2885" i="2"/>
  <c r="Y2885" i="2"/>
  <c r="R2885" i="2"/>
  <c r="P2885" i="2"/>
  <c r="AD2884" i="2"/>
  <c r="AE2884" i="2" s="1"/>
  <c r="Y2884" i="2"/>
  <c r="X2884" i="2"/>
  <c r="W2884" i="2"/>
  <c r="R2884" i="2"/>
  <c r="P2884" i="2"/>
  <c r="AD2883" i="2"/>
  <c r="AE2883" i="2" s="1"/>
  <c r="Y2883" i="2"/>
  <c r="X2883" i="2"/>
  <c r="W2883" i="2"/>
  <c r="R2883" i="2"/>
  <c r="P2883" i="2"/>
  <c r="T2883" i="2" s="1"/>
  <c r="AD2882" i="2"/>
  <c r="Y2882" i="2"/>
  <c r="R2882" i="2"/>
  <c r="P2882" i="2"/>
  <c r="T2882" i="2" s="1"/>
  <c r="AD2881" i="2"/>
  <c r="Y2881" i="2"/>
  <c r="R2881" i="2"/>
  <c r="P2881" i="2"/>
  <c r="T2881" i="2" s="1"/>
  <c r="S2881" i="2" s="1"/>
  <c r="AD2880" i="2"/>
  <c r="AE2880" i="2" s="1"/>
  <c r="Y2880" i="2"/>
  <c r="X2880" i="2"/>
  <c r="W2880" i="2"/>
  <c r="R2880" i="2"/>
  <c r="P2880" i="2"/>
  <c r="T2880" i="2" s="1"/>
  <c r="AD2879" i="2"/>
  <c r="Y2879" i="2"/>
  <c r="R2879" i="2"/>
  <c r="P2879" i="2"/>
  <c r="T2879" i="2" s="1"/>
  <c r="S2879" i="2" s="1"/>
  <c r="AD2878" i="2"/>
  <c r="Y2878" i="2"/>
  <c r="R2878" i="2"/>
  <c r="P2878" i="2"/>
  <c r="T2878" i="2" s="1"/>
  <c r="S2878" i="2" s="1"/>
  <c r="AD2877" i="2"/>
  <c r="AE2877" i="2" s="1"/>
  <c r="AL2877" i="2" s="1"/>
  <c r="Y2877" i="2"/>
  <c r="X2877" i="2"/>
  <c r="W2877" i="2"/>
  <c r="R2877" i="2"/>
  <c r="P2877" i="2"/>
  <c r="T2877" i="2" s="1"/>
  <c r="AD2876" i="2"/>
  <c r="Y2876" i="2"/>
  <c r="R2876" i="2"/>
  <c r="P2876" i="2"/>
  <c r="AD2875" i="2"/>
  <c r="AE2875" i="2" s="1"/>
  <c r="Y2875" i="2"/>
  <c r="X2875" i="2"/>
  <c r="W2875" i="2"/>
  <c r="R2875" i="2"/>
  <c r="P2875" i="2"/>
  <c r="AD2874" i="2"/>
  <c r="Y2874" i="2"/>
  <c r="R2874" i="2"/>
  <c r="P2874" i="2"/>
  <c r="T2874" i="2" s="1"/>
  <c r="S2874" i="2" s="1"/>
  <c r="AD2873" i="2"/>
  <c r="Y2873" i="2"/>
  <c r="R2873" i="2"/>
  <c r="P2873" i="2"/>
  <c r="AD2872" i="2"/>
  <c r="Y2872" i="2"/>
  <c r="R2872" i="2"/>
  <c r="P2872" i="2"/>
  <c r="T2872" i="2" s="1"/>
  <c r="AD2871" i="2"/>
  <c r="Y2871" i="2"/>
  <c r="R2871" i="2"/>
  <c r="P2871" i="2"/>
  <c r="T2871" i="2" s="1"/>
  <c r="AD2870" i="2"/>
  <c r="AE2870" i="2" s="1"/>
  <c r="Y2870" i="2"/>
  <c r="X2870" i="2"/>
  <c r="W2870" i="2"/>
  <c r="R2870" i="2"/>
  <c r="P2870" i="2"/>
  <c r="T2870" i="2" s="1"/>
  <c r="AD2869" i="2"/>
  <c r="Y2869" i="2"/>
  <c r="R2869" i="2"/>
  <c r="P2869" i="2"/>
  <c r="T2869" i="2" s="1"/>
  <c r="AD2868" i="2"/>
  <c r="Y2868" i="2"/>
  <c r="R2868" i="2"/>
  <c r="T2868" i="2" s="1"/>
  <c r="U2868" i="2" s="1"/>
  <c r="V2868" i="2" s="1"/>
  <c r="P2868" i="2"/>
  <c r="AD2867" i="2"/>
  <c r="AE2867" i="2" s="1"/>
  <c r="Y2867" i="2"/>
  <c r="X2867" i="2"/>
  <c r="W2867" i="2"/>
  <c r="R2867" i="2"/>
  <c r="P2867" i="2"/>
  <c r="AD2866" i="2"/>
  <c r="Y2866" i="2"/>
  <c r="R2866" i="2"/>
  <c r="P2866" i="2"/>
  <c r="T2866" i="2" s="1"/>
  <c r="AE2865" i="2"/>
  <c r="AD2865" i="2"/>
  <c r="Y2865" i="2"/>
  <c r="X2865" i="2"/>
  <c r="W2865" i="2"/>
  <c r="R2865" i="2"/>
  <c r="P2865" i="2"/>
  <c r="T2865" i="2" s="1"/>
  <c r="U2865" i="2" s="1"/>
  <c r="AD2864" i="2"/>
  <c r="Y2864" i="2"/>
  <c r="R2864" i="2"/>
  <c r="P2864" i="2"/>
  <c r="T2864" i="2" s="1"/>
  <c r="AD2863" i="2"/>
  <c r="Y2863" i="2"/>
  <c r="R2863" i="2"/>
  <c r="P2863" i="2"/>
  <c r="AD2862" i="2"/>
  <c r="Y2862" i="2"/>
  <c r="R2862" i="2"/>
  <c r="P2862" i="2"/>
  <c r="T2862" i="2" s="1"/>
  <c r="AD2861" i="2"/>
  <c r="Y2861" i="2"/>
  <c r="R2861" i="2"/>
  <c r="P2861" i="2"/>
  <c r="T2861" i="2" s="1"/>
  <c r="S2861" i="2" s="1"/>
  <c r="AD2860" i="2"/>
  <c r="Y2860" i="2"/>
  <c r="R2860" i="2"/>
  <c r="P2860" i="2"/>
  <c r="AD2859" i="2"/>
  <c r="AE2859" i="2" s="1"/>
  <c r="AL2859" i="2" s="1"/>
  <c r="Y2859" i="2"/>
  <c r="X2859" i="2"/>
  <c r="W2859" i="2"/>
  <c r="R2859" i="2"/>
  <c r="P2859" i="2"/>
  <c r="AD2858" i="2"/>
  <c r="AE2858" i="2" s="1"/>
  <c r="Y2858" i="2"/>
  <c r="X2858" i="2"/>
  <c r="W2858" i="2"/>
  <c r="R2858" i="2"/>
  <c r="P2858" i="2"/>
  <c r="AD2857" i="2"/>
  <c r="Y2857" i="2"/>
  <c r="R2857" i="2"/>
  <c r="P2857" i="2"/>
  <c r="T2857" i="2" s="1"/>
  <c r="AD2856" i="2"/>
  <c r="AE2856" i="2" s="1"/>
  <c r="AL2856" i="2" s="1"/>
  <c r="Y2856" i="2"/>
  <c r="X2856" i="2"/>
  <c r="W2856" i="2"/>
  <c r="R2856" i="2"/>
  <c r="P2856" i="2"/>
  <c r="AD2855" i="2"/>
  <c r="Y2855" i="2"/>
  <c r="R2855" i="2"/>
  <c r="P2855" i="2"/>
  <c r="T2855" i="2" s="1"/>
  <c r="AD2854" i="2"/>
  <c r="Y2854" i="2"/>
  <c r="R2854" i="2"/>
  <c r="P2854" i="2"/>
  <c r="T2854" i="2" s="1"/>
  <c r="AD2853" i="2"/>
  <c r="AE2853" i="2" s="1"/>
  <c r="Y2853" i="2"/>
  <c r="X2853" i="2"/>
  <c r="W2853" i="2"/>
  <c r="R2853" i="2"/>
  <c r="P2853" i="2"/>
  <c r="AD2852" i="2"/>
  <c r="Y2852" i="2"/>
  <c r="R2852" i="2"/>
  <c r="P2852" i="2"/>
  <c r="T2852" i="2" s="1"/>
  <c r="S2852" i="2" s="1"/>
  <c r="AD2851" i="2"/>
  <c r="Y2851" i="2"/>
  <c r="T2851" i="2"/>
  <c r="S2851" i="2" s="1"/>
  <c r="R2851" i="2"/>
  <c r="P2851" i="2"/>
  <c r="AD2850" i="2"/>
  <c r="AE2850" i="2" s="1"/>
  <c r="AG2850" i="2" s="1"/>
  <c r="Y2850" i="2"/>
  <c r="X2850" i="2"/>
  <c r="W2850" i="2"/>
  <c r="R2850" i="2"/>
  <c r="P2850" i="2"/>
  <c r="AD2849" i="2"/>
  <c r="AE2849" i="2" s="1"/>
  <c r="Y2849" i="2"/>
  <c r="X2849" i="2"/>
  <c r="W2849" i="2"/>
  <c r="R2849" i="2"/>
  <c r="P2849" i="2"/>
  <c r="AD2848" i="2"/>
  <c r="AE2848" i="2" s="1"/>
  <c r="Y2848" i="2"/>
  <c r="X2848" i="2"/>
  <c r="W2848" i="2"/>
  <c r="R2848" i="2"/>
  <c r="P2848" i="2"/>
  <c r="AD2847" i="2"/>
  <c r="AE2847" i="2" s="1"/>
  <c r="Y2847" i="2"/>
  <c r="X2847" i="2"/>
  <c r="W2847" i="2"/>
  <c r="R2847" i="2"/>
  <c r="P2847" i="2"/>
  <c r="AD2846" i="2"/>
  <c r="Y2846" i="2"/>
  <c r="R2846" i="2"/>
  <c r="P2846" i="2"/>
  <c r="AD2845" i="2"/>
  <c r="Y2845" i="2"/>
  <c r="R2845" i="2"/>
  <c r="P2845" i="2"/>
  <c r="T2845" i="2" s="1"/>
  <c r="S2845" i="2" s="1"/>
  <c r="AD2844" i="2"/>
  <c r="Y2844" i="2"/>
  <c r="R2844" i="2"/>
  <c r="P2844" i="2"/>
  <c r="AD2843" i="2"/>
  <c r="AE2843" i="2" s="1"/>
  <c r="Y2843" i="2"/>
  <c r="X2843" i="2"/>
  <c r="W2843" i="2"/>
  <c r="R2843" i="2"/>
  <c r="P2843" i="2"/>
  <c r="AD2842" i="2"/>
  <c r="AE2842" i="2" s="1"/>
  <c r="AG2842" i="2" s="1"/>
  <c r="Y2842" i="2"/>
  <c r="X2842" i="2"/>
  <c r="W2842" i="2"/>
  <c r="R2842" i="2"/>
  <c r="P2842" i="2"/>
  <c r="T2842" i="2" s="1"/>
  <c r="S2842" i="2" s="1"/>
  <c r="AD2841" i="2"/>
  <c r="AE2841" i="2" s="1"/>
  <c r="AG2841" i="2" s="1"/>
  <c r="Y2841" i="2"/>
  <c r="X2841" i="2"/>
  <c r="W2841" i="2"/>
  <c r="R2841" i="2"/>
  <c r="P2841" i="2"/>
  <c r="AD2840" i="2"/>
  <c r="AE2840" i="2" s="1"/>
  <c r="AL2840" i="2" s="1"/>
  <c r="Y2840" i="2"/>
  <c r="X2840" i="2"/>
  <c r="W2840" i="2"/>
  <c r="R2840" i="2"/>
  <c r="P2840" i="2"/>
  <c r="AD2839" i="2"/>
  <c r="AE2839" i="2" s="1"/>
  <c r="AG2839" i="2" s="1"/>
  <c r="Y2839" i="2"/>
  <c r="X2839" i="2"/>
  <c r="W2839" i="2"/>
  <c r="R2839" i="2"/>
  <c r="P2839" i="2"/>
  <c r="AD2838" i="2"/>
  <c r="AE2838" i="2" s="1"/>
  <c r="Y2838" i="2"/>
  <c r="X2838" i="2"/>
  <c r="W2838" i="2"/>
  <c r="R2838" i="2"/>
  <c r="P2838" i="2"/>
  <c r="T2838" i="2" s="1"/>
  <c r="U2838" i="2" s="1"/>
  <c r="AD2837" i="2"/>
  <c r="AE2837" i="2" s="1"/>
  <c r="Y2837" i="2"/>
  <c r="X2837" i="2"/>
  <c r="W2837" i="2"/>
  <c r="R2837" i="2"/>
  <c r="P2837" i="2"/>
  <c r="AD2836" i="2"/>
  <c r="AE2836" i="2" s="1"/>
  <c r="Y2836" i="2"/>
  <c r="X2836" i="2"/>
  <c r="W2836" i="2"/>
  <c r="R2836" i="2"/>
  <c r="P2836" i="2"/>
  <c r="AD2835" i="2"/>
  <c r="AE2835" i="2" s="1"/>
  <c r="Y2835" i="2"/>
  <c r="X2835" i="2"/>
  <c r="W2835" i="2"/>
  <c r="R2835" i="2"/>
  <c r="P2835" i="2"/>
  <c r="AD2834" i="2"/>
  <c r="AE2834" i="2" s="1"/>
  <c r="Y2834" i="2"/>
  <c r="X2834" i="2"/>
  <c r="W2834" i="2"/>
  <c r="R2834" i="2"/>
  <c r="P2834" i="2"/>
  <c r="T2834" i="2" s="1"/>
  <c r="U2834" i="2" s="1"/>
  <c r="AD2833" i="2"/>
  <c r="Y2833" i="2"/>
  <c r="V2833" i="2"/>
  <c r="R2833" i="2"/>
  <c r="P2833" i="2"/>
  <c r="AD2832" i="2"/>
  <c r="AE2832" i="2" s="1"/>
  <c r="AF2832" i="2" s="1"/>
  <c r="Y2832" i="2"/>
  <c r="X2832" i="2"/>
  <c r="W2832" i="2"/>
  <c r="R2832" i="2"/>
  <c r="P2832" i="2"/>
  <c r="AD2831" i="2"/>
  <c r="AE2831" i="2" s="1"/>
  <c r="Y2831" i="2"/>
  <c r="X2831" i="2"/>
  <c r="W2831" i="2"/>
  <c r="R2831" i="2"/>
  <c r="P2831" i="2"/>
  <c r="AO2830" i="2"/>
  <c r="AD2830" i="2"/>
  <c r="AE2830" i="2" s="1"/>
  <c r="AL2830" i="2" s="1"/>
  <c r="Y2830" i="2"/>
  <c r="X2830" i="2"/>
  <c r="W2830" i="2"/>
  <c r="R2830" i="2"/>
  <c r="P2830" i="2"/>
  <c r="AD2829" i="2"/>
  <c r="AE2829" i="2" s="1"/>
  <c r="AF2829" i="2" s="1"/>
  <c r="Y2829" i="2"/>
  <c r="X2829" i="2"/>
  <c r="W2829" i="2"/>
  <c r="R2829" i="2"/>
  <c r="P2829" i="2"/>
  <c r="AD2828" i="2"/>
  <c r="AE2828" i="2" s="1"/>
  <c r="Y2828" i="2"/>
  <c r="X2828" i="2"/>
  <c r="W2828" i="2"/>
  <c r="R2828" i="2"/>
  <c r="T2828" i="2" s="1"/>
  <c r="U2828" i="2" s="1"/>
  <c r="P2828" i="2"/>
  <c r="AD2827" i="2"/>
  <c r="AE2827" i="2" s="1"/>
  <c r="AL2827" i="2" s="1"/>
  <c r="Y2827" i="2"/>
  <c r="X2827" i="2"/>
  <c r="W2827" i="2"/>
  <c r="R2827" i="2"/>
  <c r="P2827" i="2"/>
  <c r="AD2826" i="2"/>
  <c r="AE2826" i="2" s="1"/>
  <c r="Y2826" i="2"/>
  <c r="X2826" i="2"/>
  <c r="W2826" i="2"/>
  <c r="R2826" i="2"/>
  <c r="P2826" i="2"/>
  <c r="AD2825" i="2"/>
  <c r="AE2825" i="2" s="1"/>
  <c r="Y2825" i="2"/>
  <c r="X2825" i="2"/>
  <c r="W2825" i="2"/>
  <c r="R2825" i="2"/>
  <c r="P2825" i="2"/>
  <c r="AD2824" i="2"/>
  <c r="AE2824" i="2" s="1"/>
  <c r="Y2824" i="2"/>
  <c r="X2824" i="2"/>
  <c r="W2824" i="2"/>
  <c r="R2824" i="2"/>
  <c r="P2824" i="2"/>
  <c r="T2824" i="2" s="1"/>
  <c r="AE2823" i="2"/>
  <c r="AG2823" i="2" s="1"/>
  <c r="AD2823" i="2"/>
  <c r="Y2823" i="2"/>
  <c r="X2823" i="2"/>
  <c r="W2823" i="2"/>
  <c r="R2823" i="2"/>
  <c r="P2823" i="2"/>
  <c r="T2823" i="2" s="1"/>
  <c r="AD2822" i="2"/>
  <c r="AE2822" i="2" s="1"/>
  <c r="Y2822" i="2"/>
  <c r="X2822" i="2"/>
  <c r="W2822" i="2"/>
  <c r="R2822" i="2"/>
  <c r="P2822" i="2"/>
  <c r="AO2821" i="2"/>
  <c r="AD2821" i="2"/>
  <c r="AE2821" i="2" s="1"/>
  <c r="Y2821" i="2"/>
  <c r="X2821" i="2"/>
  <c r="W2821" i="2"/>
  <c r="R2821" i="2"/>
  <c r="T2821" i="2" s="1"/>
  <c r="S2821" i="2" s="1"/>
  <c r="P2821" i="2"/>
  <c r="AO2820" i="2"/>
  <c r="AD2820" i="2"/>
  <c r="AE2820" i="2" s="1"/>
  <c r="Y2820" i="2"/>
  <c r="X2820" i="2"/>
  <c r="W2820" i="2"/>
  <c r="R2820" i="2"/>
  <c r="P2820" i="2"/>
  <c r="AO2819" i="2"/>
  <c r="AD2819" i="2"/>
  <c r="AE2819" i="2" s="1"/>
  <c r="Y2819" i="2"/>
  <c r="X2819" i="2"/>
  <c r="W2819" i="2"/>
  <c r="R2819" i="2"/>
  <c r="P2819" i="2"/>
  <c r="AO2818" i="2"/>
  <c r="AD2818" i="2"/>
  <c r="AE2818" i="2" s="1"/>
  <c r="Y2818" i="2"/>
  <c r="X2818" i="2"/>
  <c r="W2818" i="2"/>
  <c r="R2818" i="2"/>
  <c r="P2818" i="2"/>
  <c r="T2818" i="2" s="1"/>
  <c r="S2818" i="2" s="1"/>
  <c r="AD2817" i="2"/>
  <c r="AE2817" i="2" s="1"/>
  <c r="AL2817" i="2" s="1"/>
  <c r="Y2817" i="2"/>
  <c r="X2817" i="2"/>
  <c r="W2817" i="2"/>
  <c r="R2817" i="2"/>
  <c r="P2817" i="2"/>
  <c r="T2817" i="2" s="1"/>
  <c r="U2817" i="2" s="1"/>
  <c r="AO2816" i="2"/>
  <c r="AD2816" i="2"/>
  <c r="AE2816" i="2" s="1"/>
  <c r="Y2816" i="2"/>
  <c r="X2816" i="2"/>
  <c r="W2816" i="2"/>
  <c r="R2816" i="2"/>
  <c r="P2816" i="2"/>
  <c r="AD2815" i="2"/>
  <c r="AE2815" i="2" s="1"/>
  <c r="Y2815" i="2"/>
  <c r="X2815" i="2"/>
  <c r="W2815" i="2"/>
  <c r="R2815" i="2"/>
  <c r="P2815" i="2"/>
  <c r="AD2814" i="2"/>
  <c r="AE2814" i="2" s="1"/>
  <c r="AL2814" i="2" s="1"/>
  <c r="Y2814" i="2"/>
  <c r="X2814" i="2"/>
  <c r="W2814" i="2"/>
  <c r="R2814" i="2"/>
  <c r="P2814" i="2"/>
  <c r="AD2813" i="2"/>
  <c r="AE2813" i="2" s="1"/>
  <c r="Y2813" i="2"/>
  <c r="X2813" i="2"/>
  <c r="W2813" i="2"/>
  <c r="R2813" i="2"/>
  <c r="P2813" i="2"/>
  <c r="AD2812" i="2"/>
  <c r="AE2812" i="2" s="1"/>
  <c r="Y2812" i="2"/>
  <c r="X2812" i="2"/>
  <c r="W2812" i="2"/>
  <c r="R2812" i="2"/>
  <c r="P2812" i="2"/>
  <c r="AO2811" i="2"/>
  <c r="AD2811" i="2"/>
  <c r="AE2811" i="2" s="1"/>
  <c r="AL2811" i="2" s="1"/>
  <c r="Y2811" i="2"/>
  <c r="X2811" i="2"/>
  <c r="W2811" i="2"/>
  <c r="R2811" i="2"/>
  <c r="P2811" i="2"/>
  <c r="T2811" i="2" s="1"/>
  <c r="U2811" i="2" s="1"/>
  <c r="AO2810" i="2"/>
  <c r="AD2810" i="2"/>
  <c r="AE2810" i="2" s="1"/>
  <c r="Y2810" i="2"/>
  <c r="X2810" i="2"/>
  <c r="W2810" i="2"/>
  <c r="R2810" i="2"/>
  <c r="P2810" i="2"/>
  <c r="AD2809" i="2"/>
  <c r="AE2809" i="2" s="1"/>
  <c r="Y2809" i="2"/>
  <c r="X2809" i="2"/>
  <c r="W2809" i="2"/>
  <c r="R2809" i="2"/>
  <c r="P2809" i="2"/>
  <c r="AO2808" i="2"/>
  <c r="AD2808" i="2"/>
  <c r="AE2808" i="2" s="1"/>
  <c r="Y2808" i="2"/>
  <c r="X2808" i="2"/>
  <c r="W2808" i="2"/>
  <c r="R2808" i="2"/>
  <c r="P2808" i="2"/>
  <c r="T2808" i="2" s="1"/>
  <c r="AD2807" i="2"/>
  <c r="AE2807" i="2" s="1"/>
  <c r="Y2807" i="2"/>
  <c r="X2807" i="2"/>
  <c r="W2807" i="2"/>
  <c r="R2807" i="2"/>
  <c r="P2807" i="2"/>
  <c r="AD2806" i="2"/>
  <c r="AE2806" i="2" s="1"/>
  <c r="Y2806" i="2"/>
  <c r="X2806" i="2"/>
  <c r="W2806" i="2"/>
  <c r="R2806" i="2"/>
  <c r="T2806" i="2" s="1"/>
  <c r="P2806" i="2"/>
  <c r="AO2805" i="2"/>
  <c r="AD2805" i="2"/>
  <c r="AE2805" i="2" s="1"/>
  <c r="AL2805" i="2" s="1"/>
  <c r="Y2805" i="2"/>
  <c r="X2805" i="2"/>
  <c r="W2805" i="2"/>
  <c r="R2805" i="2"/>
  <c r="P2805" i="2"/>
  <c r="T2805" i="2" s="1"/>
  <c r="S2805" i="2" s="1"/>
  <c r="AD2804" i="2"/>
  <c r="AE2804" i="2" s="1"/>
  <c r="Y2804" i="2"/>
  <c r="X2804" i="2"/>
  <c r="W2804" i="2"/>
  <c r="R2804" i="2"/>
  <c r="P2804" i="2"/>
  <c r="AD2803" i="2"/>
  <c r="AE2803" i="2" s="1"/>
  <c r="Y2803" i="2"/>
  <c r="X2803" i="2"/>
  <c r="W2803" i="2"/>
  <c r="R2803" i="2"/>
  <c r="P2803" i="2"/>
  <c r="AD2802" i="2"/>
  <c r="AE2802" i="2" s="1"/>
  <c r="AL2802" i="2" s="1"/>
  <c r="Y2802" i="2"/>
  <c r="X2802" i="2"/>
  <c r="W2802" i="2"/>
  <c r="R2802" i="2"/>
  <c r="P2802" i="2"/>
  <c r="AO2801" i="2"/>
  <c r="AD2801" i="2"/>
  <c r="AE2801" i="2" s="1"/>
  <c r="Y2801" i="2"/>
  <c r="X2801" i="2"/>
  <c r="W2801" i="2"/>
  <c r="R2801" i="2"/>
  <c r="P2801" i="2"/>
  <c r="AD2800" i="2"/>
  <c r="AE2800" i="2" s="1"/>
  <c r="Y2800" i="2"/>
  <c r="X2800" i="2"/>
  <c r="W2800" i="2"/>
  <c r="R2800" i="2"/>
  <c r="P2800" i="2"/>
  <c r="AG2799" i="2"/>
  <c r="AF2799" i="2"/>
  <c r="AD2799" i="2"/>
  <c r="AE2799" i="2" s="1"/>
  <c r="AL2799" i="2" s="1"/>
  <c r="Y2799" i="2"/>
  <c r="X2799" i="2"/>
  <c r="W2799" i="2"/>
  <c r="R2799" i="2"/>
  <c r="P2799" i="2"/>
  <c r="AD2798" i="2"/>
  <c r="AE2798" i="2" s="1"/>
  <c r="Y2798" i="2"/>
  <c r="X2798" i="2"/>
  <c r="W2798" i="2"/>
  <c r="R2798" i="2"/>
  <c r="P2798" i="2"/>
  <c r="AD2797" i="2"/>
  <c r="AE2797" i="2" s="1"/>
  <c r="Y2797" i="2"/>
  <c r="X2797" i="2"/>
  <c r="W2797" i="2"/>
  <c r="R2797" i="2"/>
  <c r="P2797" i="2"/>
  <c r="T2797" i="2" s="1"/>
  <c r="S2797" i="2" s="1"/>
  <c r="AD2796" i="2"/>
  <c r="AE2796" i="2" s="1"/>
  <c r="AF2796" i="2" s="1"/>
  <c r="Y2796" i="2"/>
  <c r="X2796" i="2"/>
  <c r="W2796" i="2"/>
  <c r="R2796" i="2"/>
  <c r="P2796" i="2"/>
  <c r="AD2795" i="2"/>
  <c r="AE2795" i="2" s="1"/>
  <c r="Y2795" i="2"/>
  <c r="X2795" i="2"/>
  <c r="W2795" i="2"/>
  <c r="R2795" i="2"/>
  <c r="T2795" i="2" s="1"/>
  <c r="S2795" i="2" s="1"/>
  <c r="P2795" i="2"/>
  <c r="AO2794" i="2"/>
  <c r="AD2794" i="2"/>
  <c r="AE2794" i="2" s="1"/>
  <c r="AG2794" i="2" s="1"/>
  <c r="Y2794" i="2"/>
  <c r="X2794" i="2"/>
  <c r="W2794" i="2"/>
  <c r="R2794" i="2"/>
  <c r="P2794" i="2"/>
  <c r="T2794" i="2" s="1"/>
  <c r="AD2793" i="2"/>
  <c r="AE2793" i="2" s="1"/>
  <c r="AF2793" i="2" s="1"/>
  <c r="Y2793" i="2"/>
  <c r="X2793" i="2"/>
  <c r="W2793" i="2"/>
  <c r="R2793" i="2"/>
  <c r="T2793" i="2" s="1"/>
  <c r="U2793" i="2" s="1"/>
  <c r="P2793" i="2"/>
  <c r="AO2792" i="2"/>
  <c r="AD2792" i="2"/>
  <c r="AE2792" i="2" s="1"/>
  <c r="Y2792" i="2"/>
  <c r="X2792" i="2"/>
  <c r="W2792" i="2"/>
  <c r="R2792" i="2"/>
  <c r="P2792" i="2"/>
  <c r="AD2791" i="2"/>
  <c r="AE2791" i="2" s="1"/>
  <c r="AG2791" i="2" s="1"/>
  <c r="Y2791" i="2"/>
  <c r="X2791" i="2"/>
  <c r="W2791" i="2"/>
  <c r="R2791" i="2"/>
  <c r="P2791" i="2"/>
  <c r="T2791" i="2" s="1"/>
  <c r="S2791" i="2" s="1"/>
  <c r="AO2790" i="2"/>
  <c r="AD2790" i="2"/>
  <c r="AE2790" i="2" s="1"/>
  <c r="Y2790" i="2"/>
  <c r="X2790" i="2"/>
  <c r="W2790" i="2"/>
  <c r="R2790" i="2"/>
  <c r="P2790" i="2"/>
  <c r="T2790" i="2" s="1"/>
  <c r="U2790" i="2" s="1"/>
  <c r="AO2789" i="2"/>
  <c r="AD2789" i="2"/>
  <c r="AE2789" i="2" s="1"/>
  <c r="Y2789" i="2"/>
  <c r="X2789" i="2"/>
  <c r="W2789" i="2"/>
  <c r="R2789" i="2"/>
  <c r="P2789" i="2"/>
  <c r="AD2788" i="2"/>
  <c r="AE2788" i="2" s="1"/>
  <c r="Y2788" i="2"/>
  <c r="X2788" i="2"/>
  <c r="W2788" i="2"/>
  <c r="R2788" i="2"/>
  <c r="P2788" i="2"/>
  <c r="AD2787" i="2"/>
  <c r="AE2787" i="2" s="1"/>
  <c r="AL2787" i="2" s="1"/>
  <c r="Y2787" i="2"/>
  <c r="X2787" i="2"/>
  <c r="W2787" i="2"/>
  <c r="R2787" i="2"/>
  <c r="T2787" i="2" s="1"/>
  <c r="U2787" i="2" s="1"/>
  <c r="P2787" i="2"/>
  <c r="AD2786" i="2"/>
  <c r="AE2786" i="2" s="1"/>
  <c r="Y2786" i="2"/>
  <c r="X2786" i="2"/>
  <c r="W2786" i="2"/>
  <c r="R2786" i="2"/>
  <c r="P2786" i="2"/>
  <c r="AD2785" i="2"/>
  <c r="AE2785" i="2" s="1"/>
  <c r="AG2785" i="2" s="1"/>
  <c r="Y2785" i="2"/>
  <c r="X2785" i="2"/>
  <c r="W2785" i="2"/>
  <c r="R2785" i="2"/>
  <c r="P2785" i="2"/>
  <c r="AD2784" i="2"/>
  <c r="AE2784" i="2" s="1"/>
  <c r="Y2784" i="2"/>
  <c r="X2784" i="2"/>
  <c r="W2784" i="2"/>
  <c r="R2784" i="2"/>
  <c r="P2784" i="2"/>
  <c r="AO2783" i="2"/>
  <c r="AD2783" i="2"/>
  <c r="AE2783" i="2" s="1"/>
  <c r="Y2783" i="2"/>
  <c r="X2783" i="2"/>
  <c r="W2783" i="2"/>
  <c r="R2783" i="2"/>
  <c r="P2783" i="2"/>
  <c r="T2783" i="2" s="1"/>
  <c r="AD2782" i="2"/>
  <c r="AE2782" i="2" s="1"/>
  <c r="AG2782" i="2" s="1"/>
  <c r="Y2782" i="2"/>
  <c r="X2782" i="2"/>
  <c r="W2782" i="2"/>
  <c r="R2782" i="2"/>
  <c r="P2782" i="2"/>
  <c r="AD2781" i="2"/>
  <c r="AE2781" i="2" s="1"/>
  <c r="AF2781" i="2" s="1"/>
  <c r="Y2781" i="2"/>
  <c r="X2781" i="2"/>
  <c r="W2781" i="2"/>
  <c r="R2781" i="2"/>
  <c r="P2781" i="2"/>
  <c r="AD2780" i="2"/>
  <c r="AE2780" i="2" s="1"/>
  <c r="Y2780" i="2"/>
  <c r="X2780" i="2"/>
  <c r="W2780" i="2"/>
  <c r="R2780" i="2"/>
  <c r="P2780" i="2"/>
  <c r="AD2779" i="2"/>
  <c r="AE2779" i="2" s="1"/>
  <c r="Y2779" i="2"/>
  <c r="X2779" i="2"/>
  <c r="W2779" i="2"/>
  <c r="R2779" i="2"/>
  <c r="P2779" i="2"/>
  <c r="T2779" i="2" s="1"/>
  <c r="S2779" i="2" s="1"/>
  <c r="AD2778" i="2"/>
  <c r="AE2778" i="2" s="1"/>
  <c r="Y2778" i="2"/>
  <c r="X2778" i="2"/>
  <c r="W2778" i="2"/>
  <c r="R2778" i="2"/>
  <c r="P2778" i="2"/>
  <c r="T2778" i="2" s="1"/>
  <c r="AD2777" i="2"/>
  <c r="AE2777" i="2" s="1"/>
  <c r="Y2777" i="2"/>
  <c r="X2777" i="2"/>
  <c r="W2777" i="2"/>
  <c r="R2777" i="2"/>
  <c r="P2777" i="2"/>
  <c r="T2777" i="2" s="1"/>
  <c r="U2777" i="2" s="1"/>
  <c r="AG2776" i="2"/>
  <c r="AD2776" i="2"/>
  <c r="AE2776" i="2" s="1"/>
  <c r="AL2776" i="2" s="1"/>
  <c r="Y2776" i="2"/>
  <c r="X2776" i="2"/>
  <c r="W2776" i="2"/>
  <c r="R2776" i="2"/>
  <c r="P2776" i="2"/>
  <c r="T2776" i="2" s="1"/>
  <c r="AO2775" i="2"/>
  <c r="AD2775" i="2"/>
  <c r="AE2775" i="2" s="1"/>
  <c r="Y2775" i="2"/>
  <c r="X2775" i="2"/>
  <c r="W2775" i="2"/>
  <c r="R2775" i="2"/>
  <c r="P2775" i="2"/>
  <c r="AD2774" i="2"/>
  <c r="AE2774" i="2" s="1"/>
  <c r="Y2774" i="2"/>
  <c r="X2774" i="2"/>
  <c r="W2774" i="2"/>
  <c r="T2774" i="2"/>
  <c r="R2774" i="2"/>
  <c r="P2774" i="2"/>
  <c r="AO2773" i="2"/>
  <c r="AD2773" i="2"/>
  <c r="AE2773" i="2" s="1"/>
  <c r="AF2773" i="2" s="1"/>
  <c r="Y2773" i="2"/>
  <c r="X2773" i="2"/>
  <c r="W2773" i="2"/>
  <c r="R2773" i="2"/>
  <c r="P2773" i="2"/>
  <c r="AD2772" i="2"/>
  <c r="AE2772" i="2" s="1"/>
  <c r="Y2772" i="2"/>
  <c r="X2772" i="2"/>
  <c r="W2772" i="2"/>
  <c r="R2772" i="2"/>
  <c r="P2772" i="2"/>
  <c r="AD2771" i="2"/>
  <c r="AE2771" i="2" s="1"/>
  <c r="Y2771" i="2"/>
  <c r="X2771" i="2"/>
  <c r="W2771" i="2"/>
  <c r="R2771" i="2"/>
  <c r="P2771" i="2"/>
  <c r="T2771" i="2" s="1"/>
  <c r="U2771" i="2" s="1"/>
  <c r="AO2770" i="2"/>
  <c r="AD2770" i="2"/>
  <c r="AE2770" i="2" s="1"/>
  <c r="AF2770" i="2" s="1"/>
  <c r="Y2770" i="2"/>
  <c r="X2770" i="2"/>
  <c r="W2770" i="2"/>
  <c r="R2770" i="2"/>
  <c r="P2770" i="2"/>
  <c r="T2770" i="2" s="1"/>
  <c r="S2770" i="2" s="1"/>
  <c r="AD2769" i="2"/>
  <c r="AE2769" i="2" s="1"/>
  <c r="Y2769" i="2"/>
  <c r="X2769" i="2"/>
  <c r="W2769" i="2"/>
  <c r="R2769" i="2"/>
  <c r="P2769" i="2"/>
  <c r="AD2768" i="2"/>
  <c r="AE2768" i="2" s="1"/>
  <c r="Y2768" i="2"/>
  <c r="X2768" i="2"/>
  <c r="W2768" i="2"/>
  <c r="R2768" i="2"/>
  <c r="P2768" i="2"/>
  <c r="T2768" i="2" s="1"/>
  <c r="AF2767" i="2"/>
  <c r="AD2767" i="2"/>
  <c r="AE2767" i="2" s="1"/>
  <c r="AL2767" i="2" s="1"/>
  <c r="Y2767" i="2"/>
  <c r="X2767" i="2"/>
  <c r="W2767" i="2"/>
  <c r="R2767" i="2"/>
  <c r="P2767" i="2"/>
  <c r="T2767" i="2" s="1"/>
  <c r="U2767" i="2" s="1"/>
  <c r="AO2766" i="2"/>
  <c r="AD2766" i="2"/>
  <c r="AE2766" i="2" s="1"/>
  <c r="Y2766" i="2"/>
  <c r="X2766" i="2"/>
  <c r="W2766" i="2"/>
  <c r="R2766" i="2"/>
  <c r="P2766" i="2"/>
  <c r="AO2765" i="2"/>
  <c r="AD2765" i="2"/>
  <c r="AE2765" i="2" s="1"/>
  <c r="AG2765" i="2" s="1"/>
  <c r="Y2765" i="2"/>
  <c r="X2765" i="2"/>
  <c r="W2765" i="2"/>
  <c r="R2765" i="2"/>
  <c r="P2765" i="2"/>
  <c r="T2765" i="2" s="1"/>
  <c r="AD2764" i="2"/>
  <c r="AE2764" i="2" s="1"/>
  <c r="AF2764" i="2" s="1"/>
  <c r="Y2764" i="2"/>
  <c r="X2764" i="2"/>
  <c r="W2764" i="2"/>
  <c r="R2764" i="2"/>
  <c r="P2764" i="2"/>
  <c r="T2764" i="2" s="1"/>
  <c r="AD2763" i="2"/>
  <c r="AE2763" i="2" s="1"/>
  <c r="Y2763" i="2"/>
  <c r="X2763" i="2"/>
  <c r="W2763" i="2"/>
  <c r="R2763" i="2"/>
  <c r="P2763" i="2"/>
  <c r="T2763" i="2" s="1"/>
  <c r="AD2762" i="2"/>
  <c r="AE2762" i="2" s="1"/>
  <c r="Y2762" i="2"/>
  <c r="X2762" i="2"/>
  <c r="W2762" i="2"/>
  <c r="R2762" i="2"/>
  <c r="P2762" i="2"/>
  <c r="T2762" i="2" s="1"/>
  <c r="AD2761" i="2"/>
  <c r="AE2761" i="2" s="1"/>
  <c r="Y2761" i="2"/>
  <c r="X2761" i="2"/>
  <c r="W2761" i="2"/>
  <c r="R2761" i="2"/>
  <c r="T2761" i="2" s="1"/>
  <c r="U2761" i="2" s="1"/>
  <c r="P2761" i="2"/>
  <c r="AD2760" i="2"/>
  <c r="AE2760" i="2" s="1"/>
  <c r="Y2760" i="2"/>
  <c r="X2760" i="2"/>
  <c r="W2760" i="2"/>
  <c r="R2760" i="2"/>
  <c r="P2760" i="2"/>
  <c r="AO2759" i="2"/>
  <c r="AF2759" i="2"/>
  <c r="AD2759" i="2"/>
  <c r="AE2759" i="2" s="1"/>
  <c r="Y2759" i="2"/>
  <c r="X2759" i="2"/>
  <c r="W2759" i="2"/>
  <c r="R2759" i="2"/>
  <c r="P2759" i="2"/>
  <c r="AO2758" i="2"/>
  <c r="AD2758" i="2"/>
  <c r="AE2758" i="2" s="1"/>
  <c r="Y2758" i="2"/>
  <c r="X2758" i="2"/>
  <c r="W2758" i="2"/>
  <c r="T2758" i="2"/>
  <c r="R2758" i="2"/>
  <c r="P2758" i="2"/>
  <c r="AD2757" i="2"/>
  <c r="AE2757" i="2" s="1"/>
  <c r="AF2757" i="2" s="1"/>
  <c r="Y2757" i="2"/>
  <c r="X2757" i="2"/>
  <c r="W2757" i="2"/>
  <c r="R2757" i="2"/>
  <c r="P2757" i="2"/>
  <c r="T2757" i="2" s="1"/>
  <c r="AO2756" i="2"/>
  <c r="AD2756" i="2"/>
  <c r="AE2756" i="2" s="1"/>
  <c r="Y2756" i="2"/>
  <c r="X2756" i="2"/>
  <c r="W2756" i="2"/>
  <c r="R2756" i="2"/>
  <c r="P2756" i="2"/>
  <c r="T2756" i="2" s="1"/>
  <c r="AD2755" i="2"/>
  <c r="AE2755" i="2" s="1"/>
  <c r="AF2755" i="2" s="1"/>
  <c r="Y2755" i="2"/>
  <c r="X2755" i="2"/>
  <c r="W2755" i="2"/>
  <c r="R2755" i="2"/>
  <c r="P2755" i="2"/>
  <c r="AD2754" i="2"/>
  <c r="AE2754" i="2" s="1"/>
  <c r="Y2754" i="2"/>
  <c r="X2754" i="2"/>
  <c r="W2754" i="2"/>
  <c r="R2754" i="2"/>
  <c r="P2754" i="2"/>
  <c r="T2754" i="2" s="1"/>
  <c r="U2754" i="2" s="1"/>
  <c r="AD2753" i="2"/>
  <c r="AE2753" i="2" s="1"/>
  <c r="Y2753" i="2"/>
  <c r="X2753" i="2"/>
  <c r="W2753" i="2"/>
  <c r="R2753" i="2"/>
  <c r="P2753" i="2"/>
  <c r="AD2752" i="2"/>
  <c r="AE2752" i="2" s="1"/>
  <c r="AL2752" i="2" s="1"/>
  <c r="Y2752" i="2"/>
  <c r="X2752" i="2"/>
  <c r="W2752" i="2"/>
  <c r="R2752" i="2"/>
  <c r="P2752" i="2"/>
  <c r="T2752" i="2" s="1"/>
  <c r="U2752" i="2" s="1"/>
  <c r="AO2751" i="2"/>
  <c r="AD2751" i="2"/>
  <c r="AE2751" i="2" s="1"/>
  <c r="Y2751" i="2"/>
  <c r="X2751" i="2"/>
  <c r="W2751" i="2"/>
  <c r="R2751" i="2"/>
  <c r="P2751" i="2"/>
  <c r="AD2750" i="2"/>
  <c r="AE2750" i="2" s="1"/>
  <c r="Y2750" i="2"/>
  <c r="X2750" i="2"/>
  <c r="W2750" i="2"/>
  <c r="R2750" i="2"/>
  <c r="T2750" i="2" s="1"/>
  <c r="P2750" i="2"/>
  <c r="AD2749" i="2"/>
  <c r="AE2749" i="2" s="1"/>
  <c r="AL2749" i="2" s="1"/>
  <c r="Y2749" i="2"/>
  <c r="X2749" i="2"/>
  <c r="W2749" i="2"/>
  <c r="R2749" i="2"/>
  <c r="P2749" i="2"/>
  <c r="AD2748" i="2"/>
  <c r="AE2748" i="2" s="1"/>
  <c r="Y2748" i="2"/>
  <c r="X2748" i="2"/>
  <c r="W2748" i="2"/>
  <c r="R2748" i="2"/>
  <c r="P2748" i="2"/>
  <c r="AD2747" i="2"/>
  <c r="AE2747" i="2" s="1"/>
  <c r="AL2747" i="2" s="1"/>
  <c r="Y2747" i="2"/>
  <c r="X2747" i="2"/>
  <c r="W2747" i="2"/>
  <c r="R2747" i="2"/>
  <c r="P2747" i="2"/>
  <c r="AD2746" i="2"/>
  <c r="AE2746" i="2" s="1"/>
  <c r="Y2746" i="2"/>
  <c r="X2746" i="2"/>
  <c r="W2746" i="2"/>
  <c r="R2746" i="2"/>
  <c r="T2746" i="2" s="1"/>
  <c r="U2746" i="2" s="1"/>
  <c r="P2746" i="2"/>
  <c r="AO2745" i="2"/>
  <c r="AD2745" i="2"/>
  <c r="AE2745" i="2" s="1"/>
  <c r="Y2745" i="2"/>
  <c r="X2745" i="2"/>
  <c r="W2745" i="2"/>
  <c r="R2745" i="2"/>
  <c r="P2745" i="2"/>
  <c r="T2745" i="2" s="1"/>
  <c r="S2745" i="2" s="1"/>
  <c r="AD2744" i="2"/>
  <c r="AE2744" i="2" s="1"/>
  <c r="AL2744" i="2" s="1"/>
  <c r="Y2744" i="2"/>
  <c r="X2744" i="2"/>
  <c r="W2744" i="2"/>
  <c r="R2744" i="2"/>
  <c r="P2744" i="2"/>
  <c r="AD2743" i="2"/>
  <c r="AE2743" i="2" s="1"/>
  <c r="Y2743" i="2"/>
  <c r="X2743" i="2"/>
  <c r="W2743" i="2"/>
  <c r="R2743" i="2"/>
  <c r="P2743" i="2"/>
  <c r="T2743" i="2" s="1"/>
  <c r="U2743" i="2" s="1"/>
  <c r="AD2742" i="2"/>
  <c r="AE2742" i="2" s="1"/>
  <c r="AG2742" i="2" s="1"/>
  <c r="Y2742" i="2"/>
  <c r="X2742" i="2"/>
  <c r="W2742" i="2"/>
  <c r="R2742" i="2"/>
  <c r="P2742" i="2"/>
  <c r="AD2741" i="2"/>
  <c r="AE2741" i="2" s="1"/>
  <c r="AF2741" i="2" s="1"/>
  <c r="Y2741" i="2"/>
  <c r="X2741" i="2"/>
  <c r="W2741" i="2"/>
  <c r="R2741" i="2"/>
  <c r="P2741" i="2"/>
  <c r="AO2740" i="2"/>
  <c r="AD2740" i="2"/>
  <c r="AE2740" i="2" s="1"/>
  <c r="Y2740" i="2"/>
  <c r="X2740" i="2"/>
  <c r="W2740" i="2"/>
  <c r="R2740" i="2"/>
  <c r="P2740" i="2"/>
  <c r="AD2739" i="2"/>
  <c r="AE2739" i="2" s="1"/>
  <c r="AG2739" i="2" s="1"/>
  <c r="Y2739" i="2"/>
  <c r="X2739" i="2"/>
  <c r="W2739" i="2"/>
  <c r="R2739" i="2"/>
  <c r="P2739" i="2"/>
  <c r="T2739" i="2" s="1"/>
  <c r="AD2738" i="2"/>
  <c r="AE2738" i="2" s="1"/>
  <c r="AF2738" i="2" s="1"/>
  <c r="Y2738" i="2"/>
  <c r="X2738" i="2"/>
  <c r="W2738" i="2"/>
  <c r="R2738" i="2"/>
  <c r="T2738" i="2" s="1"/>
  <c r="S2738" i="2" s="1"/>
  <c r="P2738" i="2"/>
  <c r="AD2737" i="2"/>
  <c r="AE2737" i="2" s="1"/>
  <c r="Y2737" i="2"/>
  <c r="X2737" i="2"/>
  <c r="W2737" i="2"/>
  <c r="R2737" i="2"/>
  <c r="P2737" i="2"/>
  <c r="AD2736" i="2"/>
  <c r="AE2736" i="2" s="1"/>
  <c r="Y2736" i="2"/>
  <c r="X2736" i="2"/>
  <c r="W2736" i="2"/>
  <c r="R2736" i="2"/>
  <c r="P2736" i="2"/>
  <c r="T2736" i="2" s="1"/>
  <c r="U2736" i="2" s="1"/>
  <c r="AD2735" i="2"/>
  <c r="AE2735" i="2" s="1"/>
  <c r="Y2735" i="2"/>
  <c r="X2735" i="2"/>
  <c r="W2735" i="2"/>
  <c r="R2735" i="2"/>
  <c r="P2735" i="2"/>
  <c r="AD2734" i="2"/>
  <c r="AE2734" i="2" s="1"/>
  <c r="Y2734" i="2"/>
  <c r="X2734" i="2"/>
  <c r="W2734" i="2"/>
  <c r="R2734" i="2"/>
  <c r="P2734" i="2"/>
  <c r="T2734" i="2" s="1"/>
  <c r="AO2733" i="2"/>
  <c r="AD2733" i="2"/>
  <c r="AE2733" i="2" s="1"/>
  <c r="Y2733" i="2"/>
  <c r="X2733" i="2"/>
  <c r="W2733" i="2"/>
  <c r="R2733" i="2"/>
  <c r="P2733" i="2"/>
  <c r="T2733" i="2" s="1"/>
  <c r="U2733" i="2" s="1"/>
  <c r="AL2732" i="2"/>
  <c r="AD2732" i="2"/>
  <c r="AE2732" i="2" s="1"/>
  <c r="Y2732" i="2"/>
  <c r="X2732" i="2"/>
  <c r="W2732" i="2"/>
  <c r="R2732" i="2"/>
  <c r="T2732" i="2" s="1"/>
  <c r="P2732" i="2"/>
  <c r="AD2731" i="2"/>
  <c r="AE2731" i="2" s="1"/>
  <c r="Y2731" i="2"/>
  <c r="X2731" i="2"/>
  <c r="W2731" i="2"/>
  <c r="R2731" i="2"/>
  <c r="P2731" i="2"/>
  <c r="AD2730" i="2"/>
  <c r="AE2730" i="2" s="1"/>
  <c r="AG2730" i="2" s="1"/>
  <c r="Y2730" i="2"/>
  <c r="X2730" i="2"/>
  <c r="W2730" i="2"/>
  <c r="R2730" i="2"/>
  <c r="P2730" i="2"/>
  <c r="AD2729" i="2"/>
  <c r="AE2729" i="2" s="1"/>
  <c r="Y2729" i="2"/>
  <c r="X2729" i="2"/>
  <c r="W2729" i="2"/>
  <c r="R2729" i="2"/>
  <c r="P2729" i="2"/>
  <c r="T2729" i="2" s="1"/>
  <c r="U2729" i="2" s="1"/>
  <c r="AD2728" i="2"/>
  <c r="AE2728" i="2" s="1"/>
  <c r="Y2728" i="2"/>
  <c r="X2728" i="2"/>
  <c r="W2728" i="2"/>
  <c r="R2728" i="2"/>
  <c r="P2728" i="2"/>
  <c r="AO2727" i="2"/>
  <c r="AD2727" i="2"/>
  <c r="AE2727" i="2" s="1"/>
  <c r="Y2727" i="2"/>
  <c r="X2727" i="2"/>
  <c r="W2727" i="2"/>
  <c r="R2727" i="2"/>
  <c r="P2727" i="2"/>
  <c r="AD2726" i="2"/>
  <c r="AE2726" i="2" s="1"/>
  <c r="Y2726" i="2"/>
  <c r="X2726" i="2"/>
  <c r="W2726" i="2"/>
  <c r="R2726" i="2"/>
  <c r="P2726" i="2"/>
  <c r="T2726" i="2" s="1"/>
  <c r="AD2725" i="2"/>
  <c r="AE2725" i="2" s="1"/>
  <c r="Y2725" i="2"/>
  <c r="X2725" i="2"/>
  <c r="W2725" i="2"/>
  <c r="R2725" i="2"/>
  <c r="P2725" i="2"/>
  <c r="AD2724" i="2"/>
  <c r="AE2724" i="2" s="1"/>
  <c r="Y2724" i="2"/>
  <c r="X2724" i="2"/>
  <c r="W2724" i="2"/>
  <c r="R2724" i="2"/>
  <c r="P2724" i="2"/>
  <c r="AD2723" i="2"/>
  <c r="AE2723" i="2" s="1"/>
  <c r="Y2723" i="2"/>
  <c r="X2723" i="2"/>
  <c r="W2723" i="2"/>
  <c r="R2723" i="2"/>
  <c r="P2723" i="2"/>
  <c r="AD2722" i="2"/>
  <c r="AE2722" i="2" s="1"/>
  <c r="AL2722" i="2" s="1"/>
  <c r="Y2722" i="2"/>
  <c r="X2722" i="2"/>
  <c r="W2722" i="2"/>
  <c r="R2722" i="2"/>
  <c r="P2722" i="2"/>
  <c r="AO2721" i="2"/>
  <c r="AD2721" i="2"/>
  <c r="AE2721" i="2" s="1"/>
  <c r="Y2721" i="2"/>
  <c r="X2721" i="2"/>
  <c r="W2721" i="2"/>
  <c r="R2721" i="2"/>
  <c r="P2721" i="2"/>
  <c r="AD2720" i="2"/>
  <c r="AE2720" i="2" s="1"/>
  <c r="Y2720" i="2"/>
  <c r="X2720" i="2"/>
  <c r="W2720" i="2"/>
  <c r="R2720" i="2"/>
  <c r="P2720" i="2"/>
  <c r="AD2719" i="2"/>
  <c r="AE2719" i="2" s="1"/>
  <c r="AL2719" i="2" s="1"/>
  <c r="Y2719" i="2"/>
  <c r="X2719" i="2"/>
  <c r="W2719" i="2"/>
  <c r="R2719" i="2"/>
  <c r="P2719" i="2"/>
  <c r="AL2718" i="2"/>
  <c r="AF2718" i="2"/>
  <c r="AD2718" i="2"/>
  <c r="AE2718" i="2" s="1"/>
  <c r="AG2718" i="2" s="1"/>
  <c r="Y2718" i="2"/>
  <c r="X2718" i="2"/>
  <c r="W2718" i="2"/>
  <c r="T2718" i="2"/>
  <c r="U2718" i="2" s="1"/>
  <c r="R2718" i="2"/>
  <c r="P2718" i="2"/>
  <c r="AD2717" i="2"/>
  <c r="AE2717" i="2" s="1"/>
  <c r="Y2717" i="2"/>
  <c r="X2717" i="2"/>
  <c r="W2717" i="2"/>
  <c r="T2717" i="2"/>
  <c r="S2717" i="2" s="1"/>
  <c r="R2717" i="2"/>
  <c r="P2717" i="2"/>
  <c r="AD2716" i="2"/>
  <c r="AE2716" i="2" s="1"/>
  <c r="Y2716" i="2"/>
  <c r="X2716" i="2"/>
  <c r="W2716" i="2"/>
  <c r="R2716" i="2"/>
  <c r="P2716" i="2"/>
  <c r="AD2715" i="2"/>
  <c r="AE2715" i="2" s="1"/>
  <c r="AL2715" i="2" s="1"/>
  <c r="Y2715" i="2"/>
  <c r="X2715" i="2"/>
  <c r="W2715" i="2"/>
  <c r="R2715" i="2"/>
  <c r="P2715" i="2"/>
  <c r="AO2714" i="2"/>
  <c r="AD2714" i="2"/>
  <c r="AE2714" i="2" s="1"/>
  <c r="AF2714" i="2" s="1"/>
  <c r="Y2714" i="2"/>
  <c r="X2714" i="2"/>
  <c r="W2714" i="2"/>
  <c r="R2714" i="2"/>
  <c r="P2714" i="2"/>
  <c r="T2714" i="2" s="1"/>
  <c r="AD2713" i="2"/>
  <c r="AE2713" i="2" s="1"/>
  <c r="Y2713" i="2"/>
  <c r="X2713" i="2"/>
  <c r="W2713" i="2"/>
  <c r="R2713" i="2"/>
  <c r="P2713" i="2"/>
  <c r="AD2712" i="2"/>
  <c r="AE2712" i="2" s="1"/>
  <c r="Y2712" i="2"/>
  <c r="X2712" i="2"/>
  <c r="W2712" i="2"/>
  <c r="R2712" i="2"/>
  <c r="P2712" i="2"/>
  <c r="T2712" i="2" s="1"/>
  <c r="AD2711" i="2"/>
  <c r="AE2711" i="2" s="1"/>
  <c r="Y2711" i="2"/>
  <c r="X2711" i="2"/>
  <c r="W2711" i="2"/>
  <c r="R2711" i="2"/>
  <c r="P2711" i="2"/>
  <c r="T2711" i="2" s="1"/>
  <c r="AD2710" i="2"/>
  <c r="AE2710" i="2" s="1"/>
  <c r="Y2710" i="2"/>
  <c r="X2710" i="2"/>
  <c r="W2710" i="2"/>
  <c r="R2710" i="2"/>
  <c r="P2710" i="2"/>
  <c r="AO2709" i="2"/>
  <c r="AF2709" i="2"/>
  <c r="AD2709" i="2"/>
  <c r="AE2709" i="2" s="1"/>
  <c r="AL2709" i="2" s="1"/>
  <c r="Y2709" i="2"/>
  <c r="X2709" i="2"/>
  <c r="W2709" i="2"/>
  <c r="R2709" i="2"/>
  <c r="T2709" i="2" s="1"/>
  <c r="P2709" i="2"/>
  <c r="AD2708" i="2"/>
  <c r="AE2708" i="2" s="1"/>
  <c r="Y2708" i="2"/>
  <c r="X2708" i="2"/>
  <c r="W2708" i="2"/>
  <c r="R2708" i="2"/>
  <c r="P2708" i="2"/>
  <c r="AD2707" i="2"/>
  <c r="AE2707" i="2" s="1"/>
  <c r="AF2707" i="2" s="1"/>
  <c r="Y2707" i="2"/>
  <c r="X2707" i="2"/>
  <c r="W2707" i="2"/>
  <c r="R2707" i="2"/>
  <c r="P2707" i="2"/>
  <c r="AD2706" i="2"/>
  <c r="AE2706" i="2" s="1"/>
  <c r="Y2706" i="2"/>
  <c r="X2706" i="2"/>
  <c r="W2706" i="2"/>
  <c r="R2706" i="2"/>
  <c r="P2706" i="2"/>
  <c r="AD2705" i="2"/>
  <c r="AE2705" i="2" s="1"/>
  <c r="AL2705" i="2" s="1"/>
  <c r="Y2705" i="2"/>
  <c r="X2705" i="2"/>
  <c r="W2705" i="2"/>
  <c r="R2705" i="2"/>
  <c r="P2705" i="2"/>
  <c r="T2705" i="2" s="1"/>
  <c r="AO2704" i="2"/>
  <c r="AD2704" i="2"/>
  <c r="AE2704" i="2" s="1"/>
  <c r="Y2704" i="2"/>
  <c r="X2704" i="2"/>
  <c r="W2704" i="2"/>
  <c r="R2704" i="2"/>
  <c r="P2704" i="2"/>
  <c r="AD2703" i="2"/>
  <c r="AE2703" i="2" s="1"/>
  <c r="Y2703" i="2"/>
  <c r="X2703" i="2"/>
  <c r="W2703" i="2"/>
  <c r="R2703" i="2"/>
  <c r="P2703" i="2"/>
  <c r="AD2702" i="2"/>
  <c r="AE2702" i="2" s="1"/>
  <c r="AG2702" i="2" s="1"/>
  <c r="Y2702" i="2"/>
  <c r="X2702" i="2"/>
  <c r="W2702" i="2"/>
  <c r="R2702" i="2"/>
  <c r="P2702" i="2"/>
  <c r="T2702" i="2" s="1"/>
  <c r="AD2701" i="2"/>
  <c r="AE2701" i="2" s="1"/>
  <c r="AF2701" i="2" s="1"/>
  <c r="Y2701" i="2"/>
  <c r="X2701" i="2"/>
  <c r="W2701" i="2"/>
  <c r="R2701" i="2"/>
  <c r="P2701" i="2"/>
  <c r="T2701" i="2" s="1"/>
  <c r="S2701" i="2" s="1"/>
  <c r="AD2700" i="2"/>
  <c r="AE2700" i="2" s="1"/>
  <c r="AF2700" i="2" s="1"/>
  <c r="Y2700" i="2"/>
  <c r="X2700" i="2"/>
  <c r="W2700" i="2"/>
  <c r="R2700" i="2"/>
  <c r="P2700" i="2"/>
  <c r="AO2699" i="2"/>
  <c r="AD2699" i="2"/>
  <c r="AE2699" i="2" s="1"/>
  <c r="Y2699" i="2"/>
  <c r="X2699" i="2"/>
  <c r="W2699" i="2"/>
  <c r="R2699" i="2"/>
  <c r="P2699" i="2"/>
  <c r="AD2698" i="2"/>
  <c r="AE2698" i="2" s="1"/>
  <c r="AF2698" i="2" s="1"/>
  <c r="Y2698" i="2"/>
  <c r="X2698" i="2"/>
  <c r="W2698" i="2"/>
  <c r="R2698" i="2"/>
  <c r="P2698" i="2"/>
  <c r="T2698" i="2" s="1"/>
  <c r="S2698" i="2" s="1"/>
  <c r="AD2697" i="2"/>
  <c r="AE2697" i="2" s="1"/>
  <c r="AF2697" i="2" s="1"/>
  <c r="Y2697" i="2"/>
  <c r="X2697" i="2"/>
  <c r="W2697" i="2"/>
  <c r="R2697" i="2"/>
  <c r="P2697" i="2"/>
  <c r="AO2696" i="2"/>
  <c r="AD2696" i="2"/>
  <c r="AE2696" i="2" s="1"/>
  <c r="Y2696" i="2"/>
  <c r="X2696" i="2"/>
  <c r="W2696" i="2"/>
  <c r="R2696" i="2"/>
  <c r="P2696" i="2"/>
  <c r="T2696" i="2" s="1"/>
  <c r="AO2695" i="2"/>
  <c r="AD2695" i="2"/>
  <c r="AE2695" i="2" s="1"/>
  <c r="Y2695" i="2"/>
  <c r="X2695" i="2"/>
  <c r="W2695" i="2"/>
  <c r="R2695" i="2"/>
  <c r="P2695" i="2"/>
  <c r="AD2694" i="2"/>
  <c r="AE2694" i="2" s="1"/>
  <c r="Y2694" i="2"/>
  <c r="X2694" i="2"/>
  <c r="W2694" i="2"/>
  <c r="R2694" i="2"/>
  <c r="T2694" i="2" s="1"/>
  <c r="P2694" i="2"/>
  <c r="AD2693" i="2"/>
  <c r="AE2693" i="2" s="1"/>
  <c r="Y2693" i="2"/>
  <c r="X2693" i="2"/>
  <c r="W2693" i="2"/>
  <c r="R2693" i="2"/>
  <c r="P2693" i="2"/>
  <c r="T2693" i="2" s="1"/>
  <c r="AO2692" i="2"/>
  <c r="AD2692" i="2"/>
  <c r="AE2692" i="2" s="1"/>
  <c r="Y2692" i="2"/>
  <c r="X2692" i="2"/>
  <c r="W2692" i="2"/>
  <c r="R2692" i="2"/>
  <c r="P2692" i="2"/>
  <c r="T2692" i="2" s="1"/>
  <c r="AD2691" i="2"/>
  <c r="AE2691" i="2" s="1"/>
  <c r="Y2691" i="2"/>
  <c r="X2691" i="2"/>
  <c r="W2691" i="2"/>
  <c r="R2691" i="2"/>
  <c r="P2691" i="2"/>
  <c r="T2691" i="2" s="1"/>
  <c r="AD2690" i="2"/>
  <c r="AE2690" i="2" s="1"/>
  <c r="Y2690" i="2"/>
  <c r="X2690" i="2"/>
  <c r="W2690" i="2"/>
  <c r="R2690" i="2"/>
  <c r="P2690" i="2"/>
  <c r="T2690" i="2" s="1"/>
  <c r="AD2689" i="2"/>
  <c r="AE2689" i="2" s="1"/>
  <c r="Y2689" i="2"/>
  <c r="X2689" i="2"/>
  <c r="W2689" i="2"/>
  <c r="R2689" i="2"/>
  <c r="P2689" i="2"/>
  <c r="T2689" i="2" s="1"/>
  <c r="AD2688" i="2"/>
  <c r="AE2688" i="2" s="1"/>
  <c r="AF2688" i="2" s="1"/>
  <c r="Y2688" i="2"/>
  <c r="X2688" i="2"/>
  <c r="W2688" i="2"/>
  <c r="R2688" i="2"/>
  <c r="P2688" i="2"/>
  <c r="AD2687" i="2"/>
  <c r="AE2687" i="2" s="1"/>
  <c r="AL2687" i="2" s="1"/>
  <c r="Y2687" i="2"/>
  <c r="X2687" i="2"/>
  <c r="W2687" i="2"/>
  <c r="R2687" i="2"/>
  <c r="P2687" i="2"/>
  <c r="AD2686" i="2"/>
  <c r="AE2686" i="2" s="1"/>
  <c r="AF2686" i="2" s="1"/>
  <c r="Y2686" i="2"/>
  <c r="X2686" i="2"/>
  <c r="W2686" i="2"/>
  <c r="R2686" i="2"/>
  <c r="P2686" i="2"/>
  <c r="AD2685" i="2"/>
  <c r="AE2685" i="2" s="1"/>
  <c r="Y2685" i="2"/>
  <c r="X2685" i="2"/>
  <c r="W2685" i="2"/>
  <c r="R2685" i="2"/>
  <c r="P2685" i="2"/>
  <c r="AO2684" i="2"/>
  <c r="AD2684" i="2"/>
  <c r="AE2684" i="2" s="1"/>
  <c r="AL2684" i="2" s="1"/>
  <c r="Y2684" i="2"/>
  <c r="X2684" i="2"/>
  <c r="W2684" i="2"/>
  <c r="R2684" i="2"/>
  <c r="P2684" i="2"/>
  <c r="AD2683" i="2"/>
  <c r="AE2683" i="2" s="1"/>
  <c r="AF2683" i="2" s="1"/>
  <c r="Y2683" i="2"/>
  <c r="X2683" i="2"/>
  <c r="W2683" i="2"/>
  <c r="R2683" i="2"/>
  <c r="T2683" i="2" s="1"/>
  <c r="P2683" i="2"/>
  <c r="AD2682" i="2"/>
  <c r="AE2682" i="2" s="1"/>
  <c r="Y2682" i="2"/>
  <c r="X2682" i="2"/>
  <c r="W2682" i="2"/>
  <c r="R2682" i="2"/>
  <c r="P2682" i="2"/>
  <c r="AD2681" i="2"/>
  <c r="AE2681" i="2" s="1"/>
  <c r="Y2681" i="2"/>
  <c r="X2681" i="2"/>
  <c r="W2681" i="2"/>
  <c r="R2681" i="2"/>
  <c r="P2681" i="2"/>
  <c r="AG2680" i="2"/>
  <c r="AF2680" i="2"/>
  <c r="AD2680" i="2"/>
  <c r="AE2680" i="2" s="1"/>
  <c r="AL2680" i="2" s="1"/>
  <c r="Y2680" i="2"/>
  <c r="X2680" i="2"/>
  <c r="W2680" i="2"/>
  <c r="R2680" i="2"/>
  <c r="P2680" i="2"/>
  <c r="AO2679" i="2"/>
  <c r="AD2679" i="2"/>
  <c r="AE2679" i="2" s="1"/>
  <c r="Y2679" i="2"/>
  <c r="X2679" i="2"/>
  <c r="W2679" i="2"/>
  <c r="R2679" i="2"/>
  <c r="P2679" i="2"/>
  <c r="AD2678" i="2"/>
  <c r="AE2678" i="2" s="1"/>
  <c r="Y2678" i="2"/>
  <c r="X2678" i="2"/>
  <c r="W2678" i="2"/>
  <c r="R2678" i="2"/>
  <c r="P2678" i="2"/>
  <c r="AD2677" i="2"/>
  <c r="AE2677" i="2" s="1"/>
  <c r="AL2677" i="2" s="1"/>
  <c r="Y2677" i="2"/>
  <c r="X2677" i="2"/>
  <c r="W2677" i="2"/>
  <c r="R2677" i="2"/>
  <c r="P2677" i="2"/>
  <c r="T2677" i="2" s="1"/>
  <c r="U2677" i="2" s="1"/>
  <c r="AO2676" i="2"/>
  <c r="AD2676" i="2"/>
  <c r="AE2676" i="2" s="1"/>
  <c r="Y2676" i="2"/>
  <c r="X2676" i="2"/>
  <c r="W2676" i="2"/>
  <c r="R2676" i="2"/>
  <c r="P2676" i="2"/>
  <c r="T2676" i="2" s="1"/>
  <c r="AD2675" i="2"/>
  <c r="AE2675" i="2" s="1"/>
  <c r="AG2675" i="2" s="1"/>
  <c r="Y2675" i="2"/>
  <c r="X2675" i="2"/>
  <c r="W2675" i="2"/>
  <c r="R2675" i="2"/>
  <c r="P2675" i="2"/>
  <c r="AO2674" i="2"/>
  <c r="AL2674" i="2"/>
  <c r="AD2674" i="2"/>
  <c r="AE2674" i="2" s="1"/>
  <c r="AG2674" i="2" s="1"/>
  <c r="Y2674" i="2"/>
  <c r="X2674" i="2"/>
  <c r="W2674" i="2"/>
  <c r="R2674" i="2"/>
  <c r="P2674" i="2"/>
  <c r="AO2673" i="2"/>
  <c r="AD2673" i="2"/>
  <c r="AE2673" i="2" s="1"/>
  <c r="Y2673" i="2"/>
  <c r="X2673" i="2"/>
  <c r="W2673" i="2"/>
  <c r="R2673" i="2"/>
  <c r="P2673" i="2"/>
  <c r="AD2672" i="2"/>
  <c r="AE2672" i="2" s="1"/>
  <c r="Y2672" i="2"/>
  <c r="X2672" i="2"/>
  <c r="W2672" i="2"/>
  <c r="R2672" i="2"/>
  <c r="P2672" i="2"/>
  <c r="T2672" i="2" s="1"/>
  <c r="AO2671" i="2"/>
  <c r="AE2671" i="2"/>
  <c r="AF2671" i="2" s="1"/>
  <c r="AD2671" i="2"/>
  <c r="Y2671" i="2"/>
  <c r="X2671" i="2"/>
  <c r="W2671" i="2"/>
  <c r="R2671" i="2"/>
  <c r="P2671" i="2"/>
  <c r="AD2670" i="2"/>
  <c r="AE2670" i="2" s="1"/>
  <c r="Y2670" i="2"/>
  <c r="X2670" i="2"/>
  <c r="W2670" i="2"/>
  <c r="R2670" i="2"/>
  <c r="P2670" i="2"/>
  <c r="AO2669" i="2"/>
  <c r="AD2669" i="2"/>
  <c r="AE2669" i="2" s="1"/>
  <c r="AL2669" i="2" s="1"/>
  <c r="Y2669" i="2"/>
  <c r="X2669" i="2"/>
  <c r="W2669" i="2"/>
  <c r="R2669" i="2"/>
  <c r="P2669" i="2"/>
  <c r="T2669" i="2" s="1"/>
  <c r="S2669" i="2" s="1"/>
  <c r="AD2668" i="2"/>
  <c r="AE2668" i="2" s="1"/>
  <c r="Y2668" i="2"/>
  <c r="X2668" i="2"/>
  <c r="W2668" i="2"/>
  <c r="R2668" i="2"/>
  <c r="P2668" i="2"/>
  <c r="AD2667" i="2"/>
  <c r="AE2667" i="2" s="1"/>
  <c r="Y2667" i="2"/>
  <c r="X2667" i="2"/>
  <c r="W2667" i="2"/>
  <c r="R2667" i="2"/>
  <c r="P2667" i="2"/>
  <c r="AO2666" i="2"/>
  <c r="AD2666" i="2"/>
  <c r="AE2666" i="2" s="1"/>
  <c r="AL2666" i="2" s="1"/>
  <c r="Y2666" i="2"/>
  <c r="X2666" i="2"/>
  <c r="W2666" i="2"/>
  <c r="R2666" i="2"/>
  <c r="P2666" i="2"/>
  <c r="AD2665" i="2"/>
  <c r="AE2665" i="2" s="1"/>
  <c r="AF2665" i="2" s="1"/>
  <c r="Y2665" i="2"/>
  <c r="X2665" i="2"/>
  <c r="W2665" i="2"/>
  <c r="T2665" i="2"/>
  <c r="S2665" i="2" s="1"/>
  <c r="R2665" i="2"/>
  <c r="P2665" i="2"/>
  <c r="AD2664" i="2"/>
  <c r="AE2664" i="2" s="1"/>
  <c r="AG2664" i="2" s="1"/>
  <c r="Y2664" i="2"/>
  <c r="X2664" i="2"/>
  <c r="W2664" i="2"/>
  <c r="R2664" i="2"/>
  <c r="P2664" i="2"/>
  <c r="AD2663" i="2"/>
  <c r="AE2663" i="2" s="1"/>
  <c r="Y2663" i="2"/>
  <c r="X2663" i="2"/>
  <c r="W2663" i="2"/>
  <c r="T2663" i="2"/>
  <c r="R2663" i="2"/>
  <c r="P2663" i="2"/>
  <c r="AO2662" i="2"/>
  <c r="AD2662" i="2"/>
  <c r="AE2662" i="2" s="1"/>
  <c r="AF2662" i="2" s="1"/>
  <c r="Y2662" i="2"/>
  <c r="X2662" i="2"/>
  <c r="W2662" i="2"/>
  <c r="R2662" i="2"/>
  <c r="P2662" i="2"/>
  <c r="AD2661" i="2"/>
  <c r="AE2661" i="2" s="1"/>
  <c r="AG2661" i="2" s="1"/>
  <c r="Y2661" i="2"/>
  <c r="X2661" i="2"/>
  <c r="W2661" i="2"/>
  <c r="R2661" i="2"/>
  <c r="P2661" i="2"/>
  <c r="AE2660" i="2"/>
  <c r="AF2660" i="2" s="1"/>
  <c r="AD2660" i="2"/>
  <c r="Y2660" i="2"/>
  <c r="X2660" i="2"/>
  <c r="W2660" i="2"/>
  <c r="R2660" i="2"/>
  <c r="P2660" i="2"/>
  <c r="AD2659" i="2"/>
  <c r="AE2659" i="2" s="1"/>
  <c r="AL2659" i="2" s="1"/>
  <c r="Y2659" i="2"/>
  <c r="X2659" i="2"/>
  <c r="W2659" i="2"/>
  <c r="R2659" i="2"/>
  <c r="P2659" i="2"/>
  <c r="AD2658" i="2"/>
  <c r="AE2658" i="2" s="1"/>
  <c r="Y2658" i="2"/>
  <c r="X2658" i="2"/>
  <c r="W2658" i="2"/>
  <c r="R2658" i="2"/>
  <c r="P2658" i="2"/>
  <c r="T2658" i="2" s="1"/>
  <c r="AD2657" i="2"/>
  <c r="AE2657" i="2" s="1"/>
  <c r="AG2657" i="2" s="1"/>
  <c r="Y2657" i="2"/>
  <c r="X2657" i="2"/>
  <c r="W2657" i="2"/>
  <c r="R2657" i="2"/>
  <c r="P2657" i="2"/>
  <c r="T2657" i="2" s="1"/>
  <c r="U2657" i="2" s="1"/>
  <c r="AD2656" i="2"/>
  <c r="AE2656" i="2" s="1"/>
  <c r="Y2656" i="2"/>
  <c r="X2656" i="2"/>
  <c r="W2656" i="2"/>
  <c r="R2656" i="2"/>
  <c r="P2656" i="2"/>
  <c r="AD2655" i="2"/>
  <c r="AE2655" i="2" s="1"/>
  <c r="Y2655" i="2"/>
  <c r="X2655" i="2"/>
  <c r="W2655" i="2"/>
  <c r="R2655" i="2"/>
  <c r="P2655" i="2"/>
  <c r="AD2654" i="2"/>
  <c r="AE2654" i="2" s="1"/>
  <c r="AL2654" i="2" s="1"/>
  <c r="Y2654" i="2"/>
  <c r="X2654" i="2"/>
  <c r="W2654" i="2"/>
  <c r="R2654" i="2"/>
  <c r="P2654" i="2"/>
  <c r="AD2653" i="2"/>
  <c r="AE2653" i="2" s="1"/>
  <c r="Y2653" i="2"/>
  <c r="X2653" i="2"/>
  <c r="W2653" i="2"/>
  <c r="T2653" i="2"/>
  <c r="U2653" i="2" s="1"/>
  <c r="R2653" i="2"/>
  <c r="P2653" i="2"/>
  <c r="AD2652" i="2"/>
  <c r="AE2652" i="2" s="1"/>
  <c r="Y2652" i="2"/>
  <c r="X2652" i="2"/>
  <c r="W2652" i="2"/>
  <c r="R2652" i="2"/>
  <c r="P2652" i="2"/>
  <c r="AD2651" i="2"/>
  <c r="AE2651" i="2" s="1"/>
  <c r="Y2651" i="2"/>
  <c r="X2651" i="2"/>
  <c r="W2651" i="2"/>
  <c r="R2651" i="2"/>
  <c r="P2651" i="2"/>
  <c r="T2651" i="2" s="1"/>
  <c r="U2651" i="2" s="1"/>
  <c r="AD2650" i="2"/>
  <c r="AE2650" i="2" s="1"/>
  <c r="Y2650" i="2"/>
  <c r="X2650" i="2"/>
  <c r="W2650" i="2"/>
  <c r="R2650" i="2"/>
  <c r="T2650" i="2" s="1"/>
  <c r="P2650" i="2"/>
  <c r="AO2649" i="2"/>
  <c r="AD2649" i="2"/>
  <c r="AE2649" i="2" s="1"/>
  <c r="Y2649" i="2"/>
  <c r="X2649" i="2"/>
  <c r="W2649" i="2"/>
  <c r="R2649" i="2"/>
  <c r="P2649" i="2"/>
  <c r="T2649" i="2" s="1"/>
  <c r="S2649" i="2" s="1"/>
  <c r="AD2648" i="2"/>
  <c r="AE2648" i="2" s="1"/>
  <c r="Y2648" i="2"/>
  <c r="X2648" i="2"/>
  <c r="W2648" i="2"/>
  <c r="R2648" i="2"/>
  <c r="T2648" i="2" s="1"/>
  <c r="P2648" i="2"/>
  <c r="AO2647" i="2"/>
  <c r="AD2647" i="2"/>
  <c r="AE2647" i="2" s="1"/>
  <c r="Y2647" i="2"/>
  <c r="X2647" i="2"/>
  <c r="W2647" i="2"/>
  <c r="R2647" i="2"/>
  <c r="P2647" i="2"/>
  <c r="T2647" i="2" s="1"/>
  <c r="AD2646" i="2"/>
  <c r="AE2646" i="2" s="1"/>
  <c r="Y2646" i="2"/>
  <c r="X2646" i="2"/>
  <c r="W2646" i="2"/>
  <c r="R2646" i="2"/>
  <c r="P2646" i="2"/>
  <c r="T2646" i="2" s="1"/>
  <c r="AD2645" i="2"/>
  <c r="AE2645" i="2" s="1"/>
  <c r="Y2645" i="2"/>
  <c r="X2645" i="2"/>
  <c r="W2645" i="2"/>
  <c r="R2645" i="2"/>
  <c r="P2645" i="2"/>
  <c r="AD2644" i="2"/>
  <c r="AE2644" i="2" s="1"/>
  <c r="Y2644" i="2"/>
  <c r="X2644" i="2"/>
  <c r="W2644" i="2"/>
  <c r="R2644" i="2"/>
  <c r="P2644" i="2"/>
  <c r="T2644" i="2" s="1"/>
  <c r="AD2643" i="2"/>
  <c r="AE2643" i="2" s="1"/>
  <c r="AL2643" i="2" s="1"/>
  <c r="Y2643" i="2"/>
  <c r="X2643" i="2"/>
  <c r="W2643" i="2"/>
  <c r="R2643" i="2"/>
  <c r="P2643" i="2"/>
  <c r="AD2642" i="2"/>
  <c r="AE2642" i="2" s="1"/>
  <c r="AL2642" i="2" s="1"/>
  <c r="Y2642" i="2"/>
  <c r="X2642" i="2"/>
  <c r="W2642" i="2"/>
  <c r="R2642" i="2"/>
  <c r="P2642" i="2"/>
  <c r="AO2641" i="2"/>
  <c r="AL2641" i="2"/>
  <c r="AD2641" i="2"/>
  <c r="AE2641" i="2" s="1"/>
  <c r="AG2641" i="2" s="1"/>
  <c r="Y2641" i="2"/>
  <c r="X2641" i="2"/>
  <c r="W2641" i="2"/>
  <c r="R2641" i="2"/>
  <c r="P2641" i="2"/>
  <c r="AD2640" i="2"/>
  <c r="AE2640" i="2" s="1"/>
  <c r="AL2640" i="2" s="1"/>
  <c r="Y2640" i="2"/>
  <c r="X2640" i="2"/>
  <c r="W2640" i="2"/>
  <c r="R2640" i="2"/>
  <c r="P2640" i="2"/>
  <c r="AD2639" i="2"/>
  <c r="AE2639" i="2" s="1"/>
  <c r="AL2639" i="2" s="1"/>
  <c r="Y2639" i="2"/>
  <c r="X2639" i="2"/>
  <c r="W2639" i="2"/>
  <c r="R2639" i="2"/>
  <c r="P2639" i="2"/>
  <c r="AO2638" i="2"/>
  <c r="AE2638" i="2"/>
  <c r="AD2638" i="2"/>
  <c r="Y2638" i="2"/>
  <c r="X2638" i="2"/>
  <c r="W2638" i="2"/>
  <c r="R2638" i="2"/>
  <c r="P2638" i="2"/>
  <c r="T2638" i="2" s="1"/>
  <c r="AD2637" i="2"/>
  <c r="AE2637" i="2" s="1"/>
  <c r="AL2637" i="2" s="1"/>
  <c r="Y2637" i="2"/>
  <c r="X2637" i="2"/>
  <c r="W2637" i="2"/>
  <c r="R2637" i="2"/>
  <c r="T2637" i="2" s="1"/>
  <c r="P2637" i="2"/>
  <c r="AO2636" i="2"/>
  <c r="AD2636" i="2"/>
  <c r="AE2636" i="2" s="1"/>
  <c r="Y2636" i="2"/>
  <c r="X2636" i="2"/>
  <c r="W2636" i="2"/>
  <c r="R2636" i="2"/>
  <c r="P2636" i="2"/>
  <c r="T2636" i="2" s="1"/>
  <c r="AD2635" i="2"/>
  <c r="AE2635" i="2" s="1"/>
  <c r="Y2635" i="2"/>
  <c r="X2635" i="2"/>
  <c r="W2635" i="2"/>
  <c r="R2635" i="2"/>
  <c r="P2635" i="2"/>
  <c r="T2635" i="2" s="1"/>
  <c r="AO2634" i="2"/>
  <c r="AD2634" i="2"/>
  <c r="AE2634" i="2" s="1"/>
  <c r="Y2634" i="2"/>
  <c r="X2634" i="2"/>
  <c r="W2634" i="2"/>
  <c r="R2634" i="2"/>
  <c r="P2634" i="2"/>
  <c r="T2634" i="2" s="1"/>
  <c r="U2634" i="2" s="1"/>
  <c r="AD2633" i="2"/>
  <c r="AE2633" i="2" s="1"/>
  <c r="Y2633" i="2"/>
  <c r="X2633" i="2"/>
  <c r="W2633" i="2"/>
  <c r="R2633" i="2"/>
  <c r="P2633" i="2"/>
  <c r="AE2632" i="2"/>
  <c r="AD2632" i="2"/>
  <c r="Y2632" i="2"/>
  <c r="X2632" i="2"/>
  <c r="W2632" i="2"/>
  <c r="R2632" i="2"/>
  <c r="P2632" i="2"/>
  <c r="AD2631" i="2"/>
  <c r="AE2631" i="2" s="1"/>
  <c r="AL2631" i="2" s="1"/>
  <c r="Y2631" i="2"/>
  <c r="X2631" i="2"/>
  <c r="W2631" i="2"/>
  <c r="R2631" i="2"/>
  <c r="P2631" i="2"/>
  <c r="AD2630" i="2"/>
  <c r="AE2630" i="2" s="1"/>
  <c r="AL2630" i="2" s="1"/>
  <c r="Y2630" i="2"/>
  <c r="X2630" i="2"/>
  <c r="W2630" i="2"/>
  <c r="R2630" i="2"/>
  <c r="P2630" i="2"/>
  <c r="AD2629" i="2"/>
  <c r="AE2629" i="2" s="1"/>
  <c r="Y2629" i="2"/>
  <c r="X2629" i="2"/>
  <c r="W2629" i="2"/>
  <c r="R2629" i="2"/>
  <c r="P2629" i="2"/>
  <c r="AD2628" i="2"/>
  <c r="AE2628" i="2" s="1"/>
  <c r="Y2628" i="2"/>
  <c r="X2628" i="2"/>
  <c r="W2628" i="2"/>
  <c r="R2628" i="2"/>
  <c r="P2628" i="2"/>
  <c r="T2628" i="2" s="1"/>
  <c r="AO2627" i="2"/>
  <c r="AD2627" i="2"/>
  <c r="AE2627" i="2" s="1"/>
  <c r="AL2627" i="2" s="1"/>
  <c r="Y2627" i="2"/>
  <c r="X2627" i="2"/>
  <c r="W2627" i="2"/>
  <c r="R2627" i="2"/>
  <c r="P2627" i="2"/>
  <c r="AD2626" i="2"/>
  <c r="AE2626" i="2" s="1"/>
  <c r="Y2626" i="2"/>
  <c r="X2626" i="2"/>
  <c r="W2626" i="2"/>
  <c r="R2626" i="2"/>
  <c r="T2626" i="2" s="1"/>
  <c r="U2626" i="2" s="1"/>
  <c r="P2626" i="2"/>
  <c r="AD2625" i="2"/>
  <c r="AE2625" i="2" s="1"/>
  <c r="Y2625" i="2"/>
  <c r="X2625" i="2"/>
  <c r="W2625" i="2"/>
  <c r="R2625" i="2"/>
  <c r="P2625" i="2"/>
  <c r="AO2624" i="2"/>
  <c r="AD2624" i="2"/>
  <c r="AE2624" i="2" s="1"/>
  <c r="AL2624" i="2" s="1"/>
  <c r="Y2624" i="2"/>
  <c r="X2624" i="2"/>
  <c r="W2624" i="2"/>
  <c r="R2624" i="2"/>
  <c r="P2624" i="2"/>
  <c r="AD2623" i="2"/>
  <c r="AE2623" i="2" s="1"/>
  <c r="AL2623" i="2" s="1"/>
  <c r="Y2623" i="2"/>
  <c r="X2623" i="2"/>
  <c r="W2623" i="2"/>
  <c r="R2623" i="2"/>
  <c r="P2623" i="2"/>
  <c r="T2623" i="2" s="1"/>
  <c r="U2623" i="2" s="1"/>
  <c r="AD2622" i="2"/>
  <c r="AE2622" i="2" s="1"/>
  <c r="Y2622" i="2"/>
  <c r="X2622" i="2"/>
  <c r="W2622" i="2"/>
  <c r="R2622" i="2"/>
  <c r="P2622" i="2"/>
  <c r="AD2621" i="2"/>
  <c r="AE2621" i="2" s="1"/>
  <c r="Y2621" i="2"/>
  <c r="X2621" i="2"/>
  <c r="W2621" i="2"/>
  <c r="R2621" i="2"/>
  <c r="P2621" i="2"/>
  <c r="AD2620" i="2"/>
  <c r="AE2620" i="2" s="1"/>
  <c r="Y2620" i="2"/>
  <c r="X2620" i="2"/>
  <c r="W2620" i="2"/>
  <c r="T2620" i="2"/>
  <c r="U2620" i="2" s="1"/>
  <c r="R2620" i="2"/>
  <c r="P2620" i="2"/>
  <c r="AO2619" i="2"/>
  <c r="AD2619" i="2"/>
  <c r="AE2619" i="2" s="1"/>
  <c r="Y2619" i="2"/>
  <c r="X2619" i="2"/>
  <c r="W2619" i="2"/>
  <c r="R2619" i="2"/>
  <c r="P2619" i="2"/>
  <c r="AD2618" i="2"/>
  <c r="AE2618" i="2" s="1"/>
  <c r="Y2618" i="2"/>
  <c r="X2618" i="2"/>
  <c r="W2618" i="2"/>
  <c r="R2618" i="2"/>
  <c r="P2618" i="2"/>
  <c r="AO2617" i="2"/>
  <c r="AD2617" i="2"/>
  <c r="AE2617" i="2" s="1"/>
  <c r="Y2617" i="2"/>
  <c r="X2617" i="2"/>
  <c r="W2617" i="2"/>
  <c r="R2617" i="2"/>
  <c r="P2617" i="2"/>
  <c r="T2617" i="2" s="1"/>
  <c r="U2617" i="2" s="1"/>
  <c r="AO2616" i="2"/>
  <c r="AD2616" i="2"/>
  <c r="AE2616" i="2" s="1"/>
  <c r="AL2616" i="2" s="1"/>
  <c r="Y2616" i="2"/>
  <c r="X2616" i="2"/>
  <c r="W2616" i="2"/>
  <c r="R2616" i="2"/>
  <c r="P2616" i="2"/>
  <c r="T2616" i="2" s="1"/>
  <c r="AD2615" i="2"/>
  <c r="AE2615" i="2" s="1"/>
  <c r="AL2615" i="2" s="1"/>
  <c r="Y2615" i="2"/>
  <c r="X2615" i="2"/>
  <c r="W2615" i="2"/>
  <c r="R2615" i="2"/>
  <c r="P2615" i="2"/>
  <c r="AD2614" i="2"/>
  <c r="AE2614" i="2" s="1"/>
  <c r="Y2614" i="2"/>
  <c r="X2614" i="2"/>
  <c r="W2614" i="2"/>
  <c r="R2614" i="2"/>
  <c r="P2614" i="2"/>
  <c r="T2614" i="2" s="1"/>
  <c r="U2614" i="2" s="1"/>
  <c r="AO2613" i="2"/>
  <c r="AD2613" i="2"/>
  <c r="AE2613" i="2" s="1"/>
  <c r="AL2613" i="2" s="1"/>
  <c r="Y2613" i="2"/>
  <c r="X2613" i="2"/>
  <c r="W2613" i="2"/>
  <c r="R2613" i="2"/>
  <c r="P2613" i="2"/>
  <c r="AD2612" i="2"/>
  <c r="AE2612" i="2" s="1"/>
  <c r="AL2612" i="2" s="1"/>
  <c r="Y2612" i="2"/>
  <c r="X2612" i="2"/>
  <c r="W2612" i="2"/>
  <c r="R2612" i="2"/>
  <c r="P2612" i="2"/>
  <c r="AO2611" i="2"/>
  <c r="AD2611" i="2"/>
  <c r="AE2611" i="2" s="1"/>
  <c r="Y2611" i="2"/>
  <c r="X2611" i="2"/>
  <c r="W2611" i="2"/>
  <c r="R2611" i="2"/>
  <c r="P2611" i="2"/>
  <c r="AD2610" i="2"/>
  <c r="AE2610" i="2" s="1"/>
  <c r="AL2610" i="2" s="1"/>
  <c r="Y2610" i="2"/>
  <c r="X2610" i="2"/>
  <c r="W2610" i="2"/>
  <c r="R2610" i="2"/>
  <c r="P2610" i="2"/>
  <c r="T2610" i="2" s="1"/>
  <c r="AD2609" i="2"/>
  <c r="AE2609" i="2" s="1"/>
  <c r="AL2609" i="2" s="1"/>
  <c r="Y2609" i="2"/>
  <c r="X2609" i="2"/>
  <c r="W2609" i="2"/>
  <c r="R2609" i="2"/>
  <c r="P2609" i="2"/>
  <c r="T2609" i="2" s="1"/>
  <c r="AD2608" i="2"/>
  <c r="AE2608" i="2" s="1"/>
  <c r="Y2608" i="2"/>
  <c r="X2608" i="2"/>
  <c r="W2608" i="2"/>
  <c r="R2608" i="2"/>
  <c r="P2608" i="2"/>
  <c r="T2608" i="2" s="1"/>
  <c r="AD2607" i="2"/>
  <c r="AE2607" i="2" s="1"/>
  <c r="AG2607" i="2" s="1"/>
  <c r="Y2607" i="2"/>
  <c r="X2607" i="2"/>
  <c r="W2607" i="2"/>
  <c r="R2607" i="2"/>
  <c r="P2607" i="2"/>
  <c r="AD2606" i="2"/>
  <c r="AE2606" i="2" s="1"/>
  <c r="Y2606" i="2"/>
  <c r="X2606" i="2"/>
  <c r="W2606" i="2"/>
  <c r="R2606" i="2"/>
  <c r="P2606" i="2"/>
  <c r="T2606" i="2" s="1"/>
  <c r="AD2605" i="2"/>
  <c r="AE2605" i="2" s="1"/>
  <c r="Y2605" i="2"/>
  <c r="X2605" i="2"/>
  <c r="W2605" i="2"/>
  <c r="R2605" i="2"/>
  <c r="P2605" i="2"/>
  <c r="T2605" i="2" s="1"/>
  <c r="U2605" i="2" s="1"/>
  <c r="AD2604" i="2"/>
  <c r="AE2604" i="2" s="1"/>
  <c r="Y2604" i="2"/>
  <c r="X2604" i="2"/>
  <c r="W2604" i="2"/>
  <c r="R2604" i="2"/>
  <c r="P2604" i="2"/>
  <c r="T2604" i="2" s="1"/>
  <c r="AD2603" i="2"/>
  <c r="AE2603" i="2" s="1"/>
  <c r="Y2603" i="2"/>
  <c r="X2603" i="2"/>
  <c r="W2603" i="2"/>
  <c r="R2603" i="2"/>
  <c r="P2603" i="2"/>
  <c r="T2603" i="2" s="1"/>
  <c r="AD2602" i="2"/>
  <c r="AE2602" i="2" s="1"/>
  <c r="AL2602" i="2" s="1"/>
  <c r="Y2602" i="2"/>
  <c r="X2602" i="2"/>
  <c r="W2602" i="2"/>
  <c r="R2602" i="2"/>
  <c r="P2602" i="2"/>
  <c r="AD2601" i="2"/>
  <c r="AE2601" i="2" s="1"/>
  <c r="AL2601" i="2" s="1"/>
  <c r="Y2601" i="2"/>
  <c r="X2601" i="2"/>
  <c r="W2601" i="2"/>
  <c r="R2601" i="2"/>
  <c r="P2601" i="2"/>
  <c r="T2601" i="2" s="1"/>
  <c r="AE2600" i="2"/>
  <c r="AF2600" i="2" s="1"/>
  <c r="AD2600" i="2"/>
  <c r="Y2600" i="2"/>
  <c r="X2600" i="2"/>
  <c r="W2600" i="2"/>
  <c r="R2600" i="2"/>
  <c r="P2600" i="2"/>
  <c r="T2600" i="2" s="1"/>
  <c r="AD2599" i="2"/>
  <c r="AE2599" i="2" s="1"/>
  <c r="Y2599" i="2"/>
  <c r="X2599" i="2"/>
  <c r="W2599" i="2"/>
  <c r="R2599" i="2"/>
  <c r="P2599" i="2"/>
  <c r="AO2598" i="2"/>
  <c r="AD2598" i="2"/>
  <c r="AE2598" i="2" s="1"/>
  <c r="AL2598" i="2" s="1"/>
  <c r="Y2598" i="2"/>
  <c r="X2598" i="2"/>
  <c r="W2598" i="2"/>
  <c r="R2598" i="2"/>
  <c r="P2598" i="2"/>
  <c r="AE2597" i="2"/>
  <c r="AD2597" i="2"/>
  <c r="Y2597" i="2"/>
  <c r="X2597" i="2"/>
  <c r="W2597" i="2"/>
  <c r="R2597" i="2"/>
  <c r="P2597" i="2"/>
  <c r="T2597" i="2" s="1"/>
  <c r="AD2596" i="2"/>
  <c r="AE2596" i="2" s="1"/>
  <c r="Y2596" i="2"/>
  <c r="X2596" i="2"/>
  <c r="W2596" i="2"/>
  <c r="R2596" i="2"/>
  <c r="P2596" i="2"/>
  <c r="AD2595" i="2"/>
  <c r="AE2595" i="2" s="1"/>
  <c r="Y2595" i="2"/>
  <c r="X2595" i="2"/>
  <c r="W2595" i="2"/>
  <c r="R2595" i="2"/>
  <c r="P2595" i="2"/>
  <c r="T2595" i="2" s="1"/>
  <c r="AD2594" i="2"/>
  <c r="AE2594" i="2" s="1"/>
  <c r="Y2594" i="2"/>
  <c r="X2594" i="2"/>
  <c r="W2594" i="2"/>
  <c r="R2594" i="2"/>
  <c r="P2594" i="2"/>
  <c r="AD2593" i="2"/>
  <c r="AE2593" i="2" s="1"/>
  <c r="AF2593" i="2" s="1"/>
  <c r="Y2593" i="2"/>
  <c r="X2593" i="2"/>
  <c r="W2593" i="2"/>
  <c r="R2593" i="2"/>
  <c r="P2593" i="2"/>
  <c r="T2593" i="2" s="1"/>
  <c r="U2593" i="2" s="1"/>
  <c r="AD2592" i="2"/>
  <c r="AE2592" i="2" s="1"/>
  <c r="Y2592" i="2"/>
  <c r="X2592" i="2"/>
  <c r="W2592" i="2"/>
  <c r="R2592" i="2"/>
  <c r="T2592" i="2" s="1"/>
  <c r="P2592" i="2"/>
  <c r="AO2591" i="2"/>
  <c r="AE2591" i="2"/>
  <c r="AL2591" i="2" s="1"/>
  <c r="AD2591" i="2"/>
  <c r="Y2591" i="2"/>
  <c r="X2591" i="2"/>
  <c r="W2591" i="2"/>
  <c r="R2591" i="2"/>
  <c r="P2591" i="2"/>
  <c r="T2591" i="2" s="1"/>
  <c r="U2591" i="2" s="1"/>
  <c r="AD2590" i="2"/>
  <c r="AE2590" i="2" s="1"/>
  <c r="Y2590" i="2"/>
  <c r="X2590" i="2"/>
  <c r="W2590" i="2"/>
  <c r="R2590" i="2"/>
  <c r="P2590" i="2"/>
  <c r="AD2589" i="2"/>
  <c r="AE2589" i="2" s="1"/>
  <c r="Y2589" i="2"/>
  <c r="X2589" i="2"/>
  <c r="W2589" i="2"/>
  <c r="R2589" i="2"/>
  <c r="P2589" i="2"/>
  <c r="T2589" i="2" s="1"/>
  <c r="AD2588" i="2"/>
  <c r="AE2588" i="2" s="1"/>
  <c r="Y2588" i="2"/>
  <c r="X2588" i="2"/>
  <c r="W2588" i="2"/>
  <c r="R2588" i="2"/>
  <c r="P2588" i="2"/>
  <c r="AO2587" i="2"/>
  <c r="AD2587" i="2"/>
  <c r="AE2587" i="2" s="1"/>
  <c r="AF2587" i="2" s="1"/>
  <c r="Y2587" i="2"/>
  <c r="X2587" i="2"/>
  <c r="W2587" i="2"/>
  <c r="R2587" i="2"/>
  <c r="P2587" i="2"/>
  <c r="AD2586" i="2"/>
  <c r="AE2586" i="2" s="1"/>
  <c r="AL2586" i="2" s="1"/>
  <c r="Y2586" i="2"/>
  <c r="X2586" i="2"/>
  <c r="W2586" i="2"/>
  <c r="R2586" i="2"/>
  <c r="P2586" i="2"/>
  <c r="T2586" i="2" s="1"/>
  <c r="AD2585" i="2"/>
  <c r="AE2585" i="2" s="1"/>
  <c r="Y2585" i="2"/>
  <c r="X2585" i="2"/>
  <c r="W2585" i="2"/>
  <c r="R2585" i="2"/>
  <c r="P2585" i="2"/>
  <c r="AE2584" i="2"/>
  <c r="AD2584" i="2"/>
  <c r="Y2584" i="2"/>
  <c r="X2584" i="2"/>
  <c r="W2584" i="2"/>
  <c r="R2584" i="2"/>
  <c r="P2584" i="2"/>
  <c r="AD2583" i="2"/>
  <c r="AE2583" i="2" s="1"/>
  <c r="AG2583" i="2" s="1"/>
  <c r="Y2583" i="2"/>
  <c r="X2583" i="2"/>
  <c r="W2583" i="2"/>
  <c r="R2583" i="2"/>
  <c r="P2583" i="2"/>
  <c r="AE2582" i="2"/>
  <c r="AG2582" i="2" s="1"/>
  <c r="AD2582" i="2"/>
  <c r="Y2582" i="2"/>
  <c r="X2582" i="2"/>
  <c r="W2582" i="2"/>
  <c r="R2582" i="2"/>
  <c r="P2582" i="2"/>
  <c r="AD2581" i="2"/>
  <c r="AE2581" i="2" s="1"/>
  <c r="AL2581" i="2" s="1"/>
  <c r="Y2581" i="2"/>
  <c r="X2581" i="2"/>
  <c r="W2581" i="2"/>
  <c r="R2581" i="2"/>
  <c r="P2581" i="2"/>
  <c r="AD2580" i="2"/>
  <c r="AE2580" i="2" s="1"/>
  <c r="AL2580" i="2" s="1"/>
  <c r="Y2580" i="2"/>
  <c r="X2580" i="2"/>
  <c r="W2580" i="2"/>
  <c r="R2580" i="2"/>
  <c r="P2580" i="2"/>
  <c r="AD2579" i="2"/>
  <c r="AE2579" i="2" s="1"/>
  <c r="Y2579" i="2"/>
  <c r="X2579" i="2"/>
  <c r="W2579" i="2"/>
  <c r="R2579" i="2"/>
  <c r="P2579" i="2"/>
  <c r="T2579" i="2" s="1"/>
  <c r="U2579" i="2" s="1"/>
  <c r="AO2578" i="2"/>
  <c r="AD2578" i="2"/>
  <c r="AE2578" i="2" s="1"/>
  <c r="Y2578" i="2"/>
  <c r="X2578" i="2"/>
  <c r="W2578" i="2"/>
  <c r="R2578" i="2"/>
  <c r="P2578" i="2"/>
  <c r="T2578" i="2" s="1"/>
  <c r="S2578" i="2" s="1"/>
  <c r="AD2577" i="2"/>
  <c r="AE2577" i="2" s="1"/>
  <c r="AL2577" i="2" s="1"/>
  <c r="Y2577" i="2"/>
  <c r="X2577" i="2"/>
  <c r="W2577" i="2"/>
  <c r="R2577" i="2"/>
  <c r="P2577" i="2"/>
  <c r="AD2576" i="2"/>
  <c r="AE2576" i="2" s="1"/>
  <c r="AF2576" i="2" s="1"/>
  <c r="Y2576" i="2"/>
  <c r="X2576" i="2"/>
  <c r="W2576" i="2"/>
  <c r="R2576" i="2"/>
  <c r="P2576" i="2"/>
  <c r="AO2575" i="2"/>
  <c r="AE2575" i="2"/>
  <c r="AD2575" i="2"/>
  <c r="Y2575" i="2"/>
  <c r="X2575" i="2"/>
  <c r="W2575" i="2"/>
  <c r="R2575" i="2"/>
  <c r="P2575" i="2"/>
  <c r="AD2574" i="2"/>
  <c r="AE2574" i="2" s="1"/>
  <c r="AL2574" i="2" s="1"/>
  <c r="Y2574" i="2"/>
  <c r="X2574" i="2"/>
  <c r="W2574" i="2"/>
  <c r="R2574" i="2"/>
  <c r="T2574" i="2" s="1"/>
  <c r="P2574" i="2"/>
  <c r="AO2573" i="2"/>
  <c r="AD2573" i="2"/>
  <c r="AE2573" i="2" s="1"/>
  <c r="AF2573" i="2" s="1"/>
  <c r="Y2573" i="2"/>
  <c r="X2573" i="2"/>
  <c r="W2573" i="2"/>
  <c r="R2573" i="2"/>
  <c r="P2573" i="2"/>
  <c r="T2573" i="2" s="1"/>
  <c r="AD2572" i="2"/>
  <c r="AE2572" i="2" s="1"/>
  <c r="Y2572" i="2"/>
  <c r="X2572" i="2"/>
  <c r="W2572" i="2"/>
  <c r="R2572" i="2"/>
  <c r="P2572" i="2"/>
  <c r="AD2571" i="2"/>
  <c r="AE2571" i="2" s="1"/>
  <c r="AL2571" i="2" s="1"/>
  <c r="Y2571" i="2"/>
  <c r="X2571" i="2"/>
  <c r="W2571" i="2"/>
  <c r="R2571" i="2"/>
  <c r="P2571" i="2"/>
  <c r="AD2570" i="2"/>
  <c r="AE2570" i="2" s="1"/>
  <c r="Y2570" i="2"/>
  <c r="X2570" i="2"/>
  <c r="W2570" i="2"/>
  <c r="R2570" i="2"/>
  <c r="P2570" i="2"/>
  <c r="AD2569" i="2"/>
  <c r="AE2569" i="2" s="1"/>
  <c r="Y2569" i="2"/>
  <c r="X2569" i="2"/>
  <c r="W2569" i="2"/>
  <c r="R2569" i="2"/>
  <c r="P2569" i="2"/>
  <c r="T2569" i="2" s="1"/>
  <c r="S2569" i="2" s="1"/>
  <c r="AD2568" i="2"/>
  <c r="AE2568" i="2" s="1"/>
  <c r="Y2568" i="2"/>
  <c r="X2568" i="2"/>
  <c r="W2568" i="2"/>
  <c r="R2568" i="2"/>
  <c r="P2568" i="2"/>
  <c r="AD2567" i="2"/>
  <c r="AE2567" i="2" s="1"/>
  <c r="AL2567" i="2" s="1"/>
  <c r="Y2567" i="2"/>
  <c r="X2567" i="2"/>
  <c r="W2567" i="2"/>
  <c r="R2567" i="2"/>
  <c r="P2567" i="2"/>
  <c r="AD2566" i="2"/>
  <c r="AE2566" i="2" s="1"/>
  <c r="Y2566" i="2"/>
  <c r="X2566" i="2"/>
  <c r="W2566" i="2"/>
  <c r="R2566" i="2"/>
  <c r="P2566" i="2"/>
  <c r="AD2565" i="2"/>
  <c r="AE2565" i="2" s="1"/>
  <c r="Y2565" i="2"/>
  <c r="X2565" i="2"/>
  <c r="W2565" i="2"/>
  <c r="R2565" i="2"/>
  <c r="P2565" i="2"/>
  <c r="AE2564" i="2"/>
  <c r="AG2564" i="2" s="1"/>
  <c r="AD2564" i="2"/>
  <c r="Y2564" i="2"/>
  <c r="X2564" i="2"/>
  <c r="W2564" i="2"/>
  <c r="R2564" i="2"/>
  <c r="P2564" i="2"/>
  <c r="T2564" i="2" s="1"/>
  <c r="AD2563" i="2"/>
  <c r="AE2563" i="2" s="1"/>
  <c r="AL2563" i="2" s="1"/>
  <c r="Y2563" i="2"/>
  <c r="X2563" i="2"/>
  <c r="W2563" i="2"/>
  <c r="R2563" i="2"/>
  <c r="P2563" i="2"/>
  <c r="AD2562" i="2"/>
  <c r="AE2562" i="2" s="1"/>
  <c r="Y2562" i="2"/>
  <c r="X2562" i="2"/>
  <c r="W2562" i="2"/>
  <c r="R2562" i="2"/>
  <c r="P2562" i="2"/>
  <c r="T2562" i="2" s="1"/>
  <c r="U2562" i="2" s="1"/>
  <c r="AO2561" i="2"/>
  <c r="AD2561" i="2"/>
  <c r="AE2561" i="2" s="1"/>
  <c r="Y2561" i="2"/>
  <c r="X2561" i="2"/>
  <c r="W2561" i="2"/>
  <c r="R2561" i="2"/>
  <c r="P2561" i="2"/>
  <c r="AD2560" i="2"/>
  <c r="AE2560" i="2" s="1"/>
  <c r="Y2560" i="2"/>
  <c r="X2560" i="2"/>
  <c r="W2560" i="2"/>
  <c r="R2560" i="2"/>
  <c r="P2560" i="2"/>
  <c r="AD2559" i="2"/>
  <c r="AE2559" i="2" s="1"/>
  <c r="Y2559" i="2"/>
  <c r="X2559" i="2"/>
  <c r="W2559" i="2"/>
  <c r="R2559" i="2"/>
  <c r="P2559" i="2"/>
  <c r="AO2558" i="2"/>
  <c r="AD2558" i="2"/>
  <c r="AE2558" i="2" s="1"/>
  <c r="Y2558" i="2"/>
  <c r="X2558" i="2"/>
  <c r="W2558" i="2"/>
  <c r="R2558" i="2"/>
  <c r="P2558" i="2"/>
  <c r="T2558" i="2" s="1"/>
  <c r="AO2557" i="2"/>
  <c r="AD2557" i="2"/>
  <c r="AE2557" i="2" s="1"/>
  <c r="AL2557" i="2" s="1"/>
  <c r="Y2557" i="2"/>
  <c r="X2557" i="2"/>
  <c r="W2557" i="2"/>
  <c r="R2557" i="2"/>
  <c r="P2557" i="2"/>
  <c r="T2557" i="2" s="1"/>
  <c r="U2557" i="2" s="1"/>
  <c r="AD2556" i="2"/>
  <c r="AE2556" i="2" s="1"/>
  <c r="Y2556" i="2"/>
  <c r="X2556" i="2"/>
  <c r="W2556" i="2"/>
  <c r="R2556" i="2"/>
  <c r="P2556" i="2"/>
  <c r="T2556" i="2" s="1"/>
  <c r="AD2555" i="2"/>
  <c r="AE2555" i="2" s="1"/>
  <c r="Y2555" i="2"/>
  <c r="X2555" i="2"/>
  <c r="W2555" i="2"/>
  <c r="R2555" i="2"/>
  <c r="P2555" i="2"/>
  <c r="T2555" i="2" s="1"/>
  <c r="AD2554" i="2"/>
  <c r="AE2554" i="2" s="1"/>
  <c r="AG2554" i="2" s="1"/>
  <c r="Y2554" i="2"/>
  <c r="X2554" i="2"/>
  <c r="W2554" i="2"/>
  <c r="R2554" i="2"/>
  <c r="P2554" i="2"/>
  <c r="AD2553" i="2"/>
  <c r="AE2553" i="2" s="1"/>
  <c r="AL2553" i="2" s="1"/>
  <c r="Y2553" i="2"/>
  <c r="X2553" i="2"/>
  <c r="W2553" i="2"/>
  <c r="R2553" i="2"/>
  <c r="P2553" i="2"/>
  <c r="AD2552" i="2"/>
  <c r="AE2552" i="2" s="1"/>
  <c r="Y2552" i="2"/>
  <c r="X2552" i="2"/>
  <c r="W2552" i="2"/>
  <c r="R2552" i="2"/>
  <c r="P2552" i="2"/>
  <c r="T2552" i="2" s="1"/>
  <c r="S2552" i="2" s="1"/>
  <c r="AD2551" i="2"/>
  <c r="AE2551" i="2" s="1"/>
  <c r="AL2551" i="2" s="1"/>
  <c r="Y2551" i="2"/>
  <c r="X2551" i="2"/>
  <c r="W2551" i="2"/>
  <c r="R2551" i="2"/>
  <c r="P2551" i="2"/>
  <c r="AD2550" i="2"/>
  <c r="AE2550" i="2" s="1"/>
  <c r="Y2550" i="2"/>
  <c r="X2550" i="2"/>
  <c r="W2550" i="2"/>
  <c r="R2550" i="2"/>
  <c r="P2550" i="2"/>
  <c r="T2550" i="2" s="1"/>
  <c r="AE2549" i="2"/>
  <c r="AG2549" i="2" s="1"/>
  <c r="AD2549" i="2"/>
  <c r="Y2549" i="2"/>
  <c r="X2549" i="2"/>
  <c r="W2549" i="2"/>
  <c r="R2549" i="2"/>
  <c r="P2549" i="2"/>
  <c r="T2549" i="2" s="1"/>
  <c r="U2549" i="2" s="1"/>
  <c r="AD2548" i="2"/>
  <c r="AE2548" i="2" s="1"/>
  <c r="Y2548" i="2"/>
  <c r="X2548" i="2"/>
  <c r="W2548" i="2"/>
  <c r="R2548" i="2"/>
  <c r="P2548" i="2"/>
  <c r="AO2547" i="2"/>
  <c r="AD2547" i="2"/>
  <c r="AE2547" i="2" s="1"/>
  <c r="Y2547" i="2"/>
  <c r="X2547" i="2"/>
  <c r="W2547" i="2"/>
  <c r="R2547" i="2"/>
  <c r="P2547" i="2"/>
  <c r="T2547" i="2" s="1"/>
  <c r="AD2546" i="2"/>
  <c r="AE2546" i="2" s="1"/>
  <c r="Y2546" i="2"/>
  <c r="X2546" i="2"/>
  <c r="W2546" i="2"/>
  <c r="R2546" i="2"/>
  <c r="P2546" i="2"/>
  <c r="AO2545" i="2"/>
  <c r="AD2545" i="2"/>
  <c r="AE2545" i="2" s="1"/>
  <c r="AL2545" i="2" s="1"/>
  <c r="Y2545" i="2"/>
  <c r="X2545" i="2"/>
  <c r="W2545" i="2"/>
  <c r="R2545" i="2"/>
  <c r="P2545" i="2"/>
  <c r="T2545" i="2" s="1"/>
  <c r="AD2544" i="2"/>
  <c r="AE2544" i="2" s="1"/>
  <c r="Y2544" i="2"/>
  <c r="X2544" i="2"/>
  <c r="W2544" i="2"/>
  <c r="R2544" i="2"/>
  <c r="P2544" i="2"/>
  <c r="T2544" i="2" s="1"/>
  <c r="AE2543" i="2"/>
  <c r="AD2543" i="2"/>
  <c r="Y2543" i="2"/>
  <c r="X2543" i="2"/>
  <c r="W2543" i="2"/>
  <c r="R2543" i="2"/>
  <c r="P2543" i="2"/>
  <c r="AD2542" i="2"/>
  <c r="AE2542" i="2" s="1"/>
  <c r="Y2542" i="2"/>
  <c r="X2542" i="2"/>
  <c r="W2542" i="2"/>
  <c r="R2542" i="2"/>
  <c r="P2542" i="2"/>
  <c r="AD2541" i="2"/>
  <c r="AE2541" i="2" s="1"/>
  <c r="AG2541" i="2" s="1"/>
  <c r="Y2541" i="2"/>
  <c r="X2541" i="2"/>
  <c r="W2541" i="2"/>
  <c r="R2541" i="2"/>
  <c r="P2541" i="2"/>
  <c r="AD2540" i="2"/>
  <c r="AE2540" i="2" s="1"/>
  <c r="Y2540" i="2"/>
  <c r="X2540" i="2"/>
  <c r="W2540" i="2"/>
  <c r="R2540" i="2"/>
  <c r="P2540" i="2"/>
  <c r="AO2539" i="2"/>
  <c r="AD2539" i="2"/>
  <c r="AE2539" i="2" s="1"/>
  <c r="Y2539" i="2"/>
  <c r="X2539" i="2"/>
  <c r="W2539" i="2"/>
  <c r="R2539" i="2"/>
  <c r="P2539" i="2"/>
  <c r="T2539" i="2" s="1"/>
  <c r="AD2538" i="2"/>
  <c r="AE2538" i="2" s="1"/>
  <c r="Y2538" i="2"/>
  <c r="X2538" i="2"/>
  <c r="W2538" i="2"/>
  <c r="R2538" i="2"/>
  <c r="P2538" i="2"/>
  <c r="AE2537" i="2"/>
  <c r="AL2537" i="2" s="1"/>
  <c r="AD2537" i="2"/>
  <c r="Y2537" i="2"/>
  <c r="X2537" i="2"/>
  <c r="W2537" i="2"/>
  <c r="R2537" i="2"/>
  <c r="P2537" i="2"/>
  <c r="AO2536" i="2"/>
  <c r="AD2536" i="2"/>
  <c r="AE2536" i="2" s="1"/>
  <c r="Y2536" i="2"/>
  <c r="X2536" i="2"/>
  <c r="W2536" i="2"/>
  <c r="R2536" i="2"/>
  <c r="P2536" i="2"/>
  <c r="AD2535" i="2"/>
  <c r="AE2535" i="2" s="1"/>
  <c r="Y2535" i="2"/>
  <c r="X2535" i="2"/>
  <c r="W2535" i="2"/>
  <c r="R2535" i="2"/>
  <c r="P2535" i="2"/>
  <c r="AD2534" i="2"/>
  <c r="AE2534" i="2" s="1"/>
  <c r="AL2534" i="2" s="1"/>
  <c r="Y2534" i="2"/>
  <c r="X2534" i="2"/>
  <c r="W2534" i="2"/>
  <c r="R2534" i="2"/>
  <c r="P2534" i="2"/>
  <c r="AD2533" i="2"/>
  <c r="AE2533" i="2" s="1"/>
  <c r="Y2533" i="2"/>
  <c r="X2533" i="2"/>
  <c r="W2533" i="2"/>
  <c r="R2533" i="2"/>
  <c r="P2533" i="2"/>
  <c r="T2533" i="2" s="1"/>
  <c r="S2533" i="2" s="1"/>
  <c r="AD2532" i="2"/>
  <c r="AE2532" i="2" s="1"/>
  <c r="Y2532" i="2"/>
  <c r="X2532" i="2"/>
  <c r="W2532" i="2"/>
  <c r="R2532" i="2"/>
  <c r="P2532" i="2"/>
  <c r="T2532" i="2" s="1"/>
  <c r="S2532" i="2" s="1"/>
  <c r="AD2531" i="2"/>
  <c r="AE2531" i="2" s="1"/>
  <c r="Y2531" i="2"/>
  <c r="X2531" i="2"/>
  <c r="W2531" i="2"/>
  <c r="R2531" i="2"/>
  <c r="P2531" i="2"/>
  <c r="T2531" i="2" s="1"/>
  <c r="AO2530" i="2"/>
  <c r="AD2530" i="2"/>
  <c r="AE2530" i="2" s="1"/>
  <c r="Y2530" i="2"/>
  <c r="X2530" i="2"/>
  <c r="W2530" i="2"/>
  <c r="R2530" i="2"/>
  <c r="P2530" i="2"/>
  <c r="AD2529" i="2"/>
  <c r="AE2529" i="2" s="1"/>
  <c r="Y2529" i="2"/>
  <c r="X2529" i="2"/>
  <c r="W2529" i="2"/>
  <c r="R2529" i="2"/>
  <c r="P2529" i="2"/>
  <c r="T2529" i="2" s="1"/>
  <c r="S2529" i="2" s="1"/>
  <c r="AD2528" i="2"/>
  <c r="AE2528" i="2" s="1"/>
  <c r="AL2528" i="2" s="1"/>
  <c r="Y2528" i="2"/>
  <c r="X2528" i="2"/>
  <c r="W2528" i="2"/>
  <c r="R2528" i="2"/>
  <c r="P2528" i="2"/>
  <c r="AD2527" i="2"/>
  <c r="AE2527" i="2" s="1"/>
  <c r="Y2527" i="2"/>
  <c r="X2527" i="2"/>
  <c r="W2527" i="2"/>
  <c r="R2527" i="2"/>
  <c r="P2527" i="2"/>
  <c r="T2527" i="2" s="1"/>
  <c r="U2527" i="2" s="1"/>
  <c r="AD2526" i="2"/>
  <c r="AE2526" i="2" s="1"/>
  <c r="Y2526" i="2"/>
  <c r="X2526" i="2"/>
  <c r="W2526" i="2"/>
  <c r="R2526" i="2"/>
  <c r="P2526" i="2"/>
  <c r="AD2525" i="2"/>
  <c r="AE2525" i="2" s="1"/>
  <c r="Y2525" i="2"/>
  <c r="X2525" i="2"/>
  <c r="W2525" i="2"/>
  <c r="R2525" i="2"/>
  <c r="P2525" i="2"/>
  <c r="AD2524" i="2"/>
  <c r="AE2524" i="2" s="1"/>
  <c r="Y2524" i="2"/>
  <c r="X2524" i="2"/>
  <c r="W2524" i="2"/>
  <c r="R2524" i="2"/>
  <c r="T2524" i="2" s="1"/>
  <c r="P2524" i="2"/>
  <c r="AO2523" i="2"/>
  <c r="AD2523" i="2"/>
  <c r="AE2523" i="2" s="1"/>
  <c r="Y2523" i="2"/>
  <c r="X2523" i="2"/>
  <c r="W2523" i="2"/>
  <c r="R2523" i="2"/>
  <c r="P2523" i="2"/>
  <c r="T2523" i="2" s="1"/>
  <c r="AO2522" i="2"/>
  <c r="AD2522" i="2"/>
  <c r="AE2522" i="2" s="1"/>
  <c r="Y2522" i="2"/>
  <c r="X2522" i="2"/>
  <c r="W2522" i="2"/>
  <c r="R2522" i="2"/>
  <c r="P2522" i="2"/>
  <c r="AD2521" i="2"/>
  <c r="AE2521" i="2" s="1"/>
  <c r="Y2521" i="2"/>
  <c r="X2521" i="2"/>
  <c r="W2521" i="2"/>
  <c r="R2521" i="2"/>
  <c r="P2521" i="2"/>
  <c r="AD2520" i="2"/>
  <c r="AE2520" i="2" s="1"/>
  <c r="Y2520" i="2"/>
  <c r="X2520" i="2"/>
  <c r="W2520" i="2"/>
  <c r="R2520" i="2"/>
  <c r="P2520" i="2"/>
  <c r="T2520" i="2" s="1"/>
  <c r="AD2519" i="2"/>
  <c r="AE2519" i="2" s="1"/>
  <c r="Y2519" i="2"/>
  <c r="X2519" i="2"/>
  <c r="W2519" i="2"/>
  <c r="R2519" i="2"/>
  <c r="P2519" i="2"/>
  <c r="AD2518" i="2"/>
  <c r="AE2518" i="2" s="1"/>
  <c r="AG2518" i="2" s="1"/>
  <c r="Y2518" i="2"/>
  <c r="X2518" i="2"/>
  <c r="W2518" i="2"/>
  <c r="R2518" i="2"/>
  <c r="P2518" i="2"/>
  <c r="AD2517" i="2"/>
  <c r="AE2517" i="2" s="1"/>
  <c r="AL2517" i="2" s="1"/>
  <c r="Y2517" i="2"/>
  <c r="X2517" i="2"/>
  <c r="W2517" i="2"/>
  <c r="R2517" i="2"/>
  <c r="P2517" i="2"/>
  <c r="T2517" i="2" s="1"/>
  <c r="AD2516" i="2"/>
  <c r="AE2516" i="2" s="1"/>
  <c r="AL2516" i="2" s="1"/>
  <c r="Y2516" i="2"/>
  <c r="X2516" i="2"/>
  <c r="W2516" i="2"/>
  <c r="R2516" i="2"/>
  <c r="P2516" i="2"/>
  <c r="AD2515" i="2"/>
  <c r="AE2515" i="2" s="1"/>
  <c r="Y2515" i="2"/>
  <c r="X2515" i="2"/>
  <c r="W2515" i="2"/>
  <c r="R2515" i="2"/>
  <c r="P2515" i="2"/>
  <c r="T2515" i="2" s="1"/>
  <c r="AD2514" i="2"/>
  <c r="AE2514" i="2" s="1"/>
  <c r="Y2514" i="2"/>
  <c r="X2514" i="2"/>
  <c r="W2514" i="2"/>
  <c r="R2514" i="2"/>
  <c r="P2514" i="2"/>
  <c r="AD2513" i="2"/>
  <c r="AE2513" i="2" s="1"/>
  <c r="Y2513" i="2"/>
  <c r="X2513" i="2"/>
  <c r="W2513" i="2"/>
  <c r="R2513" i="2"/>
  <c r="P2513" i="2"/>
  <c r="T2513" i="2" s="1"/>
  <c r="AD2512" i="2"/>
  <c r="AE2512" i="2" s="1"/>
  <c r="Y2512" i="2"/>
  <c r="X2512" i="2"/>
  <c r="W2512" i="2"/>
  <c r="R2512" i="2"/>
  <c r="P2512" i="2"/>
  <c r="T2512" i="2" s="1"/>
  <c r="AO2511" i="2"/>
  <c r="AD2511" i="2"/>
  <c r="AE2511" i="2" s="1"/>
  <c r="Y2511" i="2"/>
  <c r="X2511" i="2"/>
  <c r="W2511" i="2"/>
  <c r="R2511" i="2"/>
  <c r="P2511" i="2"/>
  <c r="T2511" i="2" s="1"/>
  <c r="AD2510" i="2"/>
  <c r="AE2510" i="2" s="1"/>
  <c r="Y2510" i="2"/>
  <c r="X2510" i="2"/>
  <c r="W2510" i="2"/>
  <c r="R2510" i="2"/>
  <c r="P2510" i="2"/>
  <c r="T2510" i="2" s="1"/>
  <c r="AO2509" i="2"/>
  <c r="AD2509" i="2"/>
  <c r="AE2509" i="2" s="1"/>
  <c r="Y2509" i="2"/>
  <c r="X2509" i="2"/>
  <c r="W2509" i="2"/>
  <c r="R2509" i="2"/>
  <c r="P2509" i="2"/>
  <c r="T2509" i="2" s="1"/>
  <c r="AO2508" i="2"/>
  <c r="AD2508" i="2"/>
  <c r="AE2508" i="2" s="1"/>
  <c r="AL2508" i="2" s="1"/>
  <c r="Y2508" i="2"/>
  <c r="X2508" i="2"/>
  <c r="W2508" i="2"/>
  <c r="R2508" i="2"/>
  <c r="P2508" i="2"/>
  <c r="AD2507" i="2"/>
  <c r="AE2507" i="2" s="1"/>
  <c r="Y2507" i="2"/>
  <c r="X2507" i="2"/>
  <c r="W2507" i="2"/>
  <c r="R2507" i="2"/>
  <c r="P2507" i="2"/>
  <c r="T2507" i="2" s="1"/>
  <c r="U2507" i="2" s="1"/>
  <c r="AD2506" i="2"/>
  <c r="AE2506" i="2" s="1"/>
  <c r="Y2506" i="2"/>
  <c r="X2506" i="2"/>
  <c r="W2506" i="2"/>
  <c r="R2506" i="2"/>
  <c r="P2506" i="2"/>
  <c r="AO2505" i="2"/>
  <c r="AD2505" i="2"/>
  <c r="AE2505" i="2" s="1"/>
  <c r="Y2505" i="2"/>
  <c r="X2505" i="2"/>
  <c r="W2505" i="2"/>
  <c r="R2505" i="2"/>
  <c r="P2505" i="2"/>
  <c r="AD2504" i="2"/>
  <c r="AE2504" i="2" s="1"/>
  <c r="Y2504" i="2"/>
  <c r="X2504" i="2"/>
  <c r="W2504" i="2"/>
  <c r="R2504" i="2"/>
  <c r="P2504" i="2"/>
  <c r="T2504" i="2" s="1"/>
  <c r="U2504" i="2" s="1"/>
  <c r="AD2503" i="2"/>
  <c r="AE2503" i="2" s="1"/>
  <c r="Y2503" i="2"/>
  <c r="X2503" i="2"/>
  <c r="W2503" i="2"/>
  <c r="R2503" i="2"/>
  <c r="P2503" i="2"/>
  <c r="T2503" i="2" s="1"/>
  <c r="AD2502" i="2"/>
  <c r="AE2502" i="2" s="1"/>
  <c r="AL2502" i="2" s="1"/>
  <c r="Y2502" i="2"/>
  <c r="X2502" i="2"/>
  <c r="W2502" i="2"/>
  <c r="R2502" i="2"/>
  <c r="P2502" i="2"/>
  <c r="AD2501" i="2"/>
  <c r="AE2501" i="2" s="1"/>
  <c r="Y2501" i="2"/>
  <c r="X2501" i="2"/>
  <c r="W2501" i="2"/>
  <c r="R2501" i="2"/>
  <c r="P2501" i="2"/>
  <c r="AD2500" i="2"/>
  <c r="AE2500" i="2" s="1"/>
  <c r="Y2500" i="2"/>
  <c r="X2500" i="2"/>
  <c r="W2500" i="2"/>
  <c r="R2500" i="2"/>
  <c r="P2500" i="2"/>
  <c r="T2500" i="2" s="1"/>
  <c r="U2500" i="2" s="1"/>
  <c r="AD2499" i="2"/>
  <c r="AE2499" i="2" s="1"/>
  <c r="Y2499" i="2"/>
  <c r="X2499" i="2"/>
  <c r="W2499" i="2"/>
  <c r="R2499" i="2"/>
  <c r="P2499" i="2"/>
  <c r="T2499" i="2" s="1"/>
  <c r="AD2498" i="2"/>
  <c r="AE2498" i="2" s="1"/>
  <c r="AG2498" i="2" s="1"/>
  <c r="Y2498" i="2"/>
  <c r="X2498" i="2"/>
  <c r="W2498" i="2"/>
  <c r="R2498" i="2"/>
  <c r="P2498" i="2"/>
  <c r="T2498" i="2" s="1"/>
  <c r="AD2497" i="2"/>
  <c r="AE2497" i="2" s="1"/>
  <c r="Y2497" i="2"/>
  <c r="X2497" i="2"/>
  <c r="W2497" i="2"/>
  <c r="R2497" i="2"/>
  <c r="P2497" i="2"/>
  <c r="AD2496" i="2"/>
  <c r="AE2496" i="2" s="1"/>
  <c r="Y2496" i="2"/>
  <c r="X2496" i="2"/>
  <c r="W2496" i="2"/>
  <c r="R2496" i="2"/>
  <c r="P2496" i="2"/>
  <c r="T2496" i="2" s="1"/>
  <c r="U2496" i="2" s="1"/>
  <c r="AD2495" i="2"/>
  <c r="AE2495" i="2" s="1"/>
  <c r="Y2495" i="2"/>
  <c r="X2495" i="2"/>
  <c r="W2495" i="2"/>
  <c r="R2495" i="2"/>
  <c r="P2495" i="2"/>
  <c r="AD2494" i="2"/>
  <c r="AE2494" i="2" s="1"/>
  <c r="AL2494" i="2" s="1"/>
  <c r="Y2494" i="2"/>
  <c r="X2494" i="2"/>
  <c r="W2494" i="2"/>
  <c r="R2494" i="2"/>
  <c r="P2494" i="2"/>
  <c r="AE2493" i="2"/>
  <c r="AL2493" i="2" s="1"/>
  <c r="AD2493" i="2"/>
  <c r="Y2493" i="2"/>
  <c r="X2493" i="2"/>
  <c r="W2493" i="2"/>
  <c r="R2493" i="2"/>
  <c r="P2493" i="2"/>
  <c r="AD2492" i="2"/>
  <c r="AE2492" i="2" s="1"/>
  <c r="Y2492" i="2"/>
  <c r="X2492" i="2"/>
  <c r="W2492" i="2"/>
  <c r="R2492" i="2"/>
  <c r="P2492" i="2"/>
  <c r="AO2491" i="2"/>
  <c r="AD2491" i="2"/>
  <c r="AE2491" i="2" s="1"/>
  <c r="AL2491" i="2" s="1"/>
  <c r="Y2491" i="2"/>
  <c r="X2491" i="2"/>
  <c r="W2491" i="2"/>
  <c r="R2491" i="2"/>
  <c r="P2491" i="2"/>
  <c r="T2491" i="2" s="1"/>
  <c r="AD2490" i="2"/>
  <c r="AE2490" i="2" s="1"/>
  <c r="AL2490" i="2" s="1"/>
  <c r="Y2490" i="2"/>
  <c r="X2490" i="2"/>
  <c r="W2490" i="2"/>
  <c r="R2490" i="2"/>
  <c r="P2490" i="2"/>
  <c r="AD2489" i="2"/>
  <c r="AE2489" i="2" s="1"/>
  <c r="Y2489" i="2"/>
  <c r="X2489" i="2"/>
  <c r="W2489" i="2"/>
  <c r="R2489" i="2"/>
  <c r="P2489" i="2"/>
  <c r="T2489" i="2" s="1"/>
  <c r="U2489" i="2" s="1"/>
  <c r="AD2488" i="2"/>
  <c r="AE2488" i="2" s="1"/>
  <c r="Y2488" i="2"/>
  <c r="X2488" i="2"/>
  <c r="W2488" i="2"/>
  <c r="R2488" i="2"/>
  <c r="P2488" i="2"/>
  <c r="T2488" i="2" s="1"/>
  <c r="AD2487" i="2"/>
  <c r="AE2487" i="2" s="1"/>
  <c r="AG2487" i="2" s="1"/>
  <c r="Y2487" i="2"/>
  <c r="X2487" i="2"/>
  <c r="W2487" i="2"/>
  <c r="R2487" i="2"/>
  <c r="P2487" i="2"/>
  <c r="AD2486" i="2"/>
  <c r="AE2486" i="2" s="1"/>
  <c r="Y2486" i="2"/>
  <c r="X2486" i="2"/>
  <c r="W2486" i="2"/>
  <c r="R2486" i="2"/>
  <c r="P2486" i="2"/>
  <c r="T2486" i="2" s="1"/>
  <c r="AD2485" i="2"/>
  <c r="AE2485" i="2" s="1"/>
  <c r="Y2485" i="2"/>
  <c r="X2485" i="2"/>
  <c r="W2485" i="2"/>
  <c r="R2485" i="2"/>
  <c r="P2485" i="2"/>
  <c r="T2485" i="2" s="1"/>
  <c r="U2485" i="2" s="1"/>
  <c r="AO2484" i="2"/>
  <c r="AD2484" i="2"/>
  <c r="AE2484" i="2" s="1"/>
  <c r="AG2484" i="2" s="1"/>
  <c r="Y2484" i="2"/>
  <c r="X2484" i="2"/>
  <c r="W2484" i="2"/>
  <c r="R2484" i="2"/>
  <c r="P2484" i="2"/>
  <c r="T2484" i="2" s="1"/>
  <c r="AE2483" i="2"/>
  <c r="AL2483" i="2" s="1"/>
  <c r="AD2483" i="2"/>
  <c r="Y2483" i="2"/>
  <c r="X2483" i="2"/>
  <c r="W2483" i="2"/>
  <c r="R2483" i="2"/>
  <c r="P2483" i="2"/>
  <c r="AD2482" i="2"/>
  <c r="AE2482" i="2" s="1"/>
  <c r="Y2482" i="2"/>
  <c r="X2482" i="2"/>
  <c r="W2482" i="2"/>
  <c r="R2482" i="2"/>
  <c r="P2482" i="2"/>
  <c r="T2482" i="2" s="1"/>
  <c r="U2482" i="2" s="1"/>
  <c r="AD2481" i="2"/>
  <c r="AE2481" i="2" s="1"/>
  <c r="Y2481" i="2"/>
  <c r="X2481" i="2"/>
  <c r="W2481" i="2"/>
  <c r="R2481" i="2"/>
  <c r="P2481" i="2"/>
  <c r="AD2480" i="2"/>
  <c r="AE2480" i="2" s="1"/>
  <c r="AL2480" i="2" s="1"/>
  <c r="Y2480" i="2"/>
  <c r="X2480" i="2"/>
  <c r="W2480" i="2"/>
  <c r="R2480" i="2"/>
  <c r="P2480" i="2"/>
  <c r="AD2479" i="2"/>
  <c r="AE2479" i="2" s="1"/>
  <c r="Y2479" i="2"/>
  <c r="X2479" i="2"/>
  <c r="W2479" i="2"/>
  <c r="R2479" i="2"/>
  <c r="P2479" i="2"/>
  <c r="AD2478" i="2"/>
  <c r="AE2478" i="2" s="1"/>
  <c r="Y2478" i="2"/>
  <c r="X2478" i="2"/>
  <c r="W2478" i="2"/>
  <c r="R2478" i="2"/>
  <c r="P2478" i="2"/>
  <c r="AO2477" i="2"/>
  <c r="AD2477" i="2"/>
  <c r="AE2477" i="2" s="1"/>
  <c r="AL2477" i="2" s="1"/>
  <c r="Y2477" i="2"/>
  <c r="X2477" i="2"/>
  <c r="W2477" i="2"/>
  <c r="R2477" i="2"/>
  <c r="P2477" i="2"/>
  <c r="AD2476" i="2"/>
  <c r="AE2476" i="2" s="1"/>
  <c r="Y2476" i="2"/>
  <c r="X2476" i="2"/>
  <c r="W2476" i="2"/>
  <c r="R2476" i="2"/>
  <c r="P2476" i="2"/>
  <c r="AO2475" i="2"/>
  <c r="AD2475" i="2"/>
  <c r="AE2475" i="2" s="1"/>
  <c r="Y2475" i="2"/>
  <c r="X2475" i="2"/>
  <c r="W2475" i="2"/>
  <c r="R2475" i="2"/>
  <c r="P2475" i="2"/>
  <c r="AD2474" i="2"/>
  <c r="AE2474" i="2" s="1"/>
  <c r="AL2474" i="2" s="1"/>
  <c r="Y2474" i="2"/>
  <c r="X2474" i="2"/>
  <c r="W2474" i="2"/>
  <c r="R2474" i="2"/>
  <c r="P2474" i="2"/>
  <c r="AD2473" i="2"/>
  <c r="AE2473" i="2" s="1"/>
  <c r="Y2473" i="2"/>
  <c r="X2473" i="2"/>
  <c r="W2473" i="2"/>
  <c r="R2473" i="2"/>
  <c r="P2473" i="2"/>
  <c r="AD2472" i="2"/>
  <c r="AE2472" i="2" s="1"/>
  <c r="Y2472" i="2"/>
  <c r="X2472" i="2"/>
  <c r="W2472" i="2"/>
  <c r="R2472" i="2"/>
  <c r="P2472" i="2"/>
  <c r="AD2471" i="2"/>
  <c r="AE2471" i="2" s="1"/>
  <c r="Y2471" i="2"/>
  <c r="X2471" i="2"/>
  <c r="W2471" i="2"/>
  <c r="R2471" i="2"/>
  <c r="P2471" i="2"/>
  <c r="T2471" i="2" s="1"/>
  <c r="AD2470" i="2"/>
  <c r="AE2470" i="2" s="1"/>
  <c r="AG2470" i="2" s="1"/>
  <c r="Y2470" i="2"/>
  <c r="X2470" i="2"/>
  <c r="W2470" i="2"/>
  <c r="R2470" i="2"/>
  <c r="P2470" i="2"/>
  <c r="AD2469" i="2"/>
  <c r="AE2469" i="2" s="1"/>
  <c r="Y2469" i="2"/>
  <c r="X2469" i="2"/>
  <c r="W2469" i="2"/>
  <c r="R2469" i="2"/>
  <c r="P2469" i="2"/>
  <c r="T2469" i="2" s="1"/>
  <c r="U2469" i="2" s="1"/>
  <c r="AD2468" i="2"/>
  <c r="AE2468" i="2" s="1"/>
  <c r="Y2468" i="2"/>
  <c r="X2468" i="2"/>
  <c r="W2468" i="2"/>
  <c r="R2468" i="2"/>
  <c r="P2468" i="2"/>
  <c r="T2468" i="2" s="1"/>
  <c r="U2468" i="2" s="1"/>
  <c r="AO2467" i="2"/>
  <c r="AD2467" i="2"/>
  <c r="AE2467" i="2" s="1"/>
  <c r="AG2467" i="2" s="1"/>
  <c r="Y2467" i="2"/>
  <c r="X2467" i="2"/>
  <c r="W2467" i="2"/>
  <c r="R2467" i="2"/>
  <c r="P2467" i="2"/>
  <c r="AO2466" i="2"/>
  <c r="AD2466" i="2"/>
  <c r="AE2466" i="2" s="1"/>
  <c r="Y2466" i="2"/>
  <c r="X2466" i="2"/>
  <c r="W2466" i="2"/>
  <c r="R2466" i="2"/>
  <c r="P2466" i="2"/>
  <c r="AD2465" i="2"/>
  <c r="AE2465" i="2" s="1"/>
  <c r="Y2465" i="2"/>
  <c r="X2465" i="2"/>
  <c r="W2465" i="2"/>
  <c r="R2465" i="2"/>
  <c r="P2465" i="2"/>
  <c r="AD2464" i="2"/>
  <c r="AE2464" i="2" s="1"/>
  <c r="AG2464" i="2" s="1"/>
  <c r="Y2464" i="2"/>
  <c r="X2464" i="2"/>
  <c r="W2464" i="2"/>
  <c r="R2464" i="2"/>
  <c r="P2464" i="2"/>
  <c r="AD2463" i="2"/>
  <c r="AE2463" i="2" s="1"/>
  <c r="Y2463" i="2"/>
  <c r="X2463" i="2"/>
  <c r="W2463" i="2"/>
  <c r="R2463" i="2"/>
  <c r="P2463" i="2"/>
  <c r="T2463" i="2" s="1"/>
  <c r="AD2462" i="2"/>
  <c r="AE2462" i="2" s="1"/>
  <c r="Y2462" i="2"/>
  <c r="X2462" i="2"/>
  <c r="W2462" i="2"/>
  <c r="R2462" i="2"/>
  <c r="T2462" i="2" s="1"/>
  <c r="U2462" i="2" s="1"/>
  <c r="P2462" i="2"/>
  <c r="AD2461" i="2"/>
  <c r="AE2461" i="2" s="1"/>
  <c r="Y2461" i="2"/>
  <c r="X2461" i="2"/>
  <c r="W2461" i="2"/>
  <c r="R2461" i="2"/>
  <c r="P2461" i="2"/>
  <c r="AD2460" i="2"/>
  <c r="AE2460" i="2" s="1"/>
  <c r="AL2460" i="2" s="1"/>
  <c r="Y2460" i="2"/>
  <c r="X2460" i="2"/>
  <c r="W2460" i="2"/>
  <c r="R2460" i="2"/>
  <c r="T2460" i="2" s="1"/>
  <c r="P2460" i="2"/>
  <c r="AD2459" i="2"/>
  <c r="AE2459" i="2" s="1"/>
  <c r="Y2459" i="2"/>
  <c r="X2459" i="2"/>
  <c r="W2459" i="2"/>
  <c r="R2459" i="2"/>
  <c r="P2459" i="2"/>
  <c r="AD2458" i="2"/>
  <c r="AE2458" i="2" s="1"/>
  <c r="Y2458" i="2"/>
  <c r="X2458" i="2"/>
  <c r="W2458" i="2"/>
  <c r="R2458" i="2"/>
  <c r="P2458" i="2"/>
  <c r="AD2457" i="2"/>
  <c r="AE2457" i="2" s="1"/>
  <c r="Y2457" i="2"/>
  <c r="X2457" i="2"/>
  <c r="W2457" i="2"/>
  <c r="R2457" i="2"/>
  <c r="P2457" i="2"/>
  <c r="T2457" i="2" s="1"/>
  <c r="AD2456" i="2"/>
  <c r="AE2456" i="2" s="1"/>
  <c r="AG2456" i="2" s="1"/>
  <c r="Y2456" i="2"/>
  <c r="X2456" i="2"/>
  <c r="W2456" i="2"/>
  <c r="R2456" i="2"/>
  <c r="P2456" i="2"/>
  <c r="AD2455" i="2"/>
  <c r="AE2455" i="2" s="1"/>
  <c r="Y2455" i="2"/>
  <c r="X2455" i="2"/>
  <c r="W2455" i="2"/>
  <c r="R2455" i="2"/>
  <c r="P2455" i="2"/>
  <c r="AD2454" i="2"/>
  <c r="AE2454" i="2" s="1"/>
  <c r="Y2454" i="2"/>
  <c r="X2454" i="2"/>
  <c r="W2454" i="2"/>
  <c r="R2454" i="2"/>
  <c r="P2454" i="2"/>
  <c r="T2454" i="2" s="1"/>
  <c r="U2454" i="2" s="1"/>
  <c r="AD2453" i="2"/>
  <c r="AE2453" i="2" s="1"/>
  <c r="Y2453" i="2"/>
  <c r="X2453" i="2"/>
  <c r="W2453" i="2"/>
  <c r="R2453" i="2"/>
  <c r="P2453" i="2"/>
  <c r="AD2452" i="2"/>
  <c r="AE2452" i="2" s="1"/>
  <c r="AL2452" i="2" s="1"/>
  <c r="Y2452" i="2"/>
  <c r="X2452" i="2"/>
  <c r="W2452" i="2"/>
  <c r="R2452" i="2"/>
  <c r="P2452" i="2"/>
  <c r="AD2451" i="2"/>
  <c r="AE2451" i="2" s="1"/>
  <c r="Y2451" i="2"/>
  <c r="X2451" i="2"/>
  <c r="W2451" i="2"/>
  <c r="R2451" i="2"/>
  <c r="P2451" i="2"/>
  <c r="AD2450" i="2"/>
  <c r="AE2450" i="2" s="1"/>
  <c r="Y2450" i="2"/>
  <c r="X2450" i="2"/>
  <c r="W2450" i="2"/>
  <c r="R2450" i="2"/>
  <c r="P2450" i="2"/>
  <c r="AD2449" i="2"/>
  <c r="AE2449" i="2" s="1"/>
  <c r="Y2449" i="2"/>
  <c r="X2449" i="2"/>
  <c r="W2449" i="2"/>
  <c r="R2449" i="2"/>
  <c r="P2449" i="2"/>
  <c r="AD2448" i="2"/>
  <c r="AE2448" i="2" s="1"/>
  <c r="AG2448" i="2" s="1"/>
  <c r="Y2448" i="2"/>
  <c r="X2448" i="2"/>
  <c r="W2448" i="2"/>
  <c r="R2448" i="2"/>
  <c r="P2448" i="2"/>
  <c r="AO2447" i="2"/>
  <c r="AD2447" i="2"/>
  <c r="AE2447" i="2" s="1"/>
  <c r="AG2447" i="2" s="1"/>
  <c r="Y2447" i="2"/>
  <c r="X2447" i="2"/>
  <c r="W2447" i="2"/>
  <c r="R2447" i="2"/>
  <c r="P2447" i="2"/>
  <c r="AD2446" i="2"/>
  <c r="AE2446" i="2" s="1"/>
  <c r="Y2446" i="2"/>
  <c r="X2446" i="2"/>
  <c r="W2446" i="2"/>
  <c r="R2446" i="2"/>
  <c r="P2446" i="2"/>
  <c r="AD2445" i="2"/>
  <c r="AE2445" i="2" s="1"/>
  <c r="AG2445" i="2" s="1"/>
  <c r="Y2445" i="2"/>
  <c r="X2445" i="2"/>
  <c r="W2445" i="2"/>
  <c r="R2445" i="2"/>
  <c r="P2445" i="2"/>
  <c r="AD2444" i="2"/>
  <c r="AE2444" i="2" s="1"/>
  <c r="AF2444" i="2" s="1"/>
  <c r="Y2444" i="2"/>
  <c r="X2444" i="2"/>
  <c r="W2444" i="2"/>
  <c r="R2444" i="2"/>
  <c r="T2444" i="2" s="1"/>
  <c r="P2444" i="2"/>
  <c r="AO2443" i="2"/>
  <c r="AD2443" i="2"/>
  <c r="AE2443" i="2" s="1"/>
  <c r="Y2443" i="2"/>
  <c r="X2443" i="2"/>
  <c r="W2443" i="2"/>
  <c r="R2443" i="2"/>
  <c r="P2443" i="2"/>
  <c r="T2443" i="2" s="1"/>
  <c r="AD2442" i="2"/>
  <c r="AE2442" i="2" s="1"/>
  <c r="AG2442" i="2" s="1"/>
  <c r="Y2442" i="2"/>
  <c r="X2442" i="2"/>
  <c r="W2442" i="2"/>
  <c r="R2442" i="2"/>
  <c r="P2442" i="2"/>
  <c r="AD2441" i="2"/>
  <c r="AE2441" i="2" s="1"/>
  <c r="Y2441" i="2"/>
  <c r="X2441" i="2"/>
  <c r="W2441" i="2"/>
  <c r="R2441" i="2"/>
  <c r="P2441" i="2"/>
  <c r="T2441" i="2" s="1"/>
  <c r="AD2440" i="2"/>
  <c r="AE2440" i="2" s="1"/>
  <c r="Y2440" i="2"/>
  <c r="X2440" i="2"/>
  <c r="W2440" i="2"/>
  <c r="R2440" i="2"/>
  <c r="P2440" i="2"/>
  <c r="T2440" i="2" s="1"/>
  <c r="U2440" i="2" s="1"/>
  <c r="AD2439" i="2"/>
  <c r="AE2439" i="2" s="1"/>
  <c r="Y2439" i="2"/>
  <c r="X2439" i="2"/>
  <c r="W2439" i="2"/>
  <c r="R2439" i="2"/>
  <c r="P2439" i="2"/>
  <c r="T2439" i="2" s="1"/>
  <c r="AD2438" i="2"/>
  <c r="AE2438" i="2" s="1"/>
  <c r="AL2438" i="2" s="1"/>
  <c r="Y2438" i="2"/>
  <c r="X2438" i="2"/>
  <c r="W2438" i="2"/>
  <c r="R2438" i="2"/>
  <c r="P2438" i="2"/>
  <c r="AD2437" i="2"/>
  <c r="AE2437" i="2" s="1"/>
  <c r="Y2437" i="2"/>
  <c r="X2437" i="2"/>
  <c r="W2437" i="2"/>
  <c r="R2437" i="2"/>
  <c r="P2437" i="2"/>
  <c r="AD2436" i="2"/>
  <c r="AE2436" i="2" s="1"/>
  <c r="Y2436" i="2"/>
  <c r="X2436" i="2"/>
  <c r="W2436" i="2"/>
  <c r="R2436" i="2"/>
  <c r="P2436" i="2"/>
  <c r="T2436" i="2" s="1"/>
  <c r="U2436" i="2" s="1"/>
  <c r="AO2435" i="2"/>
  <c r="AD2435" i="2"/>
  <c r="AE2435" i="2" s="1"/>
  <c r="AL2435" i="2" s="1"/>
  <c r="Y2435" i="2"/>
  <c r="X2435" i="2"/>
  <c r="W2435" i="2"/>
  <c r="R2435" i="2"/>
  <c r="P2435" i="2"/>
  <c r="AD2434" i="2"/>
  <c r="AE2434" i="2" s="1"/>
  <c r="Y2434" i="2"/>
  <c r="X2434" i="2"/>
  <c r="W2434" i="2"/>
  <c r="R2434" i="2"/>
  <c r="P2434" i="2"/>
  <c r="AD2433" i="2"/>
  <c r="AE2433" i="2" s="1"/>
  <c r="Y2433" i="2"/>
  <c r="X2433" i="2"/>
  <c r="W2433" i="2"/>
  <c r="R2433" i="2"/>
  <c r="P2433" i="2"/>
  <c r="T2433" i="2" s="1"/>
  <c r="U2433" i="2" s="1"/>
  <c r="AD2432" i="2"/>
  <c r="AE2432" i="2" s="1"/>
  <c r="AL2432" i="2" s="1"/>
  <c r="Y2432" i="2"/>
  <c r="X2432" i="2"/>
  <c r="W2432" i="2"/>
  <c r="R2432" i="2"/>
  <c r="P2432" i="2"/>
  <c r="T2432" i="2" s="1"/>
  <c r="S2432" i="2" s="1"/>
  <c r="AO2431" i="2"/>
  <c r="AD2431" i="2"/>
  <c r="AE2431" i="2" s="1"/>
  <c r="AF2431" i="2" s="1"/>
  <c r="Y2431" i="2"/>
  <c r="X2431" i="2"/>
  <c r="W2431" i="2"/>
  <c r="R2431" i="2"/>
  <c r="P2431" i="2"/>
  <c r="AD2430" i="2"/>
  <c r="AE2430" i="2" s="1"/>
  <c r="Y2430" i="2"/>
  <c r="X2430" i="2"/>
  <c r="W2430" i="2"/>
  <c r="R2430" i="2"/>
  <c r="T2430" i="2" s="1"/>
  <c r="P2430" i="2"/>
  <c r="AD2429" i="2"/>
  <c r="AE2429" i="2" s="1"/>
  <c r="Y2429" i="2"/>
  <c r="X2429" i="2"/>
  <c r="W2429" i="2"/>
  <c r="R2429" i="2"/>
  <c r="P2429" i="2"/>
  <c r="AD2428" i="2"/>
  <c r="AE2428" i="2" s="1"/>
  <c r="Y2428" i="2"/>
  <c r="X2428" i="2"/>
  <c r="W2428" i="2"/>
  <c r="R2428" i="2"/>
  <c r="P2428" i="2"/>
  <c r="AD2427" i="2"/>
  <c r="AE2427" i="2" s="1"/>
  <c r="AL2427" i="2" s="1"/>
  <c r="Y2427" i="2"/>
  <c r="X2427" i="2"/>
  <c r="W2427" i="2"/>
  <c r="R2427" i="2"/>
  <c r="P2427" i="2"/>
  <c r="AD2426" i="2"/>
  <c r="AE2426" i="2" s="1"/>
  <c r="AG2426" i="2" s="1"/>
  <c r="Y2426" i="2"/>
  <c r="X2426" i="2"/>
  <c r="W2426" i="2"/>
  <c r="R2426" i="2"/>
  <c r="P2426" i="2"/>
  <c r="AD2425" i="2"/>
  <c r="AE2425" i="2" s="1"/>
  <c r="Y2425" i="2"/>
  <c r="X2425" i="2"/>
  <c r="W2425" i="2"/>
  <c r="R2425" i="2"/>
  <c r="P2425" i="2"/>
  <c r="AD2424" i="2"/>
  <c r="AE2424" i="2" s="1"/>
  <c r="AL2424" i="2" s="1"/>
  <c r="Y2424" i="2"/>
  <c r="X2424" i="2"/>
  <c r="W2424" i="2"/>
  <c r="R2424" i="2"/>
  <c r="P2424" i="2"/>
  <c r="AD2423" i="2"/>
  <c r="AE2423" i="2" s="1"/>
  <c r="Y2423" i="2"/>
  <c r="X2423" i="2"/>
  <c r="W2423" i="2"/>
  <c r="R2423" i="2"/>
  <c r="P2423" i="2"/>
  <c r="T2423" i="2" s="1"/>
  <c r="AD2422" i="2"/>
  <c r="AE2422" i="2" s="1"/>
  <c r="Y2422" i="2"/>
  <c r="X2422" i="2"/>
  <c r="W2422" i="2"/>
  <c r="R2422" i="2"/>
  <c r="T2422" i="2" s="1"/>
  <c r="S2422" i="2" s="1"/>
  <c r="P2422" i="2"/>
  <c r="AD2421" i="2"/>
  <c r="AE2421" i="2" s="1"/>
  <c r="Y2421" i="2"/>
  <c r="X2421" i="2"/>
  <c r="W2421" i="2"/>
  <c r="R2421" i="2"/>
  <c r="P2421" i="2"/>
  <c r="T2421" i="2" s="1"/>
  <c r="S2421" i="2" s="1"/>
  <c r="AO2420" i="2"/>
  <c r="AD2420" i="2"/>
  <c r="AE2420" i="2" s="1"/>
  <c r="AF2420" i="2" s="1"/>
  <c r="Y2420" i="2"/>
  <c r="X2420" i="2"/>
  <c r="W2420" i="2"/>
  <c r="R2420" i="2"/>
  <c r="P2420" i="2"/>
  <c r="T2420" i="2" s="1"/>
  <c r="U2420" i="2" s="1"/>
  <c r="AD2419" i="2"/>
  <c r="AE2419" i="2" s="1"/>
  <c r="Y2419" i="2"/>
  <c r="X2419" i="2"/>
  <c r="W2419" i="2"/>
  <c r="R2419" i="2"/>
  <c r="P2419" i="2"/>
  <c r="T2419" i="2" s="1"/>
  <c r="U2419" i="2" s="1"/>
  <c r="AD2418" i="2"/>
  <c r="AE2418" i="2" s="1"/>
  <c r="Y2418" i="2"/>
  <c r="X2418" i="2"/>
  <c r="W2418" i="2"/>
  <c r="R2418" i="2"/>
  <c r="P2418" i="2"/>
  <c r="T2418" i="2" s="1"/>
  <c r="S2418" i="2" s="1"/>
  <c r="AD2417" i="2"/>
  <c r="AE2417" i="2" s="1"/>
  <c r="Y2417" i="2"/>
  <c r="X2417" i="2"/>
  <c r="W2417" i="2"/>
  <c r="R2417" i="2"/>
  <c r="P2417" i="2"/>
  <c r="AD2416" i="2"/>
  <c r="AE2416" i="2" s="1"/>
  <c r="AL2416" i="2" s="1"/>
  <c r="Y2416" i="2"/>
  <c r="X2416" i="2"/>
  <c r="W2416" i="2"/>
  <c r="R2416" i="2"/>
  <c r="P2416" i="2"/>
  <c r="AD2415" i="2"/>
  <c r="AE2415" i="2" s="1"/>
  <c r="Y2415" i="2"/>
  <c r="X2415" i="2"/>
  <c r="W2415" i="2"/>
  <c r="R2415" i="2"/>
  <c r="P2415" i="2"/>
  <c r="T2415" i="2" s="1"/>
  <c r="AO2414" i="2"/>
  <c r="AD2414" i="2"/>
  <c r="AE2414" i="2" s="1"/>
  <c r="Y2414" i="2"/>
  <c r="X2414" i="2"/>
  <c r="W2414" i="2"/>
  <c r="R2414" i="2"/>
  <c r="P2414" i="2"/>
  <c r="AD2413" i="2"/>
  <c r="AE2413" i="2" s="1"/>
  <c r="AL2413" i="2" s="1"/>
  <c r="Y2413" i="2"/>
  <c r="X2413" i="2"/>
  <c r="W2413" i="2"/>
  <c r="R2413" i="2"/>
  <c r="P2413" i="2"/>
  <c r="AD2412" i="2"/>
  <c r="AE2412" i="2" s="1"/>
  <c r="AG2412" i="2" s="1"/>
  <c r="Y2412" i="2"/>
  <c r="X2412" i="2"/>
  <c r="W2412" i="2"/>
  <c r="R2412" i="2"/>
  <c r="P2412" i="2"/>
  <c r="T2412" i="2" s="1"/>
  <c r="AD2411" i="2"/>
  <c r="AE2411" i="2" s="1"/>
  <c r="Y2411" i="2"/>
  <c r="X2411" i="2"/>
  <c r="W2411" i="2"/>
  <c r="R2411" i="2"/>
  <c r="P2411" i="2"/>
  <c r="T2411" i="2" s="1"/>
  <c r="AD2410" i="2"/>
  <c r="AE2410" i="2" s="1"/>
  <c r="AL2410" i="2" s="1"/>
  <c r="Y2410" i="2"/>
  <c r="X2410" i="2"/>
  <c r="W2410" i="2"/>
  <c r="R2410" i="2"/>
  <c r="P2410" i="2"/>
  <c r="AO2409" i="2"/>
  <c r="AD2409" i="2"/>
  <c r="AE2409" i="2" s="1"/>
  <c r="AG2409" i="2" s="1"/>
  <c r="Y2409" i="2"/>
  <c r="X2409" i="2"/>
  <c r="W2409" i="2"/>
  <c r="R2409" i="2"/>
  <c r="P2409" i="2"/>
  <c r="T2409" i="2" s="1"/>
  <c r="AO2408" i="2"/>
  <c r="AD2408" i="2"/>
  <c r="AE2408" i="2" s="1"/>
  <c r="Y2408" i="2"/>
  <c r="X2408" i="2"/>
  <c r="W2408" i="2"/>
  <c r="R2408" i="2"/>
  <c r="P2408" i="2"/>
  <c r="AD2407" i="2"/>
  <c r="AE2407" i="2" s="1"/>
  <c r="Y2407" i="2"/>
  <c r="X2407" i="2"/>
  <c r="W2407" i="2"/>
  <c r="R2407" i="2"/>
  <c r="P2407" i="2"/>
  <c r="AD2406" i="2"/>
  <c r="AE2406" i="2" s="1"/>
  <c r="Y2406" i="2"/>
  <c r="X2406" i="2"/>
  <c r="W2406" i="2"/>
  <c r="R2406" i="2"/>
  <c r="P2406" i="2"/>
  <c r="T2406" i="2" s="1"/>
  <c r="AD2405" i="2"/>
  <c r="AE2405" i="2" s="1"/>
  <c r="Y2405" i="2"/>
  <c r="X2405" i="2"/>
  <c r="W2405" i="2"/>
  <c r="R2405" i="2"/>
  <c r="P2405" i="2"/>
  <c r="T2405" i="2" s="1"/>
  <c r="AE2404" i="2"/>
  <c r="AD2404" i="2"/>
  <c r="Y2404" i="2"/>
  <c r="X2404" i="2"/>
  <c r="W2404" i="2"/>
  <c r="R2404" i="2"/>
  <c r="P2404" i="2"/>
  <c r="AD2403" i="2"/>
  <c r="AE2403" i="2" s="1"/>
  <c r="AF2403" i="2" s="1"/>
  <c r="Y2403" i="2"/>
  <c r="X2403" i="2"/>
  <c r="W2403" i="2"/>
  <c r="R2403" i="2"/>
  <c r="P2403" i="2"/>
  <c r="AO2402" i="2"/>
  <c r="AD2402" i="2"/>
  <c r="AE2402" i="2" s="1"/>
  <c r="Y2402" i="2"/>
  <c r="X2402" i="2"/>
  <c r="W2402" i="2"/>
  <c r="R2402" i="2"/>
  <c r="P2402" i="2"/>
  <c r="AO2401" i="2"/>
  <c r="AD2401" i="2"/>
  <c r="AE2401" i="2" s="1"/>
  <c r="Y2401" i="2"/>
  <c r="X2401" i="2"/>
  <c r="W2401" i="2"/>
  <c r="R2401" i="2"/>
  <c r="P2401" i="2"/>
  <c r="AD2400" i="2"/>
  <c r="AE2400" i="2" s="1"/>
  <c r="Y2400" i="2"/>
  <c r="X2400" i="2"/>
  <c r="W2400" i="2"/>
  <c r="R2400" i="2"/>
  <c r="P2400" i="2"/>
  <c r="T2400" i="2" s="1"/>
  <c r="AD2399" i="2"/>
  <c r="AE2399" i="2" s="1"/>
  <c r="Y2399" i="2"/>
  <c r="X2399" i="2"/>
  <c r="W2399" i="2"/>
  <c r="R2399" i="2"/>
  <c r="P2399" i="2"/>
  <c r="AD2398" i="2"/>
  <c r="AE2398" i="2" s="1"/>
  <c r="Y2398" i="2"/>
  <c r="X2398" i="2"/>
  <c r="W2398" i="2"/>
  <c r="R2398" i="2"/>
  <c r="P2398" i="2"/>
  <c r="AD2397" i="2"/>
  <c r="AE2397" i="2" s="1"/>
  <c r="AF2397" i="2" s="1"/>
  <c r="Y2397" i="2"/>
  <c r="X2397" i="2"/>
  <c r="W2397" i="2"/>
  <c r="R2397" i="2"/>
  <c r="P2397" i="2"/>
  <c r="AD2396" i="2"/>
  <c r="AE2396" i="2" s="1"/>
  <c r="Y2396" i="2"/>
  <c r="X2396" i="2"/>
  <c r="W2396" i="2"/>
  <c r="R2396" i="2"/>
  <c r="P2396" i="2"/>
  <c r="T2396" i="2" s="1"/>
  <c r="S2396" i="2" s="1"/>
  <c r="AD2395" i="2"/>
  <c r="AE2395" i="2" s="1"/>
  <c r="Y2395" i="2"/>
  <c r="X2395" i="2"/>
  <c r="W2395" i="2"/>
  <c r="R2395" i="2"/>
  <c r="P2395" i="2"/>
  <c r="AD2394" i="2"/>
  <c r="AE2394" i="2" s="1"/>
  <c r="Y2394" i="2"/>
  <c r="X2394" i="2"/>
  <c r="W2394" i="2"/>
  <c r="R2394" i="2"/>
  <c r="T2394" i="2" s="1"/>
  <c r="P2394" i="2"/>
  <c r="AD2393" i="2"/>
  <c r="AE2393" i="2" s="1"/>
  <c r="Y2393" i="2"/>
  <c r="X2393" i="2"/>
  <c r="W2393" i="2"/>
  <c r="T2393" i="2"/>
  <c r="U2393" i="2" s="1"/>
  <c r="R2393" i="2"/>
  <c r="P2393" i="2"/>
  <c r="AD2392" i="2"/>
  <c r="AE2392" i="2" s="1"/>
  <c r="Y2392" i="2"/>
  <c r="X2392" i="2"/>
  <c r="W2392" i="2"/>
  <c r="R2392" i="2"/>
  <c r="P2392" i="2"/>
  <c r="T2392" i="2" s="1"/>
  <c r="AO2391" i="2"/>
  <c r="AD2391" i="2"/>
  <c r="AE2391" i="2" s="1"/>
  <c r="AL2391" i="2" s="1"/>
  <c r="Y2391" i="2"/>
  <c r="X2391" i="2"/>
  <c r="W2391" i="2"/>
  <c r="R2391" i="2"/>
  <c r="P2391" i="2"/>
  <c r="AD2390" i="2"/>
  <c r="AE2390" i="2" s="1"/>
  <c r="AL2390" i="2" s="1"/>
  <c r="Y2390" i="2"/>
  <c r="X2390" i="2"/>
  <c r="W2390" i="2"/>
  <c r="R2390" i="2"/>
  <c r="P2390" i="2"/>
  <c r="T2390" i="2" s="1"/>
  <c r="S2390" i="2" s="1"/>
  <c r="AO2389" i="2"/>
  <c r="AD2389" i="2"/>
  <c r="AE2389" i="2" s="1"/>
  <c r="Y2389" i="2"/>
  <c r="X2389" i="2"/>
  <c r="W2389" i="2"/>
  <c r="R2389" i="2"/>
  <c r="P2389" i="2"/>
  <c r="AD2388" i="2"/>
  <c r="AE2388" i="2" s="1"/>
  <c r="Y2388" i="2"/>
  <c r="X2388" i="2"/>
  <c r="W2388" i="2"/>
  <c r="R2388" i="2"/>
  <c r="P2388" i="2"/>
  <c r="AD2387" i="2"/>
  <c r="AE2387" i="2" s="1"/>
  <c r="Y2387" i="2"/>
  <c r="X2387" i="2"/>
  <c r="W2387" i="2"/>
  <c r="R2387" i="2"/>
  <c r="P2387" i="2"/>
  <c r="T2387" i="2" s="1"/>
  <c r="U2387" i="2" s="1"/>
  <c r="AD2386" i="2"/>
  <c r="AE2386" i="2" s="1"/>
  <c r="Y2386" i="2"/>
  <c r="X2386" i="2"/>
  <c r="W2386" i="2"/>
  <c r="R2386" i="2"/>
  <c r="P2386" i="2"/>
  <c r="AO2385" i="2"/>
  <c r="AD2385" i="2"/>
  <c r="AE2385" i="2" s="1"/>
  <c r="Y2385" i="2"/>
  <c r="X2385" i="2"/>
  <c r="W2385" i="2"/>
  <c r="R2385" i="2"/>
  <c r="P2385" i="2"/>
  <c r="AD2384" i="2"/>
  <c r="AE2384" i="2" s="1"/>
  <c r="AF2384" i="2" s="1"/>
  <c r="Y2384" i="2"/>
  <c r="X2384" i="2"/>
  <c r="W2384" i="2"/>
  <c r="R2384" i="2"/>
  <c r="P2384" i="2"/>
  <c r="AE2383" i="2"/>
  <c r="AF2383" i="2" s="1"/>
  <c r="AD2383" i="2"/>
  <c r="Y2383" i="2"/>
  <c r="X2383" i="2"/>
  <c r="W2383" i="2"/>
  <c r="R2383" i="2"/>
  <c r="T2383" i="2" s="1"/>
  <c r="S2383" i="2" s="1"/>
  <c r="P2383" i="2"/>
  <c r="AD2382" i="2"/>
  <c r="AE2382" i="2" s="1"/>
  <c r="Y2382" i="2"/>
  <c r="X2382" i="2"/>
  <c r="W2382" i="2"/>
  <c r="R2382" i="2"/>
  <c r="P2382" i="2"/>
  <c r="AO2381" i="2"/>
  <c r="AD2381" i="2"/>
  <c r="AE2381" i="2" s="1"/>
  <c r="Y2381" i="2"/>
  <c r="X2381" i="2"/>
  <c r="W2381" i="2"/>
  <c r="R2381" i="2"/>
  <c r="P2381" i="2"/>
  <c r="T2381" i="2" s="1"/>
  <c r="U2381" i="2" s="1"/>
  <c r="AD2380" i="2"/>
  <c r="AE2380" i="2" s="1"/>
  <c r="Y2380" i="2"/>
  <c r="X2380" i="2"/>
  <c r="W2380" i="2"/>
  <c r="R2380" i="2"/>
  <c r="P2380" i="2"/>
  <c r="AD2379" i="2"/>
  <c r="AE2379" i="2" s="1"/>
  <c r="Y2379" i="2"/>
  <c r="X2379" i="2"/>
  <c r="W2379" i="2"/>
  <c r="R2379" i="2"/>
  <c r="P2379" i="2"/>
  <c r="AD2378" i="2"/>
  <c r="AE2378" i="2" s="1"/>
  <c r="Y2378" i="2"/>
  <c r="X2378" i="2"/>
  <c r="W2378" i="2"/>
  <c r="R2378" i="2"/>
  <c r="P2378" i="2"/>
  <c r="AO2377" i="2"/>
  <c r="AD2377" i="2"/>
  <c r="AE2377" i="2" s="1"/>
  <c r="Y2377" i="2"/>
  <c r="X2377" i="2"/>
  <c r="W2377" i="2"/>
  <c r="R2377" i="2"/>
  <c r="P2377" i="2"/>
  <c r="T2377" i="2" s="1"/>
  <c r="AD2376" i="2"/>
  <c r="AE2376" i="2" s="1"/>
  <c r="AL2376" i="2" s="1"/>
  <c r="Y2376" i="2"/>
  <c r="X2376" i="2"/>
  <c r="W2376" i="2"/>
  <c r="R2376" i="2"/>
  <c r="P2376" i="2"/>
  <c r="T2376" i="2" s="1"/>
  <c r="AD2375" i="2"/>
  <c r="AE2375" i="2" s="1"/>
  <c r="Y2375" i="2"/>
  <c r="X2375" i="2"/>
  <c r="W2375" i="2"/>
  <c r="R2375" i="2"/>
  <c r="P2375" i="2"/>
  <c r="AO2374" i="2"/>
  <c r="AD2374" i="2"/>
  <c r="AE2374" i="2" s="1"/>
  <c r="Y2374" i="2"/>
  <c r="X2374" i="2"/>
  <c r="W2374" i="2"/>
  <c r="R2374" i="2"/>
  <c r="P2374" i="2"/>
  <c r="AD2373" i="2"/>
  <c r="AE2373" i="2" s="1"/>
  <c r="Y2373" i="2"/>
  <c r="X2373" i="2"/>
  <c r="W2373" i="2"/>
  <c r="R2373" i="2"/>
  <c r="P2373" i="2"/>
  <c r="T2373" i="2" s="1"/>
  <c r="AD2372" i="2"/>
  <c r="AE2372" i="2" s="1"/>
  <c r="AG2372" i="2" s="1"/>
  <c r="Y2372" i="2"/>
  <c r="X2372" i="2"/>
  <c r="W2372" i="2"/>
  <c r="R2372" i="2"/>
  <c r="P2372" i="2"/>
  <c r="AD2371" i="2"/>
  <c r="AE2371" i="2" s="1"/>
  <c r="Y2371" i="2"/>
  <c r="X2371" i="2"/>
  <c r="W2371" i="2"/>
  <c r="R2371" i="2"/>
  <c r="P2371" i="2"/>
  <c r="T2371" i="2" s="1"/>
  <c r="AD2370" i="2"/>
  <c r="AE2370" i="2" s="1"/>
  <c r="AL2370" i="2" s="1"/>
  <c r="Y2370" i="2"/>
  <c r="X2370" i="2"/>
  <c r="W2370" i="2"/>
  <c r="R2370" i="2"/>
  <c r="P2370" i="2"/>
  <c r="AD2369" i="2"/>
  <c r="AE2369" i="2" s="1"/>
  <c r="AF2369" i="2" s="1"/>
  <c r="Y2369" i="2"/>
  <c r="X2369" i="2"/>
  <c r="W2369" i="2"/>
  <c r="R2369" i="2"/>
  <c r="P2369" i="2"/>
  <c r="T2369" i="2" s="1"/>
  <c r="AD2368" i="2"/>
  <c r="AE2368" i="2" s="1"/>
  <c r="Y2368" i="2"/>
  <c r="X2368" i="2"/>
  <c r="W2368" i="2"/>
  <c r="R2368" i="2"/>
  <c r="P2368" i="2"/>
  <c r="AD2367" i="2"/>
  <c r="AE2367" i="2" s="1"/>
  <c r="Y2367" i="2"/>
  <c r="X2367" i="2"/>
  <c r="W2367" i="2"/>
  <c r="R2367" i="2"/>
  <c r="P2367" i="2"/>
  <c r="AD2366" i="2"/>
  <c r="AE2366" i="2" s="1"/>
  <c r="Y2366" i="2"/>
  <c r="X2366" i="2"/>
  <c r="W2366" i="2"/>
  <c r="R2366" i="2"/>
  <c r="P2366" i="2"/>
  <c r="AD2365" i="2"/>
  <c r="AE2365" i="2" s="1"/>
  <c r="AG2365" i="2" s="1"/>
  <c r="Y2365" i="2"/>
  <c r="X2365" i="2"/>
  <c r="W2365" i="2"/>
  <c r="R2365" i="2"/>
  <c r="P2365" i="2"/>
  <c r="AD2364" i="2"/>
  <c r="AE2364" i="2" s="1"/>
  <c r="AG2364" i="2" s="1"/>
  <c r="Y2364" i="2"/>
  <c r="X2364" i="2"/>
  <c r="W2364" i="2"/>
  <c r="R2364" i="2"/>
  <c r="P2364" i="2"/>
  <c r="AD2363" i="2"/>
  <c r="AE2363" i="2" s="1"/>
  <c r="AF2363" i="2" s="1"/>
  <c r="Y2363" i="2"/>
  <c r="X2363" i="2"/>
  <c r="W2363" i="2"/>
  <c r="R2363" i="2"/>
  <c r="P2363" i="2"/>
  <c r="T2363" i="2" s="1"/>
  <c r="AE2362" i="2"/>
  <c r="AL2362" i="2" s="1"/>
  <c r="AD2362" i="2"/>
  <c r="Y2362" i="2"/>
  <c r="X2362" i="2"/>
  <c r="W2362" i="2"/>
  <c r="R2362" i="2"/>
  <c r="P2362" i="2"/>
  <c r="AD2361" i="2"/>
  <c r="AE2361" i="2" s="1"/>
  <c r="Y2361" i="2"/>
  <c r="X2361" i="2"/>
  <c r="W2361" i="2"/>
  <c r="R2361" i="2"/>
  <c r="P2361" i="2"/>
  <c r="T2361" i="2" s="1"/>
  <c r="AD2360" i="2"/>
  <c r="AE2360" i="2" s="1"/>
  <c r="AL2360" i="2" s="1"/>
  <c r="Y2360" i="2"/>
  <c r="X2360" i="2"/>
  <c r="W2360" i="2"/>
  <c r="R2360" i="2"/>
  <c r="P2360" i="2"/>
  <c r="T2360" i="2" s="1"/>
  <c r="U2360" i="2" s="1"/>
  <c r="AD2359" i="2"/>
  <c r="AE2359" i="2" s="1"/>
  <c r="Y2359" i="2"/>
  <c r="X2359" i="2"/>
  <c r="W2359" i="2"/>
  <c r="R2359" i="2"/>
  <c r="P2359" i="2"/>
  <c r="T2359" i="2" s="1"/>
  <c r="AD2358" i="2"/>
  <c r="AE2358" i="2" s="1"/>
  <c r="Y2358" i="2"/>
  <c r="X2358" i="2"/>
  <c r="W2358" i="2"/>
  <c r="R2358" i="2"/>
  <c r="P2358" i="2"/>
  <c r="T2358" i="2" s="1"/>
  <c r="AD2357" i="2"/>
  <c r="AE2357" i="2" s="1"/>
  <c r="AG2357" i="2" s="1"/>
  <c r="Y2357" i="2"/>
  <c r="X2357" i="2"/>
  <c r="W2357" i="2"/>
  <c r="R2357" i="2"/>
  <c r="P2357" i="2"/>
  <c r="AD2356" i="2"/>
  <c r="AE2356" i="2" s="1"/>
  <c r="AG2356" i="2" s="1"/>
  <c r="Y2356" i="2"/>
  <c r="X2356" i="2"/>
  <c r="W2356" i="2"/>
  <c r="R2356" i="2"/>
  <c r="P2356" i="2"/>
  <c r="AD2355" i="2"/>
  <c r="AE2355" i="2" s="1"/>
  <c r="AG2355" i="2" s="1"/>
  <c r="Y2355" i="2"/>
  <c r="X2355" i="2"/>
  <c r="W2355" i="2"/>
  <c r="R2355" i="2"/>
  <c r="P2355" i="2"/>
  <c r="AO2354" i="2"/>
  <c r="AL2354" i="2"/>
  <c r="AD2354" i="2"/>
  <c r="AE2354" i="2" s="1"/>
  <c r="Y2354" i="2"/>
  <c r="X2354" i="2"/>
  <c r="W2354" i="2"/>
  <c r="R2354" i="2"/>
  <c r="P2354" i="2"/>
  <c r="T2354" i="2" s="1"/>
  <c r="AD2353" i="2"/>
  <c r="AE2353" i="2" s="1"/>
  <c r="Y2353" i="2"/>
  <c r="X2353" i="2"/>
  <c r="W2353" i="2"/>
  <c r="R2353" i="2"/>
  <c r="P2353" i="2"/>
  <c r="AO2352" i="2"/>
  <c r="AD2352" i="2"/>
  <c r="AE2352" i="2" s="1"/>
  <c r="Y2352" i="2"/>
  <c r="X2352" i="2"/>
  <c r="W2352" i="2"/>
  <c r="R2352" i="2"/>
  <c r="P2352" i="2"/>
  <c r="T2352" i="2" s="1"/>
  <c r="AD2351" i="2"/>
  <c r="AE2351" i="2" s="1"/>
  <c r="Y2351" i="2"/>
  <c r="X2351" i="2"/>
  <c r="W2351" i="2"/>
  <c r="R2351" i="2"/>
  <c r="P2351" i="2"/>
  <c r="AD2350" i="2"/>
  <c r="AE2350" i="2" s="1"/>
  <c r="Y2350" i="2"/>
  <c r="X2350" i="2"/>
  <c r="W2350" i="2"/>
  <c r="R2350" i="2"/>
  <c r="P2350" i="2"/>
  <c r="AD2349" i="2"/>
  <c r="AE2349" i="2" s="1"/>
  <c r="Y2349" i="2"/>
  <c r="X2349" i="2"/>
  <c r="W2349" i="2"/>
  <c r="R2349" i="2"/>
  <c r="P2349" i="2"/>
  <c r="AO2348" i="2"/>
  <c r="AD2348" i="2"/>
  <c r="AE2348" i="2" s="1"/>
  <c r="AL2348" i="2" s="1"/>
  <c r="Y2348" i="2"/>
  <c r="X2348" i="2"/>
  <c r="W2348" i="2"/>
  <c r="R2348" i="2"/>
  <c r="P2348" i="2"/>
  <c r="AO2347" i="2"/>
  <c r="AD2347" i="2"/>
  <c r="AE2347" i="2" s="1"/>
  <c r="Y2347" i="2"/>
  <c r="X2347" i="2"/>
  <c r="W2347" i="2"/>
  <c r="R2347" i="2"/>
  <c r="P2347" i="2"/>
  <c r="T2347" i="2" s="1"/>
  <c r="U2347" i="2" s="1"/>
  <c r="AO2346" i="2"/>
  <c r="AD2346" i="2"/>
  <c r="AE2346" i="2" s="1"/>
  <c r="AF2346" i="2" s="1"/>
  <c r="Y2346" i="2"/>
  <c r="X2346" i="2"/>
  <c r="W2346" i="2"/>
  <c r="R2346" i="2"/>
  <c r="P2346" i="2"/>
  <c r="AD2345" i="2"/>
  <c r="AE2345" i="2" s="1"/>
  <c r="Y2345" i="2"/>
  <c r="X2345" i="2"/>
  <c r="W2345" i="2"/>
  <c r="R2345" i="2"/>
  <c r="P2345" i="2"/>
  <c r="T2345" i="2" s="1"/>
  <c r="U2345" i="2" s="1"/>
  <c r="AO2344" i="2"/>
  <c r="AD2344" i="2"/>
  <c r="AE2344" i="2" s="1"/>
  <c r="Y2344" i="2"/>
  <c r="X2344" i="2"/>
  <c r="W2344" i="2"/>
  <c r="R2344" i="2"/>
  <c r="P2344" i="2"/>
  <c r="AD2343" i="2"/>
  <c r="AE2343" i="2" s="1"/>
  <c r="AF2343" i="2" s="1"/>
  <c r="Y2343" i="2"/>
  <c r="X2343" i="2"/>
  <c r="W2343" i="2"/>
  <c r="R2343" i="2"/>
  <c r="P2343" i="2"/>
  <c r="AD2342" i="2"/>
  <c r="AE2342" i="2" s="1"/>
  <c r="Y2342" i="2"/>
  <c r="X2342" i="2"/>
  <c r="W2342" i="2"/>
  <c r="R2342" i="2"/>
  <c r="P2342" i="2"/>
  <c r="T2342" i="2" s="1"/>
  <c r="U2342" i="2" s="1"/>
  <c r="AD2341" i="2"/>
  <c r="AE2341" i="2" s="1"/>
  <c r="Y2341" i="2"/>
  <c r="X2341" i="2"/>
  <c r="W2341" i="2"/>
  <c r="R2341" i="2"/>
  <c r="P2341" i="2"/>
  <c r="AD2340" i="2"/>
  <c r="AE2340" i="2" s="1"/>
  <c r="Y2340" i="2"/>
  <c r="X2340" i="2"/>
  <c r="W2340" i="2"/>
  <c r="R2340" i="2"/>
  <c r="P2340" i="2"/>
  <c r="T2340" i="2" s="1"/>
  <c r="AD2339" i="2"/>
  <c r="AE2339" i="2" s="1"/>
  <c r="Y2339" i="2"/>
  <c r="X2339" i="2"/>
  <c r="W2339" i="2"/>
  <c r="R2339" i="2"/>
  <c r="P2339" i="2"/>
  <c r="AE2338" i="2"/>
  <c r="AD2338" i="2"/>
  <c r="Y2338" i="2"/>
  <c r="X2338" i="2"/>
  <c r="W2338" i="2"/>
  <c r="R2338" i="2"/>
  <c r="P2338" i="2"/>
  <c r="AD2337" i="2"/>
  <c r="AE2337" i="2" s="1"/>
  <c r="AF2337" i="2" s="1"/>
  <c r="Y2337" i="2"/>
  <c r="X2337" i="2"/>
  <c r="W2337" i="2"/>
  <c r="R2337" i="2"/>
  <c r="P2337" i="2"/>
  <c r="AD2336" i="2"/>
  <c r="AE2336" i="2" s="1"/>
  <c r="Y2336" i="2"/>
  <c r="X2336" i="2"/>
  <c r="W2336" i="2"/>
  <c r="R2336" i="2"/>
  <c r="P2336" i="2"/>
  <c r="T2336" i="2" s="1"/>
  <c r="AD2335" i="2"/>
  <c r="AE2335" i="2" s="1"/>
  <c r="AF2335" i="2" s="1"/>
  <c r="Y2335" i="2"/>
  <c r="X2335" i="2"/>
  <c r="W2335" i="2"/>
  <c r="R2335" i="2"/>
  <c r="P2335" i="2"/>
  <c r="AD2334" i="2"/>
  <c r="AE2334" i="2" s="1"/>
  <c r="Y2334" i="2"/>
  <c r="X2334" i="2"/>
  <c r="W2334" i="2"/>
  <c r="R2334" i="2"/>
  <c r="P2334" i="2"/>
  <c r="T2334" i="2" s="1"/>
  <c r="U2334" i="2" s="1"/>
  <c r="AD2333" i="2"/>
  <c r="AE2333" i="2" s="1"/>
  <c r="Y2333" i="2"/>
  <c r="X2333" i="2"/>
  <c r="W2333" i="2"/>
  <c r="R2333" i="2"/>
  <c r="P2333" i="2"/>
  <c r="T2333" i="2" s="1"/>
  <c r="U2333" i="2" s="1"/>
  <c r="AD2332" i="2"/>
  <c r="AE2332" i="2" s="1"/>
  <c r="Y2332" i="2"/>
  <c r="X2332" i="2"/>
  <c r="W2332" i="2"/>
  <c r="R2332" i="2"/>
  <c r="P2332" i="2"/>
  <c r="T2332" i="2" s="1"/>
  <c r="AD2331" i="2"/>
  <c r="AE2331" i="2" s="1"/>
  <c r="Y2331" i="2"/>
  <c r="X2331" i="2"/>
  <c r="W2331" i="2"/>
  <c r="R2331" i="2"/>
  <c r="P2331" i="2"/>
  <c r="AO2330" i="2"/>
  <c r="AD2330" i="2"/>
  <c r="AE2330" i="2" s="1"/>
  <c r="Y2330" i="2"/>
  <c r="X2330" i="2"/>
  <c r="W2330" i="2"/>
  <c r="R2330" i="2"/>
  <c r="P2330" i="2"/>
  <c r="T2330" i="2" s="1"/>
  <c r="U2330" i="2" s="1"/>
  <c r="AD2329" i="2"/>
  <c r="AE2329" i="2" s="1"/>
  <c r="Y2329" i="2"/>
  <c r="X2329" i="2"/>
  <c r="W2329" i="2"/>
  <c r="R2329" i="2"/>
  <c r="P2329" i="2"/>
  <c r="AD2328" i="2"/>
  <c r="AE2328" i="2" s="1"/>
  <c r="Y2328" i="2"/>
  <c r="X2328" i="2"/>
  <c r="W2328" i="2"/>
  <c r="R2328" i="2"/>
  <c r="P2328" i="2"/>
  <c r="T2328" i="2" s="1"/>
  <c r="AD2327" i="2"/>
  <c r="AE2327" i="2" s="1"/>
  <c r="AG2327" i="2" s="1"/>
  <c r="Y2327" i="2"/>
  <c r="X2327" i="2"/>
  <c r="W2327" i="2"/>
  <c r="R2327" i="2"/>
  <c r="P2327" i="2"/>
  <c r="AD2326" i="2"/>
  <c r="AE2326" i="2" s="1"/>
  <c r="Y2326" i="2"/>
  <c r="X2326" i="2"/>
  <c r="W2326" i="2"/>
  <c r="R2326" i="2"/>
  <c r="T2326" i="2" s="1"/>
  <c r="P2326" i="2"/>
  <c r="AD2325" i="2"/>
  <c r="AE2325" i="2" s="1"/>
  <c r="Y2325" i="2"/>
  <c r="X2325" i="2"/>
  <c r="W2325" i="2"/>
  <c r="R2325" i="2"/>
  <c r="P2325" i="2"/>
  <c r="T2325" i="2" s="1"/>
  <c r="AO2324" i="2"/>
  <c r="AD2324" i="2"/>
  <c r="AE2324" i="2" s="1"/>
  <c r="Y2324" i="2"/>
  <c r="X2324" i="2"/>
  <c r="W2324" i="2"/>
  <c r="R2324" i="2"/>
  <c r="P2324" i="2"/>
  <c r="AO2323" i="2"/>
  <c r="AD2323" i="2"/>
  <c r="AE2323" i="2" s="1"/>
  <c r="Y2323" i="2"/>
  <c r="X2323" i="2"/>
  <c r="W2323" i="2"/>
  <c r="R2323" i="2"/>
  <c r="P2323" i="2"/>
  <c r="AD2322" i="2"/>
  <c r="AE2322" i="2" s="1"/>
  <c r="AG2322" i="2" s="1"/>
  <c r="Y2322" i="2"/>
  <c r="X2322" i="2"/>
  <c r="W2322" i="2"/>
  <c r="R2322" i="2"/>
  <c r="P2322" i="2"/>
  <c r="T2322" i="2" s="1"/>
  <c r="AD2321" i="2"/>
  <c r="AE2321" i="2" s="1"/>
  <c r="Y2321" i="2"/>
  <c r="X2321" i="2"/>
  <c r="W2321" i="2"/>
  <c r="R2321" i="2"/>
  <c r="P2321" i="2"/>
  <c r="AD2320" i="2"/>
  <c r="AE2320" i="2" s="1"/>
  <c r="Y2320" i="2"/>
  <c r="X2320" i="2"/>
  <c r="W2320" i="2"/>
  <c r="R2320" i="2"/>
  <c r="P2320" i="2"/>
  <c r="AD2319" i="2"/>
  <c r="AE2319" i="2" s="1"/>
  <c r="AL2319" i="2" s="1"/>
  <c r="Y2319" i="2"/>
  <c r="X2319" i="2"/>
  <c r="W2319" i="2"/>
  <c r="R2319" i="2"/>
  <c r="P2319" i="2"/>
  <c r="AD2318" i="2"/>
  <c r="AE2318" i="2" s="1"/>
  <c r="AF2318" i="2" s="1"/>
  <c r="Y2318" i="2"/>
  <c r="X2318" i="2"/>
  <c r="W2318" i="2"/>
  <c r="R2318" i="2"/>
  <c r="P2318" i="2"/>
  <c r="AD2317" i="2"/>
  <c r="AE2317" i="2" s="1"/>
  <c r="Y2317" i="2"/>
  <c r="X2317" i="2"/>
  <c r="W2317" i="2"/>
  <c r="R2317" i="2"/>
  <c r="P2317" i="2"/>
  <c r="T2317" i="2" s="1"/>
  <c r="U2317" i="2" s="1"/>
  <c r="AD2316" i="2"/>
  <c r="AE2316" i="2" s="1"/>
  <c r="Y2316" i="2"/>
  <c r="X2316" i="2"/>
  <c r="W2316" i="2"/>
  <c r="R2316" i="2"/>
  <c r="P2316" i="2"/>
  <c r="AD2315" i="2"/>
  <c r="AE2315" i="2" s="1"/>
  <c r="Y2315" i="2"/>
  <c r="X2315" i="2"/>
  <c r="W2315" i="2"/>
  <c r="R2315" i="2"/>
  <c r="P2315" i="2"/>
  <c r="AD2314" i="2"/>
  <c r="AE2314" i="2" s="1"/>
  <c r="Y2314" i="2"/>
  <c r="X2314" i="2"/>
  <c r="W2314" i="2"/>
  <c r="R2314" i="2"/>
  <c r="P2314" i="2"/>
  <c r="T2314" i="2" s="1"/>
  <c r="AD2313" i="2"/>
  <c r="AE2313" i="2" s="1"/>
  <c r="Y2313" i="2"/>
  <c r="X2313" i="2"/>
  <c r="W2313" i="2"/>
  <c r="R2313" i="2"/>
  <c r="P2313" i="2"/>
  <c r="AE2312" i="2"/>
  <c r="AG2312" i="2" s="1"/>
  <c r="AD2312" i="2"/>
  <c r="Y2312" i="2"/>
  <c r="X2312" i="2"/>
  <c r="W2312" i="2"/>
  <c r="R2312" i="2"/>
  <c r="P2312" i="2"/>
  <c r="AD2311" i="2"/>
  <c r="AE2311" i="2" s="1"/>
  <c r="AL2311" i="2" s="1"/>
  <c r="Y2311" i="2"/>
  <c r="X2311" i="2"/>
  <c r="W2311" i="2"/>
  <c r="R2311" i="2"/>
  <c r="T2311" i="2" s="1"/>
  <c r="P2311" i="2"/>
  <c r="AE2310" i="2"/>
  <c r="AF2310" i="2" s="1"/>
  <c r="AD2310" i="2"/>
  <c r="Y2310" i="2"/>
  <c r="X2310" i="2"/>
  <c r="W2310" i="2"/>
  <c r="R2310" i="2"/>
  <c r="P2310" i="2"/>
  <c r="AD2309" i="2"/>
  <c r="AE2309" i="2" s="1"/>
  <c r="Y2309" i="2"/>
  <c r="X2309" i="2"/>
  <c r="W2309" i="2"/>
  <c r="R2309" i="2"/>
  <c r="P2309" i="2"/>
  <c r="AD2308" i="2"/>
  <c r="AE2308" i="2" s="1"/>
  <c r="Y2308" i="2"/>
  <c r="X2308" i="2"/>
  <c r="W2308" i="2"/>
  <c r="R2308" i="2"/>
  <c r="P2308" i="2"/>
  <c r="T2308" i="2" s="1"/>
  <c r="AD2307" i="2"/>
  <c r="AE2307" i="2" s="1"/>
  <c r="Y2307" i="2"/>
  <c r="X2307" i="2"/>
  <c r="W2307" i="2"/>
  <c r="R2307" i="2"/>
  <c r="P2307" i="2"/>
  <c r="AO2306" i="2"/>
  <c r="AD2306" i="2"/>
  <c r="AE2306" i="2" s="1"/>
  <c r="Y2306" i="2"/>
  <c r="X2306" i="2"/>
  <c r="W2306" i="2"/>
  <c r="R2306" i="2"/>
  <c r="T2306" i="2" s="1"/>
  <c r="U2306" i="2" s="1"/>
  <c r="P2306" i="2"/>
  <c r="AD2305" i="2"/>
  <c r="AE2305" i="2" s="1"/>
  <c r="Y2305" i="2"/>
  <c r="X2305" i="2"/>
  <c r="W2305" i="2"/>
  <c r="R2305" i="2"/>
  <c r="P2305" i="2"/>
  <c r="T2305" i="2" s="1"/>
  <c r="AD2304" i="2"/>
  <c r="AE2304" i="2" s="1"/>
  <c r="Y2304" i="2"/>
  <c r="X2304" i="2"/>
  <c r="W2304" i="2"/>
  <c r="R2304" i="2"/>
  <c r="P2304" i="2"/>
  <c r="AO2303" i="2"/>
  <c r="AD2303" i="2"/>
  <c r="AE2303" i="2" s="1"/>
  <c r="Y2303" i="2"/>
  <c r="X2303" i="2"/>
  <c r="W2303" i="2"/>
  <c r="R2303" i="2"/>
  <c r="P2303" i="2"/>
  <c r="T2303" i="2" s="1"/>
  <c r="U2303" i="2" s="1"/>
  <c r="AD2302" i="2"/>
  <c r="AE2302" i="2" s="1"/>
  <c r="Y2302" i="2"/>
  <c r="X2302" i="2"/>
  <c r="W2302" i="2"/>
  <c r="R2302" i="2"/>
  <c r="P2302" i="2"/>
  <c r="AD2301" i="2"/>
  <c r="AE2301" i="2" s="1"/>
  <c r="Y2301" i="2"/>
  <c r="X2301" i="2"/>
  <c r="W2301" i="2"/>
  <c r="R2301" i="2"/>
  <c r="P2301" i="2"/>
  <c r="T2301" i="2" s="1"/>
  <c r="AD2300" i="2"/>
  <c r="AE2300" i="2" s="1"/>
  <c r="Y2300" i="2"/>
  <c r="X2300" i="2"/>
  <c r="W2300" i="2"/>
  <c r="R2300" i="2"/>
  <c r="P2300" i="2"/>
  <c r="AD2299" i="2"/>
  <c r="AE2299" i="2" s="1"/>
  <c r="AG2299" i="2" s="1"/>
  <c r="Y2299" i="2"/>
  <c r="X2299" i="2"/>
  <c r="W2299" i="2"/>
  <c r="R2299" i="2"/>
  <c r="P2299" i="2"/>
  <c r="AE2298" i="2"/>
  <c r="AD2298" i="2"/>
  <c r="Y2298" i="2"/>
  <c r="X2298" i="2"/>
  <c r="W2298" i="2"/>
  <c r="R2298" i="2"/>
  <c r="P2298" i="2"/>
  <c r="AD2297" i="2"/>
  <c r="AE2297" i="2" s="1"/>
  <c r="AL2297" i="2" s="1"/>
  <c r="Y2297" i="2"/>
  <c r="X2297" i="2"/>
  <c r="W2297" i="2"/>
  <c r="R2297" i="2"/>
  <c r="P2297" i="2"/>
  <c r="AD2296" i="2"/>
  <c r="AE2296" i="2" s="1"/>
  <c r="Y2296" i="2"/>
  <c r="X2296" i="2"/>
  <c r="W2296" i="2"/>
  <c r="R2296" i="2"/>
  <c r="P2296" i="2"/>
  <c r="AD2295" i="2"/>
  <c r="AE2295" i="2" s="1"/>
  <c r="Y2295" i="2"/>
  <c r="X2295" i="2"/>
  <c r="W2295" i="2"/>
  <c r="R2295" i="2"/>
  <c r="P2295" i="2"/>
  <c r="T2295" i="2" s="1"/>
  <c r="U2295" i="2" s="1"/>
  <c r="AD2294" i="2"/>
  <c r="AE2294" i="2" s="1"/>
  <c r="Y2294" i="2"/>
  <c r="X2294" i="2"/>
  <c r="W2294" i="2"/>
  <c r="R2294" i="2"/>
  <c r="P2294" i="2"/>
  <c r="AD2293" i="2"/>
  <c r="AE2293" i="2" s="1"/>
  <c r="Y2293" i="2"/>
  <c r="X2293" i="2"/>
  <c r="W2293" i="2"/>
  <c r="R2293" i="2"/>
  <c r="P2293" i="2"/>
  <c r="T2293" i="2" s="1"/>
  <c r="AO2292" i="2"/>
  <c r="AD2292" i="2"/>
  <c r="AE2292" i="2" s="1"/>
  <c r="Y2292" i="2"/>
  <c r="X2292" i="2"/>
  <c r="W2292" i="2"/>
  <c r="R2292" i="2"/>
  <c r="P2292" i="2"/>
  <c r="AD2291" i="2"/>
  <c r="AE2291" i="2" s="1"/>
  <c r="Y2291" i="2"/>
  <c r="X2291" i="2"/>
  <c r="W2291" i="2"/>
  <c r="R2291" i="2"/>
  <c r="P2291" i="2"/>
  <c r="AD2290" i="2"/>
  <c r="AE2290" i="2" s="1"/>
  <c r="Y2290" i="2"/>
  <c r="X2290" i="2"/>
  <c r="W2290" i="2"/>
  <c r="R2290" i="2"/>
  <c r="P2290" i="2"/>
  <c r="AD2289" i="2"/>
  <c r="AE2289" i="2" s="1"/>
  <c r="Y2289" i="2"/>
  <c r="X2289" i="2"/>
  <c r="W2289" i="2"/>
  <c r="R2289" i="2"/>
  <c r="P2289" i="2"/>
  <c r="AO2288" i="2"/>
  <c r="AD2288" i="2"/>
  <c r="AE2288" i="2" s="1"/>
  <c r="Y2288" i="2"/>
  <c r="X2288" i="2"/>
  <c r="W2288" i="2"/>
  <c r="R2288" i="2"/>
  <c r="P2288" i="2"/>
  <c r="AD2287" i="2"/>
  <c r="AE2287" i="2" s="1"/>
  <c r="Y2287" i="2"/>
  <c r="X2287" i="2"/>
  <c r="W2287" i="2"/>
  <c r="R2287" i="2"/>
  <c r="P2287" i="2"/>
  <c r="T2287" i="2" s="1"/>
  <c r="AD2286" i="2"/>
  <c r="AE2286" i="2" s="1"/>
  <c r="AG2286" i="2" s="1"/>
  <c r="Y2286" i="2"/>
  <c r="X2286" i="2"/>
  <c r="W2286" i="2"/>
  <c r="R2286" i="2"/>
  <c r="P2286" i="2"/>
  <c r="T2286" i="2" s="1"/>
  <c r="AD2285" i="2"/>
  <c r="AE2285" i="2" s="1"/>
  <c r="AG2285" i="2" s="1"/>
  <c r="Y2285" i="2"/>
  <c r="X2285" i="2"/>
  <c r="W2285" i="2"/>
  <c r="R2285" i="2"/>
  <c r="P2285" i="2"/>
  <c r="AD2284" i="2"/>
  <c r="AE2284" i="2" s="1"/>
  <c r="Y2284" i="2"/>
  <c r="X2284" i="2"/>
  <c r="W2284" i="2"/>
  <c r="R2284" i="2"/>
  <c r="P2284" i="2"/>
  <c r="AD2283" i="2"/>
  <c r="AE2283" i="2" s="1"/>
  <c r="Y2283" i="2"/>
  <c r="X2283" i="2"/>
  <c r="W2283" i="2"/>
  <c r="R2283" i="2"/>
  <c r="P2283" i="2"/>
  <c r="AO2282" i="2"/>
  <c r="AD2282" i="2"/>
  <c r="AE2282" i="2" s="1"/>
  <c r="AG2282" i="2" s="1"/>
  <c r="Y2282" i="2"/>
  <c r="X2282" i="2"/>
  <c r="W2282" i="2"/>
  <c r="R2282" i="2"/>
  <c r="P2282" i="2"/>
  <c r="AE2281" i="2"/>
  <c r="AD2281" i="2"/>
  <c r="Y2281" i="2"/>
  <c r="X2281" i="2"/>
  <c r="W2281" i="2"/>
  <c r="R2281" i="2"/>
  <c r="P2281" i="2"/>
  <c r="T2281" i="2" s="1"/>
  <c r="AD2280" i="2"/>
  <c r="AE2280" i="2" s="1"/>
  <c r="Y2280" i="2"/>
  <c r="X2280" i="2"/>
  <c r="W2280" i="2"/>
  <c r="R2280" i="2"/>
  <c r="T2280" i="2" s="1"/>
  <c r="U2280" i="2" s="1"/>
  <c r="P2280" i="2"/>
  <c r="AO2279" i="2"/>
  <c r="AD2279" i="2"/>
  <c r="AE2279" i="2" s="1"/>
  <c r="AG2279" i="2" s="1"/>
  <c r="Y2279" i="2"/>
  <c r="X2279" i="2"/>
  <c r="W2279" i="2"/>
  <c r="R2279" i="2"/>
  <c r="P2279" i="2"/>
  <c r="AD2278" i="2"/>
  <c r="AE2278" i="2" s="1"/>
  <c r="Y2278" i="2"/>
  <c r="X2278" i="2"/>
  <c r="W2278" i="2"/>
  <c r="R2278" i="2"/>
  <c r="P2278" i="2"/>
  <c r="T2278" i="2" s="1"/>
  <c r="AD2277" i="2"/>
  <c r="AE2277" i="2" s="1"/>
  <c r="AL2277" i="2" s="1"/>
  <c r="Y2277" i="2"/>
  <c r="X2277" i="2"/>
  <c r="W2277" i="2"/>
  <c r="R2277" i="2"/>
  <c r="P2277" i="2"/>
  <c r="AD2276" i="2"/>
  <c r="AE2276" i="2" s="1"/>
  <c r="Y2276" i="2"/>
  <c r="X2276" i="2"/>
  <c r="W2276" i="2"/>
  <c r="R2276" i="2"/>
  <c r="P2276" i="2"/>
  <c r="T2276" i="2" s="1"/>
  <c r="AD2275" i="2"/>
  <c r="AE2275" i="2" s="1"/>
  <c r="Y2275" i="2"/>
  <c r="X2275" i="2"/>
  <c r="W2275" i="2"/>
  <c r="R2275" i="2"/>
  <c r="T2275" i="2" s="1"/>
  <c r="U2275" i="2" s="1"/>
  <c r="P2275" i="2"/>
  <c r="AO2274" i="2"/>
  <c r="AD2274" i="2"/>
  <c r="AE2274" i="2" s="1"/>
  <c r="AL2274" i="2" s="1"/>
  <c r="Y2274" i="2"/>
  <c r="X2274" i="2"/>
  <c r="W2274" i="2"/>
  <c r="R2274" i="2"/>
  <c r="P2274" i="2"/>
  <c r="AO2273" i="2"/>
  <c r="AD2273" i="2"/>
  <c r="AE2273" i="2" s="1"/>
  <c r="AG2273" i="2" s="1"/>
  <c r="Y2273" i="2"/>
  <c r="X2273" i="2"/>
  <c r="W2273" i="2"/>
  <c r="R2273" i="2"/>
  <c r="P2273" i="2"/>
  <c r="AD2272" i="2"/>
  <c r="AE2272" i="2" s="1"/>
  <c r="Y2272" i="2"/>
  <c r="X2272" i="2"/>
  <c r="W2272" i="2"/>
  <c r="R2272" i="2"/>
  <c r="P2272" i="2"/>
  <c r="T2272" i="2" s="1"/>
  <c r="S2272" i="2" s="1"/>
  <c r="AO2271" i="2"/>
  <c r="AD2271" i="2"/>
  <c r="AE2271" i="2" s="1"/>
  <c r="Y2271" i="2"/>
  <c r="X2271" i="2"/>
  <c r="W2271" i="2"/>
  <c r="R2271" i="2"/>
  <c r="P2271" i="2"/>
  <c r="AO2270" i="2"/>
  <c r="AD2270" i="2"/>
  <c r="AE2270" i="2" s="1"/>
  <c r="Y2270" i="2"/>
  <c r="X2270" i="2"/>
  <c r="W2270" i="2"/>
  <c r="R2270" i="2"/>
  <c r="P2270" i="2"/>
  <c r="AD2269" i="2"/>
  <c r="AE2269" i="2" s="1"/>
  <c r="Y2269" i="2"/>
  <c r="X2269" i="2"/>
  <c r="W2269" i="2"/>
  <c r="R2269" i="2"/>
  <c r="P2269" i="2"/>
  <c r="T2269" i="2" s="1"/>
  <c r="AD2268" i="2"/>
  <c r="AE2268" i="2" s="1"/>
  <c r="Y2268" i="2"/>
  <c r="X2268" i="2"/>
  <c r="W2268" i="2"/>
  <c r="R2268" i="2"/>
  <c r="P2268" i="2"/>
  <c r="AD2267" i="2"/>
  <c r="AE2267" i="2" s="1"/>
  <c r="AG2267" i="2" s="1"/>
  <c r="Y2267" i="2"/>
  <c r="X2267" i="2"/>
  <c r="W2267" i="2"/>
  <c r="R2267" i="2"/>
  <c r="P2267" i="2"/>
  <c r="AD2266" i="2"/>
  <c r="AE2266" i="2" s="1"/>
  <c r="Y2266" i="2"/>
  <c r="X2266" i="2"/>
  <c r="W2266" i="2"/>
  <c r="R2266" i="2"/>
  <c r="P2266" i="2"/>
  <c r="AO2265" i="2"/>
  <c r="AD2265" i="2"/>
  <c r="AE2265" i="2" s="1"/>
  <c r="Y2265" i="2"/>
  <c r="X2265" i="2"/>
  <c r="W2265" i="2"/>
  <c r="R2265" i="2"/>
  <c r="P2265" i="2"/>
  <c r="T2265" i="2" s="1"/>
  <c r="AD2264" i="2"/>
  <c r="AE2264" i="2" s="1"/>
  <c r="Y2264" i="2"/>
  <c r="X2264" i="2"/>
  <c r="W2264" i="2"/>
  <c r="R2264" i="2"/>
  <c r="P2264" i="2"/>
  <c r="AE2263" i="2"/>
  <c r="AG2263" i="2" s="1"/>
  <c r="AD2263" i="2"/>
  <c r="Y2263" i="2"/>
  <c r="X2263" i="2"/>
  <c r="W2263" i="2"/>
  <c r="R2263" i="2"/>
  <c r="P2263" i="2"/>
  <c r="AD2262" i="2"/>
  <c r="AE2262" i="2" s="1"/>
  <c r="AL2262" i="2" s="1"/>
  <c r="Y2262" i="2"/>
  <c r="X2262" i="2"/>
  <c r="W2262" i="2"/>
  <c r="R2262" i="2"/>
  <c r="T2262" i="2" s="1"/>
  <c r="P2262" i="2"/>
  <c r="AD2261" i="2"/>
  <c r="AE2261" i="2" s="1"/>
  <c r="AF2261" i="2" s="1"/>
  <c r="Y2261" i="2"/>
  <c r="X2261" i="2"/>
  <c r="W2261" i="2"/>
  <c r="R2261" i="2"/>
  <c r="P2261" i="2"/>
  <c r="T2261" i="2" s="1"/>
  <c r="AO2260" i="2"/>
  <c r="AD2260" i="2"/>
  <c r="AE2260" i="2" s="1"/>
  <c r="Y2260" i="2"/>
  <c r="X2260" i="2"/>
  <c r="W2260" i="2"/>
  <c r="R2260" i="2"/>
  <c r="P2260" i="2"/>
  <c r="AD2259" i="2"/>
  <c r="AE2259" i="2" s="1"/>
  <c r="Y2259" i="2"/>
  <c r="X2259" i="2"/>
  <c r="W2259" i="2"/>
  <c r="R2259" i="2"/>
  <c r="P2259" i="2"/>
  <c r="AD2258" i="2"/>
  <c r="AE2258" i="2" s="1"/>
  <c r="AF2258" i="2" s="1"/>
  <c r="Y2258" i="2"/>
  <c r="X2258" i="2"/>
  <c r="W2258" i="2"/>
  <c r="R2258" i="2"/>
  <c r="P2258" i="2"/>
  <c r="T2258" i="2" s="1"/>
  <c r="AD2257" i="2"/>
  <c r="AE2257" i="2" s="1"/>
  <c r="Y2257" i="2"/>
  <c r="X2257" i="2"/>
  <c r="W2257" i="2"/>
  <c r="R2257" i="2"/>
  <c r="P2257" i="2"/>
  <c r="T2257" i="2" s="1"/>
  <c r="U2257" i="2" s="1"/>
  <c r="AD2256" i="2"/>
  <c r="AE2256" i="2" s="1"/>
  <c r="Y2256" i="2"/>
  <c r="X2256" i="2"/>
  <c r="W2256" i="2"/>
  <c r="R2256" i="2"/>
  <c r="P2256" i="2"/>
  <c r="T2256" i="2" s="1"/>
  <c r="U2256" i="2" s="1"/>
  <c r="AD2255" i="2"/>
  <c r="AE2255" i="2" s="1"/>
  <c r="Y2255" i="2"/>
  <c r="X2255" i="2"/>
  <c r="W2255" i="2"/>
  <c r="R2255" i="2"/>
  <c r="P2255" i="2"/>
  <c r="AD2254" i="2"/>
  <c r="AE2254" i="2" s="1"/>
  <c r="Y2254" i="2"/>
  <c r="X2254" i="2"/>
  <c r="W2254" i="2"/>
  <c r="R2254" i="2"/>
  <c r="P2254" i="2"/>
  <c r="T2254" i="2" s="1"/>
  <c r="AD2253" i="2"/>
  <c r="AE2253" i="2" s="1"/>
  <c r="Y2253" i="2"/>
  <c r="X2253" i="2"/>
  <c r="W2253" i="2"/>
  <c r="R2253" i="2"/>
  <c r="P2253" i="2"/>
  <c r="AD2252" i="2"/>
  <c r="AE2252" i="2" s="1"/>
  <c r="Y2252" i="2"/>
  <c r="X2252" i="2"/>
  <c r="W2252" i="2"/>
  <c r="R2252" i="2"/>
  <c r="P2252" i="2"/>
  <c r="AD2251" i="2"/>
  <c r="AE2251" i="2" s="1"/>
  <c r="Y2251" i="2"/>
  <c r="X2251" i="2"/>
  <c r="W2251" i="2"/>
  <c r="R2251" i="2"/>
  <c r="P2251" i="2"/>
  <c r="AD2250" i="2"/>
  <c r="AE2250" i="2" s="1"/>
  <c r="AF2250" i="2" s="1"/>
  <c r="Y2250" i="2"/>
  <c r="X2250" i="2"/>
  <c r="W2250" i="2"/>
  <c r="R2250" i="2"/>
  <c r="P2250" i="2"/>
  <c r="T2250" i="2" s="1"/>
  <c r="AD2249" i="2"/>
  <c r="AE2249" i="2" s="1"/>
  <c r="Y2249" i="2"/>
  <c r="X2249" i="2"/>
  <c r="W2249" i="2"/>
  <c r="R2249" i="2"/>
  <c r="P2249" i="2"/>
  <c r="T2249" i="2" s="1"/>
  <c r="U2249" i="2" s="1"/>
  <c r="AO2248" i="2"/>
  <c r="AD2248" i="2"/>
  <c r="AE2248" i="2" s="1"/>
  <c r="Y2248" i="2"/>
  <c r="X2248" i="2"/>
  <c r="W2248" i="2"/>
  <c r="R2248" i="2"/>
  <c r="P2248" i="2"/>
  <c r="AD2247" i="2"/>
  <c r="AE2247" i="2" s="1"/>
  <c r="AF2247" i="2" s="1"/>
  <c r="Y2247" i="2"/>
  <c r="X2247" i="2"/>
  <c r="W2247" i="2"/>
  <c r="R2247" i="2"/>
  <c r="P2247" i="2"/>
  <c r="T2247" i="2" s="1"/>
  <c r="AD2246" i="2"/>
  <c r="AE2246" i="2" s="1"/>
  <c r="Y2246" i="2"/>
  <c r="X2246" i="2"/>
  <c r="W2246" i="2"/>
  <c r="R2246" i="2"/>
  <c r="P2246" i="2"/>
  <c r="T2246" i="2" s="1"/>
  <c r="U2246" i="2" s="1"/>
  <c r="AD2245" i="2"/>
  <c r="AE2245" i="2" s="1"/>
  <c r="Y2245" i="2"/>
  <c r="X2245" i="2"/>
  <c r="W2245" i="2"/>
  <c r="R2245" i="2"/>
  <c r="P2245" i="2"/>
  <c r="T2245" i="2" s="1"/>
  <c r="U2245" i="2" s="1"/>
  <c r="AO2244" i="2"/>
  <c r="AD2244" i="2"/>
  <c r="AE2244" i="2" s="1"/>
  <c r="AF2244" i="2" s="1"/>
  <c r="Y2244" i="2"/>
  <c r="X2244" i="2"/>
  <c r="W2244" i="2"/>
  <c r="R2244" i="2"/>
  <c r="P2244" i="2"/>
  <c r="T2244" i="2" s="1"/>
  <c r="AO2243" i="2"/>
  <c r="AD2243" i="2"/>
  <c r="AE2243" i="2" s="1"/>
  <c r="Y2243" i="2"/>
  <c r="X2243" i="2"/>
  <c r="W2243" i="2"/>
  <c r="R2243" i="2"/>
  <c r="P2243" i="2"/>
  <c r="AO2242" i="2"/>
  <c r="AD2242" i="2"/>
  <c r="AE2242" i="2" s="1"/>
  <c r="Y2242" i="2"/>
  <c r="X2242" i="2"/>
  <c r="W2242" i="2"/>
  <c r="R2242" i="2"/>
  <c r="P2242" i="2"/>
  <c r="T2242" i="2" s="1"/>
  <c r="AD2241" i="2"/>
  <c r="AE2241" i="2" s="1"/>
  <c r="Y2241" i="2"/>
  <c r="X2241" i="2"/>
  <c r="W2241" i="2"/>
  <c r="R2241" i="2"/>
  <c r="P2241" i="2"/>
  <c r="AD2240" i="2"/>
  <c r="AE2240" i="2" s="1"/>
  <c r="Y2240" i="2"/>
  <c r="X2240" i="2"/>
  <c r="W2240" i="2"/>
  <c r="R2240" i="2"/>
  <c r="P2240" i="2"/>
  <c r="AD2239" i="2"/>
  <c r="AE2239" i="2" s="1"/>
  <c r="Y2239" i="2"/>
  <c r="X2239" i="2"/>
  <c r="W2239" i="2"/>
  <c r="R2239" i="2"/>
  <c r="P2239" i="2"/>
  <c r="AO2238" i="2"/>
  <c r="AD2238" i="2"/>
  <c r="AE2238" i="2" s="1"/>
  <c r="Y2238" i="2"/>
  <c r="X2238" i="2"/>
  <c r="W2238" i="2"/>
  <c r="R2238" i="2"/>
  <c r="P2238" i="2"/>
  <c r="AO2237" i="2"/>
  <c r="AD2237" i="2"/>
  <c r="AE2237" i="2" s="1"/>
  <c r="Y2237" i="2"/>
  <c r="X2237" i="2"/>
  <c r="W2237" i="2"/>
  <c r="R2237" i="2"/>
  <c r="P2237" i="2"/>
  <c r="T2237" i="2" s="1"/>
  <c r="AO2236" i="2"/>
  <c r="AD2236" i="2"/>
  <c r="AE2236" i="2" s="1"/>
  <c r="Y2236" i="2"/>
  <c r="X2236" i="2"/>
  <c r="W2236" i="2"/>
  <c r="R2236" i="2"/>
  <c r="P2236" i="2"/>
  <c r="T2236" i="2" s="1"/>
  <c r="U2236" i="2" s="1"/>
  <c r="AD2235" i="2"/>
  <c r="AE2235" i="2" s="1"/>
  <c r="Y2235" i="2"/>
  <c r="X2235" i="2"/>
  <c r="W2235" i="2"/>
  <c r="R2235" i="2"/>
  <c r="P2235" i="2"/>
  <c r="AD2234" i="2"/>
  <c r="AE2234" i="2" s="1"/>
  <c r="Y2234" i="2"/>
  <c r="X2234" i="2"/>
  <c r="W2234" i="2"/>
  <c r="R2234" i="2"/>
  <c r="P2234" i="2"/>
  <c r="AD2233" i="2"/>
  <c r="AE2233" i="2" s="1"/>
  <c r="Y2233" i="2"/>
  <c r="X2233" i="2"/>
  <c r="W2233" i="2"/>
  <c r="R2233" i="2"/>
  <c r="P2233" i="2"/>
  <c r="AE2232" i="2"/>
  <c r="AD2232" i="2"/>
  <c r="Y2232" i="2"/>
  <c r="X2232" i="2"/>
  <c r="W2232" i="2"/>
  <c r="R2232" i="2"/>
  <c r="P2232" i="2"/>
  <c r="AD2231" i="2"/>
  <c r="AE2231" i="2" s="1"/>
  <c r="Y2231" i="2"/>
  <c r="X2231" i="2"/>
  <c r="W2231" i="2"/>
  <c r="R2231" i="2"/>
  <c r="P2231" i="2"/>
  <c r="AO2230" i="2"/>
  <c r="AD2230" i="2"/>
  <c r="AE2230" i="2" s="1"/>
  <c r="Y2230" i="2"/>
  <c r="X2230" i="2"/>
  <c r="W2230" i="2"/>
  <c r="R2230" i="2"/>
  <c r="P2230" i="2"/>
  <c r="T2230" i="2" s="1"/>
  <c r="U2230" i="2" s="1"/>
  <c r="AD2229" i="2"/>
  <c r="AE2229" i="2" s="1"/>
  <c r="Y2229" i="2"/>
  <c r="X2229" i="2"/>
  <c r="W2229" i="2"/>
  <c r="R2229" i="2"/>
  <c r="T2229" i="2" s="1"/>
  <c r="U2229" i="2" s="1"/>
  <c r="P2229" i="2"/>
  <c r="AD2228" i="2"/>
  <c r="AE2228" i="2" s="1"/>
  <c r="Y2228" i="2"/>
  <c r="X2228" i="2"/>
  <c r="W2228" i="2"/>
  <c r="R2228" i="2"/>
  <c r="P2228" i="2"/>
  <c r="AL2227" i="2"/>
  <c r="AE2227" i="2"/>
  <c r="AD2227" i="2"/>
  <c r="Y2227" i="2"/>
  <c r="X2227" i="2"/>
  <c r="W2227" i="2"/>
  <c r="R2227" i="2"/>
  <c r="P2227" i="2"/>
  <c r="AD2226" i="2"/>
  <c r="AE2226" i="2" s="1"/>
  <c r="Y2226" i="2"/>
  <c r="X2226" i="2"/>
  <c r="W2226" i="2"/>
  <c r="R2226" i="2"/>
  <c r="P2226" i="2"/>
  <c r="AD2225" i="2"/>
  <c r="AE2225" i="2" s="1"/>
  <c r="Y2225" i="2"/>
  <c r="X2225" i="2"/>
  <c r="W2225" i="2"/>
  <c r="R2225" i="2"/>
  <c r="P2225" i="2"/>
  <c r="T2225" i="2" s="1"/>
  <c r="AO2224" i="2"/>
  <c r="AD2224" i="2"/>
  <c r="AE2224" i="2" s="1"/>
  <c r="AL2224" i="2" s="1"/>
  <c r="Y2224" i="2"/>
  <c r="X2224" i="2"/>
  <c r="W2224" i="2"/>
  <c r="R2224" i="2"/>
  <c r="P2224" i="2"/>
  <c r="AD2223" i="2"/>
  <c r="AE2223" i="2" s="1"/>
  <c r="Y2223" i="2"/>
  <c r="X2223" i="2"/>
  <c r="W2223" i="2"/>
  <c r="R2223" i="2"/>
  <c r="P2223" i="2"/>
  <c r="AD2222" i="2"/>
  <c r="AE2222" i="2" s="1"/>
  <c r="Y2222" i="2"/>
  <c r="X2222" i="2"/>
  <c r="W2222" i="2"/>
  <c r="R2222" i="2"/>
  <c r="P2222" i="2"/>
  <c r="T2222" i="2" s="1"/>
  <c r="AD2221" i="2"/>
  <c r="AE2221" i="2" s="1"/>
  <c r="Y2221" i="2"/>
  <c r="X2221" i="2"/>
  <c r="W2221" i="2"/>
  <c r="R2221" i="2"/>
  <c r="P2221" i="2"/>
  <c r="AD2220" i="2"/>
  <c r="AE2220" i="2" s="1"/>
  <c r="Y2220" i="2"/>
  <c r="X2220" i="2"/>
  <c r="W2220" i="2"/>
  <c r="R2220" i="2"/>
  <c r="P2220" i="2"/>
  <c r="T2220" i="2" s="1"/>
  <c r="AO2219" i="2"/>
  <c r="AD2219" i="2"/>
  <c r="AE2219" i="2" s="1"/>
  <c r="AG2219" i="2" s="1"/>
  <c r="Y2219" i="2"/>
  <c r="X2219" i="2"/>
  <c r="W2219" i="2"/>
  <c r="R2219" i="2"/>
  <c r="P2219" i="2"/>
  <c r="T2219" i="2" s="1"/>
  <c r="AF2218" i="2"/>
  <c r="AD2218" i="2"/>
  <c r="AE2218" i="2" s="1"/>
  <c r="AL2218" i="2" s="1"/>
  <c r="Y2218" i="2"/>
  <c r="X2218" i="2"/>
  <c r="W2218" i="2"/>
  <c r="R2218" i="2"/>
  <c r="P2218" i="2"/>
  <c r="T2218" i="2" s="1"/>
  <c r="AD2217" i="2"/>
  <c r="AE2217" i="2" s="1"/>
  <c r="Y2217" i="2"/>
  <c r="X2217" i="2"/>
  <c r="W2217" i="2"/>
  <c r="R2217" i="2"/>
  <c r="P2217" i="2"/>
  <c r="T2217" i="2" s="1"/>
  <c r="AD2216" i="2"/>
  <c r="AE2216" i="2" s="1"/>
  <c r="AG2216" i="2" s="1"/>
  <c r="Y2216" i="2"/>
  <c r="X2216" i="2"/>
  <c r="W2216" i="2"/>
  <c r="R2216" i="2"/>
  <c r="P2216" i="2"/>
  <c r="T2216" i="2" s="1"/>
  <c r="U2216" i="2" s="1"/>
  <c r="AD2215" i="2"/>
  <c r="AE2215" i="2" s="1"/>
  <c r="Y2215" i="2"/>
  <c r="X2215" i="2"/>
  <c r="W2215" i="2"/>
  <c r="R2215" i="2"/>
  <c r="P2215" i="2"/>
  <c r="AD2214" i="2"/>
  <c r="AE2214" i="2" s="1"/>
  <c r="Y2214" i="2"/>
  <c r="X2214" i="2"/>
  <c r="W2214" i="2"/>
  <c r="R2214" i="2"/>
  <c r="P2214" i="2"/>
  <c r="AD2213" i="2"/>
  <c r="AE2213" i="2" s="1"/>
  <c r="AF2213" i="2" s="1"/>
  <c r="Y2213" i="2"/>
  <c r="X2213" i="2"/>
  <c r="W2213" i="2"/>
  <c r="R2213" i="2"/>
  <c r="P2213" i="2"/>
  <c r="AD2212" i="2"/>
  <c r="AE2212" i="2" s="1"/>
  <c r="Y2212" i="2"/>
  <c r="X2212" i="2"/>
  <c r="W2212" i="2"/>
  <c r="R2212" i="2"/>
  <c r="P2212" i="2"/>
  <c r="T2212" i="2" s="1"/>
  <c r="S2212" i="2" s="1"/>
  <c r="AD2211" i="2"/>
  <c r="AE2211" i="2" s="1"/>
  <c r="Y2211" i="2"/>
  <c r="X2211" i="2"/>
  <c r="W2211" i="2"/>
  <c r="R2211" i="2"/>
  <c r="P2211" i="2"/>
  <c r="AD2210" i="2"/>
  <c r="AE2210" i="2" s="1"/>
  <c r="AL2210" i="2" s="1"/>
  <c r="Y2210" i="2"/>
  <c r="X2210" i="2"/>
  <c r="W2210" i="2"/>
  <c r="R2210" i="2"/>
  <c r="P2210" i="2"/>
  <c r="AO2209" i="2"/>
  <c r="AD2209" i="2"/>
  <c r="AE2209" i="2" s="1"/>
  <c r="Y2209" i="2"/>
  <c r="X2209" i="2"/>
  <c r="W2209" i="2"/>
  <c r="R2209" i="2"/>
  <c r="P2209" i="2"/>
  <c r="AD2208" i="2"/>
  <c r="AE2208" i="2" s="1"/>
  <c r="Y2208" i="2"/>
  <c r="X2208" i="2"/>
  <c r="W2208" i="2"/>
  <c r="R2208" i="2"/>
  <c r="P2208" i="2"/>
  <c r="T2208" i="2" s="1"/>
  <c r="AD2207" i="2"/>
  <c r="AE2207" i="2" s="1"/>
  <c r="AL2207" i="2" s="1"/>
  <c r="Y2207" i="2"/>
  <c r="X2207" i="2"/>
  <c r="W2207" i="2"/>
  <c r="R2207" i="2"/>
  <c r="P2207" i="2"/>
  <c r="AD2206" i="2"/>
  <c r="AE2206" i="2" s="1"/>
  <c r="Y2206" i="2"/>
  <c r="X2206" i="2"/>
  <c r="W2206" i="2"/>
  <c r="R2206" i="2"/>
  <c r="P2206" i="2"/>
  <c r="T2206" i="2" s="1"/>
  <c r="AD2205" i="2"/>
  <c r="AE2205" i="2" s="1"/>
  <c r="AF2205" i="2" s="1"/>
  <c r="Y2205" i="2"/>
  <c r="X2205" i="2"/>
  <c r="W2205" i="2"/>
  <c r="R2205" i="2"/>
  <c r="P2205" i="2"/>
  <c r="AD2204" i="2"/>
  <c r="AE2204" i="2" s="1"/>
  <c r="Y2204" i="2"/>
  <c r="X2204" i="2"/>
  <c r="W2204" i="2"/>
  <c r="R2204" i="2"/>
  <c r="P2204" i="2"/>
  <c r="T2204" i="2" s="1"/>
  <c r="S2204" i="2" s="1"/>
  <c r="AD2203" i="2"/>
  <c r="AE2203" i="2" s="1"/>
  <c r="Y2203" i="2"/>
  <c r="X2203" i="2"/>
  <c r="W2203" i="2"/>
  <c r="R2203" i="2"/>
  <c r="P2203" i="2"/>
  <c r="T2203" i="2" s="1"/>
  <c r="AD2202" i="2"/>
  <c r="AE2202" i="2" s="1"/>
  <c r="Y2202" i="2"/>
  <c r="X2202" i="2"/>
  <c r="W2202" i="2"/>
  <c r="R2202" i="2"/>
  <c r="P2202" i="2"/>
  <c r="T2202" i="2" s="1"/>
  <c r="S2202" i="2" s="1"/>
  <c r="AD2201" i="2"/>
  <c r="AE2201" i="2" s="1"/>
  <c r="Y2201" i="2"/>
  <c r="X2201" i="2"/>
  <c r="W2201" i="2"/>
  <c r="R2201" i="2"/>
  <c r="P2201" i="2"/>
  <c r="AD2200" i="2"/>
  <c r="AE2200" i="2" s="1"/>
  <c r="Y2200" i="2"/>
  <c r="X2200" i="2"/>
  <c r="W2200" i="2"/>
  <c r="R2200" i="2"/>
  <c r="P2200" i="2"/>
  <c r="AD2199" i="2"/>
  <c r="AE2199" i="2" s="1"/>
  <c r="AG2199" i="2" s="1"/>
  <c r="Y2199" i="2"/>
  <c r="X2199" i="2"/>
  <c r="W2199" i="2"/>
  <c r="R2199" i="2"/>
  <c r="P2199" i="2"/>
  <c r="AD2198" i="2"/>
  <c r="AE2198" i="2" s="1"/>
  <c r="Y2198" i="2"/>
  <c r="X2198" i="2"/>
  <c r="W2198" i="2"/>
  <c r="R2198" i="2"/>
  <c r="P2198" i="2"/>
  <c r="T2198" i="2" s="1"/>
  <c r="AD2197" i="2"/>
  <c r="AE2197" i="2" s="1"/>
  <c r="Y2197" i="2"/>
  <c r="X2197" i="2"/>
  <c r="W2197" i="2"/>
  <c r="R2197" i="2"/>
  <c r="P2197" i="2"/>
  <c r="AD2196" i="2"/>
  <c r="AE2196" i="2" s="1"/>
  <c r="Y2196" i="2"/>
  <c r="X2196" i="2"/>
  <c r="W2196" i="2"/>
  <c r="R2196" i="2"/>
  <c r="P2196" i="2"/>
  <c r="AD2195" i="2"/>
  <c r="AE2195" i="2" s="1"/>
  <c r="AL2195" i="2" s="1"/>
  <c r="Y2195" i="2"/>
  <c r="X2195" i="2"/>
  <c r="W2195" i="2"/>
  <c r="R2195" i="2"/>
  <c r="P2195" i="2"/>
  <c r="T2195" i="2" s="1"/>
  <c r="S2195" i="2" s="1"/>
  <c r="AD2194" i="2"/>
  <c r="AE2194" i="2" s="1"/>
  <c r="Y2194" i="2"/>
  <c r="X2194" i="2"/>
  <c r="W2194" i="2"/>
  <c r="R2194" i="2"/>
  <c r="P2194" i="2"/>
  <c r="AO2193" i="2"/>
  <c r="AD2193" i="2"/>
  <c r="AE2193" i="2" s="1"/>
  <c r="AL2193" i="2" s="1"/>
  <c r="Y2193" i="2"/>
  <c r="X2193" i="2"/>
  <c r="W2193" i="2"/>
  <c r="R2193" i="2"/>
  <c r="P2193" i="2"/>
  <c r="AD2192" i="2"/>
  <c r="AE2192" i="2" s="1"/>
  <c r="AF2192" i="2" s="1"/>
  <c r="Y2192" i="2"/>
  <c r="X2192" i="2"/>
  <c r="W2192" i="2"/>
  <c r="R2192" i="2"/>
  <c r="P2192" i="2"/>
  <c r="T2192" i="2" s="1"/>
  <c r="AD2191" i="2"/>
  <c r="AE2191" i="2" s="1"/>
  <c r="Y2191" i="2"/>
  <c r="X2191" i="2"/>
  <c r="W2191" i="2"/>
  <c r="R2191" i="2"/>
  <c r="P2191" i="2"/>
  <c r="AD2190" i="2"/>
  <c r="AE2190" i="2" s="1"/>
  <c r="AF2190" i="2" s="1"/>
  <c r="Y2190" i="2"/>
  <c r="X2190" i="2"/>
  <c r="W2190" i="2"/>
  <c r="R2190" i="2"/>
  <c r="P2190" i="2"/>
  <c r="T2190" i="2" s="1"/>
  <c r="AO2189" i="2"/>
  <c r="AD2189" i="2"/>
  <c r="AE2189" i="2" s="1"/>
  <c r="Y2189" i="2"/>
  <c r="X2189" i="2"/>
  <c r="W2189" i="2"/>
  <c r="R2189" i="2"/>
  <c r="P2189" i="2"/>
  <c r="T2189" i="2" s="1"/>
  <c r="AD2188" i="2"/>
  <c r="AE2188" i="2" s="1"/>
  <c r="Y2188" i="2"/>
  <c r="X2188" i="2"/>
  <c r="W2188" i="2"/>
  <c r="R2188" i="2"/>
  <c r="P2188" i="2"/>
  <c r="T2188" i="2" s="1"/>
  <c r="S2188" i="2" s="1"/>
  <c r="AD2187" i="2"/>
  <c r="AE2187" i="2" s="1"/>
  <c r="Y2187" i="2"/>
  <c r="X2187" i="2"/>
  <c r="W2187" i="2"/>
  <c r="R2187" i="2"/>
  <c r="P2187" i="2"/>
  <c r="T2187" i="2" s="1"/>
  <c r="AD2186" i="2"/>
  <c r="AE2186" i="2" s="1"/>
  <c r="AL2186" i="2" s="1"/>
  <c r="Y2186" i="2"/>
  <c r="X2186" i="2"/>
  <c r="W2186" i="2"/>
  <c r="R2186" i="2"/>
  <c r="P2186" i="2"/>
  <c r="AD2185" i="2"/>
  <c r="AE2185" i="2" s="1"/>
  <c r="Y2185" i="2"/>
  <c r="X2185" i="2"/>
  <c r="W2185" i="2"/>
  <c r="R2185" i="2"/>
  <c r="P2185" i="2"/>
  <c r="T2185" i="2" s="1"/>
  <c r="AD2184" i="2"/>
  <c r="AE2184" i="2" s="1"/>
  <c r="Y2184" i="2"/>
  <c r="X2184" i="2"/>
  <c r="W2184" i="2"/>
  <c r="R2184" i="2"/>
  <c r="P2184" i="2"/>
  <c r="AD2183" i="2"/>
  <c r="AE2183" i="2" s="1"/>
  <c r="AL2183" i="2" s="1"/>
  <c r="Y2183" i="2"/>
  <c r="X2183" i="2"/>
  <c r="W2183" i="2"/>
  <c r="R2183" i="2"/>
  <c r="P2183" i="2"/>
  <c r="T2183" i="2" s="1"/>
  <c r="S2183" i="2" s="1"/>
  <c r="AD2182" i="2"/>
  <c r="AE2182" i="2" s="1"/>
  <c r="Y2182" i="2"/>
  <c r="X2182" i="2"/>
  <c r="W2182" i="2"/>
  <c r="R2182" i="2"/>
  <c r="P2182" i="2"/>
  <c r="AO2181" i="2"/>
  <c r="AD2181" i="2"/>
  <c r="AE2181" i="2" s="1"/>
  <c r="Y2181" i="2"/>
  <c r="X2181" i="2"/>
  <c r="W2181" i="2"/>
  <c r="R2181" i="2"/>
  <c r="P2181" i="2"/>
  <c r="T2181" i="2" s="1"/>
  <c r="AD2180" i="2"/>
  <c r="AE2180" i="2" s="1"/>
  <c r="AL2180" i="2" s="1"/>
  <c r="Y2180" i="2"/>
  <c r="X2180" i="2"/>
  <c r="W2180" i="2"/>
  <c r="R2180" i="2"/>
  <c r="P2180" i="2"/>
  <c r="AD2179" i="2"/>
  <c r="AE2179" i="2" s="1"/>
  <c r="Y2179" i="2"/>
  <c r="X2179" i="2"/>
  <c r="W2179" i="2"/>
  <c r="R2179" i="2"/>
  <c r="P2179" i="2"/>
  <c r="AD2178" i="2"/>
  <c r="AE2178" i="2" s="1"/>
  <c r="Y2178" i="2"/>
  <c r="X2178" i="2"/>
  <c r="W2178" i="2"/>
  <c r="R2178" i="2"/>
  <c r="P2178" i="2"/>
  <c r="T2178" i="2" s="1"/>
  <c r="AD2177" i="2"/>
  <c r="AE2177" i="2" s="1"/>
  <c r="Y2177" i="2"/>
  <c r="X2177" i="2"/>
  <c r="W2177" i="2"/>
  <c r="R2177" i="2"/>
  <c r="P2177" i="2"/>
  <c r="T2177" i="2" s="1"/>
  <c r="AD2176" i="2"/>
  <c r="AE2176" i="2" s="1"/>
  <c r="Y2176" i="2"/>
  <c r="X2176" i="2"/>
  <c r="W2176" i="2"/>
  <c r="R2176" i="2"/>
  <c r="P2176" i="2"/>
  <c r="T2176" i="2" s="1"/>
  <c r="AO2175" i="2"/>
  <c r="AD2175" i="2"/>
  <c r="AE2175" i="2" s="1"/>
  <c r="Y2175" i="2"/>
  <c r="X2175" i="2"/>
  <c r="W2175" i="2"/>
  <c r="R2175" i="2"/>
  <c r="P2175" i="2"/>
  <c r="AD2174" i="2"/>
  <c r="AE2174" i="2" s="1"/>
  <c r="Y2174" i="2"/>
  <c r="X2174" i="2"/>
  <c r="W2174" i="2"/>
  <c r="R2174" i="2"/>
  <c r="T2174" i="2" s="1"/>
  <c r="P2174" i="2"/>
  <c r="AD2173" i="2"/>
  <c r="AE2173" i="2" s="1"/>
  <c r="Y2173" i="2"/>
  <c r="X2173" i="2"/>
  <c r="W2173" i="2"/>
  <c r="R2173" i="2"/>
  <c r="P2173" i="2"/>
  <c r="T2173" i="2" s="1"/>
  <c r="AE2172" i="2"/>
  <c r="AL2172" i="2" s="1"/>
  <c r="AD2172" i="2"/>
  <c r="Y2172" i="2"/>
  <c r="X2172" i="2"/>
  <c r="W2172" i="2"/>
  <c r="R2172" i="2"/>
  <c r="P2172" i="2"/>
  <c r="AD2171" i="2"/>
  <c r="AE2171" i="2" s="1"/>
  <c r="Y2171" i="2"/>
  <c r="X2171" i="2"/>
  <c r="W2171" i="2"/>
  <c r="T2171" i="2"/>
  <c r="U2171" i="2" s="1"/>
  <c r="S2171" i="2"/>
  <c r="R2171" i="2"/>
  <c r="P2171" i="2"/>
  <c r="AD2170" i="2"/>
  <c r="AE2170" i="2" s="1"/>
  <c r="Y2170" i="2"/>
  <c r="X2170" i="2"/>
  <c r="W2170" i="2"/>
  <c r="R2170" i="2"/>
  <c r="P2170" i="2"/>
  <c r="T2170" i="2" s="1"/>
  <c r="AD2169" i="2"/>
  <c r="AE2169" i="2" s="1"/>
  <c r="AL2169" i="2" s="1"/>
  <c r="Y2169" i="2"/>
  <c r="X2169" i="2"/>
  <c r="W2169" i="2"/>
  <c r="R2169" i="2"/>
  <c r="P2169" i="2"/>
  <c r="T2169" i="2" s="1"/>
  <c r="AD2168" i="2"/>
  <c r="AE2168" i="2" s="1"/>
  <c r="Y2168" i="2"/>
  <c r="X2168" i="2"/>
  <c r="W2168" i="2"/>
  <c r="R2168" i="2"/>
  <c r="P2168" i="2"/>
  <c r="AD2167" i="2"/>
  <c r="AE2167" i="2" s="1"/>
  <c r="Y2167" i="2"/>
  <c r="X2167" i="2"/>
  <c r="W2167" i="2"/>
  <c r="R2167" i="2"/>
  <c r="P2167" i="2"/>
  <c r="T2167" i="2" s="1"/>
  <c r="AD2166" i="2"/>
  <c r="AE2166" i="2" s="1"/>
  <c r="AF2166" i="2" s="1"/>
  <c r="Y2166" i="2"/>
  <c r="X2166" i="2"/>
  <c r="W2166" i="2"/>
  <c r="R2166" i="2"/>
  <c r="P2166" i="2"/>
  <c r="T2166" i="2" s="1"/>
  <c r="AD2165" i="2"/>
  <c r="AE2165" i="2" s="1"/>
  <c r="Y2165" i="2"/>
  <c r="X2165" i="2"/>
  <c r="W2165" i="2"/>
  <c r="R2165" i="2"/>
  <c r="P2165" i="2"/>
  <c r="AD2164" i="2"/>
  <c r="AE2164" i="2" s="1"/>
  <c r="AL2164" i="2" s="1"/>
  <c r="Y2164" i="2"/>
  <c r="X2164" i="2"/>
  <c r="W2164" i="2"/>
  <c r="R2164" i="2"/>
  <c r="P2164" i="2"/>
  <c r="AD2163" i="2"/>
  <c r="AE2163" i="2" s="1"/>
  <c r="Y2163" i="2"/>
  <c r="X2163" i="2"/>
  <c r="W2163" i="2"/>
  <c r="R2163" i="2"/>
  <c r="P2163" i="2"/>
  <c r="T2163" i="2" s="1"/>
  <c r="AD2162" i="2"/>
  <c r="AE2162" i="2" s="1"/>
  <c r="Y2162" i="2"/>
  <c r="X2162" i="2"/>
  <c r="W2162" i="2"/>
  <c r="R2162" i="2"/>
  <c r="P2162" i="2"/>
  <c r="T2162" i="2" s="1"/>
  <c r="AO2161" i="2"/>
  <c r="AD2161" i="2"/>
  <c r="AE2161" i="2" s="1"/>
  <c r="AL2161" i="2" s="1"/>
  <c r="Y2161" i="2"/>
  <c r="X2161" i="2"/>
  <c r="W2161" i="2"/>
  <c r="R2161" i="2"/>
  <c r="T2161" i="2" s="1"/>
  <c r="P2161" i="2"/>
  <c r="AD2160" i="2"/>
  <c r="AE2160" i="2" s="1"/>
  <c r="AF2160" i="2" s="1"/>
  <c r="Y2160" i="2"/>
  <c r="X2160" i="2"/>
  <c r="W2160" i="2"/>
  <c r="R2160" i="2"/>
  <c r="T2160" i="2" s="1"/>
  <c r="P2160" i="2"/>
  <c r="AD2159" i="2"/>
  <c r="AE2159" i="2" s="1"/>
  <c r="Y2159" i="2"/>
  <c r="X2159" i="2"/>
  <c r="W2159" i="2"/>
  <c r="R2159" i="2"/>
  <c r="P2159" i="2"/>
  <c r="T2159" i="2" s="1"/>
  <c r="AD2158" i="2"/>
  <c r="AE2158" i="2" s="1"/>
  <c r="Y2158" i="2"/>
  <c r="X2158" i="2"/>
  <c r="W2158" i="2"/>
  <c r="R2158" i="2"/>
  <c r="P2158" i="2"/>
  <c r="AD2157" i="2"/>
  <c r="AE2157" i="2" s="1"/>
  <c r="Y2157" i="2"/>
  <c r="X2157" i="2"/>
  <c r="W2157" i="2"/>
  <c r="R2157" i="2"/>
  <c r="P2157" i="2"/>
  <c r="AD2156" i="2"/>
  <c r="AE2156" i="2" s="1"/>
  <c r="Y2156" i="2"/>
  <c r="X2156" i="2"/>
  <c r="W2156" i="2"/>
  <c r="R2156" i="2"/>
  <c r="P2156" i="2"/>
  <c r="AD2155" i="2"/>
  <c r="AE2155" i="2" s="1"/>
  <c r="Y2155" i="2"/>
  <c r="X2155" i="2"/>
  <c r="W2155" i="2"/>
  <c r="R2155" i="2"/>
  <c r="P2155" i="2"/>
  <c r="T2155" i="2" s="1"/>
  <c r="AD2154" i="2"/>
  <c r="AE2154" i="2" s="1"/>
  <c r="Y2154" i="2"/>
  <c r="X2154" i="2"/>
  <c r="W2154" i="2"/>
  <c r="R2154" i="2"/>
  <c r="P2154" i="2"/>
  <c r="T2154" i="2" s="1"/>
  <c r="AD2153" i="2"/>
  <c r="AE2153" i="2" s="1"/>
  <c r="AL2153" i="2" s="1"/>
  <c r="Y2153" i="2"/>
  <c r="X2153" i="2"/>
  <c r="W2153" i="2"/>
  <c r="R2153" i="2"/>
  <c r="P2153" i="2"/>
  <c r="AD2152" i="2"/>
  <c r="AE2152" i="2" s="1"/>
  <c r="Y2152" i="2"/>
  <c r="X2152" i="2"/>
  <c r="W2152" i="2"/>
  <c r="R2152" i="2"/>
  <c r="P2152" i="2"/>
  <c r="T2152" i="2" s="1"/>
  <c r="AD2151" i="2"/>
  <c r="AE2151" i="2" s="1"/>
  <c r="Y2151" i="2"/>
  <c r="X2151" i="2"/>
  <c r="W2151" i="2"/>
  <c r="R2151" i="2"/>
  <c r="P2151" i="2"/>
  <c r="T2151" i="2" s="1"/>
  <c r="AD2150" i="2"/>
  <c r="AE2150" i="2" s="1"/>
  <c r="AL2150" i="2" s="1"/>
  <c r="Y2150" i="2"/>
  <c r="X2150" i="2"/>
  <c r="W2150" i="2"/>
  <c r="R2150" i="2"/>
  <c r="P2150" i="2"/>
  <c r="AD2149" i="2"/>
  <c r="AE2149" i="2" s="1"/>
  <c r="Y2149" i="2"/>
  <c r="X2149" i="2"/>
  <c r="W2149" i="2"/>
  <c r="R2149" i="2"/>
  <c r="P2149" i="2"/>
  <c r="AD2148" i="2"/>
  <c r="AE2148" i="2" s="1"/>
  <c r="AL2148" i="2" s="1"/>
  <c r="Y2148" i="2"/>
  <c r="X2148" i="2"/>
  <c r="W2148" i="2"/>
  <c r="R2148" i="2"/>
  <c r="P2148" i="2"/>
  <c r="AD2147" i="2"/>
  <c r="AE2147" i="2" s="1"/>
  <c r="AF2147" i="2" s="1"/>
  <c r="Y2147" i="2"/>
  <c r="X2147" i="2"/>
  <c r="W2147" i="2"/>
  <c r="R2147" i="2"/>
  <c r="P2147" i="2"/>
  <c r="T2147" i="2" s="1"/>
  <c r="AO2146" i="2"/>
  <c r="AE2146" i="2"/>
  <c r="AD2146" i="2"/>
  <c r="Y2146" i="2"/>
  <c r="X2146" i="2"/>
  <c r="W2146" i="2"/>
  <c r="R2146" i="2"/>
  <c r="P2146" i="2"/>
  <c r="AO2145" i="2"/>
  <c r="AD2145" i="2"/>
  <c r="AE2145" i="2" s="1"/>
  <c r="Y2145" i="2"/>
  <c r="X2145" i="2"/>
  <c r="W2145" i="2"/>
  <c r="R2145" i="2"/>
  <c r="P2145" i="2"/>
  <c r="AD2144" i="2"/>
  <c r="AE2144" i="2" s="1"/>
  <c r="Y2144" i="2"/>
  <c r="X2144" i="2"/>
  <c r="W2144" i="2"/>
  <c r="R2144" i="2"/>
  <c r="P2144" i="2"/>
  <c r="AD2143" i="2"/>
  <c r="AE2143" i="2" s="1"/>
  <c r="Y2143" i="2"/>
  <c r="X2143" i="2"/>
  <c r="W2143" i="2"/>
  <c r="R2143" i="2"/>
  <c r="P2143" i="2"/>
  <c r="AD2142" i="2"/>
  <c r="AE2142" i="2" s="1"/>
  <c r="AG2142" i="2" s="1"/>
  <c r="Y2142" i="2"/>
  <c r="X2142" i="2"/>
  <c r="W2142" i="2"/>
  <c r="R2142" i="2"/>
  <c r="P2142" i="2"/>
  <c r="T2142" i="2" s="1"/>
  <c r="AD2141" i="2"/>
  <c r="AE2141" i="2" s="1"/>
  <c r="Y2141" i="2"/>
  <c r="X2141" i="2"/>
  <c r="W2141" i="2"/>
  <c r="R2141" i="2"/>
  <c r="P2141" i="2"/>
  <c r="T2141" i="2" s="1"/>
  <c r="AD2140" i="2"/>
  <c r="AE2140" i="2" s="1"/>
  <c r="Y2140" i="2"/>
  <c r="X2140" i="2"/>
  <c r="W2140" i="2"/>
  <c r="R2140" i="2"/>
  <c r="P2140" i="2"/>
  <c r="T2140" i="2" s="1"/>
  <c r="AD2139" i="2"/>
  <c r="AE2139" i="2" s="1"/>
  <c r="AL2139" i="2" s="1"/>
  <c r="Y2139" i="2"/>
  <c r="X2139" i="2"/>
  <c r="W2139" i="2"/>
  <c r="R2139" i="2"/>
  <c r="P2139" i="2"/>
  <c r="AD2138" i="2"/>
  <c r="AE2138" i="2" s="1"/>
  <c r="AF2138" i="2" s="1"/>
  <c r="Y2138" i="2"/>
  <c r="X2138" i="2"/>
  <c r="W2138" i="2"/>
  <c r="R2138" i="2"/>
  <c r="P2138" i="2"/>
  <c r="AD2137" i="2"/>
  <c r="AE2137" i="2" s="1"/>
  <c r="Y2137" i="2"/>
  <c r="X2137" i="2"/>
  <c r="W2137" i="2"/>
  <c r="R2137" i="2"/>
  <c r="P2137" i="2"/>
  <c r="T2137" i="2" s="1"/>
  <c r="AD2136" i="2"/>
  <c r="AE2136" i="2" s="1"/>
  <c r="Y2136" i="2"/>
  <c r="X2136" i="2"/>
  <c r="W2136" i="2"/>
  <c r="R2136" i="2"/>
  <c r="P2136" i="2"/>
  <c r="AO2135" i="2"/>
  <c r="AD2135" i="2"/>
  <c r="AE2135" i="2" s="1"/>
  <c r="AF2135" i="2" s="1"/>
  <c r="Y2135" i="2"/>
  <c r="X2135" i="2"/>
  <c r="W2135" i="2"/>
  <c r="R2135" i="2"/>
  <c r="P2135" i="2"/>
  <c r="T2135" i="2" s="1"/>
  <c r="U2135" i="2" s="1"/>
  <c r="AD2134" i="2"/>
  <c r="AE2134" i="2" s="1"/>
  <c r="Y2134" i="2"/>
  <c r="X2134" i="2"/>
  <c r="W2134" i="2"/>
  <c r="R2134" i="2"/>
  <c r="P2134" i="2"/>
  <c r="T2134" i="2" s="1"/>
  <c r="AD2133" i="2"/>
  <c r="AE2133" i="2" s="1"/>
  <c r="Y2133" i="2"/>
  <c r="X2133" i="2"/>
  <c r="W2133" i="2"/>
  <c r="R2133" i="2"/>
  <c r="P2133" i="2"/>
  <c r="T2133" i="2" s="1"/>
  <c r="S2133" i="2" s="1"/>
  <c r="AD2132" i="2"/>
  <c r="AE2132" i="2" s="1"/>
  <c r="Y2132" i="2"/>
  <c r="X2132" i="2"/>
  <c r="W2132" i="2"/>
  <c r="R2132" i="2"/>
  <c r="P2132" i="2"/>
  <c r="T2132" i="2" s="1"/>
  <c r="AD2131" i="2"/>
  <c r="AE2131" i="2" s="1"/>
  <c r="AL2131" i="2" s="1"/>
  <c r="Y2131" i="2"/>
  <c r="X2131" i="2"/>
  <c r="W2131" i="2"/>
  <c r="R2131" i="2"/>
  <c r="T2131" i="2" s="1"/>
  <c r="P2131" i="2"/>
  <c r="AO2130" i="2"/>
  <c r="AD2130" i="2"/>
  <c r="AE2130" i="2" s="1"/>
  <c r="Y2130" i="2"/>
  <c r="X2130" i="2"/>
  <c r="W2130" i="2"/>
  <c r="R2130" i="2"/>
  <c r="P2130" i="2"/>
  <c r="AD2129" i="2"/>
  <c r="AE2129" i="2" s="1"/>
  <c r="Y2129" i="2"/>
  <c r="X2129" i="2"/>
  <c r="W2129" i="2"/>
  <c r="R2129" i="2"/>
  <c r="P2129" i="2"/>
  <c r="AD2128" i="2"/>
  <c r="AE2128" i="2" s="1"/>
  <c r="AL2128" i="2" s="1"/>
  <c r="Y2128" i="2"/>
  <c r="X2128" i="2"/>
  <c r="W2128" i="2"/>
  <c r="R2128" i="2"/>
  <c r="P2128" i="2"/>
  <c r="AD2127" i="2"/>
  <c r="AE2127" i="2" s="1"/>
  <c r="AL2127" i="2" s="1"/>
  <c r="Y2127" i="2"/>
  <c r="X2127" i="2"/>
  <c r="W2127" i="2"/>
  <c r="R2127" i="2"/>
  <c r="P2127" i="2"/>
  <c r="T2127" i="2" s="1"/>
  <c r="AD2126" i="2"/>
  <c r="AE2126" i="2" s="1"/>
  <c r="Y2126" i="2"/>
  <c r="X2126" i="2"/>
  <c r="W2126" i="2"/>
  <c r="R2126" i="2"/>
  <c r="P2126" i="2"/>
  <c r="AO2125" i="2"/>
  <c r="AD2125" i="2"/>
  <c r="AE2125" i="2" s="1"/>
  <c r="AL2125" i="2" s="1"/>
  <c r="Y2125" i="2"/>
  <c r="X2125" i="2"/>
  <c r="W2125" i="2"/>
  <c r="R2125" i="2"/>
  <c r="P2125" i="2"/>
  <c r="AD2124" i="2"/>
  <c r="AE2124" i="2" s="1"/>
  <c r="Y2124" i="2"/>
  <c r="X2124" i="2"/>
  <c r="W2124" i="2"/>
  <c r="R2124" i="2"/>
  <c r="P2124" i="2"/>
  <c r="T2124" i="2" s="1"/>
  <c r="AD2123" i="2"/>
  <c r="AE2123" i="2" s="1"/>
  <c r="Y2123" i="2"/>
  <c r="X2123" i="2"/>
  <c r="W2123" i="2"/>
  <c r="R2123" i="2"/>
  <c r="P2123" i="2"/>
  <c r="T2123" i="2" s="1"/>
  <c r="AD2122" i="2"/>
  <c r="AE2122" i="2" s="1"/>
  <c r="AL2122" i="2" s="1"/>
  <c r="Y2122" i="2"/>
  <c r="X2122" i="2"/>
  <c r="W2122" i="2"/>
  <c r="R2122" i="2"/>
  <c r="P2122" i="2"/>
  <c r="T2122" i="2" s="1"/>
  <c r="AF2121" i="2"/>
  <c r="AD2121" i="2"/>
  <c r="AE2121" i="2" s="1"/>
  <c r="Y2121" i="2"/>
  <c r="X2121" i="2"/>
  <c r="W2121" i="2"/>
  <c r="R2121" i="2"/>
  <c r="P2121" i="2"/>
  <c r="AD2120" i="2"/>
  <c r="AE2120" i="2" s="1"/>
  <c r="Y2120" i="2"/>
  <c r="X2120" i="2"/>
  <c r="W2120" i="2"/>
  <c r="R2120" i="2"/>
  <c r="P2120" i="2"/>
  <c r="AD2119" i="2"/>
  <c r="AE2119" i="2" s="1"/>
  <c r="Y2119" i="2"/>
  <c r="X2119" i="2"/>
  <c r="W2119" i="2"/>
  <c r="R2119" i="2"/>
  <c r="P2119" i="2"/>
  <c r="AO2118" i="2"/>
  <c r="AD2118" i="2"/>
  <c r="AE2118" i="2" s="1"/>
  <c r="AF2118" i="2" s="1"/>
  <c r="Y2118" i="2"/>
  <c r="X2118" i="2"/>
  <c r="W2118" i="2"/>
  <c r="R2118" i="2"/>
  <c r="P2118" i="2"/>
  <c r="AD2117" i="2"/>
  <c r="AE2117" i="2" s="1"/>
  <c r="Y2117" i="2"/>
  <c r="X2117" i="2"/>
  <c r="W2117" i="2"/>
  <c r="R2117" i="2"/>
  <c r="P2117" i="2"/>
  <c r="AD2116" i="2"/>
  <c r="AE2116" i="2" s="1"/>
  <c r="Y2116" i="2"/>
  <c r="X2116" i="2"/>
  <c r="W2116" i="2"/>
  <c r="R2116" i="2"/>
  <c r="P2116" i="2"/>
  <c r="AE2115" i="2"/>
  <c r="AD2115" i="2"/>
  <c r="Y2115" i="2"/>
  <c r="X2115" i="2"/>
  <c r="W2115" i="2"/>
  <c r="R2115" i="2"/>
  <c r="P2115" i="2"/>
  <c r="AD2114" i="2"/>
  <c r="AE2114" i="2" s="1"/>
  <c r="AL2114" i="2" s="1"/>
  <c r="Y2114" i="2"/>
  <c r="X2114" i="2"/>
  <c r="W2114" i="2"/>
  <c r="R2114" i="2"/>
  <c r="P2114" i="2"/>
  <c r="AD2113" i="2"/>
  <c r="AE2113" i="2" s="1"/>
  <c r="Y2113" i="2"/>
  <c r="X2113" i="2"/>
  <c r="W2113" i="2"/>
  <c r="R2113" i="2"/>
  <c r="P2113" i="2"/>
  <c r="T2113" i="2" s="1"/>
  <c r="AD2112" i="2"/>
  <c r="AE2112" i="2" s="1"/>
  <c r="Y2112" i="2"/>
  <c r="X2112" i="2"/>
  <c r="W2112" i="2"/>
  <c r="R2112" i="2"/>
  <c r="P2112" i="2"/>
  <c r="T2112" i="2" s="1"/>
  <c r="AD2111" i="2"/>
  <c r="AE2111" i="2" s="1"/>
  <c r="Y2111" i="2"/>
  <c r="X2111" i="2"/>
  <c r="W2111" i="2"/>
  <c r="R2111" i="2"/>
  <c r="P2111" i="2"/>
  <c r="T2111" i="2" s="1"/>
  <c r="AD2110" i="2"/>
  <c r="AE2110" i="2" s="1"/>
  <c r="AF2110" i="2" s="1"/>
  <c r="Y2110" i="2"/>
  <c r="X2110" i="2"/>
  <c r="W2110" i="2"/>
  <c r="R2110" i="2"/>
  <c r="P2110" i="2"/>
  <c r="T2110" i="2" s="1"/>
  <c r="AD2109" i="2"/>
  <c r="AE2109" i="2" s="1"/>
  <c r="Y2109" i="2"/>
  <c r="X2109" i="2"/>
  <c r="W2109" i="2"/>
  <c r="R2109" i="2"/>
  <c r="P2109" i="2"/>
  <c r="AD2108" i="2"/>
  <c r="AE2108" i="2" s="1"/>
  <c r="AL2108" i="2" s="1"/>
  <c r="Y2108" i="2"/>
  <c r="X2108" i="2"/>
  <c r="W2108" i="2"/>
  <c r="R2108" i="2"/>
  <c r="P2108" i="2"/>
  <c r="T2108" i="2" s="1"/>
  <c r="S2108" i="2" s="1"/>
  <c r="AD2107" i="2"/>
  <c r="AE2107" i="2" s="1"/>
  <c r="Y2107" i="2"/>
  <c r="X2107" i="2"/>
  <c r="W2107" i="2"/>
  <c r="R2107" i="2"/>
  <c r="P2107" i="2"/>
  <c r="T2107" i="2" s="1"/>
  <c r="AE2106" i="2"/>
  <c r="AL2106" i="2" s="1"/>
  <c r="AD2106" i="2"/>
  <c r="Y2106" i="2"/>
  <c r="X2106" i="2"/>
  <c r="W2106" i="2"/>
  <c r="R2106" i="2"/>
  <c r="P2106" i="2"/>
  <c r="AD2105" i="2"/>
  <c r="AE2105" i="2" s="1"/>
  <c r="AF2105" i="2" s="1"/>
  <c r="Y2105" i="2"/>
  <c r="X2105" i="2"/>
  <c r="W2105" i="2"/>
  <c r="R2105" i="2"/>
  <c r="P2105" i="2"/>
  <c r="T2105" i="2" s="1"/>
  <c r="AD2104" i="2"/>
  <c r="AE2104" i="2" s="1"/>
  <c r="Y2104" i="2"/>
  <c r="X2104" i="2"/>
  <c r="W2104" i="2"/>
  <c r="R2104" i="2"/>
  <c r="P2104" i="2"/>
  <c r="T2104" i="2" s="1"/>
  <c r="AD2103" i="2"/>
  <c r="AE2103" i="2" s="1"/>
  <c r="Y2103" i="2"/>
  <c r="X2103" i="2"/>
  <c r="W2103" i="2"/>
  <c r="R2103" i="2"/>
  <c r="P2103" i="2"/>
  <c r="T2103" i="2" s="1"/>
  <c r="AO2102" i="2"/>
  <c r="AD2102" i="2"/>
  <c r="AE2102" i="2" s="1"/>
  <c r="Y2102" i="2"/>
  <c r="X2102" i="2"/>
  <c r="W2102" i="2"/>
  <c r="R2102" i="2"/>
  <c r="P2102" i="2"/>
  <c r="T2102" i="2" s="1"/>
  <c r="AD2101" i="2"/>
  <c r="AE2101" i="2" s="1"/>
  <c r="Y2101" i="2"/>
  <c r="X2101" i="2"/>
  <c r="W2101" i="2"/>
  <c r="R2101" i="2"/>
  <c r="P2101" i="2"/>
  <c r="AO2100" i="2"/>
  <c r="AE2100" i="2"/>
  <c r="AL2100" i="2" s="1"/>
  <c r="AD2100" i="2"/>
  <c r="Y2100" i="2"/>
  <c r="X2100" i="2"/>
  <c r="W2100" i="2"/>
  <c r="R2100" i="2"/>
  <c r="P2100" i="2"/>
  <c r="T2100" i="2" s="1"/>
  <c r="AO2099" i="2"/>
  <c r="AD2099" i="2"/>
  <c r="AE2099" i="2" s="1"/>
  <c r="AL2099" i="2" s="1"/>
  <c r="Y2099" i="2"/>
  <c r="X2099" i="2"/>
  <c r="W2099" i="2"/>
  <c r="R2099" i="2"/>
  <c r="P2099" i="2"/>
  <c r="AD2098" i="2"/>
  <c r="AE2098" i="2" s="1"/>
  <c r="Y2098" i="2"/>
  <c r="X2098" i="2"/>
  <c r="W2098" i="2"/>
  <c r="R2098" i="2"/>
  <c r="P2098" i="2"/>
  <c r="AD2097" i="2"/>
  <c r="AE2097" i="2" s="1"/>
  <c r="AL2097" i="2" s="1"/>
  <c r="Y2097" i="2"/>
  <c r="X2097" i="2"/>
  <c r="W2097" i="2"/>
  <c r="R2097" i="2"/>
  <c r="P2097" i="2"/>
  <c r="AD2096" i="2"/>
  <c r="AE2096" i="2" s="1"/>
  <c r="Y2096" i="2"/>
  <c r="X2096" i="2"/>
  <c r="W2096" i="2"/>
  <c r="R2096" i="2"/>
  <c r="P2096" i="2"/>
  <c r="T2096" i="2" s="1"/>
  <c r="AO2095" i="2"/>
  <c r="AD2095" i="2"/>
  <c r="AE2095" i="2" s="1"/>
  <c r="Y2095" i="2"/>
  <c r="X2095" i="2"/>
  <c r="W2095" i="2"/>
  <c r="R2095" i="2"/>
  <c r="P2095" i="2"/>
  <c r="T2095" i="2" s="1"/>
  <c r="AD2094" i="2"/>
  <c r="AE2094" i="2" s="1"/>
  <c r="AL2094" i="2" s="1"/>
  <c r="Y2094" i="2"/>
  <c r="X2094" i="2"/>
  <c r="W2094" i="2"/>
  <c r="R2094" i="2"/>
  <c r="P2094" i="2"/>
  <c r="AO2093" i="2"/>
  <c r="AD2093" i="2"/>
  <c r="AE2093" i="2" s="1"/>
  <c r="AL2093" i="2" s="1"/>
  <c r="Y2093" i="2"/>
  <c r="X2093" i="2"/>
  <c r="W2093" i="2"/>
  <c r="R2093" i="2"/>
  <c r="P2093" i="2"/>
  <c r="AD2092" i="2"/>
  <c r="AE2092" i="2" s="1"/>
  <c r="Y2092" i="2"/>
  <c r="X2092" i="2"/>
  <c r="W2092" i="2"/>
  <c r="R2092" i="2"/>
  <c r="P2092" i="2"/>
  <c r="AD2091" i="2"/>
  <c r="AE2091" i="2" s="1"/>
  <c r="AL2091" i="2" s="1"/>
  <c r="Y2091" i="2"/>
  <c r="X2091" i="2"/>
  <c r="W2091" i="2"/>
  <c r="R2091" i="2"/>
  <c r="P2091" i="2"/>
  <c r="AO2090" i="2"/>
  <c r="AD2090" i="2"/>
  <c r="AE2090" i="2" s="1"/>
  <c r="AL2090" i="2" s="1"/>
  <c r="Y2090" i="2"/>
  <c r="X2090" i="2"/>
  <c r="W2090" i="2"/>
  <c r="R2090" i="2"/>
  <c r="P2090" i="2"/>
  <c r="T2090" i="2" s="1"/>
  <c r="AD2089" i="2"/>
  <c r="AE2089" i="2" s="1"/>
  <c r="AF2089" i="2" s="1"/>
  <c r="Y2089" i="2"/>
  <c r="X2089" i="2"/>
  <c r="W2089" i="2"/>
  <c r="R2089" i="2"/>
  <c r="P2089" i="2"/>
  <c r="AO2088" i="2"/>
  <c r="AD2088" i="2"/>
  <c r="AE2088" i="2" s="1"/>
  <c r="Y2088" i="2"/>
  <c r="X2088" i="2"/>
  <c r="W2088" i="2"/>
  <c r="R2088" i="2"/>
  <c r="P2088" i="2"/>
  <c r="T2088" i="2" s="1"/>
  <c r="AD2087" i="2"/>
  <c r="AE2087" i="2" s="1"/>
  <c r="AL2087" i="2" s="1"/>
  <c r="Y2087" i="2"/>
  <c r="X2087" i="2"/>
  <c r="W2087" i="2"/>
  <c r="R2087" i="2"/>
  <c r="P2087" i="2"/>
  <c r="T2087" i="2" s="1"/>
  <c r="AE2086" i="2"/>
  <c r="AF2086" i="2" s="1"/>
  <c r="AD2086" i="2"/>
  <c r="Y2086" i="2"/>
  <c r="X2086" i="2"/>
  <c r="W2086" i="2"/>
  <c r="R2086" i="2"/>
  <c r="P2086" i="2"/>
  <c r="AD2085" i="2"/>
  <c r="AE2085" i="2" s="1"/>
  <c r="AL2085" i="2" s="1"/>
  <c r="Y2085" i="2"/>
  <c r="X2085" i="2"/>
  <c r="W2085" i="2"/>
  <c r="R2085" i="2"/>
  <c r="P2085" i="2"/>
  <c r="AO2084" i="2"/>
  <c r="AD2084" i="2"/>
  <c r="AE2084" i="2" s="1"/>
  <c r="AL2084" i="2" s="1"/>
  <c r="Y2084" i="2"/>
  <c r="X2084" i="2"/>
  <c r="W2084" i="2"/>
  <c r="R2084" i="2"/>
  <c r="P2084" i="2"/>
  <c r="T2084" i="2" s="1"/>
  <c r="S2084" i="2" s="1"/>
  <c r="AD2083" i="2"/>
  <c r="AE2083" i="2" s="1"/>
  <c r="AF2083" i="2" s="1"/>
  <c r="Y2083" i="2"/>
  <c r="X2083" i="2"/>
  <c r="W2083" i="2"/>
  <c r="R2083" i="2"/>
  <c r="P2083" i="2"/>
  <c r="AD2082" i="2"/>
  <c r="AE2082" i="2" s="1"/>
  <c r="AL2082" i="2" s="1"/>
  <c r="Y2082" i="2"/>
  <c r="X2082" i="2"/>
  <c r="W2082" i="2"/>
  <c r="R2082" i="2"/>
  <c r="P2082" i="2"/>
  <c r="T2082" i="2" s="1"/>
  <c r="AO2081" i="2"/>
  <c r="AD2081" i="2"/>
  <c r="AE2081" i="2" s="1"/>
  <c r="AL2081" i="2" s="1"/>
  <c r="Y2081" i="2"/>
  <c r="X2081" i="2"/>
  <c r="W2081" i="2"/>
  <c r="R2081" i="2"/>
  <c r="P2081" i="2"/>
  <c r="T2081" i="2" s="1"/>
  <c r="AD2080" i="2"/>
  <c r="AE2080" i="2" s="1"/>
  <c r="AF2080" i="2" s="1"/>
  <c r="Y2080" i="2"/>
  <c r="X2080" i="2"/>
  <c r="W2080" i="2"/>
  <c r="R2080" i="2"/>
  <c r="P2080" i="2"/>
  <c r="AD2079" i="2"/>
  <c r="AE2079" i="2" s="1"/>
  <c r="AL2079" i="2" s="1"/>
  <c r="Y2079" i="2"/>
  <c r="X2079" i="2"/>
  <c r="W2079" i="2"/>
  <c r="R2079" i="2"/>
  <c r="P2079" i="2"/>
  <c r="AD2078" i="2"/>
  <c r="AE2078" i="2" s="1"/>
  <c r="Y2078" i="2"/>
  <c r="X2078" i="2"/>
  <c r="W2078" i="2"/>
  <c r="R2078" i="2"/>
  <c r="P2078" i="2"/>
  <c r="T2078" i="2" s="1"/>
  <c r="S2078" i="2" s="1"/>
  <c r="AD2077" i="2"/>
  <c r="AE2077" i="2" s="1"/>
  <c r="Y2077" i="2"/>
  <c r="X2077" i="2"/>
  <c r="W2077" i="2"/>
  <c r="R2077" i="2"/>
  <c r="P2077" i="2"/>
  <c r="AD2076" i="2"/>
  <c r="AE2076" i="2" s="1"/>
  <c r="Y2076" i="2"/>
  <c r="X2076" i="2"/>
  <c r="W2076" i="2"/>
  <c r="R2076" i="2"/>
  <c r="P2076" i="2"/>
  <c r="T2076" i="2" s="1"/>
  <c r="AO2075" i="2"/>
  <c r="AD2075" i="2"/>
  <c r="AE2075" i="2" s="1"/>
  <c r="Y2075" i="2"/>
  <c r="X2075" i="2"/>
  <c r="W2075" i="2"/>
  <c r="R2075" i="2"/>
  <c r="P2075" i="2"/>
  <c r="T2075" i="2" s="1"/>
  <c r="S2075" i="2" s="1"/>
  <c r="AD2074" i="2"/>
  <c r="AE2074" i="2" s="1"/>
  <c r="Y2074" i="2"/>
  <c r="X2074" i="2"/>
  <c r="W2074" i="2"/>
  <c r="R2074" i="2"/>
  <c r="P2074" i="2"/>
  <c r="T2074" i="2" s="1"/>
  <c r="AD2073" i="2"/>
  <c r="AE2073" i="2" s="1"/>
  <c r="Y2073" i="2"/>
  <c r="X2073" i="2"/>
  <c r="W2073" i="2"/>
  <c r="R2073" i="2"/>
  <c r="P2073" i="2"/>
  <c r="T2073" i="2" s="1"/>
  <c r="AD2072" i="2"/>
  <c r="AE2072" i="2" s="1"/>
  <c r="AL2072" i="2" s="1"/>
  <c r="Y2072" i="2"/>
  <c r="X2072" i="2"/>
  <c r="W2072" i="2"/>
  <c r="R2072" i="2"/>
  <c r="P2072" i="2"/>
  <c r="T2072" i="2" s="1"/>
  <c r="U2072" i="2" s="1"/>
  <c r="AD2071" i="2"/>
  <c r="AE2071" i="2" s="1"/>
  <c r="Y2071" i="2"/>
  <c r="X2071" i="2"/>
  <c r="W2071" i="2"/>
  <c r="R2071" i="2"/>
  <c r="P2071" i="2"/>
  <c r="T2071" i="2" s="1"/>
  <c r="AD2070" i="2"/>
  <c r="AE2070" i="2" s="1"/>
  <c r="Y2070" i="2"/>
  <c r="X2070" i="2"/>
  <c r="W2070" i="2"/>
  <c r="R2070" i="2"/>
  <c r="P2070" i="2"/>
  <c r="T2070" i="2" s="1"/>
  <c r="S2070" i="2" s="1"/>
  <c r="AD2069" i="2"/>
  <c r="AE2069" i="2" s="1"/>
  <c r="AG2069" i="2" s="1"/>
  <c r="Y2069" i="2"/>
  <c r="X2069" i="2"/>
  <c r="W2069" i="2"/>
  <c r="R2069" i="2"/>
  <c r="P2069" i="2"/>
  <c r="T2069" i="2" s="1"/>
  <c r="U2069" i="2" s="1"/>
  <c r="AD2068" i="2"/>
  <c r="AE2068" i="2" s="1"/>
  <c r="Y2068" i="2"/>
  <c r="X2068" i="2"/>
  <c r="W2068" i="2"/>
  <c r="R2068" i="2"/>
  <c r="P2068" i="2"/>
  <c r="AD2067" i="2"/>
  <c r="AE2067" i="2" s="1"/>
  <c r="Y2067" i="2"/>
  <c r="X2067" i="2"/>
  <c r="W2067" i="2"/>
  <c r="R2067" i="2"/>
  <c r="P2067" i="2"/>
  <c r="T2067" i="2" s="1"/>
  <c r="AD2066" i="2"/>
  <c r="AE2066" i="2" s="1"/>
  <c r="Y2066" i="2"/>
  <c r="X2066" i="2"/>
  <c r="W2066" i="2"/>
  <c r="R2066" i="2"/>
  <c r="P2066" i="2"/>
  <c r="AD2065" i="2"/>
  <c r="AE2065" i="2" s="1"/>
  <c r="Y2065" i="2"/>
  <c r="X2065" i="2"/>
  <c r="W2065" i="2"/>
  <c r="R2065" i="2"/>
  <c r="P2065" i="2"/>
  <c r="T2065" i="2" s="1"/>
  <c r="AO2064" i="2"/>
  <c r="AD2064" i="2"/>
  <c r="AE2064" i="2" s="1"/>
  <c r="Y2064" i="2"/>
  <c r="X2064" i="2"/>
  <c r="W2064" i="2"/>
  <c r="R2064" i="2"/>
  <c r="P2064" i="2"/>
  <c r="AD2063" i="2"/>
  <c r="AE2063" i="2" s="1"/>
  <c r="Y2063" i="2"/>
  <c r="X2063" i="2"/>
  <c r="W2063" i="2"/>
  <c r="R2063" i="2"/>
  <c r="P2063" i="2"/>
  <c r="T2063" i="2" s="1"/>
  <c r="AD2062" i="2"/>
  <c r="AE2062" i="2" s="1"/>
  <c r="Y2062" i="2"/>
  <c r="X2062" i="2"/>
  <c r="W2062" i="2"/>
  <c r="R2062" i="2"/>
  <c r="P2062" i="2"/>
  <c r="AD2061" i="2"/>
  <c r="AE2061" i="2" s="1"/>
  <c r="AL2061" i="2" s="1"/>
  <c r="Y2061" i="2"/>
  <c r="X2061" i="2"/>
  <c r="W2061" i="2"/>
  <c r="R2061" i="2"/>
  <c r="P2061" i="2"/>
  <c r="T2061" i="2" s="1"/>
  <c r="U2061" i="2" s="1"/>
  <c r="AD2060" i="2"/>
  <c r="AE2060" i="2" s="1"/>
  <c r="Y2060" i="2"/>
  <c r="X2060" i="2"/>
  <c r="W2060" i="2"/>
  <c r="R2060" i="2"/>
  <c r="P2060" i="2"/>
  <c r="T2060" i="2" s="1"/>
  <c r="AD2059" i="2"/>
  <c r="AE2059" i="2" s="1"/>
  <c r="Y2059" i="2"/>
  <c r="X2059" i="2"/>
  <c r="W2059" i="2"/>
  <c r="R2059" i="2"/>
  <c r="P2059" i="2"/>
  <c r="T2059" i="2" s="1"/>
  <c r="U2059" i="2" s="1"/>
  <c r="AD2058" i="2"/>
  <c r="AE2058" i="2" s="1"/>
  <c r="Y2058" i="2"/>
  <c r="X2058" i="2"/>
  <c r="W2058" i="2"/>
  <c r="R2058" i="2"/>
  <c r="P2058" i="2"/>
  <c r="AD2057" i="2"/>
  <c r="AE2057" i="2" s="1"/>
  <c r="Y2057" i="2"/>
  <c r="X2057" i="2"/>
  <c r="W2057" i="2"/>
  <c r="R2057" i="2"/>
  <c r="P2057" i="2"/>
  <c r="AD2056" i="2"/>
  <c r="AE2056" i="2" s="1"/>
  <c r="Y2056" i="2"/>
  <c r="X2056" i="2"/>
  <c r="W2056" i="2"/>
  <c r="R2056" i="2"/>
  <c r="P2056" i="2"/>
  <c r="AD2055" i="2"/>
  <c r="AE2055" i="2" s="1"/>
  <c r="Y2055" i="2"/>
  <c r="X2055" i="2"/>
  <c r="W2055" i="2"/>
  <c r="R2055" i="2"/>
  <c r="P2055" i="2"/>
  <c r="T2055" i="2" s="1"/>
  <c r="AO2054" i="2"/>
  <c r="AD2054" i="2"/>
  <c r="AE2054" i="2" s="1"/>
  <c r="Y2054" i="2"/>
  <c r="X2054" i="2"/>
  <c r="W2054" i="2"/>
  <c r="R2054" i="2"/>
  <c r="P2054" i="2"/>
  <c r="AD2053" i="2"/>
  <c r="AE2053" i="2" s="1"/>
  <c r="Y2053" i="2"/>
  <c r="X2053" i="2"/>
  <c r="W2053" i="2"/>
  <c r="R2053" i="2"/>
  <c r="P2053" i="2"/>
  <c r="AO2052" i="2"/>
  <c r="AD2052" i="2"/>
  <c r="AE2052" i="2" s="1"/>
  <c r="Y2052" i="2"/>
  <c r="X2052" i="2"/>
  <c r="W2052" i="2"/>
  <c r="R2052" i="2"/>
  <c r="P2052" i="2"/>
  <c r="T2052" i="2" s="1"/>
  <c r="AD2051" i="2"/>
  <c r="AE2051" i="2" s="1"/>
  <c r="Y2051" i="2"/>
  <c r="X2051" i="2"/>
  <c r="W2051" i="2"/>
  <c r="R2051" i="2"/>
  <c r="P2051" i="2"/>
  <c r="AO2050" i="2"/>
  <c r="AD2050" i="2"/>
  <c r="AE2050" i="2" s="1"/>
  <c r="Y2050" i="2"/>
  <c r="X2050" i="2"/>
  <c r="W2050" i="2"/>
  <c r="R2050" i="2"/>
  <c r="P2050" i="2"/>
  <c r="AD2049" i="2"/>
  <c r="AE2049" i="2" s="1"/>
  <c r="Y2049" i="2"/>
  <c r="X2049" i="2"/>
  <c r="W2049" i="2"/>
  <c r="R2049" i="2"/>
  <c r="P2049" i="2"/>
  <c r="AD2048" i="2"/>
  <c r="AE2048" i="2" s="1"/>
  <c r="Y2048" i="2"/>
  <c r="X2048" i="2"/>
  <c r="W2048" i="2"/>
  <c r="R2048" i="2"/>
  <c r="P2048" i="2"/>
  <c r="AD2047" i="2"/>
  <c r="AE2047" i="2" s="1"/>
  <c r="Y2047" i="2"/>
  <c r="X2047" i="2"/>
  <c r="W2047" i="2"/>
  <c r="R2047" i="2"/>
  <c r="T2047" i="2" s="1"/>
  <c r="P2047" i="2"/>
  <c r="AO2046" i="2"/>
  <c r="AD2046" i="2"/>
  <c r="AE2046" i="2" s="1"/>
  <c r="Y2046" i="2"/>
  <c r="X2046" i="2"/>
  <c r="W2046" i="2"/>
  <c r="R2046" i="2"/>
  <c r="P2046" i="2"/>
  <c r="AD2045" i="2"/>
  <c r="AE2045" i="2" s="1"/>
  <c r="Y2045" i="2"/>
  <c r="X2045" i="2"/>
  <c r="W2045" i="2"/>
  <c r="R2045" i="2"/>
  <c r="P2045" i="2"/>
  <c r="AD2044" i="2"/>
  <c r="AE2044" i="2" s="1"/>
  <c r="Y2044" i="2"/>
  <c r="X2044" i="2"/>
  <c r="W2044" i="2"/>
  <c r="R2044" i="2"/>
  <c r="P2044" i="2"/>
  <c r="T2044" i="2" s="1"/>
  <c r="AO2043" i="2"/>
  <c r="AD2043" i="2"/>
  <c r="AE2043" i="2" s="1"/>
  <c r="Y2043" i="2"/>
  <c r="X2043" i="2"/>
  <c r="W2043" i="2"/>
  <c r="R2043" i="2"/>
  <c r="P2043" i="2"/>
  <c r="AD2042" i="2"/>
  <c r="AE2042" i="2" s="1"/>
  <c r="AG2042" i="2" s="1"/>
  <c r="Y2042" i="2"/>
  <c r="X2042" i="2"/>
  <c r="W2042" i="2"/>
  <c r="R2042" i="2"/>
  <c r="P2042" i="2"/>
  <c r="AD2041" i="2"/>
  <c r="AE2041" i="2" s="1"/>
  <c r="Y2041" i="2"/>
  <c r="X2041" i="2"/>
  <c r="W2041" i="2"/>
  <c r="R2041" i="2"/>
  <c r="P2041" i="2"/>
  <c r="T2041" i="2" s="1"/>
  <c r="AE2040" i="2"/>
  <c r="AD2040" i="2"/>
  <c r="Y2040" i="2"/>
  <c r="X2040" i="2"/>
  <c r="W2040" i="2"/>
  <c r="R2040" i="2"/>
  <c r="P2040" i="2"/>
  <c r="AO2039" i="2"/>
  <c r="AD2039" i="2"/>
  <c r="AE2039" i="2" s="1"/>
  <c r="Y2039" i="2"/>
  <c r="X2039" i="2"/>
  <c r="W2039" i="2"/>
  <c r="R2039" i="2"/>
  <c r="P2039" i="2"/>
  <c r="AD2038" i="2"/>
  <c r="AE2038" i="2" s="1"/>
  <c r="AL2038" i="2" s="1"/>
  <c r="Y2038" i="2"/>
  <c r="X2038" i="2"/>
  <c r="W2038" i="2"/>
  <c r="R2038" i="2"/>
  <c r="P2038" i="2"/>
  <c r="T2038" i="2" s="1"/>
  <c r="U2038" i="2" s="1"/>
  <c r="AD2037" i="2"/>
  <c r="AE2037" i="2" s="1"/>
  <c r="Y2037" i="2"/>
  <c r="X2037" i="2"/>
  <c r="W2037" i="2"/>
  <c r="R2037" i="2"/>
  <c r="P2037" i="2"/>
  <c r="T2037" i="2" s="1"/>
  <c r="AD2036" i="2"/>
  <c r="AE2036" i="2" s="1"/>
  <c r="Y2036" i="2"/>
  <c r="X2036" i="2"/>
  <c r="W2036" i="2"/>
  <c r="R2036" i="2"/>
  <c r="P2036" i="2"/>
  <c r="T2036" i="2" s="1"/>
  <c r="AD2035" i="2"/>
  <c r="AE2035" i="2" s="1"/>
  <c r="Y2035" i="2"/>
  <c r="X2035" i="2"/>
  <c r="W2035" i="2"/>
  <c r="R2035" i="2"/>
  <c r="P2035" i="2"/>
  <c r="T2035" i="2" s="1"/>
  <c r="U2035" i="2" s="1"/>
  <c r="AD2034" i="2"/>
  <c r="AE2034" i="2" s="1"/>
  <c r="Y2034" i="2"/>
  <c r="X2034" i="2"/>
  <c r="W2034" i="2"/>
  <c r="R2034" i="2"/>
  <c r="P2034" i="2"/>
  <c r="AD2033" i="2"/>
  <c r="AE2033" i="2" s="1"/>
  <c r="Y2033" i="2"/>
  <c r="X2033" i="2"/>
  <c r="W2033" i="2"/>
  <c r="R2033" i="2"/>
  <c r="P2033" i="2"/>
  <c r="T2033" i="2" s="1"/>
  <c r="AD2032" i="2"/>
  <c r="AE2032" i="2" s="1"/>
  <c r="AL2032" i="2" s="1"/>
  <c r="Y2032" i="2"/>
  <c r="X2032" i="2"/>
  <c r="W2032" i="2"/>
  <c r="R2032" i="2"/>
  <c r="P2032" i="2"/>
  <c r="T2032" i="2" s="1"/>
  <c r="AO2031" i="2"/>
  <c r="AD2031" i="2"/>
  <c r="AE2031" i="2" s="1"/>
  <c r="Y2031" i="2"/>
  <c r="X2031" i="2"/>
  <c r="W2031" i="2"/>
  <c r="R2031" i="2"/>
  <c r="P2031" i="2"/>
  <c r="T2031" i="2" s="1"/>
  <c r="U2031" i="2" s="1"/>
  <c r="AO2030" i="2"/>
  <c r="AD2030" i="2"/>
  <c r="AE2030" i="2" s="1"/>
  <c r="Y2030" i="2"/>
  <c r="X2030" i="2"/>
  <c r="W2030" i="2"/>
  <c r="R2030" i="2"/>
  <c r="P2030" i="2"/>
  <c r="AE2029" i="2"/>
  <c r="AD2029" i="2"/>
  <c r="Y2029" i="2"/>
  <c r="X2029" i="2"/>
  <c r="W2029" i="2"/>
  <c r="R2029" i="2"/>
  <c r="T2029" i="2" s="1"/>
  <c r="P2029" i="2"/>
  <c r="AD2028" i="2"/>
  <c r="AE2028" i="2" s="1"/>
  <c r="Y2028" i="2"/>
  <c r="X2028" i="2"/>
  <c r="W2028" i="2"/>
  <c r="R2028" i="2"/>
  <c r="P2028" i="2"/>
  <c r="T2028" i="2" s="1"/>
  <c r="U2028" i="2" s="1"/>
  <c r="AD2027" i="2"/>
  <c r="AE2027" i="2" s="1"/>
  <c r="Y2027" i="2"/>
  <c r="X2027" i="2"/>
  <c r="W2027" i="2"/>
  <c r="R2027" i="2"/>
  <c r="P2027" i="2"/>
  <c r="T2027" i="2" s="1"/>
  <c r="AD2026" i="2"/>
  <c r="AE2026" i="2" s="1"/>
  <c r="Y2026" i="2"/>
  <c r="X2026" i="2"/>
  <c r="W2026" i="2"/>
  <c r="R2026" i="2"/>
  <c r="P2026" i="2"/>
  <c r="AD2025" i="2"/>
  <c r="AE2025" i="2" s="1"/>
  <c r="Y2025" i="2"/>
  <c r="X2025" i="2"/>
  <c r="W2025" i="2"/>
  <c r="R2025" i="2"/>
  <c r="P2025" i="2"/>
  <c r="T2025" i="2" s="1"/>
  <c r="AO2024" i="2"/>
  <c r="AD2024" i="2"/>
  <c r="AE2024" i="2" s="1"/>
  <c r="AL2024" i="2" s="1"/>
  <c r="Y2024" i="2"/>
  <c r="X2024" i="2"/>
  <c r="W2024" i="2"/>
  <c r="R2024" i="2"/>
  <c r="P2024" i="2"/>
  <c r="AD2023" i="2"/>
  <c r="AE2023" i="2" s="1"/>
  <c r="Y2023" i="2"/>
  <c r="X2023" i="2"/>
  <c r="W2023" i="2"/>
  <c r="R2023" i="2"/>
  <c r="P2023" i="2"/>
  <c r="AO2022" i="2"/>
  <c r="AD2022" i="2"/>
  <c r="AE2022" i="2" s="1"/>
  <c r="AL2022" i="2" s="1"/>
  <c r="Y2022" i="2"/>
  <c r="X2022" i="2"/>
  <c r="W2022" i="2"/>
  <c r="R2022" i="2"/>
  <c r="P2022" i="2"/>
  <c r="T2022" i="2" s="1"/>
  <c r="U2022" i="2" s="1"/>
  <c r="AD2021" i="2"/>
  <c r="AE2021" i="2" s="1"/>
  <c r="AL2021" i="2" s="1"/>
  <c r="Y2021" i="2"/>
  <c r="X2021" i="2"/>
  <c r="W2021" i="2"/>
  <c r="R2021" i="2"/>
  <c r="P2021" i="2"/>
  <c r="T2021" i="2" s="1"/>
  <c r="S2021" i="2" s="1"/>
  <c r="AD2020" i="2"/>
  <c r="AE2020" i="2" s="1"/>
  <c r="Y2020" i="2"/>
  <c r="X2020" i="2"/>
  <c r="W2020" i="2"/>
  <c r="R2020" i="2"/>
  <c r="P2020" i="2"/>
  <c r="T2020" i="2" s="1"/>
  <c r="AD2019" i="2"/>
  <c r="AE2019" i="2" s="1"/>
  <c r="Y2019" i="2"/>
  <c r="X2019" i="2"/>
  <c r="W2019" i="2"/>
  <c r="R2019" i="2"/>
  <c r="P2019" i="2"/>
  <c r="T2019" i="2" s="1"/>
  <c r="AD2018" i="2"/>
  <c r="AE2018" i="2" s="1"/>
  <c r="Y2018" i="2"/>
  <c r="X2018" i="2"/>
  <c r="W2018" i="2"/>
  <c r="R2018" i="2"/>
  <c r="P2018" i="2"/>
  <c r="T2018" i="2" s="1"/>
  <c r="AO2017" i="2"/>
  <c r="AD2017" i="2"/>
  <c r="AE2017" i="2" s="1"/>
  <c r="Y2017" i="2"/>
  <c r="X2017" i="2"/>
  <c r="W2017" i="2"/>
  <c r="R2017" i="2"/>
  <c r="P2017" i="2"/>
  <c r="AD2016" i="2"/>
  <c r="AE2016" i="2" s="1"/>
  <c r="AG2016" i="2" s="1"/>
  <c r="Y2016" i="2"/>
  <c r="X2016" i="2"/>
  <c r="W2016" i="2"/>
  <c r="R2016" i="2"/>
  <c r="P2016" i="2"/>
  <c r="AD2015" i="2"/>
  <c r="AE2015" i="2" s="1"/>
  <c r="Y2015" i="2"/>
  <c r="X2015" i="2"/>
  <c r="W2015" i="2"/>
  <c r="R2015" i="2"/>
  <c r="P2015" i="2"/>
  <c r="T2015" i="2" s="1"/>
  <c r="AO2014" i="2"/>
  <c r="AD2014" i="2"/>
  <c r="AE2014" i="2" s="1"/>
  <c r="Y2014" i="2"/>
  <c r="X2014" i="2"/>
  <c r="W2014" i="2"/>
  <c r="R2014" i="2"/>
  <c r="P2014" i="2"/>
  <c r="AD2013" i="2"/>
  <c r="AE2013" i="2" s="1"/>
  <c r="Y2013" i="2"/>
  <c r="X2013" i="2"/>
  <c r="W2013" i="2"/>
  <c r="R2013" i="2"/>
  <c r="P2013" i="2"/>
  <c r="AD2012" i="2"/>
  <c r="AE2012" i="2" s="1"/>
  <c r="AL2012" i="2" s="1"/>
  <c r="Y2012" i="2"/>
  <c r="X2012" i="2"/>
  <c r="W2012" i="2"/>
  <c r="R2012" i="2"/>
  <c r="P2012" i="2"/>
  <c r="T2012" i="2" s="1"/>
  <c r="AO2011" i="2"/>
  <c r="AD2011" i="2"/>
  <c r="AE2011" i="2" s="1"/>
  <c r="Y2011" i="2"/>
  <c r="X2011" i="2"/>
  <c r="W2011" i="2"/>
  <c r="R2011" i="2"/>
  <c r="P2011" i="2"/>
  <c r="T2011" i="2" s="1"/>
  <c r="AD2010" i="2"/>
  <c r="AE2010" i="2" s="1"/>
  <c r="Y2010" i="2"/>
  <c r="X2010" i="2"/>
  <c r="W2010" i="2"/>
  <c r="R2010" i="2"/>
  <c r="P2010" i="2"/>
  <c r="T2010" i="2" s="1"/>
  <c r="AD2009" i="2"/>
  <c r="AE2009" i="2" s="1"/>
  <c r="AL2009" i="2" s="1"/>
  <c r="Y2009" i="2"/>
  <c r="X2009" i="2"/>
  <c r="W2009" i="2"/>
  <c r="R2009" i="2"/>
  <c r="P2009" i="2"/>
  <c r="T2009" i="2" s="1"/>
  <c r="AO2008" i="2"/>
  <c r="AD2008" i="2"/>
  <c r="AE2008" i="2" s="1"/>
  <c r="Y2008" i="2"/>
  <c r="X2008" i="2"/>
  <c r="W2008" i="2"/>
  <c r="R2008" i="2"/>
  <c r="P2008" i="2"/>
  <c r="T2008" i="2" s="1"/>
  <c r="AD2007" i="2"/>
  <c r="AE2007" i="2" s="1"/>
  <c r="Y2007" i="2"/>
  <c r="X2007" i="2"/>
  <c r="W2007" i="2"/>
  <c r="R2007" i="2"/>
  <c r="P2007" i="2"/>
  <c r="AD2006" i="2"/>
  <c r="AE2006" i="2" s="1"/>
  <c r="Y2006" i="2"/>
  <c r="X2006" i="2"/>
  <c r="W2006" i="2"/>
  <c r="R2006" i="2"/>
  <c r="P2006" i="2"/>
  <c r="T2006" i="2" s="1"/>
  <c r="AO2005" i="2"/>
  <c r="AD2005" i="2"/>
  <c r="AE2005" i="2" s="1"/>
  <c r="Y2005" i="2"/>
  <c r="X2005" i="2"/>
  <c r="W2005" i="2"/>
  <c r="R2005" i="2"/>
  <c r="P2005" i="2"/>
  <c r="AD2004" i="2"/>
  <c r="AE2004" i="2" s="1"/>
  <c r="Y2004" i="2"/>
  <c r="X2004" i="2"/>
  <c r="W2004" i="2"/>
  <c r="R2004" i="2"/>
  <c r="P2004" i="2"/>
  <c r="T2004" i="2" s="1"/>
  <c r="AO2003" i="2"/>
  <c r="AD2003" i="2"/>
  <c r="AE2003" i="2" s="1"/>
  <c r="AL2003" i="2" s="1"/>
  <c r="Y2003" i="2"/>
  <c r="X2003" i="2"/>
  <c r="W2003" i="2"/>
  <c r="R2003" i="2"/>
  <c r="P2003" i="2"/>
  <c r="T2003" i="2" s="1"/>
  <c r="S2003" i="2" s="1"/>
  <c r="AD2002" i="2"/>
  <c r="AE2002" i="2" s="1"/>
  <c r="Y2002" i="2"/>
  <c r="X2002" i="2"/>
  <c r="W2002" i="2"/>
  <c r="R2002" i="2"/>
  <c r="P2002" i="2"/>
  <c r="AO2001" i="2"/>
  <c r="AD2001" i="2"/>
  <c r="AE2001" i="2" s="1"/>
  <c r="Y2001" i="2"/>
  <c r="X2001" i="2"/>
  <c r="W2001" i="2"/>
  <c r="R2001" i="2"/>
  <c r="P2001" i="2"/>
  <c r="T2001" i="2" s="1"/>
  <c r="U2001" i="2" s="1"/>
  <c r="AD2000" i="2"/>
  <c r="AE2000" i="2" s="1"/>
  <c r="Y2000" i="2"/>
  <c r="X2000" i="2"/>
  <c r="W2000" i="2"/>
  <c r="R2000" i="2"/>
  <c r="P2000" i="2"/>
  <c r="AO1999" i="2"/>
  <c r="AD1999" i="2"/>
  <c r="AE1999" i="2" s="1"/>
  <c r="AF1999" i="2" s="1"/>
  <c r="Y1999" i="2"/>
  <c r="X1999" i="2"/>
  <c r="W1999" i="2"/>
  <c r="R1999" i="2"/>
  <c r="P1999" i="2"/>
  <c r="T1999" i="2" s="1"/>
  <c r="U1999" i="2" s="1"/>
  <c r="AD1998" i="2"/>
  <c r="AE1998" i="2" s="1"/>
  <c r="Y1998" i="2"/>
  <c r="X1998" i="2"/>
  <c r="W1998" i="2"/>
  <c r="R1998" i="2"/>
  <c r="P1998" i="2"/>
  <c r="AD1997" i="2"/>
  <c r="AE1997" i="2" s="1"/>
  <c r="Y1997" i="2"/>
  <c r="X1997" i="2"/>
  <c r="W1997" i="2"/>
  <c r="R1997" i="2"/>
  <c r="P1997" i="2"/>
  <c r="T1997" i="2" s="1"/>
  <c r="S1997" i="2" s="1"/>
  <c r="AD1996" i="2"/>
  <c r="AE1996" i="2" s="1"/>
  <c r="Y1996" i="2"/>
  <c r="X1996" i="2"/>
  <c r="W1996" i="2"/>
  <c r="R1996" i="2"/>
  <c r="P1996" i="2"/>
  <c r="AD1995" i="2"/>
  <c r="AE1995" i="2" s="1"/>
  <c r="Y1995" i="2"/>
  <c r="X1995" i="2"/>
  <c r="W1995" i="2"/>
  <c r="R1995" i="2"/>
  <c r="P1995" i="2"/>
  <c r="AD1994" i="2"/>
  <c r="AE1994" i="2" s="1"/>
  <c r="Y1994" i="2"/>
  <c r="X1994" i="2"/>
  <c r="W1994" i="2"/>
  <c r="R1994" i="2"/>
  <c r="P1994" i="2"/>
  <c r="AD1993" i="2"/>
  <c r="AE1993" i="2" s="1"/>
  <c r="Y1993" i="2"/>
  <c r="X1993" i="2"/>
  <c r="W1993" i="2"/>
  <c r="R1993" i="2"/>
  <c r="P1993" i="2"/>
  <c r="T1993" i="2" s="1"/>
  <c r="AD1992" i="2"/>
  <c r="AE1992" i="2" s="1"/>
  <c r="Y1992" i="2"/>
  <c r="X1992" i="2"/>
  <c r="W1992" i="2"/>
  <c r="R1992" i="2"/>
  <c r="P1992" i="2"/>
  <c r="T1992" i="2" s="1"/>
  <c r="S1992" i="2" s="1"/>
  <c r="AD1991" i="2"/>
  <c r="AE1991" i="2" s="1"/>
  <c r="Y1991" i="2"/>
  <c r="X1991" i="2"/>
  <c r="W1991" i="2"/>
  <c r="R1991" i="2"/>
  <c r="P1991" i="2"/>
  <c r="T1991" i="2" s="1"/>
  <c r="U1991" i="2" s="1"/>
  <c r="AD1990" i="2"/>
  <c r="AE1990" i="2" s="1"/>
  <c r="Y1990" i="2"/>
  <c r="X1990" i="2"/>
  <c r="W1990" i="2"/>
  <c r="R1990" i="2"/>
  <c r="P1990" i="2"/>
  <c r="T1990" i="2" s="1"/>
  <c r="U1990" i="2" s="1"/>
  <c r="AD1989" i="2"/>
  <c r="AE1989" i="2" s="1"/>
  <c r="AL1989" i="2" s="1"/>
  <c r="Y1989" i="2"/>
  <c r="X1989" i="2"/>
  <c r="W1989" i="2"/>
  <c r="R1989" i="2"/>
  <c r="P1989" i="2"/>
  <c r="T1989" i="2" s="1"/>
  <c r="S1989" i="2" s="1"/>
  <c r="AD1988" i="2"/>
  <c r="AE1988" i="2" s="1"/>
  <c r="Y1988" i="2"/>
  <c r="X1988" i="2"/>
  <c r="W1988" i="2"/>
  <c r="R1988" i="2"/>
  <c r="P1988" i="2"/>
  <c r="T1988" i="2" s="1"/>
  <c r="AD1987" i="2"/>
  <c r="AE1987" i="2" s="1"/>
  <c r="Y1987" i="2"/>
  <c r="X1987" i="2"/>
  <c r="W1987" i="2"/>
  <c r="R1987" i="2"/>
  <c r="P1987" i="2"/>
  <c r="AD1986" i="2"/>
  <c r="AE1986" i="2" s="1"/>
  <c r="Y1986" i="2"/>
  <c r="X1986" i="2"/>
  <c r="W1986" i="2"/>
  <c r="R1986" i="2"/>
  <c r="P1986" i="2"/>
  <c r="T1986" i="2" s="1"/>
  <c r="AO1985" i="2"/>
  <c r="AD1985" i="2"/>
  <c r="AE1985" i="2" s="1"/>
  <c r="Y1985" i="2"/>
  <c r="X1985" i="2"/>
  <c r="W1985" i="2"/>
  <c r="R1985" i="2"/>
  <c r="P1985" i="2"/>
  <c r="AD1984" i="2"/>
  <c r="AE1984" i="2" s="1"/>
  <c r="Y1984" i="2"/>
  <c r="X1984" i="2"/>
  <c r="W1984" i="2"/>
  <c r="R1984" i="2"/>
  <c r="P1984" i="2"/>
  <c r="AO1983" i="2"/>
  <c r="AD1983" i="2"/>
  <c r="AE1983" i="2" s="1"/>
  <c r="AL1983" i="2" s="1"/>
  <c r="Y1983" i="2"/>
  <c r="X1983" i="2"/>
  <c r="W1983" i="2"/>
  <c r="R1983" i="2"/>
  <c r="P1983" i="2"/>
  <c r="AD1982" i="2"/>
  <c r="AE1982" i="2" s="1"/>
  <c r="Y1982" i="2"/>
  <c r="X1982" i="2"/>
  <c r="W1982" i="2"/>
  <c r="R1982" i="2"/>
  <c r="P1982" i="2"/>
  <c r="AD1981" i="2"/>
  <c r="AE1981" i="2" s="1"/>
  <c r="Y1981" i="2"/>
  <c r="X1981" i="2"/>
  <c r="W1981" i="2"/>
  <c r="R1981" i="2"/>
  <c r="P1981" i="2"/>
  <c r="AO1980" i="2"/>
  <c r="AD1980" i="2"/>
  <c r="AE1980" i="2" s="1"/>
  <c r="Y1980" i="2"/>
  <c r="X1980" i="2"/>
  <c r="W1980" i="2"/>
  <c r="R1980" i="2"/>
  <c r="P1980" i="2"/>
  <c r="T1980" i="2" s="1"/>
  <c r="S1980" i="2" s="1"/>
  <c r="AD1979" i="2"/>
  <c r="AE1979" i="2" s="1"/>
  <c r="Y1979" i="2"/>
  <c r="X1979" i="2"/>
  <c r="W1979" i="2"/>
  <c r="R1979" i="2"/>
  <c r="P1979" i="2"/>
  <c r="T1979" i="2" s="1"/>
  <c r="AD1978" i="2"/>
  <c r="AE1978" i="2" s="1"/>
  <c r="Y1978" i="2"/>
  <c r="X1978" i="2"/>
  <c r="W1978" i="2"/>
  <c r="R1978" i="2"/>
  <c r="P1978" i="2"/>
  <c r="AD1977" i="2"/>
  <c r="AE1977" i="2" s="1"/>
  <c r="Y1977" i="2"/>
  <c r="X1977" i="2"/>
  <c r="W1977" i="2"/>
  <c r="R1977" i="2"/>
  <c r="P1977" i="2"/>
  <c r="T1977" i="2" s="1"/>
  <c r="AD1976" i="2"/>
  <c r="AE1976" i="2" s="1"/>
  <c r="Y1976" i="2"/>
  <c r="X1976" i="2"/>
  <c r="W1976" i="2"/>
  <c r="R1976" i="2"/>
  <c r="P1976" i="2"/>
  <c r="T1976" i="2" s="1"/>
  <c r="AD1975" i="2"/>
  <c r="AE1975" i="2" s="1"/>
  <c r="Y1975" i="2"/>
  <c r="X1975" i="2"/>
  <c r="W1975" i="2"/>
  <c r="R1975" i="2"/>
  <c r="P1975" i="2"/>
  <c r="AD1974" i="2"/>
  <c r="AE1974" i="2" s="1"/>
  <c r="Y1974" i="2"/>
  <c r="X1974" i="2"/>
  <c r="W1974" i="2"/>
  <c r="R1974" i="2"/>
  <c r="P1974" i="2"/>
  <c r="T1974" i="2" s="1"/>
  <c r="U1974" i="2" s="1"/>
  <c r="AD1973" i="2"/>
  <c r="AE1973" i="2" s="1"/>
  <c r="Y1973" i="2"/>
  <c r="X1973" i="2"/>
  <c r="W1973" i="2"/>
  <c r="R1973" i="2"/>
  <c r="P1973" i="2"/>
  <c r="T1973" i="2" s="1"/>
  <c r="U1973" i="2" s="1"/>
  <c r="AD1972" i="2"/>
  <c r="AE1972" i="2" s="1"/>
  <c r="AL1972" i="2" s="1"/>
  <c r="Y1972" i="2"/>
  <c r="X1972" i="2"/>
  <c r="W1972" i="2"/>
  <c r="R1972" i="2"/>
  <c r="P1972" i="2"/>
  <c r="T1972" i="2" s="1"/>
  <c r="S1972" i="2" s="1"/>
  <c r="AD1971" i="2"/>
  <c r="AE1971" i="2" s="1"/>
  <c r="Y1971" i="2"/>
  <c r="X1971" i="2"/>
  <c r="W1971" i="2"/>
  <c r="R1971" i="2"/>
  <c r="P1971" i="2"/>
  <c r="AO1970" i="2"/>
  <c r="AD1970" i="2"/>
  <c r="AE1970" i="2" s="1"/>
  <c r="Y1970" i="2"/>
  <c r="X1970" i="2"/>
  <c r="W1970" i="2"/>
  <c r="R1970" i="2"/>
  <c r="P1970" i="2"/>
  <c r="T1970" i="2" s="1"/>
  <c r="U1970" i="2" s="1"/>
  <c r="AD1969" i="2"/>
  <c r="AE1969" i="2" s="1"/>
  <c r="AL1969" i="2" s="1"/>
  <c r="Y1969" i="2"/>
  <c r="X1969" i="2"/>
  <c r="W1969" i="2"/>
  <c r="R1969" i="2"/>
  <c r="P1969" i="2"/>
  <c r="T1969" i="2" s="1"/>
  <c r="S1969" i="2" s="1"/>
  <c r="AD1968" i="2"/>
  <c r="AE1968" i="2" s="1"/>
  <c r="Y1968" i="2"/>
  <c r="X1968" i="2"/>
  <c r="W1968" i="2"/>
  <c r="R1968" i="2"/>
  <c r="P1968" i="2"/>
  <c r="AD1967" i="2"/>
  <c r="AE1967" i="2" s="1"/>
  <c r="AG1967" i="2" s="1"/>
  <c r="Y1967" i="2"/>
  <c r="X1967" i="2"/>
  <c r="W1967" i="2"/>
  <c r="R1967" i="2"/>
  <c r="P1967" i="2"/>
  <c r="T1967" i="2" s="1"/>
  <c r="AD1966" i="2"/>
  <c r="AE1966" i="2" s="1"/>
  <c r="Y1966" i="2"/>
  <c r="X1966" i="2"/>
  <c r="W1966" i="2"/>
  <c r="R1966" i="2"/>
  <c r="P1966" i="2"/>
  <c r="T1966" i="2" s="1"/>
  <c r="AO1965" i="2"/>
  <c r="AD1965" i="2"/>
  <c r="AE1965" i="2" s="1"/>
  <c r="Y1965" i="2"/>
  <c r="X1965" i="2"/>
  <c r="W1965" i="2"/>
  <c r="R1965" i="2"/>
  <c r="P1965" i="2"/>
  <c r="T1965" i="2" s="1"/>
  <c r="AD1964" i="2"/>
  <c r="AE1964" i="2" s="1"/>
  <c r="Y1964" i="2"/>
  <c r="X1964" i="2"/>
  <c r="W1964" i="2"/>
  <c r="R1964" i="2"/>
  <c r="P1964" i="2"/>
  <c r="T1964" i="2" s="1"/>
  <c r="AD1963" i="2"/>
  <c r="AE1963" i="2" s="1"/>
  <c r="Y1963" i="2"/>
  <c r="X1963" i="2"/>
  <c r="W1963" i="2"/>
  <c r="R1963" i="2"/>
  <c r="P1963" i="2"/>
  <c r="T1963" i="2" s="1"/>
  <c r="AD1962" i="2"/>
  <c r="AE1962" i="2" s="1"/>
  <c r="Y1962" i="2"/>
  <c r="X1962" i="2"/>
  <c r="W1962" i="2"/>
  <c r="R1962" i="2"/>
  <c r="P1962" i="2"/>
  <c r="T1962" i="2" s="1"/>
  <c r="AD1961" i="2"/>
  <c r="AE1961" i="2" s="1"/>
  <c r="Y1961" i="2"/>
  <c r="X1961" i="2"/>
  <c r="W1961" i="2"/>
  <c r="R1961" i="2"/>
  <c r="P1961" i="2"/>
  <c r="T1961" i="2" s="1"/>
  <c r="S1961" i="2" s="1"/>
  <c r="AD1960" i="2"/>
  <c r="AE1960" i="2" s="1"/>
  <c r="Y1960" i="2"/>
  <c r="X1960" i="2"/>
  <c r="W1960" i="2"/>
  <c r="R1960" i="2"/>
  <c r="P1960" i="2"/>
  <c r="T1960" i="2" s="1"/>
  <c r="U1960" i="2" s="1"/>
  <c r="AD1959" i="2"/>
  <c r="AE1959" i="2" s="1"/>
  <c r="Y1959" i="2"/>
  <c r="X1959" i="2"/>
  <c r="W1959" i="2"/>
  <c r="R1959" i="2"/>
  <c r="P1959" i="2"/>
  <c r="T1959" i="2" s="1"/>
  <c r="AD1958" i="2"/>
  <c r="AE1958" i="2" s="1"/>
  <c r="AL1958" i="2" s="1"/>
  <c r="Y1958" i="2"/>
  <c r="X1958" i="2"/>
  <c r="W1958" i="2"/>
  <c r="R1958" i="2"/>
  <c r="P1958" i="2"/>
  <c r="T1958" i="2" s="1"/>
  <c r="S1958" i="2" s="1"/>
  <c r="AD1957" i="2"/>
  <c r="AE1957" i="2" s="1"/>
  <c r="Y1957" i="2"/>
  <c r="X1957" i="2"/>
  <c r="W1957" i="2"/>
  <c r="R1957" i="2"/>
  <c r="P1957" i="2"/>
  <c r="AO1956" i="2"/>
  <c r="AD1956" i="2"/>
  <c r="AE1956" i="2" s="1"/>
  <c r="Y1956" i="2"/>
  <c r="X1956" i="2"/>
  <c r="W1956" i="2"/>
  <c r="R1956" i="2"/>
  <c r="P1956" i="2"/>
  <c r="T1956" i="2" s="1"/>
  <c r="AD1955" i="2"/>
  <c r="AE1955" i="2" s="1"/>
  <c r="AL1955" i="2" s="1"/>
  <c r="Y1955" i="2"/>
  <c r="X1955" i="2"/>
  <c r="W1955" i="2"/>
  <c r="R1955" i="2"/>
  <c r="P1955" i="2"/>
  <c r="AO1954" i="2"/>
  <c r="AD1954" i="2"/>
  <c r="AE1954" i="2" s="1"/>
  <c r="Y1954" i="2"/>
  <c r="X1954" i="2"/>
  <c r="W1954" i="2"/>
  <c r="R1954" i="2"/>
  <c r="P1954" i="2"/>
  <c r="AD1953" i="2"/>
  <c r="AE1953" i="2" s="1"/>
  <c r="Y1953" i="2"/>
  <c r="X1953" i="2"/>
  <c r="W1953" i="2"/>
  <c r="R1953" i="2"/>
  <c r="P1953" i="2"/>
  <c r="T1953" i="2" s="1"/>
  <c r="AD1952" i="2"/>
  <c r="AE1952" i="2" s="1"/>
  <c r="AL1952" i="2" s="1"/>
  <c r="Y1952" i="2"/>
  <c r="X1952" i="2"/>
  <c r="W1952" i="2"/>
  <c r="R1952" i="2"/>
  <c r="P1952" i="2"/>
  <c r="AO1951" i="2"/>
  <c r="AD1951" i="2"/>
  <c r="AE1951" i="2" s="1"/>
  <c r="AF1951" i="2" s="1"/>
  <c r="Y1951" i="2"/>
  <c r="X1951" i="2"/>
  <c r="W1951" i="2"/>
  <c r="R1951" i="2"/>
  <c r="P1951" i="2"/>
  <c r="T1951" i="2" s="1"/>
  <c r="U1951" i="2" s="1"/>
  <c r="AO1950" i="2"/>
  <c r="AD1950" i="2"/>
  <c r="AE1950" i="2" s="1"/>
  <c r="Y1950" i="2"/>
  <c r="X1950" i="2"/>
  <c r="W1950" i="2"/>
  <c r="R1950" i="2"/>
  <c r="P1950" i="2"/>
  <c r="AD1949" i="2"/>
  <c r="AE1949" i="2" s="1"/>
  <c r="Y1949" i="2"/>
  <c r="X1949" i="2"/>
  <c r="W1949" i="2"/>
  <c r="R1949" i="2"/>
  <c r="P1949" i="2"/>
  <c r="T1949" i="2" s="1"/>
  <c r="S1949" i="2" s="1"/>
  <c r="AD1948" i="2"/>
  <c r="AE1948" i="2" s="1"/>
  <c r="AF1948" i="2" s="1"/>
  <c r="Y1948" i="2"/>
  <c r="X1948" i="2"/>
  <c r="W1948" i="2"/>
  <c r="R1948" i="2"/>
  <c r="P1948" i="2"/>
  <c r="T1948" i="2" s="1"/>
  <c r="U1948" i="2" s="1"/>
  <c r="AD1947" i="2"/>
  <c r="AE1947" i="2" s="1"/>
  <c r="Y1947" i="2"/>
  <c r="X1947" i="2"/>
  <c r="W1947" i="2"/>
  <c r="R1947" i="2"/>
  <c r="P1947" i="2"/>
  <c r="AD1946" i="2"/>
  <c r="AE1946" i="2" s="1"/>
  <c r="Y1946" i="2"/>
  <c r="X1946" i="2"/>
  <c r="W1946" i="2"/>
  <c r="R1946" i="2"/>
  <c r="P1946" i="2"/>
  <c r="T1946" i="2" s="1"/>
  <c r="AD1945" i="2"/>
  <c r="Y1945" i="2"/>
  <c r="V1945" i="2"/>
  <c r="X1945" i="2" s="1"/>
  <c r="R1945" i="2"/>
  <c r="P1945" i="2"/>
  <c r="T1945" i="2" s="1"/>
  <c r="U1945" i="2" s="1"/>
  <c r="AD1944" i="2"/>
  <c r="Y1944" i="2"/>
  <c r="R1944" i="2"/>
  <c r="P1944" i="2"/>
  <c r="T1944" i="2" s="1"/>
  <c r="AD1943" i="2"/>
  <c r="Y1943" i="2"/>
  <c r="V1943" i="2"/>
  <c r="W1943" i="2" s="1"/>
  <c r="R1943" i="2"/>
  <c r="P1943" i="2"/>
  <c r="AD1942" i="2"/>
  <c r="Y1942" i="2"/>
  <c r="R1942" i="2"/>
  <c r="P1942" i="2"/>
  <c r="AD1941" i="2"/>
  <c r="Y1941" i="2"/>
  <c r="R1941" i="2"/>
  <c r="P1941" i="2"/>
  <c r="AD1940" i="2"/>
  <c r="Y1940" i="2"/>
  <c r="R1940" i="2"/>
  <c r="P1940" i="2"/>
  <c r="T1940" i="2" s="1"/>
  <c r="AD1939" i="2"/>
  <c r="Y1939" i="2"/>
  <c r="R1939" i="2"/>
  <c r="P1939" i="2"/>
  <c r="AD1938" i="2"/>
  <c r="Y1938" i="2"/>
  <c r="R1938" i="2"/>
  <c r="P1938" i="2"/>
  <c r="T1938" i="2" s="1"/>
  <c r="S1938" i="2" s="1"/>
  <c r="AD1937" i="2"/>
  <c r="Y1937" i="2"/>
  <c r="R1937" i="2"/>
  <c r="P1937" i="2"/>
  <c r="T1937" i="2" s="1"/>
  <c r="U1937" i="2" s="1"/>
  <c r="V1937" i="2" s="1"/>
  <c r="AD1936" i="2"/>
  <c r="Y1936" i="2"/>
  <c r="R1936" i="2"/>
  <c r="P1936" i="2"/>
  <c r="T1936" i="2" s="1"/>
  <c r="AD1935" i="2"/>
  <c r="Y1935" i="2"/>
  <c r="R1935" i="2"/>
  <c r="P1935" i="2"/>
  <c r="T1935" i="2" s="1"/>
  <c r="S1935" i="2" s="1"/>
  <c r="AD1934" i="2"/>
  <c r="AE1934" i="2" s="1"/>
  <c r="AG1934" i="2" s="1"/>
  <c r="Y1934" i="2"/>
  <c r="X1934" i="2"/>
  <c r="W1934" i="2"/>
  <c r="R1934" i="2"/>
  <c r="P1934" i="2"/>
  <c r="AD1933" i="2"/>
  <c r="Y1933" i="2"/>
  <c r="R1933" i="2"/>
  <c r="P1933" i="2"/>
  <c r="AD1932" i="2"/>
  <c r="Y1932" i="2"/>
  <c r="R1932" i="2"/>
  <c r="P1932" i="2"/>
  <c r="T1932" i="2" s="1"/>
  <c r="U1932" i="2" s="1"/>
  <c r="V1932" i="2" s="1"/>
  <c r="AD1931" i="2"/>
  <c r="Y1931" i="2"/>
  <c r="R1931" i="2"/>
  <c r="P1931" i="2"/>
  <c r="T1931" i="2" s="1"/>
  <c r="AD1930" i="2"/>
  <c r="AE1930" i="2" s="1"/>
  <c r="Y1930" i="2"/>
  <c r="X1930" i="2"/>
  <c r="W1930" i="2"/>
  <c r="R1930" i="2"/>
  <c r="P1930" i="2"/>
  <c r="T1930" i="2" s="1"/>
  <c r="U1930" i="2" s="1"/>
  <c r="AD1929" i="2"/>
  <c r="Y1929" i="2"/>
  <c r="R1929" i="2"/>
  <c r="P1929" i="2"/>
  <c r="T1929" i="2" s="1"/>
  <c r="AD1928" i="2"/>
  <c r="Y1928" i="2"/>
  <c r="R1928" i="2"/>
  <c r="P1928" i="2"/>
  <c r="T1928" i="2" s="1"/>
  <c r="S1928" i="2" s="1"/>
  <c r="AD1927" i="2"/>
  <c r="Y1927" i="2"/>
  <c r="R1927" i="2"/>
  <c r="P1927" i="2"/>
  <c r="T1927" i="2" s="1"/>
  <c r="U1927" i="2" s="1"/>
  <c r="V1927" i="2" s="1"/>
  <c r="AD1926" i="2"/>
  <c r="Y1926" i="2"/>
  <c r="R1926" i="2"/>
  <c r="P1926" i="2"/>
  <c r="T1926" i="2" s="1"/>
  <c r="U1926" i="2" s="1"/>
  <c r="V1926" i="2" s="1"/>
  <c r="AD1925" i="2"/>
  <c r="Y1925" i="2"/>
  <c r="R1925" i="2"/>
  <c r="P1925" i="2"/>
  <c r="T1925" i="2" s="1"/>
  <c r="S1925" i="2" s="1"/>
  <c r="AD1924" i="2"/>
  <c r="Y1924" i="2"/>
  <c r="R1924" i="2"/>
  <c r="P1924" i="2"/>
  <c r="T1924" i="2" s="1"/>
  <c r="U1924" i="2" s="1"/>
  <c r="V1924" i="2" s="1"/>
  <c r="AD1923" i="2"/>
  <c r="Y1923" i="2"/>
  <c r="R1923" i="2"/>
  <c r="P1923" i="2"/>
  <c r="T1923" i="2" s="1"/>
  <c r="U1923" i="2" s="1"/>
  <c r="V1923" i="2" s="1"/>
  <c r="AD1922" i="2"/>
  <c r="Y1922" i="2"/>
  <c r="R1922" i="2"/>
  <c r="P1922" i="2"/>
  <c r="T1922" i="2" s="1"/>
  <c r="U1922" i="2" s="1"/>
  <c r="V1922" i="2" s="1"/>
  <c r="X1922" i="2" s="1"/>
  <c r="AD1921" i="2"/>
  <c r="Y1921" i="2"/>
  <c r="R1921" i="2"/>
  <c r="P1921" i="2"/>
  <c r="T1921" i="2" s="1"/>
  <c r="S1921" i="2" s="1"/>
  <c r="AD1920" i="2"/>
  <c r="Y1920" i="2"/>
  <c r="R1920" i="2"/>
  <c r="P1920" i="2"/>
  <c r="T1920" i="2" s="1"/>
  <c r="U1920" i="2" s="1"/>
  <c r="V1920" i="2" s="1"/>
  <c r="X1920" i="2" s="1"/>
  <c r="AD1919" i="2"/>
  <c r="Y1919" i="2"/>
  <c r="R1919" i="2"/>
  <c r="P1919" i="2"/>
  <c r="T1919" i="2" s="1"/>
  <c r="U1919" i="2" s="1"/>
  <c r="V1919" i="2" s="1"/>
  <c r="AD1918" i="2"/>
  <c r="Y1918" i="2"/>
  <c r="R1918" i="2"/>
  <c r="P1918" i="2"/>
  <c r="T1918" i="2" s="1"/>
  <c r="U1918" i="2" s="1"/>
  <c r="V1918" i="2" s="1"/>
  <c r="X1918" i="2" s="1"/>
  <c r="AD1917" i="2"/>
  <c r="Y1917" i="2"/>
  <c r="R1917" i="2"/>
  <c r="P1917" i="2"/>
  <c r="T1917" i="2" s="1"/>
  <c r="S1917" i="2" s="1"/>
  <c r="AD1916" i="2"/>
  <c r="Y1916" i="2"/>
  <c r="R1916" i="2"/>
  <c r="P1916" i="2"/>
  <c r="T1916" i="2" s="1"/>
  <c r="U1916" i="2" s="1"/>
  <c r="V1916" i="2" s="1"/>
  <c r="AD1915" i="2"/>
  <c r="Y1915" i="2"/>
  <c r="R1915" i="2"/>
  <c r="P1915" i="2"/>
  <c r="T1915" i="2" s="1"/>
  <c r="U1915" i="2" s="1"/>
  <c r="V1915" i="2" s="1"/>
  <c r="AD1914" i="2"/>
  <c r="Y1914" i="2"/>
  <c r="R1914" i="2"/>
  <c r="P1914" i="2"/>
  <c r="T1914" i="2" s="1"/>
  <c r="AD1913" i="2"/>
  <c r="Y1913" i="2"/>
  <c r="R1913" i="2"/>
  <c r="P1913" i="2"/>
  <c r="T1913" i="2" s="1"/>
  <c r="S1913" i="2" s="1"/>
  <c r="AD1912" i="2"/>
  <c r="Y1912" i="2"/>
  <c r="R1912" i="2"/>
  <c r="P1912" i="2"/>
  <c r="T1912" i="2" s="1"/>
  <c r="U1912" i="2" s="1"/>
  <c r="V1912" i="2" s="1"/>
  <c r="AE1912" i="2" s="1"/>
  <c r="AD1911" i="2"/>
  <c r="Y1911" i="2"/>
  <c r="R1911" i="2"/>
  <c r="P1911" i="2"/>
  <c r="T1911" i="2" s="1"/>
  <c r="U1911" i="2" s="1"/>
  <c r="V1911" i="2" s="1"/>
  <c r="AD1910" i="2"/>
  <c r="Y1910" i="2"/>
  <c r="R1910" i="2"/>
  <c r="P1910" i="2"/>
  <c r="T1910" i="2" s="1"/>
  <c r="U1910" i="2" s="1"/>
  <c r="V1910" i="2" s="1"/>
  <c r="X1910" i="2" s="1"/>
  <c r="AD1909" i="2"/>
  <c r="Y1909" i="2"/>
  <c r="R1909" i="2"/>
  <c r="P1909" i="2"/>
  <c r="T1909" i="2" s="1"/>
  <c r="S1909" i="2" s="1"/>
  <c r="AD1908" i="2"/>
  <c r="Y1908" i="2"/>
  <c r="R1908" i="2"/>
  <c r="P1908" i="2"/>
  <c r="T1908" i="2" s="1"/>
  <c r="AD1907" i="2"/>
  <c r="Y1907" i="2"/>
  <c r="R1907" i="2"/>
  <c r="P1907" i="2"/>
  <c r="T1907" i="2" s="1"/>
  <c r="U1907" i="2" s="1"/>
  <c r="V1907" i="2" s="1"/>
  <c r="AD1906" i="2"/>
  <c r="Y1906" i="2"/>
  <c r="R1906" i="2"/>
  <c r="P1906" i="2"/>
  <c r="T1906" i="2" s="1"/>
  <c r="AD1905" i="2"/>
  <c r="Y1905" i="2"/>
  <c r="R1905" i="2"/>
  <c r="P1905" i="2"/>
  <c r="T1905" i="2" s="1"/>
  <c r="S1905" i="2" s="1"/>
  <c r="AD1904" i="2"/>
  <c r="Y1904" i="2"/>
  <c r="R1904" i="2"/>
  <c r="P1904" i="2"/>
  <c r="T1904" i="2" s="1"/>
  <c r="U1904" i="2" s="1"/>
  <c r="V1904" i="2" s="1"/>
  <c r="AE1904" i="2" s="1"/>
  <c r="AD1903" i="2"/>
  <c r="Y1903" i="2"/>
  <c r="R1903" i="2"/>
  <c r="P1903" i="2"/>
  <c r="T1903" i="2" s="1"/>
  <c r="U1903" i="2" s="1"/>
  <c r="V1903" i="2" s="1"/>
  <c r="AD1902" i="2"/>
  <c r="Y1902" i="2"/>
  <c r="R1902" i="2"/>
  <c r="T1902" i="2" s="1"/>
  <c r="U1902" i="2" s="1"/>
  <c r="V1902" i="2" s="1"/>
  <c r="X1902" i="2" s="1"/>
  <c r="P1902" i="2"/>
  <c r="AD1901" i="2"/>
  <c r="Y1901" i="2"/>
  <c r="R1901" i="2"/>
  <c r="P1901" i="2"/>
  <c r="AD1900" i="2"/>
  <c r="Y1900" i="2"/>
  <c r="R1900" i="2"/>
  <c r="P1900" i="2"/>
  <c r="T1900" i="2" s="1"/>
  <c r="U1900" i="2" s="1"/>
  <c r="V1900" i="2" s="1"/>
  <c r="AD1899" i="2"/>
  <c r="Y1899" i="2"/>
  <c r="R1899" i="2"/>
  <c r="P1899" i="2"/>
  <c r="AD1898" i="2"/>
  <c r="Y1898" i="2"/>
  <c r="R1898" i="2"/>
  <c r="P1898" i="2"/>
  <c r="T1898" i="2" s="1"/>
  <c r="AD1897" i="2"/>
  <c r="Y1897" i="2"/>
  <c r="R1897" i="2"/>
  <c r="P1897" i="2"/>
  <c r="AG2572" i="2" l="1"/>
  <c r="AF2572" i="2"/>
  <c r="AL2972" i="2"/>
  <c r="AG2972" i="2"/>
  <c r="AF2972" i="2"/>
  <c r="U2192" i="2"/>
  <c r="S2192" i="2"/>
  <c r="AG2555" i="2"/>
  <c r="AL2555" i="2"/>
  <c r="AF2278" i="2"/>
  <c r="AL2278" i="2"/>
  <c r="AG2278" i="2"/>
  <c r="AG2058" i="2"/>
  <c r="AL2058" i="2"/>
  <c r="AG2238" i="2"/>
  <c r="AF2238" i="2"/>
  <c r="AL2407" i="2"/>
  <c r="AF2407" i="2"/>
  <c r="U2732" i="2"/>
  <c r="S2732" i="2"/>
  <c r="AF2298" i="2"/>
  <c r="AL2298" i="2"/>
  <c r="U2824" i="2"/>
  <c r="S2824" i="2"/>
  <c r="AG2635" i="2"/>
  <c r="AL2635" i="2"/>
  <c r="T1987" i="2"/>
  <c r="AL2401" i="2"/>
  <c r="AF2401" i="2"/>
  <c r="AG2401" i="2"/>
  <c r="AF2702" i="2"/>
  <c r="T2708" i="2"/>
  <c r="AG2811" i="2"/>
  <c r="S1991" i="2"/>
  <c r="T2284" i="2"/>
  <c r="U2284" i="2" s="1"/>
  <c r="S1945" i="2"/>
  <c r="U3014" i="2"/>
  <c r="S3014" i="2"/>
  <c r="T3160" i="2"/>
  <c r="T3168" i="2"/>
  <c r="U3168" i="2" s="1"/>
  <c r="T2179" i="2"/>
  <c r="U2179" i="2" s="1"/>
  <c r="T2565" i="2"/>
  <c r="U2565" i="2" s="1"/>
  <c r="T2571" i="2"/>
  <c r="U2185" i="2"/>
  <c r="S2185" i="2"/>
  <c r="AG2375" i="2"/>
  <c r="AF2375" i="2"/>
  <c r="U2851" i="2"/>
  <c r="V2851" i="2" s="1"/>
  <c r="W2851" i="2" s="1"/>
  <c r="T3031" i="2"/>
  <c r="U3031" i="2" s="1"/>
  <c r="AG2038" i="2"/>
  <c r="T2164" i="2"/>
  <c r="S2164" i="2" s="1"/>
  <c r="AG2535" i="2"/>
  <c r="AL2535" i="2"/>
  <c r="AF2842" i="2"/>
  <c r="AG3049" i="2"/>
  <c r="AL2044" i="2"/>
  <c r="AG2044" i="2"/>
  <c r="AG2543" i="2"/>
  <c r="AF2543" i="2"/>
  <c r="AL2543" i="2"/>
  <c r="T2213" i="2"/>
  <c r="AG2298" i="2"/>
  <c r="S2828" i="2"/>
  <c r="T2888" i="2"/>
  <c r="U2888" i="2" s="1"/>
  <c r="V2888" i="2" s="1"/>
  <c r="U2904" i="2"/>
  <c r="V2904" i="2" s="1"/>
  <c r="AE2904" i="2" s="1"/>
  <c r="T2508" i="2"/>
  <c r="U2508" i="2" s="1"/>
  <c r="T2719" i="2"/>
  <c r="U2719" i="2" s="1"/>
  <c r="T2053" i="2"/>
  <c r="AF2327" i="2"/>
  <c r="S2444" i="2"/>
  <c r="U2444" i="2"/>
  <c r="T2563" i="2"/>
  <c r="AL2702" i="2"/>
  <c r="AL2773" i="2"/>
  <c r="AG2232" i="2"/>
  <c r="AF2232" i="2"/>
  <c r="AL2327" i="2"/>
  <c r="AF2038" i="2"/>
  <c r="S2419" i="2"/>
  <c r="T2304" i="2"/>
  <c r="T2323" i="2"/>
  <c r="T2397" i="2"/>
  <c r="T2399" i="2"/>
  <c r="T2401" i="2"/>
  <c r="U2401" i="2" s="1"/>
  <c r="T2652" i="2"/>
  <c r="T2674" i="2"/>
  <c r="U2674" i="2" s="1"/>
  <c r="AL2736" i="2"/>
  <c r="AG2736" i="2"/>
  <c r="AF2736" i="2"/>
  <c r="AL2842" i="2"/>
  <c r="T2932" i="2"/>
  <c r="T2938" i="2"/>
  <c r="U2486" i="2"/>
  <c r="S2486" i="2"/>
  <c r="T2215" i="2"/>
  <c r="T2615" i="2"/>
  <c r="T2375" i="2"/>
  <c r="T2799" i="2"/>
  <c r="U2799" i="2" s="1"/>
  <c r="T2341" i="2"/>
  <c r="U2341" i="2" s="1"/>
  <c r="T2413" i="2"/>
  <c r="AL2196" i="2"/>
  <c r="AG2196" i="2"/>
  <c r="S2959" i="2"/>
  <c r="U2959" i="2"/>
  <c r="V2959" i="2" s="1"/>
  <c r="W2959" i="2" s="1"/>
  <c r="T2000" i="2"/>
  <c r="T2101" i="2"/>
  <c r="U2101" i="2" s="1"/>
  <c r="T2126" i="2"/>
  <c r="S2126" i="2" s="1"/>
  <c r="T2130" i="2"/>
  <c r="T2197" i="2"/>
  <c r="T2199" i="2"/>
  <c r="T2201" i="2"/>
  <c r="S2201" i="2" s="1"/>
  <c r="AG2253" i="2"/>
  <c r="AF2253" i="2"/>
  <c r="T2291" i="2"/>
  <c r="U2291" i="2" s="1"/>
  <c r="T2384" i="2"/>
  <c r="T2445" i="2"/>
  <c r="T2447" i="2"/>
  <c r="T2451" i="2"/>
  <c r="U2451" i="2" s="1"/>
  <c r="T2480" i="2"/>
  <c r="T2613" i="2"/>
  <c r="U2613" i="2" s="1"/>
  <c r="T2641" i="2"/>
  <c r="T2822" i="2"/>
  <c r="U2822" i="2" s="1"/>
  <c r="T2921" i="2"/>
  <c r="T2310" i="2"/>
  <c r="T2435" i="2"/>
  <c r="U2075" i="2"/>
  <c r="T2570" i="2"/>
  <c r="U2570" i="2" s="1"/>
  <c r="T2968" i="2"/>
  <c r="S2968" i="2" s="1"/>
  <c r="T3120" i="2"/>
  <c r="AE1943" i="2"/>
  <c r="T2227" i="2"/>
  <c r="T2426" i="2"/>
  <c r="U2426" i="2" s="1"/>
  <c r="T2448" i="2"/>
  <c r="T2450" i="2"/>
  <c r="U2450" i="2" s="1"/>
  <c r="T2458" i="2"/>
  <c r="U2458" i="2" s="1"/>
  <c r="T2466" i="2"/>
  <c r="U2466" i="2" s="1"/>
  <c r="T2481" i="2"/>
  <c r="U2481" i="2" s="1"/>
  <c r="T2483" i="2"/>
  <c r="U2483" i="2" s="1"/>
  <c r="T2526" i="2"/>
  <c r="T2528" i="2"/>
  <c r="T2543" i="2"/>
  <c r="U2543" i="2" s="1"/>
  <c r="T2590" i="2"/>
  <c r="U2590" i="2" s="1"/>
  <c r="T2629" i="2"/>
  <c r="U2629" i="2" s="1"/>
  <c r="T2631" i="2"/>
  <c r="U2631" i="2" s="1"/>
  <c r="T2633" i="2"/>
  <c r="T2675" i="2"/>
  <c r="S2675" i="2" s="1"/>
  <c r="T2699" i="2"/>
  <c r="U2699" i="2" s="1"/>
  <c r="T2704" i="2"/>
  <c r="S2704" i="2" s="1"/>
  <c r="T2722" i="2"/>
  <c r="U2722" i="2" s="1"/>
  <c r="T2735" i="2"/>
  <c r="U2735" i="2" s="1"/>
  <c r="T2742" i="2"/>
  <c r="T2780" i="2"/>
  <c r="S2780" i="2" s="1"/>
  <c r="T2782" i="2"/>
  <c r="T2802" i="2"/>
  <c r="U2802" i="2" s="1"/>
  <c r="T2804" i="2"/>
  <c r="U2804" i="2" s="1"/>
  <c r="T2820" i="2"/>
  <c r="U2960" i="2"/>
  <c r="V2960" i="2" s="1"/>
  <c r="T3012" i="2"/>
  <c r="V3036" i="2"/>
  <c r="S3058" i="2"/>
  <c r="T3095" i="2"/>
  <c r="S3095" i="2" s="1"/>
  <c r="T3126" i="2"/>
  <c r="T2455" i="2"/>
  <c r="T2850" i="2"/>
  <c r="T2939" i="2"/>
  <c r="U2939" i="2" s="1"/>
  <c r="T3073" i="2"/>
  <c r="T3075" i="2"/>
  <c r="U3075" i="2" s="1"/>
  <c r="T3190" i="2"/>
  <c r="T2917" i="2"/>
  <c r="T2922" i="2"/>
  <c r="S2951" i="2"/>
  <c r="U2951" i="2"/>
  <c r="V2951" i="2" s="1"/>
  <c r="W2951" i="2" s="1"/>
  <c r="X1943" i="2"/>
  <c r="T2121" i="2"/>
  <c r="T2146" i="2"/>
  <c r="T2239" i="2"/>
  <c r="S2239" i="2" s="1"/>
  <c r="AL3027" i="2"/>
  <c r="T3083" i="2"/>
  <c r="U1938" i="2"/>
  <c r="V1938" i="2" s="1"/>
  <c r="T2191" i="2"/>
  <c r="T2252" i="2"/>
  <c r="T2267" i="2"/>
  <c r="U2396" i="2"/>
  <c r="T2809" i="2"/>
  <c r="U2809" i="2" s="1"/>
  <c r="T2827" i="2"/>
  <c r="S2827" i="2" s="1"/>
  <c r="T3042" i="2"/>
  <c r="U3151" i="2"/>
  <c r="AF2286" i="2"/>
  <c r="AG2814" i="2"/>
  <c r="T2829" i="2"/>
  <c r="AG2836" i="2"/>
  <c r="AF2836" i="2"/>
  <c r="T2913" i="2"/>
  <c r="T3140" i="2"/>
  <c r="AL3143" i="2"/>
  <c r="S3183" i="2"/>
  <c r="U3183" i="2"/>
  <c r="AE1926" i="2"/>
  <c r="T2138" i="2"/>
  <c r="U2138" i="2" s="1"/>
  <c r="T2259" i="2"/>
  <c r="T2030" i="2"/>
  <c r="S2030" i="2" s="1"/>
  <c r="T2356" i="2"/>
  <c r="T2467" i="2"/>
  <c r="T2497" i="2"/>
  <c r="T2560" i="2"/>
  <c r="U2852" i="2"/>
  <c r="V2852" i="2" s="1"/>
  <c r="X3039" i="2"/>
  <c r="T3053" i="2"/>
  <c r="T3055" i="2"/>
  <c r="U3055" i="2" s="1"/>
  <c r="T2414" i="2"/>
  <c r="S2414" i="2" s="1"/>
  <c r="T2516" i="2"/>
  <c r="S2865" i="2"/>
  <c r="T2477" i="2"/>
  <c r="T2551" i="2"/>
  <c r="U2551" i="2" s="1"/>
  <c r="T2566" i="2"/>
  <c r="AL2741" i="2"/>
  <c r="S3036" i="2"/>
  <c r="T3087" i="2"/>
  <c r="T2210" i="2"/>
  <c r="U2210" i="2" s="1"/>
  <c r="T1939" i="2"/>
  <c r="T1942" i="2"/>
  <c r="S1942" i="2" s="1"/>
  <c r="T1952" i="2"/>
  <c r="T1994" i="2"/>
  <c r="T1996" i="2"/>
  <c r="S1996" i="2" s="1"/>
  <c r="T1998" i="2"/>
  <c r="T2016" i="2"/>
  <c r="T2064" i="2"/>
  <c r="T2094" i="2"/>
  <c r="AF2100" i="2"/>
  <c r="T2116" i="2"/>
  <c r="S2116" i="2" s="1"/>
  <c r="T2118" i="2"/>
  <c r="T2158" i="2"/>
  <c r="S2158" i="2" s="1"/>
  <c r="AG2241" i="2"/>
  <c r="AF2241" i="2"/>
  <c r="AL2286" i="2"/>
  <c r="T2309" i="2"/>
  <c r="T2337" i="2"/>
  <c r="S2337" i="2" s="1"/>
  <c r="T2355" i="2"/>
  <c r="T2357" i="2"/>
  <c r="T2380" i="2"/>
  <c r="T2402" i="2"/>
  <c r="S2402" i="2" s="1"/>
  <c r="T2434" i="2"/>
  <c r="T2492" i="2"/>
  <c r="U2492" i="2" s="1"/>
  <c r="T2559" i="2"/>
  <c r="U2559" i="2" s="1"/>
  <c r="T2561" i="2"/>
  <c r="T2583" i="2"/>
  <c r="S2583" i="2" s="1"/>
  <c r="T2594" i="2"/>
  <c r="S2594" i="2" s="1"/>
  <c r="T2611" i="2"/>
  <c r="S2611" i="2" s="1"/>
  <c r="T2679" i="2"/>
  <c r="S2679" i="2" s="1"/>
  <c r="T2715" i="2"/>
  <c r="T2730" i="2"/>
  <c r="U2730" i="2" s="1"/>
  <c r="AG2767" i="2"/>
  <c r="T2775" i="2"/>
  <c r="T2786" i="2"/>
  <c r="T2815" i="2"/>
  <c r="S2815" i="2" s="1"/>
  <c r="T2841" i="2"/>
  <c r="T2856" i="2"/>
  <c r="U2856" i="2" s="1"/>
  <c r="T2885" i="2"/>
  <c r="T2893" i="2"/>
  <c r="S2893" i="2" s="1"/>
  <c r="T2929" i="2"/>
  <c r="T3078" i="2"/>
  <c r="T2362" i="2"/>
  <c r="T2534" i="2"/>
  <c r="T2546" i="2"/>
  <c r="U2546" i="2" s="1"/>
  <c r="T2803" i="2"/>
  <c r="T1975" i="2"/>
  <c r="S1975" i="2" s="1"/>
  <c r="T1983" i="2"/>
  <c r="S1983" i="2" s="1"/>
  <c r="T2005" i="2"/>
  <c r="T2056" i="2"/>
  <c r="U2056" i="2" s="1"/>
  <c r="T2079" i="2"/>
  <c r="T2092" i="2"/>
  <c r="T2196" i="2"/>
  <c r="U2196" i="2" s="1"/>
  <c r="T2207" i="2"/>
  <c r="T2233" i="2"/>
  <c r="T2235" i="2"/>
  <c r="S2235" i="2" s="1"/>
  <c r="T2273" i="2"/>
  <c r="T2283" i="2"/>
  <c r="U2283" i="2" s="1"/>
  <c r="T2285" i="2"/>
  <c r="T2292" i="2"/>
  <c r="U2292" i="2" s="1"/>
  <c r="T2294" i="2"/>
  <c r="T2296" i="2"/>
  <c r="S2296" i="2" s="1"/>
  <c r="T2298" i="2"/>
  <c r="S2298" i="2" s="1"/>
  <c r="T2349" i="2"/>
  <c r="T2351" i="2"/>
  <c r="U2351" i="2" s="1"/>
  <c r="T2364" i="2"/>
  <c r="S2364" i="2" s="1"/>
  <c r="T2370" i="2"/>
  <c r="T2379" i="2"/>
  <c r="T2410" i="2"/>
  <c r="T2429" i="2"/>
  <c r="S2429" i="2" s="1"/>
  <c r="T2431" i="2"/>
  <c r="U2431" i="2" s="1"/>
  <c r="T2472" i="2"/>
  <c r="T2476" i="2"/>
  <c r="T2487" i="2"/>
  <c r="T2506" i="2"/>
  <c r="T2521" i="2"/>
  <c r="T2577" i="2"/>
  <c r="T2625" i="2"/>
  <c r="T2673" i="2"/>
  <c r="U2673" i="2" s="1"/>
  <c r="T2680" i="2"/>
  <c r="U2680" i="2" s="1"/>
  <c r="T2749" i="2"/>
  <c r="S2749" i="2" s="1"/>
  <c r="T2814" i="2"/>
  <c r="U2814" i="2" s="1"/>
  <c r="T2826" i="2"/>
  <c r="S2826" i="2" s="1"/>
  <c r="T2831" i="2"/>
  <c r="S2831" i="2" s="1"/>
  <c r="T2837" i="2"/>
  <c r="T2839" i="2"/>
  <c r="T2847" i="2"/>
  <c r="U2847" i="2" s="1"/>
  <c r="T2858" i="2"/>
  <c r="T2860" i="2"/>
  <c r="T2863" i="2"/>
  <c r="U2863" i="2" s="1"/>
  <c r="V2863" i="2" s="1"/>
  <c r="T2926" i="2"/>
  <c r="T2931" i="2"/>
  <c r="U2931" i="2" s="1"/>
  <c r="V2931" i="2" s="1"/>
  <c r="T2934" i="2"/>
  <c r="S2934" i="2" s="1"/>
  <c r="T2937" i="2"/>
  <c r="U2937" i="2" s="1"/>
  <c r="V2937" i="2" s="1"/>
  <c r="T2973" i="2"/>
  <c r="T3045" i="2"/>
  <c r="T3061" i="2"/>
  <c r="U3061" i="2" s="1"/>
  <c r="T3090" i="2"/>
  <c r="T3109" i="2"/>
  <c r="S3109" i="2" s="1"/>
  <c r="T3111" i="2"/>
  <c r="T3119" i="2"/>
  <c r="S3119" i="2" s="1"/>
  <c r="T3121" i="2"/>
  <c r="T3150" i="2"/>
  <c r="U3150" i="2" s="1"/>
  <c r="AL1963" i="2"/>
  <c r="AG1963" i="2"/>
  <c r="U2060" i="2"/>
  <c r="S2060" i="2"/>
  <c r="AF2177" i="2"/>
  <c r="AL2177" i="2"/>
  <c r="AG2177" i="2"/>
  <c r="AG2243" i="2"/>
  <c r="AL2243" i="2"/>
  <c r="AF2243" i="2"/>
  <c r="AG2252" i="2"/>
  <c r="AL2252" i="2"/>
  <c r="AL2406" i="2"/>
  <c r="AG2406" i="2"/>
  <c r="AF2458" i="2"/>
  <c r="AL2458" i="2"/>
  <c r="AG2458" i="2"/>
  <c r="AF2530" i="2"/>
  <c r="AG2530" i="2"/>
  <c r="AL2530" i="2"/>
  <c r="AG2608" i="2"/>
  <c r="AL2608" i="2"/>
  <c r="AF2608" i="2"/>
  <c r="AL2712" i="2"/>
  <c r="AG2712" i="2"/>
  <c r="AL1986" i="2"/>
  <c r="AG1986" i="2"/>
  <c r="AG2010" i="2"/>
  <c r="AL2010" i="2"/>
  <c r="AF2010" i="2"/>
  <c r="AL2034" i="2"/>
  <c r="AF2034" i="2"/>
  <c r="U2118" i="2"/>
  <c r="S2118" i="2"/>
  <c r="AF2155" i="2"/>
  <c r="AL2155" i="2"/>
  <c r="AG2155" i="2"/>
  <c r="AG2336" i="2"/>
  <c r="AL2336" i="2"/>
  <c r="AG2566" i="2"/>
  <c r="AF2566" i="2"/>
  <c r="AL2566" i="2"/>
  <c r="AG2645" i="2"/>
  <c r="AL2645" i="2"/>
  <c r="AF2645" i="2"/>
  <c r="AF3021" i="2"/>
  <c r="AL3021" i="2"/>
  <c r="AG3021" i="2"/>
  <c r="AG2054" i="2"/>
  <c r="AF2054" i="2"/>
  <c r="AF2075" i="2"/>
  <c r="AL2075" i="2"/>
  <c r="AG2075" i="2"/>
  <c r="AF2102" i="2"/>
  <c r="AL2102" i="2"/>
  <c r="AG2102" i="2"/>
  <c r="AG2231" i="2"/>
  <c r="AL2231" i="2"/>
  <c r="AF2231" i="2"/>
  <c r="AG2314" i="2"/>
  <c r="AF2314" i="2"/>
  <c r="AL2314" i="2"/>
  <c r="AF2689" i="2"/>
  <c r="AG2689" i="2"/>
  <c r="AL2689" i="2"/>
  <c r="AG2727" i="2"/>
  <c r="AF2727" i="2"/>
  <c r="AL2803" i="2"/>
  <c r="AF2803" i="2"/>
  <c r="AF2953" i="2"/>
  <c r="AG2953" i="2"/>
  <c r="X1900" i="2"/>
  <c r="W1900" i="2"/>
  <c r="AL1977" i="2"/>
  <c r="AG1977" i="2"/>
  <c r="AG2045" i="2"/>
  <c r="AF2045" i="2"/>
  <c r="AL2045" i="2"/>
  <c r="AF2203" i="2"/>
  <c r="AL2203" i="2"/>
  <c r="AG2203" i="2"/>
  <c r="AG2240" i="2"/>
  <c r="AL2240" i="2"/>
  <c r="AF2240" i="2"/>
  <c r="AG2260" i="2"/>
  <c r="AL2260" i="2"/>
  <c r="AL2283" i="2"/>
  <c r="AG2283" i="2"/>
  <c r="AF2379" i="2"/>
  <c r="AG2379" i="2"/>
  <c r="AL2379" i="2"/>
  <c r="AF2472" i="2"/>
  <c r="AL2472" i="2"/>
  <c r="AG2472" i="2"/>
  <c r="U2726" i="2"/>
  <c r="S2726" i="2"/>
  <c r="S2809" i="2"/>
  <c r="U3012" i="2"/>
  <c r="S3012" i="2"/>
  <c r="AL2047" i="2"/>
  <c r="AG2047" i="2"/>
  <c r="AF2047" i="2"/>
  <c r="S2363" i="2"/>
  <c r="U2363" i="2"/>
  <c r="AG2429" i="2"/>
  <c r="AL2429" i="2"/>
  <c r="U2512" i="2"/>
  <c r="S2512" i="2"/>
  <c r="AG2812" i="2"/>
  <c r="AL2812" i="2"/>
  <c r="AL1994" i="2"/>
  <c r="AG1994" i="2"/>
  <c r="AG2353" i="2"/>
  <c r="AF2353" i="2"/>
  <c r="AG2561" i="2"/>
  <c r="AL2561" i="2"/>
  <c r="AG2588" i="2"/>
  <c r="AF2588" i="2"/>
  <c r="AG2007" i="2"/>
  <c r="AF2007" i="2"/>
  <c r="AL2007" i="2"/>
  <c r="AL2018" i="2"/>
  <c r="AG2018" i="2"/>
  <c r="AL2031" i="2"/>
  <c r="AG2031" i="2"/>
  <c r="AF2031" i="2"/>
  <c r="AF2141" i="2"/>
  <c r="AG2141" i="2"/>
  <c r="AL2141" i="2"/>
  <c r="AL2249" i="2"/>
  <c r="AG2249" i="2"/>
  <c r="AG2389" i="2"/>
  <c r="AL2389" i="2"/>
  <c r="AF2389" i="2"/>
  <c r="AL2396" i="2"/>
  <c r="AG2396" i="2"/>
  <c r="AF2396" i="2"/>
  <c r="S2430" i="2"/>
  <c r="U2430" i="2"/>
  <c r="AF2489" i="2"/>
  <c r="AL2489" i="2"/>
  <c r="AG2489" i="2"/>
  <c r="AL2605" i="2"/>
  <c r="AG2605" i="2"/>
  <c r="AF2605" i="2"/>
  <c r="AL2733" i="2"/>
  <c r="AG2733" i="2"/>
  <c r="AF2733" i="2"/>
  <c r="AF2818" i="2"/>
  <c r="AG2818" i="2"/>
  <c r="AL1966" i="2"/>
  <c r="AG1966" i="2"/>
  <c r="AF2037" i="2"/>
  <c r="AL2037" i="2"/>
  <c r="AG2037" i="2"/>
  <c r="U2199" i="2"/>
  <c r="S2199" i="2"/>
  <c r="AG2228" i="2"/>
  <c r="AF2228" i="2"/>
  <c r="AL2228" i="2"/>
  <c r="S2281" i="2"/>
  <c r="U2281" i="2"/>
  <c r="AG2326" i="2"/>
  <c r="AL2326" i="2"/>
  <c r="AL2594" i="2"/>
  <c r="AG2594" i="2"/>
  <c r="AF2594" i="2"/>
  <c r="S2808" i="2"/>
  <c r="U2808" i="2"/>
  <c r="AL3020" i="2"/>
  <c r="AF3020" i="2"/>
  <c r="AG3020" i="2"/>
  <c r="AL3026" i="2"/>
  <c r="AG3026" i="2"/>
  <c r="AF3026" i="2"/>
  <c r="AF2053" i="2"/>
  <c r="AG2053" i="2"/>
  <c r="AL2053" i="2"/>
  <c r="AF2124" i="2"/>
  <c r="AL2124" i="2"/>
  <c r="AG2124" i="2"/>
  <c r="AL2257" i="2"/>
  <c r="AG2257" i="2"/>
  <c r="AL2497" i="2"/>
  <c r="AF2497" i="2"/>
  <c r="AF2533" i="2"/>
  <c r="AL2533" i="2"/>
  <c r="AG2533" i="2"/>
  <c r="AG2585" i="2"/>
  <c r="AF2585" i="2"/>
  <c r="AG2648" i="2"/>
  <c r="AF2648" i="2"/>
  <c r="AL2648" i="2"/>
  <c r="S2683" i="2"/>
  <c r="U2683" i="2"/>
  <c r="AG2057" i="2"/>
  <c r="AF2057" i="2"/>
  <c r="AL2057" i="2"/>
  <c r="AF2096" i="2"/>
  <c r="AG2096" i="2"/>
  <c r="AL2096" i="2"/>
  <c r="U2121" i="2"/>
  <c r="S2121" i="2"/>
  <c r="AF2204" i="2"/>
  <c r="AL2204" i="2"/>
  <c r="AG2204" i="2"/>
  <c r="AL2246" i="2"/>
  <c r="AG2246" i="2"/>
  <c r="AG2259" i="2"/>
  <c r="AL2259" i="2"/>
  <c r="AG2272" i="2"/>
  <c r="AF2272" i="2"/>
  <c r="AL2272" i="2"/>
  <c r="AF2441" i="2"/>
  <c r="AL2441" i="2"/>
  <c r="AG2441" i="2"/>
  <c r="AL2501" i="2"/>
  <c r="AF2501" i="2"/>
  <c r="AL3038" i="2"/>
  <c r="AG3038" i="2"/>
  <c r="AF3038" i="2"/>
  <c r="AG2004" i="2"/>
  <c r="AL2004" i="2"/>
  <c r="AF2004" i="2"/>
  <c r="AF2078" i="2"/>
  <c r="AL2078" i="2"/>
  <c r="AG2078" i="2"/>
  <c r="AL2225" i="2"/>
  <c r="AG2225" i="2"/>
  <c r="AL2236" i="2"/>
  <c r="AG2236" i="2"/>
  <c r="AG2350" i="2"/>
  <c r="AF2350" i="2"/>
  <c r="AL2393" i="2"/>
  <c r="AG2393" i="2"/>
  <c r="AF2393" i="2"/>
  <c r="AL2486" i="2"/>
  <c r="AG2486" i="2"/>
  <c r="AF2486" i="2"/>
  <c r="AG2558" i="2"/>
  <c r="AL2558" i="2"/>
  <c r="AL2694" i="2"/>
  <c r="AG2694" i="2"/>
  <c r="AF2694" i="2"/>
  <c r="U2702" i="2"/>
  <c r="S2702" i="2"/>
  <c r="AL2015" i="2"/>
  <c r="AG2015" i="2"/>
  <c r="AF2030" i="2"/>
  <c r="AG2030" i="2"/>
  <c r="AL2030" i="2"/>
  <c r="AL2041" i="2"/>
  <c r="AF2041" i="2"/>
  <c r="AG2041" i="2"/>
  <c r="AF2063" i="2"/>
  <c r="AL2063" i="2"/>
  <c r="S2472" i="2"/>
  <c r="U2472" i="2"/>
  <c r="AL2560" i="2"/>
  <c r="AF2560" i="2"/>
  <c r="U2749" i="2"/>
  <c r="AL2815" i="2"/>
  <c r="AG2815" i="2"/>
  <c r="AF2815" i="2"/>
  <c r="AG3151" i="2"/>
  <c r="AL3151" i="2"/>
  <c r="AL2322" i="2"/>
  <c r="AG2385" i="2"/>
  <c r="AL2385" i="2"/>
  <c r="AF2385" i="2"/>
  <c r="T2535" i="2"/>
  <c r="S2535" i="2" s="1"/>
  <c r="AF2549" i="2"/>
  <c r="AL2583" i="2"/>
  <c r="AL2911" i="2"/>
  <c r="AF1949" i="2"/>
  <c r="AG1949" i="2"/>
  <c r="AF2042" i="2"/>
  <c r="AF2056" i="2"/>
  <c r="AL2056" i="2"/>
  <c r="AG2056" i="2"/>
  <c r="AG2210" i="2"/>
  <c r="T2253" i="2"/>
  <c r="S2253" i="2" s="1"/>
  <c r="AG2324" i="2"/>
  <c r="AF2324" i="2"/>
  <c r="AL2324" i="2"/>
  <c r="T3097" i="2"/>
  <c r="AL2025" i="2"/>
  <c r="AF2025" i="2"/>
  <c r="AF2036" i="2"/>
  <c r="AG2036" i="2"/>
  <c r="AG2039" i="2"/>
  <c r="AL2039" i="2"/>
  <c r="AF2039" i="2"/>
  <c r="AL2042" i="2"/>
  <c r="AG2048" i="2"/>
  <c r="AF2048" i="2"/>
  <c r="S2135" i="2"/>
  <c r="T2428" i="2"/>
  <c r="S2428" i="2" s="1"/>
  <c r="T2464" i="2"/>
  <c r="U2464" i="2" s="1"/>
  <c r="AL2505" i="2"/>
  <c r="AF2505" i="2"/>
  <c r="U2520" i="2"/>
  <c r="S2520" i="2"/>
  <c r="T2584" i="2"/>
  <c r="U2584" i="2" s="1"/>
  <c r="AF2677" i="2"/>
  <c r="AL3023" i="2"/>
  <c r="AF3023" i="2"/>
  <c r="AG3023" i="2"/>
  <c r="S3044" i="2"/>
  <c r="U3044" i="2"/>
  <c r="AG3175" i="2"/>
  <c r="AL3175" i="2"/>
  <c r="S1912" i="2"/>
  <c r="AF2207" i="2"/>
  <c r="T2211" i="2"/>
  <c r="S2211" i="2" s="1"/>
  <c r="T2228" i="2"/>
  <c r="S2228" i="2" s="1"/>
  <c r="AG2390" i="2"/>
  <c r="AL2440" i="2"/>
  <c r="AG2440" i="2"/>
  <c r="T2493" i="2"/>
  <c r="U2493" i="2" s="1"/>
  <c r="S2592" i="2"/>
  <c r="U2592" i="2"/>
  <c r="AG2677" i="2"/>
  <c r="S1904" i="2"/>
  <c r="T1978" i="2"/>
  <c r="AG1981" i="2"/>
  <c r="AL1981" i="2"/>
  <c r="AF1981" i="2"/>
  <c r="T1995" i="2"/>
  <c r="S1995" i="2" s="1"/>
  <c r="AL2006" i="2"/>
  <c r="AG2006" i="2"/>
  <c r="T2186" i="2"/>
  <c r="U2186" i="2" s="1"/>
  <c r="AG2207" i="2"/>
  <c r="AG2248" i="2"/>
  <c r="AL2248" i="2"/>
  <c r="AF2284" i="2"/>
  <c r="AG2284" i="2"/>
  <c r="AL2312" i="2"/>
  <c r="AG2321" i="2"/>
  <c r="AL2321" i="2"/>
  <c r="AF2321" i="2"/>
  <c r="AG2338" i="2"/>
  <c r="AL2338" i="2"/>
  <c r="AG2516" i="2"/>
  <c r="U2552" i="2"/>
  <c r="AL2564" i="2"/>
  <c r="AF2577" i="2"/>
  <c r="S2586" i="2"/>
  <c r="U2586" i="2"/>
  <c r="AG2597" i="2"/>
  <c r="AF2597" i="2"/>
  <c r="AG2600" i="2"/>
  <c r="AL2650" i="2"/>
  <c r="AF2650" i="2"/>
  <c r="AF2652" i="2"/>
  <c r="AG2652" i="2"/>
  <c r="AF2664" i="2"/>
  <c r="U2776" i="2"/>
  <c r="S2776" i="2"/>
  <c r="AL2782" i="2"/>
  <c r="T2989" i="2"/>
  <c r="AL2996" i="2"/>
  <c r="AF2996" i="2"/>
  <c r="AG3183" i="2"/>
  <c r="AL3183" i="2"/>
  <c r="AG2019" i="2"/>
  <c r="AL2019" i="2"/>
  <c r="AG2300" i="2"/>
  <c r="AL2300" i="2"/>
  <c r="AL2328" i="2"/>
  <c r="AF2328" i="2"/>
  <c r="AF2371" i="2"/>
  <c r="AG2371" i="2"/>
  <c r="AG2378" i="2"/>
  <c r="AF2378" i="2"/>
  <c r="U1908" i="2"/>
  <c r="V1908" i="2" s="1"/>
  <c r="AE1908" i="2" s="1"/>
  <c r="S1908" i="2"/>
  <c r="AG2049" i="2"/>
  <c r="AF2049" i="2"/>
  <c r="AG2105" i="2"/>
  <c r="AL2206" i="2"/>
  <c r="AG2206" i="2"/>
  <c r="AL2275" i="2"/>
  <c r="AG2275" i="2"/>
  <c r="AG2337" i="2"/>
  <c r="T2343" i="2"/>
  <c r="S2343" i="2" s="1"/>
  <c r="AF2466" i="2"/>
  <c r="AL2466" i="2"/>
  <c r="AG2466" i="2"/>
  <c r="U2523" i="2"/>
  <c r="S2523" i="2"/>
  <c r="AG2524" i="2"/>
  <c r="AL2524" i="2"/>
  <c r="S2600" i="2"/>
  <c r="U2600" i="2"/>
  <c r="U2665" i="2"/>
  <c r="AL2790" i="2"/>
  <c r="AF2790" i="2"/>
  <c r="AG2790" i="2"/>
  <c r="T2867" i="2"/>
  <c r="U2867" i="2" s="1"/>
  <c r="S2889" i="2"/>
  <c r="U2889" i="2"/>
  <c r="V2889" i="2" s="1"/>
  <c r="W2889" i="2" s="1"/>
  <c r="AG2939" i="2"/>
  <c r="AL2939" i="2"/>
  <c r="T1984" i="2"/>
  <c r="AL2049" i="2"/>
  <c r="AL2105" i="2"/>
  <c r="AL2147" i="2"/>
  <c r="AG2213" i="2"/>
  <c r="AL2373" i="2"/>
  <c r="AF2373" i="2"/>
  <c r="AL2383" i="2"/>
  <c r="AF2450" i="2"/>
  <c r="AL2450" i="2"/>
  <c r="AG2473" i="2"/>
  <c r="AF2473" i="2"/>
  <c r="AL2473" i="2"/>
  <c r="U2533" i="2"/>
  <c r="S2980" i="2"/>
  <c r="S2986" i="2"/>
  <c r="U2986" i="2"/>
  <c r="AF3046" i="2"/>
  <c r="AF1961" i="2"/>
  <c r="AG1961" i="2"/>
  <c r="S2027" i="2"/>
  <c r="U2027" i="2"/>
  <c r="AF2040" i="2"/>
  <c r="AL2040" i="2"/>
  <c r="U2212" i="2"/>
  <c r="S2278" i="2"/>
  <c r="U2278" i="2"/>
  <c r="AF2357" i="2"/>
  <c r="T2438" i="2"/>
  <c r="S2438" i="2" s="1"/>
  <c r="AG2565" i="2"/>
  <c r="AL2565" i="2"/>
  <c r="S2597" i="2"/>
  <c r="U2597" i="2"/>
  <c r="AF2725" i="2"/>
  <c r="AG2725" i="2"/>
  <c r="AG2735" i="2"/>
  <c r="AL2735" i="2"/>
  <c r="AF2821" i="2"/>
  <c r="AL2821" i="2"/>
  <c r="AG2821" i="2"/>
  <c r="X3010" i="2"/>
  <c r="AE3010" i="2"/>
  <c r="AL3010" i="2" s="1"/>
  <c r="S3104" i="2"/>
  <c r="U3104" i="2"/>
  <c r="AL3191" i="2"/>
  <c r="U2003" i="2"/>
  <c r="AG2013" i="2"/>
  <c r="AL2013" i="2"/>
  <c r="AF2013" i="2"/>
  <c r="AF2032" i="2"/>
  <c r="AG2040" i="2"/>
  <c r="AG2051" i="2"/>
  <c r="AF2051" i="2"/>
  <c r="AF2064" i="2"/>
  <c r="AL2064" i="2"/>
  <c r="T2106" i="2"/>
  <c r="U2106" i="2" s="1"/>
  <c r="AF2125" i="2"/>
  <c r="AF2174" i="2"/>
  <c r="AG2174" i="2"/>
  <c r="AL2174" i="2"/>
  <c r="T2214" i="2"/>
  <c r="AL2222" i="2"/>
  <c r="AG2222" i="2"/>
  <c r="T2266" i="2"/>
  <c r="U2266" i="2" s="1"/>
  <c r="T2338" i="2"/>
  <c r="AL2339" i="2"/>
  <c r="AF2339" i="2"/>
  <c r="T2350" i="2"/>
  <c r="AG2351" i="2"/>
  <c r="AF2351" i="2"/>
  <c r="AL2368" i="2"/>
  <c r="AG2368" i="2"/>
  <c r="AF2368" i="2"/>
  <c r="T2474" i="2"/>
  <c r="S2474" i="2" s="1"/>
  <c r="S2476" i="2"/>
  <c r="U2476" i="2"/>
  <c r="AF2490" i="2"/>
  <c r="AF2583" i="2"/>
  <c r="AF2591" i="2"/>
  <c r="T2612" i="2"/>
  <c r="U2612" i="2" s="1"/>
  <c r="AL2675" i="2"/>
  <c r="S2734" i="2"/>
  <c r="U2734" i="2"/>
  <c r="AF2735" i="2"/>
  <c r="AL2740" i="2"/>
  <c r="AF2740" i="2"/>
  <c r="AF2911" i="2"/>
  <c r="AF2967" i="2"/>
  <c r="AG2967" i="2"/>
  <c r="S1922" i="2"/>
  <c r="S1946" i="2"/>
  <c r="U1946" i="2"/>
  <c r="T1981" i="2"/>
  <c r="AF1992" i="2"/>
  <c r="AG1992" i="2"/>
  <c r="AF2127" i="2"/>
  <c r="AG2127" i="2"/>
  <c r="AG2444" i="2"/>
  <c r="AL2444" i="2"/>
  <c r="AG2591" i="2"/>
  <c r="AG2715" i="2"/>
  <c r="U3035" i="2"/>
  <c r="S3035" i="2"/>
  <c r="AL3111" i="2"/>
  <c r="W1922" i="2"/>
  <c r="AG1984" i="2"/>
  <c r="AF1984" i="2"/>
  <c r="AL1984" i="2"/>
  <c r="AF2113" i="2"/>
  <c r="AL2113" i="2"/>
  <c r="AG2113" i="2"/>
  <c r="AG2197" i="2"/>
  <c r="AL2197" i="2"/>
  <c r="AL2387" i="2"/>
  <c r="AF2387" i="2"/>
  <c r="AF2629" i="2"/>
  <c r="AL2629" i="2"/>
  <c r="AG2629" i="2"/>
  <c r="AL3014" i="2"/>
  <c r="AG3014" i="2"/>
  <c r="AF3014" i="2"/>
  <c r="S1920" i="2"/>
  <c r="AG2229" i="2"/>
  <c r="AF2229" i="2"/>
  <c r="AG2387" i="2"/>
  <c r="AF2390" i="2"/>
  <c r="U2529" i="2"/>
  <c r="AG2538" i="2"/>
  <c r="AL2538" i="2"/>
  <c r="AL2691" i="2"/>
  <c r="AG2691" i="2"/>
  <c r="AF2691" i="2"/>
  <c r="AL2794" i="2"/>
  <c r="U2805" i="2"/>
  <c r="AG3064" i="2"/>
  <c r="AL3064" i="2"/>
  <c r="AF3064" i="2"/>
  <c r="S1930" i="2"/>
  <c r="AG2148" i="2"/>
  <c r="AF2148" i="2"/>
  <c r="T2378" i="2"/>
  <c r="T2416" i="2"/>
  <c r="S2416" i="2" s="1"/>
  <c r="AL2540" i="2"/>
  <c r="AF2540" i="2"/>
  <c r="U2750" i="2"/>
  <c r="S2750" i="2"/>
  <c r="AL2806" i="2"/>
  <c r="AG2806" i="2"/>
  <c r="AF2806" i="2"/>
  <c r="U3046" i="2"/>
  <c r="S3046" i="2"/>
  <c r="AG3074" i="2"/>
  <c r="AL3074" i="2"/>
  <c r="AF2131" i="2"/>
  <c r="AF2381" i="2"/>
  <c r="AL2381" i="2"/>
  <c r="AG2381" i="2"/>
  <c r="S2608" i="2"/>
  <c r="U2608" i="2"/>
  <c r="AF2626" i="2"/>
  <c r="AL2626" i="2"/>
  <c r="AG2626" i="2"/>
  <c r="AG2705" i="2"/>
  <c r="AF1967" i="2"/>
  <c r="AG2012" i="2"/>
  <c r="AL2033" i="2"/>
  <c r="AF2033" i="2"/>
  <c r="T2040" i="2"/>
  <c r="U2040" i="2" s="1"/>
  <c r="T2062" i="2"/>
  <c r="U2062" i="2" s="1"/>
  <c r="U2163" i="2"/>
  <c r="S2163" i="2"/>
  <c r="AG2166" i="2"/>
  <c r="T2172" i="2"/>
  <c r="U2190" i="2"/>
  <c r="S2190" i="2"/>
  <c r="AF2201" i="2"/>
  <c r="AG2201" i="2"/>
  <c r="AG2214" i="2"/>
  <c r="AL2214" i="2"/>
  <c r="AF2214" i="2"/>
  <c r="S2230" i="2"/>
  <c r="AF2281" i="2"/>
  <c r="AL2281" i="2"/>
  <c r="AG2281" i="2"/>
  <c r="AL2284" i="2"/>
  <c r="AG2289" i="2"/>
  <c r="AL2289" i="2"/>
  <c r="AF2289" i="2"/>
  <c r="AF2338" i="2"/>
  <c r="AL2365" i="2"/>
  <c r="AG2384" i="2"/>
  <c r="AG2483" i="2"/>
  <c r="AF2574" i="2"/>
  <c r="AL2597" i="2"/>
  <c r="AL2600" i="2"/>
  <c r="AF2661" i="2"/>
  <c r="U2675" i="2"/>
  <c r="AG2698" i="2"/>
  <c r="AG2701" i="2"/>
  <c r="AF2779" i="2"/>
  <c r="AL2779" i="2"/>
  <c r="AL2791" i="2"/>
  <c r="AG2996" i="2"/>
  <c r="AL3035" i="2"/>
  <c r="AG3035" i="2"/>
  <c r="T3159" i="2"/>
  <c r="S3159" i="2" s="1"/>
  <c r="AL2029" i="2"/>
  <c r="AG2029" i="2"/>
  <c r="AG2344" i="2"/>
  <c r="AL2344" i="2"/>
  <c r="U2463" i="2"/>
  <c r="S2463" i="2"/>
  <c r="AL2800" i="2"/>
  <c r="AF2800" i="2"/>
  <c r="W1945" i="2"/>
  <c r="AG1978" i="2"/>
  <c r="AL1978" i="2"/>
  <c r="AF1978" i="2"/>
  <c r="AG1995" i="2"/>
  <c r="AL1995" i="2"/>
  <c r="AF1995" i="2"/>
  <c r="AF2029" i="2"/>
  <c r="AL2035" i="2"/>
  <c r="AF2035" i="2"/>
  <c r="AF2094" i="2"/>
  <c r="AF2142" i="2"/>
  <c r="AG2147" i="2"/>
  <c r="S2169" i="2"/>
  <c r="U2169" i="2"/>
  <c r="S2197" i="2"/>
  <c r="U2197" i="2"/>
  <c r="S2210" i="2"/>
  <c r="AL2263" i="2"/>
  <c r="T2299" i="2"/>
  <c r="S2299" i="2" s="1"/>
  <c r="AF2300" i="2"/>
  <c r="AG2325" i="2"/>
  <c r="AL2325" i="2"/>
  <c r="AL2371" i="2"/>
  <c r="AG2383" i="2"/>
  <c r="AG2388" i="2"/>
  <c r="AF2388" i="2"/>
  <c r="AL2388" i="2"/>
  <c r="T2408" i="2"/>
  <c r="AF2557" i="2"/>
  <c r="AG2573" i="2"/>
  <c r="AF2728" i="2"/>
  <c r="AG2728" i="2"/>
  <c r="AL2743" i="2"/>
  <c r="AG2743" i="2"/>
  <c r="AF2743" i="2"/>
  <c r="AL2750" i="2"/>
  <c r="AG2750" i="2"/>
  <c r="U2947" i="2"/>
  <c r="S2947" i="2"/>
  <c r="U2984" i="2"/>
  <c r="S2984" i="2"/>
  <c r="S3018" i="2"/>
  <c r="U3018" i="2"/>
  <c r="AL3067" i="2"/>
  <c r="U3193" i="2"/>
  <c r="S1900" i="2"/>
  <c r="AF2067" i="2"/>
  <c r="AL2067" i="2"/>
  <c r="AL2142" i="2"/>
  <c r="U2160" i="2"/>
  <c r="S2160" i="2"/>
  <c r="AL2280" i="2"/>
  <c r="AG2280" i="2"/>
  <c r="AG2320" i="2"/>
  <c r="AL2320" i="2"/>
  <c r="AL2337" i="2"/>
  <c r="AF2349" i="2"/>
  <c r="AL2349" i="2"/>
  <c r="AG2349" i="2"/>
  <c r="AF2493" i="2"/>
  <c r="AF2554" i="2"/>
  <c r="AG2557" i="2"/>
  <c r="AG2632" i="2"/>
  <c r="AL2632" i="2"/>
  <c r="AG2660" i="2"/>
  <c r="AF2668" i="2"/>
  <c r="AG2668" i="2"/>
  <c r="U2705" i="2"/>
  <c r="S2705" i="2"/>
  <c r="U2712" i="2"/>
  <c r="S2712" i="2"/>
  <c r="AL2728" i="2"/>
  <c r="AF2750" i="2"/>
  <c r="AL2764" i="2"/>
  <c r="U2768" i="2"/>
  <c r="S2768" i="2"/>
  <c r="AL2831" i="2"/>
  <c r="AG2831" i="2"/>
  <c r="AF2831" i="2"/>
  <c r="AG2922" i="2"/>
  <c r="AL2922" i="2"/>
  <c r="AF2922" i="2"/>
  <c r="AG3034" i="2"/>
  <c r="AL3034" i="2"/>
  <c r="AF3034" i="2"/>
  <c r="AL3058" i="2"/>
  <c r="AF3058" i="2"/>
  <c r="AG2156" i="2"/>
  <c r="AF2156" i="2"/>
  <c r="T2264" i="2"/>
  <c r="U2264" i="2" s="1"/>
  <c r="T2312" i="2"/>
  <c r="AG2313" i="2"/>
  <c r="AF2313" i="2"/>
  <c r="AL2313" i="2"/>
  <c r="S2405" i="2"/>
  <c r="U2405" i="2"/>
  <c r="U2422" i="2"/>
  <c r="AF2447" i="2"/>
  <c r="AL2447" i="2"/>
  <c r="AG2450" i="2"/>
  <c r="T2505" i="2"/>
  <c r="T2538" i="2"/>
  <c r="U2538" i="2" s="1"/>
  <c r="AL2554" i="2"/>
  <c r="S2758" i="2"/>
  <c r="U2758" i="2"/>
  <c r="AL3041" i="2"/>
  <c r="AG3041" i="2"/>
  <c r="T3064" i="2"/>
  <c r="S3064" i="2" s="1"/>
  <c r="AG3159" i="2"/>
  <c r="AL3159" i="2"/>
  <c r="T1934" i="2"/>
  <c r="S1934" i="2" s="1"/>
  <c r="AE1945" i="2"/>
  <c r="AL1945" i="2" s="1"/>
  <c r="AG1987" i="2"/>
  <c r="AF1987" i="2"/>
  <c r="AL2156" i="2"/>
  <c r="T2251" i="2"/>
  <c r="U2251" i="2" s="1"/>
  <c r="U2298" i="2"/>
  <c r="AF2322" i="2"/>
  <c r="AL2357" i="2"/>
  <c r="AF2382" i="2"/>
  <c r="AG2382" i="2"/>
  <c r="T2540" i="2"/>
  <c r="AL2620" i="2"/>
  <c r="AG2620" i="2"/>
  <c r="AF2620" i="2"/>
  <c r="U2806" i="2"/>
  <c r="S2806" i="2"/>
  <c r="U2996" i="2"/>
  <c r="S2996" i="2"/>
  <c r="U3027" i="2"/>
  <c r="S3027" i="2"/>
  <c r="AF3041" i="2"/>
  <c r="S3135" i="2"/>
  <c r="U3135" i="2"/>
  <c r="AF1975" i="2"/>
  <c r="AG1975" i="2"/>
  <c r="AL1987" i="2"/>
  <c r="U2044" i="2"/>
  <c r="S2044" i="2"/>
  <c r="AL2051" i="2"/>
  <c r="AG2064" i="2"/>
  <c r="U2110" i="2"/>
  <c r="S2110" i="2"/>
  <c r="T2182" i="2"/>
  <c r="T2231" i="2"/>
  <c r="T2248" i="2"/>
  <c r="T2335" i="2"/>
  <c r="AG2348" i="2"/>
  <c r="AF2348" i="2"/>
  <c r="AL2351" i="2"/>
  <c r="T2157" i="2"/>
  <c r="U2157" i="2" s="1"/>
  <c r="S2371" i="2"/>
  <c r="U2371" i="2"/>
  <c r="AG2546" i="2"/>
  <c r="AL2546" i="2"/>
  <c r="AL2549" i="2"/>
  <c r="S1927" i="2"/>
  <c r="U2070" i="2"/>
  <c r="U2152" i="2"/>
  <c r="S2152" i="2"/>
  <c r="AL2331" i="2"/>
  <c r="AF2331" i="2"/>
  <c r="AF2546" i="2"/>
  <c r="S2822" i="2"/>
  <c r="AG2858" i="2"/>
  <c r="AL2858" i="2"/>
  <c r="AF2858" i="2"/>
  <c r="U2933" i="2"/>
  <c r="V2933" i="2" s="1"/>
  <c r="X2933" i="2" s="1"/>
  <c r="S2933" i="2"/>
  <c r="U3009" i="2"/>
  <c r="S3009" i="2"/>
  <c r="S3185" i="2"/>
  <c r="U1925" i="2"/>
  <c r="V1925" i="2" s="1"/>
  <c r="W1925" i="2" s="1"/>
  <c r="T2114" i="2"/>
  <c r="S2114" i="2" s="1"/>
  <c r="T2128" i="2"/>
  <c r="S2128" i="2" s="1"/>
  <c r="T2238" i="2"/>
  <c r="AG2251" i="2"/>
  <c r="AL2251" i="2"/>
  <c r="AG2266" i="2"/>
  <c r="AL2266" i="2"/>
  <c r="U2272" i="2"/>
  <c r="T2318" i="2"/>
  <c r="S2318" i="2" s="1"/>
  <c r="U2423" i="2"/>
  <c r="S2423" i="2"/>
  <c r="S2589" i="2"/>
  <c r="U2589" i="2"/>
  <c r="AG2638" i="2"/>
  <c r="AL2638" i="2"/>
  <c r="T2642" i="2"/>
  <c r="AF2722" i="2"/>
  <c r="T2800" i="2"/>
  <c r="U2800" i="2" s="1"/>
  <c r="T2896" i="2"/>
  <c r="AE1922" i="2"/>
  <c r="AL1922" i="2" s="1"/>
  <c r="S2035" i="2"/>
  <c r="T2277" i="2"/>
  <c r="S2277" i="2" s="1"/>
  <c r="T2346" i="2"/>
  <c r="AF2365" i="2"/>
  <c r="AF2483" i="2"/>
  <c r="T2554" i="2"/>
  <c r="S2554" i="2" s="1"/>
  <c r="AG2722" i="2"/>
  <c r="AL2729" i="2"/>
  <c r="AF2729" i="2"/>
  <c r="AG2729" i="2"/>
  <c r="U2774" i="2"/>
  <c r="S2774" i="2"/>
  <c r="T1947" i="2"/>
  <c r="S1947" i="2" s="1"/>
  <c r="T1954" i="2"/>
  <c r="U1954" i="2" s="1"/>
  <c r="AG1964" i="2"/>
  <c r="AL1964" i="2"/>
  <c r="AF1964" i="2"/>
  <c r="AL1967" i="2"/>
  <c r="T2013" i="2"/>
  <c r="U2013" i="2" s="1"/>
  <c r="AF2044" i="2"/>
  <c r="AF2058" i="2"/>
  <c r="T2109" i="2"/>
  <c r="S2109" i="2" s="1"/>
  <c r="T2125" i="2"/>
  <c r="U2125" i="2" s="1"/>
  <c r="T2149" i="2"/>
  <c r="AL2166" i="2"/>
  <c r="AL2201" i="2"/>
  <c r="AG2239" i="2"/>
  <c r="AL2239" i="2"/>
  <c r="T2271" i="2"/>
  <c r="S2271" i="2" s="1"/>
  <c r="T2290" i="2"/>
  <c r="S2290" i="2" s="1"/>
  <c r="T2313" i="2"/>
  <c r="T2339" i="2"/>
  <c r="T2366" i="2"/>
  <c r="U2366" i="2" s="1"/>
  <c r="T2368" i="2"/>
  <c r="U2368" i="2" s="1"/>
  <c r="AL2384" i="2"/>
  <c r="U2441" i="2"/>
  <c r="S2441" i="2"/>
  <c r="T2452" i="2"/>
  <c r="U2452" i="2" s="1"/>
  <c r="T2461" i="2"/>
  <c r="U2461" i="2" s="1"/>
  <c r="AG2471" i="2"/>
  <c r="AL2471" i="2"/>
  <c r="T2479" i="2"/>
  <c r="AF2529" i="2"/>
  <c r="AL2529" i="2"/>
  <c r="AG2529" i="2"/>
  <c r="AG2574" i="2"/>
  <c r="T2580" i="2"/>
  <c r="U2580" i="2" s="1"/>
  <c r="T2598" i="2"/>
  <c r="U2598" i="2" s="1"/>
  <c r="S2620" i="2"/>
  <c r="S2634" i="2"/>
  <c r="AF2635" i="2"/>
  <c r="T2639" i="2"/>
  <c r="U2639" i="2" s="1"/>
  <c r="U2646" i="2"/>
  <c r="S2646" i="2"/>
  <c r="AL2656" i="2"/>
  <c r="AF2656" i="2"/>
  <c r="AG2671" i="2"/>
  <c r="AL2698" i="2"/>
  <c r="AL2701" i="2"/>
  <c r="AL2726" i="2"/>
  <c r="AG2726" i="2"/>
  <c r="U2738" i="2"/>
  <c r="T2766" i="2"/>
  <c r="U2766" i="2" s="1"/>
  <c r="S2771" i="2"/>
  <c r="T2773" i="2"/>
  <c r="T2785" i="2"/>
  <c r="T2844" i="2"/>
  <c r="U2844" i="2" s="1"/>
  <c r="V2844" i="2" s="1"/>
  <c r="AG2883" i="2"/>
  <c r="AL2883" i="2"/>
  <c r="T2964" i="2"/>
  <c r="S2964" i="2" s="1"/>
  <c r="T2967" i="2"/>
  <c r="S2967" i="2" s="1"/>
  <c r="T2976" i="2"/>
  <c r="T2978" i="2"/>
  <c r="S2978" i="2" s="1"/>
  <c r="U3003" i="2"/>
  <c r="S3003" i="2"/>
  <c r="S3032" i="2"/>
  <c r="AF3035" i="2"/>
  <c r="AG3082" i="2"/>
  <c r="AL3082" i="2"/>
  <c r="T3167" i="2"/>
  <c r="AL2746" i="2"/>
  <c r="AF2746" i="2"/>
  <c r="U2757" i="2"/>
  <c r="S2757" i="2"/>
  <c r="S2794" i="2"/>
  <c r="U2794" i="2"/>
  <c r="S2847" i="2"/>
  <c r="T2945" i="2"/>
  <c r="S2945" i="2" s="1"/>
  <c r="S2970" i="2"/>
  <c r="U2970" i="2"/>
  <c r="S2975" i="2"/>
  <c r="U2975" i="2"/>
  <c r="AL2980" i="2"/>
  <c r="AF2980" i="2"/>
  <c r="AG2421" i="2"/>
  <c r="AL2421" i="2"/>
  <c r="T2567" i="2"/>
  <c r="AL2738" i="2"/>
  <c r="U2992" i="2"/>
  <c r="S2992" i="2"/>
  <c r="T3007" i="2"/>
  <c r="AF2016" i="2"/>
  <c r="AL2028" i="2"/>
  <c r="AF2028" i="2"/>
  <c r="AF2758" i="2"/>
  <c r="AL2758" i="2"/>
  <c r="U2861" i="2"/>
  <c r="V2861" i="2" s="1"/>
  <c r="AE2861" i="2" s="1"/>
  <c r="AG2861" i="2" s="1"/>
  <c r="AL2865" i="2"/>
  <c r="AG2865" i="2"/>
  <c r="AL2875" i="2"/>
  <c r="AF2875" i="2"/>
  <c r="AL3032" i="2"/>
  <c r="S3105" i="2"/>
  <c r="S2081" i="2"/>
  <c r="U2081" i="2"/>
  <c r="T2193" i="2"/>
  <c r="T2241" i="2"/>
  <c r="T2279" i="2"/>
  <c r="T2319" i="2"/>
  <c r="U2319" i="2" s="1"/>
  <c r="T2456" i="2"/>
  <c r="S2456" i="2" s="1"/>
  <c r="AF2623" i="2"/>
  <c r="T2954" i="2"/>
  <c r="S2954" i="2" s="1"/>
  <c r="S3031" i="2"/>
  <c r="AG3032" i="2"/>
  <c r="T2372" i="2"/>
  <c r="AG2418" i="2"/>
  <c r="AL2418" i="2"/>
  <c r="T2442" i="2"/>
  <c r="S2442" i="2" s="1"/>
  <c r="AF2532" i="2"/>
  <c r="AL2532" i="2"/>
  <c r="AG2532" i="2"/>
  <c r="AG2623" i="2"/>
  <c r="AG2644" i="2"/>
  <c r="AL2644" i="2"/>
  <c r="T2687" i="2"/>
  <c r="AG2708" i="2"/>
  <c r="AF2708" i="2"/>
  <c r="S2777" i="2"/>
  <c r="T2873" i="2"/>
  <c r="T2892" i="2"/>
  <c r="AE2937" i="2"/>
  <c r="AL2937" i="2" s="1"/>
  <c r="X3001" i="2"/>
  <c r="AE3001" i="2"/>
  <c r="AF3001" i="2" s="1"/>
  <c r="U1921" i="2"/>
  <c r="V1921" i="2" s="1"/>
  <c r="W1921" i="2" s="1"/>
  <c r="S1999" i="2"/>
  <c r="AF2022" i="2"/>
  <c r="AG2028" i="2"/>
  <c r="AG2059" i="2"/>
  <c r="AF2059" i="2"/>
  <c r="T2066" i="2"/>
  <c r="T2324" i="2"/>
  <c r="AF2360" i="2"/>
  <c r="AL2363" i="2"/>
  <c r="U2402" i="2"/>
  <c r="T2407" i="2"/>
  <c r="U2407" i="2" s="1"/>
  <c r="T2490" i="2"/>
  <c r="U2490" i="2" s="1"/>
  <c r="T2518" i="2"/>
  <c r="U2518" i="2" s="1"/>
  <c r="T2541" i="2"/>
  <c r="U2541" i="2" s="1"/>
  <c r="S2689" i="2"/>
  <c r="U2689" i="2"/>
  <c r="AL2708" i="2"/>
  <c r="U2791" i="2"/>
  <c r="AG2797" i="2"/>
  <c r="AL2797" i="2"/>
  <c r="AF2865" i="2"/>
  <c r="U2883" i="2"/>
  <c r="S2883" i="2"/>
  <c r="AG2908" i="2"/>
  <c r="U2941" i="2"/>
  <c r="T3033" i="2"/>
  <c r="U3033" i="2" s="1"/>
  <c r="V3033" i="2"/>
  <c r="W3033" i="2" s="1"/>
  <c r="AL3061" i="2"/>
  <c r="AG3061" i="2"/>
  <c r="S3082" i="2"/>
  <c r="U3082" i="2"/>
  <c r="U3084" i="2"/>
  <c r="S3084" i="2"/>
  <c r="T3102" i="2"/>
  <c r="S3102" i="2" s="1"/>
  <c r="T3158" i="2"/>
  <c r="U3158" i="2" s="1"/>
  <c r="AG3167" i="2"/>
  <c r="AL3167" i="2"/>
  <c r="U2968" i="2"/>
  <c r="T3065" i="2"/>
  <c r="V3065" i="2"/>
  <c r="AG3090" i="2"/>
  <c r="AL3090" i="2"/>
  <c r="T3182" i="2"/>
  <c r="U3182" i="2" s="1"/>
  <c r="AL2657" i="2"/>
  <c r="AL2761" i="2"/>
  <c r="AG2761" i="2"/>
  <c r="AF2761" i="2"/>
  <c r="AG2980" i="2"/>
  <c r="T2327" i="2"/>
  <c r="AF2355" i="2"/>
  <c r="AL2355" i="2"/>
  <c r="AG2363" i="2"/>
  <c r="T2470" i="2"/>
  <c r="U2762" i="2"/>
  <c r="S2762" i="2"/>
  <c r="AF2808" i="2"/>
  <c r="AL2808" i="2"/>
  <c r="AG2808" i="2"/>
  <c r="T2943" i="2"/>
  <c r="S2943" i="2" s="1"/>
  <c r="U2999" i="2"/>
  <c r="AL3127" i="2"/>
  <c r="U3175" i="2"/>
  <c r="S1916" i="2"/>
  <c r="U1928" i="2"/>
  <c r="V1928" i="2" s="1"/>
  <c r="X1928" i="2" s="1"/>
  <c r="T1943" i="2"/>
  <c r="U1958" i="2"/>
  <c r="AL2016" i="2"/>
  <c r="T2139" i="2"/>
  <c r="U2139" i="2" s="1"/>
  <c r="U2183" i="2"/>
  <c r="T1899" i="2"/>
  <c r="T1901" i="2"/>
  <c r="S1901" i="2" s="1"/>
  <c r="T1933" i="2"/>
  <c r="S1933" i="2" s="1"/>
  <c r="T1941" i="2"/>
  <c r="T1950" i="2"/>
  <c r="T1955" i="2"/>
  <c r="U1969" i="2"/>
  <c r="AG2009" i="2"/>
  <c r="T2017" i="2"/>
  <c r="S2017" i="2" s="1"/>
  <c r="AG2022" i="2"/>
  <c r="AL2059" i="2"/>
  <c r="U2078" i="2"/>
  <c r="T2119" i="2"/>
  <c r="T2129" i="2"/>
  <c r="U2129" i="2" s="1"/>
  <c r="T2165" i="2"/>
  <c r="U2165" i="2" s="1"/>
  <c r="T2175" i="2"/>
  <c r="T2180" i="2"/>
  <c r="U2195" i="2"/>
  <c r="AF2199" i="2"/>
  <c r="AL2199" i="2"/>
  <c r="U2204" i="2"/>
  <c r="T2234" i="2"/>
  <c r="T2240" i="2"/>
  <c r="T2243" i="2"/>
  <c r="U2243" i="2" s="1"/>
  <c r="T2282" i="2"/>
  <c r="U2282" i="2" s="1"/>
  <c r="T2288" i="2"/>
  <c r="U2288" i="2" s="1"/>
  <c r="T2302" i="2"/>
  <c r="S2302" i="2" s="1"/>
  <c r="T2316" i="2"/>
  <c r="S2316" i="2" s="1"/>
  <c r="T2321" i="2"/>
  <c r="T2344" i="2"/>
  <c r="S2344" i="2" s="1"/>
  <c r="AG2360" i="2"/>
  <c r="T2382" i="2"/>
  <c r="U2390" i="2"/>
  <c r="T2424" i="2"/>
  <c r="U2424" i="2" s="1"/>
  <c r="U2429" i="2"/>
  <c r="T2473" i="2"/>
  <c r="U2473" i="2" s="1"/>
  <c r="T2475" i="2"/>
  <c r="U2475" i="2" s="1"/>
  <c r="T2478" i="2"/>
  <c r="U2478" i="2" s="1"/>
  <c r="S2483" i="2"/>
  <c r="T2530" i="2"/>
  <c r="T2536" i="2"/>
  <c r="T2759" i="2"/>
  <c r="S2764" i="2"/>
  <c r="U2764" i="2"/>
  <c r="T2788" i="2"/>
  <c r="U2845" i="2"/>
  <c r="V2845" i="2" s="1"/>
  <c r="S2868" i="2"/>
  <c r="U2878" i="2"/>
  <c r="V2878" i="2" s="1"/>
  <c r="AE2878" i="2" s="1"/>
  <c r="AG2878" i="2" s="1"/>
  <c r="T2903" i="2"/>
  <c r="U2903" i="2" s="1"/>
  <c r="V2903" i="2" s="1"/>
  <c r="AE2903" i="2" s="1"/>
  <c r="T2909" i="2"/>
  <c r="U2909" i="2" s="1"/>
  <c r="V2909" i="2" s="1"/>
  <c r="T2916" i="2"/>
  <c r="U2916" i="2" s="1"/>
  <c r="S2937" i="2"/>
  <c r="AF2975" i="2"/>
  <c r="AL2975" i="2"/>
  <c r="AG2975" i="2"/>
  <c r="AL2988" i="2"/>
  <c r="AG2988" i="2"/>
  <c r="AF2988" i="2"/>
  <c r="T3050" i="2"/>
  <c r="U3050" i="2" s="1"/>
  <c r="V3052" i="2"/>
  <c r="T3052" i="2"/>
  <c r="S3111" i="2"/>
  <c r="U3111" i="2"/>
  <c r="T3128" i="2"/>
  <c r="S3128" i="2" s="1"/>
  <c r="AL3135" i="2"/>
  <c r="AL2753" i="2"/>
  <c r="AF2753" i="2"/>
  <c r="T2796" i="2"/>
  <c r="U2796" i="2" s="1"/>
  <c r="S2862" i="2"/>
  <c r="U2862" i="2"/>
  <c r="V2862" i="2" s="1"/>
  <c r="T2897" i="2"/>
  <c r="T2900" i="2"/>
  <c r="U2900" i="2" s="1"/>
  <c r="T2923" i="2"/>
  <c r="S2923" i="2" s="1"/>
  <c r="T2935" i="2"/>
  <c r="S2935" i="2" s="1"/>
  <c r="AL2954" i="2"/>
  <c r="AF2954" i="2"/>
  <c r="AF2999" i="2"/>
  <c r="AL2999" i="2"/>
  <c r="AG2999" i="2"/>
  <c r="AG3044" i="2"/>
  <c r="AF3044" i="2"/>
  <c r="T2007" i="2"/>
  <c r="T2024" i="2"/>
  <c r="T2091" i="2"/>
  <c r="U2091" i="2" s="1"/>
  <c r="T2097" i="2"/>
  <c r="U2097" i="2" s="1"/>
  <c r="T2117" i="2"/>
  <c r="U2117" i="2" s="1"/>
  <c r="T2143" i="2"/>
  <c r="U2143" i="2" s="1"/>
  <c r="T2145" i="2"/>
  <c r="T2148" i="2"/>
  <c r="T2156" i="2"/>
  <c r="T2209" i="2"/>
  <c r="S2209" i="2" s="1"/>
  <c r="T2232" i="2"/>
  <c r="U2232" i="2" s="1"/>
  <c r="T2255" i="2"/>
  <c r="T2263" i="2"/>
  <c r="U2263" i="2" s="1"/>
  <c r="AG2264" i="2"/>
  <c r="AF2264" i="2"/>
  <c r="T2289" i="2"/>
  <c r="U2289" i="2" s="1"/>
  <c r="T2320" i="2"/>
  <c r="S2320" i="2" s="1"/>
  <c r="T2331" i="2"/>
  <c r="U2331" i="2" s="1"/>
  <c r="T2353" i="2"/>
  <c r="S2353" i="2" s="1"/>
  <c r="AG2354" i="2"/>
  <c r="AF2354" i="2"/>
  <c r="T2367" i="2"/>
  <c r="U2367" i="2" s="1"/>
  <c r="T2388" i="2"/>
  <c r="U2388" i="2" s="1"/>
  <c r="T2417" i="2"/>
  <c r="T2427" i="2"/>
  <c r="U2427" i="2" s="1"/>
  <c r="T2437" i="2"/>
  <c r="U2437" i="2" s="1"/>
  <c r="T2446" i="2"/>
  <c r="S2446" i="2" s="1"/>
  <c r="T2449" i="2"/>
  <c r="T2459" i="2"/>
  <c r="T2494" i="2"/>
  <c r="S2494" i="2" s="1"/>
  <c r="T2501" i="2"/>
  <c r="U2501" i="2" s="1"/>
  <c r="T2522" i="2"/>
  <c r="T2525" i="2"/>
  <c r="T2553" i="2"/>
  <c r="T2568" i="2"/>
  <c r="U2568" i="2" s="1"/>
  <c r="T2576" i="2"/>
  <c r="U2576" i="2" s="1"/>
  <c r="T2581" i="2"/>
  <c r="S2581" i="2" s="1"/>
  <c r="T2587" i="2"/>
  <c r="U2587" i="2" s="1"/>
  <c r="T2660" i="2"/>
  <c r="S2660" i="2" s="1"/>
  <c r="T2666" i="2"/>
  <c r="S2666" i="2" s="1"/>
  <c r="T2671" i="2"/>
  <c r="T2707" i="2"/>
  <c r="S2707" i="2" s="1"/>
  <c r="T2728" i="2"/>
  <c r="S2728" i="2" s="1"/>
  <c r="AF2732" i="2"/>
  <c r="AG2732" i="2"/>
  <c r="AG2753" i="2"/>
  <c r="T2772" i="2"/>
  <c r="AG2773" i="2"/>
  <c r="AF2776" i="2"/>
  <c r="S2793" i="2"/>
  <c r="AF2805" i="2"/>
  <c r="AG2805" i="2"/>
  <c r="T2807" i="2"/>
  <c r="S2807" i="2" s="1"/>
  <c r="U2842" i="2"/>
  <c r="T2846" i="2"/>
  <c r="T2848" i="2"/>
  <c r="U2848" i="2" s="1"/>
  <c r="AG2918" i="2"/>
  <c r="T2927" i="2"/>
  <c r="U2927" i="2" s="1"/>
  <c r="V2927" i="2" s="1"/>
  <c r="AE2927" i="2" s="1"/>
  <c r="AG2954" i="2"/>
  <c r="T2995" i="2"/>
  <c r="T3000" i="2"/>
  <c r="T3002" i="2"/>
  <c r="S3002" i="2" s="1"/>
  <c r="W3039" i="2"/>
  <c r="AL3044" i="2"/>
  <c r="AF3049" i="2"/>
  <c r="T3085" i="2"/>
  <c r="S3085" i="2" s="1"/>
  <c r="T3110" i="2"/>
  <c r="U3110" i="2" s="1"/>
  <c r="T3123" i="2"/>
  <c r="T3142" i="2"/>
  <c r="U3142" i="2" s="1"/>
  <c r="T2034" i="2"/>
  <c r="T2050" i="2"/>
  <c r="S2050" i="2" s="1"/>
  <c r="T2093" i="2"/>
  <c r="S2093" i="2" s="1"/>
  <c r="T2099" i="2"/>
  <c r="T2120" i="2"/>
  <c r="S2120" i="2" s="1"/>
  <c r="T2153" i="2"/>
  <c r="U2153" i="2" s="1"/>
  <c r="T2184" i="2"/>
  <c r="U2184" i="2" s="1"/>
  <c r="T2194" i="2"/>
  <c r="S2194" i="2" s="1"/>
  <c r="T2224" i="2"/>
  <c r="S2224" i="2" s="1"/>
  <c r="T2260" i="2"/>
  <c r="U2260" i="2" s="1"/>
  <c r="T2268" i="2"/>
  <c r="S2268" i="2" s="1"/>
  <c r="T2270" i="2"/>
  <c r="T2274" i="2"/>
  <c r="T2297" i="2"/>
  <c r="T2300" i="2"/>
  <c r="U2300" i="2" s="1"/>
  <c r="T2315" i="2"/>
  <c r="S2315" i="2" s="1"/>
  <c r="T2374" i="2"/>
  <c r="U2374" i="2" s="1"/>
  <c r="T2385" i="2"/>
  <c r="T2386" i="2"/>
  <c r="S2386" i="2" s="1"/>
  <c r="T2391" i="2"/>
  <c r="S2391" i="2" s="1"/>
  <c r="T2425" i="2"/>
  <c r="U2425" i="2" s="1"/>
  <c r="T2453" i="2"/>
  <c r="T2495" i="2"/>
  <c r="T2519" i="2"/>
  <c r="T2537" i="2"/>
  <c r="T2542" i="2"/>
  <c r="U2542" i="2" s="1"/>
  <c r="T2582" i="2"/>
  <c r="T2607" i="2"/>
  <c r="U2607" i="2" s="1"/>
  <c r="T2618" i="2"/>
  <c r="U2618" i="2" s="1"/>
  <c r="T2621" i="2"/>
  <c r="S2621" i="2" s="1"/>
  <c r="T2624" i="2"/>
  <c r="S2624" i="2" s="1"/>
  <c r="T2627" i="2"/>
  <c r="S2627" i="2" s="1"/>
  <c r="T2630" i="2"/>
  <c r="U2630" i="2" s="1"/>
  <c r="T2643" i="2"/>
  <c r="U2643" i="2" s="1"/>
  <c r="T2710" i="2"/>
  <c r="T2720" i="2"/>
  <c r="T2723" i="2"/>
  <c r="T2853" i="2"/>
  <c r="T2859" i="2"/>
  <c r="T2875" i="2"/>
  <c r="U2875" i="2" s="1"/>
  <c r="T2895" i="2"/>
  <c r="S2895" i="2" s="1"/>
  <c r="T2966" i="2"/>
  <c r="U3017" i="2"/>
  <c r="S3017" i="2"/>
  <c r="S3020" i="2"/>
  <c r="T3030" i="2"/>
  <c r="T3039" i="2"/>
  <c r="T3067" i="2"/>
  <c r="T3092" i="2"/>
  <c r="T3094" i="2"/>
  <c r="U3094" i="2" s="1"/>
  <c r="T3166" i="2"/>
  <c r="U3166" i="2" s="1"/>
  <c r="U3177" i="2"/>
  <c r="S3177" i="2"/>
  <c r="T2085" i="2"/>
  <c r="T2115" i="2"/>
  <c r="U2115" i="2" s="1"/>
  <c r="T2136" i="2"/>
  <c r="S2136" i="2" s="1"/>
  <c r="T2144" i="2"/>
  <c r="T2150" i="2"/>
  <c r="T2200" i="2"/>
  <c r="T2221" i="2"/>
  <c r="T2307" i="2"/>
  <c r="T2329" i="2"/>
  <c r="T2348" i="2"/>
  <c r="U2348" i="2" s="1"/>
  <c r="T2365" i="2"/>
  <c r="T2403" i="2"/>
  <c r="U2403" i="2" s="1"/>
  <c r="T2465" i="2"/>
  <c r="S2465" i="2" s="1"/>
  <c r="T2502" i="2"/>
  <c r="U2502" i="2" s="1"/>
  <c r="T2514" i="2"/>
  <c r="U2514" i="2" s="1"/>
  <c r="T2548" i="2"/>
  <c r="U2548" i="2" s="1"/>
  <c r="T2602" i="2"/>
  <c r="T2632" i="2"/>
  <c r="T2640" i="2"/>
  <c r="T2686" i="2"/>
  <c r="S2686" i="2" s="1"/>
  <c r="T2725" i="2"/>
  <c r="S2725" i="2" s="1"/>
  <c r="T2744" i="2"/>
  <c r="S2744" i="2" s="1"/>
  <c r="T2747" i="2"/>
  <c r="T2753" i="2"/>
  <c r="T2784" i="2"/>
  <c r="AL2785" i="2"/>
  <c r="T2812" i="2"/>
  <c r="AE2833" i="2"/>
  <c r="U2864" i="2"/>
  <c r="V2864" i="2" s="1"/>
  <c r="S2864" i="2"/>
  <c r="T2928" i="2"/>
  <c r="U2928" i="2" s="1"/>
  <c r="V2928" i="2" s="1"/>
  <c r="X2928" i="2" s="1"/>
  <c r="T2985" i="2"/>
  <c r="AF3102" i="2"/>
  <c r="AL3102" i="2"/>
  <c r="AG3102" i="2"/>
  <c r="T3115" i="2"/>
  <c r="U3115" i="2" s="1"/>
  <c r="T3117" i="2"/>
  <c r="U3117" i="2" s="1"/>
  <c r="T3137" i="2"/>
  <c r="T3157" i="2"/>
  <c r="S3157" i="2" s="1"/>
  <c r="T3170" i="2"/>
  <c r="T3172" i="2"/>
  <c r="T2997" i="2"/>
  <c r="U2997" i="2" s="1"/>
  <c r="T3004" i="2"/>
  <c r="T3089" i="2"/>
  <c r="T3096" i="2"/>
  <c r="T3118" i="2"/>
  <c r="AG3119" i="2"/>
  <c r="AL3119" i="2"/>
  <c r="T3136" i="2"/>
  <c r="T2619" i="2"/>
  <c r="S2619" i="2" s="1"/>
  <c r="T2622" i="2"/>
  <c r="T2645" i="2"/>
  <c r="U2645" i="2" s="1"/>
  <c r="T2654" i="2"/>
  <c r="S2654" i="2" s="1"/>
  <c r="T2656" i="2"/>
  <c r="T2659" i="2"/>
  <c r="T2662" i="2"/>
  <c r="T2668" i="2"/>
  <c r="T2684" i="2"/>
  <c r="S2684" i="2" s="1"/>
  <c r="T2695" i="2"/>
  <c r="T2737" i="2"/>
  <c r="T2740" i="2"/>
  <c r="U2740" i="2" s="1"/>
  <c r="T2755" i="2"/>
  <c r="U2755" i="2" s="1"/>
  <c r="T2781" i="2"/>
  <c r="U2781" i="2" s="1"/>
  <c r="T2792" i="2"/>
  <c r="U2792" i="2" s="1"/>
  <c r="T2798" i="2"/>
  <c r="S2798" i="2" s="1"/>
  <c r="T2825" i="2"/>
  <c r="T2840" i="2"/>
  <c r="T2890" i="2"/>
  <c r="T2901" i="2"/>
  <c r="AL2902" i="2"/>
  <c r="AG2902" i="2"/>
  <c r="T2905" i="2"/>
  <c r="T2940" i="2"/>
  <c r="U2940" i="2" s="1"/>
  <c r="T2969" i="2"/>
  <c r="U2969" i="2" s="1"/>
  <c r="T2977" i="2"/>
  <c r="U2977" i="2" s="1"/>
  <c r="T2982" i="2"/>
  <c r="S2982" i="2" s="1"/>
  <c r="T2994" i="2"/>
  <c r="S2994" i="2" s="1"/>
  <c r="T3008" i="2"/>
  <c r="V3008" i="2"/>
  <c r="T3037" i="2"/>
  <c r="T3062" i="2"/>
  <c r="T3074" i="2"/>
  <c r="T3077" i="2"/>
  <c r="AF3105" i="2"/>
  <c r="T3138" i="2"/>
  <c r="U3138" i="2" s="1"/>
  <c r="T3152" i="2"/>
  <c r="U3152" i="2" s="1"/>
  <c r="T3165" i="2"/>
  <c r="S3165" i="2" s="1"/>
  <c r="T3174" i="2"/>
  <c r="U3174" i="2" s="1"/>
  <c r="T2678" i="2"/>
  <c r="S2678" i="2" s="1"/>
  <c r="T2681" i="2"/>
  <c r="T2697" i="2"/>
  <c r="U2697" i="2" s="1"/>
  <c r="T2700" i="2"/>
  <c r="T2721" i="2"/>
  <c r="T2724" i="2"/>
  <c r="S2724" i="2" s="1"/>
  <c r="T2741" i="2"/>
  <c r="S2741" i="2" s="1"/>
  <c r="T3021" i="2"/>
  <c r="S3021" i="2" s="1"/>
  <c r="T3081" i="2"/>
  <c r="S3081" i="2" s="1"/>
  <c r="T3091" i="2"/>
  <c r="T3134" i="2"/>
  <c r="U3134" i="2" s="1"/>
  <c r="AF2811" i="2"/>
  <c r="T2813" i="2"/>
  <c r="T2816" i="2"/>
  <c r="T2819" i="2"/>
  <c r="T2836" i="2"/>
  <c r="T2849" i="2"/>
  <c r="T2884" i="2"/>
  <c r="U2884" i="2" s="1"/>
  <c r="T2907" i="2"/>
  <c r="T2911" i="2"/>
  <c r="U2911" i="2" s="1"/>
  <c r="T2944" i="2"/>
  <c r="T3010" i="2"/>
  <c r="U3010" i="2" s="1"/>
  <c r="AE3012" i="2"/>
  <c r="AL3012" i="2" s="1"/>
  <c r="T3024" i="2"/>
  <c r="T3057" i="2"/>
  <c r="T3088" i="2"/>
  <c r="T3093" i="2"/>
  <c r="U3093" i="2" s="1"/>
  <c r="T3113" i="2"/>
  <c r="T3127" i="2"/>
  <c r="T3153" i="2"/>
  <c r="T3169" i="2"/>
  <c r="U3169" i="2" s="1"/>
  <c r="T3171" i="2"/>
  <c r="S3171" i="2" s="1"/>
  <c r="T3176" i="2"/>
  <c r="U1906" i="2"/>
  <c r="V1906" i="2" s="1"/>
  <c r="S1906" i="2"/>
  <c r="U1934" i="2"/>
  <c r="X1903" i="2"/>
  <c r="W1903" i="2"/>
  <c r="AE1903" i="2"/>
  <c r="X1915" i="2"/>
  <c r="W1915" i="2"/>
  <c r="AE1915" i="2"/>
  <c r="X1923" i="2"/>
  <c r="W1923" i="2"/>
  <c r="AE1923" i="2"/>
  <c r="X1911" i="2"/>
  <c r="W1911" i="2"/>
  <c r="AE1911" i="2"/>
  <c r="X1907" i="2"/>
  <c r="W1907" i="2"/>
  <c r="AE1907" i="2"/>
  <c r="X1919" i="2"/>
  <c r="W1919" i="2"/>
  <c r="AE1919" i="2"/>
  <c r="S1898" i="2"/>
  <c r="U1898" i="2"/>
  <c r="V1898" i="2" s="1"/>
  <c r="X1927" i="2"/>
  <c r="W1927" i="2"/>
  <c r="AE1927" i="2"/>
  <c r="AF1904" i="2"/>
  <c r="AL1904" i="2"/>
  <c r="AG1904" i="2"/>
  <c r="AE1932" i="2"/>
  <c r="W1932" i="2"/>
  <c r="X1932" i="2"/>
  <c r="U1914" i="2"/>
  <c r="V1914" i="2" s="1"/>
  <c r="S1914" i="2"/>
  <c r="X1916" i="2"/>
  <c r="W1916" i="2"/>
  <c r="AE1916" i="2"/>
  <c r="X1924" i="2"/>
  <c r="W1924" i="2"/>
  <c r="AE1924" i="2"/>
  <c r="AF1912" i="2"/>
  <c r="AL1912" i="2"/>
  <c r="AG1912" i="2"/>
  <c r="X1937" i="2"/>
  <c r="W1937" i="2"/>
  <c r="AL1971" i="2"/>
  <c r="AG1971" i="2"/>
  <c r="AF1971" i="2"/>
  <c r="AL1926" i="2"/>
  <c r="AG1926" i="2"/>
  <c r="AF1926" i="2"/>
  <c r="U1929" i="2"/>
  <c r="V1929" i="2" s="1"/>
  <c r="S1929" i="2"/>
  <c r="U1940" i="2"/>
  <c r="V1940" i="2" s="1"/>
  <c r="S1940" i="2"/>
  <c r="AL1954" i="2"/>
  <c r="AG1954" i="2"/>
  <c r="AL1956" i="2"/>
  <c r="AG1956" i="2"/>
  <c r="AF1956" i="2"/>
  <c r="AL1957" i="2"/>
  <c r="AG1957" i="2"/>
  <c r="AF1957" i="2"/>
  <c r="U1962" i="2"/>
  <c r="S1962" i="2"/>
  <c r="U1963" i="2"/>
  <c r="S1963" i="2"/>
  <c r="U1965" i="2"/>
  <c r="S1965" i="2"/>
  <c r="AL1968" i="2"/>
  <c r="AG1968" i="2"/>
  <c r="AF1968" i="2"/>
  <c r="U1976" i="2"/>
  <c r="S1976" i="2"/>
  <c r="U1977" i="2"/>
  <c r="S1977" i="2"/>
  <c r="U1978" i="2"/>
  <c r="S1978" i="2"/>
  <c r="U1979" i="2"/>
  <c r="S1979" i="2"/>
  <c r="AL1985" i="2"/>
  <c r="AG1985" i="2"/>
  <c r="AF1985" i="2"/>
  <c r="AL1991" i="2"/>
  <c r="AG1991" i="2"/>
  <c r="AL1993" i="2"/>
  <c r="AG1993" i="2"/>
  <c r="AF1993" i="2"/>
  <c r="AF1997" i="2"/>
  <c r="AG1997" i="2"/>
  <c r="AL1998" i="2"/>
  <c r="AG1998" i="2"/>
  <c r="AF1998" i="2"/>
  <c r="AF2000" i="2"/>
  <c r="AG2000" i="2"/>
  <c r="AL2002" i="2"/>
  <c r="AG2002" i="2"/>
  <c r="AF2002" i="2"/>
  <c r="S2063" i="2"/>
  <c r="U2063" i="2"/>
  <c r="S2067" i="2"/>
  <c r="U2067" i="2"/>
  <c r="AL2233" i="2"/>
  <c r="AG2233" i="2"/>
  <c r="AF2233" i="2"/>
  <c r="AE1900" i="2"/>
  <c r="AE1902" i="2"/>
  <c r="W1904" i="2"/>
  <c r="U1905" i="2"/>
  <c r="V1905" i="2" s="1"/>
  <c r="S1907" i="2"/>
  <c r="AE1910" i="2"/>
  <c r="W1912" i="2"/>
  <c r="U1913" i="2"/>
  <c r="V1913" i="2" s="1"/>
  <c r="S1915" i="2"/>
  <c r="AE1918" i="2"/>
  <c r="AL1934" i="2"/>
  <c r="AF1934" i="2"/>
  <c r="S1937" i="2"/>
  <c r="U1943" i="2"/>
  <c r="S1943" i="2"/>
  <c r="U1944" i="2"/>
  <c r="V1944" i="2" s="1"/>
  <c r="S1944" i="2"/>
  <c r="AL1948" i="2"/>
  <c r="AG1948" i="2"/>
  <c r="AL1950" i="2"/>
  <c r="AG1950" i="2"/>
  <c r="AF1950" i="2"/>
  <c r="AL1951" i="2"/>
  <c r="AG1951" i="2"/>
  <c r="AL1953" i="2"/>
  <c r="AG1953" i="2"/>
  <c r="AF1953" i="2"/>
  <c r="AF1954" i="2"/>
  <c r="AF1955" i="2"/>
  <c r="AG1955" i="2"/>
  <c r="U1959" i="2"/>
  <c r="S1959" i="2"/>
  <c r="S1960" i="2"/>
  <c r="U1967" i="2"/>
  <c r="S1967" i="2"/>
  <c r="T1971" i="2"/>
  <c r="S1974" i="2"/>
  <c r="U1980" i="2"/>
  <c r="U1981" i="2"/>
  <c r="S1981" i="2"/>
  <c r="T1982" i="2"/>
  <c r="AF1989" i="2"/>
  <c r="AG1989" i="2"/>
  <c r="AL1990" i="2"/>
  <c r="AG1990" i="2"/>
  <c r="AF1990" i="2"/>
  <c r="AF1991" i="2"/>
  <c r="AL1996" i="2"/>
  <c r="AG1996" i="2"/>
  <c r="AF1996" i="2"/>
  <c r="AL1997" i="2"/>
  <c r="AL2000" i="2"/>
  <c r="AL2005" i="2"/>
  <c r="AG2005" i="2"/>
  <c r="AF2005" i="2"/>
  <c r="U2012" i="2"/>
  <c r="S2012" i="2"/>
  <c r="T2014" i="2"/>
  <c r="AL2017" i="2"/>
  <c r="AG2017" i="2"/>
  <c r="AF2017" i="2"/>
  <c r="AF2021" i="2"/>
  <c r="AG2021" i="2"/>
  <c r="U2029" i="2"/>
  <c r="S2029" i="2"/>
  <c r="S2037" i="2"/>
  <c r="U2037" i="2"/>
  <c r="U2041" i="2"/>
  <c r="S2041" i="2"/>
  <c r="AG2052" i="2"/>
  <c r="AL2052" i="2"/>
  <c r="AF2052" i="2"/>
  <c r="U2066" i="2"/>
  <c r="S2066" i="2"/>
  <c r="U2085" i="2"/>
  <c r="S2085" i="2"/>
  <c r="AG2116" i="2"/>
  <c r="AF2116" i="2"/>
  <c r="AL2116" i="2"/>
  <c r="U2009" i="2"/>
  <c r="S2009" i="2"/>
  <c r="U2088" i="2"/>
  <c r="S2088" i="2"/>
  <c r="W1920" i="2"/>
  <c r="AL2001" i="2"/>
  <c r="AG2001" i="2"/>
  <c r="AF2001" i="2"/>
  <c r="AG2043" i="2"/>
  <c r="AF2043" i="2"/>
  <c r="AL2043" i="2"/>
  <c r="U2047" i="2"/>
  <c r="S2047" i="2"/>
  <c r="AL2060" i="2"/>
  <c r="AG2060" i="2"/>
  <c r="AF2060" i="2"/>
  <c r="S2087" i="2"/>
  <c r="U2087" i="2"/>
  <c r="AF2188" i="2"/>
  <c r="AL2188" i="2"/>
  <c r="AG2188" i="2"/>
  <c r="T1897" i="2"/>
  <c r="X1904" i="2"/>
  <c r="X1912" i="2"/>
  <c r="AG1922" i="2"/>
  <c r="AF1922" i="2"/>
  <c r="U1936" i="2"/>
  <c r="V1936" i="2" s="1"/>
  <c r="S1936" i="2"/>
  <c r="AL1947" i="2"/>
  <c r="AG1947" i="2"/>
  <c r="AF1947" i="2"/>
  <c r="AF1952" i="2"/>
  <c r="AG1952" i="2"/>
  <c r="T1957" i="2"/>
  <c r="U1966" i="2"/>
  <c r="S1966" i="2"/>
  <c r="T1968" i="2"/>
  <c r="U1972" i="2"/>
  <c r="U1983" i="2"/>
  <c r="U1984" i="2"/>
  <c r="S1984" i="2"/>
  <c r="T1985" i="2"/>
  <c r="AL1988" i="2"/>
  <c r="AG1988" i="2"/>
  <c r="AF1988" i="2"/>
  <c r="T2002" i="2"/>
  <c r="U2004" i="2"/>
  <c r="S2004" i="2"/>
  <c r="AL2020" i="2"/>
  <c r="AG2020" i="2"/>
  <c r="AF2020" i="2"/>
  <c r="U2050" i="2"/>
  <c r="U2181" i="2"/>
  <c r="S2181" i="2"/>
  <c r="U2182" i="2"/>
  <c r="S2182" i="2"/>
  <c r="U1964" i="2"/>
  <c r="S1964" i="2"/>
  <c r="AF1969" i="2"/>
  <c r="AG1969" i="2"/>
  <c r="AL1970" i="2"/>
  <c r="AG1970" i="2"/>
  <c r="AF1970" i="2"/>
  <c r="AL1982" i="2"/>
  <c r="AG1982" i="2"/>
  <c r="AF1982" i="2"/>
  <c r="AL2014" i="2"/>
  <c r="AG2014" i="2"/>
  <c r="AF2014" i="2"/>
  <c r="S2055" i="2"/>
  <c r="U2055" i="2"/>
  <c r="AE1920" i="2"/>
  <c r="X1926" i="2"/>
  <c r="W1926" i="2"/>
  <c r="AL1930" i="2"/>
  <c r="AG1930" i="2"/>
  <c r="AF1946" i="2"/>
  <c r="AG1946" i="2"/>
  <c r="U2005" i="2"/>
  <c r="S2005" i="2"/>
  <c r="AF2027" i="2"/>
  <c r="AG2027" i="2"/>
  <c r="AL2103" i="2"/>
  <c r="AG2103" i="2"/>
  <c r="AF2103" i="2"/>
  <c r="AL2178" i="2"/>
  <c r="AG2178" i="2"/>
  <c r="AF2178" i="2"/>
  <c r="S1902" i="2"/>
  <c r="S1910" i="2"/>
  <c r="S1918" i="2"/>
  <c r="W1928" i="2"/>
  <c r="AF1930" i="2"/>
  <c r="AE1937" i="2"/>
  <c r="AL1946" i="2"/>
  <c r="U1953" i="2"/>
  <c r="S1953" i="2"/>
  <c r="S1954" i="2"/>
  <c r="U1986" i="2"/>
  <c r="S1986" i="2"/>
  <c r="U1987" i="2"/>
  <c r="S1987" i="2"/>
  <c r="U1988" i="2"/>
  <c r="S1988" i="2"/>
  <c r="U1997" i="2"/>
  <c r="U2007" i="2"/>
  <c r="S2007" i="2"/>
  <c r="U2019" i="2"/>
  <c r="S2019" i="2"/>
  <c r="U2020" i="2"/>
  <c r="S2020" i="2"/>
  <c r="AL2023" i="2"/>
  <c r="AG2023" i="2"/>
  <c r="AF2023" i="2"/>
  <c r="AL2026" i="2"/>
  <c r="AG2026" i="2"/>
  <c r="AF2026" i="2"/>
  <c r="AL2027" i="2"/>
  <c r="AG2046" i="2"/>
  <c r="AL2046" i="2"/>
  <c r="AF2046" i="2"/>
  <c r="AF2055" i="2"/>
  <c r="AL2055" i="2"/>
  <c r="AG2055" i="2"/>
  <c r="AL2074" i="2"/>
  <c r="AG2074" i="2"/>
  <c r="AF2074" i="2"/>
  <c r="U2095" i="2"/>
  <c r="S2095" i="2"/>
  <c r="S2099" i="2"/>
  <c r="U2099" i="2"/>
  <c r="U2132" i="2"/>
  <c r="S2132" i="2"/>
  <c r="S1931" i="2"/>
  <c r="U1931" i="2"/>
  <c r="V1931" i="2" s="1"/>
  <c r="AF1958" i="2"/>
  <c r="AG1958" i="2"/>
  <c r="AL1999" i="2"/>
  <c r="AG1999" i="2"/>
  <c r="AF2003" i="2"/>
  <c r="AG2003" i="2"/>
  <c r="U2032" i="2"/>
  <c r="S2032" i="2"/>
  <c r="S2036" i="2"/>
  <c r="U2036" i="2"/>
  <c r="U2149" i="2"/>
  <c r="S2149" i="2"/>
  <c r="U1939" i="2"/>
  <c r="V1939" i="2" s="1"/>
  <c r="S1939" i="2"/>
  <c r="U1956" i="2"/>
  <c r="S1956" i="2"/>
  <c r="U1994" i="2"/>
  <c r="S1994" i="2"/>
  <c r="U1996" i="2"/>
  <c r="AL2008" i="2"/>
  <c r="AG2008" i="2"/>
  <c r="AF2008" i="2"/>
  <c r="U2015" i="2"/>
  <c r="S2015" i="2"/>
  <c r="U2017" i="2"/>
  <c r="U2052" i="2"/>
  <c r="S2052" i="2"/>
  <c r="AL2176" i="2"/>
  <c r="AG2176" i="2"/>
  <c r="AF2176" i="2"/>
  <c r="S1903" i="2"/>
  <c r="U1909" i="2"/>
  <c r="V1909" i="2" s="1"/>
  <c r="S1911" i="2"/>
  <c r="U1917" i="2"/>
  <c r="V1917" i="2" s="1"/>
  <c r="S1919" i="2"/>
  <c r="S1923" i="2"/>
  <c r="S1924" i="2"/>
  <c r="S1926" i="2"/>
  <c r="U1935" i="2"/>
  <c r="V1935" i="2" s="1"/>
  <c r="U1947" i="2"/>
  <c r="S1948" i="2"/>
  <c r="S1951" i="2"/>
  <c r="AL1960" i="2"/>
  <c r="AG1960" i="2"/>
  <c r="AL1962" i="2"/>
  <c r="AG1962" i="2"/>
  <c r="AF1962" i="2"/>
  <c r="AL1974" i="2"/>
  <c r="AG1974" i="2"/>
  <c r="AL1976" i="2"/>
  <c r="AG1976" i="2"/>
  <c r="AF1976" i="2"/>
  <c r="AF1980" i="2"/>
  <c r="AG1980" i="2"/>
  <c r="U1989" i="2"/>
  <c r="U2006" i="2"/>
  <c r="S2006" i="2"/>
  <c r="U2008" i="2"/>
  <c r="S2008" i="2"/>
  <c r="AL2011" i="2"/>
  <c r="AG2011" i="2"/>
  <c r="AF2011" i="2"/>
  <c r="U2018" i="2"/>
  <c r="S2018" i="2"/>
  <c r="U2021" i="2"/>
  <c r="AL2062" i="2"/>
  <c r="AF2062" i="2"/>
  <c r="AG2062" i="2"/>
  <c r="AL2066" i="2"/>
  <c r="AF2066" i="2"/>
  <c r="AG2066" i="2"/>
  <c r="AG2068" i="2"/>
  <c r="AF2068" i="2"/>
  <c r="AL2068" i="2"/>
  <c r="AL2162" i="2"/>
  <c r="AG2162" i="2"/>
  <c r="AF2162" i="2"/>
  <c r="AL2163" i="2"/>
  <c r="AG2163" i="2"/>
  <c r="AF2163" i="2"/>
  <c r="U2011" i="2"/>
  <c r="S2011" i="2"/>
  <c r="U2033" i="2"/>
  <c r="S2033" i="2"/>
  <c r="AL2050" i="2"/>
  <c r="AG2050" i="2"/>
  <c r="AF2050" i="2"/>
  <c r="AG2119" i="2"/>
  <c r="AF2119" i="2"/>
  <c r="AL2119" i="2"/>
  <c r="U1993" i="2"/>
  <c r="S1993" i="2"/>
  <c r="AF2024" i="2"/>
  <c r="AG2024" i="2"/>
  <c r="U2107" i="2"/>
  <c r="S2107" i="2"/>
  <c r="W1902" i="2"/>
  <c r="W1910" i="2"/>
  <c r="W1918" i="2"/>
  <c r="AL1959" i="2"/>
  <c r="AG1959" i="2"/>
  <c r="AF1959" i="2"/>
  <c r="AF1960" i="2"/>
  <c r="AL1965" i="2"/>
  <c r="AG1965" i="2"/>
  <c r="AF1965" i="2"/>
  <c r="AF1972" i="2"/>
  <c r="AG1972" i="2"/>
  <c r="AL1973" i="2"/>
  <c r="AG1973" i="2"/>
  <c r="AF1973" i="2"/>
  <c r="AF1974" i="2"/>
  <c r="AL1979" i="2"/>
  <c r="AG1979" i="2"/>
  <c r="AF1979" i="2"/>
  <c r="AL1980" i="2"/>
  <c r="AF1983" i="2"/>
  <c r="AG1983" i="2"/>
  <c r="U2010" i="2"/>
  <c r="S2010" i="2"/>
  <c r="T2023" i="2"/>
  <c r="U2025" i="2"/>
  <c r="S2025" i="2"/>
  <c r="T2026" i="2"/>
  <c r="S2031" i="2"/>
  <c r="U2034" i="2"/>
  <c r="S2034" i="2"/>
  <c r="S2090" i="2"/>
  <c r="U2090" i="2"/>
  <c r="U2123" i="2"/>
  <c r="S2123" i="2"/>
  <c r="S2124" i="2"/>
  <c r="U2124" i="2"/>
  <c r="U1949" i="2"/>
  <c r="AL1949" i="2"/>
  <c r="U1961" i="2"/>
  <c r="AL1961" i="2"/>
  <c r="AF1963" i="2"/>
  <c r="AF1966" i="2"/>
  <c r="U1975" i="2"/>
  <c r="AL1975" i="2"/>
  <c r="AF1977" i="2"/>
  <c r="AF1986" i="2"/>
  <c r="U1992" i="2"/>
  <c r="AL1992" i="2"/>
  <c r="AF1994" i="2"/>
  <c r="AF2006" i="2"/>
  <c r="AF2009" i="2"/>
  <c r="AF2012" i="2"/>
  <c r="AF2015" i="2"/>
  <c r="AF2018" i="2"/>
  <c r="T2054" i="2"/>
  <c r="AG2063" i="2"/>
  <c r="U2065" i="2"/>
  <c r="S2065" i="2"/>
  <c r="AG2067" i="2"/>
  <c r="U2082" i="2"/>
  <c r="S2082" i="2"/>
  <c r="T2086" i="2"/>
  <c r="T2089" i="2"/>
  <c r="AL2098" i="2"/>
  <c r="AG2098" i="2"/>
  <c r="AF2098" i="2"/>
  <c r="AL2101" i="2"/>
  <c r="AG2101" i="2"/>
  <c r="AF2101" i="2"/>
  <c r="AL2117" i="2"/>
  <c r="AG2117" i="2"/>
  <c r="AF2117" i="2"/>
  <c r="AL2118" i="2"/>
  <c r="AG2118" i="2"/>
  <c r="AL2120" i="2"/>
  <c r="AG2120" i="2"/>
  <c r="AF2120" i="2"/>
  <c r="AL2121" i="2"/>
  <c r="AG2121" i="2"/>
  <c r="U2134" i="2"/>
  <c r="S2134" i="2"/>
  <c r="U2137" i="2"/>
  <c r="S2137" i="2"/>
  <c r="T2168" i="2"/>
  <c r="AL2179" i="2"/>
  <c r="AG2179" i="2"/>
  <c r="AF2179" i="2"/>
  <c r="AL2190" i="2"/>
  <c r="AG2190" i="2"/>
  <c r="AF2202" i="2"/>
  <c r="AL2202" i="2"/>
  <c r="AG2202" i="2"/>
  <c r="U2208" i="2"/>
  <c r="S2208" i="2"/>
  <c r="AL2255" i="2"/>
  <c r="AG2255" i="2"/>
  <c r="AF2255" i="2"/>
  <c r="AL2269" i="2"/>
  <c r="AG2269" i="2"/>
  <c r="AF2269" i="2"/>
  <c r="U2271" i="2"/>
  <c r="AL2288" i="2"/>
  <c r="AG2288" i="2"/>
  <c r="AF2288" i="2"/>
  <c r="AL2290" i="2"/>
  <c r="AG2290" i="2"/>
  <c r="AF2290" i="2"/>
  <c r="AL2306" i="2"/>
  <c r="AG2306" i="2"/>
  <c r="AF2306" i="2"/>
  <c r="U2308" i="2"/>
  <c r="S2308" i="2"/>
  <c r="AL2316" i="2"/>
  <c r="AG2316" i="2"/>
  <c r="AF2316" i="2"/>
  <c r="S2319" i="2"/>
  <c r="S2324" i="2"/>
  <c r="U2324" i="2"/>
  <c r="U2332" i="2"/>
  <c r="S2332" i="2"/>
  <c r="AL2347" i="2"/>
  <c r="AG2347" i="2"/>
  <c r="AF2347" i="2"/>
  <c r="U2352" i="2"/>
  <c r="S2352" i="2"/>
  <c r="AL2359" i="2"/>
  <c r="AG2359" i="2"/>
  <c r="AF2359" i="2"/>
  <c r="AF2361" i="2"/>
  <c r="AL2361" i="2"/>
  <c r="AG2361" i="2"/>
  <c r="AL2366" i="2"/>
  <c r="AG2366" i="2"/>
  <c r="AF2366" i="2"/>
  <c r="U2376" i="2"/>
  <c r="S2376" i="2"/>
  <c r="AG2033" i="2"/>
  <c r="AG2035" i="2"/>
  <c r="T2046" i="2"/>
  <c r="AL2054" i="2"/>
  <c r="T2057" i="2"/>
  <c r="S2059" i="2"/>
  <c r="T2068" i="2"/>
  <c r="U2084" i="2"/>
  <c r="U2093" i="2"/>
  <c r="T2098" i="2"/>
  <c r="U2100" i="2"/>
  <c r="S2100" i="2"/>
  <c r="U2104" i="2"/>
  <c r="S2104" i="2"/>
  <c r="S2105" i="2"/>
  <c r="U2105" i="2"/>
  <c r="U2108" i="2"/>
  <c r="AL2112" i="2"/>
  <c r="AG2112" i="2"/>
  <c r="AF2112" i="2"/>
  <c r="AL2115" i="2"/>
  <c r="AG2115" i="2"/>
  <c r="AF2115" i="2"/>
  <c r="U2122" i="2"/>
  <c r="S2122" i="2"/>
  <c r="S2125" i="2"/>
  <c r="S2127" i="2"/>
  <c r="U2127" i="2"/>
  <c r="U2131" i="2"/>
  <c r="S2131" i="2"/>
  <c r="U2133" i="2"/>
  <c r="AL2154" i="2"/>
  <c r="AG2154" i="2"/>
  <c r="AF2154" i="2"/>
  <c r="AL2159" i="2"/>
  <c r="AG2159" i="2"/>
  <c r="AF2159" i="2"/>
  <c r="AL2160" i="2"/>
  <c r="AG2160" i="2"/>
  <c r="S2166" i="2"/>
  <c r="U2166" i="2"/>
  <c r="U2167" i="2"/>
  <c r="S2167" i="2"/>
  <c r="AL2173" i="2"/>
  <c r="AG2173" i="2"/>
  <c r="AF2173" i="2"/>
  <c r="AL2175" i="2"/>
  <c r="AG2175" i="2"/>
  <c r="AF2175" i="2"/>
  <c r="AL2187" i="2"/>
  <c r="AG2187" i="2"/>
  <c r="AF2187" i="2"/>
  <c r="U2189" i="2"/>
  <c r="S2189" i="2"/>
  <c r="U2193" i="2"/>
  <c r="S2193" i="2"/>
  <c r="U2198" i="2"/>
  <c r="S2198" i="2"/>
  <c r="U2200" i="2"/>
  <c r="S2200" i="2"/>
  <c r="T2042" i="2"/>
  <c r="T2048" i="2"/>
  <c r="AL2071" i="2"/>
  <c r="AG2071" i="2"/>
  <c r="AF2071" i="2"/>
  <c r="AL2073" i="2"/>
  <c r="AG2073" i="2"/>
  <c r="AF2073" i="2"/>
  <c r="AL2077" i="2"/>
  <c r="AG2077" i="2"/>
  <c r="AF2077" i="2"/>
  <c r="S2096" i="2"/>
  <c r="U2096" i="2"/>
  <c r="S2102" i="2"/>
  <c r="U2102" i="2"/>
  <c r="AL2140" i="2"/>
  <c r="AG2140" i="2"/>
  <c r="AF2140" i="2"/>
  <c r="AL2145" i="2"/>
  <c r="AG2145" i="2"/>
  <c r="AF2145" i="2"/>
  <c r="AL2146" i="2"/>
  <c r="AG2146" i="2"/>
  <c r="AF2146" i="2"/>
  <c r="AG2158" i="2"/>
  <c r="AF2158" i="2"/>
  <c r="S2203" i="2"/>
  <c r="U2203" i="2"/>
  <c r="U2218" i="2"/>
  <c r="S2218" i="2"/>
  <c r="S1932" i="2"/>
  <c r="S1970" i="2"/>
  <c r="S1973" i="2"/>
  <c r="S1990" i="2"/>
  <c r="S2001" i="2"/>
  <c r="S2022" i="2"/>
  <c r="S2028" i="2"/>
  <c r="S2038" i="2"/>
  <c r="AF2061" i="2"/>
  <c r="AL2065" i="2"/>
  <c r="AF2065" i="2"/>
  <c r="AF2069" i="2"/>
  <c r="AG2070" i="2"/>
  <c r="AF2070" i="2"/>
  <c r="AF2072" i="2"/>
  <c r="U2074" i="2"/>
  <c r="S2074" i="2"/>
  <c r="AL2076" i="2"/>
  <c r="AG2076" i="2"/>
  <c r="AF2076" i="2"/>
  <c r="U2103" i="2"/>
  <c r="S2103" i="2"/>
  <c r="AL2111" i="2"/>
  <c r="AG2111" i="2"/>
  <c r="AF2111" i="2"/>
  <c r="AG2144" i="2"/>
  <c r="AF2144" i="2"/>
  <c r="AL2151" i="2"/>
  <c r="AG2151" i="2"/>
  <c r="AF2151" i="2"/>
  <c r="AL2152" i="2"/>
  <c r="AG2152" i="2"/>
  <c r="AL2157" i="2"/>
  <c r="AG2157" i="2"/>
  <c r="AF2157" i="2"/>
  <c r="AL2158" i="2"/>
  <c r="U2162" i="2"/>
  <c r="S2162" i="2"/>
  <c r="U2164" i="2"/>
  <c r="AL2170" i="2"/>
  <c r="AG2170" i="2"/>
  <c r="AF2170" i="2"/>
  <c r="AL2171" i="2"/>
  <c r="AG2171" i="2"/>
  <c r="U2176" i="2"/>
  <c r="S2176" i="2"/>
  <c r="S2177" i="2"/>
  <c r="U2177" i="2"/>
  <c r="U2178" i="2"/>
  <c r="S2178" i="2"/>
  <c r="AL2184" i="2"/>
  <c r="AG2184" i="2"/>
  <c r="AF2184" i="2"/>
  <c r="AL2185" i="2"/>
  <c r="AG2185" i="2"/>
  <c r="AF2209" i="2"/>
  <c r="AL2209" i="2"/>
  <c r="AG2209" i="2"/>
  <c r="AF2212" i="2"/>
  <c r="AG2212" i="2"/>
  <c r="AL2212" i="2"/>
  <c r="U2219" i="2"/>
  <c r="S2219" i="2"/>
  <c r="U2220" i="2"/>
  <c r="S2220" i="2"/>
  <c r="S2231" i="2"/>
  <c r="U2231" i="2"/>
  <c r="AF2019" i="2"/>
  <c r="AL2048" i="2"/>
  <c r="T2058" i="2"/>
  <c r="AG2061" i="2"/>
  <c r="AG2065" i="2"/>
  <c r="S2069" i="2"/>
  <c r="AL2069" i="2"/>
  <c r="AL2070" i="2"/>
  <c r="AG2072" i="2"/>
  <c r="T2077" i="2"/>
  <c r="AL2080" i="2"/>
  <c r="AG2080" i="2"/>
  <c r="AG2081" i="2"/>
  <c r="AF2081" i="2"/>
  <c r="AL2109" i="2"/>
  <c r="AG2109" i="2"/>
  <c r="AF2109" i="2"/>
  <c r="AL2110" i="2"/>
  <c r="AG2110" i="2"/>
  <c r="U2112" i="2"/>
  <c r="S2112" i="2"/>
  <c r="S2113" i="2"/>
  <c r="U2113" i="2"/>
  <c r="U2116" i="2"/>
  <c r="AL2134" i="2"/>
  <c r="AG2134" i="2"/>
  <c r="AF2134" i="2"/>
  <c r="AL2135" i="2"/>
  <c r="AG2135" i="2"/>
  <c r="AL2137" i="2"/>
  <c r="AG2137" i="2"/>
  <c r="AF2137" i="2"/>
  <c r="AL2138" i="2"/>
  <c r="AG2138" i="2"/>
  <c r="AL2143" i="2"/>
  <c r="AG2143" i="2"/>
  <c r="AF2143" i="2"/>
  <c r="AL2144" i="2"/>
  <c r="AG2150" i="2"/>
  <c r="AF2150" i="2"/>
  <c r="AF2152" i="2"/>
  <c r="U2154" i="2"/>
  <c r="S2154" i="2"/>
  <c r="S2155" i="2"/>
  <c r="U2155" i="2"/>
  <c r="U2159" i="2"/>
  <c r="S2159" i="2"/>
  <c r="U2161" i="2"/>
  <c r="S2161" i="2"/>
  <c r="AG2169" i="2"/>
  <c r="AF2169" i="2"/>
  <c r="AF2171" i="2"/>
  <c r="U2173" i="2"/>
  <c r="S2173" i="2"/>
  <c r="S2174" i="2"/>
  <c r="U2174" i="2"/>
  <c r="AG2183" i="2"/>
  <c r="AF2183" i="2"/>
  <c r="AF2185" i="2"/>
  <c r="U2187" i="2"/>
  <c r="S2187" i="2"/>
  <c r="U2188" i="2"/>
  <c r="AG2195" i="2"/>
  <c r="AF2195" i="2"/>
  <c r="AG2205" i="2"/>
  <c r="AL2205" i="2"/>
  <c r="AL2211" i="2"/>
  <c r="AF2211" i="2"/>
  <c r="AG2211" i="2"/>
  <c r="U2217" i="2"/>
  <c r="S2217" i="2"/>
  <c r="AG2025" i="2"/>
  <c r="AG2032" i="2"/>
  <c r="AG2034" i="2"/>
  <c r="AL2036" i="2"/>
  <c r="T2043" i="2"/>
  <c r="T2049" i="2"/>
  <c r="T2051" i="2"/>
  <c r="S2061" i="2"/>
  <c r="U2071" i="2"/>
  <c r="S2071" i="2"/>
  <c r="S2072" i="2"/>
  <c r="U2073" i="2"/>
  <c r="S2073" i="2"/>
  <c r="T2080" i="2"/>
  <c r="AL2083" i="2"/>
  <c r="AG2083" i="2"/>
  <c r="AG2084" i="2"/>
  <c r="AF2084" i="2"/>
  <c r="AL2088" i="2"/>
  <c r="AG2088" i="2"/>
  <c r="AF2088" i="2"/>
  <c r="AG2093" i="2"/>
  <c r="AF2093" i="2"/>
  <c r="AG2108" i="2"/>
  <c r="AF2108" i="2"/>
  <c r="AL2123" i="2"/>
  <c r="AG2123" i="2"/>
  <c r="AF2123" i="2"/>
  <c r="AG2130" i="2"/>
  <c r="AF2130" i="2"/>
  <c r="AG2133" i="2"/>
  <c r="AF2133" i="2"/>
  <c r="AG2136" i="2"/>
  <c r="AF2136" i="2"/>
  <c r="U2140" i="2"/>
  <c r="S2140" i="2"/>
  <c r="S2141" i="2"/>
  <c r="U2141" i="2"/>
  <c r="U2142" i="2"/>
  <c r="S2142" i="2"/>
  <c r="AL2149" i="2"/>
  <c r="AG2149" i="2"/>
  <c r="AF2149" i="2"/>
  <c r="AL2168" i="2"/>
  <c r="AG2168" i="2"/>
  <c r="AF2168" i="2"/>
  <c r="AL2181" i="2"/>
  <c r="AG2181" i="2"/>
  <c r="AF2181" i="2"/>
  <c r="AL2182" i="2"/>
  <c r="AG2182" i="2"/>
  <c r="AF2182" i="2"/>
  <c r="AF2194" i="2"/>
  <c r="AL2194" i="2"/>
  <c r="AG2194" i="2"/>
  <c r="AL2208" i="2"/>
  <c r="AG2208" i="2"/>
  <c r="AF2208" i="2"/>
  <c r="S2213" i="2"/>
  <c r="U2213" i="2"/>
  <c r="AG2215" i="2"/>
  <c r="AL2215" i="2"/>
  <c r="AF2215" i="2"/>
  <c r="T2039" i="2"/>
  <c r="T2045" i="2"/>
  <c r="U2076" i="2"/>
  <c r="S2076" i="2"/>
  <c r="U2079" i="2"/>
  <c r="S2079" i="2"/>
  <c r="T2083" i="2"/>
  <c r="AL2086" i="2"/>
  <c r="AG2086" i="2"/>
  <c r="AG2087" i="2"/>
  <c r="AF2087" i="2"/>
  <c r="AL2089" i="2"/>
  <c r="AG2089" i="2"/>
  <c r="AG2090" i="2"/>
  <c r="AF2090" i="2"/>
  <c r="AL2092" i="2"/>
  <c r="AG2092" i="2"/>
  <c r="AF2092" i="2"/>
  <c r="AL2095" i="2"/>
  <c r="AG2095" i="2"/>
  <c r="AF2095" i="2"/>
  <c r="AG2099" i="2"/>
  <c r="AF2099" i="2"/>
  <c r="AL2104" i="2"/>
  <c r="AG2104" i="2"/>
  <c r="AF2104" i="2"/>
  <c r="AL2107" i="2"/>
  <c r="AG2107" i="2"/>
  <c r="AF2107" i="2"/>
  <c r="U2111" i="2"/>
  <c r="S2111" i="2"/>
  <c r="AL2126" i="2"/>
  <c r="AG2126" i="2"/>
  <c r="AF2126" i="2"/>
  <c r="AL2129" i="2"/>
  <c r="AG2129" i="2"/>
  <c r="AF2129" i="2"/>
  <c r="AL2130" i="2"/>
  <c r="AL2132" i="2"/>
  <c r="AG2132" i="2"/>
  <c r="AF2132" i="2"/>
  <c r="AL2133" i="2"/>
  <c r="AL2136" i="2"/>
  <c r="S2147" i="2"/>
  <c r="U2147" i="2"/>
  <c r="U2151" i="2"/>
  <c r="S2151" i="2"/>
  <c r="AL2165" i="2"/>
  <c r="AG2165" i="2"/>
  <c r="AF2165" i="2"/>
  <c r="AL2167" i="2"/>
  <c r="AG2167" i="2"/>
  <c r="AF2167" i="2"/>
  <c r="U2170" i="2"/>
  <c r="S2170" i="2"/>
  <c r="AG2180" i="2"/>
  <c r="AF2180" i="2"/>
  <c r="AL2189" i="2"/>
  <c r="AG2189" i="2"/>
  <c r="AF2189" i="2"/>
  <c r="AF2191" i="2"/>
  <c r="AL2191" i="2"/>
  <c r="AG2191" i="2"/>
  <c r="AL2192" i="2"/>
  <c r="AG2192" i="2"/>
  <c r="AL2198" i="2"/>
  <c r="AG2198" i="2"/>
  <c r="AF2198" i="2"/>
  <c r="AL2200" i="2"/>
  <c r="AG2200" i="2"/>
  <c r="AF2200" i="2"/>
  <c r="U2206" i="2"/>
  <c r="S2206" i="2"/>
  <c r="T2223" i="2"/>
  <c r="AF2226" i="2"/>
  <c r="AL2226" i="2"/>
  <c r="AG2226" i="2"/>
  <c r="AG2227" i="2"/>
  <c r="AF2227" i="2"/>
  <c r="U2234" i="2"/>
  <c r="S2234" i="2"/>
  <c r="U2237" i="2"/>
  <c r="S2237" i="2"/>
  <c r="AL2242" i="2"/>
  <c r="AG2242" i="2"/>
  <c r="AF2242" i="2"/>
  <c r="S2258" i="2"/>
  <c r="U2258" i="2"/>
  <c r="S2261" i="2"/>
  <c r="U2261" i="2"/>
  <c r="U2262" i="2"/>
  <c r="S2262" i="2"/>
  <c r="AL2295" i="2"/>
  <c r="AG2295" i="2"/>
  <c r="AF2295" i="2"/>
  <c r="U2297" i="2"/>
  <c r="S2297" i="2"/>
  <c r="AL2305" i="2"/>
  <c r="AG2305" i="2"/>
  <c r="AF2305" i="2"/>
  <c r="U2325" i="2"/>
  <c r="S2325" i="2"/>
  <c r="AL2345" i="2"/>
  <c r="AG2345" i="2"/>
  <c r="AF2345" i="2"/>
  <c r="S2369" i="2"/>
  <c r="U2369" i="2"/>
  <c r="U2373" i="2"/>
  <c r="S2373" i="2"/>
  <c r="S2374" i="2"/>
  <c r="S2375" i="2"/>
  <c r="U2375" i="2"/>
  <c r="AF2386" i="2"/>
  <c r="AL2386" i="2"/>
  <c r="AG2386" i="2"/>
  <c r="AF2216" i="2"/>
  <c r="AL2217" i="2"/>
  <c r="AF2217" i="2"/>
  <c r="U2222" i="2"/>
  <c r="S2222" i="2"/>
  <c r="AL2254" i="2"/>
  <c r="AG2254" i="2"/>
  <c r="AF2254" i="2"/>
  <c r="AL2268" i="2"/>
  <c r="AG2268" i="2"/>
  <c r="AF2268" i="2"/>
  <c r="AF2276" i="2"/>
  <c r="AL2276" i="2"/>
  <c r="AG2276" i="2"/>
  <c r="AL2287" i="2"/>
  <c r="AG2287" i="2"/>
  <c r="AF2287" i="2"/>
  <c r="AL2294" i="2"/>
  <c r="AG2294" i="2"/>
  <c r="AF2294" i="2"/>
  <c r="U2296" i="2"/>
  <c r="U2301" i="2"/>
  <c r="S2301" i="2"/>
  <c r="U2307" i="2"/>
  <c r="S2307" i="2"/>
  <c r="AL2315" i="2"/>
  <c r="AG2315" i="2"/>
  <c r="AF2315" i="2"/>
  <c r="U2326" i="2"/>
  <c r="S2326" i="2"/>
  <c r="U2328" i="2"/>
  <c r="S2328" i="2"/>
  <c r="U2329" i="2"/>
  <c r="S2329" i="2"/>
  <c r="AL2342" i="2"/>
  <c r="AG2342" i="2"/>
  <c r="AF2342" i="2"/>
  <c r="U2344" i="2"/>
  <c r="AL2358" i="2"/>
  <c r="AG2358" i="2"/>
  <c r="AF2358" i="2"/>
  <c r="U2365" i="2"/>
  <c r="S2365" i="2"/>
  <c r="S2382" i="2"/>
  <c r="U2382" i="2"/>
  <c r="AF2196" i="2"/>
  <c r="AF2206" i="2"/>
  <c r="AL2216" i="2"/>
  <c r="AG2217" i="2"/>
  <c r="T2226" i="2"/>
  <c r="S2232" i="2"/>
  <c r="AL2245" i="2"/>
  <c r="AG2245" i="2"/>
  <c r="AF2245" i="2"/>
  <c r="U2255" i="2"/>
  <c r="S2255" i="2"/>
  <c r="U2269" i="2"/>
  <c r="S2269" i="2"/>
  <c r="AL2304" i="2"/>
  <c r="AG2304" i="2"/>
  <c r="AF2304" i="2"/>
  <c r="U2316" i="2"/>
  <c r="AL2334" i="2"/>
  <c r="AG2334" i="2"/>
  <c r="AF2334" i="2"/>
  <c r="U2336" i="2"/>
  <c r="S2336" i="2"/>
  <c r="AL2341" i="2"/>
  <c r="AG2341" i="2"/>
  <c r="AF2341" i="2"/>
  <c r="S2346" i="2"/>
  <c r="U2346" i="2"/>
  <c r="U2359" i="2"/>
  <c r="S2359" i="2"/>
  <c r="S2361" i="2"/>
  <c r="U2361" i="2"/>
  <c r="S2366" i="2"/>
  <c r="AF2079" i="2"/>
  <c r="AF2082" i="2"/>
  <c r="AF2085" i="2"/>
  <c r="AF2091" i="2"/>
  <c r="AF2097" i="2"/>
  <c r="AF2106" i="2"/>
  <c r="AF2114" i="2"/>
  <c r="AF2128" i="2"/>
  <c r="S2216" i="2"/>
  <c r="U2225" i="2"/>
  <c r="S2225" i="2"/>
  <c r="AL2230" i="2"/>
  <c r="AG2230" i="2"/>
  <c r="U2240" i="2"/>
  <c r="S2240" i="2"/>
  <c r="U2242" i="2"/>
  <c r="S2242" i="2"/>
  <c r="AL2265" i="2"/>
  <c r="AG2265" i="2"/>
  <c r="AF2265" i="2"/>
  <c r="U2277" i="2"/>
  <c r="U2286" i="2"/>
  <c r="S2286" i="2"/>
  <c r="AL2293" i="2"/>
  <c r="AG2293" i="2"/>
  <c r="AF2293" i="2"/>
  <c r="AL2303" i="2"/>
  <c r="AG2303" i="2"/>
  <c r="AF2303" i="2"/>
  <c r="U2305" i="2"/>
  <c r="S2305" i="2"/>
  <c r="AL2309" i="2"/>
  <c r="AG2309" i="2"/>
  <c r="AF2309" i="2"/>
  <c r="U2314" i="2"/>
  <c r="S2314" i="2"/>
  <c r="AL2333" i="2"/>
  <c r="AG2333" i="2"/>
  <c r="AF2333" i="2"/>
  <c r="AL2340" i="2"/>
  <c r="AG2340" i="2"/>
  <c r="AF2340" i="2"/>
  <c r="U2364" i="2"/>
  <c r="AL2377" i="2"/>
  <c r="AG2377" i="2"/>
  <c r="AF2377" i="2"/>
  <c r="AG2079" i="2"/>
  <c r="AG2082" i="2"/>
  <c r="AG2085" i="2"/>
  <c r="AG2091" i="2"/>
  <c r="AG2094" i="2"/>
  <c r="AG2097" i="2"/>
  <c r="AG2100" i="2"/>
  <c r="AG2106" i="2"/>
  <c r="AG2114" i="2"/>
  <c r="AF2122" i="2"/>
  <c r="AG2125" i="2"/>
  <c r="AG2128" i="2"/>
  <c r="AG2131" i="2"/>
  <c r="AF2139" i="2"/>
  <c r="AF2153" i="2"/>
  <c r="AF2161" i="2"/>
  <c r="AF2164" i="2"/>
  <c r="AF2172" i="2"/>
  <c r="AF2186" i="2"/>
  <c r="AF2193" i="2"/>
  <c r="U2202" i="2"/>
  <c r="AL2213" i="2"/>
  <c r="AG2218" i="2"/>
  <c r="AL2219" i="2"/>
  <c r="AF2219" i="2"/>
  <c r="AF2230" i="2"/>
  <c r="AL2235" i="2"/>
  <c r="AF2235" i="2"/>
  <c r="S2244" i="2"/>
  <c r="U2244" i="2"/>
  <c r="S2247" i="2"/>
  <c r="U2247" i="2"/>
  <c r="U2248" i="2"/>
  <c r="S2248" i="2"/>
  <c r="U2254" i="2"/>
  <c r="S2254" i="2"/>
  <c r="U2268" i="2"/>
  <c r="AL2271" i="2"/>
  <c r="AG2271" i="2"/>
  <c r="AF2271" i="2"/>
  <c r="U2274" i="2"/>
  <c r="S2274" i="2"/>
  <c r="S2276" i="2"/>
  <c r="U2276" i="2"/>
  <c r="U2287" i="2"/>
  <c r="S2287" i="2"/>
  <c r="AL2292" i="2"/>
  <c r="AG2292" i="2"/>
  <c r="AF2292" i="2"/>
  <c r="U2294" i="2"/>
  <c r="S2294" i="2"/>
  <c r="AL2302" i="2"/>
  <c r="AG2302" i="2"/>
  <c r="AF2302" i="2"/>
  <c r="AL2308" i="2"/>
  <c r="AG2308" i="2"/>
  <c r="AF2308" i="2"/>
  <c r="U2311" i="2"/>
  <c r="S2311" i="2"/>
  <c r="AL2323" i="2"/>
  <c r="AG2323" i="2"/>
  <c r="AF2323" i="2"/>
  <c r="AL2332" i="2"/>
  <c r="AG2332" i="2"/>
  <c r="AF2332" i="2"/>
  <c r="S2335" i="2"/>
  <c r="U2335" i="2"/>
  <c r="AL2352" i="2"/>
  <c r="AG2352" i="2"/>
  <c r="AF2352" i="2"/>
  <c r="U2358" i="2"/>
  <c r="S2358" i="2"/>
  <c r="AF2380" i="2"/>
  <c r="AL2380" i="2"/>
  <c r="AG2380" i="2"/>
  <c r="U2392" i="2"/>
  <c r="S2392" i="2"/>
  <c r="AG2122" i="2"/>
  <c r="AG2139" i="2"/>
  <c r="AG2153" i="2"/>
  <c r="AG2161" i="2"/>
  <c r="AG2164" i="2"/>
  <c r="AG2172" i="2"/>
  <c r="AG2186" i="2"/>
  <c r="AG2193" i="2"/>
  <c r="AL2220" i="2"/>
  <c r="AF2220" i="2"/>
  <c r="AL2221" i="2"/>
  <c r="AF2221" i="2"/>
  <c r="AL2234" i="2"/>
  <c r="AG2234" i="2"/>
  <c r="AF2234" i="2"/>
  <c r="AG2235" i="2"/>
  <c r="AL2237" i="2"/>
  <c r="AG2237" i="2"/>
  <c r="AF2237" i="2"/>
  <c r="S2250" i="2"/>
  <c r="U2250" i="2"/>
  <c r="U2252" i="2"/>
  <c r="S2252" i="2"/>
  <c r="U2253" i="2"/>
  <c r="AL2270" i="2"/>
  <c r="AG2270" i="2"/>
  <c r="AF2270" i="2"/>
  <c r="S2279" i="2"/>
  <c r="U2279" i="2"/>
  <c r="S2285" i="2"/>
  <c r="U2285" i="2"/>
  <c r="AL2291" i="2"/>
  <c r="AG2291" i="2"/>
  <c r="AF2291" i="2"/>
  <c r="U2304" i="2"/>
  <c r="S2304" i="2"/>
  <c r="S2310" i="2"/>
  <c r="U2310" i="2"/>
  <c r="AL2330" i="2"/>
  <c r="AG2330" i="2"/>
  <c r="AF2330" i="2"/>
  <c r="AL2367" i="2"/>
  <c r="AG2367" i="2"/>
  <c r="AF2367" i="2"/>
  <c r="AL2374" i="2"/>
  <c r="AG2374" i="2"/>
  <c r="AF2374" i="2"/>
  <c r="AF2197" i="2"/>
  <c r="T2205" i="2"/>
  <c r="AF2210" i="2"/>
  <c r="AG2220" i="2"/>
  <c r="AG2221" i="2"/>
  <c r="AF2223" i="2"/>
  <c r="AL2223" i="2"/>
  <c r="AG2223" i="2"/>
  <c r="AG2224" i="2"/>
  <c r="AF2224" i="2"/>
  <c r="S2229" i="2"/>
  <c r="AL2256" i="2"/>
  <c r="AG2256" i="2"/>
  <c r="AF2256" i="2"/>
  <c r="U2265" i="2"/>
  <c r="S2265" i="2"/>
  <c r="S2267" i="2"/>
  <c r="U2267" i="2"/>
  <c r="U2293" i="2"/>
  <c r="S2293" i="2"/>
  <c r="AF2296" i="2"/>
  <c r="AL2296" i="2"/>
  <c r="AG2296" i="2"/>
  <c r="AL2301" i="2"/>
  <c r="AG2301" i="2"/>
  <c r="AF2301" i="2"/>
  <c r="AL2307" i="2"/>
  <c r="AG2307" i="2"/>
  <c r="AF2307" i="2"/>
  <c r="AL2317" i="2"/>
  <c r="AG2317" i="2"/>
  <c r="AF2317" i="2"/>
  <c r="S2321" i="2"/>
  <c r="U2321" i="2"/>
  <c r="U2322" i="2"/>
  <c r="S2322" i="2"/>
  <c r="AL2329" i="2"/>
  <c r="AG2329" i="2"/>
  <c r="AF2329" i="2"/>
  <c r="U2340" i="2"/>
  <c r="S2340" i="2"/>
  <c r="U2354" i="2"/>
  <c r="S2354" i="2"/>
  <c r="U2377" i="2"/>
  <c r="S2377" i="2"/>
  <c r="S2378" i="2"/>
  <c r="U2378" i="2"/>
  <c r="AL2229" i="2"/>
  <c r="AL2232" i="2"/>
  <c r="AL2238" i="2"/>
  <c r="AL2241" i="2"/>
  <c r="AG2244" i="2"/>
  <c r="AG2247" i="2"/>
  <c r="AG2250" i="2"/>
  <c r="AL2253" i="2"/>
  <c r="AG2258" i="2"/>
  <c r="AG2261" i="2"/>
  <c r="AL2264" i="2"/>
  <c r="AL2267" i="2"/>
  <c r="AL2273" i="2"/>
  <c r="AL2279" i="2"/>
  <c r="AL2282" i="2"/>
  <c r="AL2285" i="2"/>
  <c r="AL2299" i="2"/>
  <c r="AG2310" i="2"/>
  <c r="AG2318" i="2"/>
  <c r="AG2335" i="2"/>
  <c r="AG2343" i="2"/>
  <c r="AG2346" i="2"/>
  <c r="AL2350" i="2"/>
  <c r="AL2353" i="2"/>
  <c r="AL2356" i="2"/>
  <c r="AL2364" i="2"/>
  <c r="AG2369" i="2"/>
  <c r="AL2372" i="2"/>
  <c r="AL2375" i="2"/>
  <c r="AL2378" i="2"/>
  <c r="AL2392" i="2"/>
  <c r="AF2392" i="2"/>
  <c r="AG2414" i="2"/>
  <c r="AF2414" i="2"/>
  <c r="AL2414" i="2"/>
  <c r="AL2415" i="2"/>
  <c r="AF2415" i="2"/>
  <c r="AL2420" i="2"/>
  <c r="AG2420" i="2"/>
  <c r="AF2425" i="2"/>
  <c r="AL2425" i="2"/>
  <c r="AG2425" i="2"/>
  <c r="U2434" i="2"/>
  <c r="S2434" i="2"/>
  <c r="U2460" i="2"/>
  <c r="S2460" i="2"/>
  <c r="AL2469" i="2"/>
  <c r="AG2469" i="2"/>
  <c r="AF2469" i="2"/>
  <c r="U2471" i="2"/>
  <c r="S2471" i="2"/>
  <c r="AF2475" i="2"/>
  <c r="AL2475" i="2"/>
  <c r="AG2475" i="2"/>
  <c r="AL2485" i="2"/>
  <c r="AG2485" i="2"/>
  <c r="AF2485" i="2"/>
  <c r="AL2488" i="2"/>
  <c r="AG2488" i="2"/>
  <c r="AF2488" i="2"/>
  <c r="AL2510" i="2"/>
  <c r="AG2510" i="2"/>
  <c r="AF2510" i="2"/>
  <c r="U2513" i="2"/>
  <c r="S2513" i="2"/>
  <c r="AL2527" i="2"/>
  <c r="AG2527" i="2"/>
  <c r="AF2527" i="2"/>
  <c r="AL2570" i="2"/>
  <c r="AG2570" i="2"/>
  <c r="AF2570" i="2"/>
  <c r="S2573" i="2"/>
  <c r="U2573" i="2"/>
  <c r="AL2244" i="2"/>
  <c r="AL2247" i="2"/>
  <c r="AL2250" i="2"/>
  <c r="AF2252" i="2"/>
  <c r="AL2258" i="2"/>
  <c r="AF2260" i="2"/>
  <c r="AL2261" i="2"/>
  <c r="AF2263" i="2"/>
  <c r="AF2266" i="2"/>
  <c r="AL2310" i="2"/>
  <c r="AF2312" i="2"/>
  <c r="AL2318" i="2"/>
  <c r="AF2320" i="2"/>
  <c r="AF2326" i="2"/>
  <c r="AL2335" i="2"/>
  <c r="AL2343" i="2"/>
  <c r="AL2346" i="2"/>
  <c r="AL2369" i="2"/>
  <c r="S2381" i="2"/>
  <c r="S2387" i="2"/>
  <c r="AG2392" i="2"/>
  <c r="T2398" i="2"/>
  <c r="AL2412" i="2"/>
  <c r="AF2412" i="2"/>
  <c r="AG2415" i="2"/>
  <c r="AL2419" i="2"/>
  <c r="AG2419" i="2"/>
  <c r="AF2419" i="2"/>
  <c r="U2428" i="2"/>
  <c r="AL2454" i="2"/>
  <c r="AG2454" i="2"/>
  <c r="AF2454" i="2"/>
  <c r="AL2455" i="2"/>
  <c r="AG2455" i="2"/>
  <c r="AF2455" i="2"/>
  <c r="U2457" i="2"/>
  <c r="S2457" i="2"/>
  <c r="AL2468" i="2"/>
  <c r="AG2468" i="2"/>
  <c r="AF2468" i="2"/>
  <c r="AL2478" i="2"/>
  <c r="AG2478" i="2"/>
  <c r="AF2478" i="2"/>
  <c r="AL2479" i="2"/>
  <c r="AG2479" i="2"/>
  <c r="AF2479" i="2"/>
  <c r="S2481" i="2"/>
  <c r="AL2492" i="2"/>
  <c r="AG2492" i="2"/>
  <c r="AF2492" i="2"/>
  <c r="AL2500" i="2"/>
  <c r="AG2500" i="2"/>
  <c r="AF2500" i="2"/>
  <c r="S2503" i="2"/>
  <c r="U2503" i="2"/>
  <c r="AF2509" i="2"/>
  <c r="AL2509" i="2"/>
  <c r="AG2509" i="2"/>
  <c r="U2511" i="2"/>
  <c r="S2511" i="2"/>
  <c r="AF2515" i="2"/>
  <c r="AL2515" i="2"/>
  <c r="AG2515" i="2"/>
  <c r="U2519" i="2"/>
  <c r="S2519" i="2"/>
  <c r="AL2526" i="2"/>
  <c r="AG2526" i="2"/>
  <c r="AF2526" i="2"/>
  <c r="U2537" i="2"/>
  <c r="S2537" i="2"/>
  <c r="AL2556" i="2"/>
  <c r="AG2556" i="2"/>
  <c r="AF2556" i="2"/>
  <c r="AF2569" i="2"/>
  <c r="AL2569" i="2"/>
  <c r="AG2569" i="2"/>
  <c r="AF2222" i="2"/>
  <c r="AF2225" i="2"/>
  <c r="S2236" i="2"/>
  <c r="AF2236" i="2"/>
  <c r="S2246" i="2"/>
  <c r="AF2246" i="2"/>
  <c r="S2249" i="2"/>
  <c r="AF2249" i="2"/>
  <c r="S2257" i="2"/>
  <c r="AF2257" i="2"/>
  <c r="S2275" i="2"/>
  <c r="AF2275" i="2"/>
  <c r="S2295" i="2"/>
  <c r="S2303" i="2"/>
  <c r="S2306" i="2"/>
  <c r="S2317" i="2"/>
  <c r="S2334" i="2"/>
  <c r="S2342" i="2"/>
  <c r="S2345" i="2"/>
  <c r="S2360" i="2"/>
  <c r="U2400" i="2"/>
  <c r="S2400" i="2"/>
  <c r="AF2402" i="2"/>
  <c r="AG2402" i="2"/>
  <c r="AF2405" i="2"/>
  <c r="AG2405" i="2"/>
  <c r="AF2411" i="2"/>
  <c r="AL2411" i="2"/>
  <c r="AG2411" i="2"/>
  <c r="S2417" i="2"/>
  <c r="U2417" i="2"/>
  <c r="U2418" i="2"/>
  <c r="AL2423" i="2"/>
  <c r="AG2423" i="2"/>
  <c r="S2431" i="2"/>
  <c r="AL2437" i="2"/>
  <c r="AG2437" i="2"/>
  <c r="AF2437" i="2"/>
  <c r="S2439" i="2"/>
  <c r="U2439" i="2"/>
  <c r="AL2443" i="2"/>
  <c r="AG2443" i="2"/>
  <c r="AF2443" i="2"/>
  <c r="S2448" i="2"/>
  <c r="U2448" i="2"/>
  <c r="AF2453" i="2"/>
  <c r="AL2453" i="2"/>
  <c r="AG2453" i="2"/>
  <c r="AL2462" i="2"/>
  <c r="AG2462" i="2"/>
  <c r="AF2462" i="2"/>
  <c r="AL2463" i="2"/>
  <c r="AG2463" i="2"/>
  <c r="AF2463" i="2"/>
  <c r="S2470" i="2"/>
  <c r="U2470" i="2"/>
  <c r="AL2476" i="2"/>
  <c r="AG2476" i="2"/>
  <c r="AF2476" i="2"/>
  <c r="S2484" i="2"/>
  <c r="U2484" i="2"/>
  <c r="AL2499" i="2"/>
  <c r="AG2499" i="2"/>
  <c r="AF2499" i="2"/>
  <c r="AL2522" i="2"/>
  <c r="AG2522" i="2"/>
  <c r="AF2522" i="2"/>
  <c r="AL2525" i="2"/>
  <c r="AG2525" i="2"/>
  <c r="AF2525" i="2"/>
  <c r="AL2542" i="2"/>
  <c r="AG2542" i="2"/>
  <c r="AF2542" i="2"/>
  <c r="AL2568" i="2"/>
  <c r="AG2568" i="2"/>
  <c r="AF2568" i="2"/>
  <c r="U2574" i="2"/>
  <c r="S2574" i="2"/>
  <c r="AF2376" i="2"/>
  <c r="U2383" i="2"/>
  <c r="AG2394" i="2"/>
  <c r="AF2394" i="2"/>
  <c r="AL2394" i="2"/>
  <c r="AG2395" i="2"/>
  <c r="AF2395" i="2"/>
  <c r="AL2402" i="2"/>
  <c r="AL2403" i="2"/>
  <c r="AG2403" i="2"/>
  <c r="AL2404" i="2"/>
  <c r="AG2404" i="2"/>
  <c r="AF2404" i="2"/>
  <c r="AL2405" i="2"/>
  <c r="AG2408" i="2"/>
  <c r="AF2408" i="2"/>
  <c r="AL2408" i="2"/>
  <c r="AL2409" i="2"/>
  <c r="AF2409" i="2"/>
  <c r="AL2422" i="2"/>
  <c r="AG2422" i="2"/>
  <c r="AF2422" i="2"/>
  <c r="AF2423" i="2"/>
  <c r="U2432" i="2"/>
  <c r="AF2461" i="2"/>
  <c r="AL2461" i="2"/>
  <c r="AG2461" i="2"/>
  <c r="U2488" i="2"/>
  <c r="S2488" i="2"/>
  <c r="U2491" i="2"/>
  <c r="S2491" i="2"/>
  <c r="S2493" i="2"/>
  <c r="AL2507" i="2"/>
  <c r="AG2507" i="2"/>
  <c r="AF2507" i="2"/>
  <c r="U2510" i="2"/>
  <c r="S2510" i="2"/>
  <c r="AL2514" i="2"/>
  <c r="AG2514" i="2"/>
  <c r="AF2514" i="2"/>
  <c r="U2517" i="2"/>
  <c r="S2517" i="2"/>
  <c r="AL2523" i="2"/>
  <c r="AG2523" i="2"/>
  <c r="AF2523" i="2"/>
  <c r="AL2544" i="2"/>
  <c r="AG2544" i="2"/>
  <c r="AF2544" i="2"/>
  <c r="AL2548" i="2"/>
  <c r="AG2548" i="2"/>
  <c r="AF2548" i="2"/>
  <c r="AF2552" i="2"/>
  <c r="AL2552" i="2"/>
  <c r="AG2552" i="2"/>
  <c r="AF2239" i="2"/>
  <c r="AF2248" i="2"/>
  <c r="AF2251" i="2"/>
  <c r="AF2259" i="2"/>
  <c r="AF2262" i="2"/>
  <c r="AF2274" i="2"/>
  <c r="AF2277" i="2"/>
  <c r="S2280" i="2"/>
  <c r="AF2280" i="2"/>
  <c r="S2283" i="2"/>
  <c r="AF2283" i="2"/>
  <c r="AF2297" i="2"/>
  <c r="AF2311" i="2"/>
  <c r="AF2319" i="2"/>
  <c r="AF2325" i="2"/>
  <c r="AG2328" i="2"/>
  <c r="AG2331" i="2"/>
  <c r="AF2336" i="2"/>
  <c r="AG2339" i="2"/>
  <c r="AF2344" i="2"/>
  <c r="AF2362" i="2"/>
  <c r="AF2370" i="2"/>
  <c r="AG2373" i="2"/>
  <c r="AG2376" i="2"/>
  <c r="S2393" i="2"/>
  <c r="T2395" i="2"/>
  <c r="AL2395" i="2"/>
  <c r="U2413" i="2"/>
  <c r="S2413" i="2"/>
  <c r="U2415" i="2"/>
  <c r="S2415" i="2"/>
  <c r="S2420" i="2"/>
  <c r="AL2436" i="2"/>
  <c r="AG2436" i="2"/>
  <c r="AF2436" i="2"/>
  <c r="U2438" i="2"/>
  <c r="S2464" i="2"/>
  <c r="S2487" i="2"/>
  <c r="U2487" i="2"/>
  <c r="AF2506" i="2"/>
  <c r="AL2506" i="2"/>
  <c r="AG2506" i="2"/>
  <c r="S2509" i="2"/>
  <c r="U2509" i="2"/>
  <c r="S2515" i="2"/>
  <c r="U2515" i="2"/>
  <c r="AL2521" i="2"/>
  <c r="AG2521" i="2"/>
  <c r="AF2521" i="2"/>
  <c r="AL2531" i="2"/>
  <c r="AG2531" i="2"/>
  <c r="AF2531" i="2"/>
  <c r="AL2539" i="2"/>
  <c r="AG2539" i="2"/>
  <c r="AF2539" i="2"/>
  <c r="U2545" i="2"/>
  <c r="S2545" i="2"/>
  <c r="AL2547" i="2"/>
  <c r="AG2547" i="2"/>
  <c r="AF2547" i="2"/>
  <c r="AL2550" i="2"/>
  <c r="AG2550" i="2"/>
  <c r="AF2550" i="2"/>
  <c r="U2554" i="2"/>
  <c r="S2555" i="2"/>
  <c r="U2555" i="2"/>
  <c r="U2556" i="2"/>
  <c r="S2556" i="2"/>
  <c r="S2245" i="2"/>
  <c r="S2256" i="2"/>
  <c r="AG2262" i="2"/>
  <c r="AG2274" i="2"/>
  <c r="AG2277" i="2"/>
  <c r="AG2297" i="2"/>
  <c r="AG2311" i="2"/>
  <c r="AG2319" i="2"/>
  <c r="S2330" i="2"/>
  <c r="S2333" i="2"/>
  <c r="S2347" i="2"/>
  <c r="AG2362" i="2"/>
  <c r="AG2370" i="2"/>
  <c r="T2404" i="2"/>
  <c r="S2411" i="2"/>
  <c r="U2411" i="2"/>
  <c r="U2412" i="2"/>
  <c r="S2412" i="2"/>
  <c r="U2421" i="2"/>
  <c r="AL2434" i="2"/>
  <c r="AG2434" i="2"/>
  <c r="AF2434" i="2"/>
  <c r="U2443" i="2"/>
  <c r="S2443" i="2"/>
  <c r="AL2446" i="2"/>
  <c r="AG2446" i="2"/>
  <c r="AF2446" i="2"/>
  <c r="AL2449" i="2"/>
  <c r="AG2449" i="2"/>
  <c r="AF2449" i="2"/>
  <c r="AL2451" i="2"/>
  <c r="AG2451" i="2"/>
  <c r="AF2451" i="2"/>
  <c r="AL2482" i="2"/>
  <c r="AG2482" i="2"/>
  <c r="AF2482" i="2"/>
  <c r="AL2496" i="2"/>
  <c r="AG2496" i="2"/>
  <c r="AF2496" i="2"/>
  <c r="U2499" i="2"/>
  <c r="S2499" i="2"/>
  <c r="AL2504" i="2"/>
  <c r="AG2504" i="2"/>
  <c r="AF2504" i="2"/>
  <c r="AL2513" i="2"/>
  <c r="AG2513" i="2"/>
  <c r="AF2513" i="2"/>
  <c r="U2522" i="2"/>
  <c r="S2522" i="2"/>
  <c r="U2525" i="2"/>
  <c r="S2525" i="2"/>
  <c r="S2542" i="2"/>
  <c r="U2553" i="2"/>
  <c r="S2553" i="2"/>
  <c r="AL2559" i="2"/>
  <c r="AG2559" i="2"/>
  <c r="AF2559" i="2"/>
  <c r="AL2562" i="2"/>
  <c r="AG2562" i="2"/>
  <c r="AF2562" i="2"/>
  <c r="S2564" i="2"/>
  <c r="U2564" i="2"/>
  <c r="S2568" i="2"/>
  <c r="S2582" i="2"/>
  <c r="U2582" i="2"/>
  <c r="AF2267" i="2"/>
  <c r="AF2273" i="2"/>
  <c r="AF2279" i="2"/>
  <c r="AF2282" i="2"/>
  <c r="AF2285" i="2"/>
  <c r="AF2299" i="2"/>
  <c r="AF2356" i="2"/>
  <c r="AF2364" i="2"/>
  <c r="AF2372" i="2"/>
  <c r="S2388" i="2"/>
  <c r="S2394" i="2"/>
  <c r="U2394" i="2"/>
  <c r="AF2399" i="2"/>
  <c r="AG2399" i="2"/>
  <c r="AL2400" i="2"/>
  <c r="AF2400" i="2"/>
  <c r="U2406" i="2"/>
  <c r="S2406" i="2"/>
  <c r="S2408" i="2"/>
  <c r="U2408" i="2"/>
  <c r="AG2428" i="2"/>
  <c r="AF2428" i="2"/>
  <c r="AL2428" i="2"/>
  <c r="AL2431" i="2"/>
  <c r="AG2431" i="2"/>
  <c r="AL2457" i="2"/>
  <c r="AG2457" i="2"/>
  <c r="AF2457" i="2"/>
  <c r="AL2459" i="2"/>
  <c r="AG2459" i="2"/>
  <c r="AF2459" i="2"/>
  <c r="AF2481" i="2"/>
  <c r="AL2481" i="2"/>
  <c r="AG2481" i="2"/>
  <c r="AF2495" i="2"/>
  <c r="AL2495" i="2"/>
  <c r="AG2495" i="2"/>
  <c r="S2498" i="2"/>
  <c r="U2498" i="2"/>
  <c r="AF2503" i="2"/>
  <c r="AL2503" i="2"/>
  <c r="AG2503" i="2"/>
  <c r="AL2511" i="2"/>
  <c r="AG2511" i="2"/>
  <c r="AF2511" i="2"/>
  <c r="AL2519" i="2"/>
  <c r="AG2519" i="2"/>
  <c r="AF2519" i="2"/>
  <c r="AL2520" i="2"/>
  <c r="AG2520" i="2"/>
  <c r="AF2520" i="2"/>
  <c r="S2524" i="2"/>
  <c r="U2524" i="2"/>
  <c r="AL2536" i="2"/>
  <c r="AG2536" i="2"/>
  <c r="AF2536" i="2"/>
  <c r="U2544" i="2"/>
  <c r="S2544" i="2"/>
  <c r="S2558" i="2"/>
  <c r="U2558" i="2"/>
  <c r="S2561" i="2"/>
  <c r="U2561" i="2"/>
  <c r="AL2382" i="2"/>
  <c r="T2389" i="2"/>
  <c r="AG2391" i="2"/>
  <c r="AF2391" i="2"/>
  <c r="AL2397" i="2"/>
  <c r="AG2397" i="2"/>
  <c r="AL2398" i="2"/>
  <c r="AG2398" i="2"/>
  <c r="AF2398" i="2"/>
  <c r="AL2399" i="2"/>
  <c r="AG2400" i="2"/>
  <c r="U2409" i="2"/>
  <c r="S2409" i="2"/>
  <c r="AG2417" i="2"/>
  <c r="AF2417" i="2"/>
  <c r="AL2417" i="2"/>
  <c r="AL2426" i="2"/>
  <c r="AF2426" i="2"/>
  <c r="AL2430" i="2"/>
  <c r="AG2430" i="2"/>
  <c r="AF2430" i="2"/>
  <c r="AG2432" i="2"/>
  <c r="AF2432" i="2"/>
  <c r="AL2433" i="2"/>
  <c r="AG2433" i="2"/>
  <c r="AF2433" i="2"/>
  <c r="U2435" i="2"/>
  <c r="S2435" i="2"/>
  <c r="AF2439" i="2"/>
  <c r="AL2439" i="2"/>
  <c r="AG2439" i="2"/>
  <c r="AL2465" i="2"/>
  <c r="AG2465" i="2"/>
  <c r="AF2465" i="2"/>
  <c r="U2505" i="2"/>
  <c r="S2505" i="2"/>
  <c r="S2506" i="2"/>
  <c r="U2506" i="2"/>
  <c r="AL2512" i="2"/>
  <c r="AG2512" i="2"/>
  <c r="AF2512" i="2"/>
  <c r="U2531" i="2"/>
  <c r="S2531" i="2"/>
  <c r="U2539" i="2"/>
  <c r="S2539" i="2"/>
  <c r="U2540" i="2"/>
  <c r="S2540" i="2"/>
  <c r="U2547" i="2"/>
  <c r="S2547" i="2"/>
  <c r="U2550" i="2"/>
  <c r="S2550" i="2"/>
  <c r="U2560" i="2"/>
  <c r="S2560" i="2"/>
  <c r="U2567" i="2"/>
  <c r="S2567" i="2"/>
  <c r="S2433" i="2"/>
  <c r="S2436" i="2"/>
  <c r="AL2442" i="2"/>
  <c r="AL2445" i="2"/>
  <c r="AL2448" i="2"/>
  <c r="S2450" i="2"/>
  <c r="AL2456" i="2"/>
  <c r="S2458" i="2"/>
  <c r="AL2464" i="2"/>
  <c r="S2466" i="2"/>
  <c r="AL2467" i="2"/>
  <c r="AL2470" i="2"/>
  <c r="AL2484" i="2"/>
  <c r="AL2487" i="2"/>
  <c r="S2489" i="2"/>
  <c r="AL2498" i="2"/>
  <c r="S2500" i="2"/>
  <c r="AL2518" i="2"/>
  <c r="AL2541" i="2"/>
  <c r="S2543" i="2"/>
  <c r="S2546" i="2"/>
  <c r="S2549" i="2"/>
  <c r="S2557" i="2"/>
  <c r="AL2592" i="2"/>
  <c r="AG2592" i="2"/>
  <c r="AF2592" i="2"/>
  <c r="AL2595" i="2"/>
  <c r="AG2595" i="2"/>
  <c r="AF2595" i="2"/>
  <c r="AF2604" i="2"/>
  <c r="AL2604" i="2"/>
  <c r="AG2604" i="2"/>
  <c r="AL2606" i="2"/>
  <c r="AG2606" i="2"/>
  <c r="AF2606" i="2"/>
  <c r="AF2633" i="2"/>
  <c r="AL2633" i="2"/>
  <c r="AG2633" i="2"/>
  <c r="AL2634" i="2"/>
  <c r="AG2634" i="2"/>
  <c r="AF2634" i="2"/>
  <c r="AF2636" i="2"/>
  <c r="AL2636" i="2"/>
  <c r="AG2636" i="2"/>
  <c r="U2641" i="2"/>
  <c r="S2641" i="2"/>
  <c r="AL2646" i="2"/>
  <c r="AG2646" i="2"/>
  <c r="AF2646" i="2"/>
  <c r="S2652" i="2"/>
  <c r="U2652" i="2"/>
  <c r="AF2413" i="2"/>
  <c r="AF2416" i="2"/>
  <c r="AF2427" i="2"/>
  <c r="S2469" i="2"/>
  <c r="AF2508" i="2"/>
  <c r="AF2517" i="2"/>
  <c r="U2532" i="2"/>
  <c r="AF2534" i="2"/>
  <c r="AF2537" i="2"/>
  <c r="AF2563" i="2"/>
  <c r="U2569" i="2"/>
  <c r="AF2571" i="2"/>
  <c r="AL2573" i="2"/>
  <c r="T2588" i="2"/>
  <c r="T2596" i="2"/>
  <c r="S2607" i="2"/>
  <c r="AG2619" i="2"/>
  <c r="AF2619" i="2"/>
  <c r="AL2619" i="2"/>
  <c r="AG2622" i="2"/>
  <c r="AF2622" i="2"/>
  <c r="AL2622" i="2"/>
  <c r="U2638" i="2"/>
  <c r="S2638" i="2"/>
  <c r="S2643" i="2"/>
  <c r="U2647" i="2"/>
  <c r="S2647" i="2"/>
  <c r="S2648" i="2"/>
  <c r="U2648" i="2"/>
  <c r="AG2407" i="2"/>
  <c r="AF2410" i="2"/>
  <c r="AG2413" i="2"/>
  <c r="AG2416" i="2"/>
  <c r="AF2424" i="2"/>
  <c r="AG2427" i="2"/>
  <c r="AF2435" i="2"/>
  <c r="AF2438" i="2"/>
  <c r="AF2452" i="2"/>
  <c r="AF2460" i="2"/>
  <c r="AF2474" i="2"/>
  <c r="AF2477" i="2"/>
  <c r="AF2480" i="2"/>
  <c r="AF2491" i="2"/>
  <c r="AF2494" i="2"/>
  <c r="AG2497" i="2"/>
  <c r="AF2502" i="2"/>
  <c r="AG2505" i="2"/>
  <c r="AG2508" i="2"/>
  <c r="AG2517" i="2"/>
  <c r="AF2528" i="2"/>
  <c r="AG2534" i="2"/>
  <c r="AG2537" i="2"/>
  <c r="AG2540" i="2"/>
  <c r="AF2545" i="2"/>
  <c r="AF2551" i="2"/>
  <c r="AG2560" i="2"/>
  <c r="AG2563" i="2"/>
  <c r="AG2571" i="2"/>
  <c r="AG2578" i="2"/>
  <c r="AF2578" i="2"/>
  <c r="AG2599" i="2"/>
  <c r="AF2599" i="2"/>
  <c r="AL2599" i="2"/>
  <c r="AL2603" i="2"/>
  <c r="AG2603" i="2"/>
  <c r="AF2603" i="2"/>
  <c r="AG2625" i="2"/>
  <c r="AF2625" i="2"/>
  <c r="AL2625" i="2"/>
  <c r="AG2628" i="2"/>
  <c r="AF2628" i="2"/>
  <c r="AL2628" i="2"/>
  <c r="U2635" i="2"/>
  <c r="S2635" i="2"/>
  <c r="U2640" i="2"/>
  <c r="S2640" i="2"/>
  <c r="U2642" i="2"/>
  <c r="S2642" i="2"/>
  <c r="U2650" i="2"/>
  <c r="S2650" i="2"/>
  <c r="AG2410" i="2"/>
  <c r="AF2418" i="2"/>
  <c r="AF2421" i="2"/>
  <c r="AG2424" i="2"/>
  <c r="AF2429" i="2"/>
  <c r="AG2435" i="2"/>
  <c r="AG2438" i="2"/>
  <c r="AG2452" i="2"/>
  <c r="AG2460" i="2"/>
  <c r="AF2471" i="2"/>
  <c r="AG2474" i="2"/>
  <c r="AG2477" i="2"/>
  <c r="AG2480" i="2"/>
  <c r="AG2491" i="2"/>
  <c r="AG2494" i="2"/>
  <c r="AG2502" i="2"/>
  <c r="AG2528" i="2"/>
  <c r="AG2545" i="2"/>
  <c r="AG2551" i="2"/>
  <c r="AF2565" i="2"/>
  <c r="AG2577" i="2"/>
  <c r="AL2578" i="2"/>
  <c r="AL2579" i="2"/>
  <c r="AG2579" i="2"/>
  <c r="AL2584" i="2"/>
  <c r="AG2584" i="2"/>
  <c r="AF2584" i="2"/>
  <c r="AL2588" i="2"/>
  <c r="AG2589" i="2"/>
  <c r="AF2589" i="2"/>
  <c r="AL2590" i="2"/>
  <c r="AG2590" i="2"/>
  <c r="S2593" i="2"/>
  <c r="U2594" i="2"/>
  <c r="U2595" i="2"/>
  <c r="S2595" i="2"/>
  <c r="S2604" i="2"/>
  <c r="U2604" i="2"/>
  <c r="U2606" i="2"/>
  <c r="S2606" i="2"/>
  <c r="U2610" i="2"/>
  <c r="S2610" i="2"/>
  <c r="AL2618" i="2"/>
  <c r="AG2618" i="2"/>
  <c r="AF2618" i="2"/>
  <c r="AL2621" i="2"/>
  <c r="AG2621" i="2"/>
  <c r="AF2621" i="2"/>
  <c r="S2633" i="2"/>
  <c r="U2633" i="2"/>
  <c r="S2636" i="2"/>
  <c r="U2636" i="2"/>
  <c r="U2637" i="2"/>
  <c r="S2637" i="2"/>
  <c r="AG2655" i="2"/>
  <c r="AL2655" i="2"/>
  <c r="AF2655" i="2"/>
  <c r="AL2685" i="2"/>
  <c r="AG2685" i="2"/>
  <c r="AF2685" i="2"/>
  <c r="AF2406" i="2"/>
  <c r="S2440" i="2"/>
  <c r="AF2440" i="2"/>
  <c r="S2454" i="2"/>
  <c r="S2462" i="2"/>
  <c r="S2468" i="2"/>
  <c r="S2482" i="2"/>
  <c r="S2485" i="2"/>
  <c r="S2496" i="2"/>
  <c r="S2504" i="2"/>
  <c r="S2507" i="2"/>
  <c r="AF2516" i="2"/>
  <c r="AF2553" i="2"/>
  <c r="S2559" i="2"/>
  <c r="S2562" i="2"/>
  <c r="T2572" i="2"/>
  <c r="AF2579" i="2"/>
  <c r="T2585" i="2"/>
  <c r="AL2589" i="2"/>
  <c r="AF2590" i="2"/>
  <c r="T2599" i="2"/>
  <c r="U2609" i="2"/>
  <c r="S2609" i="2"/>
  <c r="AL2617" i="2"/>
  <c r="AG2617" i="2"/>
  <c r="AF2617" i="2"/>
  <c r="S2662" i="2"/>
  <c r="U2662" i="2"/>
  <c r="S2668" i="2"/>
  <c r="U2668" i="2"/>
  <c r="S2527" i="2"/>
  <c r="AG2553" i="2"/>
  <c r="AF2567" i="2"/>
  <c r="AG2575" i="2"/>
  <c r="AF2575" i="2"/>
  <c r="U2603" i="2"/>
  <c r="S2603" i="2"/>
  <c r="S2628" i="2"/>
  <c r="U2628" i="2"/>
  <c r="AL2673" i="2"/>
  <c r="AG2673" i="2"/>
  <c r="AF2673" i="2"/>
  <c r="AL2682" i="2"/>
  <c r="AG2682" i="2"/>
  <c r="AF2682" i="2"/>
  <c r="AF2442" i="2"/>
  <c r="AF2445" i="2"/>
  <c r="AF2448" i="2"/>
  <c r="AF2456" i="2"/>
  <c r="AF2464" i="2"/>
  <c r="AF2467" i="2"/>
  <c r="AF2470" i="2"/>
  <c r="AF2484" i="2"/>
  <c r="AF2487" i="2"/>
  <c r="AG2490" i="2"/>
  <c r="AG2493" i="2"/>
  <c r="AF2498" i="2"/>
  <c r="AG2501" i="2"/>
  <c r="AF2518" i="2"/>
  <c r="AF2524" i="2"/>
  <c r="AF2535" i="2"/>
  <c r="AF2538" i="2"/>
  <c r="AF2541" i="2"/>
  <c r="AF2555" i="2"/>
  <c r="AF2558" i="2"/>
  <c r="AF2561" i="2"/>
  <c r="AF2564" i="2"/>
  <c r="AG2567" i="2"/>
  <c r="AL2572" i="2"/>
  <c r="T2575" i="2"/>
  <c r="AL2575" i="2"/>
  <c r="U2578" i="2"/>
  <c r="AF2580" i="2"/>
  <c r="AG2581" i="2"/>
  <c r="AF2581" i="2"/>
  <c r="AL2585" i="2"/>
  <c r="AG2586" i="2"/>
  <c r="AF2586" i="2"/>
  <c r="AL2587" i="2"/>
  <c r="AG2587" i="2"/>
  <c r="AL2614" i="2"/>
  <c r="AG2614" i="2"/>
  <c r="AF2614" i="2"/>
  <c r="U2616" i="2"/>
  <c r="S2616" i="2"/>
  <c r="AL2647" i="2"/>
  <c r="AG2647" i="2"/>
  <c r="AF2647" i="2"/>
  <c r="AL2653" i="2"/>
  <c r="AG2653" i="2"/>
  <c r="AF2653" i="2"/>
  <c r="AL2676" i="2"/>
  <c r="AG2676" i="2"/>
  <c r="AF2676" i="2"/>
  <c r="AL2576" i="2"/>
  <c r="AG2576" i="2"/>
  <c r="S2579" i="2"/>
  <c r="AG2580" i="2"/>
  <c r="AF2582" i="2"/>
  <c r="AL2582" i="2"/>
  <c r="S2591" i="2"/>
  <c r="AL2593" i="2"/>
  <c r="AG2593" i="2"/>
  <c r="AG2596" i="2"/>
  <c r="AF2596" i="2"/>
  <c r="AL2596" i="2"/>
  <c r="U2601" i="2"/>
  <c r="S2601" i="2"/>
  <c r="AL2611" i="2"/>
  <c r="AG2611" i="2"/>
  <c r="AF2611" i="2"/>
  <c r="U2644" i="2"/>
  <c r="S2644" i="2"/>
  <c r="AF2649" i="2"/>
  <c r="AL2649" i="2"/>
  <c r="AG2649" i="2"/>
  <c r="AL2651" i="2"/>
  <c r="AG2651" i="2"/>
  <c r="AF2651" i="2"/>
  <c r="AL2670" i="2"/>
  <c r="AG2670" i="2"/>
  <c r="AF2670" i="2"/>
  <c r="AF2598" i="2"/>
  <c r="AF2601" i="2"/>
  <c r="AL2607" i="2"/>
  <c r="AF2609" i="2"/>
  <c r="AF2612" i="2"/>
  <c r="AF2615" i="2"/>
  <c r="AF2624" i="2"/>
  <c r="AF2627" i="2"/>
  <c r="AF2630" i="2"/>
  <c r="AF2639" i="2"/>
  <c r="AF2642" i="2"/>
  <c r="AG2650" i="2"/>
  <c r="AL2652" i="2"/>
  <c r="AF2654" i="2"/>
  <c r="AG2656" i="2"/>
  <c r="AF2659" i="2"/>
  <c r="AL2661" i="2"/>
  <c r="AL2664" i="2"/>
  <c r="AL2668" i="2"/>
  <c r="U2676" i="2"/>
  <c r="S2676" i="2"/>
  <c r="AG2678" i="2"/>
  <c r="AF2678" i="2"/>
  <c r="AL2678" i="2"/>
  <c r="U2725" i="2"/>
  <c r="AG2731" i="2"/>
  <c r="AF2731" i="2"/>
  <c r="AL2731" i="2"/>
  <c r="AL2737" i="2"/>
  <c r="AG2737" i="2"/>
  <c r="AF2737" i="2"/>
  <c r="AG2598" i="2"/>
  <c r="AG2601" i="2"/>
  <c r="AG2609" i="2"/>
  <c r="AG2612" i="2"/>
  <c r="AG2615" i="2"/>
  <c r="AG2624" i="2"/>
  <c r="AG2627" i="2"/>
  <c r="AG2630" i="2"/>
  <c r="AG2639" i="2"/>
  <c r="AG2642" i="2"/>
  <c r="AG2654" i="2"/>
  <c r="AG2659" i="2"/>
  <c r="U2672" i="2"/>
  <c r="S2672" i="2"/>
  <c r="AG2681" i="2"/>
  <c r="AF2681" i="2"/>
  <c r="AL2681" i="2"/>
  <c r="AG2683" i="2"/>
  <c r="AF2704" i="2"/>
  <c r="AL2704" i="2"/>
  <c r="AG2704" i="2"/>
  <c r="AF2717" i="2"/>
  <c r="AG2717" i="2"/>
  <c r="AL2717" i="2"/>
  <c r="AL2720" i="2"/>
  <c r="AG2720" i="2"/>
  <c r="AF2720" i="2"/>
  <c r="AL2723" i="2"/>
  <c r="AG2723" i="2"/>
  <c r="AF2723" i="2"/>
  <c r="AL2807" i="2"/>
  <c r="AG2807" i="2"/>
  <c r="AF2807" i="2"/>
  <c r="AF2632" i="2"/>
  <c r="AF2638" i="2"/>
  <c r="AF2641" i="2"/>
  <c r="AF2644" i="2"/>
  <c r="AF2657" i="2"/>
  <c r="AG2662" i="2"/>
  <c r="AG2665" i="2"/>
  <c r="AG2666" i="2"/>
  <c r="AF2666" i="2"/>
  <c r="T2670" i="2"/>
  <c r="AF2674" i="2"/>
  <c r="S2677" i="2"/>
  <c r="T2682" i="2"/>
  <c r="AL2683" i="2"/>
  <c r="AG2686" i="2"/>
  <c r="AL2688" i="2"/>
  <c r="AG2688" i="2"/>
  <c r="AL2696" i="2"/>
  <c r="AG2696" i="2"/>
  <c r="AF2696" i="2"/>
  <c r="AL2697" i="2"/>
  <c r="AG2697" i="2"/>
  <c r="AG2703" i="2"/>
  <c r="AL2703" i="2"/>
  <c r="AF2703" i="2"/>
  <c r="AG2706" i="2"/>
  <c r="AL2706" i="2"/>
  <c r="AL2711" i="2"/>
  <c r="AG2711" i="2"/>
  <c r="AF2711" i="2"/>
  <c r="AG2713" i="2"/>
  <c r="AL2713" i="2"/>
  <c r="AG2716" i="2"/>
  <c r="AL2716" i="2"/>
  <c r="AF2716" i="2"/>
  <c r="S2721" i="2"/>
  <c r="U2721" i="2"/>
  <c r="S2739" i="2"/>
  <c r="U2739" i="2"/>
  <c r="AL2810" i="2"/>
  <c r="AG2810" i="2"/>
  <c r="AF2810" i="2"/>
  <c r="S2614" i="2"/>
  <c r="S2617" i="2"/>
  <c r="S2623" i="2"/>
  <c r="S2626" i="2"/>
  <c r="S2651" i="2"/>
  <c r="S2653" i="2"/>
  <c r="T2655" i="2"/>
  <c r="S2657" i="2"/>
  <c r="AL2662" i="2"/>
  <c r="AL2665" i="2"/>
  <c r="U2669" i="2"/>
  <c r="S2674" i="2"/>
  <c r="U2678" i="2"/>
  <c r="T2685" i="2"/>
  <c r="AL2686" i="2"/>
  <c r="T2688" i="2"/>
  <c r="AL2693" i="2"/>
  <c r="AG2693" i="2"/>
  <c r="AF2693" i="2"/>
  <c r="AG2695" i="2"/>
  <c r="AF2695" i="2"/>
  <c r="AL2695" i="2"/>
  <c r="AL2699" i="2"/>
  <c r="AG2699" i="2"/>
  <c r="AF2699" i="2"/>
  <c r="AL2700" i="2"/>
  <c r="AG2700" i="2"/>
  <c r="AF2706" i="2"/>
  <c r="AF2713" i="2"/>
  <c r="AL2789" i="2"/>
  <c r="AG2789" i="2"/>
  <c r="AF2789" i="2"/>
  <c r="S2605" i="2"/>
  <c r="AL2658" i="2"/>
  <c r="AF2658" i="2"/>
  <c r="AL2663" i="2"/>
  <c r="AF2663" i="2"/>
  <c r="AL2667" i="2"/>
  <c r="AG2667" i="2"/>
  <c r="U2684" i="2"/>
  <c r="AL2690" i="2"/>
  <c r="AG2690" i="2"/>
  <c r="AF2690" i="2"/>
  <c r="AG2692" i="2"/>
  <c r="AF2692" i="2"/>
  <c r="AL2692" i="2"/>
  <c r="AF2710" i="2"/>
  <c r="AL2710" i="2"/>
  <c r="AG2710" i="2"/>
  <c r="S2714" i="2"/>
  <c r="U2714" i="2"/>
  <c r="AL2816" i="2"/>
  <c r="AG2816" i="2"/>
  <c r="AF2816" i="2"/>
  <c r="AF2602" i="2"/>
  <c r="AF2610" i="2"/>
  <c r="AF2613" i="2"/>
  <c r="AF2616" i="2"/>
  <c r="AF2631" i="2"/>
  <c r="AF2637" i="2"/>
  <c r="AF2640" i="2"/>
  <c r="AF2643" i="2"/>
  <c r="U2649" i="2"/>
  <c r="AG2658" i="2"/>
  <c r="AL2660" i="2"/>
  <c r="AG2663" i="2"/>
  <c r="T2667" i="2"/>
  <c r="AF2667" i="2"/>
  <c r="AL2671" i="2"/>
  <c r="AL2672" i="2"/>
  <c r="AF2672" i="2"/>
  <c r="U2686" i="2"/>
  <c r="U2696" i="2"/>
  <c r="S2696" i="2"/>
  <c r="U2711" i="2"/>
  <c r="S2711" i="2"/>
  <c r="AG2734" i="2"/>
  <c r="AF2734" i="2"/>
  <c r="AL2734" i="2"/>
  <c r="S2756" i="2"/>
  <c r="U2756" i="2"/>
  <c r="AL2804" i="2"/>
  <c r="AG2804" i="2"/>
  <c r="AF2804" i="2"/>
  <c r="AG2602" i="2"/>
  <c r="AF2607" i="2"/>
  <c r="AG2610" i="2"/>
  <c r="AG2613" i="2"/>
  <c r="AG2616" i="2"/>
  <c r="AG2631" i="2"/>
  <c r="AG2637" i="2"/>
  <c r="AG2640" i="2"/>
  <c r="AG2643" i="2"/>
  <c r="T2661" i="2"/>
  <c r="T2664" i="2"/>
  <c r="AG2672" i="2"/>
  <c r="AF2675" i="2"/>
  <c r="U2693" i="2"/>
  <c r="S2693" i="2"/>
  <c r="U2694" i="2"/>
  <c r="S2694" i="2"/>
  <c r="S2695" i="2"/>
  <c r="U2695" i="2"/>
  <c r="S2697" i="2"/>
  <c r="U2709" i="2"/>
  <c r="S2709" i="2"/>
  <c r="AL2754" i="2"/>
  <c r="AG2754" i="2"/>
  <c r="AF2754" i="2"/>
  <c r="AG2760" i="2"/>
  <c r="AF2760" i="2"/>
  <c r="AL2760" i="2"/>
  <c r="AL2772" i="2"/>
  <c r="AG2772" i="2"/>
  <c r="AF2772" i="2"/>
  <c r="U2658" i="2"/>
  <c r="S2658" i="2"/>
  <c r="U2663" i="2"/>
  <c r="S2663" i="2"/>
  <c r="AG2669" i="2"/>
  <c r="AF2669" i="2"/>
  <c r="AL2679" i="2"/>
  <c r="AG2679" i="2"/>
  <c r="AF2679" i="2"/>
  <c r="U2690" i="2"/>
  <c r="S2690" i="2"/>
  <c r="U2691" i="2"/>
  <c r="S2691" i="2"/>
  <c r="S2692" i="2"/>
  <c r="U2692" i="2"/>
  <c r="AF2721" i="2"/>
  <c r="AL2721" i="2"/>
  <c r="AG2721" i="2"/>
  <c r="AF2724" i="2"/>
  <c r="AL2724" i="2"/>
  <c r="AG2724" i="2"/>
  <c r="AL2775" i="2"/>
  <c r="AG2775" i="2"/>
  <c r="AF2775" i="2"/>
  <c r="AG2748" i="2"/>
  <c r="AF2748" i="2"/>
  <c r="AL2751" i="2"/>
  <c r="AG2751" i="2"/>
  <c r="U2763" i="2"/>
  <c r="S2763" i="2"/>
  <c r="AL2766" i="2"/>
  <c r="AG2766" i="2"/>
  <c r="AF2766" i="2"/>
  <c r="U2775" i="2"/>
  <c r="S2775" i="2"/>
  <c r="AL2778" i="2"/>
  <c r="AG2778" i="2"/>
  <c r="AF2778" i="2"/>
  <c r="S2848" i="2"/>
  <c r="AE2852" i="2"/>
  <c r="X2852" i="2"/>
  <c r="U2698" i="2"/>
  <c r="U2701" i="2"/>
  <c r="T2706" i="2"/>
  <c r="T2713" i="2"/>
  <c r="AF2715" i="2"/>
  <c r="U2717" i="2"/>
  <c r="T2727" i="2"/>
  <c r="S2729" i="2"/>
  <c r="S2735" i="2"/>
  <c r="S2742" i="2"/>
  <c r="U2742" i="2"/>
  <c r="S2743" i="2"/>
  <c r="AG2744" i="2"/>
  <c r="AF2744" i="2"/>
  <c r="T2748" i="2"/>
  <c r="AL2748" i="2"/>
  <c r="T2751" i="2"/>
  <c r="AF2751" i="2"/>
  <c r="AL2759" i="2"/>
  <c r="AG2759" i="2"/>
  <c r="AF2777" i="2"/>
  <c r="AL2777" i="2"/>
  <c r="AG2777" i="2"/>
  <c r="AG2779" i="2"/>
  <c r="AG2780" i="2"/>
  <c r="AF2780" i="2"/>
  <c r="AL2780" i="2"/>
  <c r="AL2781" i="2"/>
  <c r="AG2781" i="2"/>
  <c r="AL2783" i="2"/>
  <c r="AG2783" i="2"/>
  <c r="AF2783" i="2"/>
  <c r="AG2795" i="2"/>
  <c r="AF2795" i="2"/>
  <c r="AL2795" i="2"/>
  <c r="AL2796" i="2"/>
  <c r="AG2796" i="2"/>
  <c r="AL2798" i="2"/>
  <c r="AG2798" i="2"/>
  <c r="AF2798" i="2"/>
  <c r="S2814" i="2"/>
  <c r="AF2823" i="2"/>
  <c r="AL2823" i="2"/>
  <c r="AL2825" i="2"/>
  <c r="AG2825" i="2"/>
  <c r="AF2825" i="2"/>
  <c r="AL2828" i="2"/>
  <c r="AG2828" i="2"/>
  <c r="AF2828" i="2"/>
  <c r="AG2830" i="2"/>
  <c r="AF2830" i="2"/>
  <c r="W2852" i="2"/>
  <c r="AE2862" i="2"/>
  <c r="X2862" i="2"/>
  <c r="W2862" i="2"/>
  <c r="AL2887" i="2"/>
  <c r="AG2887" i="2"/>
  <c r="AF2887" i="2"/>
  <c r="AG2745" i="2"/>
  <c r="AF2745" i="2"/>
  <c r="AL2769" i="2"/>
  <c r="AG2769" i="2"/>
  <c r="AF2769" i="2"/>
  <c r="U2778" i="2"/>
  <c r="S2778" i="2"/>
  <c r="AL2784" i="2"/>
  <c r="AG2784" i="2"/>
  <c r="AL2786" i="2"/>
  <c r="AG2786" i="2"/>
  <c r="AF2786" i="2"/>
  <c r="AL2801" i="2"/>
  <c r="AG2801" i="2"/>
  <c r="AF2801" i="2"/>
  <c r="AF2822" i="2"/>
  <c r="AL2822" i="2"/>
  <c r="AG2822" i="2"/>
  <c r="AF2824" i="2"/>
  <c r="AL2824" i="2"/>
  <c r="AG2824" i="2"/>
  <c r="AL2834" i="2"/>
  <c r="AG2834" i="2"/>
  <c r="AE2851" i="2"/>
  <c r="U2950" i="2"/>
  <c r="V2950" i="2" s="1"/>
  <c r="S2950" i="2"/>
  <c r="T2716" i="2"/>
  <c r="S2718" i="2"/>
  <c r="AL2727" i="2"/>
  <c r="AF2730" i="2"/>
  <c r="AG2740" i="2"/>
  <c r="AL2745" i="2"/>
  <c r="AF2749" i="2"/>
  <c r="AG2755" i="2"/>
  <c r="AF2756" i="2"/>
  <c r="AL2756" i="2"/>
  <c r="S2765" i="2"/>
  <c r="U2765" i="2"/>
  <c r="AF2768" i="2"/>
  <c r="AL2768" i="2"/>
  <c r="AG2768" i="2"/>
  <c r="AG2770" i="2"/>
  <c r="AF2784" i="2"/>
  <c r="AF2787" i="2"/>
  <c r="U2816" i="2"/>
  <c r="S2816" i="2"/>
  <c r="AF2817" i="2"/>
  <c r="U2821" i="2"/>
  <c r="S2823" i="2"/>
  <c r="U2823" i="2"/>
  <c r="AF2834" i="2"/>
  <c r="AL2843" i="2"/>
  <c r="AG2843" i="2"/>
  <c r="AF2843" i="2"/>
  <c r="U2860" i="2"/>
  <c r="V2860" i="2" s="1"/>
  <c r="S2860" i="2"/>
  <c r="U2885" i="2"/>
  <c r="V2885" i="2" s="1"/>
  <c r="S2885" i="2"/>
  <c r="S2730" i="2"/>
  <c r="AL2730" i="2"/>
  <c r="S2733" i="2"/>
  <c r="AG2749" i="2"/>
  <c r="AF2752" i="2"/>
  <c r="S2754" i="2"/>
  <c r="AL2755" i="2"/>
  <c r="AG2756" i="2"/>
  <c r="T2760" i="2"/>
  <c r="S2767" i="2"/>
  <c r="T2769" i="2"/>
  <c r="AL2770" i="2"/>
  <c r="U2779" i="2"/>
  <c r="U2783" i="2"/>
  <c r="S2783" i="2"/>
  <c r="AG2787" i="2"/>
  <c r="AF2788" i="2"/>
  <c r="AL2788" i="2"/>
  <c r="AG2788" i="2"/>
  <c r="S2796" i="2"/>
  <c r="S2799" i="2"/>
  <c r="T2801" i="2"/>
  <c r="AF2802" i="2"/>
  <c r="AF2809" i="2"/>
  <c r="AL2809" i="2"/>
  <c r="AG2809" i="2"/>
  <c r="AG2817" i="2"/>
  <c r="AL2819" i="2"/>
  <c r="AG2819" i="2"/>
  <c r="AF2819" i="2"/>
  <c r="U2825" i="2"/>
  <c r="S2825" i="2"/>
  <c r="U2841" i="2"/>
  <c r="S2841" i="2"/>
  <c r="AG2849" i="2"/>
  <c r="AF2849" i="2"/>
  <c r="AL2849" i="2"/>
  <c r="U2859" i="2"/>
  <c r="S2859" i="2"/>
  <c r="U2870" i="2"/>
  <c r="S2870" i="2"/>
  <c r="U2871" i="2"/>
  <c r="V2871" i="2" s="1"/>
  <c r="S2871" i="2"/>
  <c r="U2880" i="2"/>
  <c r="S2880" i="2"/>
  <c r="AF2684" i="2"/>
  <c r="AF2687" i="2"/>
  <c r="AG2707" i="2"/>
  <c r="AG2709" i="2"/>
  <c r="AG2714" i="2"/>
  <c r="AL2725" i="2"/>
  <c r="T2731" i="2"/>
  <c r="S2736" i="2"/>
  <c r="AG2741" i="2"/>
  <c r="AF2742" i="2"/>
  <c r="AL2742" i="2"/>
  <c r="U2745" i="2"/>
  <c r="S2752" i="2"/>
  <c r="AG2752" i="2"/>
  <c r="AL2757" i="2"/>
  <c r="AG2757" i="2"/>
  <c r="AF2771" i="2"/>
  <c r="AL2771" i="2"/>
  <c r="AG2771" i="2"/>
  <c r="U2786" i="2"/>
  <c r="S2786" i="2"/>
  <c r="S2787" i="2"/>
  <c r="T2789" i="2"/>
  <c r="U2797" i="2"/>
  <c r="S2800" i="2"/>
  <c r="AG2802" i="2"/>
  <c r="T2810" i="2"/>
  <c r="S2817" i="2"/>
  <c r="AL2820" i="2"/>
  <c r="AG2820" i="2"/>
  <c r="AL2847" i="2"/>
  <c r="AG2847" i="2"/>
  <c r="AL2848" i="2"/>
  <c r="AF2848" i="2"/>
  <c r="AG2848" i="2"/>
  <c r="U2857" i="2"/>
  <c r="V2857" i="2" s="1"/>
  <c r="S2857" i="2"/>
  <c r="X2868" i="2"/>
  <c r="W2868" i="2"/>
  <c r="AE2868" i="2"/>
  <c r="AG2684" i="2"/>
  <c r="AG2687" i="2"/>
  <c r="AL2707" i="2"/>
  <c r="AL2714" i="2"/>
  <c r="AF2719" i="2"/>
  <c r="AL2762" i="2"/>
  <c r="AG2762" i="2"/>
  <c r="AL2763" i="2"/>
  <c r="AG2763" i="2"/>
  <c r="AF2763" i="2"/>
  <c r="U2770" i="2"/>
  <c r="U2772" i="2"/>
  <c r="S2772" i="2"/>
  <c r="AL2792" i="2"/>
  <c r="AG2792" i="2"/>
  <c r="AF2792" i="2"/>
  <c r="AL2813" i="2"/>
  <c r="AG2813" i="2"/>
  <c r="AF2813" i="2"/>
  <c r="AF2820" i="2"/>
  <c r="AF2847" i="2"/>
  <c r="S2856" i="2"/>
  <c r="T2703" i="2"/>
  <c r="AF2705" i="2"/>
  <c r="AF2712" i="2"/>
  <c r="S2719" i="2"/>
  <c r="AG2719" i="2"/>
  <c r="AF2726" i="2"/>
  <c r="AG2738" i="2"/>
  <c r="AF2739" i="2"/>
  <c r="AL2739" i="2"/>
  <c r="S2746" i="2"/>
  <c r="AG2746" i="2"/>
  <c r="AG2747" i="2"/>
  <c r="AF2747" i="2"/>
  <c r="AG2758" i="2"/>
  <c r="S2761" i="2"/>
  <c r="AF2762" i="2"/>
  <c r="AG2764" i="2"/>
  <c r="AF2765" i="2"/>
  <c r="AL2765" i="2"/>
  <c r="AF2774" i="2"/>
  <c r="AL2774" i="2"/>
  <c r="AG2774" i="2"/>
  <c r="S2790" i="2"/>
  <c r="AL2793" i="2"/>
  <c r="AG2793" i="2"/>
  <c r="S2803" i="2"/>
  <c r="U2803" i="2"/>
  <c r="S2811" i="2"/>
  <c r="AF2814" i="2"/>
  <c r="AG2826" i="2"/>
  <c r="AF2826" i="2"/>
  <c r="AL2826" i="2"/>
  <c r="AF2827" i="2"/>
  <c r="AG2827" i="2"/>
  <c r="AF2782" i="2"/>
  <c r="AF2785" i="2"/>
  <c r="AF2791" i="2"/>
  <c r="AF2794" i="2"/>
  <c r="U2795" i="2"/>
  <c r="AF2797" i="2"/>
  <c r="AG2800" i="2"/>
  <c r="AG2803" i="2"/>
  <c r="AF2812" i="2"/>
  <c r="T2830" i="2"/>
  <c r="U2831" i="2"/>
  <c r="T2832" i="2"/>
  <c r="W2845" i="2"/>
  <c r="U2866" i="2"/>
  <c r="V2866" i="2" s="1"/>
  <c r="S2866" i="2"/>
  <c r="AL2870" i="2"/>
  <c r="AG2870" i="2"/>
  <c r="AF2870" i="2"/>
  <c r="S2875" i="2"/>
  <c r="W2878" i="2"/>
  <c r="AL2880" i="2"/>
  <c r="AG2880" i="2"/>
  <c r="AF2880" i="2"/>
  <c r="AE2951" i="2"/>
  <c r="X2951" i="2"/>
  <c r="U2818" i="2"/>
  <c r="AL2818" i="2"/>
  <c r="U2826" i="2"/>
  <c r="T2833" i="2"/>
  <c r="S2837" i="2"/>
  <c r="U2837" i="2"/>
  <c r="S2838" i="2"/>
  <c r="U2839" i="2"/>
  <c r="S2839" i="2"/>
  <c r="AL2884" i="2"/>
  <c r="AG2884" i="2"/>
  <c r="AF2884" i="2"/>
  <c r="U2890" i="2"/>
  <c r="V2890" i="2" s="1"/>
  <c r="S2890" i="2"/>
  <c r="U2893" i="2"/>
  <c r="V2893" i="2" s="1"/>
  <c r="U2936" i="2"/>
  <c r="V2936" i="2" s="1"/>
  <c r="S2936" i="2"/>
  <c r="S2834" i="2"/>
  <c r="AL2835" i="2"/>
  <c r="AG2835" i="2"/>
  <c r="AF2835" i="2"/>
  <c r="T2843" i="2"/>
  <c r="AL2850" i="2"/>
  <c r="AF2850" i="2"/>
  <c r="AL2853" i="2"/>
  <c r="AG2853" i="2"/>
  <c r="AF2853" i="2"/>
  <c r="X2861" i="2"/>
  <c r="U2892" i="2"/>
  <c r="V2892" i="2" s="1"/>
  <c r="S2892" i="2"/>
  <c r="S2897" i="2"/>
  <c r="U2897" i="2"/>
  <c r="V2897" i="2" s="1"/>
  <c r="AL2910" i="2"/>
  <c r="AG2910" i="2"/>
  <c r="AF2910" i="2"/>
  <c r="AE2960" i="2"/>
  <c r="X2960" i="2"/>
  <c r="W2960" i="2"/>
  <c r="X2833" i="2"/>
  <c r="W2833" i="2"/>
  <c r="AF2837" i="2"/>
  <c r="AL2837" i="2"/>
  <c r="AL2838" i="2"/>
  <c r="AG2838" i="2"/>
  <c r="S2855" i="2"/>
  <c r="U2855" i="2"/>
  <c r="V2855" i="2" s="1"/>
  <c r="AL2867" i="2"/>
  <c r="AG2867" i="2"/>
  <c r="AF2867" i="2"/>
  <c r="U2873" i="2"/>
  <c r="V2873" i="2" s="1"/>
  <c r="S2873" i="2"/>
  <c r="U2877" i="2"/>
  <c r="S2877" i="2"/>
  <c r="U2887" i="2"/>
  <c r="S2887" i="2"/>
  <c r="U2894" i="2"/>
  <c r="V2894" i="2" s="1"/>
  <c r="S2894" i="2"/>
  <c r="AL2913" i="2"/>
  <c r="AG2913" i="2"/>
  <c r="AF2913" i="2"/>
  <c r="AL2829" i="2"/>
  <c r="AG2829" i="2"/>
  <c r="T2835" i="2"/>
  <c r="AL2836" i="2"/>
  <c r="AG2837" i="2"/>
  <c r="AF2838" i="2"/>
  <c r="AL2839" i="2"/>
  <c r="AF2839" i="2"/>
  <c r="AG2840" i="2"/>
  <c r="AF2840" i="2"/>
  <c r="S2869" i="2"/>
  <c r="U2869" i="2"/>
  <c r="V2869" i="2" s="1"/>
  <c r="X2914" i="2"/>
  <c r="W2914" i="2"/>
  <c r="AE2914" i="2"/>
  <c r="AL2832" i="2"/>
  <c r="AG2832" i="2"/>
  <c r="AL2841" i="2"/>
  <c r="AF2841" i="2"/>
  <c r="U2853" i="2"/>
  <c r="S2853" i="2"/>
  <c r="U2854" i="2"/>
  <c r="V2854" i="2" s="1"/>
  <c r="S2854" i="2"/>
  <c r="AL2861" i="2"/>
  <c r="S2872" i="2"/>
  <c r="U2872" i="2"/>
  <c r="V2872" i="2" s="1"/>
  <c r="U2882" i="2"/>
  <c r="V2882" i="2" s="1"/>
  <c r="S2882" i="2"/>
  <c r="S2896" i="2"/>
  <c r="U2896" i="2"/>
  <c r="V2896" i="2" s="1"/>
  <c r="U2898" i="2"/>
  <c r="V2898" i="2" s="1"/>
  <c r="S2898" i="2"/>
  <c r="S2917" i="2"/>
  <c r="U2917" i="2"/>
  <c r="V2917" i="2" s="1"/>
  <c r="W2927" i="2"/>
  <c r="S2930" i="2"/>
  <c r="U2930" i="2"/>
  <c r="V2930" i="2" s="1"/>
  <c r="U2902" i="2"/>
  <c r="S2902" i="2"/>
  <c r="U2908" i="2"/>
  <c r="S2908" i="2"/>
  <c r="AL2920" i="2"/>
  <c r="AG2920" i="2"/>
  <c r="AF2920" i="2"/>
  <c r="U2922" i="2"/>
  <c r="S2922" i="2"/>
  <c r="AL2940" i="2"/>
  <c r="AG2940" i="2"/>
  <c r="AF2940" i="2"/>
  <c r="AG2970" i="2"/>
  <c r="AF2970" i="2"/>
  <c r="AL2970" i="2"/>
  <c r="U3130" i="2"/>
  <c r="S3130" i="2"/>
  <c r="U2874" i="2"/>
  <c r="V2874" i="2" s="1"/>
  <c r="U2879" i="2"/>
  <c r="V2879" i="2" s="1"/>
  <c r="U2881" i="2"/>
  <c r="V2881" i="2" s="1"/>
  <c r="AF2883" i="2"/>
  <c r="U2891" i="2"/>
  <c r="V2891" i="2" s="1"/>
  <c r="X2904" i="2"/>
  <c r="U2906" i="2"/>
  <c r="V2906" i="2" s="1"/>
  <c r="U2924" i="2"/>
  <c r="AL2929" i="2"/>
  <c r="AG2929" i="2"/>
  <c r="AF2929" i="2"/>
  <c r="U2946" i="2"/>
  <c r="V2946" i="2" s="1"/>
  <c r="S2946" i="2"/>
  <c r="AL2949" i="2"/>
  <c r="AG2949" i="2"/>
  <c r="AF2949" i="2"/>
  <c r="AL2969" i="2"/>
  <c r="AG2969" i="2"/>
  <c r="AF2969" i="2"/>
  <c r="U2979" i="2"/>
  <c r="S2979" i="2"/>
  <c r="AL3007" i="2"/>
  <c r="AG3007" i="2"/>
  <c r="AF3007" i="2"/>
  <c r="AL2900" i="2"/>
  <c r="AG2900" i="2"/>
  <c r="AF2900" i="2"/>
  <c r="X2920" i="2"/>
  <c r="W2920" i="2"/>
  <c r="S2939" i="2"/>
  <c r="W2942" i="2"/>
  <c r="AE2942" i="2"/>
  <c r="AL2947" i="2"/>
  <c r="AG2947" i="2"/>
  <c r="U2993" i="2"/>
  <c r="S2993" i="2"/>
  <c r="AL3028" i="2"/>
  <c r="AG3028" i="2"/>
  <c r="AF3028" i="2"/>
  <c r="AF2901" i="2"/>
  <c r="AF2904" i="2"/>
  <c r="AL2904" i="2"/>
  <c r="AL2907" i="2"/>
  <c r="AG2907" i="2"/>
  <c r="X2910" i="2"/>
  <c r="W2910" i="2"/>
  <c r="AL2926" i="2"/>
  <c r="AG2926" i="2"/>
  <c r="X2942" i="2"/>
  <c r="AF2947" i="2"/>
  <c r="AF2952" i="2"/>
  <c r="AL2952" i="2"/>
  <c r="AG2952" i="2"/>
  <c r="AF2956" i="2"/>
  <c r="AL2956" i="2"/>
  <c r="AG2956" i="2"/>
  <c r="AF2856" i="2"/>
  <c r="AF2859" i="2"/>
  <c r="AG2875" i="2"/>
  <c r="AF2877" i="2"/>
  <c r="AL2901" i="2"/>
  <c r="AG2904" i="2"/>
  <c r="AF2907" i="2"/>
  <c r="U2913" i="2"/>
  <c r="S2913" i="2"/>
  <c r="S2914" i="2"/>
  <c r="U2915" i="2"/>
  <c r="V2915" i="2" s="1"/>
  <c r="S2920" i="2"/>
  <c r="AG2924" i="2"/>
  <c r="AF2924" i="2"/>
  <c r="AL2925" i="2"/>
  <c r="AG2925" i="2"/>
  <c r="AF2925" i="2"/>
  <c r="AF2926" i="2"/>
  <c r="U2932" i="2"/>
  <c r="V2932" i="2" s="1"/>
  <c r="S2932" i="2"/>
  <c r="AL2943" i="2"/>
  <c r="AG2943" i="2"/>
  <c r="AF2943" i="2"/>
  <c r="U2948" i="2"/>
  <c r="V2948" i="2" s="1"/>
  <c r="S2948" i="2"/>
  <c r="AG2955" i="2"/>
  <c r="AL2955" i="2"/>
  <c r="AF2955" i="2"/>
  <c r="U2957" i="2"/>
  <c r="V2957" i="2" s="1"/>
  <c r="S2957" i="2"/>
  <c r="AF3011" i="2"/>
  <c r="AL3011" i="2"/>
  <c r="AG3011" i="2"/>
  <c r="AF3048" i="2"/>
  <c r="AL3048" i="2"/>
  <c r="AG3048" i="2"/>
  <c r="AG2856" i="2"/>
  <c r="AG2859" i="2"/>
  <c r="AG2877" i="2"/>
  <c r="T2886" i="2"/>
  <c r="U2899" i="2"/>
  <c r="V2899" i="2" s="1"/>
  <c r="S2899" i="2"/>
  <c r="S2910" i="2"/>
  <c r="AL2923" i="2"/>
  <c r="AG2923" i="2"/>
  <c r="AF2923" i="2"/>
  <c r="AL2924" i="2"/>
  <c r="AE2933" i="2"/>
  <c r="X2937" i="2"/>
  <c r="W2937" i="2"/>
  <c r="S2956" i="2"/>
  <c r="U2956" i="2"/>
  <c r="U2988" i="2"/>
  <c r="S2988" i="2"/>
  <c r="S2991" i="2"/>
  <c r="U2991" i="2"/>
  <c r="AF3002" i="2"/>
  <c r="AL3002" i="2"/>
  <c r="AG3002" i="2"/>
  <c r="T2876" i="2"/>
  <c r="W2912" i="2"/>
  <c r="AE2912" i="2"/>
  <c r="AL2916" i="2"/>
  <c r="AG2916" i="2"/>
  <c r="AF2916" i="2"/>
  <c r="U2919" i="2"/>
  <c r="V2919" i="2" s="1"/>
  <c r="S2919" i="2"/>
  <c r="W2928" i="2"/>
  <c r="AE2928" i="2"/>
  <c r="AG2941" i="2"/>
  <c r="AF2941" i="2"/>
  <c r="S2953" i="2"/>
  <c r="U2953" i="2"/>
  <c r="AL2971" i="2"/>
  <c r="AF2971" i="2"/>
  <c r="AG2971" i="2"/>
  <c r="AG2982" i="2"/>
  <c r="AF2982" i="2"/>
  <c r="AL2982" i="2"/>
  <c r="AL2998" i="2"/>
  <c r="AG2998" i="2"/>
  <c r="AF2998" i="2"/>
  <c r="AL2953" i="2"/>
  <c r="U2961" i="2"/>
  <c r="V2961" i="2" s="1"/>
  <c r="S2961" i="2"/>
  <c r="U2965" i="2"/>
  <c r="V2965" i="2" s="1"/>
  <c r="S2965" i="2"/>
  <c r="U2989" i="2"/>
  <c r="S2989" i="2"/>
  <c r="U2995" i="2"/>
  <c r="S2995" i="2"/>
  <c r="U2998" i="2"/>
  <c r="S2998" i="2"/>
  <c r="AL3000" i="2"/>
  <c r="AG3000" i="2"/>
  <c r="AF3000" i="2"/>
  <c r="AL3009" i="2"/>
  <c r="AG3009" i="2"/>
  <c r="AF3009" i="2"/>
  <c r="S3019" i="2"/>
  <c r="U3019" i="2"/>
  <c r="AL3047" i="2"/>
  <c r="AG3047" i="2"/>
  <c r="AF3047" i="2"/>
  <c r="S3061" i="2"/>
  <c r="U3062" i="2"/>
  <c r="S3062" i="2"/>
  <c r="S3066" i="2"/>
  <c r="U3066" i="2"/>
  <c r="AL3099" i="2"/>
  <c r="AG3099" i="2"/>
  <c r="AF3099" i="2"/>
  <c r="AL3193" i="2"/>
  <c r="AG3193" i="2"/>
  <c r="AF3193" i="2"/>
  <c r="U2963" i="2"/>
  <c r="V2963" i="2" s="1"/>
  <c r="AL2981" i="2"/>
  <c r="AG2981" i="2"/>
  <c r="AF2981" i="2"/>
  <c r="T3001" i="2"/>
  <c r="AL3003" i="2"/>
  <c r="AG3003" i="2"/>
  <c r="AF3003" i="2"/>
  <c r="AL3004" i="2"/>
  <c r="AG3004" i="2"/>
  <c r="AG3005" i="2"/>
  <c r="AF3005" i="2"/>
  <c r="V3016" i="2"/>
  <c r="T3016" i="2"/>
  <c r="T3028" i="2"/>
  <c r="X3029" i="2"/>
  <c r="AE3029" i="2"/>
  <c r="U3042" i="2"/>
  <c r="S3042" i="2"/>
  <c r="AL3045" i="2"/>
  <c r="AG3045" i="2"/>
  <c r="AF3045" i="2"/>
  <c r="U3059" i="2"/>
  <c r="S3059" i="2"/>
  <c r="S3060" i="2"/>
  <c r="U3060" i="2"/>
  <c r="U3064" i="2"/>
  <c r="U3065" i="2"/>
  <c r="S3065" i="2"/>
  <c r="S3100" i="2"/>
  <c r="U3100" i="2"/>
  <c r="AF2902" i="2"/>
  <c r="S2912" i="2"/>
  <c r="S2925" i="2"/>
  <c r="S2942" i="2"/>
  <c r="S2949" i="2"/>
  <c r="AL2973" i="2"/>
  <c r="AG2973" i="2"/>
  <c r="AF2973" i="2"/>
  <c r="AG2974" i="2"/>
  <c r="AF2974" i="2"/>
  <c r="U2978" i="2"/>
  <c r="S2997" i="2"/>
  <c r="V3013" i="2"/>
  <c r="T3013" i="2"/>
  <c r="U3015" i="2"/>
  <c r="S3015" i="2"/>
  <c r="AG3022" i="2"/>
  <c r="AL3022" i="2"/>
  <c r="AF3022" i="2"/>
  <c r="AF2939" i="2"/>
  <c r="U2971" i="2"/>
  <c r="S2971" i="2"/>
  <c r="S2972" i="2"/>
  <c r="T2974" i="2"/>
  <c r="AL2974" i="2"/>
  <c r="U2981" i="2"/>
  <c r="S2981" i="2"/>
  <c r="AG2983" i="2"/>
  <c r="AL2987" i="2"/>
  <c r="AG2987" i="2"/>
  <c r="AF2987" i="2"/>
  <c r="V3006" i="2"/>
  <c r="T3006" i="2"/>
  <c r="U3011" i="2"/>
  <c r="W3029" i="2"/>
  <c r="AE3033" i="2"/>
  <c r="X3033" i="2"/>
  <c r="AG3037" i="2"/>
  <c r="AF3037" i="2"/>
  <c r="AL3089" i="2"/>
  <c r="AG3089" i="2"/>
  <c r="AF3089" i="2"/>
  <c r="U3092" i="2"/>
  <c r="S3092" i="2"/>
  <c r="AF2908" i="2"/>
  <c r="S2918" i="2"/>
  <c r="AF2918" i="2"/>
  <c r="S2927" i="2"/>
  <c r="U2952" i="2"/>
  <c r="T2955" i="2"/>
  <c r="U2973" i="2"/>
  <c r="S2973" i="2"/>
  <c r="AL2983" i="2"/>
  <c r="AL2984" i="2"/>
  <c r="AG2984" i="2"/>
  <c r="AF2984" i="2"/>
  <c r="AL2985" i="2"/>
  <c r="AG2985" i="2"/>
  <c r="AG2986" i="2"/>
  <c r="AF2986" i="2"/>
  <c r="AL2990" i="2"/>
  <c r="AG2990" i="2"/>
  <c r="AF2990" i="2"/>
  <c r="AG3025" i="2"/>
  <c r="AF3025" i="2"/>
  <c r="T3056" i="2"/>
  <c r="V3056" i="2"/>
  <c r="AL3069" i="2"/>
  <c r="AG3069" i="2"/>
  <c r="AF3069" i="2"/>
  <c r="AL3078" i="2"/>
  <c r="AG3078" i="2"/>
  <c r="AF3078" i="2"/>
  <c r="S3090" i="2"/>
  <c r="U3090" i="2"/>
  <c r="AL2976" i="2"/>
  <c r="AG2976" i="2"/>
  <c r="AF2985" i="2"/>
  <c r="AL2986" i="2"/>
  <c r="AG2991" i="2"/>
  <c r="AL2995" i="2"/>
  <c r="AG2995" i="2"/>
  <c r="AF2995" i="2"/>
  <c r="U3005" i="2"/>
  <c r="AL3025" i="2"/>
  <c r="S3037" i="2"/>
  <c r="U3037" i="2"/>
  <c r="U3070" i="2"/>
  <c r="S3070" i="2"/>
  <c r="S3071" i="2"/>
  <c r="U3071" i="2"/>
  <c r="U3080" i="2"/>
  <c r="S3080" i="2"/>
  <c r="AF3087" i="2"/>
  <c r="AL3087" i="2"/>
  <c r="AG3087" i="2"/>
  <c r="T2958" i="2"/>
  <c r="T2962" i="2"/>
  <c r="AL2967" i="2"/>
  <c r="AL2968" i="2"/>
  <c r="AG2968" i="2"/>
  <c r="AF2976" i="2"/>
  <c r="AL2977" i="2"/>
  <c r="AG2977" i="2"/>
  <c r="AG2978" i="2"/>
  <c r="AF2978" i="2"/>
  <c r="AL2979" i="2"/>
  <c r="AF2979" i="2"/>
  <c r="U2983" i="2"/>
  <c r="U2987" i="2"/>
  <c r="S2987" i="2"/>
  <c r="T2990" i="2"/>
  <c r="AL2991" i="2"/>
  <c r="AL2992" i="2"/>
  <c r="AG2992" i="2"/>
  <c r="AF2992" i="2"/>
  <c r="AL2993" i="2"/>
  <c r="AG2993" i="2"/>
  <c r="AG2994" i="2"/>
  <c r="AF2994" i="2"/>
  <c r="W3012" i="2"/>
  <c r="AL3017" i="2"/>
  <c r="AG3017" i="2"/>
  <c r="AF3017" i="2"/>
  <c r="AF3019" i="2"/>
  <c r="AL3019" i="2"/>
  <c r="U3023" i="2"/>
  <c r="AG3066" i="2"/>
  <c r="AF3066" i="2"/>
  <c r="AL3068" i="2"/>
  <c r="AG3068" i="2"/>
  <c r="AF3068" i="2"/>
  <c r="T3022" i="2"/>
  <c r="X3031" i="2"/>
  <c r="W3031" i="2"/>
  <c r="AL3050" i="2"/>
  <c r="AG3050" i="2"/>
  <c r="AF3050" i="2"/>
  <c r="AG3051" i="2"/>
  <c r="AF3051" i="2"/>
  <c r="AE3055" i="2"/>
  <c r="X3055" i="2"/>
  <c r="AL3077" i="2"/>
  <c r="AG3077" i="2"/>
  <c r="AF3077" i="2"/>
  <c r="AL3086" i="2"/>
  <c r="AG3086" i="2"/>
  <c r="AF3086" i="2"/>
  <c r="AL3097" i="2"/>
  <c r="AG3097" i="2"/>
  <c r="AF3097" i="2"/>
  <c r="U3129" i="2"/>
  <c r="S3129" i="2"/>
  <c r="AL3189" i="2"/>
  <c r="AG3189" i="2"/>
  <c r="AF3189" i="2"/>
  <c r="S3191" i="2"/>
  <c r="U3191" i="2"/>
  <c r="S3026" i="2"/>
  <c r="W3036" i="2"/>
  <c r="T3051" i="2"/>
  <c r="AL3051" i="2"/>
  <c r="AL3053" i="2"/>
  <c r="AG3053" i="2"/>
  <c r="AF3053" i="2"/>
  <c r="U3069" i="2"/>
  <c r="S3069" i="2"/>
  <c r="AL3076" i="2"/>
  <c r="AG3076" i="2"/>
  <c r="U3078" i="2"/>
  <c r="S3078" i="2"/>
  <c r="S3079" i="2"/>
  <c r="U3079" i="2"/>
  <c r="U3088" i="2"/>
  <c r="S3088" i="2"/>
  <c r="U3089" i="2"/>
  <c r="S3089" i="2"/>
  <c r="AF3095" i="2"/>
  <c r="AL3095" i="2"/>
  <c r="U3099" i="2"/>
  <c r="S3099" i="2"/>
  <c r="U3101" i="2"/>
  <c r="S3101" i="2"/>
  <c r="AL3125" i="2"/>
  <c r="AG3125" i="2"/>
  <c r="AF3125" i="2"/>
  <c r="S3127" i="2"/>
  <c r="U3127" i="2"/>
  <c r="U3184" i="2"/>
  <c r="S3184" i="2"/>
  <c r="AL3030" i="2"/>
  <c r="AG3030" i="2"/>
  <c r="U3047" i="2"/>
  <c r="S3047" i="2"/>
  <c r="S3048" i="2"/>
  <c r="U3048" i="2"/>
  <c r="U3049" i="2"/>
  <c r="S3049" i="2"/>
  <c r="AF3060" i="2"/>
  <c r="AL3060" i="2"/>
  <c r="AL3073" i="2"/>
  <c r="AG3073" i="2"/>
  <c r="AF3073" i="2"/>
  <c r="AL3085" i="2"/>
  <c r="AG3085" i="2"/>
  <c r="AF3085" i="2"/>
  <c r="AL3094" i="2"/>
  <c r="AG3094" i="2"/>
  <c r="AF3094" i="2"/>
  <c r="U3147" i="2"/>
  <c r="S3147" i="2"/>
  <c r="S3148" i="2"/>
  <c r="U3148" i="2"/>
  <c r="AL3154" i="2"/>
  <c r="AG3154" i="2"/>
  <c r="AF3154" i="2"/>
  <c r="AL3171" i="2"/>
  <c r="AG3171" i="2"/>
  <c r="AF3171" i="2"/>
  <c r="AF3180" i="2"/>
  <c r="AL3180" i="2"/>
  <c r="AG3180" i="2"/>
  <c r="AF2989" i="2"/>
  <c r="AF2997" i="2"/>
  <c r="W3001" i="2"/>
  <c r="W3010" i="2"/>
  <c r="AF3015" i="2"/>
  <c r="T3029" i="2"/>
  <c r="AF3030" i="2"/>
  <c r="AE3031" i="2"/>
  <c r="U3038" i="2"/>
  <c r="AL3042" i="2"/>
  <c r="AG3042" i="2"/>
  <c r="AF3042" i="2"/>
  <c r="AG3043" i="2"/>
  <c r="AF3043" i="2"/>
  <c r="W3055" i="2"/>
  <c r="AL3057" i="2"/>
  <c r="AG3057" i="2"/>
  <c r="AL3059" i="2"/>
  <c r="AG3059" i="2"/>
  <c r="AF3059" i="2"/>
  <c r="AG3060" i="2"/>
  <c r="AL3062" i="2"/>
  <c r="AG3062" i="2"/>
  <c r="AF3062" i="2"/>
  <c r="AG3063" i="2"/>
  <c r="AF3063" i="2"/>
  <c r="S3068" i="2"/>
  <c r="AF3071" i="2"/>
  <c r="AL3071" i="2"/>
  <c r="U3077" i="2"/>
  <c r="S3077" i="2"/>
  <c r="AL3084" i="2"/>
  <c r="AG3084" i="2"/>
  <c r="U3086" i="2"/>
  <c r="S3086" i="2"/>
  <c r="S3087" i="2"/>
  <c r="U3087" i="2"/>
  <c r="U3098" i="2"/>
  <c r="AL3107" i="2"/>
  <c r="AG3107" i="2"/>
  <c r="AF3107" i="2"/>
  <c r="AF3116" i="2"/>
  <c r="AL3116" i="2"/>
  <c r="AG3116" i="2"/>
  <c r="AL3145" i="2"/>
  <c r="AG3145" i="2"/>
  <c r="AF3145" i="2"/>
  <c r="AG2989" i="2"/>
  <c r="AG2997" i="2"/>
  <c r="AG3015" i="2"/>
  <c r="AF3018" i="2"/>
  <c r="T3025" i="2"/>
  <c r="AF3027" i="2"/>
  <c r="AL3039" i="2"/>
  <c r="AG3039" i="2"/>
  <c r="AF3039" i="2"/>
  <c r="T3043" i="2"/>
  <c r="AL3043" i="2"/>
  <c r="U3053" i="2"/>
  <c r="S3053" i="2"/>
  <c r="U3054" i="2"/>
  <c r="T3063" i="2"/>
  <c r="AL3070" i="2"/>
  <c r="AG3070" i="2"/>
  <c r="AF3070" i="2"/>
  <c r="AL3081" i="2"/>
  <c r="AG3081" i="2"/>
  <c r="AF3081" i="2"/>
  <c r="AL3093" i="2"/>
  <c r="AG3093" i="2"/>
  <c r="AF3093" i="2"/>
  <c r="U3096" i="2"/>
  <c r="S3096" i="2"/>
  <c r="T3034" i="2"/>
  <c r="T3040" i="2"/>
  <c r="V3040" i="2"/>
  <c r="U3041" i="2"/>
  <c r="S3041" i="2"/>
  <c r="U3072" i="2"/>
  <c r="S3072" i="2"/>
  <c r="AF3079" i="2"/>
  <c r="AL3079" i="2"/>
  <c r="AL3092" i="2"/>
  <c r="AG3092" i="2"/>
  <c r="S3094" i="2"/>
  <c r="AL3134" i="2"/>
  <c r="AG3134" i="2"/>
  <c r="AF3134" i="2"/>
  <c r="U3165" i="2"/>
  <c r="V3054" i="2"/>
  <c r="AG3103" i="2"/>
  <c r="AF3103" i="2"/>
  <c r="U3109" i="2"/>
  <c r="AL3115" i="2"/>
  <c r="AG3115" i="2"/>
  <c r="AF3115" i="2"/>
  <c r="U3118" i="2"/>
  <c r="S3118" i="2"/>
  <c r="U3120" i="2"/>
  <c r="S3120" i="2"/>
  <c r="AF3124" i="2"/>
  <c r="AL3124" i="2"/>
  <c r="AL3133" i="2"/>
  <c r="AG3133" i="2"/>
  <c r="AF3133" i="2"/>
  <c r="AL3142" i="2"/>
  <c r="AG3142" i="2"/>
  <c r="AF3142" i="2"/>
  <c r="AL3153" i="2"/>
  <c r="AG3153" i="2"/>
  <c r="U3155" i="2"/>
  <c r="S3155" i="2"/>
  <c r="S3156" i="2"/>
  <c r="U3156" i="2"/>
  <c r="AL3162" i="2"/>
  <c r="AG3162" i="2"/>
  <c r="AF3162" i="2"/>
  <c r="U3173" i="2"/>
  <c r="S3173" i="2"/>
  <c r="AL3179" i="2"/>
  <c r="AG3179" i="2"/>
  <c r="AF3179" i="2"/>
  <c r="AF3188" i="2"/>
  <c r="AL3188" i="2"/>
  <c r="U3192" i="2"/>
  <c r="S3192" i="2"/>
  <c r="T3103" i="2"/>
  <c r="AL3104" i="2"/>
  <c r="AG3104" i="2"/>
  <c r="AF3104" i="2"/>
  <c r="AL3106" i="2"/>
  <c r="AG3106" i="2"/>
  <c r="AF3106" i="2"/>
  <c r="AL3123" i="2"/>
  <c r="AG3123" i="2"/>
  <c r="AF3123" i="2"/>
  <c r="U3126" i="2"/>
  <c r="S3126" i="2"/>
  <c r="AF3132" i="2"/>
  <c r="AL3132" i="2"/>
  <c r="AL3141" i="2"/>
  <c r="AG3141" i="2"/>
  <c r="AF3141" i="2"/>
  <c r="U3146" i="2"/>
  <c r="S3146" i="2"/>
  <c r="AL3150" i="2"/>
  <c r="AG3150" i="2"/>
  <c r="AF3150" i="2"/>
  <c r="AL3161" i="2"/>
  <c r="AG3161" i="2"/>
  <c r="U3163" i="2"/>
  <c r="S3163" i="2"/>
  <c r="S3164" i="2"/>
  <c r="U3164" i="2"/>
  <c r="AL3170" i="2"/>
  <c r="AG3170" i="2"/>
  <c r="AF3170" i="2"/>
  <c r="U3181" i="2"/>
  <c r="S3181" i="2"/>
  <c r="AL3187" i="2"/>
  <c r="AG3187" i="2"/>
  <c r="AF3187" i="2"/>
  <c r="U3194" i="2"/>
  <c r="S3194" i="2"/>
  <c r="AF3067" i="2"/>
  <c r="AF3075" i="2"/>
  <c r="AF3083" i="2"/>
  <c r="AF3091" i="2"/>
  <c r="U3107" i="2"/>
  <c r="S3107" i="2"/>
  <c r="S3108" i="2"/>
  <c r="U3108" i="2"/>
  <c r="AL3114" i="2"/>
  <c r="AG3114" i="2"/>
  <c r="AF3114" i="2"/>
  <c r="U3125" i="2"/>
  <c r="S3125" i="2"/>
  <c r="AL3131" i="2"/>
  <c r="AG3131" i="2"/>
  <c r="AF3131" i="2"/>
  <c r="AG3132" i="2"/>
  <c r="U3136" i="2"/>
  <c r="S3136" i="2"/>
  <c r="AF3140" i="2"/>
  <c r="AL3140" i="2"/>
  <c r="U3144" i="2"/>
  <c r="S3144" i="2"/>
  <c r="AL3149" i="2"/>
  <c r="AG3149" i="2"/>
  <c r="AF3149" i="2"/>
  <c r="U3154" i="2"/>
  <c r="S3154" i="2"/>
  <c r="AL3158" i="2"/>
  <c r="AG3158" i="2"/>
  <c r="AF3158" i="2"/>
  <c r="AF3161" i="2"/>
  <c r="AL3169" i="2"/>
  <c r="AG3169" i="2"/>
  <c r="AL3178" i="2"/>
  <c r="AG3178" i="2"/>
  <c r="AF3178" i="2"/>
  <c r="U3189" i="2"/>
  <c r="S3189" i="2"/>
  <c r="AF3061" i="2"/>
  <c r="AF3072" i="2"/>
  <c r="AG3075" i="2"/>
  <c r="AF3080" i="2"/>
  <c r="AG3083" i="2"/>
  <c r="AF3088" i="2"/>
  <c r="AG3091" i="2"/>
  <c r="AF3096" i="2"/>
  <c r="AF3100" i="2"/>
  <c r="AL3100" i="2"/>
  <c r="AL3105" i="2"/>
  <c r="AL3113" i="2"/>
  <c r="AG3113" i="2"/>
  <c r="S3116" i="2"/>
  <c r="U3116" i="2"/>
  <c r="AL3122" i="2"/>
  <c r="AG3122" i="2"/>
  <c r="AF3122" i="2"/>
  <c r="U3133" i="2"/>
  <c r="S3133" i="2"/>
  <c r="AL3139" i="2"/>
  <c r="AG3139" i="2"/>
  <c r="AF3139" i="2"/>
  <c r="U3143" i="2"/>
  <c r="S3145" i="2"/>
  <c r="AF3148" i="2"/>
  <c r="AL3148" i="2"/>
  <c r="AL3157" i="2"/>
  <c r="AG3157" i="2"/>
  <c r="AF3157" i="2"/>
  <c r="U3162" i="2"/>
  <c r="S3162" i="2"/>
  <c r="AL3166" i="2"/>
  <c r="AG3166" i="2"/>
  <c r="AF3166" i="2"/>
  <c r="AF3169" i="2"/>
  <c r="AL3177" i="2"/>
  <c r="AG3177" i="2"/>
  <c r="U3179" i="2"/>
  <c r="S3179" i="2"/>
  <c r="S3180" i="2"/>
  <c r="U3180" i="2"/>
  <c r="AL3186" i="2"/>
  <c r="AG3186" i="2"/>
  <c r="AF3186" i="2"/>
  <c r="AG3072" i="2"/>
  <c r="AG3080" i="2"/>
  <c r="AG3088" i="2"/>
  <c r="AG3096" i="2"/>
  <c r="AL3101" i="2"/>
  <c r="AF3101" i="2"/>
  <c r="U3106" i="2"/>
  <c r="S3106" i="2"/>
  <c r="AL3110" i="2"/>
  <c r="AG3110" i="2"/>
  <c r="AF3110" i="2"/>
  <c r="AL3121" i="2"/>
  <c r="AG3121" i="2"/>
  <c r="U3123" i="2"/>
  <c r="S3123" i="2"/>
  <c r="S3124" i="2"/>
  <c r="U3124" i="2"/>
  <c r="AL3130" i="2"/>
  <c r="AG3130" i="2"/>
  <c r="AF3130" i="2"/>
  <c r="U3141" i="2"/>
  <c r="S3141" i="2"/>
  <c r="AL3147" i="2"/>
  <c r="AG3147" i="2"/>
  <c r="AF3147" i="2"/>
  <c r="AF3156" i="2"/>
  <c r="AL3156" i="2"/>
  <c r="AL3165" i="2"/>
  <c r="AG3165" i="2"/>
  <c r="AF3165" i="2"/>
  <c r="AL3174" i="2"/>
  <c r="AG3174" i="2"/>
  <c r="AF3174" i="2"/>
  <c r="AL3185" i="2"/>
  <c r="AG3185" i="2"/>
  <c r="U3187" i="2"/>
  <c r="S3187" i="2"/>
  <c r="S3188" i="2"/>
  <c r="U3188" i="2"/>
  <c r="AG3046" i="2"/>
  <c r="AG3058" i="2"/>
  <c r="AF3074" i="2"/>
  <c r="AF3082" i="2"/>
  <c r="AF3090" i="2"/>
  <c r="AF3098" i="2"/>
  <c r="AG3101" i="2"/>
  <c r="AL3109" i="2"/>
  <c r="AG3109" i="2"/>
  <c r="AF3109" i="2"/>
  <c r="U3114" i="2"/>
  <c r="S3114" i="2"/>
  <c r="AL3118" i="2"/>
  <c r="AG3118" i="2"/>
  <c r="AF3118" i="2"/>
  <c r="AF3121" i="2"/>
  <c r="AL3129" i="2"/>
  <c r="AG3129" i="2"/>
  <c r="U3131" i="2"/>
  <c r="S3131" i="2"/>
  <c r="S3132" i="2"/>
  <c r="U3132" i="2"/>
  <c r="AL3138" i="2"/>
  <c r="AG3138" i="2"/>
  <c r="AF3138" i="2"/>
  <c r="U3149" i="2"/>
  <c r="S3149" i="2"/>
  <c r="AL3155" i="2"/>
  <c r="AG3155" i="2"/>
  <c r="AF3155" i="2"/>
  <c r="AG3156" i="2"/>
  <c r="U3160" i="2"/>
  <c r="S3160" i="2"/>
  <c r="S3161" i="2"/>
  <c r="AF3164" i="2"/>
  <c r="AL3164" i="2"/>
  <c r="AL3173" i="2"/>
  <c r="AG3173" i="2"/>
  <c r="AF3173" i="2"/>
  <c r="U3178" i="2"/>
  <c r="S3178" i="2"/>
  <c r="AL3182" i="2"/>
  <c r="AG3182" i="2"/>
  <c r="AF3182" i="2"/>
  <c r="AF3185" i="2"/>
  <c r="AG3098" i="2"/>
  <c r="AF3108" i="2"/>
  <c r="AL3108" i="2"/>
  <c r="U3112" i="2"/>
  <c r="S3112" i="2"/>
  <c r="AL3117" i="2"/>
  <c r="AG3117" i="2"/>
  <c r="AF3117" i="2"/>
  <c r="U3122" i="2"/>
  <c r="S3122" i="2"/>
  <c r="AL3126" i="2"/>
  <c r="AG3126" i="2"/>
  <c r="AF3126" i="2"/>
  <c r="AF3129" i="2"/>
  <c r="AL3137" i="2"/>
  <c r="AG3137" i="2"/>
  <c r="U3139" i="2"/>
  <c r="S3139" i="2"/>
  <c r="S3140" i="2"/>
  <c r="U3140" i="2"/>
  <c r="AL3146" i="2"/>
  <c r="AG3146" i="2"/>
  <c r="AF3146" i="2"/>
  <c r="AL3163" i="2"/>
  <c r="AG3163" i="2"/>
  <c r="AF3163" i="2"/>
  <c r="AG3164" i="2"/>
  <c r="S3168" i="2"/>
  <c r="S3169" i="2"/>
  <c r="AF3172" i="2"/>
  <c r="AL3172" i="2"/>
  <c r="U3176" i="2"/>
  <c r="S3176" i="2"/>
  <c r="AL3181" i="2"/>
  <c r="AG3181" i="2"/>
  <c r="AF3181" i="2"/>
  <c r="U3186" i="2"/>
  <c r="S3186" i="2"/>
  <c r="AL3190" i="2"/>
  <c r="AG3190" i="2"/>
  <c r="AF3190" i="2"/>
  <c r="AL3194" i="2"/>
  <c r="AG3194" i="2"/>
  <c r="AF3194" i="2"/>
  <c r="AF3112" i="2"/>
  <c r="AF3120" i="2"/>
  <c r="AF3128" i="2"/>
  <c r="AF3136" i="2"/>
  <c r="AF3144" i="2"/>
  <c r="AF3152" i="2"/>
  <c r="AF3160" i="2"/>
  <c r="AF3168" i="2"/>
  <c r="AF3176" i="2"/>
  <c r="AF3184" i="2"/>
  <c r="AF3192" i="2"/>
  <c r="AG3112" i="2"/>
  <c r="AG3120" i="2"/>
  <c r="AG3128" i="2"/>
  <c r="AG3136" i="2"/>
  <c r="AG3144" i="2"/>
  <c r="AG3152" i="2"/>
  <c r="AG3160" i="2"/>
  <c r="AG3168" i="2"/>
  <c r="AG3176" i="2"/>
  <c r="AG3184" i="2"/>
  <c r="AG3192" i="2"/>
  <c r="AF3111" i="2"/>
  <c r="AF3119" i="2"/>
  <c r="AF3127" i="2"/>
  <c r="AF3135" i="2"/>
  <c r="AF3143" i="2"/>
  <c r="AF3151" i="2"/>
  <c r="AF3159" i="2"/>
  <c r="AF3167" i="2"/>
  <c r="AF3175" i="2"/>
  <c r="AF3183" i="2"/>
  <c r="AF3191" i="2"/>
  <c r="X2851" i="2" l="1"/>
  <c r="AF2833" i="2"/>
  <c r="AL2833" i="2"/>
  <c r="S2379" i="2"/>
  <c r="U2379" i="2"/>
  <c r="S2534" i="2"/>
  <c r="U2534" i="2"/>
  <c r="S2064" i="2"/>
  <c r="U2064" i="2"/>
  <c r="S2813" i="2"/>
  <c r="U2813" i="2"/>
  <c r="U3172" i="2"/>
  <c r="S3172" i="2"/>
  <c r="U2602" i="2"/>
  <c r="S2602" i="2"/>
  <c r="S2453" i="2"/>
  <c r="U2453" i="2"/>
  <c r="U2145" i="2"/>
  <c r="S2145" i="2"/>
  <c r="U2353" i="2"/>
  <c r="U3170" i="2"/>
  <c r="S3170" i="2"/>
  <c r="U2357" i="2"/>
  <c r="S2357" i="2"/>
  <c r="U2566" i="2"/>
  <c r="S2566" i="2"/>
  <c r="S2467" i="2"/>
  <c r="U2467" i="2"/>
  <c r="AE1938" i="2"/>
  <c r="X1938" i="2"/>
  <c r="W1938" i="2"/>
  <c r="S2227" i="2"/>
  <c r="U2227" i="2"/>
  <c r="S2480" i="2"/>
  <c r="U2480" i="2"/>
  <c r="U2215" i="2"/>
  <c r="S2215" i="2"/>
  <c r="S2399" i="2"/>
  <c r="U2399" i="2"/>
  <c r="U2622" i="2"/>
  <c r="S2622" i="2"/>
  <c r="S2459" i="2"/>
  <c r="U2459" i="2"/>
  <c r="U2172" i="2"/>
  <c r="S2172" i="2"/>
  <c r="S2926" i="2"/>
  <c r="U2926" i="2"/>
  <c r="U2370" i="2"/>
  <c r="S2370" i="2"/>
  <c r="U2233" i="2"/>
  <c r="S2233" i="2"/>
  <c r="U2715" i="2"/>
  <c r="S2715" i="2"/>
  <c r="U2016" i="2"/>
  <c r="S2016" i="2"/>
  <c r="S2356" i="2"/>
  <c r="U2356" i="2"/>
  <c r="U3083" i="2"/>
  <c r="S3083" i="2"/>
  <c r="AG1943" i="2"/>
  <c r="AF1943" i="2"/>
  <c r="AL1943" i="2"/>
  <c r="S3150" i="2"/>
  <c r="S2612" i="2"/>
  <c r="U2654" i="2"/>
  <c r="S3091" i="2"/>
  <c r="U3091" i="2"/>
  <c r="S2625" i="2"/>
  <c r="U2625" i="2"/>
  <c r="S3110" i="2"/>
  <c r="S2804" i="2"/>
  <c r="U2798" i="2"/>
  <c r="U2309" i="2"/>
  <c r="S2309" i="2"/>
  <c r="S2631" i="2"/>
  <c r="U2521" i="2"/>
  <c r="S2521" i="2"/>
  <c r="S2349" i="2"/>
  <c r="U2349" i="2"/>
  <c r="U2092" i="2"/>
  <c r="S2092" i="2"/>
  <c r="U2516" i="2"/>
  <c r="S2516" i="2"/>
  <c r="U2146" i="2"/>
  <c r="S2146" i="2"/>
  <c r="U2455" i="2"/>
  <c r="S2455" i="2"/>
  <c r="U2526" i="2"/>
  <c r="S2526" i="2"/>
  <c r="U2384" i="2"/>
  <c r="S2384" i="2"/>
  <c r="U2571" i="2"/>
  <c r="S2571" i="2"/>
  <c r="S2931" i="2"/>
  <c r="S2863" i="2"/>
  <c r="U2679" i="2"/>
  <c r="U2611" i="2"/>
  <c r="S2541" i="2"/>
  <c r="U2235" i="2"/>
  <c r="S2117" i="2"/>
  <c r="S2401" i="2"/>
  <c r="AE2959" i="2"/>
  <c r="AL2959" i="2" s="1"/>
  <c r="S2755" i="2"/>
  <c r="S2673" i="2"/>
  <c r="U2320" i="2"/>
  <c r="S2186" i="2"/>
  <c r="U2030" i="2"/>
  <c r="S2106" i="2"/>
  <c r="U2241" i="2"/>
  <c r="S2241" i="2"/>
  <c r="U2728" i="2"/>
  <c r="S2490" i="2"/>
  <c r="S2351" i="2"/>
  <c r="S2260" i="2"/>
  <c r="U3128" i="2"/>
  <c r="U2780" i="2"/>
  <c r="S2570" i="2"/>
  <c r="S2372" i="2"/>
  <c r="U2372" i="2"/>
  <c r="U2313" i="2"/>
  <c r="S2313" i="2"/>
  <c r="U3119" i="2"/>
  <c r="S2138" i="2"/>
  <c r="S2284" i="2"/>
  <c r="U2964" i="2"/>
  <c r="V2964" i="2" s="1"/>
  <c r="U2934" i="2"/>
  <c r="V2934" i="2" s="1"/>
  <c r="X2934" i="2" s="1"/>
  <c r="S2629" i="2"/>
  <c r="S2551" i="2"/>
  <c r="S2501" i="2"/>
  <c r="S2426" i="2"/>
  <c r="U2391" i="2"/>
  <c r="S2289" i="2"/>
  <c r="U2109" i="2"/>
  <c r="S2819" i="2"/>
  <c r="U2819" i="2"/>
  <c r="W3008" i="2"/>
  <c r="AE3008" i="2"/>
  <c r="X3008" i="2"/>
  <c r="U2659" i="2"/>
  <c r="S2659" i="2"/>
  <c r="U3004" i="2"/>
  <c r="S3004" i="2"/>
  <c r="S2221" i="2"/>
  <c r="U2221" i="2"/>
  <c r="U2270" i="2"/>
  <c r="S2270" i="2"/>
  <c r="U2156" i="2"/>
  <c r="S2156" i="2"/>
  <c r="S1955" i="2"/>
  <c r="U1955" i="2"/>
  <c r="U2337" i="2"/>
  <c r="U2312" i="2"/>
  <c r="S2312" i="2"/>
  <c r="AE2864" i="2"/>
  <c r="X2864" i="2"/>
  <c r="W2864" i="2"/>
  <c r="U2175" i="2"/>
  <c r="S2175" i="2"/>
  <c r="S2327" i="2"/>
  <c r="U2327" i="2"/>
  <c r="U2410" i="2"/>
  <c r="S2410" i="2"/>
  <c r="S2273" i="2"/>
  <c r="U2273" i="2"/>
  <c r="S2380" i="2"/>
  <c r="U2380" i="2"/>
  <c r="U2094" i="2"/>
  <c r="S2094" i="2"/>
  <c r="U2497" i="2"/>
  <c r="S2497" i="2"/>
  <c r="S2191" i="2"/>
  <c r="U2191" i="2"/>
  <c r="U3190" i="2"/>
  <c r="S3190" i="2"/>
  <c r="U2820" i="2"/>
  <c r="S2820" i="2"/>
  <c r="S2130" i="2"/>
  <c r="U2130" i="2"/>
  <c r="U2615" i="2"/>
  <c r="S2615" i="2"/>
  <c r="U2563" i="2"/>
  <c r="S2563" i="2"/>
  <c r="S2671" i="2"/>
  <c r="U2671" i="2"/>
  <c r="U2362" i="2"/>
  <c r="S2362" i="2"/>
  <c r="S2355" i="2"/>
  <c r="U2355" i="2"/>
  <c r="U2829" i="2"/>
  <c r="S2829" i="2"/>
  <c r="S3073" i="2"/>
  <c r="U3073" i="2"/>
  <c r="U2397" i="2"/>
  <c r="S2397" i="2"/>
  <c r="U2449" i="2"/>
  <c r="S2449" i="2"/>
  <c r="S2119" i="2"/>
  <c r="U2119" i="2"/>
  <c r="S2350" i="2"/>
  <c r="U2350" i="2"/>
  <c r="U3121" i="2"/>
  <c r="S3121" i="2"/>
  <c r="S2207" i="2"/>
  <c r="U2207" i="2"/>
  <c r="U1998" i="2"/>
  <c r="S1998" i="2"/>
  <c r="S2477" i="2"/>
  <c r="U2477" i="2"/>
  <c r="S2782" i="2"/>
  <c r="U2782" i="2"/>
  <c r="U2447" i="2"/>
  <c r="S2447" i="2"/>
  <c r="S2000" i="2"/>
  <c r="U2000" i="2"/>
  <c r="S2323" i="2"/>
  <c r="U2323" i="2"/>
  <c r="U2494" i="2"/>
  <c r="S2590" i="2"/>
  <c r="U2577" i="2"/>
  <c r="S2577" i="2"/>
  <c r="U2929" i="2"/>
  <c r="S2929" i="2"/>
  <c r="U2259" i="2"/>
  <c r="S2259" i="2"/>
  <c r="U2850" i="2"/>
  <c r="S2850" i="2"/>
  <c r="U2528" i="2"/>
  <c r="S2528" i="2"/>
  <c r="S2445" i="2"/>
  <c r="U2445" i="2"/>
  <c r="S2938" i="2"/>
  <c r="U2938" i="2"/>
  <c r="V2938" i="2" s="1"/>
  <c r="S2053" i="2"/>
  <c r="U2053" i="2"/>
  <c r="U2708" i="2"/>
  <c r="S2708" i="2"/>
  <c r="U3159" i="2"/>
  <c r="S2451" i="2"/>
  <c r="S2196" i="2"/>
  <c r="U2858" i="2"/>
  <c r="S2858" i="2"/>
  <c r="S2630" i="2"/>
  <c r="S2338" i="2"/>
  <c r="U2338" i="2"/>
  <c r="U3085" i="2"/>
  <c r="S3033" i="2"/>
  <c r="U2994" i="2"/>
  <c r="U2619" i="2"/>
  <c r="S2613" i="2"/>
  <c r="S3167" i="2"/>
  <c r="U3167" i="2"/>
  <c r="S2339" i="2"/>
  <c r="U2339" i="2"/>
  <c r="S2802" i="2"/>
  <c r="S3075" i="2"/>
  <c r="U2935" i="2"/>
  <c r="V2935" i="2" s="1"/>
  <c r="S2680" i="2"/>
  <c r="S2368" i="2"/>
  <c r="S2101" i="2"/>
  <c r="U2126" i="2"/>
  <c r="S2681" i="2"/>
  <c r="U2681" i="2"/>
  <c r="S2656" i="2"/>
  <c r="U2656" i="2"/>
  <c r="U2632" i="2"/>
  <c r="S2632" i="2"/>
  <c r="S2710" i="2"/>
  <c r="U2710" i="2"/>
  <c r="S2495" i="2"/>
  <c r="U2495" i="2"/>
  <c r="U2148" i="2"/>
  <c r="S2148" i="2"/>
  <c r="U2536" i="2"/>
  <c r="S2536" i="2"/>
  <c r="S2180" i="2"/>
  <c r="U2180" i="2"/>
  <c r="U1950" i="2"/>
  <c r="S1950" i="2"/>
  <c r="S2687" i="2"/>
  <c r="U2687" i="2"/>
  <c r="X2959" i="2"/>
  <c r="U2239" i="2"/>
  <c r="U3097" i="2"/>
  <c r="S3097" i="2"/>
  <c r="S2508" i="2"/>
  <c r="S2091" i="2"/>
  <c r="U2414" i="2"/>
  <c r="S2291" i="2"/>
  <c r="U2211" i="2"/>
  <c r="U2741" i="2"/>
  <c r="U2474" i="2"/>
  <c r="U2343" i="2"/>
  <c r="U2299" i="2"/>
  <c r="S2699" i="2"/>
  <c r="U2704" i="2"/>
  <c r="S2587" i="2"/>
  <c r="S2565" i="2"/>
  <c r="S2461" i="2"/>
  <c r="U2446" i="2"/>
  <c r="U2315" i="2"/>
  <c r="U2318" i="2"/>
  <c r="S2179" i="2"/>
  <c r="U2201" i="2"/>
  <c r="S2056" i="2"/>
  <c r="U1942" i="2"/>
  <c r="V1942" i="2" s="1"/>
  <c r="U2158" i="2"/>
  <c r="S1952" i="2"/>
  <c r="U1952" i="2"/>
  <c r="S2139" i="2"/>
  <c r="U3095" i="2"/>
  <c r="U2954" i="2"/>
  <c r="S2888" i="2"/>
  <c r="U3045" i="2"/>
  <c r="S3045" i="2"/>
  <c r="AE3036" i="2"/>
  <c r="X3036" i="2"/>
  <c r="S2921" i="2"/>
  <c r="U2921" i="2"/>
  <c r="V2921" i="2" s="1"/>
  <c r="S3055" i="2"/>
  <c r="AG3001" i="2"/>
  <c r="U2815" i="2"/>
  <c r="S2722" i="2"/>
  <c r="AL3001" i="2"/>
  <c r="W2904" i="2"/>
  <c r="U2827" i="2"/>
  <c r="U2583" i="2"/>
  <c r="U2581" i="2"/>
  <c r="S2492" i="2"/>
  <c r="S2341" i="2"/>
  <c r="S2292" i="2"/>
  <c r="U2120" i="2"/>
  <c r="U3024" i="2"/>
  <c r="V3024" i="2" s="1"/>
  <c r="S3024" i="2"/>
  <c r="S2792" i="2"/>
  <c r="S2165" i="2"/>
  <c r="S2331" i="2"/>
  <c r="U3007" i="2"/>
  <c r="S3007" i="2"/>
  <c r="S2909" i="2"/>
  <c r="S2143" i="2"/>
  <c r="U3137" i="2"/>
  <c r="S3137" i="2"/>
  <c r="S3052" i="2"/>
  <c r="U3052" i="2"/>
  <c r="U2943" i="2"/>
  <c r="U2707" i="2"/>
  <c r="U2627" i="2"/>
  <c r="S2425" i="2"/>
  <c r="S2385" i="2"/>
  <c r="U2385" i="2"/>
  <c r="W3052" i="2"/>
  <c r="X3052" i="2"/>
  <c r="S3010" i="2"/>
  <c r="X2878" i="2"/>
  <c r="S2639" i="2"/>
  <c r="S2251" i="2"/>
  <c r="U2753" i="2"/>
  <c r="S2753" i="2"/>
  <c r="S2024" i="2"/>
  <c r="U2024" i="2"/>
  <c r="S3138" i="2"/>
  <c r="S2940" i="2"/>
  <c r="U2923" i="2"/>
  <c r="S2766" i="2"/>
  <c r="U2624" i="2"/>
  <c r="S2645" i="2"/>
  <c r="S2475" i="2"/>
  <c r="U2386" i="2"/>
  <c r="U2224" i="2"/>
  <c r="S2040" i="2"/>
  <c r="S3158" i="2"/>
  <c r="U3021" i="2"/>
  <c r="S2437" i="2"/>
  <c r="S2424" i="2"/>
  <c r="S2502" i="2"/>
  <c r="S2184" i="2"/>
  <c r="U2302" i="2"/>
  <c r="U3153" i="2"/>
  <c r="S3153" i="2"/>
  <c r="S2969" i="2"/>
  <c r="S2900" i="2"/>
  <c r="U2945" i="2"/>
  <c r="V2945" i="2" s="1"/>
  <c r="X2945" i="2" s="1"/>
  <c r="S2977" i="2"/>
  <c r="U2621" i="2"/>
  <c r="S2407" i="2"/>
  <c r="S2473" i="2"/>
  <c r="S2518" i="2"/>
  <c r="S2282" i="2"/>
  <c r="S2264" i="2"/>
  <c r="U2976" i="2"/>
  <c r="S2976" i="2"/>
  <c r="U3081" i="2"/>
  <c r="AG3012" i="2"/>
  <c r="AE2889" i="2"/>
  <c r="AG2889" i="2" s="1"/>
  <c r="S2618" i="2"/>
  <c r="S2427" i="2"/>
  <c r="S2288" i="2"/>
  <c r="S2157" i="2"/>
  <c r="U2114" i="2"/>
  <c r="S2263" i="2"/>
  <c r="U1995" i="2"/>
  <c r="U3113" i="2"/>
  <c r="S3113" i="2"/>
  <c r="U2836" i="2"/>
  <c r="S2836" i="2"/>
  <c r="U3171" i="2"/>
  <c r="AG3010" i="2"/>
  <c r="AF2937" i="2"/>
  <c r="S2903" i="2"/>
  <c r="X2927" i="2"/>
  <c r="S2884" i="2"/>
  <c r="U2895" i="2"/>
  <c r="V2895" i="2" s="1"/>
  <c r="W2895" i="2" s="1"/>
  <c r="S2598" i="2"/>
  <c r="U2416" i="2"/>
  <c r="U2465" i="2"/>
  <c r="S2097" i="2"/>
  <c r="X1921" i="2"/>
  <c r="S2840" i="2"/>
  <c r="U2840" i="2"/>
  <c r="U2720" i="2"/>
  <c r="S2720" i="2"/>
  <c r="AE3052" i="2"/>
  <c r="S2144" i="2"/>
  <c r="U2144" i="2"/>
  <c r="S3174" i="2"/>
  <c r="S2916" i="2"/>
  <c r="U1899" i="2"/>
  <c r="V1899" i="2" s="1"/>
  <c r="S1899" i="2"/>
  <c r="S2773" i="2"/>
  <c r="U2773" i="2"/>
  <c r="U3157" i="2"/>
  <c r="S3134" i="2"/>
  <c r="U1901" i="2"/>
  <c r="V1901" i="2" s="1"/>
  <c r="AE1901" i="2" s="1"/>
  <c r="U2784" i="2"/>
  <c r="S2784" i="2"/>
  <c r="U2737" i="2"/>
  <c r="S2737" i="2"/>
  <c r="U2660" i="2"/>
  <c r="S2266" i="2"/>
  <c r="U2907" i="2"/>
  <c r="S2907" i="2"/>
  <c r="S2747" i="2"/>
  <c r="U2747" i="2"/>
  <c r="X2845" i="2"/>
  <c r="AE2845" i="2"/>
  <c r="S3050" i="2"/>
  <c r="S2062" i="2"/>
  <c r="S3074" i="2"/>
  <c r="U3074" i="2"/>
  <c r="S3152" i="2"/>
  <c r="U2982" i="2"/>
  <c r="U3002" i="2"/>
  <c r="AF3012" i="2"/>
  <c r="X2889" i="2"/>
  <c r="AF2878" i="2"/>
  <c r="S2548" i="2"/>
  <c r="U2290" i="2"/>
  <c r="S2013" i="2"/>
  <c r="S2849" i="2"/>
  <c r="U2849" i="2"/>
  <c r="S2901" i="2"/>
  <c r="U2901" i="2"/>
  <c r="S3166" i="2"/>
  <c r="AF3010" i="2"/>
  <c r="S2452" i="2"/>
  <c r="S2403" i="2"/>
  <c r="S2129" i="2"/>
  <c r="AG1945" i="2"/>
  <c r="U2700" i="2"/>
  <c r="S2700" i="2"/>
  <c r="U2985" i="2"/>
  <c r="S2985" i="2"/>
  <c r="U2723" i="2"/>
  <c r="S2723" i="2"/>
  <c r="AL2878" i="2"/>
  <c r="S2844" i="2"/>
  <c r="U2744" i="2"/>
  <c r="U2807" i="2"/>
  <c r="U2666" i="2"/>
  <c r="U2456" i="2"/>
  <c r="S2538" i="2"/>
  <c r="U1933" i="2"/>
  <c r="V1933" i="2" s="1"/>
  <c r="W1933" i="2" s="1"/>
  <c r="S3067" i="2"/>
  <c r="U3067" i="2"/>
  <c r="U2759" i="2"/>
  <c r="S2759" i="2"/>
  <c r="S3142" i="2"/>
  <c r="AG2959" i="2"/>
  <c r="AG2937" i="2"/>
  <c r="AG2833" i="2"/>
  <c r="U2442" i="2"/>
  <c r="S2367" i="2"/>
  <c r="S2300" i="2"/>
  <c r="U2209" i="2"/>
  <c r="S2153" i="2"/>
  <c r="S2115" i="2"/>
  <c r="U2128" i="2"/>
  <c r="X1925" i="2"/>
  <c r="AE1921" i="2"/>
  <c r="AL1921" i="2" s="1"/>
  <c r="AE1928" i="2"/>
  <c r="AF1928" i="2" s="1"/>
  <c r="U2194" i="2"/>
  <c r="S3008" i="2"/>
  <c r="U3008" i="2"/>
  <c r="U3039" i="2"/>
  <c r="S3039" i="2"/>
  <c r="U2238" i="2"/>
  <c r="S2238" i="2"/>
  <c r="S2812" i="2"/>
  <c r="U2812" i="2"/>
  <c r="S2785" i="2"/>
  <c r="U2785" i="2"/>
  <c r="U2479" i="2"/>
  <c r="S2479" i="2"/>
  <c r="X2903" i="2"/>
  <c r="W2903" i="2"/>
  <c r="S2944" i="2"/>
  <c r="U2944" i="2"/>
  <c r="V2944" i="2" s="1"/>
  <c r="U2966" i="2"/>
  <c r="V2966" i="2" s="1"/>
  <c r="S2966" i="2"/>
  <c r="X1908" i="2"/>
  <c r="W1908" i="2"/>
  <c r="S2740" i="2"/>
  <c r="U2228" i="2"/>
  <c r="S2905" i="2"/>
  <c r="U2905" i="2"/>
  <c r="V2905" i="2" s="1"/>
  <c r="U3102" i="2"/>
  <c r="U3000" i="2"/>
  <c r="S3000" i="2"/>
  <c r="U2788" i="2"/>
  <c r="S2788" i="2"/>
  <c r="U2214" i="2"/>
  <c r="S2214" i="2"/>
  <c r="AF1945" i="2"/>
  <c r="AF2959" i="2"/>
  <c r="W3065" i="2"/>
  <c r="X3065" i="2"/>
  <c r="AE3065" i="2"/>
  <c r="S3117" i="2"/>
  <c r="U2967" i="2"/>
  <c r="S2243" i="2"/>
  <c r="S3115" i="2"/>
  <c r="S3182" i="2"/>
  <c r="S3093" i="2"/>
  <c r="S2928" i="2"/>
  <c r="W2933" i="2"/>
  <c r="S2911" i="2"/>
  <c r="S2867" i="2"/>
  <c r="S2781" i="2"/>
  <c r="U2724" i="2"/>
  <c r="S2584" i="2"/>
  <c r="S2478" i="2"/>
  <c r="S2514" i="2"/>
  <c r="S2576" i="2"/>
  <c r="U2535" i="2"/>
  <c r="S2348" i="2"/>
  <c r="AF2861" i="2"/>
  <c r="W2861" i="2"/>
  <c r="S2580" i="2"/>
  <c r="U2136" i="2"/>
  <c r="AE1925" i="2"/>
  <c r="AL1925" i="2" s="1"/>
  <c r="U3057" i="2"/>
  <c r="S3057" i="2"/>
  <c r="S2150" i="2"/>
  <c r="U2150" i="2"/>
  <c r="U3030" i="2"/>
  <c r="S3030" i="2"/>
  <c r="S2846" i="2"/>
  <c r="U2846" i="2"/>
  <c r="V2846" i="2" s="1"/>
  <c r="S2530" i="2"/>
  <c r="U2530" i="2"/>
  <c r="U1941" i="2"/>
  <c r="V1941" i="2" s="1"/>
  <c r="S1941" i="2"/>
  <c r="AE2897" i="2"/>
  <c r="W2897" i="2"/>
  <c r="X2897" i="2"/>
  <c r="U2830" i="2"/>
  <c r="S2830" i="2"/>
  <c r="AE1917" i="2"/>
  <c r="X1917" i="2"/>
  <c r="W1917" i="2"/>
  <c r="AE1929" i="2"/>
  <c r="X1929" i="2"/>
  <c r="W1929" i="2"/>
  <c r="AF1911" i="2"/>
  <c r="AG1911" i="2"/>
  <c r="AL1911" i="2"/>
  <c r="X2890" i="2"/>
  <c r="W2890" i="2"/>
  <c r="AE2890" i="2"/>
  <c r="U2688" i="2"/>
  <c r="S2688" i="2"/>
  <c r="S3103" i="2"/>
  <c r="U3103" i="2"/>
  <c r="AL3055" i="2"/>
  <c r="AG3055" i="2"/>
  <c r="AF3055" i="2"/>
  <c r="U3022" i="2"/>
  <c r="S3022" i="2"/>
  <c r="U3006" i="2"/>
  <c r="S3006" i="2"/>
  <c r="U3013" i="2"/>
  <c r="S3013" i="2"/>
  <c r="AE2961" i="2"/>
  <c r="X2961" i="2"/>
  <c r="W2961" i="2"/>
  <c r="AE2948" i="2"/>
  <c r="X2948" i="2"/>
  <c r="W2948" i="2"/>
  <c r="AE2934" i="2"/>
  <c r="AE2879" i="2"/>
  <c r="X2879" i="2"/>
  <c r="W2879" i="2"/>
  <c r="W2896" i="2"/>
  <c r="AE2896" i="2"/>
  <c r="X2896" i="2"/>
  <c r="U2835" i="2"/>
  <c r="S2835" i="2"/>
  <c r="X2873" i="2"/>
  <c r="W2873" i="2"/>
  <c r="AE2873" i="2"/>
  <c r="U2833" i="2"/>
  <c r="S2833" i="2"/>
  <c r="AF2951" i="2"/>
  <c r="AL2951" i="2"/>
  <c r="AG2951" i="2"/>
  <c r="AE2866" i="2"/>
  <c r="W2866" i="2"/>
  <c r="X2866" i="2"/>
  <c r="S2731" i="2"/>
  <c r="U2731" i="2"/>
  <c r="AE2895" i="2"/>
  <c r="U2769" i="2"/>
  <c r="S2769" i="2"/>
  <c r="U2585" i="2"/>
  <c r="S2585" i="2"/>
  <c r="U2398" i="2"/>
  <c r="S2398" i="2"/>
  <c r="U2205" i="2"/>
  <c r="S2205" i="2"/>
  <c r="S2223" i="2"/>
  <c r="U2223" i="2"/>
  <c r="S2043" i="2"/>
  <c r="U2043" i="2"/>
  <c r="U2077" i="2"/>
  <c r="S2077" i="2"/>
  <c r="U2168" i="2"/>
  <c r="S2168" i="2"/>
  <c r="AE1909" i="2"/>
  <c r="X1909" i="2"/>
  <c r="W1909" i="2"/>
  <c r="AE1939" i="2"/>
  <c r="X1939" i="2"/>
  <c r="W1939" i="2"/>
  <c r="AL1937" i="2"/>
  <c r="AG1937" i="2"/>
  <c r="AF1937" i="2"/>
  <c r="AF1920" i="2"/>
  <c r="AL1920" i="2"/>
  <c r="AG1920" i="2"/>
  <c r="U1968" i="2"/>
  <c r="S1968" i="2"/>
  <c r="U1897" i="2"/>
  <c r="V1897" i="2" s="1"/>
  <c r="S1897" i="2"/>
  <c r="AL1910" i="2"/>
  <c r="AG1910" i="2"/>
  <c r="AF1910" i="2"/>
  <c r="AL1927" i="2"/>
  <c r="AF1927" i="2"/>
  <c r="AG1927" i="2"/>
  <c r="AL1919" i="2"/>
  <c r="AF1919" i="2"/>
  <c r="AG1919" i="2"/>
  <c r="S2955" i="2"/>
  <c r="U2955" i="2"/>
  <c r="U2661" i="2"/>
  <c r="S2661" i="2"/>
  <c r="U2042" i="2"/>
  <c r="S2042" i="2"/>
  <c r="X2946" i="2"/>
  <c r="W2946" i="2"/>
  <c r="AE2946" i="2"/>
  <c r="AE2869" i="2"/>
  <c r="X2869" i="2"/>
  <c r="W2869" i="2"/>
  <c r="S2748" i="2"/>
  <c r="U2748" i="2"/>
  <c r="S2058" i="2"/>
  <c r="U2058" i="2"/>
  <c r="U2002" i="2"/>
  <c r="S2002" i="2"/>
  <c r="AF1903" i="2"/>
  <c r="AG1903" i="2"/>
  <c r="AL1903" i="2"/>
  <c r="S3063" i="2"/>
  <c r="U3063" i="2"/>
  <c r="W3006" i="2"/>
  <c r="AE3006" i="2"/>
  <c r="X3006" i="2"/>
  <c r="X3013" i="2"/>
  <c r="W3013" i="2"/>
  <c r="AE3013" i="2"/>
  <c r="X2906" i="2"/>
  <c r="AE2906" i="2"/>
  <c r="W2906" i="2"/>
  <c r="W2874" i="2"/>
  <c r="AE2874" i="2"/>
  <c r="X2874" i="2"/>
  <c r="AG2927" i="2"/>
  <c r="AF2927" i="2"/>
  <c r="AL2927" i="2"/>
  <c r="X2854" i="2"/>
  <c r="W2854" i="2"/>
  <c r="AE2854" i="2"/>
  <c r="AE2892" i="2"/>
  <c r="X2892" i="2"/>
  <c r="W2892" i="2"/>
  <c r="X2857" i="2"/>
  <c r="W2857" i="2"/>
  <c r="AE2857" i="2"/>
  <c r="U2685" i="2"/>
  <c r="S2685" i="2"/>
  <c r="S2596" i="2"/>
  <c r="U2596" i="2"/>
  <c r="U2389" i="2"/>
  <c r="S2389" i="2"/>
  <c r="U2083" i="2"/>
  <c r="S2083" i="2"/>
  <c r="S2068" i="2"/>
  <c r="U2068" i="2"/>
  <c r="AE1935" i="2"/>
  <c r="X1935" i="2"/>
  <c r="W1935" i="2"/>
  <c r="AL1938" i="2"/>
  <c r="AF1938" i="2"/>
  <c r="AG1938" i="2"/>
  <c r="U2014" i="2"/>
  <c r="S2014" i="2"/>
  <c r="AF1908" i="2"/>
  <c r="AL1908" i="2"/>
  <c r="AG1908" i="2"/>
  <c r="X1914" i="2"/>
  <c r="AE1914" i="2"/>
  <c r="W1914" i="2"/>
  <c r="AL1923" i="2"/>
  <c r="AF1923" i="2"/>
  <c r="AG1923" i="2"/>
  <c r="S3016" i="2"/>
  <c r="U3016" i="2"/>
  <c r="X2909" i="2"/>
  <c r="AE2909" i="2"/>
  <c r="W2909" i="2"/>
  <c r="AL2903" i="2"/>
  <c r="AG2903" i="2"/>
  <c r="AF2903" i="2"/>
  <c r="U2045" i="2"/>
  <c r="S2045" i="2"/>
  <c r="AE1913" i="2"/>
  <c r="X1913" i="2"/>
  <c r="W1913" i="2"/>
  <c r="S3029" i="2"/>
  <c r="U3029" i="2"/>
  <c r="U3001" i="2"/>
  <c r="S3001" i="2"/>
  <c r="AE2915" i="2"/>
  <c r="X2915" i="2"/>
  <c r="W2915" i="2"/>
  <c r="U2789" i="2"/>
  <c r="S2789" i="2"/>
  <c r="AF2852" i="2"/>
  <c r="AL2852" i="2"/>
  <c r="AG2852" i="2"/>
  <c r="S2049" i="2"/>
  <c r="U2049" i="2"/>
  <c r="U1971" i="2"/>
  <c r="S1971" i="2"/>
  <c r="AE3054" i="2"/>
  <c r="X3054" i="2"/>
  <c r="W3054" i="2"/>
  <c r="AE3040" i="2"/>
  <c r="X3040" i="2"/>
  <c r="W3040" i="2"/>
  <c r="S3051" i="2"/>
  <c r="U3051" i="2"/>
  <c r="S2974" i="2"/>
  <c r="U2974" i="2"/>
  <c r="AE2945" i="2"/>
  <c r="AL2942" i="2"/>
  <c r="AG2942" i="2"/>
  <c r="AF2942" i="2"/>
  <c r="AE2917" i="2"/>
  <c r="X2917" i="2"/>
  <c r="W2917" i="2"/>
  <c r="X2888" i="2"/>
  <c r="W2888" i="2"/>
  <c r="AE2888" i="2"/>
  <c r="AF2960" i="2"/>
  <c r="AL2960" i="2"/>
  <c r="AG2960" i="2"/>
  <c r="AE2863" i="2"/>
  <c r="X2863" i="2"/>
  <c r="W2863" i="2"/>
  <c r="U2810" i="2"/>
  <c r="S2810" i="2"/>
  <c r="U2801" i="2"/>
  <c r="S2801" i="2"/>
  <c r="S2760" i="2"/>
  <c r="U2760" i="2"/>
  <c r="U2716" i="2"/>
  <c r="S2716" i="2"/>
  <c r="U2713" i="2"/>
  <c r="S2713" i="2"/>
  <c r="U2655" i="2"/>
  <c r="S2655" i="2"/>
  <c r="U2670" i="2"/>
  <c r="S2670" i="2"/>
  <c r="U2588" i="2"/>
  <c r="S2588" i="2"/>
  <c r="U2026" i="2"/>
  <c r="S2026" i="2"/>
  <c r="AE1931" i="2"/>
  <c r="X1931" i="2"/>
  <c r="W1931" i="2"/>
  <c r="AE1936" i="2"/>
  <c r="X1936" i="2"/>
  <c r="W1936" i="2"/>
  <c r="U1982" i="2"/>
  <c r="S1982" i="2"/>
  <c r="AF1924" i="2"/>
  <c r="AL1924" i="2"/>
  <c r="AG1924" i="2"/>
  <c r="W2965" i="2"/>
  <c r="AE2965" i="2"/>
  <c r="X2965" i="2"/>
  <c r="U2886" i="2"/>
  <c r="V2886" i="2" s="1"/>
  <c r="S2886" i="2"/>
  <c r="AE3016" i="2"/>
  <c r="X3016" i="2"/>
  <c r="W3016" i="2"/>
  <c r="X2919" i="2"/>
  <c r="W2919" i="2"/>
  <c r="AE2919" i="2"/>
  <c r="X2932" i="2"/>
  <c r="W2932" i="2"/>
  <c r="AE2932" i="2"/>
  <c r="U2080" i="2"/>
  <c r="S2080" i="2"/>
  <c r="S3040" i="2"/>
  <c r="U3040" i="2"/>
  <c r="U3025" i="2"/>
  <c r="S3025" i="2"/>
  <c r="U2962" i="2"/>
  <c r="V2962" i="2" s="1"/>
  <c r="S2962" i="2"/>
  <c r="AL3029" i="2"/>
  <c r="AG3029" i="2"/>
  <c r="AF3029" i="2"/>
  <c r="AE2963" i="2"/>
  <c r="W2963" i="2"/>
  <c r="X2963" i="2"/>
  <c r="AG2912" i="2"/>
  <c r="AF2912" i="2"/>
  <c r="AL2912" i="2"/>
  <c r="AE2935" i="2"/>
  <c r="X2935" i="2"/>
  <c r="W2935" i="2"/>
  <c r="AE2957" i="2"/>
  <c r="X2957" i="2"/>
  <c r="W2957" i="2"/>
  <c r="AE2931" i="2"/>
  <c r="X2931" i="2"/>
  <c r="W2931" i="2"/>
  <c r="AE2882" i="2"/>
  <c r="X2882" i="2"/>
  <c r="W2882" i="2"/>
  <c r="X2936" i="2"/>
  <c r="W2936" i="2"/>
  <c r="AE2936" i="2"/>
  <c r="U2706" i="2"/>
  <c r="S2706" i="2"/>
  <c r="S2599" i="2"/>
  <c r="U2599" i="2"/>
  <c r="U2572" i="2"/>
  <c r="S2572" i="2"/>
  <c r="U2057" i="2"/>
  <c r="S2057" i="2"/>
  <c r="U2089" i="2"/>
  <c r="S2089" i="2"/>
  <c r="U2054" i="2"/>
  <c r="S2054" i="2"/>
  <c r="U1985" i="2"/>
  <c r="S1985" i="2"/>
  <c r="U1957" i="2"/>
  <c r="S1957" i="2"/>
  <c r="W1944" i="2"/>
  <c r="AE1944" i="2"/>
  <c r="X1944" i="2"/>
  <c r="AE1905" i="2"/>
  <c r="X1905" i="2"/>
  <c r="W1905" i="2"/>
  <c r="AF1907" i="2"/>
  <c r="AG1907" i="2"/>
  <c r="AL1907" i="2"/>
  <c r="S3043" i="2"/>
  <c r="U3043" i="2"/>
  <c r="AE2855" i="2"/>
  <c r="X2855" i="2"/>
  <c r="W2855" i="2"/>
  <c r="S2051" i="2"/>
  <c r="U2051" i="2"/>
  <c r="AF1900" i="2"/>
  <c r="AL1900" i="2"/>
  <c r="AG1900" i="2"/>
  <c r="X1898" i="2"/>
  <c r="AE1898" i="2"/>
  <c r="W1898" i="2"/>
  <c r="U3056" i="2"/>
  <c r="S3056" i="2"/>
  <c r="AE2938" i="2"/>
  <c r="X2938" i="2"/>
  <c r="W2938" i="2"/>
  <c r="AE2964" i="2"/>
  <c r="X2964" i="2"/>
  <c r="W2964" i="2"/>
  <c r="X2881" i="2"/>
  <c r="AE2881" i="2"/>
  <c r="W2881" i="2"/>
  <c r="AE2898" i="2"/>
  <c r="X2898" i="2"/>
  <c r="W2898" i="2"/>
  <c r="AE2894" i="2"/>
  <c r="X2894" i="2"/>
  <c r="W2894" i="2"/>
  <c r="X2860" i="2"/>
  <c r="W2860" i="2"/>
  <c r="AE2860" i="2"/>
  <c r="U2727" i="2"/>
  <c r="S2727" i="2"/>
  <c r="U2682" i="2"/>
  <c r="S2682" i="2"/>
  <c r="U2404" i="2"/>
  <c r="S2404" i="2"/>
  <c r="U2039" i="2"/>
  <c r="S2039" i="2"/>
  <c r="U3034" i="2"/>
  <c r="S3034" i="2"/>
  <c r="U2958" i="2"/>
  <c r="V2958" i="2" s="1"/>
  <c r="S2958" i="2"/>
  <c r="AG3033" i="2"/>
  <c r="AF3033" i="2"/>
  <c r="AL3033" i="2"/>
  <c r="AL2928" i="2"/>
  <c r="AG2928" i="2"/>
  <c r="AF2928" i="2"/>
  <c r="AL2933" i="2"/>
  <c r="AG2933" i="2"/>
  <c r="AF2933" i="2"/>
  <c r="AE2872" i="2"/>
  <c r="X2872" i="2"/>
  <c r="W2872" i="2"/>
  <c r="AF2914" i="2"/>
  <c r="AL2914" i="2"/>
  <c r="AG2914" i="2"/>
  <c r="AE2893" i="2"/>
  <c r="X2893" i="2"/>
  <c r="W2893" i="2"/>
  <c r="U2832" i="2"/>
  <c r="S2832" i="2"/>
  <c r="X2871" i="2"/>
  <c r="W2871" i="2"/>
  <c r="AE2871" i="2"/>
  <c r="X2950" i="2"/>
  <c r="W2950" i="2"/>
  <c r="AE2950" i="2"/>
  <c r="S2575" i="2"/>
  <c r="U2575" i="2"/>
  <c r="U2098" i="2"/>
  <c r="S2098" i="2"/>
  <c r="U2086" i="2"/>
  <c r="S2086" i="2"/>
  <c r="AE1933" i="2"/>
  <c r="X1933" i="2"/>
  <c r="AL1918" i="2"/>
  <c r="AG1918" i="2"/>
  <c r="AF1918" i="2"/>
  <c r="W1940" i="2"/>
  <c r="AE1940" i="2"/>
  <c r="X1940" i="2"/>
  <c r="AG1932" i="2"/>
  <c r="AF1932" i="2"/>
  <c r="AL1932" i="2"/>
  <c r="AF1915" i="2"/>
  <c r="AG1915" i="2"/>
  <c r="AL1915" i="2"/>
  <c r="X3056" i="2"/>
  <c r="W3056" i="2"/>
  <c r="AE3056" i="2"/>
  <c r="S2876" i="2"/>
  <c r="U2876" i="2"/>
  <c r="V2876" i="2" s="1"/>
  <c r="AG3031" i="2"/>
  <c r="AL3031" i="2"/>
  <c r="AF3031" i="2"/>
  <c r="U2990" i="2"/>
  <c r="S2990" i="2"/>
  <c r="AF3008" i="2"/>
  <c r="AL3008" i="2"/>
  <c r="AG3008" i="2"/>
  <c r="U3028" i="2"/>
  <c r="S3028" i="2"/>
  <c r="W2899" i="2"/>
  <c r="AE2899" i="2"/>
  <c r="X2899" i="2"/>
  <c r="W2891" i="2"/>
  <c r="AE2891" i="2"/>
  <c r="X2891" i="2"/>
  <c r="AE2930" i="2"/>
  <c r="X2930" i="2"/>
  <c r="W2930" i="2"/>
  <c r="U2843" i="2"/>
  <c r="S2843" i="2"/>
  <c r="S2703" i="2"/>
  <c r="U2703" i="2"/>
  <c r="AL2868" i="2"/>
  <c r="AF2868" i="2"/>
  <c r="AG2868" i="2"/>
  <c r="X2844" i="2"/>
  <c r="W2844" i="2"/>
  <c r="AE2844" i="2"/>
  <c r="X2885" i="2"/>
  <c r="W2885" i="2"/>
  <c r="AE2885" i="2"/>
  <c r="AL2851" i="2"/>
  <c r="AF2851" i="2"/>
  <c r="AG2851" i="2"/>
  <c r="AF2862" i="2"/>
  <c r="AL2862" i="2"/>
  <c r="AG2862" i="2"/>
  <c r="U2751" i="2"/>
  <c r="S2751" i="2"/>
  <c r="U2664" i="2"/>
  <c r="S2664" i="2"/>
  <c r="U2667" i="2"/>
  <c r="S2667" i="2"/>
  <c r="S2395" i="2"/>
  <c r="U2395" i="2"/>
  <c r="S2226" i="2"/>
  <c r="U2226" i="2"/>
  <c r="U2048" i="2"/>
  <c r="S2048" i="2"/>
  <c r="U2046" i="2"/>
  <c r="S2046" i="2"/>
  <c r="U2023" i="2"/>
  <c r="S2023" i="2"/>
  <c r="AE1942" i="2"/>
  <c r="X1942" i="2"/>
  <c r="W1942" i="2"/>
  <c r="AL1902" i="2"/>
  <c r="AG1902" i="2"/>
  <c r="AF1902" i="2"/>
  <c r="AF1916" i="2"/>
  <c r="AL1916" i="2"/>
  <c r="AG1916" i="2"/>
  <c r="X1906" i="2"/>
  <c r="AE1906" i="2"/>
  <c r="W1906" i="2"/>
  <c r="AE2921" i="2" l="1"/>
  <c r="X2921" i="2"/>
  <c r="W2921" i="2"/>
  <c r="AG1925" i="2"/>
  <c r="AG1928" i="2"/>
  <c r="AF1925" i="2"/>
  <c r="AG3036" i="2"/>
  <c r="AL3036" i="2"/>
  <c r="AF3036" i="2"/>
  <c r="AL2889" i="2"/>
  <c r="AF2889" i="2"/>
  <c r="AL1928" i="2"/>
  <c r="W2945" i="2"/>
  <c r="W2934" i="2"/>
  <c r="AL2864" i="2"/>
  <c r="AF2864" i="2"/>
  <c r="AG2864" i="2"/>
  <c r="X2895" i="2"/>
  <c r="AE1941" i="2"/>
  <c r="W1941" i="2"/>
  <c r="X1941" i="2"/>
  <c r="X1899" i="2"/>
  <c r="AE1899" i="2"/>
  <c r="W1899" i="2"/>
  <c r="AE2966" i="2"/>
  <c r="W2966" i="2"/>
  <c r="X2966" i="2"/>
  <c r="W2944" i="2"/>
  <c r="AE2944" i="2"/>
  <c r="X2944" i="2"/>
  <c r="AG2845" i="2"/>
  <c r="AL2845" i="2"/>
  <c r="AF2845" i="2"/>
  <c r="W1901" i="2"/>
  <c r="AG1921" i="2"/>
  <c r="X1901" i="2"/>
  <c r="AF1921" i="2"/>
  <c r="W2846" i="2"/>
  <c r="X2846" i="2"/>
  <c r="AE2846" i="2"/>
  <c r="AG3052" i="2"/>
  <c r="AL3052" i="2"/>
  <c r="AF3052" i="2"/>
  <c r="AG3065" i="2"/>
  <c r="AF3065" i="2"/>
  <c r="AL3065" i="2"/>
  <c r="X2905" i="2"/>
  <c r="W2905" i="2"/>
  <c r="AE2905" i="2"/>
  <c r="AE3024" i="2"/>
  <c r="W3024" i="2"/>
  <c r="X3024" i="2"/>
  <c r="AL2882" i="2"/>
  <c r="AG2882" i="2"/>
  <c r="AF2882" i="2"/>
  <c r="AG2873" i="2"/>
  <c r="AL2873" i="2"/>
  <c r="AF2873" i="2"/>
  <c r="AF3040" i="2"/>
  <c r="AL3040" i="2"/>
  <c r="AG3040" i="2"/>
  <c r="AL2885" i="2"/>
  <c r="AG2885" i="2"/>
  <c r="AF2885" i="2"/>
  <c r="AL1933" i="2"/>
  <c r="AG1933" i="2"/>
  <c r="AF1933" i="2"/>
  <c r="AL2950" i="2"/>
  <c r="AG2950" i="2"/>
  <c r="AF2950" i="2"/>
  <c r="AG2872" i="2"/>
  <c r="AF2872" i="2"/>
  <c r="AL2872" i="2"/>
  <c r="AL2945" i="2"/>
  <c r="AG2945" i="2"/>
  <c r="AF2945" i="2"/>
  <c r="AF1935" i="2"/>
  <c r="AL1935" i="2"/>
  <c r="AG1935" i="2"/>
  <c r="AL2892" i="2"/>
  <c r="AG2892" i="2"/>
  <c r="AF2892" i="2"/>
  <c r="AF2874" i="2"/>
  <c r="AL2874" i="2"/>
  <c r="AG2874" i="2"/>
  <c r="AL3013" i="2"/>
  <c r="AG3013" i="2"/>
  <c r="AF3013" i="2"/>
  <c r="AL1909" i="2"/>
  <c r="AF1909" i="2"/>
  <c r="AG1909" i="2"/>
  <c r="AG2866" i="2"/>
  <c r="AF2866" i="2"/>
  <c r="AL2866" i="2"/>
  <c r="AF2879" i="2"/>
  <c r="AL2879" i="2"/>
  <c r="AG2879" i="2"/>
  <c r="AF2881" i="2"/>
  <c r="AL2881" i="2"/>
  <c r="AG2881" i="2"/>
  <c r="AG2899" i="2"/>
  <c r="AL2899" i="2"/>
  <c r="AF2899" i="2"/>
  <c r="AL2935" i="2"/>
  <c r="AG2935" i="2"/>
  <c r="AF2935" i="2"/>
  <c r="AL1906" i="2"/>
  <c r="AG1906" i="2"/>
  <c r="AF1906" i="2"/>
  <c r="AF2891" i="2"/>
  <c r="AL2891" i="2"/>
  <c r="AG2891" i="2"/>
  <c r="X2958" i="2"/>
  <c r="AE2958" i="2"/>
  <c r="W2958" i="2"/>
  <c r="AG2894" i="2"/>
  <c r="AL2894" i="2"/>
  <c r="AF2894" i="2"/>
  <c r="AL1898" i="2"/>
  <c r="AG1898" i="2"/>
  <c r="AF1898" i="2"/>
  <c r="AL2931" i="2"/>
  <c r="AG2931" i="2"/>
  <c r="AF2931" i="2"/>
  <c r="AL2932" i="2"/>
  <c r="AG2932" i="2"/>
  <c r="AF2932" i="2"/>
  <c r="AG3016" i="2"/>
  <c r="AL3016" i="2"/>
  <c r="AF3016" i="2"/>
  <c r="AG1931" i="2"/>
  <c r="AL1931" i="2"/>
  <c r="AF1931" i="2"/>
  <c r="AL2863" i="2"/>
  <c r="AG2863" i="2"/>
  <c r="AF2863" i="2"/>
  <c r="AL2854" i="2"/>
  <c r="AG2854" i="2"/>
  <c r="AF2854" i="2"/>
  <c r="AL2961" i="2"/>
  <c r="AG2961" i="2"/>
  <c r="AF2961" i="2"/>
  <c r="AL1942" i="2"/>
  <c r="AF1942" i="2"/>
  <c r="AG1942" i="2"/>
  <c r="AL2936" i="2"/>
  <c r="AG2936" i="2"/>
  <c r="AF2936" i="2"/>
  <c r="AL1936" i="2"/>
  <c r="AG1936" i="2"/>
  <c r="AF1936" i="2"/>
  <c r="AF2930" i="2"/>
  <c r="AL2930" i="2"/>
  <c r="AG2930" i="2"/>
  <c r="AL1940" i="2"/>
  <c r="AG1940" i="2"/>
  <c r="AF1940" i="2"/>
  <c r="AL2893" i="2"/>
  <c r="AF2893" i="2"/>
  <c r="AG2893" i="2"/>
  <c r="AG2964" i="2"/>
  <c r="AF2964" i="2"/>
  <c r="AL2964" i="2"/>
  <c r="AG2855" i="2"/>
  <c r="AF2855" i="2"/>
  <c r="AL2855" i="2"/>
  <c r="AL1905" i="2"/>
  <c r="AF1905" i="2"/>
  <c r="AG1905" i="2"/>
  <c r="X2962" i="2"/>
  <c r="W2962" i="2"/>
  <c r="AE2962" i="2"/>
  <c r="AL2917" i="2"/>
  <c r="AG2917" i="2"/>
  <c r="AF2917" i="2"/>
  <c r="AF3054" i="2"/>
  <c r="AL3054" i="2"/>
  <c r="AG3054" i="2"/>
  <c r="X1897" i="2"/>
  <c r="W1897" i="2"/>
  <c r="AE1897" i="2"/>
  <c r="AG2895" i="2"/>
  <c r="AF2895" i="2"/>
  <c r="AL2895" i="2"/>
  <c r="AL1929" i="2"/>
  <c r="AG1929" i="2"/>
  <c r="AF1929" i="2"/>
  <c r="AL2915" i="2"/>
  <c r="AF2915" i="2"/>
  <c r="AG2915" i="2"/>
  <c r="AG2890" i="2"/>
  <c r="AL2890" i="2"/>
  <c r="AF2890" i="2"/>
  <c r="AL2844" i="2"/>
  <c r="AF2844" i="2"/>
  <c r="AG2844" i="2"/>
  <c r="X2876" i="2"/>
  <c r="W2876" i="2"/>
  <c r="AE2876" i="2"/>
  <c r="AL2871" i="2"/>
  <c r="AG2871" i="2"/>
  <c r="AF2871" i="2"/>
  <c r="AE2886" i="2"/>
  <c r="X2886" i="2"/>
  <c r="W2886" i="2"/>
  <c r="AL2857" i="2"/>
  <c r="AG2857" i="2"/>
  <c r="AF2857" i="2"/>
  <c r="AL2906" i="2"/>
  <c r="AF2906" i="2"/>
  <c r="AG2906" i="2"/>
  <c r="AF2869" i="2"/>
  <c r="AL2869" i="2"/>
  <c r="AG2869" i="2"/>
  <c r="AF2934" i="2"/>
  <c r="AL2934" i="2"/>
  <c r="AG2934" i="2"/>
  <c r="AL2860" i="2"/>
  <c r="AG2860" i="2"/>
  <c r="AF2860" i="2"/>
  <c r="AG2898" i="2"/>
  <c r="AL2898" i="2"/>
  <c r="AF2898" i="2"/>
  <c r="AL1944" i="2"/>
  <c r="AG1944" i="2"/>
  <c r="AF1944" i="2"/>
  <c r="AL2957" i="2"/>
  <c r="AG2957" i="2"/>
  <c r="AF2957" i="2"/>
  <c r="AL2919" i="2"/>
  <c r="AG2919" i="2"/>
  <c r="AF2919" i="2"/>
  <c r="AL1901" i="2"/>
  <c r="AF1901" i="2"/>
  <c r="AG1901" i="2"/>
  <c r="AL2909" i="2"/>
  <c r="AG2909" i="2"/>
  <c r="AF2909" i="2"/>
  <c r="AL1914" i="2"/>
  <c r="AG1914" i="2"/>
  <c r="AF1914" i="2"/>
  <c r="AL3006" i="2"/>
  <c r="AG3006" i="2"/>
  <c r="AF3006" i="2"/>
  <c r="AL2946" i="2"/>
  <c r="AG2946" i="2"/>
  <c r="AF2946" i="2"/>
  <c r="AL2896" i="2"/>
  <c r="AF2896" i="2"/>
  <c r="AG2896" i="2"/>
  <c r="AG2948" i="2"/>
  <c r="AF2948" i="2"/>
  <c r="AL2948" i="2"/>
  <c r="AG3056" i="2"/>
  <c r="AF3056" i="2"/>
  <c r="AL3056" i="2"/>
  <c r="AF2938" i="2"/>
  <c r="AL2938" i="2"/>
  <c r="AG2938" i="2"/>
  <c r="AL2963" i="2"/>
  <c r="AG2963" i="2"/>
  <c r="AF2963" i="2"/>
  <c r="AL2965" i="2"/>
  <c r="AG2965" i="2"/>
  <c r="AF2965" i="2"/>
  <c r="AL2888" i="2"/>
  <c r="AG2888" i="2"/>
  <c r="AF2888" i="2"/>
  <c r="AL1913" i="2"/>
  <c r="AF1913" i="2"/>
  <c r="AG1913" i="2"/>
  <c r="AG1939" i="2"/>
  <c r="AF1939" i="2"/>
  <c r="AL1939" i="2"/>
  <c r="AL1917" i="2"/>
  <c r="AF1917" i="2"/>
  <c r="AG1917" i="2"/>
  <c r="AL2897" i="2"/>
  <c r="AG2897" i="2"/>
  <c r="AF2897" i="2"/>
  <c r="AF2921" i="2" l="1"/>
  <c r="AL2921" i="2"/>
  <c r="AG2921" i="2"/>
  <c r="AL3024" i="2"/>
  <c r="AG3024" i="2"/>
  <c r="AF3024" i="2"/>
  <c r="AG2966" i="2"/>
  <c r="AF2966" i="2"/>
  <c r="AL2966" i="2"/>
  <c r="AG1899" i="2"/>
  <c r="AF1899" i="2"/>
  <c r="AL1899" i="2"/>
  <c r="AF2944" i="2"/>
  <c r="AL2944" i="2"/>
  <c r="AG2944" i="2"/>
  <c r="AL2846" i="2"/>
  <c r="AF2846" i="2"/>
  <c r="AG2846" i="2"/>
  <c r="AL2905" i="2"/>
  <c r="AF2905" i="2"/>
  <c r="AG2905" i="2"/>
  <c r="AL1941" i="2"/>
  <c r="AG1941" i="2"/>
  <c r="AF1941" i="2"/>
  <c r="AF2958" i="2"/>
  <c r="AL2958" i="2"/>
  <c r="AG2958" i="2"/>
  <c r="AF2886" i="2"/>
  <c r="AL2886" i="2"/>
  <c r="AG2886" i="2"/>
  <c r="AF2876" i="2"/>
  <c r="AG2876" i="2"/>
  <c r="AL2876" i="2"/>
  <c r="AG2962" i="2"/>
  <c r="AF2962" i="2"/>
  <c r="AL2962" i="2"/>
  <c r="AL1897" i="2"/>
  <c r="AF1897" i="2"/>
  <c r="AG1897" i="2"/>
  <c r="AD1896" i="2" l="1"/>
  <c r="AE1896" i="2" s="1"/>
  <c r="Y1896" i="2"/>
  <c r="X1896" i="2"/>
  <c r="W1896" i="2"/>
  <c r="R1896" i="2"/>
  <c r="P1896" i="2"/>
  <c r="T1896" i="2" s="1"/>
  <c r="U1896" i="2" s="1"/>
  <c r="AD1895" i="2"/>
  <c r="AE1895" i="2" s="1"/>
  <c r="AF1895" i="2" s="1"/>
  <c r="Y1895" i="2"/>
  <c r="X1895" i="2"/>
  <c r="W1895" i="2"/>
  <c r="R1895" i="2"/>
  <c r="P1895" i="2"/>
  <c r="T1895" i="2" s="1"/>
  <c r="U1895" i="2" s="1"/>
  <c r="AD1894" i="2"/>
  <c r="AE1894" i="2" s="1"/>
  <c r="Y1894" i="2"/>
  <c r="X1894" i="2"/>
  <c r="W1894" i="2"/>
  <c r="R1894" i="2"/>
  <c r="P1894" i="2"/>
  <c r="T1894" i="2" s="1"/>
  <c r="AD1893" i="2"/>
  <c r="AE1893" i="2" s="1"/>
  <c r="Y1893" i="2"/>
  <c r="X1893" i="2"/>
  <c r="W1893" i="2"/>
  <c r="R1893" i="2"/>
  <c r="P1893" i="2"/>
  <c r="AD1892" i="2"/>
  <c r="AE1892" i="2" s="1"/>
  <c r="Y1892" i="2"/>
  <c r="X1892" i="2"/>
  <c r="W1892" i="2"/>
  <c r="R1892" i="2"/>
  <c r="P1892" i="2"/>
  <c r="AD1891" i="2"/>
  <c r="AE1891" i="2" s="1"/>
  <c r="Y1891" i="2"/>
  <c r="X1891" i="2"/>
  <c r="W1891" i="2"/>
  <c r="R1891" i="2"/>
  <c r="P1891" i="2"/>
  <c r="T1891" i="2" s="1"/>
  <c r="U1891" i="2" s="1"/>
  <c r="AD1890" i="2"/>
  <c r="AE1890" i="2" s="1"/>
  <c r="Y1890" i="2"/>
  <c r="X1890" i="2"/>
  <c r="W1890" i="2"/>
  <c r="R1890" i="2"/>
  <c r="P1890" i="2"/>
  <c r="T1890" i="2" s="1"/>
  <c r="AD1889" i="2"/>
  <c r="AE1889" i="2" s="1"/>
  <c r="Y1889" i="2"/>
  <c r="X1889" i="2"/>
  <c r="W1889" i="2"/>
  <c r="R1889" i="2"/>
  <c r="P1889" i="2"/>
  <c r="T1889" i="2" s="1"/>
  <c r="AD1888" i="2"/>
  <c r="AE1888" i="2" s="1"/>
  <c r="Y1888" i="2"/>
  <c r="X1888" i="2"/>
  <c r="W1888" i="2"/>
  <c r="R1888" i="2"/>
  <c r="P1888" i="2"/>
  <c r="T1888" i="2" s="1"/>
  <c r="AD1887" i="2"/>
  <c r="AE1887" i="2" s="1"/>
  <c r="Y1887" i="2"/>
  <c r="X1887" i="2"/>
  <c r="W1887" i="2"/>
  <c r="R1887" i="2"/>
  <c r="P1887" i="2"/>
  <c r="AD1886" i="2"/>
  <c r="AE1886" i="2" s="1"/>
  <c r="Y1886" i="2"/>
  <c r="X1886" i="2"/>
  <c r="W1886" i="2"/>
  <c r="R1886" i="2"/>
  <c r="P1886" i="2"/>
  <c r="T1886" i="2" s="1"/>
  <c r="AD1885" i="2"/>
  <c r="AE1885" i="2" s="1"/>
  <c r="Y1885" i="2"/>
  <c r="X1885" i="2"/>
  <c r="W1885" i="2"/>
  <c r="R1885" i="2"/>
  <c r="P1885" i="2"/>
  <c r="T1885" i="2" s="1"/>
  <c r="S1885" i="2" s="1"/>
  <c r="AD1884" i="2"/>
  <c r="AE1884" i="2" s="1"/>
  <c r="Y1884" i="2"/>
  <c r="X1884" i="2"/>
  <c r="W1884" i="2"/>
  <c r="R1884" i="2"/>
  <c r="P1884" i="2"/>
  <c r="AD1883" i="2"/>
  <c r="AE1883" i="2" s="1"/>
  <c r="Y1883" i="2"/>
  <c r="X1883" i="2"/>
  <c r="W1883" i="2"/>
  <c r="R1883" i="2"/>
  <c r="P1883" i="2"/>
  <c r="T1883" i="2" s="1"/>
  <c r="U1883" i="2" s="1"/>
  <c r="AD1882" i="2"/>
  <c r="AE1882" i="2" s="1"/>
  <c r="AG1882" i="2" s="1"/>
  <c r="Y1882" i="2"/>
  <c r="X1882" i="2"/>
  <c r="W1882" i="2"/>
  <c r="R1882" i="2"/>
  <c r="P1882" i="2"/>
  <c r="T1882" i="2" s="1"/>
  <c r="AD1881" i="2"/>
  <c r="AE1881" i="2" s="1"/>
  <c r="Y1881" i="2"/>
  <c r="X1881" i="2"/>
  <c r="W1881" i="2"/>
  <c r="R1881" i="2"/>
  <c r="P1881" i="2"/>
  <c r="T1881" i="2" s="1"/>
  <c r="AD1880" i="2"/>
  <c r="AE1880" i="2" s="1"/>
  <c r="Y1880" i="2"/>
  <c r="X1880" i="2"/>
  <c r="W1880" i="2"/>
  <c r="R1880" i="2"/>
  <c r="P1880" i="2"/>
  <c r="T1880" i="2" s="1"/>
  <c r="AD1879" i="2"/>
  <c r="AE1879" i="2" s="1"/>
  <c r="AF1879" i="2" s="1"/>
  <c r="Y1879" i="2"/>
  <c r="X1879" i="2"/>
  <c r="W1879" i="2"/>
  <c r="R1879" i="2"/>
  <c r="P1879" i="2"/>
  <c r="T1879" i="2" s="1"/>
  <c r="U1879" i="2" s="1"/>
  <c r="AD1878" i="2"/>
  <c r="AE1878" i="2" s="1"/>
  <c r="Y1878" i="2"/>
  <c r="X1878" i="2"/>
  <c r="W1878" i="2"/>
  <c r="R1878" i="2"/>
  <c r="P1878" i="2"/>
  <c r="T1878" i="2" s="1"/>
  <c r="AD1877" i="2"/>
  <c r="AE1877" i="2" s="1"/>
  <c r="Y1877" i="2"/>
  <c r="X1877" i="2"/>
  <c r="W1877" i="2"/>
  <c r="R1877" i="2"/>
  <c r="P1877" i="2"/>
  <c r="AD1876" i="2"/>
  <c r="AE1876" i="2" s="1"/>
  <c r="Y1876" i="2"/>
  <c r="X1876" i="2"/>
  <c r="W1876" i="2"/>
  <c r="R1876" i="2"/>
  <c r="P1876" i="2"/>
  <c r="AD1875" i="2"/>
  <c r="AE1875" i="2" s="1"/>
  <c r="Y1875" i="2"/>
  <c r="X1875" i="2"/>
  <c r="W1875" i="2"/>
  <c r="R1875" i="2"/>
  <c r="P1875" i="2"/>
  <c r="T1875" i="2" s="1"/>
  <c r="U1875" i="2" s="1"/>
  <c r="AD1874" i="2"/>
  <c r="AE1874" i="2" s="1"/>
  <c r="Y1874" i="2"/>
  <c r="X1874" i="2"/>
  <c r="W1874" i="2"/>
  <c r="R1874" i="2"/>
  <c r="P1874" i="2"/>
  <c r="T1874" i="2" s="1"/>
  <c r="AD1873" i="2"/>
  <c r="AE1873" i="2" s="1"/>
  <c r="Y1873" i="2"/>
  <c r="X1873" i="2"/>
  <c r="W1873" i="2"/>
  <c r="R1873" i="2"/>
  <c r="P1873" i="2"/>
  <c r="AD1872" i="2"/>
  <c r="AE1872" i="2" s="1"/>
  <c r="Y1872" i="2"/>
  <c r="X1872" i="2"/>
  <c r="W1872" i="2"/>
  <c r="R1872" i="2"/>
  <c r="P1872" i="2"/>
  <c r="T1872" i="2" s="1"/>
  <c r="AD1871" i="2"/>
  <c r="AE1871" i="2" s="1"/>
  <c r="Y1871" i="2"/>
  <c r="X1871" i="2"/>
  <c r="W1871" i="2"/>
  <c r="R1871" i="2"/>
  <c r="P1871" i="2"/>
  <c r="AD1870" i="2"/>
  <c r="AE1870" i="2" s="1"/>
  <c r="Y1870" i="2"/>
  <c r="X1870" i="2"/>
  <c r="W1870" i="2"/>
  <c r="R1870" i="2"/>
  <c r="P1870" i="2"/>
  <c r="T1870" i="2" s="1"/>
  <c r="AD1869" i="2"/>
  <c r="AE1869" i="2" s="1"/>
  <c r="Y1869" i="2"/>
  <c r="X1869" i="2"/>
  <c r="W1869" i="2"/>
  <c r="R1869" i="2"/>
  <c r="P1869" i="2"/>
  <c r="AD1868" i="2"/>
  <c r="AE1868" i="2" s="1"/>
  <c r="Y1868" i="2"/>
  <c r="X1868" i="2"/>
  <c r="W1868" i="2"/>
  <c r="R1868" i="2"/>
  <c r="P1868" i="2"/>
  <c r="AD1867" i="2"/>
  <c r="AE1867" i="2" s="1"/>
  <c r="Y1867" i="2"/>
  <c r="X1867" i="2"/>
  <c r="W1867" i="2"/>
  <c r="R1867" i="2"/>
  <c r="P1867" i="2"/>
  <c r="AD1866" i="2"/>
  <c r="AE1866" i="2" s="1"/>
  <c r="AG1866" i="2" s="1"/>
  <c r="Y1866" i="2"/>
  <c r="X1866" i="2"/>
  <c r="W1866" i="2"/>
  <c r="R1866" i="2"/>
  <c r="P1866" i="2"/>
  <c r="AD1865" i="2"/>
  <c r="AE1865" i="2" s="1"/>
  <c r="Y1865" i="2"/>
  <c r="X1865" i="2"/>
  <c r="W1865" i="2"/>
  <c r="R1865" i="2"/>
  <c r="P1865" i="2"/>
  <c r="AD1864" i="2"/>
  <c r="AE1864" i="2" s="1"/>
  <c r="Y1864" i="2"/>
  <c r="X1864" i="2"/>
  <c r="W1864" i="2"/>
  <c r="R1864" i="2"/>
  <c r="P1864" i="2"/>
  <c r="T1864" i="2" s="1"/>
  <c r="U1864" i="2" s="1"/>
  <c r="AD1863" i="2"/>
  <c r="AE1863" i="2" s="1"/>
  <c r="AF1863" i="2" s="1"/>
  <c r="Y1863" i="2"/>
  <c r="X1863" i="2"/>
  <c r="W1863" i="2"/>
  <c r="R1863" i="2"/>
  <c r="P1863" i="2"/>
  <c r="T1863" i="2" s="1"/>
  <c r="U1863" i="2" s="1"/>
  <c r="AD1862" i="2"/>
  <c r="AE1862" i="2" s="1"/>
  <c r="Y1862" i="2"/>
  <c r="X1862" i="2"/>
  <c r="W1862" i="2"/>
  <c r="R1862" i="2"/>
  <c r="P1862" i="2"/>
  <c r="T1862" i="2" s="1"/>
  <c r="AD1861" i="2"/>
  <c r="AE1861" i="2" s="1"/>
  <c r="Y1861" i="2"/>
  <c r="X1861" i="2"/>
  <c r="W1861" i="2"/>
  <c r="R1861" i="2"/>
  <c r="P1861" i="2"/>
  <c r="AD1860" i="2"/>
  <c r="AE1860" i="2" s="1"/>
  <c r="Y1860" i="2"/>
  <c r="X1860" i="2"/>
  <c r="W1860" i="2"/>
  <c r="R1860" i="2"/>
  <c r="P1860" i="2"/>
  <c r="AD1859" i="2"/>
  <c r="AE1859" i="2" s="1"/>
  <c r="Y1859" i="2"/>
  <c r="X1859" i="2"/>
  <c r="W1859" i="2"/>
  <c r="R1859" i="2"/>
  <c r="P1859" i="2"/>
  <c r="T1859" i="2" s="1"/>
  <c r="U1859" i="2" s="1"/>
  <c r="AD1858" i="2"/>
  <c r="AE1858" i="2" s="1"/>
  <c r="Y1858" i="2"/>
  <c r="X1858" i="2"/>
  <c r="W1858" i="2"/>
  <c r="R1858" i="2"/>
  <c r="P1858" i="2"/>
  <c r="AD1857" i="2"/>
  <c r="AE1857" i="2" s="1"/>
  <c r="Y1857" i="2"/>
  <c r="X1857" i="2"/>
  <c r="W1857" i="2"/>
  <c r="R1857" i="2"/>
  <c r="P1857" i="2"/>
  <c r="T1857" i="2" s="1"/>
  <c r="AD1856" i="2"/>
  <c r="AE1856" i="2" s="1"/>
  <c r="Y1856" i="2"/>
  <c r="X1856" i="2"/>
  <c r="W1856" i="2"/>
  <c r="R1856" i="2"/>
  <c r="P1856" i="2"/>
  <c r="T1856" i="2" s="1"/>
  <c r="U1856" i="2" s="1"/>
  <c r="AD1855" i="2"/>
  <c r="AE1855" i="2" s="1"/>
  <c r="Y1855" i="2"/>
  <c r="X1855" i="2"/>
  <c r="W1855" i="2"/>
  <c r="R1855" i="2"/>
  <c r="P1855" i="2"/>
  <c r="AD1854" i="2"/>
  <c r="AE1854" i="2" s="1"/>
  <c r="Y1854" i="2"/>
  <c r="X1854" i="2"/>
  <c r="W1854" i="2"/>
  <c r="R1854" i="2"/>
  <c r="P1854" i="2"/>
  <c r="T1854" i="2" s="1"/>
  <c r="AD1853" i="2"/>
  <c r="AE1853" i="2" s="1"/>
  <c r="Y1853" i="2"/>
  <c r="X1853" i="2"/>
  <c r="W1853" i="2"/>
  <c r="R1853" i="2"/>
  <c r="T1853" i="2" s="1"/>
  <c r="P1853" i="2"/>
  <c r="AD1852" i="2"/>
  <c r="AE1852" i="2" s="1"/>
  <c r="Y1852" i="2"/>
  <c r="X1852" i="2"/>
  <c r="W1852" i="2"/>
  <c r="R1852" i="2"/>
  <c r="P1852" i="2"/>
  <c r="AD1851" i="2"/>
  <c r="AE1851" i="2" s="1"/>
  <c r="Y1851" i="2"/>
  <c r="X1851" i="2"/>
  <c r="W1851" i="2"/>
  <c r="R1851" i="2"/>
  <c r="P1851" i="2"/>
  <c r="AD1850" i="2"/>
  <c r="AE1850" i="2" s="1"/>
  <c r="AG1850" i="2" s="1"/>
  <c r="Y1850" i="2"/>
  <c r="X1850" i="2"/>
  <c r="W1850" i="2"/>
  <c r="R1850" i="2"/>
  <c r="P1850" i="2"/>
  <c r="T1850" i="2" s="1"/>
  <c r="AD1849" i="2"/>
  <c r="AE1849" i="2" s="1"/>
  <c r="Y1849" i="2"/>
  <c r="X1849" i="2"/>
  <c r="W1849" i="2"/>
  <c r="R1849" i="2"/>
  <c r="P1849" i="2"/>
  <c r="AD1848" i="2"/>
  <c r="AE1848" i="2" s="1"/>
  <c r="Y1848" i="2"/>
  <c r="X1848" i="2"/>
  <c r="W1848" i="2"/>
  <c r="R1848" i="2"/>
  <c r="P1848" i="2"/>
  <c r="AD1847" i="2"/>
  <c r="AE1847" i="2" s="1"/>
  <c r="AF1847" i="2" s="1"/>
  <c r="Y1847" i="2"/>
  <c r="X1847" i="2"/>
  <c r="W1847" i="2"/>
  <c r="R1847" i="2"/>
  <c r="P1847" i="2"/>
  <c r="AD1846" i="2"/>
  <c r="AE1846" i="2" s="1"/>
  <c r="Y1846" i="2"/>
  <c r="X1846" i="2"/>
  <c r="W1846" i="2"/>
  <c r="R1846" i="2"/>
  <c r="P1846" i="2"/>
  <c r="T1846" i="2" s="1"/>
  <c r="AD1845" i="2"/>
  <c r="AE1845" i="2" s="1"/>
  <c r="Y1845" i="2"/>
  <c r="X1845" i="2"/>
  <c r="W1845" i="2"/>
  <c r="R1845" i="2"/>
  <c r="T1845" i="2" s="1"/>
  <c r="S1845" i="2" s="1"/>
  <c r="P1845" i="2"/>
  <c r="AD1844" i="2"/>
  <c r="AE1844" i="2" s="1"/>
  <c r="Y1844" i="2"/>
  <c r="X1844" i="2"/>
  <c r="W1844" i="2"/>
  <c r="R1844" i="2"/>
  <c r="P1844" i="2"/>
  <c r="AD1843" i="2"/>
  <c r="AE1843" i="2" s="1"/>
  <c r="Y1843" i="2"/>
  <c r="X1843" i="2"/>
  <c r="W1843" i="2"/>
  <c r="R1843" i="2"/>
  <c r="P1843" i="2"/>
  <c r="AD1842" i="2"/>
  <c r="AE1842" i="2" s="1"/>
  <c r="AG1842" i="2" s="1"/>
  <c r="Y1842" i="2"/>
  <c r="X1842" i="2"/>
  <c r="W1842" i="2"/>
  <c r="R1842" i="2"/>
  <c r="P1842" i="2"/>
  <c r="T1842" i="2" s="1"/>
  <c r="AD1841" i="2"/>
  <c r="AE1841" i="2" s="1"/>
  <c r="Y1841" i="2"/>
  <c r="X1841" i="2"/>
  <c r="W1841" i="2"/>
  <c r="R1841" i="2"/>
  <c r="P1841" i="2"/>
  <c r="AD1840" i="2"/>
  <c r="AE1840" i="2" s="1"/>
  <c r="Y1840" i="2"/>
  <c r="X1840" i="2"/>
  <c r="W1840" i="2"/>
  <c r="R1840" i="2"/>
  <c r="P1840" i="2"/>
  <c r="AD1839" i="2"/>
  <c r="AE1839" i="2" s="1"/>
  <c r="Y1839" i="2"/>
  <c r="X1839" i="2"/>
  <c r="W1839" i="2"/>
  <c r="R1839" i="2"/>
  <c r="P1839" i="2"/>
  <c r="AD1838" i="2"/>
  <c r="AE1838" i="2" s="1"/>
  <c r="Y1838" i="2"/>
  <c r="X1838" i="2"/>
  <c r="W1838" i="2"/>
  <c r="R1838" i="2"/>
  <c r="P1838" i="2"/>
  <c r="T1838" i="2" s="1"/>
  <c r="AD1837" i="2"/>
  <c r="AE1837" i="2" s="1"/>
  <c r="Y1837" i="2"/>
  <c r="X1837" i="2"/>
  <c r="W1837" i="2"/>
  <c r="R1837" i="2"/>
  <c r="P1837" i="2"/>
  <c r="AD1836" i="2"/>
  <c r="AE1836" i="2" s="1"/>
  <c r="Y1836" i="2"/>
  <c r="X1836" i="2"/>
  <c r="W1836" i="2"/>
  <c r="R1836" i="2"/>
  <c r="P1836" i="2"/>
  <c r="AD1835" i="2"/>
  <c r="AE1835" i="2" s="1"/>
  <c r="Y1835" i="2"/>
  <c r="X1835" i="2"/>
  <c r="W1835" i="2"/>
  <c r="R1835" i="2"/>
  <c r="P1835" i="2"/>
  <c r="T1835" i="2" s="1"/>
  <c r="U1835" i="2" s="1"/>
  <c r="AD1834" i="2"/>
  <c r="AE1834" i="2" s="1"/>
  <c r="AG1834" i="2" s="1"/>
  <c r="Y1834" i="2"/>
  <c r="X1834" i="2"/>
  <c r="W1834" i="2"/>
  <c r="R1834" i="2"/>
  <c r="P1834" i="2"/>
  <c r="T1834" i="2" s="1"/>
  <c r="AD1833" i="2"/>
  <c r="AE1833" i="2" s="1"/>
  <c r="Y1833" i="2"/>
  <c r="X1833" i="2"/>
  <c r="W1833" i="2"/>
  <c r="R1833" i="2"/>
  <c r="P1833" i="2"/>
  <c r="T1833" i="2" s="1"/>
  <c r="AD1832" i="2"/>
  <c r="AE1832" i="2" s="1"/>
  <c r="Y1832" i="2"/>
  <c r="X1832" i="2"/>
  <c r="W1832" i="2"/>
  <c r="R1832" i="2"/>
  <c r="P1832" i="2"/>
  <c r="T1832" i="2" s="1"/>
  <c r="AF1831" i="2"/>
  <c r="AD1831" i="2"/>
  <c r="AE1831" i="2" s="1"/>
  <c r="Y1831" i="2"/>
  <c r="X1831" i="2"/>
  <c r="W1831" i="2"/>
  <c r="R1831" i="2"/>
  <c r="P1831" i="2"/>
  <c r="T1831" i="2" s="1"/>
  <c r="U1831" i="2" s="1"/>
  <c r="AD1830" i="2"/>
  <c r="AE1830" i="2" s="1"/>
  <c r="Y1830" i="2"/>
  <c r="X1830" i="2"/>
  <c r="W1830" i="2"/>
  <c r="R1830" i="2"/>
  <c r="P1830" i="2"/>
  <c r="T1830" i="2" s="1"/>
  <c r="AD1829" i="2"/>
  <c r="AE1829" i="2" s="1"/>
  <c r="Y1829" i="2"/>
  <c r="X1829" i="2"/>
  <c r="W1829" i="2"/>
  <c r="R1829" i="2"/>
  <c r="P1829" i="2"/>
  <c r="AD1828" i="2"/>
  <c r="AE1828" i="2" s="1"/>
  <c r="Y1828" i="2"/>
  <c r="X1828" i="2"/>
  <c r="W1828" i="2"/>
  <c r="R1828" i="2"/>
  <c r="P1828" i="2"/>
  <c r="AD1827" i="2"/>
  <c r="AE1827" i="2" s="1"/>
  <c r="Y1827" i="2"/>
  <c r="X1827" i="2"/>
  <c r="W1827" i="2"/>
  <c r="R1827" i="2"/>
  <c r="P1827" i="2"/>
  <c r="T1827" i="2" s="1"/>
  <c r="U1827" i="2" s="1"/>
  <c r="AD1826" i="2"/>
  <c r="AE1826" i="2" s="1"/>
  <c r="Y1826" i="2"/>
  <c r="X1826" i="2"/>
  <c r="W1826" i="2"/>
  <c r="R1826" i="2"/>
  <c r="P1826" i="2"/>
  <c r="T1826" i="2" s="1"/>
  <c r="AD1825" i="2"/>
  <c r="AE1825" i="2" s="1"/>
  <c r="Y1825" i="2"/>
  <c r="X1825" i="2"/>
  <c r="W1825" i="2"/>
  <c r="R1825" i="2"/>
  <c r="P1825" i="2"/>
  <c r="T1825" i="2" s="1"/>
  <c r="AD1824" i="2"/>
  <c r="AE1824" i="2" s="1"/>
  <c r="Y1824" i="2"/>
  <c r="X1824" i="2"/>
  <c r="W1824" i="2"/>
  <c r="R1824" i="2"/>
  <c r="P1824" i="2"/>
  <c r="T1824" i="2" s="1"/>
  <c r="AD1823" i="2"/>
  <c r="AE1823" i="2" s="1"/>
  <c r="Y1823" i="2"/>
  <c r="X1823" i="2"/>
  <c r="W1823" i="2"/>
  <c r="R1823" i="2"/>
  <c r="P1823" i="2"/>
  <c r="T1823" i="2" s="1"/>
  <c r="U1823" i="2" s="1"/>
  <c r="AD1822" i="2"/>
  <c r="AE1822" i="2" s="1"/>
  <c r="Y1822" i="2"/>
  <c r="X1822" i="2"/>
  <c r="W1822" i="2"/>
  <c r="R1822" i="2"/>
  <c r="P1822" i="2"/>
  <c r="T1822" i="2" s="1"/>
  <c r="AD1821" i="2"/>
  <c r="AE1821" i="2" s="1"/>
  <c r="Y1821" i="2"/>
  <c r="X1821" i="2"/>
  <c r="W1821" i="2"/>
  <c r="R1821" i="2"/>
  <c r="P1821" i="2"/>
  <c r="AD1820" i="2"/>
  <c r="AE1820" i="2" s="1"/>
  <c r="Y1820" i="2"/>
  <c r="X1820" i="2"/>
  <c r="W1820" i="2"/>
  <c r="R1820" i="2"/>
  <c r="P1820" i="2"/>
  <c r="AD1819" i="2"/>
  <c r="AE1819" i="2" s="1"/>
  <c r="Y1819" i="2"/>
  <c r="X1819" i="2"/>
  <c r="W1819" i="2"/>
  <c r="R1819" i="2"/>
  <c r="P1819" i="2"/>
  <c r="AD1818" i="2"/>
  <c r="AE1818" i="2" s="1"/>
  <c r="AG1818" i="2" s="1"/>
  <c r="Y1818" i="2"/>
  <c r="X1818" i="2"/>
  <c r="W1818" i="2"/>
  <c r="R1818" i="2"/>
  <c r="P1818" i="2"/>
  <c r="AD1817" i="2"/>
  <c r="AE1817" i="2" s="1"/>
  <c r="Y1817" i="2"/>
  <c r="X1817" i="2"/>
  <c r="W1817" i="2"/>
  <c r="R1817" i="2"/>
  <c r="P1817" i="2"/>
  <c r="T1817" i="2" s="1"/>
  <c r="AD1816" i="2"/>
  <c r="AE1816" i="2" s="1"/>
  <c r="Y1816" i="2"/>
  <c r="X1816" i="2"/>
  <c r="W1816" i="2"/>
  <c r="R1816" i="2"/>
  <c r="P1816" i="2"/>
  <c r="AF1815" i="2"/>
  <c r="AD1815" i="2"/>
  <c r="AE1815" i="2" s="1"/>
  <c r="Y1815" i="2"/>
  <c r="X1815" i="2"/>
  <c r="W1815" i="2"/>
  <c r="R1815" i="2"/>
  <c r="P1815" i="2"/>
  <c r="T1815" i="2" s="1"/>
  <c r="U1815" i="2" s="1"/>
  <c r="AD1814" i="2"/>
  <c r="AE1814" i="2" s="1"/>
  <c r="Y1814" i="2"/>
  <c r="X1814" i="2"/>
  <c r="W1814" i="2"/>
  <c r="R1814" i="2"/>
  <c r="P1814" i="2"/>
  <c r="AD1813" i="2"/>
  <c r="AE1813" i="2" s="1"/>
  <c r="Y1813" i="2"/>
  <c r="X1813" i="2"/>
  <c r="W1813" i="2"/>
  <c r="R1813" i="2"/>
  <c r="P1813" i="2"/>
  <c r="AD1812" i="2"/>
  <c r="AE1812" i="2" s="1"/>
  <c r="Y1812" i="2"/>
  <c r="X1812" i="2"/>
  <c r="W1812" i="2"/>
  <c r="R1812" i="2"/>
  <c r="P1812" i="2"/>
  <c r="AD1811" i="2"/>
  <c r="AE1811" i="2" s="1"/>
  <c r="AG1811" i="2" s="1"/>
  <c r="Y1811" i="2"/>
  <c r="X1811" i="2"/>
  <c r="W1811" i="2"/>
  <c r="R1811" i="2"/>
  <c r="P1811" i="2"/>
  <c r="T1811" i="2" s="1"/>
  <c r="AD1810" i="2"/>
  <c r="AE1810" i="2" s="1"/>
  <c r="AG1810" i="2" s="1"/>
  <c r="Y1810" i="2"/>
  <c r="X1810" i="2"/>
  <c r="W1810" i="2"/>
  <c r="R1810" i="2"/>
  <c r="P1810" i="2"/>
  <c r="T1810" i="2" s="1"/>
  <c r="AD1809" i="2"/>
  <c r="AE1809" i="2" s="1"/>
  <c r="Y1809" i="2"/>
  <c r="X1809" i="2"/>
  <c r="W1809" i="2"/>
  <c r="R1809" i="2"/>
  <c r="P1809" i="2"/>
  <c r="T1809" i="2" s="1"/>
  <c r="AD1808" i="2"/>
  <c r="AE1808" i="2" s="1"/>
  <c r="AF1808" i="2" s="1"/>
  <c r="Y1808" i="2"/>
  <c r="X1808" i="2"/>
  <c r="W1808" i="2"/>
  <c r="R1808" i="2"/>
  <c r="P1808" i="2"/>
  <c r="T1808" i="2" s="1"/>
  <c r="AD1807" i="2"/>
  <c r="AE1807" i="2" s="1"/>
  <c r="AG1807" i="2" s="1"/>
  <c r="Y1807" i="2"/>
  <c r="X1807" i="2"/>
  <c r="W1807" i="2"/>
  <c r="R1807" i="2"/>
  <c r="P1807" i="2"/>
  <c r="T1807" i="2" s="1"/>
  <c r="U1807" i="2" s="1"/>
  <c r="AD1806" i="2"/>
  <c r="AE1806" i="2" s="1"/>
  <c r="Y1806" i="2"/>
  <c r="X1806" i="2"/>
  <c r="W1806" i="2"/>
  <c r="R1806" i="2"/>
  <c r="P1806" i="2"/>
  <c r="AD1805" i="2"/>
  <c r="AE1805" i="2" s="1"/>
  <c r="AL1805" i="2" s="1"/>
  <c r="Y1805" i="2"/>
  <c r="X1805" i="2"/>
  <c r="W1805" i="2"/>
  <c r="R1805" i="2"/>
  <c r="P1805" i="2"/>
  <c r="AD1804" i="2"/>
  <c r="AE1804" i="2" s="1"/>
  <c r="Y1804" i="2"/>
  <c r="X1804" i="2"/>
  <c r="W1804" i="2"/>
  <c r="R1804" i="2"/>
  <c r="P1804" i="2"/>
  <c r="AD1803" i="2"/>
  <c r="AE1803" i="2" s="1"/>
  <c r="Y1803" i="2"/>
  <c r="X1803" i="2"/>
  <c r="W1803" i="2"/>
  <c r="R1803" i="2"/>
  <c r="P1803" i="2"/>
  <c r="T1803" i="2" s="1"/>
  <c r="AD1802" i="2"/>
  <c r="AE1802" i="2" s="1"/>
  <c r="AG1802" i="2" s="1"/>
  <c r="Y1802" i="2"/>
  <c r="X1802" i="2"/>
  <c r="W1802" i="2"/>
  <c r="R1802" i="2"/>
  <c r="P1802" i="2"/>
  <c r="T1802" i="2" s="1"/>
  <c r="AD1801" i="2"/>
  <c r="AE1801" i="2" s="1"/>
  <c r="Y1801" i="2"/>
  <c r="X1801" i="2"/>
  <c r="W1801" i="2"/>
  <c r="R1801" i="2"/>
  <c r="P1801" i="2"/>
  <c r="T1801" i="2" s="1"/>
  <c r="U1801" i="2" s="1"/>
  <c r="AD1800" i="2"/>
  <c r="AE1800" i="2" s="1"/>
  <c r="AG1800" i="2" s="1"/>
  <c r="Y1800" i="2"/>
  <c r="X1800" i="2"/>
  <c r="W1800" i="2"/>
  <c r="R1800" i="2"/>
  <c r="P1800" i="2"/>
  <c r="AD1799" i="2"/>
  <c r="AE1799" i="2" s="1"/>
  <c r="Y1799" i="2"/>
  <c r="X1799" i="2"/>
  <c r="W1799" i="2"/>
  <c r="R1799" i="2"/>
  <c r="P1799" i="2"/>
  <c r="T1799" i="2" s="1"/>
  <c r="U1799" i="2" s="1"/>
  <c r="AD1798" i="2"/>
  <c r="AE1798" i="2" s="1"/>
  <c r="Y1798" i="2"/>
  <c r="X1798" i="2"/>
  <c r="W1798" i="2"/>
  <c r="R1798" i="2"/>
  <c r="P1798" i="2"/>
  <c r="T1798" i="2" s="1"/>
  <c r="U1798" i="2" s="1"/>
  <c r="AD1797" i="2"/>
  <c r="AE1797" i="2" s="1"/>
  <c r="AL1797" i="2" s="1"/>
  <c r="Y1797" i="2"/>
  <c r="X1797" i="2"/>
  <c r="W1797" i="2"/>
  <c r="R1797" i="2"/>
  <c r="P1797" i="2"/>
  <c r="AD1796" i="2"/>
  <c r="AE1796" i="2" s="1"/>
  <c r="Y1796" i="2"/>
  <c r="X1796" i="2"/>
  <c r="W1796" i="2"/>
  <c r="R1796" i="2"/>
  <c r="P1796" i="2"/>
  <c r="AD1795" i="2"/>
  <c r="AE1795" i="2" s="1"/>
  <c r="Y1795" i="2"/>
  <c r="X1795" i="2"/>
  <c r="W1795" i="2"/>
  <c r="R1795" i="2"/>
  <c r="P1795" i="2"/>
  <c r="AD1794" i="2"/>
  <c r="AE1794" i="2" s="1"/>
  <c r="Y1794" i="2"/>
  <c r="X1794" i="2"/>
  <c r="W1794" i="2"/>
  <c r="R1794" i="2"/>
  <c r="P1794" i="2"/>
  <c r="T1794" i="2" s="1"/>
  <c r="AD1793" i="2"/>
  <c r="AE1793" i="2" s="1"/>
  <c r="Y1793" i="2"/>
  <c r="X1793" i="2"/>
  <c r="W1793" i="2"/>
  <c r="R1793" i="2"/>
  <c r="P1793" i="2"/>
  <c r="T1793" i="2" s="1"/>
  <c r="AD1792" i="2"/>
  <c r="AE1792" i="2" s="1"/>
  <c r="AL1792" i="2" s="1"/>
  <c r="Y1792" i="2"/>
  <c r="X1792" i="2"/>
  <c r="W1792" i="2"/>
  <c r="R1792" i="2"/>
  <c r="P1792" i="2"/>
  <c r="AD1791" i="2"/>
  <c r="AE1791" i="2" s="1"/>
  <c r="Y1791" i="2"/>
  <c r="X1791" i="2"/>
  <c r="W1791" i="2"/>
  <c r="R1791" i="2"/>
  <c r="P1791" i="2"/>
  <c r="T1791" i="2" s="1"/>
  <c r="U1791" i="2" s="1"/>
  <c r="AD1790" i="2"/>
  <c r="AE1790" i="2" s="1"/>
  <c r="Y1790" i="2"/>
  <c r="X1790" i="2"/>
  <c r="W1790" i="2"/>
  <c r="R1790" i="2"/>
  <c r="P1790" i="2"/>
  <c r="T1790" i="2" s="1"/>
  <c r="U1790" i="2" s="1"/>
  <c r="AD1789" i="2"/>
  <c r="AE1789" i="2" s="1"/>
  <c r="AL1789" i="2" s="1"/>
  <c r="Y1789" i="2"/>
  <c r="X1789" i="2"/>
  <c r="W1789" i="2"/>
  <c r="R1789" i="2"/>
  <c r="P1789" i="2"/>
  <c r="T1789" i="2" s="1"/>
  <c r="S1789" i="2" s="1"/>
  <c r="AD1788" i="2"/>
  <c r="AE1788" i="2" s="1"/>
  <c r="Y1788" i="2"/>
  <c r="X1788" i="2"/>
  <c r="W1788" i="2"/>
  <c r="R1788" i="2"/>
  <c r="P1788" i="2"/>
  <c r="AD1787" i="2"/>
  <c r="AE1787" i="2" s="1"/>
  <c r="Y1787" i="2"/>
  <c r="X1787" i="2"/>
  <c r="W1787" i="2"/>
  <c r="R1787" i="2"/>
  <c r="P1787" i="2"/>
  <c r="AD1786" i="2"/>
  <c r="AE1786" i="2" s="1"/>
  <c r="Y1786" i="2"/>
  <c r="X1786" i="2"/>
  <c r="W1786" i="2"/>
  <c r="R1786" i="2"/>
  <c r="P1786" i="2"/>
  <c r="T1786" i="2" s="1"/>
  <c r="AD1785" i="2"/>
  <c r="AE1785" i="2" s="1"/>
  <c r="Y1785" i="2"/>
  <c r="X1785" i="2"/>
  <c r="W1785" i="2"/>
  <c r="R1785" i="2"/>
  <c r="P1785" i="2"/>
  <c r="T1785" i="2" s="1"/>
  <c r="AD1784" i="2"/>
  <c r="AE1784" i="2" s="1"/>
  <c r="AL1784" i="2" s="1"/>
  <c r="Y1784" i="2"/>
  <c r="X1784" i="2"/>
  <c r="W1784" i="2"/>
  <c r="R1784" i="2"/>
  <c r="P1784" i="2"/>
  <c r="AD1783" i="2"/>
  <c r="AE1783" i="2" s="1"/>
  <c r="Y1783" i="2"/>
  <c r="X1783" i="2"/>
  <c r="W1783" i="2"/>
  <c r="R1783" i="2"/>
  <c r="P1783" i="2"/>
  <c r="T1783" i="2" s="1"/>
  <c r="U1783" i="2" s="1"/>
  <c r="AD1782" i="2"/>
  <c r="AE1782" i="2" s="1"/>
  <c r="Y1782" i="2"/>
  <c r="X1782" i="2"/>
  <c r="W1782" i="2"/>
  <c r="R1782" i="2"/>
  <c r="P1782" i="2"/>
  <c r="T1782" i="2" s="1"/>
  <c r="U1782" i="2" s="1"/>
  <c r="AD1781" i="2"/>
  <c r="AE1781" i="2" s="1"/>
  <c r="AL1781" i="2" s="1"/>
  <c r="Y1781" i="2"/>
  <c r="X1781" i="2"/>
  <c r="W1781" i="2"/>
  <c r="R1781" i="2"/>
  <c r="P1781" i="2"/>
  <c r="T1781" i="2" s="1"/>
  <c r="S1781" i="2" s="1"/>
  <c r="AE1780" i="2"/>
  <c r="AD1780" i="2"/>
  <c r="Y1780" i="2"/>
  <c r="X1780" i="2"/>
  <c r="W1780" i="2"/>
  <c r="R1780" i="2"/>
  <c r="P1780" i="2"/>
  <c r="AD1779" i="2"/>
  <c r="AE1779" i="2" s="1"/>
  <c r="Y1779" i="2"/>
  <c r="X1779" i="2"/>
  <c r="W1779" i="2"/>
  <c r="R1779" i="2"/>
  <c r="P1779" i="2"/>
  <c r="T1779" i="2" s="1"/>
  <c r="AD1778" i="2"/>
  <c r="AE1778" i="2" s="1"/>
  <c r="Y1778" i="2"/>
  <c r="X1778" i="2"/>
  <c r="W1778" i="2"/>
  <c r="R1778" i="2"/>
  <c r="P1778" i="2"/>
  <c r="T1778" i="2" s="1"/>
  <c r="AD1777" i="2"/>
  <c r="AE1777" i="2" s="1"/>
  <c r="Y1777" i="2"/>
  <c r="X1777" i="2"/>
  <c r="W1777" i="2"/>
  <c r="R1777" i="2"/>
  <c r="P1777" i="2"/>
  <c r="T1777" i="2" s="1"/>
  <c r="AD1776" i="2"/>
  <c r="AE1776" i="2" s="1"/>
  <c r="AL1776" i="2" s="1"/>
  <c r="Y1776" i="2"/>
  <c r="X1776" i="2"/>
  <c r="W1776" i="2"/>
  <c r="R1776" i="2"/>
  <c r="P1776" i="2"/>
  <c r="AD1775" i="2"/>
  <c r="AE1775" i="2" s="1"/>
  <c r="Y1775" i="2"/>
  <c r="X1775" i="2"/>
  <c r="W1775" i="2"/>
  <c r="R1775" i="2"/>
  <c r="P1775" i="2"/>
  <c r="T1775" i="2" s="1"/>
  <c r="U1775" i="2" s="1"/>
  <c r="AD1774" i="2"/>
  <c r="AE1774" i="2" s="1"/>
  <c r="Y1774" i="2"/>
  <c r="X1774" i="2"/>
  <c r="W1774" i="2"/>
  <c r="R1774" i="2"/>
  <c r="P1774" i="2"/>
  <c r="T1774" i="2" s="1"/>
  <c r="U1774" i="2" s="1"/>
  <c r="AD1773" i="2"/>
  <c r="AE1773" i="2" s="1"/>
  <c r="AL1773" i="2" s="1"/>
  <c r="Y1773" i="2"/>
  <c r="X1773" i="2"/>
  <c r="W1773" i="2"/>
  <c r="R1773" i="2"/>
  <c r="P1773" i="2"/>
  <c r="AD1772" i="2"/>
  <c r="AE1772" i="2" s="1"/>
  <c r="Y1772" i="2"/>
  <c r="X1772" i="2"/>
  <c r="W1772" i="2"/>
  <c r="R1772" i="2"/>
  <c r="P1772" i="2"/>
  <c r="AD1771" i="2"/>
  <c r="AE1771" i="2" s="1"/>
  <c r="Y1771" i="2"/>
  <c r="X1771" i="2"/>
  <c r="W1771" i="2"/>
  <c r="R1771" i="2"/>
  <c r="P1771" i="2"/>
  <c r="AD1770" i="2"/>
  <c r="AE1770" i="2" s="1"/>
  <c r="Y1770" i="2"/>
  <c r="X1770" i="2"/>
  <c r="W1770" i="2"/>
  <c r="R1770" i="2"/>
  <c r="P1770" i="2"/>
  <c r="T1770" i="2" s="1"/>
  <c r="AD1769" i="2"/>
  <c r="AE1769" i="2" s="1"/>
  <c r="Y1769" i="2"/>
  <c r="X1769" i="2"/>
  <c r="W1769" i="2"/>
  <c r="R1769" i="2"/>
  <c r="P1769" i="2"/>
  <c r="AD1768" i="2"/>
  <c r="AE1768" i="2" s="1"/>
  <c r="AL1768" i="2" s="1"/>
  <c r="Y1768" i="2"/>
  <c r="X1768" i="2"/>
  <c r="W1768" i="2"/>
  <c r="R1768" i="2"/>
  <c r="P1768" i="2"/>
  <c r="AD1767" i="2"/>
  <c r="AE1767" i="2" s="1"/>
  <c r="Y1767" i="2"/>
  <c r="X1767" i="2"/>
  <c r="W1767" i="2"/>
  <c r="R1767" i="2"/>
  <c r="P1767" i="2"/>
  <c r="AD1766" i="2"/>
  <c r="AE1766" i="2" s="1"/>
  <c r="Y1766" i="2"/>
  <c r="X1766" i="2"/>
  <c r="W1766" i="2"/>
  <c r="R1766" i="2"/>
  <c r="P1766" i="2"/>
  <c r="AD1765" i="2"/>
  <c r="AE1765" i="2" s="1"/>
  <c r="AL1765" i="2" s="1"/>
  <c r="Y1765" i="2"/>
  <c r="X1765" i="2"/>
  <c r="W1765" i="2"/>
  <c r="R1765" i="2"/>
  <c r="P1765" i="2"/>
  <c r="AD1764" i="2"/>
  <c r="AE1764" i="2" s="1"/>
  <c r="Y1764" i="2"/>
  <c r="X1764" i="2"/>
  <c r="W1764" i="2"/>
  <c r="R1764" i="2"/>
  <c r="P1764" i="2"/>
  <c r="AD1763" i="2"/>
  <c r="AE1763" i="2" s="1"/>
  <c r="Y1763" i="2"/>
  <c r="X1763" i="2"/>
  <c r="W1763" i="2"/>
  <c r="R1763" i="2"/>
  <c r="P1763" i="2"/>
  <c r="AD1762" i="2"/>
  <c r="AE1762" i="2" s="1"/>
  <c r="AF1762" i="2" s="1"/>
  <c r="Y1762" i="2"/>
  <c r="X1762" i="2"/>
  <c r="W1762" i="2"/>
  <c r="R1762" i="2"/>
  <c r="P1762" i="2"/>
  <c r="T1762" i="2" s="1"/>
  <c r="AD1761" i="2"/>
  <c r="AE1761" i="2" s="1"/>
  <c r="Y1761" i="2"/>
  <c r="X1761" i="2"/>
  <c r="W1761" i="2"/>
  <c r="R1761" i="2"/>
  <c r="P1761" i="2"/>
  <c r="AD1760" i="2"/>
  <c r="AE1760" i="2" s="1"/>
  <c r="AL1760" i="2" s="1"/>
  <c r="Y1760" i="2"/>
  <c r="X1760" i="2"/>
  <c r="W1760" i="2"/>
  <c r="R1760" i="2"/>
  <c r="P1760" i="2"/>
  <c r="AD1759" i="2"/>
  <c r="AE1759" i="2" s="1"/>
  <c r="Y1759" i="2"/>
  <c r="X1759" i="2"/>
  <c r="W1759" i="2"/>
  <c r="R1759" i="2"/>
  <c r="P1759" i="2"/>
  <c r="T1759" i="2" s="1"/>
  <c r="U1759" i="2" s="1"/>
  <c r="AD1758" i="2"/>
  <c r="AE1758" i="2" s="1"/>
  <c r="Y1758" i="2"/>
  <c r="X1758" i="2"/>
  <c r="W1758" i="2"/>
  <c r="R1758" i="2"/>
  <c r="P1758" i="2"/>
  <c r="T1758" i="2" s="1"/>
  <c r="U1758" i="2" s="1"/>
  <c r="AD1757" i="2"/>
  <c r="AE1757" i="2" s="1"/>
  <c r="AL1757" i="2" s="1"/>
  <c r="Y1757" i="2"/>
  <c r="X1757" i="2"/>
  <c r="W1757" i="2"/>
  <c r="R1757" i="2"/>
  <c r="P1757" i="2"/>
  <c r="T1757" i="2" s="1"/>
  <c r="S1757" i="2" s="1"/>
  <c r="AD1756" i="2"/>
  <c r="AE1756" i="2" s="1"/>
  <c r="Y1756" i="2"/>
  <c r="X1756" i="2"/>
  <c r="W1756" i="2"/>
  <c r="R1756" i="2"/>
  <c r="P1756" i="2"/>
  <c r="AD1755" i="2"/>
  <c r="AE1755" i="2" s="1"/>
  <c r="Y1755" i="2"/>
  <c r="X1755" i="2"/>
  <c r="W1755" i="2"/>
  <c r="R1755" i="2"/>
  <c r="P1755" i="2"/>
  <c r="T1755" i="2" s="1"/>
  <c r="AD1754" i="2"/>
  <c r="AE1754" i="2" s="1"/>
  <c r="Y1754" i="2"/>
  <c r="X1754" i="2"/>
  <c r="W1754" i="2"/>
  <c r="R1754" i="2"/>
  <c r="P1754" i="2"/>
  <c r="T1754" i="2" s="1"/>
  <c r="AD1753" i="2"/>
  <c r="AE1753" i="2" s="1"/>
  <c r="Y1753" i="2"/>
  <c r="X1753" i="2"/>
  <c r="W1753" i="2"/>
  <c r="R1753" i="2"/>
  <c r="P1753" i="2"/>
  <c r="T1753" i="2" s="1"/>
  <c r="AD1752" i="2"/>
  <c r="AE1752" i="2" s="1"/>
  <c r="AL1752" i="2" s="1"/>
  <c r="Y1752" i="2"/>
  <c r="X1752" i="2"/>
  <c r="W1752" i="2"/>
  <c r="R1752" i="2"/>
  <c r="P1752" i="2"/>
  <c r="AD1751" i="2"/>
  <c r="AE1751" i="2" s="1"/>
  <c r="Y1751" i="2"/>
  <c r="X1751" i="2"/>
  <c r="W1751" i="2"/>
  <c r="R1751" i="2"/>
  <c r="P1751" i="2"/>
  <c r="AD1750" i="2"/>
  <c r="AE1750" i="2" s="1"/>
  <c r="Y1750" i="2"/>
  <c r="X1750" i="2"/>
  <c r="W1750" i="2"/>
  <c r="R1750" i="2"/>
  <c r="P1750" i="2"/>
  <c r="T1750" i="2" s="1"/>
  <c r="U1750" i="2" s="1"/>
  <c r="AD1749" i="2"/>
  <c r="AE1749" i="2" s="1"/>
  <c r="AL1749" i="2" s="1"/>
  <c r="Y1749" i="2"/>
  <c r="X1749" i="2"/>
  <c r="W1749" i="2"/>
  <c r="R1749" i="2"/>
  <c r="P1749" i="2"/>
  <c r="T1749" i="2" s="1"/>
  <c r="S1749" i="2" s="1"/>
  <c r="AD1748" i="2"/>
  <c r="AE1748" i="2" s="1"/>
  <c r="Y1748" i="2"/>
  <c r="X1748" i="2"/>
  <c r="W1748" i="2"/>
  <c r="R1748" i="2"/>
  <c r="T1748" i="2" s="1"/>
  <c r="P1748" i="2"/>
  <c r="AD1747" i="2"/>
  <c r="AE1747" i="2" s="1"/>
  <c r="Y1747" i="2"/>
  <c r="X1747" i="2"/>
  <c r="W1747" i="2"/>
  <c r="R1747" i="2"/>
  <c r="P1747" i="2"/>
  <c r="T1747" i="2" s="1"/>
  <c r="AD1746" i="2"/>
  <c r="AE1746" i="2" s="1"/>
  <c r="Y1746" i="2"/>
  <c r="X1746" i="2"/>
  <c r="W1746" i="2"/>
  <c r="R1746" i="2"/>
  <c r="P1746" i="2"/>
  <c r="AD1745" i="2"/>
  <c r="AE1745" i="2" s="1"/>
  <c r="AL1745" i="2" s="1"/>
  <c r="Y1745" i="2"/>
  <c r="X1745" i="2"/>
  <c r="W1745" i="2"/>
  <c r="R1745" i="2"/>
  <c r="P1745" i="2"/>
  <c r="T1745" i="2" s="1"/>
  <c r="S1745" i="2" s="1"/>
  <c r="AD1744" i="2"/>
  <c r="AE1744" i="2" s="1"/>
  <c r="Y1744" i="2"/>
  <c r="X1744" i="2"/>
  <c r="W1744" i="2"/>
  <c r="R1744" i="2"/>
  <c r="P1744" i="2"/>
  <c r="AD1743" i="2"/>
  <c r="AE1743" i="2" s="1"/>
  <c r="AG1743" i="2" s="1"/>
  <c r="Y1743" i="2"/>
  <c r="X1743" i="2"/>
  <c r="W1743" i="2"/>
  <c r="R1743" i="2"/>
  <c r="P1743" i="2"/>
  <c r="T1743" i="2" s="1"/>
  <c r="U1743" i="2" s="1"/>
  <c r="AD1742" i="2"/>
  <c r="AE1742" i="2" s="1"/>
  <c r="Y1742" i="2"/>
  <c r="X1742" i="2"/>
  <c r="W1742" i="2"/>
  <c r="R1742" i="2"/>
  <c r="P1742" i="2"/>
  <c r="AD1741" i="2"/>
  <c r="AE1741" i="2" s="1"/>
  <c r="AL1741" i="2" s="1"/>
  <c r="Y1741" i="2"/>
  <c r="X1741" i="2"/>
  <c r="W1741" i="2"/>
  <c r="R1741" i="2"/>
  <c r="P1741" i="2"/>
  <c r="T1741" i="2" s="1"/>
  <c r="U1741" i="2" s="1"/>
  <c r="AD1740" i="2"/>
  <c r="AE1740" i="2" s="1"/>
  <c r="Y1740" i="2"/>
  <c r="X1740" i="2"/>
  <c r="W1740" i="2"/>
  <c r="R1740" i="2"/>
  <c r="T1740" i="2" s="1"/>
  <c r="P1740" i="2"/>
  <c r="AD1739" i="2"/>
  <c r="AE1739" i="2" s="1"/>
  <c r="Y1739" i="2"/>
  <c r="X1739" i="2"/>
  <c r="W1739" i="2"/>
  <c r="R1739" i="2"/>
  <c r="P1739" i="2"/>
  <c r="T1739" i="2" s="1"/>
  <c r="S1739" i="2" s="1"/>
  <c r="AD1738" i="2"/>
  <c r="AE1738" i="2" s="1"/>
  <c r="AG1738" i="2" s="1"/>
  <c r="Y1738" i="2"/>
  <c r="X1738" i="2"/>
  <c r="W1738" i="2"/>
  <c r="R1738" i="2"/>
  <c r="P1738" i="2"/>
  <c r="T1738" i="2" s="1"/>
  <c r="AD1737" i="2"/>
  <c r="AE1737" i="2" s="1"/>
  <c r="AG1737" i="2" s="1"/>
  <c r="Y1737" i="2"/>
  <c r="X1737" i="2"/>
  <c r="W1737" i="2"/>
  <c r="R1737" i="2"/>
  <c r="P1737" i="2"/>
  <c r="T1737" i="2" s="1"/>
  <c r="U1737" i="2" s="1"/>
  <c r="AD1736" i="2"/>
  <c r="AE1736" i="2" s="1"/>
  <c r="Y1736" i="2"/>
  <c r="X1736" i="2"/>
  <c r="W1736" i="2"/>
  <c r="R1736" i="2"/>
  <c r="P1736" i="2"/>
  <c r="T1736" i="2" s="1"/>
  <c r="S1736" i="2" s="1"/>
  <c r="AD1735" i="2"/>
  <c r="AE1735" i="2" s="1"/>
  <c r="Y1735" i="2"/>
  <c r="X1735" i="2"/>
  <c r="W1735" i="2"/>
  <c r="R1735" i="2"/>
  <c r="P1735" i="2"/>
  <c r="T1735" i="2" s="1"/>
  <c r="AD1734" i="2"/>
  <c r="AE1734" i="2" s="1"/>
  <c r="Y1734" i="2"/>
  <c r="X1734" i="2"/>
  <c r="W1734" i="2"/>
  <c r="R1734" i="2"/>
  <c r="P1734" i="2"/>
  <c r="AD1733" i="2"/>
  <c r="AE1733" i="2" s="1"/>
  <c r="AL1733" i="2" s="1"/>
  <c r="Y1733" i="2"/>
  <c r="X1733" i="2"/>
  <c r="W1733" i="2"/>
  <c r="R1733" i="2"/>
  <c r="P1733" i="2"/>
  <c r="T1733" i="2" s="1"/>
  <c r="U1733" i="2" s="1"/>
  <c r="AD1732" i="2"/>
  <c r="AE1732" i="2" s="1"/>
  <c r="Y1732" i="2"/>
  <c r="X1732" i="2"/>
  <c r="W1732" i="2"/>
  <c r="R1732" i="2"/>
  <c r="P1732" i="2"/>
  <c r="T1732" i="2" s="1"/>
  <c r="AD1731" i="2"/>
  <c r="AE1731" i="2" s="1"/>
  <c r="AG1731" i="2" s="1"/>
  <c r="Y1731" i="2"/>
  <c r="X1731" i="2"/>
  <c r="W1731" i="2"/>
  <c r="R1731" i="2"/>
  <c r="P1731" i="2"/>
  <c r="T1731" i="2" s="1"/>
  <c r="AD1730" i="2"/>
  <c r="AE1730" i="2" s="1"/>
  <c r="Y1730" i="2"/>
  <c r="X1730" i="2"/>
  <c r="W1730" i="2"/>
  <c r="R1730" i="2"/>
  <c r="P1730" i="2"/>
  <c r="AD1729" i="2"/>
  <c r="AE1729" i="2" s="1"/>
  <c r="AG1729" i="2" s="1"/>
  <c r="Y1729" i="2"/>
  <c r="X1729" i="2"/>
  <c r="W1729" i="2"/>
  <c r="R1729" i="2"/>
  <c r="P1729" i="2"/>
  <c r="T1729" i="2" s="1"/>
  <c r="U1729" i="2" s="1"/>
  <c r="AD1728" i="2"/>
  <c r="AE1728" i="2" s="1"/>
  <c r="Y1728" i="2"/>
  <c r="X1728" i="2"/>
  <c r="W1728" i="2"/>
  <c r="R1728" i="2"/>
  <c r="P1728" i="2"/>
  <c r="T1728" i="2" s="1"/>
  <c r="S1728" i="2" s="1"/>
  <c r="AD1727" i="2"/>
  <c r="AE1727" i="2" s="1"/>
  <c r="Y1727" i="2"/>
  <c r="X1727" i="2"/>
  <c r="W1727" i="2"/>
  <c r="R1727" i="2"/>
  <c r="P1727" i="2"/>
  <c r="AD1726" i="2"/>
  <c r="AE1726" i="2" s="1"/>
  <c r="AG1726" i="2" s="1"/>
  <c r="Y1726" i="2"/>
  <c r="X1726" i="2"/>
  <c r="W1726" i="2"/>
  <c r="R1726" i="2"/>
  <c r="P1726" i="2"/>
  <c r="T1726" i="2" s="1"/>
  <c r="AD1725" i="2"/>
  <c r="AE1725" i="2" s="1"/>
  <c r="Y1725" i="2"/>
  <c r="X1725" i="2"/>
  <c r="W1725" i="2"/>
  <c r="R1725" i="2"/>
  <c r="P1725" i="2"/>
  <c r="T1725" i="2" s="1"/>
  <c r="AD1724" i="2"/>
  <c r="AE1724" i="2" s="1"/>
  <c r="Y1724" i="2"/>
  <c r="X1724" i="2"/>
  <c r="W1724" i="2"/>
  <c r="R1724" i="2"/>
  <c r="P1724" i="2"/>
  <c r="AD1723" i="2"/>
  <c r="AE1723" i="2" s="1"/>
  <c r="AG1723" i="2" s="1"/>
  <c r="Y1723" i="2"/>
  <c r="X1723" i="2"/>
  <c r="W1723" i="2"/>
  <c r="R1723" i="2"/>
  <c r="P1723" i="2"/>
  <c r="AD1722" i="2"/>
  <c r="AE1722" i="2" s="1"/>
  <c r="Y1722" i="2"/>
  <c r="X1722" i="2"/>
  <c r="W1722" i="2"/>
  <c r="R1722" i="2"/>
  <c r="P1722" i="2"/>
  <c r="AD1721" i="2"/>
  <c r="AE1721" i="2" s="1"/>
  <c r="AG1721" i="2" s="1"/>
  <c r="Y1721" i="2"/>
  <c r="X1721" i="2"/>
  <c r="W1721" i="2"/>
  <c r="T1721" i="2"/>
  <c r="U1721" i="2" s="1"/>
  <c r="R1721" i="2"/>
  <c r="P1721" i="2"/>
  <c r="AD1720" i="2"/>
  <c r="AE1720" i="2" s="1"/>
  <c r="Y1720" i="2"/>
  <c r="X1720" i="2"/>
  <c r="W1720" i="2"/>
  <c r="R1720" i="2"/>
  <c r="P1720" i="2"/>
  <c r="T1720" i="2" s="1"/>
  <c r="U1720" i="2" s="1"/>
  <c r="AD1719" i="2"/>
  <c r="AE1719" i="2" s="1"/>
  <c r="AF1719" i="2" s="1"/>
  <c r="Y1719" i="2"/>
  <c r="X1719" i="2"/>
  <c r="W1719" i="2"/>
  <c r="R1719" i="2"/>
  <c r="P1719" i="2"/>
  <c r="AD1718" i="2"/>
  <c r="AE1718" i="2" s="1"/>
  <c r="Y1718" i="2"/>
  <c r="X1718" i="2"/>
  <c r="W1718" i="2"/>
  <c r="R1718" i="2"/>
  <c r="P1718" i="2"/>
  <c r="T1718" i="2" s="1"/>
  <c r="S1718" i="2" s="1"/>
  <c r="AD1717" i="2"/>
  <c r="AE1717" i="2" s="1"/>
  <c r="Y1717" i="2"/>
  <c r="X1717" i="2"/>
  <c r="W1717" i="2"/>
  <c r="R1717" i="2"/>
  <c r="P1717" i="2"/>
  <c r="AD1716" i="2"/>
  <c r="AE1716" i="2" s="1"/>
  <c r="Y1716" i="2"/>
  <c r="X1716" i="2"/>
  <c r="W1716" i="2"/>
  <c r="R1716" i="2"/>
  <c r="P1716" i="2"/>
  <c r="T1716" i="2" s="1"/>
  <c r="AD1715" i="2"/>
  <c r="AE1715" i="2" s="1"/>
  <c r="Y1715" i="2"/>
  <c r="X1715" i="2"/>
  <c r="W1715" i="2"/>
  <c r="R1715" i="2"/>
  <c r="P1715" i="2"/>
  <c r="AD1714" i="2"/>
  <c r="AE1714" i="2" s="1"/>
  <c r="Y1714" i="2"/>
  <c r="X1714" i="2"/>
  <c r="W1714" i="2"/>
  <c r="R1714" i="2"/>
  <c r="P1714" i="2"/>
  <c r="T1714" i="2" s="1"/>
  <c r="AD1713" i="2"/>
  <c r="AE1713" i="2" s="1"/>
  <c r="Y1713" i="2"/>
  <c r="X1713" i="2"/>
  <c r="W1713" i="2"/>
  <c r="R1713" i="2"/>
  <c r="P1713" i="2"/>
  <c r="AD1712" i="2"/>
  <c r="AE1712" i="2" s="1"/>
  <c r="Y1712" i="2"/>
  <c r="X1712" i="2"/>
  <c r="W1712" i="2"/>
  <c r="R1712" i="2"/>
  <c r="P1712" i="2"/>
  <c r="T1712" i="2" s="1"/>
  <c r="U1712" i="2" s="1"/>
  <c r="AD1711" i="2"/>
  <c r="AE1711" i="2" s="1"/>
  <c r="Y1711" i="2"/>
  <c r="X1711" i="2"/>
  <c r="W1711" i="2"/>
  <c r="T1711" i="2"/>
  <c r="S1711" i="2" s="1"/>
  <c r="R1711" i="2"/>
  <c r="P1711" i="2"/>
  <c r="AD1710" i="2"/>
  <c r="AE1710" i="2" s="1"/>
  <c r="Y1710" i="2"/>
  <c r="X1710" i="2"/>
  <c r="W1710" i="2"/>
  <c r="R1710" i="2"/>
  <c r="P1710" i="2"/>
  <c r="T1710" i="2" s="1"/>
  <c r="S1710" i="2" s="1"/>
  <c r="AD1709" i="2"/>
  <c r="AE1709" i="2" s="1"/>
  <c r="Y1709" i="2"/>
  <c r="X1709" i="2"/>
  <c r="W1709" i="2"/>
  <c r="R1709" i="2"/>
  <c r="P1709" i="2"/>
  <c r="T1709" i="2" s="1"/>
  <c r="AD1708" i="2"/>
  <c r="AE1708" i="2" s="1"/>
  <c r="Y1708" i="2"/>
  <c r="X1708" i="2"/>
  <c r="W1708" i="2"/>
  <c r="R1708" i="2"/>
  <c r="P1708" i="2"/>
  <c r="T1708" i="2" s="1"/>
  <c r="S1708" i="2" s="1"/>
  <c r="AD1707" i="2"/>
  <c r="AE1707" i="2" s="1"/>
  <c r="Y1707" i="2"/>
  <c r="X1707" i="2"/>
  <c r="W1707" i="2"/>
  <c r="R1707" i="2"/>
  <c r="P1707" i="2"/>
  <c r="T1707" i="2" s="1"/>
  <c r="AD1706" i="2"/>
  <c r="AE1706" i="2" s="1"/>
  <c r="Y1706" i="2"/>
  <c r="X1706" i="2"/>
  <c r="W1706" i="2"/>
  <c r="R1706" i="2"/>
  <c r="P1706" i="2"/>
  <c r="T1706" i="2" s="1"/>
  <c r="AD1705" i="2"/>
  <c r="AE1705" i="2" s="1"/>
  <c r="Y1705" i="2"/>
  <c r="X1705" i="2"/>
  <c r="W1705" i="2"/>
  <c r="R1705" i="2"/>
  <c r="P1705" i="2"/>
  <c r="T1705" i="2" s="1"/>
  <c r="U1705" i="2" s="1"/>
  <c r="AD1704" i="2"/>
  <c r="AE1704" i="2" s="1"/>
  <c r="AF1704" i="2" s="1"/>
  <c r="Y1704" i="2"/>
  <c r="X1704" i="2"/>
  <c r="W1704" i="2"/>
  <c r="R1704" i="2"/>
  <c r="P1704" i="2"/>
  <c r="T1704" i="2" s="1"/>
  <c r="U1704" i="2" s="1"/>
  <c r="AD1703" i="2"/>
  <c r="AE1703" i="2" s="1"/>
  <c r="Y1703" i="2"/>
  <c r="X1703" i="2"/>
  <c r="W1703" i="2"/>
  <c r="R1703" i="2"/>
  <c r="P1703" i="2"/>
  <c r="T1703" i="2" s="1"/>
  <c r="AD1702" i="2"/>
  <c r="AE1702" i="2" s="1"/>
  <c r="AG1702" i="2" s="1"/>
  <c r="Y1702" i="2"/>
  <c r="X1702" i="2"/>
  <c r="W1702" i="2"/>
  <c r="R1702" i="2"/>
  <c r="P1702" i="2"/>
  <c r="AD1701" i="2"/>
  <c r="AE1701" i="2" s="1"/>
  <c r="Y1701" i="2"/>
  <c r="X1701" i="2"/>
  <c r="W1701" i="2"/>
  <c r="R1701" i="2"/>
  <c r="P1701" i="2"/>
  <c r="AD1700" i="2"/>
  <c r="AE1700" i="2" s="1"/>
  <c r="Y1700" i="2"/>
  <c r="X1700" i="2"/>
  <c r="W1700" i="2"/>
  <c r="R1700" i="2"/>
  <c r="P1700" i="2"/>
  <c r="AE1699" i="2"/>
  <c r="AF1699" i="2" s="1"/>
  <c r="AD1699" i="2"/>
  <c r="Y1699" i="2"/>
  <c r="X1699" i="2"/>
  <c r="W1699" i="2"/>
  <c r="R1699" i="2"/>
  <c r="P1699" i="2"/>
  <c r="T1699" i="2" s="1"/>
  <c r="AD1698" i="2"/>
  <c r="AE1698" i="2" s="1"/>
  <c r="Y1698" i="2"/>
  <c r="X1698" i="2"/>
  <c r="W1698" i="2"/>
  <c r="R1698" i="2"/>
  <c r="P1698" i="2"/>
  <c r="AD1697" i="2"/>
  <c r="AE1697" i="2" s="1"/>
  <c r="Y1697" i="2"/>
  <c r="X1697" i="2"/>
  <c r="W1697" i="2"/>
  <c r="R1697" i="2"/>
  <c r="P1697" i="2"/>
  <c r="T1697" i="2" s="1"/>
  <c r="U1697" i="2" s="1"/>
  <c r="AD1696" i="2"/>
  <c r="AE1696" i="2" s="1"/>
  <c r="Y1696" i="2"/>
  <c r="X1696" i="2"/>
  <c r="W1696" i="2"/>
  <c r="R1696" i="2"/>
  <c r="P1696" i="2"/>
  <c r="T1696" i="2" s="1"/>
  <c r="U1696" i="2" s="1"/>
  <c r="AD1695" i="2"/>
  <c r="AE1695" i="2" s="1"/>
  <c r="Y1695" i="2"/>
  <c r="X1695" i="2"/>
  <c r="W1695" i="2"/>
  <c r="R1695" i="2"/>
  <c r="P1695" i="2"/>
  <c r="T1695" i="2" s="1"/>
  <c r="AD1694" i="2"/>
  <c r="AE1694" i="2" s="1"/>
  <c r="Y1694" i="2"/>
  <c r="X1694" i="2"/>
  <c r="W1694" i="2"/>
  <c r="R1694" i="2"/>
  <c r="P1694" i="2"/>
  <c r="T1694" i="2" s="1"/>
  <c r="S1694" i="2" s="1"/>
  <c r="AD1693" i="2"/>
  <c r="AE1693" i="2" s="1"/>
  <c r="Y1693" i="2"/>
  <c r="X1693" i="2"/>
  <c r="W1693" i="2"/>
  <c r="R1693" i="2"/>
  <c r="P1693" i="2"/>
  <c r="AD1692" i="2"/>
  <c r="AE1692" i="2" s="1"/>
  <c r="Y1692" i="2"/>
  <c r="X1692" i="2"/>
  <c r="W1692" i="2"/>
  <c r="R1692" i="2"/>
  <c r="P1692" i="2"/>
  <c r="T1692" i="2" s="1"/>
  <c r="AD1691" i="2"/>
  <c r="AE1691" i="2" s="1"/>
  <c r="Y1691" i="2"/>
  <c r="X1691" i="2"/>
  <c r="W1691" i="2"/>
  <c r="R1691" i="2"/>
  <c r="P1691" i="2"/>
  <c r="T1691" i="2" s="1"/>
  <c r="AD1690" i="2"/>
  <c r="AE1690" i="2" s="1"/>
  <c r="Y1690" i="2"/>
  <c r="X1690" i="2"/>
  <c r="W1690" i="2"/>
  <c r="R1690" i="2"/>
  <c r="P1690" i="2"/>
  <c r="T1690" i="2" s="1"/>
  <c r="AD1689" i="2"/>
  <c r="AE1689" i="2" s="1"/>
  <c r="AL1689" i="2" s="1"/>
  <c r="Y1689" i="2"/>
  <c r="X1689" i="2"/>
  <c r="W1689" i="2"/>
  <c r="R1689" i="2"/>
  <c r="P1689" i="2"/>
  <c r="T1689" i="2" s="1"/>
  <c r="U1689" i="2" s="1"/>
  <c r="AD1688" i="2"/>
  <c r="AE1688" i="2" s="1"/>
  <c r="AF1688" i="2" s="1"/>
  <c r="Y1688" i="2"/>
  <c r="X1688" i="2"/>
  <c r="W1688" i="2"/>
  <c r="R1688" i="2"/>
  <c r="P1688" i="2"/>
  <c r="AD1687" i="2"/>
  <c r="AE1687" i="2" s="1"/>
  <c r="Y1687" i="2"/>
  <c r="X1687" i="2"/>
  <c r="W1687" i="2"/>
  <c r="R1687" i="2"/>
  <c r="P1687" i="2"/>
  <c r="T1687" i="2" s="1"/>
  <c r="S1687" i="2" s="1"/>
  <c r="AD1686" i="2"/>
  <c r="AE1686" i="2" s="1"/>
  <c r="Y1686" i="2"/>
  <c r="X1686" i="2"/>
  <c r="W1686" i="2"/>
  <c r="R1686" i="2"/>
  <c r="P1686" i="2"/>
  <c r="T1686" i="2" s="1"/>
  <c r="S1686" i="2" s="1"/>
  <c r="AD1685" i="2"/>
  <c r="AE1685" i="2" s="1"/>
  <c r="Y1685" i="2"/>
  <c r="X1685" i="2"/>
  <c r="W1685" i="2"/>
  <c r="R1685" i="2"/>
  <c r="P1685" i="2"/>
  <c r="AD1684" i="2"/>
  <c r="AE1684" i="2" s="1"/>
  <c r="Y1684" i="2"/>
  <c r="X1684" i="2"/>
  <c r="W1684" i="2"/>
  <c r="R1684" i="2"/>
  <c r="P1684" i="2"/>
  <c r="T1684" i="2" s="1"/>
  <c r="AD1683" i="2"/>
  <c r="AE1683" i="2" s="1"/>
  <c r="Y1683" i="2"/>
  <c r="X1683" i="2"/>
  <c r="W1683" i="2"/>
  <c r="R1683" i="2"/>
  <c r="P1683" i="2"/>
  <c r="T1683" i="2" s="1"/>
  <c r="AD1682" i="2"/>
  <c r="AE1682" i="2" s="1"/>
  <c r="Y1682" i="2"/>
  <c r="X1682" i="2"/>
  <c r="W1682" i="2"/>
  <c r="R1682" i="2"/>
  <c r="P1682" i="2"/>
  <c r="T1682" i="2" s="1"/>
  <c r="AD1681" i="2"/>
  <c r="AE1681" i="2" s="1"/>
  <c r="Y1681" i="2"/>
  <c r="X1681" i="2"/>
  <c r="W1681" i="2"/>
  <c r="R1681" i="2"/>
  <c r="P1681" i="2"/>
  <c r="T1681" i="2" s="1"/>
  <c r="AD1680" i="2"/>
  <c r="AE1680" i="2" s="1"/>
  <c r="AF1680" i="2" s="1"/>
  <c r="Y1680" i="2"/>
  <c r="X1680" i="2"/>
  <c r="W1680" i="2"/>
  <c r="R1680" i="2"/>
  <c r="P1680" i="2"/>
  <c r="AD1679" i="2"/>
  <c r="AE1679" i="2" s="1"/>
  <c r="Y1679" i="2"/>
  <c r="X1679" i="2"/>
  <c r="W1679" i="2"/>
  <c r="R1679" i="2"/>
  <c r="P1679" i="2"/>
  <c r="T1679" i="2" s="1"/>
  <c r="AD1678" i="2"/>
  <c r="AE1678" i="2" s="1"/>
  <c r="Y1678" i="2"/>
  <c r="X1678" i="2"/>
  <c r="W1678" i="2"/>
  <c r="R1678" i="2"/>
  <c r="P1678" i="2"/>
  <c r="T1678" i="2" s="1"/>
  <c r="AD1677" i="2"/>
  <c r="AE1677" i="2" s="1"/>
  <c r="Y1677" i="2"/>
  <c r="X1677" i="2"/>
  <c r="W1677" i="2"/>
  <c r="R1677" i="2"/>
  <c r="P1677" i="2"/>
  <c r="T1677" i="2" s="1"/>
  <c r="AD1676" i="2"/>
  <c r="AE1676" i="2" s="1"/>
  <c r="Y1676" i="2"/>
  <c r="X1676" i="2"/>
  <c r="W1676" i="2"/>
  <c r="R1676" i="2"/>
  <c r="P1676" i="2"/>
  <c r="T1676" i="2" s="1"/>
  <c r="S1676" i="2" s="1"/>
  <c r="AD1675" i="2"/>
  <c r="AE1675" i="2" s="1"/>
  <c r="Y1675" i="2"/>
  <c r="X1675" i="2"/>
  <c r="W1675" i="2"/>
  <c r="R1675" i="2"/>
  <c r="P1675" i="2"/>
  <c r="AD1674" i="2"/>
  <c r="AE1674" i="2" s="1"/>
  <c r="Y1674" i="2"/>
  <c r="X1674" i="2"/>
  <c r="W1674" i="2"/>
  <c r="R1674" i="2"/>
  <c r="P1674" i="2"/>
  <c r="T1674" i="2" s="1"/>
  <c r="AD1673" i="2"/>
  <c r="AE1673" i="2" s="1"/>
  <c r="Y1673" i="2"/>
  <c r="X1673" i="2"/>
  <c r="W1673" i="2"/>
  <c r="R1673" i="2"/>
  <c r="P1673" i="2"/>
  <c r="T1673" i="2" s="1"/>
  <c r="AD1672" i="2"/>
  <c r="AE1672" i="2" s="1"/>
  <c r="AF1672" i="2" s="1"/>
  <c r="Y1672" i="2"/>
  <c r="X1672" i="2"/>
  <c r="W1672" i="2"/>
  <c r="R1672" i="2"/>
  <c r="P1672" i="2"/>
  <c r="T1672" i="2" s="1"/>
  <c r="U1672" i="2" s="1"/>
  <c r="AD1671" i="2"/>
  <c r="AE1671" i="2" s="1"/>
  <c r="Y1671" i="2"/>
  <c r="X1671" i="2"/>
  <c r="W1671" i="2"/>
  <c r="R1671" i="2"/>
  <c r="P1671" i="2"/>
  <c r="T1671" i="2" s="1"/>
  <c r="AD1670" i="2"/>
  <c r="AE1670" i="2" s="1"/>
  <c r="AF1670" i="2" s="1"/>
  <c r="Y1670" i="2"/>
  <c r="X1670" i="2"/>
  <c r="W1670" i="2"/>
  <c r="R1670" i="2"/>
  <c r="P1670" i="2"/>
  <c r="T1670" i="2" s="1"/>
  <c r="AD1669" i="2"/>
  <c r="AE1669" i="2" s="1"/>
  <c r="Y1669" i="2"/>
  <c r="X1669" i="2"/>
  <c r="W1669" i="2"/>
  <c r="R1669" i="2"/>
  <c r="P1669" i="2"/>
  <c r="AD1668" i="2"/>
  <c r="AE1668" i="2" s="1"/>
  <c r="AF1668" i="2" s="1"/>
  <c r="Y1668" i="2"/>
  <c r="X1668" i="2"/>
  <c r="W1668" i="2"/>
  <c r="R1668" i="2"/>
  <c r="P1668" i="2"/>
  <c r="T1668" i="2" s="1"/>
  <c r="AD1667" i="2"/>
  <c r="AE1667" i="2" s="1"/>
  <c r="Y1667" i="2"/>
  <c r="X1667" i="2"/>
  <c r="W1667" i="2"/>
  <c r="R1667" i="2"/>
  <c r="P1667" i="2"/>
  <c r="T1667" i="2" s="1"/>
  <c r="AD1666" i="2"/>
  <c r="AE1666" i="2" s="1"/>
  <c r="Y1666" i="2"/>
  <c r="X1666" i="2"/>
  <c r="W1666" i="2"/>
  <c r="R1666" i="2"/>
  <c r="P1666" i="2"/>
  <c r="T1666" i="2" s="1"/>
  <c r="AD1665" i="2"/>
  <c r="AE1665" i="2" s="1"/>
  <c r="Y1665" i="2"/>
  <c r="X1665" i="2"/>
  <c r="W1665" i="2"/>
  <c r="R1665" i="2"/>
  <c r="P1665" i="2"/>
  <c r="T1665" i="2" s="1"/>
  <c r="AD1664" i="2"/>
  <c r="AE1664" i="2" s="1"/>
  <c r="Y1664" i="2"/>
  <c r="X1664" i="2"/>
  <c r="W1664" i="2"/>
  <c r="R1664" i="2"/>
  <c r="P1664" i="2"/>
  <c r="T1664" i="2" s="1"/>
  <c r="U1664" i="2" s="1"/>
  <c r="AD1663" i="2"/>
  <c r="AE1663" i="2" s="1"/>
  <c r="Y1663" i="2"/>
  <c r="X1663" i="2"/>
  <c r="W1663" i="2"/>
  <c r="R1663" i="2"/>
  <c r="P1663" i="2"/>
  <c r="T1663" i="2" s="1"/>
  <c r="AD1662" i="2"/>
  <c r="AE1662" i="2" s="1"/>
  <c r="Y1662" i="2"/>
  <c r="X1662" i="2"/>
  <c r="W1662" i="2"/>
  <c r="R1662" i="2"/>
  <c r="P1662" i="2"/>
  <c r="T1662" i="2" s="1"/>
  <c r="U1662" i="2" s="1"/>
  <c r="AD1661" i="2"/>
  <c r="AE1661" i="2" s="1"/>
  <c r="Y1661" i="2"/>
  <c r="X1661" i="2"/>
  <c r="W1661" i="2"/>
  <c r="R1661" i="2"/>
  <c r="P1661" i="2"/>
  <c r="AD1660" i="2"/>
  <c r="AE1660" i="2" s="1"/>
  <c r="AF1660" i="2" s="1"/>
  <c r="Y1660" i="2"/>
  <c r="X1660" i="2"/>
  <c r="W1660" i="2"/>
  <c r="R1660" i="2"/>
  <c r="P1660" i="2"/>
  <c r="T1660" i="2" s="1"/>
  <c r="AD1659" i="2"/>
  <c r="AE1659" i="2" s="1"/>
  <c r="Y1659" i="2"/>
  <c r="X1659" i="2"/>
  <c r="W1659" i="2"/>
  <c r="R1659" i="2"/>
  <c r="P1659" i="2"/>
  <c r="T1659" i="2" s="1"/>
  <c r="AD1658" i="2"/>
  <c r="AE1658" i="2" s="1"/>
  <c r="AL1658" i="2" s="1"/>
  <c r="Y1658" i="2"/>
  <c r="X1658" i="2"/>
  <c r="W1658" i="2"/>
  <c r="R1658" i="2"/>
  <c r="P1658" i="2"/>
  <c r="T1658" i="2" s="1"/>
  <c r="S1658" i="2" s="1"/>
  <c r="AD1657" i="2"/>
  <c r="AE1657" i="2" s="1"/>
  <c r="AL1657" i="2" s="1"/>
  <c r="Y1657" i="2"/>
  <c r="X1657" i="2"/>
  <c r="W1657" i="2"/>
  <c r="R1657" i="2"/>
  <c r="P1657" i="2"/>
  <c r="AD1656" i="2"/>
  <c r="AE1656" i="2" s="1"/>
  <c r="Y1656" i="2"/>
  <c r="X1656" i="2"/>
  <c r="W1656" i="2"/>
  <c r="R1656" i="2"/>
  <c r="P1656" i="2"/>
  <c r="T1656" i="2" s="1"/>
  <c r="U1656" i="2" s="1"/>
  <c r="AD1655" i="2"/>
  <c r="AE1655" i="2" s="1"/>
  <c r="Y1655" i="2"/>
  <c r="X1655" i="2"/>
  <c r="W1655" i="2"/>
  <c r="R1655" i="2"/>
  <c r="P1655" i="2"/>
  <c r="T1655" i="2" s="1"/>
  <c r="AD1654" i="2"/>
  <c r="AE1654" i="2" s="1"/>
  <c r="Y1654" i="2"/>
  <c r="X1654" i="2"/>
  <c r="W1654" i="2"/>
  <c r="R1654" i="2"/>
  <c r="P1654" i="2"/>
  <c r="T1654" i="2" s="1"/>
  <c r="AD1653" i="2"/>
  <c r="AE1653" i="2" s="1"/>
  <c r="Y1653" i="2"/>
  <c r="X1653" i="2"/>
  <c r="W1653" i="2"/>
  <c r="R1653" i="2"/>
  <c r="P1653" i="2"/>
  <c r="AD1652" i="2"/>
  <c r="AE1652" i="2" s="1"/>
  <c r="AL1652" i="2" s="1"/>
  <c r="Y1652" i="2"/>
  <c r="X1652" i="2"/>
  <c r="W1652" i="2"/>
  <c r="R1652" i="2"/>
  <c r="P1652" i="2"/>
  <c r="T1652" i="2" s="1"/>
  <c r="U1652" i="2" s="1"/>
  <c r="AD1651" i="2"/>
  <c r="AE1651" i="2" s="1"/>
  <c r="AL1651" i="2" s="1"/>
  <c r="Y1651" i="2"/>
  <c r="X1651" i="2"/>
  <c r="W1651" i="2"/>
  <c r="R1651" i="2"/>
  <c r="P1651" i="2"/>
  <c r="T1651" i="2" s="1"/>
  <c r="AD1650" i="2"/>
  <c r="AE1650" i="2" s="1"/>
  <c r="Y1650" i="2"/>
  <c r="X1650" i="2"/>
  <c r="W1650" i="2"/>
  <c r="R1650" i="2"/>
  <c r="P1650" i="2"/>
  <c r="AD1649" i="2"/>
  <c r="AE1649" i="2" s="1"/>
  <c r="Y1649" i="2"/>
  <c r="X1649" i="2"/>
  <c r="W1649" i="2"/>
  <c r="R1649" i="2"/>
  <c r="P1649" i="2"/>
  <c r="T1649" i="2" s="1"/>
  <c r="U1649" i="2" s="1"/>
  <c r="AD1648" i="2"/>
  <c r="AE1648" i="2" s="1"/>
  <c r="Y1648" i="2"/>
  <c r="X1648" i="2"/>
  <c r="W1648" i="2"/>
  <c r="R1648" i="2"/>
  <c r="P1648" i="2"/>
  <c r="AD1647" i="2"/>
  <c r="AE1647" i="2" s="1"/>
  <c r="Y1647" i="2"/>
  <c r="X1647" i="2"/>
  <c r="W1647" i="2"/>
  <c r="R1647" i="2"/>
  <c r="P1647" i="2"/>
  <c r="T1647" i="2" s="1"/>
  <c r="AD1646" i="2"/>
  <c r="AE1646" i="2" s="1"/>
  <c r="AL1646" i="2" s="1"/>
  <c r="Y1646" i="2"/>
  <c r="X1646" i="2"/>
  <c r="W1646" i="2"/>
  <c r="R1646" i="2"/>
  <c r="P1646" i="2"/>
  <c r="T1646" i="2" s="1"/>
  <c r="AD1645" i="2"/>
  <c r="AE1645" i="2" s="1"/>
  <c r="Y1645" i="2"/>
  <c r="X1645" i="2"/>
  <c r="W1645" i="2"/>
  <c r="R1645" i="2"/>
  <c r="P1645" i="2"/>
  <c r="T1645" i="2" s="1"/>
  <c r="AD1644" i="2"/>
  <c r="AE1644" i="2" s="1"/>
  <c r="AL1644" i="2" s="1"/>
  <c r="Y1644" i="2"/>
  <c r="X1644" i="2"/>
  <c r="W1644" i="2"/>
  <c r="R1644" i="2"/>
  <c r="P1644" i="2"/>
  <c r="T1644" i="2" s="1"/>
  <c r="S1644" i="2" s="1"/>
  <c r="AD1643" i="2"/>
  <c r="AE1643" i="2" s="1"/>
  <c r="Y1643" i="2"/>
  <c r="X1643" i="2"/>
  <c r="W1643" i="2"/>
  <c r="R1643" i="2"/>
  <c r="P1643" i="2"/>
  <c r="T1643" i="2" s="1"/>
  <c r="U1643" i="2" s="1"/>
  <c r="AD1642" i="2"/>
  <c r="AE1642" i="2" s="1"/>
  <c r="AL1642" i="2" s="1"/>
  <c r="Y1642" i="2"/>
  <c r="X1642" i="2"/>
  <c r="W1642" i="2"/>
  <c r="R1642" i="2"/>
  <c r="P1642" i="2"/>
  <c r="T1642" i="2" s="1"/>
  <c r="S1642" i="2" s="1"/>
  <c r="AD1641" i="2"/>
  <c r="AE1641" i="2" s="1"/>
  <c r="AL1641" i="2" s="1"/>
  <c r="Y1641" i="2"/>
  <c r="X1641" i="2"/>
  <c r="W1641" i="2"/>
  <c r="R1641" i="2"/>
  <c r="P1641" i="2"/>
  <c r="AD1640" i="2"/>
  <c r="AE1640" i="2" s="1"/>
  <c r="Y1640" i="2"/>
  <c r="X1640" i="2"/>
  <c r="W1640" i="2"/>
  <c r="R1640" i="2"/>
  <c r="P1640" i="2"/>
  <c r="T1640" i="2" s="1"/>
  <c r="U1640" i="2" s="1"/>
  <c r="AD1639" i="2"/>
  <c r="AE1639" i="2" s="1"/>
  <c r="Y1639" i="2"/>
  <c r="X1639" i="2"/>
  <c r="W1639" i="2"/>
  <c r="R1639" i="2"/>
  <c r="P1639" i="2"/>
  <c r="T1639" i="2" s="1"/>
  <c r="U1639" i="2" s="1"/>
  <c r="AD1638" i="2"/>
  <c r="AE1638" i="2" s="1"/>
  <c r="Y1638" i="2"/>
  <c r="X1638" i="2"/>
  <c r="W1638" i="2"/>
  <c r="R1638" i="2"/>
  <c r="P1638" i="2"/>
  <c r="T1638" i="2" s="1"/>
  <c r="AD1637" i="2"/>
  <c r="AE1637" i="2" s="1"/>
  <c r="Y1637" i="2"/>
  <c r="X1637" i="2"/>
  <c r="W1637" i="2"/>
  <c r="R1637" i="2"/>
  <c r="P1637" i="2"/>
  <c r="T1637" i="2" s="1"/>
  <c r="AD1636" i="2"/>
  <c r="AE1636" i="2" s="1"/>
  <c r="Y1636" i="2"/>
  <c r="X1636" i="2"/>
  <c r="W1636" i="2"/>
  <c r="R1636" i="2"/>
  <c r="P1636" i="2"/>
  <c r="T1636" i="2" s="1"/>
  <c r="AD1635" i="2"/>
  <c r="AE1635" i="2" s="1"/>
  <c r="Y1635" i="2"/>
  <c r="X1635" i="2"/>
  <c r="W1635" i="2"/>
  <c r="R1635" i="2"/>
  <c r="P1635" i="2"/>
  <c r="T1635" i="2" s="1"/>
  <c r="AD1634" i="2"/>
  <c r="AE1634" i="2" s="1"/>
  <c r="AL1634" i="2" s="1"/>
  <c r="Y1634" i="2"/>
  <c r="X1634" i="2"/>
  <c r="W1634" i="2"/>
  <c r="R1634" i="2"/>
  <c r="P1634" i="2"/>
  <c r="AD1633" i="2"/>
  <c r="AE1633" i="2" s="1"/>
  <c r="AL1633" i="2" s="1"/>
  <c r="Y1633" i="2"/>
  <c r="X1633" i="2"/>
  <c r="W1633" i="2"/>
  <c r="R1633" i="2"/>
  <c r="P1633" i="2"/>
  <c r="T1633" i="2" s="1"/>
  <c r="AD1632" i="2"/>
  <c r="AE1632" i="2" s="1"/>
  <c r="Y1632" i="2"/>
  <c r="X1632" i="2"/>
  <c r="W1632" i="2"/>
  <c r="R1632" i="2"/>
  <c r="P1632" i="2"/>
  <c r="AD1631" i="2"/>
  <c r="AE1631" i="2" s="1"/>
  <c r="Y1631" i="2"/>
  <c r="X1631" i="2"/>
  <c r="W1631" i="2"/>
  <c r="R1631" i="2"/>
  <c r="P1631" i="2"/>
  <c r="T1631" i="2" s="1"/>
  <c r="AD1630" i="2"/>
  <c r="AE1630" i="2" s="1"/>
  <c r="Y1630" i="2"/>
  <c r="X1630" i="2"/>
  <c r="W1630" i="2"/>
  <c r="R1630" i="2"/>
  <c r="P1630" i="2"/>
  <c r="AD1629" i="2"/>
  <c r="AE1629" i="2" s="1"/>
  <c r="Y1629" i="2"/>
  <c r="X1629" i="2"/>
  <c r="W1629" i="2"/>
  <c r="R1629" i="2"/>
  <c r="P1629" i="2"/>
  <c r="AD1628" i="2"/>
  <c r="AE1628" i="2" s="1"/>
  <c r="Y1628" i="2"/>
  <c r="X1628" i="2"/>
  <c r="W1628" i="2"/>
  <c r="R1628" i="2"/>
  <c r="P1628" i="2"/>
  <c r="AD1627" i="2"/>
  <c r="AE1627" i="2" s="1"/>
  <c r="Y1627" i="2"/>
  <c r="X1627" i="2"/>
  <c r="W1627" i="2"/>
  <c r="R1627" i="2"/>
  <c r="P1627" i="2"/>
  <c r="T1627" i="2" s="1"/>
  <c r="AD1626" i="2"/>
  <c r="AE1626" i="2" s="1"/>
  <c r="AL1626" i="2" s="1"/>
  <c r="Y1626" i="2"/>
  <c r="X1626" i="2"/>
  <c r="W1626" i="2"/>
  <c r="R1626" i="2"/>
  <c r="P1626" i="2"/>
  <c r="AD1625" i="2"/>
  <c r="AE1625" i="2" s="1"/>
  <c r="AL1625" i="2" s="1"/>
  <c r="Y1625" i="2"/>
  <c r="X1625" i="2"/>
  <c r="W1625" i="2"/>
  <c r="R1625" i="2"/>
  <c r="P1625" i="2"/>
  <c r="T1625" i="2" s="1"/>
  <c r="AD1624" i="2"/>
  <c r="AE1624" i="2" s="1"/>
  <c r="Y1624" i="2"/>
  <c r="X1624" i="2"/>
  <c r="W1624" i="2"/>
  <c r="R1624" i="2"/>
  <c r="P1624" i="2"/>
  <c r="AF1662" i="2" l="1"/>
  <c r="AL1662" i="2"/>
  <c r="AG1662" i="2"/>
  <c r="AF1770" i="2"/>
  <c r="AG1770" i="2"/>
  <c r="AF1663" i="2"/>
  <c r="AL1663" i="2"/>
  <c r="T1866" i="2"/>
  <c r="S1866" i="2" s="1"/>
  <c r="T1688" i="2"/>
  <c r="U1688" i="2" s="1"/>
  <c r="T1713" i="2"/>
  <c r="U1713" i="2" s="1"/>
  <c r="T1715" i="2"/>
  <c r="S1715" i="2" s="1"/>
  <c r="T1719" i="2"/>
  <c r="S1719" i="2" s="1"/>
  <c r="T1763" i="2"/>
  <c r="T1765" i="2"/>
  <c r="S1765" i="2" s="1"/>
  <c r="T1767" i="2"/>
  <c r="U1767" i="2" s="1"/>
  <c r="T1800" i="2"/>
  <c r="U1800" i="2" s="1"/>
  <c r="T1839" i="2"/>
  <c r="U1839" i="2" s="1"/>
  <c r="T1841" i="2"/>
  <c r="T1843" i="2"/>
  <c r="U1843" i="2" s="1"/>
  <c r="T1847" i="2"/>
  <c r="U1847" i="2" s="1"/>
  <c r="T1849" i="2"/>
  <c r="T1851" i="2"/>
  <c r="U1851" i="2" s="1"/>
  <c r="T1855" i="2"/>
  <c r="U1855" i="2" s="1"/>
  <c r="T1840" i="2"/>
  <c r="U1840" i="2" s="1"/>
  <c r="T1848" i="2"/>
  <c r="T1675" i="2"/>
  <c r="U1675" i="2" s="1"/>
  <c r="T1805" i="2"/>
  <c r="S1805" i="2" s="1"/>
  <c r="T1766" i="2"/>
  <c r="U1766" i="2" s="1"/>
  <c r="T1858" i="2"/>
  <c r="T1819" i="2"/>
  <c r="U1819" i="2" s="1"/>
  <c r="T1730" i="2"/>
  <c r="S1730" i="2" s="1"/>
  <c r="T1829" i="2"/>
  <c r="S1829" i="2" s="1"/>
  <c r="T1624" i="2"/>
  <c r="S1624" i="2" s="1"/>
  <c r="T1628" i="2"/>
  <c r="U1628" i="2" s="1"/>
  <c r="T1630" i="2"/>
  <c r="U1630" i="2" s="1"/>
  <c r="T1632" i="2"/>
  <c r="S1632" i="2" s="1"/>
  <c r="T1700" i="2"/>
  <c r="T1702" i="2"/>
  <c r="S1702" i="2" s="1"/>
  <c r="T1723" i="2"/>
  <c r="S1723" i="2" s="1"/>
  <c r="T1746" i="2"/>
  <c r="U1746" i="2" s="1"/>
  <c r="T1771" i="2"/>
  <c r="U1771" i="2" s="1"/>
  <c r="T1773" i="2"/>
  <c r="S1773" i="2" s="1"/>
  <c r="T1816" i="2"/>
  <c r="S1816" i="2" s="1"/>
  <c r="T1818" i="2"/>
  <c r="T1865" i="2"/>
  <c r="U1865" i="2" s="1"/>
  <c r="T1867" i="2"/>
  <c r="U1867" i="2" s="1"/>
  <c r="T1871" i="2"/>
  <c r="U1871" i="2" s="1"/>
  <c r="T1873" i="2"/>
  <c r="U1873" i="2" s="1"/>
  <c r="S1671" i="2"/>
  <c r="U1671" i="2"/>
  <c r="AF1794" i="2"/>
  <c r="AG1794" i="2"/>
  <c r="AF1715" i="2"/>
  <c r="AG1715" i="2"/>
  <c r="AG1814" i="2"/>
  <c r="AL1814" i="2"/>
  <c r="AG1861" i="2"/>
  <c r="AL1861" i="2"/>
  <c r="AL1624" i="2"/>
  <c r="AG1624" i="2"/>
  <c r="AF1624" i="2"/>
  <c r="S1695" i="2"/>
  <c r="U1695" i="2"/>
  <c r="AF1746" i="2"/>
  <c r="AG1746" i="2"/>
  <c r="AL1665" i="2"/>
  <c r="AG1665" i="2"/>
  <c r="AF1665" i="2"/>
  <c r="AF1673" i="2"/>
  <c r="AG1673" i="2"/>
  <c r="AL1673" i="2"/>
  <c r="AL1750" i="2"/>
  <c r="AG1750" i="2"/>
  <c r="AG1822" i="2"/>
  <c r="AL1822" i="2"/>
  <c r="U1872" i="2"/>
  <c r="S1872" i="2"/>
  <c r="AG1877" i="2"/>
  <c r="AL1877" i="2"/>
  <c r="AG1885" i="2"/>
  <c r="AL1885" i="2"/>
  <c r="U1888" i="2"/>
  <c r="S1888" i="2"/>
  <c r="AF1679" i="2"/>
  <c r="AL1679" i="2"/>
  <c r="AG1679" i="2"/>
  <c r="AG1710" i="2"/>
  <c r="AF1710" i="2"/>
  <c r="AL1710" i="2"/>
  <c r="S1678" i="2"/>
  <c r="U1678" i="2"/>
  <c r="AL1766" i="2"/>
  <c r="AG1766" i="2"/>
  <c r="AF1649" i="2"/>
  <c r="AL1649" i="2"/>
  <c r="AG1649" i="2"/>
  <c r="U1667" i="2"/>
  <c r="S1667" i="2"/>
  <c r="S1660" i="2"/>
  <c r="U1660" i="2"/>
  <c r="AG1686" i="2"/>
  <c r="AL1686" i="2"/>
  <c r="AF1686" i="2"/>
  <c r="U1832" i="2"/>
  <c r="S1832" i="2"/>
  <c r="AL1713" i="2"/>
  <c r="AF1713" i="2"/>
  <c r="AG1713" i="2"/>
  <c r="AG1845" i="2"/>
  <c r="AL1845" i="2"/>
  <c r="AG1853" i="2"/>
  <c r="AL1853" i="2"/>
  <c r="AL1628" i="2"/>
  <c r="AF1628" i="2"/>
  <c r="AG1893" i="2"/>
  <c r="AL1893" i="2"/>
  <c r="AF1754" i="2"/>
  <c r="AG1754" i="2"/>
  <c r="S1647" i="2"/>
  <c r="U1647" i="2"/>
  <c r="S1655" i="2"/>
  <c r="U1655" i="2"/>
  <c r="U1659" i="2"/>
  <c r="S1659" i="2"/>
  <c r="AF1683" i="2"/>
  <c r="AG1683" i="2"/>
  <c r="S1684" i="2"/>
  <c r="U1684" i="2"/>
  <c r="U1808" i="2"/>
  <c r="S1808" i="2"/>
  <c r="AG1838" i="2"/>
  <c r="AL1838" i="2"/>
  <c r="AG1846" i="2"/>
  <c r="AL1846" i="2"/>
  <c r="AG1854" i="2"/>
  <c r="AL1854" i="2"/>
  <c r="AF1691" i="2"/>
  <c r="AG1691" i="2"/>
  <c r="AF1695" i="2"/>
  <c r="AL1695" i="2"/>
  <c r="AG1695" i="2"/>
  <c r="AL1697" i="2"/>
  <c r="AG1697" i="2"/>
  <c r="AF1697" i="2"/>
  <c r="AG1813" i="2"/>
  <c r="AL1813" i="2"/>
  <c r="AG1862" i="2"/>
  <c r="AL1862" i="2"/>
  <c r="U1665" i="2"/>
  <c r="S1665" i="2"/>
  <c r="S1673" i="2"/>
  <c r="U1673" i="2"/>
  <c r="AF1786" i="2"/>
  <c r="AG1786" i="2"/>
  <c r="AF1678" i="2"/>
  <c r="AL1678" i="2"/>
  <c r="AG1678" i="2"/>
  <c r="S1681" i="2"/>
  <c r="U1681" i="2"/>
  <c r="AF1711" i="2"/>
  <c r="AL1711" i="2"/>
  <c r="AG1711" i="2"/>
  <c r="S1803" i="2"/>
  <c r="U1803" i="2"/>
  <c r="AG1837" i="2"/>
  <c r="AL1837" i="2"/>
  <c r="AL1632" i="2"/>
  <c r="AG1632" i="2"/>
  <c r="AF1632" i="2"/>
  <c r="S1627" i="2"/>
  <c r="U1627" i="2"/>
  <c r="AL1636" i="2"/>
  <c r="AF1636" i="2"/>
  <c r="AL1675" i="2"/>
  <c r="AG1675" i="2"/>
  <c r="AF1675" i="2"/>
  <c r="S1635" i="2"/>
  <c r="U1635" i="2"/>
  <c r="S1670" i="2"/>
  <c r="U1670" i="2"/>
  <c r="AL1758" i="2"/>
  <c r="AG1758" i="2"/>
  <c r="AG1718" i="2"/>
  <c r="AL1718" i="2"/>
  <c r="AF1718" i="2"/>
  <c r="AG1629" i="2"/>
  <c r="AL1629" i="2"/>
  <c r="AF1629" i="2"/>
  <c r="S1692" i="2"/>
  <c r="U1692" i="2"/>
  <c r="AL1722" i="2"/>
  <c r="AF1722" i="2"/>
  <c r="AG1870" i="2"/>
  <c r="AL1870" i="2"/>
  <c r="AF1647" i="2"/>
  <c r="AL1647" i="2"/>
  <c r="AG1647" i="2"/>
  <c r="AF1655" i="2"/>
  <c r="AL1655" i="2"/>
  <c r="AG1655" i="2"/>
  <c r="AL1782" i="2"/>
  <c r="AG1782" i="2"/>
  <c r="U1824" i="2"/>
  <c r="S1824" i="2"/>
  <c r="AF1736" i="2"/>
  <c r="AL1736" i="2"/>
  <c r="AG1736" i="2"/>
  <c r="AL1790" i="2"/>
  <c r="AG1790" i="2"/>
  <c r="AL1798" i="2"/>
  <c r="AG1798" i="2"/>
  <c r="S1679" i="2"/>
  <c r="U1679" i="2"/>
  <c r="AG1694" i="2"/>
  <c r="AL1694" i="2"/>
  <c r="AF1694" i="2"/>
  <c r="S1716" i="2"/>
  <c r="U1716" i="2"/>
  <c r="U1848" i="2"/>
  <c r="S1848" i="2"/>
  <c r="AG1869" i="2"/>
  <c r="AL1869" i="2"/>
  <c r="AF1671" i="2"/>
  <c r="AL1671" i="2"/>
  <c r="AG1671" i="2"/>
  <c r="AG1830" i="2"/>
  <c r="AL1830" i="2"/>
  <c r="S1668" i="2"/>
  <c r="U1668" i="2"/>
  <c r="S1703" i="2"/>
  <c r="U1703" i="2"/>
  <c r="U1880" i="2"/>
  <c r="S1880" i="2"/>
  <c r="AF1681" i="2"/>
  <c r="AL1681" i="2"/>
  <c r="AG1681" i="2"/>
  <c r="AF1687" i="2"/>
  <c r="AL1687" i="2"/>
  <c r="AG1687" i="2"/>
  <c r="AF1627" i="2"/>
  <c r="AL1627" i="2"/>
  <c r="AG1627" i="2"/>
  <c r="S1663" i="2"/>
  <c r="U1663" i="2"/>
  <c r="AL1635" i="2"/>
  <c r="AG1635" i="2"/>
  <c r="AF1635" i="2"/>
  <c r="AG1637" i="2"/>
  <c r="AL1637" i="2"/>
  <c r="AF1637" i="2"/>
  <c r="AF1639" i="2"/>
  <c r="AG1639" i="2"/>
  <c r="AL1639" i="2"/>
  <c r="S1700" i="2"/>
  <c r="U1700" i="2"/>
  <c r="AF1703" i="2"/>
  <c r="AL1703" i="2"/>
  <c r="AG1703" i="2"/>
  <c r="AL1705" i="2"/>
  <c r="AF1705" i="2"/>
  <c r="AG1705" i="2"/>
  <c r="AF1707" i="2"/>
  <c r="AG1707" i="2"/>
  <c r="AL1730" i="2"/>
  <c r="AF1730" i="2"/>
  <c r="AL1774" i="2"/>
  <c r="AG1774" i="2"/>
  <c r="AF1778" i="2"/>
  <c r="AG1778" i="2"/>
  <c r="U1816" i="2"/>
  <c r="AG1821" i="2"/>
  <c r="AL1821" i="2"/>
  <c r="AG1829" i="2"/>
  <c r="AL1829" i="2"/>
  <c r="AG1878" i="2"/>
  <c r="AL1878" i="2"/>
  <c r="AG1886" i="2"/>
  <c r="AL1886" i="2"/>
  <c r="AG1894" i="2"/>
  <c r="AL1894" i="2"/>
  <c r="U1644" i="2"/>
  <c r="AG1762" i="2"/>
  <c r="T1813" i="2"/>
  <c r="T1860" i="2"/>
  <c r="T1641" i="2"/>
  <c r="U1687" i="2"/>
  <c r="AF1689" i="2"/>
  <c r="AG1699" i="2"/>
  <c r="T1884" i="2"/>
  <c r="U1884" i="2" s="1"/>
  <c r="AL1702" i="2"/>
  <c r="AL1719" i="2"/>
  <c r="AF1731" i="2"/>
  <c r="T1724" i="2"/>
  <c r="S1863" i="2"/>
  <c r="S1729" i="2"/>
  <c r="T1768" i="2"/>
  <c r="T1796" i="2"/>
  <c r="S1799" i="2"/>
  <c r="AL1800" i="2"/>
  <c r="T1804" i="2"/>
  <c r="S1804" i="2" s="1"/>
  <c r="S1807" i="2"/>
  <c r="T1844" i="2"/>
  <c r="U1844" i="2" s="1"/>
  <c r="S1640" i="2"/>
  <c r="U1757" i="2"/>
  <c r="T1836" i="2"/>
  <c r="AL1721" i="2"/>
  <c r="U1723" i="2"/>
  <c r="S1741" i="2"/>
  <c r="U1749" i="2"/>
  <c r="S1791" i="2"/>
  <c r="T1820" i="2"/>
  <c r="S1823" i="2"/>
  <c r="S1696" i="2"/>
  <c r="T1877" i="2"/>
  <c r="U1642" i="2"/>
  <c r="T1722" i="2"/>
  <c r="T1734" i="2"/>
  <c r="S1734" i="2" s="1"/>
  <c r="T1764" i="2"/>
  <c r="S1775" i="2"/>
  <c r="T1861" i="2"/>
  <c r="U1676" i="2"/>
  <c r="AG1719" i="2"/>
  <c r="T1876" i="2"/>
  <c r="U1876" i="2" s="1"/>
  <c r="U1686" i="2"/>
  <c r="AG1689" i="2"/>
  <c r="AF1743" i="2"/>
  <c r="U1781" i="2"/>
  <c r="AF1733" i="2"/>
  <c r="U1739" i="2"/>
  <c r="T1760" i="2"/>
  <c r="AG1733" i="2"/>
  <c r="T1788" i="2"/>
  <c r="S1788" i="2" s="1"/>
  <c r="U1702" i="2"/>
  <c r="T1780" i="2"/>
  <c r="U1780" i="2" s="1"/>
  <c r="T1812" i="2"/>
  <c r="U1812" i="2" s="1"/>
  <c r="S1656" i="2"/>
  <c r="AL1660" i="2"/>
  <c r="S1783" i="2"/>
  <c r="T1629" i="2"/>
  <c r="U1658" i="2"/>
  <c r="S1672" i="2"/>
  <c r="AL1729" i="2"/>
  <c r="S1743" i="2"/>
  <c r="T1751" i="2"/>
  <c r="T1756" i="2"/>
  <c r="S1756" i="2" s="1"/>
  <c r="S1767" i="2"/>
  <c r="T1769" i="2"/>
  <c r="U1769" i="2" s="1"/>
  <c r="T1795" i="2"/>
  <c r="U1795" i="2" s="1"/>
  <c r="AF1807" i="2"/>
  <c r="T1814" i="2"/>
  <c r="U1814" i="2" s="1"/>
  <c r="T1869" i="2"/>
  <c r="S1869" i="2" s="1"/>
  <c r="T1892" i="2"/>
  <c r="U1892" i="2" s="1"/>
  <c r="T1634" i="2"/>
  <c r="AF1702" i="2"/>
  <c r="U1708" i="2"/>
  <c r="U1711" i="2"/>
  <c r="AL1723" i="2"/>
  <c r="U1736" i="2"/>
  <c r="T1792" i="2"/>
  <c r="S1792" i="2" s="1"/>
  <c r="U1805" i="2"/>
  <c r="U1829" i="2"/>
  <c r="T1837" i="2"/>
  <c r="S1837" i="2" s="1"/>
  <c r="U1845" i="2"/>
  <c r="T1657" i="2"/>
  <c r="T1742" i="2"/>
  <c r="U1742" i="2" s="1"/>
  <c r="T1784" i="2"/>
  <c r="U1789" i="2"/>
  <c r="T1821" i="2"/>
  <c r="S1821" i="2" s="1"/>
  <c r="T1776" i="2"/>
  <c r="S1776" i="2" s="1"/>
  <c r="T1868" i="2"/>
  <c r="S1868" i="2" s="1"/>
  <c r="AF1737" i="2"/>
  <c r="AL1743" i="2"/>
  <c r="AF1800" i="2"/>
  <c r="AL1668" i="2"/>
  <c r="S1720" i="2"/>
  <c r="AF1721" i="2"/>
  <c r="T1828" i="2"/>
  <c r="U1828" i="2" s="1"/>
  <c r="T1852" i="2"/>
  <c r="S1852" i="2" s="1"/>
  <c r="T1893" i="2"/>
  <c r="AF1644" i="2"/>
  <c r="T1744" i="2"/>
  <c r="U1744" i="2" s="1"/>
  <c r="T1752" i="2"/>
  <c r="U1752" i="2" s="1"/>
  <c r="S1831" i="2"/>
  <c r="T1626" i="2"/>
  <c r="S1626" i="2" s="1"/>
  <c r="T1772" i="2"/>
  <c r="U1772" i="2" s="1"/>
  <c r="T1650" i="2"/>
  <c r="S1650" i="2" s="1"/>
  <c r="AG1663" i="2"/>
  <c r="U1694" i="2"/>
  <c r="T1698" i="2"/>
  <c r="U1698" i="2" s="1"/>
  <c r="S1737" i="2"/>
  <c r="S1759" i="2"/>
  <c r="T1761" i="2"/>
  <c r="U1761" i="2" s="1"/>
  <c r="T1787" i="2"/>
  <c r="U1787" i="2" s="1"/>
  <c r="T1797" i="2"/>
  <c r="S1797" i="2" s="1"/>
  <c r="AL1807" i="2"/>
  <c r="S1856" i="2"/>
  <c r="S1864" i="2"/>
  <c r="T1887" i="2"/>
  <c r="U1887" i="2" s="1"/>
  <c r="S1895" i="2"/>
  <c r="U1636" i="2"/>
  <c r="S1636" i="2"/>
  <c r="AG1640" i="2"/>
  <c r="AL1640" i="2"/>
  <c r="AF1640" i="2"/>
  <c r="U1638" i="2"/>
  <c r="S1638" i="2"/>
  <c r="AL1653" i="2"/>
  <c r="AG1653" i="2"/>
  <c r="AF1653" i="2"/>
  <c r="AL1656" i="2"/>
  <c r="AG1656" i="2"/>
  <c r="AF1656" i="2"/>
  <c r="U1641" i="2"/>
  <c r="S1641" i="2"/>
  <c r="S1654" i="2"/>
  <c r="U1654" i="2"/>
  <c r="U1657" i="2"/>
  <c r="S1657" i="2"/>
  <c r="AL1664" i="2"/>
  <c r="AG1664" i="2"/>
  <c r="AF1664" i="2"/>
  <c r="AL1631" i="2"/>
  <c r="AG1631" i="2"/>
  <c r="AF1631" i="2"/>
  <c r="AL1669" i="2"/>
  <c r="AG1669" i="2"/>
  <c r="AF1669" i="2"/>
  <c r="U1625" i="2"/>
  <c r="S1625" i="2"/>
  <c r="U1626" i="2"/>
  <c r="AL1630" i="2"/>
  <c r="AG1630" i="2"/>
  <c r="AF1630" i="2"/>
  <c r="AL1645" i="2"/>
  <c r="AG1645" i="2"/>
  <c r="AF1645" i="2"/>
  <c r="AL1648" i="2"/>
  <c r="AG1648" i="2"/>
  <c r="AF1648" i="2"/>
  <c r="AL1667" i="2"/>
  <c r="AG1667" i="2"/>
  <c r="AF1667" i="2"/>
  <c r="U1631" i="2"/>
  <c r="S1631" i="2"/>
  <c r="U1633" i="2"/>
  <c r="S1633" i="2"/>
  <c r="U1634" i="2"/>
  <c r="S1634" i="2"/>
  <c r="AL1638" i="2"/>
  <c r="AG1638" i="2"/>
  <c r="AF1638" i="2"/>
  <c r="AL1643" i="2"/>
  <c r="AG1643" i="2"/>
  <c r="AF1643" i="2"/>
  <c r="U1646" i="2"/>
  <c r="S1646" i="2"/>
  <c r="U1651" i="2"/>
  <c r="S1651" i="2"/>
  <c r="S1629" i="2"/>
  <c r="U1629" i="2"/>
  <c r="AF1654" i="2"/>
  <c r="AL1654" i="2"/>
  <c r="AG1654" i="2"/>
  <c r="AL1661" i="2"/>
  <c r="AG1661" i="2"/>
  <c r="AF1661" i="2"/>
  <c r="U1637" i="2"/>
  <c r="S1637" i="2"/>
  <c r="AL1659" i="2"/>
  <c r="AG1659" i="2"/>
  <c r="AF1659" i="2"/>
  <c r="AL1674" i="2"/>
  <c r="AG1674" i="2"/>
  <c r="AF1674" i="2"/>
  <c r="U1725" i="2"/>
  <c r="S1725" i="2"/>
  <c r="U1747" i="2"/>
  <c r="S1747" i="2"/>
  <c r="AL1868" i="2"/>
  <c r="AG1868" i="2"/>
  <c r="AF1868" i="2"/>
  <c r="AF1626" i="2"/>
  <c r="AF1634" i="2"/>
  <c r="AF1641" i="2"/>
  <c r="AG1644" i="2"/>
  <c r="AF1651" i="2"/>
  <c r="AF1657" i="2"/>
  <c r="T1661" i="2"/>
  <c r="T1669" i="2"/>
  <c r="AG1670" i="2"/>
  <c r="T1680" i="2"/>
  <c r="AL1692" i="2"/>
  <c r="AG1692" i="2"/>
  <c r="AF1692" i="2"/>
  <c r="AL1704" i="2"/>
  <c r="AG1704" i="2"/>
  <c r="T1717" i="2"/>
  <c r="U1730" i="2"/>
  <c r="U1734" i="2"/>
  <c r="AG1739" i="2"/>
  <c r="AL1739" i="2"/>
  <c r="AF1739" i="2"/>
  <c r="AL1693" i="2"/>
  <c r="AG1693" i="2"/>
  <c r="AF1693" i="2"/>
  <c r="U1722" i="2"/>
  <c r="S1722" i="2"/>
  <c r="U1731" i="2"/>
  <c r="S1731" i="2"/>
  <c r="AF1826" i="2"/>
  <c r="AL1826" i="2"/>
  <c r="AG1826" i="2"/>
  <c r="AG1626" i="2"/>
  <c r="AG1634" i="2"/>
  <c r="S1639" i="2"/>
  <c r="AG1641" i="2"/>
  <c r="AG1642" i="2"/>
  <c r="AF1642" i="2"/>
  <c r="T1648" i="2"/>
  <c r="U1650" i="2"/>
  <c r="AG1651" i="2"/>
  <c r="AG1657" i="2"/>
  <c r="AG1658" i="2"/>
  <c r="AF1658" i="2"/>
  <c r="S1662" i="2"/>
  <c r="S1664" i="2"/>
  <c r="AL1670" i="2"/>
  <c r="AL1677" i="2"/>
  <c r="AG1677" i="2"/>
  <c r="AF1677" i="2"/>
  <c r="T1693" i="2"/>
  <c r="AL1706" i="2"/>
  <c r="AG1706" i="2"/>
  <c r="AF1706" i="2"/>
  <c r="AL1709" i="2"/>
  <c r="AG1709" i="2"/>
  <c r="AF1709" i="2"/>
  <c r="S1712" i="2"/>
  <c r="U1714" i="2"/>
  <c r="S1714" i="2"/>
  <c r="U1718" i="2"/>
  <c r="AL1680" i="2"/>
  <c r="AG1680" i="2"/>
  <c r="U1645" i="2"/>
  <c r="S1645" i="2"/>
  <c r="AL1666" i="2"/>
  <c r="AG1666" i="2"/>
  <c r="AF1666" i="2"/>
  <c r="U1674" i="2"/>
  <c r="S1674" i="2"/>
  <c r="AL1676" i="2"/>
  <c r="AG1676" i="2"/>
  <c r="AF1676" i="2"/>
  <c r="AL1682" i="2"/>
  <c r="AG1682" i="2"/>
  <c r="AF1682" i="2"/>
  <c r="AL1685" i="2"/>
  <c r="AG1685" i="2"/>
  <c r="AF1685" i="2"/>
  <c r="U1690" i="2"/>
  <c r="S1690" i="2"/>
  <c r="S1691" i="2"/>
  <c r="U1691" i="2"/>
  <c r="AL1708" i="2"/>
  <c r="AG1708" i="2"/>
  <c r="AF1708" i="2"/>
  <c r="AL1720" i="2"/>
  <c r="AG1720" i="2"/>
  <c r="U1740" i="2"/>
  <c r="S1740" i="2"/>
  <c r="AL1788" i="2"/>
  <c r="AG1788" i="2"/>
  <c r="AF1788" i="2"/>
  <c r="AL1791" i="2"/>
  <c r="AG1791" i="2"/>
  <c r="AF1791" i="2"/>
  <c r="S1699" i="2"/>
  <c r="U1699" i="2"/>
  <c r="AF1625" i="2"/>
  <c r="AG1628" i="2"/>
  <c r="AF1633" i="2"/>
  <c r="AG1636" i="2"/>
  <c r="AF1646" i="2"/>
  <c r="AF1652" i="2"/>
  <c r="U1677" i="2"/>
  <c r="S1677" i="2"/>
  <c r="AL1684" i="2"/>
  <c r="AG1684" i="2"/>
  <c r="AF1684" i="2"/>
  <c r="AL1696" i="2"/>
  <c r="AG1696" i="2"/>
  <c r="U1709" i="2"/>
  <c r="S1709" i="2"/>
  <c r="AF1720" i="2"/>
  <c r="U1779" i="2"/>
  <c r="S1779" i="2"/>
  <c r="AG1625" i="2"/>
  <c r="AG1633" i="2"/>
  <c r="AG1646" i="2"/>
  <c r="S1649" i="2"/>
  <c r="S1652" i="2"/>
  <c r="AG1652" i="2"/>
  <c r="AL1672" i="2"/>
  <c r="AG1672" i="2"/>
  <c r="T1685" i="2"/>
  <c r="AF1696" i="2"/>
  <c r="AL1698" i="2"/>
  <c r="AG1698" i="2"/>
  <c r="AF1698" i="2"/>
  <c r="AL1701" i="2"/>
  <c r="AG1701" i="2"/>
  <c r="AF1701" i="2"/>
  <c r="S1704" i="2"/>
  <c r="U1706" i="2"/>
  <c r="S1706" i="2"/>
  <c r="S1707" i="2"/>
  <c r="U1707" i="2"/>
  <c r="U1710" i="2"/>
  <c r="AL1725" i="2"/>
  <c r="AG1725" i="2"/>
  <c r="AF1725" i="2"/>
  <c r="AG1727" i="2"/>
  <c r="AL1727" i="2"/>
  <c r="AF1727" i="2"/>
  <c r="AF1728" i="2"/>
  <c r="AL1728" i="2"/>
  <c r="AG1728" i="2"/>
  <c r="AL1732" i="2"/>
  <c r="AF1732" i="2"/>
  <c r="AG1732" i="2"/>
  <c r="AG1735" i="2"/>
  <c r="AL1735" i="2"/>
  <c r="AF1735" i="2"/>
  <c r="AL1772" i="2"/>
  <c r="AG1772" i="2"/>
  <c r="AF1772" i="2"/>
  <c r="AL1775" i="2"/>
  <c r="AG1775" i="2"/>
  <c r="AF1775" i="2"/>
  <c r="S1643" i="2"/>
  <c r="AG1650" i="2"/>
  <c r="AF1650" i="2"/>
  <c r="U1666" i="2"/>
  <c r="S1666" i="2"/>
  <c r="U1682" i="2"/>
  <c r="S1682" i="2"/>
  <c r="S1683" i="2"/>
  <c r="U1683" i="2"/>
  <c r="AL1700" i="2"/>
  <c r="AG1700" i="2"/>
  <c r="AF1700" i="2"/>
  <c r="AL1712" i="2"/>
  <c r="AG1712" i="2"/>
  <c r="U1763" i="2"/>
  <c r="S1763" i="2"/>
  <c r="AL1690" i="2"/>
  <c r="AG1690" i="2"/>
  <c r="AF1690" i="2"/>
  <c r="AL1716" i="2"/>
  <c r="AG1716" i="2"/>
  <c r="AF1716" i="2"/>
  <c r="AL1891" i="2"/>
  <c r="AG1891" i="2"/>
  <c r="AF1891" i="2"/>
  <c r="AL1650" i="2"/>
  <c r="T1653" i="2"/>
  <c r="AG1660" i="2"/>
  <c r="AG1668" i="2"/>
  <c r="AL1688" i="2"/>
  <c r="AG1688" i="2"/>
  <c r="T1701" i="2"/>
  <c r="AF1712" i="2"/>
  <c r="AL1714" i="2"/>
  <c r="AG1714" i="2"/>
  <c r="AF1714" i="2"/>
  <c r="AL1717" i="2"/>
  <c r="AG1717" i="2"/>
  <c r="AF1717" i="2"/>
  <c r="AF1724" i="2"/>
  <c r="AL1724" i="2"/>
  <c r="AG1724" i="2"/>
  <c r="U1735" i="2"/>
  <c r="S1735" i="2"/>
  <c r="AL1756" i="2"/>
  <c r="AG1756" i="2"/>
  <c r="AF1756" i="2"/>
  <c r="AL1759" i="2"/>
  <c r="AG1759" i="2"/>
  <c r="AF1759" i="2"/>
  <c r="AL1683" i="2"/>
  <c r="AL1691" i="2"/>
  <c r="AL1699" i="2"/>
  <c r="AL1707" i="2"/>
  <c r="AL1715" i="2"/>
  <c r="AG1722" i="2"/>
  <c r="AL1731" i="2"/>
  <c r="U1745" i="2"/>
  <c r="S1746" i="2"/>
  <c r="AL1755" i="2"/>
  <c r="AG1755" i="2"/>
  <c r="AF1755" i="2"/>
  <c r="S1762" i="2"/>
  <c r="U1762" i="2"/>
  <c r="AL1771" i="2"/>
  <c r="AG1771" i="2"/>
  <c r="AF1771" i="2"/>
  <c r="U1777" i="2"/>
  <c r="S1777" i="2"/>
  <c r="S1778" i="2"/>
  <c r="U1778" i="2"/>
  <c r="AL1787" i="2"/>
  <c r="AG1787" i="2"/>
  <c r="AF1787" i="2"/>
  <c r="U1793" i="2"/>
  <c r="S1793" i="2"/>
  <c r="S1794" i="2"/>
  <c r="U1794" i="2"/>
  <c r="U1857" i="2"/>
  <c r="S1857" i="2"/>
  <c r="S1858" i="2"/>
  <c r="U1858" i="2"/>
  <c r="AF1890" i="2"/>
  <c r="AL1890" i="2"/>
  <c r="AG1890" i="2"/>
  <c r="S1738" i="2"/>
  <c r="U1738" i="2"/>
  <c r="AL1740" i="2"/>
  <c r="AF1740" i="2"/>
  <c r="AL1753" i="2"/>
  <c r="AG1753" i="2"/>
  <c r="AF1753" i="2"/>
  <c r="AL1769" i="2"/>
  <c r="AG1769" i="2"/>
  <c r="AF1769" i="2"/>
  <c r="AL1785" i="2"/>
  <c r="AG1785" i="2"/>
  <c r="AF1785" i="2"/>
  <c r="AF1802" i="2"/>
  <c r="AL1802" i="2"/>
  <c r="AF1723" i="2"/>
  <c r="AL1726" i="2"/>
  <c r="AF1726" i="2"/>
  <c r="U1728" i="2"/>
  <c r="AF1729" i="2"/>
  <c r="AG1740" i="2"/>
  <c r="AG1741" i="2"/>
  <c r="AF1741" i="2"/>
  <c r="AG1749" i="2"/>
  <c r="AF1749" i="2"/>
  <c r="U1760" i="2"/>
  <c r="S1760" i="2"/>
  <c r="AG1765" i="2"/>
  <c r="AF1765" i="2"/>
  <c r="U1776" i="2"/>
  <c r="AG1781" i="2"/>
  <c r="AF1781" i="2"/>
  <c r="AG1797" i="2"/>
  <c r="AF1797" i="2"/>
  <c r="AF1803" i="2"/>
  <c r="AL1803" i="2"/>
  <c r="AG1803" i="2"/>
  <c r="S1810" i="2"/>
  <c r="U1810" i="2"/>
  <c r="U1854" i="2"/>
  <c r="S1854" i="2"/>
  <c r="U1732" i="2"/>
  <c r="S1732" i="2"/>
  <c r="AL1742" i="2"/>
  <c r="AF1742" i="2"/>
  <c r="AL1748" i="2"/>
  <c r="AG1748" i="2"/>
  <c r="AF1748" i="2"/>
  <c r="AL1751" i="2"/>
  <c r="AG1751" i="2"/>
  <c r="U1755" i="2"/>
  <c r="S1755" i="2"/>
  <c r="AL1764" i="2"/>
  <c r="AG1764" i="2"/>
  <c r="AF1764" i="2"/>
  <c r="AL1767" i="2"/>
  <c r="AG1767" i="2"/>
  <c r="AL1780" i="2"/>
  <c r="AG1780" i="2"/>
  <c r="AF1780" i="2"/>
  <c r="AL1783" i="2"/>
  <c r="AG1783" i="2"/>
  <c r="S1787" i="2"/>
  <c r="AL1796" i="2"/>
  <c r="AG1796" i="2"/>
  <c r="AF1796" i="2"/>
  <c r="AL1799" i="2"/>
  <c r="AG1799" i="2"/>
  <c r="AL1849" i="2"/>
  <c r="AG1849" i="2"/>
  <c r="AF1849" i="2"/>
  <c r="S1853" i="2"/>
  <c r="U1853" i="2"/>
  <c r="S1689" i="2"/>
  <c r="S1697" i="2"/>
  <c r="S1705" i="2"/>
  <c r="S1713" i="2"/>
  <c r="S1721" i="2"/>
  <c r="T1727" i="2"/>
  <c r="S1733" i="2"/>
  <c r="AG1742" i="2"/>
  <c r="AG1745" i="2"/>
  <c r="AF1745" i="2"/>
  <c r="AL1747" i="2"/>
  <c r="AG1747" i="2"/>
  <c r="AF1747" i="2"/>
  <c r="AF1751" i="2"/>
  <c r="U1753" i="2"/>
  <c r="S1753" i="2"/>
  <c r="S1754" i="2"/>
  <c r="U1754" i="2"/>
  <c r="AL1763" i="2"/>
  <c r="AG1763" i="2"/>
  <c r="AF1763" i="2"/>
  <c r="AF1767" i="2"/>
  <c r="S1770" i="2"/>
  <c r="U1770" i="2"/>
  <c r="AL1779" i="2"/>
  <c r="AG1779" i="2"/>
  <c r="AF1779" i="2"/>
  <c r="AF1783" i="2"/>
  <c r="U1785" i="2"/>
  <c r="S1785" i="2"/>
  <c r="S1786" i="2"/>
  <c r="U1786" i="2"/>
  <c r="AL1795" i="2"/>
  <c r="AG1795" i="2"/>
  <c r="AF1795" i="2"/>
  <c r="AF1799" i="2"/>
  <c r="S1802" i="2"/>
  <c r="U1802" i="2"/>
  <c r="U1804" i="2"/>
  <c r="U1726" i="2"/>
  <c r="S1726" i="2"/>
  <c r="AL1734" i="2"/>
  <c r="AF1734" i="2"/>
  <c r="AL1744" i="2"/>
  <c r="AG1744" i="2"/>
  <c r="AF1744" i="2"/>
  <c r="AL1761" i="2"/>
  <c r="AG1761" i="2"/>
  <c r="AF1761" i="2"/>
  <c r="AL1777" i="2"/>
  <c r="AG1777" i="2"/>
  <c r="AF1777" i="2"/>
  <c r="AL1793" i="2"/>
  <c r="AG1793" i="2"/>
  <c r="AF1793" i="2"/>
  <c r="AG1730" i="2"/>
  <c r="AG1734" i="2"/>
  <c r="AL1737" i="2"/>
  <c r="AF1738" i="2"/>
  <c r="AL1738" i="2"/>
  <c r="U1748" i="2"/>
  <c r="S1748" i="2"/>
  <c r="AG1757" i="2"/>
  <c r="AF1757" i="2"/>
  <c r="U1764" i="2"/>
  <c r="S1764" i="2"/>
  <c r="U1768" i="2"/>
  <c r="S1768" i="2"/>
  <c r="AG1773" i="2"/>
  <c r="AF1773" i="2"/>
  <c r="U1784" i="2"/>
  <c r="S1784" i="2"/>
  <c r="AG1789" i="2"/>
  <c r="AF1789" i="2"/>
  <c r="U1796" i="2"/>
  <c r="S1796" i="2"/>
  <c r="S1800" i="2"/>
  <c r="AL1827" i="2"/>
  <c r="AG1827" i="2"/>
  <c r="AF1827" i="2"/>
  <c r="AL1832" i="2"/>
  <c r="AG1832" i="2"/>
  <c r="AF1832" i="2"/>
  <c r="AL1871" i="2"/>
  <c r="AG1871" i="2"/>
  <c r="AF1871" i="2"/>
  <c r="AL1746" i="2"/>
  <c r="AL1754" i="2"/>
  <c r="AL1762" i="2"/>
  <c r="AL1770" i="2"/>
  <c r="AL1778" i="2"/>
  <c r="AL1786" i="2"/>
  <c r="AL1794" i="2"/>
  <c r="S1801" i="2"/>
  <c r="U1809" i="2"/>
  <c r="S1809" i="2"/>
  <c r="U1811" i="2"/>
  <c r="S1811" i="2"/>
  <c r="S1815" i="2"/>
  <c r="AL1825" i="2"/>
  <c r="AG1825" i="2"/>
  <c r="AF1825" i="2"/>
  <c r="U1830" i="2"/>
  <c r="S1830" i="2"/>
  <c r="U1833" i="2"/>
  <c r="S1833" i="2"/>
  <c r="S1834" i="2"/>
  <c r="U1834" i="2"/>
  <c r="AL1844" i="2"/>
  <c r="AG1844" i="2"/>
  <c r="AF1844" i="2"/>
  <c r="AL1847" i="2"/>
  <c r="AG1847" i="2"/>
  <c r="AF1866" i="2"/>
  <c r="AL1866" i="2"/>
  <c r="AL1867" i="2"/>
  <c r="AG1867" i="2"/>
  <c r="AF1867" i="2"/>
  <c r="AL1872" i="2"/>
  <c r="AG1872" i="2"/>
  <c r="AF1872" i="2"/>
  <c r="S1879" i="2"/>
  <c r="AL1889" i="2"/>
  <c r="AG1889" i="2"/>
  <c r="AF1889" i="2"/>
  <c r="U1894" i="2"/>
  <c r="S1894" i="2"/>
  <c r="AL1804" i="2"/>
  <c r="AF1804" i="2"/>
  <c r="AL1820" i="2"/>
  <c r="AG1820" i="2"/>
  <c r="AF1820" i="2"/>
  <c r="AL1823" i="2"/>
  <c r="AG1823" i="2"/>
  <c r="S1828" i="2"/>
  <c r="AF1842" i="2"/>
  <c r="AL1842" i="2"/>
  <c r="AL1843" i="2"/>
  <c r="AG1843" i="2"/>
  <c r="AF1843" i="2"/>
  <c r="AL1848" i="2"/>
  <c r="AG1848" i="2"/>
  <c r="AF1848" i="2"/>
  <c r="AL1865" i="2"/>
  <c r="AG1865" i="2"/>
  <c r="AF1865" i="2"/>
  <c r="U1870" i="2"/>
  <c r="S1870" i="2"/>
  <c r="S1874" i="2"/>
  <c r="U1874" i="2"/>
  <c r="AL1884" i="2"/>
  <c r="AG1884" i="2"/>
  <c r="AF1884" i="2"/>
  <c r="AL1887" i="2"/>
  <c r="AG1887" i="2"/>
  <c r="S1892" i="2"/>
  <c r="S1750" i="2"/>
  <c r="AF1750" i="2"/>
  <c r="S1758" i="2"/>
  <c r="AF1758" i="2"/>
  <c r="S1766" i="2"/>
  <c r="AF1766" i="2"/>
  <c r="S1774" i="2"/>
  <c r="AF1774" i="2"/>
  <c r="S1782" i="2"/>
  <c r="AF1782" i="2"/>
  <c r="S1790" i="2"/>
  <c r="AF1790" i="2"/>
  <c r="S1798" i="2"/>
  <c r="AF1798" i="2"/>
  <c r="AG1804" i="2"/>
  <c r="AG1805" i="2"/>
  <c r="AF1805" i="2"/>
  <c r="AF1818" i="2"/>
  <c r="AL1818" i="2"/>
  <c r="AL1819" i="2"/>
  <c r="AG1819" i="2"/>
  <c r="AF1819" i="2"/>
  <c r="AF1823" i="2"/>
  <c r="AL1824" i="2"/>
  <c r="AG1824" i="2"/>
  <c r="AF1824" i="2"/>
  <c r="AL1841" i="2"/>
  <c r="AG1841" i="2"/>
  <c r="AF1841" i="2"/>
  <c r="U1846" i="2"/>
  <c r="S1846" i="2"/>
  <c r="U1849" i="2"/>
  <c r="S1849" i="2"/>
  <c r="S1850" i="2"/>
  <c r="U1850" i="2"/>
  <c r="AL1860" i="2"/>
  <c r="AG1860" i="2"/>
  <c r="AF1860" i="2"/>
  <c r="AL1863" i="2"/>
  <c r="AG1863" i="2"/>
  <c r="U1869" i="2"/>
  <c r="AF1882" i="2"/>
  <c r="AL1882" i="2"/>
  <c r="AL1883" i="2"/>
  <c r="AG1883" i="2"/>
  <c r="AF1883" i="2"/>
  <c r="AF1887" i="2"/>
  <c r="AL1888" i="2"/>
  <c r="AG1888" i="2"/>
  <c r="AF1888" i="2"/>
  <c r="AG1806" i="2"/>
  <c r="AF1806" i="2"/>
  <c r="AL1817" i="2"/>
  <c r="AG1817" i="2"/>
  <c r="AF1817" i="2"/>
  <c r="U1822" i="2"/>
  <c r="S1822" i="2"/>
  <c r="U1825" i="2"/>
  <c r="S1825" i="2"/>
  <c r="S1826" i="2"/>
  <c r="U1826" i="2"/>
  <c r="AL1836" i="2"/>
  <c r="AG1836" i="2"/>
  <c r="AF1836" i="2"/>
  <c r="AL1839" i="2"/>
  <c r="AG1839" i="2"/>
  <c r="AF1858" i="2"/>
  <c r="AL1858" i="2"/>
  <c r="AL1859" i="2"/>
  <c r="AG1859" i="2"/>
  <c r="AF1859" i="2"/>
  <c r="AL1864" i="2"/>
  <c r="AG1864" i="2"/>
  <c r="AF1864" i="2"/>
  <c r="AL1881" i="2"/>
  <c r="AG1881" i="2"/>
  <c r="AF1881" i="2"/>
  <c r="U1886" i="2"/>
  <c r="S1886" i="2"/>
  <c r="U1889" i="2"/>
  <c r="S1889" i="2"/>
  <c r="S1890" i="2"/>
  <c r="U1890" i="2"/>
  <c r="AF1752" i="2"/>
  <c r="AF1760" i="2"/>
  <c r="AF1768" i="2"/>
  <c r="AF1776" i="2"/>
  <c r="AF1784" i="2"/>
  <c r="AF1792" i="2"/>
  <c r="T1806" i="2"/>
  <c r="AL1806" i="2"/>
  <c r="AF1810" i="2"/>
  <c r="AL1810" i="2"/>
  <c r="AL1811" i="2"/>
  <c r="AF1811" i="2"/>
  <c r="AL1812" i="2"/>
  <c r="AG1812" i="2"/>
  <c r="AF1812" i="2"/>
  <c r="AL1815" i="2"/>
  <c r="AG1815" i="2"/>
  <c r="U1820" i="2"/>
  <c r="S1820" i="2"/>
  <c r="U1821" i="2"/>
  <c r="AF1834" i="2"/>
  <c r="AL1834" i="2"/>
  <c r="AL1835" i="2"/>
  <c r="AG1835" i="2"/>
  <c r="AF1835" i="2"/>
  <c r="AF1839" i="2"/>
  <c r="AL1840" i="2"/>
  <c r="AG1840" i="2"/>
  <c r="AF1840" i="2"/>
  <c r="S1847" i="2"/>
  <c r="AL1857" i="2"/>
  <c r="AG1857" i="2"/>
  <c r="AF1857" i="2"/>
  <c r="AG1858" i="2"/>
  <c r="U1862" i="2"/>
  <c r="S1862" i="2"/>
  <c r="AL1876" i="2"/>
  <c r="AG1876" i="2"/>
  <c r="AF1876" i="2"/>
  <c r="AL1879" i="2"/>
  <c r="AG1879" i="2"/>
  <c r="U1885" i="2"/>
  <c r="AG1752" i="2"/>
  <c r="AG1760" i="2"/>
  <c r="AG1768" i="2"/>
  <c r="AG1776" i="2"/>
  <c r="AG1784" i="2"/>
  <c r="AG1792" i="2"/>
  <c r="AL1801" i="2"/>
  <c r="AG1801" i="2"/>
  <c r="AL1809" i="2"/>
  <c r="AG1809" i="2"/>
  <c r="AF1809" i="2"/>
  <c r="AL1816" i="2"/>
  <c r="AG1816" i="2"/>
  <c r="AF1816" i="2"/>
  <c r="AL1833" i="2"/>
  <c r="AG1833" i="2"/>
  <c r="AF1833" i="2"/>
  <c r="U1838" i="2"/>
  <c r="S1838" i="2"/>
  <c r="U1841" i="2"/>
  <c r="S1841" i="2"/>
  <c r="S1842" i="2"/>
  <c r="U1842" i="2"/>
  <c r="AL1852" i="2"/>
  <c r="AG1852" i="2"/>
  <c r="AF1852" i="2"/>
  <c r="AL1855" i="2"/>
  <c r="AG1855" i="2"/>
  <c r="U1860" i="2"/>
  <c r="S1860" i="2"/>
  <c r="AF1874" i="2"/>
  <c r="AL1874" i="2"/>
  <c r="AL1875" i="2"/>
  <c r="AG1875" i="2"/>
  <c r="AF1875" i="2"/>
  <c r="AL1880" i="2"/>
  <c r="AG1880" i="2"/>
  <c r="AF1880" i="2"/>
  <c r="AF1801" i="2"/>
  <c r="AL1808" i="2"/>
  <c r="AG1808" i="2"/>
  <c r="U1817" i="2"/>
  <c r="S1817" i="2"/>
  <c r="S1818" i="2"/>
  <c r="U1818" i="2"/>
  <c r="AL1828" i="2"/>
  <c r="AG1828" i="2"/>
  <c r="AF1828" i="2"/>
  <c r="AL1831" i="2"/>
  <c r="AG1831" i="2"/>
  <c r="U1836" i="2"/>
  <c r="S1836" i="2"/>
  <c r="AF1850" i="2"/>
  <c r="AL1850" i="2"/>
  <c r="AL1851" i="2"/>
  <c r="AG1851" i="2"/>
  <c r="AF1851" i="2"/>
  <c r="AF1855" i="2"/>
  <c r="AL1856" i="2"/>
  <c r="AG1856" i="2"/>
  <c r="AF1856" i="2"/>
  <c r="AL1873" i="2"/>
  <c r="AG1873" i="2"/>
  <c r="AF1873" i="2"/>
  <c r="AG1874" i="2"/>
  <c r="U1878" i="2"/>
  <c r="S1878" i="2"/>
  <c r="U1881" i="2"/>
  <c r="S1881" i="2"/>
  <c r="S1882" i="2"/>
  <c r="U1882" i="2"/>
  <c r="AL1892" i="2"/>
  <c r="AG1892" i="2"/>
  <c r="AF1892" i="2"/>
  <c r="AL1895" i="2"/>
  <c r="AG1895" i="2"/>
  <c r="AL1896" i="2"/>
  <c r="AG1896" i="2"/>
  <c r="AF1896" i="2"/>
  <c r="AF1814" i="2"/>
  <c r="AF1822" i="2"/>
  <c r="AF1830" i="2"/>
  <c r="AF1838" i="2"/>
  <c r="AF1846" i="2"/>
  <c r="AF1854" i="2"/>
  <c r="AF1862" i="2"/>
  <c r="AF1870" i="2"/>
  <c r="AF1878" i="2"/>
  <c r="AF1886" i="2"/>
  <c r="AF1894" i="2"/>
  <c r="S1819" i="2"/>
  <c r="S1827" i="2"/>
  <c r="S1835" i="2"/>
  <c r="S1843" i="2"/>
  <c r="S1851" i="2"/>
  <c r="S1859" i="2"/>
  <c r="S1875" i="2"/>
  <c r="S1883" i="2"/>
  <c r="S1891" i="2"/>
  <c r="S1896" i="2"/>
  <c r="AF1813" i="2"/>
  <c r="AF1821" i="2"/>
  <c r="AF1829" i="2"/>
  <c r="AF1837" i="2"/>
  <c r="AF1845" i="2"/>
  <c r="AF1853" i="2"/>
  <c r="AF1861" i="2"/>
  <c r="AF1869" i="2"/>
  <c r="AF1877" i="2"/>
  <c r="AF1885" i="2"/>
  <c r="AF1893" i="2"/>
  <c r="S1855" i="2" l="1"/>
  <c r="U1866" i="2"/>
  <c r="U1624" i="2"/>
  <c r="S1628" i="2"/>
  <c r="U1719" i="2"/>
  <c r="S1873" i="2"/>
  <c r="S1630" i="2"/>
  <c r="S1865" i="2"/>
  <c r="S1771" i="2"/>
  <c r="U1765" i="2"/>
  <c r="U1773" i="2"/>
  <c r="S1675" i="2"/>
  <c r="S1887" i="2"/>
  <c r="U1852" i="2"/>
  <c r="S1688" i="2"/>
  <c r="U1715" i="2"/>
  <c r="S1840" i="2"/>
  <c r="S1844" i="2"/>
  <c r="S1871" i="2"/>
  <c r="U1632" i="2"/>
  <c r="S1867" i="2"/>
  <c r="S1839" i="2"/>
  <c r="S1724" i="2"/>
  <c r="U1724" i="2"/>
  <c r="U1837" i="2"/>
  <c r="S1814" i="2"/>
  <c r="S1877" i="2"/>
  <c r="U1877" i="2"/>
  <c r="S1769" i="2"/>
  <c r="U1792" i="2"/>
  <c r="U1868" i="2"/>
  <c r="S1752" i="2"/>
  <c r="S1812" i="2"/>
  <c r="U1788" i="2"/>
  <c r="U1756" i="2"/>
  <c r="S1795" i="2"/>
  <c r="S1772" i="2"/>
  <c r="U1797" i="2"/>
  <c r="S1744" i="2"/>
  <c r="S1861" i="2"/>
  <c r="U1861" i="2"/>
  <c r="S1876" i="2"/>
  <c r="S1761" i="2"/>
  <c r="S1698" i="2"/>
  <c r="U1751" i="2"/>
  <c r="S1751" i="2"/>
  <c r="S1884" i="2"/>
  <c r="S1780" i="2"/>
  <c r="S1742" i="2"/>
  <c r="S1813" i="2"/>
  <c r="U1813" i="2"/>
  <c r="S1893" i="2"/>
  <c r="U1893" i="2"/>
  <c r="U1661" i="2"/>
  <c r="S1661" i="2"/>
  <c r="S1806" i="2"/>
  <c r="U1806" i="2"/>
  <c r="U1685" i="2"/>
  <c r="S1685" i="2"/>
  <c r="U1693" i="2"/>
  <c r="S1693" i="2"/>
  <c r="U1653" i="2"/>
  <c r="S1653" i="2"/>
  <c r="U1680" i="2"/>
  <c r="S1680" i="2"/>
  <c r="S1727" i="2"/>
  <c r="U1727" i="2"/>
  <c r="U1701" i="2"/>
  <c r="S1701" i="2"/>
  <c r="U1648" i="2"/>
  <c r="S1648" i="2"/>
  <c r="U1717" i="2"/>
  <c r="S1717" i="2"/>
  <c r="U1669" i="2"/>
  <c r="S1669" i="2"/>
  <c r="AD1623" i="2" l="1"/>
  <c r="Y1623" i="2"/>
  <c r="R1623" i="2"/>
  <c r="P1623" i="2"/>
  <c r="T1623" i="2" s="1"/>
  <c r="AD1622" i="2"/>
  <c r="AE1622" i="2" s="1"/>
  <c r="Y1622" i="2"/>
  <c r="X1622" i="2"/>
  <c r="W1622" i="2"/>
  <c r="R1622" i="2"/>
  <c r="P1622" i="2"/>
  <c r="T1622" i="2" s="1"/>
  <c r="AD1621" i="2"/>
  <c r="Y1621" i="2"/>
  <c r="R1621" i="2"/>
  <c r="P1621" i="2"/>
  <c r="AD1620" i="2"/>
  <c r="AE1620" i="2" s="1"/>
  <c r="Y1620" i="2"/>
  <c r="X1620" i="2"/>
  <c r="W1620" i="2"/>
  <c r="R1620" i="2"/>
  <c r="P1620" i="2"/>
  <c r="T1620" i="2" s="1"/>
  <c r="AD1619" i="2"/>
  <c r="Y1619" i="2"/>
  <c r="R1619" i="2"/>
  <c r="P1619" i="2"/>
  <c r="AD1618" i="2"/>
  <c r="AE1618" i="2" s="1"/>
  <c r="Y1618" i="2"/>
  <c r="X1618" i="2"/>
  <c r="W1618" i="2"/>
  <c r="R1618" i="2"/>
  <c r="P1618" i="2"/>
  <c r="AD1617" i="2"/>
  <c r="AE1617" i="2" s="1"/>
  <c r="Y1617" i="2"/>
  <c r="X1617" i="2"/>
  <c r="W1617" i="2"/>
  <c r="R1617" i="2"/>
  <c r="P1617" i="2"/>
  <c r="AD1616" i="2"/>
  <c r="AE1616" i="2" s="1"/>
  <c r="Y1616" i="2"/>
  <c r="X1616" i="2"/>
  <c r="W1616" i="2"/>
  <c r="R1616" i="2"/>
  <c r="P1616" i="2"/>
  <c r="T1616" i="2" s="1"/>
  <c r="AD1615" i="2"/>
  <c r="AE1615" i="2" s="1"/>
  <c r="Y1615" i="2"/>
  <c r="X1615" i="2"/>
  <c r="W1615" i="2"/>
  <c r="R1615" i="2"/>
  <c r="P1615" i="2"/>
  <c r="AD1614" i="2"/>
  <c r="AE1614" i="2" s="1"/>
  <c r="AL1614" i="2" s="1"/>
  <c r="Y1614" i="2"/>
  <c r="X1614" i="2"/>
  <c r="W1614" i="2"/>
  <c r="R1614" i="2"/>
  <c r="P1614" i="2"/>
  <c r="AD1613" i="2"/>
  <c r="Y1613" i="2"/>
  <c r="R1613" i="2"/>
  <c r="P1613" i="2"/>
  <c r="T1613" i="2" s="1"/>
  <c r="AD1612" i="2"/>
  <c r="Y1612" i="2"/>
  <c r="R1612" i="2"/>
  <c r="P1612" i="2"/>
  <c r="AD1611" i="2"/>
  <c r="AE1611" i="2" s="1"/>
  <c r="Y1611" i="2"/>
  <c r="X1611" i="2"/>
  <c r="W1611" i="2"/>
  <c r="R1611" i="2"/>
  <c r="P1611" i="2"/>
  <c r="T1611" i="2" s="1"/>
  <c r="AD1610" i="2"/>
  <c r="AE1610" i="2" s="1"/>
  <c r="Y1610" i="2"/>
  <c r="X1610" i="2"/>
  <c r="W1610" i="2"/>
  <c r="R1610" i="2"/>
  <c r="T1610" i="2" s="1"/>
  <c r="P1610" i="2"/>
  <c r="AD1609" i="2"/>
  <c r="AE1609" i="2" s="1"/>
  <c r="Y1609" i="2"/>
  <c r="X1609" i="2"/>
  <c r="W1609" i="2"/>
  <c r="R1609" i="2"/>
  <c r="P1609" i="2"/>
  <c r="T1609" i="2" s="1"/>
  <c r="AD1608" i="2"/>
  <c r="Y1608" i="2"/>
  <c r="R1608" i="2"/>
  <c r="P1608" i="2"/>
  <c r="AD1607" i="2"/>
  <c r="Y1607" i="2"/>
  <c r="R1607" i="2"/>
  <c r="P1607" i="2"/>
  <c r="T1607" i="2" s="1"/>
  <c r="S1607" i="2" s="1"/>
  <c r="AD1606" i="2"/>
  <c r="AE1606" i="2" s="1"/>
  <c r="Y1606" i="2"/>
  <c r="X1606" i="2"/>
  <c r="W1606" i="2"/>
  <c r="R1606" i="2"/>
  <c r="P1606" i="2"/>
  <c r="AD1605" i="2"/>
  <c r="AE1605" i="2" s="1"/>
  <c r="Y1605" i="2"/>
  <c r="X1605" i="2"/>
  <c r="W1605" i="2"/>
  <c r="R1605" i="2"/>
  <c r="P1605" i="2"/>
  <c r="T1605" i="2" s="1"/>
  <c r="AD1604" i="2"/>
  <c r="AE1604" i="2" s="1"/>
  <c r="Y1604" i="2"/>
  <c r="X1604" i="2"/>
  <c r="W1604" i="2"/>
  <c r="R1604" i="2"/>
  <c r="P1604" i="2"/>
  <c r="T1604" i="2" s="1"/>
  <c r="AD1603" i="2"/>
  <c r="AE1603" i="2" s="1"/>
  <c r="Y1603" i="2"/>
  <c r="X1603" i="2"/>
  <c r="W1603" i="2"/>
  <c r="R1603" i="2"/>
  <c r="P1603" i="2"/>
  <c r="T1603" i="2" s="1"/>
  <c r="AD1602" i="2"/>
  <c r="AE1602" i="2" s="1"/>
  <c r="AL1602" i="2" s="1"/>
  <c r="Y1602" i="2"/>
  <c r="X1602" i="2"/>
  <c r="W1602" i="2"/>
  <c r="R1602" i="2"/>
  <c r="P1602" i="2"/>
  <c r="AD1601" i="2"/>
  <c r="Y1601" i="2"/>
  <c r="R1601" i="2"/>
  <c r="P1601" i="2"/>
  <c r="T1601" i="2" s="1"/>
  <c r="AD1600" i="2"/>
  <c r="Y1600" i="2"/>
  <c r="R1600" i="2"/>
  <c r="P1600" i="2"/>
  <c r="AD1599" i="2"/>
  <c r="AE1599" i="2" s="1"/>
  <c r="Y1599" i="2"/>
  <c r="X1599" i="2"/>
  <c r="W1599" i="2"/>
  <c r="R1599" i="2"/>
  <c r="P1599" i="2"/>
  <c r="T1599" i="2" s="1"/>
  <c r="AD1598" i="2"/>
  <c r="AE1598" i="2" s="1"/>
  <c r="Y1598" i="2"/>
  <c r="X1598" i="2"/>
  <c r="W1598" i="2"/>
  <c r="R1598" i="2"/>
  <c r="P1598" i="2"/>
  <c r="T1598" i="2" s="1"/>
  <c r="AD1597" i="2"/>
  <c r="AE1597" i="2" s="1"/>
  <c r="Y1597" i="2"/>
  <c r="X1597" i="2"/>
  <c r="W1597" i="2"/>
  <c r="R1597" i="2"/>
  <c r="P1597" i="2"/>
  <c r="T1597" i="2" s="1"/>
  <c r="AD1596" i="2"/>
  <c r="AE1596" i="2" s="1"/>
  <c r="AL1596" i="2" s="1"/>
  <c r="Y1596" i="2"/>
  <c r="X1596" i="2"/>
  <c r="W1596" i="2"/>
  <c r="R1596" i="2"/>
  <c r="P1596" i="2"/>
  <c r="AD1595" i="2"/>
  <c r="AE1595" i="2" s="1"/>
  <c r="Y1595" i="2"/>
  <c r="X1595" i="2"/>
  <c r="W1595" i="2"/>
  <c r="R1595" i="2"/>
  <c r="P1595" i="2"/>
  <c r="AD1594" i="2"/>
  <c r="AE1594" i="2" s="1"/>
  <c r="Y1594" i="2"/>
  <c r="X1594" i="2"/>
  <c r="W1594" i="2"/>
  <c r="R1594" i="2"/>
  <c r="P1594" i="2"/>
  <c r="AD1593" i="2"/>
  <c r="AE1593" i="2" s="1"/>
  <c r="Y1593" i="2"/>
  <c r="X1593" i="2"/>
  <c r="W1593" i="2"/>
  <c r="R1593" i="2"/>
  <c r="P1593" i="2"/>
  <c r="AD1592" i="2"/>
  <c r="AE1592" i="2" s="1"/>
  <c r="Y1592" i="2"/>
  <c r="X1592" i="2"/>
  <c r="W1592" i="2"/>
  <c r="R1592" i="2"/>
  <c r="P1592" i="2"/>
  <c r="AD1591" i="2"/>
  <c r="AE1591" i="2" s="1"/>
  <c r="Y1591" i="2"/>
  <c r="X1591" i="2"/>
  <c r="W1591" i="2"/>
  <c r="R1591" i="2"/>
  <c r="P1591" i="2"/>
  <c r="AD1590" i="2"/>
  <c r="AE1590" i="2" s="1"/>
  <c r="Y1590" i="2"/>
  <c r="X1590" i="2"/>
  <c r="W1590" i="2"/>
  <c r="R1590" i="2"/>
  <c r="P1590" i="2"/>
  <c r="T1590" i="2" s="1"/>
  <c r="AD1589" i="2"/>
  <c r="AE1589" i="2" s="1"/>
  <c r="Y1589" i="2"/>
  <c r="X1589" i="2"/>
  <c r="W1589" i="2"/>
  <c r="R1589" i="2"/>
  <c r="P1589" i="2"/>
  <c r="AD1588" i="2"/>
  <c r="AE1588" i="2" s="1"/>
  <c r="AL1588" i="2" s="1"/>
  <c r="Y1588" i="2"/>
  <c r="X1588" i="2"/>
  <c r="W1588" i="2"/>
  <c r="R1588" i="2"/>
  <c r="P1588" i="2"/>
  <c r="AD1587" i="2"/>
  <c r="AE1587" i="2" s="1"/>
  <c r="Y1587" i="2"/>
  <c r="X1587" i="2"/>
  <c r="W1587" i="2"/>
  <c r="R1587" i="2"/>
  <c r="P1587" i="2"/>
  <c r="AD1586" i="2"/>
  <c r="Y1586" i="2"/>
  <c r="R1586" i="2"/>
  <c r="P1586" i="2"/>
  <c r="T1586" i="2" s="1"/>
  <c r="AD1585" i="2"/>
  <c r="AE1585" i="2" s="1"/>
  <c r="AL1585" i="2" s="1"/>
  <c r="Y1585" i="2"/>
  <c r="X1585" i="2"/>
  <c r="W1585" i="2"/>
  <c r="R1585" i="2"/>
  <c r="P1585" i="2"/>
  <c r="AD1584" i="2"/>
  <c r="Y1584" i="2"/>
  <c r="R1584" i="2"/>
  <c r="P1584" i="2"/>
  <c r="T1584" i="2" s="1"/>
  <c r="AD1583" i="2"/>
  <c r="AE1583" i="2" s="1"/>
  <c r="Y1583" i="2"/>
  <c r="X1583" i="2"/>
  <c r="W1583" i="2"/>
  <c r="R1583" i="2"/>
  <c r="P1583" i="2"/>
  <c r="AD1582" i="2"/>
  <c r="AE1582" i="2" s="1"/>
  <c r="Y1582" i="2"/>
  <c r="X1582" i="2"/>
  <c r="W1582" i="2"/>
  <c r="R1582" i="2"/>
  <c r="P1582" i="2"/>
  <c r="AD1581" i="2"/>
  <c r="AE1581" i="2" s="1"/>
  <c r="Y1581" i="2"/>
  <c r="X1581" i="2"/>
  <c r="W1581" i="2"/>
  <c r="R1581" i="2"/>
  <c r="P1581" i="2"/>
  <c r="AD1580" i="2"/>
  <c r="AE1580" i="2" s="1"/>
  <c r="AL1580" i="2" s="1"/>
  <c r="Y1580" i="2"/>
  <c r="X1580" i="2"/>
  <c r="W1580" i="2"/>
  <c r="R1580" i="2"/>
  <c r="P1580" i="2"/>
  <c r="AD1579" i="2"/>
  <c r="AE1579" i="2" s="1"/>
  <c r="AL1579" i="2" s="1"/>
  <c r="Y1579" i="2"/>
  <c r="X1579" i="2"/>
  <c r="W1579" i="2"/>
  <c r="R1579" i="2"/>
  <c r="P1579" i="2"/>
  <c r="AD1578" i="2"/>
  <c r="AE1578" i="2" s="1"/>
  <c r="Y1578" i="2"/>
  <c r="X1578" i="2"/>
  <c r="W1578" i="2"/>
  <c r="R1578" i="2"/>
  <c r="P1578" i="2"/>
  <c r="T1578" i="2" s="1"/>
  <c r="AD1577" i="2"/>
  <c r="AE1577" i="2" s="1"/>
  <c r="Y1577" i="2"/>
  <c r="X1577" i="2"/>
  <c r="W1577" i="2"/>
  <c r="R1577" i="2"/>
  <c r="P1577" i="2"/>
  <c r="T1577" i="2" s="1"/>
  <c r="AD1576" i="2"/>
  <c r="Y1576" i="2"/>
  <c r="R1576" i="2"/>
  <c r="P1576" i="2"/>
  <c r="AD1575" i="2"/>
  <c r="AE1575" i="2" s="1"/>
  <c r="Y1575" i="2"/>
  <c r="X1575" i="2"/>
  <c r="W1575" i="2"/>
  <c r="R1575" i="2"/>
  <c r="P1575" i="2"/>
  <c r="T1575" i="2" s="1"/>
  <c r="AD1574" i="2"/>
  <c r="AE1574" i="2" s="1"/>
  <c r="Y1574" i="2"/>
  <c r="X1574" i="2"/>
  <c r="W1574" i="2"/>
  <c r="R1574" i="2"/>
  <c r="P1574" i="2"/>
  <c r="T1574" i="2" s="1"/>
  <c r="AD1573" i="2"/>
  <c r="AE1573" i="2" s="1"/>
  <c r="Y1573" i="2"/>
  <c r="X1573" i="2"/>
  <c r="W1573" i="2"/>
  <c r="R1573" i="2"/>
  <c r="P1573" i="2"/>
  <c r="T1573" i="2" s="1"/>
  <c r="AD1572" i="2"/>
  <c r="AE1572" i="2" s="1"/>
  <c r="Y1572" i="2"/>
  <c r="X1572" i="2"/>
  <c r="W1572" i="2"/>
  <c r="R1572" i="2"/>
  <c r="P1572" i="2"/>
  <c r="T1572" i="2" s="1"/>
  <c r="AD1571" i="2"/>
  <c r="AE1571" i="2" s="1"/>
  <c r="AL1571" i="2" s="1"/>
  <c r="Y1571" i="2"/>
  <c r="X1571" i="2"/>
  <c r="W1571" i="2"/>
  <c r="R1571" i="2"/>
  <c r="P1571" i="2"/>
  <c r="AD1570" i="2"/>
  <c r="Y1570" i="2"/>
  <c r="R1570" i="2"/>
  <c r="P1570" i="2"/>
  <c r="T1570" i="2" s="1"/>
  <c r="AD1569" i="2"/>
  <c r="AE1569" i="2" s="1"/>
  <c r="Y1569" i="2"/>
  <c r="X1569" i="2"/>
  <c r="W1569" i="2"/>
  <c r="R1569" i="2"/>
  <c r="P1569" i="2"/>
  <c r="T1569" i="2" s="1"/>
  <c r="AD1568" i="2"/>
  <c r="AE1568" i="2" s="1"/>
  <c r="AG1568" i="2" s="1"/>
  <c r="Y1568" i="2"/>
  <c r="X1568" i="2"/>
  <c r="W1568" i="2"/>
  <c r="R1568" i="2"/>
  <c r="P1568" i="2"/>
  <c r="AD1567" i="2"/>
  <c r="Y1567" i="2"/>
  <c r="R1567" i="2"/>
  <c r="P1567" i="2"/>
  <c r="AD1566" i="2"/>
  <c r="Y1566" i="2"/>
  <c r="R1566" i="2"/>
  <c r="P1566" i="2"/>
  <c r="AD1565" i="2"/>
  <c r="AE1565" i="2" s="1"/>
  <c r="Y1565" i="2"/>
  <c r="X1565" i="2"/>
  <c r="W1565" i="2"/>
  <c r="R1565" i="2"/>
  <c r="P1565" i="2"/>
  <c r="T1565" i="2" s="1"/>
  <c r="AD1564" i="2"/>
  <c r="AE1564" i="2" s="1"/>
  <c r="AL1564" i="2" s="1"/>
  <c r="Y1564" i="2"/>
  <c r="X1564" i="2"/>
  <c r="W1564" i="2"/>
  <c r="R1564" i="2"/>
  <c r="P1564" i="2"/>
  <c r="T1564" i="2" s="1"/>
  <c r="U1564" i="2" s="1"/>
  <c r="AD1563" i="2"/>
  <c r="AE1563" i="2" s="1"/>
  <c r="Y1563" i="2"/>
  <c r="X1563" i="2"/>
  <c r="W1563" i="2"/>
  <c r="R1563" i="2"/>
  <c r="P1563" i="2"/>
  <c r="AE1562" i="2"/>
  <c r="AG1562" i="2" s="1"/>
  <c r="AD1562" i="2"/>
  <c r="Y1562" i="2"/>
  <c r="X1562" i="2"/>
  <c r="W1562" i="2"/>
  <c r="R1562" i="2"/>
  <c r="P1562" i="2"/>
  <c r="AD1561" i="2"/>
  <c r="AE1561" i="2" s="1"/>
  <c r="AF1561" i="2" s="1"/>
  <c r="Y1561" i="2"/>
  <c r="X1561" i="2"/>
  <c r="W1561" i="2"/>
  <c r="R1561" i="2"/>
  <c r="P1561" i="2"/>
  <c r="AD1560" i="2"/>
  <c r="AE1560" i="2" s="1"/>
  <c r="Y1560" i="2"/>
  <c r="X1560" i="2"/>
  <c r="W1560" i="2"/>
  <c r="R1560" i="2"/>
  <c r="P1560" i="2"/>
  <c r="T1560" i="2" s="1"/>
  <c r="AD1559" i="2"/>
  <c r="Y1559" i="2"/>
  <c r="R1559" i="2"/>
  <c r="P1559" i="2"/>
  <c r="AD1558" i="2"/>
  <c r="Y1558" i="2"/>
  <c r="R1558" i="2"/>
  <c r="P1558" i="2"/>
  <c r="T1558" i="2" s="1"/>
  <c r="AD1557" i="2"/>
  <c r="AE1557" i="2" s="1"/>
  <c r="AG1557" i="2" s="1"/>
  <c r="Y1557" i="2"/>
  <c r="X1557" i="2"/>
  <c r="W1557" i="2"/>
  <c r="R1557" i="2"/>
  <c r="P1557" i="2"/>
  <c r="T1557" i="2" s="1"/>
  <c r="U1557" i="2" s="1"/>
  <c r="AD1556" i="2"/>
  <c r="AE1556" i="2" s="1"/>
  <c r="AL1556" i="2" s="1"/>
  <c r="Y1556" i="2"/>
  <c r="X1556" i="2"/>
  <c r="W1556" i="2"/>
  <c r="R1556" i="2"/>
  <c r="P1556" i="2"/>
  <c r="AD1555" i="2"/>
  <c r="AE1555" i="2" s="1"/>
  <c r="AG1555" i="2" s="1"/>
  <c r="Y1555" i="2"/>
  <c r="X1555" i="2"/>
  <c r="W1555" i="2"/>
  <c r="R1555" i="2"/>
  <c r="P1555" i="2"/>
  <c r="AD1554" i="2"/>
  <c r="AE1554" i="2" s="1"/>
  <c r="Y1554" i="2"/>
  <c r="X1554" i="2"/>
  <c r="W1554" i="2"/>
  <c r="R1554" i="2"/>
  <c r="P1554" i="2"/>
  <c r="AD1553" i="2"/>
  <c r="AE1553" i="2" s="1"/>
  <c r="Y1553" i="2"/>
  <c r="X1553" i="2"/>
  <c r="W1553" i="2"/>
  <c r="R1553" i="2"/>
  <c r="P1553" i="2"/>
  <c r="AD1552" i="2"/>
  <c r="AE1552" i="2" s="1"/>
  <c r="Y1552" i="2"/>
  <c r="X1552" i="2"/>
  <c r="W1552" i="2"/>
  <c r="R1552" i="2"/>
  <c r="P1552" i="2"/>
  <c r="T1552" i="2" s="1"/>
  <c r="AD1551" i="2"/>
  <c r="Y1551" i="2"/>
  <c r="R1551" i="2"/>
  <c r="P1551" i="2"/>
  <c r="AD1550" i="2"/>
  <c r="AE1550" i="2" s="1"/>
  <c r="Y1550" i="2"/>
  <c r="X1550" i="2"/>
  <c r="W1550" i="2"/>
  <c r="R1550" i="2"/>
  <c r="P1550" i="2"/>
  <c r="AD1549" i="2"/>
  <c r="AE1549" i="2" s="1"/>
  <c r="Y1549" i="2"/>
  <c r="X1549" i="2"/>
  <c r="W1549" i="2"/>
  <c r="R1549" i="2"/>
  <c r="P1549" i="2"/>
  <c r="T1549" i="2" s="1"/>
  <c r="AD1548" i="2"/>
  <c r="AE1548" i="2" s="1"/>
  <c r="AL1548" i="2" s="1"/>
  <c r="Y1548" i="2"/>
  <c r="X1548" i="2"/>
  <c r="W1548" i="2"/>
  <c r="R1548" i="2"/>
  <c r="P1548" i="2"/>
  <c r="AD1547" i="2"/>
  <c r="AE1547" i="2" s="1"/>
  <c r="AF1547" i="2" s="1"/>
  <c r="Y1547" i="2"/>
  <c r="X1547" i="2"/>
  <c r="W1547" i="2"/>
  <c r="R1547" i="2"/>
  <c r="P1547" i="2"/>
  <c r="T1547" i="2" s="1"/>
  <c r="AD1546" i="2"/>
  <c r="AE1546" i="2" s="1"/>
  <c r="AG1546" i="2" s="1"/>
  <c r="Y1546" i="2"/>
  <c r="X1546" i="2"/>
  <c r="W1546" i="2"/>
  <c r="R1546" i="2"/>
  <c r="P1546" i="2"/>
  <c r="T1546" i="2" s="1"/>
  <c r="U1546" i="2" s="1"/>
  <c r="AD1545" i="2"/>
  <c r="AE1545" i="2" s="1"/>
  <c r="Y1545" i="2"/>
  <c r="X1545" i="2"/>
  <c r="W1545" i="2"/>
  <c r="R1545" i="2"/>
  <c r="P1545" i="2"/>
  <c r="AD1544" i="2"/>
  <c r="AE1544" i="2" s="1"/>
  <c r="Y1544" i="2"/>
  <c r="X1544" i="2"/>
  <c r="W1544" i="2"/>
  <c r="R1544" i="2"/>
  <c r="P1544" i="2"/>
  <c r="T1544" i="2" s="1"/>
  <c r="S1544" i="2" s="1"/>
  <c r="AD1543" i="2"/>
  <c r="Y1543" i="2"/>
  <c r="R1543" i="2"/>
  <c r="P1543" i="2"/>
  <c r="AD1542" i="2"/>
  <c r="AE1542" i="2" s="1"/>
  <c r="Y1542" i="2"/>
  <c r="X1542" i="2"/>
  <c r="W1542" i="2"/>
  <c r="R1542" i="2"/>
  <c r="T1542" i="2" s="1"/>
  <c r="S1542" i="2" s="1"/>
  <c r="P1542" i="2"/>
  <c r="AD1541" i="2"/>
  <c r="AE1541" i="2" s="1"/>
  <c r="AL1541" i="2" s="1"/>
  <c r="Y1541" i="2"/>
  <c r="X1541" i="2"/>
  <c r="W1541" i="2"/>
  <c r="R1541" i="2"/>
  <c r="P1541" i="2"/>
  <c r="AD1540" i="2"/>
  <c r="AE1540" i="2" s="1"/>
  <c r="Y1540" i="2"/>
  <c r="X1540" i="2"/>
  <c r="W1540" i="2"/>
  <c r="R1540" i="2"/>
  <c r="P1540" i="2"/>
  <c r="AD1539" i="2"/>
  <c r="Y1539" i="2"/>
  <c r="R1539" i="2"/>
  <c r="P1539" i="2"/>
  <c r="U1558" i="2" l="1"/>
  <c r="V1558" i="2" s="1"/>
  <c r="W1558" i="2" s="1"/>
  <c r="S1558" i="2"/>
  <c r="AL1581" i="2"/>
  <c r="AF1581" i="2"/>
  <c r="T1555" i="2"/>
  <c r="S1555" i="2" s="1"/>
  <c r="T1545" i="2"/>
  <c r="U1545" i="2" s="1"/>
  <c r="T1567" i="2"/>
  <c r="S1567" i="2" s="1"/>
  <c r="T1594" i="2"/>
  <c r="U1594" i="2" s="1"/>
  <c r="T1580" i="2"/>
  <c r="U1580" i="2" s="1"/>
  <c r="T1539" i="2"/>
  <c r="U1539" i="2" s="1"/>
  <c r="V1539" i="2" s="1"/>
  <c r="X1539" i="2" s="1"/>
  <c r="T1614" i="2"/>
  <c r="T1548" i="2"/>
  <c r="U1548" i="2" s="1"/>
  <c r="T1566" i="2"/>
  <c r="T1579" i="2"/>
  <c r="T1589" i="2"/>
  <c r="T1591" i="2"/>
  <c r="U1591" i="2" s="1"/>
  <c r="T1593" i="2"/>
  <c r="S1593" i="2" s="1"/>
  <c r="T1612" i="2"/>
  <c r="U1612" i="2" s="1"/>
  <c r="V1612" i="2" s="1"/>
  <c r="AL1562" i="2"/>
  <c r="AF1564" i="2"/>
  <c r="T1556" i="2"/>
  <c r="S1556" i="2" s="1"/>
  <c r="T1571" i="2"/>
  <c r="S1571" i="2" s="1"/>
  <c r="T1585" i="2"/>
  <c r="U1585" i="2" s="1"/>
  <c r="T1615" i="2"/>
  <c r="U1615" i="2" s="1"/>
  <c r="T1617" i="2"/>
  <c r="T1621" i="2"/>
  <c r="U1549" i="2"/>
  <c r="S1549" i="2"/>
  <c r="AG1610" i="2"/>
  <c r="AL1610" i="2"/>
  <c r="AF1610" i="2"/>
  <c r="AF1553" i="2"/>
  <c r="AL1553" i="2"/>
  <c r="AG1553" i="2"/>
  <c r="AL1587" i="2"/>
  <c r="AF1587" i="2"/>
  <c r="AF1604" i="2"/>
  <c r="AG1604" i="2"/>
  <c r="AL1604" i="2"/>
  <c r="AG1590" i="2"/>
  <c r="AF1590" i="2"/>
  <c r="AL1590" i="2"/>
  <c r="AG1598" i="2"/>
  <c r="AF1598" i="2"/>
  <c r="AL1598" i="2"/>
  <c r="AF1544" i="2"/>
  <c r="AL1544" i="2"/>
  <c r="AG1544" i="2"/>
  <c r="AG1542" i="2"/>
  <c r="AL1542" i="2"/>
  <c r="AF1542" i="2"/>
  <c r="AL1595" i="2"/>
  <c r="AF1595" i="2"/>
  <c r="S1579" i="2"/>
  <c r="U1579" i="2"/>
  <c r="AL1560" i="2"/>
  <c r="AG1560" i="2"/>
  <c r="AF1616" i="2"/>
  <c r="AL1616" i="2"/>
  <c r="AG1616" i="2"/>
  <c r="AF1540" i="2"/>
  <c r="AG1540" i="2"/>
  <c r="AL1540" i="2"/>
  <c r="AG1545" i="2"/>
  <c r="AF1545" i="2"/>
  <c r="AF1554" i="2"/>
  <c r="AL1554" i="2"/>
  <c r="AG1554" i="2"/>
  <c r="AG1582" i="2"/>
  <c r="AL1582" i="2"/>
  <c r="U1555" i="2"/>
  <c r="T1588" i="2"/>
  <c r="S1588" i="2" s="1"/>
  <c r="T1540" i="2"/>
  <c r="S1540" i="2" s="1"/>
  <c r="S1546" i="2"/>
  <c r="T1602" i="2"/>
  <c r="T1576" i="2"/>
  <c r="S1576" i="2" s="1"/>
  <c r="T1587" i="2"/>
  <c r="U1587" i="2" s="1"/>
  <c r="AL1546" i="2"/>
  <c r="T1541" i="2"/>
  <c r="U1541" i="2" s="1"/>
  <c r="T1551" i="2"/>
  <c r="S1551" i="2" s="1"/>
  <c r="T1553" i="2"/>
  <c r="S1553" i="2" s="1"/>
  <c r="T1561" i="2"/>
  <c r="U1593" i="2"/>
  <c r="T1583" i="2"/>
  <c r="U1583" i="2" s="1"/>
  <c r="T1582" i="2"/>
  <c r="S1582" i="2" s="1"/>
  <c r="T1559" i="2"/>
  <c r="S1559" i="2" s="1"/>
  <c r="T1568" i="2"/>
  <c r="U1568" i="2" s="1"/>
  <c r="T1618" i="2"/>
  <c r="T1595" i="2"/>
  <c r="T1554" i="2"/>
  <c r="T1562" i="2"/>
  <c r="T1596" i="2"/>
  <c r="U1596" i="2" s="1"/>
  <c r="T1581" i="2"/>
  <c r="U1581" i="2" s="1"/>
  <c r="T1550" i="2"/>
  <c r="S1550" i="2" s="1"/>
  <c r="T1563" i="2"/>
  <c r="S1563" i="2" s="1"/>
  <c r="AL1568" i="2"/>
  <c r="T1608" i="2"/>
  <c r="U1608" i="2" s="1"/>
  <c r="V1608" i="2" s="1"/>
  <c r="T1619" i="2"/>
  <c r="S1619" i="2" s="1"/>
  <c r="AF1550" i="2"/>
  <c r="AL1550" i="2"/>
  <c r="AG1550" i="2"/>
  <c r="AL1549" i="2"/>
  <c r="AF1549" i="2"/>
  <c r="AG1549" i="2"/>
  <c r="U1547" i="2"/>
  <c r="S1547" i="2"/>
  <c r="S1554" i="2"/>
  <c r="U1554" i="2"/>
  <c r="U1578" i="2"/>
  <c r="S1578" i="2"/>
  <c r="S1584" i="2"/>
  <c r="U1584" i="2"/>
  <c r="V1584" i="2" s="1"/>
  <c r="U1620" i="2"/>
  <c r="S1620" i="2"/>
  <c r="AF1622" i="2"/>
  <c r="AL1622" i="2"/>
  <c r="U1542" i="2"/>
  <c r="T1543" i="2"/>
  <c r="AG1547" i="2"/>
  <c r="U1556" i="2"/>
  <c r="AL1557" i="2"/>
  <c r="AE1558" i="2"/>
  <c r="U1572" i="2"/>
  <c r="S1572" i="2"/>
  <c r="S1573" i="2"/>
  <c r="U1573" i="2"/>
  <c r="S1587" i="2"/>
  <c r="AL1597" i="2"/>
  <c r="AG1597" i="2"/>
  <c r="AF1597" i="2"/>
  <c r="S1601" i="2"/>
  <c r="U1601" i="2"/>
  <c r="V1601" i="2" s="1"/>
  <c r="AL1603" i="2"/>
  <c r="AG1603" i="2"/>
  <c r="AF1603" i="2"/>
  <c r="AL1606" i="2"/>
  <c r="AG1606" i="2"/>
  <c r="AF1606" i="2"/>
  <c r="AL1618" i="2"/>
  <c r="AG1618" i="2"/>
  <c r="AF1618" i="2"/>
  <c r="AG1622" i="2"/>
  <c r="AL1547" i="2"/>
  <c r="S1557" i="2"/>
  <c r="U1577" i="2"/>
  <c r="S1577" i="2"/>
  <c r="AL1599" i="2"/>
  <c r="AG1599" i="2"/>
  <c r="AF1599" i="2"/>
  <c r="AL1605" i="2"/>
  <c r="AG1605" i="2"/>
  <c r="AF1605" i="2"/>
  <c r="AL1609" i="2"/>
  <c r="AG1609" i="2"/>
  <c r="AF1609" i="2"/>
  <c r="S1613" i="2"/>
  <c r="U1613" i="2"/>
  <c r="V1613" i="2" s="1"/>
  <c r="AL1615" i="2"/>
  <c r="AG1615" i="2"/>
  <c r="AF1615" i="2"/>
  <c r="AL1617" i="2"/>
  <c r="AG1617" i="2"/>
  <c r="AF1617" i="2"/>
  <c r="U1623" i="2"/>
  <c r="V1623" i="2" s="1"/>
  <c r="S1623" i="2"/>
  <c r="U1574" i="2"/>
  <c r="S1574" i="2"/>
  <c r="S1590" i="2"/>
  <c r="U1590" i="2"/>
  <c r="U1621" i="2"/>
  <c r="V1621" i="2" s="1"/>
  <c r="S1621" i="2"/>
  <c r="AF1541" i="2"/>
  <c r="S1545" i="2"/>
  <c r="AL1545" i="2"/>
  <c r="AF1548" i="2"/>
  <c r="AL1561" i="2"/>
  <c r="AG1561" i="2"/>
  <c r="AL1563" i="2"/>
  <c r="AG1563" i="2"/>
  <c r="AF1563" i="2"/>
  <c r="AL1565" i="2"/>
  <c r="AG1565" i="2"/>
  <c r="AF1565" i="2"/>
  <c r="AL1569" i="2"/>
  <c r="AG1569" i="2"/>
  <c r="AF1569" i="2"/>
  <c r="U1571" i="2"/>
  <c r="AL1575" i="2"/>
  <c r="AG1575" i="2"/>
  <c r="AF1575" i="2"/>
  <c r="U1586" i="2"/>
  <c r="V1586" i="2" s="1"/>
  <c r="S1586" i="2"/>
  <c r="AG1593" i="2"/>
  <c r="AF1593" i="2"/>
  <c r="AL1594" i="2"/>
  <c r="AG1594" i="2"/>
  <c r="AF1594" i="2"/>
  <c r="T1600" i="2"/>
  <c r="T1606" i="2"/>
  <c r="AL1611" i="2"/>
  <c r="AG1611" i="2"/>
  <c r="AF1611" i="2"/>
  <c r="U1544" i="2"/>
  <c r="AF1557" i="2"/>
  <c r="U1566" i="2"/>
  <c r="V1566" i="2" s="1"/>
  <c r="S1566" i="2"/>
  <c r="AL1574" i="2"/>
  <c r="AG1574" i="2"/>
  <c r="AF1574" i="2"/>
  <c r="AL1589" i="2"/>
  <c r="AG1589" i="2"/>
  <c r="AF1589" i="2"/>
  <c r="AL1592" i="2"/>
  <c r="AG1592" i="2"/>
  <c r="AF1592" i="2"/>
  <c r="AL1593" i="2"/>
  <c r="U1597" i="2"/>
  <c r="S1597" i="2"/>
  <c r="S1598" i="2"/>
  <c r="U1598" i="2"/>
  <c r="U1603" i="2"/>
  <c r="S1603" i="2"/>
  <c r="S1604" i="2"/>
  <c r="U1604" i="2"/>
  <c r="U1607" i="2"/>
  <c r="V1607" i="2" s="1"/>
  <c r="U1618" i="2"/>
  <c r="S1618" i="2"/>
  <c r="U1619" i="2"/>
  <c r="V1619" i="2" s="1"/>
  <c r="S1622" i="2"/>
  <c r="U1622" i="2"/>
  <c r="U1552" i="2"/>
  <c r="S1552" i="2"/>
  <c r="AG1541" i="2"/>
  <c r="AG1548" i="2"/>
  <c r="AL1552" i="2"/>
  <c r="AF1552" i="2"/>
  <c r="AF1546" i="2"/>
  <c r="AG1552" i="2"/>
  <c r="AF1555" i="2"/>
  <c r="U1559" i="2"/>
  <c r="V1559" i="2" s="1"/>
  <c r="U1560" i="2"/>
  <c r="S1560" i="2"/>
  <c r="AG1564" i="2"/>
  <c r="AF1573" i="2"/>
  <c r="AL1573" i="2"/>
  <c r="U1575" i="2"/>
  <c r="S1575" i="2"/>
  <c r="AL1583" i="2"/>
  <c r="AG1583" i="2"/>
  <c r="AF1583" i="2"/>
  <c r="AL1591" i="2"/>
  <c r="AG1591" i="2"/>
  <c r="AF1591" i="2"/>
  <c r="U1599" i="2"/>
  <c r="S1599" i="2"/>
  <c r="U1605" i="2"/>
  <c r="S1605" i="2"/>
  <c r="U1609" i="2"/>
  <c r="S1609" i="2"/>
  <c r="S1610" i="2"/>
  <c r="U1610" i="2"/>
  <c r="S1616" i="2"/>
  <c r="U1616" i="2"/>
  <c r="U1617" i="2"/>
  <c r="S1617" i="2"/>
  <c r="AL1620" i="2"/>
  <c r="AG1620" i="2"/>
  <c r="AF1620" i="2"/>
  <c r="AL1577" i="2"/>
  <c r="AG1577" i="2"/>
  <c r="AF1577" i="2"/>
  <c r="U1589" i="2"/>
  <c r="S1589" i="2"/>
  <c r="U1614" i="2"/>
  <c r="S1614" i="2"/>
  <c r="AL1555" i="2"/>
  <c r="AG1556" i="2"/>
  <c r="AF1556" i="2"/>
  <c r="X1558" i="2"/>
  <c r="S1564" i="2"/>
  <c r="U1565" i="2"/>
  <c r="S1565" i="2"/>
  <c r="U1569" i="2"/>
  <c r="S1569" i="2"/>
  <c r="S1570" i="2"/>
  <c r="U1570" i="2"/>
  <c r="V1570" i="2" s="1"/>
  <c r="AL1572" i="2"/>
  <c r="AG1572" i="2"/>
  <c r="AF1572" i="2"/>
  <c r="AG1573" i="2"/>
  <c r="U1576" i="2"/>
  <c r="V1576" i="2" s="1"/>
  <c r="AL1578" i="2"/>
  <c r="AG1578" i="2"/>
  <c r="AF1578" i="2"/>
  <c r="AG1579" i="2"/>
  <c r="AF1579" i="2"/>
  <c r="T1592" i="2"/>
  <c r="U1602" i="2"/>
  <c r="S1602" i="2"/>
  <c r="U1611" i="2"/>
  <c r="S1611" i="2"/>
  <c r="AG1581" i="2"/>
  <c r="AG1587" i="2"/>
  <c r="AG1595" i="2"/>
  <c r="AF1560" i="2"/>
  <c r="AF1580" i="2"/>
  <c r="S1594" i="2"/>
  <c r="AG1580" i="2"/>
  <c r="AF1562" i="2"/>
  <c r="AF1568" i="2"/>
  <c r="AF1571" i="2"/>
  <c r="AF1582" i="2"/>
  <c r="AF1585" i="2"/>
  <c r="AF1588" i="2"/>
  <c r="AF1596" i="2"/>
  <c r="AF1602" i="2"/>
  <c r="AF1614" i="2"/>
  <c r="AG1571" i="2"/>
  <c r="AG1585" i="2"/>
  <c r="AG1588" i="2"/>
  <c r="AG1596" i="2"/>
  <c r="AG1602" i="2"/>
  <c r="AG1614" i="2"/>
  <c r="S1615" i="2" l="1"/>
  <c r="U1553" i="2"/>
  <c r="S1585" i="2"/>
  <c r="S1580" i="2"/>
  <c r="S1548" i="2"/>
  <c r="W1539" i="2"/>
  <c r="S1539" i="2"/>
  <c r="S1612" i="2"/>
  <c r="AE1539" i="2"/>
  <c r="AF1539" i="2" s="1"/>
  <c r="U1567" i="2"/>
  <c r="V1567" i="2" s="1"/>
  <c r="W1567" i="2" s="1"/>
  <c r="S1591" i="2"/>
  <c r="S1541" i="2"/>
  <c r="S1568" i="2"/>
  <c r="U1551" i="2"/>
  <c r="V1551" i="2" s="1"/>
  <c r="U1563" i="2"/>
  <c r="U1582" i="2"/>
  <c r="S1583" i="2"/>
  <c r="U1550" i="2"/>
  <c r="U1595" i="2"/>
  <c r="S1595" i="2"/>
  <c r="S1608" i="2"/>
  <c r="U1588" i="2"/>
  <c r="S1581" i="2"/>
  <c r="U1561" i="2"/>
  <c r="S1561" i="2"/>
  <c r="S1596" i="2"/>
  <c r="U1540" i="2"/>
  <c r="S1562" i="2"/>
  <c r="U1562" i="2"/>
  <c r="AE1559" i="2"/>
  <c r="X1559" i="2"/>
  <c r="W1559" i="2"/>
  <c r="AE1608" i="2"/>
  <c r="X1608" i="2"/>
  <c r="W1608" i="2"/>
  <c r="U1592" i="2"/>
  <c r="S1592" i="2"/>
  <c r="X1612" i="2"/>
  <c r="W1612" i="2"/>
  <c r="AE1612" i="2"/>
  <c r="AE1613" i="2"/>
  <c r="X1613" i="2"/>
  <c r="W1613" i="2"/>
  <c r="U1543" i="2"/>
  <c r="V1543" i="2" s="1"/>
  <c r="S1543" i="2"/>
  <c r="AE1607" i="2"/>
  <c r="X1607" i="2"/>
  <c r="W1607" i="2"/>
  <c r="X1621" i="2"/>
  <c r="W1621" i="2"/>
  <c r="AE1621" i="2"/>
  <c r="AE1584" i="2"/>
  <c r="X1584" i="2"/>
  <c r="W1584" i="2"/>
  <c r="AE1623" i="2"/>
  <c r="X1623" i="2"/>
  <c r="W1623" i="2"/>
  <c r="AE1570" i="2"/>
  <c r="X1570" i="2"/>
  <c r="W1570" i="2"/>
  <c r="U1606" i="2"/>
  <c r="S1606" i="2"/>
  <c r="X1586" i="2"/>
  <c r="W1586" i="2"/>
  <c r="AE1586" i="2"/>
  <c r="AE1601" i="2"/>
  <c r="X1601" i="2"/>
  <c r="W1601" i="2"/>
  <c r="AE1619" i="2"/>
  <c r="X1619" i="2"/>
  <c r="W1619" i="2"/>
  <c r="U1600" i="2"/>
  <c r="V1600" i="2" s="1"/>
  <c r="S1600" i="2"/>
  <c r="AL1558" i="2"/>
  <c r="AG1558" i="2"/>
  <c r="AF1558" i="2"/>
  <c r="AE1551" i="2"/>
  <c r="X1551" i="2"/>
  <c r="W1551" i="2"/>
  <c r="X1566" i="2"/>
  <c r="W1566" i="2"/>
  <c r="AE1566" i="2"/>
  <c r="AE1567" i="2"/>
  <c r="X1567" i="2"/>
  <c r="AE1576" i="2"/>
  <c r="X1576" i="2"/>
  <c r="W1576" i="2"/>
  <c r="AG1539" i="2" l="1"/>
  <c r="AL1539" i="2"/>
  <c r="AL1551" i="2"/>
  <c r="AG1551" i="2"/>
  <c r="AF1551" i="2"/>
  <c r="AL1567" i="2"/>
  <c r="AG1567" i="2"/>
  <c r="AF1567" i="2"/>
  <c r="AL1621" i="2"/>
  <c r="AG1621" i="2"/>
  <c r="AF1621" i="2"/>
  <c r="AL1584" i="2"/>
  <c r="AG1584" i="2"/>
  <c r="AF1584" i="2"/>
  <c r="AL1601" i="2"/>
  <c r="AG1601" i="2"/>
  <c r="AF1601" i="2"/>
  <c r="AL1586" i="2"/>
  <c r="AG1586" i="2"/>
  <c r="AF1586" i="2"/>
  <c r="AL1613" i="2"/>
  <c r="AG1613" i="2"/>
  <c r="AF1613" i="2"/>
  <c r="AL1608" i="2"/>
  <c r="AG1608" i="2"/>
  <c r="AF1608" i="2"/>
  <c r="X1600" i="2"/>
  <c r="W1600" i="2"/>
  <c r="AE1600" i="2"/>
  <c r="AL1612" i="2"/>
  <c r="AG1612" i="2"/>
  <c r="AF1612" i="2"/>
  <c r="AF1619" i="2"/>
  <c r="AL1619" i="2"/>
  <c r="AG1619" i="2"/>
  <c r="AL1623" i="2"/>
  <c r="AG1623" i="2"/>
  <c r="AF1623" i="2"/>
  <c r="W1543" i="2"/>
  <c r="X1543" i="2"/>
  <c r="AE1543" i="2"/>
  <c r="AL1566" i="2"/>
  <c r="AG1566" i="2"/>
  <c r="AF1566" i="2"/>
  <c r="AL1570" i="2"/>
  <c r="AG1570" i="2"/>
  <c r="AF1570" i="2"/>
  <c r="AF1576" i="2"/>
  <c r="AL1576" i="2"/>
  <c r="AG1576" i="2"/>
  <c r="AF1607" i="2"/>
  <c r="AL1607" i="2"/>
  <c r="AG1607" i="2"/>
  <c r="AF1559" i="2"/>
  <c r="AL1559" i="2"/>
  <c r="AG1559" i="2"/>
  <c r="AF1543" i="2" l="1"/>
  <c r="AL1543" i="2"/>
  <c r="AG1543" i="2"/>
  <c r="AL1600" i="2"/>
  <c r="AG1600" i="2"/>
  <c r="AF1600" i="2"/>
  <c r="AD1538" i="2" l="1"/>
  <c r="AE1538" i="2" s="1"/>
  <c r="AL1538" i="2" s="1"/>
  <c r="Y1538" i="2"/>
  <c r="X1538" i="2"/>
  <c r="W1538" i="2"/>
  <c r="R1538" i="2"/>
  <c r="P1538" i="2"/>
  <c r="T1538" i="2" s="1"/>
  <c r="AD1537" i="2"/>
  <c r="AE1537" i="2" s="1"/>
  <c r="Y1537" i="2"/>
  <c r="X1537" i="2"/>
  <c r="W1537" i="2"/>
  <c r="R1537" i="2"/>
  <c r="P1537" i="2"/>
  <c r="T1537" i="2" s="1"/>
  <c r="AD1536" i="2"/>
  <c r="AE1536" i="2" s="1"/>
  <c r="Y1536" i="2"/>
  <c r="X1536" i="2"/>
  <c r="W1536" i="2"/>
  <c r="R1536" i="2"/>
  <c r="P1536" i="2"/>
  <c r="AD1535" i="2"/>
  <c r="AE1535" i="2" s="1"/>
  <c r="AG1535" i="2" s="1"/>
  <c r="Y1535" i="2"/>
  <c r="X1535" i="2"/>
  <c r="W1535" i="2"/>
  <c r="R1535" i="2"/>
  <c r="P1535" i="2"/>
  <c r="AD1534" i="2"/>
  <c r="AE1534" i="2" s="1"/>
  <c r="Y1534" i="2"/>
  <c r="X1534" i="2"/>
  <c r="W1534" i="2"/>
  <c r="R1534" i="2"/>
  <c r="P1534" i="2"/>
  <c r="AD1533" i="2"/>
  <c r="AE1533" i="2" s="1"/>
  <c r="Y1533" i="2"/>
  <c r="X1533" i="2"/>
  <c r="W1533" i="2"/>
  <c r="R1533" i="2"/>
  <c r="P1533" i="2"/>
  <c r="AD1532" i="2"/>
  <c r="AE1532" i="2" s="1"/>
  <c r="Y1532" i="2"/>
  <c r="X1532" i="2"/>
  <c r="W1532" i="2"/>
  <c r="R1532" i="2"/>
  <c r="P1532" i="2"/>
  <c r="T1532" i="2" s="1"/>
  <c r="AD1531" i="2"/>
  <c r="AE1531" i="2" s="1"/>
  <c r="Y1531" i="2"/>
  <c r="X1531" i="2"/>
  <c r="W1531" i="2"/>
  <c r="R1531" i="2"/>
  <c r="P1531" i="2"/>
  <c r="AD1530" i="2"/>
  <c r="AE1530" i="2" s="1"/>
  <c r="AL1530" i="2" s="1"/>
  <c r="Y1530" i="2"/>
  <c r="X1530" i="2"/>
  <c r="W1530" i="2"/>
  <c r="R1530" i="2"/>
  <c r="P1530" i="2"/>
  <c r="T1530" i="2" s="1"/>
  <c r="AE1529" i="2"/>
  <c r="AF1529" i="2" s="1"/>
  <c r="AD1529" i="2"/>
  <c r="Y1529" i="2"/>
  <c r="X1529" i="2"/>
  <c r="W1529" i="2"/>
  <c r="R1529" i="2"/>
  <c r="P1529" i="2"/>
  <c r="T1529" i="2" s="1"/>
  <c r="AD1528" i="2"/>
  <c r="AE1528" i="2" s="1"/>
  <c r="Y1528" i="2"/>
  <c r="X1528" i="2"/>
  <c r="W1528" i="2"/>
  <c r="R1528" i="2"/>
  <c r="P1528" i="2"/>
  <c r="T1528" i="2" s="1"/>
  <c r="AD1527" i="2"/>
  <c r="AE1527" i="2" s="1"/>
  <c r="Y1527" i="2"/>
  <c r="X1527" i="2"/>
  <c r="W1527" i="2"/>
  <c r="R1527" i="2"/>
  <c r="P1527" i="2"/>
  <c r="T1527" i="2" s="1"/>
  <c r="S1527" i="2" s="1"/>
  <c r="AD1526" i="2"/>
  <c r="AE1526" i="2" s="1"/>
  <c r="Y1526" i="2"/>
  <c r="X1526" i="2"/>
  <c r="W1526" i="2"/>
  <c r="R1526" i="2"/>
  <c r="P1526" i="2"/>
  <c r="AD1525" i="2"/>
  <c r="AE1525" i="2" s="1"/>
  <c r="Y1525" i="2"/>
  <c r="X1525" i="2"/>
  <c r="W1525" i="2"/>
  <c r="R1525" i="2"/>
  <c r="P1525" i="2"/>
  <c r="T1525" i="2" s="1"/>
  <c r="U1525" i="2" s="1"/>
  <c r="AD1524" i="2"/>
  <c r="AE1524" i="2" s="1"/>
  <c r="AF1524" i="2" s="1"/>
  <c r="Y1524" i="2"/>
  <c r="X1524" i="2"/>
  <c r="W1524" i="2"/>
  <c r="R1524" i="2"/>
  <c r="P1524" i="2"/>
  <c r="T1524" i="2" s="1"/>
  <c r="AD1523" i="2"/>
  <c r="AE1523" i="2" s="1"/>
  <c r="Y1523" i="2"/>
  <c r="X1523" i="2"/>
  <c r="W1523" i="2"/>
  <c r="R1523" i="2"/>
  <c r="P1523" i="2"/>
  <c r="T1523" i="2" s="1"/>
  <c r="AD1522" i="2"/>
  <c r="AE1522" i="2" s="1"/>
  <c r="Y1522" i="2"/>
  <c r="X1522" i="2"/>
  <c r="W1522" i="2"/>
  <c r="R1522" i="2"/>
  <c r="P1522" i="2"/>
  <c r="AD1521" i="2"/>
  <c r="AE1521" i="2" s="1"/>
  <c r="Y1521" i="2"/>
  <c r="X1521" i="2"/>
  <c r="W1521" i="2"/>
  <c r="R1521" i="2"/>
  <c r="P1521" i="2"/>
  <c r="T1521" i="2" s="1"/>
  <c r="U1521" i="2" s="1"/>
  <c r="AD1520" i="2"/>
  <c r="AE1520" i="2" s="1"/>
  <c r="Y1520" i="2"/>
  <c r="X1520" i="2"/>
  <c r="W1520" i="2"/>
  <c r="R1520" i="2"/>
  <c r="P1520" i="2"/>
  <c r="T1520" i="2" s="1"/>
  <c r="AD1519" i="2"/>
  <c r="AE1519" i="2" s="1"/>
  <c r="Y1519" i="2"/>
  <c r="X1519" i="2"/>
  <c r="W1519" i="2"/>
  <c r="R1519" i="2"/>
  <c r="P1519" i="2"/>
  <c r="T1519" i="2" s="1"/>
  <c r="S1519" i="2" s="1"/>
  <c r="AD1518" i="2"/>
  <c r="AE1518" i="2" s="1"/>
  <c r="Y1518" i="2"/>
  <c r="X1518" i="2"/>
  <c r="W1518" i="2"/>
  <c r="R1518" i="2"/>
  <c r="P1518" i="2"/>
  <c r="AD1517" i="2"/>
  <c r="AE1517" i="2" s="1"/>
  <c r="Y1517" i="2"/>
  <c r="X1517" i="2"/>
  <c r="W1517" i="2"/>
  <c r="R1517" i="2"/>
  <c r="P1517" i="2"/>
  <c r="T1517" i="2" s="1"/>
  <c r="U1517" i="2" s="1"/>
  <c r="AD1516" i="2"/>
  <c r="AE1516" i="2" s="1"/>
  <c r="Y1516" i="2"/>
  <c r="X1516" i="2"/>
  <c r="W1516" i="2"/>
  <c r="R1516" i="2"/>
  <c r="P1516" i="2"/>
  <c r="T1516" i="2" s="1"/>
  <c r="S1516" i="2" s="1"/>
  <c r="AD1515" i="2"/>
  <c r="AE1515" i="2" s="1"/>
  <c r="Y1515" i="2"/>
  <c r="X1515" i="2"/>
  <c r="W1515" i="2"/>
  <c r="R1515" i="2"/>
  <c r="P1515" i="2"/>
  <c r="AD1514" i="2"/>
  <c r="AE1514" i="2" s="1"/>
  <c r="Y1514" i="2"/>
  <c r="X1514" i="2"/>
  <c r="W1514" i="2"/>
  <c r="R1514" i="2"/>
  <c r="P1514" i="2"/>
  <c r="T1514" i="2" s="1"/>
  <c r="AD1513" i="2"/>
  <c r="AE1513" i="2" s="1"/>
  <c r="Y1513" i="2"/>
  <c r="X1513" i="2"/>
  <c r="W1513" i="2"/>
  <c r="R1513" i="2"/>
  <c r="P1513" i="2"/>
  <c r="T1513" i="2" s="1"/>
  <c r="AD1512" i="2"/>
  <c r="AE1512" i="2" s="1"/>
  <c r="Y1512" i="2"/>
  <c r="X1512" i="2"/>
  <c r="W1512" i="2"/>
  <c r="R1512" i="2"/>
  <c r="P1512" i="2"/>
  <c r="T1512" i="2" s="1"/>
  <c r="AD1511" i="2"/>
  <c r="AE1511" i="2" s="1"/>
  <c r="Y1511" i="2"/>
  <c r="X1511" i="2"/>
  <c r="W1511" i="2"/>
  <c r="R1511" i="2"/>
  <c r="P1511" i="2"/>
  <c r="AD1510" i="2"/>
  <c r="AE1510" i="2" s="1"/>
  <c r="Y1510" i="2"/>
  <c r="X1510" i="2"/>
  <c r="W1510" i="2"/>
  <c r="R1510" i="2"/>
  <c r="P1510" i="2"/>
  <c r="AD1509" i="2"/>
  <c r="AE1509" i="2" s="1"/>
  <c r="Y1509" i="2"/>
  <c r="X1509" i="2"/>
  <c r="W1509" i="2"/>
  <c r="R1509" i="2"/>
  <c r="P1509" i="2"/>
  <c r="AD1508" i="2"/>
  <c r="AE1508" i="2" s="1"/>
  <c r="AF1508" i="2" s="1"/>
  <c r="Y1508" i="2"/>
  <c r="X1508" i="2"/>
  <c r="W1508" i="2"/>
  <c r="R1508" i="2"/>
  <c r="P1508" i="2"/>
  <c r="T1508" i="2" s="1"/>
  <c r="AD1507" i="2"/>
  <c r="AE1507" i="2" s="1"/>
  <c r="Y1507" i="2"/>
  <c r="X1507" i="2"/>
  <c r="W1507" i="2"/>
  <c r="R1507" i="2"/>
  <c r="P1507" i="2"/>
  <c r="AD1506" i="2"/>
  <c r="AE1506" i="2" s="1"/>
  <c r="AL1506" i="2" s="1"/>
  <c r="Y1506" i="2"/>
  <c r="X1506" i="2"/>
  <c r="W1506" i="2"/>
  <c r="R1506" i="2"/>
  <c r="P1506" i="2"/>
  <c r="T1506" i="2" s="1"/>
  <c r="AE1505" i="2"/>
  <c r="AL1505" i="2" s="1"/>
  <c r="AD1505" i="2"/>
  <c r="Y1505" i="2"/>
  <c r="X1505" i="2"/>
  <c r="W1505" i="2"/>
  <c r="R1505" i="2"/>
  <c r="P1505" i="2"/>
  <c r="T1505" i="2" s="1"/>
  <c r="AD1504" i="2"/>
  <c r="AE1504" i="2" s="1"/>
  <c r="Y1504" i="2"/>
  <c r="X1504" i="2"/>
  <c r="W1504" i="2"/>
  <c r="R1504" i="2"/>
  <c r="P1504" i="2"/>
  <c r="T1504" i="2" s="1"/>
  <c r="AD1503" i="2"/>
  <c r="AE1503" i="2" s="1"/>
  <c r="Y1503" i="2"/>
  <c r="X1503" i="2"/>
  <c r="W1503" i="2"/>
  <c r="R1503" i="2"/>
  <c r="P1503" i="2"/>
  <c r="AD1502" i="2"/>
  <c r="AE1502" i="2" s="1"/>
  <c r="Y1502" i="2"/>
  <c r="X1502" i="2"/>
  <c r="W1502" i="2"/>
  <c r="R1502" i="2"/>
  <c r="P1502" i="2"/>
  <c r="AD1501" i="2"/>
  <c r="AE1501" i="2" s="1"/>
  <c r="Y1501" i="2"/>
  <c r="X1501" i="2"/>
  <c r="W1501" i="2"/>
  <c r="R1501" i="2"/>
  <c r="P1501" i="2"/>
  <c r="T1501" i="2" s="1"/>
  <c r="U1501" i="2" s="1"/>
  <c r="AD1500" i="2"/>
  <c r="AE1500" i="2" s="1"/>
  <c r="Y1500" i="2"/>
  <c r="X1500" i="2"/>
  <c r="W1500" i="2"/>
  <c r="R1500" i="2"/>
  <c r="P1500" i="2"/>
  <c r="T1500" i="2" s="1"/>
  <c r="AD1499" i="2"/>
  <c r="AE1499" i="2" s="1"/>
  <c r="Y1499" i="2"/>
  <c r="X1499" i="2"/>
  <c r="W1499" i="2"/>
  <c r="R1499" i="2"/>
  <c r="P1499" i="2"/>
  <c r="AD1498" i="2"/>
  <c r="AE1498" i="2" s="1"/>
  <c r="Y1498" i="2"/>
  <c r="X1498" i="2"/>
  <c r="W1498" i="2"/>
  <c r="R1498" i="2"/>
  <c r="P1498" i="2"/>
  <c r="AD1497" i="2"/>
  <c r="AE1497" i="2" s="1"/>
  <c r="Y1497" i="2"/>
  <c r="X1497" i="2"/>
  <c r="W1497" i="2"/>
  <c r="R1497" i="2"/>
  <c r="P1497" i="2"/>
  <c r="AD1496" i="2"/>
  <c r="AE1496" i="2" s="1"/>
  <c r="Y1496" i="2"/>
  <c r="X1496" i="2"/>
  <c r="W1496" i="2"/>
  <c r="R1496" i="2"/>
  <c r="P1496" i="2"/>
  <c r="T1496" i="2" s="1"/>
  <c r="AD1495" i="2"/>
  <c r="AE1495" i="2" s="1"/>
  <c r="Y1495" i="2"/>
  <c r="X1495" i="2"/>
  <c r="W1495" i="2"/>
  <c r="R1495" i="2"/>
  <c r="P1495" i="2"/>
  <c r="T1495" i="2" s="1"/>
  <c r="S1495" i="2" s="1"/>
  <c r="AD1494" i="2"/>
  <c r="AE1494" i="2" s="1"/>
  <c r="Y1494" i="2"/>
  <c r="X1494" i="2"/>
  <c r="W1494" i="2"/>
  <c r="R1494" i="2"/>
  <c r="P1494" i="2"/>
  <c r="AD1493" i="2"/>
  <c r="AE1493" i="2" s="1"/>
  <c r="Y1493" i="2"/>
  <c r="X1493" i="2"/>
  <c r="W1493" i="2"/>
  <c r="R1493" i="2"/>
  <c r="P1493" i="2"/>
  <c r="T1493" i="2" s="1"/>
  <c r="U1493" i="2" s="1"/>
  <c r="AD1492" i="2"/>
  <c r="AE1492" i="2" s="1"/>
  <c r="AF1492" i="2" s="1"/>
  <c r="Y1492" i="2"/>
  <c r="X1492" i="2"/>
  <c r="W1492" i="2"/>
  <c r="R1492" i="2"/>
  <c r="P1492" i="2"/>
  <c r="T1492" i="2" s="1"/>
  <c r="S1492" i="2" s="1"/>
  <c r="AD1491" i="2"/>
  <c r="AE1491" i="2" s="1"/>
  <c r="Y1491" i="2"/>
  <c r="X1491" i="2"/>
  <c r="W1491" i="2"/>
  <c r="R1491" i="2"/>
  <c r="P1491" i="2"/>
  <c r="T1491" i="2" s="1"/>
  <c r="AD1490" i="2"/>
  <c r="AE1490" i="2" s="1"/>
  <c r="Y1490" i="2"/>
  <c r="X1490" i="2"/>
  <c r="W1490" i="2"/>
  <c r="R1490" i="2"/>
  <c r="P1490" i="2"/>
  <c r="T1490" i="2" s="1"/>
  <c r="AD1489" i="2"/>
  <c r="AE1489" i="2" s="1"/>
  <c r="Y1489" i="2"/>
  <c r="X1489" i="2"/>
  <c r="W1489" i="2"/>
  <c r="R1489" i="2"/>
  <c r="P1489" i="2"/>
  <c r="T1489" i="2" s="1"/>
  <c r="AD1488" i="2"/>
  <c r="AE1488" i="2" s="1"/>
  <c r="Y1488" i="2"/>
  <c r="X1488" i="2"/>
  <c r="W1488" i="2"/>
  <c r="R1488" i="2"/>
  <c r="P1488" i="2"/>
  <c r="T1488" i="2" s="1"/>
  <c r="AD1487" i="2"/>
  <c r="AE1487" i="2" s="1"/>
  <c r="Y1487" i="2"/>
  <c r="X1487" i="2"/>
  <c r="W1487" i="2"/>
  <c r="R1487" i="2"/>
  <c r="P1487" i="2"/>
  <c r="AD1486" i="2"/>
  <c r="AE1486" i="2" s="1"/>
  <c r="Y1486" i="2"/>
  <c r="X1486" i="2"/>
  <c r="W1486" i="2"/>
  <c r="R1486" i="2"/>
  <c r="P1486" i="2"/>
  <c r="AD1485" i="2"/>
  <c r="AE1485" i="2" s="1"/>
  <c r="Y1485" i="2"/>
  <c r="X1485" i="2"/>
  <c r="W1485" i="2"/>
  <c r="R1485" i="2"/>
  <c r="P1485" i="2"/>
  <c r="AD1484" i="2"/>
  <c r="AE1484" i="2" s="1"/>
  <c r="AF1484" i="2" s="1"/>
  <c r="Y1484" i="2"/>
  <c r="X1484" i="2"/>
  <c r="W1484" i="2"/>
  <c r="R1484" i="2"/>
  <c r="P1484" i="2"/>
  <c r="T1484" i="2" s="1"/>
  <c r="S1484" i="2" s="1"/>
  <c r="AD1483" i="2"/>
  <c r="AE1483" i="2" s="1"/>
  <c r="Y1483" i="2"/>
  <c r="X1483" i="2"/>
  <c r="W1483" i="2"/>
  <c r="R1483" i="2"/>
  <c r="P1483" i="2"/>
  <c r="AD1482" i="2"/>
  <c r="AE1482" i="2" s="1"/>
  <c r="Y1482" i="2"/>
  <c r="X1482" i="2"/>
  <c r="W1482" i="2"/>
  <c r="R1482" i="2"/>
  <c r="P1482" i="2"/>
  <c r="T1482" i="2" s="1"/>
  <c r="AD1481" i="2"/>
  <c r="AE1481" i="2" s="1"/>
  <c r="Y1481" i="2"/>
  <c r="X1481" i="2"/>
  <c r="W1481" i="2"/>
  <c r="R1481" i="2"/>
  <c r="P1481" i="2"/>
  <c r="T1481" i="2" s="1"/>
  <c r="AD1480" i="2"/>
  <c r="AE1480" i="2" s="1"/>
  <c r="Y1480" i="2"/>
  <c r="X1480" i="2"/>
  <c r="W1480" i="2"/>
  <c r="R1480" i="2"/>
  <c r="P1480" i="2"/>
  <c r="AD1479" i="2"/>
  <c r="AE1479" i="2" s="1"/>
  <c r="AG1479" i="2" s="1"/>
  <c r="Y1479" i="2"/>
  <c r="X1479" i="2"/>
  <c r="W1479" i="2"/>
  <c r="R1479" i="2"/>
  <c r="P1479" i="2"/>
  <c r="T1479" i="2" s="1"/>
  <c r="AD1478" i="2"/>
  <c r="AE1478" i="2" s="1"/>
  <c r="Y1478" i="2"/>
  <c r="X1478" i="2"/>
  <c r="W1478" i="2"/>
  <c r="R1478" i="2"/>
  <c r="P1478" i="2"/>
  <c r="AD1477" i="2"/>
  <c r="AE1477" i="2" s="1"/>
  <c r="Y1477" i="2"/>
  <c r="X1477" i="2"/>
  <c r="W1477" i="2"/>
  <c r="R1477" i="2"/>
  <c r="P1477" i="2"/>
  <c r="T1477" i="2" s="1"/>
  <c r="AD1476" i="2"/>
  <c r="AE1476" i="2" s="1"/>
  <c r="AF1476" i="2" s="1"/>
  <c r="Y1476" i="2"/>
  <c r="X1476" i="2"/>
  <c r="W1476" i="2"/>
  <c r="R1476" i="2"/>
  <c r="P1476" i="2"/>
  <c r="T1476" i="2" s="1"/>
  <c r="AD1475" i="2"/>
  <c r="AE1475" i="2" s="1"/>
  <c r="Y1475" i="2"/>
  <c r="X1475" i="2"/>
  <c r="W1475" i="2"/>
  <c r="R1475" i="2"/>
  <c r="P1475" i="2"/>
  <c r="T1475" i="2" s="1"/>
  <c r="U1475" i="2" s="1"/>
  <c r="AD1474" i="2"/>
  <c r="AE1474" i="2" s="1"/>
  <c r="Y1474" i="2"/>
  <c r="X1474" i="2"/>
  <c r="W1474" i="2"/>
  <c r="R1474" i="2"/>
  <c r="P1474" i="2"/>
  <c r="T1474" i="2" s="1"/>
  <c r="AE1473" i="2"/>
  <c r="AG1473" i="2" s="1"/>
  <c r="AD1473" i="2"/>
  <c r="Y1473" i="2"/>
  <c r="X1473" i="2"/>
  <c r="W1473" i="2"/>
  <c r="R1473" i="2"/>
  <c r="P1473" i="2"/>
  <c r="T1473" i="2" s="1"/>
  <c r="AD1472" i="2"/>
  <c r="AE1472" i="2" s="1"/>
  <c r="Y1472" i="2"/>
  <c r="X1472" i="2"/>
  <c r="W1472" i="2"/>
  <c r="R1472" i="2"/>
  <c r="P1472" i="2"/>
  <c r="AD1471" i="2"/>
  <c r="AE1471" i="2" s="1"/>
  <c r="Y1471" i="2"/>
  <c r="X1471" i="2"/>
  <c r="W1471" i="2"/>
  <c r="R1471" i="2"/>
  <c r="P1471" i="2"/>
  <c r="T1471" i="2" s="1"/>
  <c r="AD1470" i="2"/>
  <c r="AE1470" i="2" s="1"/>
  <c r="AL1470" i="2" s="1"/>
  <c r="Y1470" i="2"/>
  <c r="X1470" i="2"/>
  <c r="W1470" i="2"/>
  <c r="R1470" i="2"/>
  <c r="P1470" i="2"/>
  <c r="T1470" i="2" s="1"/>
  <c r="AD1469" i="2"/>
  <c r="AE1469" i="2" s="1"/>
  <c r="Y1469" i="2"/>
  <c r="X1469" i="2"/>
  <c r="W1469" i="2"/>
  <c r="R1469" i="2"/>
  <c r="P1469" i="2"/>
  <c r="T1469" i="2" s="1"/>
  <c r="AD1468" i="2"/>
  <c r="AE1468" i="2" s="1"/>
  <c r="AF1468" i="2" s="1"/>
  <c r="Y1468" i="2"/>
  <c r="X1468" i="2"/>
  <c r="W1468" i="2"/>
  <c r="R1468" i="2"/>
  <c r="P1468" i="2"/>
  <c r="T1468" i="2" s="1"/>
  <c r="AD1467" i="2"/>
  <c r="AE1467" i="2" s="1"/>
  <c r="AF1467" i="2" s="1"/>
  <c r="Y1467" i="2"/>
  <c r="X1467" i="2"/>
  <c r="W1467" i="2"/>
  <c r="R1467" i="2"/>
  <c r="P1467" i="2"/>
  <c r="AD1466" i="2"/>
  <c r="AE1466" i="2" s="1"/>
  <c r="Y1466" i="2"/>
  <c r="X1466" i="2"/>
  <c r="W1466" i="2"/>
  <c r="R1466" i="2"/>
  <c r="P1466" i="2"/>
  <c r="AD1465" i="2"/>
  <c r="AE1465" i="2" s="1"/>
  <c r="Y1465" i="2"/>
  <c r="X1465" i="2"/>
  <c r="W1465" i="2"/>
  <c r="R1465" i="2"/>
  <c r="P1465" i="2"/>
  <c r="AD1464" i="2"/>
  <c r="AE1464" i="2" s="1"/>
  <c r="Y1464" i="2"/>
  <c r="X1464" i="2"/>
  <c r="W1464" i="2"/>
  <c r="R1464" i="2"/>
  <c r="P1464" i="2"/>
  <c r="T1464" i="2" s="1"/>
  <c r="AD1463" i="2"/>
  <c r="AE1463" i="2" s="1"/>
  <c r="Y1463" i="2"/>
  <c r="X1463" i="2"/>
  <c r="W1463" i="2"/>
  <c r="R1463" i="2"/>
  <c r="P1463" i="2"/>
  <c r="AD1462" i="2"/>
  <c r="AE1462" i="2" s="1"/>
  <c r="AL1462" i="2" s="1"/>
  <c r="Y1462" i="2"/>
  <c r="X1462" i="2"/>
  <c r="W1462" i="2"/>
  <c r="R1462" i="2"/>
  <c r="P1462" i="2"/>
  <c r="AD1461" i="2"/>
  <c r="AE1461" i="2" s="1"/>
  <c r="Y1461" i="2"/>
  <c r="X1461" i="2"/>
  <c r="W1461" i="2"/>
  <c r="R1461" i="2"/>
  <c r="P1461" i="2"/>
  <c r="T1461" i="2" s="1"/>
  <c r="AD1460" i="2"/>
  <c r="AE1460" i="2" s="1"/>
  <c r="AF1460" i="2" s="1"/>
  <c r="Y1460" i="2"/>
  <c r="X1460" i="2"/>
  <c r="W1460" i="2"/>
  <c r="R1460" i="2"/>
  <c r="T1460" i="2" s="1"/>
  <c r="S1460" i="2" s="1"/>
  <c r="P1460" i="2"/>
  <c r="AD1459" i="2"/>
  <c r="AE1459" i="2" s="1"/>
  <c r="AF1459" i="2" s="1"/>
  <c r="Y1459" i="2"/>
  <c r="X1459" i="2"/>
  <c r="W1459" i="2"/>
  <c r="R1459" i="2"/>
  <c r="P1459" i="2"/>
  <c r="AD1458" i="2"/>
  <c r="AE1458" i="2" s="1"/>
  <c r="AL1458" i="2" s="1"/>
  <c r="Y1458" i="2"/>
  <c r="X1458" i="2"/>
  <c r="W1458" i="2"/>
  <c r="R1458" i="2"/>
  <c r="P1458" i="2"/>
  <c r="T1458" i="2" s="1"/>
  <c r="AD1457" i="2"/>
  <c r="AE1457" i="2" s="1"/>
  <c r="AF1457" i="2" s="1"/>
  <c r="Y1457" i="2"/>
  <c r="X1457" i="2"/>
  <c r="W1457" i="2"/>
  <c r="R1457" i="2"/>
  <c r="P1457" i="2"/>
  <c r="T1457" i="2" s="1"/>
  <c r="AD1456" i="2"/>
  <c r="AE1456" i="2" s="1"/>
  <c r="Y1456" i="2"/>
  <c r="X1456" i="2"/>
  <c r="W1456" i="2"/>
  <c r="R1456" i="2"/>
  <c r="P1456" i="2"/>
  <c r="AD1455" i="2"/>
  <c r="AE1455" i="2" s="1"/>
  <c r="AG1455" i="2" s="1"/>
  <c r="Y1455" i="2"/>
  <c r="X1455" i="2"/>
  <c r="W1455" i="2"/>
  <c r="R1455" i="2"/>
  <c r="P1455" i="2"/>
  <c r="T1455" i="2" s="1"/>
  <c r="AD1454" i="2"/>
  <c r="AE1454" i="2" s="1"/>
  <c r="AL1454" i="2" s="1"/>
  <c r="Y1454" i="2"/>
  <c r="X1454" i="2"/>
  <c r="W1454" i="2"/>
  <c r="R1454" i="2"/>
  <c r="P1454" i="2"/>
  <c r="AD1453" i="2"/>
  <c r="AE1453" i="2" s="1"/>
  <c r="Y1453" i="2"/>
  <c r="X1453" i="2"/>
  <c r="W1453" i="2"/>
  <c r="R1453" i="2"/>
  <c r="P1453" i="2"/>
  <c r="T1453" i="2" s="1"/>
  <c r="AL1452" i="2"/>
  <c r="AD1452" i="2"/>
  <c r="AE1452" i="2" s="1"/>
  <c r="AF1452" i="2" s="1"/>
  <c r="Y1452" i="2"/>
  <c r="X1452" i="2"/>
  <c r="W1452" i="2"/>
  <c r="R1452" i="2"/>
  <c r="P1452" i="2"/>
  <c r="T1452" i="2" s="1"/>
  <c r="S1452" i="2" s="1"/>
  <c r="AD1451" i="2"/>
  <c r="AE1451" i="2" s="1"/>
  <c r="Y1451" i="2"/>
  <c r="X1451" i="2"/>
  <c r="W1451" i="2"/>
  <c r="R1451" i="2"/>
  <c r="P1451" i="2"/>
  <c r="AD1450" i="2"/>
  <c r="AE1450" i="2" s="1"/>
  <c r="AL1450" i="2" s="1"/>
  <c r="Y1450" i="2"/>
  <c r="X1450" i="2"/>
  <c r="W1450" i="2"/>
  <c r="R1450" i="2"/>
  <c r="P1450" i="2"/>
  <c r="T1450" i="2" s="1"/>
  <c r="AD1449" i="2"/>
  <c r="AE1449" i="2" s="1"/>
  <c r="AF1449" i="2" s="1"/>
  <c r="Y1449" i="2"/>
  <c r="X1449" i="2"/>
  <c r="W1449" i="2"/>
  <c r="R1449" i="2"/>
  <c r="P1449" i="2"/>
  <c r="AD1448" i="2"/>
  <c r="AE1448" i="2" s="1"/>
  <c r="Y1448" i="2"/>
  <c r="X1448" i="2"/>
  <c r="W1448" i="2"/>
  <c r="R1448" i="2"/>
  <c r="P1448" i="2"/>
  <c r="T1448" i="2" s="1"/>
  <c r="S1448" i="2" s="1"/>
  <c r="AD1447" i="2"/>
  <c r="AE1447" i="2" s="1"/>
  <c r="AL1447" i="2" s="1"/>
  <c r="Y1447" i="2"/>
  <c r="X1447" i="2"/>
  <c r="W1447" i="2"/>
  <c r="R1447" i="2"/>
  <c r="P1447" i="2"/>
  <c r="AD1446" i="2"/>
  <c r="AE1446" i="2" s="1"/>
  <c r="Y1446" i="2"/>
  <c r="X1446" i="2"/>
  <c r="W1446" i="2"/>
  <c r="R1446" i="2"/>
  <c r="P1446" i="2"/>
  <c r="T1446" i="2" s="1"/>
  <c r="U1446" i="2" s="1"/>
  <c r="AD1445" i="2"/>
  <c r="AE1445" i="2" s="1"/>
  <c r="AG1445" i="2" s="1"/>
  <c r="Y1445" i="2"/>
  <c r="X1445" i="2"/>
  <c r="W1445" i="2"/>
  <c r="R1445" i="2"/>
  <c r="P1445" i="2"/>
  <c r="T1445" i="2" s="1"/>
  <c r="AD1444" i="2"/>
  <c r="AE1444" i="2" s="1"/>
  <c r="AF1444" i="2" s="1"/>
  <c r="Y1444" i="2"/>
  <c r="X1444" i="2"/>
  <c r="W1444" i="2"/>
  <c r="R1444" i="2"/>
  <c r="P1444" i="2"/>
  <c r="T1444" i="2" s="1"/>
  <c r="AD1443" i="2"/>
  <c r="AE1443" i="2" s="1"/>
  <c r="AG1443" i="2" s="1"/>
  <c r="Y1443" i="2"/>
  <c r="X1443" i="2"/>
  <c r="W1443" i="2"/>
  <c r="R1443" i="2"/>
  <c r="P1443" i="2"/>
  <c r="T1443" i="2" s="1"/>
  <c r="U1443" i="2" s="1"/>
  <c r="AD1442" i="2"/>
  <c r="AE1442" i="2" s="1"/>
  <c r="Y1442" i="2"/>
  <c r="X1442" i="2"/>
  <c r="W1442" i="2"/>
  <c r="R1442" i="2"/>
  <c r="P1442" i="2"/>
  <c r="T1442" i="2" s="1"/>
  <c r="AD1441" i="2"/>
  <c r="AE1441" i="2" s="1"/>
  <c r="AL1441" i="2" s="1"/>
  <c r="Y1441" i="2"/>
  <c r="X1441" i="2"/>
  <c r="W1441" i="2"/>
  <c r="R1441" i="2"/>
  <c r="P1441" i="2"/>
  <c r="AD1440" i="2"/>
  <c r="AE1440" i="2" s="1"/>
  <c r="Y1440" i="2"/>
  <c r="X1440" i="2"/>
  <c r="W1440" i="2"/>
  <c r="R1440" i="2"/>
  <c r="P1440" i="2"/>
  <c r="AD1439" i="2"/>
  <c r="AE1439" i="2" s="1"/>
  <c r="Y1439" i="2"/>
  <c r="X1439" i="2"/>
  <c r="W1439" i="2"/>
  <c r="R1439" i="2"/>
  <c r="P1439" i="2"/>
  <c r="T1439" i="2" s="1"/>
  <c r="U1439" i="2" s="1"/>
  <c r="AD1438" i="2"/>
  <c r="AE1438" i="2" s="1"/>
  <c r="AL1438" i="2" s="1"/>
  <c r="Y1438" i="2"/>
  <c r="X1438" i="2"/>
  <c r="W1438" i="2"/>
  <c r="R1438" i="2"/>
  <c r="P1438" i="2"/>
  <c r="T1438" i="2" s="1"/>
  <c r="S1438" i="2" s="1"/>
  <c r="AD1437" i="2"/>
  <c r="AE1437" i="2" s="1"/>
  <c r="Y1437" i="2"/>
  <c r="X1437" i="2"/>
  <c r="W1437" i="2"/>
  <c r="R1437" i="2"/>
  <c r="P1437" i="2"/>
  <c r="AD1436" i="2"/>
  <c r="AE1436" i="2" s="1"/>
  <c r="Y1436" i="2"/>
  <c r="X1436" i="2"/>
  <c r="W1436" i="2"/>
  <c r="R1436" i="2"/>
  <c r="P1436" i="2"/>
  <c r="AD1435" i="2"/>
  <c r="AE1435" i="2" s="1"/>
  <c r="AG1435" i="2" s="1"/>
  <c r="Y1435" i="2"/>
  <c r="X1435" i="2"/>
  <c r="W1435" i="2"/>
  <c r="R1435" i="2"/>
  <c r="P1435" i="2"/>
  <c r="T1435" i="2" s="1"/>
  <c r="AD1434" i="2"/>
  <c r="AE1434" i="2" s="1"/>
  <c r="Y1434" i="2"/>
  <c r="X1434" i="2"/>
  <c r="W1434" i="2"/>
  <c r="R1434" i="2"/>
  <c r="P1434" i="2"/>
  <c r="T1434" i="2" s="1"/>
  <c r="AD1433" i="2"/>
  <c r="AE1433" i="2" s="1"/>
  <c r="AL1433" i="2" s="1"/>
  <c r="Y1433" i="2"/>
  <c r="X1433" i="2"/>
  <c r="W1433" i="2"/>
  <c r="R1433" i="2"/>
  <c r="P1433" i="2"/>
  <c r="T1433" i="2" s="1"/>
  <c r="AD1432" i="2"/>
  <c r="AE1432" i="2" s="1"/>
  <c r="Y1432" i="2"/>
  <c r="X1432" i="2"/>
  <c r="W1432" i="2"/>
  <c r="R1432" i="2"/>
  <c r="P1432" i="2"/>
  <c r="AD1431" i="2"/>
  <c r="AE1431" i="2" s="1"/>
  <c r="Y1431" i="2"/>
  <c r="X1431" i="2"/>
  <c r="W1431" i="2"/>
  <c r="R1431" i="2"/>
  <c r="P1431" i="2"/>
  <c r="T1431" i="2" s="1"/>
  <c r="U1431" i="2" s="1"/>
  <c r="AD1430" i="2"/>
  <c r="AE1430" i="2" s="1"/>
  <c r="AL1430" i="2" s="1"/>
  <c r="Y1430" i="2"/>
  <c r="X1430" i="2"/>
  <c r="W1430" i="2"/>
  <c r="R1430" i="2"/>
  <c r="P1430" i="2"/>
  <c r="AD1429" i="2"/>
  <c r="AE1429" i="2" s="1"/>
  <c r="Y1429" i="2"/>
  <c r="X1429" i="2"/>
  <c r="W1429" i="2"/>
  <c r="R1429" i="2"/>
  <c r="P1429" i="2"/>
  <c r="AD1428" i="2"/>
  <c r="AE1428" i="2" s="1"/>
  <c r="Y1428" i="2"/>
  <c r="X1428" i="2"/>
  <c r="W1428" i="2"/>
  <c r="R1428" i="2"/>
  <c r="T1428" i="2" s="1"/>
  <c r="P1428" i="2"/>
  <c r="AD1427" i="2"/>
  <c r="AE1427" i="2" s="1"/>
  <c r="AG1427" i="2" s="1"/>
  <c r="Y1427" i="2"/>
  <c r="X1427" i="2"/>
  <c r="W1427" i="2"/>
  <c r="R1427" i="2"/>
  <c r="P1427" i="2"/>
  <c r="T1427" i="2" s="1"/>
  <c r="AD1426" i="2"/>
  <c r="AE1426" i="2" s="1"/>
  <c r="Y1426" i="2"/>
  <c r="X1426" i="2"/>
  <c r="W1426" i="2"/>
  <c r="R1426" i="2"/>
  <c r="P1426" i="2"/>
  <c r="AD1425" i="2"/>
  <c r="AE1425" i="2" s="1"/>
  <c r="AL1425" i="2" s="1"/>
  <c r="Y1425" i="2"/>
  <c r="X1425" i="2"/>
  <c r="W1425" i="2"/>
  <c r="R1425" i="2"/>
  <c r="P1425" i="2"/>
  <c r="T1425" i="2" s="1"/>
  <c r="AD1424" i="2"/>
  <c r="AE1424" i="2" s="1"/>
  <c r="AL1424" i="2" s="1"/>
  <c r="Y1424" i="2"/>
  <c r="X1424" i="2"/>
  <c r="W1424" i="2"/>
  <c r="R1424" i="2"/>
  <c r="P1424" i="2"/>
  <c r="T1424" i="2" s="1"/>
  <c r="U1424" i="2" s="1"/>
  <c r="AD1423" i="2"/>
  <c r="AE1423" i="2" s="1"/>
  <c r="Y1423" i="2"/>
  <c r="X1423" i="2"/>
  <c r="W1423" i="2"/>
  <c r="R1423" i="2"/>
  <c r="P1423" i="2"/>
  <c r="T1423" i="2" s="1"/>
  <c r="U1423" i="2" s="1"/>
  <c r="AD1422" i="2"/>
  <c r="AE1422" i="2" s="1"/>
  <c r="AL1422" i="2" s="1"/>
  <c r="Y1422" i="2"/>
  <c r="X1422" i="2"/>
  <c r="W1422" i="2"/>
  <c r="R1422" i="2"/>
  <c r="P1422" i="2"/>
  <c r="AD1421" i="2"/>
  <c r="AE1421" i="2" s="1"/>
  <c r="Y1421" i="2"/>
  <c r="X1421" i="2"/>
  <c r="W1421" i="2"/>
  <c r="R1421" i="2"/>
  <c r="P1421" i="2"/>
  <c r="AD1420" i="2"/>
  <c r="AE1420" i="2" s="1"/>
  <c r="Y1420" i="2"/>
  <c r="X1420" i="2"/>
  <c r="W1420" i="2"/>
  <c r="R1420" i="2"/>
  <c r="P1420" i="2"/>
  <c r="AD1419" i="2"/>
  <c r="AE1419" i="2" s="1"/>
  <c r="AG1419" i="2" s="1"/>
  <c r="Y1419" i="2"/>
  <c r="X1419" i="2"/>
  <c r="W1419" i="2"/>
  <c r="R1419" i="2"/>
  <c r="P1419" i="2"/>
  <c r="T1419" i="2" s="1"/>
  <c r="AD1418" i="2"/>
  <c r="AE1418" i="2" s="1"/>
  <c r="Y1418" i="2"/>
  <c r="X1418" i="2"/>
  <c r="W1418" i="2"/>
  <c r="R1418" i="2"/>
  <c r="P1418" i="2"/>
  <c r="T1418" i="2" s="1"/>
  <c r="AD1417" i="2"/>
  <c r="AE1417" i="2" s="1"/>
  <c r="AL1417" i="2" s="1"/>
  <c r="Y1417" i="2"/>
  <c r="X1417" i="2"/>
  <c r="W1417" i="2"/>
  <c r="R1417" i="2"/>
  <c r="P1417" i="2"/>
  <c r="AD1416" i="2"/>
  <c r="AE1416" i="2" s="1"/>
  <c r="AL1416" i="2" s="1"/>
  <c r="Y1416" i="2"/>
  <c r="X1416" i="2"/>
  <c r="W1416" i="2"/>
  <c r="R1416" i="2"/>
  <c r="P1416" i="2"/>
  <c r="T1416" i="2" s="1"/>
  <c r="AD1415" i="2"/>
  <c r="AE1415" i="2" s="1"/>
  <c r="AF1415" i="2" s="1"/>
  <c r="Y1415" i="2"/>
  <c r="X1415" i="2"/>
  <c r="W1415" i="2"/>
  <c r="R1415" i="2"/>
  <c r="P1415" i="2"/>
  <c r="T1415" i="2" s="1"/>
  <c r="U1415" i="2" s="1"/>
  <c r="AD1414" i="2"/>
  <c r="AE1414" i="2" s="1"/>
  <c r="AL1414" i="2" s="1"/>
  <c r="Y1414" i="2"/>
  <c r="X1414" i="2"/>
  <c r="W1414" i="2"/>
  <c r="R1414" i="2"/>
  <c r="P1414" i="2"/>
  <c r="AD1413" i="2"/>
  <c r="AE1413" i="2" s="1"/>
  <c r="Y1413" i="2"/>
  <c r="X1413" i="2"/>
  <c r="W1413" i="2"/>
  <c r="R1413" i="2"/>
  <c r="P1413" i="2"/>
  <c r="AD1412" i="2"/>
  <c r="AE1412" i="2" s="1"/>
  <c r="Y1412" i="2"/>
  <c r="X1412" i="2"/>
  <c r="W1412" i="2"/>
  <c r="R1412" i="2"/>
  <c r="P1412" i="2"/>
  <c r="AD1411" i="2"/>
  <c r="AE1411" i="2" s="1"/>
  <c r="AG1411" i="2" s="1"/>
  <c r="Y1411" i="2"/>
  <c r="X1411" i="2"/>
  <c r="W1411" i="2"/>
  <c r="R1411" i="2"/>
  <c r="P1411" i="2"/>
  <c r="T1411" i="2" s="1"/>
  <c r="AD1410" i="2"/>
  <c r="AE1410" i="2" s="1"/>
  <c r="Y1410" i="2"/>
  <c r="X1410" i="2"/>
  <c r="W1410" i="2"/>
  <c r="R1410" i="2"/>
  <c r="P1410" i="2"/>
  <c r="T1410" i="2" s="1"/>
  <c r="AD1409" i="2"/>
  <c r="AE1409" i="2" s="1"/>
  <c r="AL1409" i="2" s="1"/>
  <c r="Y1409" i="2"/>
  <c r="X1409" i="2"/>
  <c r="W1409" i="2"/>
  <c r="R1409" i="2"/>
  <c r="P1409" i="2"/>
  <c r="AD1408" i="2"/>
  <c r="AE1408" i="2" s="1"/>
  <c r="Y1408" i="2"/>
  <c r="X1408" i="2"/>
  <c r="W1408" i="2"/>
  <c r="R1408" i="2"/>
  <c r="P1408" i="2"/>
  <c r="AD1407" i="2"/>
  <c r="AE1407" i="2" s="1"/>
  <c r="Y1407" i="2"/>
  <c r="X1407" i="2"/>
  <c r="W1407" i="2"/>
  <c r="R1407" i="2"/>
  <c r="P1407" i="2"/>
  <c r="AD1406" i="2"/>
  <c r="AE1406" i="2" s="1"/>
  <c r="AL1406" i="2" s="1"/>
  <c r="Y1406" i="2"/>
  <c r="X1406" i="2"/>
  <c r="W1406" i="2"/>
  <c r="R1406" i="2"/>
  <c r="P1406" i="2"/>
  <c r="T1406" i="2" s="1"/>
  <c r="S1406" i="2" s="1"/>
  <c r="AD1405" i="2"/>
  <c r="AE1405" i="2" s="1"/>
  <c r="Y1405" i="2"/>
  <c r="X1405" i="2"/>
  <c r="W1405" i="2"/>
  <c r="R1405" i="2"/>
  <c r="P1405" i="2"/>
  <c r="AD1404" i="2"/>
  <c r="AE1404" i="2" s="1"/>
  <c r="Y1404" i="2"/>
  <c r="X1404" i="2"/>
  <c r="W1404" i="2"/>
  <c r="R1404" i="2"/>
  <c r="P1404" i="2"/>
  <c r="AD1403" i="2"/>
  <c r="AE1403" i="2" s="1"/>
  <c r="AG1403" i="2" s="1"/>
  <c r="Y1403" i="2"/>
  <c r="X1403" i="2"/>
  <c r="W1403" i="2"/>
  <c r="R1403" i="2"/>
  <c r="P1403" i="2"/>
  <c r="T1403" i="2" s="1"/>
  <c r="AD1402" i="2"/>
  <c r="AE1402" i="2" s="1"/>
  <c r="Y1402" i="2"/>
  <c r="X1402" i="2"/>
  <c r="W1402" i="2"/>
  <c r="R1402" i="2"/>
  <c r="P1402" i="2"/>
  <c r="T1402" i="2" s="1"/>
  <c r="AD1401" i="2"/>
  <c r="AE1401" i="2" s="1"/>
  <c r="AL1401" i="2" s="1"/>
  <c r="Y1401" i="2"/>
  <c r="X1401" i="2"/>
  <c r="W1401" i="2"/>
  <c r="R1401" i="2"/>
  <c r="P1401" i="2"/>
  <c r="T1401" i="2" s="1"/>
  <c r="AD1400" i="2"/>
  <c r="AE1400" i="2" s="1"/>
  <c r="Y1400" i="2"/>
  <c r="X1400" i="2"/>
  <c r="W1400" i="2"/>
  <c r="R1400" i="2"/>
  <c r="P1400" i="2"/>
  <c r="AD1399" i="2"/>
  <c r="AE1399" i="2" s="1"/>
  <c r="Y1399" i="2"/>
  <c r="X1399" i="2"/>
  <c r="W1399" i="2"/>
  <c r="R1399" i="2"/>
  <c r="P1399" i="2"/>
  <c r="T1399" i="2" s="1"/>
  <c r="U1399" i="2" s="1"/>
  <c r="AD1398" i="2"/>
  <c r="AE1398" i="2" s="1"/>
  <c r="AL1398" i="2" s="1"/>
  <c r="Y1398" i="2"/>
  <c r="X1398" i="2"/>
  <c r="W1398" i="2"/>
  <c r="R1398" i="2"/>
  <c r="P1398" i="2"/>
  <c r="T1398" i="2" s="1"/>
  <c r="S1398" i="2" s="1"/>
  <c r="AD1397" i="2"/>
  <c r="AE1397" i="2" s="1"/>
  <c r="Y1397" i="2"/>
  <c r="X1397" i="2"/>
  <c r="W1397" i="2"/>
  <c r="R1397" i="2"/>
  <c r="P1397" i="2"/>
  <c r="AD1396" i="2"/>
  <c r="AE1396" i="2" s="1"/>
  <c r="Y1396" i="2"/>
  <c r="X1396" i="2"/>
  <c r="W1396" i="2"/>
  <c r="R1396" i="2"/>
  <c r="P1396" i="2"/>
  <c r="AD1395" i="2"/>
  <c r="AE1395" i="2" s="1"/>
  <c r="AG1395" i="2" s="1"/>
  <c r="Y1395" i="2"/>
  <c r="X1395" i="2"/>
  <c r="W1395" i="2"/>
  <c r="R1395" i="2"/>
  <c r="P1395" i="2"/>
  <c r="T1395" i="2" s="1"/>
  <c r="AD1394" i="2"/>
  <c r="AE1394" i="2" s="1"/>
  <c r="Y1394" i="2"/>
  <c r="X1394" i="2"/>
  <c r="W1394" i="2"/>
  <c r="R1394" i="2"/>
  <c r="P1394" i="2"/>
  <c r="T1394" i="2" s="1"/>
  <c r="AD1393" i="2"/>
  <c r="AE1393" i="2" s="1"/>
  <c r="AL1393" i="2" s="1"/>
  <c r="Y1393" i="2"/>
  <c r="X1393" i="2"/>
  <c r="W1393" i="2"/>
  <c r="R1393" i="2"/>
  <c r="P1393" i="2"/>
  <c r="T1393" i="2" s="1"/>
  <c r="AD1392" i="2"/>
  <c r="AE1392" i="2" s="1"/>
  <c r="AL1392" i="2" s="1"/>
  <c r="Y1392" i="2"/>
  <c r="X1392" i="2"/>
  <c r="W1392" i="2"/>
  <c r="R1392" i="2"/>
  <c r="P1392" i="2"/>
  <c r="T1392" i="2" s="1"/>
  <c r="U1392" i="2" s="1"/>
  <c r="AD1391" i="2"/>
  <c r="AE1391" i="2" s="1"/>
  <c r="Y1391" i="2"/>
  <c r="X1391" i="2"/>
  <c r="W1391" i="2"/>
  <c r="R1391" i="2"/>
  <c r="P1391" i="2"/>
  <c r="T1391" i="2" s="1"/>
  <c r="U1391" i="2" s="1"/>
  <c r="AD1390" i="2"/>
  <c r="AE1390" i="2" s="1"/>
  <c r="AL1390" i="2" s="1"/>
  <c r="Y1390" i="2"/>
  <c r="X1390" i="2"/>
  <c r="W1390" i="2"/>
  <c r="R1390" i="2"/>
  <c r="P1390" i="2"/>
  <c r="AD1389" i="2"/>
  <c r="AE1389" i="2" s="1"/>
  <c r="Y1389" i="2"/>
  <c r="X1389" i="2"/>
  <c r="W1389" i="2"/>
  <c r="R1389" i="2"/>
  <c r="P1389" i="2"/>
  <c r="AD1388" i="2"/>
  <c r="AE1388" i="2" s="1"/>
  <c r="Y1388" i="2"/>
  <c r="X1388" i="2"/>
  <c r="W1388" i="2"/>
  <c r="R1388" i="2"/>
  <c r="P1388" i="2"/>
  <c r="AD1387" i="2"/>
  <c r="AE1387" i="2" s="1"/>
  <c r="AG1387" i="2" s="1"/>
  <c r="Y1387" i="2"/>
  <c r="X1387" i="2"/>
  <c r="W1387" i="2"/>
  <c r="R1387" i="2"/>
  <c r="P1387" i="2"/>
  <c r="AD1386" i="2"/>
  <c r="AE1386" i="2" s="1"/>
  <c r="AL1386" i="2" s="1"/>
  <c r="Y1386" i="2"/>
  <c r="X1386" i="2"/>
  <c r="W1386" i="2"/>
  <c r="R1386" i="2"/>
  <c r="P1386" i="2"/>
  <c r="T1386" i="2" s="1"/>
  <c r="S1386" i="2" s="1"/>
  <c r="AD1385" i="2"/>
  <c r="AE1385" i="2" s="1"/>
  <c r="Y1385" i="2"/>
  <c r="X1385" i="2"/>
  <c r="W1385" i="2"/>
  <c r="R1385" i="2"/>
  <c r="P1385" i="2"/>
  <c r="AD1384" i="2"/>
  <c r="AE1384" i="2" s="1"/>
  <c r="Y1384" i="2"/>
  <c r="X1384" i="2"/>
  <c r="W1384" i="2"/>
  <c r="R1384" i="2"/>
  <c r="P1384" i="2"/>
  <c r="T1384" i="2" s="1"/>
  <c r="U1384" i="2" s="1"/>
  <c r="AD1383" i="2"/>
  <c r="AE1383" i="2" s="1"/>
  <c r="Y1383" i="2"/>
  <c r="X1383" i="2"/>
  <c r="W1383" i="2"/>
  <c r="R1383" i="2"/>
  <c r="P1383" i="2"/>
  <c r="T1383" i="2" s="1"/>
  <c r="AD1382" i="2"/>
  <c r="AE1382" i="2" s="1"/>
  <c r="AL1382" i="2" s="1"/>
  <c r="Y1382" i="2"/>
  <c r="X1382" i="2"/>
  <c r="W1382" i="2"/>
  <c r="R1382" i="2"/>
  <c r="P1382" i="2"/>
  <c r="T1382" i="2" s="1"/>
  <c r="S1382" i="2" s="1"/>
  <c r="AD1381" i="2"/>
  <c r="AE1381" i="2" s="1"/>
  <c r="Y1381" i="2"/>
  <c r="X1381" i="2"/>
  <c r="W1381" i="2"/>
  <c r="R1381" i="2"/>
  <c r="P1381" i="2"/>
  <c r="AD1380" i="2"/>
  <c r="AE1380" i="2" s="1"/>
  <c r="Y1380" i="2"/>
  <c r="X1380" i="2"/>
  <c r="W1380" i="2"/>
  <c r="R1380" i="2"/>
  <c r="P1380" i="2"/>
  <c r="AD1379" i="2"/>
  <c r="AE1379" i="2" s="1"/>
  <c r="AG1379" i="2" s="1"/>
  <c r="Y1379" i="2"/>
  <c r="X1379" i="2"/>
  <c r="W1379" i="2"/>
  <c r="R1379" i="2"/>
  <c r="P1379" i="2"/>
  <c r="T1379" i="2" s="1"/>
  <c r="AD1378" i="2"/>
  <c r="AE1378" i="2" s="1"/>
  <c r="AL1378" i="2" s="1"/>
  <c r="Y1378" i="2"/>
  <c r="X1378" i="2"/>
  <c r="W1378" i="2"/>
  <c r="R1378" i="2"/>
  <c r="P1378" i="2"/>
  <c r="T1378" i="2" s="1"/>
  <c r="S1378" i="2" s="1"/>
  <c r="AD1377" i="2"/>
  <c r="AE1377" i="2" s="1"/>
  <c r="Y1377" i="2"/>
  <c r="X1377" i="2"/>
  <c r="W1377" i="2"/>
  <c r="R1377" i="2"/>
  <c r="P1377" i="2"/>
  <c r="AD1376" i="2"/>
  <c r="AE1376" i="2" s="1"/>
  <c r="Y1376" i="2"/>
  <c r="X1376" i="2"/>
  <c r="W1376" i="2"/>
  <c r="R1376" i="2"/>
  <c r="P1376" i="2"/>
  <c r="T1376" i="2" s="1"/>
  <c r="U1376" i="2" s="1"/>
  <c r="AD1375" i="2"/>
  <c r="AE1375" i="2" s="1"/>
  <c r="Y1375" i="2"/>
  <c r="X1375" i="2"/>
  <c r="W1375" i="2"/>
  <c r="R1375" i="2"/>
  <c r="T1375" i="2" s="1"/>
  <c r="P1375" i="2"/>
  <c r="AD1374" i="2"/>
  <c r="AE1374" i="2" s="1"/>
  <c r="AL1374" i="2" s="1"/>
  <c r="Y1374" i="2"/>
  <c r="X1374" i="2"/>
  <c r="W1374" i="2"/>
  <c r="R1374" i="2"/>
  <c r="P1374" i="2"/>
  <c r="T1374" i="2" s="1"/>
  <c r="S1374" i="2" s="1"/>
  <c r="AD1373" i="2"/>
  <c r="AE1373" i="2" s="1"/>
  <c r="AL1373" i="2" s="1"/>
  <c r="Y1373" i="2"/>
  <c r="X1373" i="2"/>
  <c r="W1373" i="2"/>
  <c r="R1373" i="2"/>
  <c r="P1373" i="2"/>
  <c r="AD1372" i="2"/>
  <c r="AE1372" i="2" s="1"/>
  <c r="Y1372" i="2"/>
  <c r="X1372" i="2"/>
  <c r="W1372" i="2"/>
  <c r="R1372" i="2"/>
  <c r="P1372" i="2"/>
  <c r="AD1371" i="2"/>
  <c r="AE1371" i="2" s="1"/>
  <c r="Y1371" i="2"/>
  <c r="X1371" i="2"/>
  <c r="W1371" i="2"/>
  <c r="R1371" i="2"/>
  <c r="P1371" i="2"/>
  <c r="T1371" i="2" s="1"/>
  <c r="AD1370" i="2"/>
  <c r="AE1370" i="2" s="1"/>
  <c r="AF1370" i="2" s="1"/>
  <c r="Y1370" i="2"/>
  <c r="X1370" i="2"/>
  <c r="W1370" i="2"/>
  <c r="R1370" i="2"/>
  <c r="P1370" i="2"/>
  <c r="T1370" i="2" s="1"/>
  <c r="AD1369" i="2"/>
  <c r="AE1369" i="2" s="1"/>
  <c r="Y1369" i="2"/>
  <c r="X1369" i="2"/>
  <c r="W1369" i="2"/>
  <c r="R1369" i="2"/>
  <c r="P1369" i="2"/>
  <c r="AD1368" i="2"/>
  <c r="AE1368" i="2" s="1"/>
  <c r="Y1368" i="2"/>
  <c r="X1368" i="2"/>
  <c r="W1368" i="2"/>
  <c r="R1368" i="2"/>
  <c r="P1368" i="2"/>
  <c r="T1368" i="2" s="1"/>
  <c r="U1368" i="2" s="1"/>
  <c r="AD1367" i="2"/>
  <c r="AE1367" i="2" s="1"/>
  <c r="AF1367" i="2" s="1"/>
  <c r="Y1367" i="2"/>
  <c r="X1367" i="2"/>
  <c r="W1367" i="2"/>
  <c r="R1367" i="2"/>
  <c r="P1367" i="2"/>
  <c r="T1367" i="2" s="1"/>
  <c r="U1367" i="2" s="1"/>
  <c r="AD1366" i="2"/>
  <c r="AE1366" i="2" s="1"/>
  <c r="Y1366" i="2"/>
  <c r="X1366" i="2"/>
  <c r="W1366" i="2"/>
  <c r="R1366" i="2"/>
  <c r="P1366" i="2"/>
  <c r="AD1365" i="2"/>
  <c r="AE1365" i="2" s="1"/>
  <c r="Y1365" i="2"/>
  <c r="X1365" i="2"/>
  <c r="W1365" i="2"/>
  <c r="R1365" i="2"/>
  <c r="P1365" i="2"/>
  <c r="AD1364" i="2"/>
  <c r="AE1364" i="2" s="1"/>
  <c r="Y1364" i="2"/>
  <c r="X1364" i="2"/>
  <c r="W1364" i="2"/>
  <c r="R1364" i="2"/>
  <c r="P1364" i="2"/>
  <c r="AD1363" i="2"/>
  <c r="AE1363" i="2" s="1"/>
  <c r="AG1363" i="2" s="1"/>
  <c r="Y1363" i="2"/>
  <c r="X1363" i="2"/>
  <c r="W1363" i="2"/>
  <c r="R1363" i="2"/>
  <c r="P1363" i="2"/>
  <c r="T1363" i="2" s="1"/>
  <c r="AD1362" i="2"/>
  <c r="AE1362" i="2" s="1"/>
  <c r="AF1362" i="2" s="1"/>
  <c r="Y1362" i="2"/>
  <c r="X1362" i="2"/>
  <c r="W1362" i="2"/>
  <c r="R1362" i="2"/>
  <c r="P1362" i="2"/>
  <c r="AD1361" i="2"/>
  <c r="AE1361" i="2" s="1"/>
  <c r="Y1361" i="2"/>
  <c r="X1361" i="2"/>
  <c r="W1361" i="2"/>
  <c r="R1361" i="2"/>
  <c r="P1361" i="2"/>
  <c r="AD1360" i="2"/>
  <c r="AE1360" i="2" s="1"/>
  <c r="Y1360" i="2"/>
  <c r="X1360" i="2"/>
  <c r="W1360" i="2"/>
  <c r="R1360" i="2"/>
  <c r="P1360" i="2"/>
  <c r="AD1359" i="2"/>
  <c r="AE1359" i="2" s="1"/>
  <c r="Y1359" i="2"/>
  <c r="X1359" i="2"/>
  <c r="W1359" i="2"/>
  <c r="R1359" i="2"/>
  <c r="P1359" i="2"/>
  <c r="AD1358" i="2"/>
  <c r="AE1358" i="2" s="1"/>
  <c r="Y1358" i="2"/>
  <c r="X1358" i="2"/>
  <c r="W1358" i="2"/>
  <c r="R1358" i="2"/>
  <c r="P1358" i="2"/>
  <c r="AD1357" i="2"/>
  <c r="AE1357" i="2" s="1"/>
  <c r="AL1357" i="2" s="1"/>
  <c r="Y1357" i="2"/>
  <c r="X1357" i="2"/>
  <c r="W1357" i="2"/>
  <c r="R1357" i="2"/>
  <c r="P1357" i="2"/>
  <c r="AD1356" i="2"/>
  <c r="AE1356" i="2" s="1"/>
  <c r="Y1356" i="2"/>
  <c r="X1356" i="2"/>
  <c r="W1356" i="2"/>
  <c r="R1356" i="2"/>
  <c r="P1356" i="2"/>
  <c r="AD1355" i="2"/>
  <c r="AE1355" i="2" s="1"/>
  <c r="AF1355" i="2" s="1"/>
  <c r="Y1355" i="2"/>
  <c r="X1355" i="2"/>
  <c r="W1355" i="2"/>
  <c r="R1355" i="2"/>
  <c r="P1355" i="2"/>
  <c r="AD1354" i="2"/>
  <c r="AE1354" i="2" s="1"/>
  <c r="Y1354" i="2"/>
  <c r="X1354" i="2"/>
  <c r="W1354" i="2"/>
  <c r="R1354" i="2"/>
  <c r="P1354" i="2"/>
  <c r="AD1353" i="2"/>
  <c r="AE1353" i="2" s="1"/>
  <c r="Y1353" i="2"/>
  <c r="X1353" i="2"/>
  <c r="W1353" i="2"/>
  <c r="R1353" i="2"/>
  <c r="P1353" i="2"/>
  <c r="T1353" i="2" s="1"/>
  <c r="U1353" i="2" s="1"/>
  <c r="AD1352" i="2"/>
  <c r="AE1352" i="2" s="1"/>
  <c r="Y1352" i="2"/>
  <c r="X1352" i="2"/>
  <c r="W1352" i="2"/>
  <c r="R1352" i="2"/>
  <c r="P1352" i="2"/>
  <c r="T1352" i="2" s="1"/>
  <c r="AD1351" i="2"/>
  <c r="AE1351" i="2" s="1"/>
  <c r="Y1351" i="2"/>
  <c r="X1351" i="2"/>
  <c r="W1351" i="2"/>
  <c r="R1351" i="2"/>
  <c r="P1351" i="2"/>
  <c r="AD1350" i="2"/>
  <c r="AE1350" i="2" s="1"/>
  <c r="Y1350" i="2"/>
  <c r="X1350" i="2"/>
  <c r="W1350" i="2"/>
  <c r="R1350" i="2"/>
  <c r="P1350" i="2"/>
  <c r="AD1349" i="2"/>
  <c r="AE1349" i="2" s="1"/>
  <c r="AL1349" i="2" s="1"/>
  <c r="Y1349" i="2"/>
  <c r="X1349" i="2"/>
  <c r="W1349" i="2"/>
  <c r="R1349" i="2"/>
  <c r="P1349" i="2"/>
  <c r="AG1487" i="2" l="1"/>
  <c r="AL1487" i="2"/>
  <c r="AG1358" i="2"/>
  <c r="AL1358" i="2"/>
  <c r="AF1358" i="2"/>
  <c r="S1375" i="2"/>
  <c r="U1375" i="2"/>
  <c r="AL1482" i="2"/>
  <c r="AF1482" i="2"/>
  <c r="AG1361" i="2"/>
  <c r="AL1361" i="2"/>
  <c r="AF1383" i="2"/>
  <c r="AL1383" i="2"/>
  <c r="AG1383" i="2"/>
  <c r="AG1511" i="2"/>
  <c r="AL1511" i="2"/>
  <c r="AG1350" i="2"/>
  <c r="AL1350" i="2"/>
  <c r="AL1364" i="2"/>
  <c r="AG1364" i="2"/>
  <c r="AL1412" i="2"/>
  <c r="AF1412" i="2"/>
  <c r="AG1442" i="2"/>
  <c r="AL1442" i="2"/>
  <c r="AF1442" i="2"/>
  <c r="T1497" i="2"/>
  <c r="U1497" i="2" s="1"/>
  <c r="T1396" i="2"/>
  <c r="AG1529" i="2"/>
  <c r="AL1529" i="2"/>
  <c r="T1387" i="2"/>
  <c r="S1387" i="2" s="1"/>
  <c r="AL1370" i="2"/>
  <c r="AF1505" i="2"/>
  <c r="T1478" i="2"/>
  <c r="U1478" i="2" s="1"/>
  <c r="AG1505" i="2"/>
  <c r="T1465" i="2"/>
  <c r="S1465" i="2" s="1"/>
  <c r="T1356" i="2"/>
  <c r="U1356" i="2" s="1"/>
  <c r="T1407" i="2"/>
  <c r="U1407" i="2" s="1"/>
  <c r="T1420" i="2"/>
  <c r="T1426" i="2"/>
  <c r="T1430" i="2"/>
  <c r="S1430" i="2" s="1"/>
  <c r="T1485" i="2"/>
  <c r="T1487" i="2"/>
  <c r="S1487" i="2" s="1"/>
  <c r="T1509" i="2"/>
  <c r="U1509" i="2" s="1"/>
  <c r="T1511" i="2"/>
  <c r="S1511" i="2" s="1"/>
  <c r="T1533" i="2"/>
  <c r="U1533" i="2" s="1"/>
  <c r="T1535" i="2"/>
  <c r="S1535" i="2" s="1"/>
  <c r="AL1490" i="2"/>
  <c r="AF1490" i="2"/>
  <c r="AL1432" i="2"/>
  <c r="AF1432" i="2"/>
  <c r="S1497" i="2"/>
  <c r="AL1388" i="2"/>
  <c r="AF1388" i="2"/>
  <c r="AL1537" i="2"/>
  <c r="AG1537" i="2"/>
  <c r="AF1537" i="2"/>
  <c r="U1465" i="2"/>
  <c r="S1356" i="2"/>
  <c r="AL1372" i="2"/>
  <c r="AF1372" i="2"/>
  <c r="AG1495" i="2"/>
  <c r="AL1495" i="2"/>
  <c r="AG1463" i="2"/>
  <c r="AL1463" i="2"/>
  <c r="AL1376" i="2"/>
  <c r="AF1376" i="2"/>
  <c r="AL1514" i="2"/>
  <c r="AF1514" i="2"/>
  <c r="AL1481" i="2"/>
  <c r="AF1481" i="2"/>
  <c r="AG1481" i="2"/>
  <c r="AL1420" i="2"/>
  <c r="AF1420" i="2"/>
  <c r="AF1489" i="2"/>
  <c r="AL1489" i="2"/>
  <c r="AG1489" i="2"/>
  <c r="AL1423" i="2"/>
  <c r="AG1423" i="2"/>
  <c r="AF1423" i="2"/>
  <c r="AL1391" i="2"/>
  <c r="AG1391" i="2"/>
  <c r="AF1391" i="2"/>
  <c r="AG1367" i="2"/>
  <c r="T1359" i="2"/>
  <c r="AL1367" i="2"/>
  <c r="AL1431" i="2"/>
  <c r="AG1431" i="2"/>
  <c r="AF1431" i="2"/>
  <c r="AL1466" i="2"/>
  <c r="AF1466" i="2"/>
  <c r="S1370" i="2"/>
  <c r="U1370" i="2"/>
  <c r="AL1399" i="2"/>
  <c r="AG1399" i="2"/>
  <c r="AF1399" i="2"/>
  <c r="AL1408" i="2"/>
  <c r="AF1408" i="2"/>
  <c r="AG1415" i="2"/>
  <c r="U1513" i="2"/>
  <c r="S1513" i="2"/>
  <c r="U1516" i="2"/>
  <c r="AG1449" i="2"/>
  <c r="U1457" i="2"/>
  <c r="S1457" i="2"/>
  <c r="T1462" i="2"/>
  <c r="S1462" i="2" s="1"/>
  <c r="S1473" i="2"/>
  <c r="U1473" i="2"/>
  <c r="T1436" i="2"/>
  <c r="AL1439" i="2"/>
  <c r="AG1439" i="2"/>
  <c r="AF1439" i="2"/>
  <c r="AG1527" i="2"/>
  <c r="AL1527" i="2"/>
  <c r="S1367" i="2"/>
  <c r="AL1368" i="2"/>
  <c r="AF1368" i="2"/>
  <c r="AL1465" i="2"/>
  <c r="AG1465" i="2"/>
  <c r="AF1465" i="2"/>
  <c r="U1489" i="2"/>
  <c r="S1489" i="2"/>
  <c r="S1508" i="2"/>
  <c r="U1508" i="2"/>
  <c r="S1500" i="2"/>
  <c r="U1500" i="2"/>
  <c r="AF1454" i="2"/>
  <c r="T1518" i="2"/>
  <c r="AL1521" i="2"/>
  <c r="AG1521" i="2"/>
  <c r="AF1521" i="2"/>
  <c r="U1416" i="2"/>
  <c r="S1416" i="2"/>
  <c r="S1455" i="2"/>
  <c r="U1455" i="2"/>
  <c r="AL1484" i="2"/>
  <c r="AG1359" i="2"/>
  <c r="AL1359" i="2"/>
  <c r="AF1359" i="2"/>
  <c r="AL1380" i="2"/>
  <c r="AF1380" i="2"/>
  <c r="S1524" i="2"/>
  <c r="U1524" i="2"/>
  <c r="AF1392" i="2"/>
  <c r="AL1396" i="2"/>
  <c r="AF1396" i="2"/>
  <c r="AF1424" i="2"/>
  <c r="AL1428" i="2"/>
  <c r="AF1428" i="2"/>
  <c r="AL1444" i="2"/>
  <c r="AL1449" i="2"/>
  <c r="T1404" i="2"/>
  <c r="S1404" i="2" s="1"/>
  <c r="AL1407" i="2"/>
  <c r="AG1407" i="2"/>
  <c r="AF1407" i="2"/>
  <c r="T1351" i="2"/>
  <c r="AF1356" i="2"/>
  <c r="AL1356" i="2"/>
  <c r="AG1356" i="2"/>
  <c r="T1362" i="2"/>
  <c r="S1362" i="2" s="1"/>
  <c r="AG1370" i="2"/>
  <c r="AG1375" i="2"/>
  <c r="AF1375" i="2"/>
  <c r="AL1375" i="2"/>
  <c r="AL1446" i="2"/>
  <c r="AG1446" i="2"/>
  <c r="AF1446" i="2"/>
  <c r="AF1458" i="2"/>
  <c r="T1466" i="2"/>
  <c r="AL1474" i="2"/>
  <c r="AF1474" i="2"/>
  <c r="U1492" i="2"/>
  <c r="T1494" i="2"/>
  <c r="T1503" i="2"/>
  <c r="S1503" i="2" s="1"/>
  <c r="U1505" i="2"/>
  <c r="S1505" i="2"/>
  <c r="AG1513" i="2"/>
  <c r="AL1513" i="2"/>
  <c r="AF1513" i="2"/>
  <c r="AL1404" i="2"/>
  <c r="AF1404" i="2"/>
  <c r="AL1457" i="2"/>
  <c r="AG1457" i="2"/>
  <c r="U1481" i="2"/>
  <c r="S1481" i="2"/>
  <c r="AG1351" i="2"/>
  <c r="AF1351" i="2"/>
  <c r="AL1351" i="2"/>
  <c r="AF1473" i="2"/>
  <c r="AL1440" i="2"/>
  <c r="AF1440" i="2"/>
  <c r="AG1503" i="2"/>
  <c r="AL1503" i="2"/>
  <c r="AG1519" i="2"/>
  <c r="AL1519" i="2"/>
  <c r="U1529" i="2"/>
  <c r="S1529" i="2"/>
  <c r="AL1473" i="2"/>
  <c r="AL1415" i="2"/>
  <c r="AL1498" i="2"/>
  <c r="AF1498" i="2"/>
  <c r="AL1384" i="2"/>
  <c r="AF1384" i="2"/>
  <c r="AL1400" i="2"/>
  <c r="AF1400" i="2"/>
  <c r="S1442" i="2"/>
  <c r="U1442" i="2"/>
  <c r="AL1522" i="2"/>
  <c r="AF1522" i="2"/>
  <c r="U1537" i="2"/>
  <c r="S1537" i="2"/>
  <c r="AL1436" i="2"/>
  <c r="AF1436" i="2"/>
  <c r="T1449" i="2"/>
  <c r="S1468" i="2"/>
  <c r="U1468" i="2"/>
  <c r="AG1471" i="2"/>
  <c r="AL1471" i="2"/>
  <c r="AL1497" i="2"/>
  <c r="AG1497" i="2"/>
  <c r="AF1497" i="2"/>
  <c r="S1521" i="2"/>
  <c r="T1350" i="2"/>
  <c r="U1350" i="2" s="1"/>
  <c r="T1364" i="2"/>
  <c r="U1364" i="2" s="1"/>
  <c r="T1361" i="2"/>
  <c r="T1412" i="2"/>
  <c r="AL1460" i="2"/>
  <c r="T1502" i="2"/>
  <c r="T1349" i="2"/>
  <c r="S1349" i="2" s="1"/>
  <c r="T1388" i="2"/>
  <c r="T1400" i="2"/>
  <c r="T1409" i="2"/>
  <c r="T1414" i="2"/>
  <c r="S1414" i="2" s="1"/>
  <c r="T1432" i="2"/>
  <c r="T1441" i="2"/>
  <c r="U1441" i="2" s="1"/>
  <c r="T1463" i="2"/>
  <c r="T1467" i="2"/>
  <c r="U1467" i="2" s="1"/>
  <c r="T1534" i="2"/>
  <c r="S1534" i="2" s="1"/>
  <c r="T1380" i="2"/>
  <c r="T1355" i="2"/>
  <c r="T1358" i="2"/>
  <c r="T1526" i="2"/>
  <c r="S1392" i="2"/>
  <c r="S1424" i="2"/>
  <c r="T1454" i="2"/>
  <c r="U1454" i="2" s="1"/>
  <c r="AF1350" i="2"/>
  <c r="T1354" i="2"/>
  <c r="U1354" i="2" s="1"/>
  <c r="T1357" i="2"/>
  <c r="S1357" i="2" s="1"/>
  <c r="AF1364" i="2"/>
  <c r="T1372" i="2"/>
  <c r="S1372" i="2" s="1"/>
  <c r="AF1416" i="2"/>
  <c r="T1437" i="2"/>
  <c r="U1437" i="2" s="1"/>
  <c r="T1447" i="2"/>
  <c r="S1447" i="2" s="1"/>
  <c r="AG1452" i="2"/>
  <c r="AL1455" i="2"/>
  <c r="T1472" i="2"/>
  <c r="S1472" i="2" s="1"/>
  <c r="AL1479" i="2"/>
  <c r="T1486" i="2"/>
  <c r="AF1506" i="2"/>
  <c r="T1510" i="2"/>
  <c r="AF1530" i="2"/>
  <c r="AL1535" i="2"/>
  <c r="AG1460" i="2"/>
  <c r="T1360" i="2"/>
  <c r="U1360" i="2" s="1"/>
  <c r="T1390" i="2"/>
  <c r="S1390" i="2" s="1"/>
  <c r="T1408" i="2"/>
  <c r="T1417" i="2"/>
  <c r="U1417" i="2" s="1"/>
  <c r="T1422" i="2"/>
  <c r="S1422" i="2" s="1"/>
  <c r="T1440" i="2"/>
  <c r="T1480" i="2"/>
  <c r="U1480" i="2" s="1"/>
  <c r="T1498" i="2"/>
  <c r="S1498" i="2" s="1"/>
  <c r="T1507" i="2"/>
  <c r="U1507" i="2" s="1"/>
  <c r="T1522" i="2"/>
  <c r="T1531" i="2"/>
  <c r="T1536" i="2"/>
  <c r="AL1353" i="2"/>
  <c r="AF1353" i="2"/>
  <c r="AG1353" i="2"/>
  <c r="S1355" i="2"/>
  <c r="U1355" i="2"/>
  <c r="AL1352" i="2"/>
  <c r="AG1352" i="2"/>
  <c r="AF1352" i="2"/>
  <c r="S1358" i="2"/>
  <c r="U1358" i="2"/>
  <c r="U1361" i="2"/>
  <c r="S1361" i="2"/>
  <c r="U1372" i="2"/>
  <c r="S1371" i="2"/>
  <c r="U1371" i="2"/>
  <c r="U1359" i="2"/>
  <c r="S1359" i="2"/>
  <c r="U1349" i="2"/>
  <c r="AG1366" i="2"/>
  <c r="AF1366" i="2"/>
  <c r="AL1366" i="2"/>
  <c r="U1351" i="2"/>
  <c r="S1351" i="2"/>
  <c r="U1352" i="2"/>
  <c r="S1352" i="2"/>
  <c r="AG1360" i="2"/>
  <c r="AF1360" i="2"/>
  <c r="AL1360" i="2"/>
  <c r="AL1354" i="2"/>
  <c r="AG1354" i="2"/>
  <c r="AF1354" i="2"/>
  <c r="AG1355" i="2"/>
  <c r="S1444" i="2"/>
  <c r="U1444" i="2"/>
  <c r="S1476" i="2"/>
  <c r="U1476" i="2"/>
  <c r="U1534" i="2"/>
  <c r="AF1349" i="2"/>
  <c r="AL1355" i="2"/>
  <c r="AF1357" i="2"/>
  <c r="AG1372" i="2"/>
  <c r="AG1373" i="2"/>
  <c r="AF1373" i="2"/>
  <c r="T1377" i="2"/>
  <c r="T1381" i="2"/>
  <c r="AG1386" i="2"/>
  <c r="AF1386" i="2"/>
  <c r="AF1387" i="2"/>
  <c r="AL1387" i="2"/>
  <c r="AG1390" i="2"/>
  <c r="AF1390" i="2"/>
  <c r="AG1398" i="2"/>
  <c r="AF1398" i="2"/>
  <c r="AG1406" i="2"/>
  <c r="AF1406" i="2"/>
  <c r="AG1414" i="2"/>
  <c r="AF1414" i="2"/>
  <c r="AG1422" i="2"/>
  <c r="AF1422" i="2"/>
  <c r="AG1430" i="2"/>
  <c r="AF1430" i="2"/>
  <c r="AG1438" i="2"/>
  <c r="AF1438" i="2"/>
  <c r="AL1451" i="2"/>
  <c r="AG1451" i="2"/>
  <c r="AF1451" i="2"/>
  <c r="AL1464" i="2"/>
  <c r="AG1464" i="2"/>
  <c r="AF1464" i="2"/>
  <c r="U1496" i="2"/>
  <c r="S1496" i="2"/>
  <c r="AL1499" i="2"/>
  <c r="AG1499" i="2"/>
  <c r="AF1499" i="2"/>
  <c r="AF1500" i="2"/>
  <c r="AL1500" i="2"/>
  <c r="AG1500" i="2"/>
  <c r="U1512" i="2"/>
  <c r="S1512" i="2"/>
  <c r="AL1515" i="2"/>
  <c r="AG1515" i="2"/>
  <c r="AF1515" i="2"/>
  <c r="AF1516" i="2"/>
  <c r="AL1516" i="2"/>
  <c r="AG1516" i="2"/>
  <c r="U1528" i="2"/>
  <c r="S1528" i="2"/>
  <c r="AL1362" i="2"/>
  <c r="AG1349" i="2"/>
  <c r="AG1357" i="2"/>
  <c r="T1373" i="2"/>
  <c r="AG1374" i="2"/>
  <c r="AF1374" i="2"/>
  <c r="S1376" i="2"/>
  <c r="U1378" i="2"/>
  <c r="S1379" i="2"/>
  <c r="U1379" i="2"/>
  <c r="U1382" i="2"/>
  <c r="U1383" i="2"/>
  <c r="S1383" i="2"/>
  <c r="AL1385" i="2"/>
  <c r="AG1385" i="2"/>
  <c r="AF1385" i="2"/>
  <c r="AL1389" i="2"/>
  <c r="AG1389" i="2"/>
  <c r="AF1389" i="2"/>
  <c r="AF1395" i="2"/>
  <c r="AL1395" i="2"/>
  <c r="AL1397" i="2"/>
  <c r="AG1397" i="2"/>
  <c r="AF1397" i="2"/>
  <c r="AF1403" i="2"/>
  <c r="AL1403" i="2"/>
  <c r="AL1405" i="2"/>
  <c r="AG1405" i="2"/>
  <c r="AF1405" i="2"/>
  <c r="AF1411" i="2"/>
  <c r="AL1411" i="2"/>
  <c r="AL1413" i="2"/>
  <c r="AG1413" i="2"/>
  <c r="AF1413" i="2"/>
  <c r="AF1419" i="2"/>
  <c r="AL1419" i="2"/>
  <c r="AL1421" i="2"/>
  <c r="AG1421" i="2"/>
  <c r="AF1421" i="2"/>
  <c r="AF1427" i="2"/>
  <c r="AL1427" i="2"/>
  <c r="AL1429" i="2"/>
  <c r="AG1429" i="2"/>
  <c r="AF1429" i="2"/>
  <c r="AF1435" i="2"/>
  <c r="AL1435" i="2"/>
  <c r="AL1437" i="2"/>
  <c r="AG1437" i="2"/>
  <c r="AF1437" i="2"/>
  <c r="AL1472" i="2"/>
  <c r="AG1472" i="2"/>
  <c r="AF1472" i="2"/>
  <c r="AL1483" i="2"/>
  <c r="AG1483" i="2"/>
  <c r="AF1483" i="2"/>
  <c r="AG1365" i="2"/>
  <c r="AF1365" i="2"/>
  <c r="AL1369" i="2"/>
  <c r="AG1369" i="2"/>
  <c r="AL1394" i="2"/>
  <c r="AG1394" i="2"/>
  <c r="AF1394" i="2"/>
  <c r="AL1402" i="2"/>
  <c r="AG1402" i="2"/>
  <c r="AF1402" i="2"/>
  <c r="AL1410" i="2"/>
  <c r="AG1410" i="2"/>
  <c r="AF1410" i="2"/>
  <c r="AL1418" i="2"/>
  <c r="AG1418" i="2"/>
  <c r="AF1418" i="2"/>
  <c r="AL1426" i="2"/>
  <c r="AG1426" i="2"/>
  <c r="AF1426" i="2"/>
  <c r="AL1434" i="2"/>
  <c r="AG1434" i="2"/>
  <c r="AF1434" i="2"/>
  <c r="S1479" i="2"/>
  <c r="U1479" i="2"/>
  <c r="S1363" i="2"/>
  <c r="U1363" i="2"/>
  <c r="AF1361" i="2"/>
  <c r="T1365" i="2"/>
  <c r="AL1365" i="2"/>
  <c r="T1369" i="2"/>
  <c r="AF1369" i="2"/>
  <c r="T1385" i="2"/>
  <c r="T1389" i="2"/>
  <c r="T1397" i="2"/>
  <c r="T1405" i="2"/>
  <c r="T1413" i="2"/>
  <c r="T1421" i="2"/>
  <c r="T1429" i="2"/>
  <c r="U1464" i="2"/>
  <c r="S1464" i="2"/>
  <c r="S1353" i="2"/>
  <c r="T1366" i="2"/>
  <c r="S1368" i="2"/>
  <c r="AF1371" i="2"/>
  <c r="AL1371" i="2"/>
  <c r="U1374" i="2"/>
  <c r="S1384" i="2"/>
  <c r="U1386" i="2"/>
  <c r="U1396" i="2"/>
  <c r="S1396" i="2"/>
  <c r="U1398" i="2"/>
  <c r="U1406" i="2"/>
  <c r="U1412" i="2"/>
  <c r="S1412" i="2"/>
  <c r="U1420" i="2"/>
  <c r="S1420" i="2"/>
  <c r="U1428" i="2"/>
  <c r="S1428" i="2"/>
  <c r="U1436" i="2"/>
  <c r="S1436" i="2"/>
  <c r="U1438" i="2"/>
  <c r="S1471" i="2"/>
  <c r="U1471" i="2"/>
  <c r="U1477" i="2"/>
  <c r="S1477" i="2"/>
  <c r="S1478" i="2"/>
  <c r="AG1371" i="2"/>
  <c r="AG1378" i="2"/>
  <c r="AF1378" i="2"/>
  <c r="AF1379" i="2"/>
  <c r="AL1379" i="2"/>
  <c r="AG1382" i="2"/>
  <c r="AF1382" i="2"/>
  <c r="U1394" i="2"/>
  <c r="S1394" i="2"/>
  <c r="S1395" i="2"/>
  <c r="U1395" i="2"/>
  <c r="U1402" i="2"/>
  <c r="S1402" i="2"/>
  <c r="S1403" i="2"/>
  <c r="U1403" i="2"/>
  <c r="U1410" i="2"/>
  <c r="S1410" i="2"/>
  <c r="S1411" i="2"/>
  <c r="U1411" i="2"/>
  <c r="U1418" i="2"/>
  <c r="S1418" i="2"/>
  <c r="S1419" i="2"/>
  <c r="U1419" i="2"/>
  <c r="U1426" i="2"/>
  <c r="S1426" i="2"/>
  <c r="S1427" i="2"/>
  <c r="U1427" i="2"/>
  <c r="U1434" i="2"/>
  <c r="S1434" i="2"/>
  <c r="S1435" i="2"/>
  <c r="U1435" i="2"/>
  <c r="AG1362" i="2"/>
  <c r="AF1363" i="2"/>
  <c r="AL1363" i="2"/>
  <c r="AL1377" i="2"/>
  <c r="AG1377" i="2"/>
  <c r="AF1377" i="2"/>
  <c r="AL1381" i="2"/>
  <c r="AG1381" i="2"/>
  <c r="AF1381" i="2"/>
  <c r="U1393" i="2"/>
  <c r="S1393" i="2"/>
  <c r="U1401" i="2"/>
  <c r="S1401" i="2"/>
  <c r="U1409" i="2"/>
  <c r="S1409" i="2"/>
  <c r="U1425" i="2"/>
  <c r="S1425" i="2"/>
  <c r="U1433" i="2"/>
  <c r="S1433" i="2"/>
  <c r="AL1456" i="2"/>
  <c r="AG1456" i="2"/>
  <c r="AF1456" i="2"/>
  <c r="U1470" i="2"/>
  <c r="S1470" i="2"/>
  <c r="AG1368" i="2"/>
  <c r="AG1376" i="2"/>
  <c r="AG1384" i="2"/>
  <c r="AG1392" i="2"/>
  <c r="AG1400" i="2"/>
  <c r="AG1408" i="2"/>
  <c r="AG1416" i="2"/>
  <c r="AG1424" i="2"/>
  <c r="AG1432" i="2"/>
  <c r="AG1440" i="2"/>
  <c r="AL1485" i="2"/>
  <c r="AG1485" i="2"/>
  <c r="AF1485" i="2"/>
  <c r="AL1486" i="2"/>
  <c r="AG1486" i="2"/>
  <c r="AL1488" i="2"/>
  <c r="AG1488" i="2"/>
  <c r="AF1488" i="2"/>
  <c r="U1495" i="2"/>
  <c r="AL1501" i="2"/>
  <c r="AG1501" i="2"/>
  <c r="AF1501" i="2"/>
  <c r="AL1502" i="2"/>
  <c r="AG1502" i="2"/>
  <c r="AL1504" i="2"/>
  <c r="AG1504" i="2"/>
  <c r="AF1504" i="2"/>
  <c r="AL1517" i="2"/>
  <c r="AG1517" i="2"/>
  <c r="AF1517" i="2"/>
  <c r="AL1518" i="2"/>
  <c r="AG1518" i="2"/>
  <c r="AL1520" i="2"/>
  <c r="AG1520" i="2"/>
  <c r="AF1520" i="2"/>
  <c r="U1527" i="2"/>
  <c r="U1538" i="2"/>
  <c r="S1538" i="2"/>
  <c r="T1451" i="2"/>
  <c r="AL1453" i="2"/>
  <c r="AG1453" i="2"/>
  <c r="AF1453" i="2"/>
  <c r="AL1459" i="2"/>
  <c r="AG1459" i="2"/>
  <c r="AG1484" i="2"/>
  <c r="AF1486" i="2"/>
  <c r="T1499" i="2"/>
  <c r="AF1502" i="2"/>
  <c r="U1514" i="2"/>
  <c r="S1514" i="2"/>
  <c r="T1515" i="2"/>
  <c r="AF1518" i="2"/>
  <c r="U1530" i="2"/>
  <c r="S1530" i="2"/>
  <c r="U1531" i="2"/>
  <c r="S1531" i="2"/>
  <c r="S1532" i="2"/>
  <c r="U1532" i="2"/>
  <c r="S1391" i="2"/>
  <c r="S1399" i="2"/>
  <c r="S1407" i="2"/>
  <c r="S1415" i="2"/>
  <c r="S1423" i="2"/>
  <c r="S1431" i="2"/>
  <c r="S1439" i="2"/>
  <c r="U1445" i="2"/>
  <c r="S1445" i="2"/>
  <c r="S1446" i="2"/>
  <c r="AG1447" i="2"/>
  <c r="AF1447" i="2"/>
  <c r="U1450" i="2"/>
  <c r="S1450" i="2"/>
  <c r="U1458" i="2"/>
  <c r="S1458" i="2"/>
  <c r="T1459" i="2"/>
  <c r="AL1461" i="2"/>
  <c r="AG1461" i="2"/>
  <c r="AF1461" i="2"/>
  <c r="AL1467" i="2"/>
  <c r="AG1467" i="2"/>
  <c r="U1482" i="2"/>
  <c r="S1482" i="2"/>
  <c r="T1483" i="2"/>
  <c r="AG1448" i="2"/>
  <c r="AF1448" i="2"/>
  <c r="U1466" i="2"/>
  <c r="S1466" i="2"/>
  <c r="AL1469" i="2"/>
  <c r="AG1469" i="2"/>
  <c r="AF1469" i="2"/>
  <c r="AL1475" i="2"/>
  <c r="AG1475" i="2"/>
  <c r="U1485" i="2"/>
  <c r="S1485" i="2"/>
  <c r="U1488" i="2"/>
  <c r="S1488" i="2"/>
  <c r="AL1491" i="2"/>
  <c r="AG1491" i="2"/>
  <c r="AF1491" i="2"/>
  <c r="U1504" i="2"/>
  <c r="S1504" i="2"/>
  <c r="AL1507" i="2"/>
  <c r="AG1507" i="2"/>
  <c r="AF1507" i="2"/>
  <c r="U1520" i="2"/>
  <c r="S1520" i="2"/>
  <c r="AL1523" i="2"/>
  <c r="AG1523" i="2"/>
  <c r="AF1523" i="2"/>
  <c r="AL1536" i="2"/>
  <c r="AG1536" i="2"/>
  <c r="AF1536" i="2"/>
  <c r="AG1380" i="2"/>
  <c r="AG1388" i="2"/>
  <c r="AF1393" i="2"/>
  <c r="AG1396" i="2"/>
  <c r="AF1401" i="2"/>
  <c r="AG1404" i="2"/>
  <c r="AF1409" i="2"/>
  <c r="AG1412" i="2"/>
  <c r="AF1417" i="2"/>
  <c r="AG1420" i="2"/>
  <c r="AF1425" i="2"/>
  <c r="AG1428" i="2"/>
  <c r="AF1433" i="2"/>
  <c r="AG1436" i="2"/>
  <c r="AF1441" i="2"/>
  <c r="AF1443" i="2"/>
  <c r="AL1448" i="2"/>
  <c r="U1453" i="2"/>
  <c r="S1453" i="2"/>
  <c r="AG1454" i="2"/>
  <c r="AF1462" i="2"/>
  <c r="AG1468" i="2"/>
  <c r="U1474" i="2"/>
  <c r="S1474" i="2"/>
  <c r="AF1475" i="2"/>
  <c r="AL1477" i="2"/>
  <c r="AG1477" i="2"/>
  <c r="AF1477" i="2"/>
  <c r="U1484" i="2"/>
  <c r="U1487" i="2"/>
  <c r="AG1492" i="2"/>
  <c r="AL1493" i="2"/>
  <c r="AG1493" i="2"/>
  <c r="AF1493" i="2"/>
  <c r="AL1494" i="2"/>
  <c r="AG1494" i="2"/>
  <c r="AL1496" i="2"/>
  <c r="AG1496" i="2"/>
  <c r="AF1496" i="2"/>
  <c r="AG1508" i="2"/>
  <c r="AL1509" i="2"/>
  <c r="AG1509" i="2"/>
  <c r="AF1509" i="2"/>
  <c r="AL1510" i="2"/>
  <c r="AG1510" i="2"/>
  <c r="AL1512" i="2"/>
  <c r="AG1512" i="2"/>
  <c r="AF1512" i="2"/>
  <c r="U1519" i="2"/>
  <c r="AG1524" i="2"/>
  <c r="AL1525" i="2"/>
  <c r="AG1525" i="2"/>
  <c r="AF1525" i="2"/>
  <c r="AL1526" i="2"/>
  <c r="AG1526" i="2"/>
  <c r="AL1528" i="2"/>
  <c r="AG1528" i="2"/>
  <c r="AF1528" i="2"/>
  <c r="AL1534" i="2"/>
  <c r="AG1534" i="2"/>
  <c r="AF1534" i="2"/>
  <c r="AG1393" i="2"/>
  <c r="AG1401" i="2"/>
  <c r="AG1409" i="2"/>
  <c r="AG1417" i="2"/>
  <c r="AG1425" i="2"/>
  <c r="AG1433" i="2"/>
  <c r="AG1441" i="2"/>
  <c r="S1443" i="2"/>
  <c r="AL1443" i="2"/>
  <c r="U1452" i="2"/>
  <c r="U1461" i="2"/>
  <c r="S1461" i="2"/>
  <c r="AG1462" i="2"/>
  <c r="S1467" i="2"/>
  <c r="AL1468" i="2"/>
  <c r="AF1470" i="2"/>
  <c r="AG1476" i="2"/>
  <c r="AL1478" i="2"/>
  <c r="AG1478" i="2"/>
  <c r="AL1480" i="2"/>
  <c r="AG1480" i="2"/>
  <c r="AF1480" i="2"/>
  <c r="U1490" i="2"/>
  <c r="S1490" i="2"/>
  <c r="U1491" i="2"/>
  <c r="S1491" i="2"/>
  <c r="AL1492" i="2"/>
  <c r="AF1494" i="2"/>
  <c r="U1506" i="2"/>
  <c r="S1506" i="2"/>
  <c r="AL1508" i="2"/>
  <c r="AF1510" i="2"/>
  <c r="U1522" i="2"/>
  <c r="S1522" i="2"/>
  <c r="U1523" i="2"/>
  <c r="S1523" i="2"/>
  <c r="AL1524" i="2"/>
  <c r="AF1526" i="2"/>
  <c r="AF1532" i="2"/>
  <c r="AL1532" i="2"/>
  <c r="AL1533" i="2"/>
  <c r="AG1533" i="2"/>
  <c r="AF1533" i="2"/>
  <c r="AG1444" i="2"/>
  <c r="AL1445" i="2"/>
  <c r="AF1445" i="2"/>
  <c r="U1448" i="2"/>
  <c r="T1456" i="2"/>
  <c r="U1460" i="2"/>
  <c r="U1469" i="2"/>
  <c r="S1469" i="2"/>
  <c r="AG1470" i="2"/>
  <c r="S1475" i="2"/>
  <c r="AL1476" i="2"/>
  <c r="AF1478" i="2"/>
  <c r="AL1531" i="2"/>
  <c r="AG1531" i="2"/>
  <c r="AF1531" i="2"/>
  <c r="AG1532" i="2"/>
  <c r="U1536" i="2"/>
  <c r="S1536" i="2"/>
  <c r="S1493" i="2"/>
  <c r="S1501" i="2"/>
  <c r="S1509" i="2"/>
  <c r="S1517" i="2"/>
  <c r="S1525" i="2"/>
  <c r="AF1450" i="2"/>
  <c r="AF1538" i="2"/>
  <c r="AG1450" i="2"/>
  <c r="AF1455" i="2"/>
  <c r="AG1458" i="2"/>
  <c r="AF1463" i="2"/>
  <c r="AG1466" i="2"/>
  <c r="AF1471" i="2"/>
  <c r="AG1474" i="2"/>
  <c r="AF1479" i="2"/>
  <c r="AG1482" i="2"/>
  <c r="AF1487" i="2"/>
  <c r="AG1490" i="2"/>
  <c r="AF1495" i="2"/>
  <c r="AG1498" i="2"/>
  <c r="AF1503" i="2"/>
  <c r="AG1506" i="2"/>
  <c r="AF1511" i="2"/>
  <c r="AG1514" i="2"/>
  <c r="AF1519" i="2"/>
  <c r="AG1522" i="2"/>
  <c r="AF1527" i="2"/>
  <c r="AG1530" i="2"/>
  <c r="AF1535" i="2"/>
  <c r="AG1538" i="2"/>
  <c r="U1498" i="2" l="1"/>
  <c r="U1462" i="2"/>
  <c r="S1364" i="2"/>
  <c r="U1357" i="2"/>
  <c r="S1533" i="2"/>
  <c r="U1447" i="2"/>
  <c r="S1441" i="2"/>
  <c r="S1350" i="2"/>
  <c r="S1354" i="2"/>
  <c r="U1535" i="2"/>
  <c r="U1472" i="2"/>
  <c r="S1507" i="2"/>
  <c r="U1387" i="2"/>
  <c r="S1437" i="2"/>
  <c r="U1511" i="2"/>
  <c r="U1430" i="2"/>
  <c r="U1414" i="2"/>
  <c r="U1388" i="2"/>
  <c r="S1388" i="2"/>
  <c r="U1404" i="2"/>
  <c r="S1360" i="2"/>
  <c r="U1380" i="2"/>
  <c r="S1380" i="2"/>
  <c r="U1449" i="2"/>
  <c r="S1449" i="2"/>
  <c r="U1432" i="2"/>
  <c r="S1432" i="2"/>
  <c r="U1408" i="2"/>
  <c r="S1408" i="2"/>
  <c r="U1503" i="2"/>
  <c r="S1480" i="2"/>
  <c r="U1486" i="2"/>
  <c r="S1486" i="2"/>
  <c r="U1518" i="2"/>
  <c r="S1518" i="2"/>
  <c r="U1526" i="2"/>
  <c r="S1526" i="2"/>
  <c r="S1417" i="2"/>
  <c r="S1454" i="2"/>
  <c r="U1362" i="2"/>
  <c r="U1510" i="2"/>
  <c r="S1510" i="2"/>
  <c r="S1463" i="2"/>
  <c r="U1463" i="2"/>
  <c r="U1440" i="2"/>
  <c r="S1440" i="2"/>
  <c r="U1400" i="2"/>
  <c r="S1400" i="2"/>
  <c r="U1494" i="2"/>
  <c r="S1494" i="2"/>
  <c r="U1502" i="2"/>
  <c r="S1502" i="2"/>
  <c r="U1422" i="2"/>
  <c r="U1390" i="2"/>
  <c r="U1389" i="2"/>
  <c r="S1389" i="2"/>
  <c r="U1385" i="2"/>
  <c r="S1385" i="2"/>
  <c r="U1499" i="2"/>
  <c r="S1499" i="2"/>
  <c r="U1429" i="2"/>
  <c r="S1429" i="2"/>
  <c r="U1369" i="2"/>
  <c r="S1369" i="2"/>
  <c r="U1451" i="2"/>
  <c r="S1451" i="2"/>
  <c r="U1421" i="2"/>
  <c r="S1421" i="2"/>
  <c r="U1381" i="2"/>
  <c r="S1381" i="2"/>
  <c r="S1366" i="2"/>
  <c r="U1366" i="2"/>
  <c r="U1413" i="2"/>
  <c r="S1413" i="2"/>
  <c r="S1365" i="2"/>
  <c r="U1365" i="2"/>
  <c r="U1377" i="2"/>
  <c r="S1377" i="2"/>
  <c r="U1456" i="2"/>
  <c r="S1456" i="2"/>
  <c r="U1483" i="2"/>
  <c r="S1483" i="2"/>
  <c r="U1459" i="2"/>
  <c r="S1459" i="2"/>
  <c r="U1515" i="2"/>
  <c r="S1515" i="2"/>
  <c r="U1405" i="2"/>
  <c r="S1405" i="2"/>
  <c r="S1373" i="2"/>
  <c r="U1373" i="2"/>
  <c r="U1397" i="2"/>
  <c r="S1397" i="2"/>
  <c r="AD1348" i="2" l="1"/>
  <c r="AE1348" i="2" s="1"/>
  <c r="Y1348" i="2"/>
  <c r="X1348" i="2"/>
  <c r="W1348" i="2"/>
  <c r="R1348" i="2"/>
  <c r="P1348" i="2"/>
  <c r="T1348" i="2" s="1"/>
  <c r="AD1347" i="2"/>
  <c r="AE1347" i="2" s="1"/>
  <c r="AL1347" i="2" s="1"/>
  <c r="Y1347" i="2"/>
  <c r="X1347" i="2"/>
  <c r="W1347" i="2"/>
  <c r="R1347" i="2"/>
  <c r="P1347" i="2"/>
  <c r="T1347" i="2" s="1"/>
  <c r="AD1346" i="2"/>
  <c r="AE1346" i="2" s="1"/>
  <c r="Y1346" i="2"/>
  <c r="X1346" i="2"/>
  <c r="W1346" i="2"/>
  <c r="R1346" i="2"/>
  <c r="P1346" i="2"/>
  <c r="T1346" i="2" s="1"/>
  <c r="AD1345" i="2"/>
  <c r="AE1345" i="2" s="1"/>
  <c r="AG1345" i="2" s="1"/>
  <c r="Y1345" i="2"/>
  <c r="X1345" i="2"/>
  <c r="W1345" i="2"/>
  <c r="R1345" i="2"/>
  <c r="P1345" i="2"/>
  <c r="AD1344" i="2"/>
  <c r="AE1344" i="2" s="1"/>
  <c r="AF1344" i="2" s="1"/>
  <c r="Y1344" i="2"/>
  <c r="X1344" i="2"/>
  <c r="W1344" i="2"/>
  <c r="R1344" i="2"/>
  <c r="P1344" i="2"/>
  <c r="AD1343" i="2"/>
  <c r="AE1343" i="2" s="1"/>
  <c r="Y1343" i="2"/>
  <c r="X1343" i="2"/>
  <c r="W1343" i="2"/>
  <c r="R1343" i="2"/>
  <c r="P1343" i="2"/>
  <c r="AD1342" i="2"/>
  <c r="AE1342" i="2" s="1"/>
  <c r="AF1342" i="2" s="1"/>
  <c r="Y1342" i="2"/>
  <c r="X1342" i="2"/>
  <c r="W1342" i="2"/>
  <c r="R1342" i="2"/>
  <c r="P1342" i="2"/>
  <c r="T1342" i="2" s="1"/>
  <c r="S1342" i="2" s="1"/>
  <c r="AD1341" i="2"/>
  <c r="AE1341" i="2" s="1"/>
  <c r="Y1341" i="2"/>
  <c r="X1341" i="2"/>
  <c r="W1341" i="2"/>
  <c r="R1341" i="2"/>
  <c r="P1341" i="2"/>
  <c r="AD1340" i="2"/>
  <c r="AE1340" i="2" s="1"/>
  <c r="Y1340" i="2"/>
  <c r="X1340" i="2"/>
  <c r="W1340" i="2"/>
  <c r="R1340" i="2"/>
  <c r="P1340" i="2"/>
  <c r="T1340" i="2" s="1"/>
  <c r="AD1339" i="2"/>
  <c r="AE1339" i="2" s="1"/>
  <c r="AF1339" i="2" s="1"/>
  <c r="Y1339" i="2"/>
  <c r="X1339" i="2"/>
  <c r="W1339" i="2"/>
  <c r="T1339" i="2"/>
  <c r="U1339" i="2" s="1"/>
  <c r="R1339" i="2"/>
  <c r="P1339" i="2"/>
  <c r="AD1338" i="2"/>
  <c r="AE1338" i="2" s="1"/>
  <c r="Y1338" i="2"/>
  <c r="X1338" i="2"/>
  <c r="W1338" i="2"/>
  <c r="R1338" i="2"/>
  <c r="P1338" i="2"/>
  <c r="T1338" i="2" s="1"/>
  <c r="AD1337" i="2"/>
  <c r="AE1337" i="2" s="1"/>
  <c r="Y1337" i="2"/>
  <c r="X1337" i="2"/>
  <c r="W1337" i="2"/>
  <c r="R1337" i="2"/>
  <c r="P1337" i="2"/>
  <c r="T1337" i="2" s="1"/>
  <c r="S1337" i="2" s="1"/>
  <c r="AD1336" i="2"/>
  <c r="AE1336" i="2" s="1"/>
  <c r="Y1336" i="2"/>
  <c r="X1336" i="2"/>
  <c r="W1336" i="2"/>
  <c r="R1336" i="2"/>
  <c r="P1336" i="2"/>
  <c r="AD1335" i="2"/>
  <c r="AE1335" i="2" s="1"/>
  <c r="Y1335" i="2"/>
  <c r="X1335" i="2"/>
  <c r="W1335" i="2"/>
  <c r="R1335" i="2"/>
  <c r="P1335" i="2"/>
  <c r="T1335" i="2" s="1"/>
  <c r="AD1334" i="2"/>
  <c r="AE1334" i="2" s="1"/>
  <c r="AG1334" i="2" s="1"/>
  <c r="Y1334" i="2"/>
  <c r="X1334" i="2"/>
  <c r="W1334" i="2"/>
  <c r="R1334" i="2"/>
  <c r="P1334" i="2"/>
  <c r="T1334" i="2" s="1"/>
  <c r="S1334" i="2" s="1"/>
  <c r="AD1333" i="2"/>
  <c r="AE1333" i="2" s="1"/>
  <c r="Y1333" i="2"/>
  <c r="X1333" i="2"/>
  <c r="W1333" i="2"/>
  <c r="R1333" i="2"/>
  <c r="P1333" i="2"/>
  <c r="T1333" i="2" s="1"/>
  <c r="AD1332" i="2"/>
  <c r="AE1332" i="2" s="1"/>
  <c r="Y1332" i="2"/>
  <c r="X1332" i="2"/>
  <c r="W1332" i="2"/>
  <c r="R1332" i="2"/>
  <c r="P1332" i="2"/>
  <c r="AD1331" i="2"/>
  <c r="AE1331" i="2" s="1"/>
  <c r="Y1331" i="2"/>
  <c r="X1331" i="2"/>
  <c r="W1331" i="2"/>
  <c r="R1331" i="2"/>
  <c r="P1331" i="2"/>
  <c r="T1331" i="2" s="1"/>
  <c r="U1331" i="2" s="1"/>
  <c r="AD1330" i="2"/>
  <c r="AE1330" i="2" s="1"/>
  <c r="Y1330" i="2"/>
  <c r="X1330" i="2"/>
  <c r="W1330" i="2"/>
  <c r="R1330" i="2"/>
  <c r="P1330" i="2"/>
  <c r="T1330" i="2" s="1"/>
  <c r="AD1329" i="2"/>
  <c r="AE1329" i="2" s="1"/>
  <c r="Y1329" i="2"/>
  <c r="X1329" i="2"/>
  <c r="W1329" i="2"/>
  <c r="R1329" i="2"/>
  <c r="P1329" i="2"/>
  <c r="T1329" i="2" s="1"/>
  <c r="S1329" i="2" s="1"/>
  <c r="AD1328" i="2"/>
  <c r="AE1328" i="2" s="1"/>
  <c r="Y1328" i="2"/>
  <c r="X1328" i="2"/>
  <c r="W1328" i="2"/>
  <c r="R1328" i="2"/>
  <c r="P1328" i="2"/>
  <c r="AD1327" i="2"/>
  <c r="AE1327" i="2" s="1"/>
  <c r="Y1327" i="2"/>
  <c r="X1327" i="2"/>
  <c r="W1327" i="2"/>
  <c r="R1327" i="2"/>
  <c r="P1327" i="2"/>
  <c r="T1327" i="2" s="1"/>
  <c r="AD1326" i="2"/>
  <c r="AE1326" i="2" s="1"/>
  <c r="Y1326" i="2"/>
  <c r="X1326" i="2"/>
  <c r="W1326" i="2"/>
  <c r="R1326" i="2"/>
  <c r="P1326" i="2"/>
  <c r="T1326" i="2" s="1"/>
  <c r="AD1325" i="2"/>
  <c r="AE1325" i="2" s="1"/>
  <c r="Y1325" i="2"/>
  <c r="X1325" i="2"/>
  <c r="W1325" i="2"/>
  <c r="R1325" i="2"/>
  <c r="P1325" i="2"/>
  <c r="AD1324" i="2"/>
  <c r="Y1324" i="2"/>
  <c r="R1324" i="2"/>
  <c r="P1324" i="2"/>
  <c r="T1324" i="2" s="1"/>
  <c r="AD1323" i="2"/>
  <c r="AE1323" i="2" s="1"/>
  <c r="AF1323" i="2" s="1"/>
  <c r="Y1323" i="2"/>
  <c r="X1323" i="2"/>
  <c r="W1323" i="2"/>
  <c r="R1323" i="2"/>
  <c r="T1323" i="2" s="1"/>
  <c r="P1323" i="2"/>
  <c r="AD1322" i="2"/>
  <c r="AE1322" i="2" s="1"/>
  <c r="Y1322" i="2"/>
  <c r="X1322" i="2"/>
  <c r="W1322" i="2"/>
  <c r="R1322" i="2"/>
  <c r="P1322" i="2"/>
  <c r="AD1321" i="2"/>
  <c r="AE1321" i="2" s="1"/>
  <c r="AL1321" i="2" s="1"/>
  <c r="Y1321" i="2"/>
  <c r="X1321" i="2"/>
  <c r="W1321" i="2"/>
  <c r="R1321" i="2"/>
  <c r="P1321" i="2"/>
  <c r="AD1320" i="2"/>
  <c r="AE1320" i="2" s="1"/>
  <c r="Y1320" i="2"/>
  <c r="X1320" i="2"/>
  <c r="W1320" i="2"/>
  <c r="R1320" i="2"/>
  <c r="P1320" i="2"/>
  <c r="T1320" i="2" s="1"/>
  <c r="AD1319" i="2"/>
  <c r="AE1319" i="2" s="1"/>
  <c r="Y1319" i="2"/>
  <c r="X1319" i="2"/>
  <c r="W1319" i="2"/>
  <c r="R1319" i="2"/>
  <c r="P1319" i="2"/>
  <c r="T1319" i="2" s="1"/>
  <c r="AD1318" i="2"/>
  <c r="AE1318" i="2" s="1"/>
  <c r="Y1318" i="2"/>
  <c r="X1318" i="2"/>
  <c r="W1318" i="2"/>
  <c r="R1318" i="2"/>
  <c r="P1318" i="2"/>
  <c r="AD1317" i="2"/>
  <c r="AE1317" i="2" s="1"/>
  <c r="Y1317" i="2"/>
  <c r="X1317" i="2"/>
  <c r="W1317" i="2"/>
  <c r="R1317" i="2"/>
  <c r="P1317" i="2"/>
  <c r="AD1316" i="2"/>
  <c r="AE1316" i="2" s="1"/>
  <c r="Y1316" i="2"/>
  <c r="X1316" i="2"/>
  <c r="W1316" i="2"/>
  <c r="R1316" i="2"/>
  <c r="P1316" i="2"/>
  <c r="T1316" i="2" s="1"/>
  <c r="AD1315" i="2"/>
  <c r="AE1315" i="2" s="1"/>
  <c r="AG1315" i="2" s="1"/>
  <c r="Y1315" i="2"/>
  <c r="X1315" i="2"/>
  <c r="W1315" i="2"/>
  <c r="R1315" i="2"/>
  <c r="P1315" i="2"/>
  <c r="T1315" i="2" s="1"/>
  <c r="S1315" i="2" s="1"/>
  <c r="AD1314" i="2"/>
  <c r="AE1314" i="2" s="1"/>
  <c r="Y1314" i="2"/>
  <c r="X1314" i="2"/>
  <c r="W1314" i="2"/>
  <c r="R1314" i="2"/>
  <c r="P1314" i="2"/>
  <c r="T1314" i="2" s="1"/>
  <c r="AD1313" i="2"/>
  <c r="AE1313" i="2" s="1"/>
  <c r="AL1313" i="2" s="1"/>
  <c r="Y1313" i="2"/>
  <c r="X1313" i="2"/>
  <c r="W1313" i="2"/>
  <c r="R1313" i="2"/>
  <c r="P1313" i="2"/>
  <c r="AD1312" i="2"/>
  <c r="AE1312" i="2" s="1"/>
  <c r="Y1312" i="2"/>
  <c r="X1312" i="2"/>
  <c r="W1312" i="2"/>
  <c r="R1312" i="2"/>
  <c r="P1312" i="2"/>
  <c r="T1312" i="2" s="1"/>
  <c r="AD1311" i="2"/>
  <c r="AE1311" i="2" s="1"/>
  <c r="Y1311" i="2"/>
  <c r="X1311" i="2"/>
  <c r="W1311" i="2"/>
  <c r="R1311" i="2"/>
  <c r="P1311" i="2"/>
  <c r="T1311" i="2" s="1"/>
  <c r="AD1310" i="2"/>
  <c r="Y1310" i="2"/>
  <c r="R1310" i="2"/>
  <c r="P1310" i="2"/>
  <c r="T1310" i="2" s="1"/>
  <c r="AD1309" i="2"/>
  <c r="AE1309" i="2" s="1"/>
  <c r="Y1309" i="2"/>
  <c r="X1309" i="2"/>
  <c r="W1309" i="2"/>
  <c r="R1309" i="2"/>
  <c r="P1309" i="2"/>
  <c r="T1309" i="2" s="1"/>
  <c r="U1309" i="2" s="1"/>
  <c r="AD1308" i="2"/>
  <c r="AE1308" i="2" s="1"/>
  <c r="Y1308" i="2"/>
  <c r="X1308" i="2"/>
  <c r="W1308" i="2"/>
  <c r="R1308" i="2"/>
  <c r="P1308" i="2"/>
  <c r="T1308" i="2" s="1"/>
  <c r="AD1307" i="2"/>
  <c r="AE1307" i="2" s="1"/>
  <c r="Y1307" i="2"/>
  <c r="X1307" i="2"/>
  <c r="W1307" i="2"/>
  <c r="R1307" i="2"/>
  <c r="P1307" i="2"/>
  <c r="AD1306" i="2"/>
  <c r="AE1306" i="2" s="1"/>
  <c r="AF1306" i="2" s="1"/>
  <c r="Y1306" i="2"/>
  <c r="X1306" i="2"/>
  <c r="W1306" i="2"/>
  <c r="R1306" i="2"/>
  <c r="P1306" i="2"/>
  <c r="AD1305" i="2"/>
  <c r="AE1305" i="2" s="1"/>
  <c r="Y1305" i="2"/>
  <c r="X1305" i="2"/>
  <c r="W1305" i="2"/>
  <c r="R1305" i="2"/>
  <c r="P1305" i="2"/>
  <c r="T1305" i="2" s="1"/>
  <c r="AD1304" i="2"/>
  <c r="AE1304" i="2" s="1"/>
  <c r="AF1304" i="2" s="1"/>
  <c r="Y1304" i="2"/>
  <c r="X1304" i="2"/>
  <c r="W1304" i="2"/>
  <c r="R1304" i="2"/>
  <c r="P1304" i="2"/>
  <c r="T1304" i="2" s="1"/>
  <c r="AD1303" i="2"/>
  <c r="AE1303" i="2" s="1"/>
  <c r="Y1303" i="2"/>
  <c r="X1303" i="2"/>
  <c r="W1303" i="2"/>
  <c r="R1303" i="2"/>
  <c r="P1303" i="2"/>
  <c r="AD1302" i="2"/>
  <c r="AE1302" i="2" s="1"/>
  <c r="Y1302" i="2"/>
  <c r="X1302" i="2"/>
  <c r="W1302" i="2"/>
  <c r="R1302" i="2"/>
  <c r="P1302" i="2"/>
  <c r="AD1301" i="2"/>
  <c r="AE1301" i="2" s="1"/>
  <c r="Y1301" i="2"/>
  <c r="X1301" i="2"/>
  <c r="W1301" i="2"/>
  <c r="R1301" i="2"/>
  <c r="P1301" i="2"/>
  <c r="T1301" i="2" s="1"/>
  <c r="AD1300" i="2"/>
  <c r="AE1300" i="2" s="1"/>
  <c r="Y1300" i="2"/>
  <c r="X1300" i="2"/>
  <c r="W1300" i="2"/>
  <c r="R1300" i="2"/>
  <c r="P1300" i="2"/>
  <c r="AD1299" i="2"/>
  <c r="AE1299" i="2" s="1"/>
  <c r="Y1299" i="2"/>
  <c r="X1299" i="2"/>
  <c r="W1299" i="2"/>
  <c r="R1299" i="2"/>
  <c r="P1299" i="2"/>
  <c r="T1299" i="2" s="1"/>
  <c r="S1299" i="2" s="1"/>
  <c r="AD1298" i="2"/>
  <c r="AE1298" i="2" s="1"/>
  <c r="Y1298" i="2"/>
  <c r="X1298" i="2"/>
  <c r="W1298" i="2"/>
  <c r="S1298" i="2"/>
  <c r="R1298" i="2"/>
  <c r="T1298" i="2" s="1"/>
  <c r="U1298" i="2" s="1"/>
  <c r="P1298" i="2"/>
  <c r="AD1297" i="2"/>
  <c r="AE1297" i="2" s="1"/>
  <c r="Y1297" i="2"/>
  <c r="X1297" i="2"/>
  <c r="W1297" i="2"/>
  <c r="R1297" i="2"/>
  <c r="P1297" i="2"/>
  <c r="T1297" i="2" s="1"/>
  <c r="AD1296" i="2"/>
  <c r="AE1296" i="2" s="1"/>
  <c r="AF1296" i="2" s="1"/>
  <c r="Y1296" i="2"/>
  <c r="X1296" i="2"/>
  <c r="W1296" i="2"/>
  <c r="R1296" i="2"/>
  <c r="P1296" i="2"/>
  <c r="AD1295" i="2"/>
  <c r="AE1295" i="2" s="1"/>
  <c r="Y1295" i="2"/>
  <c r="X1295" i="2"/>
  <c r="W1295" i="2"/>
  <c r="R1295" i="2"/>
  <c r="P1295" i="2"/>
  <c r="AD1294" i="2"/>
  <c r="AE1294" i="2" s="1"/>
  <c r="Y1294" i="2"/>
  <c r="X1294" i="2"/>
  <c r="W1294" i="2"/>
  <c r="R1294" i="2"/>
  <c r="P1294" i="2"/>
  <c r="AD1293" i="2"/>
  <c r="AE1293" i="2" s="1"/>
  <c r="Y1293" i="2"/>
  <c r="X1293" i="2"/>
  <c r="W1293" i="2"/>
  <c r="R1293" i="2"/>
  <c r="P1293" i="2"/>
  <c r="T1293" i="2" s="1"/>
  <c r="U1293" i="2" s="1"/>
  <c r="AD1292" i="2"/>
  <c r="AE1292" i="2" s="1"/>
  <c r="Y1292" i="2"/>
  <c r="X1292" i="2"/>
  <c r="W1292" i="2"/>
  <c r="R1292" i="2"/>
  <c r="P1292" i="2"/>
  <c r="AD1291" i="2"/>
  <c r="AE1291" i="2" s="1"/>
  <c r="AG1291" i="2" s="1"/>
  <c r="Y1291" i="2"/>
  <c r="X1291" i="2"/>
  <c r="W1291" i="2"/>
  <c r="R1291" i="2"/>
  <c r="P1291" i="2"/>
  <c r="T1291" i="2" s="1"/>
  <c r="S1291" i="2" s="1"/>
  <c r="AD1290" i="2"/>
  <c r="AE1290" i="2" s="1"/>
  <c r="Y1290" i="2"/>
  <c r="X1290" i="2"/>
  <c r="W1290" i="2"/>
  <c r="R1290" i="2"/>
  <c r="P1290" i="2"/>
  <c r="AD1289" i="2"/>
  <c r="AE1289" i="2" s="1"/>
  <c r="Y1289" i="2"/>
  <c r="X1289" i="2"/>
  <c r="W1289" i="2"/>
  <c r="R1289" i="2"/>
  <c r="P1289" i="2"/>
  <c r="T1289" i="2" s="1"/>
  <c r="AD1288" i="2"/>
  <c r="Y1288" i="2"/>
  <c r="R1288" i="2"/>
  <c r="P1288" i="2"/>
  <c r="AD1287" i="2"/>
  <c r="AE1287" i="2" s="1"/>
  <c r="AF1287" i="2" s="1"/>
  <c r="Y1287" i="2"/>
  <c r="X1287" i="2"/>
  <c r="W1287" i="2"/>
  <c r="R1287" i="2"/>
  <c r="P1287" i="2"/>
  <c r="AD1286" i="2"/>
  <c r="AE1286" i="2" s="1"/>
  <c r="Y1286" i="2"/>
  <c r="X1286" i="2"/>
  <c r="W1286" i="2"/>
  <c r="R1286" i="2"/>
  <c r="P1286" i="2"/>
  <c r="AD1285" i="2"/>
  <c r="AE1285" i="2" s="1"/>
  <c r="Y1285" i="2"/>
  <c r="X1285" i="2"/>
  <c r="W1285" i="2"/>
  <c r="R1285" i="2"/>
  <c r="P1285" i="2"/>
  <c r="T1285" i="2" s="1"/>
  <c r="AD1284" i="2"/>
  <c r="AE1284" i="2" s="1"/>
  <c r="Y1284" i="2"/>
  <c r="X1284" i="2"/>
  <c r="W1284" i="2"/>
  <c r="R1284" i="2"/>
  <c r="P1284" i="2"/>
  <c r="AD1283" i="2"/>
  <c r="AE1283" i="2" s="1"/>
  <c r="AL1283" i="2" s="1"/>
  <c r="Y1283" i="2"/>
  <c r="X1283" i="2"/>
  <c r="W1283" i="2"/>
  <c r="R1283" i="2"/>
  <c r="P1283" i="2"/>
  <c r="T1283" i="2" s="1"/>
  <c r="AD1282" i="2"/>
  <c r="AE1282" i="2" s="1"/>
  <c r="AL1282" i="2" s="1"/>
  <c r="Y1282" i="2"/>
  <c r="X1282" i="2"/>
  <c r="W1282" i="2"/>
  <c r="R1282" i="2"/>
  <c r="P1282" i="2"/>
  <c r="T1282" i="2" s="1"/>
  <c r="U1282" i="2" s="1"/>
  <c r="AD1281" i="2"/>
  <c r="Y1281" i="2"/>
  <c r="R1281" i="2"/>
  <c r="P1281" i="2"/>
  <c r="T1281" i="2" s="1"/>
  <c r="AD1280" i="2"/>
  <c r="AE1280" i="2" s="1"/>
  <c r="AL1280" i="2" s="1"/>
  <c r="Y1280" i="2"/>
  <c r="X1280" i="2"/>
  <c r="W1280" i="2"/>
  <c r="R1280" i="2"/>
  <c r="P1280" i="2"/>
  <c r="AD1279" i="2"/>
  <c r="Y1279" i="2"/>
  <c r="R1279" i="2"/>
  <c r="P1279" i="2"/>
  <c r="T1279" i="2" s="1"/>
  <c r="S1279" i="2" s="1"/>
  <c r="AD1278" i="2"/>
  <c r="AE1278" i="2" s="1"/>
  <c r="Y1278" i="2"/>
  <c r="X1278" i="2"/>
  <c r="W1278" i="2"/>
  <c r="R1278" i="2"/>
  <c r="P1278" i="2"/>
  <c r="AE1277" i="2"/>
  <c r="AL1277" i="2" s="1"/>
  <c r="AD1277" i="2"/>
  <c r="Y1277" i="2"/>
  <c r="X1277" i="2"/>
  <c r="W1277" i="2"/>
  <c r="R1277" i="2"/>
  <c r="P1277" i="2"/>
  <c r="T1277" i="2" s="1"/>
  <c r="AD1276" i="2"/>
  <c r="AE1276" i="2" s="1"/>
  <c r="Y1276" i="2"/>
  <c r="X1276" i="2"/>
  <c r="W1276" i="2"/>
  <c r="R1276" i="2"/>
  <c r="P1276" i="2"/>
  <c r="T1276" i="2" s="1"/>
  <c r="AD1275" i="2"/>
  <c r="AE1275" i="2" s="1"/>
  <c r="Y1275" i="2"/>
  <c r="X1275" i="2"/>
  <c r="W1275" i="2"/>
  <c r="R1275" i="2"/>
  <c r="P1275" i="2"/>
  <c r="T1275" i="2" s="1"/>
  <c r="AD1274" i="2"/>
  <c r="AE1274" i="2" s="1"/>
  <c r="Y1274" i="2"/>
  <c r="X1274" i="2"/>
  <c r="W1274" i="2"/>
  <c r="R1274" i="2"/>
  <c r="P1274" i="2"/>
  <c r="T1274" i="2" s="1"/>
  <c r="S1274" i="2" s="1"/>
  <c r="AD1273" i="2"/>
  <c r="Y1273" i="2"/>
  <c r="R1273" i="2"/>
  <c r="P1273" i="2"/>
  <c r="T1273" i="2" s="1"/>
  <c r="AD1272" i="2"/>
  <c r="Y1272" i="2"/>
  <c r="R1272" i="2"/>
  <c r="P1272" i="2"/>
  <c r="AD1271" i="2"/>
  <c r="AE1271" i="2" s="1"/>
  <c r="Y1271" i="2"/>
  <c r="X1271" i="2"/>
  <c r="W1271" i="2"/>
  <c r="R1271" i="2"/>
  <c r="P1271" i="2"/>
  <c r="AD1270" i="2"/>
  <c r="Y1270" i="2"/>
  <c r="R1270" i="2"/>
  <c r="P1270" i="2"/>
  <c r="T1270" i="2" s="1"/>
  <c r="S1270" i="2" s="1"/>
  <c r="AD1269" i="2"/>
  <c r="Y1269" i="2"/>
  <c r="R1269" i="2"/>
  <c r="P1269" i="2"/>
  <c r="AD1268" i="2"/>
  <c r="AE1268" i="2" s="1"/>
  <c r="Y1268" i="2"/>
  <c r="X1268" i="2"/>
  <c r="W1268" i="2"/>
  <c r="R1268" i="2"/>
  <c r="P1268" i="2"/>
  <c r="T1268" i="2" s="1"/>
  <c r="AD1267" i="2"/>
  <c r="AE1267" i="2" s="1"/>
  <c r="AF1267" i="2" s="1"/>
  <c r="Y1267" i="2"/>
  <c r="X1267" i="2"/>
  <c r="W1267" i="2"/>
  <c r="R1267" i="2"/>
  <c r="P1267" i="2"/>
  <c r="T1267" i="2" s="1"/>
  <c r="S1267" i="2" s="1"/>
  <c r="AD1266" i="2"/>
  <c r="AE1266" i="2" s="1"/>
  <c r="Y1266" i="2"/>
  <c r="X1266" i="2"/>
  <c r="W1266" i="2"/>
  <c r="R1266" i="2"/>
  <c r="P1266" i="2"/>
  <c r="AL1265" i="2"/>
  <c r="AF1265" i="2"/>
  <c r="AE1265" i="2"/>
  <c r="AG1265" i="2" s="1"/>
  <c r="AD1265" i="2"/>
  <c r="Y1265" i="2"/>
  <c r="X1265" i="2"/>
  <c r="W1265" i="2"/>
  <c r="R1265" i="2"/>
  <c r="P1265" i="2"/>
  <c r="T1265" i="2" s="1"/>
  <c r="AD1264" i="2"/>
  <c r="AE1264" i="2" s="1"/>
  <c r="Y1264" i="2"/>
  <c r="X1264" i="2"/>
  <c r="W1264" i="2"/>
  <c r="R1264" i="2"/>
  <c r="P1264" i="2"/>
  <c r="AD1263" i="2"/>
  <c r="AE1263" i="2" s="1"/>
  <c r="Y1263" i="2"/>
  <c r="X1263" i="2"/>
  <c r="W1263" i="2"/>
  <c r="R1263" i="2"/>
  <c r="P1263" i="2"/>
  <c r="AD1262" i="2"/>
  <c r="AE1262" i="2" s="1"/>
  <c r="AL1262" i="2" s="1"/>
  <c r="Y1262" i="2"/>
  <c r="X1262" i="2"/>
  <c r="W1262" i="2"/>
  <c r="R1262" i="2"/>
  <c r="P1262" i="2"/>
  <c r="AD1261" i="2"/>
  <c r="AE1261" i="2" s="1"/>
  <c r="Y1261" i="2"/>
  <c r="X1261" i="2"/>
  <c r="W1261" i="2"/>
  <c r="R1261" i="2"/>
  <c r="P1261" i="2"/>
  <c r="AD1260" i="2"/>
  <c r="AE1260" i="2" s="1"/>
  <c r="AG1260" i="2" s="1"/>
  <c r="Y1260" i="2"/>
  <c r="X1260" i="2"/>
  <c r="W1260" i="2"/>
  <c r="R1260" i="2"/>
  <c r="P1260" i="2"/>
  <c r="AD1259" i="2"/>
  <c r="AE1259" i="2" s="1"/>
  <c r="AF1259" i="2" s="1"/>
  <c r="Y1259" i="2"/>
  <c r="X1259" i="2"/>
  <c r="W1259" i="2"/>
  <c r="R1259" i="2"/>
  <c r="P1259" i="2"/>
  <c r="T1259" i="2" s="1"/>
  <c r="S1259" i="2" s="1"/>
  <c r="AD1258" i="2"/>
  <c r="AE1258" i="2" s="1"/>
  <c r="Y1258" i="2"/>
  <c r="X1258" i="2"/>
  <c r="W1258" i="2"/>
  <c r="R1258" i="2"/>
  <c r="P1258" i="2"/>
  <c r="AD1257" i="2"/>
  <c r="AE1257" i="2" s="1"/>
  <c r="Y1257" i="2"/>
  <c r="X1257" i="2"/>
  <c r="W1257" i="2"/>
  <c r="R1257" i="2"/>
  <c r="P1257" i="2"/>
  <c r="T1257" i="2" s="1"/>
  <c r="S1257" i="2" s="1"/>
  <c r="AD1256" i="2"/>
  <c r="AE1256" i="2" s="1"/>
  <c r="Y1256" i="2"/>
  <c r="X1256" i="2"/>
  <c r="W1256" i="2"/>
  <c r="R1256" i="2"/>
  <c r="P1256" i="2"/>
  <c r="AD1255" i="2"/>
  <c r="AE1255" i="2" s="1"/>
  <c r="Y1255" i="2"/>
  <c r="X1255" i="2"/>
  <c r="W1255" i="2"/>
  <c r="R1255" i="2"/>
  <c r="P1255" i="2"/>
  <c r="AD1254" i="2"/>
  <c r="AE1254" i="2" s="1"/>
  <c r="Y1254" i="2"/>
  <c r="X1254" i="2"/>
  <c r="W1254" i="2"/>
  <c r="R1254" i="2"/>
  <c r="T1254" i="2" s="1"/>
  <c r="P1254" i="2"/>
  <c r="AD1253" i="2"/>
  <c r="Y1253" i="2"/>
  <c r="R1253" i="2"/>
  <c r="P1253" i="2"/>
  <c r="T1253" i="2" s="1"/>
  <c r="S1253" i="2" s="1"/>
  <c r="AD1252" i="2"/>
  <c r="Y1252" i="2"/>
  <c r="R1252" i="2"/>
  <c r="P1252" i="2"/>
  <c r="AD1251" i="2"/>
  <c r="Y1251" i="2"/>
  <c r="R1251" i="2"/>
  <c r="P1251" i="2"/>
  <c r="AD1250" i="2"/>
  <c r="Y1250" i="2"/>
  <c r="R1250" i="2"/>
  <c r="P1250" i="2"/>
  <c r="T1250" i="2" s="1"/>
  <c r="S1250" i="2" s="1"/>
  <c r="AD1249" i="2"/>
  <c r="AE1249" i="2" s="1"/>
  <c r="Y1249" i="2"/>
  <c r="X1249" i="2"/>
  <c r="W1249" i="2"/>
  <c r="R1249" i="2"/>
  <c r="P1249" i="2"/>
  <c r="AD1248" i="2"/>
  <c r="AE1248" i="2" s="1"/>
  <c r="Y1248" i="2"/>
  <c r="X1248" i="2"/>
  <c r="W1248" i="2"/>
  <c r="R1248" i="2"/>
  <c r="P1248" i="2"/>
  <c r="T1248" i="2" s="1"/>
  <c r="AD1247" i="2"/>
  <c r="AE1247" i="2" s="1"/>
  <c r="AL1247" i="2" s="1"/>
  <c r="Y1247" i="2"/>
  <c r="X1247" i="2"/>
  <c r="W1247" i="2"/>
  <c r="R1247" i="2"/>
  <c r="P1247" i="2"/>
  <c r="AD1246" i="2"/>
  <c r="AE1246" i="2" s="1"/>
  <c r="Y1246" i="2"/>
  <c r="X1246" i="2"/>
  <c r="W1246" i="2"/>
  <c r="R1246" i="2"/>
  <c r="P1246" i="2"/>
  <c r="AD1245" i="2"/>
  <c r="AE1245" i="2" s="1"/>
  <c r="AG1245" i="2" s="1"/>
  <c r="Y1245" i="2"/>
  <c r="X1245" i="2"/>
  <c r="W1245" i="2"/>
  <c r="R1245" i="2"/>
  <c r="P1245" i="2"/>
  <c r="AD1244" i="2"/>
  <c r="AE1244" i="2" s="1"/>
  <c r="AF1244" i="2" s="1"/>
  <c r="Y1244" i="2"/>
  <c r="X1244" i="2"/>
  <c r="W1244" i="2"/>
  <c r="R1244" i="2"/>
  <c r="P1244" i="2"/>
  <c r="AD1243" i="2"/>
  <c r="AE1243" i="2" s="1"/>
  <c r="Y1243" i="2"/>
  <c r="X1243" i="2"/>
  <c r="W1243" i="2"/>
  <c r="R1243" i="2"/>
  <c r="P1243" i="2"/>
  <c r="T1243" i="2" s="1"/>
  <c r="U1243" i="2" s="1"/>
  <c r="AD1242" i="2"/>
  <c r="AE1242" i="2" s="1"/>
  <c r="AF1242" i="2" s="1"/>
  <c r="Y1242" i="2"/>
  <c r="X1242" i="2"/>
  <c r="W1242" i="2"/>
  <c r="R1242" i="2"/>
  <c r="P1242" i="2"/>
  <c r="T1242" i="2" s="1"/>
  <c r="AD1241" i="2"/>
  <c r="AE1241" i="2" s="1"/>
  <c r="Y1241" i="2"/>
  <c r="X1241" i="2"/>
  <c r="W1241" i="2"/>
  <c r="R1241" i="2"/>
  <c r="P1241" i="2"/>
  <c r="T1241" i="2" s="1"/>
  <c r="AD1240" i="2"/>
  <c r="AE1240" i="2" s="1"/>
  <c r="Y1240" i="2"/>
  <c r="X1240" i="2"/>
  <c r="W1240" i="2"/>
  <c r="R1240" i="2"/>
  <c r="P1240" i="2"/>
  <c r="AD1239" i="2"/>
  <c r="AE1239" i="2" s="1"/>
  <c r="Y1239" i="2"/>
  <c r="X1239" i="2"/>
  <c r="W1239" i="2"/>
  <c r="R1239" i="2"/>
  <c r="P1239" i="2"/>
  <c r="AD1238" i="2"/>
  <c r="Y1238" i="2"/>
  <c r="R1238" i="2"/>
  <c r="P1238" i="2"/>
  <c r="T1238" i="2" s="1"/>
  <c r="AD1237" i="2"/>
  <c r="AE1237" i="2" s="1"/>
  <c r="Y1237" i="2"/>
  <c r="X1237" i="2"/>
  <c r="W1237" i="2"/>
  <c r="R1237" i="2"/>
  <c r="P1237" i="2"/>
  <c r="AD1236" i="2"/>
  <c r="AE1236" i="2" s="1"/>
  <c r="Y1236" i="2"/>
  <c r="X1236" i="2"/>
  <c r="W1236" i="2"/>
  <c r="R1236" i="2"/>
  <c r="P1236" i="2"/>
  <c r="T1236" i="2" s="1"/>
  <c r="AD1235" i="2"/>
  <c r="AE1235" i="2" s="1"/>
  <c r="Y1235" i="2"/>
  <c r="X1235" i="2"/>
  <c r="W1235" i="2"/>
  <c r="R1235" i="2"/>
  <c r="P1235" i="2"/>
  <c r="T1235" i="2" s="1"/>
  <c r="AD1234" i="2"/>
  <c r="AE1234" i="2" s="1"/>
  <c r="Y1234" i="2"/>
  <c r="X1234" i="2"/>
  <c r="W1234" i="2"/>
  <c r="R1234" i="2"/>
  <c r="P1234" i="2"/>
  <c r="AD1233" i="2"/>
  <c r="AE1233" i="2" s="1"/>
  <c r="AF1233" i="2" s="1"/>
  <c r="Y1233" i="2"/>
  <c r="X1233" i="2"/>
  <c r="W1233" i="2"/>
  <c r="R1233" i="2"/>
  <c r="P1233" i="2"/>
  <c r="AD1232" i="2"/>
  <c r="Y1232" i="2"/>
  <c r="R1232" i="2"/>
  <c r="P1232" i="2"/>
  <c r="AD1231" i="2"/>
  <c r="AE1231" i="2" s="1"/>
  <c r="Y1231" i="2"/>
  <c r="X1231" i="2"/>
  <c r="W1231" i="2"/>
  <c r="R1231" i="2"/>
  <c r="P1231" i="2"/>
  <c r="AD1230" i="2"/>
  <c r="Y1230" i="2"/>
  <c r="R1230" i="2"/>
  <c r="P1230" i="2"/>
  <c r="AD1229" i="2"/>
  <c r="AE1229" i="2" s="1"/>
  <c r="Y1229" i="2"/>
  <c r="X1229" i="2"/>
  <c r="W1229" i="2"/>
  <c r="R1229" i="2"/>
  <c r="P1229" i="2"/>
  <c r="T1229" i="2" s="1"/>
  <c r="AE1228" i="2"/>
  <c r="AG1228" i="2" s="1"/>
  <c r="AD1228" i="2"/>
  <c r="Y1228" i="2"/>
  <c r="X1228" i="2"/>
  <c r="W1228" i="2"/>
  <c r="R1228" i="2"/>
  <c r="P1228" i="2"/>
  <c r="AD1227" i="2"/>
  <c r="AE1227" i="2" s="1"/>
  <c r="AF1227" i="2" s="1"/>
  <c r="Y1227" i="2"/>
  <c r="X1227" i="2"/>
  <c r="W1227" i="2"/>
  <c r="R1227" i="2"/>
  <c r="P1227" i="2"/>
  <c r="AD1226" i="2"/>
  <c r="AE1226" i="2" s="1"/>
  <c r="AL1226" i="2" s="1"/>
  <c r="Y1226" i="2"/>
  <c r="X1226" i="2"/>
  <c r="W1226" i="2"/>
  <c r="R1226" i="2"/>
  <c r="P1226" i="2"/>
  <c r="AD1225" i="2"/>
  <c r="AE1225" i="2" s="1"/>
  <c r="AF1225" i="2" s="1"/>
  <c r="Y1225" i="2"/>
  <c r="X1225" i="2"/>
  <c r="W1225" i="2"/>
  <c r="R1225" i="2"/>
  <c r="P1225" i="2"/>
  <c r="AD1224" i="2"/>
  <c r="Y1224" i="2"/>
  <c r="V1224" i="2"/>
  <c r="X1224" i="2" s="1"/>
  <c r="R1224" i="2"/>
  <c r="P1224" i="2"/>
  <c r="AD1223" i="2"/>
  <c r="AE1223" i="2" s="1"/>
  <c r="AL1223" i="2" s="1"/>
  <c r="Y1223" i="2"/>
  <c r="X1223" i="2"/>
  <c r="W1223" i="2"/>
  <c r="R1223" i="2"/>
  <c r="P1223" i="2"/>
  <c r="AD1222" i="2"/>
  <c r="AE1222" i="2" s="1"/>
  <c r="AF1222" i="2" s="1"/>
  <c r="Y1222" i="2"/>
  <c r="X1222" i="2"/>
  <c r="W1222" i="2"/>
  <c r="R1222" i="2"/>
  <c r="P1222" i="2"/>
  <c r="AD1221" i="2"/>
  <c r="AE1221" i="2" s="1"/>
  <c r="Y1221" i="2"/>
  <c r="X1221" i="2"/>
  <c r="W1221" i="2"/>
  <c r="R1221" i="2"/>
  <c r="P1221" i="2"/>
  <c r="AD1220" i="2"/>
  <c r="AE1220" i="2" s="1"/>
  <c r="Y1220" i="2"/>
  <c r="X1220" i="2"/>
  <c r="W1220" i="2"/>
  <c r="R1220" i="2"/>
  <c r="P1220" i="2"/>
  <c r="AD1219" i="2"/>
  <c r="AE1219" i="2" s="1"/>
  <c r="Y1219" i="2"/>
  <c r="X1219" i="2"/>
  <c r="W1219" i="2"/>
  <c r="R1219" i="2"/>
  <c r="T1219" i="2" s="1"/>
  <c r="U1219" i="2" s="1"/>
  <c r="P1219" i="2"/>
  <c r="AD1218" i="2"/>
  <c r="AE1218" i="2" s="1"/>
  <c r="Y1218" i="2"/>
  <c r="X1218" i="2"/>
  <c r="W1218" i="2"/>
  <c r="R1218" i="2"/>
  <c r="P1218" i="2"/>
  <c r="T1218" i="2" s="1"/>
  <c r="AD1217" i="2"/>
  <c r="AE1217" i="2" s="1"/>
  <c r="Y1217" i="2"/>
  <c r="X1217" i="2"/>
  <c r="W1217" i="2"/>
  <c r="R1217" i="2"/>
  <c r="P1217" i="2"/>
  <c r="AD1216" i="2"/>
  <c r="AE1216" i="2" s="1"/>
  <c r="Y1216" i="2"/>
  <c r="X1216" i="2"/>
  <c r="W1216" i="2"/>
  <c r="R1216" i="2"/>
  <c r="P1216" i="2"/>
  <c r="AD1215" i="2"/>
  <c r="AE1215" i="2" s="1"/>
  <c r="AL1215" i="2" s="1"/>
  <c r="Y1215" i="2"/>
  <c r="X1215" i="2"/>
  <c r="W1215" i="2"/>
  <c r="R1215" i="2"/>
  <c r="P1215" i="2"/>
  <c r="AD1214" i="2"/>
  <c r="AE1214" i="2" s="1"/>
  <c r="AF1214" i="2" s="1"/>
  <c r="Y1214" i="2"/>
  <c r="X1214" i="2"/>
  <c r="W1214" i="2"/>
  <c r="R1214" i="2"/>
  <c r="P1214" i="2"/>
  <c r="AD1213" i="2"/>
  <c r="AE1213" i="2" s="1"/>
  <c r="Y1213" i="2"/>
  <c r="X1213" i="2"/>
  <c r="W1213" i="2"/>
  <c r="R1213" i="2"/>
  <c r="P1213" i="2"/>
  <c r="AD1212" i="2"/>
  <c r="Y1212" i="2"/>
  <c r="R1212" i="2"/>
  <c r="P1212" i="2"/>
  <c r="T1212" i="2" s="1"/>
  <c r="AD1211" i="2"/>
  <c r="AE1211" i="2" s="1"/>
  <c r="AF1211" i="2" s="1"/>
  <c r="Y1211" i="2"/>
  <c r="X1211" i="2"/>
  <c r="W1211" i="2"/>
  <c r="R1211" i="2"/>
  <c r="P1211" i="2"/>
  <c r="T1211" i="2" s="1"/>
  <c r="AE1210" i="2"/>
  <c r="AD1210" i="2"/>
  <c r="Y1210" i="2"/>
  <c r="X1210" i="2"/>
  <c r="W1210" i="2"/>
  <c r="R1210" i="2"/>
  <c r="P1210" i="2"/>
  <c r="T1210" i="2" s="1"/>
  <c r="AD1209" i="2"/>
  <c r="AE1209" i="2" s="1"/>
  <c r="Y1209" i="2"/>
  <c r="X1209" i="2"/>
  <c r="W1209" i="2"/>
  <c r="R1209" i="2"/>
  <c r="P1209" i="2"/>
  <c r="T1209" i="2" s="1"/>
  <c r="AD1208" i="2"/>
  <c r="Y1208" i="2"/>
  <c r="V1208" i="2"/>
  <c r="R1208" i="2"/>
  <c r="P1208" i="2"/>
  <c r="T1208" i="2" s="1"/>
  <c r="S1208" i="2" s="1"/>
  <c r="AD1207" i="2"/>
  <c r="AE1207" i="2" s="1"/>
  <c r="Y1207" i="2"/>
  <c r="X1207" i="2"/>
  <c r="W1207" i="2"/>
  <c r="R1207" i="2"/>
  <c r="P1207" i="2"/>
  <c r="AD1206" i="2"/>
  <c r="AE1206" i="2" s="1"/>
  <c r="Y1206" i="2"/>
  <c r="X1206" i="2"/>
  <c r="W1206" i="2"/>
  <c r="R1206" i="2"/>
  <c r="P1206" i="2"/>
  <c r="T1206" i="2" s="1"/>
  <c r="AD1205" i="2"/>
  <c r="AE1205" i="2" s="1"/>
  <c r="AL1205" i="2" s="1"/>
  <c r="Y1205" i="2"/>
  <c r="X1205" i="2"/>
  <c r="W1205" i="2"/>
  <c r="R1205" i="2"/>
  <c r="P1205" i="2"/>
  <c r="T1205" i="2" s="1"/>
  <c r="AD1204" i="2"/>
  <c r="AE1204" i="2" s="1"/>
  <c r="Y1204" i="2"/>
  <c r="X1204" i="2"/>
  <c r="W1204" i="2"/>
  <c r="R1204" i="2"/>
  <c r="P1204" i="2"/>
  <c r="AD1203" i="2"/>
  <c r="AE1203" i="2" s="1"/>
  <c r="Y1203" i="2"/>
  <c r="X1203" i="2"/>
  <c r="W1203" i="2"/>
  <c r="R1203" i="2"/>
  <c r="P1203" i="2"/>
  <c r="AE1202" i="2"/>
  <c r="AF1202" i="2" s="1"/>
  <c r="AD1202" i="2"/>
  <c r="Y1202" i="2"/>
  <c r="X1202" i="2"/>
  <c r="W1202" i="2"/>
  <c r="R1202" i="2"/>
  <c r="P1202" i="2"/>
  <c r="AD1201" i="2"/>
  <c r="AE1201" i="2" s="1"/>
  <c r="Y1201" i="2"/>
  <c r="X1201" i="2"/>
  <c r="W1201" i="2"/>
  <c r="R1201" i="2"/>
  <c r="P1201" i="2"/>
  <c r="AD1200" i="2"/>
  <c r="Y1200" i="2"/>
  <c r="R1200" i="2"/>
  <c r="P1200" i="2"/>
  <c r="AD1199" i="2"/>
  <c r="AE1199" i="2" s="1"/>
  <c r="Y1199" i="2"/>
  <c r="X1199" i="2"/>
  <c r="W1199" i="2"/>
  <c r="R1199" i="2"/>
  <c r="P1199" i="2"/>
  <c r="AD1198" i="2"/>
  <c r="AE1198" i="2" s="1"/>
  <c r="Y1198" i="2"/>
  <c r="X1198" i="2"/>
  <c r="W1198" i="2"/>
  <c r="R1198" i="2"/>
  <c r="P1198" i="2"/>
  <c r="T1198" i="2" s="1"/>
  <c r="AD1197" i="2"/>
  <c r="AE1197" i="2" s="1"/>
  <c r="AF1197" i="2" s="1"/>
  <c r="Y1197" i="2"/>
  <c r="X1197" i="2"/>
  <c r="W1197" i="2"/>
  <c r="R1197" i="2"/>
  <c r="P1197" i="2"/>
  <c r="T1197" i="2" s="1"/>
  <c r="S1197" i="2" s="1"/>
  <c r="AE1196" i="2"/>
  <c r="AD1196" i="2"/>
  <c r="Y1196" i="2"/>
  <c r="X1196" i="2"/>
  <c r="W1196" i="2"/>
  <c r="R1196" i="2"/>
  <c r="P1196" i="2"/>
  <c r="AD1195" i="2"/>
  <c r="AE1195" i="2" s="1"/>
  <c r="Y1195" i="2"/>
  <c r="X1195" i="2"/>
  <c r="W1195" i="2"/>
  <c r="R1195" i="2"/>
  <c r="P1195" i="2"/>
  <c r="AD1194" i="2"/>
  <c r="AE1194" i="2" s="1"/>
  <c r="Y1194" i="2"/>
  <c r="X1194" i="2"/>
  <c r="W1194" i="2"/>
  <c r="R1194" i="2"/>
  <c r="P1194" i="2"/>
  <c r="T1194" i="2" s="1"/>
  <c r="AD1193" i="2"/>
  <c r="AE1193" i="2" s="1"/>
  <c r="Y1193" i="2"/>
  <c r="X1193" i="2"/>
  <c r="W1193" i="2"/>
  <c r="R1193" i="2"/>
  <c r="P1193" i="2"/>
  <c r="AD1192" i="2"/>
  <c r="AE1192" i="2" s="1"/>
  <c r="Y1192" i="2"/>
  <c r="X1192" i="2"/>
  <c r="W1192" i="2"/>
  <c r="R1192" i="2"/>
  <c r="P1192" i="2"/>
  <c r="AD1191" i="2"/>
  <c r="AE1191" i="2" s="1"/>
  <c r="Y1191" i="2"/>
  <c r="X1191" i="2"/>
  <c r="W1191" i="2"/>
  <c r="R1191" i="2"/>
  <c r="P1191" i="2"/>
  <c r="AD1190" i="2"/>
  <c r="AE1190" i="2" s="1"/>
  <c r="Y1190" i="2"/>
  <c r="X1190" i="2"/>
  <c r="W1190" i="2"/>
  <c r="R1190" i="2"/>
  <c r="P1190" i="2"/>
  <c r="AL1189" i="2"/>
  <c r="AG1189" i="2"/>
  <c r="AF1189" i="2"/>
  <c r="AD1189" i="2"/>
  <c r="AE1189" i="2" s="1"/>
  <c r="Y1189" i="2"/>
  <c r="X1189" i="2"/>
  <c r="W1189" i="2"/>
  <c r="R1189" i="2"/>
  <c r="P1189" i="2"/>
  <c r="T1189" i="2" s="1"/>
  <c r="AD1188" i="2"/>
  <c r="Y1188" i="2"/>
  <c r="R1188" i="2"/>
  <c r="P1188" i="2"/>
  <c r="T1188" i="2" s="1"/>
  <c r="AD1187" i="2"/>
  <c r="AE1187" i="2" s="1"/>
  <c r="Y1187" i="2"/>
  <c r="X1187" i="2"/>
  <c r="W1187" i="2"/>
  <c r="R1187" i="2"/>
  <c r="P1187" i="2"/>
  <c r="AD1186" i="2"/>
  <c r="AE1186" i="2" s="1"/>
  <c r="AF1186" i="2" s="1"/>
  <c r="Y1186" i="2"/>
  <c r="X1186" i="2"/>
  <c r="W1186" i="2"/>
  <c r="R1186" i="2"/>
  <c r="P1186" i="2"/>
  <c r="T1186" i="2" s="1"/>
  <c r="U1186" i="2" s="1"/>
  <c r="AD1185" i="2"/>
  <c r="AE1185" i="2" s="1"/>
  <c r="Y1185" i="2"/>
  <c r="X1185" i="2"/>
  <c r="W1185" i="2"/>
  <c r="R1185" i="2"/>
  <c r="P1185" i="2"/>
  <c r="T1185" i="2" s="1"/>
  <c r="AD1184" i="2"/>
  <c r="AE1184" i="2" s="1"/>
  <c r="Y1184" i="2"/>
  <c r="X1184" i="2"/>
  <c r="W1184" i="2"/>
  <c r="R1184" i="2"/>
  <c r="P1184" i="2"/>
  <c r="AD1183" i="2"/>
  <c r="AE1183" i="2" s="1"/>
  <c r="Y1183" i="2"/>
  <c r="X1183" i="2"/>
  <c r="W1183" i="2"/>
  <c r="R1183" i="2"/>
  <c r="P1183" i="2"/>
  <c r="T1183" i="2" s="1"/>
  <c r="AD1182" i="2"/>
  <c r="AE1182" i="2" s="1"/>
  <c r="Y1182" i="2"/>
  <c r="X1182" i="2"/>
  <c r="W1182" i="2"/>
  <c r="R1182" i="2"/>
  <c r="P1182" i="2"/>
  <c r="T1182" i="2" s="1"/>
  <c r="AE1181" i="2"/>
  <c r="AF1181" i="2" s="1"/>
  <c r="AD1181" i="2"/>
  <c r="Y1181" i="2"/>
  <c r="X1181" i="2"/>
  <c r="W1181" i="2"/>
  <c r="R1181" i="2"/>
  <c r="P1181" i="2"/>
  <c r="T1181" i="2" s="1"/>
  <c r="S1181" i="2" s="1"/>
  <c r="AD1180" i="2"/>
  <c r="AE1180" i="2" s="1"/>
  <c r="Y1180" i="2"/>
  <c r="X1180" i="2"/>
  <c r="W1180" i="2"/>
  <c r="R1180" i="2"/>
  <c r="P1180" i="2"/>
  <c r="AD1179" i="2"/>
  <c r="AE1179" i="2" s="1"/>
  <c r="Y1179" i="2"/>
  <c r="X1179" i="2"/>
  <c r="W1179" i="2"/>
  <c r="R1179" i="2"/>
  <c r="P1179" i="2"/>
  <c r="AD1178" i="2"/>
  <c r="Y1178" i="2"/>
  <c r="R1178" i="2"/>
  <c r="P1178" i="2"/>
  <c r="T1178" i="2" s="1"/>
  <c r="AD1177" i="2"/>
  <c r="AE1177" i="2" s="1"/>
  <c r="AL1177" i="2" s="1"/>
  <c r="Y1177" i="2"/>
  <c r="X1177" i="2"/>
  <c r="W1177" i="2"/>
  <c r="R1177" i="2"/>
  <c r="P1177" i="2"/>
  <c r="AD1176" i="2"/>
  <c r="AE1176" i="2" s="1"/>
  <c r="Y1176" i="2"/>
  <c r="X1176" i="2"/>
  <c r="W1176" i="2"/>
  <c r="R1176" i="2"/>
  <c r="P1176" i="2"/>
  <c r="T1176" i="2" s="1"/>
  <c r="AD1175" i="2"/>
  <c r="AE1175" i="2" s="1"/>
  <c r="Y1175" i="2"/>
  <c r="X1175" i="2"/>
  <c r="W1175" i="2"/>
  <c r="R1175" i="2"/>
  <c r="P1175" i="2"/>
  <c r="T1175" i="2" s="1"/>
  <c r="AD1174" i="2"/>
  <c r="Y1174" i="2"/>
  <c r="R1174" i="2"/>
  <c r="P1174" i="2"/>
  <c r="AD1173" i="2"/>
  <c r="AE1173" i="2" s="1"/>
  <c r="Y1173" i="2"/>
  <c r="X1173" i="2"/>
  <c r="W1173" i="2"/>
  <c r="R1173" i="2"/>
  <c r="P1173" i="2"/>
  <c r="T1173" i="2" s="1"/>
  <c r="AD1172" i="2"/>
  <c r="AE1172" i="2" s="1"/>
  <c r="Y1172" i="2"/>
  <c r="X1172" i="2"/>
  <c r="W1172" i="2"/>
  <c r="R1172" i="2"/>
  <c r="P1172" i="2"/>
  <c r="T1172" i="2" s="1"/>
  <c r="AD1171" i="2"/>
  <c r="AE1171" i="2" s="1"/>
  <c r="Y1171" i="2"/>
  <c r="X1171" i="2"/>
  <c r="W1171" i="2"/>
  <c r="R1171" i="2"/>
  <c r="P1171" i="2"/>
  <c r="T1171" i="2" s="1"/>
  <c r="AD1170" i="2"/>
  <c r="AE1170" i="2" s="1"/>
  <c r="AF1170" i="2" s="1"/>
  <c r="Y1170" i="2"/>
  <c r="X1170" i="2"/>
  <c r="W1170" i="2"/>
  <c r="R1170" i="2"/>
  <c r="P1170" i="2"/>
  <c r="AD1169" i="2"/>
  <c r="Y1169" i="2"/>
  <c r="R1169" i="2"/>
  <c r="P1169" i="2"/>
  <c r="AD1168" i="2"/>
  <c r="AE1168" i="2" s="1"/>
  <c r="Y1168" i="2"/>
  <c r="X1168" i="2"/>
  <c r="W1168" i="2"/>
  <c r="R1168" i="2"/>
  <c r="P1168" i="2"/>
  <c r="T1168" i="2" s="1"/>
  <c r="AD1167" i="2"/>
  <c r="AE1167" i="2" s="1"/>
  <c r="AF1167" i="2" s="1"/>
  <c r="Y1167" i="2"/>
  <c r="X1167" i="2"/>
  <c r="W1167" i="2"/>
  <c r="R1167" i="2"/>
  <c r="P1167" i="2"/>
  <c r="AD1166" i="2"/>
  <c r="AE1166" i="2" s="1"/>
  <c r="Y1166" i="2"/>
  <c r="X1166" i="2"/>
  <c r="W1166" i="2"/>
  <c r="R1166" i="2"/>
  <c r="P1166" i="2"/>
  <c r="T1166" i="2" s="1"/>
  <c r="AD1165" i="2"/>
  <c r="AE1165" i="2" s="1"/>
  <c r="Y1165" i="2"/>
  <c r="X1165" i="2"/>
  <c r="W1165" i="2"/>
  <c r="R1165" i="2"/>
  <c r="P1165" i="2"/>
  <c r="T1165" i="2" s="1"/>
  <c r="S1165" i="2" s="1"/>
  <c r="AD1164" i="2"/>
  <c r="AE1164" i="2" s="1"/>
  <c r="Y1164" i="2"/>
  <c r="X1164" i="2"/>
  <c r="W1164" i="2"/>
  <c r="R1164" i="2"/>
  <c r="P1164" i="2"/>
  <c r="T1164" i="2" s="1"/>
  <c r="AD1163" i="2"/>
  <c r="AE1163" i="2" s="1"/>
  <c r="AL1163" i="2" s="1"/>
  <c r="Y1163" i="2"/>
  <c r="X1163" i="2"/>
  <c r="W1163" i="2"/>
  <c r="R1163" i="2"/>
  <c r="P1163" i="2"/>
  <c r="U1173" i="2" l="1"/>
  <c r="S1173" i="2"/>
  <c r="AF1276" i="2"/>
  <c r="AL1276" i="2"/>
  <c r="AG1276" i="2"/>
  <c r="U1320" i="2"/>
  <c r="S1320" i="2"/>
  <c r="U1312" i="2"/>
  <c r="S1312" i="2"/>
  <c r="AG1236" i="2"/>
  <c r="AL1236" i="2"/>
  <c r="S1304" i="2"/>
  <c r="U1304" i="2"/>
  <c r="U1194" i="2"/>
  <c r="S1194" i="2"/>
  <c r="T1179" i="2"/>
  <c r="T1224" i="2"/>
  <c r="U1224" i="2" s="1"/>
  <c r="T1290" i="2"/>
  <c r="T1234" i="2"/>
  <c r="S1234" i="2" s="1"/>
  <c r="T1214" i="2"/>
  <c r="S1214" i="2" s="1"/>
  <c r="T1222" i="2"/>
  <c r="S1222" i="2" s="1"/>
  <c r="T1230" i="2"/>
  <c r="U1230" i="2" s="1"/>
  <c r="V1230" i="2" s="1"/>
  <c r="AE1230" i="2" s="1"/>
  <c r="AL1230" i="2" s="1"/>
  <c r="T1191" i="2"/>
  <c r="S1191" i="2" s="1"/>
  <c r="T1239" i="2"/>
  <c r="S1239" i="2" s="1"/>
  <c r="T1256" i="2"/>
  <c r="T1269" i="2"/>
  <c r="U1269" i="2" s="1"/>
  <c r="V1269" i="2" s="1"/>
  <c r="T1286" i="2"/>
  <c r="T1292" i="2"/>
  <c r="S1292" i="2" s="1"/>
  <c r="T1294" i="2"/>
  <c r="U1294" i="2" s="1"/>
  <c r="T1296" i="2"/>
  <c r="T1216" i="2"/>
  <c r="U1216" i="2" s="1"/>
  <c r="T1225" i="2"/>
  <c r="S1225" i="2" s="1"/>
  <c r="T1237" i="2"/>
  <c r="U1237" i="2" s="1"/>
  <c r="T1247" i="2"/>
  <c r="U1247" i="2" s="1"/>
  <c r="T1264" i="2"/>
  <c r="T1272" i="2"/>
  <c r="U1272" i="2" s="1"/>
  <c r="V1272" i="2" s="1"/>
  <c r="T1300" i="2"/>
  <c r="S1339" i="2"/>
  <c r="T1341" i="2"/>
  <c r="T1343" i="2"/>
  <c r="T1345" i="2"/>
  <c r="S1345" i="2" s="1"/>
  <c r="AL1179" i="2"/>
  <c r="AG1179" i="2"/>
  <c r="AF1183" i="2"/>
  <c r="AL1183" i="2"/>
  <c r="AG1183" i="2"/>
  <c r="S1264" i="2"/>
  <c r="U1264" i="2"/>
  <c r="S1323" i="2"/>
  <c r="U1323" i="2"/>
  <c r="U1236" i="2"/>
  <c r="S1236" i="2"/>
  <c r="U1273" i="2"/>
  <c r="V1273" i="2" s="1"/>
  <c r="AE1273" i="2" s="1"/>
  <c r="S1273" i="2"/>
  <c r="S1326" i="2"/>
  <c r="U1326" i="2"/>
  <c r="U1189" i="2"/>
  <c r="S1189" i="2"/>
  <c r="AG1203" i="2"/>
  <c r="AL1203" i="2"/>
  <c r="AL1219" i="2"/>
  <c r="AG1219" i="2"/>
  <c r="AF1219" i="2"/>
  <c r="U1179" i="2"/>
  <c r="S1179" i="2"/>
  <c r="U1183" i="2"/>
  <c r="S1183" i="2"/>
  <c r="AG1234" i="2"/>
  <c r="AL1234" i="2"/>
  <c r="AG1318" i="2"/>
  <c r="AL1318" i="2"/>
  <c r="AG1194" i="2"/>
  <c r="AF1194" i="2"/>
  <c r="AL1194" i="2"/>
  <c r="AG1301" i="2"/>
  <c r="AL1301" i="2"/>
  <c r="AF1301" i="2"/>
  <c r="U1205" i="2"/>
  <c r="S1205" i="2"/>
  <c r="AG1274" i="2"/>
  <c r="AL1274" i="2"/>
  <c r="U1347" i="2"/>
  <c r="S1347" i="2"/>
  <c r="U1176" i="2"/>
  <c r="S1176" i="2"/>
  <c r="AG1191" i="2"/>
  <c r="AL1191" i="2"/>
  <c r="AF1191" i="2"/>
  <c r="S1211" i="2"/>
  <c r="U1211" i="2"/>
  <c r="AG1307" i="2"/>
  <c r="AL1307" i="2"/>
  <c r="AL1309" i="2"/>
  <c r="AG1309" i="2"/>
  <c r="AF1309" i="2"/>
  <c r="U1166" i="2"/>
  <c r="S1166" i="2"/>
  <c r="AL1239" i="2"/>
  <c r="AG1239" i="2"/>
  <c r="AF1239" i="2"/>
  <c r="AL1243" i="2"/>
  <c r="AG1243" i="2"/>
  <c r="AG1329" i="2"/>
  <c r="AL1329" i="2"/>
  <c r="AG1337" i="2"/>
  <c r="AL1337" i="2"/>
  <c r="AG1231" i="2"/>
  <c r="AL1231" i="2"/>
  <c r="S1242" i="2"/>
  <c r="U1242" i="2"/>
  <c r="AL1256" i="2"/>
  <c r="AG1256" i="2"/>
  <c r="AF1256" i="2"/>
  <c r="AG1217" i="2"/>
  <c r="AL1217" i="2"/>
  <c r="AL1264" i="2"/>
  <c r="AF1264" i="2"/>
  <c r="AG1264" i="2"/>
  <c r="S1285" i="2"/>
  <c r="U1285" i="2"/>
  <c r="U1185" i="2"/>
  <c r="S1185" i="2"/>
  <c r="U1276" i="2"/>
  <c r="S1276" i="2"/>
  <c r="AL1312" i="2"/>
  <c r="AG1312" i="2"/>
  <c r="AF1312" i="2"/>
  <c r="AG1257" i="2"/>
  <c r="AL1257" i="2"/>
  <c r="AF1257" i="2"/>
  <c r="AF1285" i="2"/>
  <c r="AL1285" i="2"/>
  <c r="AG1285" i="2"/>
  <c r="AL1293" i="2"/>
  <c r="AG1293" i="2"/>
  <c r="AF1293" i="2"/>
  <c r="S1256" i="2"/>
  <c r="U1256" i="2"/>
  <c r="S1296" i="2"/>
  <c r="U1296" i="2"/>
  <c r="AG1299" i="2"/>
  <c r="AL1299" i="2"/>
  <c r="AL1320" i="2"/>
  <c r="AF1320" i="2"/>
  <c r="AG1320" i="2"/>
  <c r="T1287" i="2"/>
  <c r="AL1291" i="2"/>
  <c r="W1224" i="2"/>
  <c r="AG1247" i="2"/>
  <c r="T1317" i="2"/>
  <c r="U1317" i="2" s="1"/>
  <c r="AG1347" i="2"/>
  <c r="U1291" i="2"/>
  <c r="T1200" i="2"/>
  <c r="S1200" i="2" s="1"/>
  <c r="AE1208" i="2"/>
  <c r="T1220" i="2"/>
  <c r="U1220" i="2" s="1"/>
  <c r="AL1242" i="2"/>
  <c r="U1253" i="2"/>
  <c r="V1253" i="2" s="1"/>
  <c r="T1271" i="2"/>
  <c r="U1271" i="2" s="1"/>
  <c r="U1299" i="2"/>
  <c r="T1302" i="2"/>
  <c r="S1302" i="2" s="1"/>
  <c r="T1318" i="2"/>
  <c r="S1318" i="2" s="1"/>
  <c r="T1328" i="2"/>
  <c r="U1328" i="2" s="1"/>
  <c r="T1177" i="2"/>
  <c r="U1177" i="2" s="1"/>
  <c r="T1199" i="2"/>
  <c r="U1199" i="2" s="1"/>
  <c r="AF1205" i="2"/>
  <c r="AL1225" i="2"/>
  <c r="AL1228" i="2"/>
  <c r="AF1247" i="2"/>
  <c r="AL1345" i="2"/>
  <c r="T1262" i="2"/>
  <c r="T1306" i="2"/>
  <c r="T1336" i="2"/>
  <c r="U1336" i="2" s="1"/>
  <c r="T1245" i="2"/>
  <c r="AL1296" i="2"/>
  <c r="AL1342" i="2"/>
  <c r="T1170" i="2"/>
  <c r="AG1186" i="2"/>
  <c r="T1190" i="2"/>
  <c r="U1190" i="2" s="1"/>
  <c r="AL1186" i="2"/>
  <c r="T1215" i="2"/>
  <c r="AE1224" i="2"/>
  <c r="AL1224" i="2" s="1"/>
  <c r="AG1304" i="2"/>
  <c r="AL1304" i="2"/>
  <c r="T1163" i="2"/>
  <c r="S1163" i="2" s="1"/>
  <c r="T1187" i="2"/>
  <c r="S1187" i="2" s="1"/>
  <c r="T1180" i="2"/>
  <c r="T1195" i="2"/>
  <c r="T1288" i="2"/>
  <c r="U1274" i="2"/>
  <c r="AG1222" i="2"/>
  <c r="T1226" i="2"/>
  <c r="T1231" i="2"/>
  <c r="S1231" i="2" s="1"/>
  <c r="T1233" i="2"/>
  <c r="AG1267" i="2"/>
  <c r="AL1197" i="2"/>
  <c r="T1202" i="2"/>
  <c r="T1174" i="2"/>
  <c r="T1217" i="2"/>
  <c r="T1261" i="2"/>
  <c r="T1204" i="2"/>
  <c r="U1204" i="2" s="1"/>
  <c r="T1207" i="2"/>
  <c r="S1207" i="2" s="1"/>
  <c r="T1227" i="2"/>
  <c r="U1227" i="2" s="1"/>
  <c r="T1232" i="2"/>
  <c r="AF1236" i="2"/>
  <c r="AL1245" i="2"/>
  <c r="T1251" i="2"/>
  <c r="U1251" i="2" s="1"/>
  <c r="V1251" i="2" s="1"/>
  <c r="T1258" i="2"/>
  <c r="U1258" i="2" s="1"/>
  <c r="AF1277" i="2"/>
  <c r="T1307" i="2"/>
  <c r="T1313" i="2"/>
  <c r="U1313" i="2" s="1"/>
  <c r="T1321" i="2"/>
  <c r="U1321" i="2" s="1"/>
  <c r="AG1205" i="2"/>
  <c r="U1257" i="2"/>
  <c r="AG1342" i="2"/>
  <c r="T1203" i="2"/>
  <c r="S1203" i="2" s="1"/>
  <c r="AG1214" i="2"/>
  <c r="AF1347" i="2"/>
  <c r="T1223" i="2"/>
  <c r="S1223" i="2" s="1"/>
  <c r="T1228" i="2"/>
  <c r="T1192" i="2"/>
  <c r="T1244" i="2"/>
  <c r="U1244" i="2" s="1"/>
  <c r="T1167" i="2"/>
  <c r="S1167" i="2" s="1"/>
  <c r="T1169" i="2"/>
  <c r="U1169" i="2" s="1"/>
  <c r="V1169" i="2" s="1"/>
  <c r="AL1181" i="2"/>
  <c r="T1201" i="2"/>
  <c r="S1201" i="2" s="1"/>
  <c r="T1240" i="2"/>
  <c r="U1240" i="2" s="1"/>
  <c r="T1246" i="2"/>
  <c r="U1246" i="2" s="1"/>
  <c r="T1260" i="2"/>
  <c r="T1280" i="2"/>
  <c r="S1280" i="2" s="1"/>
  <c r="T1325" i="2"/>
  <c r="U1325" i="2" s="1"/>
  <c r="T1332" i="2"/>
  <c r="S1332" i="2" s="1"/>
  <c r="T1344" i="2"/>
  <c r="U1182" i="2"/>
  <c r="S1182" i="2"/>
  <c r="AG1172" i="2"/>
  <c r="AL1172" i="2"/>
  <c r="AF1172" i="2"/>
  <c r="AG1168" i="2"/>
  <c r="AF1168" i="2"/>
  <c r="AL1168" i="2"/>
  <c r="U1164" i="2"/>
  <c r="S1164" i="2"/>
  <c r="AG1173" i="2"/>
  <c r="AF1173" i="2"/>
  <c r="AL1173" i="2"/>
  <c r="U1180" i="2"/>
  <c r="S1180" i="2"/>
  <c r="U1163" i="2"/>
  <c r="AG1171" i="2"/>
  <c r="AL1171" i="2"/>
  <c r="AF1171" i="2"/>
  <c r="U1174" i="2"/>
  <c r="V1174" i="2" s="1"/>
  <c r="S1174" i="2"/>
  <c r="AL1175" i="2"/>
  <c r="AG1175" i="2"/>
  <c r="AF1175" i="2"/>
  <c r="AF1176" i="2"/>
  <c r="AG1176" i="2"/>
  <c r="AL1176" i="2"/>
  <c r="U1178" i="2"/>
  <c r="V1178" i="2" s="1"/>
  <c r="S1178" i="2"/>
  <c r="AG1193" i="2"/>
  <c r="AF1193" i="2"/>
  <c r="AL1193" i="2"/>
  <c r="S1170" i="2"/>
  <c r="U1170" i="2"/>
  <c r="AL1190" i="2"/>
  <c r="AF1190" i="2"/>
  <c r="AG1190" i="2"/>
  <c r="W1253" i="2"/>
  <c r="AE1253" i="2"/>
  <c r="X1253" i="2"/>
  <c r="AL1325" i="2"/>
  <c r="AG1325" i="2"/>
  <c r="AF1325" i="2"/>
  <c r="AF1165" i="2"/>
  <c r="AL1165" i="2"/>
  <c r="AG1165" i="2"/>
  <c r="S1168" i="2"/>
  <c r="U1168" i="2"/>
  <c r="AL1164" i="2"/>
  <c r="AG1164" i="2"/>
  <c r="AF1164" i="2"/>
  <c r="S1171" i="2"/>
  <c r="U1171" i="2"/>
  <c r="U1175" i="2"/>
  <c r="S1175" i="2"/>
  <c r="AL1180" i="2"/>
  <c r="AG1180" i="2"/>
  <c r="AF1180" i="2"/>
  <c r="U1188" i="2"/>
  <c r="V1188" i="2" s="1"/>
  <c r="S1188" i="2"/>
  <c r="U1172" i="2"/>
  <c r="S1172" i="2"/>
  <c r="AF1166" i="2"/>
  <c r="AL1166" i="2"/>
  <c r="AG1166" i="2"/>
  <c r="AL1182" i="2"/>
  <c r="AG1182" i="2"/>
  <c r="AF1182" i="2"/>
  <c r="AG1184" i="2"/>
  <c r="AL1184" i="2"/>
  <c r="AF1184" i="2"/>
  <c r="AG1185" i="2"/>
  <c r="AF1185" i="2"/>
  <c r="AL1185" i="2"/>
  <c r="AL1187" i="2"/>
  <c r="AG1187" i="2"/>
  <c r="AF1187" i="2"/>
  <c r="AL1221" i="2"/>
  <c r="AG1221" i="2"/>
  <c r="AF1221" i="2"/>
  <c r="AL1261" i="2"/>
  <c r="AG1261" i="2"/>
  <c r="AL1314" i="2"/>
  <c r="AG1314" i="2"/>
  <c r="AF1314" i="2"/>
  <c r="AL1333" i="2"/>
  <c r="AG1333" i="2"/>
  <c r="AF1333" i="2"/>
  <c r="AG1192" i="2"/>
  <c r="AF1192" i="2"/>
  <c r="U1238" i="2"/>
  <c r="V1238" i="2" s="1"/>
  <c r="S1238" i="2"/>
  <c r="AL1278" i="2"/>
  <c r="AG1278" i="2"/>
  <c r="AF1278" i="2"/>
  <c r="U1195" i="2"/>
  <c r="S1195" i="2"/>
  <c r="S1199" i="2"/>
  <c r="S1220" i="2"/>
  <c r="U1232" i="2"/>
  <c r="V1232" i="2" s="1"/>
  <c r="S1232" i="2"/>
  <c r="AG1167" i="2"/>
  <c r="AG1170" i="2"/>
  <c r="T1193" i="2"/>
  <c r="U1197" i="2"/>
  <c r="U1206" i="2"/>
  <c r="S1206" i="2"/>
  <c r="U1208" i="2"/>
  <c r="U1225" i="2"/>
  <c r="U1226" i="2"/>
  <c r="S1226" i="2"/>
  <c r="U1229" i="2"/>
  <c r="S1229" i="2"/>
  <c r="S1244" i="2"/>
  <c r="T1249" i="2"/>
  <c r="AF1261" i="2"/>
  <c r="AL1295" i="2"/>
  <c r="AG1295" i="2"/>
  <c r="AF1295" i="2"/>
  <c r="U1311" i="2"/>
  <c r="S1311" i="2"/>
  <c r="AF1326" i="2"/>
  <c r="AL1326" i="2"/>
  <c r="AG1326" i="2"/>
  <c r="AL1332" i="2"/>
  <c r="AG1332" i="2"/>
  <c r="AF1332" i="2"/>
  <c r="AL1341" i="2"/>
  <c r="AG1341" i="2"/>
  <c r="AF1341" i="2"/>
  <c r="AF1315" i="2"/>
  <c r="AL1315" i="2"/>
  <c r="AL1248" i="2"/>
  <c r="AG1248" i="2"/>
  <c r="AF1248" i="2"/>
  <c r="S1251" i="2"/>
  <c r="AF1254" i="2"/>
  <c r="AL1254" i="2"/>
  <c r="AG1254" i="2"/>
  <c r="AL1167" i="2"/>
  <c r="AL1170" i="2"/>
  <c r="T1184" i="2"/>
  <c r="AL1213" i="2"/>
  <c r="AG1213" i="2"/>
  <c r="AF1213" i="2"/>
  <c r="AL1258" i="2"/>
  <c r="AG1258" i="2"/>
  <c r="AF1258" i="2"/>
  <c r="U1301" i="2"/>
  <c r="S1301" i="2"/>
  <c r="U1305" i="2"/>
  <c r="S1305" i="2"/>
  <c r="U1308" i="2"/>
  <c r="S1308" i="2"/>
  <c r="S1309" i="2"/>
  <c r="U1344" i="2"/>
  <c r="S1344" i="2"/>
  <c r="U1235" i="2"/>
  <c r="S1235" i="2"/>
  <c r="AL1249" i="2"/>
  <c r="AG1249" i="2"/>
  <c r="AF1249" i="2"/>
  <c r="AL1210" i="2"/>
  <c r="AG1210" i="2"/>
  <c r="AF1210" i="2"/>
  <c r="AL1216" i="2"/>
  <c r="AG1216" i="2"/>
  <c r="AL1218" i="2"/>
  <c r="AG1218" i="2"/>
  <c r="AF1218" i="2"/>
  <c r="AL1241" i="2"/>
  <c r="AG1241" i="2"/>
  <c r="AF1241" i="2"/>
  <c r="U1248" i="2"/>
  <c r="S1248" i="2"/>
  <c r="U1250" i="2"/>
  <c r="V1250" i="2" s="1"/>
  <c r="S1254" i="2"/>
  <c r="U1254" i="2"/>
  <c r="U1260" i="2"/>
  <c r="S1260" i="2"/>
  <c r="U1261" i="2"/>
  <c r="S1261" i="2"/>
  <c r="U1302" i="2"/>
  <c r="AL1331" i="2"/>
  <c r="AG1331" i="2"/>
  <c r="AF1331" i="2"/>
  <c r="AL1340" i="2"/>
  <c r="AG1340" i="2"/>
  <c r="AF1340" i="2"/>
  <c r="AL1327" i="2"/>
  <c r="AG1327" i="2"/>
  <c r="AF1327" i="2"/>
  <c r="AF1334" i="2"/>
  <c r="AL1334" i="2"/>
  <c r="U1165" i="2"/>
  <c r="U1181" i="2"/>
  <c r="AL1192" i="2"/>
  <c r="AF1177" i="2"/>
  <c r="S1186" i="2"/>
  <c r="AL1201" i="2"/>
  <c r="AG1201" i="2"/>
  <c r="AF1201" i="2"/>
  <c r="AL1202" i="2"/>
  <c r="AG1202" i="2"/>
  <c r="AL1204" i="2"/>
  <c r="AG1204" i="2"/>
  <c r="AF1204" i="2"/>
  <c r="AL1209" i="2"/>
  <c r="AG1209" i="2"/>
  <c r="AF1209" i="2"/>
  <c r="AG1211" i="2"/>
  <c r="T1213" i="2"/>
  <c r="AL1214" i="2"/>
  <c r="AF1216" i="2"/>
  <c r="AL1233" i="2"/>
  <c r="AG1233" i="2"/>
  <c r="AL1235" i="2"/>
  <c r="AG1235" i="2"/>
  <c r="AF1235" i="2"/>
  <c r="AL1240" i="2"/>
  <c r="AG1240" i="2"/>
  <c r="AF1240" i="2"/>
  <c r="AG1242" i="2"/>
  <c r="AL1319" i="2"/>
  <c r="AG1319" i="2"/>
  <c r="AF1319" i="2"/>
  <c r="AL1330" i="2"/>
  <c r="AG1330" i="2"/>
  <c r="AF1330" i="2"/>
  <c r="AL1338" i="2"/>
  <c r="AG1338" i="2"/>
  <c r="AF1338" i="2"/>
  <c r="AL1339" i="2"/>
  <c r="AG1339" i="2"/>
  <c r="U1341" i="2"/>
  <c r="S1341" i="2"/>
  <c r="U1209" i="2"/>
  <c r="S1209" i="2"/>
  <c r="AL1195" i="2"/>
  <c r="AG1195" i="2"/>
  <c r="AF1195" i="2"/>
  <c r="AL1196" i="2"/>
  <c r="AG1196" i="2"/>
  <c r="AF1196" i="2"/>
  <c r="AL1198" i="2"/>
  <c r="AG1198" i="2"/>
  <c r="AF1198" i="2"/>
  <c r="AL1199" i="2"/>
  <c r="AG1199" i="2"/>
  <c r="AL1207" i="2"/>
  <c r="AG1207" i="2"/>
  <c r="AF1207" i="2"/>
  <c r="U1210" i="2"/>
  <c r="S1210" i="2"/>
  <c r="AL1211" i="2"/>
  <c r="AL1220" i="2"/>
  <c r="AG1220" i="2"/>
  <c r="AF1220" i="2"/>
  <c r="U1241" i="2"/>
  <c r="S1241" i="2"/>
  <c r="AL1266" i="2"/>
  <c r="AG1266" i="2"/>
  <c r="AF1266" i="2"/>
  <c r="S1269" i="2"/>
  <c r="U1281" i="2"/>
  <c r="V1281" i="2" s="1"/>
  <c r="S1281" i="2"/>
  <c r="AL1317" i="2"/>
  <c r="AG1317" i="2"/>
  <c r="AL1322" i="2"/>
  <c r="AG1322" i="2"/>
  <c r="AF1322" i="2"/>
  <c r="AL1336" i="2"/>
  <c r="AG1336" i="2"/>
  <c r="U1207" i="2"/>
  <c r="U1275" i="2"/>
  <c r="S1275" i="2"/>
  <c r="U1198" i="2"/>
  <c r="S1198" i="2"/>
  <c r="AF1163" i="2"/>
  <c r="AG1163" i="2"/>
  <c r="AG1177" i="2"/>
  <c r="AF1179" i="2"/>
  <c r="AG1181" i="2"/>
  <c r="T1196" i="2"/>
  <c r="AG1197" i="2"/>
  <c r="AF1199" i="2"/>
  <c r="AL1206" i="2"/>
  <c r="AG1206" i="2"/>
  <c r="AF1206" i="2"/>
  <c r="U1212" i="2"/>
  <c r="V1212" i="2" s="1"/>
  <c r="S1212" i="2"/>
  <c r="U1215" i="2"/>
  <c r="S1215" i="2"/>
  <c r="S1216" i="2"/>
  <c r="U1218" i="2"/>
  <c r="S1218" i="2"/>
  <c r="S1219" i="2"/>
  <c r="T1221" i="2"/>
  <c r="AL1222" i="2"/>
  <c r="AG1225" i="2"/>
  <c r="AL1227" i="2"/>
  <c r="AG1227" i="2"/>
  <c r="AL1229" i="2"/>
  <c r="AG1229" i="2"/>
  <c r="AF1229" i="2"/>
  <c r="AL1237" i="2"/>
  <c r="AG1237" i="2"/>
  <c r="AF1237" i="2"/>
  <c r="AL1244" i="2"/>
  <c r="AG1244" i="2"/>
  <c r="AL1246" i="2"/>
  <c r="AG1246" i="2"/>
  <c r="AF1246" i="2"/>
  <c r="T1252" i="2"/>
  <c r="AG1255" i="2"/>
  <c r="AF1255" i="2"/>
  <c r="AL1255" i="2"/>
  <c r="U1259" i="2"/>
  <c r="U1265" i="2"/>
  <c r="S1265" i="2"/>
  <c r="AL1316" i="2"/>
  <c r="AG1316" i="2"/>
  <c r="AF1316" i="2"/>
  <c r="AF1317" i="2"/>
  <c r="AL1328" i="2"/>
  <c r="AG1328" i="2"/>
  <c r="AF1328" i="2"/>
  <c r="AL1335" i="2"/>
  <c r="AG1335" i="2"/>
  <c r="AF1335" i="2"/>
  <c r="AF1336" i="2"/>
  <c r="AG1262" i="2"/>
  <c r="AF1262" i="2"/>
  <c r="T1266" i="2"/>
  <c r="AL1268" i="2"/>
  <c r="AG1268" i="2"/>
  <c r="AF1268" i="2"/>
  <c r="AL1271" i="2"/>
  <c r="AG1271" i="2"/>
  <c r="AF1271" i="2"/>
  <c r="U1277" i="2"/>
  <c r="S1277" i="2"/>
  <c r="T1278" i="2"/>
  <c r="U1310" i="2"/>
  <c r="V1310" i="2" s="1"/>
  <c r="S1310" i="2"/>
  <c r="U1314" i="2"/>
  <c r="S1314" i="2"/>
  <c r="U1333" i="2"/>
  <c r="S1333" i="2"/>
  <c r="U1343" i="2"/>
  <c r="S1343" i="2"/>
  <c r="U1346" i="2"/>
  <c r="S1346" i="2"/>
  <c r="U1348" i="2"/>
  <c r="S1348" i="2"/>
  <c r="W1208" i="2"/>
  <c r="AL1263" i="2"/>
  <c r="AG1263" i="2"/>
  <c r="AF1263" i="2"/>
  <c r="AL1284" i="2"/>
  <c r="AG1284" i="2"/>
  <c r="AF1284" i="2"/>
  <c r="AL1289" i="2"/>
  <c r="AG1289" i="2"/>
  <c r="AF1289" i="2"/>
  <c r="AL1290" i="2"/>
  <c r="AG1290" i="2"/>
  <c r="AL1292" i="2"/>
  <c r="AG1292" i="2"/>
  <c r="AF1292" i="2"/>
  <c r="S1313" i="2"/>
  <c r="U1316" i="2"/>
  <c r="S1316" i="2"/>
  <c r="S1317" i="2"/>
  <c r="U1319" i="2"/>
  <c r="S1319" i="2"/>
  <c r="AG1323" i="2"/>
  <c r="U1335" i="2"/>
  <c r="S1335" i="2"/>
  <c r="S1336" i="2"/>
  <c r="U1338" i="2"/>
  <c r="S1338" i="2"/>
  <c r="U1340" i="2"/>
  <c r="S1340" i="2"/>
  <c r="U1342" i="2"/>
  <c r="X1208" i="2"/>
  <c r="AF1215" i="2"/>
  <c r="AF1223" i="2"/>
  <c r="AF1226" i="2"/>
  <c r="S1243" i="2"/>
  <c r="AF1243" i="2"/>
  <c r="T1255" i="2"/>
  <c r="T1263" i="2"/>
  <c r="AL1267" i="2"/>
  <c r="U1279" i="2"/>
  <c r="V1279" i="2" s="1"/>
  <c r="AF1282" i="2"/>
  <c r="AL1286" i="2"/>
  <c r="AG1286" i="2"/>
  <c r="AF1286" i="2"/>
  <c r="AL1287" i="2"/>
  <c r="AG1287" i="2"/>
  <c r="AF1290" i="2"/>
  <c r="AL1297" i="2"/>
  <c r="AG1297" i="2"/>
  <c r="AF1297" i="2"/>
  <c r="AL1298" i="2"/>
  <c r="AG1298" i="2"/>
  <c r="AL1300" i="2"/>
  <c r="AG1300" i="2"/>
  <c r="AF1300" i="2"/>
  <c r="U1315" i="2"/>
  <c r="T1322" i="2"/>
  <c r="AL1323" i="2"/>
  <c r="U1327" i="2"/>
  <c r="S1327" i="2"/>
  <c r="U1330" i="2"/>
  <c r="S1330" i="2"/>
  <c r="S1331" i="2"/>
  <c r="U1334" i="2"/>
  <c r="U1337" i="2"/>
  <c r="AG1215" i="2"/>
  <c r="AG1223" i="2"/>
  <c r="AG1226" i="2"/>
  <c r="U1268" i="2"/>
  <c r="S1268" i="2"/>
  <c r="AL1275" i="2"/>
  <c r="AG1275" i="2"/>
  <c r="AF1275" i="2"/>
  <c r="AG1282" i="2"/>
  <c r="T1284" i="2"/>
  <c r="AL1294" i="2"/>
  <c r="AG1294" i="2"/>
  <c r="AF1294" i="2"/>
  <c r="AG1296" i="2"/>
  <c r="AF1298" i="2"/>
  <c r="AL1303" i="2"/>
  <c r="AG1303" i="2"/>
  <c r="AF1303" i="2"/>
  <c r="AL1305" i="2"/>
  <c r="AG1305" i="2"/>
  <c r="AF1305" i="2"/>
  <c r="AL1306" i="2"/>
  <c r="AG1306" i="2"/>
  <c r="AL1308" i="2"/>
  <c r="AG1308" i="2"/>
  <c r="AF1308" i="2"/>
  <c r="U1324" i="2"/>
  <c r="V1324" i="2" s="1"/>
  <c r="S1324" i="2"/>
  <c r="U1329" i="2"/>
  <c r="AF1203" i="2"/>
  <c r="AF1217" i="2"/>
  <c r="AF1228" i="2"/>
  <c r="AF1231" i="2"/>
  <c r="AF1234" i="2"/>
  <c r="AF1245" i="2"/>
  <c r="AG1259" i="2"/>
  <c r="AL1260" i="2"/>
  <c r="AF1260" i="2"/>
  <c r="U1267" i="2"/>
  <c r="U1270" i="2"/>
  <c r="V1270" i="2" s="1"/>
  <c r="S1282" i="2"/>
  <c r="U1283" i="2"/>
  <c r="S1283" i="2"/>
  <c r="U1289" i="2"/>
  <c r="S1289" i="2"/>
  <c r="U1292" i="2"/>
  <c r="S1293" i="2"/>
  <c r="T1295" i="2"/>
  <c r="AL1302" i="2"/>
  <c r="AG1302" i="2"/>
  <c r="AF1302" i="2"/>
  <c r="AL1311" i="2"/>
  <c r="AG1311" i="2"/>
  <c r="AF1311" i="2"/>
  <c r="AL1259" i="2"/>
  <c r="U1286" i="2"/>
  <c r="S1286" i="2"/>
  <c r="U1297" i="2"/>
  <c r="S1297" i="2"/>
  <c r="U1300" i="2"/>
  <c r="S1300" i="2"/>
  <c r="T1303" i="2"/>
  <c r="AL1343" i="2"/>
  <c r="AG1343" i="2"/>
  <c r="AF1343" i="2"/>
  <c r="AL1344" i="2"/>
  <c r="AG1344" i="2"/>
  <c r="AL1346" i="2"/>
  <c r="AG1346" i="2"/>
  <c r="AF1346" i="2"/>
  <c r="AL1348" i="2"/>
  <c r="AG1348" i="2"/>
  <c r="AF1348" i="2"/>
  <c r="AF1280" i="2"/>
  <c r="AF1283" i="2"/>
  <c r="AF1313" i="2"/>
  <c r="AF1321" i="2"/>
  <c r="AF1274" i="2"/>
  <c r="AG1277" i="2"/>
  <c r="AG1280" i="2"/>
  <c r="AG1283" i="2"/>
  <c r="AF1291" i="2"/>
  <c r="AF1299" i="2"/>
  <c r="AF1307" i="2"/>
  <c r="AG1313" i="2"/>
  <c r="AF1318" i="2"/>
  <c r="AG1321" i="2"/>
  <c r="AF1329" i="2"/>
  <c r="AF1337" i="2"/>
  <c r="AF1345" i="2"/>
  <c r="AF1230" i="2" l="1"/>
  <c r="U1201" i="2"/>
  <c r="X1230" i="2"/>
  <c r="S1328" i="2"/>
  <c r="AG1230" i="2"/>
  <c r="U1214" i="2"/>
  <c r="U1234" i="2"/>
  <c r="S1237" i="2"/>
  <c r="U1187" i="2"/>
  <c r="U1239" i="2"/>
  <c r="S1321" i="2"/>
  <c r="S1230" i="2"/>
  <c r="S1190" i="2"/>
  <c r="S1325" i="2"/>
  <c r="S1224" i="2"/>
  <c r="S1204" i="2"/>
  <c r="U1167" i="2"/>
  <c r="U1191" i="2"/>
  <c r="S1177" i="2"/>
  <c r="S1169" i="2"/>
  <c r="W1230" i="2"/>
  <c r="S1247" i="2"/>
  <c r="S1272" i="2"/>
  <c r="U1290" i="2"/>
  <c r="S1290" i="2"/>
  <c r="U1222" i="2"/>
  <c r="U1318" i="2"/>
  <c r="S1294" i="2"/>
  <c r="U1345" i="2"/>
  <c r="S1227" i="2"/>
  <c r="U1332" i="2"/>
  <c r="W1273" i="2"/>
  <c r="AF1224" i="2"/>
  <c r="S1288" i="2"/>
  <c r="U1288" i="2"/>
  <c r="V1288" i="2" s="1"/>
  <c r="X1273" i="2"/>
  <c r="U1280" i="2"/>
  <c r="AG1224" i="2"/>
  <c r="S1240" i="2"/>
  <c r="U1306" i="2"/>
  <c r="S1306" i="2"/>
  <c r="U1233" i="2"/>
  <c r="S1233" i="2"/>
  <c r="S1271" i="2"/>
  <c r="U1200" i="2"/>
  <c r="V1200" i="2" s="1"/>
  <c r="W1200" i="2" s="1"/>
  <c r="S1217" i="2"/>
  <c r="U1217" i="2"/>
  <c r="S1228" i="2"/>
  <c r="U1228" i="2"/>
  <c r="S1258" i="2"/>
  <c r="S1262" i="2"/>
  <c r="U1262" i="2"/>
  <c r="U1287" i="2"/>
  <c r="S1287" i="2"/>
  <c r="S1246" i="2"/>
  <c r="U1203" i="2"/>
  <c r="U1223" i="2"/>
  <c r="U1231" i="2"/>
  <c r="S1307" i="2"/>
  <c r="U1307" i="2"/>
  <c r="S1245" i="2"/>
  <c r="U1245" i="2"/>
  <c r="AL1208" i="2"/>
  <c r="AF1208" i="2"/>
  <c r="AG1208" i="2"/>
  <c r="S1192" i="2"/>
  <c r="U1192" i="2"/>
  <c r="U1202" i="2"/>
  <c r="S1202" i="2"/>
  <c r="X1272" i="2"/>
  <c r="W1272" i="2"/>
  <c r="AE1272" i="2"/>
  <c r="U1252" i="2"/>
  <c r="V1252" i="2" s="1"/>
  <c r="S1252" i="2"/>
  <c r="X1269" i="2"/>
  <c r="W1269" i="2"/>
  <c r="AE1269" i="2"/>
  <c r="U1193" i="2"/>
  <c r="S1193" i="2"/>
  <c r="U1295" i="2"/>
  <c r="S1295" i="2"/>
  <c r="U1221" i="2"/>
  <c r="S1221" i="2"/>
  <c r="U1196" i="2"/>
  <c r="S1196" i="2"/>
  <c r="U1303" i="2"/>
  <c r="S1303" i="2"/>
  <c r="AE1270" i="2"/>
  <c r="X1270" i="2"/>
  <c r="W1270" i="2"/>
  <c r="U1284" i="2"/>
  <c r="S1284" i="2"/>
  <c r="U1322" i="2"/>
  <c r="S1322" i="2"/>
  <c r="AE1212" i="2"/>
  <c r="W1212" i="2"/>
  <c r="X1212" i="2"/>
  <c r="X1188" i="2"/>
  <c r="W1188" i="2"/>
  <c r="AE1188" i="2"/>
  <c r="AG1253" i="2"/>
  <c r="AF1253" i="2"/>
  <c r="AL1253" i="2"/>
  <c r="U1266" i="2"/>
  <c r="S1266" i="2"/>
  <c r="AE1251" i="2"/>
  <c r="X1251" i="2"/>
  <c r="W1251" i="2"/>
  <c r="AE1279" i="2"/>
  <c r="X1279" i="2"/>
  <c r="W1279" i="2"/>
  <c r="U1184" i="2"/>
  <c r="S1184" i="2"/>
  <c r="U1249" i="2"/>
  <c r="S1249" i="2"/>
  <c r="S1263" i="2"/>
  <c r="U1263" i="2"/>
  <c r="X1281" i="2"/>
  <c r="W1281" i="2"/>
  <c r="AE1281" i="2"/>
  <c r="AE1200" i="2"/>
  <c r="X1200" i="2"/>
  <c r="X1238" i="2"/>
  <c r="W1238" i="2"/>
  <c r="AE1238" i="2"/>
  <c r="AE1310" i="2"/>
  <c r="X1310" i="2"/>
  <c r="W1310" i="2"/>
  <c r="W1232" i="2"/>
  <c r="AE1232" i="2"/>
  <c r="X1232" i="2"/>
  <c r="W1169" i="2"/>
  <c r="X1169" i="2"/>
  <c r="AE1169" i="2"/>
  <c r="U1278" i="2"/>
  <c r="S1278" i="2"/>
  <c r="U1213" i="2"/>
  <c r="S1213" i="2"/>
  <c r="AE1324" i="2"/>
  <c r="W1324" i="2"/>
  <c r="X1324" i="2"/>
  <c r="AL1273" i="2"/>
  <c r="AG1273" i="2"/>
  <c r="AF1273" i="2"/>
  <c r="S1255" i="2"/>
  <c r="U1255" i="2"/>
  <c r="AE1250" i="2"/>
  <c r="X1250" i="2"/>
  <c r="W1250" i="2"/>
  <c r="X1178" i="2"/>
  <c r="W1178" i="2"/>
  <c r="AE1178" i="2"/>
  <c r="AE1174" i="2"/>
  <c r="X1174" i="2"/>
  <c r="W1174" i="2"/>
  <c r="AE1288" i="2" l="1"/>
  <c r="X1288" i="2"/>
  <c r="W1288" i="2"/>
  <c r="AL1251" i="2"/>
  <c r="AG1251" i="2"/>
  <c r="AF1251" i="2"/>
  <c r="AL1178" i="2"/>
  <c r="AG1178" i="2"/>
  <c r="AF1178" i="2"/>
  <c r="AF1200" i="2"/>
  <c r="AL1200" i="2"/>
  <c r="AG1200" i="2"/>
  <c r="AL1281" i="2"/>
  <c r="AG1281" i="2"/>
  <c r="AF1281" i="2"/>
  <c r="AL1270" i="2"/>
  <c r="AG1270" i="2"/>
  <c r="AF1270" i="2"/>
  <c r="AL1269" i="2"/>
  <c r="AG1269" i="2"/>
  <c r="AF1269" i="2"/>
  <c r="AL1169" i="2"/>
  <c r="AG1169" i="2"/>
  <c r="AF1169" i="2"/>
  <c r="AG1310" i="2"/>
  <c r="AF1310" i="2"/>
  <c r="AL1310" i="2"/>
  <c r="AL1212" i="2"/>
  <c r="AG1212" i="2"/>
  <c r="AF1212" i="2"/>
  <c r="AL1238" i="2"/>
  <c r="AG1238" i="2"/>
  <c r="AF1238" i="2"/>
  <c r="X1252" i="2"/>
  <c r="W1252" i="2"/>
  <c r="AE1252" i="2"/>
  <c r="AL1279" i="2"/>
  <c r="AF1279" i="2"/>
  <c r="AG1279" i="2"/>
  <c r="AL1272" i="2"/>
  <c r="AG1272" i="2"/>
  <c r="AF1272" i="2"/>
  <c r="AL1250" i="2"/>
  <c r="AF1250" i="2"/>
  <c r="AG1250" i="2"/>
  <c r="AL1324" i="2"/>
  <c r="AG1324" i="2"/>
  <c r="AF1324" i="2"/>
  <c r="AL1188" i="2"/>
  <c r="AG1188" i="2"/>
  <c r="AF1188" i="2"/>
  <c r="AG1174" i="2"/>
  <c r="AF1174" i="2"/>
  <c r="AL1174" i="2"/>
  <c r="AL1232" i="2"/>
  <c r="AG1232" i="2"/>
  <c r="AF1232" i="2"/>
  <c r="AL1288" i="2" l="1"/>
  <c r="AG1288" i="2"/>
  <c r="AF1288" i="2"/>
  <c r="AG1252" i="2"/>
  <c r="AL1252" i="2"/>
  <c r="AF1252" i="2"/>
  <c r="AX796" i="1" l="1"/>
  <c r="AX797" i="1"/>
  <c r="AX798" i="1"/>
  <c r="AX799" i="1"/>
  <c r="AX800" i="1"/>
  <c r="AX801" i="1"/>
  <c r="AX802" i="1"/>
  <c r="AX803" i="1"/>
  <c r="AY796" i="1"/>
  <c r="AY797" i="1"/>
  <c r="AY798" i="1"/>
  <c r="AY799" i="1"/>
  <c r="AY800" i="1"/>
  <c r="AY801" i="1"/>
  <c r="AY802" i="1"/>
  <c r="AY803" i="1"/>
  <c r="AZ796" i="1"/>
  <c r="AZ797" i="1"/>
  <c r="AZ798" i="1"/>
  <c r="AZ799" i="1"/>
  <c r="AZ800" i="1"/>
  <c r="AZ801" i="1"/>
  <c r="AZ802" i="1"/>
  <c r="AZ803" i="1"/>
  <c r="BA796" i="1"/>
  <c r="BA797" i="1"/>
  <c r="BA798" i="1"/>
  <c r="BA799" i="1"/>
  <c r="BA800" i="1"/>
  <c r="BA801" i="1"/>
  <c r="BA802" i="1"/>
  <c r="BA803" i="1"/>
  <c r="AD803" i="1"/>
  <c r="R803" i="1"/>
  <c r="P803" i="1"/>
  <c r="AD802" i="1"/>
  <c r="R802" i="1"/>
  <c r="P802" i="1"/>
  <c r="T802" i="1" s="1"/>
  <c r="AD801" i="1"/>
  <c r="R801" i="1"/>
  <c r="P801" i="1"/>
  <c r="T801" i="1" s="1"/>
  <c r="AD800" i="1"/>
  <c r="AE800" i="1" s="1"/>
  <c r="X800" i="1"/>
  <c r="W800" i="1"/>
  <c r="R800" i="1"/>
  <c r="P800" i="1"/>
  <c r="T800" i="1" s="1"/>
  <c r="AD799" i="1"/>
  <c r="AE799" i="1" s="1"/>
  <c r="X799" i="1"/>
  <c r="W799" i="1"/>
  <c r="R799" i="1"/>
  <c r="P799" i="1"/>
  <c r="T799" i="1" s="1"/>
  <c r="AD798" i="1"/>
  <c r="AE798" i="1" s="1"/>
  <c r="X798" i="1"/>
  <c r="W798" i="1"/>
  <c r="R798" i="1"/>
  <c r="P798" i="1"/>
  <c r="T798" i="1" s="1"/>
  <c r="AD797" i="1"/>
  <c r="AE797" i="1" s="1"/>
  <c r="AL797" i="1" s="1"/>
  <c r="X797" i="1"/>
  <c r="W797" i="1"/>
  <c r="R797" i="1"/>
  <c r="P797" i="1"/>
  <c r="AD796" i="1"/>
  <c r="R796" i="1"/>
  <c r="P796" i="1"/>
  <c r="T796" i="1" s="1"/>
  <c r="U800" i="1" l="1"/>
  <c r="S800" i="1"/>
  <c r="Y800" i="1" s="1"/>
  <c r="T797" i="1"/>
  <c r="U797" i="1" s="1"/>
  <c r="T803" i="1"/>
  <c r="U801" i="1"/>
  <c r="V801" i="1" s="1"/>
  <c r="S801" i="1"/>
  <c r="Y801" i="1" s="1"/>
  <c r="S797" i="1"/>
  <c r="Y797" i="1" s="1"/>
  <c r="AF799" i="1"/>
  <c r="AL799" i="1"/>
  <c r="AG799" i="1"/>
  <c r="AG798" i="1"/>
  <c r="AF798" i="1"/>
  <c r="AL798" i="1"/>
  <c r="S802" i="1"/>
  <c r="Y802" i="1" s="1"/>
  <c r="U802" i="1"/>
  <c r="V802" i="1" s="1"/>
  <c r="S799" i="1"/>
  <c r="Y799" i="1" s="1"/>
  <c r="U799" i="1"/>
  <c r="U796" i="1"/>
  <c r="V796" i="1" s="1"/>
  <c r="S796" i="1"/>
  <c r="Y796" i="1" s="1"/>
  <c r="S798" i="1"/>
  <c r="Y798" i="1" s="1"/>
  <c r="U798" i="1"/>
  <c r="AL800" i="1"/>
  <c r="AG800" i="1"/>
  <c r="AF800" i="1"/>
  <c r="U803" i="1"/>
  <c r="V803" i="1" s="1"/>
  <c r="S803" i="1"/>
  <c r="Y803" i="1" s="1"/>
  <c r="AF797" i="1"/>
  <c r="AG797" i="1"/>
  <c r="AE796" i="1" l="1"/>
  <c r="W796" i="1"/>
  <c r="X796" i="1"/>
  <c r="X803" i="1"/>
  <c r="W803" i="1"/>
  <c r="AE803" i="1"/>
  <c r="AE802" i="1"/>
  <c r="W802" i="1"/>
  <c r="X802" i="1"/>
  <c r="W801" i="1"/>
  <c r="AE801" i="1"/>
  <c r="X801" i="1"/>
  <c r="AL802" i="1" l="1"/>
  <c r="AG802" i="1"/>
  <c r="AF802" i="1"/>
  <c r="AL801" i="1"/>
  <c r="AG801" i="1"/>
  <c r="AF801" i="1"/>
  <c r="AL796" i="1"/>
  <c r="AG796" i="1"/>
  <c r="AF796" i="1"/>
  <c r="AG803" i="1"/>
  <c r="AF803" i="1"/>
  <c r="AL803" i="1"/>
  <c r="AD788" i="1" l="1"/>
  <c r="AE788" i="1" s="1"/>
  <c r="X788" i="1"/>
  <c r="W788" i="1"/>
  <c r="R788" i="1"/>
  <c r="P788" i="1"/>
  <c r="T788" i="1" s="1"/>
  <c r="AD787" i="1"/>
  <c r="AE787" i="1" s="1"/>
  <c r="AF787" i="1" s="1"/>
  <c r="X787" i="1"/>
  <c r="W787" i="1"/>
  <c r="R787" i="1"/>
  <c r="P787" i="1"/>
  <c r="T787" i="1" s="1"/>
  <c r="U787" i="1" s="1"/>
  <c r="AD786" i="1"/>
  <c r="AE786" i="1" s="1"/>
  <c r="AL786" i="1" s="1"/>
  <c r="X786" i="1"/>
  <c r="W786" i="1"/>
  <c r="R786" i="1"/>
  <c r="P786" i="1"/>
  <c r="AD785" i="1"/>
  <c r="AE785" i="1" s="1"/>
  <c r="X785" i="1"/>
  <c r="W785" i="1"/>
  <c r="R785" i="1"/>
  <c r="P785" i="1"/>
  <c r="T785" i="1" s="1"/>
  <c r="AE784" i="1"/>
  <c r="AD784" i="1"/>
  <c r="X784" i="1"/>
  <c r="W784" i="1"/>
  <c r="R784" i="1"/>
  <c r="P784" i="1"/>
  <c r="AD783" i="1"/>
  <c r="AE783" i="1" s="1"/>
  <c r="X783" i="1"/>
  <c r="W783" i="1"/>
  <c r="R783" i="1"/>
  <c r="P783" i="1"/>
  <c r="AD782" i="1"/>
  <c r="AE782" i="1" s="1"/>
  <c r="AF782" i="1" s="1"/>
  <c r="X782" i="1"/>
  <c r="W782" i="1"/>
  <c r="R782" i="1"/>
  <c r="P782" i="1"/>
  <c r="T782" i="1" s="1"/>
  <c r="AD781" i="1"/>
  <c r="AE781" i="1" s="1"/>
  <c r="X781" i="1"/>
  <c r="W781" i="1"/>
  <c r="R781" i="1"/>
  <c r="P781" i="1"/>
  <c r="AD780" i="1"/>
  <c r="AE780" i="1" s="1"/>
  <c r="X780" i="1"/>
  <c r="W780" i="1"/>
  <c r="R780" i="1"/>
  <c r="P780" i="1"/>
  <c r="T780" i="1" s="1"/>
  <c r="U780" i="1" s="1"/>
  <c r="AD779" i="1"/>
  <c r="AE779" i="1" s="1"/>
  <c r="AF779" i="1" s="1"/>
  <c r="X779" i="1"/>
  <c r="W779" i="1"/>
  <c r="R779" i="1"/>
  <c r="P779" i="1"/>
  <c r="AD778" i="1"/>
  <c r="AE778" i="1" s="1"/>
  <c r="AL778" i="1" s="1"/>
  <c r="X778" i="1"/>
  <c r="W778" i="1"/>
  <c r="R778" i="1"/>
  <c r="T778" i="1" s="1"/>
  <c r="P778" i="1"/>
  <c r="AD777" i="1"/>
  <c r="AE777" i="1" s="1"/>
  <c r="X777" i="1"/>
  <c r="W777" i="1"/>
  <c r="R777" i="1"/>
  <c r="P777" i="1"/>
  <c r="T777" i="1" s="1"/>
  <c r="AD776" i="1"/>
  <c r="AE776" i="1" s="1"/>
  <c r="X776" i="1"/>
  <c r="W776" i="1"/>
  <c r="R776" i="1"/>
  <c r="P776" i="1"/>
  <c r="AD775" i="1"/>
  <c r="AE775" i="1" s="1"/>
  <c r="X775" i="1"/>
  <c r="W775" i="1"/>
  <c r="R775" i="1"/>
  <c r="P775" i="1"/>
  <c r="AD774" i="1"/>
  <c r="AE774" i="1" s="1"/>
  <c r="AF774" i="1" s="1"/>
  <c r="X774" i="1"/>
  <c r="W774" i="1"/>
  <c r="R774" i="1"/>
  <c r="P774" i="1"/>
  <c r="AD773" i="1"/>
  <c r="AE773" i="1" s="1"/>
  <c r="X773" i="1"/>
  <c r="W773" i="1"/>
  <c r="R773" i="1"/>
  <c r="P773" i="1"/>
  <c r="AD772" i="1"/>
  <c r="AE772" i="1" s="1"/>
  <c r="X772" i="1"/>
  <c r="W772" i="1"/>
  <c r="R772" i="1"/>
  <c r="P772" i="1"/>
  <c r="T772" i="1" s="1"/>
  <c r="U772" i="1" s="1"/>
  <c r="AD771" i="1"/>
  <c r="AE771" i="1" s="1"/>
  <c r="AF771" i="1" s="1"/>
  <c r="X771" i="1"/>
  <c r="W771" i="1"/>
  <c r="R771" i="1"/>
  <c r="P771" i="1"/>
  <c r="AD770" i="1"/>
  <c r="AE770" i="1" s="1"/>
  <c r="AL770" i="1" s="1"/>
  <c r="X770" i="1"/>
  <c r="W770" i="1"/>
  <c r="R770" i="1"/>
  <c r="P770" i="1"/>
  <c r="AD769" i="1"/>
  <c r="AE769" i="1" s="1"/>
  <c r="X769" i="1"/>
  <c r="W769" i="1"/>
  <c r="R769" i="1"/>
  <c r="T769" i="1" s="1"/>
  <c r="P769" i="1"/>
  <c r="AD768" i="1"/>
  <c r="AE768" i="1" s="1"/>
  <c r="X768" i="1"/>
  <c r="W768" i="1"/>
  <c r="R768" i="1"/>
  <c r="P768" i="1"/>
  <c r="AD767" i="1"/>
  <c r="AE767" i="1" s="1"/>
  <c r="X767" i="1"/>
  <c r="W767" i="1"/>
  <c r="R767" i="1"/>
  <c r="P767" i="1"/>
  <c r="T767" i="1" s="1"/>
  <c r="AD766" i="1"/>
  <c r="AE766" i="1" s="1"/>
  <c r="AF766" i="1" s="1"/>
  <c r="X766" i="1"/>
  <c r="W766" i="1"/>
  <c r="R766" i="1"/>
  <c r="P766" i="1"/>
  <c r="AD765" i="1"/>
  <c r="AE765" i="1" s="1"/>
  <c r="X765" i="1"/>
  <c r="W765" i="1"/>
  <c r="R765" i="1"/>
  <c r="P765" i="1"/>
  <c r="AD764" i="1"/>
  <c r="AE764" i="1" s="1"/>
  <c r="X764" i="1"/>
  <c r="W764" i="1"/>
  <c r="R764" i="1"/>
  <c r="P764" i="1"/>
  <c r="T764" i="1" s="1"/>
  <c r="U764" i="1" s="1"/>
  <c r="AD763" i="1"/>
  <c r="AE763" i="1" s="1"/>
  <c r="X763" i="1"/>
  <c r="W763" i="1"/>
  <c r="R763" i="1"/>
  <c r="P763" i="1"/>
  <c r="T763" i="1" s="1"/>
  <c r="U763" i="1" s="1"/>
  <c r="AD762" i="1"/>
  <c r="AE762" i="1" s="1"/>
  <c r="AL762" i="1" s="1"/>
  <c r="X762" i="1"/>
  <c r="W762" i="1"/>
  <c r="R762" i="1"/>
  <c r="P762" i="1"/>
  <c r="AD761" i="1"/>
  <c r="AE761" i="1" s="1"/>
  <c r="AL761" i="1" s="1"/>
  <c r="X761" i="1"/>
  <c r="W761" i="1"/>
  <c r="R761" i="1"/>
  <c r="P761" i="1"/>
  <c r="AD760" i="1"/>
  <c r="AE760" i="1" s="1"/>
  <c r="X760" i="1"/>
  <c r="W760" i="1"/>
  <c r="R760" i="1"/>
  <c r="T760" i="1" s="1"/>
  <c r="P760" i="1"/>
  <c r="AD759" i="1"/>
  <c r="AE759" i="1" s="1"/>
  <c r="X759" i="1"/>
  <c r="W759" i="1"/>
  <c r="R759" i="1"/>
  <c r="P759" i="1"/>
  <c r="T759" i="1" s="1"/>
  <c r="AD758" i="1"/>
  <c r="AE758" i="1" s="1"/>
  <c r="X758" i="1"/>
  <c r="W758" i="1"/>
  <c r="T758" i="1"/>
  <c r="R758" i="1"/>
  <c r="P758" i="1"/>
  <c r="AD757" i="1"/>
  <c r="AE757" i="1" s="1"/>
  <c r="X757" i="1"/>
  <c r="W757" i="1"/>
  <c r="R757" i="1"/>
  <c r="P757" i="1"/>
  <c r="AD756" i="1"/>
  <c r="AE756" i="1" s="1"/>
  <c r="X756" i="1"/>
  <c r="W756" i="1"/>
  <c r="R756" i="1"/>
  <c r="T756" i="1" s="1"/>
  <c r="U756" i="1" s="1"/>
  <c r="P756" i="1"/>
  <c r="AF755" i="1"/>
  <c r="AD755" i="1"/>
  <c r="AE755" i="1" s="1"/>
  <c r="X755" i="1"/>
  <c r="W755" i="1"/>
  <c r="R755" i="1"/>
  <c r="P755" i="1"/>
  <c r="AD754" i="1"/>
  <c r="AE754" i="1" s="1"/>
  <c r="AL754" i="1" s="1"/>
  <c r="X754" i="1"/>
  <c r="W754" i="1"/>
  <c r="R754" i="1"/>
  <c r="P754" i="1"/>
  <c r="AD753" i="1"/>
  <c r="AE753" i="1" s="1"/>
  <c r="AL753" i="1" s="1"/>
  <c r="X753" i="1"/>
  <c r="W753" i="1"/>
  <c r="R753" i="1"/>
  <c r="P753" i="1"/>
  <c r="T753" i="1" s="1"/>
  <c r="AD752" i="1"/>
  <c r="AE752" i="1" s="1"/>
  <c r="X752" i="1"/>
  <c r="W752" i="1"/>
  <c r="R752" i="1"/>
  <c r="P752" i="1"/>
  <c r="AD751" i="1"/>
  <c r="R751" i="1"/>
  <c r="T751" i="1" s="1"/>
  <c r="P751" i="1"/>
  <c r="AD750" i="1"/>
  <c r="AE750" i="1" s="1"/>
  <c r="AL750" i="1" s="1"/>
  <c r="X750" i="1"/>
  <c r="W750" i="1"/>
  <c r="R750" i="1"/>
  <c r="P750" i="1"/>
  <c r="T750" i="1" s="1"/>
  <c r="AD749" i="1"/>
  <c r="AE749" i="1" s="1"/>
  <c r="X749" i="1"/>
  <c r="W749" i="1"/>
  <c r="R749" i="1"/>
  <c r="P749" i="1"/>
  <c r="AD748" i="1"/>
  <c r="R748" i="1"/>
  <c r="P748" i="1"/>
  <c r="AD747" i="1"/>
  <c r="R747" i="1"/>
  <c r="P747" i="1"/>
  <c r="AD746" i="1"/>
  <c r="AE746" i="1" s="1"/>
  <c r="AF746" i="1" s="1"/>
  <c r="X746" i="1"/>
  <c r="W746" i="1"/>
  <c r="R746" i="1"/>
  <c r="P746" i="1"/>
  <c r="AD745" i="1"/>
  <c r="AE745" i="1" s="1"/>
  <c r="AL745" i="1" s="1"/>
  <c r="X745" i="1"/>
  <c r="W745" i="1"/>
  <c r="R745" i="1"/>
  <c r="P745" i="1"/>
  <c r="AD744" i="1"/>
  <c r="AE744" i="1" s="1"/>
  <c r="AL744" i="1" s="1"/>
  <c r="X744" i="1"/>
  <c r="W744" i="1"/>
  <c r="R744" i="1"/>
  <c r="P744" i="1"/>
  <c r="T744" i="1" s="1"/>
  <c r="AD743" i="1"/>
  <c r="AE743" i="1" s="1"/>
  <c r="X743" i="1"/>
  <c r="W743" i="1"/>
  <c r="R743" i="1"/>
  <c r="P743" i="1"/>
  <c r="AD742" i="1"/>
  <c r="AE742" i="1" s="1"/>
  <c r="X742" i="1"/>
  <c r="W742" i="1"/>
  <c r="R742" i="1"/>
  <c r="P742" i="1"/>
  <c r="T742" i="1" s="1"/>
  <c r="AE741" i="1"/>
  <c r="AF741" i="1" s="1"/>
  <c r="AD741" i="1"/>
  <c r="X741" i="1"/>
  <c r="W741" i="1"/>
  <c r="R741" i="1"/>
  <c r="P741" i="1"/>
  <c r="T741" i="1" s="1"/>
  <c r="AD740" i="1"/>
  <c r="R740" i="1"/>
  <c r="P740" i="1"/>
  <c r="AD739" i="1"/>
  <c r="R739" i="1"/>
  <c r="P739" i="1"/>
  <c r="AD738" i="1"/>
  <c r="AE738" i="1" s="1"/>
  <c r="X738" i="1"/>
  <c r="W738" i="1"/>
  <c r="R738" i="1"/>
  <c r="P738" i="1"/>
  <c r="AD737" i="1"/>
  <c r="AE737" i="1" s="1"/>
  <c r="X737" i="1"/>
  <c r="W737" i="1"/>
  <c r="R737" i="1"/>
  <c r="P737" i="1"/>
  <c r="AD736" i="1"/>
  <c r="R736" i="1"/>
  <c r="P736" i="1"/>
  <c r="AD735" i="1"/>
  <c r="AE735" i="1" s="1"/>
  <c r="AL735" i="1" s="1"/>
  <c r="X735" i="1"/>
  <c r="W735" i="1"/>
  <c r="R735" i="1"/>
  <c r="P735" i="1"/>
  <c r="T735" i="1" s="1"/>
  <c r="AD734" i="1"/>
  <c r="AE734" i="1" s="1"/>
  <c r="X734" i="1"/>
  <c r="W734" i="1"/>
  <c r="R734" i="1"/>
  <c r="P734" i="1"/>
  <c r="AD733" i="1"/>
  <c r="AE733" i="1" s="1"/>
  <c r="X733" i="1"/>
  <c r="W733" i="1"/>
  <c r="R733" i="1"/>
  <c r="P733" i="1"/>
  <c r="AD732" i="1"/>
  <c r="R732" i="1"/>
  <c r="P732" i="1"/>
  <c r="T732" i="1" s="1"/>
  <c r="AD731" i="1"/>
  <c r="AE731" i="1" s="1"/>
  <c r="X731" i="1"/>
  <c r="W731" i="1"/>
  <c r="R731" i="1"/>
  <c r="P731" i="1"/>
  <c r="AD730" i="1"/>
  <c r="AE730" i="1" s="1"/>
  <c r="X730" i="1"/>
  <c r="W730" i="1"/>
  <c r="R730" i="1"/>
  <c r="P730" i="1"/>
  <c r="T730" i="1" s="1"/>
  <c r="AD729" i="1"/>
  <c r="AE729" i="1" s="1"/>
  <c r="X729" i="1"/>
  <c r="W729" i="1"/>
  <c r="R729" i="1"/>
  <c r="P729" i="1"/>
  <c r="T729" i="1" s="1"/>
  <c r="AD728" i="1"/>
  <c r="AE728" i="1" s="1"/>
  <c r="X728" i="1"/>
  <c r="W728" i="1"/>
  <c r="R728" i="1"/>
  <c r="P728" i="1"/>
  <c r="T728" i="1" s="1"/>
  <c r="AD727" i="1"/>
  <c r="R727" i="1"/>
  <c r="P727" i="1"/>
  <c r="T727" i="1" s="1"/>
  <c r="AD726" i="1"/>
  <c r="AE726" i="1" s="1"/>
  <c r="AF726" i="1" s="1"/>
  <c r="X726" i="1"/>
  <c r="W726" i="1"/>
  <c r="R726" i="1"/>
  <c r="P726" i="1"/>
  <c r="T726" i="1" s="1"/>
  <c r="AD725" i="1"/>
  <c r="AE725" i="1" s="1"/>
  <c r="X725" i="1"/>
  <c r="W725" i="1"/>
  <c r="R725" i="1"/>
  <c r="P725" i="1"/>
  <c r="AD724" i="1"/>
  <c r="AE724" i="1" s="1"/>
  <c r="AG724" i="1" s="1"/>
  <c r="X724" i="1"/>
  <c r="W724" i="1"/>
  <c r="R724" i="1"/>
  <c r="P724" i="1"/>
  <c r="T724" i="1" s="1"/>
  <c r="AD723" i="1"/>
  <c r="AE723" i="1" s="1"/>
  <c r="X723" i="1"/>
  <c r="W723" i="1"/>
  <c r="R723" i="1"/>
  <c r="P723" i="1"/>
  <c r="AE722" i="1"/>
  <c r="AD722" i="1"/>
  <c r="X722" i="1"/>
  <c r="W722" i="1"/>
  <c r="R722" i="1"/>
  <c r="P722" i="1"/>
  <c r="AD721" i="1"/>
  <c r="R721" i="1"/>
  <c r="P721" i="1"/>
  <c r="T721" i="1" s="1"/>
  <c r="AD720" i="1"/>
  <c r="AE720" i="1" s="1"/>
  <c r="X720" i="1"/>
  <c r="W720" i="1"/>
  <c r="R720" i="1"/>
  <c r="P720" i="1"/>
  <c r="AD719" i="1"/>
  <c r="AE719" i="1" s="1"/>
  <c r="X719" i="1"/>
  <c r="W719" i="1"/>
  <c r="R719" i="1"/>
  <c r="P719" i="1"/>
  <c r="AD718" i="1"/>
  <c r="AE718" i="1" s="1"/>
  <c r="AG718" i="1" s="1"/>
  <c r="X718" i="1"/>
  <c r="W718" i="1"/>
  <c r="R718" i="1"/>
  <c r="P718" i="1"/>
  <c r="T718" i="1" s="1"/>
  <c r="AD717" i="1"/>
  <c r="R717" i="1"/>
  <c r="P717" i="1"/>
  <c r="AD716" i="1"/>
  <c r="AE716" i="1" s="1"/>
  <c r="AF716" i="1" s="1"/>
  <c r="X716" i="1"/>
  <c r="W716" i="1"/>
  <c r="R716" i="1"/>
  <c r="P716" i="1"/>
  <c r="AD715" i="1"/>
  <c r="R715" i="1"/>
  <c r="P715" i="1"/>
  <c r="AD714" i="1"/>
  <c r="AE714" i="1" s="1"/>
  <c r="X714" i="1"/>
  <c r="W714" i="1"/>
  <c r="R714" i="1"/>
  <c r="P714" i="1"/>
  <c r="AD713" i="1"/>
  <c r="AE713" i="1" s="1"/>
  <c r="X713" i="1"/>
  <c r="W713" i="1"/>
  <c r="R713" i="1"/>
  <c r="P713" i="1"/>
  <c r="AD712" i="1"/>
  <c r="AE712" i="1" s="1"/>
  <c r="AL712" i="1" s="1"/>
  <c r="X712" i="1"/>
  <c r="W712" i="1"/>
  <c r="R712" i="1"/>
  <c r="P712" i="1"/>
  <c r="T712" i="1" s="1"/>
  <c r="U712" i="1" s="1"/>
  <c r="AD711" i="1"/>
  <c r="AE711" i="1" s="1"/>
  <c r="AL711" i="1" s="1"/>
  <c r="X711" i="1"/>
  <c r="W711" i="1"/>
  <c r="R711" i="1"/>
  <c r="P711" i="1"/>
  <c r="AD710" i="1"/>
  <c r="AE710" i="1" s="1"/>
  <c r="AL710" i="1" s="1"/>
  <c r="X710" i="1"/>
  <c r="W710" i="1"/>
  <c r="R710" i="1"/>
  <c r="P710" i="1"/>
  <c r="T710" i="1" s="1"/>
  <c r="U710" i="1" s="1"/>
  <c r="AD709" i="1"/>
  <c r="AE709" i="1" s="1"/>
  <c r="X709" i="1"/>
  <c r="W709" i="1"/>
  <c r="R709" i="1"/>
  <c r="P709" i="1"/>
  <c r="AD708" i="1"/>
  <c r="AE708" i="1" s="1"/>
  <c r="X708" i="1"/>
  <c r="W708" i="1"/>
  <c r="R708" i="1"/>
  <c r="P708" i="1"/>
  <c r="T708" i="1" s="1"/>
  <c r="AD707" i="1"/>
  <c r="AE707" i="1" s="1"/>
  <c r="AF707" i="1" s="1"/>
  <c r="X707" i="1"/>
  <c r="W707" i="1"/>
  <c r="R707" i="1"/>
  <c r="P707" i="1"/>
  <c r="T707" i="1" s="1"/>
  <c r="AD706" i="1"/>
  <c r="R706" i="1"/>
  <c r="P706" i="1"/>
  <c r="AD705" i="1"/>
  <c r="R705" i="1"/>
  <c r="P705" i="1"/>
  <c r="AD704" i="1"/>
  <c r="AE704" i="1" s="1"/>
  <c r="AL704" i="1" s="1"/>
  <c r="X704" i="1"/>
  <c r="W704" i="1"/>
  <c r="R704" i="1"/>
  <c r="P704" i="1"/>
  <c r="AD703" i="1"/>
  <c r="AE703" i="1" s="1"/>
  <c r="X703" i="1"/>
  <c r="W703" i="1"/>
  <c r="R703" i="1"/>
  <c r="P703" i="1"/>
  <c r="T703" i="1" s="1"/>
  <c r="S703" i="1" s="1"/>
  <c r="Y703" i="1" s="1"/>
  <c r="AD702" i="1"/>
  <c r="R702" i="1"/>
  <c r="P702" i="1"/>
  <c r="AD701" i="1"/>
  <c r="R701" i="1"/>
  <c r="P701" i="1"/>
  <c r="AD700" i="1"/>
  <c r="R700" i="1"/>
  <c r="P700" i="1"/>
  <c r="T700" i="1" s="1"/>
  <c r="S700" i="1" s="1"/>
  <c r="Y700" i="1" s="1"/>
  <c r="AD699" i="1"/>
  <c r="R699" i="1"/>
  <c r="P699" i="1"/>
  <c r="AD698" i="1"/>
  <c r="R698" i="1"/>
  <c r="P698" i="1"/>
  <c r="AD697" i="1"/>
  <c r="R697" i="1"/>
  <c r="P697" i="1"/>
  <c r="AD696" i="1"/>
  <c r="AE696" i="1" s="1"/>
  <c r="X696" i="1"/>
  <c r="W696" i="1"/>
  <c r="R696" i="1"/>
  <c r="P696" i="1"/>
  <c r="AD695" i="1"/>
  <c r="R695" i="1"/>
  <c r="P695" i="1"/>
  <c r="AD694" i="1"/>
  <c r="R694" i="1"/>
  <c r="P694" i="1"/>
  <c r="AD693" i="1"/>
  <c r="AE693" i="1" s="1"/>
  <c r="AF693" i="1" s="1"/>
  <c r="X693" i="1"/>
  <c r="W693" i="1"/>
  <c r="R693" i="1"/>
  <c r="P693" i="1"/>
  <c r="T693" i="1" s="1"/>
  <c r="AD692" i="1"/>
  <c r="AE692" i="1" s="1"/>
  <c r="X692" i="1"/>
  <c r="W692" i="1"/>
  <c r="R692" i="1"/>
  <c r="P692" i="1"/>
  <c r="AD691" i="1"/>
  <c r="R691" i="1"/>
  <c r="P691" i="1"/>
  <c r="AD690" i="1"/>
  <c r="AE690" i="1" s="1"/>
  <c r="X690" i="1"/>
  <c r="W690" i="1"/>
  <c r="R690" i="1"/>
  <c r="P690" i="1"/>
  <c r="T690" i="1" s="1"/>
  <c r="AD689" i="1"/>
  <c r="AE689" i="1" s="1"/>
  <c r="X689" i="1"/>
  <c r="W689" i="1"/>
  <c r="R689" i="1"/>
  <c r="P689" i="1"/>
  <c r="AD688" i="1"/>
  <c r="R688" i="1"/>
  <c r="P688" i="1"/>
  <c r="T688" i="1" s="1"/>
  <c r="AD687" i="1"/>
  <c r="R687" i="1"/>
  <c r="P687" i="1"/>
  <c r="AD686" i="1"/>
  <c r="R686" i="1"/>
  <c r="T686" i="1" s="1"/>
  <c r="P686" i="1"/>
  <c r="AD685" i="1"/>
  <c r="R685" i="1"/>
  <c r="P685" i="1"/>
  <c r="T685" i="1" s="1"/>
  <c r="AD684" i="1"/>
  <c r="R684" i="1"/>
  <c r="P684" i="1"/>
  <c r="T684" i="1" s="1"/>
  <c r="AD683" i="1"/>
  <c r="AE683" i="1" s="1"/>
  <c r="AF683" i="1" s="1"/>
  <c r="X683" i="1"/>
  <c r="W683" i="1"/>
  <c r="R683" i="1"/>
  <c r="P683" i="1"/>
  <c r="AD682" i="1"/>
  <c r="AE682" i="1" s="1"/>
  <c r="X682" i="1"/>
  <c r="W682" i="1"/>
  <c r="R682" i="1"/>
  <c r="P682" i="1"/>
  <c r="AD681" i="1"/>
  <c r="AE681" i="1" s="1"/>
  <c r="AF681" i="1" s="1"/>
  <c r="X681" i="1"/>
  <c r="W681" i="1"/>
  <c r="R681" i="1"/>
  <c r="P681" i="1"/>
  <c r="T681" i="1" s="1"/>
  <c r="U681" i="1" s="1"/>
  <c r="AD680" i="1"/>
  <c r="AE680" i="1" s="1"/>
  <c r="X680" i="1"/>
  <c r="W680" i="1"/>
  <c r="R680" i="1"/>
  <c r="T680" i="1" s="1"/>
  <c r="P680" i="1"/>
  <c r="AD679" i="1"/>
  <c r="AE679" i="1" s="1"/>
  <c r="AG679" i="1" s="1"/>
  <c r="X679" i="1"/>
  <c r="W679" i="1"/>
  <c r="R679" i="1"/>
  <c r="P679" i="1"/>
  <c r="AD678" i="1"/>
  <c r="AE678" i="1" s="1"/>
  <c r="X678" i="1"/>
  <c r="W678" i="1"/>
  <c r="R678" i="1"/>
  <c r="P678" i="1"/>
  <c r="AD677" i="1"/>
  <c r="R677" i="1"/>
  <c r="P677" i="1"/>
  <c r="AD676" i="1"/>
  <c r="AE676" i="1" s="1"/>
  <c r="AF676" i="1" s="1"/>
  <c r="X676" i="1"/>
  <c r="W676" i="1"/>
  <c r="R676" i="1"/>
  <c r="P676" i="1"/>
  <c r="T676" i="1" s="1"/>
  <c r="S676" i="1" s="1"/>
  <c r="Y676" i="1" s="1"/>
  <c r="AD675" i="1"/>
  <c r="AE675" i="1" s="1"/>
  <c r="AF675" i="1" s="1"/>
  <c r="X675" i="1"/>
  <c r="W675" i="1"/>
  <c r="R675" i="1"/>
  <c r="P675" i="1"/>
  <c r="T675" i="1" s="1"/>
  <c r="AD674" i="1"/>
  <c r="AE674" i="1" s="1"/>
  <c r="X674" i="1"/>
  <c r="W674" i="1"/>
  <c r="R674" i="1"/>
  <c r="T674" i="1" s="1"/>
  <c r="U674" i="1" s="1"/>
  <c r="P674" i="1"/>
  <c r="AD673" i="1"/>
  <c r="AE673" i="1" s="1"/>
  <c r="AG673" i="1" s="1"/>
  <c r="X673" i="1"/>
  <c r="W673" i="1"/>
  <c r="R673" i="1"/>
  <c r="P673" i="1"/>
  <c r="T673" i="1" s="1"/>
  <c r="AD672" i="1"/>
  <c r="AE672" i="1" s="1"/>
  <c r="AL672" i="1" s="1"/>
  <c r="X672" i="1"/>
  <c r="W672" i="1"/>
  <c r="R672" i="1"/>
  <c r="T672" i="1" s="1"/>
  <c r="P672" i="1"/>
  <c r="AD671" i="1"/>
  <c r="AE671" i="1" s="1"/>
  <c r="AL671" i="1" s="1"/>
  <c r="X671" i="1"/>
  <c r="W671" i="1"/>
  <c r="R671" i="1"/>
  <c r="P671" i="1"/>
  <c r="AD670" i="1"/>
  <c r="AE670" i="1" s="1"/>
  <c r="X670" i="1"/>
  <c r="W670" i="1"/>
  <c r="R670" i="1"/>
  <c r="P670" i="1"/>
  <c r="AE669" i="1"/>
  <c r="AG669" i="1" s="1"/>
  <c r="AD669" i="1"/>
  <c r="X669" i="1"/>
  <c r="W669" i="1"/>
  <c r="R669" i="1"/>
  <c r="T669" i="1" s="1"/>
  <c r="U669" i="1" s="1"/>
  <c r="P669" i="1"/>
  <c r="AD668" i="1"/>
  <c r="V668" i="1"/>
  <c r="W668" i="1" s="1"/>
  <c r="R668" i="1"/>
  <c r="P668" i="1"/>
  <c r="T668" i="1" s="1"/>
  <c r="U668" i="1" s="1"/>
  <c r="AL667" i="1"/>
  <c r="AD667" i="1"/>
  <c r="AE667" i="1" s="1"/>
  <c r="AG667" i="1" s="1"/>
  <c r="X667" i="1"/>
  <c r="W667" i="1"/>
  <c r="R667" i="1"/>
  <c r="P667" i="1"/>
  <c r="AD666" i="1"/>
  <c r="AE666" i="1" s="1"/>
  <c r="AL666" i="1" s="1"/>
  <c r="X666" i="1"/>
  <c r="W666" i="1"/>
  <c r="R666" i="1"/>
  <c r="P666" i="1"/>
  <c r="AD665" i="1"/>
  <c r="AE665" i="1" s="1"/>
  <c r="AF665" i="1" s="1"/>
  <c r="X665" i="1"/>
  <c r="W665" i="1"/>
  <c r="R665" i="1"/>
  <c r="P665" i="1"/>
  <c r="AD664" i="1"/>
  <c r="AE664" i="1" s="1"/>
  <c r="AF664" i="1" s="1"/>
  <c r="X664" i="1"/>
  <c r="W664" i="1"/>
  <c r="R664" i="1"/>
  <c r="P664" i="1"/>
  <c r="T664" i="1" s="1"/>
  <c r="S664" i="1" s="1"/>
  <c r="Y664" i="1" s="1"/>
  <c r="AD663" i="1"/>
  <c r="AE663" i="1" s="1"/>
  <c r="AF663" i="1" s="1"/>
  <c r="X663" i="1"/>
  <c r="W663" i="1"/>
  <c r="R663" i="1"/>
  <c r="P663" i="1"/>
  <c r="T663" i="1" s="1"/>
  <c r="U663" i="1" s="1"/>
  <c r="AE662" i="1"/>
  <c r="AL662" i="1" s="1"/>
  <c r="AD662" i="1"/>
  <c r="X662" i="1"/>
  <c r="W662" i="1"/>
  <c r="R662" i="1"/>
  <c r="P662" i="1"/>
  <c r="T662" i="1" s="1"/>
  <c r="AF661" i="1"/>
  <c r="AD661" i="1"/>
  <c r="AE661" i="1" s="1"/>
  <c r="AL661" i="1" s="1"/>
  <c r="X661" i="1"/>
  <c r="W661" i="1"/>
  <c r="R661" i="1"/>
  <c r="P661" i="1"/>
  <c r="AD660" i="1"/>
  <c r="R660" i="1"/>
  <c r="P660" i="1"/>
  <c r="AD659" i="1"/>
  <c r="AE659" i="1" s="1"/>
  <c r="AL659" i="1" s="1"/>
  <c r="X659" i="1"/>
  <c r="W659" i="1"/>
  <c r="R659" i="1"/>
  <c r="P659" i="1"/>
  <c r="AL658" i="1"/>
  <c r="AD658" i="1"/>
  <c r="AE658" i="1" s="1"/>
  <c r="AG658" i="1" s="1"/>
  <c r="X658" i="1"/>
  <c r="W658" i="1"/>
  <c r="R658" i="1"/>
  <c r="P658" i="1"/>
  <c r="T658" i="1" s="1"/>
  <c r="AD657" i="1"/>
  <c r="V657" i="1"/>
  <c r="W657" i="1" s="1"/>
  <c r="R657" i="1"/>
  <c r="P657" i="1"/>
  <c r="T657" i="1" s="1"/>
  <c r="AD656" i="1"/>
  <c r="AE656" i="1" s="1"/>
  <c r="X656" i="1"/>
  <c r="W656" i="1"/>
  <c r="R656" i="1"/>
  <c r="P656" i="1"/>
  <c r="AD655" i="1"/>
  <c r="AE655" i="1" s="1"/>
  <c r="AL655" i="1" s="1"/>
  <c r="X655" i="1"/>
  <c r="W655" i="1"/>
  <c r="R655" i="1"/>
  <c r="P655" i="1"/>
  <c r="AD654" i="1"/>
  <c r="AE654" i="1" s="1"/>
  <c r="X654" i="1"/>
  <c r="W654" i="1"/>
  <c r="R654" i="1"/>
  <c r="P654" i="1"/>
  <c r="AD653" i="1"/>
  <c r="AE653" i="1" s="1"/>
  <c r="AG653" i="1" s="1"/>
  <c r="X653" i="1"/>
  <c r="W653" i="1"/>
  <c r="R653" i="1"/>
  <c r="P653" i="1"/>
  <c r="AD652" i="1"/>
  <c r="R652" i="1"/>
  <c r="P652" i="1"/>
  <c r="T652" i="1" s="1"/>
  <c r="AD651" i="1"/>
  <c r="R651" i="1"/>
  <c r="P651" i="1"/>
  <c r="AD650" i="1"/>
  <c r="R650" i="1"/>
  <c r="P650" i="1"/>
  <c r="T650" i="1" s="1"/>
  <c r="AD649" i="1"/>
  <c r="R649" i="1"/>
  <c r="P649" i="1"/>
  <c r="AD648" i="1"/>
  <c r="R648" i="1"/>
  <c r="P648" i="1"/>
  <c r="AD647" i="1"/>
  <c r="R647" i="1"/>
  <c r="P647" i="1"/>
  <c r="AD646" i="1"/>
  <c r="R646" i="1"/>
  <c r="P646" i="1"/>
  <c r="T646" i="1" s="1"/>
  <c r="S646" i="1" s="1"/>
  <c r="Y646" i="1" s="1"/>
  <c r="AD645" i="1"/>
  <c r="R645" i="1"/>
  <c r="P645" i="1"/>
  <c r="AD644" i="1"/>
  <c r="R644" i="1"/>
  <c r="P644" i="1"/>
  <c r="AD643" i="1"/>
  <c r="R643" i="1"/>
  <c r="P643" i="1"/>
  <c r="T643" i="1" s="1"/>
  <c r="AD642" i="1"/>
  <c r="R642" i="1"/>
  <c r="P642" i="1"/>
  <c r="AD641" i="1"/>
  <c r="AE641" i="1" s="1"/>
  <c r="X641" i="1"/>
  <c r="W641" i="1"/>
  <c r="R641" i="1"/>
  <c r="P641" i="1"/>
  <c r="AD640" i="1"/>
  <c r="R640" i="1"/>
  <c r="P640" i="1"/>
  <c r="T640" i="1" s="1"/>
  <c r="AD639" i="1"/>
  <c r="AE639" i="1" s="1"/>
  <c r="X639" i="1"/>
  <c r="W639" i="1"/>
  <c r="R639" i="1"/>
  <c r="P639" i="1"/>
  <c r="AD638" i="1"/>
  <c r="AE638" i="1" s="1"/>
  <c r="AL638" i="1" s="1"/>
  <c r="X638" i="1"/>
  <c r="W638" i="1"/>
  <c r="R638" i="1"/>
  <c r="P638" i="1"/>
  <c r="AD637" i="1"/>
  <c r="AE637" i="1" s="1"/>
  <c r="AL637" i="1" s="1"/>
  <c r="X637" i="1"/>
  <c r="W637" i="1"/>
  <c r="R637" i="1"/>
  <c r="P637" i="1"/>
  <c r="T637" i="1" s="1"/>
  <c r="AD636" i="1"/>
  <c r="AE636" i="1" s="1"/>
  <c r="AG636" i="1" s="1"/>
  <c r="X636" i="1"/>
  <c r="W636" i="1"/>
  <c r="R636" i="1"/>
  <c r="P636" i="1"/>
  <c r="AD635" i="1"/>
  <c r="AE635" i="1" s="1"/>
  <c r="AG635" i="1" s="1"/>
  <c r="X635" i="1"/>
  <c r="W635" i="1"/>
  <c r="R635" i="1"/>
  <c r="P635" i="1"/>
  <c r="AD634" i="1"/>
  <c r="R634" i="1"/>
  <c r="P634" i="1"/>
  <c r="T634" i="1" s="1"/>
  <c r="AD633" i="1"/>
  <c r="R633" i="1"/>
  <c r="P633" i="1"/>
  <c r="AD632" i="1"/>
  <c r="AE632" i="1" s="1"/>
  <c r="X632" i="1"/>
  <c r="W632" i="1"/>
  <c r="R632" i="1"/>
  <c r="P632" i="1"/>
  <c r="AD631" i="1"/>
  <c r="AE631" i="1" s="1"/>
  <c r="AL631" i="1" s="1"/>
  <c r="X631" i="1"/>
  <c r="W631" i="1"/>
  <c r="T631" i="1"/>
  <c r="U631" i="1" s="1"/>
  <c r="R631" i="1"/>
  <c r="P631" i="1"/>
  <c r="AD630" i="1"/>
  <c r="W630" i="1"/>
  <c r="V630" i="1"/>
  <c r="R630" i="1"/>
  <c r="P630" i="1"/>
  <c r="T630" i="1" s="1"/>
  <c r="S630" i="1" s="1"/>
  <c r="Y630" i="1" s="1"/>
  <c r="AD629" i="1"/>
  <c r="R629" i="1"/>
  <c r="P629" i="1"/>
  <c r="AD628" i="1"/>
  <c r="R628" i="1"/>
  <c r="P628" i="1"/>
  <c r="AD627" i="1"/>
  <c r="AE627" i="1" s="1"/>
  <c r="AG627" i="1" s="1"/>
  <c r="X627" i="1"/>
  <c r="W627" i="1"/>
  <c r="R627" i="1"/>
  <c r="P627" i="1"/>
  <c r="AD626" i="1"/>
  <c r="AE626" i="1" s="1"/>
  <c r="X626" i="1"/>
  <c r="W626" i="1"/>
  <c r="T626" i="1"/>
  <c r="S626" i="1" s="1"/>
  <c r="Y626" i="1" s="1"/>
  <c r="R626" i="1"/>
  <c r="P626" i="1"/>
  <c r="AD625" i="1"/>
  <c r="AE625" i="1" s="1"/>
  <c r="X625" i="1"/>
  <c r="W625" i="1"/>
  <c r="R625" i="1"/>
  <c r="P625" i="1"/>
  <c r="AD624" i="1"/>
  <c r="AE624" i="1" s="1"/>
  <c r="AF624" i="1" s="1"/>
  <c r="X624" i="1"/>
  <c r="W624" i="1"/>
  <c r="R624" i="1"/>
  <c r="P624" i="1"/>
  <c r="AE623" i="1"/>
  <c r="AL623" i="1" s="1"/>
  <c r="AD623" i="1"/>
  <c r="X623" i="1"/>
  <c r="W623" i="1"/>
  <c r="R623" i="1"/>
  <c r="P623" i="1"/>
  <c r="AD622" i="1"/>
  <c r="AE622" i="1" s="1"/>
  <c r="AL622" i="1" s="1"/>
  <c r="X622" i="1"/>
  <c r="W622" i="1"/>
  <c r="R622" i="1"/>
  <c r="P622" i="1"/>
  <c r="AD621" i="1"/>
  <c r="AE621" i="1" s="1"/>
  <c r="AL621" i="1" s="1"/>
  <c r="X621" i="1"/>
  <c r="W621" i="1"/>
  <c r="R621" i="1"/>
  <c r="P621" i="1"/>
  <c r="T621" i="1" s="1"/>
  <c r="AD620" i="1"/>
  <c r="AE620" i="1" s="1"/>
  <c r="AG620" i="1" s="1"/>
  <c r="X620" i="1"/>
  <c r="W620" i="1"/>
  <c r="R620" i="1"/>
  <c r="P620" i="1"/>
  <c r="T620" i="1" s="1"/>
  <c r="U620" i="1" s="1"/>
  <c r="AD619" i="1"/>
  <c r="AE619" i="1" s="1"/>
  <c r="AG619" i="1" s="1"/>
  <c r="X619" i="1"/>
  <c r="W619" i="1"/>
  <c r="R619" i="1"/>
  <c r="P619" i="1"/>
  <c r="AD618" i="1"/>
  <c r="AE618" i="1" s="1"/>
  <c r="X618" i="1"/>
  <c r="W618" i="1"/>
  <c r="R618" i="1"/>
  <c r="P618" i="1"/>
  <c r="T618" i="1" s="1"/>
  <c r="AD617" i="1"/>
  <c r="AE617" i="1" s="1"/>
  <c r="X617" i="1"/>
  <c r="W617" i="1"/>
  <c r="R617" i="1"/>
  <c r="P617" i="1"/>
  <c r="AD616" i="1"/>
  <c r="AE616" i="1" s="1"/>
  <c r="X616" i="1"/>
  <c r="W616" i="1"/>
  <c r="R616" i="1"/>
  <c r="P616" i="1"/>
  <c r="AD615" i="1"/>
  <c r="AE615" i="1" s="1"/>
  <c r="AF615" i="1" s="1"/>
  <c r="X615" i="1"/>
  <c r="W615" i="1"/>
  <c r="R615" i="1"/>
  <c r="P615" i="1"/>
  <c r="AD614" i="1"/>
  <c r="AE614" i="1" s="1"/>
  <c r="AL614" i="1" s="1"/>
  <c r="X614" i="1"/>
  <c r="W614" i="1"/>
  <c r="R614" i="1"/>
  <c r="P614" i="1"/>
  <c r="AD613" i="1"/>
  <c r="AE613" i="1" s="1"/>
  <c r="X613" i="1"/>
  <c r="W613" i="1"/>
  <c r="R613" i="1"/>
  <c r="P613" i="1"/>
  <c r="AD612" i="1"/>
  <c r="AE612" i="1" s="1"/>
  <c r="X612" i="1"/>
  <c r="W612" i="1"/>
  <c r="R612" i="1"/>
  <c r="P612" i="1"/>
  <c r="T612" i="1" s="1"/>
  <c r="AD611" i="1"/>
  <c r="AE611" i="1" s="1"/>
  <c r="AL611" i="1" s="1"/>
  <c r="X611" i="1"/>
  <c r="W611" i="1"/>
  <c r="R611" i="1"/>
  <c r="P611" i="1"/>
  <c r="T611" i="1" s="1"/>
  <c r="AD610" i="1"/>
  <c r="AE610" i="1" s="1"/>
  <c r="X610" i="1"/>
  <c r="W610" i="1"/>
  <c r="R610" i="1"/>
  <c r="P610" i="1"/>
  <c r="T610" i="1" s="1"/>
  <c r="U610" i="1" s="1"/>
  <c r="BA3" i="11"/>
  <c r="BB3" i="11"/>
  <c r="BC3" i="11"/>
  <c r="BD3" i="11"/>
  <c r="BA4" i="11"/>
  <c r="BB4" i="11"/>
  <c r="BC4" i="11"/>
  <c r="BD4" i="11"/>
  <c r="BA5" i="11"/>
  <c r="BB5" i="11"/>
  <c r="BC5" i="11"/>
  <c r="BD5" i="11"/>
  <c r="BA6" i="11"/>
  <c r="BB6" i="11"/>
  <c r="BC6" i="11"/>
  <c r="BD6" i="11"/>
  <c r="BA7" i="11"/>
  <c r="BB7" i="11"/>
  <c r="BC7" i="11"/>
  <c r="BD7" i="11"/>
  <c r="BA8" i="11"/>
  <c r="BB8" i="11"/>
  <c r="BC8" i="11"/>
  <c r="BD8" i="11"/>
  <c r="BA9" i="11"/>
  <c r="BB9" i="11"/>
  <c r="BC9" i="11"/>
  <c r="BD9" i="11"/>
  <c r="BA10" i="11"/>
  <c r="BB10" i="11"/>
  <c r="BC10" i="11"/>
  <c r="BD10" i="11"/>
  <c r="BA11" i="11"/>
  <c r="BB11" i="11"/>
  <c r="BC11" i="11"/>
  <c r="BD11" i="11"/>
  <c r="BA12" i="11"/>
  <c r="BB12" i="11"/>
  <c r="BC12" i="11"/>
  <c r="BD12" i="11"/>
  <c r="BA13" i="11"/>
  <c r="BB13" i="11"/>
  <c r="BC13" i="11"/>
  <c r="BD13" i="11"/>
  <c r="BA14" i="11"/>
  <c r="BB14" i="11"/>
  <c r="BC14" i="11"/>
  <c r="BD14" i="11"/>
  <c r="BA15" i="11"/>
  <c r="BB15" i="11"/>
  <c r="BC15" i="11"/>
  <c r="BD15" i="11"/>
  <c r="BA16" i="11"/>
  <c r="BB16" i="11"/>
  <c r="BC16" i="11"/>
  <c r="BD16" i="11"/>
  <c r="BA17" i="11"/>
  <c r="BB17" i="11"/>
  <c r="BC17" i="11"/>
  <c r="BD17" i="11"/>
  <c r="BA18" i="11"/>
  <c r="BB18" i="11"/>
  <c r="BC18" i="11"/>
  <c r="BD18" i="11"/>
  <c r="BA19" i="11"/>
  <c r="BB19" i="11"/>
  <c r="BC19" i="11"/>
  <c r="BD19" i="11"/>
  <c r="BA20" i="11"/>
  <c r="BB20" i="11"/>
  <c r="BC20" i="11"/>
  <c r="BD20" i="11"/>
  <c r="BA21" i="11"/>
  <c r="BB21" i="11"/>
  <c r="BC21" i="11"/>
  <c r="BD21" i="11"/>
  <c r="BA22" i="11"/>
  <c r="BB22" i="11"/>
  <c r="BC22" i="11"/>
  <c r="BD22" i="11"/>
  <c r="BA23" i="11"/>
  <c r="BB23" i="11"/>
  <c r="BC23" i="11"/>
  <c r="BD23" i="11"/>
  <c r="BA24" i="11"/>
  <c r="BB24" i="11"/>
  <c r="BC24" i="11"/>
  <c r="BD24" i="11"/>
  <c r="BA25" i="11"/>
  <c r="BB25" i="11"/>
  <c r="BC25" i="11"/>
  <c r="BD25" i="11"/>
  <c r="BA26" i="11"/>
  <c r="BB26" i="11"/>
  <c r="BC26" i="11"/>
  <c r="BD26" i="11"/>
  <c r="BA27" i="11"/>
  <c r="BB27" i="11"/>
  <c r="BC27" i="11"/>
  <c r="BD27" i="11"/>
  <c r="BA28" i="11"/>
  <c r="BB28" i="11"/>
  <c r="BC28" i="11"/>
  <c r="BD28" i="11"/>
  <c r="BA29" i="11"/>
  <c r="BB29" i="11"/>
  <c r="BC29" i="11"/>
  <c r="BD29" i="11"/>
  <c r="BA30" i="11"/>
  <c r="BB30" i="11"/>
  <c r="BC30" i="11"/>
  <c r="BD30" i="11"/>
  <c r="BA31" i="11"/>
  <c r="BB31" i="11"/>
  <c r="BC31" i="11"/>
  <c r="BD31" i="11"/>
  <c r="BA32" i="11"/>
  <c r="BB32" i="11"/>
  <c r="BC32" i="11"/>
  <c r="BD32" i="11"/>
  <c r="BA33" i="11"/>
  <c r="BB33" i="11"/>
  <c r="BC33" i="11"/>
  <c r="BD33" i="11"/>
  <c r="BA34" i="11"/>
  <c r="BB34" i="11"/>
  <c r="BC34" i="11"/>
  <c r="BD34" i="11"/>
  <c r="BA35" i="11"/>
  <c r="BB35" i="11"/>
  <c r="BC35" i="11"/>
  <c r="BD35" i="11"/>
  <c r="BA36" i="11"/>
  <c r="BB36" i="11"/>
  <c r="BC36" i="11"/>
  <c r="BD36" i="11"/>
  <c r="BA37" i="11"/>
  <c r="BB37" i="11"/>
  <c r="BC37" i="11"/>
  <c r="BD37" i="11"/>
  <c r="BA38" i="11"/>
  <c r="BB38" i="11"/>
  <c r="BC38" i="11"/>
  <c r="BD38" i="11"/>
  <c r="BA39" i="11"/>
  <c r="BB39" i="11"/>
  <c r="BC39" i="11"/>
  <c r="BD39" i="11"/>
  <c r="BA40" i="11"/>
  <c r="BB40" i="11"/>
  <c r="BC40" i="11"/>
  <c r="BD40" i="11"/>
  <c r="BA41" i="11"/>
  <c r="BB41" i="11"/>
  <c r="BC41" i="11"/>
  <c r="BD41" i="11"/>
  <c r="BA42" i="11"/>
  <c r="BB42" i="11"/>
  <c r="BC42" i="11"/>
  <c r="BD42" i="11"/>
  <c r="BA43" i="11"/>
  <c r="BB43" i="11"/>
  <c r="BC43" i="11"/>
  <c r="BD43" i="11"/>
  <c r="BA44" i="11"/>
  <c r="BB44" i="11"/>
  <c r="BC44" i="11"/>
  <c r="BD44" i="11"/>
  <c r="BA45" i="11"/>
  <c r="BB45" i="11"/>
  <c r="BC45" i="11"/>
  <c r="BD45" i="11"/>
  <c r="BA46" i="11"/>
  <c r="BB46" i="11"/>
  <c r="BC46" i="11"/>
  <c r="BD46" i="11"/>
  <c r="BA47" i="11"/>
  <c r="BB47" i="11"/>
  <c r="BC47" i="11"/>
  <c r="BD47" i="11"/>
  <c r="BA48" i="11"/>
  <c r="BB48" i="11"/>
  <c r="BC48" i="11"/>
  <c r="BD48" i="11"/>
  <c r="BA49" i="11"/>
  <c r="BB49" i="11"/>
  <c r="BC49" i="11"/>
  <c r="BD49" i="11"/>
  <c r="BA50" i="11"/>
  <c r="BB50" i="11"/>
  <c r="BC50" i="11"/>
  <c r="BD50" i="11"/>
  <c r="BA51" i="11"/>
  <c r="BB51" i="11"/>
  <c r="BC51" i="11"/>
  <c r="BD51" i="11"/>
  <c r="BA52" i="11"/>
  <c r="BB52" i="11"/>
  <c r="BC52" i="11"/>
  <c r="BD52" i="11"/>
  <c r="BA53" i="11"/>
  <c r="BB53" i="11"/>
  <c r="BC53" i="11"/>
  <c r="BD53" i="11"/>
  <c r="BA54" i="11"/>
  <c r="BB54" i="11"/>
  <c r="BC54" i="11"/>
  <c r="BD54" i="11"/>
  <c r="BA55" i="11"/>
  <c r="BB55" i="11"/>
  <c r="BC55" i="11"/>
  <c r="BD55" i="11"/>
  <c r="BA56" i="11"/>
  <c r="BB56" i="11"/>
  <c r="BC56" i="11"/>
  <c r="BD56" i="11"/>
  <c r="BA57" i="11"/>
  <c r="BB57" i="11"/>
  <c r="BC57" i="11"/>
  <c r="BD57" i="11"/>
  <c r="BA58" i="11"/>
  <c r="BB58" i="11"/>
  <c r="BC58" i="11"/>
  <c r="BD58" i="11"/>
  <c r="BA59" i="11"/>
  <c r="BB59" i="11"/>
  <c r="BC59" i="11"/>
  <c r="BD59" i="11"/>
  <c r="BA60" i="11"/>
  <c r="BB60" i="11"/>
  <c r="BC60" i="11"/>
  <c r="BD60" i="11"/>
  <c r="BA61" i="11"/>
  <c r="BB61" i="11"/>
  <c r="BC61" i="11"/>
  <c r="BD61" i="11"/>
  <c r="BA62" i="11"/>
  <c r="BB62" i="11"/>
  <c r="BC62" i="11"/>
  <c r="BD62" i="11"/>
  <c r="BA63" i="11"/>
  <c r="BB63" i="11"/>
  <c r="BC63" i="11"/>
  <c r="BD63" i="11"/>
  <c r="BA64" i="11"/>
  <c r="BB64" i="11"/>
  <c r="BC64" i="11"/>
  <c r="BD64" i="11"/>
  <c r="BA65" i="11"/>
  <c r="BB65" i="11"/>
  <c r="BC65" i="11"/>
  <c r="BD65" i="11"/>
  <c r="BA66" i="11"/>
  <c r="BB66" i="11"/>
  <c r="BC66" i="11"/>
  <c r="BD66" i="11"/>
  <c r="BA67" i="11"/>
  <c r="BB67" i="11"/>
  <c r="BC67" i="11"/>
  <c r="BD67" i="11"/>
  <c r="BA68" i="11"/>
  <c r="BB68" i="11"/>
  <c r="BC68" i="11"/>
  <c r="BD68" i="11"/>
  <c r="BA69" i="11"/>
  <c r="BB69" i="11"/>
  <c r="BC69" i="11"/>
  <c r="BD69" i="11"/>
  <c r="BA70" i="11"/>
  <c r="BB70" i="11"/>
  <c r="BC70" i="11"/>
  <c r="BD70" i="11"/>
  <c r="BA71" i="11"/>
  <c r="BB71" i="11"/>
  <c r="BC71" i="11"/>
  <c r="BD71" i="11"/>
  <c r="BA72" i="11"/>
  <c r="BB72" i="11"/>
  <c r="BC72" i="11"/>
  <c r="BD72" i="11"/>
  <c r="BA73" i="11"/>
  <c r="BB73" i="11"/>
  <c r="BC73" i="11"/>
  <c r="BD73" i="11"/>
  <c r="BA74" i="11"/>
  <c r="BB74" i="11"/>
  <c r="BC74" i="11"/>
  <c r="BD74" i="11"/>
  <c r="BA75" i="11"/>
  <c r="BB75" i="11"/>
  <c r="BC75" i="11"/>
  <c r="BD75" i="11"/>
  <c r="BA76" i="11"/>
  <c r="BB76" i="11"/>
  <c r="BC76" i="11"/>
  <c r="BD76" i="11"/>
  <c r="BA77" i="11"/>
  <c r="BB77" i="11"/>
  <c r="BC77" i="11"/>
  <c r="BD77" i="11"/>
  <c r="BA78" i="11"/>
  <c r="BB78" i="11"/>
  <c r="BC78" i="11"/>
  <c r="BD78" i="11"/>
  <c r="BA79" i="11"/>
  <c r="BB79" i="11"/>
  <c r="BC79" i="11"/>
  <c r="BD79" i="11"/>
  <c r="BA80" i="11"/>
  <c r="BB80" i="11"/>
  <c r="BC80" i="11"/>
  <c r="BD80" i="11"/>
  <c r="BA81" i="11"/>
  <c r="BB81" i="11"/>
  <c r="BC81" i="11"/>
  <c r="BD81" i="11"/>
  <c r="BA82" i="11"/>
  <c r="BB82" i="11"/>
  <c r="BC82" i="11"/>
  <c r="BD82" i="11"/>
  <c r="BA83" i="11"/>
  <c r="BB83" i="11"/>
  <c r="BC83" i="11"/>
  <c r="BD83" i="11"/>
  <c r="BA84" i="11"/>
  <c r="BB84" i="11"/>
  <c r="BC84" i="11"/>
  <c r="BD84" i="11"/>
  <c r="BA85" i="11"/>
  <c r="BB85" i="11"/>
  <c r="BC85" i="11"/>
  <c r="BD85" i="11"/>
  <c r="BA86" i="11"/>
  <c r="BB86" i="11"/>
  <c r="BC86" i="11"/>
  <c r="BD86" i="11"/>
  <c r="BA87" i="11"/>
  <c r="BB87" i="11"/>
  <c r="BC87" i="11"/>
  <c r="BD87" i="11"/>
  <c r="BA88" i="11"/>
  <c r="BB88" i="11"/>
  <c r="BC88" i="11"/>
  <c r="BD88" i="11"/>
  <c r="BA89" i="11"/>
  <c r="BB89" i="11"/>
  <c r="BC89" i="11"/>
  <c r="BD89" i="11"/>
  <c r="BA90" i="11"/>
  <c r="BB90" i="11"/>
  <c r="BC90" i="11"/>
  <c r="BD90" i="11"/>
  <c r="BA91" i="11"/>
  <c r="BB91" i="11"/>
  <c r="BC91" i="11"/>
  <c r="BD91" i="11"/>
  <c r="BA92" i="11"/>
  <c r="BB92" i="11"/>
  <c r="BC92" i="11"/>
  <c r="BD92" i="11"/>
  <c r="BA93" i="11"/>
  <c r="BB93" i="11"/>
  <c r="BC93" i="11"/>
  <c r="BD93" i="11"/>
  <c r="BA94" i="11"/>
  <c r="BB94" i="11"/>
  <c r="BC94" i="11"/>
  <c r="BD94" i="11"/>
  <c r="BA95" i="11"/>
  <c r="BB95" i="11"/>
  <c r="BC95" i="11"/>
  <c r="BD95" i="11"/>
  <c r="BA96" i="11"/>
  <c r="BB96" i="11"/>
  <c r="BC96" i="11"/>
  <c r="BD96" i="11"/>
  <c r="BA97" i="11"/>
  <c r="BB97" i="11"/>
  <c r="BC97" i="11"/>
  <c r="BD97" i="11"/>
  <c r="BA98" i="11"/>
  <c r="BB98" i="11"/>
  <c r="BC98" i="11"/>
  <c r="BD98" i="11"/>
  <c r="BA99" i="11"/>
  <c r="BB99" i="11"/>
  <c r="BC99" i="11"/>
  <c r="BD99" i="11"/>
  <c r="BA100" i="11"/>
  <c r="BB100" i="11"/>
  <c r="BC100" i="11"/>
  <c r="BD100" i="11"/>
  <c r="BA101" i="11"/>
  <c r="BB101" i="11"/>
  <c r="BC101" i="11"/>
  <c r="BD101" i="11"/>
  <c r="BA102" i="11"/>
  <c r="BB102" i="11"/>
  <c r="BC102" i="11"/>
  <c r="BD102" i="11"/>
  <c r="BA103" i="11"/>
  <c r="BB103" i="11"/>
  <c r="BC103" i="11"/>
  <c r="BD103" i="11"/>
  <c r="BA104" i="11"/>
  <c r="BB104" i="11"/>
  <c r="BC104" i="11"/>
  <c r="BD104" i="11"/>
  <c r="BA105" i="11"/>
  <c r="BB105" i="11"/>
  <c r="BC105" i="11"/>
  <c r="BD105" i="11"/>
  <c r="BA106" i="11"/>
  <c r="BB106" i="11"/>
  <c r="BC106" i="11"/>
  <c r="BD106" i="11"/>
  <c r="BA107" i="11"/>
  <c r="BB107" i="11"/>
  <c r="BC107" i="11"/>
  <c r="BD107" i="11"/>
  <c r="BA108" i="11"/>
  <c r="BB108" i="11"/>
  <c r="BC108" i="11"/>
  <c r="BD108" i="11"/>
  <c r="BA109" i="11"/>
  <c r="BB109" i="11"/>
  <c r="BC109" i="11"/>
  <c r="BD109" i="11"/>
  <c r="BA110" i="11"/>
  <c r="BB110" i="11"/>
  <c r="BC110" i="11"/>
  <c r="BD110" i="11"/>
  <c r="BA111" i="11"/>
  <c r="BB111" i="11"/>
  <c r="BC111" i="11"/>
  <c r="BD111" i="11"/>
  <c r="BA112" i="11"/>
  <c r="BB112" i="11"/>
  <c r="BC112" i="11"/>
  <c r="BD112" i="11"/>
  <c r="BA113" i="11"/>
  <c r="BB113" i="11"/>
  <c r="BC113" i="11"/>
  <c r="BD113" i="11"/>
  <c r="BA114" i="11"/>
  <c r="BB114" i="11"/>
  <c r="BC114" i="11"/>
  <c r="BD114" i="11"/>
  <c r="BA115" i="11"/>
  <c r="BB115" i="11"/>
  <c r="BC115" i="11"/>
  <c r="BD115" i="11"/>
  <c r="BA116" i="11"/>
  <c r="BB116" i="11"/>
  <c r="BC116" i="11"/>
  <c r="BD116" i="11"/>
  <c r="BA117" i="11"/>
  <c r="BB117" i="11"/>
  <c r="BC117" i="11"/>
  <c r="BD117" i="11"/>
  <c r="BA118" i="11"/>
  <c r="BB118" i="11"/>
  <c r="BC118" i="11"/>
  <c r="BD118" i="11"/>
  <c r="BA119" i="11"/>
  <c r="BB119" i="11"/>
  <c r="BC119" i="11"/>
  <c r="BD119" i="11"/>
  <c r="BA120" i="11"/>
  <c r="BB120" i="11"/>
  <c r="BC120" i="11"/>
  <c r="BD120" i="11"/>
  <c r="BA121" i="11"/>
  <c r="BB121" i="11"/>
  <c r="BC121" i="11"/>
  <c r="BD121" i="11"/>
  <c r="BA122" i="11"/>
  <c r="BB122" i="11"/>
  <c r="BC122" i="11"/>
  <c r="BD122" i="11"/>
  <c r="BA123" i="11"/>
  <c r="BB123" i="11"/>
  <c r="BC123" i="11"/>
  <c r="BD123" i="11"/>
  <c r="BA124" i="11"/>
  <c r="BB124" i="11"/>
  <c r="BC124" i="11"/>
  <c r="BD124" i="11"/>
  <c r="BA125" i="11"/>
  <c r="BB125" i="11"/>
  <c r="BC125" i="11"/>
  <c r="BD125" i="11"/>
  <c r="BA126" i="11"/>
  <c r="BB126" i="11"/>
  <c r="BC126" i="11"/>
  <c r="BD126" i="11"/>
  <c r="BA127" i="11"/>
  <c r="BB127" i="11"/>
  <c r="BC127" i="11"/>
  <c r="BD127" i="11"/>
  <c r="BA128" i="11"/>
  <c r="BB128" i="11"/>
  <c r="BC128" i="11"/>
  <c r="BD128" i="11"/>
  <c r="BA129" i="11"/>
  <c r="BB129" i="11"/>
  <c r="BC129" i="11"/>
  <c r="BD129" i="11"/>
  <c r="BA130" i="11"/>
  <c r="BB130" i="11"/>
  <c r="BC130" i="11"/>
  <c r="BD130" i="11"/>
  <c r="BA131" i="11"/>
  <c r="BB131" i="11"/>
  <c r="BC131" i="11"/>
  <c r="BD131" i="11"/>
  <c r="BA132" i="11"/>
  <c r="BB132" i="11"/>
  <c r="BC132" i="11"/>
  <c r="BD132" i="11"/>
  <c r="BA133" i="11"/>
  <c r="BB133" i="11"/>
  <c r="BC133" i="11"/>
  <c r="BD133" i="11"/>
  <c r="BA134" i="11"/>
  <c r="BB134" i="11"/>
  <c r="BC134" i="11"/>
  <c r="BD134" i="11"/>
  <c r="BA135" i="11"/>
  <c r="BB135" i="11"/>
  <c r="BC135" i="11"/>
  <c r="BD135" i="11"/>
  <c r="BA136" i="11"/>
  <c r="BB136" i="11"/>
  <c r="BC136" i="11"/>
  <c r="BD136" i="11"/>
  <c r="BA137" i="11"/>
  <c r="BB137" i="11"/>
  <c r="BC137" i="11"/>
  <c r="BD137" i="11"/>
  <c r="BA138" i="11"/>
  <c r="BB138" i="11"/>
  <c r="BC138" i="11"/>
  <c r="BD138" i="11"/>
  <c r="BA139" i="11"/>
  <c r="BB139" i="11"/>
  <c r="BC139" i="11"/>
  <c r="BD139" i="11"/>
  <c r="BA140" i="11"/>
  <c r="BB140" i="11"/>
  <c r="BC140" i="11"/>
  <c r="BD140" i="11"/>
  <c r="BA141" i="11"/>
  <c r="BB141" i="11"/>
  <c r="BC141" i="11"/>
  <c r="BD141" i="11"/>
  <c r="BA142" i="11"/>
  <c r="BB142" i="11"/>
  <c r="BC142" i="11"/>
  <c r="BD142" i="11"/>
  <c r="BA143" i="11"/>
  <c r="BB143" i="11"/>
  <c r="BC143" i="11"/>
  <c r="BD143" i="11"/>
  <c r="BA144" i="11"/>
  <c r="BB144" i="11"/>
  <c r="BC144" i="11"/>
  <c r="BD144" i="11"/>
  <c r="BA145" i="11"/>
  <c r="BB145" i="11"/>
  <c r="BC145" i="11"/>
  <c r="BD145" i="11"/>
  <c r="BA146" i="11"/>
  <c r="BB146" i="11"/>
  <c r="BC146" i="11"/>
  <c r="BD146" i="11"/>
  <c r="BA147" i="11"/>
  <c r="BB147" i="11"/>
  <c r="BC147" i="11"/>
  <c r="BD147" i="11"/>
  <c r="BA148" i="11"/>
  <c r="BB148" i="11"/>
  <c r="BC148" i="11"/>
  <c r="BD148" i="11"/>
  <c r="BA149" i="11"/>
  <c r="BB149" i="11"/>
  <c r="BC149" i="11"/>
  <c r="BD149" i="11"/>
  <c r="BA150" i="11"/>
  <c r="BB150" i="11"/>
  <c r="BC150" i="11"/>
  <c r="BD150" i="11"/>
  <c r="BA151" i="11"/>
  <c r="BB151" i="11"/>
  <c r="BC151" i="11"/>
  <c r="BD151" i="11"/>
  <c r="BA152" i="11"/>
  <c r="BB152" i="11"/>
  <c r="BC152" i="11"/>
  <c r="BD152" i="11"/>
  <c r="BA153" i="11"/>
  <c r="BB153" i="11"/>
  <c r="BC153" i="11"/>
  <c r="BD153" i="11"/>
  <c r="BA154" i="11"/>
  <c r="BB154" i="11"/>
  <c r="BC154" i="11"/>
  <c r="BD154" i="11"/>
  <c r="BA155" i="11"/>
  <c r="BB155" i="11"/>
  <c r="BC155" i="11"/>
  <c r="BD155" i="11"/>
  <c r="BA156" i="11"/>
  <c r="BB156" i="11"/>
  <c r="BC156" i="11"/>
  <c r="BD156" i="11"/>
  <c r="BA157" i="11"/>
  <c r="BB157" i="11"/>
  <c r="BC157" i="11"/>
  <c r="BD157" i="11"/>
  <c r="BA158" i="11"/>
  <c r="BB158" i="11"/>
  <c r="BC158" i="11"/>
  <c r="BD158" i="11"/>
  <c r="BA159" i="11"/>
  <c r="BB159" i="11"/>
  <c r="BC159" i="11"/>
  <c r="BD159" i="11"/>
  <c r="BD2" i="11"/>
  <c r="BC2" i="11"/>
  <c r="BB2" i="11"/>
  <c r="BA2" i="11"/>
  <c r="BA2" i="1"/>
  <c r="AZ2" i="1"/>
  <c r="AY2" i="1"/>
  <c r="AY3" i="1"/>
  <c r="AY4" i="1"/>
  <c r="AY5" i="1"/>
  <c r="AY6" i="1"/>
  <c r="AY7" i="1"/>
  <c r="AY8" i="1"/>
  <c r="AY9" i="1"/>
  <c r="AY10" i="1"/>
  <c r="AY11" i="1"/>
  <c r="AY12" i="1"/>
  <c r="AY13" i="1"/>
  <c r="AY14" i="1"/>
  <c r="AY15" i="1"/>
  <c r="AY16" i="1"/>
  <c r="AY17" i="1"/>
  <c r="AY18" i="1"/>
  <c r="AY19" i="1"/>
  <c r="AY20" i="1"/>
  <c r="AY21" i="1"/>
  <c r="AY22" i="1"/>
  <c r="AY23" i="1"/>
  <c r="AY24" i="1"/>
  <c r="AY25" i="1"/>
  <c r="AY26" i="1"/>
  <c r="AY27" i="1"/>
  <c r="AY28" i="1"/>
  <c r="AY29" i="1"/>
  <c r="AY30" i="1"/>
  <c r="AY31" i="1"/>
  <c r="AY32" i="1"/>
  <c r="AY33" i="1"/>
  <c r="AY34" i="1"/>
  <c r="AY35" i="1"/>
  <c r="AY36" i="1"/>
  <c r="AY37" i="1"/>
  <c r="AY38" i="1"/>
  <c r="AY39" i="1"/>
  <c r="AY40" i="1"/>
  <c r="AY41" i="1"/>
  <c r="AY42" i="1"/>
  <c r="AY43" i="1"/>
  <c r="AY44" i="1"/>
  <c r="AY45" i="1"/>
  <c r="AY46" i="1"/>
  <c r="AY47" i="1"/>
  <c r="AY48" i="1"/>
  <c r="AY49" i="1"/>
  <c r="AY50" i="1"/>
  <c r="AY51" i="1"/>
  <c r="AY52" i="1"/>
  <c r="AY53" i="1"/>
  <c r="AY54" i="1"/>
  <c r="AY55" i="1"/>
  <c r="AY56" i="1"/>
  <c r="AY57" i="1"/>
  <c r="AY58" i="1"/>
  <c r="AY59" i="1"/>
  <c r="AY60" i="1"/>
  <c r="AY61" i="1"/>
  <c r="AY62" i="1"/>
  <c r="AY63" i="1"/>
  <c r="AY64" i="1"/>
  <c r="AY65" i="1"/>
  <c r="AY66" i="1"/>
  <c r="AY67" i="1"/>
  <c r="AY68" i="1"/>
  <c r="AY69" i="1"/>
  <c r="AY70" i="1"/>
  <c r="AY71" i="1"/>
  <c r="AY72" i="1"/>
  <c r="AY73" i="1"/>
  <c r="AY74" i="1"/>
  <c r="AY75" i="1"/>
  <c r="AY76" i="1"/>
  <c r="AY77" i="1"/>
  <c r="AY78" i="1"/>
  <c r="AY79" i="1"/>
  <c r="AY80" i="1"/>
  <c r="AY81" i="1"/>
  <c r="AY82" i="1"/>
  <c r="AY83" i="1"/>
  <c r="AY84" i="1"/>
  <c r="AY85" i="1"/>
  <c r="AY86" i="1"/>
  <c r="AY87" i="1"/>
  <c r="AY88" i="1"/>
  <c r="AY89" i="1"/>
  <c r="AY90" i="1"/>
  <c r="AY91" i="1"/>
  <c r="AY92" i="1"/>
  <c r="AY93" i="1"/>
  <c r="AY94" i="1"/>
  <c r="AY95" i="1"/>
  <c r="AY96" i="1"/>
  <c r="AY97" i="1"/>
  <c r="AY98" i="1"/>
  <c r="AY99" i="1"/>
  <c r="AY100" i="1"/>
  <c r="AY101" i="1"/>
  <c r="AY102" i="1"/>
  <c r="AY103" i="1"/>
  <c r="AY104" i="1"/>
  <c r="AY105" i="1"/>
  <c r="AY106" i="1"/>
  <c r="AY107" i="1"/>
  <c r="AY108" i="1"/>
  <c r="AY109" i="1"/>
  <c r="AY110" i="1"/>
  <c r="AY111" i="1"/>
  <c r="AY112" i="1"/>
  <c r="AY113" i="1"/>
  <c r="AY114" i="1"/>
  <c r="AY115" i="1"/>
  <c r="AY116" i="1"/>
  <c r="AY117" i="1"/>
  <c r="AY118" i="1"/>
  <c r="AY119" i="1"/>
  <c r="AY120" i="1"/>
  <c r="AY121" i="1"/>
  <c r="AY122" i="1"/>
  <c r="AY123" i="1"/>
  <c r="AY124" i="1"/>
  <c r="AY125" i="1"/>
  <c r="AY126" i="1"/>
  <c r="AY127" i="1"/>
  <c r="AY128" i="1"/>
  <c r="AY129" i="1"/>
  <c r="AY130" i="1"/>
  <c r="AY131" i="1"/>
  <c r="AY132" i="1"/>
  <c r="AY133" i="1"/>
  <c r="AY134" i="1"/>
  <c r="AY135" i="1"/>
  <c r="AY136" i="1"/>
  <c r="AY137" i="1"/>
  <c r="AY138" i="1"/>
  <c r="AY139" i="1"/>
  <c r="AY140" i="1"/>
  <c r="AY141" i="1"/>
  <c r="AY142" i="1"/>
  <c r="AY143" i="1"/>
  <c r="AY144" i="1"/>
  <c r="AY145" i="1"/>
  <c r="AY146" i="1"/>
  <c r="AY147" i="1"/>
  <c r="AY148" i="1"/>
  <c r="AY149" i="1"/>
  <c r="AY150" i="1"/>
  <c r="AY151" i="1"/>
  <c r="AY152" i="1"/>
  <c r="AY153" i="1"/>
  <c r="AY154" i="1"/>
  <c r="AY155" i="1"/>
  <c r="AY156" i="1"/>
  <c r="AY157" i="1"/>
  <c r="AY158" i="1"/>
  <c r="AY159" i="1"/>
  <c r="AY160" i="1"/>
  <c r="AY161" i="1"/>
  <c r="AY162" i="1"/>
  <c r="AY163" i="1"/>
  <c r="AY164" i="1"/>
  <c r="AY165" i="1"/>
  <c r="AY166" i="1"/>
  <c r="AY167" i="1"/>
  <c r="AY168" i="1"/>
  <c r="AY169" i="1"/>
  <c r="AY170" i="1"/>
  <c r="AY171" i="1"/>
  <c r="AY172" i="1"/>
  <c r="AY173" i="1"/>
  <c r="AY174" i="1"/>
  <c r="AY175" i="1"/>
  <c r="AY176" i="1"/>
  <c r="AY177" i="1"/>
  <c r="AY178" i="1"/>
  <c r="AY179" i="1"/>
  <c r="AY180" i="1"/>
  <c r="AY181" i="1"/>
  <c r="AY182" i="1"/>
  <c r="AY183" i="1"/>
  <c r="AY184" i="1"/>
  <c r="AY185" i="1"/>
  <c r="AY186" i="1"/>
  <c r="AY187" i="1"/>
  <c r="AY188" i="1"/>
  <c r="AY189" i="1"/>
  <c r="AY190" i="1"/>
  <c r="AY191" i="1"/>
  <c r="AY192" i="1"/>
  <c r="AY193" i="1"/>
  <c r="AY194" i="1"/>
  <c r="AY195" i="1"/>
  <c r="AY196" i="1"/>
  <c r="AY197" i="1"/>
  <c r="AY198" i="1"/>
  <c r="AY199" i="1"/>
  <c r="AY200" i="1"/>
  <c r="AY201" i="1"/>
  <c r="AY202" i="1"/>
  <c r="AY203" i="1"/>
  <c r="AY204" i="1"/>
  <c r="AY205" i="1"/>
  <c r="AY206" i="1"/>
  <c r="AY207" i="1"/>
  <c r="AY208" i="1"/>
  <c r="AY209" i="1"/>
  <c r="AY210" i="1"/>
  <c r="AY211" i="1"/>
  <c r="AY212" i="1"/>
  <c r="AY213" i="1"/>
  <c r="AY214" i="1"/>
  <c r="AY215" i="1"/>
  <c r="AY216" i="1"/>
  <c r="AY217" i="1"/>
  <c r="AY218" i="1"/>
  <c r="AY219" i="1"/>
  <c r="AY220" i="1"/>
  <c r="AY221" i="1"/>
  <c r="AY222" i="1"/>
  <c r="AY223" i="1"/>
  <c r="AY224" i="1"/>
  <c r="AY225" i="1"/>
  <c r="AY226" i="1"/>
  <c r="AY227" i="1"/>
  <c r="AY228" i="1"/>
  <c r="AY229" i="1"/>
  <c r="AY230" i="1"/>
  <c r="AY231" i="1"/>
  <c r="AY232" i="1"/>
  <c r="AY233" i="1"/>
  <c r="AY234" i="1"/>
  <c r="AY235" i="1"/>
  <c r="AY236" i="1"/>
  <c r="AY237" i="1"/>
  <c r="AY238" i="1"/>
  <c r="AY239" i="1"/>
  <c r="AY240" i="1"/>
  <c r="AY241" i="1"/>
  <c r="AY242" i="1"/>
  <c r="AY243" i="1"/>
  <c r="AY244" i="1"/>
  <c r="AY245" i="1"/>
  <c r="AY246" i="1"/>
  <c r="AY247" i="1"/>
  <c r="AY248" i="1"/>
  <c r="AY249" i="1"/>
  <c r="AY250" i="1"/>
  <c r="AY251" i="1"/>
  <c r="AY252" i="1"/>
  <c r="AY253" i="1"/>
  <c r="AY254" i="1"/>
  <c r="AY255" i="1"/>
  <c r="AY256" i="1"/>
  <c r="AY257" i="1"/>
  <c r="AY258" i="1"/>
  <c r="AY259" i="1"/>
  <c r="AY260" i="1"/>
  <c r="AY261" i="1"/>
  <c r="AY262" i="1"/>
  <c r="AY263" i="1"/>
  <c r="AY264" i="1"/>
  <c r="AY265" i="1"/>
  <c r="AY266" i="1"/>
  <c r="AY267" i="1"/>
  <c r="AY268" i="1"/>
  <c r="AY269" i="1"/>
  <c r="AY270" i="1"/>
  <c r="AY271" i="1"/>
  <c r="AY272" i="1"/>
  <c r="AY273" i="1"/>
  <c r="AY274" i="1"/>
  <c r="AY275" i="1"/>
  <c r="AY276" i="1"/>
  <c r="AY277" i="1"/>
  <c r="AY278" i="1"/>
  <c r="AY279" i="1"/>
  <c r="AY280" i="1"/>
  <c r="AY281" i="1"/>
  <c r="AY282" i="1"/>
  <c r="AY283" i="1"/>
  <c r="AY284" i="1"/>
  <c r="AY285" i="1"/>
  <c r="AY286" i="1"/>
  <c r="AY287" i="1"/>
  <c r="AY288" i="1"/>
  <c r="AY289" i="1"/>
  <c r="AY290" i="1"/>
  <c r="AY291" i="1"/>
  <c r="AY292" i="1"/>
  <c r="AY293" i="1"/>
  <c r="AY294" i="1"/>
  <c r="AY295" i="1"/>
  <c r="AY296" i="1"/>
  <c r="AY297" i="1"/>
  <c r="AY298" i="1"/>
  <c r="AY299" i="1"/>
  <c r="AY300" i="1"/>
  <c r="AY301" i="1"/>
  <c r="AY302" i="1"/>
  <c r="AY303" i="1"/>
  <c r="AY304" i="1"/>
  <c r="AY305" i="1"/>
  <c r="AY306" i="1"/>
  <c r="AY307" i="1"/>
  <c r="AY308" i="1"/>
  <c r="AY309" i="1"/>
  <c r="AY310" i="1"/>
  <c r="AY311" i="1"/>
  <c r="AY312" i="1"/>
  <c r="AY313" i="1"/>
  <c r="AY314" i="1"/>
  <c r="AY315" i="1"/>
  <c r="AY316" i="1"/>
  <c r="AY317" i="1"/>
  <c r="AY318" i="1"/>
  <c r="AY319" i="1"/>
  <c r="AY320" i="1"/>
  <c r="AY321" i="1"/>
  <c r="AY322" i="1"/>
  <c r="AY323" i="1"/>
  <c r="AY324" i="1"/>
  <c r="AY325" i="1"/>
  <c r="AY326" i="1"/>
  <c r="AY327" i="1"/>
  <c r="AY328" i="1"/>
  <c r="AY329" i="1"/>
  <c r="AY330" i="1"/>
  <c r="AY331" i="1"/>
  <c r="AY332" i="1"/>
  <c r="AY333" i="1"/>
  <c r="AY334" i="1"/>
  <c r="AY335" i="1"/>
  <c r="AY336" i="1"/>
  <c r="AY337" i="1"/>
  <c r="AY338" i="1"/>
  <c r="AY339" i="1"/>
  <c r="AY340" i="1"/>
  <c r="AY341" i="1"/>
  <c r="AY342" i="1"/>
  <c r="AY343" i="1"/>
  <c r="AY344" i="1"/>
  <c r="AY345" i="1"/>
  <c r="AY346" i="1"/>
  <c r="AY347" i="1"/>
  <c r="AY348" i="1"/>
  <c r="AY349" i="1"/>
  <c r="AY350" i="1"/>
  <c r="AY351" i="1"/>
  <c r="AY352" i="1"/>
  <c r="AY353" i="1"/>
  <c r="AY354" i="1"/>
  <c r="AY355" i="1"/>
  <c r="AY356" i="1"/>
  <c r="AY357" i="1"/>
  <c r="AY358" i="1"/>
  <c r="AY359" i="1"/>
  <c r="AY360" i="1"/>
  <c r="AY361" i="1"/>
  <c r="AY362" i="1"/>
  <c r="AY363" i="1"/>
  <c r="AY364" i="1"/>
  <c r="AY365" i="1"/>
  <c r="AY366" i="1"/>
  <c r="AY367" i="1"/>
  <c r="AY368" i="1"/>
  <c r="AY369" i="1"/>
  <c r="AY370" i="1"/>
  <c r="AY371" i="1"/>
  <c r="AY372" i="1"/>
  <c r="AY373" i="1"/>
  <c r="AY374" i="1"/>
  <c r="AY375" i="1"/>
  <c r="AY376" i="1"/>
  <c r="AY377" i="1"/>
  <c r="AY378" i="1"/>
  <c r="AY379" i="1"/>
  <c r="AY380" i="1"/>
  <c r="AY381" i="1"/>
  <c r="AY382" i="1"/>
  <c r="AY383" i="1"/>
  <c r="AY384" i="1"/>
  <c r="AY385" i="1"/>
  <c r="AY386" i="1"/>
  <c r="AY387" i="1"/>
  <c r="AY388" i="1"/>
  <c r="AY389" i="1"/>
  <c r="AY390" i="1"/>
  <c r="AY391" i="1"/>
  <c r="AY392" i="1"/>
  <c r="AY393" i="1"/>
  <c r="AY394" i="1"/>
  <c r="AY395" i="1"/>
  <c r="AY396" i="1"/>
  <c r="AY397" i="1"/>
  <c r="AY398" i="1"/>
  <c r="AY399" i="1"/>
  <c r="AY400" i="1"/>
  <c r="AY401" i="1"/>
  <c r="AY402" i="1"/>
  <c r="AY403" i="1"/>
  <c r="AY404" i="1"/>
  <c r="AY405" i="1"/>
  <c r="AY406" i="1"/>
  <c r="AY407" i="1"/>
  <c r="AY408" i="1"/>
  <c r="AY409" i="1"/>
  <c r="AY410" i="1"/>
  <c r="AY411" i="1"/>
  <c r="AY412" i="1"/>
  <c r="AY413" i="1"/>
  <c r="AY414" i="1"/>
  <c r="AY415" i="1"/>
  <c r="AY416" i="1"/>
  <c r="AY417" i="1"/>
  <c r="AY418" i="1"/>
  <c r="AY419" i="1"/>
  <c r="AY420" i="1"/>
  <c r="AY421" i="1"/>
  <c r="AY422" i="1"/>
  <c r="AY423" i="1"/>
  <c r="AY424" i="1"/>
  <c r="AY425" i="1"/>
  <c r="AY426" i="1"/>
  <c r="AY427" i="1"/>
  <c r="AY428" i="1"/>
  <c r="AY429" i="1"/>
  <c r="AY430" i="1"/>
  <c r="AY431" i="1"/>
  <c r="AY432" i="1"/>
  <c r="AY433" i="1"/>
  <c r="AY434" i="1"/>
  <c r="AY435" i="1"/>
  <c r="AY436" i="1"/>
  <c r="AY437" i="1"/>
  <c r="AY438" i="1"/>
  <c r="AY439" i="1"/>
  <c r="AY440" i="1"/>
  <c r="AY441" i="1"/>
  <c r="AY442" i="1"/>
  <c r="AY443" i="1"/>
  <c r="AY444" i="1"/>
  <c r="AY445" i="1"/>
  <c r="AY446" i="1"/>
  <c r="AY447" i="1"/>
  <c r="AY448" i="1"/>
  <c r="AY449" i="1"/>
  <c r="AY450" i="1"/>
  <c r="AY451" i="1"/>
  <c r="AY452" i="1"/>
  <c r="AY453" i="1"/>
  <c r="AY454" i="1"/>
  <c r="AY455" i="1"/>
  <c r="AY456" i="1"/>
  <c r="AY457" i="1"/>
  <c r="AY458" i="1"/>
  <c r="AY459" i="1"/>
  <c r="AY460" i="1"/>
  <c r="AY461" i="1"/>
  <c r="AY462" i="1"/>
  <c r="AY463" i="1"/>
  <c r="AY464" i="1"/>
  <c r="AY465" i="1"/>
  <c r="AY466" i="1"/>
  <c r="AY467" i="1"/>
  <c r="AY468" i="1"/>
  <c r="AY469" i="1"/>
  <c r="AY470" i="1"/>
  <c r="AY471" i="1"/>
  <c r="AY472" i="1"/>
  <c r="AY473" i="1"/>
  <c r="AY474" i="1"/>
  <c r="AY475" i="1"/>
  <c r="AY476" i="1"/>
  <c r="AY477" i="1"/>
  <c r="AY478" i="1"/>
  <c r="AY479" i="1"/>
  <c r="AY480" i="1"/>
  <c r="AY481" i="1"/>
  <c r="AY482" i="1"/>
  <c r="AY483" i="1"/>
  <c r="AY484" i="1"/>
  <c r="AY485" i="1"/>
  <c r="AY486" i="1"/>
  <c r="AY487" i="1"/>
  <c r="AY488" i="1"/>
  <c r="AY489" i="1"/>
  <c r="AY490" i="1"/>
  <c r="AY491" i="1"/>
  <c r="AY492" i="1"/>
  <c r="AY493" i="1"/>
  <c r="AY494" i="1"/>
  <c r="AY495" i="1"/>
  <c r="AY496" i="1"/>
  <c r="AY497" i="1"/>
  <c r="AY498" i="1"/>
  <c r="AY499" i="1"/>
  <c r="AY500" i="1"/>
  <c r="AY501" i="1"/>
  <c r="AY502" i="1"/>
  <c r="AY503" i="1"/>
  <c r="AY504" i="1"/>
  <c r="AY505" i="1"/>
  <c r="AY506" i="1"/>
  <c r="AY507" i="1"/>
  <c r="AY508" i="1"/>
  <c r="AY509" i="1"/>
  <c r="AY510" i="1"/>
  <c r="AY511" i="1"/>
  <c r="AY512" i="1"/>
  <c r="AY513" i="1"/>
  <c r="AY514" i="1"/>
  <c r="AY515" i="1"/>
  <c r="AY516" i="1"/>
  <c r="AY517" i="1"/>
  <c r="AY518" i="1"/>
  <c r="AY519" i="1"/>
  <c r="AY520" i="1"/>
  <c r="AY521" i="1"/>
  <c r="AY522" i="1"/>
  <c r="AY523" i="1"/>
  <c r="AY524" i="1"/>
  <c r="AY525" i="1"/>
  <c r="AY526" i="1"/>
  <c r="AY527" i="1"/>
  <c r="AY528" i="1"/>
  <c r="AY529" i="1"/>
  <c r="AY530" i="1"/>
  <c r="AY531" i="1"/>
  <c r="AY532" i="1"/>
  <c r="AY533" i="1"/>
  <c r="AY534" i="1"/>
  <c r="AY535" i="1"/>
  <c r="AY536" i="1"/>
  <c r="AY537" i="1"/>
  <c r="AY538" i="1"/>
  <c r="AY539" i="1"/>
  <c r="AY540" i="1"/>
  <c r="AY541" i="1"/>
  <c r="AY542" i="1"/>
  <c r="AY543" i="1"/>
  <c r="AY544" i="1"/>
  <c r="AY545" i="1"/>
  <c r="AY546" i="1"/>
  <c r="AY547" i="1"/>
  <c r="AY548" i="1"/>
  <c r="AY549" i="1"/>
  <c r="AY550" i="1"/>
  <c r="AY551" i="1"/>
  <c r="AY552" i="1"/>
  <c r="AY553" i="1"/>
  <c r="AY554" i="1"/>
  <c r="AY555" i="1"/>
  <c r="AY556" i="1"/>
  <c r="AY557" i="1"/>
  <c r="AY558" i="1"/>
  <c r="AY559" i="1"/>
  <c r="AY560" i="1"/>
  <c r="AY561" i="1"/>
  <c r="AY562" i="1"/>
  <c r="AY563" i="1"/>
  <c r="AY564" i="1"/>
  <c r="AY565" i="1"/>
  <c r="AY566" i="1"/>
  <c r="AY567" i="1"/>
  <c r="AY568" i="1"/>
  <c r="AY569" i="1"/>
  <c r="AY570" i="1"/>
  <c r="AY571" i="1"/>
  <c r="AY572" i="1"/>
  <c r="AY573" i="1"/>
  <c r="AY574" i="1"/>
  <c r="AY575" i="1"/>
  <c r="AY576" i="1"/>
  <c r="AY577" i="1"/>
  <c r="AY578" i="1"/>
  <c r="AY579" i="1"/>
  <c r="AY580" i="1"/>
  <c r="AY581" i="1"/>
  <c r="AY582" i="1"/>
  <c r="AY583" i="1"/>
  <c r="AY584" i="1"/>
  <c r="AY585" i="1"/>
  <c r="AY586" i="1"/>
  <c r="AY587" i="1"/>
  <c r="AY588" i="1"/>
  <c r="AY589" i="1"/>
  <c r="AY590" i="1"/>
  <c r="AY591" i="1"/>
  <c r="AY592" i="1"/>
  <c r="AY593" i="1"/>
  <c r="AY594" i="1"/>
  <c r="AY595" i="1"/>
  <c r="AY596" i="1"/>
  <c r="AY597" i="1"/>
  <c r="AY598" i="1"/>
  <c r="AY599" i="1"/>
  <c r="AY600" i="1"/>
  <c r="AY601" i="1"/>
  <c r="AY602" i="1"/>
  <c r="AY603" i="1"/>
  <c r="AY604" i="1"/>
  <c r="AY605" i="1"/>
  <c r="AY606" i="1"/>
  <c r="AY607" i="1"/>
  <c r="AY608" i="1"/>
  <c r="AY609" i="1"/>
  <c r="AY610" i="1"/>
  <c r="AY611" i="1"/>
  <c r="AY612" i="1"/>
  <c r="AY613" i="1"/>
  <c r="AY614" i="1"/>
  <c r="AY615" i="1"/>
  <c r="AY616" i="1"/>
  <c r="AY617" i="1"/>
  <c r="AY618" i="1"/>
  <c r="AY619" i="1"/>
  <c r="AY620" i="1"/>
  <c r="AY621" i="1"/>
  <c r="AY622" i="1"/>
  <c r="AY623" i="1"/>
  <c r="AY624" i="1"/>
  <c r="AY625" i="1"/>
  <c r="AY626" i="1"/>
  <c r="AY627" i="1"/>
  <c r="AY628" i="1"/>
  <c r="AY629" i="1"/>
  <c r="AY630" i="1"/>
  <c r="AY631" i="1"/>
  <c r="AY632" i="1"/>
  <c r="AY633" i="1"/>
  <c r="AY634" i="1"/>
  <c r="AY635" i="1"/>
  <c r="AY636" i="1"/>
  <c r="AY637" i="1"/>
  <c r="AY638" i="1"/>
  <c r="AY639" i="1"/>
  <c r="AY640" i="1"/>
  <c r="AY641" i="1"/>
  <c r="AY642" i="1"/>
  <c r="AY643" i="1"/>
  <c r="AY644" i="1"/>
  <c r="AY645" i="1"/>
  <c r="AY646" i="1"/>
  <c r="AY647" i="1"/>
  <c r="AY648" i="1"/>
  <c r="AY649" i="1"/>
  <c r="AY650" i="1"/>
  <c r="AY651" i="1"/>
  <c r="AY652" i="1"/>
  <c r="AY653" i="1"/>
  <c r="AY654" i="1"/>
  <c r="AY655" i="1"/>
  <c r="AY656" i="1"/>
  <c r="AY657" i="1"/>
  <c r="AY658" i="1"/>
  <c r="AY659" i="1"/>
  <c r="AY660" i="1"/>
  <c r="AY661" i="1"/>
  <c r="AY662" i="1"/>
  <c r="AY663" i="1"/>
  <c r="AY664" i="1"/>
  <c r="AY665" i="1"/>
  <c r="AY666" i="1"/>
  <c r="AY667" i="1"/>
  <c r="AY668" i="1"/>
  <c r="AY669" i="1"/>
  <c r="AY670" i="1"/>
  <c r="AY671" i="1"/>
  <c r="AY672" i="1"/>
  <c r="AY673" i="1"/>
  <c r="AY674" i="1"/>
  <c r="AY675" i="1"/>
  <c r="AY676" i="1"/>
  <c r="AY677" i="1"/>
  <c r="AY678" i="1"/>
  <c r="AY679" i="1"/>
  <c r="AY680" i="1"/>
  <c r="AY681" i="1"/>
  <c r="AY682" i="1"/>
  <c r="AY683" i="1"/>
  <c r="AY684" i="1"/>
  <c r="AY685" i="1"/>
  <c r="AY686" i="1"/>
  <c r="AY687" i="1"/>
  <c r="AY688" i="1"/>
  <c r="AY689" i="1"/>
  <c r="AY690" i="1"/>
  <c r="AY691" i="1"/>
  <c r="AY692" i="1"/>
  <c r="AY693" i="1"/>
  <c r="AY694" i="1"/>
  <c r="AY695" i="1"/>
  <c r="AY696" i="1"/>
  <c r="AY697" i="1"/>
  <c r="AY698" i="1"/>
  <c r="AY699" i="1"/>
  <c r="AY700" i="1"/>
  <c r="AY701" i="1"/>
  <c r="AY702" i="1"/>
  <c r="AY703" i="1"/>
  <c r="AY704" i="1"/>
  <c r="AY705" i="1"/>
  <c r="AY706" i="1"/>
  <c r="AY707" i="1"/>
  <c r="AY708" i="1"/>
  <c r="AY709" i="1"/>
  <c r="AY710" i="1"/>
  <c r="AY711" i="1"/>
  <c r="AY712" i="1"/>
  <c r="AY713" i="1"/>
  <c r="AY714" i="1"/>
  <c r="AY715" i="1"/>
  <c r="AY716" i="1"/>
  <c r="AY717" i="1"/>
  <c r="AY718" i="1"/>
  <c r="AY719" i="1"/>
  <c r="AY720" i="1"/>
  <c r="AY721" i="1"/>
  <c r="AY722" i="1"/>
  <c r="AY723" i="1"/>
  <c r="AY724" i="1"/>
  <c r="AY725" i="1"/>
  <c r="AY726" i="1"/>
  <c r="AY727" i="1"/>
  <c r="AY728" i="1"/>
  <c r="AY729" i="1"/>
  <c r="AY730" i="1"/>
  <c r="AY731" i="1"/>
  <c r="AY732" i="1"/>
  <c r="AY733" i="1"/>
  <c r="AY734" i="1"/>
  <c r="AY735" i="1"/>
  <c r="AY736" i="1"/>
  <c r="AY737" i="1"/>
  <c r="AY738" i="1"/>
  <c r="AY739" i="1"/>
  <c r="AY740" i="1"/>
  <c r="AY741" i="1"/>
  <c r="AY742" i="1"/>
  <c r="AY743" i="1"/>
  <c r="AY744" i="1"/>
  <c r="AY745" i="1"/>
  <c r="AY746" i="1"/>
  <c r="AY747" i="1"/>
  <c r="AY748" i="1"/>
  <c r="AY749" i="1"/>
  <c r="AY750" i="1"/>
  <c r="AY751" i="1"/>
  <c r="AY752" i="1"/>
  <c r="AY753" i="1"/>
  <c r="AY754" i="1"/>
  <c r="AY755" i="1"/>
  <c r="AY756" i="1"/>
  <c r="AY757" i="1"/>
  <c r="AY758" i="1"/>
  <c r="AY759" i="1"/>
  <c r="AY760" i="1"/>
  <c r="AY761" i="1"/>
  <c r="AY762" i="1"/>
  <c r="AY763" i="1"/>
  <c r="AY764" i="1"/>
  <c r="AY765" i="1"/>
  <c r="AY766" i="1"/>
  <c r="AY767" i="1"/>
  <c r="AY768" i="1"/>
  <c r="AY769" i="1"/>
  <c r="AY770" i="1"/>
  <c r="AY771" i="1"/>
  <c r="AY772" i="1"/>
  <c r="AY773" i="1"/>
  <c r="AY774" i="1"/>
  <c r="AY775" i="1"/>
  <c r="AY776" i="1"/>
  <c r="AY777" i="1"/>
  <c r="AY778" i="1"/>
  <c r="AY779" i="1"/>
  <c r="AY780" i="1"/>
  <c r="AY781" i="1"/>
  <c r="AY782" i="1"/>
  <c r="AY783" i="1"/>
  <c r="AY784" i="1"/>
  <c r="AY785" i="1"/>
  <c r="AY786" i="1"/>
  <c r="AY787" i="1"/>
  <c r="AY788" i="1"/>
  <c r="AY789" i="1"/>
  <c r="AY790" i="1"/>
  <c r="AY791" i="1"/>
  <c r="AY792" i="1"/>
  <c r="AY793" i="1"/>
  <c r="AY794" i="1"/>
  <c r="AY795" i="1"/>
  <c r="BA3" i="1"/>
  <c r="BA4" i="1"/>
  <c r="BA5" i="1"/>
  <c r="BA6" i="1"/>
  <c r="BA7" i="1"/>
  <c r="BA8" i="1"/>
  <c r="BA9" i="1"/>
  <c r="BA10" i="1"/>
  <c r="BA11" i="1"/>
  <c r="BA12" i="1"/>
  <c r="BA13" i="1"/>
  <c r="BA14" i="1"/>
  <c r="BA15" i="1"/>
  <c r="BA16" i="1"/>
  <c r="BA17" i="1"/>
  <c r="BA18" i="1"/>
  <c r="BA19" i="1"/>
  <c r="BA20" i="1"/>
  <c r="BA21" i="1"/>
  <c r="BA22" i="1"/>
  <c r="BA23" i="1"/>
  <c r="BA24" i="1"/>
  <c r="BA25" i="1"/>
  <c r="BA26" i="1"/>
  <c r="BA27" i="1"/>
  <c r="BA28" i="1"/>
  <c r="BA29" i="1"/>
  <c r="BA30" i="1"/>
  <c r="BA31" i="1"/>
  <c r="BA32" i="1"/>
  <c r="BA33" i="1"/>
  <c r="BA34" i="1"/>
  <c r="BA35" i="1"/>
  <c r="BA36" i="1"/>
  <c r="BA37" i="1"/>
  <c r="BA38" i="1"/>
  <c r="BA39" i="1"/>
  <c r="BA40" i="1"/>
  <c r="BA41" i="1"/>
  <c r="BA42" i="1"/>
  <c r="BA43" i="1"/>
  <c r="BA44" i="1"/>
  <c r="BA45" i="1"/>
  <c r="BA46" i="1"/>
  <c r="BA47" i="1"/>
  <c r="BA48" i="1"/>
  <c r="BA49" i="1"/>
  <c r="BA50" i="1"/>
  <c r="BA51" i="1"/>
  <c r="BA52" i="1"/>
  <c r="BA53" i="1"/>
  <c r="BA54" i="1"/>
  <c r="BA55" i="1"/>
  <c r="BA56" i="1"/>
  <c r="BA57" i="1"/>
  <c r="BA58" i="1"/>
  <c r="BA59" i="1"/>
  <c r="BA60" i="1"/>
  <c r="BA61" i="1"/>
  <c r="BA62" i="1"/>
  <c r="BA63" i="1"/>
  <c r="BA64" i="1"/>
  <c r="BA65" i="1"/>
  <c r="BA66" i="1"/>
  <c r="BA67" i="1"/>
  <c r="BA68" i="1"/>
  <c r="BA69" i="1"/>
  <c r="BA70" i="1"/>
  <c r="BA71" i="1"/>
  <c r="BA72" i="1"/>
  <c r="BA73" i="1"/>
  <c r="BA74" i="1"/>
  <c r="BA75" i="1"/>
  <c r="BA76" i="1"/>
  <c r="BA77" i="1"/>
  <c r="BA78" i="1"/>
  <c r="BA79" i="1"/>
  <c r="BA80" i="1"/>
  <c r="BA81" i="1"/>
  <c r="BA82" i="1"/>
  <c r="BA83" i="1"/>
  <c r="BA84" i="1"/>
  <c r="BA85" i="1"/>
  <c r="BA86" i="1"/>
  <c r="BA87" i="1"/>
  <c r="BA88" i="1"/>
  <c r="BA89" i="1"/>
  <c r="BA90" i="1"/>
  <c r="BA91" i="1"/>
  <c r="BA92" i="1"/>
  <c r="BA93" i="1"/>
  <c r="BA94" i="1"/>
  <c r="BA95" i="1"/>
  <c r="BA96" i="1"/>
  <c r="BA97" i="1"/>
  <c r="BA98" i="1"/>
  <c r="BA99" i="1"/>
  <c r="BA100" i="1"/>
  <c r="BA101" i="1"/>
  <c r="BA102" i="1"/>
  <c r="BA103" i="1"/>
  <c r="BA104" i="1"/>
  <c r="BA105" i="1"/>
  <c r="BA106" i="1"/>
  <c r="BA107" i="1"/>
  <c r="BA108" i="1"/>
  <c r="BA109" i="1"/>
  <c r="BA110" i="1"/>
  <c r="BA111" i="1"/>
  <c r="BA112" i="1"/>
  <c r="BA113" i="1"/>
  <c r="BA114" i="1"/>
  <c r="BA115" i="1"/>
  <c r="BA116" i="1"/>
  <c r="BA117" i="1"/>
  <c r="BA118" i="1"/>
  <c r="BA119" i="1"/>
  <c r="BA120" i="1"/>
  <c r="BA121" i="1"/>
  <c r="BA122" i="1"/>
  <c r="BA123" i="1"/>
  <c r="BA124" i="1"/>
  <c r="BA125" i="1"/>
  <c r="BA126" i="1"/>
  <c r="BA127" i="1"/>
  <c r="BA128" i="1"/>
  <c r="BA129" i="1"/>
  <c r="BA130" i="1"/>
  <c r="BA131" i="1"/>
  <c r="BA132" i="1"/>
  <c r="BA133" i="1"/>
  <c r="BA134" i="1"/>
  <c r="BA135" i="1"/>
  <c r="BA136" i="1"/>
  <c r="BA137" i="1"/>
  <c r="BA138" i="1"/>
  <c r="BA139" i="1"/>
  <c r="BA140" i="1"/>
  <c r="BA141" i="1"/>
  <c r="BA142" i="1"/>
  <c r="BA143" i="1"/>
  <c r="BA144" i="1"/>
  <c r="BA145" i="1"/>
  <c r="BA146" i="1"/>
  <c r="BA147" i="1"/>
  <c r="BA148" i="1"/>
  <c r="BA149" i="1"/>
  <c r="BA150" i="1"/>
  <c r="BA151" i="1"/>
  <c r="BA152" i="1"/>
  <c r="BA153" i="1"/>
  <c r="BA154" i="1"/>
  <c r="BA155" i="1"/>
  <c r="BA156" i="1"/>
  <c r="BA157" i="1"/>
  <c r="BA158" i="1"/>
  <c r="BA159" i="1"/>
  <c r="BA160" i="1"/>
  <c r="BA161" i="1"/>
  <c r="BA162" i="1"/>
  <c r="BA163" i="1"/>
  <c r="BA164" i="1"/>
  <c r="BA165" i="1"/>
  <c r="BA166" i="1"/>
  <c r="BA167" i="1"/>
  <c r="BA168" i="1"/>
  <c r="BA169" i="1"/>
  <c r="BA170" i="1"/>
  <c r="BA171" i="1"/>
  <c r="BA172" i="1"/>
  <c r="BA173" i="1"/>
  <c r="BA174" i="1"/>
  <c r="BA175" i="1"/>
  <c r="BA176" i="1"/>
  <c r="BA177" i="1"/>
  <c r="BA178" i="1"/>
  <c r="BA179" i="1"/>
  <c r="BA180" i="1"/>
  <c r="BA181" i="1"/>
  <c r="BA182" i="1"/>
  <c r="BA183" i="1"/>
  <c r="BA184" i="1"/>
  <c r="BA185" i="1"/>
  <c r="BA186" i="1"/>
  <c r="BA187" i="1"/>
  <c r="BA188" i="1"/>
  <c r="BA189" i="1"/>
  <c r="BA190" i="1"/>
  <c r="BA191" i="1"/>
  <c r="BA192" i="1"/>
  <c r="BA193" i="1"/>
  <c r="BA194" i="1"/>
  <c r="BA195" i="1"/>
  <c r="BA196" i="1"/>
  <c r="BA197" i="1"/>
  <c r="BA198" i="1"/>
  <c r="BA199" i="1"/>
  <c r="BA200" i="1"/>
  <c r="BA201" i="1"/>
  <c r="BA202" i="1"/>
  <c r="BA203" i="1"/>
  <c r="BA204" i="1"/>
  <c r="BA205" i="1"/>
  <c r="BA206" i="1"/>
  <c r="BA207" i="1"/>
  <c r="BA208" i="1"/>
  <c r="BA209" i="1"/>
  <c r="BA210" i="1"/>
  <c r="BA211" i="1"/>
  <c r="BA212" i="1"/>
  <c r="BA213" i="1"/>
  <c r="BA214" i="1"/>
  <c r="BA215" i="1"/>
  <c r="BA216" i="1"/>
  <c r="BA217" i="1"/>
  <c r="BA218" i="1"/>
  <c r="BA219" i="1"/>
  <c r="BA220" i="1"/>
  <c r="BA221" i="1"/>
  <c r="BA222" i="1"/>
  <c r="BA223" i="1"/>
  <c r="BA224" i="1"/>
  <c r="BA225" i="1"/>
  <c r="BA226" i="1"/>
  <c r="BA227" i="1"/>
  <c r="BA228" i="1"/>
  <c r="BA229" i="1"/>
  <c r="BA230" i="1"/>
  <c r="BA231" i="1"/>
  <c r="BA232" i="1"/>
  <c r="BA233" i="1"/>
  <c r="BA234" i="1"/>
  <c r="BA235" i="1"/>
  <c r="BA236" i="1"/>
  <c r="BA237" i="1"/>
  <c r="BA238" i="1"/>
  <c r="BA239" i="1"/>
  <c r="BA240" i="1"/>
  <c r="BA241" i="1"/>
  <c r="BA242" i="1"/>
  <c r="BA243" i="1"/>
  <c r="BA244" i="1"/>
  <c r="BA245" i="1"/>
  <c r="BA246" i="1"/>
  <c r="BA247" i="1"/>
  <c r="BA248" i="1"/>
  <c r="BA249" i="1"/>
  <c r="BA250" i="1"/>
  <c r="BA251" i="1"/>
  <c r="BA252" i="1"/>
  <c r="BA253" i="1"/>
  <c r="BA254" i="1"/>
  <c r="BA255" i="1"/>
  <c r="BA256" i="1"/>
  <c r="BA257" i="1"/>
  <c r="BA258" i="1"/>
  <c r="BA259" i="1"/>
  <c r="BA260" i="1"/>
  <c r="BA261" i="1"/>
  <c r="BA262" i="1"/>
  <c r="BA263" i="1"/>
  <c r="BA264" i="1"/>
  <c r="BA265" i="1"/>
  <c r="BA266" i="1"/>
  <c r="BA267" i="1"/>
  <c r="BA268" i="1"/>
  <c r="BA269" i="1"/>
  <c r="BA270" i="1"/>
  <c r="BA271" i="1"/>
  <c r="BA272" i="1"/>
  <c r="BA273" i="1"/>
  <c r="BA274" i="1"/>
  <c r="BA275" i="1"/>
  <c r="BA276" i="1"/>
  <c r="BA277" i="1"/>
  <c r="BA278" i="1"/>
  <c r="BA279" i="1"/>
  <c r="BA280" i="1"/>
  <c r="BA281" i="1"/>
  <c r="BA282" i="1"/>
  <c r="BA283" i="1"/>
  <c r="BA284" i="1"/>
  <c r="BA285" i="1"/>
  <c r="BA286" i="1"/>
  <c r="BA287" i="1"/>
  <c r="BA288" i="1"/>
  <c r="BA289" i="1"/>
  <c r="BA290" i="1"/>
  <c r="BA291" i="1"/>
  <c r="BA292" i="1"/>
  <c r="BA293" i="1"/>
  <c r="BA294" i="1"/>
  <c r="BA295" i="1"/>
  <c r="BA296" i="1"/>
  <c r="BA297" i="1"/>
  <c r="BA298" i="1"/>
  <c r="BA299" i="1"/>
  <c r="BA300" i="1"/>
  <c r="BA301" i="1"/>
  <c r="BA302" i="1"/>
  <c r="BA303" i="1"/>
  <c r="BA304" i="1"/>
  <c r="BA305" i="1"/>
  <c r="BA306" i="1"/>
  <c r="BA307" i="1"/>
  <c r="BA308" i="1"/>
  <c r="BA309" i="1"/>
  <c r="BA310" i="1"/>
  <c r="BA311" i="1"/>
  <c r="BA312" i="1"/>
  <c r="BA313" i="1"/>
  <c r="BA314" i="1"/>
  <c r="BA315" i="1"/>
  <c r="BA316" i="1"/>
  <c r="BA317" i="1"/>
  <c r="BA318" i="1"/>
  <c r="BA319" i="1"/>
  <c r="BA320" i="1"/>
  <c r="BA321" i="1"/>
  <c r="BA322" i="1"/>
  <c r="BA323" i="1"/>
  <c r="BA324" i="1"/>
  <c r="BA325" i="1"/>
  <c r="BA326" i="1"/>
  <c r="BA327" i="1"/>
  <c r="BA328" i="1"/>
  <c r="BA329" i="1"/>
  <c r="BA330" i="1"/>
  <c r="BA331" i="1"/>
  <c r="BA332" i="1"/>
  <c r="BA333" i="1"/>
  <c r="BA334" i="1"/>
  <c r="BA335" i="1"/>
  <c r="BA336" i="1"/>
  <c r="BA337" i="1"/>
  <c r="BA338" i="1"/>
  <c r="BA339" i="1"/>
  <c r="BA340" i="1"/>
  <c r="BA341" i="1"/>
  <c r="BA342" i="1"/>
  <c r="BA343" i="1"/>
  <c r="BA344" i="1"/>
  <c r="BA345" i="1"/>
  <c r="BA346" i="1"/>
  <c r="BA347" i="1"/>
  <c r="BA348" i="1"/>
  <c r="BA349" i="1"/>
  <c r="BA350" i="1"/>
  <c r="BA351" i="1"/>
  <c r="BA352" i="1"/>
  <c r="BA353" i="1"/>
  <c r="BA354" i="1"/>
  <c r="BA355" i="1"/>
  <c r="BA356" i="1"/>
  <c r="BA357" i="1"/>
  <c r="BA358" i="1"/>
  <c r="BA359" i="1"/>
  <c r="BA360" i="1"/>
  <c r="BA361" i="1"/>
  <c r="BA362" i="1"/>
  <c r="BA363" i="1"/>
  <c r="BA364" i="1"/>
  <c r="BA365" i="1"/>
  <c r="BA366" i="1"/>
  <c r="BA367" i="1"/>
  <c r="BA368" i="1"/>
  <c r="BA369" i="1"/>
  <c r="BA370" i="1"/>
  <c r="BA371" i="1"/>
  <c r="BA372" i="1"/>
  <c r="BA373" i="1"/>
  <c r="BA374" i="1"/>
  <c r="BA375" i="1"/>
  <c r="BA376" i="1"/>
  <c r="BA377" i="1"/>
  <c r="BA378" i="1"/>
  <c r="BA379" i="1"/>
  <c r="BA380" i="1"/>
  <c r="BA381" i="1"/>
  <c r="BA382" i="1"/>
  <c r="BA383" i="1"/>
  <c r="BA384" i="1"/>
  <c r="BA385" i="1"/>
  <c r="BA386" i="1"/>
  <c r="BA387" i="1"/>
  <c r="BA388" i="1"/>
  <c r="BA389" i="1"/>
  <c r="BA390" i="1"/>
  <c r="BA391" i="1"/>
  <c r="BA392" i="1"/>
  <c r="BA393" i="1"/>
  <c r="BA394" i="1"/>
  <c r="BA395" i="1"/>
  <c r="BA396" i="1"/>
  <c r="BA397" i="1"/>
  <c r="BA398" i="1"/>
  <c r="BA399" i="1"/>
  <c r="BA400" i="1"/>
  <c r="BA401" i="1"/>
  <c r="BA402" i="1"/>
  <c r="BA403" i="1"/>
  <c r="BA404" i="1"/>
  <c r="BA405" i="1"/>
  <c r="BA406" i="1"/>
  <c r="BA407" i="1"/>
  <c r="BA408" i="1"/>
  <c r="BA409" i="1"/>
  <c r="BA410" i="1"/>
  <c r="BA411" i="1"/>
  <c r="BA412" i="1"/>
  <c r="BA413" i="1"/>
  <c r="BA414" i="1"/>
  <c r="BA415" i="1"/>
  <c r="BA416" i="1"/>
  <c r="BA417" i="1"/>
  <c r="BA418" i="1"/>
  <c r="BA419" i="1"/>
  <c r="BA420" i="1"/>
  <c r="BA421" i="1"/>
  <c r="BA422" i="1"/>
  <c r="BA423" i="1"/>
  <c r="BA424" i="1"/>
  <c r="BA425" i="1"/>
  <c r="BA426" i="1"/>
  <c r="BA427" i="1"/>
  <c r="BA428" i="1"/>
  <c r="BA429" i="1"/>
  <c r="BA430" i="1"/>
  <c r="BA431" i="1"/>
  <c r="BA432" i="1"/>
  <c r="BA433" i="1"/>
  <c r="BA434" i="1"/>
  <c r="BA435" i="1"/>
  <c r="BA436" i="1"/>
  <c r="BA437" i="1"/>
  <c r="BA438" i="1"/>
  <c r="BA439" i="1"/>
  <c r="BA440" i="1"/>
  <c r="BA441" i="1"/>
  <c r="BA442" i="1"/>
  <c r="BA443" i="1"/>
  <c r="BA444" i="1"/>
  <c r="BA445" i="1"/>
  <c r="BA446" i="1"/>
  <c r="BA447" i="1"/>
  <c r="BA448" i="1"/>
  <c r="BA449" i="1"/>
  <c r="BA450" i="1"/>
  <c r="BA451" i="1"/>
  <c r="BA452" i="1"/>
  <c r="BA453" i="1"/>
  <c r="BA454" i="1"/>
  <c r="BA455" i="1"/>
  <c r="BA456" i="1"/>
  <c r="BA457" i="1"/>
  <c r="BA458" i="1"/>
  <c r="BA459" i="1"/>
  <c r="BA460" i="1"/>
  <c r="BA461" i="1"/>
  <c r="BA462" i="1"/>
  <c r="BA463" i="1"/>
  <c r="BA464" i="1"/>
  <c r="BA465" i="1"/>
  <c r="BA466" i="1"/>
  <c r="BA467" i="1"/>
  <c r="BA468" i="1"/>
  <c r="BA469" i="1"/>
  <c r="BA470" i="1"/>
  <c r="BA471" i="1"/>
  <c r="BA472" i="1"/>
  <c r="BA473" i="1"/>
  <c r="BA474" i="1"/>
  <c r="BA475" i="1"/>
  <c r="BA476" i="1"/>
  <c r="BA477" i="1"/>
  <c r="BA478" i="1"/>
  <c r="BA479" i="1"/>
  <c r="BA480" i="1"/>
  <c r="BA481" i="1"/>
  <c r="BA482" i="1"/>
  <c r="BA483" i="1"/>
  <c r="BA484" i="1"/>
  <c r="BA485" i="1"/>
  <c r="BA486" i="1"/>
  <c r="BA487" i="1"/>
  <c r="BA488" i="1"/>
  <c r="BA489" i="1"/>
  <c r="BA490" i="1"/>
  <c r="BA491" i="1"/>
  <c r="BA492" i="1"/>
  <c r="BA493" i="1"/>
  <c r="BA494" i="1"/>
  <c r="BA495" i="1"/>
  <c r="BA496" i="1"/>
  <c r="BA497" i="1"/>
  <c r="BA498" i="1"/>
  <c r="BA499" i="1"/>
  <c r="BA500" i="1"/>
  <c r="BA501" i="1"/>
  <c r="BA502" i="1"/>
  <c r="BA503" i="1"/>
  <c r="BA504" i="1"/>
  <c r="BA505" i="1"/>
  <c r="BA506" i="1"/>
  <c r="BA507" i="1"/>
  <c r="BA508" i="1"/>
  <c r="BA509" i="1"/>
  <c r="BA510" i="1"/>
  <c r="BA511" i="1"/>
  <c r="BA512" i="1"/>
  <c r="BA513" i="1"/>
  <c r="BA514" i="1"/>
  <c r="BA515" i="1"/>
  <c r="BA516" i="1"/>
  <c r="BA517" i="1"/>
  <c r="BA518" i="1"/>
  <c r="BA519" i="1"/>
  <c r="BA520" i="1"/>
  <c r="BA521" i="1"/>
  <c r="BA522" i="1"/>
  <c r="BA523" i="1"/>
  <c r="BA524" i="1"/>
  <c r="BA525" i="1"/>
  <c r="BA526" i="1"/>
  <c r="BA527" i="1"/>
  <c r="BA528" i="1"/>
  <c r="BA529" i="1"/>
  <c r="BA530" i="1"/>
  <c r="BA531" i="1"/>
  <c r="BA532" i="1"/>
  <c r="BA533" i="1"/>
  <c r="BA534" i="1"/>
  <c r="BA535" i="1"/>
  <c r="BA536" i="1"/>
  <c r="BA537" i="1"/>
  <c r="BA538" i="1"/>
  <c r="BA539" i="1"/>
  <c r="BA540" i="1"/>
  <c r="BA541" i="1"/>
  <c r="BA542" i="1"/>
  <c r="BA543" i="1"/>
  <c r="BA544" i="1"/>
  <c r="BA545" i="1"/>
  <c r="BA546" i="1"/>
  <c r="BA547" i="1"/>
  <c r="BA548" i="1"/>
  <c r="BA549" i="1"/>
  <c r="BA550" i="1"/>
  <c r="BA551" i="1"/>
  <c r="BA552" i="1"/>
  <c r="BA553" i="1"/>
  <c r="BA554" i="1"/>
  <c r="BA555" i="1"/>
  <c r="BA556" i="1"/>
  <c r="BA557" i="1"/>
  <c r="BA558" i="1"/>
  <c r="BA559" i="1"/>
  <c r="BA560" i="1"/>
  <c r="BA561" i="1"/>
  <c r="BA562" i="1"/>
  <c r="BA563" i="1"/>
  <c r="BA564" i="1"/>
  <c r="BA565" i="1"/>
  <c r="BA566" i="1"/>
  <c r="BA567" i="1"/>
  <c r="BA568" i="1"/>
  <c r="BA569" i="1"/>
  <c r="BA570" i="1"/>
  <c r="BA571" i="1"/>
  <c r="BA572" i="1"/>
  <c r="BA573" i="1"/>
  <c r="BA574" i="1"/>
  <c r="BA575" i="1"/>
  <c r="BA576" i="1"/>
  <c r="BA577" i="1"/>
  <c r="BA578" i="1"/>
  <c r="BA579" i="1"/>
  <c r="BA580" i="1"/>
  <c r="BA581" i="1"/>
  <c r="BA582" i="1"/>
  <c r="BA583" i="1"/>
  <c r="BA584" i="1"/>
  <c r="BA585" i="1"/>
  <c r="BA586" i="1"/>
  <c r="BA587" i="1"/>
  <c r="BA588" i="1"/>
  <c r="BA589" i="1"/>
  <c r="BA590" i="1"/>
  <c r="BA591" i="1"/>
  <c r="BA592" i="1"/>
  <c r="BA593" i="1"/>
  <c r="BA594" i="1"/>
  <c r="BA595" i="1"/>
  <c r="BA596" i="1"/>
  <c r="BA597" i="1"/>
  <c r="BA598" i="1"/>
  <c r="BA599" i="1"/>
  <c r="BA600" i="1"/>
  <c r="BA601" i="1"/>
  <c r="BA602" i="1"/>
  <c r="BA603" i="1"/>
  <c r="BA604" i="1"/>
  <c r="BA605" i="1"/>
  <c r="BA606" i="1"/>
  <c r="BA607" i="1"/>
  <c r="BA608" i="1"/>
  <c r="BA609" i="1"/>
  <c r="BA610" i="1"/>
  <c r="BA611" i="1"/>
  <c r="BA612" i="1"/>
  <c r="BA613" i="1"/>
  <c r="BA614" i="1"/>
  <c r="BA615" i="1"/>
  <c r="BA616" i="1"/>
  <c r="BA617" i="1"/>
  <c r="BA618" i="1"/>
  <c r="BA619" i="1"/>
  <c r="BA620" i="1"/>
  <c r="BA621" i="1"/>
  <c r="BA622" i="1"/>
  <c r="BA623" i="1"/>
  <c r="BA624" i="1"/>
  <c r="BA625" i="1"/>
  <c r="BA626" i="1"/>
  <c r="BA627" i="1"/>
  <c r="BA628" i="1"/>
  <c r="BA629" i="1"/>
  <c r="BA630" i="1"/>
  <c r="BA631" i="1"/>
  <c r="BA632" i="1"/>
  <c r="BA633" i="1"/>
  <c r="BA634" i="1"/>
  <c r="BA635" i="1"/>
  <c r="BA636" i="1"/>
  <c r="BA637" i="1"/>
  <c r="BA638" i="1"/>
  <c r="BA639" i="1"/>
  <c r="BA640" i="1"/>
  <c r="BA641" i="1"/>
  <c r="BA642" i="1"/>
  <c r="BA643" i="1"/>
  <c r="BA644" i="1"/>
  <c r="BA645" i="1"/>
  <c r="BA646" i="1"/>
  <c r="BA647" i="1"/>
  <c r="BA648" i="1"/>
  <c r="BA649" i="1"/>
  <c r="BA650" i="1"/>
  <c r="BA651" i="1"/>
  <c r="BA652" i="1"/>
  <c r="BA653" i="1"/>
  <c r="BA654" i="1"/>
  <c r="BA655" i="1"/>
  <c r="BA656" i="1"/>
  <c r="BA657" i="1"/>
  <c r="BA658" i="1"/>
  <c r="BA659" i="1"/>
  <c r="BA660" i="1"/>
  <c r="BA661" i="1"/>
  <c r="BA662" i="1"/>
  <c r="BA663" i="1"/>
  <c r="BA664" i="1"/>
  <c r="BA665" i="1"/>
  <c r="BA666" i="1"/>
  <c r="BA667" i="1"/>
  <c r="BA668" i="1"/>
  <c r="BA669" i="1"/>
  <c r="BA670" i="1"/>
  <c r="BA671" i="1"/>
  <c r="BA672" i="1"/>
  <c r="BA673" i="1"/>
  <c r="BA674" i="1"/>
  <c r="BA675" i="1"/>
  <c r="BA676" i="1"/>
  <c r="BA677" i="1"/>
  <c r="BA678" i="1"/>
  <c r="BA679" i="1"/>
  <c r="BA680" i="1"/>
  <c r="BA681" i="1"/>
  <c r="BA682" i="1"/>
  <c r="BA683" i="1"/>
  <c r="BA684" i="1"/>
  <c r="BA685" i="1"/>
  <c r="BA686" i="1"/>
  <c r="BA687" i="1"/>
  <c r="BA688" i="1"/>
  <c r="BA689" i="1"/>
  <c r="BA690" i="1"/>
  <c r="BA691" i="1"/>
  <c r="BA692" i="1"/>
  <c r="BA693" i="1"/>
  <c r="BA694" i="1"/>
  <c r="BA695" i="1"/>
  <c r="BA696" i="1"/>
  <c r="BA697" i="1"/>
  <c r="BA698" i="1"/>
  <c r="BA699" i="1"/>
  <c r="BA700" i="1"/>
  <c r="BA701" i="1"/>
  <c r="BA702" i="1"/>
  <c r="BA703" i="1"/>
  <c r="BA704" i="1"/>
  <c r="BA705" i="1"/>
  <c r="BA706" i="1"/>
  <c r="BA707" i="1"/>
  <c r="BA708" i="1"/>
  <c r="BA709" i="1"/>
  <c r="BA710" i="1"/>
  <c r="BA711" i="1"/>
  <c r="BA712" i="1"/>
  <c r="BA713" i="1"/>
  <c r="BA714" i="1"/>
  <c r="BA715" i="1"/>
  <c r="BA716" i="1"/>
  <c r="BA717" i="1"/>
  <c r="BA718" i="1"/>
  <c r="BA719" i="1"/>
  <c r="BA720" i="1"/>
  <c r="BA721" i="1"/>
  <c r="BA722" i="1"/>
  <c r="BA723" i="1"/>
  <c r="BA724" i="1"/>
  <c r="BA725" i="1"/>
  <c r="BA726" i="1"/>
  <c r="BA727" i="1"/>
  <c r="BA728" i="1"/>
  <c r="BA729" i="1"/>
  <c r="BA730" i="1"/>
  <c r="BA731" i="1"/>
  <c r="BA732" i="1"/>
  <c r="BA733" i="1"/>
  <c r="BA734" i="1"/>
  <c r="BA735" i="1"/>
  <c r="BA736" i="1"/>
  <c r="BA737" i="1"/>
  <c r="BA738" i="1"/>
  <c r="BA739" i="1"/>
  <c r="BA740" i="1"/>
  <c r="BA741" i="1"/>
  <c r="BA742" i="1"/>
  <c r="BA743" i="1"/>
  <c r="BA744" i="1"/>
  <c r="BA745" i="1"/>
  <c r="BA746" i="1"/>
  <c r="BA747" i="1"/>
  <c r="BA748" i="1"/>
  <c r="BA749" i="1"/>
  <c r="BA750" i="1"/>
  <c r="BA751" i="1"/>
  <c r="BA752" i="1"/>
  <c r="BA753" i="1"/>
  <c r="BA754" i="1"/>
  <c r="BA755" i="1"/>
  <c r="BA756" i="1"/>
  <c r="BA757" i="1"/>
  <c r="BA758" i="1"/>
  <c r="BA759" i="1"/>
  <c r="BA760" i="1"/>
  <c r="BA761" i="1"/>
  <c r="BA762" i="1"/>
  <c r="BA763" i="1"/>
  <c r="BA764" i="1"/>
  <c r="BA765" i="1"/>
  <c r="BA766" i="1"/>
  <c r="BA767" i="1"/>
  <c r="BA768" i="1"/>
  <c r="BA769" i="1"/>
  <c r="BA770" i="1"/>
  <c r="BA771" i="1"/>
  <c r="BA772" i="1"/>
  <c r="BA773" i="1"/>
  <c r="BA774" i="1"/>
  <c r="BA775" i="1"/>
  <c r="BA776" i="1"/>
  <c r="BA777" i="1"/>
  <c r="BA778" i="1"/>
  <c r="BA779" i="1"/>
  <c r="BA780" i="1"/>
  <c r="BA781" i="1"/>
  <c r="BA782" i="1"/>
  <c r="BA783" i="1"/>
  <c r="BA784" i="1"/>
  <c r="BA785" i="1"/>
  <c r="BA786" i="1"/>
  <c r="BA787" i="1"/>
  <c r="BA788" i="1"/>
  <c r="BA789" i="1"/>
  <c r="BA790" i="1"/>
  <c r="BA791" i="1"/>
  <c r="BA792" i="1"/>
  <c r="BA793" i="1"/>
  <c r="BA794" i="1"/>
  <c r="BA795" i="1"/>
  <c r="AZ3" i="1"/>
  <c r="AZ4" i="1"/>
  <c r="AZ5" i="1"/>
  <c r="AZ6" i="1"/>
  <c r="AZ7" i="1"/>
  <c r="AZ8" i="1"/>
  <c r="AZ9" i="1"/>
  <c r="AZ10" i="1"/>
  <c r="AZ11" i="1"/>
  <c r="AZ12" i="1"/>
  <c r="AZ13" i="1"/>
  <c r="AZ14" i="1"/>
  <c r="AZ15" i="1"/>
  <c r="AZ16" i="1"/>
  <c r="AZ17" i="1"/>
  <c r="AZ18" i="1"/>
  <c r="AZ19" i="1"/>
  <c r="AZ20" i="1"/>
  <c r="AZ21" i="1"/>
  <c r="AZ22" i="1"/>
  <c r="AZ23" i="1"/>
  <c r="AZ24" i="1"/>
  <c r="AZ25" i="1"/>
  <c r="AZ26" i="1"/>
  <c r="AZ27" i="1"/>
  <c r="AZ28" i="1"/>
  <c r="AZ29" i="1"/>
  <c r="AZ30" i="1"/>
  <c r="AZ31" i="1"/>
  <c r="AZ32" i="1"/>
  <c r="AZ33" i="1"/>
  <c r="AZ34" i="1"/>
  <c r="AZ35" i="1"/>
  <c r="AZ36" i="1"/>
  <c r="AZ37" i="1"/>
  <c r="AZ38" i="1"/>
  <c r="AZ39" i="1"/>
  <c r="AZ40" i="1"/>
  <c r="AZ41" i="1"/>
  <c r="AZ42" i="1"/>
  <c r="AZ43" i="1"/>
  <c r="AZ44" i="1"/>
  <c r="AZ45" i="1"/>
  <c r="AZ46" i="1"/>
  <c r="AZ47" i="1"/>
  <c r="AZ48" i="1"/>
  <c r="AZ49" i="1"/>
  <c r="AZ50" i="1"/>
  <c r="AZ51" i="1"/>
  <c r="AZ52" i="1"/>
  <c r="AZ53" i="1"/>
  <c r="AZ54" i="1"/>
  <c r="AZ55" i="1"/>
  <c r="AZ56" i="1"/>
  <c r="AZ57" i="1"/>
  <c r="AZ58" i="1"/>
  <c r="AZ59" i="1"/>
  <c r="AZ60" i="1"/>
  <c r="AZ61" i="1"/>
  <c r="AZ62" i="1"/>
  <c r="AZ63" i="1"/>
  <c r="AZ64" i="1"/>
  <c r="AZ65" i="1"/>
  <c r="AZ66" i="1"/>
  <c r="AZ67" i="1"/>
  <c r="AZ68" i="1"/>
  <c r="AZ69" i="1"/>
  <c r="AZ70" i="1"/>
  <c r="AZ71" i="1"/>
  <c r="AZ72" i="1"/>
  <c r="AZ73" i="1"/>
  <c r="AZ74" i="1"/>
  <c r="AZ75" i="1"/>
  <c r="AZ76" i="1"/>
  <c r="AZ77" i="1"/>
  <c r="AZ78" i="1"/>
  <c r="AZ79" i="1"/>
  <c r="AZ80" i="1"/>
  <c r="AZ81" i="1"/>
  <c r="AZ82" i="1"/>
  <c r="AZ83" i="1"/>
  <c r="AZ84" i="1"/>
  <c r="AZ85" i="1"/>
  <c r="AZ86" i="1"/>
  <c r="AZ87" i="1"/>
  <c r="AZ88" i="1"/>
  <c r="AZ89" i="1"/>
  <c r="AZ90" i="1"/>
  <c r="AZ91" i="1"/>
  <c r="AZ92" i="1"/>
  <c r="AZ93" i="1"/>
  <c r="AZ94" i="1"/>
  <c r="AZ95" i="1"/>
  <c r="AZ96" i="1"/>
  <c r="AZ97" i="1"/>
  <c r="AZ98" i="1"/>
  <c r="AZ99" i="1"/>
  <c r="AZ100" i="1"/>
  <c r="AZ101" i="1"/>
  <c r="AZ102" i="1"/>
  <c r="AZ103" i="1"/>
  <c r="AZ104" i="1"/>
  <c r="AZ105" i="1"/>
  <c r="AZ106" i="1"/>
  <c r="AZ107" i="1"/>
  <c r="AZ108" i="1"/>
  <c r="AZ109" i="1"/>
  <c r="AZ110" i="1"/>
  <c r="AZ111" i="1"/>
  <c r="AZ112" i="1"/>
  <c r="AZ113" i="1"/>
  <c r="AZ114" i="1"/>
  <c r="AZ115" i="1"/>
  <c r="AZ116" i="1"/>
  <c r="AZ117" i="1"/>
  <c r="AZ118" i="1"/>
  <c r="AZ119" i="1"/>
  <c r="AZ120" i="1"/>
  <c r="AZ121" i="1"/>
  <c r="AZ122" i="1"/>
  <c r="AZ123" i="1"/>
  <c r="AZ124" i="1"/>
  <c r="AZ125" i="1"/>
  <c r="AZ126" i="1"/>
  <c r="AZ127" i="1"/>
  <c r="AZ128" i="1"/>
  <c r="AZ129" i="1"/>
  <c r="AZ130" i="1"/>
  <c r="AZ131" i="1"/>
  <c r="AZ132" i="1"/>
  <c r="AZ133" i="1"/>
  <c r="AZ134" i="1"/>
  <c r="AZ135" i="1"/>
  <c r="AZ136" i="1"/>
  <c r="AZ137" i="1"/>
  <c r="AZ138" i="1"/>
  <c r="AZ139" i="1"/>
  <c r="AZ140" i="1"/>
  <c r="AZ141" i="1"/>
  <c r="AZ142" i="1"/>
  <c r="AZ143" i="1"/>
  <c r="AZ144" i="1"/>
  <c r="AZ145" i="1"/>
  <c r="AZ146" i="1"/>
  <c r="AZ147" i="1"/>
  <c r="AZ148" i="1"/>
  <c r="AZ149" i="1"/>
  <c r="AZ150" i="1"/>
  <c r="AZ151" i="1"/>
  <c r="AZ152" i="1"/>
  <c r="AZ153" i="1"/>
  <c r="AZ154" i="1"/>
  <c r="AZ155" i="1"/>
  <c r="AZ156" i="1"/>
  <c r="AZ157" i="1"/>
  <c r="AZ158" i="1"/>
  <c r="AZ159" i="1"/>
  <c r="AZ160" i="1"/>
  <c r="AZ161" i="1"/>
  <c r="AZ162" i="1"/>
  <c r="AZ163" i="1"/>
  <c r="AZ164" i="1"/>
  <c r="AZ165" i="1"/>
  <c r="AZ166" i="1"/>
  <c r="AZ167" i="1"/>
  <c r="AZ168" i="1"/>
  <c r="AZ169" i="1"/>
  <c r="AZ170" i="1"/>
  <c r="AZ171" i="1"/>
  <c r="AZ172" i="1"/>
  <c r="AZ173" i="1"/>
  <c r="AZ174" i="1"/>
  <c r="AZ175" i="1"/>
  <c r="AZ176" i="1"/>
  <c r="AZ177" i="1"/>
  <c r="AZ178" i="1"/>
  <c r="AZ179" i="1"/>
  <c r="AZ180" i="1"/>
  <c r="AZ181" i="1"/>
  <c r="AZ182" i="1"/>
  <c r="AZ183" i="1"/>
  <c r="AZ184" i="1"/>
  <c r="AZ185" i="1"/>
  <c r="AZ186" i="1"/>
  <c r="AZ187" i="1"/>
  <c r="AZ188" i="1"/>
  <c r="AZ189" i="1"/>
  <c r="AZ190" i="1"/>
  <c r="AZ191" i="1"/>
  <c r="AZ192" i="1"/>
  <c r="AZ193" i="1"/>
  <c r="AZ194" i="1"/>
  <c r="AZ195" i="1"/>
  <c r="AZ196" i="1"/>
  <c r="AZ197" i="1"/>
  <c r="AZ198" i="1"/>
  <c r="AZ199" i="1"/>
  <c r="AZ200" i="1"/>
  <c r="AZ201" i="1"/>
  <c r="AZ202" i="1"/>
  <c r="AZ203" i="1"/>
  <c r="AZ204" i="1"/>
  <c r="AZ205" i="1"/>
  <c r="AZ206" i="1"/>
  <c r="AZ207" i="1"/>
  <c r="AZ208" i="1"/>
  <c r="AZ209" i="1"/>
  <c r="AZ210" i="1"/>
  <c r="AZ211" i="1"/>
  <c r="AZ212" i="1"/>
  <c r="AZ213" i="1"/>
  <c r="AZ214" i="1"/>
  <c r="AZ215" i="1"/>
  <c r="AZ216" i="1"/>
  <c r="AZ217" i="1"/>
  <c r="AZ218" i="1"/>
  <c r="AZ219" i="1"/>
  <c r="AZ220" i="1"/>
  <c r="AZ221" i="1"/>
  <c r="AZ222" i="1"/>
  <c r="AZ223" i="1"/>
  <c r="AZ224" i="1"/>
  <c r="AZ225" i="1"/>
  <c r="AZ226" i="1"/>
  <c r="AZ227" i="1"/>
  <c r="AZ228" i="1"/>
  <c r="AZ229" i="1"/>
  <c r="AZ230" i="1"/>
  <c r="AZ231" i="1"/>
  <c r="AZ232" i="1"/>
  <c r="AZ233" i="1"/>
  <c r="AZ234" i="1"/>
  <c r="AZ235" i="1"/>
  <c r="AZ236" i="1"/>
  <c r="AZ237" i="1"/>
  <c r="AZ238" i="1"/>
  <c r="AZ239" i="1"/>
  <c r="AZ240" i="1"/>
  <c r="AZ241" i="1"/>
  <c r="AZ242" i="1"/>
  <c r="AZ243" i="1"/>
  <c r="AZ244" i="1"/>
  <c r="AZ245" i="1"/>
  <c r="AZ246" i="1"/>
  <c r="AZ247" i="1"/>
  <c r="AZ248" i="1"/>
  <c r="AZ249" i="1"/>
  <c r="AZ250" i="1"/>
  <c r="AZ251" i="1"/>
  <c r="AZ252" i="1"/>
  <c r="AZ253" i="1"/>
  <c r="AZ254" i="1"/>
  <c r="AZ255" i="1"/>
  <c r="AZ256" i="1"/>
  <c r="AZ257" i="1"/>
  <c r="AZ258" i="1"/>
  <c r="AZ259" i="1"/>
  <c r="AZ260" i="1"/>
  <c r="AZ261" i="1"/>
  <c r="AZ262" i="1"/>
  <c r="AZ263" i="1"/>
  <c r="AZ264" i="1"/>
  <c r="AZ265" i="1"/>
  <c r="AZ266" i="1"/>
  <c r="AZ267" i="1"/>
  <c r="AZ268" i="1"/>
  <c r="AZ269" i="1"/>
  <c r="AZ270" i="1"/>
  <c r="AZ271" i="1"/>
  <c r="AZ272" i="1"/>
  <c r="AZ273" i="1"/>
  <c r="AZ274" i="1"/>
  <c r="AZ275" i="1"/>
  <c r="AZ276" i="1"/>
  <c r="AZ277" i="1"/>
  <c r="AZ278" i="1"/>
  <c r="AZ279" i="1"/>
  <c r="AZ280" i="1"/>
  <c r="AZ281" i="1"/>
  <c r="AZ282" i="1"/>
  <c r="AZ283" i="1"/>
  <c r="AZ284" i="1"/>
  <c r="AZ285" i="1"/>
  <c r="AZ286" i="1"/>
  <c r="AZ287" i="1"/>
  <c r="AZ288" i="1"/>
  <c r="AZ289" i="1"/>
  <c r="AZ290" i="1"/>
  <c r="AZ291" i="1"/>
  <c r="AZ292" i="1"/>
  <c r="AZ293" i="1"/>
  <c r="AZ294" i="1"/>
  <c r="AZ295" i="1"/>
  <c r="AZ296" i="1"/>
  <c r="AZ297" i="1"/>
  <c r="AZ298" i="1"/>
  <c r="AZ299" i="1"/>
  <c r="AZ300" i="1"/>
  <c r="AZ301" i="1"/>
  <c r="AZ302" i="1"/>
  <c r="AZ303" i="1"/>
  <c r="AZ304" i="1"/>
  <c r="AZ305" i="1"/>
  <c r="AZ306" i="1"/>
  <c r="AZ307" i="1"/>
  <c r="AZ308" i="1"/>
  <c r="AZ309" i="1"/>
  <c r="AZ310" i="1"/>
  <c r="AZ311" i="1"/>
  <c r="AZ312" i="1"/>
  <c r="AZ313" i="1"/>
  <c r="AZ314" i="1"/>
  <c r="AZ315" i="1"/>
  <c r="AZ316" i="1"/>
  <c r="AZ317" i="1"/>
  <c r="AZ318" i="1"/>
  <c r="AZ319" i="1"/>
  <c r="AZ320" i="1"/>
  <c r="AZ321" i="1"/>
  <c r="AZ322" i="1"/>
  <c r="AZ323" i="1"/>
  <c r="AZ324" i="1"/>
  <c r="AZ325" i="1"/>
  <c r="AZ326" i="1"/>
  <c r="AZ327" i="1"/>
  <c r="AZ328" i="1"/>
  <c r="AZ329" i="1"/>
  <c r="AZ330" i="1"/>
  <c r="AZ331" i="1"/>
  <c r="AZ332" i="1"/>
  <c r="AZ333" i="1"/>
  <c r="AZ334" i="1"/>
  <c r="AZ335" i="1"/>
  <c r="AZ336" i="1"/>
  <c r="AZ337" i="1"/>
  <c r="AZ338" i="1"/>
  <c r="AZ339" i="1"/>
  <c r="AZ340" i="1"/>
  <c r="AZ341" i="1"/>
  <c r="AZ342" i="1"/>
  <c r="AZ343" i="1"/>
  <c r="AZ344" i="1"/>
  <c r="AZ345" i="1"/>
  <c r="AZ346" i="1"/>
  <c r="AZ347" i="1"/>
  <c r="AZ348" i="1"/>
  <c r="AZ349" i="1"/>
  <c r="AZ350" i="1"/>
  <c r="AZ351" i="1"/>
  <c r="AZ352" i="1"/>
  <c r="AZ353" i="1"/>
  <c r="AZ354" i="1"/>
  <c r="AZ355" i="1"/>
  <c r="AZ356" i="1"/>
  <c r="AZ357" i="1"/>
  <c r="AZ358" i="1"/>
  <c r="AZ359" i="1"/>
  <c r="AZ360" i="1"/>
  <c r="AZ361" i="1"/>
  <c r="AZ362" i="1"/>
  <c r="AZ363" i="1"/>
  <c r="AZ364" i="1"/>
  <c r="AZ365" i="1"/>
  <c r="AZ366" i="1"/>
  <c r="AZ367" i="1"/>
  <c r="AZ368" i="1"/>
  <c r="AZ369" i="1"/>
  <c r="AZ370" i="1"/>
  <c r="AZ371" i="1"/>
  <c r="AZ372" i="1"/>
  <c r="AZ373" i="1"/>
  <c r="AZ374" i="1"/>
  <c r="AZ375" i="1"/>
  <c r="AZ376" i="1"/>
  <c r="AZ377" i="1"/>
  <c r="AZ378" i="1"/>
  <c r="AZ379" i="1"/>
  <c r="AZ380" i="1"/>
  <c r="AZ381" i="1"/>
  <c r="AZ382" i="1"/>
  <c r="AZ383" i="1"/>
  <c r="AZ384" i="1"/>
  <c r="AZ385" i="1"/>
  <c r="AZ386" i="1"/>
  <c r="AZ387" i="1"/>
  <c r="AZ388" i="1"/>
  <c r="AZ389" i="1"/>
  <c r="AZ390" i="1"/>
  <c r="AZ391" i="1"/>
  <c r="AZ392" i="1"/>
  <c r="AZ393" i="1"/>
  <c r="AZ394" i="1"/>
  <c r="AZ395" i="1"/>
  <c r="AZ396" i="1"/>
  <c r="AZ397" i="1"/>
  <c r="AZ398" i="1"/>
  <c r="AZ399" i="1"/>
  <c r="AZ400" i="1"/>
  <c r="AZ401" i="1"/>
  <c r="AZ402" i="1"/>
  <c r="AZ403" i="1"/>
  <c r="AZ404" i="1"/>
  <c r="AZ405" i="1"/>
  <c r="AZ406" i="1"/>
  <c r="AZ407" i="1"/>
  <c r="AZ408" i="1"/>
  <c r="AZ409" i="1"/>
  <c r="AZ410" i="1"/>
  <c r="AZ411" i="1"/>
  <c r="AZ412" i="1"/>
  <c r="AZ413" i="1"/>
  <c r="AZ414" i="1"/>
  <c r="AZ415" i="1"/>
  <c r="AZ416" i="1"/>
  <c r="AZ417" i="1"/>
  <c r="AZ418" i="1"/>
  <c r="AZ419" i="1"/>
  <c r="AZ420" i="1"/>
  <c r="AZ421" i="1"/>
  <c r="AZ422" i="1"/>
  <c r="AZ423" i="1"/>
  <c r="AZ424" i="1"/>
  <c r="AZ425" i="1"/>
  <c r="AZ426" i="1"/>
  <c r="AZ427" i="1"/>
  <c r="AZ428" i="1"/>
  <c r="AZ429" i="1"/>
  <c r="AZ430" i="1"/>
  <c r="AZ431" i="1"/>
  <c r="AZ432" i="1"/>
  <c r="AZ433" i="1"/>
  <c r="AZ434" i="1"/>
  <c r="AZ435" i="1"/>
  <c r="AZ436" i="1"/>
  <c r="AZ437" i="1"/>
  <c r="AZ438" i="1"/>
  <c r="AZ439" i="1"/>
  <c r="AZ440" i="1"/>
  <c r="AZ441" i="1"/>
  <c r="AZ442" i="1"/>
  <c r="AZ443" i="1"/>
  <c r="AZ444" i="1"/>
  <c r="AZ445" i="1"/>
  <c r="AZ446" i="1"/>
  <c r="AZ447" i="1"/>
  <c r="AZ448" i="1"/>
  <c r="AZ449" i="1"/>
  <c r="AZ450" i="1"/>
  <c r="AZ451" i="1"/>
  <c r="AZ452" i="1"/>
  <c r="AZ453" i="1"/>
  <c r="AZ454" i="1"/>
  <c r="AZ455" i="1"/>
  <c r="AZ456" i="1"/>
  <c r="AZ457" i="1"/>
  <c r="AZ458" i="1"/>
  <c r="AZ459" i="1"/>
  <c r="AZ460" i="1"/>
  <c r="AZ461" i="1"/>
  <c r="AZ462" i="1"/>
  <c r="AZ463" i="1"/>
  <c r="AZ464" i="1"/>
  <c r="AZ465" i="1"/>
  <c r="AZ466" i="1"/>
  <c r="AZ467" i="1"/>
  <c r="AZ468" i="1"/>
  <c r="AZ469" i="1"/>
  <c r="AZ470" i="1"/>
  <c r="AZ471" i="1"/>
  <c r="AZ472" i="1"/>
  <c r="AZ473" i="1"/>
  <c r="AZ474" i="1"/>
  <c r="AZ475" i="1"/>
  <c r="AZ476" i="1"/>
  <c r="AZ477" i="1"/>
  <c r="AZ478" i="1"/>
  <c r="AZ479" i="1"/>
  <c r="AZ480" i="1"/>
  <c r="AZ481" i="1"/>
  <c r="AZ482" i="1"/>
  <c r="AZ483" i="1"/>
  <c r="AZ484" i="1"/>
  <c r="AZ485" i="1"/>
  <c r="AZ486" i="1"/>
  <c r="AZ487" i="1"/>
  <c r="AZ488" i="1"/>
  <c r="AZ489" i="1"/>
  <c r="AZ490" i="1"/>
  <c r="AZ491" i="1"/>
  <c r="AZ492" i="1"/>
  <c r="AZ493" i="1"/>
  <c r="AZ494" i="1"/>
  <c r="AZ495" i="1"/>
  <c r="AZ496" i="1"/>
  <c r="AZ497" i="1"/>
  <c r="AZ498" i="1"/>
  <c r="AZ499" i="1"/>
  <c r="AZ500" i="1"/>
  <c r="AZ501" i="1"/>
  <c r="AZ502" i="1"/>
  <c r="AZ503" i="1"/>
  <c r="AZ504" i="1"/>
  <c r="AZ505" i="1"/>
  <c r="AZ506" i="1"/>
  <c r="AZ507" i="1"/>
  <c r="AZ508" i="1"/>
  <c r="AZ509" i="1"/>
  <c r="AZ510" i="1"/>
  <c r="AZ511" i="1"/>
  <c r="AZ512" i="1"/>
  <c r="AZ513" i="1"/>
  <c r="AZ514" i="1"/>
  <c r="AZ515" i="1"/>
  <c r="AZ516" i="1"/>
  <c r="AZ517" i="1"/>
  <c r="AZ518" i="1"/>
  <c r="AZ519" i="1"/>
  <c r="AZ520" i="1"/>
  <c r="AZ521" i="1"/>
  <c r="AZ522" i="1"/>
  <c r="AZ523" i="1"/>
  <c r="AZ524" i="1"/>
  <c r="AZ525" i="1"/>
  <c r="AZ526" i="1"/>
  <c r="AZ527" i="1"/>
  <c r="AZ528" i="1"/>
  <c r="AZ529" i="1"/>
  <c r="AZ530" i="1"/>
  <c r="AZ531" i="1"/>
  <c r="AZ532" i="1"/>
  <c r="AZ533" i="1"/>
  <c r="AZ534" i="1"/>
  <c r="AZ535" i="1"/>
  <c r="AZ536" i="1"/>
  <c r="AZ537" i="1"/>
  <c r="AZ538" i="1"/>
  <c r="AZ539" i="1"/>
  <c r="AZ540" i="1"/>
  <c r="AZ541" i="1"/>
  <c r="AZ542" i="1"/>
  <c r="AZ543" i="1"/>
  <c r="AZ544" i="1"/>
  <c r="AZ545" i="1"/>
  <c r="AZ546" i="1"/>
  <c r="AZ547" i="1"/>
  <c r="AZ548" i="1"/>
  <c r="AZ549" i="1"/>
  <c r="AZ550" i="1"/>
  <c r="AZ551" i="1"/>
  <c r="AZ552" i="1"/>
  <c r="AZ553" i="1"/>
  <c r="AZ554" i="1"/>
  <c r="AZ555" i="1"/>
  <c r="AZ556" i="1"/>
  <c r="AZ557" i="1"/>
  <c r="AZ558" i="1"/>
  <c r="AZ559" i="1"/>
  <c r="AZ560" i="1"/>
  <c r="AZ561" i="1"/>
  <c r="AZ562" i="1"/>
  <c r="AZ563" i="1"/>
  <c r="AZ564" i="1"/>
  <c r="AZ565" i="1"/>
  <c r="AZ566" i="1"/>
  <c r="AZ567" i="1"/>
  <c r="AZ568" i="1"/>
  <c r="AZ569" i="1"/>
  <c r="AZ570" i="1"/>
  <c r="AZ571" i="1"/>
  <c r="AZ572" i="1"/>
  <c r="AZ573" i="1"/>
  <c r="AZ574" i="1"/>
  <c r="AZ575" i="1"/>
  <c r="AZ576" i="1"/>
  <c r="AZ577" i="1"/>
  <c r="AZ578" i="1"/>
  <c r="AZ579" i="1"/>
  <c r="AZ580" i="1"/>
  <c r="AZ581" i="1"/>
  <c r="AZ582" i="1"/>
  <c r="AZ583" i="1"/>
  <c r="AZ584" i="1"/>
  <c r="AZ585" i="1"/>
  <c r="AZ586" i="1"/>
  <c r="AZ587" i="1"/>
  <c r="AZ588" i="1"/>
  <c r="AZ589" i="1"/>
  <c r="AZ590" i="1"/>
  <c r="AZ591" i="1"/>
  <c r="AZ592" i="1"/>
  <c r="AZ593" i="1"/>
  <c r="AZ594" i="1"/>
  <c r="AZ595" i="1"/>
  <c r="AZ596" i="1"/>
  <c r="AZ597" i="1"/>
  <c r="AZ598" i="1"/>
  <c r="AZ599" i="1"/>
  <c r="AZ600" i="1"/>
  <c r="AZ601" i="1"/>
  <c r="AZ602" i="1"/>
  <c r="AZ603" i="1"/>
  <c r="AZ604" i="1"/>
  <c r="AZ605" i="1"/>
  <c r="AZ606" i="1"/>
  <c r="AZ607" i="1"/>
  <c r="AZ608" i="1"/>
  <c r="AZ609" i="1"/>
  <c r="AZ610" i="1"/>
  <c r="AZ611" i="1"/>
  <c r="AZ612" i="1"/>
  <c r="AZ613" i="1"/>
  <c r="AZ614" i="1"/>
  <c r="AZ615" i="1"/>
  <c r="AZ616" i="1"/>
  <c r="AZ617" i="1"/>
  <c r="AZ618" i="1"/>
  <c r="AZ619" i="1"/>
  <c r="AZ620" i="1"/>
  <c r="AZ621" i="1"/>
  <c r="AZ622" i="1"/>
  <c r="AZ623" i="1"/>
  <c r="AZ624" i="1"/>
  <c r="AZ625" i="1"/>
  <c r="AZ626" i="1"/>
  <c r="AZ627" i="1"/>
  <c r="AZ628" i="1"/>
  <c r="AZ629" i="1"/>
  <c r="AZ630" i="1"/>
  <c r="AZ631" i="1"/>
  <c r="AZ632" i="1"/>
  <c r="AZ633" i="1"/>
  <c r="AZ634" i="1"/>
  <c r="AZ635" i="1"/>
  <c r="AZ636" i="1"/>
  <c r="AZ637" i="1"/>
  <c r="AZ638" i="1"/>
  <c r="AZ639" i="1"/>
  <c r="AZ640" i="1"/>
  <c r="AZ641" i="1"/>
  <c r="AZ642" i="1"/>
  <c r="AZ643" i="1"/>
  <c r="AZ644" i="1"/>
  <c r="AZ645" i="1"/>
  <c r="AZ646" i="1"/>
  <c r="AZ647" i="1"/>
  <c r="AZ648" i="1"/>
  <c r="AZ649" i="1"/>
  <c r="AZ650" i="1"/>
  <c r="AZ651" i="1"/>
  <c r="AZ652" i="1"/>
  <c r="AZ653" i="1"/>
  <c r="AZ654" i="1"/>
  <c r="AZ655" i="1"/>
  <c r="AZ656" i="1"/>
  <c r="AZ657" i="1"/>
  <c r="AZ658" i="1"/>
  <c r="AZ659" i="1"/>
  <c r="AZ660" i="1"/>
  <c r="AZ661" i="1"/>
  <c r="AZ662" i="1"/>
  <c r="AZ663" i="1"/>
  <c r="AZ664" i="1"/>
  <c r="AZ665" i="1"/>
  <c r="AZ666" i="1"/>
  <c r="AZ667" i="1"/>
  <c r="AZ668" i="1"/>
  <c r="AZ669" i="1"/>
  <c r="AZ670" i="1"/>
  <c r="AZ671" i="1"/>
  <c r="AZ672" i="1"/>
  <c r="AZ673" i="1"/>
  <c r="AZ674" i="1"/>
  <c r="AZ675" i="1"/>
  <c r="AZ676" i="1"/>
  <c r="AZ677" i="1"/>
  <c r="AZ678" i="1"/>
  <c r="AZ679" i="1"/>
  <c r="AZ680" i="1"/>
  <c r="AZ681" i="1"/>
  <c r="AZ682" i="1"/>
  <c r="AZ683" i="1"/>
  <c r="AZ684" i="1"/>
  <c r="AZ685" i="1"/>
  <c r="AZ686" i="1"/>
  <c r="AZ687" i="1"/>
  <c r="AZ688" i="1"/>
  <c r="AZ689" i="1"/>
  <c r="AZ690" i="1"/>
  <c r="AZ691" i="1"/>
  <c r="AZ692" i="1"/>
  <c r="AZ693" i="1"/>
  <c r="AZ694" i="1"/>
  <c r="AZ695" i="1"/>
  <c r="AZ696" i="1"/>
  <c r="AZ697" i="1"/>
  <c r="AZ698" i="1"/>
  <c r="AZ699" i="1"/>
  <c r="AZ700" i="1"/>
  <c r="AZ701" i="1"/>
  <c r="AZ702" i="1"/>
  <c r="AZ703" i="1"/>
  <c r="AZ704" i="1"/>
  <c r="AZ705" i="1"/>
  <c r="AZ706" i="1"/>
  <c r="AZ707" i="1"/>
  <c r="AZ708" i="1"/>
  <c r="AZ709" i="1"/>
  <c r="AZ710" i="1"/>
  <c r="AZ711" i="1"/>
  <c r="AZ712" i="1"/>
  <c r="AZ713" i="1"/>
  <c r="AZ714" i="1"/>
  <c r="AZ715" i="1"/>
  <c r="AZ716" i="1"/>
  <c r="AZ717" i="1"/>
  <c r="AZ718" i="1"/>
  <c r="AZ719" i="1"/>
  <c r="AZ720" i="1"/>
  <c r="AZ721" i="1"/>
  <c r="AZ722" i="1"/>
  <c r="AZ723" i="1"/>
  <c r="AZ724" i="1"/>
  <c r="AZ725" i="1"/>
  <c r="AZ726" i="1"/>
  <c r="AZ727" i="1"/>
  <c r="AZ728" i="1"/>
  <c r="AZ729" i="1"/>
  <c r="AZ730" i="1"/>
  <c r="AZ731" i="1"/>
  <c r="AZ732" i="1"/>
  <c r="AZ733" i="1"/>
  <c r="AZ734" i="1"/>
  <c r="AZ735" i="1"/>
  <c r="AZ736" i="1"/>
  <c r="AZ737" i="1"/>
  <c r="AZ738" i="1"/>
  <c r="AZ739" i="1"/>
  <c r="AZ740" i="1"/>
  <c r="AZ741" i="1"/>
  <c r="AZ742" i="1"/>
  <c r="AZ743" i="1"/>
  <c r="AZ744" i="1"/>
  <c r="AZ745" i="1"/>
  <c r="AZ746" i="1"/>
  <c r="AZ747" i="1"/>
  <c r="AZ748" i="1"/>
  <c r="AZ749" i="1"/>
  <c r="AZ750" i="1"/>
  <c r="AZ751" i="1"/>
  <c r="AZ752" i="1"/>
  <c r="AZ753" i="1"/>
  <c r="AZ754" i="1"/>
  <c r="AZ755" i="1"/>
  <c r="AZ756" i="1"/>
  <c r="AZ757" i="1"/>
  <c r="AZ758" i="1"/>
  <c r="AZ759" i="1"/>
  <c r="AZ760" i="1"/>
  <c r="AZ761" i="1"/>
  <c r="AZ762" i="1"/>
  <c r="AZ763" i="1"/>
  <c r="AZ764" i="1"/>
  <c r="AZ765" i="1"/>
  <c r="AZ766" i="1"/>
  <c r="AZ767" i="1"/>
  <c r="AZ768" i="1"/>
  <c r="AZ769" i="1"/>
  <c r="AZ770" i="1"/>
  <c r="AZ771" i="1"/>
  <c r="AZ772" i="1"/>
  <c r="AZ773" i="1"/>
  <c r="AZ774" i="1"/>
  <c r="AZ775" i="1"/>
  <c r="AZ776" i="1"/>
  <c r="AZ777" i="1"/>
  <c r="AZ778" i="1"/>
  <c r="AZ779" i="1"/>
  <c r="AZ780" i="1"/>
  <c r="AZ781" i="1"/>
  <c r="AZ782" i="1"/>
  <c r="AZ783" i="1"/>
  <c r="AZ784" i="1"/>
  <c r="AZ785" i="1"/>
  <c r="AZ786" i="1"/>
  <c r="AZ787" i="1"/>
  <c r="AZ788" i="1"/>
  <c r="AZ789" i="1"/>
  <c r="AZ790" i="1"/>
  <c r="AZ791" i="1"/>
  <c r="AZ792" i="1"/>
  <c r="AZ793" i="1"/>
  <c r="AZ794" i="1"/>
  <c r="AZ795" i="1"/>
  <c r="AX115" i="1"/>
  <c r="AX2" i="1"/>
  <c r="AX3" i="1"/>
  <c r="AX4" i="1"/>
  <c r="AX5" i="1"/>
  <c r="AX6" i="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5" i="1"/>
  <c r="AX56" i="1"/>
  <c r="AX57" i="1"/>
  <c r="AX58" i="1"/>
  <c r="AX59" i="1"/>
  <c r="AX60" i="1"/>
  <c r="AX61" i="1"/>
  <c r="AX62" i="1"/>
  <c r="AX63" i="1"/>
  <c r="AX64" i="1"/>
  <c r="AX65" i="1"/>
  <c r="AX66" i="1"/>
  <c r="AX67" i="1"/>
  <c r="AX68" i="1"/>
  <c r="AX69" i="1"/>
  <c r="AX70" i="1"/>
  <c r="AX71" i="1"/>
  <c r="AX72" i="1"/>
  <c r="AX73" i="1"/>
  <c r="AX74" i="1"/>
  <c r="AX75" i="1"/>
  <c r="AX76" i="1"/>
  <c r="AX77" i="1"/>
  <c r="AX78" i="1"/>
  <c r="AX79" i="1"/>
  <c r="AX80" i="1"/>
  <c r="AX81" i="1"/>
  <c r="AX82" i="1"/>
  <c r="AX83" i="1"/>
  <c r="AX84" i="1"/>
  <c r="AX85" i="1"/>
  <c r="AX86" i="1"/>
  <c r="AX87" i="1"/>
  <c r="AX88" i="1"/>
  <c r="AX89" i="1"/>
  <c r="AX90" i="1"/>
  <c r="AX91" i="1"/>
  <c r="AX92" i="1"/>
  <c r="AX93" i="1"/>
  <c r="AX94" i="1"/>
  <c r="AX95" i="1"/>
  <c r="AX96" i="1"/>
  <c r="AX97" i="1"/>
  <c r="AX98" i="1"/>
  <c r="AX99" i="1"/>
  <c r="AX100" i="1"/>
  <c r="AX101" i="1"/>
  <c r="AX102" i="1"/>
  <c r="AX103" i="1"/>
  <c r="AX104" i="1"/>
  <c r="AX105" i="1"/>
  <c r="AX106" i="1"/>
  <c r="AX107" i="1"/>
  <c r="AX108" i="1"/>
  <c r="AX109" i="1"/>
  <c r="AX110" i="1"/>
  <c r="AX111" i="1"/>
  <c r="AX112" i="1"/>
  <c r="AX113" i="1"/>
  <c r="AX114" i="1"/>
  <c r="AX116" i="1"/>
  <c r="AX117" i="1"/>
  <c r="AX118" i="1"/>
  <c r="AX119" i="1"/>
  <c r="AX120" i="1"/>
  <c r="AX121" i="1"/>
  <c r="AX122" i="1"/>
  <c r="AX123" i="1"/>
  <c r="AX124" i="1"/>
  <c r="AX125" i="1"/>
  <c r="AX126" i="1"/>
  <c r="AX127" i="1"/>
  <c r="AX128" i="1"/>
  <c r="AX129" i="1"/>
  <c r="AX130" i="1"/>
  <c r="AX131" i="1"/>
  <c r="AX132" i="1"/>
  <c r="AX133" i="1"/>
  <c r="AX134" i="1"/>
  <c r="AX135" i="1"/>
  <c r="AX136" i="1"/>
  <c r="AX137" i="1"/>
  <c r="AX138" i="1"/>
  <c r="AX139" i="1"/>
  <c r="AX140" i="1"/>
  <c r="AX141" i="1"/>
  <c r="AX142" i="1"/>
  <c r="AX143" i="1"/>
  <c r="AX144" i="1"/>
  <c r="AX145" i="1"/>
  <c r="AX146" i="1"/>
  <c r="AX147" i="1"/>
  <c r="AX148" i="1"/>
  <c r="AX149" i="1"/>
  <c r="AX150" i="1"/>
  <c r="AX151" i="1"/>
  <c r="AX152" i="1"/>
  <c r="AX153" i="1"/>
  <c r="AX154" i="1"/>
  <c r="AX155" i="1"/>
  <c r="AX156" i="1"/>
  <c r="AX157" i="1"/>
  <c r="AX158" i="1"/>
  <c r="AX159" i="1"/>
  <c r="AX160" i="1"/>
  <c r="AX161" i="1"/>
  <c r="AX162" i="1"/>
  <c r="AX163" i="1"/>
  <c r="AX164" i="1"/>
  <c r="AX165" i="1"/>
  <c r="AX166" i="1"/>
  <c r="AX167" i="1"/>
  <c r="AX168" i="1"/>
  <c r="AX169" i="1"/>
  <c r="AX170" i="1"/>
  <c r="AX171" i="1"/>
  <c r="AX172" i="1"/>
  <c r="AX173" i="1"/>
  <c r="AX174" i="1"/>
  <c r="AX175" i="1"/>
  <c r="AX176" i="1"/>
  <c r="AX177" i="1"/>
  <c r="AX178" i="1"/>
  <c r="AX179" i="1"/>
  <c r="AX180" i="1"/>
  <c r="AX181" i="1"/>
  <c r="AX182" i="1"/>
  <c r="AX183" i="1"/>
  <c r="AX184" i="1"/>
  <c r="AX185" i="1"/>
  <c r="AX186" i="1"/>
  <c r="AX187" i="1"/>
  <c r="AX188" i="1"/>
  <c r="AX189" i="1"/>
  <c r="AX190" i="1"/>
  <c r="AX191" i="1"/>
  <c r="AX192" i="1"/>
  <c r="AX193" i="1"/>
  <c r="AX194" i="1"/>
  <c r="AX195" i="1"/>
  <c r="AX196" i="1"/>
  <c r="AX197" i="1"/>
  <c r="AX198" i="1"/>
  <c r="AX199" i="1"/>
  <c r="AX200" i="1"/>
  <c r="AX201" i="1"/>
  <c r="AX202" i="1"/>
  <c r="AX203" i="1"/>
  <c r="AX204" i="1"/>
  <c r="AX205" i="1"/>
  <c r="AX206" i="1"/>
  <c r="AX207" i="1"/>
  <c r="AX208" i="1"/>
  <c r="AX209" i="1"/>
  <c r="AX210" i="1"/>
  <c r="AX211" i="1"/>
  <c r="AX212" i="1"/>
  <c r="AX213" i="1"/>
  <c r="AX214" i="1"/>
  <c r="AX215" i="1"/>
  <c r="AX216" i="1"/>
  <c r="AX217" i="1"/>
  <c r="AX218" i="1"/>
  <c r="AX219" i="1"/>
  <c r="AX220" i="1"/>
  <c r="AX221" i="1"/>
  <c r="AX222" i="1"/>
  <c r="AX223" i="1"/>
  <c r="AX224" i="1"/>
  <c r="AX225" i="1"/>
  <c r="AX226" i="1"/>
  <c r="AX227" i="1"/>
  <c r="AX228" i="1"/>
  <c r="AX229" i="1"/>
  <c r="AX230" i="1"/>
  <c r="AX231" i="1"/>
  <c r="AX232" i="1"/>
  <c r="AX233" i="1"/>
  <c r="AX234" i="1"/>
  <c r="AX235" i="1"/>
  <c r="AX236" i="1"/>
  <c r="AX237" i="1"/>
  <c r="AX238" i="1"/>
  <c r="AX239" i="1"/>
  <c r="AX240" i="1"/>
  <c r="AX241" i="1"/>
  <c r="AX242" i="1"/>
  <c r="AX243" i="1"/>
  <c r="AX244" i="1"/>
  <c r="AX245" i="1"/>
  <c r="AX246" i="1"/>
  <c r="AX247" i="1"/>
  <c r="AX248" i="1"/>
  <c r="AX249" i="1"/>
  <c r="AX250" i="1"/>
  <c r="AX251" i="1"/>
  <c r="AX252" i="1"/>
  <c r="AX253" i="1"/>
  <c r="AX254" i="1"/>
  <c r="AX255" i="1"/>
  <c r="AX256" i="1"/>
  <c r="AX257" i="1"/>
  <c r="AX258" i="1"/>
  <c r="AX259" i="1"/>
  <c r="AX260" i="1"/>
  <c r="AX261" i="1"/>
  <c r="AX262" i="1"/>
  <c r="AX263" i="1"/>
  <c r="AX264" i="1"/>
  <c r="AX265" i="1"/>
  <c r="AX266" i="1"/>
  <c r="AX267" i="1"/>
  <c r="AX268" i="1"/>
  <c r="AX269" i="1"/>
  <c r="AX270" i="1"/>
  <c r="AX271" i="1"/>
  <c r="AX272" i="1"/>
  <c r="AX273" i="1"/>
  <c r="AX274" i="1"/>
  <c r="AX275" i="1"/>
  <c r="AX276" i="1"/>
  <c r="AX277" i="1"/>
  <c r="AX278" i="1"/>
  <c r="AX279" i="1"/>
  <c r="AX280" i="1"/>
  <c r="AX281" i="1"/>
  <c r="AX282" i="1"/>
  <c r="AX283" i="1"/>
  <c r="AX284" i="1"/>
  <c r="AX285" i="1"/>
  <c r="AX286" i="1"/>
  <c r="AX287" i="1"/>
  <c r="AX288" i="1"/>
  <c r="AX289" i="1"/>
  <c r="AX290" i="1"/>
  <c r="AX291" i="1"/>
  <c r="AX292" i="1"/>
  <c r="AX293" i="1"/>
  <c r="AX294" i="1"/>
  <c r="AX295" i="1"/>
  <c r="AX296" i="1"/>
  <c r="AX297" i="1"/>
  <c r="AX298" i="1"/>
  <c r="AX299" i="1"/>
  <c r="AX300" i="1"/>
  <c r="AX301" i="1"/>
  <c r="AX302" i="1"/>
  <c r="AX303" i="1"/>
  <c r="AX304" i="1"/>
  <c r="AX305" i="1"/>
  <c r="AX306" i="1"/>
  <c r="AX307" i="1"/>
  <c r="AX308" i="1"/>
  <c r="AX309" i="1"/>
  <c r="AX310" i="1"/>
  <c r="AX311" i="1"/>
  <c r="AX312" i="1"/>
  <c r="AX313" i="1"/>
  <c r="AX314" i="1"/>
  <c r="AX315" i="1"/>
  <c r="AX316" i="1"/>
  <c r="AX317" i="1"/>
  <c r="AX318" i="1"/>
  <c r="AX319" i="1"/>
  <c r="AX320" i="1"/>
  <c r="AX321" i="1"/>
  <c r="AX322" i="1"/>
  <c r="AX323" i="1"/>
  <c r="AX324" i="1"/>
  <c r="AX325" i="1"/>
  <c r="AX326" i="1"/>
  <c r="AX327" i="1"/>
  <c r="AX328" i="1"/>
  <c r="AX329" i="1"/>
  <c r="AX330" i="1"/>
  <c r="AX331" i="1"/>
  <c r="AX332" i="1"/>
  <c r="AX333" i="1"/>
  <c r="AX334" i="1"/>
  <c r="AX335" i="1"/>
  <c r="AX336" i="1"/>
  <c r="AX337" i="1"/>
  <c r="AX338" i="1"/>
  <c r="AX339" i="1"/>
  <c r="AX340" i="1"/>
  <c r="AX341" i="1"/>
  <c r="AX342" i="1"/>
  <c r="AX343" i="1"/>
  <c r="AX344" i="1"/>
  <c r="AX345" i="1"/>
  <c r="AX346" i="1"/>
  <c r="AX347" i="1"/>
  <c r="AX348" i="1"/>
  <c r="AX349" i="1"/>
  <c r="AX350" i="1"/>
  <c r="AX351" i="1"/>
  <c r="AX352" i="1"/>
  <c r="AX353" i="1"/>
  <c r="AX354" i="1"/>
  <c r="AX355" i="1"/>
  <c r="AX356" i="1"/>
  <c r="AX357" i="1"/>
  <c r="AX358" i="1"/>
  <c r="AX359" i="1"/>
  <c r="AX360" i="1"/>
  <c r="AX361" i="1"/>
  <c r="AX362" i="1"/>
  <c r="AX363" i="1"/>
  <c r="AX364" i="1"/>
  <c r="AX365" i="1"/>
  <c r="AX366" i="1"/>
  <c r="AX367" i="1"/>
  <c r="AX368" i="1"/>
  <c r="AX369" i="1"/>
  <c r="AX370" i="1"/>
  <c r="AX371" i="1"/>
  <c r="AX372" i="1"/>
  <c r="AX373" i="1"/>
  <c r="AX374" i="1"/>
  <c r="AX375" i="1"/>
  <c r="AX376" i="1"/>
  <c r="AX377" i="1"/>
  <c r="AX378" i="1"/>
  <c r="AX379" i="1"/>
  <c r="AX380" i="1"/>
  <c r="AX381" i="1"/>
  <c r="AX382" i="1"/>
  <c r="AX383" i="1"/>
  <c r="AX384" i="1"/>
  <c r="AX385" i="1"/>
  <c r="AX386" i="1"/>
  <c r="AX387" i="1"/>
  <c r="AX388" i="1"/>
  <c r="AX389" i="1"/>
  <c r="AX390" i="1"/>
  <c r="AX391" i="1"/>
  <c r="AX392" i="1"/>
  <c r="AX393" i="1"/>
  <c r="AX394" i="1"/>
  <c r="AX395" i="1"/>
  <c r="AX396" i="1"/>
  <c r="AX397" i="1"/>
  <c r="AX398" i="1"/>
  <c r="AX399" i="1"/>
  <c r="AX400" i="1"/>
  <c r="AX401" i="1"/>
  <c r="AX402" i="1"/>
  <c r="AX403" i="1"/>
  <c r="AX404" i="1"/>
  <c r="AX405" i="1"/>
  <c r="AX406" i="1"/>
  <c r="AX407" i="1"/>
  <c r="AX408" i="1"/>
  <c r="AX409" i="1"/>
  <c r="AX410" i="1"/>
  <c r="AX411" i="1"/>
  <c r="AX412" i="1"/>
  <c r="AX413" i="1"/>
  <c r="AX414" i="1"/>
  <c r="AX415" i="1"/>
  <c r="AX416" i="1"/>
  <c r="AX417" i="1"/>
  <c r="AX418" i="1"/>
  <c r="AX419" i="1"/>
  <c r="AX420" i="1"/>
  <c r="AX421" i="1"/>
  <c r="AX422" i="1"/>
  <c r="AX423" i="1"/>
  <c r="AX424" i="1"/>
  <c r="AX425" i="1"/>
  <c r="AX426" i="1"/>
  <c r="AX427" i="1"/>
  <c r="AX428" i="1"/>
  <c r="AX429" i="1"/>
  <c r="AX430" i="1"/>
  <c r="AX431" i="1"/>
  <c r="AX432" i="1"/>
  <c r="AX433" i="1"/>
  <c r="AX434" i="1"/>
  <c r="AX435" i="1"/>
  <c r="AX436" i="1"/>
  <c r="AX437" i="1"/>
  <c r="AX438" i="1"/>
  <c r="AX439" i="1"/>
  <c r="AX440" i="1"/>
  <c r="AX441" i="1"/>
  <c r="AX442" i="1"/>
  <c r="AX443" i="1"/>
  <c r="AX444" i="1"/>
  <c r="AX445" i="1"/>
  <c r="AX446" i="1"/>
  <c r="AX447" i="1"/>
  <c r="AX448" i="1"/>
  <c r="AX449" i="1"/>
  <c r="AX450" i="1"/>
  <c r="AX451" i="1"/>
  <c r="AX452" i="1"/>
  <c r="AX453" i="1"/>
  <c r="AX454" i="1"/>
  <c r="AX455" i="1"/>
  <c r="AX456" i="1"/>
  <c r="AX457" i="1"/>
  <c r="AX458" i="1"/>
  <c r="AX459" i="1"/>
  <c r="AX460" i="1"/>
  <c r="AX461" i="1"/>
  <c r="AX462" i="1"/>
  <c r="AX463" i="1"/>
  <c r="AX464" i="1"/>
  <c r="AX465" i="1"/>
  <c r="AX466" i="1"/>
  <c r="AX467" i="1"/>
  <c r="AX468" i="1"/>
  <c r="AX469" i="1"/>
  <c r="AX470" i="1"/>
  <c r="AX471" i="1"/>
  <c r="AX472" i="1"/>
  <c r="AX473" i="1"/>
  <c r="AX474" i="1"/>
  <c r="AX475" i="1"/>
  <c r="AX476" i="1"/>
  <c r="AX477" i="1"/>
  <c r="AX478" i="1"/>
  <c r="AX479" i="1"/>
  <c r="AX480" i="1"/>
  <c r="AX481" i="1"/>
  <c r="AX482" i="1"/>
  <c r="AX483" i="1"/>
  <c r="AX484" i="1"/>
  <c r="AX485" i="1"/>
  <c r="AX486" i="1"/>
  <c r="AX487" i="1"/>
  <c r="AX488" i="1"/>
  <c r="AX489" i="1"/>
  <c r="AX490" i="1"/>
  <c r="AX491" i="1"/>
  <c r="AX492" i="1"/>
  <c r="AX493" i="1"/>
  <c r="AX494" i="1"/>
  <c r="AX495" i="1"/>
  <c r="AX496" i="1"/>
  <c r="AX497" i="1"/>
  <c r="AX498" i="1"/>
  <c r="AX499" i="1"/>
  <c r="AX500" i="1"/>
  <c r="AX501" i="1"/>
  <c r="AX502" i="1"/>
  <c r="AX503" i="1"/>
  <c r="AX504" i="1"/>
  <c r="AX505" i="1"/>
  <c r="AX506" i="1"/>
  <c r="AX507" i="1"/>
  <c r="AX508" i="1"/>
  <c r="AX509" i="1"/>
  <c r="AX510" i="1"/>
  <c r="AX511" i="1"/>
  <c r="AX512" i="1"/>
  <c r="AX513" i="1"/>
  <c r="AX514" i="1"/>
  <c r="AX515" i="1"/>
  <c r="AX516" i="1"/>
  <c r="AX517" i="1"/>
  <c r="AX518" i="1"/>
  <c r="AX519" i="1"/>
  <c r="AX520" i="1"/>
  <c r="AX521" i="1"/>
  <c r="AX522" i="1"/>
  <c r="AX523" i="1"/>
  <c r="AX524" i="1"/>
  <c r="AX525" i="1"/>
  <c r="AX526" i="1"/>
  <c r="AX527" i="1"/>
  <c r="AX528" i="1"/>
  <c r="AX529" i="1"/>
  <c r="AX530" i="1"/>
  <c r="AX531" i="1"/>
  <c r="AX532" i="1"/>
  <c r="AX533" i="1"/>
  <c r="AX534" i="1"/>
  <c r="AX535" i="1"/>
  <c r="AX536" i="1"/>
  <c r="AX537" i="1"/>
  <c r="AX538" i="1"/>
  <c r="AX539" i="1"/>
  <c r="AX540" i="1"/>
  <c r="AX541" i="1"/>
  <c r="AX542" i="1"/>
  <c r="AX543" i="1"/>
  <c r="AX544" i="1"/>
  <c r="AX545" i="1"/>
  <c r="AX546" i="1"/>
  <c r="AX547" i="1"/>
  <c r="AX548" i="1"/>
  <c r="AX549" i="1"/>
  <c r="AX550" i="1"/>
  <c r="AX551" i="1"/>
  <c r="AX552" i="1"/>
  <c r="AX553" i="1"/>
  <c r="AX554" i="1"/>
  <c r="AX555" i="1"/>
  <c r="AX556" i="1"/>
  <c r="AX557" i="1"/>
  <c r="AX558" i="1"/>
  <c r="AX559" i="1"/>
  <c r="AX560" i="1"/>
  <c r="AX561" i="1"/>
  <c r="AX562" i="1"/>
  <c r="AX563" i="1"/>
  <c r="AX564" i="1"/>
  <c r="AX565" i="1"/>
  <c r="AX566" i="1"/>
  <c r="AX567" i="1"/>
  <c r="AX568" i="1"/>
  <c r="AX569" i="1"/>
  <c r="AX570" i="1"/>
  <c r="AX571" i="1"/>
  <c r="AX572" i="1"/>
  <c r="AX573" i="1"/>
  <c r="AX574" i="1"/>
  <c r="AX575" i="1"/>
  <c r="AX576" i="1"/>
  <c r="AX577" i="1"/>
  <c r="AX578" i="1"/>
  <c r="AX579" i="1"/>
  <c r="AX580" i="1"/>
  <c r="AX581" i="1"/>
  <c r="AX582" i="1"/>
  <c r="AX583" i="1"/>
  <c r="AX584" i="1"/>
  <c r="AX585" i="1"/>
  <c r="AX586" i="1"/>
  <c r="AX587" i="1"/>
  <c r="AX588" i="1"/>
  <c r="AX589" i="1"/>
  <c r="AX590" i="1"/>
  <c r="AX591" i="1"/>
  <c r="AX592" i="1"/>
  <c r="AX593" i="1"/>
  <c r="AX594" i="1"/>
  <c r="AX595" i="1"/>
  <c r="AX596" i="1"/>
  <c r="AX597" i="1"/>
  <c r="AX598" i="1"/>
  <c r="AX599" i="1"/>
  <c r="AX600" i="1"/>
  <c r="AX601" i="1"/>
  <c r="AX602" i="1"/>
  <c r="AX603" i="1"/>
  <c r="AX604" i="1"/>
  <c r="AX605" i="1"/>
  <c r="AX606" i="1"/>
  <c r="AX607" i="1"/>
  <c r="AX608" i="1"/>
  <c r="AX609" i="1"/>
  <c r="AX610" i="1"/>
  <c r="AX611" i="1"/>
  <c r="AX612" i="1"/>
  <c r="AX613" i="1"/>
  <c r="AX614" i="1"/>
  <c r="AX615" i="1"/>
  <c r="AX616" i="1"/>
  <c r="AX617" i="1"/>
  <c r="AX618" i="1"/>
  <c r="AX619" i="1"/>
  <c r="AX620" i="1"/>
  <c r="AX621" i="1"/>
  <c r="AX622" i="1"/>
  <c r="AX623" i="1"/>
  <c r="AX624" i="1"/>
  <c r="AX625" i="1"/>
  <c r="AX626" i="1"/>
  <c r="AX627" i="1"/>
  <c r="AX628" i="1"/>
  <c r="AX629" i="1"/>
  <c r="AX630" i="1"/>
  <c r="AX631" i="1"/>
  <c r="AX632" i="1"/>
  <c r="AX633" i="1"/>
  <c r="AX634" i="1"/>
  <c r="AX635" i="1"/>
  <c r="AX636" i="1"/>
  <c r="AX637" i="1"/>
  <c r="AX638" i="1"/>
  <c r="AX639" i="1"/>
  <c r="AX640" i="1"/>
  <c r="AX641" i="1"/>
  <c r="AX642" i="1"/>
  <c r="AX643" i="1"/>
  <c r="AX644" i="1"/>
  <c r="AX645" i="1"/>
  <c r="AX646" i="1"/>
  <c r="AX647" i="1"/>
  <c r="AX648" i="1"/>
  <c r="AX649" i="1"/>
  <c r="AX650" i="1"/>
  <c r="AX651" i="1"/>
  <c r="AX652" i="1"/>
  <c r="AX653" i="1"/>
  <c r="AX654" i="1"/>
  <c r="AX655" i="1"/>
  <c r="AX656" i="1"/>
  <c r="AX657" i="1"/>
  <c r="AX658" i="1"/>
  <c r="AX659" i="1"/>
  <c r="AX660" i="1"/>
  <c r="AX661" i="1"/>
  <c r="AX662" i="1"/>
  <c r="AX663" i="1"/>
  <c r="AX664" i="1"/>
  <c r="AX665" i="1"/>
  <c r="AX666" i="1"/>
  <c r="AX667" i="1"/>
  <c r="AX668" i="1"/>
  <c r="AX669" i="1"/>
  <c r="AX670" i="1"/>
  <c r="AX671" i="1"/>
  <c r="AX672" i="1"/>
  <c r="AX673" i="1"/>
  <c r="AX674" i="1"/>
  <c r="AX675" i="1"/>
  <c r="AX676" i="1"/>
  <c r="AX677" i="1"/>
  <c r="AX678" i="1"/>
  <c r="AX679" i="1"/>
  <c r="AX680" i="1"/>
  <c r="AX681" i="1"/>
  <c r="AX682" i="1"/>
  <c r="AX683" i="1"/>
  <c r="AX684" i="1"/>
  <c r="AX685" i="1"/>
  <c r="AX686" i="1"/>
  <c r="AX687" i="1"/>
  <c r="AX688" i="1"/>
  <c r="AX689" i="1"/>
  <c r="AX690" i="1"/>
  <c r="AX691" i="1"/>
  <c r="AX692" i="1"/>
  <c r="AX693" i="1"/>
  <c r="AX694" i="1"/>
  <c r="AX695" i="1"/>
  <c r="AX696" i="1"/>
  <c r="AX697" i="1"/>
  <c r="AX698" i="1"/>
  <c r="AX699" i="1"/>
  <c r="AX700" i="1"/>
  <c r="AX701" i="1"/>
  <c r="AX702" i="1"/>
  <c r="AX703" i="1"/>
  <c r="AX704" i="1"/>
  <c r="AX705" i="1"/>
  <c r="AX706" i="1"/>
  <c r="AX707" i="1"/>
  <c r="AX708" i="1"/>
  <c r="AX709" i="1"/>
  <c r="AX710" i="1"/>
  <c r="AX711" i="1"/>
  <c r="AX712" i="1"/>
  <c r="AX713" i="1"/>
  <c r="AX714" i="1"/>
  <c r="AX715" i="1"/>
  <c r="AX716" i="1"/>
  <c r="AX717" i="1"/>
  <c r="AX718" i="1"/>
  <c r="AX719" i="1"/>
  <c r="AX720" i="1"/>
  <c r="AX721" i="1"/>
  <c r="AX722" i="1"/>
  <c r="AX723" i="1"/>
  <c r="AX724" i="1"/>
  <c r="AX725" i="1"/>
  <c r="AX726" i="1"/>
  <c r="AX727" i="1"/>
  <c r="AX728" i="1"/>
  <c r="AX729" i="1"/>
  <c r="AX730" i="1"/>
  <c r="AX731" i="1"/>
  <c r="AX732" i="1"/>
  <c r="AX733" i="1"/>
  <c r="AX734" i="1"/>
  <c r="AX735" i="1"/>
  <c r="AX736" i="1"/>
  <c r="AX737" i="1"/>
  <c r="AX738" i="1"/>
  <c r="AX739" i="1"/>
  <c r="AX740" i="1"/>
  <c r="AX741" i="1"/>
  <c r="AX742" i="1"/>
  <c r="AX743" i="1"/>
  <c r="AX744" i="1"/>
  <c r="AX745" i="1"/>
  <c r="AX746" i="1"/>
  <c r="AX747" i="1"/>
  <c r="AX748" i="1"/>
  <c r="AX749" i="1"/>
  <c r="AX750" i="1"/>
  <c r="AX751" i="1"/>
  <c r="AX752" i="1"/>
  <c r="AX753" i="1"/>
  <c r="AX754" i="1"/>
  <c r="AX755" i="1"/>
  <c r="AX756" i="1"/>
  <c r="AX757" i="1"/>
  <c r="AX758" i="1"/>
  <c r="AX759" i="1"/>
  <c r="AX760" i="1"/>
  <c r="AX761" i="1"/>
  <c r="AX762" i="1"/>
  <c r="AX763" i="1"/>
  <c r="AX764" i="1"/>
  <c r="AX765" i="1"/>
  <c r="AX766" i="1"/>
  <c r="AX767" i="1"/>
  <c r="AX768" i="1"/>
  <c r="AX769" i="1"/>
  <c r="AX770" i="1"/>
  <c r="AX771" i="1"/>
  <c r="AX772" i="1"/>
  <c r="AX773" i="1"/>
  <c r="AX774" i="1"/>
  <c r="AX775" i="1"/>
  <c r="AX776" i="1"/>
  <c r="AX777" i="1"/>
  <c r="AX778" i="1"/>
  <c r="AX779" i="1"/>
  <c r="AX780" i="1"/>
  <c r="AX781" i="1"/>
  <c r="AX782" i="1"/>
  <c r="AX783" i="1"/>
  <c r="AX784" i="1"/>
  <c r="AX785" i="1"/>
  <c r="AX786" i="1"/>
  <c r="AX787" i="1"/>
  <c r="AX788" i="1"/>
  <c r="AX789" i="1"/>
  <c r="AX790" i="1"/>
  <c r="AX791" i="1"/>
  <c r="AX792" i="1"/>
  <c r="AX793" i="1"/>
  <c r="AX794" i="1"/>
  <c r="AX795" i="1"/>
  <c r="V795" i="1"/>
  <c r="W795" i="1" s="1"/>
  <c r="D32" i="6"/>
  <c r="D33" i="6"/>
  <c r="D34" i="6"/>
  <c r="D35" i="6"/>
  <c r="D36" i="6"/>
  <c r="D31" i="6"/>
  <c r="D38" i="6"/>
  <c r="D39" i="6"/>
  <c r="D40" i="6"/>
  <c r="D41" i="6"/>
  <c r="D37" i="6"/>
  <c r="N25" i="6"/>
  <c r="J25" i="6"/>
  <c r="E26" i="6"/>
  <c r="D22" i="6"/>
  <c r="D26" i="6"/>
  <c r="AD795" i="1"/>
  <c r="R795" i="1"/>
  <c r="P795" i="1"/>
  <c r="AD794" i="1"/>
  <c r="AE794" i="1" s="1"/>
  <c r="X794" i="1"/>
  <c r="W794" i="1"/>
  <c r="R794" i="1"/>
  <c r="P794" i="1"/>
  <c r="AD793" i="1"/>
  <c r="AE793" i="1" s="1"/>
  <c r="AL793" i="1" s="1"/>
  <c r="X793" i="1"/>
  <c r="W793" i="1"/>
  <c r="R793" i="1"/>
  <c r="P793" i="1"/>
  <c r="AD792" i="1"/>
  <c r="R792" i="1"/>
  <c r="P792" i="1"/>
  <c r="AD791" i="1"/>
  <c r="AE791" i="1" s="1"/>
  <c r="X791" i="1"/>
  <c r="W791" i="1"/>
  <c r="R791" i="1"/>
  <c r="P791" i="1"/>
  <c r="AD790" i="1"/>
  <c r="V790" i="1"/>
  <c r="W790" i="1" s="1"/>
  <c r="R790" i="1"/>
  <c r="P790" i="1"/>
  <c r="AD789" i="1"/>
  <c r="R789" i="1"/>
  <c r="P789" i="1"/>
  <c r="U785" i="1" l="1"/>
  <c r="S785" i="1"/>
  <c r="Y785" i="1" s="1"/>
  <c r="S744" i="1"/>
  <c r="Y744" i="1" s="1"/>
  <c r="U744" i="1"/>
  <c r="S693" i="1"/>
  <c r="Y693" i="1" s="1"/>
  <c r="U693" i="1"/>
  <c r="AF729" i="1"/>
  <c r="AG729" i="1"/>
  <c r="AL632" i="1"/>
  <c r="AG632" i="1"/>
  <c r="AG613" i="1"/>
  <c r="AL613" i="1"/>
  <c r="S672" i="1"/>
  <c r="Y672" i="1" s="1"/>
  <c r="U672" i="1"/>
  <c r="U686" i="1"/>
  <c r="V686" i="1" s="1"/>
  <c r="S686" i="1"/>
  <c r="Y686" i="1" s="1"/>
  <c r="S777" i="1"/>
  <c r="Y777" i="1" s="1"/>
  <c r="U777" i="1"/>
  <c r="T731" i="1"/>
  <c r="T754" i="1"/>
  <c r="AF636" i="1"/>
  <c r="T649" i="1"/>
  <c r="U649" i="1" s="1"/>
  <c r="V649" i="1" s="1"/>
  <c r="AG683" i="1"/>
  <c r="T666" i="1"/>
  <c r="U666" i="1" s="1"/>
  <c r="AL683" i="1"/>
  <c r="AG707" i="1"/>
  <c r="T734" i="1"/>
  <c r="T761" i="1"/>
  <c r="AF622" i="1"/>
  <c r="AF655" i="1"/>
  <c r="T677" i="1"/>
  <c r="S677" i="1" s="1"/>
  <c r="Y677" i="1" s="1"/>
  <c r="AL679" i="1"/>
  <c r="S710" i="1"/>
  <c r="Y710" i="1" s="1"/>
  <c r="T616" i="1"/>
  <c r="U616" i="1" s="1"/>
  <c r="T623" i="1"/>
  <c r="U623" i="1" s="1"/>
  <c r="T660" i="1"/>
  <c r="U660" i="1" s="1"/>
  <c r="V660" i="1" s="1"/>
  <c r="T687" i="1"/>
  <c r="T699" i="1"/>
  <c r="S712" i="1"/>
  <c r="Y712" i="1" s="1"/>
  <c r="T720" i="1"/>
  <c r="S720" i="1" s="1"/>
  <c r="Y720" i="1" s="1"/>
  <c r="T725" i="1"/>
  <c r="U725" i="1" s="1"/>
  <c r="T740" i="1"/>
  <c r="T747" i="1"/>
  <c r="U747" i="1" s="1"/>
  <c r="V747" i="1" s="1"/>
  <c r="T766" i="1"/>
  <c r="T775" i="1"/>
  <c r="T614" i="1"/>
  <c r="U614" i="1" s="1"/>
  <c r="T654" i="1"/>
  <c r="S669" i="1"/>
  <c r="Y669" i="1" s="1"/>
  <c r="T696" i="1"/>
  <c r="AG637" i="1"/>
  <c r="AF658" i="1"/>
  <c r="AG664" i="1"/>
  <c r="T784" i="1"/>
  <c r="T628" i="1"/>
  <c r="U628" i="1" s="1"/>
  <c r="V628" i="1" s="1"/>
  <c r="T633" i="1"/>
  <c r="U633" i="1" s="1"/>
  <c r="V633" i="1" s="1"/>
  <c r="T636" i="1"/>
  <c r="U636" i="1" s="1"/>
  <c r="T665" i="1"/>
  <c r="S665" i="1" s="1"/>
  <c r="Y665" i="1" s="1"/>
  <c r="T683" i="1"/>
  <c r="S683" i="1" s="1"/>
  <c r="Y683" i="1" s="1"/>
  <c r="T711" i="1"/>
  <c r="U711" i="1" s="1"/>
  <c r="T713" i="1"/>
  <c r="U713" i="1" s="1"/>
  <c r="T738" i="1"/>
  <c r="T748" i="1"/>
  <c r="X795" i="1"/>
  <c r="T613" i="1"/>
  <c r="U613" i="1" s="1"/>
  <c r="T701" i="1"/>
  <c r="U701" i="1" s="1"/>
  <c r="V701" i="1" s="1"/>
  <c r="T716" i="1"/>
  <c r="U716" i="1" s="1"/>
  <c r="T774" i="1"/>
  <c r="AL709" i="1"/>
  <c r="AG709" i="1"/>
  <c r="AF709" i="1"/>
  <c r="S618" i="1"/>
  <c r="Y618" i="1" s="1"/>
  <c r="U618" i="1"/>
  <c r="AL626" i="1"/>
  <c r="AG626" i="1"/>
  <c r="AF626" i="1"/>
  <c r="AL641" i="1"/>
  <c r="AG641" i="1"/>
  <c r="AF641" i="1"/>
  <c r="AF758" i="1"/>
  <c r="AG758" i="1"/>
  <c r="U761" i="1"/>
  <c r="S761" i="1"/>
  <c r="Y761" i="1" s="1"/>
  <c r="S675" i="1"/>
  <c r="Y675" i="1" s="1"/>
  <c r="U675" i="1"/>
  <c r="AL692" i="1"/>
  <c r="AG692" i="1"/>
  <c r="AF692" i="1"/>
  <c r="U750" i="1"/>
  <c r="S750" i="1"/>
  <c r="Y750" i="1" s="1"/>
  <c r="AG670" i="1"/>
  <c r="AL670" i="1"/>
  <c r="AF670" i="1"/>
  <c r="S699" i="1"/>
  <c r="Y699" i="1" s="1"/>
  <c r="U699" i="1"/>
  <c r="V699" i="1" s="1"/>
  <c r="W699" i="1" s="1"/>
  <c r="U680" i="1"/>
  <c r="S680" i="1"/>
  <c r="Y680" i="1" s="1"/>
  <c r="AG714" i="1"/>
  <c r="AL714" i="1"/>
  <c r="AF714" i="1"/>
  <c r="U732" i="1"/>
  <c r="V732" i="1" s="1"/>
  <c r="AE732" i="1" s="1"/>
  <c r="S732" i="1"/>
  <c r="Y732" i="1" s="1"/>
  <c r="U753" i="1"/>
  <c r="S753" i="1"/>
  <c r="Y753" i="1" s="1"/>
  <c r="AF618" i="1"/>
  <c r="AL618" i="1"/>
  <c r="AG618" i="1"/>
  <c r="S654" i="1"/>
  <c r="Y654" i="1" s="1"/>
  <c r="U654" i="1"/>
  <c r="S696" i="1"/>
  <c r="Y696" i="1" s="1"/>
  <c r="U696" i="1"/>
  <c r="U735" i="1"/>
  <c r="S735" i="1"/>
  <c r="Y735" i="1" s="1"/>
  <c r="S636" i="1"/>
  <c r="Y636" i="1" s="1"/>
  <c r="AL656" i="1"/>
  <c r="AF656" i="1"/>
  <c r="AL680" i="1"/>
  <c r="AG680" i="1"/>
  <c r="AF680" i="1"/>
  <c r="S711" i="1"/>
  <c r="Y711" i="1" s="1"/>
  <c r="U738" i="1"/>
  <c r="S738" i="1"/>
  <c r="Y738" i="1" s="1"/>
  <c r="S640" i="1"/>
  <c r="Y640" i="1" s="1"/>
  <c r="U640" i="1"/>
  <c r="V640" i="1" s="1"/>
  <c r="AE640" i="1" s="1"/>
  <c r="AL640" i="1" s="1"/>
  <c r="U685" i="1"/>
  <c r="V685" i="1" s="1"/>
  <c r="X685" i="1" s="1"/>
  <c r="S685" i="1"/>
  <c r="Y685" i="1" s="1"/>
  <c r="U652" i="1"/>
  <c r="V652" i="1" s="1"/>
  <c r="S652" i="1"/>
  <c r="Y652" i="1" s="1"/>
  <c r="AL654" i="1"/>
  <c r="AG654" i="1"/>
  <c r="AF654" i="1"/>
  <c r="U657" i="1"/>
  <c r="S657" i="1"/>
  <c r="Y657" i="1" s="1"/>
  <c r="AF678" i="1"/>
  <c r="AL678" i="1"/>
  <c r="AG678" i="1"/>
  <c r="AL696" i="1"/>
  <c r="AG696" i="1"/>
  <c r="AF696" i="1"/>
  <c r="U769" i="1"/>
  <c r="S769" i="1"/>
  <c r="Y769" i="1" s="1"/>
  <c r="AL610" i="1"/>
  <c r="AG610" i="1"/>
  <c r="AF610" i="1"/>
  <c r="AE790" i="1"/>
  <c r="AL790" i="1" s="1"/>
  <c r="AF613" i="1"/>
  <c r="T624" i="1"/>
  <c r="S624" i="1" s="1"/>
  <c r="Y624" i="1" s="1"/>
  <c r="T627" i="1"/>
  <c r="T629" i="1"/>
  <c r="S629" i="1" s="1"/>
  <c r="Y629" i="1" s="1"/>
  <c r="AG675" i="1"/>
  <c r="T722" i="1"/>
  <c r="T768" i="1"/>
  <c r="T619" i="1"/>
  <c r="AF637" i="1"/>
  <c r="T645" i="1"/>
  <c r="S645" i="1" s="1"/>
  <c r="Y645" i="1" s="1"/>
  <c r="AL675" i="1"/>
  <c r="T678" i="1"/>
  <c r="S678" i="1" s="1"/>
  <c r="Y678" i="1" s="1"/>
  <c r="AF679" i="1"/>
  <c r="T709" i="1"/>
  <c r="S709" i="1" s="1"/>
  <c r="Y709" i="1" s="1"/>
  <c r="T749" i="1"/>
  <c r="T762" i="1"/>
  <c r="U762" i="1" s="1"/>
  <c r="S787" i="1"/>
  <c r="Y787" i="1" s="1"/>
  <c r="T736" i="1"/>
  <c r="T743" i="1"/>
  <c r="T770" i="1"/>
  <c r="S770" i="1" s="1"/>
  <c r="Y770" i="1" s="1"/>
  <c r="T776" i="1"/>
  <c r="U776" i="1" s="1"/>
  <c r="AG622" i="1"/>
  <c r="U626" i="1"/>
  <c r="T632" i="1"/>
  <c r="S632" i="1" s="1"/>
  <c r="Y632" i="1" s="1"/>
  <c r="T638" i="1"/>
  <c r="U638" i="1" s="1"/>
  <c r="T642" i="1"/>
  <c r="U642" i="1" s="1"/>
  <c r="V642" i="1" s="1"/>
  <c r="AG655" i="1"/>
  <c r="AL664" i="1"/>
  <c r="X668" i="1"/>
  <c r="AG693" i="1"/>
  <c r="U703" i="1"/>
  <c r="T705" i="1"/>
  <c r="S716" i="1"/>
  <c r="Y716" i="1" s="1"/>
  <c r="T755" i="1"/>
  <c r="U755" i="1" s="1"/>
  <c r="T757" i="1"/>
  <c r="AG624" i="1"/>
  <c r="T635" i="1"/>
  <c r="U635" i="1" s="1"/>
  <c r="T656" i="1"/>
  <c r="S656" i="1" s="1"/>
  <c r="Y656" i="1" s="1"/>
  <c r="AG661" i="1"/>
  <c r="AE668" i="1"/>
  <c r="AF669" i="1"/>
  <c r="T694" i="1"/>
  <c r="AL707" i="1"/>
  <c r="T723" i="1"/>
  <c r="T733" i="1"/>
  <c r="T737" i="1"/>
  <c r="U737" i="1" s="1"/>
  <c r="T745" i="1"/>
  <c r="T765" i="1"/>
  <c r="AG766" i="1"/>
  <c r="T786" i="1"/>
  <c r="AL624" i="1"/>
  <c r="AL669" i="1"/>
  <c r="S681" i="1"/>
  <c r="Y681" i="1" s="1"/>
  <c r="S701" i="1"/>
  <c r="Y701" i="1" s="1"/>
  <c r="AF621" i="1"/>
  <c r="T625" i="1"/>
  <c r="AL636" i="1"/>
  <c r="T641" i="1"/>
  <c r="T647" i="1"/>
  <c r="S647" i="1" s="1"/>
  <c r="Y647" i="1" s="1"/>
  <c r="T651" i="1"/>
  <c r="AG663" i="1"/>
  <c r="T670" i="1"/>
  <c r="U670" i="1" s="1"/>
  <c r="AL718" i="1"/>
  <c r="AG726" i="1"/>
  <c r="T739" i="1"/>
  <c r="AG741" i="1"/>
  <c r="T752" i="1"/>
  <c r="U752" i="1" s="1"/>
  <c r="T771" i="1"/>
  <c r="U771" i="1" s="1"/>
  <c r="T773" i="1"/>
  <c r="S773" i="1" s="1"/>
  <c r="Y773" i="1" s="1"/>
  <c r="AG774" i="1"/>
  <c r="AG621" i="1"/>
  <c r="S725" i="1"/>
  <c r="Y725" i="1" s="1"/>
  <c r="AF614" i="1"/>
  <c r="T617" i="1"/>
  <c r="S617" i="1" s="1"/>
  <c r="Y617" i="1" s="1"/>
  <c r="T622" i="1"/>
  <c r="U622" i="1" s="1"/>
  <c r="AF632" i="1"/>
  <c r="T639" i="1"/>
  <c r="T644" i="1"/>
  <c r="U644" i="1" s="1"/>
  <c r="V644" i="1" s="1"/>
  <c r="T655" i="1"/>
  <c r="U655" i="1" s="1"/>
  <c r="AF667" i="1"/>
  <c r="T689" i="1"/>
  <c r="U689" i="1" s="1"/>
  <c r="T691" i="1"/>
  <c r="T697" i="1"/>
  <c r="T704" i="1"/>
  <c r="S704" i="1" s="1"/>
  <c r="Y704" i="1" s="1"/>
  <c r="T706" i="1"/>
  <c r="U706" i="1" s="1"/>
  <c r="V706" i="1" s="1"/>
  <c r="X706" i="1" s="1"/>
  <c r="T719" i="1"/>
  <c r="U719" i="1" s="1"/>
  <c r="T779" i="1"/>
  <c r="U779" i="1" s="1"/>
  <c r="T781" i="1"/>
  <c r="U781" i="1" s="1"/>
  <c r="AG782" i="1"/>
  <c r="S610" i="1"/>
  <c r="Y610" i="1" s="1"/>
  <c r="T615" i="1"/>
  <c r="S615" i="1" s="1"/>
  <c r="Y615" i="1" s="1"/>
  <c r="T661" i="1"/>
  <c r="T746" i="1"/>
  <c r="U746" i="1" s="1"/>
  <c r="T783" i="1"/>
  <c r="AF625" i="1"/>
  <c r="AL625" i="1"/>
  <c r="AG625" i="1"/>
  <c r="U632" i="1"/>
  <c r="S633" i="1"/>
  <c r="Y633" i="1" s="1"/>
  <c r="W652" i="1"/>
  <c r="AE652" i="1"/>
  <c r="X652" i="1"/>
  <c r="U612" i="1"/>
  <c r="S612" i="1"/>
  <c r="Y612" i="1" s="1"/>
  <c r="AL616" i="1"/>
  <c r="AG616" i="1"/>
  <c r="AF616" i="1"/>
  <c r="S639" i="1"/>
  <c r="Y639" i="1" s="1"/>
  <c r="U639" i="1"/>
  <c r="W644" i="1"/>
  <c r="AE644" i="1"/>
  <c r="X644" i="1"/>
  <c r="U656" i="1"/>
  <c r="AL682" i="1"/>
  <c r="AF682" i="1"/>
  <c r="AG682" i="1"/>
  <c r="U611" i="1"/>
  <c r="S611" i="1"/>
  <c r="Y611" i="1" s="1"/>
  <c r="U634" i="1"/>
  <c r="V634" i="1" s="1"/>
  <c r="S634" i="1"/>
  <c r="Y634" i="1" s="1"/>
  <c r="S649" i="1"/>
  <c r="Y649" i="1" s="1"/>
  <c r="S625" i="1"/>
  <c r="Y625" i="1" s="1"/>
  <c r="U625" i="1"/>
  <c r="U641" i="1"/>
  <c r="S641" i="1"/>
  <c r="Y641" i="1" s="1"/>
  <c r="S642" i="1"/>
  <c r="Y642" i="1" s="1"/>
  <c r="AF674" i="1"/>
  <c r="AL674" i="1"/>
  <c r="AG674" i="1"/>
  <c r="AL708" i="1"/>
  <c r="AF708" i="1"/>
  <c r="AG708" i="1"/>
  <c r="AL612" i="1"/>
  <c r="AG612" i="1"/>
  <c r="AF612" i="1"/>
  <c r="W628" i="1"/>
  <c r="X628" i="1"/>
  <c r="AE628" i="1"/>
  <c r="U637" i="1"/>
  <c r="S637" i="1"/>
  <c r="Y637" i="1" s="1"/>
  <c r="S650" i="1"/>
  <c r="Y650" i="1" s="1"/>
  <c r="U650" i="1"/>
  <c r="V650" i="1" s="1"/>
  <c r="AF617" i="1"/>
  <c r="AL617" i="1"/>
  <c r="AG617" i="1"/>
  <c r="AF639" i="1"/>
  <c r="AL639" i="1"/>
  <c r="AG639" i="1"/>
  <c r="W686" i="1"/>
  <c r="X686" i="1"/>
  <c r="AE686" i="1"/>
  <c r="U694" i="1"/>
  <c r="V694" i="1" s="1"/>
  <c r="S694" i="1"/>
  <c r="Y694" i="1" s="1"/>
  <c r="S621" i="1"/>
  <c r="Y621" i="1" s="1"/>
  <c r="U621" i="1"/>
  <c r="U643" i="1"/>
  <c r="V643" i="1" s="1"/>
  <c r="S643" i="1"/>
  <c r="Y643" i="1" s="1"/>
  <c r="U658" i="1"/>
  <c r="S658" i="1"/>
  <c r="Y658" i="1" s="1"/>
  <c r="U662" i="1"/>
  <c r="S662" i="1"/>
  <c r="Y662" i="1" s="1"/>
  <c r="AG615" i="1"/>
  <c r="AF619" i="1"/>
  <c r="AF627" i="1"/>
  <c r="AL635" i="1"/>
  <c r="AG638" i="1"/>
  <c r="X640" i="1"/>
  <c r="S644" i="1"/>
  <c r="Y644" i="1" s="1"/>
  <c r="AF653" i="1"/>
  <c r="X657" i="1"/>
  <c r="AE657" i="1"/>
  <c r="T659" i="1"/>
  <c r="AG659" i="1"/>
  <c r="AF662" i="1"/>
  <c r="AL665" i="1"/>
  <c r="T671" i="1"/>
  <c r="AG671" i="1"/>
  <c r="AG672" i="1"/>
  <c r="AF672" i="1"/>
  <c r="U676" i="1"/>
  <c r="U677" i="1"/>
  <c r="V677" i="1" s="1"/>
  <c r="S690" i="1"/>
  <c r="Y690" i="1" s="1"/>
  <c r="U690" i="1"/>
  <c r="AL615" i="1"/>
  <c r="AL619" i="1"/>
  <c r="AL627" i="1"/>
  <c r="AL653" i="1"/>
  <c r="AG662" i="1"/>
  <c r="S668" i="1"/>
  <c r="Y668" i="1" s="1"/>
  <c r="S670" i="1"/>
  <c r="Y670" i="1" s="1"/>
  <c r="T692" i="1"/>
  <c r="T702" i="1"/>
  <c r="U673" i="1"/>
  <c r="S673" i="1"/>
  <c r="Y673" i="1" s="1"/>
  <c r="U688" i="1"/>
  <c r="V688" i="1" s="1"/>
  <c r="S688" i="1"/>
  <c r="Y688" i="1" s="1"/>
  <c r="AE706" i="1"/>
  <c r="AF611" i="1"/>
  <c r="AG614" i="1"/>
  <c r="AF620" i="1"/>
  <c r="AF623" i="1"/>
  <c r="U630" i="1"/>
  <c r="AF631" i="1"/>
  <c r="T648" i="1"/>
  <c r="AG656" i="1"/>
  <c r="AL663" i="1"/>
  <c r="AF666" i="1"/>
  <c r="S674" i="1"/>
  <c r="Y674" i="1" s="1"/>
  <c r="AL681" i="1"/>
  <c r="AG681" i="1"/>
  <c r="AF690" i="1"/>
  <c r="AL690" i="1"/>
  <c r="AG690" i="1"/>
  <c r="T698" i="1"/>
  <c r="AG611" i="1"/>
  <c r="S620" i="1"/>
  <c r="Y620" i="1" s="1"/>
  <c r="AL620" i="1"/>
  <c r="AG623" i="1"/>
  <c r="S628" i="1"/>
  <c r="Y628" i="1" s="1"/>
  <c r="AE630" i="1"/>
  <c r="X630" i="1"/>
  <c r="AG631" i="1"/>
  <c r="S663" i="1"/>
  <c r="Y663" i="1" s="1"/>
  <c r="AG666" i="1"/>
  <c r="AG676" i="1"/>
  <c r="AL676" i="1"/>
  <c r="AL689" i="1"/>
  <c r="AG689" i="1"/>
  <c r="U691" i="1"/>
  <c r="V691" i="1" s="1"/>
  <c r="S691" i="1"/>
  <c r="Y691" i="1" s="1"/>
  <c r="AL703" i="1"/>
  <c r="AG703" i="1"/>
  <c r="AF703" i="1"/>
  <c r="S613" i="1"/>
  <c r="Y613" i="1" s="1"/>
  <c r="S631" i="1"/>
  <c r="Y631" i="1" s="1"/>
  <c r="T682" i="1"/>
  <c r="S687" i="1"/>
  <c r="Y687" i="1" s="1"/>
  <c r="U687" i="1"/>
  <c r="V687" i="1" s="1"/>
  <c r="AF689" i="1"/>
  <c r="T695" i="1"/>
  <c r="S707" i="1"/>
  <c r="Y707" i="1" s="1"/>
  <c r="U707" i="1"/>
  <c r="AF635" i="1"/>
  <c r="AF638" i="1"/>
  <c r="W640" i="1"/>
  <c r="U646" i="1"/>
  <c r="V646" i="1" s="1"/>
  <c r="AF659" i="1"/>
  <c r="U664" i="1"/>
  <c r="AG665" i="1"/>
  <c r="AF671" i="1"/>
  <c r="AL673" i="1"/>
  <c r="AF673" i="1"/>
  <c r="U684" i="1"/>
  <c r="V684" i="1" s="1"/>
  <c r="S684" i="1"/>
  <c r="Y684" i="1" s="1"/>
  <c r="AE701" i="1"/>
  <c r="X701" i="1"/>
  <c r="W701" i="1"/>
  <c r="T653" i="1"/>
  <c r="T667" i="1"/>
  <c r="T679" i="1"/>
  <c r="U704" i="1"/>
  <c r="AG712" i="1"/>
  <c r="AL713" i="1"/>
  <c r="AG713" i="1"/>
  <c r="AF713" i="1"/>
  <c r="AF718" i="1"/>
  <c r="AL719" i="1"/>
  <c r="AG719" i="1"/>
  <c r="AF719" i="1"/>
  <c r="S729" i="1"/>
  <c r="Y729" i="1" s="1"/>
  <c r="U729" i="1"/>
  <c r="AL731" i="1"/>
  <c r="AG731" i="1"/>
  <c r="AF731" i="1"/>
  <c r="U745" i="1"/>
  <c r="S745" i="1"/>
  <c r="Y745" i="1" s="1"/>
  <c r="T714" i="1"/>
  <c r="U721" i="1"/>
  <c r="V721" i="1" s="1"/>
  <c r="S721" i="1"/>
  <c r="Y721" i="1" s="1"/>
  <c r="U728" i="1"/>
  <c r="S728" i="1"/>
  <c r="Y728" i="1" s="1"/>
  <c r="AL759" i="1"/>
  <c r="AG759" i="1"/>
  <c r="AF759" i="1"/>
  <c r="U724" i="1"/>
  <c r="S724" i="1"/>
  <c r="Y724" i="1" s="1"/>
  <c r="AL781" i="1"/>
  <c r="AG781" i="1"/>
  <c r="AF781" i="1"/>
  <c r="T715" i="1"/>
  <c r="U720" i="1"/>
  <c r="U760" i="1"/>
  <c r="S760" i="1"/>
  <c r="Y760" i="1" s="1"/>
  <c r="S718" i="1"/>
  <c r="Y718" i="1" s="1"/>
  <c r="U718" i="1"/>
  <c r="AG704" i="1"/>
  <c r="AF704" i="1"/>
  <c r="U708" i="1"/>
  <c r="S708" i="1"/>
  <c r="Y708" i="1" s="1"/>
  <c r="AG710" i="1"/>
  <c r="AF710" i="1"/>
  <c r="AF711" i="1"/>
  <c r="AG711" i="1"/>
  <c r="AL725" i="1"/>
  <c r="AG725" i="1"/>
  <c r="AF725" i="1"/>
  <c r="U749" i="1"/>
  <c r="S749" i="1"/>
  <c r="Y749" i="1" s="1"/>
  <c r="AL775" i="1"/>
  <c r="AG775" i="1"/>
  <c r="AF775" i="1"/>
  <c r="AG720" i="1"/>
  <c r="AL720" i="1"/>
  <c r="AF720" i="1"/>
  <c r="AL765" i="1"/>
  <c r="AG765" i="1"/>
  <c r="AF765" i="1"/>
  <c r="AL693" i="1"/>
  <c r="U700" i="1"/>
  <c r="V700" i="1" s="1"/>
  <c r="AF712" i="1"/>
  <c r="AG723" i="1"/>
  <c r="AL723" i="1"/>
  <c r="AF723" i="1"/>
  <c r="U733" i="1"/>
  <c r="S733" i="1"/>
  <c r="Y733" i="1" s="1"/>
  <c r="AE747" i="1"/>
  <c r="X747" i="1"/>
  <c r="W747" i="1"/>
  <c r="AL716" i="1"/>
  <c r="AG716" i="1"/>
  <c r="AL722" i="1"/>
  <c r="AG722" i="1"/>
  <c r="AF722" i="1"/>
  <c r="AL724" i="1"/>
  <c r="AF724" i="1"/>
  <c r="U731" i="1"/>
  <c r="S731" i="1"/>
  <c r="Y731" i="1" s="1"/>
  <c r="AL733" i="1"/>
  <c r="AG733" i="1"/>
  <c r="AF733" i="1"/>
  <c r="U740" i="1"/>
  <c r="V740" i="1" s="1"/>
  <c r="S740" i="1"/>
  <c r="Y740" i="1" s="1"/>
  <c r="U743" i="1"/>
  <c r="S743" i="1"/>
  <c r="Y743" i="1" s="1"/>
  <c r="AL757" i="1"/>
  <c r="AG757" i="1"/>
  <c r="AF757" i="1"/>
  <c r="AL764" i="1"/>
  <c r="AG764" i="1"/>
  <c r="AF764" i="1"/>
  <c r="S766" i="1"/>
  <c r="Y766" i="1" s="1"/>
  <c r="U766" i="1"/>
  <c r="AL768" i="1"/>
  <c r="AG768" i="1"/>
  <c r="AF768" i="1"/>
  <c r="AG769" i="1"/>
  <c r="AF769" i="1"/>
  <c r="U778" i="1"/>
  <c r="S778" i="1"/>
  <c r="Y778" i="1" s="1"/>
  <c r="U783" i="1"/>
  <c r="S783" i="1"/>
  <c r="Y783" i="1" s="1"/>
  <c r="AL787" i="1"/>
  <c r="AG787" i="1"/>
  <c r="U727" i="1"/>
  <c r="V727" i="1" s="1"/>
  <c r="S727" i="1"/>
  <c r="Y727" i="1" s="1"/>
  <c r="AL728" i="1"/>
  <c r="AG728" i="1"/>
  <c r="AF728" i="1"/>
  <c r="U736" i="1"/>
  <c r="V736" i="1" s="1"/>
  <c r="S736" i="1"/>
  <c r="Y736" i="1" s="1"/>
  <c r="AL737" i="1"/>
  <c r="AG737" i="1"/>
  <c r="AF737" i="1"/>
  <c r="AG738" i="1"/>
  <c r="AF738" i="1"/>
  <c r="U754" i="1"/>
  <c r="S754" i="1"/>
  <c r="Y754" i="1" s="1"/>
  <c r="U759" i="1"/>
  <c r="S759" i="1"/>
  <c r="Y759" i="1" s="1"/>
  <c r="AL763" i="1"/>
  <c r="AG763" i="1"/>
  <c r="U765" i="1"/>
  <c r="S765" i="1"/>
  <c r="Y765" i="1" s="1"/>
  <c r="AL769" i="1"/>
  <c r="T717" i="1"/>
  <c r="U730" i="1"/>
  <c r="S730" i="1"/>
  <c r="Y730" i="1" s="1"/>
  <c r="U734" i="1"/>
  <c r="S734" i="1"/>
  <c r="Y734" i="1" s="1"/>
  <c r="AL738" i="1"/>
  <c r="U742" i="1"/>
  <c r="S742" i="1"/>
  <c r="Y742" i="1" s="1"/>
  <c r="AL746" i="1"/>
  <c r="AG746" i="1"/>
  <c r="AF763" i="1"/>
  <c r="AL767" i="1"/>
  <c r="AG767" i="1"/>
  <c r="AF767" i="1"/>
  <c r="AL773" i="1"/>
  <c r="AG773" i="1"/>
  <c r="AF773" i="1"/>
  <c r="AL780" i="1"/>
  <c r="AG780" i="1"/>
  <c r="AF780" i="1"/>
  <c r="S782" i="1"/>
  <c r="Y782" i="1" s="1"/>
  <c r="U782" i="1"/>
  <c r="AL784" i="1"/>
  <c r="AG784" i="1"/>
  <c r="AF784" i="1"/>
  <c r="AG785" i="1"/>
  <c r="AF785" i="1"/>
  <c r="U788" i="1"/>
  <c r="S788" i="1"/>
  <c r="Y788" i="1" s="1"/>
  <c r="U722" i="1"/>
  <c r="S722" i="1"/>
  <c r="Y722" i="1" s="1"/>
  <c r="S726" i="1"/>
  <c r="Y726" i="1" s="1"/>
  <c r="U726" i="1"/>
  <c r="U748" i="1"/>
  <c r="V748" i="1" s="1"/>
  <c r="S748" i="1"/>
  <c r="Y748" i="1" s="1"/>
  <c r="AL749" i="1"/>
  <c r="AG749" i="1"/>
  <c r="AF749" i="1"/>
  <c r="AG750" i="1"/>
  <c r="AF750" i="1"/>
  <c r="AL756" i="1"/>
  <c r="AG756" i="1"/>
  <c r="AF756" i="1"/>
  <c r="S758" i="1"/>
  <c r="Y758" i="1" s="1"/>
  <c r="U758" i="1"/>
  <c r="AL760" i="1"/>
  <c r="AG760" i="1"/>
  <c r="AF760" i="1"/>
  <c r="AG761" i="1"/>
  <c r="AF761" i="1"/>
  <c r="U775" i="1"/>
  <c r="S775" i="1"/>
  <c r="Y775" i="1" s="1"/>
  <c r="AL779" i="1"/>
  <c r="AG779" i="1"/>
  <c r="AL785" i="1"/>
  <c r="U739" i="1"/>
  <c r="V739" i="1" s="1"/>
  <c r="S739" i="1"/>
  <c r="Y739" i="1" s="1"/>
  <c r="S741" i="1"/>
  <c r="Y741" i="1" s="1"/>
  <c r="U741" i="1"/>
  <c r="AL743" i="1"/>
  <c r="AG743" i="1"/>
  <c r="AF743" i="1"/>
  <c r="AG744" i="1"/>
  <c r="AF744" i="1"/>
  <c r="AL755" i="1"/>
  <c r="AG755" i="1"/>
  <c r="U757" i="1"/>
  <c r="S757" i="1"/>
  <c r="Y757" i="1" s="1"/>
  <c r="U768" i="1"/>
  <c r="S768" i="1"/>
  <c r="Y768" i="1" s="1"/>
  <c r="AL783" i="1"/>
  <c r="AG783" i="1"/>
  <c r="AF783" i="1"/>
  <c r="U786" i="1"/>
  <c r="S786" i="1"/>
  <c r="Y786" i="1" s="1"/>
  <c r="AL772" i="1"/>
  <c r="AG772" i="1"/>
  <c r="AF772" i="1"/>
  <c r="S774" i="1"/>
  <c r="Y774" i="1" s="1"/>
  <c r="U774" i="1"/>
  <c r="AL776" i="1"/>
  <c r="AG776" i="1"/>
  <c r="AF776" i="1"/>
  <c r="AG777" i="1"/>
  <c r="AF777" i="1"/>
  <c r="AL730" i="1"/>
  <c r="AG730" i="1"/>
  <c r="AF730" i="1"/>
  <c r="AL734" i="1"/>
  <c r="AG734" i="1"/>
  <c r="AF734" i="1"/>
  <c r="AG735" i="1"/>
  <c r="AF735" i="1"/>
  <c r="AL742" i="1"/>
  <c r="AG742" i="1"/>
  <c r="AF742" i="1"/>
  <c r="U751" i="1"/>
  <c r="V751" i="1" s="1"/>
  <c r="S751" i="1"/>
  <c r="Y751" i="1" s="1"/>
  <c r="AL752" i="1"/>
  <c r="AG752" i="1"/>
  <c r="AF752" i="1"/>
  <c r="AG753" i="1"/>
  <c r="AF753" i="1"/>
  <c r="S763" i="1"/>
  <c r="Y763" i="1" s="1"/>
  <c r="U767" i="1"/>
  <c r="S767" i="1"/>
  <c r="Y767" i="1" s="1"/>
  <c r="AL771" i="1"/>
  <c r="AG771" i="1"/>
  <c r="AL777" i="1"/>
  <c r="U784" i="1"/>
  <c r="S784" i="1"/>
  <c r="Y784" i="1" s="1"/>
  <c r="AL788" i="1"/>
  <c r="AG788" i="1"/>
  <c r="AF788" i="1"/>
  <c r="AL726" i="1"/>
  <c r="AL729" i="1"/>
  <c r="AL741" i="1"/>
  <c r="AL758" i="1"/>
  <c r="AL766" i="1"/>
  <c r="AL774" i="1"/>
  <c r="AL782" i="1"/>
  <c r="AF745" i="1"/>
  <c r="AF754" i="1"/>
  <c r="AF762" i="1"/>
  <c r="AF770" i="1"/>
  <c r="AF778" i="1"/>
  <c r="AF786" i="1"/>
  <c r="AG745" i="1"/>
  <c r="AG754" i="1"/>
  <c r="AG762" i="1"/>
  <c r="AG770" i="1"/>
  <c r="AG778" i="1"/>
  <c r="AG786" i="1"/>
  <c r="S747" i="1"/>
  <c r="Y747" i="1" s="1"/>
  <c r="S756" i="1"/>
  <c r="Y756" i="1" s="1"/>
  <c r="S764" i="1"/>
  <c r="Y764" i="1" s="1"/>
  <c r="S772" i="1"/>
  <c r="Y772" i="1" s="1"/>
  <c r="S780" i="1"/>
  <c r="Y780" i="1" s="1"/>
  <c r="AE795" i="1"/>
  <c r="AL795" i="1" s="1"/>
  <c r="T792" i="1"/>
  <c r="S792" i="1" s="1"/>
  <c r="Y792" i="1" s="1"/>
  <c r="T791" i="1"/>
  <c r="U791" i="1" s="1"/>
  <c r="T795" i="1"/>
  <c r="U795" i="1" s="1"/>
  <c r="X790" i="1"/>
  <c r="T790" i="1"/>
  <c r="S790" i="1" s="1"/>
  <c r="Y790" i="1" s="1"/>
  <c r="AG794" i="1"/>
  <c r="AL794" i="1"/>
  <c r="AG791" i="1"/>
  <c r="AL791" i="1"/>
  <c r="T789" i="1"/>
  <c r="U789" i="1" s="1"/>
  <c r="V789" i="1" s="1"/>
  <c r="T794" i="1"/>
  <c r="S794" i="1" s="1"/>
  <c r="Y794" i="1" s="1"/>
  <c r="AW794" i="1" s="1"/>
  <c r="T793" i="1"/>
  <c r="U793" i="1" s="1"/>
  <c r="AF791" i="1"/>
  <c r="AF794" i="1"/>
  <c r="AF793" i="1"/>
  <c r="AF790" i="1"/>
  <c r="AG790" i="1"/>
  <c r="AG793" i="1"/>
  <c r="S623" i="1" l="1"/>
  <c r="Y623" i="1" s="1"/>
  <c r="S713" i="1"/>
  <c r="Y713" i="1" s="1"/>
  <c r="U770" i="1"/>
  <c r="S689" i="1"/>
  <c r="Y689" i="1" s="1"/>
  <c r="W706" i="1"/>
  <c r="S655" i="1"/>
  <c r="Y655" i="1" s="1"/>
  <c r="S635" i="1"/>
  <c r="Y635" i="1" s="1"/>
  <c r="U615" i="1"/>
  <c r="S666" i="1"/>
  <c r="Y666" i="1" s="1"/>
  <c r="U683" i="1"/>
  <c r="S616" i="1"/>
  <c r="Y616" i="1" s="1"/>
  <c r="U665" i="1"/>
  <c r="U647" i="1"/>
  <c r="V647" i="1" s="1"/>
  <c r="S771" i="1"/>
  <c r="Y771" i="1" s="1"/>
  <c r="U773" i="1"/>
  <c r="S755" i="1"/>
  <c r="Y755" i="1" s="1"/>
  <c r="S776" i="1"/>
  <c r="Y776" i="1" s="1"/>
  <c r="S660" i="1"/>
  <c r="Y660" i="1" s="1"/>
  <c r="S746" i="1"/>
  <c r="Y746" i="1" s="1"/>
  <c r="S614" i="1"/>
  <c r="Y614" i="1" s="1"/>
  <c r="S737" i="1"/>
  <c r="Y737" i="1" s="1"/>
  <c r="S752" i="1"/>
  <c r="Y752" i="1" s="1"/>
  <c r="U645" i="1"/>
  <c r="V645" i="1" s="1"/>
  <c r="AE645" i="1" s="1"/>
  <c r="S638" i="1"/>
  <c r="Y638" i="1" s="1"/>
  <c r="U678" i="1"/>
  <c r="AL668" i="1"/>
  <c r="AG668" i="1"/>
  <c r="AF668" i="1"/>
  <c r="S622" i="1"/>
  <c r="Y622" i="1" s="1"/>
  <c r="S651" i="1"/>
  <c r="Y651" i="1" s="1"/>
  <c r="U651" i="1"/>
  <c r="V651" i="1" s="1"/>
  <c r="S795" i="1"/>
  <c r="Y795" i="1" s="1"/>
  <c r="AW795" i="1" s="1"/>
  <c r="W732" i="1"/>
  <c r="AE685" i="1"/>
  <c r="AG685" i="1" s="1"/>
  <c r="U697" i="1"/>
  <c r="V697" i="1" s="1"/>
  <c r="S697" i="1"/>
  <c r="Y697" i="1" s="1"/>
  <c r="X732" i="1"/>
  <c r="S762" i="1"/>
  <c r="Y762" i="1" s="1"/>
  <c r="S706" i="1"/>
  <c r="Y706" i="1" s="1"/>
  <c r="AF640" i="1"/>
  <c r="U617" i="1"/>
  <c r="W685" i="1"/>
  <c r="S719" i="1"/>
  <c r="Y719" i="1" s="1"/>
  <c r="U624" i="1"/>
  <c r="U629" i="1"/>
  <c r="V629" i="1" s="1"/>
  <c r="AE629" i="1" s="1"/>
  <c r="U661" i="1"/>
  <c r="S661" i="1"/>
  <c r="Y661" i="1" s="1"/>
  <c r="U627" i="1"/>
  <c r="S627" i="1"/>
  <c r="Y627" i="1" s="1"/>
  <c r="U709" i="1"/>
  <c r="AG640" i="1"/>
  <c r="S723" i="1"/>
  <c r="Y723" i="1" s="1"/>
  <c r="U723" i="1"/>
  <c r="U705" i="1"/>
  <c r="V705" i="1" s="1"/>
  <c r="S705" i="1"/>
  <c r="Y705" i="1" s="1"/>
  <c r="S619" i="1"/>
  <c r="Y619" i="1" s="1"/>
  <c r="U619" i="1"/>
  <c r="X699" i="1"/>
  <c r="AE699" i="1"/>
  <c r="S779" i="1"/>
  <c r="Y779" i="1" s="1"/>
  <c r="S781" i="1"/>
  <c r="Y781" i="1" s="1"/>
  <c r="U717" i="1"/>
  <c r="V717" i="1" s="1"/>
  <c r="S717" i="1"/>
  <c r="Y717" i="1" s="1"/>
  <c r="W751" i="1"/>
  <c r="AE751" i="1"/>
  <c r="X751" i="1"/>
  <c r="AG747" i="1"/>
  <c r="AF747" i="1"/>
  <c r="AL747" i="1"/>
  <c r="AE684" i="1"/>
  <c r="X684" i="1"/>
  <c r="W684" i="1"/>
  <c r="AE691" i="1"/>
  <c r="W691" i="1"/>
  <c r="X691" i="1"/>
  <c r="W739" i="1"/>
  <c r="AE739" i="1"/>
  <c r="X739" i="1"/>
  <c r="W736" i="1"/>
  <c r="AE736" i="1"/>
  <c r="X736" i="1"/>
  <c r="AE727" i="1"/>
  <c r="X727" i="1"/>
  <c r="W727" i="1"/>
  <c r="X740" i="1"/>
  <c r="W740" i="1"/>
  <c r="AE740" i="1"/>
  <c r="U698" i="1"/>
  <c r="V698" i="1" s="1"/>
  <c r="S698" i="1"/>
  <c r="Y698" i="1" s="1"/>
  <c r="W677" i="1"/>
  <c r="AE677" i="1"/>
  <c r="X677" i="1"/>
  <c r="AE694" i="1"/>
  <c r="X694" i="1"/>
  <c r="W694" i="1"/>
  <c r="W634" i="1"/>
  <c r="AE634" i="1"/>
  <c r="X634" i="1"/>
  <c r="AE633" i="1"/>
  <c r="X633" i="1"/>
  <c r="W633" i="1"/>
  <c r="AE721" i="1"/>
  <c r="W721" i="1"/>
  <c r="X721" i="1"/>
  <c r="AG686" i="1"/>
  <c r="AL686" i="1"/>
  <c r="AF686" i="1"/>
  <c r="X660" i="1"/>
  <c r="W660" i="1"/>
  <c r="AE660" i="1"/>
  <c r="X647" i="1"/>
  <c r="W647" i="1"/>
  <c r="AE647" i="1"/>
  <c r="U714" i="1"/>
  <c r="S714" i="1"/>
  <c r="Y714" i="1" s="1"/>
  <c r="U648" i="1"/>
  <c r="V648" i="1" s="1"/>
  <c r="S648" i="1"/>
  <c r="Y648" i="1" s="1"/>
  <c r="AL657" i="1"/>
  <c r="AG657" i="1"/>
  <c r="AF657" i="1"/>
  <c r="W643" i="1"/>
  <c r="AE643" i="1"/>
  <c r="X643" i="1"/>
  <c r="X650" i="1"/>
  <c r="W650" i="1"/>
  <c r="AE650" i="1"/>
  <c r="AE642" i="1"/>
  <c r="X642" i="1"/>
  <c r="W642" i="1"/>
  <c r="U695" i="1"/>
  <c r="V695" i="1" s="1"/>
  <c r="S695" i="1"/>
  <c r="Y695" i="1" s="1"/>
  <c r="AL630" i="1"/>
  <c r="AG630" i="1"/>
  <c r="AF630" i="1"/>
  <c r="U702" i="1"/>
  <c r="V702" i="1" s="1"/>
  <c r="S702" i="1"/>
  <c r="Y702" i="1" s="1"/>
  <c r="U659" i="1"/>
  <c r="S659" i="1"/>
  <c r="Y659" i="1" s="1"/>
  <c r="W748" i="1"/>
  <c r="AE748" i="1"/>
  <c r="X748" i="1"/>
  <c r="AF732" i="1"/>
  <c r="AL732" i="1"/>
  <c r="AG732" i="1"/>
  <c r="S715" i="1"/>
  <c r="Y715" i="1" s="1"/>
  <c r="U715" i="1"/>
  <c r="V715" i="1" s="1"/>
  <c r="U679" i="1"/>
  <c r="S679" i="1"/>
  <c r="Y679" i="1" s="1"/>
  <c r="AG701" i="1"/>
  <c r="AF701" i="1"/>
  <c r="AL701" i="1"/>
  <c r="AE687" i="1"/>
  <c r="X687" i="1"/>
  <c r="W687" i="1"/>
  <c r="AL706" i="1"/>
  <c r="AF706" i="1"/>
  <c r="AG706" i="1"/>
  <c r="AF644" i="1"/>
  <c r="AG644" i="1"/>
  <c r="AL644" i="1"/>
  <c r="U667" i="1"/>
  <c r="S667" i="1"/>
  <c r="Y667" i="1" s="1"/>
  <c r="AE700" i="1"/>
  <c r="X700" i="1"/>
  <c r="W700" i="1"/>
  <c r="U653" i="1"/>
  <c r="S653" i="1"/>
  <c r="Y653" i="1" s="1"/>
  <c r="U682" i="1"/>
  <c r="S682" i="1"/>
  <c r="Y682" i="1" s="1"/>
  <c r="U692" i="1"/>
  <c r="S692" i="1"/>
  <c r="Y692" i="1" s="1"/>
  <c r="U671" i="1"/>
  <c r="S671" i="1"/>
  <c r="Y671" i="1" s="1"/>
  <c r="AE646" i="1"/>
  <c r="X646" i="1"/>
  <c r="W646" i="1"/>
  <c r="AE688" i="1"/>
  <c r="W688" i="1"/>
  <c r="X688" i="1"/>
  <c r="AF628" i="1"/>
  <c r="AL628" i="1"/>
  <c r="AG628" i="1"/>
  <c r="AE649" i="1"/>
  <c r="X649" i="1"/>
  <c r="W649" i="1"/>
  <c r="AG652" i="1"/>
  <c r="AF652" i="1"/>
  <c r="AL652" i="1"/>
  <c r="AF795" i="1"/>
  <c r="AG795" i="1"/>
  <c r="S791" i="1"/>
  <c r="Y791" i="1" s="1"/>
  <c r="AW791" i="1" s="1"/>
  <c r="AW790" i="1"/>
  <c r="U792" i="1"/>
  <c r="V792" i="1" s="1"/>
  <c r="X792" i="1" s="1"/>
  <c r="AW792" i="1" s="1"/>
  <c r="S793" i="1"/>
  <c r="Y793" i="1" s="1"/>
  <c r="AW793" i="1" s="1"/>
  <c r="U790" i="1"/>
  <c r="S789" i="1"/>
  <c r="Y789" i="1" s="1"/>
  <c r="U794" i="1"/>
  <c r="AE789" i="1"/>
  <c r="X789" i="1"/>
  <c r="W789" i="1"/>
  <c r="W645" i="1" l="1"/>
  <c r="X629" i="1"/>
  <c r="X645" i="1"/>
  <c r="W629" i="1"/>
  <c r="AG699" i="1"/>
  <c r="AF699" i="1"/>
  <c r="AL699" i="1"/>
  <c r="AE697" i="1"/>
  <c r="X697" i="1"/>
  <c r="W697" i="1"/>
  <c r="AW789" i="1"/>
  <c r="AE651" i="1"/>
  <c r="X651" i="1"/>
  <c r="W651" i="1"/>
  <c r="AF685" i="1"/>
  <c r="W705" i="1"/>
  <c r="AE705" i="1"/>
  <c r="X705" i="1"/>
  <c r="AL685" i="1"/>
  <c r="AL700" i="1"/>
  <c r="AG700" i="1"/>
  <c r="AF700" i="1"/>
  <c r="AL649" i="1"/>
  <c r="AF649" i="1"/>
  <c r="AG649" i="1"/>
  <c r="AF633" i="1"/>
  <c r="AL633" i="1"/>
  <c r="AG633" i="1"/>
  <c r="AL677" i="1"/>
  <c r="AG677" i="1"/>
  <c r="AF677" i="1"/>
  <c r="X717" i="1"/>
  <c r="W717" i="1"/>
  <c r="AE717" i="1"/>
  <c r="AL646" i="1"/>
  <c r="AG646" i="1"/>
  <c r="AF646" i="1"/>
  <c r="AL748" i="1"/>
  <c r="AG748" i="1"/>
  <c r="AF748" i="1"/>
  <c r="AF642" i="1"/>
  <c r="AL642" i="1"/>
  <c r="AG642" i="1"/>
  <c r="AL629" i="1"/>
  <c r="AG629" i="1"/>
  <c r="AF629" i="1"/>
  <c r="AL727" i="1"/>
  <c r="AG727" i="1"/>
  <c r="AF727" i="1"/>
  <c r="AE715" i="1"/>
  <c r="W715" i="1"/>
  <c r="X715" i="1"/>
  <c r="AL688" i="1"/>
  <c r="AG688" i="1"/>
  <c r="AF688" i="1"/>
  <c r="W702" i="1"/>
  <c r="X702" i="1"/>
  <c r="AE702" i="1"/>
  <c r="AG643" i="1"/>
  <c r="AL643" i="1"/>
  <c r="AF643" i="1"/>
  <c r="AL645" i="1"/>
  <c r="AG645" i="1"/>
  <c r="AF645" i="1"/>
  <c r="AL650" i="1"/>
  <c r="AF650" i="1"/>
  <c r="AG650" i="1"/>
  <c r="AG647" i="1"/>
  <c r="AL647" i="1"/>
  <c r="AF647" i="1"/>
  <c r="AG634" i="1"/>
  <c r="AL634" i="1"/>
  <c r="AF634" i="1"/>
  <c r="AL691" i="1"/>
  <c r="AG691" i="1"/>
  <c r="AF691" i="1"/>
  <c r="W648" i="1"/>
  <c r="AE648" i="1"/>
  <c r="X648" i="1"/>
  <c r="AL740" i="1"/>
  <c r="AG740" i="1"/>
  <c r="AF740" i="1"/>
  <c r="AF687" i="1"/>
  <c r="AG687" i="1"/>
  <c r="AL687" i="1"/>
  <c r="AL660" i="1"/>
  <c r="AG660" i="1"/>
  <c r="AF660" i="1"/>
  <c r="AG721" i="1"/>
  <c r="AL721" i="1"/>
  <c r="AF721" i="1"/>
  <c r="AL684" i="1"/>
  <c r="AG684" i="1"/>
  <c r="AF684" i="1"/>
  <c r="AL751" i="1"/>
  <c r="AG751" i="1"/>
  <c r="AF751" i="1"/>
  <c r="W698" i="1"/>
  <c r="X698" i="1"/>
  <c r="AE698" i="1"/>
  <c r="AL694" i="1"/>
  <c r="AG694" i="1"/>
  <c r="AF694" i="1"/>
  <c r="AL739" i="1"/>
  <c r="AG739" i="1"/>
  <c r="AF739" i="1"/>
  <c r="X695" i="1"/>
  <c r="W695" i="1"/>
  <c r="AE695" i="1"/>
  <c r="AL736" i="1"/>
  <c r="AG736" i="1"/>
  <c r="AF736" i="1"/>
  <c r="W792" i="1"/>
  <c r="AE792" i="1"/>
  <c r="AF792" i="1" s="1"/>
  <c r="AG792" i="1"/>
  <c r="AL792" i="1"/>
  <c r="AG789" i="1"/>
  <c r="AF789" i="1"/>
  <c r="AL789" i="1"/>
  <c r="AG705" i="1" l="1"/>
  <c r="AL705" i="1"/>
  <c r="AF705" i="1"/>
  <c r="AG651" i="1"/>
  <c r="AL651" i="1"/>
  <c r="AF651" i="1"/>
  <c r="AG697" i="1"/>
  <c r="AF697" i="1"/>
  <c r="AL697" i="1"/>
  <c r="AL702" i="1"/>
  <c r="AF702" i="1"/>
  <c r="AG702" i="1"/>
  <c r="AL715" i="1"/>
  <c r="AG715" i="1"/>
  <c r="AF715" i="1"/>
  <c r="AF717" i="1"/>
  <c r="AL717" i="1"/>
  <c r="AG717" i="1"/>
  <c r="AL698" i="1"/>
  <c r="AF698" i="1"/>
  <c r="AG698" i="1"/>
  <c r="AF648" i="1"/>
  <c r="AL648" i="1"/>
  <c r="AG648" i="1"/>
  <c r="AG695" i="1"/>
  <c r="AF695" i="1"/>
  <c r="AL695" i="1"/>
  <c r="H28" i="6"/>
  <c r="E28" i="6"/>
  <c r="D28" i="6"/>
  <c r="N28" i="6"/>
  <c r="J27" i="6" l="1"/>
  <c r="J17" i="6" l="1"/>
  <c r="L17" i="6" s="1"/>
  <c r="J18" i="6"/>
  <c r="J19" i="6"/>
  <c r="J20" i="6"/>
  <c r="J21" i="6"/>
  <c r="J22" i="6"/>
  <c r="L22" i="6" s="1"/>
  <c r="J23" i="6"/>
  <c r="J24" i="6"/>
  <c r="J26" i="6"/>
  <c r="J28" i="6"/>
  <c r="L28" i="6" s="1"/>
  <c r="J16" i="6"/>
  <c r="AW745" i="1" l="1"/>
  <c r="AW759" i="1"/>
  <c r="AW722" i="1"/>
  <c r="AW754" i="1"/>
  <c r="AW770" i="1"/>
  <c r="AW690" i="1"/>
  <c r="AW772" i="1"/>
  <c r="AW788" i="1"/>
  <c r="AW682" i="1"/>
  <c r="AW728" i="1"/>
  <c r="AW725" i="1"/>
  <c r="AW761" i="1"/>
  <c r="AW615" i="1"/>
  <c r="AW764" i="1"/>
  <c r="AW775" i="1"/>
  <c r="AW622" i="1"/>
  <c r="AW752" i="1"/>
  <c r="AW742" i="1"/>
  <c r="AW675" i="1"/>
  <c r="AW781" i="1"/>
  <c r="AW635" i="1"/>
  <c r="AW662" i="1"/>
  <c r="AW749" i="1"/>
  <c r="AW765" i="1"/>
  <c r="AW639" i="1"/>
  <c r="AW693" i="1"/>
  <c r="AW611" i="1"/>
  <c r="AW658" i="1"/>
  <c r="AW681" i="1"/>
  <c r="AW716" i="1"/>
  <c r="AW743" i="1"/>
  <c r="AW661" i="1"/>
  <c r="AW612" i="1"/>
  <c r="AW735" i="1"/>
  <c r="AW783" i="1"/>
  <c r="AW709" i="1"/>
  <c r="AW627" i="1"/>
  <c r="AW632" i="1"/>
  <c r="AW773" i="1"/>
  <c r="AW726" i="1"/>
  <c r="AW730" i="1"/>
  <c r="AW712" i="1"/>
  <c r="AW744" i="1"/>
  <c r="AW720" i="1"/>
  <c r="AW703" i="1"/>
  <c r="AW782" i="1"/>
  <c r="AW737" i="1"/>
  <c r="AW679" i="1" l="1"/>
  <c r="AW671" i="1"/>
  <c r="AW624" i="1"/>
  <c r="AW707" i="1"/>
  <c r="AW780" i="1"/>
  <c r="AW633" i="1"/>
  <c r="AW697" i="1"/>
  <c r="AW711" i="1"/>
  <c r="AW691" i="1"/>
  <c r="AW756" i="1"/>
  <c r="AW778" i="1"/>
  <c r="AW617" i="1"/>
  <c r="AW713" i="1"/>
  <c r="AW620" i="1"/>
  <c r="C12" i="6"/>
  <c r="AW696" i="1"/>
  <c r="AW718" i="1"/>
  <c r="AW664" i="1"/>
  <c r="AW767" i="1"/>
  <c r="AW750" i="1"/>
  <c r="AW753" i="1"/>
  <c r="AW610" i="1"/>
  <c r="AW623" i="1"/>
  <c r="AW748" i="1"/>
  <c r="AW670" i="1"/>
  <c r="AW769" i="1"/>
  <c r="AW777" i="1"/>
  <c r="AW762" i="1"/>
  <c r="AW636" i="1"/>
  <c r="AW656" i="1"/>
  <c r="AW663" i="1"/>
  <c r="AW786" i="1"/>
  <c r="AW657" i="1"/>
  <c r="AW784" i="1"/>
  <c r="AW741" i="1"/>
  <c r="AW638" i="1"/>
  <c r="AW667" i="1"/>
  <c r="AW768" i="1"/>
  <c r="AW692" i="1"/>
  <c r="AW645" i="1"/>
  <c r="AW760" i="1"/>
  <c r="AW727" i="1"/>
  <c r="AW666" i="1"/>
  <c r="AW631" i="1"/>
  <c r="AW684" i="1"/>
  <c r="AW619" i="1"/>
  <c r="AW672" i="1"/>
  <c r="AW659" i="1"/>
  <c r="AW654" i="1"/>
  <c r="AW724" i="1"/>
  <c r="AW625" i="1"/>
  <c r="AW621" i="1"/>
  <c r="AW637" i="1"/>
  <c r="AW687" i="1"/>
  <c r="AW719" i="1"/>
  <c r="AW787" i="1"/>
  <c r="AW616" i="1"/>
  <c r="AW776" i="1"/>
  <c r="AW651" i="1"/>
  <c r="AW733" i="1"/>
  <c r="AW655" i="1"/>
  <c r="AW678" i="1"/>
  <c r="AW641" i="1"/>
  <c r="AW710" i="1"/>
  <c r="AW734" i="1"/>
  <c r="AW704" i="1"/>
  <c r="AW785" i="1"/>
  <c r="AW680" i="1"/>
  <c r="AW738" i="1"/>
  <c r="AW614" i="1"/>
  <c r="AW630" i="1"/>
  <c r="AW731" i="1"/>
  <c r="AW683" i="1"/>
  <c r="AW757" i="1"/>
  <c r="AW668" i="1"/>
  <c r="AW723" i="1"/>
  <c r="AW665" i="1"/>
  <c r="AW674" i="1"/>
  <c r="AW613" i="1"/>
  <c r="AW771" i="1"/>
  <c r="AW714" i="1"/>
  <c r="AW689" i="1"/>
  <c r="AW673" i="1"/>
  <c r="AW626" i="1"/>
  <c r="AW758" i="1"/>
  <c r="AW708" i="1"/>
  <c r="AW653" i="1"/>
  <c r="AW763" i="1"/>
  <c r="AW669" i="1"/>
  <c r="AW746" i="1"/>
  <c r="AW755" i="1"/>
  <c r="AW779" i="1"/>
  <c r="AW618" i="1"/>
  <c r="AW642" i="1"/>
  <c r="AW766" i="1"/>
  <c r="AW774" i="1"/>
  <c r="AW729" i="1"/>
  <c r="AW676" i="1"/>
  <c r="AW702" i="1"/>
  <c r="AW646" i="1" l="1"/>
  <c r="AW695" i="1"/>
  <c r="AW721" i="1"/>
  <c r="AW643" i="1"/>
  <c r="AW739" i="1"/>
  <c r="AW747" i="1"/>
  <c r="AW644" i="1"/>
  <c r="AW652" i="1"/>
  <c r="AW705" i="1"/>
  <c r="AW640" i="1"/>
  <c r="AW649" i="1"/>
  <c r="AW648" i="1"/>
  <c r="AW706" i="1"/>
  <c r="AW647" i="1"/>
  <c r="AW740" i="1"/>
  <c r="AW736" i="1"/>
  <c r="AW732" i="1"/>
  <c r="AW660" i="1"/>
  <c r="AW700" i="1"/>
  <c r="AW699" i="1"/>
  <c r="AW634" i="1"/>
  <c r="AW629" i="1"/>
  <c r="AW701" i="1"/>
  <c r="AW650" i="1"/>
  <c r="AW628" i="1"/>
  <c r="AW715" i="1"/>
  <c r="AW685" i="1"/>
  <c r="AW751" i="1"/>
  <c r="AW717" i="1"/>
  <c r="AW694" i="1"/>
  <c r="AW698" i="1"/>
  <c r="AW677" i="1"/>
  <c r="AW688" i="1"/>
  <c r="AW686" i="1"/>
  <c r="N17" i="6" l="1"/>
  <c r="N18" i="6"/>
  <c r="N19" i="6"/>
  <c r="N20" i="6"/>
  <c r="N21" i="6"/>
  <c r="N22" i="6"/>
  <c r="N23" i="6"/>
  <c r="N24" i="6"/>
  <c r="N26" i="6"/>
  <c r="N27" i="6"/>
  <c r="N16" i="6"/>
  <c r="L19" i="6" l="1"/>
  <c r="L25" i="6"/>
  <c r="L26" i="6"/>
  <c r="L27" i="6"/>
  <c r="L16" i="6"/>
  <c r="L20" i="6"/>
  <c r="L21" i="6"/>
  <c r="L23" i="6"/>
  <c r="L24" i="6"/>
  <c r="H17" i="6"/>
  <c r="H18" i="6"/>
  <c r="H19" i="6"/>
  <c r="H20" i="6"/>
  <c r="H21" i="6"/>
  <c r="H22" i="6"/>
  <c r="H23" i="6"/>
  <c r="H24" i="6"/>
  <c r="H25" i="6"/>
  <c r="H26" i="6"/>
  <c r="H27" i="6"/>
  <c r="H16" i="6"/>
  <c r="D10" i="6"/>
  <c r="E10" i="6"/>
  <c r="E17" i="6"/>
  <c r="E18" i="6"/>
  <c r="E19" i="6"/>
  <c r="E20" i="6"/>
  <c r="E21" i="6"/>
  <c r="E22" i="6"/>
  <c r="E23" i="6"/>
  <c r="E24" i="6"/>
  <c r="E25" i="6"/>
  <c r="E27" i="6"/>
  <c r="E16" i="6"/>
  <c r="AD609" i="1"/>
  <c r="AE609" i="1" s="1"/>
  <c r="X609" i="1"/>
  <c r="W609" i="1"/>
  <c r="R609" i="1"/>
  <c r="P609" i="1"/>
  <c r="AD608" i="1"/>
  <c r="AE608" i="1" s="1"/>
  <c r="X608" i="1"/>
  <c r="W608" i="1"/>
  <c r="R608" i="1"/>
  <c r="P608" i="1"/>
  <c r="AD607" i="1"/>
  <c r="AE607" i="1" s="1"/>
  <c r="AL607" i="1" s="1"/>
  <c r="X607" i="1"/>
  <c r="W607" i="1"/>
  <c r="R607" i="1"/>
  <c r="P607" i="1"/>
  <c r="AD606" i="1"/>
  <c r="AE606" i="1" s="1"/>
  <c r="AG606" i="1" s="1"/>
  <c r="X606" i="1"/>
  <c r="W606" i="1"/>
  <c r="R606" i="1"/>
  <c r="P606" i="1"/>
  <c r="AD605" i="1"/>
  <c r="AE605" i="1" s="1"/>
  <c r="X605" i="1"/>
  <c r="W605" i="1"/>
  <c r="R605" i="1"/>
  <c r="P605" i="1"/>
  <c r="AD604" i="1"/>
  <c r="AE604" i="1" s="1"/>
  <c r="X604" i="1"/>
  <c r="W604" i="1"/>
  <c r="R604" i="1"/>
  <c r="P604" i="1"/>
  <c r="AD603" i="1"/>
  <c r="R603" i="1"/>
  <c r="P603" i="1"/>
  <c r="AD602" i="1"/>
  <c r="R602" i="1"/>
  <c r="P602" i="1"/>
  <c r="T602" i="1" s="1"/>
  <c r="S602" i="1" s="1"/>
  <c r="Y602" i="1" s="1"/>
  <c r="AD601" i="1"/>
  <c r="AE601" i="1" s="1"/>
  <c r="AL601" i="1" s="1"/>
  <c r="X601" i="1"/>
  <c r="W601" i="1"/>
  <c r="R601" i="1"/>
  <c r="P601" i="1"/>
  <c r="AD600" i="1"/>
  <c r="R600" i="1"/>
  <c r="P600" i="1"/>
  <c r="AD599" i="1"/>
  <c r="AE599" i="1" s="1"/>
  <c r="X599" i="1"/>
  <c r="W599" i="1"/>
  <c r="R599" i="1"/>
  <c r="P599" i="1"/>
  <c r="AD598" i="1"/>
  <c r="R598" i="1"/>
  <c r="P598" i="1"/>
  <c r="AD597" i="1"/>
  <c r="AE597" i="1" s="1"/>
  <c r="X597" i="1"/>
  <c r="W597" i="1"/>
  <c r="R597" i="1"/>
  <c r="P597" i="1"/>
  <c r="AD596" i="1"/>
  <c r="R596" i="1"/>
  <c r="P596" i="1"/>
  <c r="AD595" i="1"/>
  <c r="AE595" i="1" s="1"/>
  <c r="X595" i="1"/>
  <c r="W595" i="1"/>
  <c r="R595" i="1"/>
  <c r="P595" i="1"/>
  <c r="AD594" i="1"/>
  <c r="R594" i="1"/>
  <c r="P594" i="1"/>
  <c r="AD593" i="1"/>
  <c r="AE593" i="1" s="1"/>
  <c r="X593" i="1"/>
  <c r="W593" i="1"/>
  <c r="R593" i="1"/>
  <c r="P593" i="1"/>
  <c r="AD592" i="1"/>
  <c r="R592" i="1"/>
  <c r="P592" i="1"/>
  <c r="AD591" i="1"/>
  <c r="R591" i="1"/>
  <c r="P591" i="1"/>
  <c r="AD590" i="1"/>
  <c r="AE590" i="1" s="1"/>
  <c r="AF590" i="1" s="1"/>
  <c r="X590" i="1"/>
  <c r="W590" i="1"/>
  <c r="R590" i="1"/>
  <c r="P590" i="1"/>
  <c r="AD589" i="1"/>
  <c r="AE589" i="1" s="1"/>
  <c r="X589" i="1"/>
  <c r="W589" i="1"/>
  <c r="R589" i="1"/>
  <c r="P589" i="1"/>
  <c r="AD588" i="1"/>
  <c r="AE588" i="1" s="1"/>
  <c r="X588" i="1"/>
  <c r="W588" i="1"/>
  <c r="R588" i="1"/>
  <c r="P588" i="1"/>
  <c r="AD587" i="1"/>
  <c r="R587" i="1"/>
  <c r="P587" i="1"/>
  <c r="AD586" i="1"/>
  <c r="R586" i="1"/>
  <c r="P586" i="1"/>
  <c r="AD585" i="1"/>
  <c r="R585" i="1"/>
  <c r="P585" i="1"/>
  <c r="AD584" i="1"/>
  <c r="AE584" i="1" s="1"/>
  <c r="X584" i="1"/>
  <c r="W584" i="1"/>
  <c r="R584" i="1"/>
  <c r="P584" i="1"/>
  <c r="AD583" i="1"/>
  <c r="AE583" i="1" s="1"/>
  <c r="X583" i="1"/>
  <c r="W583" i="1"/>
  <c r="R583" i="1"/>
  <c r="P583" i="1"/>
  <c r="AD582" i="1"/>
  <c r="AE582" i="1" s="1"/>
  <c r="AL582" i="1" s="1"/>
  <c r="X582" i="1"/>
  <c r="W582" i="1"/>
  <c r="R582" i="1"/>
  <c r="P582" i="1"/>
  <c r="AD581" i="1"/>
  <c r="AE581" i="1" s="1"/>
  <c r="X581" i="1"/>
  <c r="W581" i="1"/>
  <c r="R581" i="1"/>
  <c r="P581" i="1"/>
  <c r="AD580" i="1"/>
  <c r="AE580" i="1" s="1"/>
  <c r="X580" i="1"/>
  <c r="W580" i="1"/>
  <c r="R580" i="1"/>
  <c r="P580" i="1"/>
  <c r="AD579" i="1"/>
  <c r="AE579" i="1" s="1"/>
  <c r="X579" i="1"/>
  <c r="W579" i="1"/>
  <c r="R579" i="1"/>
  <c r="P579" i="1"/>
  <c r="AD578" i="1"/>
  <c r="AE578" i="1" s="1"/>
  <c r="X578" i="1"/>
  <c r="W578" i="1"/>
  <c r="R578" i="1"/>
  <c r="P578" i="1"/>
  <c r="AD577" i="1"/>
  <c r="AE577" i="1" s="1"/>
  <c r="X577" i="1"/>
  <c r="W577" i="1"/>
  <c r="R577" i="1"/>
  <c r="P577" i="1"/>
  <c r="AD576" i="1"/>
  <c r="R576" i="1"/>
  <c r="P576" i="1"/>
  <c r="AD575" i="1"/>
  <c r="AE575" i="1" s="1"/>
  <c r="X575" i="1"/>
  <c r="W575" i="1"/>
  <c r="R575" i="1"/>
  <c r="P575" i="1"/>
  <c r="AD574" i="1"/>
  <c r="AE574" i="1" s="1"/>
  <c r="X574" i="1"/>
  <c r="W574" i="1"/>
  <c r="R574" i="1"/>
  <c r="P574" i="1"/>
  <c r="AD573" i="1"/>
  <c r="AE573" i="1" s="1"/>
  <c r="X573" i="1"/>
  <c r="W573" i="1"/>
  <c r="R573" i="1"/>
  <c r="P573" i="1"/>
  <c r="AD572" i="1"/>
  <c r="AE572" i="1" s="1"/>
  <c r="X572" i="1"/>
  <c r="W572" i="1"/>
  <c r="R572" i="1"/>
  <c r="P572" i="1"/>
  <c r="D17" i="6"/>
  <c r="D18" i="6"/>
  <c r="D19" i="6"/>
  <c r="D20" i="6"/>
  <c r="D21" i="6"/>
  <c r="D23" i="6"/>
  <c r="D24" i="6"/>
  <c r="D25" i="6"/>
  <c r="D27" i="6"/>
  <c r="D16" i="6"/>
  <c r="T592" i="1" l="1"/>
  <c r="U592" i="1" s="1"/>
  <c r="V592" i="1" s="1"/>
  <c r="X592" i="1" s="1"/>
  <c r="T600" i="1"/>
  <c r="T576" i="1"/>
  <c r="U576" i="1" s="1"/>
  <c r="V576" i="1" s="1"/>
  <c r="T578" i="1"/>
  <c r="S578" i="1" s="1"/>
  <c r="Y578" i="1" s="1"/>
  <c r="AW578" i="1" s="1"/>
  <c r="T608" i="1"/>
  <c r="U608" i="1" s="1"/>
  <c r="T573" i="1"/>
  <c r="U573" i="1" s="1"/>
  <c r="T583" i="1"/>
  <c r="U583" i="1" s="1"/>
  <c r="T587" i="1"/>
  <c r="S587" i="1" s="1"/>
  <c r="Y587" i="1" s="1"/>
  <c r="T589" i="1"/>
  <c r="U589" i="1" s="1"/>
  <c r="T593" i="1"/>
  <c r="S593" i="1" s="1"/>
  <c r="Y593" i="1" s="1"/>
  <c r="AW593" i="1" s="1"/>
  <c r="T595" i="1"/>
  <c r="U595" i="1" s="1"/>
  <c r="T599" i="1"/>
  <c r="S599" i="1" s="1"/>
  <c r="Y599" i="1" s="1"/>
  <c r="AW599" i="1" s="1"/>
  <c r="T575" i="1"/>
  <c r="S575" i="1" s="1"/>
  <c r="Y575" i="1" s="1"/>
  <c r="AW575" i="1" s="1"/>
  <c r="T582" i="1"/>
  <c r="U582" i="1" s="1"/>
  <c r="T605" i="1"/>
  <c r="U605" i="1" s="1"/>
  <c r="AL583" i="1"/>
  <c r="AF583" i="1"/>
  <c r="AG583" i="1"/>
  <c r="AL590" i="1"/>
  <c r="T580" i="1"/>
  <c r="U580" i="1" s="1"/>
  <c r="T586" i="1"/>
  <c r="U586" i="1" s="1"/>
  <c r="V586" i="1" s="1"/>
  <c r="T590" i="1"/>
  <c r="U590" i="1" s="1"/>
  <c r="T601" i="1"/>
  <c r="U601" i="1" s="1"/>
  <c r="T606" i="1"/>
  <c r="S606" i="1" s="1"/>
  <c r="Y606" i="1" s="1"/>
  <c r="AW606" i="1" s="1"/>
  <c r="T609" i="1"/>
  <c r="S609" i="1" s="1"/>
  <c r="Y609" i="1" s="1"/>
  <c r="AW609" i="1" s="1"/>
  <c r="AG590" i="1"/>
  <c r="T585" i="1"/>
  <c r="U585" i="1" s="1"/>
  <c r="V585" i="1" s="1"/>
  <c r="T596" i="1"/>
  <c r="S596" i="1" s="1"/>
  <c r="Y596" i="1" s="1"/>
  <c r="T598" i="1"/>
  <c r="U598" i="1" s="1"/>
  <c r="V598" i="1" s="1"/>
  <c r="AL580" i="1"/>
  <c r="AG580" i="1"/>
  <c r="AL589" i="1"/>
  <c r="AG589" i="1"/>
  <c r="AL605" i="1"/>
  <c r="AG605" i="1"/>
  <c r="AF605" i="1"/>
  <c r="T591" i="1"/>
  <c r="S591" i="1" s="1"/>
  <c r="Y591" i="1" s="1"/>
  <c r="T584" i="1"/>
  <c r="U584" i="1" s="1"/>
  <c r="T588" i="1"/>
  <c r="S588" i="1" s="1"/>
  <c r="Y588" i="1" s="1"/>
  <c r="AW588" i="1" s="1"/>
  <c r="T603" i="1"/>
  <c r="S603" i="1" s="1"/>
  <c r="Y603" i="1" s="1"/>
  <c r="T607" i="1"/>
  <c r="S607" i="1" s="1"/>
  <c r="Y607" i="1" s="1"/>
  <c r="AW607" i="1" s="1"/>
  <c r="U602" i="1"/>
  <c r="V602" i="1" s="1"/>
  <c r="X602" i="1" s="1"/>
  <c r="AW602" i="1" s="1"/>
  <c r="T572" i="1"/>
  <c r="S572" i="1" s="1"/>
  <c r="Y572" i="1" s="1"/>
  <c r="AW572" i="1" s="1"/>
  <c r="T577" i="1"/>
  <c r="S577" i="1" s="1"/>
  <c r="Y577" i="1" s="1"/>
  <c r="AW577" i="1" s="1"/>
  <c r="T581" i="1"/>
  <c r="U581" i="1" s="1"/>
  <c r="T597" i="1"/>
  <c r="U597" i="1" s="1"/>
  <c r="T574" i="1"/>
  <c r="U574" i="1" s="1"/>
  <c r="T604" i="1"/>
  <c r="U604" i="1" s="1"/>
  <c r="T579" i="1"/>
  <c r="T594" i="1"/>
  <c r="U594" i="1" s="1"/>
  <c r="V594" i="1" s="1"/>
  <c r="AL573" i="1"/>
  <c r="AG573" i="1"/>
  <c r="AF573" i="1"/>
  <c r="U600" i="1"/>
  <c r="V600" i="1" s="1"/>
  <c r="S600" i="1"/>
  <c r="Y600" i="1" s="1"/>
  <c r="AF578" i="1"/>
  <c r="AL578" i="1"/>
  <c r="AG578" i="1"/>
  <c r="AF593" i="1"/>
  <c r="AL593" i="1"/>
  <c r="AG593" i="1"/>
  <c r="AL588" i="1"/>
  <c r="AG588" i="1"/>
  <c r="AF588" i="1"/>
  <c r="AL608" i="1"/>
  <c r="AG608" i="1"/>
  <c r="AF608" i="1"/>
  <c r="AL572" i="1"/>
  <c r="AG572" i="1"/>
  <c r="AF572" i="1"/>
  <c r="AF575" i="1"/>
  <c r="AL575" i="1"/>
  <c r="AG575" i="1"/>
  <c r="AF577" i="1"/>
  <c r="AL577" i="1"/>
  <c r="AG577" i="1"/>
  <c r="AG581" i="1"/>
  <c r="AF581" i="1"/>
  <c r="AL581" i="1"/>
  <c r="AL595" i="1"/>
  <c r="AF595" i="1"/>
  <c r="AG595" i="1"/>
  <c r="AL597" i="1"/>
  <c r="AG597" i="1"/>
  <c r="AF597" i="1"/>
  <c r="AL574" i="1"/>
  <c r="AG574" i="1"/>
  <c r="AF574" i="1"/>
  <c r="AL604" i="1"/>
  <c r="AG604" i="1"/>
  <c r="AF604" i="1"/>
  <c r="AL584" i="1"/>
  <c r="AG584" i="1"/>
  <c r="AF584" i="1"/>
  <c r="AL579" i="1"/>
  <c r="AG579" i="1"/>
  <c r="AF579" i="1"/>
  <c r="AG599" i="1"/>
  <c r="AL599" i="1"/>
  <c r="AF599" i="1"/>
  <c r="AL609" i="1"/>
  <c r="AG609" i="1"/>
  <c r="AF609" i="1"/>
  <c r="AL606" i="1"/>
  <c r="U578" i="1"/>
  <c r="AF580" i="1"/>
  <c r="AF589" i="1"/>
  <c r="AF582" i="1"/>
  <c r="AF601" i="1"/>
  <c r="AF607" i="1"/>
  <c r="AG582" i="1"/>
  <c r="AG601" i="1"/>
  <c r="AG607" i="1"/>
  <c r="AF606" i="1"/>
  <c r="AE592" i="1" l="1"/>
  <c r="W592" i="1"/>
  <c r="S592" i="1"/>
  <c r="Y592" i="1" s="1"/>
  <c r="S576" i="1"/>
  <c r="Y576" i="1" s="1"/>
  <c r="S608" i="1"/>
  <c r="Y608" i="1" s="1"/>
  <c r="AW608" i="1" s="1"/>
  <c r="S573" i="1"/>
  <c r="Y573" i="1" s="1"/>
  <c r="AW573" i="1" s="1"/>
  <c r="S582" i="1"/>
  <c r="Y582" i="1" s="1"/>
  <c r="AW582" i="1" s="1"/>
  <c r="U575" i="1"/>
  <c r="U609" i="1"/>
  <c r="U579" i="1"/>
  <c r="C9" i="6"/>
  <c r="S597" i="1"/>
  <c r="Y597" i="1" s="1"/>
  <c r="AW597" i="1" s="1"/>
  <c r="S589" i="1"/>
  <c r="Y589" i="1" s="1"/>
  <c r="AW589" i="1" s="1"/>
  <c r="S583" i="1"/>
  <c r="Y583" i="1" s="1"/>
  <c r="AW583" i="1" s="1"/>
  <c r="AE602" i="1"/>
  <c r="AL602" i="1" s="1"/>
  <c r="U577" i="1"/>
  <c r="U603" i="1"/>
  <c r="V603" i="1" s="1"/>
  <c r="W603" i="1" s="1"/>
  <c r="U596" i="1"/>
  <c r="V596" i="1" s="1"/>
  <c r="AE596" i="1" s="1"/>
  <c r="S580" i="1"/>
  <c r="Y580" i="1" s="1"/>
  <c r="AW580" i="1" s="1"/>
  <c r="U606" i="1"/>
  <c r="S574" i="1"/>
  <c r="Y574" i="1" s="1"/>
  <c r="AW574" i="1" s="1"/>
  <c r="U587" i="1"/>
  <c r="V587" i="1" s="1"/>
  <c r="U599" i="1"/>
  <c r="U572" i="1"/>
  <c r="U593" i="1"/>
  <c r="U607" i="1"/>
  <c r="S595" i="1"/>
  <c r="Y595" i="1" s="1"/>
  <c r="AW595" i="1" s="1"/>
  <c r="S585" i="1"/>
  <c r="Y585" i="1" s="1"/>
  <c r="S605" i="1"/>
  <c r="Y605" i="1" s="1"/>
  <c r="AW605" i="1" s="1"/>
  <c r="S581" i="1"/>
  <c r="Y581" i="1" s="1"/>
  <c r="AW581" i="1" s="1"/>
  <c r="X598" i="1"/>
  <c r="W598" i="1"/>
  <c r="AE598" i="1"/>
  <c r="AF598" i="1" s="1"/>
  <c r="S590" i="1"/>
  <c r="Y590" i="1" s="1"/>
  <c r="AW590" i="1" s="1"/>
  <c r="S601" i="1"/>
  <c r="Y601" i="1" s="1"/>
  <c r="AW601" i="1" s="1"/>
  <c r="U588" i="1"/>
  <c r="U591" i="1"/>
  <c r="V591" i="1" s="1"/>
  <c r="W591" i="1" s="1"/>
  <c r="W602" i="1"/>
  <c r="S586" i="1"/>
  <c r="Y586" i="1" s="1"/>
  <c r="S584" i="1"/>
  <c r="Y584" i="1" s="1"/>
  <c r="AW584" i="1" s="1"/>
  <c r="S594" i="1"/>
  <c r="Y594" i="1" s="1"/>
  <c r="S579" i="1"/>
  <c r="Y579" i="1" s="1"/>
  <c r="AW579" i="1" s="1"/>
  <c r="S598" i="1"/>
  <c r="Y598" i="1" s="1"/>
  <c r="AW592" i="1"/>
  <c r="S604" i="1"/>
  <c r="Y604" i="1" s="1"/>
  <c r="AW604" i="1" s="1"/>
  <c r="X586" i="1"/>
  <c r="W586" i="1"/>
  <c r="AE586" i="1"/>
  <c r="AE576" i="1"/>
  <c r="X576" i="1"/>
  <c r="W576" i="1"/>
  <c r="AE594" i="1"/>
  <c r="X594" i="1"/>
  <c r="W594" i="1"/>
  <c r="AL592" i="1"/>
  <c r="AF592" i="1"/>
  <c r="AG592" i="1"/>
  <c r="AE600" i="1"/>
  <c r="X600" i="1"/>
  <c r="AW600" i="1" s="1"/>
  <c r="W600" i="1"/>
  <c r="AE603" i="1"/>
  <c r="X603" i="1"/>
  <c r="AW603" i="1" s="1"/>
  <c r="X585" i="1"/>
  <c r="W585" i="1"/>
  <c r="AE585" i="1"/>
  <c r="W596" i="1" l="1"/>
  <c r="X596" i="1"/>
  <c r="AW596" i="1" s="1"/>
  <c r="AF602" i="1"/>
  <c r="AG602" i="1"/>
  <c r="AW598" i="1"/>
  <c r="X587" i="1"/>
  <c r="AW587" i="1" s="1"/>
  <c r="W587" i="1"/>
  <c r="E9" i="6" s="1"/>
  <c r="F9" i="6" s="1"/>
  <c r="AE587" i="1"/>
  <c r="AW585" i="1"/>
  <c r="AW586" i="1"/>
  <c r="D9" i="6"/>
  <c r="X591" i="1"/>
  <c r="AW591" i="1" s="1"/>
  <c r="AE591" i="1"/>
  <c r="AL591" i="1" s="1"/>
  <c r="AW594" i="1"/>
  <c r="AG598" i="1"/>
  <c r="AL598" i="1"/>
  <c r="AW576" i="1"/>
  <c r="AG600" i="1"/>
  <c r="AF600" i="1"/>
  <c r="AL600" i="1"/>
  <c r="AL576" i="1"/>
  <c r="AG576" i="1"/>
  <c r="AF576" i="1"/>
  <c r="AL596" i="1"/>
  <c r="AG596" i="1"/>
  <c r="AF596" i="1"/>
  <c r="AL586" i="1"/>
  <c r="AF586" i="1"/>
  <c r="AG586" i="1"/>
  <c r="AL594" i="1"/>
  <c r="AG594" i="1"/>
  <c r="AF594" i="1"/>
  <c r="AL585" i="1"/>
  <c r="AG585" i="1"/>
  <c r="AF585" i="1"/>
  <c r="AF603" i="1"/>
  <c r="AL603" i="1"/>
  <c r="AG603" i="1"/>
  <c r="AF591" i="1" l="1"/>
  <c r="AG591" i="1"/>
  <c r="AG587" i="1"/>
  <c r="AF587" i="1"/>
  <c r="AL587" i="1"/>
  <c r="AF627" i="8" l="1"/>
  <c r="T627" i="8"/>
  <c r="R627" i="8"/>
  <c r="AF626" i="8"/>
  <c r="T626" i="8"/>
  <c r="R626" i="8"/>
  <c r="V626" i="8" s="1"/>
  <c r="U626" i="8" s="1"/>
  <c r="AA626" i="8" s="1"/>
  <c r="AF625" i="8"/>
  <c r="T625" i="8"/>
  <c r="R625" i="8"/>
  <c r="V625" i="8" s="1"/>
  <c r="AF624" i="8"/>
  <c r="T624" i="8"/>
  <c r="R624" i="8"/>
  <c r="AF623" i="8"/>
  <c r="T623" i="8"/>
  <c r="R623" i="8"/>
  <c r="AF622" i="8"/>
  <c r="T622" i="8"/>
  <c r="R622" i="8"/>
  <c r="AF621" i="8"/>
  <c r="U621" i="8"/>
  <c r="AA621" i="8" s="1"/>
  <c r="T621" i="8"/>
  <c r="R621" i="8"/>
  <c r="V621" i="8" s="1"/>
  <c r="W621" i="8" s="1"/>
  <c r="X621" i="8" s="1"/>
  <c r="AF620" i="8"/>
  <c r="T620" i="8"/>
  <c r="R620" i="8"/>
  <c r="AF619" i="8"/>
  <c r="T619" i="8"/>
  <c r="R619" i="8"/>
  <c r="AF618" i="8"/>
  <c r="T618" i="8"/>
  <c r="R618" i="8"/>
  <c r="V618" i="8" s="1"/>
  <c r="AF617" i="8"/>
  <c r="T617" i="8"/>
  <c r="R617" i="8"/>
  <c r="V617" i="8" s="1"/>
  <c r="AF616" i="8"/>
  <c r="T616" i="8"/>
  <c r="R616" i="8"/>
  <c r="AF615" i="8"/>
  <c r="T615" i="8"/>
  <c r="R615" i="8"/>
  <c r="AF614" i="8"/>
  <c r="T614" i="8"/>
  <c r="R614" i="8"/>
  <c r="AF613" i="8"/>
  <c r="T613" i="8"/>
  <c r="R613" i="8"/>
  <c r="V613" i="8" s="1"/>
  <c r="AF612" i="8"/>
  <c r="T612" i="8"/>
  <c r="R612" i="8"/>
  <c r="V612" i="8" s="1"/>
  <c r="AF611" i="8"/>
  <c r="T611" i="8"/>
  <c r="V611" i="8" s="1"/>
  <c r="W611" i="8" s="1"/>
  <c r="X611" i="8" s="1"/>
  <c r="R611" i="8"/>
  <c r="AF610" i="8"/>
  <c r="T610" i="8"/>
  <c r="R610" i="8"/>
  <c r="V610" i="8" s="1"/>
  <c r="AF609" i="8"/>
  <c r="T609" i="8"/>
  <c r="R609" i="8"/>
  <c r="AF608" i="8"/>
  <c r="T608" i="8"/>
  <c r="R608" i="8"/>
  <c r="V608" i="8" s="1"/>
  <c r="AF607" i="8"/>
  <c r="T607" i="8"/>
  <c r="R607" i="8"/>
  <c r="V607" i="8" s="1"/>
  <c r="AF606" i="8"/>
  <c r="W606" i="8"/>
  <c r="X606" i="8" s="1"/>
  <c r="T606" i="8"/>
  <c r="R606" i="8"/>
  <c r="V606" i="8" s="1"/>
  <c r="U606" i="8" s="1"/>
  <c r="AA606" i="8" s="1"/>
  <c r="AF605" i="8"/>
  <c r="T605" i="8"/>
  <c r="V605" i="8" s="1"/>
  <c r="U605" i="8" s="1"/>
  <c r="AA605" i="8" s="1"/>
  <c r="R605" i="8"/>
  <c r="AH604" i="8"/>
  <c r="AF604" i="8"/>
  <c r="AG604" i="8" s="1"/>
  <c r="Z604" i="8"/>
  <c r="Y604" i="8"/>
  <c r="T604" i="8"/>
  <c r="V604" i="8" s="1"/>
  <c r="R604" i="8"/>
  <c r="AF603" i="8"/>
  <c r="T603" i="8"/>
  <c r="R603" i="8"/>
  <c r="AF602" i="8"/>
  <c r="T602" i="8"/>
  <c r="R602" i="8"/>
  <c r="AF601" i="8"/>
  <c r="T601" i="8"/>
  <c r="R601" i="8"/>
  <c r="AF600" i="8"/>
  <c r="T600" i="8"/>
  <c r="R600" i="8"/>
  <c r="V600" i="8" s="1"/>
  <c r="AF599" i="8"/>
  <c r="AG599" i="8" s="1"/>
  <c r="Z599" i="8"/>
  <c r="Y599" i="8"/>
  <c r="V599" i="8"/>
  <c r="T599" i="8"/>
  <c r="R599" i="8"/>
  <c r="AF598" i="8"/>
  <c r="T598" i="8"/>
  <c r="V598" i="8" s="1"/>
  <c r="R598" i="8"/>
  <c r="AF597" i="8"/>
  <c r="T597" i="8"/>
  <c r="R597" i="8"/>
  <c r="AF596" i="8"/>
  <c r="T596" i="8"/>
  <c r="R596" i="8"/>
  <c r="V596" i="8" s="1"/>
  <c r="AF595" i="8"/>
  <c r="T595" i="8"/>
  <c r="R595" i="8"/>
  <c r="V595" i="8" s="1"/>
  <c r="AF594" i="8"/>
  <c r="T594" i="8"/>
  <c r="R594" i="8"/>
  <c r="V594" i="8" s="1"/>
  <c r="AF593" i="8"/>
  <c r="T593" i="8"/>
  <c r="R593" i="8"/>
  <c r="AF592" i="8"/>
  <c r="AG592" i="8" s="1"/>
  <c r="Z592" i="8"/>
  <c r="Y592" i="8"/>
  <c r="T592" i="8"/>
  <c r="V592" i="8" s="1"/>
  <c r="U592" i="8" s="1"/>
  <c r="AA592" i="8" s="1"/>
  <c r="AY592" i="8" s="1"/>
  <c r="R592" i="8"/>
  <c r="AG591" i="8"/>
  <c r="AF591" i="8"/>
  <c r="Z591" i="8"/>
  <c r="Y591" i="8"/>
  <c r="V591" i="8"/>
  <c r="T591" i="8"/>
  <c r="R591" i="8"/>
  <c r="AF590" i="8"/>
  <c r="T590" i="8"/>
  <c r="R590" i="8"/>
  <c r="AF589" i="8"/>
  <c r="AG589" i="8" s="1"/>
  <c r="Z589" i="8"/>
  <c r="Y589" i="8"/>
  <c r="T589" i="8"/>
  <c r="R589" i="8"/>
  <c r="AF588" i="8"/>
  <c r="T588" i="8"/>
  <c r="R588" i="8"/>
  <c r="AF587" i="8"/>
  <c r="T587" i="8"/>
  <c r="R587" i="8"/>
  <c r="V587" i="8" s="1"/>
  <c r="AG586" i="8"/>
  <c r="AF586" i="8"/>
  <c r="Z586" i="8"/>
  <c r="Y586" i="8"/>
  <c r="V586" i="8"/>
  <c r="T586" i="8"/>
  <c r="R586" i="8"/>
  <c r="AF585" i="8"/>
  <c r="AG585" i="8" s="1"/>
  <c r="AH585" i="8" s="1"/>
  <c r="Z585" i="8"/>
  <c r="Y585" i="8"/>
  <c r="T585" i="8"/>
  <c r="R585" i="8"/>
  <c r="AF584" i="8"/>
  <c r="T584" i="8"/>
  <c r="R584" i="8"/>
  <c r="AF583" i="8"/>
  <c r="AG583" i="8" s="1"/>
  <c r="Z583" i="8"/>
  <c r="Y583" i="8"/>
  <c r="T583" i="8"/>
  <c r="R583" i="8"/>
  <c r="AF582" i="8"/>
  <c r="AG582" i="8" s="1"/>
  <c r="Z582" i="8"/>
  <c r="Y582" i="8"/>
  <c r="T582" i="8"/>
  <c r="V582" i="8" s="1"/>
  <c r="R582" i="8"/>
  <c r="AF581" i="8"/>
  <c r="AG581" i="8" s="1"/>
  <c r="Z581" i="8"/>
  <c r="Y581" i="8"/>
  <c r="T581" i="8"/>
  <c r="R581" i="8"/>
  <c r="AF580" i="8"/>
  <c r="T580" i="8"/>
  <c r="R580" i="8"/>
  <c r="AF579" i="8"/>
  <c r="AG579" i="8" s="1"/>
  <c r="Z579" i="8"/>
  <c r="Y579" i="8"/>
  <c r="T579" i="8"/>
  <c r="R579" i="8"/>
  <c r="V579" i="8" s="1"/>
  <c r="AN578" i="8"/>
  <c r="AG578" i="8"/>
  <c r="AI578" i="8" s="1"/>
  <c r="AF578" i="8"/>
  <c r="Z578" i="8"/>
  <c r="Y578" i="8"/>
  <c r="T578" i="8"/>
  <c r="R578" i="8"/>
  <c r="V578" i="8" s="1"/>
  <c r="U578" i="8" s="1"/>
  <c r="AA578" i="8" s="1"/>
  <c r="AY578" i="8" s="1"/>
  <c r="AF577" i="8"/>
  <c r="AG577" i="8" s="1"/>
  <c r="Z577" i="8"/>
  <c r="Y577" i="8"/>
  <c r="T577" i="8"/>
  <c r="R577" i="8"/>
  <c r="V577" i="8" s="1"/>
  <c r="AF576" i="8"/>
  <c r="V576" i="8"/>
  <c r="T576" i="8"/>
  <c r="R576" i="8"/>
  <c r="AF575" i="8"/>
  <c r="T575" i="8"/>
  <c r="R575" i="8"/>
  <c r="AF574" i="8"/>
  <c r="AG574" i="8" s="1"/>
  <c r="Z574" i="8"/>
  <c r="Y574" i="8"/>
  <c r="T574" i="8"/>
  <c r="R574" i="8"/>
  <c r="AN573" i="8"/>
  <c r="AF573" i="8"/>
  <c r="AG573" i="8" s="1"/>
  <c r="Z573" i="8"/>
  <c r="Y573" i="8"/>
  <c r="T573" i="8"/>
  <c r="R573" i="8"/>
  <c r="AF572" i="8"/>
  <c r="T572" i="8"/>
  <c r="R572" i="8"/>
  <c r="V572" i="8" s="1"/>
  <c r="AF571" i="8"/>
  <c r="V571" i="8"/>
  <c r="T571" i="8"/>
  <c r="R571" i="8"/>
  <c r="AG570" i="8"/>
  <c r="AF570" i="8"/>
  <c r="Z570" i="8"/>
  <c r="Y570" i="8"/>
  <c r="T570" i="8"/>
  <c r="R570" i="8"/>
  <c r="AF569" i="8"/>
  <c r="T569" i="8"/>
  <c r="R569" i="8"/>
  <c r="AF568" i="8"/>
  <c r="AG568" i="8" s="1"/>
  <c r="AI568" i="8" s="1"/>
  <c r="Z568" i="8"/>
  <c r="Y568" i="8"/>
  <c r="V568" i="8"/>
  <c r="T568" i="8"/>
  <c r="R568" i="8"/>
  <c r="AF567" i="8"/>
  <c r="T567" i="8"/>
  <c r="R567" i="8"/>
  <c r="AF566" i="8"/>
  <c r="V566" i="8"/>
  <c r="T566" i="8"/>
  <c r="R566" i="8"/>
  <c r="AF565" i="8"/>
  <c r="T565" i="8"/>
  <c r="R565" i="8"/>
  <c r="V565" i="8" s="1"/>
  <c r="AF564" i="8"/>
  <c r="AG564" i="8" s="1"/>
  <c r="AH564" i="8" s="1"/>
  <c r="Z564" i="8"/>
  <c r="Y564" i="8"/>
  <c r="U564" i="8"/>
  <c r="AA564" i="8" s="1"/>
  <c r="AY564" i="8" s="1"/>
  <c r="T564" i="8"/>
  <c r="R564" i="8"/>
  <c r="V564" i="8" s="1"/>
  <c r="W564" i="8" s="1"/>
  <c r="AF563" i="8"/>
  <c r="T563" i="8"/>
  <c r="R563" i="8"/>
  <c r="AF562" i="8"/>
  <c r="T562" i="8"/>
  <c r="R562" i="8"/>
  <c r="V562" i="8" s="1"/>
  <c r="AF561" i="8"/>
  <c r="T561" i="8"/>
  <c r="R561" i="8"/>
  <c r="V561" i="8" s="1"/>
  <c r="AF560" i="8"/>
  <c r="AG560" i="8" s="1"/>
  <c r="AI560" i="8" s="1"/>
  <c r="Z560" i="8"/>
  <c r="Y560" i="8"/>
  <c r="T560" i="8"/>
  <c r="R560" i="8"/>
  <c r="AI559" i="8"/>
  <c r="AG559" i="8"/>
  <c r="AF559" i="8"/>
  <c r="Z559" i="8"/>
  <c r="Y559" i="8"/>
  <c r="V559" i="8"/>
  <c r="T559" i="8"/>
  <c r="R559" i="8"/>
  <c r="AN558" i="8"/>
  <c r="AH558" i="8"/>
  <c r="AG558" i="8"/>
  <c r="AI558" i="8" s="1"/>
  <c r="AF558" i="8"/>
  <c r="Z558" i="8"/>
  <c r="Y558" i="8"/>
  <c r="T558" i="8"/>
  <c r="R558" i="8"/>
  <c r="AF557" i="8"/>
  <c r="AG557" i="8" s="1"/>
  <c r="Z557" i="8"/>
  <c r="Y557" i="8"/>
  <c r="U557" i="8"/>
  <c r="AA557" i="8" s="1"/>
  <c r="AY557" i="8" s="1"/>
  <c r="T557" i="8"/>
  <c r="R557" i="8"/>
  <c r="V557" i="8" s="1"/>
  <c r="W557" i="8" s="1"/>
  <c r="AF556" i="8"/>
  <c r="Z556" i="8"/>
  <c r="AY556" i="8" s="1"/>
  <c r="W556" i="8"/>
  <c r="X556" i="8" s="1"/>
  <c r="T556" i="8"/>
  <c r="V556" i="8" s="1"/>
  <c r="U556" i="8" s="1"/>
  <c r="AA556" i="8" s="1"/>
  <c r="R556" i="8"/>
  <c r="AN555" i="8"/>
  <c r="AF555" i="8"/>
  <c r="AG555" i="8" s="1"/>
  <c r="Z555" i="8"/>
  <c r="Y555" i="8"/>
  <c r="T555" i="8"/>
  <c r="R555" i="8"/>
  <c r="AF554" i="8"/>
  <c r="T554" i="8"/>
  <c r="R554" i="8"/>
  <c r="V554" i="8" s="1"/>
  <c r="AF553" i="8"/>
  <c r="T553" i="8"/>
  <c r="R553" i="8"/>
  <c r="AF552" i="8"/>
  <c r="T552" i="8"/>
  <c r="R552" i="8"/>
  <c r="AF551" i="8"/>
  <c r="V551" i="8"/>
  <c r="T551" i="8"/>
  <c r="R551" i="8"/>
  <c r="AF550" i="8"/>
  <c r="AA550" i="8"/>
  <c r="U550" i="8"/>
  <c r="T550" i="8"/>
  <c r="R550" i="8"/>
  <c r="V550" i="8" s="1"/>
  <c r="W550" i="8" s="1"/>
  <c r="X550" i="8" s="1"/>
  <c r="AF549" i="8"/>
  <c r="T549" i="8"/>
  <c r="R549" i="8"/>
  <c r="AF548" i="8"/>
  <c r="AG548" i="8" s="1"/>
  <c r="Z548" i="8"/>
  <c r="Y548" i="8"/>
  <c r="T548" i="8"/>
  <c r="R548" i="8"/>
  <c r="AF547" i="8"/>
  <c r="AG547" i="8" s="1"/>
  <c r="AH547" i="8" s="1"/>
  <c r="Z547" i="8"/>
  <c r="Y547" i="8"/>
  <c r="T547" i="8"/>
  <c r="R547" i="8"/>
  <c r="AF546" i="8"/>
  <c r="AG546" i="8" s="1"/>
  <c r="Z546" i="8"/>
  <c r="Y546" i="8"/>
  <c r="V546" i="8"/>
  <c r="T546" i="8"/>
  <c r="R546" i="8"/>
  <c r="AF545" i="8"/>
  <c r="AG545" i="8" s="1"/>
  <c r="Z545" i="8"/>
  <c r="Y545" i="8"/>
  <c r="T545" i="8"/>
  <c r="R545" i="8"/>
  <c r="V545" i="8" s="1"/>
  <c r="AN544" i="8"/>
  <c r="AH544" i="8"/>
  <c r="AG544" i="8"/>
  <c r="AI544" i="8" s="1"/>
  <c r="AF544" i="8"/>
  <c r="Z544" i="8"/>
  <c r="Y544" i="8"/>
  <c r="T544" i="8"/>
  <c r="R544" i="8"/>
  <c r="AF543" i="8"/>
  <c r="T543" i="8"/>
  <c r="R543" i="8"/>
  <c r="AF542" i="8"/>
  <c r="V542" i="8"/>
  <c r="T542" i="8"/>
  <c r="R542" i="8"/>
  <c r="AF541" i="8"/>
  <c r="AG541" i="8" s="1"/>
  <c r="AH541" i="8" s="1"/>
  <c r="Z541" i="8"/>
  <c r="Y541" i="8"/>
  <c r="T541" i="8"/>
  <c r="R541" i="8"/>
  <c r="V541" i="8" s="1"/>
  <c r="AF540" i="8"/>
  <c r="T540" i="8"/>
  <c r="R540" i="8"/>
  <c r="AF539" i="8"/>
  <c r="T539" i="8"/>
  <c r="V539" i="8" s="1"/>
  <c r="R539" i="8"/>
  <c r="AF538" i="8"/>
  <c r="AG538" i="8" s="1"/>
  <c r="Z538" i="8"/>
  <c r="Y538" i="8"/>
  <c r="T538" i="8"/>
  <c r="R538" i="8"/>
  <c r="AF537" i="8"/>
  <c r="T537" i="8"/>
  <c r="R537" i="8"/>
  <c r="AF536" i="8"/>
  <c r="AG536" i="8" s="1"/>
  <c r="Z536" i="8"/>
  <c r="Y536" i="8"/>
  <c r="T536" i="8"/>
  <c r="R536" i="8"/>
  <c r="V536" i="8" s="1"/>
  <c r="W536" i="8" s="1"/>
  <c r="AF535" i="8"/>
  <c r="X535" i="8"/>
  <c r="V535" i="8"/>
  <c r="W535" i="8" s="1"/>
  <c r="T535" i="8"/>
  <c r="R535" i="8"/>
  <c r="AF534" i="8"/>
  <c r="T534" i="8"/>
  <c r="R534" i="8"/>
  <c r="AF533" i="8"/>
  <c r="W533" i="8"/>
  <c r="X533" i="8" s="1"/>
  <c r="V533" i="8"/>
  <c r="U533" i="8" s="1"/>
  <c r="AA533" i="8" s="1"/>
  <c r="T533" i="8"/>
  <c r="R533" i="8"/>
  <c r="AF532" i="8"/>
  <c r="T532" i="8"/>
  <c r="R532" i="8"/>
  <c r="AF531" i="8"/>
  <c r="T531" i="8"/>
  <c r="R531" i="8"/>
  <c r="AF530" i="8"/>
  <c r="AG530" i="8" s="1"/>
  <c r="Z530" i="8"/>
  <c r="Y530" i="8"/>
  <c r="T530" i="8"/>
  <c r="R530" i="8"/>
  <c r="AF529" i="8"/>
  <c r="AG529" i="8" s="1"/>
  <c r="Z529" i="8"/>
  <c r="Y529" i="8"/>
  <c r="T529" i="8"/>
  <c r="R529" i="8"/>
  <c r="V529" i="8" s="1"/>
  <c r="AF528" i="8"/>
  <c r="T528" i="8"/>
  <c r="R528" i="8"/>
  <c r="AF527" i="8"/>
  <c r="T527" i="8"/>
  <c r="R527" i="8"/>
  <c r="AF526" i="8"/>
  <c r="T526" i="8"/>
  <c r="R526" i="8"/>
  <c r="AF525" i="8"/>
  <c r="V525" i="8"/>
  <c r="U525" i="8" s="1"/>
  <c r="AA525" i="8" s="1"/>
  <c r="T525" i="8"/>
  <c r="R525" i="8"/>
  <c r="AF524" i="8"/>
  <c r="T524" i="8"/>
  <c r="V524" i="8" s="1"/>
  <c r="R524" i="8"/>
  <c r="AF523" i="8"/>
  <c r="T523" i="8"/>
  <c r="R523" i="8"/>
  <c r="AF522" i="8"/>
  <c r="T522" i="8"/>
  <c r="R522" i="8"/>
  <c r="AF521" i="8"/>
  <c r="T521" i="8"/>
  <c r="V521" i="8" s="1"/>
  <c r="R521" i="8"/>
  <c r="AF520" i="8"/>
  <c r="T520" i="8"/>
  <c r="R520" i="8"/>
  <c r="AF519" i="8"/>
  <c r="T519" i="8"/>
  <c r="R519" i="8"/>
  <c r="V519" i="8" s="1"/>
  <c r="AF518" i="8"/>
  <c r="V518" i="8"/>
  <c r="T518" i="8"/>
  <c r="R518" i="8"/>
  <c r="AF517" i="8"/>
  <c r="AG517" i="8" s="1"/>
  <c r="Z517" i="8"/>
  <c r="Y517" i="8"/>
  <c r="T517" i="8"/>
  <c r="V517" i="8" s="1"/>
  <c r="R517" i="8"/>
  <c r="AG516" i="8"/>
  <c r="AF516" i="8"/>
  <c r="Z516" i="8"/>
  <c r="Y516" i="8"/>
  <c r="T516" i="8"/>
  <c r="R516" i="8"/>
  <c r="V516" i="8" s="1"/>
  <c r="AF515" i="8"/>
  <c r="T515" i="8"/>
  <c r="R515" i="8"/>
  <c r="AF514" i="8"/>
  <c r="T514" i="8"/>
  <c r="R514" i="8"/>
  <c r="AF513" i="8"/>
  <c r="T513" i="8"/>
  <c r="R513" i="8"/>
  <c r="AF512" i="8"/>
  <c r="AG512" i="8" s="1"/>
  <c r="Z512" i="8"/>
  <c r="Y512" i="8"/>
  <c r="V512" i="8"/>
  <c r="U512" i="8" s="1"/>
  <c r="AA512" i="8" s="1"/>
  <c r="AY512" i="8" s="1"/>
  <c r="T512" i="8"/>
  <c r="R512" i="8"/>
  <c r="AF511" i="8"/>
  <c r="AG511" i="8" s="1"/>
  <c r="Z511" i="8"/>
  <c r="Y511" i="8"/>
  <c r="T511" i="8"/>
  <c r="R511" i="8"/>
  <c r="V511" i="8" s="1"/>
  <c r="W511" i="8" s="1"/>
  <c r="AF510" i="8"/>
  <c r="T510" i="8"/>
  <c r="R510" i="8"/>
  <c r="AF509" i="8"/>
  <c r="T509" i="8"/>
  <c r="R509" i="8"/>
  <c r="V509" i="8" s="1"/>
  <c r="AF508" i="8"/>
  <c r="T508" i="8"/>
  <c r="R508" i="8"/>
  <c r="AF507" i="8"/>
  <c r="T507" i="8"/>
  <c r="R507" i="8"/>
  <c r="AF506" i="8"/>
  <c r="V506" i="8"/>
  <c r="T506" i="8"/>
  <c r="R506" i="8"/>
  <c r="AF505" i="8"/>
  <c r="W505" i="8"/>
  <c r="X505" i="8" s="1"/>
  <c r="V505" i="8"/>
  <c r="U505" i="8" s="1"/>
  <c r="AA505" i="8" s="1"/>
  <c r="T505" i="8"/>
  <c r="R505" i="8"/>
  <c r="AF504" i="8"/>
  <c r="X504" i="8"/>
  <c r="U504" i="8"/>
  <c r="AA504" i="8" s="1"/>
  <c r="T504" i="8"/>
  <c r="V504" i="8" s="1"/>
  <c r="W504" i="8" s="1"/>
  <c r="R504" i="8"/>
  <c r="AF503" i="8"/>
  <c r="T503" i="8"/>
  <c r="R503" i="8"/>
  <c r="AF502" i="8"/>
  <c r="T502" i="8"/>
  <c r="R502" i="8"/>
  <c r="AF501" i="8"/>
  <c r="T501" i="8"/>
  <c r="R501" i="8"/>
  <c r="V501" i="8" s="1"/>
  <c r="AF500" i="8"/>
  <c r="T500" i="8"/>
  <c r="R500" i="8"/>
  <c r="AF499" i="8"/>
  <c r="T499" i="8"/>
  <c r="R499" i="8"/>
  <c r="AF498" i="8"/>
  <c r="AG498" i="8" s="1"/>
  <c r="AN498" i="8" s="1"/>
  <c r="Z498" i="8"/>
  <c r="Y498" i="8"/>
  <c r="T498" i="8"/>
  <c r="R498" i="8"/>
  <c r="V498" i="8" s="1"/>
  <c r="AF497" i="8"/>
  <c r="T497" i="8"/>
  <c r="R497" i="8"/>
  <c r="AF496" i="8"/>
  <c r="T496" i="8"/>
  <c r="R496" i="8"/>
  <c r="V496" i="8" s="1"/>
  <c r="AF495" i="8"/>
  <c r="T495" i="8"/>
  <c r="R495" i="8"/>
  <c r="AF494" i="8"/>
  <c r="T494" i="8"/>
  <c r="R494" i="8"/>
  <c r="AF493" i="8"/>
  <c r="T493" i="8"/>
  <c r="R493" i="8"/>
  <c r="AF492" i="8"/>
  <c r="T492" i="8"/>
  <c r="R492" i="8"/>
  <c r="V492" i="8" s="1"/>
  <c r="AF491" i="8"/>
  <c r="T491" i="8"/>
  <c r="R491" i="8"/>
  <c r="V491" i="8" s="1"/>
  <c r="AF490" i="8"/>
  <c r="AG490" i="8" s="1"/>
  <c r="Z490" i="8"/>
  <c r="Y490" i="8"/>
  <c r="T490" i="8"/>
  <c r="R490" i="8"/>
  <c r="V490" i="8" s="1"/>
  <c r="AF489" i="8"/>
  <c r="T489" i="8"/>
  <c r="R489" i="8"/>
  <c r="AG488" i="8"/>
  <c r="AF488" i="8"/>
  <c r="Z488" i="8"/>
  <c r="Y488" i="8"/>
  <c r="T488" i="8"/>
  <c r="R488" i="8"/>
  <c r="AF487" i="8"/>
  <c r="AG487" i="8" s="1"/>
  <c r="Z487" i="8"/>
  <c r="Y487" i="8"/>
  <c r="T487" i="8"/>
  <c r="R487" i="8"/>
  <c r="AI486" i="8"/>
  <c r="AG486" i="8"/>
  <c r="AF486" i="8"/>
  <c r="Z486" i="8"/>
  <c r="Y486" i="8"/>
  <c r="V486" i="8"/>
  <c r="T486" i="8"/>
  <c r="R486" i="8"/>
  <c r="AI485" i="8"/>
  <c r="AF485" i="8"/>
  <c r="AG485" i="8" s="1"/>
  <c r="Z485" i="8"/>
  <c r="Y485" i="8"/>
  <c r="T485" i="8"/>
  <c r="R485" i="8"/>
  <c r="V485" i="8" s="1"/>
  <c r="AG484" i="8"/>
  <c r="AF484" i="8"/>
  <c r="Z484" i="8"/>
  <c r="Y484" i="8"/>
  <c r="T484" i="8"/>
  <c r="R484" i="8"/>
  <c r="AF483" i="8"/>
  <c r="AG483" i="8" s="1"/>
  <c r="AH483" i="8" s="1"/>
  <c r="Z483" i="8"/>
  <c r="Y483" i="8"/>
  <c r="T483" i="8"/>
  <c r="R483" i="8"/>
  <c r="V483" i="8" s="1"/>
  <c r="AN482" i="8"/>
  <c r="AH482" i="8"/>
  <c r="AG482" i="8"/>
  <c r="AI482" i="8" s="1"/>
  <c r="AF482" i="8"/>
  <c r="Z482" i="8"/>
  <c r="Y482" i="8"/>
  <c r="W482" i="8"/>
  <c r="T482" i="8"/>
  <c r="V482" i="8" s="1"/>
  <c r="U482" i="8" s="1"/>
  <c r="AA482" i="8" s="1"/>
  <c r="R482" i="8"/>
  <c r="AG481" i="8"/>
  <c r="AF481" i="8"/>
  <c r="Z481" i="8"/>
  <c r="Y481" i="8"/>
  <c r="T481" i="8"/>
  <c r="V481" i="8" s="1"/>
  <c r="W481" i="8" s="1"/>
  <c r="R481" i="8"/>
  <c r="AH480" i="8"/>
  <c r="AF480" i="8"/>
  <c r="AG480" i="8" s="1"/>
  <c r="Z480" i="8"/>
  <c r="Y480" i="8"/>
  <c r="T480" i="8"/>
  <c r="R480" i="8"/>
  <c r="V480" i="8" s="1"/>
  <c r="AF479" i="8"/>
  <c r="T479" i="8"/>
  <c r="R479" i="8"/>
  <c r="AF478" i="8"/>
  <c r="AG478" i="8" s="1"/>
  <c r="Z478" i="8"/>
  <c r="Y478" i="8"/>
  <c r="T478" i="8"/>
  <c r="R478" i="8"/>
  <c r="V478" i="8" s="1"/>
  <c r="AF477" i="8"/>
  <c r="T477" i="8"/>
  <c r="R477" i="8"/>
  <c r="AF476" i="8"/>
  <c r="T476" i="8"/>
  <c r="R476" i="8"/>
  <c r="AF475" i="8"/>
  <c r="T475" i="8"/>
  <c r="R475" i="8"/>
  <c r="AF474" i="8"/>
  <c r="T474" i="8"/>
  <c r="R474" i="8"/>
  <c r="V474" i="8" s="1"/>
  <c r="AF473" i="8"/>
  <c r="T473" i="8"/>
  <c r="R473" i="8"/>
  <c r="AF472" i="8"/>
  <c r="T472" i="8"/>
  <c r="R472" i="8"/>
  <c r="AF471" i="8"/>
  <c r="T471" i="8"/>
  <c r="R471" i="8"/>
  <c r="V471" i="8" s="1"/>
  <c r="AF470" i="8"/>
  <c r="T470" i="8"/>
  <c r="R470" i="8"/>
  <c r="AF469" i="8"/>
  <c r="T469" i="8"/>
  <c r="V469" i="8" s="1"/>
  <c r="R469" i="8"/>
  <c r="AF468" i="8"/>
  <c r="T468" i="8"/>
  <c r="R468" i="8"/>
  <c r="AF467" i="8"/>
  <c r="V467" i="8"/>
  <c r="T467" i="8"/>
  <c r="R467" i="8"/>
  <c r="AF466" i="8"/>
  <c r="T466" i="8"/>
  <c r="R466" i="8"/>
  <c r="V466" i="8" s="1"/>
  <c r="AF465" i="8"/>
  <c r="T465" i="8"/>
  <c r="R465" i="8"/>
  <c r="V465" i="8" s="1"/>
  <c r="AF464" i="8"/>
  <c r="T464" i="8"/>
  <c r="R464" i="8"/>
  <c r="V464" i="8" s="1"/>
  <c r="U464" i="8" s="1"/>
  <c r="AA464" i="8" s="1"/>
  <c r="AF463" i="8"/>
  <c r="U463" i="8"/>
  <c r="AA463" i="8" s="1"/>
  <c r="T463" i="8"/>
  <c r="R463" i="8"/>
  <c r="V463" i="8" s="1"/>
  <c r="W463" i="8" s="1"/>
  <c r="X463" i="8" s="1"/>
  <c r="AF462" i="8"/>
  <c r="T462" i="8"/>
  <c r="V462" i="8" s="1"/>
  <c r="R462" i="8"/>
  <c r="AF461" i="8"/>
  <c r="T461" i="8"/>
  <c r="V461" i="8" s="1"/>
  <c r="W461" i="8" s="1"/>
  <c r="X461" i="8" s="1"/>
  <c r="R461" i="8"/>
  <c r="AF460" i="8"/>
  <c r="X460" i="8"/>
  <c r="Y460" i="8" s="1"/>
  <c r="T460" i="8"/>
  <c r="R460" i="8"/>
  <c r="AF459" i="8"/>
  <c r="U459" i="8"/>
  <c r="AA459" i="8" s="1"/>
  <c r="T459" i="8"/>
  <c r="R459" i="8"/>
  <c r="V459" i="8" s="1"/>
  <c r="W459" i="8" s="1"/>
  <c r="X459" i="8" s="1"/>
  <c r="AF458" i="8"/>
  <c r="T458" i="8"/>
  <c r="R458" i="8"/>
  <c r="V458" i="8" s="1"/>
  <c r="AF457" i="8"/>
  <c r="T457" i="8"/>
  <c r="R457" i="8"/>
  <c r="AF456" i="8"/>
  <c r="T456" i="8"/>
  <c r="R456" i="8"/>
  <c r="AF455" i="8"/>
  <c r="T455" i="8"/>
  <c r="R455" i="8"/>
  <c r="V455" i="8" s="1"/>
  <c r="U455" i="8" s="1"/>
  <c r="AA455" i="8" s="1"/>
  <c r="AF454" i="8"/>
  <c r="W454" i="8"/>
  <c r="X454" i="8" s="1"/>
  <c r="AG454" i="8" s="1"/>
  <c r="U454" i="8"/>
  <c r="AA454" i="8" s="1"/>
  <c r="T454" i="8"/>
  <c r="V454" i="8" s="1"/>
  <c r="R454" i="8"/>
  <c r="AF453" i="8"/>
  <c r="T453" i="8"/>
  <c r="R453" i="8"/>
  <c r="AF452" i="8"/>
  <c r="T452" i="8"/>
  <c r="R452" i="8"/>
  <c r="AF451" i="8"/>
  <c r="T451" i="8"/>
  <c r="R451" i="8"/>
  <c r="AF450" i="8"/>
  <c r="T450" i="8"/>
  <c r="R450" i="8"/>
  <c r="AF449" i="8"/>
  <c r="T449" i="8"/>
  <c r="R449" i="8"/>
  <c r="AF448" i="8"/>
  <c r="T448" i="8"/>
  <c r="R448" i="8"/>
  <c r="V448" i="8" s="1"/>
  <c r="AF447" i="8"/>
  <c r="X447" i="8"/>
  <c r="T447" i="8"/>
  <c r="R447" i="8"/>
  <c r="V447" i="8" s="1"/>
  <c r="AF446" i="8"/>
  <c r="T446" i="8"/>
  <c r="R446" i="8"/>
  <c r="AF445" i="8"/>
  <c r="T445" i="8"/>
  <c r="R445" i="8"/>
  <c r="V445" i="8" s="1"/>
  <c r="AF444" i="8"/>
  <c r="T444" i="8"/>
  <c r="R444" i="8"/>
  <c r="AF443" i="8"/>
  <c r="T443" i="8"/>
  <c r="R443" i="8"/>
  <c r="AF442" i="8"/>
  <c r="T442" i="8"/>
  <c r="R442" i="8"/>
  <c r="V442" i="8" s="1"/>
  <c r="AF441" i="8"/>
  <c r="T441" i="8"/>
  <c r="R441" i="8"/>
  <c r="V441" i="8" s="1"/>
  <c r="AF440" i="8"/>
  <c r="T440" i="8"/>
  <c r="R440" i="8"/>
  <c r="AF439" i="8"/>
  <c r="T439" i="8"/>
  <c r="R439" i="8"/>
  <c r="AF438" i="8"/>
  <c r="T438" i="8"/>
  <c r="V438" i="8" s="1"/>
  <c r="W438" i="8" s="1"/>
  <c r="X438" i="8" s="1"/>
  <c r="R438" i="8"/>
  <c r="AF437" i="8"/>
  <c r="Z437" i="8"/>
  <c r="T437" i="8"/>
  <c r="R437" i="8"/>
  <c r="V437" i="8" s="1"/>
  <c r="W437" i="8" s="1"/>
  <c r="X437" i="8" s="1"/>
  <c r="Y437" i="8" s="1"/>
  <c r="AF436" i="8"/>
  <c r="T436" i="8"/>
  <c r="R436" i="8"/>
  <c r="AF435" i="8"/>
  <c r="T435" i="8"/>
  <c r="R435" i="8"/>
  <c r="AF434" i="8"/>
  <c r="T434" i="8"/>
  <c r="R434" i="8"/>
  <c r="AF433" i="8"/>
  <c r="T433" i="8"/>
  <c r="R433" i="8"/>
  <c r="V433" i="8" s="1"/>
  <c r="AG432" i="8"/>
  <c r="AN432" i="8" s="1"/>
  <c r="AF432" i="8"/>
  <c r="X432" i="8"/>
  <c r="Z432" i="8" s="1"/>
  <c r="T432" i="8"/>
  <c r="R432" i="8"/>
  <c r="V432" i="8" s="1"/>
  <c r="AF431" i="8"/>
  <c r="T431" i="8"/>
  <c r="R431" i="8"/>
  <c r="V431" i="8" s="1"/>
  <c r="AF430" i="8"/>
  <c r="W430" i="8"/>
  <c r="X430" i="8" s="1"/>
  <c r="T430" i="8"/>
  <c r="V430" i="8" s="1"/>
  <c r="U430" i="8" s="1"/>
  <c r="AA430" i="8" s="1"/>
  <c r="R430" i="8"/>
  <c r="AF429" i="8"/>
  <c r="T429" i="8"/>
  <c r="R429" i="8"/>
  <c r="V429" i="8" s="1"/>
  <c r="W429" i="8" s="1"/>
  <c r="X429" i="8" s="1"/>
  <c r="AF428" i="8"/>
  <c r="T428" i="8"/>
  <c r="R428" i="8"/>
  <c r="V428" i="8" s="1"/>
  <c r="W428" i="8" s="1"/>
  <c r="X428" i="8" s="1"/>
  <c r="AF427" i="8"/>
  <c r="T427" i="8"/>
  <c r="R427" i="8"/>
  <c r="V427" i="8" s="1"/>
  <c r="AN426" i="8"/>
  <c r="AI426" i="8"/>
  <c r="AH426" i="8"/>
  <c r="AF426" i="8"/>
  <c r="Z426" i="8"/>
  <c r="Y426" i="8"/>
  <c r="X426" i="8"/>
  <c r="AG426" i="8" s="1"/>
  <c r="V426" i="8"/>
  <c r="U426" i="8" s="1"/>
  <c r="AA426" i="8" s="1"/>
  <c r="AY426" i="8" s="1"/>
  <c r="T426" i="8"/>
  <c r="R426" i="8"/>
  <c r="AF425" i="8"/>
  <c r="T425" i="8"/>
  <c r="R425" i="8"/>
  <c r="AF424" i="8"/>
  <c r="V424" i="8"/>
  <c r="T424" i="8"/>
  <c r="R424" i="8"/>
  <c r="AF423" i="8"/>
  <c r="T423" i="8"/>
  <c r="R423" i="8"/>
  <c r="V423" i="8" s="1"/>
  <c r="W423" i="8" s="1"/>
  <c r="X423" i="8" s="1"/>
  <c r="AF422" i="8"/>
  <c r="T422" i="8"/>
  <c r="R422" i="8"/>
  <c r="V422" i="8" s="1"/>
  <c r="AF421" i="8"/>
  <c r="T421" i="8"/>
  <c r="R421" i="8"/>
  <c r="V421" i="8" s="1"/>
  <c r="AF420" i="8"/>
  <c r="V420" i="8"/>
  <c r="T420" i="8"/>
  <c r="R420" i="8"/>
  <c r="AF419" i="8"/>
  <c r="T419" i="8"/>
  <c r="R419" i="8"/>
  <c r="V419" i="8" s="1"/>
  <c r="AF418" i="8"/>
  <c r="T418" i="8"/>
  <c r="R418" i="8"/>
  <c r="AF417" i="8"/>
  <c r="T417" i="8"/>
  <c r="R417" i="8"/>
  <c r="V417" i="8" s="1"/>
  <c r="AF416" i="8"/>
  <c r="T416" i="8"/>
  <c r="R416" i="8"/>
  <c r="AF415" i="8"/>
  <c r="T415" i="8"/>
  <c r="R415" i="8"/>
  <c r="AF414" i="8"/>
  <c r="Y414" i="8"/>
  <c r="W414" i="8"/>
  <c r="X414" i="8" s="1"/>
  <c r="T414" i="8"/>
  <c r="R414" i="8"/>
  <c r="V414" i="8" s="1"/>
  <c r="U414" i="8" s="1"/>
  <c r="AA414" i="8" s="1"/>
  <c r="AF413" i="8"/>
  <c r="U413" i="8"/>
  <c r="AA413" i="8" s="1"/>
  <c r="T413" i="8"/>
  <c r="R413" i="8"/>
  <c r="V413" i="8" s="1"/>
  <c r="W413" i="8" s="1"/>
  <c r="X413" i="8" s="1"/>
  <c r="AF412" i="8"/>
  <c r="T412" i="8"/>
  <c r="V412" i="8" s="1"/>
  <c r="R412" i="8"/>
  <c r="AF411" i="8"/>
  <c r="T411" i="8"/>
  <c r="R411" i="8"/>
  <c r="V411" i="8" s="1"/>
  <c r="AF410" i="8"/>
  <c r="T410" i="8"/>
  <c r="R410" i="8"/>
  <c r="AF409" i="8"/>
  <c r="T409" i="8"/>
  <c r="R409" i="8"/>
  <c r="AF408" i="8"/>
  <c r="T408" i="8"/>
  <c r="R408" i="8"/>
  <c r="AF407" i="8"/>
  <c r="T407" i="8"/>
  <c r="R407" i="8"/>
  <c r="AF406" i="8"/>
  <c r="V406" i="8"/>
  <c r="T406" i="8"/>
  <c r="R406" i="8"/>
  <c r="AF405" i="8"/>
  <c r="T405" i="8"/>
  <c r="R405" i="8"/>
  <c r="AF404" i="8"/>
  <c r="T404" i="8"/>
  <c r="V404" i="8" s="1"/>
  <c r="R404" i="8"/>
  <c r="AF403" i="8"/>
  <c r="T403" i="8"/>
  <c r="R403" i="8"/>
  <c r="V403" i="8" s="1"/>
  <c r="W403" i="8" s="1"/>
  <c r="X403" i="8" s="1"/>
  <c r="AF402" i="8"/>
  <c r="T402" i="8"/>
  <c r="R402" i="8"/>
  <c r="AF401" i="8"/>
  <c r="Z401" i="8"/>
  <c r="X401" i="8"/>
  <c r="AG401" i="8" s="1"/>
  <c r="AH401" i="8" s="1"/>
  <c r="T401" i="8"/>
  <c r="V401" i="8" s="1"/>
  <c r="R401" i="8"/>
  <c r="AF400" i="8"/>
  <c r="T400" i="8"/>
  <c r="R400" i="8"/>
  <c r="AF399" i="8"/>
  <c r="T399" i="8"/>
  <c r="R399" i="8"/>
  <c r="V399" i="8" s="1"/>
  <c r="AF398" i="8"/>
  <c r="T398" i="8"/>
  <c r="R398" i="8"/>
  <c r="AF397" i="8"/>
  <c r="T397" i="8"/>
  <c r="R397" i="8"/>
  <c r="V397" i="8" s="1"/>
  <c r="W397" i="8" s="1"/>
  <c r="X397" i="8" s="1"/>
  <c r="AF396" i="8"/>
  <c r="V396" i="8"/>
  <c r="T396" i="8"/>
  <c r="R396" i="8"/>
  <c r="AF395" i="8"/>
  <c r="T395" i="8"/>
  <c r="R395" i="8"/>
  <c r="V395" i="8" s="1"/>
  <c r="AF394" i="8"/>
  <c r="T394" i="8"/>
  <c r="R394" i="8"/>
  <c r="V394" i="8" s="1"/>
  <c r="AF393" i="8"/>
  <c r="T393" i="8"/>
  <c r="R393" i="8"/>
  <c r="AF392" i="8"/>
  <c r="T392" i="8"/>
  <c r="R392" i="8"/>
  <c r="AF391" i="8"/>
  <c r="T391" i="8"/>
  <c r="R391" i="8"/>
  <c r="V391" i="8" s="1"/>
  <c r="U391" i="8" s="1"/>
  <c r="AA391" i="8" s="1"/>
  <c r="AF390" i="8"/>
  <c r="T390" i="8"/>
  <c r="R390" i="8"/>
  <c r="AF389" i="8"/>
  <c r="T389" i="8"/>
  <c r="R389" i="8"/>
  <c r="V389" i="8" s="1"/>
  <c r="U389" i="8" s="1"/>
  <c r="AA389" i="8" s="1"/>
  <c r="AF388" i="8"/>
  <c r="T388" i="8"/>
  <c r="V388" i="8" s="1"/>
  <c r="W388" i="8" s="1"/>
  <c r="X388" i="8" s="1"/>
  <c r="AG388" i="8" s="1"/>
  <c r="AI388" i="8" s="1"/>
  <c r="R388" i="8"/>
  <c r="AF387" i="8"/>
  <c r="T387" i="8"/>
  <c r="R387" i="8"/>
  <c r="AF386" i="8"/>
  <c r="T386" i="8"/>
  <c r="R386" i="8"/>
  <c r="AF385" i="8"/>
  <c r="T385" i="8"/>
  <c r="R385" i="8"/>
  <c r="V385" i="8" s="1"/>
  <c r="AF384" i="8"/>
  <c r="V384" i="8"/>
  <c r="W384" i="8" s="1"/>
  <c r="X384" i="8" s="1"/>
  <c r="AG384" i="8" s="1"/>
  <c r="U384" i="8"/>
  <c r="AA384" i="8" s="1"/>
  <c r="T384" i="8"/>
  <c r="R384" i="8"/>
  <c r="AF383" i="8"/>
  <c r="T383" i="8"/>
  <c r="R383" i="8"/>
  <c r="AF382" i="8"/>
  <c r="T382" i="8"/>
  <c r="V382" i="8" s="1"/>
  <c r="R382" i="8"/>
  <c r="AF381" i="8"/>
  <c r="AG381" i="8" s="1"/>
  <c r="AA381" i="8"/>
  <c r="AY381" i="8" s="1"/>
  <c r="Z381" i="8"/>
  <c r="Y381" i="8"/>
  <c r="U381" i="8"/>
  <c r="T381" i="8"/>
  <c r="R381" i="8"/>
  <c r="V381" i="8" s="1"/>
  <c r="W381" i="8" s="1"/>
  <c r="AG380" i="8"/>
  <c r="AN380" i="8" s="1"/>
  <c r="AF380" i="8"/>
  <c r="Z380" i="8"/>
  <c r="Y380" i="8"/>
  <c r="W380" i="8"/>
  <c r="T380" i="8"/>
  <c r="R380" i="8"/>
  <c r="V380" i="8" s="1"/>
  <c r="U380" i="8" s="1"/>
  <c r="AA380" i="8" s="1"/>
  <c r="AY380" i="8" s="1"/>
  <c r="AF379" i="8"/>
  <c r="T379" i="8"/>
  <c r="R379" i="8"/>
  <c r="AF378" i="8"/>
  <c r="T378" i="8"/>
  <c r="R378" i="8"/>
  <c r="AF377" i="8"/>
  <c r="AG377" i="8" s="1"/>
  <c r="Z377" i="8"/>
  <c r="Y377" i="8"/>
  <c r="T377" i="8"/>
  <c r="V377" i="8" s="1"/>
  <c r="U377" i="8" s="1"/>
  <c r="AA377" i="8" s="1"/>
  <c r="AY377" i="8" s="1"/>
  <c r="R377" i="8"/>
  <c r="AF376" i="8"/>
  <c r="T376" i="8"/>
  <c r="R376" i="8"/>
  <c r="AF375" i="8"/>
  <c r="T375" i="8"/>
  <c r="R375" i="8"/>
  <c r="V375" i="8" s="1"/>
  <c r="AG374" i="8"/>
  <c r="AF374" i="8"/>
  <c r="Z374" i="8"/>
  <c r="Y374" i="8"/>
  <c r="T374" i="8"/>
  <c r="R374" i="8"/>
  <c r="V374" i="8" s="1"/>
  <c r="AF373" i="8"/>
  <c r="T373" i="8"/>
  <c r="R373" i="8"/>
  <c r="AN372" i="8"/>
  <c r="AH372" i="8"/>
  <c r="AG372" i="8"/>
  <c r="AI372" i="8" s="1"/>
  <c r="AF372" i="8"/>
  <c r="Z372" i="8"/>
  <c r="Y372" i="8"/>
  <c r="T372" i="8"/>
  <c r="R372" i="8"/>
  <c r="AF371" i="8"/>
  <c r="T371" i="8"/>
  <c r="R371" i="8"/>
  <c r="AF370" i="8"/>
  <c r="T370" i="8"/>
  <c r="R370" i="8"/>
  <c r="V370" i="8" s="1"/>
  <c r="W370" i="8" s="1"/>
  <c r="X370" i="8" s="1"/>
  <c r="AF369" i="8"/>
  <c r="T369" i="8"/>
  <c r="R369" i="8"/>
  <c r="V369" i="8" s="1"/>
  <c r="AF368" i="8"/>
  <c r="T368" i="8"/>
  <c r="R368" i="8"/>
  <c r="V368" i="8" s="1"/>
  <c r="AF367" i="8"/>
  <c r="T367" i="8"/>
  <c r="R367" i="8"/>
  <c r="AF366" i="8"/>
  <c r="T366" i="8"/>
  <c r="R366" i="8"/>
  <c r="V366" i="8" s="1"/>
  <c r="AF365" i="8"/>
  <c r="V365" i="8"/>
  <c r="T365" i="8"/>
  <c r="R365" i="8"/>
  <c r="AN364" i="8"/>
  <c r="AF364" i="8"/>
  <c r="AG364" i="8" s="1"/>
  <c r="AH364" i="8" s="1"/>
  <c r="Z364" i="8"/>
  <c r="Y364" i="8"/>
  <c r="V364" i="8"/>
  <c r="T364" i="8"/>
  <c r="R364" i="8"/>
  <c r="AF363" i="8"/>
  <c r="T363" i="8"/>
  <c r="R363" i="8"/>
  <c r="V363" i="8" s="1"/>
  <c r="AF362" i="8"/>
  <c r="T362" i="8"/>
  <c r="V362" i="8" s="1"/>
  <c r="R362" i="8"/>
  <c r="AF361" i="8"/>
  <c r="V361" i="8"/>
  <c r="T361" i="8"/>
  <c r="R361" i="8"/>
  <c r="AF360" i="8"/>
  <c r="T360" i="8"/>
  <c r="R360" i="8"/>
  <c r="AF359" i="8"/>
  <c r="T359" i="8"/>
  <c r="R359" i="8"/>
  <c r="AF358" i="8"/>
  <c r="T358" i="8"/>
  <c r="R358" i="8"/>
  <c r="V358" i="8" s="1"/>
  <c r="AG357" i="8"/>
  <c r="AF357" i="8"/>
  <c r="Z357" i="8"/>
  <c r="Y357" i="8"/>
  <c r="T357" i="8"/>
  <c r="R357" i="8"/>
  <c r="AF356" i="8"/>
  <c r="AG356" i="8" s="1"/>
  <c r="Z356" i="8"/>
  <c r="Y356" i="8"/>
  <c r="T356" i="8"/>
  <c r="R356" i="8"/>
  <c r="AF355" i="8"/>
  <c r="T355" i="8"/>
  <c r="R355" i="8"/>
  <c r="AF354" i="8"/>
  <c r="T354" i="8"/>
  <c r="R354" i="8"/>
  <c r="V354" i="8" s="1"/>
  <c r="AF353" i="8"/>
  <c r="T353" i="8"/>
  <c r="R353" i="8"/>
  <c r="AF352" i="8"/>
  <c r="T352" i="8"/>
  <c r="R352" i="8"/>
  <c r="V352" i="8" s="1"/>
  <c r="AG351" i="8"/>
  <c r="AI351" i="8" s="1"/>
  <c r="AF351" i="8"/>
  <c r="Z351" i="8"/>
  <c r="Y351" i="8"/>
  <c r="T351" i="8"/>
  <c r="R351" i="8"/>
  <c r="V351" i="8" s="1"/>
  <c r="U351" i="8" s="1"/>
  <c r="AA351" i="8" s="1"/>
  <c r="AY351" i="8" s="1"/>
  <c r="AF350" i="8"/>
  <c r="T350" i="8"/>
  <c r="R350" i="8"/>
  <c r="V350" i="8" s="1"/>
  <c r="AF349" i="8"/>
  <c r="V349" i="8"/>
  <c r="U349" i="8" s="1"/>
  <c r="AA349" i="8" s="1"/>
  <c r="T349" i="8"/>
  <c r="R349" i="8"/>
  <c r="AF348" i="8"/>
  <c r="T348" i="8"/>
  <c r="R348" i="8"/>
  <c r="AF347" i="8"/>
  <c r="T347" i="8"/>
  <c r="R347" i="8"/>
  <c r="AF346" i="8"/>
  <c r="T346" i="8"/>
  <c r="V346" i="8" s="1"/>
  <c r="R346" i="8"/>
  <c r="AF345" i="8"/>
  <c r="T345" i="8"/>
  <c r="R345" i="8"/>
  <c r="V345" i="8" s="1"/>
  <c r="W345" i="8" s="1"/>
  <c r="X345" i="8" s="1"/>
  <c r="AF344" i="8"/>
  <c r="T344" i="8"/>
  <c r="R344" i="8"/>
  <c r="V344" i="8" s="1"/>
  <c r="AF343" i="8"/>
  <c r="T343" i="8"/>
  <c r="R343" i="8"/>
  <c r="AF342" i="8"/>
  <c r="T342" i="8"/>
  <c r="R342" i="8"/>
  <c r="AF341" i="8"/>
  <c r="T341" i="8"/>
  <c r="V341" i="8" s="1"/>
  <c r="W341" i="8" s="1"/>
  <c r="X341" i="8" s="1"/>
  <c r="R341" i="8"/>
  <c r="AI340" i="8"/>
  <c r="AF340" i="8"/>
  <c r="AG340" i="8" s="1"/>
  <c r="Z340" i="8"/>
  <c r="Y340" i="8"/>
  <c r="T340" i="8"/>
  <c r="R340" i="8"/>
  <c r="AF339" i="8"/>
  <c r="T339" i="8"/>
  <c r="R339" i="8"/>
  <c r="V339" i="8" s="1"/>
  <c r="AF338" i="8"/>
  <c r="AG338" i="8" s="1"/>
  <c r="Z338" i="8"/>
  <c r="Y338" i="8"/>
  <c r="T338" i="8"/>
  <c r="R338" i="8"/>
  <c r="AI337" i="8"/>
  <c r="AF337" i="8"/>
  <c r="AG337" i="8" s="1"/>
  <c r="Z337" i="8"/>
  <c r="Y337" i="8"/>
  <c r="T337" i="8"/>
  <c r="R337" i="8"/>
  <c r="V337" i="8" s="1"/>
  <c r="AF336" i="8"/>
  <c r="AG336" i="8" s="1"/>
  <c r="AH336" i="8" s="1"/>
  <c r="Z336" i="8"/>
  <c r="Y336" i="8"/>
  <c r="T336" i="8"/>
  <c r="R336" i="8"/>
  <c r="AF335" i="8"/>
  <c r="AG335" i="8" s="1"/>
  <c r="AN335" i="8" s="1"/>
  <c r="Z335" i="8"/>
  <c r="Y335" i="8"/>
  <c r="W335" i="8"/>
  <c r="T335" i="8"/>
  <c r="R335" i="8"/>
  <c r="V335" i="8" s="1"/>
  <c r="U335" i="8" s="1"/>
  <c r="AA335" i="8" s="1"/>
  <c r="AY335" i="8" s="1"/>
  <c r="AG334" i="8"/>
  <c r="AF334" i="8"/>
  <c r="Z334" i="8"/>
  <c r="Y334" i="8"/>
  <c r="W334" i="8"/>
  <c r="T334" i="8"/>
  <c r="R334" i="8"/>
  <c r="V334" i="8" s="1"/>
  <c r="U334" i="8" s="1"/>
  <c r="AA334" i="8" s="1"/>
  <c r="AY334" i="8" s="1"/>
  <c r="AF333" i="8"/>
  <c r="AG333" i="8" s="1"/>
  <c r="Z333" i="8"/>
  <c r="Y333" i="8"/>
  <c r="T333" i="8"/>
  <c r="V333" i="8" s="1"/>
  <c r="R333" i="8"/>
  <c r="AF332" i="8"/>
  <c r="AG332" i="8" s="1"/>
  <c r="Z332" i="8"/>
  <c r="Y332" i="8"/>
  <c r="T332" i="8"/>
  <c r="R332" i="8"/>
  <c r="AF331" i="8"/>
  <c r="AG331" i="8" s="1"/>
  <c r="Z331" i="8"/>
  <c r="Y331" i="8"/>
  <c r="T331" i="8"/>
  <c r="R331" i="8"/>
  <c r="AF330" i="8"/>
  <c r="T330" i="8"/>
  <c r="V330" i="8" s="1"/>
  <c r="W330" i="8" s="1"/>
  <c r="X330" i="8" s="1"/>
  <c r="Z330" i="8" s="1"/>
  <c r="R330" i="8"/>
  <c r="AF329" i="8"/>
  <c r="AG329" i="8" s="1"/>
  <c r="Z329" i="8"/>
  <c r="Y329" i="8"/>
  <c r="T329" i="8"/>
  <c r="R329" i="8"/>
  <c r="V329" i="8" s="1"/>
  <c r="AI328" i="8"/>
  <c r="AH328" i="8"/>
  <c r="AG328" i="8"/>
  <c r="AN328" i="8" s="1"/>
  <c r="AF328" i="8"/>
  <c r="Z328" i="8"/>
  <c r="Y328" i="8"/>
  <c r="T328" i="8"/>
  <c r="R328" i="8"/>
  <c r="V328" i="8" s="1"/>
  <c r="AF327" i="8"/>
  <c r="T327" i="8"/>
  <c r="R327" i="8"/>
  <c r="V327" i="8" s="1"/>
  <c r="AF326" i="8"/>
  <c r="T326" i="8"/>
  <c r="R326" i="8"/>
  <c r="AF325" i="8"/>
  <c r="T325" i="8"/>
  <c r="R325" i="8"/>
  <c r="V325" i="8" s="1"/>
  <c r="W325" i="8" s="1"/>
  <c r="X325" i="8" s="1"/>
  <c r="AF324" i="8"/>
  <c r="T324" i="8"/>
  <c r="V324" i="8" s="1"/>
  <c r="R324" i="8"/>
  <c r="AF323" i="8"/>
  <c r="T323" i="8"/>
  <c r="R323" i="8"/>
  <c r="V323" i="8" s="1"/>
  <c r="W323" i="8" s="1"/>
  <c r="X323" i="8" s="1"/>
  <c r="Z323" i="8" s="1"/>
  <c r="AF322" i="8"/>
  <c r="T322" i="8"/>
  <c r="R322" i="8"/>
  <c r="AF321" i="8"/>
  <c r="T321" i="8"/>
  <c r="R321" i="8"/>
  <c r="AF320" i="8"/>
  <c r="T320" i="8"/>
  <c r="R320" i="8"/>
  <c r="V320" i="8" s="1"/>
  <c r="W320" i="8" s="1"/>
  <c r="X320" i="8" s="1"/>
  <c r="AF319" i="8"/>
  <c r="T319" i="8"/>
  <c r="R319" i="8"/>
  <c r="AF318" i="8"/>
  <c r="T318" i="8"/>
  <c r="V318" i="8" s="1"/>
  <c r="R318" i="8"/>
  <c r="AF317" i="8"/>
  <c r="T317" i="8"/>
  <c r="R317" i="8"/>
  <c r="AF316" i="8"/>
  <c r="T316" i="8"/>
  <c r="R316" i="8"/>
  <c r="V316" i="8" s="1"/>
  <c r="AF315" i="8"/>
  <c r="T315" i="8"/>
  <c r="R315" i="8"/>
  <c r="AF314" i="8"/>
  <c r="T314" i="8"/>
  <c r="R314" i="8"/>
  <c r="V314" i="8" s="1"/>
  <c r="AF313" i="8"/>
  <c r="T313" i="8"/>
  <c r="R313" i="8"/>
  <c r="AF312" i="8"/>
  <c r="T312" i="8"/>
  <c r="V312" i="8" s="1"/>
  <c r="U312" i="8" s="1"/>
  <c r="AA312" i="8" s="1"/>
  <c r="R312" i="8"/>
  <c r="AF311" i="8"/>
  <c r="T311" i="8"/>
  <c r="R311" i="8"/>
  <c r="V311" i="8" s="1"/>
  <c r="AF310" i="8"/>
  <c r="T310" i="8"/>
  <c r="R310" i="8"/>
  <c r="V310" i="8" s="1"/>
  <c r="W310" i="8" s="1"/>
  <c r="X310" i="8" s="1"/>
  <c r="AI309" i="8"/>
  <c r="AF309" i="8"/>
  <c r="AG309" i="8" s="1"/>
  <c r="Z309" i="8"/>
  <c r="Y309" i="8"/>
  <c r="T309" i="8"/>
  <c r="V309" i="8" s="1"/>
  <c r="R309" i="8"/>
  <c r="AF308" i="8"/>
  <c r="T308" i="8"/>
  <c r="R308" i="8"/>
  <c r="AF307" i="8"/>
  <c r="T307" i="8"/>
  <c r="R307" i="8"/>
  <c r="V307" i="8" s="1"/>
  <c r="AN306" i="8"/>
  <c r="AF306" i="8"/>
  <c r="AG306" i="8" s="1"/>
  <c r="Z306" i="8"/>
  <c r="Y306" i="8"/>
  <c r="T306" i="8"/>
  <c r="R306" i="8"/>
  <c r="AF305" i="8"/>
  <c r="AG305" i="8" s="1"/>
  <c r="AI305" i="8" s="1"/>
  <c r="Z305" i="8"/>
  <c r="Y305" i="8"/>
  <c r="V305" i="8"/>
  <c r="W305" i="8" s="1"/>
  <c r="U305" i="8"/>
  <c r="AA305" i="8" s="1"/>
  <c r="AY305" i="8" s="1"/>
  <c r="T305" i="8"/>
  <c r="R305" i="8"/>
  <c r="AF304" i="8"/>
  <c r="T304" i="8"/>
  <c r="V304" i="8" s="1"/>
  <c r="R304" i="8"/>
  <c r="AF303" i="8"/>
  <c r="AG303" i="8" s="1"/>
  <c r="Z303" i="8"/>
  <c r="Y303" i="8"/>
  <c r="T303" i="8"/>
  <c r="R303" i="8"/>
  <c r="AF302" i="8"/>
  <c r="AG302" i="8" s="1"/>
  <c r="Z302" i="8"/>
  <c r="Y302" i="8"/>
  <c r="T302" i="8"/>
  <c r="R302" i="8"/>
  <c r="AF301" i="8"/>
  <c r="AG301" i="8" s="1"/>
  <c r="AH301" i="8" s="1"/>
  <c r="Z301" i="8"/>
  <c r="Y301" i="8"/>
  <c r="T301" i="8"/>
  <c r="R301" i="8"/>
  <c r="AG300" i="8"/>
  <c r="AN300" i="8" s="1"/>
  <c r="AF300" i="8"/>
  <c r="Z300" i="8"/>
  <c r="Y300" i="8"/>
  <c r="T300" i="8"/>
  <c r="V300" i="8" s="1"/>
  <c r="R300" i="8"/>
  <c r="AF299" i="8"/>
  <c r="T299" i="8"/>
  <c r="R299" i="8"/>
  <c r="AF298" i="8"/>
  <c r="T298" i="8"/>
  <c r="R298" i="8"/>
  <c r="AF297" i="8"/>
  <c r="T297" i="8"/>
  <c r="R297" i="8"/>
  <c r="AF296" i="8"/>
  <c r="X296" i="8"/>
  <c r="Z296" i="8" s="1"/>
  <c r="T296" i="8"/>
  <c r="R296" i="8"/>
  <c r="V296" i="8" s="1"/>
  <c r="W296" i="8" s="1"/>
  <c r="AF295" i="8"/>
  <c r="T295" i="8"/>
  <c r="V295" i="8" s="1"/>
  <c r="U295" i="8" s="1"/>
  <c r="AA295" i="8" s="1"/>
  <c r="R295" i="8"/>
  <c r="AF294" i="8"/>
  <c r="AG294" i="8" s="1"/>
  <c r="AN294" i="8" s="1"/>
  <c r="Z294" i="8"/>
  <c r="Y294" i="8"/>
  <c r="T294" i="8"/>
  <c r="R294" i="8"/>
  <c r="V294" i="8" s="1"/>
  <c r="AI293" i="8"/>
  <c r="AH293" i="8"/>
  <c r="AG293" i="8"/>
  <c r="AN293" i="8" s="1"/>
  <c r="AF293" i="8"/>
  <c r="Z293" i="8"/>
  <c r="Y293" i="8"/>
  <c r="T293" i="8"/>
  <c r="R293" i="8"/>
  <c r="V293" i="8" s="1"/>
  <c r="AF292" i="8"/>
  <c r="AG292" i="8" s="1"/>
  <c r="Z292" i="8"/>
  <c r="Y292" i="8"/>
  <c r="T292" i="8"/>
  <c r="R292" i="8"/>
  <c r="AF291" i="8"/>
  <c r="AG291" i="8" s="1"/>
  <c r="AN291" i="8" s="1"/>
  <c r="Z291" i="8"/>
  <c r="Y291" i="8"/>
  <c r="T291" i="8"/>
  <c r="R291" i="8"/>
  <c r="AF290" i="8"/>
  <c r="AG290" i="8" s="1"/>
  <c r="Z290" i="8"/>
  <c r="Y290" i="8"/>
  <c r="T290" i="8"/>
  <c r="V290" i="8" s="1"/>
  <c r="W290" i="8" s="1"/>
  <c r="R290" i="8"/>
  <c r="AF289" i="8"/>
  <c r="AG289" i="8" s="1"/>
  <c r="Z289" i="8"/>
  <c r="Y289" i="8"/>
  <c r="T289" i="8"/>
  <c r="R289" i="8"/>
  <c r="V289" i="8" s="1"/>
  <c r="AF288" i="8"/>
  <c r="T288" i="8"/>
  <c r="R288" i="8"/>
  <c r="AF287" i="8"/>
  <c r="AG287" i="8" s="1"/>
  <c r="Z287" i="8"/>
  <c r="Y287" i="8"/>
  <c r="T287" i="8"/>
  <c r="R287" i="8"/>
  <c r="V287" i="8" s="1"/>
  <c r="W287" i="8" s="1"/>
  <c r="AF286" i="8"/>
  <c r="X286" i="8"/>
  <c r="Y286" i="8" s="1"/>
  <c r="T286" i="8"/>
  <c r="R286" i="8"/>
  <c r="V286" i="8" s="1"/>
  <c r="AF285" i="8"/>
  <c r="T285" i="8"/>
  <c r="R285" i="8"/>
  <c r="AF284" i="8"/>
  <c r="V284" i="8"/>
  <c r="W284" i="8" s="1"/>
  <c r="X284" i="8" s="1"/>
  <c r="U284" i="8"/>
  <c r="AA284" i="8" s="1"/>
  <c r="T284" i="8"/>
  <c r="R284" i="8"/>
  <c r="AF283" i="8"/>
  <c r="T283" i="8"/>
  <c r="R283" i="8"/>
  <c r="AF282" i="8"/>
  <c r="AG282" i="8" s="1"/>
  <c r="Z282" i="8"/>
  <c r="Y282" i="8"/>
  <c r="T282" i="8"/>
  <c r="R282" i="8"/>
  <c r="V282" i="8" s="1"/>
  <c r="AF281" i="8"/>
  <c r="AG281" i="8" s="1"/>
  <c r="Z281" i="8"/>
  <c r="Y281" i="8"/>
  <c r="T281" i="8"/>
  <c r="R281" i="8"/>
  <c r="AF280" i="8"/>
  <c r="T280" i="8"/>
  <c r="R280" i="8"/>
  <c r="AF279" i="8"/>
  <c r="AG279" i="8" s="1"/>
  <c r="Z279" i="8"/>
  <c r="Y279" i="8"/>
  <c r="W279" i="8"/>
  <c r="T279" i="8"/>
  <c r="R279" i="8"/>
  <c r="V279" i="8" s="1"/>
  <c r="U279" i="8" s="1"/>
  <c r="AA279" i="8" s="1"/>
  <c r="AY279" i="8" s="1"/>
  <c r="AF278" i="8"/>
  <c r="T278" i="8"/>
  <c r="V278" i="8" s="1"/>
  <c r="R278" i="8"/>
  <c r="AF277" i="8"/>
  <c r="AG277" i="8" s="1"/>
  <c r="Z277" i="8"/>
  <c r="Y277" i="8"/>
  <c r="T277" i="8"/>
  <c r="R277" i="8"/>
  <c r="AF276" i="8"/>
  <c r="W276" i="8"/>
  <c r="X276" i="8" s="1"/>
  <c r="T276" i="8"/>
  <c r="R276" i="8"/>
  <c r="V276" i="8" s="1"/>
  <c r="U276" i="8" s="1"/>
  <c r="AA276" i="8" s="1"/>
  <c r="AF275" i="8"/>
  <c r="T275" i="8"/>
  <c r="R275" i="8"/>
  <c r="AF274" i="8"/>
  <c r="T274" i="8"/>
  <c r="R274" i="8"/>
  <c r="AF273" i="8"/>
  <c r="T273" i="8"/>
  <c r="R273" i="8"/>
  <c r="AF272" i="8"/>
  <c r="T272" i="8"/>
  <c r="V272" i="8" s="1"/>
  <c r="W272" i="8" s="1"/>
  <c r="X272" i="8" s="1"/>
  <c r="R272" i="8"/>
  <c r="AF271" i="8"/>
  <c r="T271" i="8"/>
  <c r="R271" i="8"/>
  <c r="AF270" i="8"/>
  <c r="U270" i="8"/>
  <c r="AA270" i="8" s="1"/>
  <c r="T270" i="8"/>
  <c r="V270" i="8" s="1"/>
  <c r="W270" i="8" s="1"/>
  <c r="X270" i="8" s="1"/>
  <c r="R270" i="8"/>
  <c r="AF269" i="8"/>
  <c r="T269" i="8"/>
  <c r="R269" i="8"/>
  <c r="AF268" i="8"/>
  <c r="T268" i="8"/>
  <c r="R268" i="8"/>
  <c r="V268" i="8" s="1"/>
  <c r="AF267" i="8"/>
  <c r="T267" i="8"/>
  <c r="R267" i="8"/>
  <c r="V267" i="8" s="1"/>
  <c r="AF266" i="8"/>
  <c r="T266" i="8"/>
  <c r="R266" i="8"/>
  <c r="AF265" i="8"/>
  <c r="T265" i="8"/>
  <c r="R265" i="8"/>
  <c r="AI264" i="8"/>
  <c r="AH264" i="8"/>
  <c r="AG264" i="8"/>
  <c r="AN264" i="8" s="1"/>
  <c r="AF264" i="8"/>
  <c r="Z264" i="8"/>
  <c r="Y264" i="8"/>
  <c r="T264" i="8"/>
  <c r="R264" i="8"/>
  <c r="AF263" i="8"/>
  <c r="AG263" i="8" s="1"/>
  <c r="Z263" i="8"/>
  <c r="Y263" i="8"/>
  <c r="T263" i="8"/>
  <c r="R263" i="8"/>
  <c r="AF262" i="8"/>
  <c r="AG262" i="8" s="1"/>
  <c r="Z262" i="8"/>
  <c r="Y262" i="8"/>
  <c r="V262" i="8"/>
  <c r="T262" i="8"/>
  <c r="R262" i="8"/>
  <c r="AG261" i="8"/>
  <c r="AF261" i="8"/>
  <c r="Z261" i="8"/>
  <c r="Y261" i="8"/>
  <c r="T261" i="8"/>
  <c r="R261" i="8"/>
  <c r="AF260" i="8"/>
  <c r="AG260" i="8" s="1"/>
  <c r="Z260" i="8"/>
  <c r="Y260" i="8"/>
  <c r="T260" i="8"/>
  <c r="R260" i="8"/>
  <c r="AG259" i="8"/>
  <c r="AF259" i="8"/>
  <c r="Z259" i="8"/>
  <c r="Y259" i="8"/>
  <c r="T259" i="8"/>
  <c r="R259" i="8"/>
  <c r="AI258" i="8"/>
  <c r="AH258" i="8"/>
  <c r="AF258" i="8"/>
  <c r="AG258" i="8" s="1"/>
  <c r="AN258" i="8" s="1"/>
  <c r="Z258" i="8"/>
  <c r="Y258" i="8"/>
  <c r="V258" i="8"/>
  <c r="T258" i="8"/>
  <c r="R258" i="8"/>
  <c r="AF257" i="8"/>
  <c r="T257" i="8"/>
  <c r="R257" i="8"/>
  <c r="AI256" i="8"/>
  <c r="AH256" i="8"/>
  <c r="AF256" i="8"/>
  <c r="AG256" i="8" s="1"/>
  <c r="AN256" i="8" s="1"/>
  <c r="Z256" i="8"/>
  <c r="Y256" i="8"/>
  <c r="W256" i="8"/>
  <c r="T256" i="8"/>
  <c r="R256" i="8"/>
  <c r="V256" i="8" s="1"/>
  <c r="U256" i="8" s="1"/>
  <c r="AA256" i="8" s="1"/>
  <c r="AY256" i="8" s="1"/>
  <c r="AG255" i="8"/>
  <c r="AF255" i="8"/>
  <c r="Z255" i="8"/>
  <c r="Y255" i="8"/>
  <c r="T255" i="8"/>
  <c r="R255" i="8"/>
  <c r="AF254" i="8"/>
  <c r="AG254" i="8" s="1"/>
  <c r="Z254" i="8"/>
  <c r="Y254" i="8"/>
  <c r="T254" i="8"/>
  <c r="R254" i="8"/>
  <c r="AF253" i="8"/>
  <c r="T253" i="8"/>
  <c r="V253" i="8" s="1"/>
  <c r="W253" i="8" s="1"/>
  <c r="X253" i="8" s="1"/>
  <c r="R253" i="8"/>
  <c r="AF252" i="8"/>
  <c r="T252" i="8"/>
  <c r="R252" i="8"/>
  <c r="V252" i="8" s="1"/>
  <c r="U252" i="8" s="1"/>
  <c r="AA252" i="8" s="1"/>
  <c r="AF251" i="8"/>
  <c r="T251" i="8"/>
  <c r="R251" i="8"/>
  <c r="V251" i="8" s="1"/>
  <c r="AF250" i="8"/>
  <c r="V250" i="8"/>
  <c r="U250" i="8" s="1"/>
  <c r="AA250" i="8" s="1"/>
  <c r="T250" i="8"/>
  <c r="R250" i="8"/>
  <c r="AF249" i="8"/>
  <c r="T249" i="8"/>
  <c r="V249" i="8" s="1"/>
  <c r="W249" i="8" s="1"/>
  <c r="X249" i="8" s="1"/>
  <c r="Z249" i="8" s="1"/>
  <c r="R249" i="8"/>
  <c r="AF248" i="8"/>
  <c r="T248" i="8"/>
  <c r="V248" i="8" s="1"/>
  <c r="R248" i="8"/>
  <c r="AF247" i="8"/>
  <c r="T247" i="8"/>
  <c r="R247" i="8"/>
  <c r="AF246" i="8"/>
  <c r="T246" i="8"/>
  <c r="R246" i="8"/>
  <c r="AF245" i="8"/>
  <c r="V245" i="8"/>
  <c r="W245" i="8" s="1"/>
  <c r="X245" i="8" s="1"/>
  <c r="AG245" i="8" s="1"/>
  <c r="T245" i="8"/>
  <c r="R245" i="8"/>
  <c r="AF244" i="8"/>
  <c r="T244" i="8"/>
  <c r="R244" i="8"/>
  <c r="AF243" i="8"/>
  <c r="T243" i="8"/>
  <c r="R243" i="8"/>
  <c r="AF242" i="8"/>
  <c r="V242" i="8"/>
  <c r="W242" i="8" s="1"/>
  <c r="X242" i="8" s="1"/>
  <c r="U242" i="8"/>
  <c r="AA242" i="8" s="1"/>
  <c r="T242" i="8"/>
  <c r="R242" i="8"/>
  <c r="AF241" i="8"/>
  <c r="AG241" i="8" s="1"/>
  <c r="U241" i="8"/>
  <c r="AA241" i="8" s="1"/>
  <c r="T241" i="8"/>
  <c r="V241" i="8" s="1"/>
  <c r="W241" i="8" s="1"/>
  <c r="X241" i="8" s="1"/>
  <c r="R241" i="8"/>
  <c r="AF240" i="8"/>
  <c r="T240" i="8"/>
  <c r="R240" i="8"/>
  <c r="AF239" i="8"/>
  <c r="T239" i="8"/>
  <c r="R239" i="8"/>
  <c r="AF238" i="8"/>
  <c r="T238" i="8"/>
  <c r="R238" i="8"/>
  <c r="AF237" i="8"/>
  <c r="T237" i="8"/>
  <c r="R237" i="8"/>
  <c r="AF236" i="8"/>
  <c r="T236" i="8"/>
  <c r="R236" i="8"/>
  <c r="V236" i="8" s="1"/>
  <c r="U236" i="8" s="1"/>
  <c r="AA236" i="8" s="1"/>
  <c r="AF235" i="8"/>
  <c r="T235" i="8"/>
  <c r="V235" i="8" s="1"/>
  <c r="W235" i="8" s="1"/>
  <c r="X235" i="8" s="1"/>
  <c r="Y235" i="8" s="1"/>
  <c r="R235" i="8"/>
  <c r="AF234" i="8"/>
  <c r="T234" i="8"/>
  <c r="R234" i="8"/>
  <c r="AF233" i="8"/>
  <c r="T233" i="8"/>
  <c r="R233" i="8"/>
  <c r="AF232" i="8"/>
  <c r="T232" i="8"/>
  <c r="R232" i="8"/>
  <c r="AF231" i="8"/>
  <c r="V231" i="8"/>
  <c r="T231" i="8"/>
  <c r="R231" i="8"/>
  <c r="AF230" i="8"/>
  <c r="T230" i="8"/>
  <c r="R230" i="8"/>
  <c r="AF229" i="8"/>
  <c r="T229" i="8"/>
  <c r="R229" i="8"/>
  <c r="AF228" i="8"/>
  <c r="V228" i="8"/>
  <c r="U228" i="8" s="1"/>
  <c r="AA228" i="8" s="1"/>
  <c r="T228" i="8"/>
  <c r="R228" i="8"/>
  <c r="AF227" i="8"/>
  <c r="AG227" i="8" s="1"/>
  <c r="AI227" i="8" s="1"/>
  <c r="Z227" i="8"/>
  <c r="Y227" i="8"/>
  <c r="T227" i="8"/>
  <c r="V227" i="8" s="1"/>
  <c r="W227" i="8" s="1"/>
  <c r="R227" i="8"/>
  <c r="AF226" i="8"/>
  <c r="AG226" i="8" s="1"/>
  <c r="AI226" i="8" s="1"/>
  <c r="Z226" i="8"/>
  <c r="Y226" i="8"/>
  <c r="T226" i="8"/>
  <c r="R226" i="8"/>
  <c r="V226" i="8" s="1"/>
  <c r="AH225" i="8"/>
  <c r="AF225" i="8"/>
  <c r="AG225" i="8" s="1"/>
  <c r="Z225" i="8"/>
  <c r="Y225" i="8"/>
  <c r="T225" i="8"/>
  <c r="R225" i="8"/>
  <c r="V225" i="8" s="1"/>
  <c r="AN224" i="8"/>
  <c r="AI224" i="8"/>
  <c r="AF224" i="8"/>
  <c r="AG224" i="8" s="1"/>
  <c r="AH224" i="8" s="1"/>
  <c r="Z224" i="8"/>
  <c r="Y224" i="8"/>
  <c r="T224" i="8"/>
  <c r="R224" i="8"/>
  <c r="AH223" i="8"/>
  <c r="AG223" i="8"/>
  <c r="AF223" i="8"/>
  <c r="Z223" i="8"/>
  <c r="Y223" i="8"/>
  <c r="T223" i="8"/>
  <c r="R223" i="8"/>
  <c r="AF222" i="8"/>
  <c r="AG222" i="8" s="1"/>
  <c r="AI222" i="8" s="1"/>
  <c r="Z222" i="8"/>
  <c r="Y222" i="8"/>
  <c r="T222" i="8"/>
  <c r="R222" i="8"/>
  <c r="V222" i="8" s="1"/>
  <c r="AF221" i="8"/>
  <c r="AG221" i="8" s="1"/>
  <c r="Z221" i="8"/>
  <c r="Y221" i="8"/>
  <c r="T221" i="8"/>
  <c r="R221" i="8"/>
  <c r="AF220" i="8"/>
  <c r="T220" i="8"/>
  <c r="R220" i="8"/>
  <c r="AN219" i="8"/>
  <c r="AI219" i="8"/>
  <c r="AF219" i="8"/>
  <c r="AG219" i="8" s="1"/>
  <c r="AH219" i="8" s="1"/>
  <c r="Z219" i="8"/>
  <c r="Y219" i="8"/>
  <c r="U219" i="8"/>
  <c r="AA219" i="8" s="1"/>
  <c r="AY219" i="8" s="1"/>
  <c r="T219" i="8"/>
  <c r="R219" i="8"/>
  <c r="V219" i="8" s="1"/>
  <c r="W219" i="8" s="1"/>
  <c r="AF218" i="8"/>
  <c r="W218" i="8"/>
  <c r="X218" i="8" s="1"/>
  <c r="T218" i="8"/>
  <c r="V218" i="8" s="1"/>
  <c r="U218" i="8" s="1"/>
  <c r="AA218" i="8" s="1"/>
  <c r="R218" i="8"/>
  <c r="AF217" i="8"/>
  <c r="AG217" i="8" s="1"/>
  <c r="AI217" i="8" s="1"/>
  <c r="Z217" i="8"/>
  <c r="Y217" i="8"/>
  <c r="T217" i="8"/>
  <c r="R217" i="8"/>
  <c r="V217" i="8" s="1"/>
  <c r="AF216" i="8"/>
  <c r="T216" i="8"/>
  <c r="R216" i="8"/>
  <c r="V216" i="8" s="1"/>
  <c r="AF215" i="8"/>
  <c r="T215" i="8"/>
  <c r="R215" i="8"/>
  <c r="V215" i="8" s="1"/>
  <c r="AN214" i="8"/>
  <c r="AF214" i="8"/>
  <c r="AG214" i="8" s="1"/>
  <c r="AH214" i="8" s="1"/>
  <c r="Z214" i="8"/>
  <c r="Y214" i="8"/>
  <c r="T214" i="8"/>
  <c r="R214" i="8"/>
  <c r="V214" i="8" s="1"/>
  <c r="AN213" i="8"/>
  <c r="AI213" i="8"/>
  <c r="AF213" i="8"/>
  <c r="AG213" i="8" s="1"/>
  <c r="AH213" i="8" s="1"/>
  <c r="Z213" i="8"/>
  <c r="Y213" i="8"/>
  <c r="V213" i="8"/>
  <c r="W213" i="8" s="1"/>
  <c r="T213" i="8"/>
  <c r="R213" i="8"/>
  <c r="AF212" i="8"/>
  <c r="AG212" i="8" s="1"/>
  <c r="Z212" i="8"/>
  <c r="Y212" i="8"/>
  <c r="T212" i="8"/>
  <c r="R212" i="8"/>
  <c r="AF211" i="8"/>
  <c r="AG211" i="8" s="1"/>
  <c r="Z211" i="8"/>
  <c r="Y211" i="8"/>
  <c r="T211" i="8"/>
  <c r="R211" i="8"/>
  <c r="AF210" i="8"/>
  <c r="AG210" i="8" s="1"/>
  <c r="Z210" i="8"/>
  <c r="Y210" i="8"/>
  <c r="T210" i="8"/>
  <c r="R210" i="8"/>
  <c r="AF209" i="8"/>
  <c r="AG209" i="8" s="1"/>
  <c r="AN209" i="8" s="1"/>
  <c r="Z209" i="8"/>
  <c r="Y209" i="8"/>
  <c r="T209" i="8"/>
  <c r="V209" i="8" s="1"/>
  <c r="R209" i="8"/>
  <c r="AH208" i="8"/>
  <c r="AF208" i="8"/>
  <c r="AG208" i="8" s="1"/>
  <c r="Z208" i="8"/>
  <c r="Y208" i="8"/>
  <c r="T208" i="8"/>
  <c r="R208" i="8"/>
  <c r="AH207" i="8"/>
  <c r="AF207" i="8"/>
  <c r="AG207" i="8" s="1"/>
  <c r="Z207" i="8"/>
  <c r="Y207" i="8"/>
  <c r="T207" i="8"/>
  <c r="R207" i="8"/>
  <c r="V207" i="8" s="1"/>
  <c r="AF206" i="8"/>
  <c r="AG206" i="8" s="1"/>
  <c r="AH206" i="8" s="1"/>
  <c r="Z206" i="8"/>
  <c r="Y206" i="8"/>
  <c r="T206" i="8"/>
  <c r="V206" i="8" s="1"/>
  <c r="U206" i="8" s="1"/>
  <c r="AA206" i="8" s="1"/>
  <c r="AY206" i="8" s="1"/>
  <c r="R206" i="8"/>
  <c r="AF205" i="8"/>
  <c r="AG205" i="8" s="1"/>
  <c r="Z205" i="8"/>
  <c r="Y205" i="8"/>
  <c r="T205" i="8"/>
  <c r="V205" i="8" s="1"/>
  <c r="W205" i="8" s="1"/>
  <c r="R205" i="8"/>
  <c r="AF204" i="8"/>
  <c r="T204" i="8"/>
  <c r="R204" i="8"/>
  <c r="AF203" i="8"/>
  <c r="AG203" i="8" s="1"/>
  <c r="Z203" i="8"/>
  <c r="Y203" i="8"/>
  <c r="T203" i="8"/>
  <c r="V203" i="8" s="1"/>
  <c r="R203" i="8"/>
  <c r="AF202" i="8"/>
  <c r="T202" i="8"/>
  <c r="R202" i="8"/>
  <c r="V202" i="8" s="1"/>
  <c r="W202" i="8" s="1"/>
  <c r="X202" i="8" s="1"/>
  <c r="AF201" i="8"/>
  <c r="T201" i="8"/>
  <c r="V201" i="8" s="1"/>
  <c r="R201" i="8"/>
  <c r="AG200" i="8"/>
  <c r="AH200" i="8" s="1"/>
  <c r="AF200" i="8"/>
  <c r="Z200" i="8"/>
  <c r="Y200" i="8"/>
  <c r="W200" i="8"/>
  <c r="T200" i="8"/>
  <c r="R200" i="8"/>
  <c r="V200" i="8" s="1"/>
  <c r="U200" i="8" s="1"/>
  <c r="AA200" i="8" s="1"/>
  <c r="AY200" i="8" s="1"/>
  <c r="AF199" i="8"/>
  <c r="T199" i="8"/>
  <c r="V199" i="8" s="1"/>
  <c r="R199" i="8"/>
  <c r="AF198" i="8"/>
  <c r="AG198" i="8" s="1"/>
  <c r="Z198" i="8"/>
  <c r="Y198" i="8"/>
  <c r="T198" i="8"/>
  <c r="R198" i="8"/>
  <c r="AF197" i="8"/>
  <c r="T197" i="8"/>
  <c r="R197" i="8"/>
  <c r="AF196" i="8"/>
  <c r="AG196" i="8" s="1"/>
  <c r="Z196" i="8"/>
  <c r="Y196" i="8"/>
  <c r="T196" i="8"/>
  <c r="R196" i="8"/>
  <c r="AF195" i="8"/>
  <c r="W195" i="8"/>
  <c r="X195" i="8" s="1"/>
  <c r="V195" i="8"/>
  <c r="U195" i="8" s="1"/>
  <c r="AA195" i="8" s="1"/>
  <c r="T195" i="8"/>
  <c r="R195" i="8"/>
  <c r="AI194" i="8"/>
  <c r="AH194" i="8"/>
  <c r="AG194" i="8"/>
  <c r="AN194" i="8" s="1"/>
  <c r="AF194" i="8"/>
  <c r="Z194" i="8"/>
  <c r="Y194" i="8"/>
  <c r="T194" i="8"/>
  <c r="R194" i="8"/>
  <c r="AN193" i="8"/>
  <c r="AG193" i="8"/>
  <c r="AI193" i="8" s="1"/>
  <c r="AF193" i="8"/>
  <c r="Z193" i="8"/>
  <c r="Y193" i="8"/>
  <c r="U193" i="8"/>
  <c r="AA193" i="8" s="1"/>
  <c r="AY193" i="8" s="1"/>
  <c r="T193" i="8"/>
  <c r="R193" i="8"/>
  <c r="V193" i="8" s="1"/>
  <c r="W193" i="8" s="1"/>
  <c r="AF192" i="8"/>
  <c r="AG192" i="8" s="1"/>
  <c r="Z192" i="8"/>
  <c r="Y192" i="8"/>
  <c r="T192" i="8"/>
  <c r="R192" i="8"/>
  <c r="AF191" i="8"/>
  <c r="AG191" i="8" s="1"/>
  <c r="Z191" i="8"/>
  <c r="Y191" i="8"/>
  <c r="T191" i="8"/>
  <c r="R191" i="8"/>
  <c r="AN190" i="8"/>
  <c r="AI190" i="8"/>
  <c r="AF190" i="8"/>
  <c r="AG190" i="8" s="1"/>
  <c r="AH190" i="8" s="1"/>
  <c r="Z190" i="8"/>
  <c r="Y190" i="8"/>
  <c r="T190" i="8"/>
  <c r="R190" i="8"/>
  <c r="V190" i="8" s="1"/>
  <c r="AF189" i="8"/>
  <c r="AG189" i="8" s="1"/>
  <c r="AI189" i="8" s="1"/>
  <c r="Z189" i="8"/>
  <c r="Y189" i="8"/>
  <c r="T189" i="8"/>
  <c r="R189" i="8"/>
  <c r="AN188" i="8"/>
  <c r="AF188" i="8"/>
  <c r="AG188" i="8" s="1"/>
  <c r="AI188" i="8" s="1"/>
  <c r="Z188" i="8"/>
  <c r="Y188" i="8"/>
  <c r="T188" i="8"/>
  <c r="R188" i="8"/>
  <c r="AF187" i="8"/>
  <c r="W187" i="8"/>
  <c r="X187" i="8" s="1"/>
  <c r="V187" i="8"/>
  <c r="U187" i="8" s="1"/>
  <c r="AA187" i="8" s="1"/>
  <c r="T187" i="8"/>
  <c r="R187" i="8"/>
  <c r="AF186" i="8"/>
  <c r="T186" i="8"/>
  <c r="R186" i="8"/>
  <c r="V186" i="8" s="1"/>
  <c r="U186" i="8" s="1"/>
  <c r="AA186" i="8" s="1"/>
  <c r="AF185" i="8"/>
  <c r="T185" i="8"/>
  <c r="R185" i="8"/>
  <c r="AF184" i="8"/>
  <c r="AG184" i="8" s="1"/>
  <c r="Z184" i="8"/>
  <c r="Y184" i="8"/>
  <c r="T184" i="8"/>
  <c r="R184" i="8"/>
  <c r="V184" i="8" s="1"/>
  <c r="AF183" i="8"/>
  <c r="T183" i="8"/>
  <c r="R183" i="8"/>
  <c r="V183" i="8" s="1"/>
  <c r="W183" i="8" s="1"/>
  <c r="X183" i="8" s="1"/>
  <c r="Y183" i="8" s="1"/>
  <c r="AF182" i="8"/>
  <c r="T182" i="8"/>
  <c r="R182" i="8"/>
  <c r="AF181" i="8"/>
  <c r="T181" i="8"/>
  <c r="R181" i="8"/>
  <c r="AN180" i="8"/>
  <c r="AH180" i="8"/>
  <c r="AF180" i="8"/>
  <c r="AG180" i="8" s="1"/>
  <c r="AI180" i="8" s="1"/>
  <c r="Z180" i="8"/>
  <c r="Y180" i="8"/>
  <c r="T180" i="8"/>
  <c r="R180" i="8"/>
  <c r="V180" i="8" s="1"/>
  <c r="AF179" i="8"/>
  <c r="T179" i="8"/>
  <c r="R179" i="8"/>
  <c r="AF178" i="8"/>
  <c r="T178" i="8"/>
  <c r="R178" i="8"/>
  <c r="AF177" i="8"/>
  <c r="T177" i="8"/>
  <c r="R177" i="8"/>
  <c r="AF176" i="8"/>
  <c r="T176" i="8"/>
  <c r="V176" i="8" s="1"/>
  <c r="W176" i="8" s="1"/>
  <c r="X176" i="8" s="1"/>
  <c r="R176" i="8"/>
  <c r="AF175" i="8"/>
  <c r="V175" i="8"/>
  <c r="U175" i="8" s="1"/>
  <c r="AA175" i="8" s="1"/>
  <c r="T175" i="8"/>
  <c r="R175" i="8"/>
  <c r="AF174" i="8"/>
  <c r="V174" i="8"/>
  <c r="T174" i="8"/>
  <c r="R174" i="8"/>
  <c r="AF173" i="8"/>
  <c r="T173" i="8"/>
  <c r="R173" i="8"/>
  <c r="V173" i="8" s="1"/>
  <c r="W173" i="8" s="1"/>
  <c r="X173" i="8" s="1"/>
  <c r="AF172" i="8"/>
  <c r="T172" i="8"/>
  <c r="R172" i="8"/>
  <c r="AF171" i="8"/>
  <c r="AG171" i="8" s="1"/>
  <c r="AN171" i="8" s="1"/>
  <c r="Z171" i="8"/>
  <c r="Y171" i="8"/>
  <c r="T171" i="8"/>
  <c r="R171" i="8"/>
  <c r="AF170" i="8"/>
  <c r="AG170" i="8" s="1"/>
  <c r="Z170" i="8"/>
  <c r="Y170" i="8"/>
  <c r="T170" i="8"/>
  <c r="V170" i="8" s="1"/>
  <c r="W170" i="8" s="1"/>
  <c r="R170" i="8"/>
  <c r="AF169" i="8"/>
  <c r="T169" i="8"/>
  <c r="R169" i="8"/>
  <c r="V169" i="8" s="1"/>
  <c r="AF168" i="8"/>
  <c r="AG168" i="8" s="1"/>
  <c r="Z168" i="8"/>
  <c r="Y168" i="8"/>
  <c r="T168" i="8"/>
  <c r="R168" i="8"/>
  <c r="V168" i="8" s="1"/>
  <c r="W168" i="8" s="1"/>
  <c r="AF167" i="8"/>
  <c r="AG167" i="8" s="1"/>
  <c r="Z167" i="8"/>
  <c r="Y167" i="8"/>
  <c r="T167" i="8"/>
  <c r="R167" i="8"/>
  <c r="V167" i="8" s="1"/>
  <c r="AF166" i="8"/>
  <c r="T166" i="8"/>
  <c r="R166" i="8"/>
  <c r="V166" i="8" s="1"/>
  <c r="AF165" i="8"/>
  <c r="T165" i="8"/>
  <c r="R165" i="8"/>
  <c r="V165" i="8" s="1"/>
  <c r="AF164" i="8"/>
  <c r="V164" i="8"/>
  <c r="W164" i="8" s="1"/>
  <c r="X164" i="8" s="1"/>
  <c r="T164" i="8"/>
  <c r="R164" i="8"/>
  <c r="AF163" i="8"/>
  <c r="AG163" i="8" s="1"/>
  <c r="Z163" i="8"/>
  <c r="Y163" i="8"/>
  <c r="T163" i="8"/>
  <c r="V163" i="8" s="1"/>
  <c r="R163" i="8"/>
  <c r="AF162" i="8"/>
  <c r="T162" i="8"/>
  <c r="R162" i="8"/>
  <c r="V162" i="8" s="1"/>
  <c r="W162" i="8" s="1"/>
  <c r="X162" i="8" s="1"/>
  <c r="AG162" i="8" s="1"/>
  <c r="AF161" i="8"/>
  <c r="AG161" i="8" s="1"/>
  <c r="Z161" i="8"/>
  <c r="Y161" i="8"/>
  <c r="T161" i="8"/>
  <c r="R161" i="8"/>
  <c r="AF160" i="8"/>
  <c r="AG160" i="8" s="1"/>
  <c r="Z160" i="8"/>
  <c r="Y160" i="8"/>
  <c r="T160" i="8"/>
  <c r="R160" i="8"/>
  <c r="V160" i="8" s="1"/>
  <c r="AN159" i="8"/>
  <c r="AI159" i="8"/>
  <c r="AH159" i="8"/>
  <c r="AF159" i="8"/>
  <c r="AG159" i="8" s="1"/>
  <c r="Z159" i="8"/>
  <c r="Y159" i="8"/>
  <c r="T159" i="8"/>
  <c r="V159" i="8" s="1"/>
  <c r="R159" i="8"/>
  <c r="AH158" i="8"/>
  <c r="AF158" i="8"/>
  <c r="AG158" i="8" s="1"/>
  <c r="Z158" i="8"/>
  <c r="Y158" i="8"/>
  <c r="T158" i="8"/>
  <c r="R158" i="8"/>
  <c r="V158" i="8" s="1"/>
  <c r="W158" i="8" s="1"/>
  <c r="AF157" i="8"/>
  <c r="AG157" i="8" s="1"/>
  <c r="Z157" i="8"/>
  <c r="Y157" i="8"/>
  <c r="T157" i="8"/>
  <c r="R157" i="8"/>
  <c r="AF156" i="8"/>
  <c r="AG156" i="8" s="1"/>
  <c r="Z156" i="8"/>
  <c r="Y156" i="8"/>
  <c r="T156" i="8"/>
  <c r="R156" i="8"/>
  <c r="AF155" i="8"/>
  <c r="T155" i="8"/>
  <c r="R155" i="8"/>
  <c r="V155" i="8" s="1"/>
  <c r="W155" i="8" s="1"/>
  <c r="X155" i="8" s="1"/>
  <c r="AF154" i="8"/>
  <c r="T154" i="8"/>
  <c r="V154" i="8" s="1"/>
  <c r="U154" i="8" s="1"/>
  <c r="AA154" i="8" s="1"/>
  <c r="R154" i="8"/>
  <c r="AF153" i="8"/>
  <c r="AG153" i="8" s="1"/>
  <c r="AH153" i="8" s="1"/>
  <c r="Z153" i="8"/>
  <c r="Y153" i="8"/>
  <c r="T153" i="8"/>
  <c r="R153" i="8"/>
  <c r="V153" i="8" s="1"/>
  <c r="W153" i="8" s="1"/>
  <c r="AF152" i="8"/>
  <c r="T152" i="8"/>
  <c r="R152" i="8"/>
  <c r="AF151" i="8"/>
  <c r="AG151" i="8" s="1"/>
  <c r="AN151" i="8" s="1"/>
  <c r="Z151" i="8"/>
  <c r="Y151" i="8"/>
  <c r="T151" i="8"/>
  <c r="R151" i="8"/>
  <c r="AF150" i="8"/>
  <c r="T150" i="8"/>
  <c r="R150" i="8"/>
  <c r="V150" i="8" s="1"/>
  <c r="AF149" i="8"/>
  <c r="AG149" i="8" s="1"/>
  <c r="Z149" i="8"/>
  <c r="Y149" i="8"/>
  <c r="T149" i="8"/>
  <c r="R149" i="8"/>
  <c r="V149" i="8" s="1"/>
  <c r="AF148" i="8"/>
  <c r="T148" i="8"/>
  <c r="R148" i="8"/>
  <c r="V148" i="8" s="1"/>
  <c r="AG147" i="8"/>
  <c r="AF147" i="8"/>
  <c r="Z147" i="8"/>
  <c r="Y147" i="8"/>
  <c r="T147" i="8"/>
  <c r="V147" i="8" s="1"/>
  <c r="R147" i="8"/>
  <c r="AF146" i="8"/>
  <c r="T146" i="8"/>
  <c r="R146" i="8"/>
  <c r="AF145" i="8"/>
  <c r="AG145" i="8" s="1"/>
  <c r="Z145" i="8"/>
  <c r="Y145" i="8"/>
  <c r="T145" i="8"/>
  <c r="R145" i="8"/>
  <c r="AF144" i="8"/>
  <c r="X144" i="8"/>
  <c r="V144" i="8"/>
  <c r="W144" i="8" s="1"/>
  <c r="T144" i="8"/>
  <c r="R144" i="8"/>
  <c r="AF143" i="8"/>
  <c r="T143" i="8"/>
  <c r="R143" i="8"/>
  <c r="V143" i="8" s="1"/>
  <c r="U143" i="8" s="1"/>
  <c r="AA143" i="8" s="1"/>
  <c r="AH142" i="8"/>
  <c r="AF142" i="8"/>
  <c r="AG142" i="8" s="1"/>
  <c r="Z142" i="8"/>
  <c r="Y142" i="8"/>
  <c r="T142" i="8"/>
  <c r="R142" i="8"/>
  <c r="V142" i="8" s="1"/>
  <c r="AF141" i="8"/>
  <c r="AG141" i="8" s="1"/>
  <c r="Z141" i="8"/>
  <c r="Y141" i="8"/>
  <c r="T141" i="8"/>
  <c r="R141" i="8"/>
  <c r="AF140" i="8"/>
  <c r="AG140" i="8" s="1"/>
  <c r="Z140" i="8"/>
  <c r="Y140" i="8"/>
  <c r="T140" i="8"/>
  <c r="R140" i="8"/>
  <c r="V140" i="8" s="1"/>
  <c r="U140" i="8" s="1"/>
  <c r="AA140" i="8" s="1"/>
  <c r="AY140" i="8" s="1"/>
  <c r="AF139" i="8"/>
  <c r="V139" i="8"/>
  <c r="T139" i="8"/>
  <c r="R139" i="8"/>
  <c r="AF138" i="8"/>
  <c r="V138" i="8"/>
  <c r="W138" i="8" s="1"/>
  <c r="X138" i="8" s="1"/>
  <c r="U138" i="8"/>
  <c r="AA138" i="8" s="1"/>
  <c r="T138" i="8"/>
  <c r="R138" i="8"/>
  <c r="AF137" i="8"/>
  <c r="T137" i="8"/>
  <c r="V137" i="8" s="1"/>
  <c r="R137" i="8"/>
  <c r="AF136" i="8"/>
  <c r="AG136" i="8" s="1"/>
  <c r="Z136" i="8"/>
  <c r="Y136" i="8"/>
  <c r="T136" i="8"/>
  <c r="V136" i="8" s="1"/>
  <c r="R136" i="8"/>
  <c r="AF135" i="8"/>
  <c r="AG135" i="8" s="1"/>
  <c r="AN135" i="8" s="1"/>
  <c r="Z135" i="8"/>
  <c r="Y135" i="8"/>
  <c r="T135" i="8"/>
  <c r="V135" i="8" s="1"/>
  <c r="R135" i="8"/>
  <c r="AI134" i="8"/>
  <c r="AF134" i="8"/>
  <c r="AG134" i="8" s="1"/>
  <c r="Z134" i="8"/>
  <c r="Y134" i="8"/>
  <c r="V134" i="8"/>
  <c r="T134" i="8"/>
  <c r="R134" i="8"/>
  <c r="AF133" i="8"/>
  <c r="AG133" i="8" s="1"/>
  <c r="AI133" i="8" s="1"/>
  <c r="Z133" i="8"/>
  <c r="Y133" i="8"/>
  <c r="T133" i="8"/>
  <c r="R133" i="8"/>
  <c r="AF132" i="8"/>
  <c r="AG132" i="8" s="1"/>
  <c r="AI132" i="8" s="1"/>
  <c r="Z132" i="8"/>
  <c r="Y132" i="8"/>
  <c r="T132" i="8"/>
  <c r="R132" i="8"/>
  <c r="AG131" i="8"/>
  <c r="AF131" i="8"/>
  <c r="Z131" i="8"/>
  <c r="Y131" i="8"/>
  <c r="T131" i="8"/>
  <c r="V131" i="8" s="1"/>
  <c r="R131" i="8"/>
  <c r="AF130" i="8"/>
  <c r="AG130" i="8" s="1"/>
  <c r="Z130" i="8"/>
  <c r="Y130" i="8"/>
  <c r="T130" i="8"/>
  <c r="R130" i="8"/>
  <c r="AF129" i="8"/>
  <c r="AG129" i="8" s="1"/>
  <c r="AI129" i="8" s="1"/>
  <c r="Z129" i="8"/>
  <c r="Y129" i="8"/>
  <c r="T129" i="8"/>
  <c r="R129" i="8"/>
  <c r="AF128" i="8"/>
  <c r="AA128" i="8"/>
  <c r="T128" i="8"/>
  <c r="R128" i="8"/>
  <c r="V128" i="8" s="1"/>
  <c r="U128" i="8" s="1"/>
  <c r="AH127" i="8"/>
  <c r="AF127" i="8"/>
  <c r="AG127" i="8" s="1"/>
  <c r="Z127" i="8"/>
  <c r="Y127" i="8"/>
  <c r="T127" i="8"/>
  <c r="R127" i="8"/>
  <c r="AF126" i="8"/>
  <c r="AG126" i="8" s="1"/>
  <c r="Z126" i="8"/>
  <c r="Y126" i="8"/>
  <c r="T126" i="8"/>
  <c r="R126" i="8"/>
  <c r="AN125" i="8"/>
  <c r="AH125" i="8"/>
  <c r="AG125" i="8"/>
  <c r="AI125" i="8" s="1"/>
  <c r="AF125" i="8"/>
  <c r="Z125" i="8"/>
  <c r="Y125" i="8"/>
  <c r="T125" i="8"/>
  <c r="R125" i="8"/>
  <c r="V125" i="8" s="1"/>
  <c r="AF124" i="8"/>
  <c r="AG124" i="8" s="1"/>
  <c r="Z124" i="8"/>
  <c r="Y124" i="8"/>
  <c r="T124" i="8"/>
  <c r="R124" i="8"/>
  <c r="AF123" i="8"/>
  <c r="T123" i="8"/>
  <c r="R123" i="8"/>
  <c r="V123" i="8" s="1"/>
  <c r="AG122" i="8"/>
  <c r="AF122" i="8"/>
  <c r="Z122" i="8"/>
  <c r="Y122" i="8"/>
  <c r="T122" i="8"/>
  <c r="R122" i="8"/>
  <c r="AF121" i="8"/>
  <c r="AG121" i="8" s="1"/>
  <c r="AI121" i="8" s="1"/>
  <c r="Z121" i="8"/>
  <c r="Y121" i="8"/>
  <c r="T121" i="8"/>
  <c r="R121" i="8"/>
  <c r="V121" i="8" s="1"/>
  <c r="AF120" i="8"/>
  <c r="V120" i="8"/>
  <c r="W120" i="8" s="1"/>
  <c r="X120" i="8" s="1"/>
  <c r="U120" i="8"/>
  <c r="AA120" i="8" s="1"/>
  <c r="T120" i="8"/>
  <c r="R120" i="8"/>
  <c r="AF119" i="8"/>
  <c r="V119" i="8"/>
  <c r="T119" i="8"/>
  <c r="R119" i="8"/>
  <c r="AY118" i="8"/>
  <c r="AY117" i="8"/>
  <c r="AY116" i="8"/>
  <c r="AY115" i="8"/>
  <c r="AY114" i="8"/>
  <c r="AY113" i="8"/>
  <c r="AY112" i="8"/>
  <c r="AY111" i="8"/>
  <c r="AY110" i="8"/>
  <c r="AY109" i="8"/>
  <c r="AY108" i="8"/>
  <c r="AY107" i="8"/>
  <c r="AY106" i="8"/>
  <c r="AY105" i="8"/>
  <c r="AY104" i="8"/>
  <c r="AY103" i="8"/>
  <c r="AY102" i="8"/>
  <c r="AY101" i="8"/>
  <c r="AY100" i="8"/>
  <c r="AY99" i="8"/>
  <c r="AY98" i="8"/>
  <c r="AY97" i="8"/>
  <c r="AY96" i="8"/>
  <c r="AY95" i="8"/>
  <c r="AY94" i="8"/>
  <c r="AY93" i="8"/>
  <c r="AY92" i="8"/>
  <c r="AY91" i="8"/>
  <c r="AY90" i="8"/>
  <c r="AY89" i="8"/>
  <c r="AY88" i="8"/>
  <c r="AY87" i="8"/>
  <c r="AY86" i="8"/>
  <c r="AY85" i="8"/>
  <c r="AY84" i="8"/>
  <c r="AY83" i="8"/>
  <c r="AY82" i="8"/>
  <c r="AY81" i="8"/>
  <c r="AY80" i="8"/>
  <c r="AY79" i="8"/>
  <c r="AY78" i="8"/>
  <c r="AY77" i="8"/>
  <c r="AF76" i="8"/>
  <c r="V76" i="8"/>
  <c r="W76" i="8" s="1"/>
  <c r="X76" i="8" s="1"/>
  <c r="AG76" i="8" s="1"/>
  <c r="U76" i="8"/>
  <c r="AA76" i="8" s="1"/>
  <c r="T76" i="8"/>
  <c r="R76" i="8"/>
  <c r="AF75" i="8"/>
  <c r="V75" i="8"/>
  <c r="T75" i="8"/>
  <c r="R75" i="8"/>
  <c r="AF74" i="8"/>
  <c r="T74" i="8"/>
  <c r="R74" i="8"/>
  <c r="AF73" i="8"/>
  <c r="V73" i="8"/>
  <c r="U73" i="8" s="1"/>
  <c r="AA73" i="8" s="1"/>
  <c r="T73" i="8"/>
  <c r="R73" i="8"/>
  <c r="AF72" i="8"/>
  <c r="T72" i="8"/>
  <c r="R72" i="8"/>
  <c r="V72" i="8" s="1"/>
  <c r="AF71" i="8"/>
  <c r="AG71" i="8" s="1"/>
  <c r="AN71" i="8" s="1"/>
  <c r="Z71" i="8"/>
  <c r="Y71" i="8"/>
  <c r="T71" i="8"/>
  <c r="R71" i="8"/>
  <c r="AF70" i="8"/>
  <c r="AG70" i="8" s="1"/>
  <c r="AI70" i="8" s="1"/>
  <c r="Z70" i="8"/>
  <c r="Y70" i="8"/>
  <c r="V70" i="8"/>
  <c r="W70" i="8" s="1"/>
  <c r="T70" i="8"/>
  <c r="R70" i="8"/>
  <c r="AF69" i="8"/>
  <c r="AG69" i="8" s="1"/>
  <c r="AI69" i="8" s="1"/>
  <c r="Z69" i="8"/>
  <c r="Y69" i="8"/>
  <c r="T69" i="8"/>
  <c r="R69" i="8"/>
  <c r="V69" i="8" s="1"/>
  <c r="W69" i="8" s="1"/>
  <c r="AF68" i="8"/>
  <c r="AG68" i="8" s="1"/>
  <c r="AN68" i="8" s="1"/>
  <c r="Z68" i="8"/>
  <c r="Y68" i="8"/>
  <c r="T68" i="8"/>
  <c r="R68" i="8"/>
  <c r="V68" i="8" s="1"/>
  <c r="AF67" i="8"/>
  <c r="AG67" i="8" s="1"/>
  <c r="Z67" i="8"/>
  <c r="Y67" i="8"/>
  <c r="T67" i="8"/>
  <c r="R67" i="8"/>
  <c r="AF66" i="8"/>
  <c r="AG66" i="8" s="1"/>
  <c r="AI66" i="8" s="1"/>
  <c r="Z66" i="8"/>
  <c r="Y66" i="8"/>
  <c r="V66" i="8"/>
  <c r="W66" i="8" s="1"/>
  <c r="U66" i="8"/>
  <c r="AA66" i="8" s="1"/>
  <c r="AY66" i="8" s="1"/>
  <c r="T66" i="8"/>
  <c r="R66" i="8"/>
  <c r="AF65" i="8"/>
  <c r="AG65" i="8" s="1"/>
  <c r="AI65" i="8" s="1"/>
  <c r="Z65" i="8"/>
  <c r="Y65" i="8"/>
  <c r="T65" i="8"/>
  <c r="R65" i="8"/>
  <c r="AF64" i="8"/>
  <c r="AG64" i="8" s="1"/>
  <c r="AN64" i="8" s="1"/>
  <c r="Z64" i="8"/>
  <c r="Y64" i="8"/>
  <c r="T64" i="8"/>
  <c r="R64" i="8"/>
  <c r="V64" i="8" s="1"/>
  <c r="AF63" i="8"/>
  <c r="AG63" i="8" s="1"/>
  <c r="Z63" i="8"/>
  <c r="Y63" i="8"/>
  <c r="T63" i="8"/>
  <c r="R63" i="8"/>
  <c r="V63" i="8" s="1"/>
  <c r="U63" i="8" s="1"/>
  <c r="AA63" i="8" s="1"/>
  <c r="AY63" i="8" s="1"/>
  <c r="AF62" i="8"/>
  <c r="AG62" i="8" s="1"/>
  <c r="AN62" i="8" s="1"/>
  <c r="Z62" i="8"/>
  <c r="Y62" i="8"/>
  <c r="T62" i="8"/>
  <c r="R62" i="8"/>
  <c r="V62" i="8" s="1"/>
  <c r="AG61" i="8"/>
  <c r="AI61" i="8" s="1"/>
  <c r="AF61" i="8"/>
  <c r="Z61" i="8"/>
  <c r="Y61" i="8"/>
  <c r="T61" i="8"/>
  <c r="R61" i="8"/>
  <c r="AF60" i="8"/>
  <c r="AG60" i="8" s="1"/>
  <c r="AN60" i="8" s="1"/>
  <c r="Z60" i="8"/>
  <c r="Y60" i="8"/>
  <c r="T60" i="8"/>
  <c r="R60" i="8"/>
  <c r="V60" i="8" s="1"/>
  <c r="AF59" i="8"/>
  <c r="AG59" i="8" s="1"/>
  <c r="Z59" i="8"/>
  <c r="Y59" i="8"/>
  <c r="T59" i="8"/>
  <c r="R59" i="8"/>
  <c r="AF58" i="8"/>
  <c r="V58" i="8"/>
  <c r="U58" i="8" s="1"/>
  <c r="AA58" i="8" s="1"/>
  <c r="T58" i="8"/>
  <c r="R58" i="8"/>
  <c r="AF57" i="8"/>
  <c r="X57" i="8"/>
  <c r="Z57" i="8" s="1"/>
  <c r="T57" i="8"/>
  <c r="V57" i="8" s="1"/>
  <c r="R57" i="8"/>
  <c r="AF56" i="8"/>
  <c r="AG56" i="8" s="1"/>
  <c r="Z56" i="8"/>
  <c r="Y56" i="8"/>
  <c r="T56" i="8"/>
  <c r="R56" i="8"/>
  <c r="AF55" i="8"/>
  <c r="AG55" i="8" s="1"/>
  <c r="AN55" i="8" s="1"/>
  <c r="Z55" i="8"/>
  <c r="Y55" i="8"/>
  <c r="T55" i="8"/>
  <c r="R55" i="8"/>
  <c r="V55" i="8" s="1"/>
  <c r="AF54" i="8"/>
  <c r="AG54" i="8" s="1"/>
  <c r="Z54" i="8"/>
  <c r="Y54" i="8"/>
  <c r="T54" i="8"/>
  <c r="R54" i="8"/>
  <c r="V54" i="8" s="1"/>
  <c r="U54" i="8" s="1"/>
  <c r="AA54" i="8" s="1"/>
  <c r="AF53" i="8"/>
  <c r="X53" i="8"/>
  <c r="Z53" i="8" s="1"/>
  <c r="T53" i="8"/>
  <c r="R53" i="8"/>
  <c r="V53" i="8" s="1"/>
  <c r="AF52" i="8"/>
  <c r="AG52" i="8" s="1"/>
  <c r="Z52" i="8"/>
  <c r="Y52" i="8"/>
  <c r="T52" i="8"/>
  <c r="V52" i="8" s="1"/>
  <c r="W52" i="8" s="1"/>
  <c r="R52" i="8"/>
  <c r="AF51" i="8"/>
  <c r="T51" i="8"/>
  <c r="R51" i="8"/>
  <c r="V51" i="8" s="1"/>
  <c r="W51" i="8" s="1"/>
  <c r="X51" i="8" s="1"/>
  <c r="AF50" i="8"/>
  <c r="X50" i="8"/>
  <c r="Y50" i="8" s="1"/>
  <c r="V50" i="8"/>
  <c r="U50" i="8" s="1"/>
  <c r="AA50" i="8" s="1"/>
  <c r="T50" i="8"/>
  <c r="R50" i="8"/>
  <c r="AG49" i="8"/>
  <c r="AN49" i="8" s="1"/>
  <c r="AF49" i="8"/>
  <c r="Z49" i="8"/>
  <c r="Y49" i="8"/>
  <c r="V49" i="8"/>
  <c r="W49" i="8" s="1"/>
  <c r="T49" i="8"/>
  <c r="R49" i="8"/>
  <c r="AF48" i="8"/>
  <c r="AG48" i="8" s="1"/>
  <c r="Z48" i="8"/>
  <c r="Y48" i="8"/>
  <c r="T48" i="8"/>
  <c r="R48" i="8"/>
  <c r="V48" i="8" s="1"/>
  <c r="AG47" i="8"/>
  <c r="AN47" i="8" s="1"/>
  <c r="AF47" i="8"/>
  <c r="Z47" i="8"/>
  <c r="Y47" i="8"/>
  <c r="T47" i="8"/>
  <c r="R47" i="8"/>
  <c r="AF46" i="8"/>
  <c r="T46" i="8"/>
  <c r="R46" i="8"/>
  <c r="V46" i="8" s="1"/>
  <c r="AF45" i="8"/>
  <c r="T45" i="8"/>
  <c r="R45" i="8"/>
  <c r="V45" i="8" s="1"/>
  <c r="AF44" i="8"/>
  <c r="T44" i="8"/>
  <c r="R44" i="8"/>
  <c r="V44" i="8" s="1"/>
  <c r="U44" i="8" s="1"/>
  <c r="AA44" i="8" s="1"/>
  <c r="AF43" i="8"/>
  <c r="T43" i="8"/>
  <c r="R43" i="8"/>
  <c r="AF42" i="8"/>
  <c r="T42" i="8"/>
  <c r="V42" i="8" s="1"/>
  <c r="R42" i="8"/>
  <c r="AF41" i="8"/>
  <c r="T41" i="8"/>
  <c r="R41" i="8"/>
  <c r="V41" i="8" s="1"/>
  <c r="AF40" i="8"/>
  <c r="T40" i="8"/>
  <c r="R40" i="8"/>
  <c r="V40" i="8" s="1"/>
  <c r="AF39" i="8"/>
  <c r="AG39" i="8" s="1"/>
  <c r="Z39" i="8"/>
  <c r="Y39" i="8"/>
  <c r="T39" i="8"/>
  <c r="R39" i="8"/>
  <c r="V39" i="8" s="1"/>
  <c r="AF38" i="8"/>
  <c r="AG38" i="8" s="1"/>
  <c r="Z38" i="8"/>
  <c r="Y38" i="8"/>
  <c r="T38" i="8"/>
  <c r="R38" i="8"/>
  <c r="V38" i="8" s="1"/>
  <c r="U38" i="8" s="1"/>
  <c r="AA38" i="8" s="1"/>
  <c r="AY38" i="8" s="1"/>
  <c r="AG37" i="8"/>
  <c r="AN37" i="8" s="1"/>
  <c r="AF37" i="8"/>
  <c r="Z37" i="8"/>
  <c r="Y37" i="8"/>
  <c r="T37" i="8"/>
  <c r="R37" i="8"/>
  <c r="AF36" i="8"/>
  <c r="AG36" i="8" s="1"/>
  <c r="Z36" i="8"/>
  <c r="Y36" i="8"/>
  <c r="T36" i="8"/>
  <c r="R36" i="8"/>
  <c r="V36" i="8" s="1"/>
  <c r="AF35" i="8"/>
  <c r="AG35" i="8" s="1"/>
  <c r="Z35" i="8"/>
  <c r="Y35" i="8"/>
  <c r="T35" i="8"/>
  <c r="R35" i="8"/>
  <c r="V35" i="8" s="1"/>
  <c r="AF34" i="8"/>
  <c r="AG34" i="8" s="1"/>
  <c r="Z34" i="8"/>
  <c r="Y34" i="8"/>
  <c r="T34" i="8"/>
  <c r="R34" i="8"/>
  <c r="V34" i="8" s="1"/>
  <c r="U34" i="8" s="1"/>
  <c r="AA34" i="8" s="1"/>
  <c r="AY34" i="8" s="1"/>
  <c r="AG33" i="8"/>
  <c r="AN33" i="8" s="1"/>
  <c r="AF33" i="8"/>
  <c r="Z33" i="8"/>
  <c r="Y33" i="8"/>
  <c r="T33" i="8"/>
  <c r="R33" i="8"/>
  <c r="AF32" i="8"/>
  <c r="AG32" i="8" s="1"/>
  <c r="Z32" i="8"/>
  <c r="Y32" i="8"/>
  <c r="T32" i="8"/>
  <c r="R32" i="8"/>
  <c r="V32" i="8" s="1"/>
  <c r="AF31" i="8"/>
  <c r="AG31" i="8" s="1"/>
  <c r="Z31" i="8"/>
  <c r="Y31" i="8"/>
  <c r="T31" i="8"/>
  <c r="R31" i="8"/>
  <c r="V31" i="8" s="1"/>
  <c r="AF30" i="8"/>
  <c r="AG30" i="8" s="1"/>
  <c r="Z30" i="8"/>
  <c r="Y30" i="8"/>
  <c r="T30" i="8"/>
  <c r="R30" i="8"/>
  <c r="V30" i="8" s="1"/>
  <c r="U30" i="8" s="1"/>
  <c r="AA30" i="8" s="1"/>
  <c r="AY30" i="8" s="1"/>
  <c r="AG29" i="8"/>
  <c r="AN29" i="8" s="1"/>
  <c r="AF29" i="8"/>
  <c r="Z29" i="8"/>
  <c r="Y29" i="8"/>
  <c r="T29" i="8"/>
  <c r="R29" i="8"/>
  <c r="AF28" i="8"/>
  <c r="AG28" i="8" s="1"/>
  <c r="Z28" i="8"/>
  <c r="Y28" i="8"/>
  <c r="T28" i="8"/>
  <c r="R28" i="8"/>
  <c r="V28" i="8" s="1"/>
  <c r="AF27" i="8"/>
  <c r="AG27" i="8" s="1"/>
  <c r="Z27" i="8"/>
  <c r="Y27" i="8"/>
  <c r="T27" i="8"/>
  <c r="R27" i="8"/>
  <c r="V27" i="8" s="1"/>
  <c r="AF26" i="8"/>
  <c r="AG26" i="8" s="1"/>
  <c r="Z26" i="8"/>
  <c r="Y26" i="8"/>
  <c r="T26" i="8"/>
  <c r="R26" i="8"/>
  <c r="V26" i="8" s="1"/>
  <c r="U26" i="8" s="1"/>
  <c r="AA26" i="8" s="1"/>
  <c r="AY26" i="8" s="1"/>
  <c r="AG25" i="8"/>
  <c r="AN25" i="8" s="1"/>
  <c r="AF25" i="8"/>
  <c r="Z25" i="8"/>
  <c r="Y25" i="8"/>
  <c r="T25" i="8"/>
  <c r="R25" i="8"/>
  <c r="AF24" i="8"/>
  <c r="AG24" i="8" s="1"/>
  <c r="Z24" i="8"/>
  <c r="Y24" i="8"/>
  <c r="T24" i="8"/>
  <c r="R24" i="8"/>
  <c r="V24" i="8" s="1"/>
  <c r="AF23" i="8"/>
  <c r="AG23" i="8" s="1"/>
  <c r="Z23" i="8"/>
  <c r="Y23" i="8"/>
  <c r="T23" i="8"/>
  <c r="R23" i="8"/>
  <c r="V23" i="8" s="1"/>
  <c r="AF22" i="8"/>
  <c r="T22" i="8"/>
  <c r="R22" i="8"/>
  <c r="V22" i="8" s="1"/>
  <c r="AF21" i="8"/>
  <c r="T21" i="8"/>
  <c r="R21" i="8"/>
  <c r="V21" i="8" s="1"/>
  <c r="U21" i="8" s="1"/>
  <c r="AA21" i="8" s="1"/>
  <c r="AF20" i="8"/>
  <c r="T20" i="8"/>
  <c r="R20" i="8"/>
  <c r="AF19" i="8"/>
  <c r="T19" i="8"/>
  <c r="V19" i="8" s="1"/>
  <c r="R19" i="8"/>
  <c r="AF18" i="8"/>
  <c r="T18" i="8"/>
  <c r="R18" i="8"/>
  <c r="V18" i="8" s="1"/>
  <c r="AG17" i="8"/>
  <c r="AN17" i="8" s="1"/>
  <c r="AF17" i="8"/>
  <c r="Z17" i="8"/>
  <c r="Y17" i="8"/>
  <c r="T17" i="8"/>
  <c r="R17" i="8"/>
  <c r="V17" i="8" s="1"/>
  <c r="AN16" i="8"/>
  <c r="AH16" i="8"/>
  <c r="AG16" i="8"/>
  <c r="AI16" i="8" s="1"/>
  <c r="AF16" i="8"/>
  <c r="Z16" i="8"/>
  <c r="Y16" i="8"/>
  <c r="T16" i="8"/>
  <c r="R16" i="8"/>
  <c r="V16" i="8" s="1"/>
  <c r="AF15" i="8"/>
  <c r="AG15" i="8" s="1"/>
  <c r="Z15" i="8"/>
  <c r="Y15" i="8"/>
  <c r="T15" i="8"/>
  <c r="R15" i="8"/>
  <c r="V15" i="8" s="1"/>
  <c r="AF14" i="8"/>
  <c r="AG14" i="8" s="1"/>
  <c r="Z14" i="8"/>
  <c r="Y14" i="8"/>
  <c r="T14" i="8"/>
  <c r="R14" i="8"/>
  <c r="V14" i="8" s="1"/>
  <c r="AG13" i="8"/>
  <c r="AN13" i="8" s="1"/>
  <c r="AF13" i="8"/>
  <c r="Z13" i="8"/>
  <c r="Y13" i="8"/>
  <c r="T13" i="8"/>
  <c r="R13" i="8"/>
  <c r="V13" i="8" s="1"/>
  <c r="AN12" i="8"/>
  <c r="AH12" i="8"/>
  <c r="AG12" i="8"/>
  <c r="AI12" i="8" s="1"/>
  <c r="AF12" i="8"/>
  <c r="Z12" i="8"/>
  <c r="Y12" i="8"/>
  <c r="T12" i="8"/>
  <c r="R12" i="8"/>
  <c r="V12" i="8" s="1"/>
  <c r="AF11" i="8"/>
  <c r="AG11" i="8" s="1"/>
  <c r="Z11" i="8"/>
  <c r="Y11" i="8"/>
  <c r="T11" i="8"/>
  <c r="R11" i="8"/>
  <c r="V11" i="8" s="1"/>
  <c r="AF10" i="8"/>
  <c r="AG10" i="8" s="1"/>
  <c r="Z10" i="8"/>
  <c r="Y10" i="8"/>
  <c r="T10" i="8"/>
  <c r="R10" i="8"/>
  <c r="V10" i="8" s="1"/>
  <c r="AG9" i="8"/>
  <c r="AN9" i="8" s="1"/>
  <c r="AF9" i="8"/>
  <c r="Z9" i="8"/>
  <c r="Y9" i="8"/>
  <c r="T9" i="8"/>
  <c r="R9" i="8"/>
  <c r="V9" i="8" s="1"/>
  <c r="AN8" i="8"/>
  <c r="AH8" i="8"/>
  <c r="AG8" i="8"/>
  <c r="AI8" i="8" s="1"/>
  <c r="AF8" i="8"/>
  <c r="Z8" i="8"/>
  <c r="Y8" i="8"/>
  <c r="T8" i="8"/>
  <c r="R8" i="8"/>
  <c r="V8" i="8" s="1"/>
  <c r="AF7" i="8"/>
  <c r="AG7" i="8" s="1"/>
  <c r="Z7" i="8"/>
  <c r="Y7" i="8"/>
  <c r="T7" i="8"/>
  <c r="R7" i="8"/>
  <c r="V7" i="8" s="1"/>
  <c r="AF6" i="8"/>
  <c r="AG6" i="8" s="1"/>
  <c r="Z6" i="8"/>
  <c r="Y6" i="8"/>
  <c r="T6" i="8"/>
  <c r="R6" i="8"/>
  <c r="V6" i="8" s="1"/>
  <c r="AG5" i="8"/>
  <c r="AN5" i="8" s="1"/>
  <c r="AF5" i="8"/>
  <c r="Z5" i="8"/>
  <c r="Y5" i="8"/>
  <c r="T5" i="8"/>
  <c r="R5" i="8"/>
  <c r="V5" i="8" s="1"/>
  <c r="AN4" i="8"/>
  <c r="AH4" i="8"/>
  <c r="AG4" i="8"/>
  <c r="AI4" i="8" s="1"/>
  <c r="AF4" i="8"/>
  <c r="Z4" i="8"/>
  <c r="Y4" i="8"/>
  <c r="T4" i="8"/>
  <c r="R4" i="8"/>
  <c r="V4" i="8" s="1"/>
  <c r="AF3" i="8"/>
  <c r="AG3" i="8" s="1"/>
  <c r="Z3" i="8"/>
  <c r="Y3" i="8"/>
  <c r="T3" i="8"/>
  <c r="R3" i="8"/>
  <c r="V3" i="8" s="1"/>
  <c r="AF2" i="8"/>
  <c r="AG2" i="8" s="1"/>
  <c r="Z2" i="8"/>
  <c r="Y2" i="8"/>
  <c r="T2" i="8"/>
  <c r="R2" i="8"/>
  <c r="V2" i="8" s="1"/>
  <c r="AD423" i="1"/>
  <c r="R423" i="1"/>
  <c r="P423" i="1"/>
  <c r="AD422" i="1"/>
  <c r="AE422" i="1" s="1"/>
  <c r="AF422" i="1" s="1"/>
  <c r="X422" i="1"/>
  <c r="W422" i="1"/>
  <c r="R422" i="1"/>
  <c r="P422" i="1"/>
  <c r="AD421" i="1"/>
  <c r="R421" i="1"/>
  <c r="P421" i="1"/>
  <c r="AD420" i="1"/>
  <c r="R420" i="1"/>
  <c r="P420" i="1"/>
  <c r="AD419" i="1"/>
  <c r="R419" i="1"/>
  <c r="P419" i="1"/>
  <c r="AD418" i="1"/>
  <c r="R418" i="1"/>
  <c r="P418" i="1"/>
  <c r="AD417" i="1"/>
  <c r="R417" i="1"/>
  <c r="P417" i="1"/>
  <c r="AD416" i="1"/>
  <c r="R416" i="1"/>
  <c r="P416" i="1"/>
  <c r="AD415" i="1"/>
  <c r="R415" i="1"/>
  <c r="P415" i="1"/>
  <c r="AD414" i="1"/>
  <c r="R414" i="1"/>
  <c r="P414" i="1"/>
  <c r="AD413" i="1"/>
  <c r="R413" i="1"/>
  <c r="P413" i="1"/>
  <c r="AD412" i="1"/>
  <c r="R412" i="1"/>
  <c r="P412" i="1"/>
  <c r="AD411" i="1"/>
  <c r="R411" i="1"/>
  <c r="P411" i="1"/>
  <c r="AD410" i="1"/>
  <c r="R410" i="1"/>
  <c r="P410" i="1"/>
  <c r="AD409" i="1"/>
  <c r="R409" i="1"/>
  <c r="P409" i="1"/>
  <c r="AD408" i="1"/>
  <c r="R408" i="1"/>
  <c r="P408" i="1"/>
  <c r="AD407" i="1"/>
  <c r="R407" i="1"/>
  <c r="P407" i="1"/>
  <c r="AD406" i="1"/>
  <c r="R406" i="1"/>
  <c r="P406" i="1"/>
  <c r="AD405" i="1"/>
  <c r="R405" i="1"/>
  <c r="P405" i="1"/>
  <c r="AD404" i="1"/>
  <c r="V404" i="1"/>
  <c r="X404" i="1" s="1"/>
  <c r="R404" i="1"/>
  <c r="P404" i="1"/>
  <c r="AD403" i="1"/>
  <c r="R403" i="1"/>
  <c r="P403" i="1"/>
  <c r="AD402" i="1"/>
  <c r="R402" i="1"/>
  <c r="P402" i="1"/>
  <c r="AD401" i="1"/>
  <c r="R401" i="1"/>
  <c r="P401" i="1"/>
  <c r="AD400" i="1"/>
  <c r="R400" i="1"/>
  <c r="P400" i="1"/>
  <c r="AD399" i="1"/>
  <c r="R399" i="1"/>
  <c r="P399" i="1"/>
  <c r="AD398" i="1"/>
  <c r="R398" i="1"/>
  <c r="P398" i="1"/>
  <c r="AD397" i="1"/>
  <c r="R397" i="1"/>
  <c r="P397" i="1"/>
  <c r="AD396" i="1"/>
  <c r="R396" i="1"/>
  <c r="P396" i="1"/>
  <c r="AD395" i="1"/>
  <c r="R395" i="1"/>
  <c r="P395" i="1"/>
  <c r="AD394" i="1"/>
  <c r="R394" i="1"/>
  <c r="P394" i="1"/>
  <c r="AD393" i="1"/>
  <c r="R393" i="1"/>
  <c r="P393" i="1"/>
  <c r="AD392" i="1"/>
  <c r="R392" i="1"/>
  <c r="P392" i="1"/>
  <c r="AD391" i="1"/>
  <c r="V391" i="1"/>
  <c r="W391" i="1" s="1"/>
  <c r="R391" i="1"/>
  <c r="P391" i="1"/>
  <c r="AD390" i="1"/>
  <c r="R390" i="1"/>
  <c r="P390" i="1"/>
  <c r="AD389" i="1"/>
  <c r="R389" i="1"/>
  <c r="P389" i="1"/>
  <c r="AD388" i="1"/>
  <c r="R388" i="1"/>
  <c r="P388" i="1"/>
  <c r="AD387" i="1"/>
  <c r="R387" i="1"/>
  <c r="P387" i="1"/>
  <c r="AD386" i="1"/>
  <c r="R386" i="1"/>
  <c r="P386" i="1"/>
  <c r="AD385" i="1"/>
  <c r="R385" i="1"/>
  <c r="P385" i="1"/>
  <c r="AD384" i="1"/>
  <c r="R384" i="1"/>
  <c r="P384" i="1"/>
  <c r="AD383" i="1"/>
  <c r="R383" i="1"/>
  <c r="P383" i="1"/>
  <c r="AD382" i="1"/>
  <c r="R382" i="1"/>
  <c r="P382" i="1"/>
  <c r="AD381" i="1"/>
  <c r="R381" i="1"/>
  <c r="P381" i="1"/>
  <c r="AD380" i="1"/>
  <c r="R380" i="1"/>
  <c r="P380" i="1"/>
  <c r="AD379" i="1"/>
  <c r="R379" i="1"/>
  <c r="P379" i="1"/>
  <c r="AD378" i="1"/>
  <c r="R378" i="1"/>
  <c r="P378" i="1"/>
  <c r="AD377" i="1"/>
  <c r="R377" i="1"/>
  <c r="P377" i="1"/>
  <c r="AD376" i="1"/>
  <c r="V376" i="1"/>
  <c r="X376" i="1" s="1"/>
  <c r="R376" i="1"/>
  <c r="P376" i="1"/>
  <c r="AD375" i="1"/>
  <c r="R375" i="1"/>
  <c r="P375" i="1"/>
  <c r="AD374" i="1"/>
  <c r="R374" i="1"/>
  <c r="P374" i="1"/>
  <c r="AD373" i="1"/>
  <c r="R373" i="1"/>
  <c r="P373" i="1"/>
  <c r="AD372" i="1"/>
  <c r="R372" i="1"/>
  <c r="P372" i="1"/>
  <c r="AD371" i="1"/>
  <c r="R371" i="1"/>
  <c r="P371" i="1"/>
  <c r="AD370" i="1"/>
  <c r="V370" i="1"/>
  <c r="R370" i="1"/>
  <c r="P370" i="1"/>
  <c r="AD369" i="1"/>
  <c r="R369" i="1"/>
  <c r="P369" i="1"/>
  <c r="AD368" i="1"/>
  <c r="R368" i="1"/>
  <c r="P368" i="1"/>
  <c r="AD367" i="1"/>
  <c r="R367" i="1"/>
  <c r="P367" i="1"/>
  <c r="AD366" i="1"/>
  <c r="R366" i="1"/>
  <c r="P366" i="1"/>
  <c r="AD365" i="1"/>
  <c r="R365" i="1"/>
  <c r="P365" i="1"/>
  <c r="AD364" i="1"/>
  <c r="R364" i="1"/>
  <c r="P364" i="1"/>
  <c r="AD363" i="1"/>
  <c r="R363" i="1"/>
  <c r="P363" i="1"/>
  <c r="AD362" i="1"/>
  <c r="R362" i="1"/>
  <c r="P362" i="1"/>
  <c r="AD361" i="1"/>
  <c r="R361" i="1"/>
  <c r="P361" i="1"/>
  <c r="AD360" i="1"/>
  <c r="R360" i="1"/>
  <c r="P360" i="1"/>
  <c r="AD359" i="1"/>
  <c r="R359" i="1"/>
  <c r="P359" i="1"/>
  <c r="AD358" i="1"/>
  <c r="R358" i="1"/>
  <c r="P358" i="1"/>
  <c r="AD357" i="1"/>
  <c r="R357" i="1"/>
  <c r="P357" i="1"/>
  <c r="AD356" i="1"/>
  <c r="R356" i="1"/>
  <c r="P356" i="1"/>
  <c r="AD355" i="1"/>
  <c r="R355" i="1"/>
  <c r="P355" i="1"/>
  <c r="AD354" i="1"/>
  <c r="R354" i="1"/>
  <c r="P354" i="1"/>
  <c r="AD353" i="1"/>
  <c r="R353" i="1"/>
  <c r="P353" i="1"/>
  <c r="AD352" i="1"/>
  <c r="R352" i="1"/>
  <c r="P352" i="1"/>
  <c r="AD351" i="1"/>
  <c r="R351" i="1"/>
  <c r="P351" i="1"/>
  <c r="AD350" i="1"/>
  <c r="R350" i="1"/>
  <c r="P350" i="1"/>
  <c r="AD349" i="1"/>
  <c r="R349" i="1"/>
  <c r="P349" i="1"/>
  <c r="AD348" i="1"/>
  <c r="R348" i="1"/>
  <c r="P348" i="1"/>
  <c r="AD347" i="1"/>
  <c r="R347" i="1"/>
  <c r="P347" i="1"/>
  <c r="AD346" i="1"/>
  <c r="R346" i="1"/>
  <c r="P346" i="1"/>
  <c r="AD345" i="1"/>
  <c r="V345" i="1"/>
  <c r="X345" i="1" s="1"/>
  <c r="R345" i="1"/>
  <c r="P345" i="1"/>
  <c r="AD344" i="1"/>
  <c r="R344" i="1"/>
  <c r="P344" i="1"/>
  <c r="AD343" i="1"/>
  <c r="R343" i="1"/>
  <c r="P343" i="1"/>
  <c r="AD342" i="1"/>
  <c r="R342" i="1"/>
  <c r="P342" i="1"/>
  <c r="AD341" i="1"/>
  <c r="R341" i="1"/>
  <c r="P341" i="1"/>
  <c r="AD340" i="1"/>
  <c r="R340" i="1"/>
  <c r="P340" i="1"/>
  <c r="AD339" i="1"/>
  <c r="R339" i="1"/>
  <c r="P339" i="1"/>
  <c r="AD338" i="1"/>
  <c r="R338" i="1"/>
  <c r="P338" i="1"/>
  <c r="AD337" i="1"/>
  <c r="R337" i="1"/>
  <c r="P337" i="1"/>
  <c r="AD336" i="1"/>
  <c r="R336" i="1"/>
  <c r="P336" i="1"/>
  <c r="AD335" i="1"/>
  <c r="R335" i="1"/>
  <c r="P335" i="1"/>
  <c r="AD334" i="1"/>
  <c r="R334" i="1"/>
  <c r="P334" i="1"/>
  <c r="AD333" i="1"/>
  <c r="R333" i="1"/>
  <c r="P333" i="1"/>
  <c r="AD332" i="1"/>
  <c r="R332" i="1"/>
  <c r="P332" i="1"/>
  <c r="AD331" i="1"/>
  <c r="R331" i="1"/>
  <c r="P331" i="1"/>
  <c r="AD330" i="1"/>
  <c r="R330" i="1"/>
  <c r="P330" i="1"/>
  <c r="AD329" i="1"/>
  <c r="R329" i="1"/>
  <c r="P329" i="1"/>
  <c r="AD328" i="1"/>
  <c r="R328" i="1"/>
  <c r="P328" i="1"/>
  <c r="AD327" i="1"/>
  <c r="R327" i="1"/>
  <c r="P327" i="1"/>
  <c r="AD326" i="1"/>
  <c r="R326" i="1"/>
  <c r="P326" i="1"/>
  <c r="AD325" i="1"/>
  <c r="AE325" i="1" s="1"/>
  <c r="X325" i="1"/>
  <c r="W325" i="1"/>
  <c r="R325" i="1"/>
  <c r="P325" i="1"/>
  <c r="AD324" i="1"/>
  <c r="AE324" i="1" s="1"/>
  <c r="AL324" i="1" s="1"/>
  <c r="X324" i="1"/>
  <c r="W324" i="1"/>
  <c r="R324" i="1"/>
  <c r="P324" i="1"/>
  <c r="AD323" i="1"/>
  <c r="R323" i="1"/>
  <c r="P323" i="1"/>
  <c r="AD322" i="1"/>
  <c r="R322" i="1"/>
  <c r="P322" i="1"/>
  <c r="AD321" i="1"/>
  <c r="AE321" i="1" s="1"/>
  <c r="AL321" i="1" s="1"/>
  <c r="X321" i="1"/>
  <c r="W321" i="1"/>
  <c r="R321" i="1"/>
  <c r="P321" i="1"/>
  <c r="AD320" i="1"/>
  <c r="R320" i="1"/>
  <c r="P320" i="1"/>
  <c r="AD319" i="1"/>
  <c r="R319" i="1"/>
  <c r="P319" i="1"/>
  <c r="AD318" i="1"/>
  <c r="AE318" i="1" s="1"/>
  <c r="AF318" i="1" s="1"/>
  <c r="X318" i="1"/>
  <c r="W318" i="1"/>
  <c r="R318" i="1"/>
  <c r="P318" i="1"/>
  <c r="AD317" i="1"/>
  <c r="R317" i="1"/>
  <c r="P317" i="1"/>
  <c r="AD316" i="1"/>
  <c r="AE316" i="1" s="1"/>
  <c r="X316" i="1"/>
  <c r="W316" i="1"/>
  <c r="R316" i="1"/>
  <c r="P316" i="1"/>
  <c r="AD315" i="1"/>
  <c r="R315" i="1"/>
  <c r="P315" i="1"/>
  <c r="AD314" i="1"/>
  <c r="R314" i="1"/>
  <c r="P314" i="1"/>
  <c r="AD313" i="1"/>
  <c r="R313" i="1"/>
  <c r="P313" i="1"/>
  <c r="AD312" i="1"/>
  <c r="R312" i="1"/>
  <c r="P312" i="1"/>
  <c r="AD311" i="1"/>
  <c r="R311" i="1"/>
  <c r="P311" i="1"/>
  <c r="AD310" i="1"/>
  <c r="R310" i="1"/>
  <c r="P310" i="1"/>
  <c r="AD309" i="1"/>
  <c r="R309" i="1"/>
  <c r="P309" i="1"/>
  <c r="AD308" i="1"/>
  <c r="AE308" i="1" s="1"/>
  <c r="X308" i="1"/>
  <c r="W308" i="1"/>
  <c r="R308" i="1"/>
  <c r="P308" i="1"/>
  <c r="AD307" i="1"/>
  <c r="R307" i="1"/>
  <c r="P307" i="1"/>
  <c r="AD306" i="1"/>
  <c r="R306" i="1"/>
  <c r="P306" i="1"/>
  <c r="AD305" i="1"/>
  <c r="R305" i="1"/>
  <c r="P305" i="1"/>
  <c r="AD304" i="1"/>
  <c r="R304" i="1"/>
  <c r="P304" i="1"/>
  <c r="AD303" i="1"/>
  <c r="R303" i="1"/>
  <c r="P303" i="1"/>
  <c r="AD302" i="1"/>
  <c r="R302" i="1"/>
  <c r="P302" i="1"/>
  <c r="AD301" i="1"/>
  <c r="AE301" i="1" s="1"/>
  <c r="X301" i="1"/>
  <c r="W301" i="1"/>
  <c r="R301" i="1"/>
  <c r="P301" i="1"/>
  <c r="AD300" i="1"/>
  <c r="AE300" i="1" s="1"/>
  <c r="X300" i="1"/>
  <c r="W300" i="1"/>
  <c r="R300" i="1"/>
  <c r="P300" i="1"/>
  <c r="AD299" i="1"/>
  <c r="R299" i="1"/>
  <c r="P299" i="1"/>
  <c r="AD298" i="1"/>
  <c r="R298" i="1"/>
  <c r="P298" i="1"/>
  <c r="AD297" i="1"/>
  <c r="R297" i="1"/>
  <c r="P297" i="1"/>
  <c r="AD296" i="1"/>
  <c r="R296" i="1"/>
  <c r="P296" i="1"/>
  <c r="AD295" i="1"/>
  <c r="AE295" i="1" s="1"/>
  <c r="AG295" i="1" s="1"/>
  <c r="X295" i="1"/>
  <c r="W295" i="1"/>
  <c r="R295" i="1"/>
  <c r="P295" i="1"/>
  <c r="AD294" i="1"/>
  <c r="R294" i="1"/>
  <c r="P294" i="1"/>
  <c r="AD293" i="1"/>
  <c r="R293" i="1"/>
  <c r="P293" i="1"/>
  <c r="AD292" i="1"/>
  <c r="R292" i="1"/>
  <c r="P292" i="1"/>
  <c r="AD291" i="1"/>
  <c r="R291" i="1"/>
  <c r="P291" i="1"/>
  <c r="AD290" i="1"/>
  <c r="R290" i="1"/>
  <c r="P290" i="1"/>
  <c r="AD289" i="1"/>
  <c r="R289" i="1"/>
  <c r="P289" i="1"/>
  <c r="AD288" i="1"/>
  <c r="R288" i="1"/>
  <c r="P288" i="1"/>
  <c r="AD287" i="1"/>
  <c r="R287" i="1"/>
  <c r="P287" i="1"/>
  <c r="AD286" i="1"/>
  <c r="R286" i="1"/>
  <c r="P286" i="1"/>
  <c r="AD285" i="1"/>
  <c r="R285" i="1"/>
  <c r="P285" i="1"/>
  <c r="AD284" i="1"/>
  <c r="AE284" i="1" s="1"/>
  <c r="X284" i="1"/>
  <c r="W284" i="1"/>
  <c r="R284" i="1"/>
  <c r="P284" i="1"/>
  <c r="AD283" i="1"/>
  <c r="R283" i="1"/>
  <c r="P283" i="1"/>
  <c r="AD282" i="1"/>
  <c r="AE282" i="1" s="1"/>
  <c r="X282" i="1"/>
  <c r="W282" i="1"/>
  <c r="R282" i="1"/>
  <c r="P282" i="1"/>
  <c r="AD281" i="1"/>
  <c r="AE281" i="1" s="1"/>
  <c r="X281" i="1"/>
  <c r="W281" i="1"/>
  <c r="R281" i="1"/>
  <c r="P281" i="1"/>
  <c r="AD280" i="1"/>
  <c r="AE280" i="1" s="1"/>
  <c r="X280" i="1"/>
  <c r="W280" i="1"/>
  <c r="R280" i="1"/>
  <c r="P280" i="1"/>
  <c r="AD279" i="1"/>
  <c r="AE279" i="1" s="1"/>
  <c r="X279" i="1"/>
  <c r="W279" i="1"/>
  <c r="R279" i="1"/>
  <c r="P279" i="1"/>
  <c r="AD278" i="1"/>
  <c r="AE278" i="1" s="1"/>
  <c r="X278" i="1"/>
  <c r="W278" i="1"/>
  <c r="R278" i="1"/>
  <c r="P278" i="1"/>
  <c r="AD277" i="1"/>
  <c r="AE277" i="1" s="1"/>
  <c r="AF277" i="1" s="1"/>
  <c r="X277" i="1"/>
  <c r="W277" i="1"/>
  <c r="R277" i="1"/>
  <c r="P277" i="1"/>
  <c r="AD276" i="1"/>
  <c r="AE276" i="1" s="1"/>
  <c r="AG276" i="1" s="1"/>
  <c r="X276" i="1"/>
  <c r="W276" i="1"/>
  <c r="R276" i="1"/>
  <c r="P276" i="1"/>
  <c r="AD275" i="1"/>
  <c r="AE275" i="1" s="1"/>
  <c r="X275" i="1"/>
  <c r="W275" i="1"/>
  <c r="R275" i="1"/>
  <c r="P275" i="1"/>
  <c r="AD274" i="1"/>
  <c r="R274" i="1"/>
  <c r="P274" i="1"/>
  <c r="AD273" i="1"/>
  <c r="AE273" i="1" s="1"/>
  <c r="AF273" i="1" s="1"/>
  <c r="X273" i="1"/>
  <c r="W273" i="1"/>
  <c r="R273" i="1"/>
  <c r="P273" i="1"/>
  <c r="AD272" i="1"/>
  <c r="AE272" i="1" s="1"/>
  <c r="X272" i="1"/>
  <c r="W272" i="1"/>
  <c r="R272" i="1"/>
  <c r="P272" i="1"/>
  <c r="AD571" i="1"/>
  <c r="R571" i="1"/>
  <c r="P571" i="1"/>
  <c r="AD570" i="1"/>
  <c r="R570" i="1"/>
  <c r="P570" i="1"/>
  <c r="AD569" i="1"/>
  <c r="R569" i="1"/>
  <c r="P569" i="1"/>
  <c r="AD568" i="1"/>
  <c r="R568" i="1"/>
  <c r="P568" i="1"/>
  <c r="AD567" i="1"/>
  <c r="R567" i="1"/>
  <c r="P567" i="1"/>
  <c r="AD566" i="1"/>
  <c r="R566" i="1"/>
  <c r="P566" i="1"/>
  <c r="AD565" i="1"/>
  <c r="R565" i="1"/>
  <c r="P565" i="1"/>
  <c r="AD564" i="1"/>
  <c r="R564" i="1"/>
  <c r="P564" i="1"/>
  <c r="AD563" i="1"/>
  <c r="R563" i="1"/>
  <c r="P563" i="1"/>
  <c r="AD562" i="1"/>
  <c r="R562" i="1"/>
  <c r="P562" i="1"/>
  <c r="AD561" i="1"/>
  <c r="R561" i="1"/>
  <c r="P561" i="1"/>
  <c r="AD560" i="1"/>
  <c r="R560" i="1"/>
  <c r="P560" i="1"/>
  <c r="AD559" i="1"/>
  <c r="R559" i="1"/>
  <c r="P559" i="1"/>
  <c r="AD558" i="1"/>
  <c r="R558" i="1"/>
  <c r="P558" i="1"/>
  <c r="T363" i="1" l="1"/>
  <c r="S363" i="1" s="1"/>
  <c r="Y363" i="1" s="1"/>
  <c r="T376" i="1"/>
  <c r="T378" i="1"/>
  <c r="S378" i="1" s="1"/>
  <c r="Y378" i="1" s="1"/>
  <c r="T381" i="1"/>
  <c r="U381" i="1" s="1"/>
  <c r="V381" i="1" s="1"/>
  <c r="X381" i="1" s="1"/>
  <c r="T389" i="1"/>
  <c r="S389" i="1" s="1"/>
  <c r="Y389" i="1" s="1"/>
  <c r="T394" i="1"/>
  <c r="S394" i="1" s="1"/>
  <c r="Y394" i="1" s="1"/>
  <c r="T354" i="1"/>
  <c r="U354" i="1" s="1"/>
  <c r="V354" i="1" s="1"/>
  <c r="W354" i="1" s="1"/>
  <c r="T362" i="1"/>
  <c r="U362" i="1" s="1"/>
  <c r="V362" i="1" s="1"/>
  <c r="T401" i="1"/>
  <c r="U401" i="1" s="1"/>
  <c r="V401" i="1" s="1"/>
  <c r="X401" i="1" s="1"/>
  <c r="T406" i="1"/>
  <c r="S406" i="1" s="1"/>
  <c r="Y406" i="1" s="1"/>
  <c r="T414" i="1"/>
  <c r="S414" i="1" s="1"/>
  <c r="Y414" i="1" s="1"/>
  <c r="T422" i="1"/>
  <c r="S422" i="1" s="1"/>
  <c r="Y422" i="1" s="1"/>
  <c r="AW422" i="1" s="1"/>
  <c r="T374" i="1"/>
  <c r="S374" i="1" s="1"/>
  <c r="Y374" i="1" s="1"/>
  <c r="T402" i="1"/>
  <c r="S402" i="1" s="1"/>
  <c r="Y402" i="1" s="1"/>
  <c r="T282" i="1"/>
  <c r="S282" i="1" s="1"/>
  <c r="Y282" i="1" s="1"/>
  <c r="T294" i="1"/>
  <c r="S294" i="1" s="1"/>
  <c r="Y294" i="1" s="1"/>
  <c r="T274" i="1"/>
  <c r="S274" i="1" s="1"/>
  <c r="Y274" i="1" s="1"/>
  <c r="T423" i="1"/>
  <c r="S423" i="1" s="1"/>
  <c r="Y423" i="1" s="1"/>
  <c r="T288" i="1"/>
  <c r="U288" i="1" s="1"/>
  <c r="V288" i="1" s="1"/>
  <c r="W288" i="1" s="1"/>
  <c r="T343" i="1"/>
  <c r="S343" i="1" s="1"/>
  <c r="Y343" i="1" s="1"/>
  <c r="T382" i="1"/>
  <c r="U382" i="1" s="1"/>
  <c r="V382" i="1" s="1"/>
  <c r="AE382" i="1" s="1"/>
  <c r="T390" i="1"/>
  <c r="U390" i="1" s="1"/>
  <c r="V390" i="1" s="1"/>
  <c r="W390" i="1" s="1"/>
  <c r="T395" i="1"/>
  <c r="U395" i="1" s="1"/>
  <c r="V395" i="1" s="1"/>
  <c r="T403" i="1"/>
  <c r="U403" i="1" s="1"/>
  <c r="V403" i="1" s="1"/>
  <c r="T275" i="1"/>
  <c r="U275" i="1" s="1"/>
  <c r="T364" i="1"/>
  <c r="U364" i="1" s="1"/>
  <c r="V364" i="1" s="1"/>
  <c r="W364" i="1" s="1"/>
  <c r="T410" i="1"/>
  <c r="S410" i="1" s="1"/>
  <c r="Y410" i="1" s="1"/>
  <c r="T318" i="1"/>
  <c r="S318" i="1" s="1"/>
  <c r="Y318" i="1" s="1"/>
  <c r="T361" i="1"/>
  <c r="S361" i="1" s="1"/>
  <c r="Y361" i="1" s="1"/>
  <c r="T327" i="1"/>
  <c r="S327" i="1" s="1"/>
  <c r="Y327" i="1" s="1"/>
  <c r="T330" i="1"/>
  <c r="U330" i="1" s="1"/>
  <c r="V330" i="1" s="1"/>
  <c r="AE330" i="1" s="1"/>
  <c r="AL330" i="1" s="1"/>
  <c r="T277" i="1"/>
  <c r="S277" i="1" s="1"/>
  <c r="Y277" i="1" s="1"/>
  <c r="T304" i="1"/>
  <c r="U304" i="1" s="1"/>
  <c r="V304" i="1" s="1"/>
  <c r="T315" i="1"/>
  <c r="U315" i="1" s="1"/>
  <c r="V315" i="1" s="1"/>
  <c r="T308" i="1"/>
  <c r="U308" i="1" s="1"/>
  <c r="T328" i="1"/>
  <c r="U328" i="1" s="1"/>
  <c r="V328" i="1" s="1"/>
  <c r="T336" i="1"/>
  <c r="S336" i="1" s="1"/>
  <c r="Y336" i="1" s="1"/>
  <c r="T299" i="1"/>
  <c r="S299" i="1" s="1"/>
  <c r="Y299" i="1" s="1"/>
  <c r="T295" i="1"/>
  <c r="S295" i="1" s="1"/>
  <c r="Y295" i="1" s="1"/>
  <c r="T320" i="1"/>
  <c r="S320" i="1" s="1"/>
  <c r="Y320" i="1" s="1"/>
  <c r="T334" i="1"/>
  <c r="U334" i="1" s="1"/>
  <c r="V334" i="1" s="1"/>
  <c r="X334" i="1" s="1"/>
  <c r="T347" i="1"/>
  <c r="U347" i="1" s="1"/>
  <c r="V347" i="1" s="1"/>
  <c r="X347" i="1" s="1"/>
  <c r="T355" i="1"/>
  <c r="T360" i="1"/>
  <c r="S360" i="1" s="1"/>
  <c r="Y360" i="1" s="1"/>
  <c r="T571" i="1"/>
  <c r="U571" i="1" s="1"/>
  <c r="V571" i="1" s="1"/>
  <c r="T273" i="1"/>
  <c r="U273" i="1" s="1"/>
  <c r="T386" i="1"/>
  <c r="S386" i="1" s="1"/>
  <c r="Y386" i="1" s="1"/>
  <c r="AH26" i="8"/>
  <c r="AI26" i="8"/>
  <c r="AH34" i="8"/>
  <c r="AI34" i="8"/>
  <c r="U125" i="8"/>
  <c r="AA125" i="8" s="1"/>
  <c r="W125" i="8"/>
  <c r="W169" i="8"/>
  <c r="X169" i="8" s="1"/>
  <c r="AG169" i="8" s="1"/>
  <c r="U169" i="8"/>
  <c r="AA169" i="8" s="1"/>
  <c r="AI56" i="8"/>
  <c r="AH56" i="8"/>
  <c r="W62" i="8"/>
  <c r="U62" i="8"/>
  <c r="AA62" i="8" s="1"/>
  <c r="AY62" i="8" s="1"/>
  <c r="W57" i="8"/>
  <c r="U57" i="8"/>
  <c r="AA57" i="8" s="1"/>
  <c r="AY57" i="8" s="1"/>
  <c r="W159" i="8"/>
  <c r="U159" i="8"/>
  <c r="AA159" i="8" s="1"/>
  <c r="AY159" i="8" s="1"/>
  <c r="AN52" i="8"/>
  <c r="AI52" i="8"/>
  <c r="AH52" i="8"/>
  <c r="W72" i="8"/>
  <c r="X72" i="8" s="1"/>
  <c r="U72" i="8"/>
  <c r="AA72" i="8" s="1"/>
  <c r="W149" i="8"/>
  <c r="U149" i="8"/>
  <c r="AA149" i="8" s="1"/>
  <c r="AY149" i="8" s="1"/>
  <c r="W180" i="8"/>
  <c r="U180" i="8"/>
  <c r="AA180" i="8" s="1"/>
  <c r="AY180" i="8" s="1"/>
  <c r="AH30" i="8"/>
  <c r="AI30" i="8"/>
  <c r="Z120" i="8"/>
  <c r="Y120" i="8"/>
  <c r="AH149" i="8"/>
  <c r="AN149" i="8"/>
  <c r="AI149" i="8"/>
  <c r="AH163" i="8"/>
  <c r="AI163" i="8"/>
  <c r="AH38" i="8"/>
  <c r="AI38" i="8"/>
  <c r="U222" i="8"/>
  <c r="AA222" i="8" s="1"/>
  <c r="AY222" i="8" s="1"/>
  <c r="W222" i="8"/>
  <c r="U278" i="8"/>
  <c r="AA278" i="8" s="1"/>
  <c r="W278" i="8"/>
  <c r="X278" i="8" s="1"/>
  <c r="AG278" i="8" s="1"/>
  <c r="U339" i="8"/>
  <c r="AA339" i="8" s="1"/>
  <c r="W339" i="8"/>
  <c r="X339" i="8" s="1"/>
  <c r="W375" i="8"/>
  <c r="X375" i="8" s="1"/>
  <c r="Z375" i="8" s="1"/>
  <c r="U375" i="8"/>
  <c r="AA375" i="8" s="1"/>
  <c r="U554" i="8"/>
  <c r="AA554" i="8" s="1"/>
  <c r="W554" i="8"/>
  <c r="X554" i="8" s="1"/>
  <c r="AG554" i="8" s="1"/>
  <c r="AI60" i="8"/>
  <c r="AH62" i="8"/>
  <c r="W175" i="8"/>
  <c r="X175" i="8" s="1"/>
  <c r="U478" i="8"/>
  <c r="AA478" i="8" s="1"/>
  <c r="AY478" i="8" s="1"/>
  <c r="W478" i="8"/>
  <c r="Z504" i="8"/>
  <c r="AG504" i="8"/>
  <c r="AH504" i="8" s="1"/>
  <c r="W525" i="8"/>
  <c r="X525" i="8" s="1"/>
  <c r="W565" i="8"/>
  <c r="X565" i="8" s="1"/>
  <c r="Y565" i="8" s="1"/>
  <c r="U565" i="8"/>
  <c r="AA565" i="8" s="1"/>
  <c r="AH582" i="8"/>
  <c r="AI582" i="8"/>
  <c r="U586" i="8"/>
  <c r="AA586" i="8" s="1"/>
  <c r="AY586" i="8" s="1"/>
  <c r="W586" i="8"/>
  <c r="AH599" i="8"/>
  <c r="AN599" i="8"/>
  <c r="Z50" i="8"/>
  <c r="AY50" i="8" s="1"/>
  <c r="AI62" i="8"/>
  <c r="AH68" i="8"/>
  <c r="AH70" i="8"/>
  <c r="V151" i="8"/>
  <c r="W154" i="8"/>
  <c r="X154" i="8" s="1"/>
  <c r="AH210" i="8"/>
  <c r="AN210" i="8"/>
  <c r="AI210" i="8"/>
  <c r="W250" i="8"/>
  <c r="X250" i="8" s="1"/>
  <c r="U286" i="8"/>
  <c r="AA286" i="8" s="1"/>
  <c r="W286" i="8"/>
  <c r="W328" i="8"/>
  <c r="U328" i="8"/>
  <c r="AA328" i="8" s="1"/>
  <c r="AY328" i="8" s="1"/>
  <c r="AI333" i="8"/>
  <c r="AN333" i="8"/>
  <c r="AH333" i="8"/>
  <c r="W374" i="8"/>
  <c r="U374" i="8"/>
  <c r="AA374" i="8" s="1"/>
  <c r="AY374" i="8" s="1"/>
  <c r="V452" i="8"/>
  <c r="U461" i="8"/>
  <c r="AA461" i="8" s="1"/>
  <c r="W485" i="8"/>
  <c r="U485" i="8"/>
  <c r="AA485" i="8" s="1"/>
  <c r="AY485" i="8" s="1"/>
  <c r="W486" i="8"/>
  <c r="U486" i="8"/>
  <c r="AA486" i="8" s="1"/>
  <c r="AY486" i="8" s="1"/>
  <c r="AN490" i="8"/>
  <c r="AH490" i="8"/>
  <c r="Y504" i="8"/>
  <c r="AN591" i="8"/>
  <c r="AH591" i="8"/>
  <c r="AI599" i="8"/>
  <c r="AG57" i="8"/>
  <c r="AI57" i="8" s="1"/>
  <c r="AN200" i="8"/>
  <c r="AI200" i="8"/>
  <c r="W262" i="8"/>
  <c r="U262" i="8"/>
  <c r="AA262" i="8" s="1"/>
  <c r="AY262" i="8" s="1"/>
  <c r="AN305" i="8"/>
  <c r="AH305" i="8"/>
  <c r="AG325" i="8"/>
  <c r="AH325" i="8" s="1"/>
  <c r="Y325" i="8"/>
  <c r="U330" i="8"/>
  <c r="AA330" i="8" s="1"/>
  <c r="V25" i="8"/>
  <c r="V29" i="8"/>
  <c r="V33" i="8"/>
  <c r="V37" i="8"/>
  <c r="W37" i="8" s="1"/>
  <c r="V47" i="8"/>
  <c r="W47" i="8" s="1"/>
  <c r="AI68" i="8"/>
  <c r="U70" i="8"/>
  <c r="AA70" i="8" s="1"/>
  <c r="AY70" i="8" s="1"/>
  <c r="AN70" i="8"/>
  <c r="AI124" i="8"/>
  <c r="AN124" i="8"/>
  <c r="AH124" i="8"/>
  <c r="W128" i="8"/>
  <c r="X128" i="8" s="1"/>
  <c r="AG128" i="8" s="1"/>
  <c r="AI128" i="8" s="1"/>
  <c r="V130" i="8"/>
  <c r="W130" i="8" s="1"/>
  <c r="W142" i="8"/>
  <c r="U142" i="8"/>
  <c r="AA142" i="8" s="1"/>
  <c r="AY142" i="8" s="1"/>
  <c r="W143" i="8"/>
  <c r="X143" i="8" s="1"/>
  <c r="Y143" i="8" s="1"/>
  <c r="V196" i="8"/>
  <c r="U196" i="8" s="1"/>
  <c r="AA196" i="8" s="1"/>
  <c r="AY196" i="8" s="1"/>
  <c r="U205" i="8"/>
  <c r="AA205" i="8" s="1"/>
  <c r="AY205" i="8" s="1"/>
  <c r="V211" i="8"/>
  <c r="AI223" i="8"/>
  <c r="AN223" i="8"/>
  <c r="V246" i="8"/>
  <c r="U246" i="8" s="1"/>
  <c r="AA246" i="8" s="1"/>
  <c r="V264" i="8"/>
  <c r="U272" i="8"/>
  <c r="AA272" i="8" s="1"/>
  <c r="V321" i="8"/>
  <c r="W321" i="8" s="1"/>
  <c r="X321" i="8" s="1"/>
  <c r="U344" i="8"/>
  <c r="AA344" i="8" s="1"/>
  <c r="W344" i="8"/>
  <c r="X344" i="8" s="1"/>
  <c r="V376" i="8"/>
  <c r="V378" i="8"/>
  <c r="W378" i="8" s="1"/>
  <c r="X378" i="8" s="1"/>
  <c r="Z378" i="8" s="1"/>
  <c r="U491" i="8"/>
  <c r="AA491" i="8" s="1"/>
  <c r="W491" i="8"/>
  <c r="X491" i="8" s="1"/>
  <c r="V526" i="8"/>
  <c r="AH559" i="8"/>
  <c r="AN559" i="8"/>
  <c r="U577" i="8"/>
  <c r="AA577" i="8" s="1"/>
  <c r="AY577" i="8" s="1"/>
  <c r="W577" i="8"/>
  <c r="V609" i="8"/>
  <c r="W609" i="8" s="1"/>
  <c r="X609" i="8" s="1"/>
  <c r="W617" i="8"/>
  <c r="X617" i="8" s="1"/>
  <c r="AG617" i="8" s="1"/>
  <c r="AH617" i="8" s="1"/>
  <c r="U617" i="8"/>
  <c r="AA617" i="8" s="1"/>
  <c r="AY120" i="8"/>
  <c r="AN262" i="8"/>
  <c r="AI262" i="8"/>
  <c r="U268" i="8"/>
  <c r="AA268" i="8" s="1"/>
  <c r="W268" i="8"/>
  <c r="X268" i="8" s="1"/>
  <c r="AG268" i="8" s="1"/>
  <c r="W294" i="8"/>
  <c r="U294" i="8"/>
  <c r="AA294" i="8" s="1"/>
  <c r="AY294" i="8" s="1"/>
  <c r="AH49" i="8"/>
  <c r="Y57" i="8"/>
  <c r="W207" i="8"/>
  <c r="U207" i="8"/>
  <c r="AA207" i="8" s="1"/>
  <c r="AY207" i="8" s="1"/>
  <c r="U217" i="8"/>
  <c r="AA217" i="8" s="1"/>
  <c r="AY217" i="8" s="1"/>
  <c r="W217" i="8"/>
  <c r="AH227" i="8"/>
  <c r="W337" i="8"/>
  <c r="U337" i="8"/>
  <c r="AA337" i="8" s="1"/>
  <c r="AY337" i="8" s="1"/>
  <c r="U462" i="8"/>
  <c r="AA462" i="8" s="1"/>
  <c r="W462" i="8"/>
  <c r="X462" i="8" s="1"/>
  <c r="AN478" i="8"/>
  <c r="AH478" i="8"/>
  <c r="V20" i="8"/>
  <c r="U20" i="8" s="1"/>
  <c r="AA20" i="8" s="1"/>
  <c r="V43" i="8"/>
  <c r="U43" i="8" s="1"/>
  <c r="AA43" i="8" s="1"/>
  <c r="V59" i="8"/>
  <c r="AI64" i="8"/>
  <c r="AN66" i="8"/>
  <c r="V74" i="8"/>
  <c r="V126" i="8"/>
  <c r="V129" i="8"/>
  <c r="V132" i="8"/>
  <c r="V141" i="8"/>
  <c r="W141" i="8" s="1"/>
  <c r="V182" i="8"/>
  <c r="W182" i="8" s="1"/>
  <c r="X182" i="8" s="1"/>
  <c r="AG182" i="8" s="1"/>
  <c r="V204" i="8"/>
  <c r="W204" i="8" s="1"/>
  <c r="X204" i="8" s="1"/>
  <c r="V210" i="8"/>
  <c r="U210" i="8" s="1"/>
  <c r="AA210" i="8" s="1"/>
  <c r="AY210" i="8" s="1"/>
  <c r="AN227" i="8"/>
  <c r="V234" i="8"/>
  <c r="W234" i="8" s="1"/>
  <c r="X234" i="8" s="1"/>
  <c r="W324" i="8"/>
  <c r="X324" i="8" s="1"/>
  <c r="Z324" i="8" s="1"/>
  <c r="U324" i="8"/>
  <c r="AA324" i="8" s="1"/>
  <c r="AY324" i="8" s="1"/>
  <c r="W369" i="8"/>
  <c r="X369" i="8" s="1"/>
  <c r="Y369" i="8" s="1"/>
  <c r="U369" i="8"/>
  <c r="AA369" i="8" s="1"/>
  <c r="U412" i="8"/>
  <c r="AA412" i="8" s="1"/>
  <c r="W412" i="8"/>
  <c r="X412" i="8" s="1"/>
  <c r="Y438" i="8"/>
  <c r="Z438" i="8"/>
  <c r="W469" i="8"/>
  <c r="X469" i="8" s="1"/>
  <c r="U469" i="8"/>
  <c r="AA469" i="8" s="1"/>
  <c r="AI478" i="8"/>
  <c r="U572" i="8"/>
  <c r="AA572" i="8" s="1"/>
  <c r="W572" i="8"/>
  <c r="X572" i="8" s="1"/>
  <c r="U618" i="8"/>
  <c r="AA618" i="8" s="1"/>
  <c r="W618" i="8"/>
  <c r="X618" i="8" s="1"/>
  <c r="U201" i="8"/>
  <c r="AA201" i="8" s="1"/>
  <c r="W201" i="8"/>
  <c r="X201" i="8" s="1"/>
  <c r="W215" i="8"/>
  <c r="X215" i="8" s="1"/>
  <c r="U215" i="8"/>
  <c r="AA215" i="8" s="1"/>
  <c r="U524" i="8"/>
  <c r="AA524" i="8" s="1"/>
  <c r="W524" i="8"/>
  <c r="X524" i="8" s="1"/>
  <c r="U542" i="8"/>
  <c r="AA542" i="8" s="1"/>
  <c r="W542" i="8"/>
  <c r="X542" i="8" s="1"/>
  <c r="AY54" i="8"/>
  <c r="AH65" i="8"/>
  <c r="V133" i="8"/>
  <c r="U133" i="8" s="1"/>
  <c r="AA133" i="8" s="1"/>
  <c r="AY133" i="8" s="1"/>
  <c r="V172" i="8"/>
  <c r="W172" i="8" s="1"/>
  <c r="X172" i="8" s="1"/>
  <c r="AH262" i="8"/>
  <c r="W349" i="8"/>
  <c r="X349" i="8" s="1"/>
  <c r="W421" i="8"/>
  <c r="X421" i="8" s="1"/>
  <c r="Y421" i="8" s="1"/>
  <c r="U421" i="8"/>
  <c r="AA421" i="8" s="1"/>
  <c r="AI498" i="8"/>
  <c r="AH498" i="8"/>
  <c r="AI511" i="8"/>
  <c r="AH511" i="8"/>
  <c r="AN511" i="8"/>
  <c r="W592" i="8"/>
  <c r="W625" i="8"/>
  <c r="X625" i="8" s="1"/>
  <c r="AG625" i="8" s="1"/>
  <c r="U625" i="8"/>
  <c r="AA625" i="8" s="1"/>
  <c r="V56" i="8"/>
  <c r="V65" i="8"/>
  <c r="V67" i="8"/>
  <c r="V124" i="8"/>
  <c r="V146" i="8"/>
  <c r="V161" i="8"/>
  <c r="W161" i="8" s="1"/>
  <c r="U168" i="8"/>
  <c r="AA168" i="8" s="1"/>
  <c r="AY168" i="8" s="1"/>
  <c r="W186" i="8"/>
  <c r="X186" i="8" s="1"/>
  <c r="U213" i="8"/>
  <c r="AA213" i="8" s="1"/>
  <c r="AH226" i="8"/>
  <c r="V237" i="8"/>
  <c r="W237" i="8" s="1"/>
  <c r="X237" i="8" s="1"/>
  <c r="Z241" i="8"/>
  <c r="AY241" i="8" s="1"/>
  <c r="Y241" i="8"/>
  <c r="V254" i="8"/>
  <c r="U254" i="8" s="1"/>
  <c r="AA254" i="8" s="1"/>
  <c r="AY254" i="8" s="1"/>
  <c r="V269" i="8"/>
  <c r="V299" i="8"/>
  <c r="AI300" i="8"/>
  <c r="W327" i="8"/>
  <c r="X327" i="8" s="1"/>
  <c r="U327" i="8"/>
  <c r="AA327" i="8" s="1"/>
  <c r="U350" i="8"/>
  <c r="AA350" i="8" s="1"/>
  <c r="W350" i="8"/>
  <c r="X350" i="8" s="1"/>
  <c r="W358" i="8"/>
  <c r="X358" i="8" s="1"/>
  <c r="AG358" i="8" s="1"/>
  <c r="U358" i="8"/>
  <c r="AA358" i="8" s="1"/>
  <c r="AN381" i="8"/>
  <c r="AI381" i="8"/>
  <c r="AH381" i="8"/>
  <c r="V434" i="8"/>
  <c r="U434" i="8" s="1"/>
  <c r="AA434" i="8" s="1"/>
  <c r="U438" i="8"/>
  <c r="AA438" i="8" s="1"/>
  <c r="AY438" i="8" s="1"/>
  <c r="AG463" i="8"/>
  <c r="Y463" i="8"/>
  <c r="AI555" i="8"/>
  <c r="AH555" i="8"/>
  <c r="AN577" i="8"/>
  <c r="AI577" i="8"/>
  <c r="W605" i="8"/>
  <c r="X605" i="8" s="1"/>
  <c r="AG605" i="8" s="1"/>
  <c r="V171" i="8"/>
  <c r="W171" i="8" s="1"/>
  <c r="AG173" i="8"/>
  <c r="V179" i="8"/>
  <c r="V185" i="8"/>
  <c r="W185" i="8" s="1"/>
  <c r="X185" i="8" s="1"/>
  <c r="V233" i="8"/>
  <c r="V340" i="8"/>
  <c r="U354" i="8"/>
  <c r="AA354" i="8" s="1"/>
  <c r="W354" i="8"/>
  <c r="X354" i="8" s="1"/>
  <c r="U399" i="8"/>
  <c r="AA399" i="8" s="1"/>
  <c r="W399" i="8"/>
  <c r="X399" i="8" s="1"/>
  <c r="Y429" i="8"/>
  <c r="AG429" i="8"/>
  <c r="V477" i="8"/>
  <c r="AH487" i="8"/>
  <c r="AN487" i="8"/>
  <c r="AI487" i="8"/>
  <c r="W496" i="8"/>
  <c r="X496" i="8" s="1"/>
  <c r="Y496" i="8" s="1"/>
  <c r="U496" i="8"/>
  <c r="AA496" i="8" s="1"/>
  <c r="AH517" i="8"/>
  <c r="AI517" i="8"/>
  <c r="AN581" i="8"/>
  <c r="AI581" i="8"/>
  <c r="V122" i="8"/>
  <c r="V145" i="8"/>
  <c r="W145" i="8" s="1"/>
  <c r="V152" i="8"/>
  <c r="W152" i="8" s="1"/>
  <c r="X152" i="8" s="1"/>
  <c r="V157" i="8"/>
  <c r="V177" i="8"/>
  <c r="V192" i="8"/>
  <c r="V194" i="8"/>
  <c r="V220" i="8"/>
  <c r="V223" i="8"/>
  <c r="V224" i="8"/>
  <c r="U224" i="8" s="1"/>
  <c r="AA224" i="8" s="1"/>
  <c r="AY224" i="8" s="1"/>
  <c r="V229" i="8"/>
  <c r="V244" i="8"/>
  <c r="U244" i="8" s="1"/>
  <c r="AA244" i="8" s="1"/>
  <c r="V255" i="8"/>
  <c r="V265" i="8"/>
  <c r="V281" i="8"/>
  <c r="W281" i="8" s="1"/>
  <c r="V306" i="8"/>
  <c r="V390" i="8"/>
  <c r="W390" i="8" s="1"/>
  <c r="X390" i="8" s="1"/>
  <c r="V440" i="8"/>
  <c r="W440" i="8" s="1"/>
  <c r="X440" i="8" s="1"/>
  <c r="V460" i="8"/>
  <c r="U460" i="8" s="1"/>
  <c r="AA460" i="8" s="1"/>
  <c r="AY460" i="8" s="1"/>
  <c r="V470" i="8"/>
  <c r="U470" i="8" s="1"/>
  <c r="AA470" i="8" s="1"/>
  <c r="AN485" i="8"/>
  <c r="AH485" i="8"/>
  <c r="V488" i="8"/>
  <c r="W488" i="8" s="1"/>
  <c r="W512" i="8"/>
  <c r="AN517" i="8"/>
  <c r="V563" i="8"/>
  <c r="U563" i="8" s="1"/>
  <c r="AA563" i="8" s="1"/>
  <c r="V622" i="8"/>
  <c r="U622" i="8" s="1"/>
  <c r="AA622" i="8" s="1"/>
  <c r="V127" i="8"/>
  <c r="W127" i="8" s="1"/>
  <c r="V156" i="8"/>
  <c r="V178" i="8"/>
  <c r="V189" i="8"/>
  <c r="W189" i="8" s="1"/>
  <c r="V191" i="8"/>
  <c r="V197" i="8"/>
  <c r="W197" i="8" s="1"/>
  <c r="X197" i="8" s="1"/>
  <c r="V230" i="8"/>
  <c r="V232" i="8"/>
  <c r="W232" i="8" s="1"/>
  <c r="X232" i="8" s="1"/>
  <c r="V240" i="8"/>
  <c r="V259" i="8"/>
  <c r="V260" i="8"/>
  <c r="U260" i="8" s="1"/>
  <c r="AA260" i="8" s="1"/>
  <c r="AY260" i="8" s="1"/>
  <c r="V277" i="8"/>
  <c r="V283" i="8"/>
  <c r="V291" i="8"/>
  <c r="V297" i="8"/>
  <c r="W297" i="8" s="1"/>
  <c r="X297" i="8" s="1"/>
  <c r="V301" i="8"/>
  <c r="U301" i="8" s="1"/>
  <c r="AA301" i="8" s="1"/>
  <c r="AY301" i="8" s="1"/>
  <c r="V317" i="8"/>
  <c r="V319" i="8"/>
  <c r="W319" i="8" s="1"/>
  <c r="X319" i="8" s="1"/>
  <c r="AN337" i="8"/>
  <c r="AH337" i="8"/>
  <c r="V405" i="8"/>
  <c r="W405" i="8" s="1"/>
  <c r="X405" i="8" s="1"/>
  <c r="Z405" i="8" s="1"/>
  <c r="V456" i="8"/>
  <c r="U471" i="8"/>
  <c r="AA471" i="8" s="1"/>
  <c r="W471" i="8"/>
  <c r="X471" i="8" s="1"/>
  <c r="Z471" i="8" s="1"/>
  <c r="AY471" i="8" s="1"/>
  <c r="V487" i="8"/>
  <c r="U487" i="8" s="1"/>
  <c r="AA487" i="8" s="1"/>
  <c r="AY487" i="8" s="1"/>
  <c r="V495" i="8"/>
  <c r="V497" i="8"/>
  <c r="U535" i="8"/>
  <c r="AA535" i="8" s="1"/>
  <c r="AN536" i="8"/>
  <c r="AH536" i="8"/>
  <c r="AI548" i="8"/>
  <c r="AN548" i="8"/>
  <c r="AI586" i="8"/>
  <c r="AH586" i="8"/>
  <c r="V188" i="8"/>
  <c r="V221" i="8"/>
  <c r="W221" i="8" s="1"/>
  <c r="V238" i="8"/>
  <c r="V275" i="8"/>
  <c r="U275" i="8" s="1"/>
  <c r="AA275" i="8" s="1"/>
  <c r="V313" i="8"/>
  <c r="W313" i="8" s="1"/>
  <c r="X313" i="8" s="1"/>
  <c r="V315" i="8"/>
  <c r="W315" i="8" s="1"/>
  <c r="X315" i="8" s="1"/>
  <c r="V348" i="8"/>
  <c r="V393" i="8"/>
  <c r="V425" i="8"/>
  <c r="V449" i="8"/>
  <c r="AY504" i="8"/>
  <c r="V530" i="8"/>
  <c r="V532" i="8"/>
  <c r="V543" i="8"/>
  <c r="U543" i="8" s="1"/>
  <c r="AA543" i="8" s="1"/>
  <c r="V581" i="8"/>
  <c r="AN586" i="8"/>
  <c r="AN604" i="8"/>
  <c r="AI604" i="8"/>
  <c r="V614" i="8"/>
  <c r="U614" i="8" s="1"/>
  <c r="AA614" i="8" s="1"/>
  <c r="V356" i="8"/>
  <c r="V558" i="8"/>
  <c r="V567" i="8"/>
  <c r="V303" i="8"/>
  <c r="U303" i="8" s="1"/>
  <c r="AA303" i="8" s="1"/>
  <c r="AY303" i="8" s="1"/>
  <c r="V342" i="8"/>
  <c r="AI364" i="8"/>
  <c r="V373" i="8"/>
  <c r="V387" i="8"/>
  <c r="Y401" i="8"/>
  <c r="V435" i="8"/>
  <c r="U435" i="8" s="1"/>
  <c r="AA435" i="8" s="1"/>
  <c r="V443" i="8"/>
  <c r="V450" i="8"/>
  <c r="V453" i="8"/>
  <c r="U453" i="8" s="1"/>
  <c r="AA453" i="8" s="1"/>
  <c r="Z460" i="8"/>
  <c r="V494" i="8"/>
  <c r="V503" i="8"/>
  <c r="V522" i="8"/>
  <c r="U522" i="8" s="1"/>
  <c r="AA522" i="8" s="1"/>
  <c r="V548" i="8"/>
  <c r="V552" i="8"/>
  <c r="V560" i="8"/>
  <c r="V588" i="8"/>
  <c r="V597" i="8"/>
  <c r="W597" i="8" s="1"/>
  <c r="X597" i="8" s="1"/>
  <c r="AG597" i="8" s="1"/>
  <c r="V615" i="8"/>
  <c r="V619" i="8"/>
  <c r="V623" i="8"/>
  <c r="U623" i="8" s="1"/>
  <c r="AA623" i="8" s="1"/>
  <c r="V627" i="8"/>
  <c r="W627" i="8" s="1"/>
  <c r="X627" i="8" s="1"/>
  <c r="V271" i="8"/>
  <c r="V273" i="8"/>
  <c r="W273" i="8" s="1"/>
  <c r="X273" i="8" s="1"/>
  <c r="V280" i="8"/>
  <c r="U280" i="8" s="1"/>
  <c r="AA280" i="8" s="1"/>
  <c r="V285" i="8"/>
  <c r="V292" i="8"/>
  <c r="V302" i="8"/>
  <c r="V322" i="8"/>
  <c r="U322" i="8" s="1"/>
  <c r="AA322" i="8" s="1"/>
  <c r="V331" i="8"/>
  <c r="W331" i="8" s="1"/>
  <c r="V353" i="8"/>
  <c r="V371" i="8"/>
  <c r="V379" i="8"/>
  <c r="V392" i="8"/>
  <c r="V398" i="8"/>
  <c r="V400" i="8"/>
  <c r="U400" i="8" s="1"/>
  <c r="AA400" i="8" s="1"/>
  <c r="V408" i="8"/>
  <c r="W408" i="8" s="1"/>
  <c r="X408" i="8" s="1"/>
  <c r="Y408" i="8" s="1"/>
  <c r="V410" i="8"/>
  <c r="W410" i="8" s="1"/>
  <c r="X410" i="8" s="1"/>
  <c r="V418" i="8"/>
  <c r="V439" i="8"/>
  <c r="W439" i="8" s="1"/>
  <c r="X439" i="8" s="1"/>
  <c r="Z439" i="8" s="1"/>
  <c r="V446" i="8"/>
  <c r="V451" i="8"/>
  <c r="U451" i="8" s="1"/>
  <c r="AA451" i="8" s="1"/>
  <c r="AG460" i="8"/>
  <c r="V476" i="8"/>
  <c r="V489" i="8"/>
  <c r="U489" i="8" s="1"/>
  <c r="AA489" i="8" s="1"/>
  <c r="V499" i="8"/>
  <c r="U499" i="8" s="1"/>
  <c r="AA499" i="8" s="1"/>
  <c r="V515" i="8"/>
  <c r="W515" i="8" s="1"/>
  <c r="X515" i="8" s="1"/>
  <c r="V523" i="8"/>
  <c r="W523" i="8" s="1"/>
  <c r="X523" i="8" s="1"/>
  <c r="V537" i="8"/>
  <c r="V547" i="8"/>
  <c r="V549" i="8"/>
  <c r="V553" i="8"/>
  <c r="V574" i="8"/>
  <c r="W574" i="8" s="1"/>
  <c r="V601" i="8"/>
  <c r="W601" i="8" s="1"/>
  <c r="X601" i="8" s="1"/>
  <c r="V326" i="8"/>
  <c r="V336" i="8"/>
  <c r="W336" i="8" s="1"/>
  <c r="V343" i="8"/>
  <c r="V347" i="8"/>
  <c r="V355" i="8"/>
  <c r="V416" i="8"/>
  <c r="W416" i="8" s="1"/>
  <c r="X416" i="8" s="1"/>
  <c r="AG416" i="8" s="1"/>
  <c r="V436" i="8"/>
  <c r="W436" i="8" s="1"/>
  <c r="X436" i="8" s="1"/>
  <c r="Y436" i="8" s="1"/>
  <c r="V444" i="8"/>
  <c r="U444" i="8" s="1"/>
  <c r="AA444" i="8" s="1"/>
  <c r="V468" i="8"/>
  <c r="V479" i="8"/>
  <c r="V573" i="8"/>
  <c r="V583" i="8"/>
  <c r="V589" i="8"/>
  <c r="V593" i="8"/>
  <c r="V616" i="8"/>
  <c r="W616" i="8" s="1"/>
  <c r="X616" i="8" s="1"/>
  <c r="AG616" i="8" s="1"/>
  <c r="AN616" i="8" s="1"/>
  <c r="V620" i="8"/>
  <c r="V624" i="8"/>
  <c r="W624" i="8" s="1"/>
  <c r="X624" i="8" s="1"/>
  <c r="AG624" i="8" s="1"/>
  <c r="T310" i="1"/>
  <c r="U310" i="1" s="1"/>
  <c r="V310" i="1" s="1"/>
  <c r="W310" i="1" s="1"/>
  <c r="T325" i="1"/>
  <c r="S325" i="1" s="1"/>
  <c r="Y325" i="1" s="1"/>
  <c r="T356" i="1"/>
  <c r="S356" i="1" s="1"/>
  <c r="Y356" i="1" s="1"/>
  <c r="T564" i="1"/>
  <c r="U564" i="1" s="1"/>
  <c r="V564" i="1" s="1"/>
  <c r="T272" i="1"/>
  <c r="U272" i="1" s="1"/>
  <c r="T290" i="1"/>
  <c r="S290" i="1" s="1"/>
  <c r="Y290" i="1" s="1"/>
  <c r="T340" i="1"/>
  <c r="S340" i="1" s="1"/>
  <c r="Y340" i="1" s="1"/>
  <c r="T562" i="1"/>
  <c r="S562" i="1" s="1"/>
  <c r="Y562" i="1" s="1"/>
  <c r="T570" i="1"/>
  <c r="U570" i="1" s="1"/>
  <c r="V570" i="1" s="1"/>
  <c r="T352" i="1"/>
  <c r="S352" i="1" s="1"/>
  <c r="Y352" i="1" s="1"/>
  <c r="T370" i="1"/>
  <c r="S370" i="1" s="1"/>
  <c r="Y370" i="1" s="1"/>
  <c r="T375" i="1"/>
  <c r="U375" i="1" s="1"/>
  <c r="V375" i="1" s="1"/>
  <c r="T296" i="1"/>
  <c r="S296" i="1" s="1"/>
  <c r="Y296" i="1" s="1"/>
  <c r="T337" i="1"/>
  <c r="U337" i="1" s="1"/>
  <c r="V337" i="1" s="1"/>
  <c r="T404" i="1"/>
  <c r="U404" i="1" s="1"/>
  <c r="T565" i="1"/>
  <c r="U565" i="1" s="1"/>
  <c r="V565" i="1" s="1"/>
  <c r="W565" i="1" s="1"/>
  <c r="T285" i="1"/>
  <c r="S285" i="1" s="1"/>
  <c r="Y285" i="1" s="1"/>
  <c r="T297" i="1"/>
  <c r="U297" i="1" s="1"/>
  <c r="V297" i="1" s="1"/>
  <c r="W297" i="1" s="1"/>
  <c r="T323" i="1"/>
  <c r="U323" i="1" s="1"/>
  <c r="V323" i="1" s="1"/>
  <c r="AF324" i="1"/>
  <c r="T329" i="1"/>
  <c r="U329" i="1" s="1"/>
  <c r="V329" i="1" s="1"/>
  <c r="X329" i="1" s="1"/>
  <c r="T331" i="1"/>
  <c r="U331" i="1" s="1"/>
  <c r="V331" i="1" s="1"/>
  <c r="T358" i="1"/>
  <c r="U358" i="1" s="1"/>
  <c r="V358" i="1" s="1"/>
  <c r="X358" i="1" s="1"/>
  <c r="T397" i="1"/>
  <c r="U397" i="1" s="1"/>
  <c r="V397" i="1" s="1"/>
  <c r="X397" i="1" s="1"/>
  <c r="W404" i="1"/>
  <c r="T276" i="1"/>
  <c r="T368" i="1"/>
  <c r="U368" i="1" s="1"/>
  <c r="V368" i="1" s="1"/>
  <c r="AE368" i="1" s="1"/>
  <c r="AL368" i="1" s="1"/>
  <c r="T380" i="1"/>
  <c r="U380" i="1" s="1"/>
  <c r="V380" i="1" s="1"/>
  <c r="T417" i="1"/>
  <c r="U417" i="1" s="1"/>
  <c r="V417" i="1" s="1"/>
  <c r="X417" i="1" s="1"/>
  <c r="T383" i="1"/>
  <c r="U383" i="1" s="1"/>
  <c r="V383" i="1" s="1"/>
  <c r="T388" i="1"/>
  <c r="U388" i="1" s="1"/>
  <c r="V388" i="1" s="1"/>
  <c r="AE404" i="1"/>
  <c r="AG404" i="1" s="1"/>
  <c r="T407" i="1"/>
  <c r="S407" i="1" s="1"/>
  <c r="Y407" i="1" s="1"/>
  <c r="T284" i="1"/>
  <c r="U284" i="1" s="1"/>
  <c r="T286" i="1"/>
  <c r="U286" i="1" s="1"/>
  <c r="V286" i="1" s="1"/>
  <c r="T291" i="1"/>
  <c r="U291" i="1" s="1"/>
  <c r="V291" i="1" s="1"/>
  <c r="X291" i="1" s="1"/>
  <c r="T298" i="1"/>
  <c r="U298" i="1" s="1"/>
  <c r="V298" i="1" s="1"/>
  <c r="W298" i="1" s="1"/>
  <c r="T332" i="1"/>
  <c r="T349" i="1"/>
  <c r="S349" i="1" s="1"/>
  <c r="Y349" i="1" s="1"/>
  <c r="T371" i="1"/>
  <c r="U371" i="1" s="1"/>
  <c r="V371" i="1" s="1"/>
  <c r="T391" i="1"/>
  <c r="S391" i="1" s="1"/>
  <c r="Y391" i="1" s="1"/>
  <c r="T393" i="1"/>
  <c r="U393" i="1" s="1"/>
  <c r="V393" i="1" s="1"/>
  <c r="X393" i="1" s="1"/>
  <c r="T398" i="1"/>
  <c r="S398" i="1" s="1"/>
  <c r="Y398" i="1" s="1"/>
  <c r="T418" i="1"/>
  <c r="S418" i="1" s="1"/>
  <c r="Y418" i="1" s="1"/>
  <c r="T405" i="1"/>
  <c r="U405" i="1" s="1"/>
  <c r="V405" i="1" s="1"/>
  <c r="W376" i="1"/>
  <c r="T396" i="1"/>
  <c r="S396" i="1" s="1"/>
  <c r="Y396" i="1" s="1"/>
  <c r="T413" i="1"/>
  <c r="S413" i="1" s="1"/>
  <c r="Y413" i="1" s="1"/>
  <c r="T278" i="1"/>
  <c r="U278" i="1" s="1"/>
  <c r="T287" i="1"/>
  <c r="T326" i="1"/>
  <c r="S330" i="1"/>
  <c r="Y330" i="1" s="1"/>
  <c r="T335" i="1"/>
  <c r="U335" i="1" s="1"/>
  <c r="V335" i="1" s="1"/>
  <c r="W335" i="1" s="1"/>
  <c r="T350" i="1"/>
  <c r="U350" i="1" s="1"/>
  <c r="V350" i="1" s="1"/>
  <c r="X350" i="1" s="1"/>
  <c r="T367" i="1"/>
  <c r="U367" i="1" s="1"/>
  <c r="V367" i="1" s="1"/>
  <c r="T372" i="1"/>
  <c r="S372" i="1" s="1"/>
  <c r="Y372" i="1" s="1"/>
  <c r="AE376" i="1"/>
  <c r="AL376" i="1" s="1"/>
  <c r="T379" i="1"/>
  <c r="U379" i="1" s="1"/>
  <c r="V379" i="1" s="1"/>
  <c r="T399" i="1"/>
  <c r="U399" i="1" s="1"/>
  <c r="V399" i="1" s="1"/>
  <c r="T411" i="1"/>
  <c r="S411" i="1" s="1"/>
  <c r="Y411" i="1" s="1"/>
  <c r="AL279" i="1"/>
  <c r="AF279" i="1"/>
  <c r="AF282" i="1"/>
  <c r="AG282" i="1"/>
  <c r="AL282" i="1"/>
  <c r="AG280" i="1"/>
  <c r="AL280" i="1"/>
  <c r="AF280" i="1"/>
  <c r="U389" i="1"/>
  <c r="V389" i="1" s="1"/>
  <c r="X389" i="1" s="1"/>
  <c r="T302" i="1"/>
  <c r="U302" i="1" s="1"/>
  <c r="V302" i="1" s="1"/>
  <c r="T307" i="1"/>
  <c r="U307" i="1" s="1"/>
  <c r="V307" i="1" s="1"/>
  <c r="T309" i="1"/>
  <c r="S309" i="1" s="1"/>
  <c r="Y309" i="1" s="1"/>
  <c r="T311" i="1"/>
  <c r="U311" i="1" s="1"/>
  <c r="V311" i="1" s="1"/>
  <c r="AE311" i="1" s="1"/>
  <c r="AL311" i="1" s="1"/>
  <c r="T321" i="1"/>
  <c r="T322" i="1"/>
  <c r="U322" i="1" s="1"/>
  <c r="V322" i="1" s="1"/>
  <c r="T409" i="1"/>
  <c r="T283" i="1"/>
  <c r="S283" i="1" s="1"/>
  <c r="Y283" i="1" s="1"/>
  <c r="T301" i="1"/>
  <c r="U301" i="1" s="1"/>
  <c r="T305" i="1"/>
  <c r="U305" i="1" s="1"/>
  <c r="V305" i="1" s="1"/>
  <c r="AE305" i="1" s="1"/>
  <c r="AG305" i="1" s="1"/>
  <c r="T314" i="1"/>
  <c r="S314" i="1" s="1"/>
  <c r="Y314" i="1" s="1"/>
  <c r="T333" i="1"/>
  <c r="U333" i="1" s="1"/>
  <c r="V333" i="1" s="1"/>
  <c r="T351" i="1"/>
  <c r="U351" i="1" s="1"/>
  <c r="V351" i="1" s="1"/>
  <c r="AE351" i="1" s="1"/>
  <c r="T353" i="1"/>
  <c r="T366" i="1"/>
  <c r="S366" i="1" s="1"/>
  <c r="Y366" i="1" s="1"/>
  <c r="T387" i="1"/>
  <c r="U387" i="1" s="1"/>
  <c r="V387" i="1" s="1"/>
  <c r="T421" i="1"/>
  <c r="U421" i="1" s="1"/>
  <c r="V421" i="1" s="1"/>
  <c r="AG422" i="1"/>
  <c r="T280" i="1"/>
  <c r="U280" i="1" s="1"/>
  <c r="T281" i="1"/>
  <c r="U281" i="1" s="1"/>
  <c r="T292" i="1"/>
  <c r="U292" i="1" s="1"/>
  <c r="V292" i="1" s="1"/>
  <c r="AE292" i="1" s="1"/>
  <c r="T300" i="1"/>
  <c r="T303" i="1"/>
  <c r="U303" i="1" s="1"/>
  <c r="V303" i="1" s="1"/>
  <c r="T338" i="1"/>
  <c r="U338" i="1" s="1"/>
  <c r="V338" i="1" s="1"/>
  <c r="T342" i="1"/>
  <c r="T344" i="1"/>
  <c r="U344" i="1" s="1"/>
  <c r="V344" i="1" s="1"/>
  <c r="T346" i="1"/>
  <c r="T373" i="1"/>
  <c r="T385" i="1"/>
  <c r="U385" i="1" s="1"/>
  <c r="V385" i="1" s="1"/>
  <c r="T419" i="1"/>
  <c r="S419" i="1" s="1"/>
  <c r="Y419" i="1" s="1"/>
  <c r="AL422" i="1"/>
  <c r="T306" i="1"/>
  <c r="U306" i="1" s="1"/>
  <c r="V306" i="1" s="1"/>
  <c r="T317" i="1"/>
  <c r="T369" i="1"/>
  <c r="U369" i="1" s="1"/>
  <c r="V369" i="1" s="1"/>
  <c r="X369" i="1" s="1"/>
  <c r="T415" i="1"/>
  <c r="U415" i="1" s="1"/>
  <c r="V415" i="1" s="1"/>
  <c r="AG277" i="1"/>
  <c r="T279" i="1"/>
  <c r="S279" i="1" s="1"/>
  <c r="Y279" i="1" s="1"/>
  <c r="AL277" i="1"/>
  <c r="AF321" i="1"/>
  <c r="T324" i="1"/>
  <c r="S324" i="1" s="1"/>
  <c r="Y324" i="1" s="1"/>
  <c r="T341" i="1"/>
  <c r="T345" i="1"/>
  <c r="U345" i="1" s="1"/>
  <c r="T348" i="1"/>
  <c r="T365" i="1"/>
  <c r="U365" i="1" s="1"/>
  <c r="V365" i="1" s="1"/>
  <c r="T377" i="1"/>
  <c r="S377" i="1" s="1"/>
  <c r="Y377" i="1" s="1"/>
  <c r="W55" i="8"/>
  <c r="U55" i="8"/>
  <c r="AA55" i="8" s="1"/>
  <c r="AY55" i="8" s="1"/>
  <c r="AH76" i="8"/>
  <c r="AN76" i="8"/>
  <c r="AI76" i="8"/>
  <c r="AN162" i="8"/>
  <c r="AI162" i="8"/>
  <c r="AH162" i="8"/>
  <c r="W2" i="8"/>
  <c r="U2" i="8"/>
  <c r="AA2" i="8" s="1"/>
  <c r="AY2" i="8" s="1"/>
  <c r="W10" i="8"/>
  <c r="U10" i="8"/>
  <c r="AA10" i="8" s="1"/>
  <c r="AY10" i="8" s="1"/>
  <c r="W18" i="8"/>
  <c r="X18" i="8" s="1"/>
  <c r="U18" i="8"/>
  <c r="AA18" i="8" s="1"/>
  <c r="W31" i="8"/>
  <c r="U31" i="8"/>
  <c r="AA31" i="8" s="1"/>
  <c r="AY31" i="8" s="1"/>
  <c r="W39" i="8"/>
  <c r="U39" i="8"/>
  <c r="AA39" i="8" s="1"/>
  <c r="AY39" i="8" s="1"/>
  <c r="U53" i="8"/>
  <c r="AA53" i="8" s="1"/>
  <c r="AY53" i="8" s="1"/>
  <c r="W53" i="8"/>
  <c r="U137" i="8"/>
  <c r="AA137" i="8" s="1"/>
  <c r="W137" i="8"/>
  <c r="X137" i="8" s="1"/>
  <c r="U4" i="8"/>
  <c r="AA4" i="8" s="1"/>
  <c r="AY4" i="8" s="1"/>
  <c r="W4" i="8"/>
  <c r="W5" i="8"/>
  <c r="U5" i="8"/>
  <c r="AA5" i="8" s="1"/>
  <c r="AY5" i="8" s="1"/>
  <c r="U8" i="8"/>
  <c r="AA8" i="8" s="1"/>
  <c r="AY8" i="8" s="1"/>
  <c r="W8" i="8"/>
  <c r="W9" i="8"/>
  <c r="U9" i="8"/>
  <c r="AA9" i="8" s="1"/>
  <c r="AY9" i="8" s="1"/>
  <c r="U12" i="8"/>
  <c r="AA12" i="8" s="1"/>
  <c r="AY12" i="8" s="1"/>
  <c r="W12" i="8"/>
  <c r="W13" i="8"/>
  <c r="U13" i="8"/>
  <c r="AA13" i="8" s="1"/>
  <c r="AY13" i="8" s="1"/>
  <c r="U16" i="8"/>
  <c r="AA16" i="8" s="1"/>
  <c r="AY16" i="8" s="1"/>
  <c r="W16" i="8"/>
  <c r="W17" i="8"/>
  <c r="U17" i="8"/>
  <c r="AA17" i="8" s="1"/>
  <c r="AY17" i="8" s="1"/>
  <c r="W25" i="8"/>
  <c r="U25" i="8"/>
  <c r="AA25" i="8" s="1"/>
  <c r="AY25" i="8" s="1"/>
  <c r="W29" i="8"/>
  <c r="U29" i="8"/>
  <c r="AA29" i="8" s="1"/>
  <c r="AY29" i="8" s="1"/>
  <c r="W33" i="8"/>
  <c r="U33" i="8"/>
  <c r="AA33" i="8" s="1"/>
  <c r="AY33" i="8" s="1"/>
  <c r="U37" i="8"/>
  <c r="AA37" i="8" s="1"/>
  <c r="AY37" i="8" s="1"/>
  <c r="AI59" i="8"/>
  <c r="AH59" i="8"/>
  <c r="AN59" i="8"/>
  <c r="AH7" i="8"/>
  <c r="AN7" i="8"/>
  <c r="AI7" i="8"/>
  <c r="AH15" i="8"/>
  <c r="AN15" i="8"/>
  <c r="AI15" i="8"/>
  <c r="AH24" i="8"/>
  <c r="AN24" i="8"/>
  <c r="AI24" i="8"/>
  <c r="AN32" i="8"/>
  <c r="AI32" i="8"/>
  <c r="AH32" i="8"/>
  <c r="W48" i="8"/>
  <c r="U48" i="8"/>
  <c r="AA48" i="8" s="1"/>
  <c r="AY48" i="8" s="1"/>
  <c r="W64" i="8"/>
  <c r="U64" i="8"/>
  <c r="AA64" i="8" s="1"/>
  <c r="AY64" i="8" s="1"/>
  <c r="AI2" i="8"/>
  <c r="AN2" i="8"/>
  <c r="AH2" i="8"/>
  <c r="AI6" i="8"/>
  <c r="AN6" i="8"/>
  <c r="AH6" i="8"/>
  <c r="AI10" i="8"/>
  <c r="AN10" i="8"/>
  <c r="AH10" i="8"/>
  <c r="AI14" i="8"/>
  <c r="AN14" i="8"/>
  <c r="AH14" i="8"/>
  <c r="W19" i="8"/>
  <c r="X19" i="8" s="1"/>
  <c r="U19" i="8"/>
  <c r="AA19" i="8" s="1"/>
  <c r="AN23" i="8"/>
  <c r="AI23" i="8"/>
  <c r="AH23" i="8"/>
  <c r="AN27" i="8"/>
  <c r="AI27" i="8"/>
  <c r="AH27" i="8"/>
  <c r="AN31" i="8"/>
  <c r="AI31" i="8"/>
  <c r="AH31" i="8"/>
  <c r="AN35" i="8"/>
  <c r="AI35" i="8"/>
  <c r="AH35" i="8"/>
  <c r="AN39" i="8"/>
  <c r="AI39" i="8"/>
  <c r="AH39" i="8"/>
  <c r="W42" i="8"/>
  <c r="X42" i="8" s="1"/>
  <c r="U42" i="8"/>
  <c r="AA42" i="8" s="1"/>
  <c r="Z51" i="8"/>
  <c r="Y51" i="8"/>
  <c r="AG51" i="8"/>
  <c r="W60" i="8"/>
  <c r="U60" i="8"/>
  <c r="AA60" i="8" s="1"/>
  <c r="AY60" i="8" s="1"/>
  <c r="AI67" i="8"/>
  <c r="AH67" i="8"/>
  <c r="AN67" i="8"/>
  <c r="W6" i="8"/>
  <c r="U6" i="8"/>
  <c r="AA6" i="8" s="1"/>
  <c r="AY6" i="8" s="1"/>
  <c r="W14" i="8"/>
  <c r="U14" i="8"/>
  <c r="AA14" i="8" s="1"/>
  <c r="AY14" i="8" s="1"/>
  <c r="W23" i="8"/>
  <c r="U23" i="8"/>
  <c r="AA23" i="8" s="1"/>
  <c r="AY23" i="8" s="1"/>
  <c r="W27" i="8"/>
  <c r="U27" i="8"/>
  <c r="AA27" i="8" s="1"/>
  <c r="AY27" i="8" s="1"/>
  <c r="W35" i="8"/>
  <c r="U35" i="8"/>
  <c r="AA35" i="8" s="1"/>
  <c r="AY35" i="8" s="1"/>
  <c r="W41" i="8"/>
  <c r="X41" i="8" s="1"/>
  <c r="U41" i="8"/>
  <c r="AA41" i="8" s="1"/>
  <c r="W46" i="8"/>
  <c r="X46" i="8" s="1"/>
  <c r="U46" i="8"/>
  <c r="AA46" i="8" s="1"/>
  <c r="AH3" i="8"/>
  <c r="AN3" i="8"/>
  <c r="AI3" i="8"/>
  <c r="AH11" i="8"/>
  <c r="AN11" i="8"/>
  <c r="AI11" i="8"/>
  <c r="AH28" i="8"/>
  <c r="AN28" i="8"/>
  <c r="AI28" i="8"/>
  <c r="AH36" i="8"/>
  <c r="AN36" i="8"/>
  <c r="AI36" i="8"/>
  <c r="AI54" i="8"/>
  <c r="AH54" i="8"/>
  <c r="AN54" i="8"/>
  <c r="W3" i="8"/>
  <c r="U3" i="8"/>
  <c r="AA3" i="8" s="1"/>
  <c r="AY3" i="8" s="1"/>
  <c r="U11" i="8"/>
  <c r="AA11" i="8" s="1"/>
  <c r="AY11" i="8" s="1"/>
  <c r="W11" i="8"/>
  <c r="U15" i="8"/>
  <c r="AA15" i="8" s="1"/>
  <c r="AY15" i="8" s="1"/>
  <c r="W15" i="8"/>
  <c r="U22" i="8"/>
  <c r="AA22" i="8" s="1"/>
  <c r="W22" i="8"/>
  <c r="X22" i="8" s="1"/>
  <c r="U24" i="8"/>
  <c r="AA24" i="8" s="1"/>
  <c r="AY24" i="8" s="1"/>
  <c r="W24" i="8"/>
  <c r="W28" i="8"/>
  <c r="U28" i="8"/>
  <c r="AA28" i="8" s="1"/>
  <c r="AY28" i="8" s="1"/>
  <c r="W32" i="8"/>
  <c r="U32" i="8"/>
  <c r="AA32" i="8" s="1"/>
  <c r="AY32" i="8" s="1"/>
  <c r="W36" i="8"/>
  <c r="U36" i="8"/>
  <c r="AA36" i="8" s="1"/>
  <c r="AY36" i="8" s="1"/>
  <c r="U40" i="8"/>
  <c r="AA40" i="8" s="1"/>
  <c r="W40" i="8"/>
  <c r="X40" i="8" s="1"/>
  <c r="W45" i="8"/>
  <c r="X45" i="8" s="1"/>
  <c r="U45" i="8"/>
  <c r="AA45" i="8" s="1"/>
  <c r="AH48" i="8"/>
  <c r="AN48" i="8"/>
  <c r="AI48" i="8"/>
  <c r="W68" i="8"/>
  <c r="U68" i="8"/>
  <c r="AA68" i="8" s="1"/>
  <c r="AY68" i="8" s="1"/>
  <c r="AI63" i="8"/>
  <c r="AH63" i="8"/>
  <c r="AN63" i="8"/>
  <c r="AN173" i="8"/>
  <c r="AI173" i="8"/>
  <c r="AH173" i="8"/>
  <c r="W7" i="8"/>
  <c r="U7" i="8"/>
  <c r="AA7" i="8" s="1"/>
  <c r="AY7" i="8" s="1"/>
  <c r="AG176" i="8"/>
  <c r="Z176" i="8"/>
  <c r="Y176" i="8"/>
  <c r="Z138" i="8"/>
  <c r="Y138" i="8"/>
  <c r="AI140" i="8"/>
  <c r="AH140" i="8"/>
  <c r="AG144" i="8"/>
  <c r="Z144" i="8"/>
  <c r="Y144" i="8"/>
  <c r="W146" i="8"/>
  <c r="X146" i="8" s="1"/>
  <c r="U146" i="8"/>
  <c r="AA146" i="8" s="1"/>
  <c r="U161" i="8"/>
  <c r="AA161" i="8" s="1"/>
  <c r="AY161" i="8" s="1"/>
  <c r="W165" i="8"/>
  <c r="X165" i="8" s="1"/>
  <c r="U165" i="8"/>
  <c r="AA165" i="8" s="1"/>
  <c r="W178" i="8"/>
  <c r="X178" i="8" s="1"/>
  <c r="U178" i="8"/>
  <c r="AA178" i="8" s="1"/>
  <c r="AG185" i="8"/>
  <c r="Z185" i="8"/>
  <c r="Y185" i="8"/>
  <c r="AG195" i="8"/>
  <c r="Z195" i="8"/>
  <c r="AY195" i="8" s="1"/>
  <c r="Y195" i="8"/>
  <c r="W209" i="8"/>
  <c r="U209" i="8"/>
  <c r="AA209" i="8" s="1"/>
  <c r="AY209" i="8" s="1"/>
  <c r="W21" i="8"/>
  <c r="X21" i="8" s="1"/>
  <c r="AH25" i="8"/>
  <c r="W26" i="8"/>
  <c r="AN26" i="8"/>
  <c r="AH29" i="8"/>
  <c r="W30" i="8"/>
  <c r="AN30" i="8"/>
  <c r="AH33" i="8"/>
  <c r="W34" i="8"/>
  <c r="AN34" i="8"/>
  <c r="AH37" i="8"/>
  <c r="W38" i="8"/>
  <c r="AN38" i="8"/>
  <c r="W44" i="8"/>
  <c r="X44" i="8" s="1"/>
  <c r="W58" i="8"/>
  <c r="X58" i="8" s="1"/>
  <c r="AH69" i="8"/>
  <c r="Y76" i="8"/>
  <c r="AN122" i="8"/>
  <c r="AI122" i="8"/>
  <c r="AH122" i="8"/>
  <c r="W135" i="8"/>
  <c r="U135" i="8"/>
  <c r="AA135" i="8" s="1"/>
  <c r="AY135" i="8" s="1"/>
  <c r="W136" i="8"/>
  <c r="U136" i="8"/>
  <c r="AA136" i="8" s="1"/>
  <c r="AY136" i="8" s="1"/>
  <c r="AN140" i="8"/>
  <c r="AN147" i="8"/>
  <c r="AI147" i="8"/>
  <c r="AH147" i="8"/>
  <c r="W151" i="8"/>
  <c r="U151" i="8"/>
  <c r="AA151" i="8" s="1"/>
  <c r="AY151" i="8" s="1"/>
  <c r="W167" i="8"/>
  <c r="U167" i="8"/>
  <c r="AA167" i="8" s="1"/>
  <c r="AY167" i="8" s="1"/>
  <c r="AN170" i="8"/>
  <c r="AI170" i="8"/>
  <c r="AH170" i="8"/>
  <c r="U185" i="8"/>
  <c r="AA185" i="8" s="1"/>
  <c r="U190" i="8"/>
  <c r="AA190" i="8" s="1"/>
  <c r="AY190" i="8" s="1"/>
  <c r="W190" i="8"/>
  <c r="W191" i="8"/>
  <c r="U191" i="8"/>
  <c r="AA191" i="8" s="1"/>
  <c r="AY191" i="8" s="1"/>
  <c r="AI196" i="8"/>
  <c r="AH196" i="8"/>
  <c r="AN196" i="8"/>
  <c r="U232" i="8"/>
  <c r="AA232" i="8" s="1"/>
  <c r="W254" i="8"/>
  <c r="AI282" i="8"/>
  <c r="AN282" i="8"/>
  <c r="AH282" i="8"/>
  <c r="U311" i="8"/>
  <c r="AA311" i="8" s="1"/>
  <c r="W311" i="8"/>
  <c r="X311" i="8" s="1"/>
  <c r="AG186" i="8"/>
  <c r="Z186" i="8"/>
  <c r="AY186" i="8" s="1"/>
  <c r="Y186" i="8"/>
  <c r="Z204" i="8"/>
  <c r="Y204" i="8"/>
  <c r="AG204" i="8"/>
  <c r="AI25" i="8"/>
  <c r="AI29" i="8"/>
  <c r="AI33" i="8"/>
  <c r="AI37" i="8"/>
  <c r="AH60" i="8"/>
  <c r="AH64" i="8"/>
  <c r="AN69" i="8"/>
  <c r="Z76" i="8"/>
  <c r="AY76" i="8" s="1"/>
  <c r="AN127" i="8"/>
  <c r="AI127" i="8"/>
  <c r="AN128" i="8"/>
  <c r="AH128" i="8"/>
  <c r="AH129" i="8"/>
  <c r="AN129" i="8"/>
  <c r="W134" i="8"/>
  <c r="U134" i="8"/>
  <c r="AA134" i="8" s="1"/>
  <c r="AY134" i="8" s="1"/>
  <c r="AG138" i="8"/>
  <c r="AG143" i="8"/>
  <c r="Z143" i="8"/>
  <c r="AY143" i="8" s="1"/>
  <c r="AN156" i="8"/>
  <c r="AI156" i="8"/>
  <c r="AH156" i="8"/>
  <c r="U158" i="8"/>
  <c r="AA158" i="8" s="1"/>
  <c r="AY158" i="8" s="1"/>
  <c r="W184" i="8"/>
  <c r="U184" i="8"/>
  <c r="AA184" i="8" s="1"/>
  <c r="AY184" i="8" s="1"/>
  <c r="U197" i="8"/>
  <c r="AA197" i="8" s="1"/>
  <c r="AI198" i="8"/>
  <c r="AN198" i="8"/>
  <c r="AH198" i="8"/>
  <c r="U204" i="8"/>
  <c r="AA204" i="8" s="1"/>
  <c r="W226" i="8"/>
  <c r="U226" i="8"/>
  <c r="AA226" i="8" s="1"/>
  <c r="AY226" i="8" s="1"/>
  <c r="Z234" i="8"/>
  <c r="AG234" i="8"/>
  <c r="Y234" i="8"/>
  <c r="Y272" i="8"/>
  <c r="AG272" i="8"/>
  <c r="Z272" i="8"/>
  <c r="AY272" i="8" s="1"/>
  <c r="W132" i="8"/>
  <c r="U132" i="8"/>
  <c r="AA132" i="8" s="1"/>
  <c r="AY132" i="8" s="1"/>
  <c r="AI126" i="8"/>
  <c r="AH126" i="8"/>
  <c r="AN130" i="8"/>
  <c r="AH130" i="8"/>
  <c r="W150" i="8"/>
  <c r="X150" i="8" s="1"/>
  <c r="U150" i="8"/>
  <c r="AA150" i="8" s="1"/>
  <c r="AG155" i="8"/>
  <c r="Z155" i="8"/>
  <c r="Y155" i="8"/>
  <c r="W157" i="8"/>
  <c r="U157" i="8"/>
  <c r="AA157" i="8" s="1"/>
  <c r="AY157" i="8" s="1"/>
  <c r="W160" i="8"/>
  <c r="U160" i="8"/>
  <c r="AA160" i="8" s="1"/>
  <c r="AY160" i="8" s="1"/>
  <c r="AN168" i="8"/>
  <c r="AI168" i="8"/>
  <c r="AG175" i="8"/>
  <c r="Z175" i="8"/>
  <c r="AY175" i="8" s="1"/>
  <c r="Y175" i="8"/>
  <c r="AY201" i="8"/>
  <c r="AN205" i="8"/>
  <c r="AI205" i="8"/>
  <c r="AH205" i="8"/>
  <c r="AN279" i="8"/>
  <c r="AI279" i="8"/>
  <c r="AH279" i="8"/>
  <c r="U342" i="8"/>
  <c r="AA342" i="8" s="1"/>
  <c r="W342" i="8"/>
  <c r="X342" i="8" s="1"/>
  <c r="U119" i="8"/>
  <c r="AA119" i="8" s="1"/>
  <c r="W119" i="8"/>
  <c r="X119" i="8" s="1"/>
  <c r="AH5" i="8"/>
  <c r="AH9" i="8"/>
  <c r="AH13" i="8"/>
  <c r="AH17" i="8"/>
  <c r="AH47" i="8"/>
  <c r="W50" i="8"/>
  <c r="AG53" i="8"/>
  <c r="Y53" i="8"/>
  <c r="AH55" i="8"/>
  <c r="V61" i="8"/>
  <c r="AH61" i="8"/>
  <c r="AN65" i="8"/>
  <c r="U69" i="8"/>
  <c r="AA69" i="8" s="1"/>
  <c r="AY69" i="8" s="1"/>
  <c r="W73" i="8"/>
  <c r="X73" i="8" s="1"/>
  <c r="W121" i="8"/>
  <c r="U121" i="8"/>
  <c r="AA121" i="8" s="1"/>
  <c r="AY121" i="8" s="1"/>
  <c r="W122" i="8"/>
  <c r="U122" i="8"/>
  <c r="AA122" i="8" s="1"/>
  <c r="AY122" i="8" s="1"/>
  <c r="AY125" i="8"/>
  <c r="AN126" i="8"/>
  <c r="AI130" i="8"/>
  <c r="AN131" i="8"/>
  <c r="AI131" i="8"/>
  <c r="AH131" i="8"/>
  <c r="AN142" i="8"/>
  <c r="AI142" i="8"/>
  <c r="U148" i="8"/>
  <c r="AA148" i="8" s="1"/>
  <c r="W148" i="8"/>
  <c r="X148" i="8" s="1"/>
  <c r="U153" i="8"/>
  <c r="AA153" i="8" s="1"/>
  <c r="AY153" i="8" s="1"/>
  <c r="AN161" i="8"/>
  <c r="AI161" i="8"/>
  <c r="AH161" i="8"/>
  <c r="U163" i="8"/>
  <c r="AA163" i="8" s="1"/>
  <c r="AY163" i="8" s="1"/>
  <c r="W163" i="8"/>
  <c r="AH168" i="8"/>
  <c r="U174" i="8"/>
  <c r="AA174" i="8" s="1"/>
  <c r="W174" i="8"/>
  <c r="X174" i="8" s="1"/>
  <c r="W177" i="8"/>
  <c r="X177" i="8" s="1"/>
  <c r="U177" i="8"/>
  <c r="AA177" i="8" s="1"/>
  <c r="W199" i="8"/>
  <c r="X199" i="8" s="1"/>
  <c r="U199" i="8"/>
  <c r="AA199" i="8" s="1"/>
  <c r="AG201" i="8"/>
  <c r="Z201" i="8"/>
  <c r="Y201" i="8"/>
  <c r="W203" i="8"/>
  <c r="U203" i="8"/>
  <c r="AA203" i="8" s="1"/>
  <c r="AY203" i="8" s="1"/>
  <c r="U214" i="8"/>
  <c r="AA214" i="8" s="1"/>
  <c r="AY214" i="8" s="1"/>
  <c r="W214" i="8"/>
  <c r="W225" i="8"/>
  <c r="U225" i="8"/>
  <c r="AA225" i="8" s="1"/>
  <c r="AY225" i="8" s="1"/>
  <c r="W271" i="8"/>
  <c r="X271" i="8" s="1"/>
  <c r="U271" i="8"/>
  <c r="AA271" i="8" s="1"/>
  <c r="AI5" i="8"/>
  <c r="AI9" i="8"/>
  <c r="AI13" i="8"/>
  <c r="AI17" i="8"/>
  <c r="AI47" i="8"/>
  <c r="U51" i="8"/>
  <c r="AA51" i="8" s="1"/>
  <c r="W54" i="8"/>
  <c r="AI55" i="8"/>
  <c r="AN61" i="8"/>
  <c r="W63" i="8"/>
  <c r="AI71" i="8"/>
  <c r="AH71" i="8"/>
  <c r="U75" i="8"/>
  <c r="AA75" i="8" s="1"/>
  <c r="W75" i="8"/>
  <c r="X75" i="8" s="1"/>
  <c r="W123" i="8"/>
  <c r="X123" i="8" s="1"/>
  <c r="U123" i="8"/>
  <c r="AA123" i="8" s="1"/>
  <c r="AN132" i="8"/>
  <c r="AH132" i="8"/>
  <c r="AH133" i="8"/>
  <c r="AN133" i="8"/>
  <c r="AN134" i="8"/>
  <c r="AH134" i="8"/>
  <c r="W140" i="8"/>
  <c r="W147" i="8"/>
  <c r="U147" i="8"/>
  <c r="AA147" i="8" s="1"/>
  <c r="AY147" i="8" s="1"/>
  <c r="AG154" i="8"/>
  <c r="Z154" i="8"/>
  <c r="AY154" i="8" s="1"/>
  <c r="Y154" i="8"/>
  <c r="AN158" i="8"/>
  <c r="AI158" i="8"/>
  <c r="Z162" i="8"/>
  <c r="Y162" i="8"/>
  <c r="AG164" i="8"/>
  <c r="Z164" i="8"/>
  <c r="Y164" i="8"/>
  <c r="W166" i="8"/>
  <c r="X166" i="8" s="1"/>
  <c r="U166" i="8"/>
  <c r="AA166" i="8" s="1"/>
  <c r="AN167" i="8"/>
  <c r="AI167" i="8"/>
  <c r="AH167" i="8"/>
  <c r="Z173" i="8"/>
  <c r="Y173" i="8"/>
  <c r="AN191" i="8"/>
  <c r="AI191" i="8"/>
  <c r="AH191" i="8"/>
  <c r="AI208" i="8"/>
  <c r="AN208" i="8"/>
  <c r="W211" i="8"/>
  <c r="U211" i="8"/>
  <c r="AA211" i="8" s="1"/>
  <c r="AY211" i="8" s="1"/>
  <c r="AN221" i="8"/>
  <c r="AI221" i="8"/>
  <c r="AH221" i="8"/>
  <c r="AH329" i="8"/>
  <c r="AI329" i="8"/>
  <c r="AN329" i="8"/>
  <c r="U129" i="8"/>
  <c r="AA129" i="8" s="1"/>
  <c r="AY129" i="8" s="1"/>
  <c r="W129" i="8"/>
  <c r="AN136" i="8"/>
  <c r="AI136" i="8"/>
  <c r="AH136" i="8"/>
  <c r="AY138" i="8"/>
  <c r="W139" i="8"/>
  <c r="X139" i="8" s="1"/>
  <c r="U139" i="8"/>
  <c r="AA139" i="8" s="1"/>
  <c r="AN141" i="8"/>
  <c r="AI141" i="8"/>
  <c r="AH141" i="8"/>
  <c r="W156" i="8"/>
  <c r="U156" i="8"/>
  <c r="AA156" i="8" s="1"/>
  <c r="AY156" i="8" s="1"/>
  <c r="AN184" i="8"/>
  <c r="AI184" i="8"/>
  <c r="AH184" i="8"/>
  <c r="AG187" i="8"/>
  <c r="Z187" i="8"/>
  <c r="AY187" i="8" s="1"/>
  <c r="W194" i="8"/>
  <c r="U194" i="8"/>
  <c r="AA194" i="8" s="1"/>
  <c r="AY194" i="8" s="1"/>
  <c r="W233" i="8"/>
  <c r="X233" i="8" s="1"/>
  <c r="U233" i="8"/>
  <c r="AA233" i="8" s="1"/>
  <c r="U238" i="8"/>
  <c r="AA238" i="8" s="1"/>
  <c r="W238" i="8"/>
  <c r="X238" i="8" s="1"/>
  <c r="Y242" i="8"/>
  <c r="AG242" i="8"/>
  <c r="Z242" i="8"/>
  <c r="U265" i="8"/>
  <c r="AA265" i="8" s="1"/>
  <c r="W265" i="8"/>
  <c r="X265" i="8" s="1"/>
  <c r="AY339" i="8"/>
  <c r="AN121" i="8"/>
  <c r="AH121" i="8"/>
  <c r="U49" i="8"/>
  <c r="AA49" i="8" s="1"/>
  <c r="AY49" i="8" s="1"/>
  <c r="AI49" i="8"/>
  <c r="U52" i="8"/>
  <c r="AA52" i="8" s="1"/>
  <c r="AY52" i="8" s="1"/>
  <c r="AN56" i="8"/>
  <c r="AH66" i="8"/>
  <c r="V71" i="8"/>
  <c r="AG120" i="8"/>
  <c r="U127" i="8"/>
  <c r="AA127" i="8" s="1"/>
  <c r="AY127" i="8" s="1"/>
  <c r="U130" i="8"/>
  <c r="AA130" i="8" s="1"/>
  <c r="AY130" i="8" s="1"/>
  <c r="W131" i="8"/>
  <c r="U131" i="8"/>
  <c r="AA131" i="8" s="1"/>
  <c r="AY131" i="8" s="1"/>
  <c r="AN145" i="8"/>
  <c r="AI145" i="8"/>
  <c r="AH145" i="8"/>
  <c r="AN153" i="8"/>
  <c r="AI153" i="8"/>
  <c r="AN157" i="8"/>
  <c r="AI157" i="8"/>
  <c r="AH157" i="8"/>
  <c r="AN160" i="8"/>
  <c r="AI160" i="8"/>
  <c r="AH160" i="8"/>
  <c r="U162" i="8"/>
  <c r="AA162" i="8" s="1"/>
  <c r="U173" i="8"/>
  <c r="AA173" i="8" s="1"/>
  <c r="AG183" i="8"/>
  <c r="Z183" i="8"/>
  <c r="Y187" i="8"/>
  <c r="Z202" i="8"/>
  <c r="Y202" i="8"/>
  <c r="AG202" i="8"/>
  <c r="AN203" i="8"/>
  <c r="AH203" i="8"/>
  <c r="AI203" i="8"/>
  <c r="W210" i="8"/>
  <c r="AI212" i="8"/>
  <c r="AN212" i="8"/>
  <c r="AH212" i="8"/>
  <c r="Z218" i="8"/>
  <c r="AY218" i="8" s="1"/>
  <c r="AG218" i="8"/>
  <c r="Y218" i="8"/>
  <c r="W299" i="8"/>
  <c r="X299" i="8" s="1"/>
  <c r="U299" i="8"/>
  <c r="AA299" i="8" s="1"/>
  <c r="U318" i="8"/>
  <c r="AA318" i="8" s="1"/>
  <c r="W318" i="8"/>
  <c r="X318" i="8" s="1"/>
  <c r="AG50" i="8"/>
  <c r="AN163" i="8"/>
  <c r="V181" i="8"/>
  <c r="V212" i="8"/>
  <c r="AN226" i="8"/>
  <c r="AG235" i="8"/>
  <c r="W252" i="8"/>
  <c r="X252" i="8" s="1"/>
  <c r="Z253" i="8"/>
  <c r="Y253" i="8"/>
  <c r="AN289" i="8"/>
  <c r="AI289" i="8"/>
  <c r="AH289" i="8"/>
  <c r="W231" i="8"/>
  <c r="X231" i="8" s="1"/>
  <c r="U231" i="8"/>
  <c r="AA231" i="8" s="1"/>
  <c r="AN241" i="8"/>
  <c r="AH241" i="8"/>
  <c r="U251" i="8"/>
  <c r="AA251" i="8" s="1"/>
  <c r="W251" i="8"/>
  <c r="X251" i="8" s="1"/>
  <c r="AN255" i="8"/>
  <c r="AH255" i="8"/>
  <c r="AH261" i="8"/>
  <c r="AI261" i="8"/>
  <c r="W267" i="8"/>
  <c r="X267" i="8" s="1"/>
  <c r="U267" i="8"/>
  <c r="AA267" i="8" s="1"/>
  <c r="AN281" i="8"/>
  <c r="AI281" i="8"/>
  <c r="AH281" i="8"/>
  <c r="W292" i="8"/>
  <c r="U292" i="8"/>
  <c r="AA292" i="8" s="1"/>
  <c r="AY292" i="8" s="1"/>
  <c r="U319" i="8"/>
  <c r="AA319" i="8" s="1"/>
  <c r="AH135" i="8"/>
  <c r="AH151" i="8"/>
  <c r="AH171" i="8"/>
  <c r="AH189" i="8"/>
  <c r="AN192" i="8"/>
  <c r="AI192" i="8"/>
  <c r="W196" i="8"/>
  <c r="AI206" i="8"/>
  <c r="AH209" i="8"/>
  <c r="AH217" i="8"/>
  <c r="AH222" i="8"/>
  <c r="U234" i="8"/>
  <c r="AA234" i="8" s="1"/>
  <c r="AY234" i="8" s="1"/>
  <c r="AI241" i="8"/>
  <c r="AH254" i="8"/>
  <c r="AI254" i="8"/>
  <c r="AI255" i="8"/>
  <c r="AI259" i="8"/>
  <c r="AH259" i="8"/>
  <c r="AI260" i="8"/>
  <c r="AH260" i="8"/>
  <c r="AN261" i="8"/>
  <c r="AI263" i="8"/>
  <c r="AN263" i="8"/>
  <c r="W269" i="8"/>
  <c r="X269" i="8" s="1"/>
  <c r="U269" i="8"/>
  <c r="AA269" i="8" s="1"/>
  <c r="Z270" i="8"/>
  <c r="AY270" i="8" s="1"/>
  <c r="AG270" i="8"/>
  <c r="U273" i="8"/>
  <c r="AA273" i="8" s="1"/>
  <c r="AG276" i="8"/>
  <c r="Z276" i="8"/>
  <c r="AY276" i="8" s="1"/>
  <c r="Y276" i="8"/>
  <c r="AI277" i="8"/>
  <c r="AN277" i="8"/>
  <c r="AH277" i="8"/>
  <c r="W282" i="8"/>
  <c r="U282" i="8"/>
  <c r="AA282" i="8" s="1"/>
  <c r="AY282" i="8" s="1"/>
  <c r="AI303" i="8"/>
  <c r="AN303" i="8"/>
  <c r="AH303" i="8"/>
  <c r="W307" i="8"/>
  <c r="X307" i="8" s="1"/>
  <c r="U307" i="8"/>
  <c r="AA307" i="8" s="1"/>
  <c r="Y310" i="8"/>
  <c r="AG310" i="8"/>
  <c r="AY330" i="8"/>
  <c r="Y344" i="8"/>
  <c r="AG344" i="8"/>
  <c r="Z344" i="8"/>
  <c r="AY344" i="8" s="1"/>
  <c r="U353" i="8"/>
  <c r="AA353" i="8" s="1"/>
  <c r="W353" i="8"/>
  <c r="X353" i="8" s="1"/>
  <c r="AI135" i="8"/>
  <c r="AI151" i="8"/>
  <c r="AI171" i="8"/>
  <c r="U189" i="8"/>
  <c r="AA189" i="8" s="1"/>
  <c r="AY189" i="8" s="1"/>
  <c r="AN189" i="8"/>
  <c r="AH192" i="8"/>
  <c r="V198" i="8"/>
  <c r="U202" i="8"/>
  <c r="AA202" i="8" s="1"/>
  <c r="AY202" i="8" s="1"/>
  <c r="AN206" i="8"/>
  <c r="AN207" i="8"/>
  <c r="AI207" i="8"/>
  <c r="AI209" i="8"/>
  <c r="AN217" i="8"/>
  <c r="AN222" i="8"/>
  <c r="U227" i="8"/>
  <c r="AA227" i="8" s="1"/>
  <c r="AY227" i="8" s="1"/>
  <c r="U235" i="8"/>
  <c r="AA235" i="8" s="1"/>
  <c r="W244" i="8"/>
  <c r="X244" i="8" s="1"/>
  <c r="Z245" i="8"/>
  <c r="Y245" i="8"/>
  <c r="U249" i="8"/>
  <c r="AA249" i="8" s="1"/>
  <c r="AY249" i="8" s="1"/>
  <c r="AG253" i="8"/>
  <c r="AN254" i="8"/>
  <c r="AN259" i="8"/>
  <c r="AN260" i="8"/>
  <c r="AH263" i="8"/>
  <c r="Y270" i="8"/>
  <c r="Y284" i="8"/>
  <c r="Z284" i="8"/>
  <c r="AY284" i="8" s="1"/>
  <c r="AG284" i="8"/>
  <c r="W300" i="8"/>
  <c r="U300" i="8"/>
  <c r="AA300" i="8" s="1"/>
  <c r="AY300" i="8" s="1"/>
  <c r="W309" i="8"/>
  <c r="U309" i="8"/>
  <c r="AA309" i="8" s="1"/>
  <c r="AY309" i="8" s="1"/>
  <c r="Z310" i="8"/>
  <c r="U314" i="8"/>
  <c r="AA314" i="8" s="1"/>
  <c r="W314" i="8"/>
  <c r="X314" i="8" s="1"/>
  <c r="U329" i="8"/>
  <c r="AA329" i="8" s="1"/>
  <c r="AY329" i="8" s="1"/>
  <c r="W329" i="8"/>
  <c r="U144" i="8"/>
  <c r="AA144" i="8" s="1"/>
  <c r="AY144" i="8" s="1"/>
  <c r="U155" i="8"/>
  <c r="AA155" i="8" s="1"/>
  <c r="AY155" i="8" s="1"/>
  <c r="U164" i="8"/>
  <c r="AA164" i="8" s="1"/>
  <c r="AY164" i="8" s="1"/>
  <c r="U170" i="8"/>
  <c r="AA170" i="8" s="1"/>
  <c r="AY170" i="8" s="1"/>
  <c r="U176" i="8"/>
  <c r="AA176" i="8" s="1"/>
  <c r="U183" i="8"/>
  <c r="AA183" i="8" s="1"/>
  <c r="AY183" i="8" s="1"/>
  <c r="W216" i="8"/>
  <c r="X216" i="8" s="1"/>
  <c r="U216" i="8"/>
  <c r="AA216" i="8" s="1"/>
  <c r="U221" i="8"/>
  <c r="AA221" i="8" s="1"/>
  <c r="AY221" i="8" s="1"/>
  <c r="AN225" i="8"/>
  <c r="AI225" i="8"/>
  <c r="V243" i="8"/>
  <c r="W248" i="8"/>
  <c r="X248" i="8" s="1"/>
  <c r="U248" i="8"/>
  <c r="AA248" i="8" s="1"/>
  <c r="Y249" i="8"/>
  <c r="V261" i="8"/>
  <c r="W275" i="8"/>
  <c r="X275" i="8" s="1"/>
  <c r="AN292" i="8"/>
  <c r="AH292" i="8"/>
  <c r="AI292" i="8"/>
  <c r="W304" i="8"/>
  <c r="X304" i="8" s="1"/>
  <c r="U304" i="8"/>
  <c r="AA304" i="8" s="1"/>
  <c r="W333" i="8"/>
  <c r="U333" i="8"/>
  <c r="AA333" i="8" s="1"/>
  <c r="AY333" i="8" s="1"/>
  <c r="AN211" i="8"/>
  <c r="AI211" i="8"/>
  <c r="AY213" i="8"/>
  <c r="AY242" i="8"/>
  <c r="W255" i="8"/>
  <c r="U255" i="8"/>
  <c r="AA255" i="8" s="1"/>
  <c r="AY255" i="8" s="1"/>
  <c r="W277" i="8"/>
  <c r="U277" i="8"/>
  <c r="AA277" i="8" s="1"/>
  <c r="AY277" i="8" s="1"/>
  <c r="W289" i="8"/>
  <c r="U289" i="8"/>
  <c r="AA289" i="8" s="1"/>
  <c r="AY289" i="8" s="1"/>
  <c r="W293" i="8"/>
  <c r="U293" i="8"/>
  <c r="AA293" i="8" s="1"/>
  <c r="AY293" i="8" s="1"/>
  <c r="W303" i="8"/>
  <c r="W362" i="8"/>
  <c r="X362" i="8" s="1"/>
  <c r="U362" i="8"/>
  <c r="AA362" i="8" s="1"/>
  <c r="AI374" i="8"/>
  <c r="AH374" i="8"/>
  <c r="AN374" i="8"/>
  <c r="AH188" i="8"/>
  <c r="AH193" i="8"/>
  <c r="W206" i="8"/>
  <c r="V208" i="8"/>
  <c r="AH211" i="8"/>
  <c r="AI214" i="8"/>
  <c r="W228" i="8"/>
  <c r="X228" i="8" s="1"/>
  <c r="Z235" i="8"/>
  <c r="W236" i="8"/>
  <c r="X236" i="8" s="1"/>
  <c r="AI245" i="8"/>
  <c r="AN245" i="8"/>
  <c r="AH245" i="8"/>
  <c r="AG249" i="8"/>
  <c r="W258" i="8"/>
  <c r="U258" i="8"/>
  <c r="AA258" i="8" s="1"/>
  <c r="AY258" i="8" s="1"/>
  <c r="W260" i="8"/>
  <c r="AN290" i="8"/>
  <c r="AI290" i="8"/>
  <c r="AH290" i="8"/>
  <c r="AN309" i="8"/>
  <c r="AH309" i="8"/>
  <c r="W316" i="8"/>
  <c r="X316" i="8" s="1"/>
  <c r="U316" i="8"/>
  <c r="AA316" i="8" s="1"/>
  <c r="AG320" i="8"/>
  <c r="Y320" i="8"/>
  <c r="Z320" i="8"/>
  <c r="AN287" i="8"/>
  <c r="AI287" i="8"/>
  <c r="AG323" i="8"/>
  <c r="Z325" i="8"/>
  <c r="U346" i="8"/>
  <c r="AA346" i="8" s="1"/>
  <c r="W346" i="8"/>
  <c r="X346" i="8" s="1"/>
  <c r="W376" i="8"/>
  <c r="X376" i="8" s="1"/>
  <c r="U376" i="8"/>
  <c r="AA376" i="8" s="1"/>
  <c r="V263" i="8"/>
  <c r="W280" i="8"/>
  <c r="X280" i="8" s="1"/>
  <c r="AH287" i="8"/>
  <c r="U290" i="8"/>
  <c r="AA290" i="8" s="1"/>
  <c r="AY290" i="8" s="1"/>
  <c r="W295" i="8"/>
  <c r="X295" i="8" s="1"/>
  <c r="AG296" i="8"/>
  <c r="AH300" i="8"/>
  <c r="AI306" i="8"/>
  <c r="AH306" i="8"/>
  <c r="U320" i="8"/>
  <c r="AA320" i="8" s="1"/>
  <c r="U340" i="8"/>
  <c r="AA340" i="8" s="1"/>
  <c r="AY340" i="8" s="1"/>
  <c r="W340" i="8"/>
  <c r="U341" i="8"/>
  <c r="AA341" i="8" s="1"/>
  <c r="W355" i="8"/>
  <c r="X355" i="8" s="1"/>
  <c r="U355" i="8"/>
  <c r="AA355" i="8" s="1"/>
  <c r="AN331" i="8"/>
  <c r="AH331" i="8"/>
  <c r="AI332" i="8"/>
  <c r="AH332" i="8"/>
  <c r="AG339" i="8"/>
  <c r="Y339" i="8"/>
  <c r="AG341" i="8"/>
  <c r="Z341" i="8"/>
  <c r="U364" i="8"/>
  <c r="AA364" i="8" s="1"/>
  <c r="AY364" i="8" s="1"/>
  <c r="W364" i="8"/>
  <c r="U390" i="8"/>
  <c r="AA390" i="8" s="1"/>
  <c r="W394" i="8"/>
  <c r="X394" i="8" s="1"/>
  <c r="U394" i="8"/>
  <c r="AA394" i="8" s="1"/>
  <c r="V239" i="8"/>
  <c r="V247" i="8"/>
  <c r="V257" i="8"/>
  <c r="U281" i="8"/>
  <c r="AA281" i="8" s="1"/>
  <c r="AY281" i="8" s="1"/>
  <c r="AG286" i="8"/>
  <c r="V288" i="8"/>
  <c r="AI291" i="8"/>
  <c r="AH291" i="8"/>
  <c r="AH294" i="8"/>
  <c r="U296" i="8"/>
  <c r="AA296" i="8" s="1"/>
  <c r="AY296" i="8" s="1"/>
  <c r="AI301" i="8"/>
  <c r="U310" i="8"/>
  <c r="AA310" i="8" s="1"/>
  <c r="W312" i="8"/>
  <c r="X312" i="8" s="1"/>
  <c r="U321" i="8"/>
  <c r="AA321" i="8" s="1"/>
  <c r="AI331" i="8"/>
  <c r="AN332" i="8"/>
  <c r="AI336" i="8"/>
  <c r="AN336" i="8"/>
  <c r="Z339" i="8"/>
  <c r="Y341" i="8"/>
  <c r="U345" i="8"/>
  <c r="AA345" i="8" s="1"/>
  <c r="W347" i="8"/>
  <c r="X347" i="8" s="1"/>
  <c r="U347" i="8"/>
  <c r="AA347" i="8" s="1"/>
  <c r="W351" i="8"/>
  <c r="W361" i="8"/>
  <c r="X361" i="8" s="1"/>
  <c r="U361" i="8"/>
  <c r="AA361" i="8" s="1"/>
  <c r="W404" i="8"/>
  <c r="X404" i="8" s="1"/>
  <c r="U404" i="8"/>
  <c r="AA404" i="8" s="1"/>
  <c r="Z412" i="8"/>
  <c r="AG412" i="8"/>
  <c r="Y412" i="8"/>
  <c r="U287" i="8"/>
  <c r="AA287" i="8" s="1"/>
  <c r="AY287" i="8" s="1"/>
  <c r="AI294" i="8"/>
  <c r="AN301" i="8"/>
  <c r="AN302" i="8"/>
  <c r="AI302" i="8"/>
  <c r="U323" i="8"/>
  <c r="AA323" i="8" s="1"/>
  <c r="AY323" i="8" s="1"/>
  <c r="AI338" i="8"/>
  <c r="AH338" i="8"/>
  <c r="AG345" i="8"/>
  <c r="Y345" i="8"/>
  <c r="Z345" i="8"/>
  <c r="AI356" i="8"/>
  <c r="AN356" i="8"/>
  <c r="AH356" i="8"/>
  <c r="U237" i="8"/>
  <c r="AA237" i="8" s="1"/>
  <c r="U245" i="8"/>
  <c r="AA245" i="8" s="1"/>
  <c r="AY245" i="8" s="1"/>
  <c r="U253" i="8"/>
  <c r="AA253" i="8" s="1"/>
  <c r="Z286" i="8"/>
  <c r="AY286" i="8" s="1"/>
  <c r="Y296" i="8"/>
  <c r="V298" i="8"/>
  <c r="AH302" i="8"/>
  <c r="V308" i="8"/>
  <c r="U313" i="8"/>
  <c r="AA313" i="8" s="1"/>
  <c r="Z321" i="8"/>
  <c r="Y323" i="8"/>
  <c r="AI334" i="8"/>
  <c r="AN334" i="8"/>
  <c r="AH334" i="8"/>
  <c r="AH335" i="8"/>
  <c r="AN338" i="8"/>
  <c r="AH340" i="8"/>
  <c r="AN340" i="8"/>
  <c r="U343" i="8"/>
  <c r="AA343" i="8" s="1"/>
  <c r="W343" i="8"/>
  <c r="X343" i="8" s="1"/>
  <c r="V266" i="8"/>
  <c r="V274" i="8"/>
  <c r="AG324" i="8"/>
  <c r="Y324" i="8"/>
  <c r="U325" i="8"/>
  <c r="AA325" i="8" s="1"/>
  <c r="AG330" i="8"/>
  <c r="Y330" i="8"/>
  <c r="AI335" i="8"/>
  <c r="Y350" i="8"/>
  <c r="Z350" i="8"/>
  <c r="AG350" i="8"/>
  <c r="Y358" i="8"/>
  <c r="Z358" i="8"/>
  <c r="AY358" i="8" s="1"/>
  <c r="U366" i="8"/>
  <c r="AA366" i="8" s="1"/>
  <c r="W366" i="8"/>
  <c r="X366" i="8" s="1"/>
  <c r="W368" i="8"/>
  <c r="X368" i="8" s="1"/>
  <c r="U368" i="8"/>
  <c r="AA368" i="8" s="1"/>
  <c r="V338" i="8"/>
  <c r="W363" i="8"/>
  <c r="X363" i="8" s="1"/>
  <c r="U363" i="8"/>
  <c r="AA363" i="8" s="1"/>
  <c r="U397" i="8"/>
  <c r="AA397" i="8" s="1"/>
  <c r="W400" i="8"/>
  <c r="X400" i="8" s="1"/>
  <c r="V409" i="8"/>
  <c r="W419" i="8"/>
  <c r="X419" i="8" s="1"/>
  <c r="U419" i="8"/>
  <c r="AA419" i="8" s="1"/>
  <c r="AG378" i="8"/>
  <c r="U385" i="8"/>
  <c r="AA385" i="8" s="1"/>
  <c r="W385" i="8"/>
  <c r="X385" i="8" s="1"/>
  <c r="Y397" i="8"/>
  <c r="Z397" i="8"/>
  <c r="W411" i="8"/>
  <c r="X411" i="8" s="1"/>
  <c r="U411" i="8"/>
  <c r="AA411" i="8" s="1"/>
  <c r="Y439" i="8"/>
  <c r="AG439" i="8"/>
  <c r="W477" i="8"/>
  <c r="X477" i="8" s="1"/>
  <c r="U477" i="8"/>
  <c r="AA477" i="8" s="1"/>
  <c r="W352" i="8"/>
  <c r="X352" i="8" s="1"/>
  <c r="U352" i="8"/>
  <c r="AA352" i="8" s="1"/>
  <c r="AH357" i="8"/>
  <c r="AI357" i="8"/>
  <c r="W365" i="8"/>
  <c r="X365" i="8" s="1"/>
  <c r="U365" i="8"/>
  <c r="AA365" i="8" s="1"/>
  <c r="W377" i="8"/>
  <c r="AI380" i="8"/>
  <c r="AH380" i="8"/>
  <c r="Z384" i="8"/>
  <c r="AY384" i="8" s="1"/>
  <c r="Y384" i="8"/>
  <c r="V332" i="8"/>
  <c r="AN357" i="8"/>
  <c r="U388" i="8"/>
  <c r="AA388" i="8" s="1"/>
  <c r="W389" i="8"/>
  <c r="X389" i="8" s="1"/>
  <c r="W395" i="8"/>
  <c r="X395" i="8" s="1"/>
  <c r="U395" i="8"/>
  <c r="AA395" i="8" s="1"/>
  <c r="W396" i="8"/>
  <c r="X396" i="8" s="1"/>
  <c r="U396" i="8"/>
  <c r="AA396" i="8" s="1"/>
  <c r="AG397" i="8"/>
  <c r="U403" i="8"/>
  <c r="AA403" i="8" s="1"/>
  <c r="AY403" i="8" s="1"/>
  <c r="U406" i="8"/>
  <c r="AA406" i="8" s="1"/>
  <c r="W406" i="8"/>
  <c r="X406" i="8" s="1"/>
  <c r="AG414" i="8"/>
  <c r="Z414" i="8"/>
  <c r="Z416" i="8"/>
  <c r="Y416" i="8"/>
  <c r="U446" i="8"/>
  <c r="AA446" i="8" s="1"/>
  <c r="W446" i="8"/>
  <c r="X446" i="8" s="1"/>
  <c r="W348" i="8"/>
  <c r="X348" i="8" s="1"/>
  <c r="U348" i="8"/>
  <c r="AA348" i="8" s="1"/>
  <c r="V357" i="8"/>
  <c r="V360" i="8"/>
  <c r="AY375" i="8"/>
  <c r="U382" i="8"/>
  <c r="AA382" i="8" s="1"/>
  <c r="W382" i="8"/>
  <c r="X382" i="8" s="1"/>
  <c r="W387" i="8"/>
  <c r="X387" i="8" s="1"/>
  <c r="U387" i="8"/>
  <c r="AA387" i="8" s="1"/>
  <c r="Z388" i="8"/>
  <c r="Y388" i="8"/>
  <c r="W393" i="8"/>
  <c r="X393" i="8" s="1"/>
  <c r="U393" i="8"/>
  <c r="AA393" i="8" s="1"/>
  <c r="Z403" i="8"/>
  <c r="Y403" i="8"/>
  <c r="AG403" i="8"/>
  <c r="U410" i="8"/>
  <c r="AA410" i="8" s="1"/>
  <c r="W431" i="8"/>
  <c r="X431" i="8" s="1"/>
  <c r="U431" i="8"/>
  <c r="AA431" i="8" s="1"/>
  <c r="AG436" i="8"/>
  <c r="Z436" i="8"/>
  <c r="AH351" i="8"/>
  <c r="AN351" i="8"/>
  <c r="V359" i="8"/>
  <c r="U370" i="8"/>
  <c r="AA370" i="8" s="1"/>
  <c r="AH377" i="8"/>
  <c r="AN377" i="8"/>
  <c r="AI377" i="8"/>
  <c r="AI384" i="8"/>
  <c r="AN384" i="8"/>
  <c r="Y413" i="8"/>
  <c r="AG413" i="8"/>
  <c r="Z413" i="8"/>
  <c r="AY413" i="8" s="1"/>
  <c r="AY414" i="8"/>
  <c r="Z423" i="8"/>
  <c r="Y423" i="8"/>
  <c r="AG423" i="8"/>
  <c r="U442" i="8"/>
  <c r="AA442" i="8" s="1"/>
  <c r="W442" i="8"/>
  <c r="X442" i="8" s="1"/>
  <c r="Y370" i="8"/>
  <c r="AG370" i="8"/>
  <c r="Z370" i="8"/>
  <c r="Y375" i="8"/>
  <c r="AG375" i="8"/>
  <c r="AH384" i="8"/>
  <c r="AN388" i="8"/>
  <c r="AH388" i="8"/>
  <c r="U398" i="8"/>
  <c r="AA398" i="8" s="1"/>
  <c r="W398" i="8"/>
  <c r="X398" i="8" s="1"/>
  <c r="AG399" i="8"/>
  <c r="Z399" i="8"/>
  <c r="Y399" i="8"/>
  <c r="W401" i="8"/>
  <c r="U401" i="8"/>
  <c r="AA401" i="8" s="1"/>
  <c r="AY401" i="8" s="1"/>
  <c r="Y405" i="8"/>
  <c r="AG405" i="8"/>
  <c r="AY412" i="8"/>
  <c r="U420" i="8"/>
  <c r="AA420" i="8" s="1"/>
  <c r="W420" i="8"/>
  <c r="X420" i="8" s="1"/>
  <c r="Y428" i="8"/>
  <c r="AG428" i="8"/>
  <c r="Z428" i="8"/>
  <c r="W432" i="8"/>
  <c r="U432" i="8"/>
  <c r="AA432" i="8" s="1"/>
  <c r="AY432" i="8" s="1"/>
  <c r="W433" i="8"/>
  <c r="X433" i="8" s="1"/>
  <c r="U433" i="8"/>
  <c r="AA433" i="8" s="1"/>
  <c r="U448" i="8"/>
  <c r="AA448" i="8" s="1"/>
  <c r="W448" i="8"/>
  <c r="X448" i="8" s="1"/>
  <c r="W424" i="8"/>
  <c r="X424" i="8" s="1"/>
  <c r="U424" i="8"/>
  <c r="AA424" i="8" s="1"/>
  <c r="W425" i="8"/>
  <c r="X425" i="8" s="1"/>
  <c r="U425" i="8"/>
  <c r="AA425" i="8" s="1"/>
  <c r="W426" i="8"/>
  <c r="U427" i="8"/>
  <c r="AA427" i="8" s="1"/>
  <c r="W427" i="8"/>
  <c r="X427" i="8" s="1"/>
  <c r="AG437" i="8"/>
  <c r="AN454" i="8"/>
  <c r="AI454" i="8"/>
  <c r="AH454" i="8"/>
  <c r="V367" i="8"/>
  <c r="V383" i="8"/>
  <c r="V407" i="8"/>
  <c r="U416" i="8"/>
  <c r="AA416" i="8" s="1"/>
  <c r="AY416" i="8" s="1"/>
  <c r="U423" i="8"/>
  <c r="AA423" i="8" s="1"/>
  <c r="U428" i="8"/>
  <c r="AA428" i="8" s="1"/>
  <c r="U429" i="8"/>
  <c r="AA429" i="8" s="1"/>
  <c r="Y432" i="8"/>
  <c r="W441" i="8"/>
  <c r="X441" i="8" s="1"/>
  <c r="U441" i="8"/>
  <c r="AA441" i="8" s="1"/>
  <c r="W450" i="8"/>
  <c r="X450" i="8" s="1"/>
  <c r="U450" i="8"/>
  <c r="AA450" i="8" s="1"/>
  <c r="AH481" i="8"/>
  <c r="AN481" i="8"/>
  <c r="AI481" i="8"/>
  <c r="W503" i="8"/>
  <c r="X503" i="8" s="1"/>
  <c r="U503" i="8"/>
  <c r="AA503" i="8" s="1"/>
  <c r="W391" i="8"/>
  <c r="X391" i="8" s="1"/>
  <c r="W422" i="8"/>
  <c r="X422" i="8" s="1"/>
  <c r="U422" i="8"/>
  <c r="AA422" i="8" s="1"/>
  <c r="Z429" i="8"/>
  <c r="Y430" i="8"/>
  <c r="AG430" i="8"/>
  <c r="U440" i="8"/>
  <c r="AA440" i="8" s="1"/>
  <c r="W444" i="8"/>
  <c r="X444" i="8" s="1"/>
  <c r="W445" i="8"/>
  <c r="X445" i="8" s="1"/>
  <c r="U445" i="8"/>
  <c r="AA445" i="8" s="1"/>
  <c r="U447" i="8"/>
  <c r="AA447" i="8" s="1"/>
  <c r="W447" i="8"/>
  <c r="Z461" i="8"/>
  <c r="AY461" i="8" s="1"/>
  <c r="AG461" i="8"/>
  <c r="Y461" i="8"/>
  <c r="V402" i="8"/>
  <c r="U405" i="8"/>
  <c r="AA405" i="8" s="1"/>
  <c r="AY405" i="8" s="1"/>
  <c r="Z421" i="8"/>
  <c r="AY421" i="8" s="1"/>
  <c r="Z430" i="8"/>
  <c r="AY430" i="8" s="1"/>
  <c r="AI432" i="8"/>
  <c r="AH432" i="8"/>
  <c r="U449" i="8"/>
  <c r="AA449" i="8" s="1"/>
  <c r="W449" i="8"/>
  <c r="X449" i="8" s="1"/>
  <c r="W452" i="8"/>
  <c r="X452" i="8" s="1"/>
  <c r="U452" i="8"/>
  <c r="AA452" i="8" s="1"/>
  <c r="AN401" i="8"/>
  <c r="AI401" i="8"/>
  <c r="W417" i="8"/>
  <c r="X417" i="8" s="1"/>
  <c r="U417" i="8"/>
  <c r="AA417" i="8" s="1"/>
  <c r="AN429" i="8"/>
  <c r="AI429" i="8"/>
  <c r="AH429" i="8"/>
  <c r="U439" i="8"/>
  <c r="AA439" i="8" s="1"/>
  <c r="U443" i="8"/>
  <c r="AA443" i="8" s="1"/>
  <c r="W443" i="8"/>
  <c r="X443" i="8" s="1"/>
  <c r="AG447" i="8"/>
  <c r="Z447" i="8"/>
  <c r="Y447" i="8"/>
  <c r="V372" i="8"/>
  <c r="V386" i="8"/>
  <c r="V415" i="8"/>
  <c r="AG421" i="8"/>
  <c r="U437" i="8"/>
  <c r="AA437" i="8" s="1"/>
  <c r="AY437" i="8" s="1"/>
  <c r="W460" i="8"/>
  <c r="W464" i="8"/>
  <c r="X464" i="8" s="1"/>
  <c r="W466" i="8"/>
  <c r="X466" i="8" s="1"/>
  <c r="U466" i="8"/>
  <c r="AA466" i="8" s="1"/>
  <c r="W467" i="8"/>
  <c r="X467" i="8" s="1"/>
  <c r="U467" i="8"/>
  <c r="AA467" i="8" s="1"/>
  <c r="W487" i="8"/>
  <c r="W490" i="8"/>
  <c r="U490" i="8"/>
  <c r="AA490" i="8" s="1"/>
  <c r="AY490" i="8" s="1"/>
  <c r="U506" i="8"/>
  <c r="AA506" i="8" s="1"/>
  <c r="W506" i="8"/>
  <c r="X506" i="8" s="1"/>
  <c r="W474" i="8"/>
  <c r="X474" i="8" s="1"/>
  <c r="U474" i="8"/>
  <c r="AA474" i="8" s="1"/>
  <c r="W498" i="8"/>
  <c r="U498" i="8"/>
  <c r="AA498" i="8" s="1"/>
  <c r="AY498" i="8" s="1"/>
  <c r="W501" i="8"/>
  <c r="X501" i="8" s="1"/>
  <c r="U501" i="8"/>
  <c r="AA501" i="8" s="1"/>
  <c r="AG438" i="8"/>
  <c r="W458" i="8"/>
  <c r="X458" i="8" s="1"/>
  <c r="U458" i="8"/>
  <c r="AA458" i="8" s="1"/>
  <c r="Y471" i="8"/>
  <c r="W476" i="8"/>
  <c r="X476" i="8" s="1"/>
  <c r="U476" i="8"/>
  <c r="AA476" i="8" s="1"/>
  <c r="AY482" i="8"/>
  <c r="Z491" i="8"/>
  <c r="AG491" i="8"/>
  <c r="W451" i="8"/>
  <c r="X451" i="8" s="1"/>
  <c r="W453" i="8"/>
  <c r="X453" i="8" s="1"/>
  <c r="V457" i="8"/>
  <c r="U481" i="8"/>
  <c r="AA481" i="8" s="1"/>
  <c r="AY481" i="8" s="1"/>
  <c r="U483" i="8"/>
  <c r="AA483" i="8" s="1"/>
  <c r="AY483" i="8" s="1"/>
  <c r="W483" i="8"/>
  <c r="Y491" i="8"/>
  <c r="AG459" i="8"/>
  <c r="Z459" i="8"/>
  <c r="AY459" i="8" s="1"/>
  <c r="Y459" i="8"/>
  <c r="AG462" i="8"/>
  <c r="Z462" i="8"/>
  <c r="AY462" i="8" s="1"/>
  <c r="W465" i="8"/>
  <c r="X465" i="8" s="1"/>
  <c r="U465" i="8"/>
  <c r="AA465" i="8" s="1"/>
  <c r="AN488" i="8"/>
  <c r="AI488" i="8"/>
  <c r="AH488" i="8"/>
  <c r="Z505" i="8"/>
  <c r="AY505" i="8" s="1"/>
  <c r="Y505" i="8"/>
  <c r="AG505" i="8"/>
  <c r="Z454" i="8"/>
  <c r="AY454" i="8" s="1"/>
  <c r="Y454" i="8"/>
  <c r="W455" i="8"/>
  <c r="X455" i="8" s="1"/>
  <c r="Y462" i="8"/>
  <c r="Z469" i="8"/>
  <c r="AY469" i="8" s="1"/>
  <c r="AG469" i="8"/>
  <c r="Y469" i="8"/>
  <c r="V475" i="8"/>
  <c r="U456" i="8"/>
  <c r="AA456" i="8" s="1"/>
  <c r="W456" i="8"/>
  <c r="X456" i="8" s="1"/>
  <c r="AN460" i="8"/>
  <c r="AI460" i="8"/>
  <c r="AH460" i="8"/>
  <c r="V472" i="8"/>
  <c r="U479" i="8"/>
  <c r="AA479" i="8" s="1"/>
  <c r="W479" i="8"/>
  <c r="X479" i="8" s="1"/>
  <c r="Z463" i="8"/>
  <c r="AY463" i="8" s="1"/>
  <c r="U488" i="8"/>
  <c r="AA488" i="8" s="1"/>
  <c r="AY488" i="8" s="1"/>
  <c r="AI490" i="8"/>
  <c r="W509" i="8"/>
  <c r="X509" i="8" s="1"/>
  <c r="U509" i="8"/>
  <c r="AA509" i="8" s="1"/>
  <c r="W521" i="8"/>
  <c r="X521" i="8" s="1"/>
  <c r="U521" i="8"/>
  <c r="AA521" i="8" s="1"/>
  <c r="W546" i="8"/>
  <c r="U546" i="8"/>
  <c r="AA546" i="8" s="1"/>
  <c r="AY546" i="8" s="1"/>
  <c r="AG515" i="8"/>
  <c r="Z515" i="8"/>
  <c r="Y515" i="8"/>
  <c r="W470" i="8"/>
  <c r="X470" i="8" s="1"/>
  <c r="AI483" i="8"/>
  <c r="AH486" i="8"/>
  <c r="AN486" i="8"/>
  <c r="V502" i="8"/>
  <c r="U515" i="8"/>
  <c r="AA515" i="8" s="1"/>
  <c r="AY515" i="8" s="1"/>
  <c r="AN516" i="8"/>
  <c r="AI516" i="8"/>
  <c r="AH516" i="8"/>
  <c r="AH463" i="8"/>
  <c r="AN480" i="8"/>
  <c r="AI480" i="8"/>
  <c r="AN483" i="8"/>
  <c r="AN484" i="8"/>
  <c r="AI484" i="8"/>
  <c r="AH484" i="8"/>
  <c r="Y542" i="8"/>
  <c r="AG542" i="8"/>
  <c r="Z542" i="8"/>
  <c r="V493" i="8"/>
  <c r="AN504" i="8"/>
  <c r="AI504" i="8"/>
  <c r="U511" i="8"/>
  <c r="AA511" i="8" s="1"/>
  <c r="AY511" i="8" s="1"/>
  <c r="U517" i="8"/>
  <c r="AA517" i="8" s="1"/>
  <c r="AY517" i="8" s="1"/>
  <c r="W517" i="8"/>
  <c r="W522" i="8"/>
  <c r="X522" i="8" s="1"/>
  <c r="AG524" i="8"/>
  <c r="Z524" i="8"/>
  <c r="AY524" i="8" s="1"/>
  <c r="Y524" i="8"/>
  <c r="AG533" i="8"/>
  <c r="Z533" i="8"/>
  <c r="AY533" i="8" s="1"/>
  <c r="Y533" i="8"/>
  <c r="U539" i="8"/>
  <c r="AA539" i="8" s="1"/>
  <c r="W539" i="8"/>
  <c r="X539" i="8" s="1"/>
  <c r="W516" i="8"/>
  <c r="U516" i="8"/>
  <c r="AA516" i="8" s="1"/>
  <c r="AY516" i="8" s="1"/>
  <c r="W518" i="8"/>
  <c r="X518" i="8" s="1"/>
  <c r="U518" i="8"/>
  <c r="AA518" i="8" s="1"/>
  <c r="V473" i="8"/>
  <c r="W480" i="8"/>
  <c r="U480" i="8"/>
  <c r="AA480" i="8" s="1"/>
  <c r="AY480" i="8" s="1"/>
  <c r="U492" i="8"/>
  <c r="AA492" i="8" s="1"/>
  <c r="W492" i="8"/>
  <c r="X492" i="8" s="1"/>
  <c r="Z523" i="8"/>
  <c r="Y523" i="8"/>
  <c r="AG523" i="8"/>
  <c r="V513" i="8"/>
  <c r="V527" i="8"/>
  <c r="U566" i="8"/>
  <c r="AA566" i="8" s="1"/>
  <c r="W566" i="8"/>
  <c r="X566" i="8" s="1"/>
  <c r="V510" i="8"/>
  <c r="V514" i="8"/>
  <c r="W530" i="8"/>
  <c r="U530" i="8"/>
  <c r="AA530" i="8" s="1"/>
  <c r="AY530" i="8" s="1"/>
  <c r="AN557" i="8"/>
  <c r="AI557" i="8"/>
  <c r="AH557" i="8"/>
  <c r="U519" i="8"/>
  <c r="AA519" i="8" s="1"/>
  <c r="W519" i="8"/>
  <c r="X519" i="8" s="1"/>
  <c r="W526" i="8"/>
  <c r="X526" i="8" s="1"/>
  <c r="U526" i="8"/>
  <c r="AA526" i="8" s="1"/>
  <c r="AY542" i="8"/>
  <c r="AN546" i="8"/>
  <c r="AI546" i="8"/>
  <c r="AH546" i="8"/>
  <c r="Y550" i="8"/>
  <c r="AG550" i="8"/>
  <c r="Z550" i="8"/>
  <c r="AY550" i="8" s="1"/>
  <c r="U549" i="8"/>
  <c r="AA549" i="8" s="1"/>
  <c r="W549" i="8"/>
  <c r="X549" i="8" s="1"/>
  <c r="Z554" i="8"/>
  <c r="AY554" i="8" s="1"/>
  <c r="AN512" i="8"/>
  <c r="AI512" i="8"/>
  <c r="U523" i="8"/>
  <c r="AA523" i="8" s="1"/>
  <c r="AY523" i="8" s="1"/>
  <c r="W529" i="8"/>
  <c r="U529" i="8"/>
  <c r="AA529" i="8" s="1"/>
  <c r="AY529" i="8" s="1"/>
  <c r="AH530" i="8"/>
  <c r="AN530" i="8"/>
  <c r="Z535" i="8"/>
  <c r="AY535" i="8" s="1"/>
  <c r="AG535" i="8"/>
  <c r="AI538" i="8"/>
  <c r="AN538" i="8"/>
  <c r="AH538" i="8"/>
  <c r="W553" i="8"/>
  <c r="X553" i="8" s="1"/>
  <c r="U553" i="8"/>
  <c r="AA553" i="8" s="1"/>
  <c r="U559" i="8"/>
  <c r="AA559" i="8" s="1"/>
  <c r="AY559" i="8" s="1"/>
  <c r="W559" i="8"/>
  <c r="V484" i="8"/>
  <c r="V507" i="8"/>
  <c r="AH512" i="8"/>
  <c r="AI530" i="8"/>
  <c r="Y535" i="8"/>
  <c r="AN541" i="8"/>
  <c r="AI541" i="8"/>
  <c r="U545" i="8"/>
  <c r="AA545" i="8" s="1"/>
  <c r="AY545" i="8" s="1"/>
  <c r="W545" i="8"/>
  <c r="V500" i="8"/>
  <c r="V508" i="8"/>
  <c r="V520" i="8"/>
  <c r="V534" i="8"/>
  <c r="AI536" i="8"/>
  <c r="AH545" i="8"/>
  <c r="AN545" i="8"/>
  <c r="AI545" i="8"/>
  <c r="U536" i="8"/>
  <c r="AA536" i="8" s="1"/>
  <c r="AY536" i="8" s="1"/>
  <c r="V538" i="8"/>
  <c r="V540" i="8"/>
  <c r="W541" i="8"/>
  <c r="U541" i="8"/>
  <c r="AA541" i="8" s="1"/>
  <c r="AY541" i="8" s="1"/>
  <c r="W547" i="8"/>
  <c r="U547" i="8"/>
  <c r="AA547" i="8" s="1"/>
  <c r="AY547" i="8" s="1"/>
  <c r="W551" i="8"/>
  <c r="X551" i="8" s="1"/>
  <c r="U551" i="8"/>
  <c r="AA551" i="8" s="1"/>
  <c r="W581" i="8"/>
  <c r="U581" i="8"/>
  <c r="AA581" i="8" s="1"/>
  <c r="AY581" i="8" s="1"/>
  <c r="U582" i="8"/>
  <c r="AA582" i="8" s="1"/>
  <c r="AY582" i="8" s="1"/>
  <c r="W582" i="8"/>
  <c r="W598" i="8"/>
  <c r="X598" i="8" s="1"/>
  <c r="U598" i="8"/>
  <c r="AA598" i="8" s="1"/>
  <c r="V528" i="8"/>
  <c r="W562" i="8"/>
  <c r="X562" i="8" s="1"/>
  <c r="U562" i="8"/>
  <c r="AA562" i="8" s="1"/>
  <c r="W610" i="8"/>
  <c r="X610" i="8" s="1"/>
  <c r="U610" i="8"/>
  <c r="AA610" i="8" s="1"/>
  <c r="W561" i="8"/>
  <c r="X561" i="8" s="1"/>
  <c r="U561" i="8"/>
  <c r="AA561" i="8" s="1"/>
  <c r="AN529" i="8"/>
  <c r="AI529" i="8"/>
  <c r="AH529" i="8"/>
  <c r="AN547" i="8"/>
  <c r="AI547" i="8"/>
  <c r="W552" i="8"/>
  <c r="X552" i="8" s="1"/>
  <c r="U552" i="8"/>
  <c r="AA552" i="8" s="1"/>
  <c r="V555" i="8"/>
  <c r="U560" i="8"/>
  <c r="AA560" i="8" s="1"/>
  <c r="AY560" i="8" s="1"/>
  <c r="W560" i="8"/>
  <c r="W571" i="8"/>
  <c r="X571" i="8" s="1"/>
  <c r="U571" i="8"/>
  <c r="AA571" i="8" s="1"/>
  <c r="AN583" i="8"/>
  <c r="AI583" i="8"/>
  <c r="AH583" i="8"/>
  <c r="U612" i="8"/>
  <c r="AA612" i="8" s="1"/>
  <c r="W612" i="8"/>
  <c r="X612" i="8" s="1"/>
  <c r="AN579" i="8"/>
  <c r="AI579" i="8"/>
  <c r="AH579" i="8"/>
  <c r="W595" i="8"/>
  <c r="X595" i="8" s="1"/>
  <c r="U595" i="8"/>
  <c r="AA595" i="8" s="1"/>
  <c r="Z597" i="8"/>
  <c r="Y597" i="8"/>
  <c r="W604" i="8"/>
  <c r="U604" i="8"/>
  <c r="AA604" i="8" s="1"/>
  <c r="AY604" i="8" s="1"/>
  <c r="V531" i="8"/>
  <c r="AN564" i="8"/>
  <c r="AI564" i="8"/>
  <c r="W591" i="8"/>
  <c r="U591" i="8"/>
  <c r="AA591" i="8" s="1"/>
  <c r="AY591" i="8" s="1"/>
  <c r="U597" i="8"/>
  <c r="AA597" i="8" s="1"/>
  <c r="AG606" i="8"/>
  <c r="Z606" i="8"/>
  <c r="AY606" i="8" s="1"/>
  <c r="Y606" i="8"/>
  <c r="AG556" i="8"/>
  <c r="Z611" i="8"/>
  <c r="Y611" i="8"/>
  <c r="AG611" i="8"/>
  <c r="V544" i="8"/>
  <c r="AH548" i="8"/>
  <c r="Y556" i="8"/>
  <c r="AH560" i="8"/>
  <c r="AN560" i="8"/>
  <c r="W576" i="8"/>
  <c r="X576" i="8" s="1"/>
  <c r="U576" i="8"/>
  <c r="AA576" i="8" s="1"/>
  <c r="W583" i="8"/>
  <c r="U583" i="8"/>
  <c r="AA583" i="8" s="1"/>
  <c r="AY583" i="8" s="1"/>
  <c r="W596" i="8"/>
  <c r="X596" i="8" s="1"/>
  <c r="U596" i="8"/>
  <c r="AA596" i="8" s="1"/>
  <c r="AN597" i="8"/>
  <c r="AI597" i="8"/>
  <c r="AH597" i="8"/>
  <c r="U599" i="8"/>
  <c r="AA599" i="8" s="1"/>
  <c r="AY599" i="8" s="1"/>
  <c r="W599" i="8"/>
  <c r="U611" i="8"/>
  <c r="AA611" i="8" s="1"/>
  <c r="U613" i="8"/>
  <c r="AA613" i="8" s="1"/>
  <c r="W613" i="8"/>
  <c r="X613" i="8" s="1"/>
  <c r="AH616" i="8"/>
  <c r="AN617" i="8"/>
  <c r="W568" i="8"/>
  <c r="U568" i="8"/>
  <c r="AA568" i="8" s="1"/>
  <c r="AY568" i="8" s="1"/>
  <c r="AN570" i="8"/>
  <c r="AI570" i="8"/>
  <c r="AH570" i="8"/>
  <c r="W579" i="8"/>
  <c r="U579" i="8"/>
  <c r="AA579" i="8" s="1"/>
  <c r="AY579" i="8" s="1"/>
  <c r="AG572" i="8"/>
  <c r="Z572" i="8"/>
  <c r="Y572" i="8"/>
  <c r="U587" i="8"/>
  <c r="AA587" i="8" s="1"/>
  <c r="W587" i="8"/>
  <c r="X587" i="8" s="1"/>
  <c r="AH592" i="8"/>
  <c r="AN592" i="8"/>
  <c r="AI592" i="8"/>
  <c r="Z621" i="8"/>
  <c r="Y621" i="8"/>
  <c r="AG621" i="8"/>
  <c r="AN624" i="8"/>
  <c r="AI624" i="8"/>
  <c r="AH624" i="8"/>
  <c r="V569" i="8"/>
  <c r="W578" i="8"/>
  <c r="W588" i="8"/>
  <c r="X588" i="8" s="1"/>
  <c r="U588" i="8"/>
  <c r="AA588" i="8" s="1"/>
  <c r="W589" i="8"/>
  <c r="U589" i="8"/>
  <c r="AA589" i="8" s="1"/>
  <c r="AY589" i="8" s="1"/>
  <c r="W593" i="8"/>
  <c r="X593" i="8" s="1"/>
  <c r="U593" i="8"/>
  <c r="AA593" i="8" s="1"/>
  <c r="W594" i="8"/>
  <c r="X594" i="8" s="1"/>
  <c r="U594" i="8"/>
  <c r="AA594" i="8" s="1"/>
  <c r="V603" i="8"/>
  <c r="W614" i="8"/>
  <c r="X614" i="8" s="1"/>
  <c r="W619" i="8"/>
  <c r="X619" i="8" s="1"/>
  <c r="U619" i="8"/>
  <c r="AA619" i="8" s="1"/>
  <c r="U624" i="8"/>
  <c r="AA624" i="8" s="1"/>
  <c r="Z625" i="8"/>
  <c r="Y625" i="8"/>
  <c r="AN585" i="8"/>
  <c r="AI585" i="8"/>
  <c r="W623" i="8"/>
  <c r="X623" i="8" s="1"/>
  <c r="AN625" i="8"/>
  <c r="AH625" i="8"/>
  <c r="U627" i="8"/>
  <c r="AA627" i="8" s="1"/>
  <c r="AH577" i="8"/>
  <c r="AH581" i="8"/>
  <c r="V585" i="8"/>
  <c r="V602" i="8"/>
  <c r="W607" i="8"/>
  <c r="X607" i="8" s="1"/>
  <c r="U607" i="8"/>
  <c r="AA607" i="8" s="1"/>
  <c r="W608" i="8"/>
  <c r="X608" i="8" s="1"/>
  <c r="U608" i="8"/>
  <c r="AA608" i="8" s="1"/>
  <c r="AI625" i="8"/>
  <c r="W600" i="8"/>
  <c r="X600" i="8" s="1"/>
  <c r="U600" i="8"/>
  <c r="AA600" i="8" s="1"/>
  <c r="Z605" i="8"/>
  <c r="AY605" i="8" s="1"/>
  <c r="Y605" i="8"/>
  <c r="AG618" i="8"/>
  <c r="Z618" i="8"/>
  <c r="AN568" i="8"/>
  <c r="AH568" i="8"/>
  <c r="AI573" i="8"/>
  <c r="AH573" i="8"/>
  <c r="AN574" i="8"/>
  <c r="AI574" i="8"/>
  <c r="AH574" i="8"/>
  <c r="V580" i="8"/>
  <c r="AN582" i="8"/>
  <c r="AN589" i="8"/>
  <c r="AI589" i="8"/>
  <c r="AH589" i="8"/>
  <c r="AI591" i="8"/>
  <c r="Y618" i="8"/>
  <c r="V570" i="8"/>
  <c r="V575" i="8"/>
  <c r="V584" i="8"/>
  <c r="V590" i="8"/>
  <c r="W615" i="8"/>
  <c r="X615" i="8" s="1"/>
  <c r="U615" i="8"/>
  <c r="AA615" i="8" s="1"/>
  <c r="Z624" i="8"/>
  <c r="Y624" i="8"/>
  <c r="W626" i="8"/>
  <c r="X626" i="8" s="1"/>
  <c r="AH578" i="8"/>
  <c r="AF281" i="1"/>
  <c r="AL281" i="1"/>
  <c r="AG281" i="1"/>
  <c r="AL284" i="1"/>
  <c r="AF284" i="1"/>
  <c r="AG284" i="1"/>
  <c r="AL272" i="1"/>
  <c r="AG272" i="1"/>
  <c r="AF272" i="1"/>
  <c r="AL278" i="1"/>
  <c r="AG278" i="1"/>
  <c r="AF278" i="1"/>
  <c r="AL275" i="1"/>
  <c r="AG275" i="1"/>
  <c r="AF275" i="1"/>
  <c r="AF300" i="1"/>
  <c r="AL300" i="1"/>
  <c r="AL308" i="1"/>
  <c r="AF308" i="1"/>
  <c r="AF276" i="1"/>
  <c r="AL273" i="1"/>
  <c r="AL276" i="1"/>
  <c r="T289" i="1"/>
  <c r="AG273" i="1"/>
  <c r="T293" i="1"/>
  <c r="T313" i="1"/>
  <c r="AG279" i="1"/>
  <c r="U282" i="1"/>
  <c r="AG300" i="1"/>
  <c r="AG301" i="1"/>
  <c r="AF301" i="1"/>
  <c r="AG308" i="1"/>
  <c r="AG316" i="1"/>
  <c r="AL316" i="1"/>
  <c r="AF316" i="1"/>
  <c r="AL301" i="1"/>
  <c r="W345" i="1"/>
  <c r="AE345" i="1"/>
  <c r="AL295" i="1"/>
  <c r="AF295" i="1"/>
  <c r="T339" i="1"/>
  <c r="AE370" i="1"/>
  <c r="X370" i="1"/>
  <c r="W370" i="1"/>
  <c r="T316" i="1"/>
  <c r="AG318" i="1"/>
  <c r="AG321" i="1"/>
  <c r="AG324" i="1"/>
  <c r="AL318" i="1"/>
  <c r="AF325" i="1"/>
  <c r="AL325" i="1"/>
  <c r="T312" i="1"/>
  <c r="T319" i="1"/>
  <c r="AG325" i="1"/>
  <c r="U376" i="1"/>
  <c r="S376" i="1"/>
  <c r="Y376" i="1" s="1"/>
  <c r="T357" i="1"/>
  <c r="AE391" i="1"/>
  <c r="X391" i="1"/>
  <c r="T408" i="1"/>
  <c r="T416" i="1"/>
  <c r="T359" i="1"/>
  <c r="T412" i="1"/>
  <c r="T420" i="1"/>
  <c r="U378" i="1"/>
  <c r="V378" i="1" s="1"/>
  <c r="T384" i="1"/>
  <c r="T392" i="1"/>
  <c r="T400" i="1"/>
  <c r="T559" i="1"/>
  <c r="U559" i="1" s="1"/>
  <c r="V559" i="1" s="1"/>
  <c r="T560" i="1"/>
  <c r="S560" i="1" s="1"/>
  <c r="Y560" i="1" s="1"/>
  <c r="T567" i="1"/>
  <c r="S567" i="1" s="1"/>
  <c r="Y567" i="1" s="1"/>
  <c r="T563" i="1"/>
  <c r="S563" i="1" s="1"/>
  <c r="Y563" i="1" s="1"/>
  <c r="T566" i="1"/>
  <c r="S566" i="1" s="1"/>
  <c r="Y566" i="1" s="1"/>
  <c r="T561" i="1"/>
  <c r="S561" i="1" s="1"/>
  <c r="Y561" i="1" s="1"/>
  <c r="T569" i="1"/>
  <c r="S569" i="1" s="1"/>
  <c r="Y569" i="1" s="1"/>
  <c r="T568" i="1"/>
  <c r="S568" i="1" s="1"/>
  <c r="Y568" i="1" s="1"/>
  <c r="T558" i="1"/>
  <c r="S558" i="1" s="1"/>
  <c r="Y558" i="1" s="1"/>
  <c r="U374" i="1" l="1"/>
  <c r="V374" i="1" s="1"/>
  <c r="AE374" i="1" s="1"/>
  <c r="U363" i="1"/>
  <c r="V363" i="1" s="1"/>
  <c r="W363" i="1" s="1"/>
  <c r="U402" i="1"/>
  <c r="V402" i="1" s="1"/>
  <c r="AE402" i="1" s="1"/>
  <c r="U422" i="1"/>
  <c r="S381" i="1"/>
  <c r="Y381" i="1" s="1"/>
  <c r="S362" i="1"/>
  <c r="Y362" i="1" s="1"/>
  <c r="U394" i="1"/>
  <c r="V394" i="1" s="1"/>
  <c r="AE394" i="1" s="1"/>
  <c r="AE401" i="1"/>
  <c r="AL401" i="1" s="1"/>
  <c r="U274" i="1"/>
  <c r="V274" i="1" s="1"/>
  <c r="AE274" i="1" s="1"/>
  <c r="AL274" i="1" s="1"/>
  <c r="W401" i="1"/>
  <c r="S401" i="1"/>
  <c r="Y401" i="1" s="1"/>
  <c r="U414" i="1"/>
  <c r="V414" i="1" s="1"/>
  <c r="AE414" i="1" s="1"/>
  <c r="U423" i="1"/>
  <c r="V423" i="1" s="1"/>
  <c r="AE423" i="1" s="1"/>
  <c r="U406" i="1"/>
  <c r="V406" i="1" s="1"/>
  <c r="AE406" i="1" s="1"/>
  <c r="S354" i="1"/>
  <c r="Y354" i="1" s="1"/>
  <c r="AE354" i="1"/>
  <c r="AL354" i="1" s="1"/>
  <c r="X354" i="1"/>
  <c r="AE397" i="1"/>
  <c r="AL397" i="1" s="1"/>
  <c r="AF404" i="1"/>
  <c r="U343" i="1"/>
  <c r="V343" i="1" s="1"/>
  <c r="W343" i="1" s="1"/>
  <c r="U410" i="1"/>
  <c r="V410" i="1" s="1"/>
  <c r="AE410" i="1" s="1"/>
  <c r="AF410" i="1" s="1"/>
  <c r="S308" i="1"/>
  <c r="Y308" i="1" s="1"/>
  <c r="X288" i="1"/>
  <c r="AL404" i="1"/>
  <c r="U413" i="1"/>
  <c r="V413" i="1" s="1"/>
  <c r="AE413" i="1" s="1"/>
  <c r="U294" i="1"/>
  <c r="V294" i="1" s="1"/>
  <c r="X294" i="1" s="1"/>
  <c r="S371" i="1"/>
  <c r="Y371" i="1" s="1"/>
  <c r="S382" i="1"/>
  <c r="Y382" i="1" s="1"/>
  <c r="X297" i="1"/>
  <c r="S367" i="1"/>
  <c r="Y367" i="1" s="1"/>
  <c r="S288" i="1"/>
  <c r="Y288" i="1" s="1"/>
  <c r="AE288" i="1"/>
  <c r="AF288" i="1" s="1"/>
  <c r="AF376" i="1"/>
  <c r="U407" i="1"/>
  <c r="V407" i="1" s="1"/>
  <c r="AE407" i="1" s="1"/>
  <c r="U360" i="1"/>
  <c r="V360" i="1" s="1"/>
  <c r="X360" i="1" s="1"/>
  <c r="S390" i="1"/>
  <c r="Y390" i="1" s="1"/>
  <c r="U391" i="1"/>
  <c r="S395" i="1"/>
  <c r="Y395" i="1" s="1"/>
  <c r="S570" i="1"/>
  <c r="Y570" i="1" s="1"/>
  <c r="W397" i="1"/>
  <c r="U372" i="1"/>
  <c r="V372" i="1" s="1"/>
  <c r="W372" i="1" s="1"/>
  <c r="S323" i="1"/>
  <c r="Y323" i="1" s="1"/>
  <c r="S397" i="1"/>
  <c r="Y397" i="1" s="1"/>
  <c r="AE363" i="1"/>
  <c r="AG363" i="1" s="1"/>
  <c r="U352" i="1"/>
  <c r="V352" i="1" s="1"/>
  <c r="W352" i="1" s="1"/>
  <c r="AE297" i="1"/>
  <c r="AG297" i="1" s="1"/>
  <c r="U309" i="1"/>
  <c r="V309" i="1" s="1"/>
  <c r="X309" i="1" s="1"/>
  <c r="AE369" i="1"/>
  <c r="AF369" i="1" s="1"/>
  <c r="S302" i="1"/>
  <c r="Y302" i="1" s="1"/>
  <c r="S310" i="1"/>
  <c r="Y310" i="1" s="1"/>
  <c r="U285" i="1"/>
  <c r="V285" i="1" s="1"/>
  <c r="W285" i="1" s="1"/>
  <c r="S278" i="1"/>
  <c r="Y278" i="1" s="1"/>
  <c r="S338" i="1"/>
  <c r="Y338" i="1" s="1"/>
  <c r="U320" i="1"/>
  <c r="V320" i="1" s="1"/>
  <c r="W320" i="1" s="1"/>
  <c r="S328" i="1"/>
  <c r="Y328" i="1" s="1"/>
  <c r="U318" i="1"/>
  <c r="W329" i="1"/>
  <c r="S306" i="1"/>
  <c r="Y306" i="1" s="1"/>
  <c r="S307" i="1"/>
  <c r="Y307" i="1" s="1"/>
  <c r="S303" i="1"/>
  <c r="Y303" i="1" s="1"/>
  <c r="S275" i="1"/>
  <c r="Y275" i="1" s="1"/>
  <c r="S403" i="1"/>
  <c r="Y403" i="1" s="1"/>
  <c r="W334" i="1"/>
  <c r="W382" i="1"/>
  <c r="S272" i="1"/>
  <c r="Y272" i="1" s="1"/>
  <c r="S369" i="1"/>
  <c r="Y369" i="1" s="1"/>
  <c r="S301" i="1"/>
  <c r="Y301" i="1" s="1"/>
  <c r="S571" i="1"/>
  <c r="Y571" i="1" s="1"/>
  <c r="W393" i="1"/>
  <c r="U370" i="1"/>
  <c r="X330" i="1"/>
  <c r="W330" i="1"/>
  <c r="S399" i="1"/>
  <c r="Y399" i="1" s="1"/>
  <c r="U325" i="1"/>
  <c r="U361" i="1"/>
  <c r="V361" i="1" s="1"/>
  <c r="AE361" i="1" s="1"/>
  <c r="U419" i="1"/>
  <c r="V419" i="1" s="1"/>
  <c r="AE419" i="1" s="1"/>
  <c r="U336" i="1"/>
  <c r="V336" i="1" s="1"/>
  <c r="AE336" i="1" s="1"/>
  <c r="U327" i="1"/>
  <c r="V327" i="1" s="1"/>
  <c r="W327" i="1" s="1"/>
  <c r="S297" i="1"/>
  <c r="Y297" i="1" s="1"/>
  <c r="U366" i="1"/>
  <c r="V366" i="1" s="1"/>
  <c r="X366" i="1" s="1"/>
  <c r="U295" i="1"/>
  <c r="U398" i="1"/>
  <c r="V398" i="1" s="1"/>
  <c r="AE398" i="1" s="1"/>
  <c r="AG398" i="1" s="1"/>
  <c r="U356" i="1"/>
  <c r="V356" i="1" s="1"/>
  <c r="AE356" i="1" s="1"/>
  <c r="S273" i="1"/>
  <c r="Y273" i="1" s="1"/>
  <c r="X368" i="1"/>
  <c r="AF368" i="1"/>
  <c r="AG368" i="1"/>
  <c r="S286" i="1"/>
  <c r="Y286" i="1" s="1"/>
  <c r="S404" i="1"/>
  <c r="Y404" i="1" s="1"/>
  <c r="S364" i="1"/>
  <c r="Y364" i="1" s="1"/>
  <c r="S329" i="1"/>
  <c r="Y329" i="1" s="1"/>
  <c r="W347" i="1"/>
  <c r="AE358" i="1"/>
  <c r="AF358" i="1" s="1"/>
  <c r="AE329" i="1"/>
  <c r="AG329" i="1" s="1"/>
  <c r="U296" i="1"/>
  <c r="V296" i="1" s="1"/>
  <c r="AE296" i="1" s="1"/>
  <c r="AE364" i="1"/>
  <c r="AG364" i="1" s="1"/>
  <c r="X364" i="1"/>
  <c r="U277" i="1"/>
  <c r="U396" i="1"/>
  <c r="V396" i="1" s="1"/>
  <c r="AE396" i="1" s="1"/>
  <c r="X390" i="1"/>
  <c r="S347" i="1"/>
  <c r="Y347" i="1" s="1"/>
  <c r="AE390" i="1"/>
  <c r="AL390" i="1" s="1"/>
  <c r="AE347" i="1"/>
  <c r="AG347" i="1" s="1"/>
  <c r="S315" i="1"/>
  <c r="Y315" i="1" s="1"/>
  <c r="U349" i="1"/>
  <c r="V349" i="1" s="1"/>
  <c r="W349" i="1" s="1"/>
  <c r="U279" i="1"/>
  <c r="U340" i="1"/>
  <c r="V340" i="1" s="1"/>
  <c r="AE340" i="1" s="1"/>
  <c r="AE334" i="1"/>
  <c r="AG334" i="1" s="1"/>
  <c r="S276" i="1"/>
  <c r="Y276" i="1" s="1"/>
  <c r="S304" i="1"/>
  <c r="Y304" i="1" s="1"/>
  <c r="S334" i="1"/>
  <c r="Y334" i="1" s="1"/>
  <c r="AG311" i="1"/>
  <c r="U386" i="1"/>
  <c r="V386" i="1" s="1"/>
  <c r="X386" i="1" s="1"/>
  <c r="W374" i="1"/>
  <c r="X374" i="1"/>
  <c r="AG376" i="1"/>
  <c r="S380" i="1"/>
  <c r="Y380" i="1" s="1"/>
  <c r="S375" i="1"/>
  <c r="Y375" i="1" s="1"/>
  <c r="S281" i="1"/>
  <c r="Y281" i="1" s="1"/>
  <c r="W291" i="1"/>
  <c r="U418" i="1"/>
  <c r="V418" i="1" s="1"/>
  <c r="W418" i="1" s="1"/>
  <c r="S355" i="1"/>
  <c r="Y355" i="1" s="1"/>
  <c r="U355" i="1"/>
  <c r="V355" i="1" s="1"/>
  <c r="S564" i="1"/>
  <c r="Y564" i="1" s="1"/>
  <c r="AE291" i="1"/>
  <c r="AF291" i="1" s="1"/>
  <c r="W368" i="1"/>
  <c r="S379" i="1"/>
  <c r="Y379" i="1" s="1"/>
  <c r="U377" i="1"/>
  <c r="V377" i="1" s="1"/>
  <c r="X377" i="1" s="1"/>
  <c r="S368" i="1"/>
  <c r="Y368" i="1" s="1"/>
  <c r="U324" i="1"/>
  <c r="S291" i="1"/>
  <c r="Y291" i="1" s="1"/>
  <c r="U299" i="1"/>
  <c r="V299" i="1" s="1"/>
  <c r="W299" i="1" s="1"/>
  <c r="U558" i="8"/>
  <c r="AA558" i="8" s="1"/>
  <c r="AY558" i="8" s="1"/>
  <c r="W558" i="8"/>
  <c r="W532" i="8"/>
  <c r="X532" i="8" s="1"/>
  <c r="U532" i="8"/>
  <c r="AA532" i="8" s="1"/>
  <c r="AY215" i="8"/>
  <c r="AI325" i="8"/>
  <c r="U145" i="8"/>
  <c r="AA145" i="8" s="1"/>
  <c r="AY145" i="8" s="1"/>
  <c r="U182" i="8"/>
  <c r="AA182" i="8" s="1"/>
  <c r="U141" i="8"/>
  <c r="AA141" i="8" s="1"/>
  <c r="AY141" i="8" s="1"/>
  <c r="W133" i="8"/>
  <c r="W43" i="8"/>
  <c r="X43" i="8" s="1"/>
  <c r="W302" i="8"/>
  <c r="U302" i="8"/>
  <c r="AA302" i="8" s="1"/>
  <c r="AY302" i="8" s="1"/>
  <c r="U356" i="8"/>
  <c r="AA356" i="8" s="1"/>
  <c r="AY356" i="8" s="1"/>
  <c r="W356" i="8"/>
  <c r="U291" i="8"/>
  <c r="AA291" i="8" s="1"/>
  <c r="AY291" i="8" s="1"/>
  <c r="W291" i="8"/>
  <c r="U223" i="8"/>
  <c r="AA223" i="8" s="1"/>
  <c r="AY223" i="8" s="1"/>
  <c r="W223" i="8"/>
  <c r="Z327" i="8"/>
  <c r="AY327" i="8" s="1"/>
  <c r="Y327" i="8"/>
  <c r="W65" i="8"/>
  <c r="U65" i="8"/>
  <c r="AA65" i="8" s="1"/>
  <c r="AY65" i="8" s="1"/>
  <c r="Z215" i="8"/>
  <c r="AG215" i="8"/>
  <c r="Y215" i="8"/>
  <c r="W124" i="8"/>
  <c r="U124" i="8"/>
  <c r="AA124" i="8" s="1"/>
  <c r="AY124" i="8" s="1"/>
  <c r="U59" i="8"/>
  <c r="AA59" i="8" s="1"/>
  <c r="AY59" i="8" s="1"/>
  <c r="W59" i="8"/>
  <c r="W230" i="8"/>
  <c r="X230" i="8" s="1"/>
  <c r="U230" i="8"/>
  <c r="AA230" i="8" s="1"/>
  <c r="AI616" i="8"/>
  <c r="Y278" i="8"/>
  <c r="Z617" i="8"/>
  <c r="W622" i="8"/>
  <c r="X622" i="8" s="1"/>
  <c r="AG622" i="8" s="1"/>
  <c r="U601" i="8"/>
  <c r="AA601" i="8" s="1"/>
  <c r="U574" i="8"/>
  <c r="AA574" i="8" s="1"/>
  <c r="AY574" i="8" s="1"/>
  <c r="W489" i="8"/>
  <c r="X489" i="8" s="1"/>
  <c r="AY429" i="8"/>
  <c r="W434" i="8"/>
  <c r="X434" i="8" s="1"/>
  <c r="Z369" i="8"/>
  <c r="AY369" i="8" s="1"/>
  <c r="AN325" i="8"/>
  <c r="AG327" i="8"/>
  <c r="AH327" i="8" s="1"/>
  <c r="Z278" i="8"/>
  <c r="AY278" i="8" s="1"/>
  <c r="AY235" i="8"/>
  <c r="Y128" i="8"/>
  <c r="W224" i="8"/>
  <c r="AY51" i="8"/>
  <c r="Y182" i="8"/>
  <c r="Y268" i="8"/>
  <c r="Y169" i="8"/>
  <c r="W494" i="8"/>
  <c r="X494" i="8" s="1"/>
  <c r="U494" i="8"/>
  <c r="AA494" i="8" s="1"/>
  <c r="U373" i="8"/>
  <c r="AA373" i="8" s="1"/>
  <c r="W373" i="8"/>
  <c r="X373" i="8" s="1"/>
  <c r="W283" i="8"/>
  <c r="X283" i="8" s="1"/>
  <c r="U283" i="8"/>
  <c r="AA283" i="8" s="1"/>
  <c r="U306" i="8"/>
  <c r="AA306" i="8" s="1"/>
  <c r="AY306" i="8" s="1"/>
  <c r="W306" i="8"/>
  <c r="U220" i="8"/>
  <c r="AA220" i="8" s="1"/>
  <c r="W220" i="8"/>
  <c r="X220" i="8" s="1"/>
  <c r="W56" i="8"/>
  <c r="U56" i="8"/>
  <c r="AA56" i="8" s="1"/>
  <c r="AY56" i="8" s="1"/>
  <c r="Y354" i="8"/>
  <c r="AG354" i="8"/>
  <c r="Z354" i="8"/>
  <c r="AY354" i="8" s="1"/>
  <c r="Z237" i="8"/>
  <c r="AY237" i="8" s="1"/>
  <c r="AG237" i="8"/>
  <c r="Y237" i="8"/>
  <c r="Y617" i="8"/>
  <c r="U436" i="8"/>
  <c r="AA436" i="8" s="1"/>
  <c r="U616" i="8"/>
  <c r="AA616" i="8" s="1"/>
  <c r="U609" i="8"/>
  <c r="AA609" i="8" s="1"/>
  <c r="W543" i="8"/>
  <c r="X543" i="8" s="1"/>
  <c r="Z543" i="8" s="1"/>
  <c r="AY543" i="8" s="1"/>
  <c r="W499" i="8"/>
  <c r="X499" i="8" s="1"/>
  <c r="AG499" i="8" s="1"/>
  <c r="AY491" i="8"/>
  <c r="AY447" i="8"/>
  <c r="AG369" i="8"/>
  <c r="AY325" i="8"/>
  <c r="AY321" i="8"/>
  <c r="W322" i="8"/>
  <c r="X322" i="8" s="1"/>
  <c r="Y322" i="8" s="1"/>
  <c r="U336" i="8"/>
  <c r="AA336" i="8" s="1"/>
  <c r="AY336" i="8" s="1"/>
  <c r="Z128" i="8"/>
  <c r="AY128" i="8" s="1"/>
  <c r="Z182" i="8"/>
  <c r="Z268" i="8"/>
  <c r="AY268" i="8" s="1"/>
  <c r="Z169" i="8"/>
  <c r="AY169" i="8" s="1"/>
  <c r="U152" i="8"/>
  <c r="AA152" i="8" s="1"/>
  <c r="W20" i="8"/>
  <c r="X20" i="8" s="1"/>
  <c r="U47" i="8"/>
  <c r="AA47" i="8" s="1"/>
  <c r="AY47" i="8" s="1"/>
  <c r="W392" i="8"/>
  <c r="X392" i="8" s="1"/>
  <c r="U392" i="8"/>
  <c r="AA392" i="8" s="1"/>
  <c r="U285" i="8"/>
  <c r="AA285" i="8" s="1"/>
  <c r="W285" i="8"/>
  <c r="X285" i="8" s="1"/>
  <c r="U126" i="8"/>
  <c r="AA126" i="8" s="1"/>
  <c r="AY126" i="8" s="1"/>
  <c r="W126" i="8"/>
  <c r="Z72" i="8"/>
  <c r="AY72" i="8" s="1"/>
  <c r="Y72" i="8"/>
  <c r="AG72" i="8"/>
  <c r="W620" i="8"/>
  <c r="X620" i="8" s="1"/>
  <c r="U620" i="8"/>
  <c r="AA620" i="8" s="1"/>
  <c r="W548" i="8"/>
  <c r="U548" i="8"/>
  <c r="AA548" i="8" s="1"/>
  <c r="AY548" i="8" s="1"/>
  <c r="U567" i="8"/>
  <c r="AA567" i="8" s="1"/>
  <c r="W567" i="8"/>
  <c r="X567" i="8" s="1"/>
  <c r="Z315" i="8"/>
  <c r="AG315" i="8"/>
  <c r="Y315" i="8"/>
  <c r="U229" i="8"/>
  <c r="AA229" i="8" s="1"/>
  <c r="W229" i="8"/>
  <c r="X229" i="8" s="1"/>
  <c r="U67" i="8"/>
  <c r="AA67" i="8" s="1"/>
  <c r="AY67" i="8" s="1"/>
  <c r="W67" i="8"/>
  <c r="AG525" i="8"/>
  <c r="Z525" i="8"/>
  <c r="AY525" i="8" s="1"/>
  <c r="Y525" i="8"/>
  <c r="AY572" i="8"/>
  <c r="Z565" i="8"/>
  <c r="AY565" i="8" s="1"/>
  <c r="U408" i="8"/>
  <c r="AA408" i="8" s="1"/>
  <c r="AY439" i="8"/>
  <c r="AG496" i="8"/>
  <c r="Z408" i="8"/>
  <c r="U297" i="8"/>
  <c r="AA297" i="8" s="1"/>
  <c r="W246" i="8"/>
  <c r="X246" i="8" s="1"/>
  <c r="Z246" i="8" s="1"/>
  <c r="AY246" i="8" s="1"/>
  <c r="U171" i="8"/>
  <c r="AA171" i="8" s="1"/>
  <c r="AY171" i="8" s="1"/>
  <c r="U172" i="8"/>
  <c r="AA172" i="8" s="1"/>
  <c r="U573" i="8"/>
  <c r="AA573" i="8" s="1"/>
  <c r="AY573" i="8" s="1"/>
  <c r="W573" i="8"/>
  <c r="U537" i="8"/>
  <c r="AA537" i="8" s="1"/>
  <c r="W537" i="8"/>
  <c r="X537" i="8" s="1"/>
  <c r="U379" i="8"/>
  <c r="AA379" i="8" s="1"/>
  <c r="W379" i="8"/>
  <c r="X379" i="8" s="1"/>
  <c r="U188" i="8"/>
  <c r="AA188" i="8" s="1"/>
  <c r="AY188" i="8" s="1"/>
  <c r="W188" i="8"/>
  <c r="U497" i="8"/>
  <c r="AA497" i="8" s="1"/>
  <c r="W497" i="8"/>
  <c r="X497" i="8" s="1"/>
  <c r="W192" i="8"/>
  <c r="U192" i="8"/>
  <c r="AA192" i="8" s="1"/>
  <c r="AY192" i="8" s="1"/>
  <c r="W74" i="8"/>
  <c r="X74" i="8" s="1"/>
  <c r="U74" i="8"/>
  <c r="AA74" i="8" s="1"/>
  <c r="AG321" i="8"/>
  <c r="Y321" i="8"/>
  <c r="AG471" i="8"/>
  <c r="U315" i="8"/>
  <c r="AA315" i="8" s="1"/>
  <c r="AY173" i="8"/>
  <c r="Y616" i="8"/>
  <c r="AI617" i="8"/>
  <c r="W563" i="8"/>
  <c r="X563" i="8" s="1"/>
  <c r="Y563" i="8" s="1"/>
  <c r="AG565" i="8"/>
  <c r="W435" i="8"/>
  <c r="X435" i="8" s="1"/>
  <c r="AG408" i="8"/>
  <c r="AY350" i="8"/>
  <c r="U371" i="8"/>
  <c r="AA371" i="8" s="1"/>
  <c r="W371" i="8"/>
  <c r="X371" i="8" s="1"/>
  <c r="W495" i="8"/>
  <c r="X495" i="8" s="1"/>
  <c r="U495" i="8"/>
  <c r="AA495" i="8" s="1"/>
  <c r="W259" i="8"/>
  <c r="U259" i="8"/>
  <c r="AA259" i="8" s="1"/>
  <c r="AY259" i="8" s="1"/>
  <c r="W179" i="8"/>
  <c r="X179" i="8" s="1"/>
  <c r="U179" i="8"/>
  <c r="AA179" i="8" s="1"/>
  <c r="Z349" i="8"/>
  <c r="AY349" i="8" s="1"/>
  <c r="AG349" i="8"/>
  <c r="Y349" i="8"/>
  <c r="AN57" i="8"/>
  <c r="AH57" i="8"/>
  <c r="U331" i="8"/>
  <c r="AA331" i="8" s="1"/>
  <c r="AY331" i="8" s="1"/>
  <c r="W301" i="8"/>
  <c r="AG313" i="8"/>
  <c r="Z313" i="8"/>
  <c r="AY313" i="8" s="1"/>
  <c r="Y313" i="8"/>
  <c r="Y554" i="8"/>
  <c r="Z496" i="8"/>
  <c r="AY496" i="8" s="1"/>
  <c r="Y378" i="8"/>
  <c r="Z616" i="8"/>
  <c r="AY399" i="8"/>
  <c r="U378" i="8"/>
  <c r="AA378" i="8" s="1"/>
  <c r="AY253" i="8"/>
  <c r="AY320" i="8"/>
  <c r="AY185" i="8"/>
  <c r="W468" i="8"/>
  <c r="X468" i="8" s="1"/>
  <c r="U468" i="8"/>
  <c r="AA468" i="8" s="1"/>
  <c r="U326" i="8"/>
  <c r="AA326" i="8" s="1"/>
  <c r="W326" i="8"/>
  <c r="X326" i="8" s="1"/>
  <c r="W418" i="8"/>
  <c r="X418" i="8" s="1"/>
  <c r="U418" i="8"/>
  <c r="AA418" i="8" s="1"/>
  <c r="W317" i="8"/>
  <c r="X317" i="8" s="1"/>
  <c r="U317" i="8"/>
  <c r="AA317" i="8" s="1"/>
  <c r="W240" i="8"/>
  <c r="X240" i="8" s="1"/>
  <c r="U240" i="8"/>
  <c r="AA240" i="8" s="1"/>
  <c r="AI463" i="8"/>
  <c r="AN463" i="8"/>
  <c r="W264" i="8"/>
  <c r="U264" i="8"/>
  <c r="AA264" i="8" s="1"/>
  <c r="AY264" i="8" s="1"/>
  <c r="Y250" i="8"/>
  <c r="Z250" i="8"/>
  <c r="AY250" i="8" s="1"/>
  <c r="AG250" i="8"/>
  <c r="AE350" i="1"/>
  <c r="AL350" i="1" s="1"/>
  <c r="S350" i="1"/>
  <c r="Y350" i="1" s="1"/>
  <c r="S292" i="1"/>
  <c r="Y292" i="1" s="1"/>
  <c r="X382" i="1"/>
  <c r="S358" i="1"/>
  <c r="Y358" i="1" s="1"/>
  <c r="W358" i="1"/>
  <c r="S565" i="1"/>
  <c r="Y565" i="1" s="1"/>
  <c r="S388" i="1"/>
  <c r="Y388" i="1" s="1"/>
  <c r="W292" i="1"/>
  <c r="U562" i="1"/>
  <c r="V562" i="1" s="1"/>
  <c r="W562" i="1" s="1"/>
  <c r="S405" i="1"/>
  <c r="Y405" i="1" s="1"/>
  <c r="S337" i="1"/>
  <c r="Y337" i="1" s="1"/>
  <c r="X292" i="1"/>
  <c r="AE381" i="1"/>
  <c r="AF381" i="1" s="1"/>
  <c r="S280" i="1"/>
  <c r="Y280" i="1" s="1"/>
  <c r="X298" i="1"/>
  <c r="U568" i="1"/>
  <c r="V568" i="1" s="1"/>
  <c r="AE568" i="1" s="1"/>
  <c r="W381" i="1"/>
  <c r="W350" i="1"/>
  <c r="U283" i="1"/>
  <c r="V283" i="1" s="1"/>
  <c r="W283" i="1" s="1"/>
  <c r="S322" i="1"/>
  <c r="Y322" i="1" s="1"/>
  <c r="U290" i="1"/>
  <c r="V290" i="1" s="1"/>
  <c r="W290" i="1" s="1"/>
  <c r="W417" i="1"/>
  <c r="S305" i="1"/>
  <c r="Y305" i="1" s="1"/>
  <c r="W331" i="1"/>
  <c r="X331" i="1"/>
  <c r="AE331" i="1"/>
  <c r="AL331" i="1" s="1"/>
  <c r="S383" i="1"/>
  <c r="Y383" i="1" s="1"/>
  <c r="U560" i="1"/>
  <c r="V560" i="1" s="1"/>
  <c r="AE560" i="1" s="1"/>
  <c r="U411" i="1"/>
  <c r="V411" i="1" s="1"/>
  <c r="AE411" i="1" s="1"/>
  <c r="AE393" i="1"/>
  <c r="AL393" i="1" s="1"/>
  <c r="AE335" i="1"/>
  <c r="AG335" i="1" s="1"/>
  <c r="X363" i="1"/>
  <c r="AE298" i="1"/>
  <c r="AF298" i="1" s="1"/>
  <c r="AE310" i="1"/>
  <c r="AL310" i="1" s="1"/>
  <c r="U326" i="1"/>
  <c r="V326" i="1" s="1"/>
  <c r="S326" i="1"/>
  <c r="Y326" i="1" s="1"/>
  <c r="S351" i="1"/>
  <c r="Y351" i="1" s="1"/>
  <c r="AE417" i="1"/>
  <c r="AL417" i="1" s="1"/>
  <c r="X335" i="1"/>
  <c r="X310" i="1"/>
  <c r="U287" i="1"/>
  <c r="V287" i="1" s="1"/>
  <c r="S287" i="1"/>
  <c r="Y287" i="1" s="1"/>
  <c r="AG330" i="1"/>
  <c r="S559" i="1"/>
  <c r="Y559" i="1" s="1"/>
  <c r="X565" i="1"/>
  <c r="S393" i="1"/>
  <c r="Y393" i="1" s="1"/>
  <c r="S417" i="1"/>
  <c r="Y417" i="1" s="1"/>
  <c r="S335" i="1"/>
  <c r="Y335" i="1" s="1"/>
  <c r="S344" i="1"/>
  <c r="Y344" i="1" s="1"/>
  <c r="X351" i="1"/>
  <c r="AF330" i="1"/>
  <c r="S385" i="1"/>
  <c r="Y385" i="1" s="1"/>
  <c r="S365" i="1"/>
  <c r="Y365" i="1" s="1"/>
  <c r="S284" i="1"/>
  <c r="Y284" i="1" s="1"/>
  <c r="U276" i="1"/>
  <c r="S331" i="1"/>
  <c r="Y331" i="1" s="1"/>
  <c r="U332" i="1"/>
  <c r="V332" i="1" s="1"/>
  <c r="S332" i="1"/>
  <c r="Y332" i="1" s="1"/>
  <c r="W351" i="1"/>
  <c r="U567" i="1"/>
  <c r="V567" i="1" s="1"/>
  <c r="X567" i="1" s="1"/>
  <c r="AW567" i="1" s="1"/>
  <c r="S298" i="1"/>
  <c r="Y298" i="1" s="1"/>
  <c r="AF351" i="1"/>
  <c r="AL351" i="1"/>
  <c r="AG351" i="1"/>
  <c r="S387" i="1"/>
  <c r="Y387" i="1" s="1"/>
  <c r="S415" i="1"/>
  <c r="Y415" i="1" s="1"/>
  <c r="W369" i="1"/>
  <c r="AF311" i="1"/>
  <c r="U373" i="1"/>
  <c r="V373" i="1" s="1"/>
  <c r="S373" i="1"/>
  <c r="Y373" i="1" s="1"/>
  <c r="S300" i="1"/>
  <c r="Y300" i="1" s="1"/>
  <c r="U300" i="1"/>
  <c r="AE389" i="1"/>
  <c r="AG389" i="1" s="1"/>
  <c r="S345" i="1"/>
  <c r="Y345" i="1" s="1"/>
  <c r="U348" i="1"/>
  <c r="V348" i="1" s="1"/>
  <c r="S348" i="1"/>
  <c r="Y348" i="1" s="1"/>
  <c r="U342" i="1"/>
  <c r="V342" i="1" s="1"/>
  <c r="S342" i="1"/>
  <c r="Y342" i="1" s="1"/>
  <c r="W402" i="1"/>
  <c r="W389" i="1"/>
  <c r="AF305" i="1"/>
  <c r="U409" i="1"/>
  <c r="V409" i="1" s="1"/>
  <c r="S409" i="1"/>
  <c r="Y409" i="1" s="1"/>
  <c r="S421" i="1"/>
  <c r="Y421" i="1" s="1"/>
  <c r="U563" i="1"/>
  <c r="V563" i="1" s="1"/>
  <c r="W563" i="1" s="1"/>
  <c r="X402" i="1"/>
  <c r="S311" i="1"/>
  <c r="Y311" i="1" s="1"/>
  <c r="X305" i="1"/>
  <c r="S333" i="1"/>
  <c r="Y333" i="1" s="1"/>
  <c r="W311" i="1"/>
  <c r="U314" i="1"/>
  <c r="V314" i="1" s="1"/>
  <c r="AE314" i="1" s="1"/>
  <c r="AL305" i="1"/>
  <c r="U317" i="1"/>
  <c r="V317" i="1" s="1"/>
  <c r="S317" i="1"/>
  <c r="Y317" i="1" s="1"/>
  <c r="U346" i="1"/>
  <c r="V346" i="1" s="1"/>
  <c r="S346" i="1"/>
  <c r="Y346" i="1" s="1"/>
  <c r="U353" i="1"/>
  <c r="V353" i="1" s="1"/>
  <c r="S353" i="1"/>
  <c r="Y353" i="1" s="1"/>
  <c r="U566" i="1"/>
  <c r="V566" i="1" s="1"/>
  <c r="AE566" i="1" s="1"/>
  <c r="S321" i="1"/>
  <c r="Y321" i="1" s="1"/>
  <c r="U321" i="1"/>
  <c r="U341" i="1"/>
  <c r="V341" i="1" s="1"/>
  <c r="S341" i="1"/>
  <c r="Y341" i="1" s="1"/>
  <c r="W305" i="1"/>
  <c r="X311" i="1"/>
  <c r="U493" i="8"/>
  <c r="AA493" i="8" s="1"/>
  <c r="W493" i="8"/>
  <c r="X493" i="8" s="1"/>
  <c r="Z455" i="8"/>
  <c r="AY455" i="8" s="1"/>
  <c r="AG455" i="8"/>
  <c r="Y455" i="8"/>
  <c r="W288" i="8"/>
  <c r="X288" i="8" s="1"/>
  <c r="U288" i="8"/>
  <c r="AA288" i="8" s="1"/>
  <c r="AG390" i="8"/>
  <c r="Z390" i="8"/>
  <c r="AY390" i="8" s="1"/>
  <c r="Y390" i="8"/>
  <c r="AG362" i="8"/>
  <c r="Z362" i="8"/>
  <c r="AY362" i="8" s="1"/>
  <c r="Y362" i="8"/>
  <c r="AG626" i="8"/>
  <c r="Z626" i="8"/>
  <c r="Y626" i="8"/>
  <c r="W590" i="8"/>
  <c r="X590" i="8" s="1"/>
  <c r="U590" i="8"/>
  <c r="AA590" i="8" s="1"/>
  <c r="AI572" i="8"/>
  <c r="AH572" i="8"/>
  <c r="AN572" i="8"/>
  <c r="Z596" i="8"/>
  <c r="AY596" i="8" s="1"/>
  <c r="Y596" i="8"/>
  <c r="AG596" i="8"/>
  <c r="AH606" i="8"/>
  <c r="AN606" i="8"/>
  <c r="AI606" i="8"/>
  <c r="Z571" i="8"/>
  <c r="AY571" i="8" s="1"/>
  <c r="Y571" i="8"/>
  <c r="AG571" i="8"/>
  <c r="AN523" i="8"/>
  <c r="AI523" i="8"/>
  <c r="AH523" i="8"/>
  <c r="AG539" i="8"/>
  <c r="Z539" i="8"/>
  <c r="Y539" i="8"/>
  <c r="Z470" i="8"/>
  <c r="AY470" i="8" s="1"/>
  <c r="Y470" i="8"/>
  <c r="AG470" i="8"/>
  <c r="Z521" i="8"/>
  <c r="AG521" i="8"/>
  <c r="Y521" i="8"/>
  <c r="Y489" i="8"/>
  <c r="AG489" i="8"/>
  <c r="Z489" i="8"/>
  <c r="AN459" i="8"/>
  <c r="AH459" i="8"/>
  <c r="AI459" i="8"/>
  <c r="Z453" i="8"/>
  <c r="AY453" i="8" s="1"/>
  <c r="Y453" i="8"/>
  <c r="AG453" i="8"/>
  <c r="Y467" i="8"/>
  <c r="AG467" i="8"/>
  <c r="Z467" i="8"/>
  <c r="AY467" i="8" s="1"/>
  <c r="Y422" i="8"/>
  <c r="AG422" i="8"/>
  <c r="Z422" i="8"/>
  <c r="Z450" i="8"/>
  <c r="AG450" i="8"/>
  <c r="Y450" i="8"/>
  <c r="U407" i="8"/>
  <c r="AA407" i="8" s="1"/>
  <c r="W407" i="8"/>
  <c r="X407" i="8" s="1"/>
  <c r="AG427" i="8"/>
  <c r="Y427" i="8"/>
  <c r="Z427" i="8"/>
  <c r="AG448" i="8"/>
  <c r="Z448" i="8"/>
  <c r="Y448" i="8"/>
  <c r="AI428" i="8"/>
  <c r="AH428" i="8"/>
  <c r="AN428" i="8"/>
  <c r="AG442" i="8"/>
  <c r="Z442" i="8"/>
  <c r="Y442" i="8"/>
  <c r="AY370" i="8"/>
  <c r="AG434" i="8"/>
  <c r="Z434" i="8"/>
  <c r="AY434" i="8" s="1"/>
  <c r="Y434" i="8"/>
  <c r="AG382" i="8"/>
  <c r="Z382" i="8"/>
  <c r="Y382" i="8"/>
  <c r="U357" i="8"/>
  <c r="AA357" i="8" s="1"/>
  <c r="AY357" i="8" s="1"/>
  <c r="W357" i="8"/>
  <c r="AI416" i="8"/>
  <c r="AH416" i="8"/>
  <c r="AN416" i="8"/>
  <c r="Z352" i="8"/>
  <c r="Y352" i="8"/>
  <c r="AG352" i="8"/>
  <c r="AI378" i="8"/>
  <c r="AN378" i="8"/>
  <c r="AH378" i="8"/>
  <c r="AG366" i="8"/>
  <c r="Z366" i="8"/>
  <c r="Y366" i="8"/>
  <c r="Z361" i="8"/>
  <c r="AG361" i="8"/>
  <c r="Y361" i="8"/>
  <c r="AG312" i="8"/>
  <c r="Z312" i="8"/>
  <c r="AY312" i="8" s="1"/>
  <c r="Y312" i="8"/>
  <c r="AH286" i="8"/>
  <c r="AN286" i="8"/>
  <c r="AI286" i="8"/>
  <c r="AN341" i="8"/>
  <c r="AI341" i="8"/>
  <c r="AH341" i="8"/>
  <c r="AG236" i="8"/>
  <c r="Z236" i="8"/>
  <c r="AY236" i="8" s="1"/>
  <c r="Y236" i="8"/>
  <c r="Z248" i="8"/>
  <c r="AG248" i="8"/>
  <c r="Y248" i="8"/>
  <c r="AG318" i="8"/>
  <c r="Y318" i="8"/>
  <c r="Z318" i="8"/>
  <c r="Y123" i="8"/>
  <c r="AG123" i="8"/>
  <c r="Z123" i="8"/>
  <c r="AY123" i="8" s="1"/>
  <c r="W61" i="8"/>
  <c r="U61" i="8"/>
  <c r="AA61" i="8" s="1"/>
  <c r="AY61" i="8" s="1"/>
  <c r="Z172" i="8"/>
  <c r="AY172" i="8" s="1"/>
  <c r="Y172" i="8"/>
  <c r="AG172" i="8"/>
  <c r="AH138" i="8"/>
  <c r="AN138" i="8"/>
  <c r="AI138" i="8"/>
  <c r="AN195" i="8"/>
  <c r="AI195" i="8"/>
  <c r="AH195" i="8"/>
  <c r="AI144" i="8"/>
  <c r="AH144" i="8"/>
  <c r="AN144" i="8"/>
  <c r="AI176" i="8"/>
  <c r="AH176" i="8"/>
  <c r="AN176" i="8"/>
  <c r="AG137" i="8"/>
  <c r="Z137" i="8"/>
  <c r="Y137" i="8"/>
  <c r="AG562" i="8"/>
  <c r="Z562" i="8"/>
  <c r="AY562" i="8" s="1"/>
  <c r="Y562" i="8"/>
  <c r="AN413" i="8"/>
  <c r="AI413" i="8"/>
  <c r="AH413" i="8"/>
  <c r="Z387" i="8"/>
  <c r="Y387" i="8"/>
  <c r="AG387" i="8"/>
  <c r="W360" i="8"/>
  <c r="X360" i="8" s="1"/>
  <c r="U360" i="8"/>
  <c r="AA360" i="8" s="1"/>
  <c r="AI345" i="8"/>
  <c r="AN345" i="8"/>
  <c r="AH345" i="8"/>
  <c r="AI242" i="8"/>
  <c r="AH242" i="8"/>
  <c r="AN242" i="8"/>
  <c r="AG165" i="8"/>
  <c r="Z165" i="8"/>
  <c r="Y165" i="8"/>
  <c r="W584" i="8"/>
  <c r="X584" i="8" s="1"/>
  <c r="U584" i="8"/>
  <c r="AA584" i="8" s="1"/>
  <c r="AG619" i="8"/>
  <c r="Z619" i="8"/>
  <c r="Y619" i="8"/>
  <c r="AY611" i="8"/>
  <c r="U544" i="8"/>
  <c r="AA544" i="8" s="1"/>
  <c r="AY544" i="8" s="1"/>
  <c r="W544" i="8"/>
  <c r="AY597" i="8"/>
  <c r="Z610" i="8"/>
  <c r="AY610" i="8" s="1"/>
  <c r="Y610" i="8"/>
  <c r="AG610" i="8"/>
  <c r="U507" i="8"/>
  <c r="AA507" i="8" s="1"/>
  <c r="W507" i="8"/>
  <c r="X507" i="8" s="1"/>
  <c r="AY526" i="8"/>
  <c r="AY539" i="8"/>
  <c r="Y522" i="8"/>
  <c r="Z522" i="8"/>
  <c r="AY522" i="8" s="1"/>
  <c r="AG522" i="8"/>
  <c r="AN542" i="8"/>
  <c r="AI542" i="8"/>
  <c r="AH542" i="8"/>
  <c r="AY509" i="8"/>
  <c r="AY489" i="8"/>
  <c r="Y451" i="8"/>
  <c r="AG451" i="8"/>
  <c r="Z451" i="8"/>
  <c r="AY451" i="8" s="1"/>
  <c r="AI471" i="8"/>
  <c r="AN471" i="8"/>
  <c r="AH471" i="8"/>
  <c r="AG506" i="8"/>
  <c r="Z506" i="8"/>
  <c r="AY506" i="8" s="1"/>
  <c r="Y506" i="8"/>
  <c r="AY436" i="8"/>
  <c r="AH447" i="8"/>
  <c r="AI447" i="8"/>
  <c r="AN447" i="8"/>
  <c r="AG444" i="8"/>
  <c r="Y444" i="8"/>
  <c r="Z444" i="8"/>
  <c r="AY444" i="8" s="1"/>
  <c r="AG391" i="8"/>
  <c r="Z391" i="8"/>
  <c r="AY391" i="8" s="1"/>
  <c r="Y391" i="8"/>
  <c r="U383" i="8"/>
  <c r="AA383" i="8" s="1"/>
  <c r="W383" i="8"/>
  <c r="X383" i="8" s="1"/>
  <c r="AY427" i="8"/>
  <c r="AY448" i="8"/>
  <c r="AY442" i="8"/>
  <c r="AY382" i="8"/>
  <c r="AH397" i="8"/>
  <c r="AN397" i="8"/>
  <c r="AI397" i="8"/>
  <c r="Y389" i="8"/>
  <c r="AG389" i="8"/>
  <c r="Z389" i="8"/>
  <c r="AY389" i="8" s="1"/>
  <c r="Y363" i="8"/>
  <c r="AG363" i="8"/>
  <c r="Z363" i="8"/>
  <c r="AY363" i="8" s="1"/>
  <c r="AY366" i="8"/>
  <c r="AY310" i="8"/>
  <c r="AG280" i="8"/>
  <c r="Z280" i="8"/>
  <c r="AY280" i="8" s="1"/>
  <c r="Y280" i="8"/>
  <c r="AG346" i="8"/>
  <c r="Y346" i="8"/>
  <c r="Z346" i="8"/>
  <c r="AY346" i="8" s="1"/>
  <c r="AG297" i="8"/>
  <c r="Z297" i="8"/>
  <c r="Y297" i="8"/>
  <c r="AN249" i="8"/>
  <c r="AH249" i="8"/>
  <c r="AI249" i="8"/>
  <c r="AN278" i="8"/>
  <c r="AI278" i="8"/>
  <c r="AH278" i="8"/>
  <c r="U243" i="8"/>
  <c r="AA243" i="8" s="1"/>
  <c r="W243" i="8"/>
  <c r="X243" i="8" s="1"/>
  <c r="AG216" i="8"/>
  <c r="Z216" i="8"/>
  <c r="AY216" i="8" s="1"/>
  <c r="Y216" i="8"/>
  <c r="Z244" i="8"/>
  <c r="AY244" i="8" s="1"/>
  <c r="AG244" i="8"/>
  <c r="Y244" i="8"/>
  <c r="Y269" i="8"/>
  <c r="AG269" i="8"/>
  <c r="Z269" i="8"/>
  <c r="AY269" i="8" s="1"/>
  <c r="AG231" i="8"/>
  <c r="Z231" i="8"/>
  <c r="AY231" i="8" s="1"/>
  <c r="Y231" i="8"/>
  <c r="Z252" i="8"/>
  <c r="AY252" i="8" s="1"/>
  <c r="AG252" i="8"/>
  <c r="Y252" i="8"/>
  <c r="AY318" i="8"/>
  <c r="AH120" i="8"/>
  <c r="AN120" i="8"/>
  <c r="AI120" i="8"/>
  <c r="AG238" i="8"/>
  <c r="Z238" i="8"/>
  <c r="AY238" i="8" s="1"/>
  <c r="Y238" i="8"/>
  <c r="AN187" i="8"/>
  <c r="AI187" i="8"/>
  <c r="AH187" i="8"/>
  <c r="AG75" i="8"/>
  <c r="Z75" i="8"/>
  <c r="Y75" i="8"/>
  <c r="Y271" i="8"/>
  <c r="AG271" i="8"/>
  <c r="Z271" i="8"/>
  <c r="AY271" i="8" s="1"/>
  <c r="AI155" i="8"/>
  <c r="AH155" i="8"/>
  <c r="AN155" i="8"/>
  <c r="AN234" i="8"/>
  <c r="AH234" i="8"/>
  <c r="AI234" i="8"/>
  <c r="AI204" i="8"/>
  <c r="AN204" i="8"/>
  <c r="AH204" i="8"/>
  <c r="AI182" i="8"/>
  <c r="AN182" i="8"/>
  <c r="AH182" i="8"/>
  <c r="AN268" i="8"/>
  <c r="AI268" i="8"/>
  <c r="AH268" i="8"/>
  <c r="AG43" i="8"/>
  <c r="Z43" i="8"/>
  <c r="Y43" i="8"/>
  <c r="AG45" i="8"/>
  <c r="Z45" i="8"/>
  <c r="AY45" i="8" s="1"/>
  <c r="Y45" i="8"/>
  <c r="AY137" i="8"/>
  <c r="Z18" i="8"/>
  <c r="AY18" i="8" s="1"/>
  <c r="Y18" i="8"/>
  <c r="AG18" i="8"/>
  <c r="AG600" i="8"/>
  <c r="Z600" i="8"/>
  <c r="Y600" i="8"/>
  <c r="Y561" i="8"/>
  <c r="Z561" i="8"/>
  <c r="AY561" i="8" s="1"/>
  <c r="AG561" i="8"/>
  <c r="AG549" i="8"/>
  <c r="Z549" i="8"/>
  <c r="AY549" i="8" s="1"/>
  <c r="Y549" i="8"/>
  <c r="AY422" i="8"/>
  <c r="AY352" i="8"/>
  <c r="Z411" i="8"/>
  <c r="AY411" i="8" s="1"/>
  <c r="Y411" i="8"/>
  <c r="AG411" i="8"/>
  <c r="AY361" i="8"/>
  <c r="AY248" i="8"/>
  <c r="AH51" i="8"/>
  <c r="AI51" i="8"/>
  <c r="AN51" i="8"/>
  <c r="AG623" i="8"/>
  <c r="Z623" i="8"/>
  <c r="Y623" i="8"/>
  <c r="W575" i="8"/>
  <c r="X575" i="8" s="1"/>
  <c r="U575" i="8"/>
  <c r="AA575" i="8" s="1"/>
  <c r="AG608" i="8"/>
  <c r="Z608" i="8"/>
  <c r="AY608" i="8" s="1"/>
  <c r="Y608" i="8"/>
  <c r="AG627" i="8"/>
  <c r="Z627" i="8"/>
  <c r="Y627" i="8"/>
  <c r="AG614" i="8"/>
  <c r="Z614" i="8"/>
  <c r="Y614" i="8"/>
  <c r="AN611" i="8"/>
  <c r="AI611" i="8"/>
  <c r="AH611" i="8"/>
  <c r="Z612" i="8"/>
  <c r="AY612" i="8" s="1"/>
  <c r="Y612" i="8"/>
  <c r="AG612" i="8"/>
  <c r="W484" i="8"/>
  <c r="U484" i="8"/>
  <c r="AA484" i="8" s="1"/>
  <c r="AY484" i="8" s="1"/>
  <c r="AI535" i="8"/>
  <c r="AN535" i="8"/>
  <c r="AH535" i="8"/>
  <c r="AH550" i="8"/>
  <c r="AN550" i="8"/>
  <c r="AI550" i="8"/>
  <c r="AG526" i="8"/>
  <c r="Z526" i="8"/>
  <c r="Y526" i="8"/>
  <c r="W514" i="8"/>
  <c r="X514" i="8" s="1"/>
  <c r="U514" i="8"/>
  <c r="AA514" i="8" s="1"/>
  <c r="W473" i="8"/>
  <c r="X473" i="8" s="1"/>
  <c r="U473" i="8"/>
  <c r="AA473" i="8" s="1"/>
  <c r="Z509" i="8"/>
  <c r="AG509" i="8"/>
  <c r="Y509" i="8"/>
  <c r="W475" i="8"/>
  <c r="X475" i="8" s="1"/>
  <c r="U475" i="8"/>
  <c r="AA475" i="8" s="1"/>
  <c r="AH505" i="8"/>
  <c r="AN505" i="8"/>
  <c r="AI505" i="8"/>
  <c r="Y466" i="8"/>
  <c r="AG466" i="8"/>
  <c r="Z466" i="8"/>
  <c r="AY466" i="8" s="1"/>
  <c r="AH421" i="8"/>
  <c r="AN421" i="8"/>
  <c r="AI421" i="8"/>
  <c r="AG443" i="8"/>
  <c r="Z443" i="8"/>
  <c r="Y443" i="8"/>
  <c r="AH461" i="8"/>
  <c r="AN461" i="8"/>
  <c r="AI461" i="8"/>
  <c r="Z441" i="8"/>
  <c r="AY441" i="8" s="1"/>
  <c r="AG441" i="8"/>
  <c r="Y441" i="8"/>
  <c r="U367" i="8"/>
  <c r="AA367" i="8" s="1"/>
  <c r="W367" i="8"/>
  <c r="X367" i="8" s="1"/>
  <c r="AG420" i="8"/>
  <c r="Z420" i="8"/>
  <c r="Y420" i="8"/>
  <c r="AN375" i="8"/>
  <c r="AI375" i="8"/>
  <c r="AH375" i="8"/>
  <c r="AN423" i="8"/>
  <c r="AI423" i="8"/>
  <c r="AH423" i="8"/>
  <c r="AI408" i="8"/>
  <c r="AH408" i="8"/>
  <c r="AN408" i="8"/>
  <c r="U359" i="8"/>
  <c r="AA359" i="8" s="1"/>
  <c r="W359" i="8"/>
  <c r="X359" i="8" s="1"/>
  <c r="AY388" i="8"/>
  <c r="Z477" i="8"/>
  <c r="AY477" i="8" s="1"/>
  <c r="AG477" i="8"/>
  <c r="Y477" i="8"/>
  <c r="Z419" i="8"/>
  <c r="AY419" i="8" s="1"/>
  <c r="Y419" i="8"/>
  <c r="AG419" i="8"/>
  <c r="W338" i="8"/>
  <c r="U338" i="8"/>
  <c r="AA338" i="8" s="1"/>
  <c r="AY338" i="8" s="1"/>
  <c r="W274" i="8"/>
  <c r="X274" i="8" s="1"/>
  <c r="U274" i="8"/>
  <c r="AA274" i="8" s="1"/>
  <c r="W308" i="8"/>
  <c r="X308" i="8" s="1"/>
  <c r="U308" i="8"/>
  <c r="AA308" i="8" s="1"/>
  <c r="W257" i="8"/>
  <c r="X257" i="8" s="1"/>
  <c r="U257" i="8"/>
  <c r="AA257" i="8" s="1"/>
  <c r="AN339" i="8"/>
  <c r="AI339" i="8"/>
  <c r="AH339" i="8"/>
  <c r="W263" i="8"/>
  <c r="U263" i="8"/>
  <c r="AA263" i="8" s="1"/>
  <c r="AY263" i="8" s="1"/>
  <c r="Y314" i="8"/>
  <c r="AG314" i="8"/>
  <c r="Z314" i="8"/>
  <c r="AI235" i="8"/>
  <c r="AN235" i="8"/>
  <c r="AH235" i="8"/>
  <c r="AY75" i="8"/>
  <c r="AG177" i="8"/>
  <c r="Z177" i="8"/>
  <c r="AY177" i="8" s="1"/>
  <c r="Y177" i="8"/>
  <c r="AG311" i="8"/>
  <c r="Z311" i="8"/>
  <c r="AY311" i="8" s="1"/>
  <c r="Y311" i="8"/>
  <c r="AY43" i="8"/>
  <c r="Y40" i="8"/>
  <c r="Z40" i="8"/>
  <c r="AG40" i="8"/>
  <c r="AY378" i="8"/>
  <c r="Z368" i="8"/>
  <c r="AY368" i="8" s="1"/>
  <c r="Y368" i="8"/>
  <c r="AG368" i="8"/>
  <c r="W208" i="8"/>
  <c r="U208" i="8"/>
  <c r="AA208" i="8" s="1"/>
  <c r="AY208" i="8" s="1"/>
  <c r="AG307" i="8"/>
  <c r="Z307" i="8"/>
  <c r="AY307" i="8" s="1"/>
  <c r="Y307" i="8"/>
  <c r="AG267" i="8"/>
  <c r="Z267" i="8"/>
  <c r="AY267" i="8" s="1"/>
  <c r="Y267" i="8"/>
  <c r="AN50" i="8"/>
  <c r="AI50" i="8"/>
  <c r="AH50" i="8"/>
  <c r="Y342" i="8"/>
  <c r="Z342" i="8"/>
  <c r="AY342" i="8" s="1"/>
  <c r="AG342" i="8"/>
  <c r="W570" i="8"/>
  <c r="U570" i="8"/>
  <c r="AA570" i="8" s="1"/>
  <c r="AY570" i="8" s="1"/>
  <c r="AH605" i="8"/>
  <c r="AN605" i="8"/>
  <c r="AI605" i="8"/>
  <c r="W603" i="8"/>
  <c r="X603" i="8" s="1"/>
  <c r="U603" i="8"/>
  <c r="AA603" i="8" s="1"/>
  <c r="AG588" i="8"/>
  <c r="Y588" i="8"/>
  <c r="Z588" i="8"/>
  <c r="AY588" i="8" s="1"/>
  <c r="AN621" i="8"/>
  <c r="AH621" i="8"/>
  <c r="AI621" i="8"/>
  <c r="W528" i="8"/>
  <c r="X528" i="8" s="1"/>
  <c r="U528" i="8"/>
  <c r="AA528" i="8" s="1"/>
  <c r="AN565" i="8"/>
  <c r="AH565" i="8"/>
  <c r="AI565" i="8"/>
  <c r="U540" i="8"/>
  <c r="AA540" i="8" s="1"/>
  <c r="W540" i="8"/>
  <c r="X540" i="8" s="1"/>
  <c r="AG519" i="8"/>
  <c r="Z519" i="8"/>
  <c r="Y519" i="8"/>
  <c r="U510" i="8"/>
  <c r="AA510" i="8" s="1"/>
  <c r="W510" i="8"/>
  <c r="X510" i="8" s="1"/>
  <c r="Z499" i="8"/>
  <c r="AY499" i="8" s="1"/>
  <c r="U502" i="8"/>
  <c r="AA502" i="8" s="1"/>
  <c r="W502" i="8"/>
  <c r="X502" i="8" s="1"/>
  <c r="AN515" i="8"/>
  <c r="AI515" i="8"/>
  <c r="AH515" i="8"/>
  <c r="AG456" i="8"/>
  <c r="Z456" i="8"/>
  <c r="AY456" i="8" s="1"/>
  <c r="Y456" i="8"/>
  <c r="Y465" i="8"/>
  <c r="Z465" i="8"/>
  <c r="AY465" i="8" s="1"/>
  <c r="AG465" i="8"/>
  <c r="AH491" i="8"/>
  <c r="AN491" i="8"/>
  <c r="AI491" i="8"/>
  <c r="AG464" i="8"/>
  <c r="Z464" i="8"/>
  <c r="AY464" i="8" s="1"/>
  <c r="Y464" i="8"/>
  <c r="U415" i="8"/>
  <c r="AA415" i="8" s="1"/>
  <c r="W415" i="8"/>
  <c r="X415" i="8" s="1"/>
  <c r="AY443" i="8"/>
  <c r="Z440" i="8"/>
  <c r="AY440" i="8" s="1"/>
  <c r="AG440" i="8"/>
  <c r="Y440" i="8"/>
  <c r="Z503" i="8"/>
  <c r="AY503" i="8" s="1"/>
  <c r="Y503" i="8"/>
  <c r="AG503" i="8"/>
  <c r="Z433" i="8"/>
  <c r="AY433" i="8" s="1"/>
  <c r="AG433" i="8"/>
  <c r="Y433" i="8"/>
  <c r="AY420" i="8"/>
  <c r="AH399" i="8"/>
  <c r="AN399" i="8"/>
  <c r="AI399" i="8"/>
  <c r="Z431" i="8"/>
  <c r="AY431" i="8" s="1"/>
  <c r="Y431" i="8"/>
  <c r="AG431" i="8"/>
  <c r="AG393" i="8"/>
  <c r="Z393" i="8"/>
  <c r="AY393" i="8" s="1"/>
  <c r="Y393" i="8"/>
  <c r="Z348" i="8"/>
  <c r="AY348" i="8" s="1"/>
  <c r="Y348" i="8"/>
  <c r="AG348" i="8"/>
  <c r="Z396" i="8"/>
  <c r="AY396" i="8" s="1"/>
  <c r="AG396" i="8"/>
  <c r="Y396" i="8"/>
  <c r="Z365" i="8"/>
  <c r="AY365" i="8" s="1"/>
  <c r="Y365" i="8"/>
  <c r="AG365" i="8"/>
  <c r="AH439" i="8"/>
  <c r="AN439" i="8"/>
  <c r="AI439" i="8"/>
  <c r="AG385" i="8"/>
  <c r="Z385" i="8"/>
  <c r="Y385" i="8"/>
  <c r="W409" i="8"/>
  <c r="X409" i="8" s="1"/>
  <c r="U409" i="8"/>
  <c r="AA409" i="8" s="1"/>
  <c r="AI358" i="8"/>
  <c r="AN358" i="8"/>
  <c r="AH358" i="8"/>
  <c r="AI330" i="8"/>
  <c r="AN330" i="8"/>
  <c r="AH330" i="8"/>
  <c r="W266" i="8"/>
  <c r="X266" i="8" s="1"/>
  <c r="U266" i="8"/>
  <c r="AA266" i="8" s="1"/>
  <c r="AN412" i="8"/>
  <c r="AI412" i="8"/>
  <c r="AH412" i="8"/>
  <c r="Y347" i="8"/>
  <c r="Z347" i="8"/>
  <c r="AY347" i="8" s="1"/>
  <c r="AG347" i="8"/>
  <c r="W247" i="8"/>
  <c r="X247" i="8" s="1"/>
  <c r="U247" i="8"/>
  <c r="AA247" i="8" s="1"/>
  <c r="Z355" i="8"/>
  <c r="AY355" i="8" s="1"/>
  <c r="Y355" i="8"/>
  <c r="AG355" i="8"/>
  <c r="AI320" i="8"/>
  <c r="AH320" i="8"/>
  <c r="AN320" i="8"/>
  <c r="AG228" i="8"/>
  <c r="Z228" i="8"/>
  <c r="AY228" i="8" s="1"/>
  <c r="Y228" i="8"/>
  <c r="AY176" i="8"/>
  <c r="AY314" i="8"/>
  <c r="AN284" i="8"/>
  <c r="AI284" i="8"/>
  <c r="AH284" i="8"/>
  <c r="AG353" i="8"/>
  <c r="Z353" i="8"/>
  <c r="AY353" i="8" s="1"/>
  <c r="Y353" i="8"/>
  <c r="AN276" i="8"/>
  <c r="AI276" i="8"/>
  <c r="AH276" i="8"/>
  <c r="Z299" i="8"/>
  <c r="AY299" i="8" s="1"/>
  <c r="Y299" i="8"/>
  <c r="AG299" i="8"/>
  <c r="AN183" i="8"/>
  <c r="AI183" i="8"/>
  <c r="AH183" i="8"/>
  <c r="U71" i="8"/>
  <c r="AA71" i="8" s="1"/>
  <c r="AY71" i="8" s="1"/>
  <c r="W71" i="8"/>
  <c r="Y166" i="8"/>
  <c r="AG166" i="8"/>
  <c r="Z166" i="8"/>
  <c r="AY166" i="8" s="1"/>
  <c r="AH201" i="8"/>
  <c r="AI201" i="8"/>
  <c r="AN201" i="8"/>
  <c r="AG174" i="8"/>
  <c r="Z174" i="8"/>
  <c r="AY174" i="8" s="1"/>
  <c r="Y174" i="8"/>
  <c r="AG119" i="8"/>
  <c r="Z119" i="8"/>
  <c r="Y119" i="8"/>
  <c r="AG197" i="8"/>
  <c r="Z197" i="8"/>
  <c r="AY197" i="8" s="1"/>
  <c r="Y197" i="8"/>
  <c r="AH169" i="8"/>
  <c r="AN169" i="8"/>
  <c r="AI169" i="8"/>
  <c r="AG21" i="8"/>
  <c r="Y21" i="8"/>
  <c r="Z21" i="8"/>
  <c r="AY21" i="8" s="1"/>
  <c r="AN185" i="8"/>
  <c r="AI185" i="8"/>
  <c r="AH185" i="8"/>
  <c r="Z152" i="8"/>
  <c r="AY152" i="8" s="1"/>
  <c r="Y152" i="8"/>
  <c r="AG152" i="8"/>
  <c r="AG20" i="8"/>
  <c r="Z20" i="8"/>
  <c r="Y20" i="8"/>
  <c r="AY40" i="8"/>
  <c r="Z42" i="8"/>
  <c r="AY42" i="8" s="1"/>
  <c r="Y42" i="8"/>
  <c r="AG42" i="8"/>
  <c r="W500" i="8"/>
  <c r="X500" i="8" s="1"/>
  <c r="U500" i="8"/>
  <c r="AA500" i="8" s="1"/>
  <c r="AI524" i="8"/>
  <c r="AH524" i="8"/>
  <c r="AN524" i="8"/>
  <c r="W457" i="8"/>
  <c r="X457" i="8" s="1"/>
  <c r="U457" i="8"/>
  <c r="AA457" i="8" s="1"/>
  <c r="Z476" i="8"/>
  <c r="AY476" i="8" s="1"/>
  <c r="Y476" i="8"/>
  <c r="AG476" i="8"/>
  <c r="Z501" i="8"/>
  <c r="AY501" i="8" s="1"/>
  <c r="Y501" i="8"/>
  <c r="AG501" i="8"/>
  <c r="Y445" i="8"/>
  <c r="AG445" i="8"/>
  <c r="Z445" i="8"/>
  <c r="AG607" i="8"/>
  <c r="Y607" i="8"/>
  <c r="Z607" i="8"/>
  <c r="AY607" i="8" s="1"/>
  <c r="AG587" i="8"/>
  <c r="Z587" i="8"/>
  <c r="AY587" i="8" s="1"/>
  <c r="Y587" i="8"/>
  <c r="Z576" i="8"/>
  <c r="AY576" i="8" s="1"/>
  <c r="Y576" i="8"/>
  <c r="AG576" i="8"/>
  <c r="W555" i="8"/>
  <c r="U555" i="8"/>
  <c r="AA555" i="8" s="1"/>
  <c r="AY555" i="8" s="1"/>
  <c r="W538" i="8"/>
  <c r="U538" i="8"/>
  <c r="AA538" i="8" s="1"/>
  <c r="AY538" i="8" s="1"/>
  <c r="W534" i="8"/>
  <c r="X534" i="8" s="1"/>
  <c r="U534" i="8"/>
  <c r="AA534" i="8" s="1"/>
  <c r="AN554" i="8"/>
  <c r="AI554" i="8"/>
  <c r="AH554" i="8"/>
  <c r="AY519" i="8"/>
  <c r="AG566" i="8"/>
  <c r="Z566" i="8"/>
  <c r="AY566" i="8" s="1"/>
  <c r="Y566" i="8"/>
  <c r="AN533" i="8"/>
  <c r="AI533" i="8"/>
  <c r="AH533" i="8"/>
  <c r="AG479" i="8"/>
  <c r="Z479" i="8"/>
  <c r="AY479" i="8" s="1"/>
  <c r="Y479" i="8"/>
  <c r="AH469" i="8"/>
  <c r="AN469" i="8"/>
  <c r="AI469" i="8"/>
  <c r="Z458" i="8"/>
  <c r="AY458" i="8" s="1"/>
  <c r="Y458" i="8"/>
  <c r="AG458" i="8"/>
  <c r="Z417" i="8"/>
  <c r="AY417" i="8" s="1"/>
  <c r="AG417" i="8"/>
  <c r="Y417" i="8"/>
  <c r="Y452" i="8"/>
  <c r="Z452" i="8"/>
  <c r="AY452" i="8" s="1"/>
  <c r="AG452" i="8"/>
  <c r="U402" i="8"/>
  <c r="AA402" i="8" s="1"/>
  <c r="W402" i="8"/>
  <c r="X402" i="8" s="1"/>
  <c r="AN430" i="8"/>
  <c r="AH430" i="8"/>
  <c r="AI430" i="8"/>
  <c r="Z425" i="8"/>
  <c r="AY425" i="8" s="1"/>
  <c r="AG425" i="8"/>
  <c r="Y425" i="8"/>
  <c r="AG398" i="8"/>
  <c r="Z398" i="8"/>
  <c r="Y398" i="8"/>
  <c r="AG446" i="8"/>
  <c r="Z446" i="8"/>
  <c r="Y446" i="8"/>
  <c r="AN414" i="8"/>
  <c r="AI414" i="8"/>
  <c r="AH414" i="8"/>
  <c r="U332" i="8"/>
  <c r="AA332" i="8" s="1"/>
  <c r="AY332" i="8" s="1"/>
  <c r="W332" i="8"/>
  <c r="AY385" i="8"/>
  <c r="AY400" i="8"/>
  <c r="AN369" i="8"/>
  <c r="AI369" i="8"/>
  <c r="AH369" i="8"/>
  <c r="W298" i="8"/>
  <c r="X298" i="8" s="1"/>
  <c r="U298" i="8"/>
  <c r="AA298" i="8" s="1"/>
  <c r="AY345" i="8"/>
  <c r="W239" i="8"/>
  <c r="X239" i="8" s="1"/>
  <c r="U239" i="8"/>
  <c r="AA239" i="8" s="1"/>
  <c r="AY341" i="8"/>
  <c r="Y376" i="8"/>
  <c r="AG376" i="8"/>
  <c r="Z376" i="8"/>
  <c r="AY376" i="8" s="1"/>
  <c r="AH323" i="8"/>
  <c r="AI323" i="8"/>
  <c r="AN323" i="8"/>
  <c r="AY316" i="8"/>
  <c r="AG275" i="8"/>
  <c r="Z275" i="8"/>
  <c r="AY275" i="8" s="1"/>
  <c r="Y275" i="8"/>
  <c r="W198" i="8"/>
  <c r="U198" i="8"/>
  <c r="AA198" i="8" s="1"/>
  <c r="AY198" i="8" s="1"/>
  <c r="AN310" i="8"/>
  <c r="AI310" i="8"/>
  <c r="AH310" i="8"/>
  <c r="AG273" i="8"/>
  <c r="Z273" i="8"/>
  <c r="Y273" i="8"/>
  <c r="AG251" i="8"/>
  <c r="Z251" i="8"/>
  <c r="Y251" i="8"/>
  <c r="W212" i="8"/>
  <c r="U212" i="8"/>
  <c r="AA212" i="8" s="1"/>
  <c r="AY212" i="8" s="1"/>
  <c r="AN218" i="8"/>
  <c r="AH218" i="8"/>
  <c r="AI218" i="8"/>
  <c r="AG265" i="8"/>
  <c r="Z265" i="8"/>
  <c r="Y265" i="8"/>
  <c r="Z233" i="8"/>
  <c r="AY233" i="8" s="1"/>
  <c r="Y233" i="8"/>
  <c r="AG233" i="8"/>
  <c r="AG139" i="8"/>
  <c r="Z139" i="8"/>
  <c r="AY139" i="8" s="1"/>
  <c r="Y139" i="8"/>
  <c r="Y73" i="8"/>
  <c r="AG73" i="8"/>
  <c r="Z73" i="8"/>
  <c r="AY73" i="8" s="1"/>
  <c r="AH53" i="8"/>
  <c r="AN53" i="8"/>
  <c r="AI53" i="8"/>
  <c r="AY119" i="8"/>
  <c r="AG150" i="8"/>
  <c r="Z150" i="8"/>
  <c r="AY150" i="8" s="1"/>
  <c r="Y150" i="8"/>
  <c r="AY20" i="8"/>
  <c r="AG22" i="8"/>
  <c r="Z22" i="8"/>
  <c r="AY22" i="8" s="1"/>
  <c r="Y22" i="8"/>
  <c r="AG46" i="8"/>
  <c r="Z46" i="8"/>
  <c r="AY46" i="8" s="1"/>
  <c r="Y46" i="8"/>
  <c r="Z19" i="8"/>
  <c r="AY19" i="8" s="1"/>
  <c r="Y19" i="8"/>
  <c r="AG19" i="8"/>
  <c r="AG615" i="8"/>
  <c r="Z615" i="8"/>
  <c r="Y615" i="8"/>
  <c r="U513" i="8"/>
  <c r="AA513" i="8" s="1"/>
  <c r="W513" i="8"/>
  <c r="X513" i="8" s="1"/>
  <c r="AY450" i="8"/>
  <c r="W580" i="8"/>
  <c r="X580" i="8" s="1"/>
  <c r="U580" i="8"/>
  <c r="AA580" i="8" s="1"/>
  <c r="AG601" i="8"/>
  <c r="Y601" i="8"/>
  <c r="Z601" i="8"/>
  <c r="W602" i="8"/>
  <c r="X602" i="8" s="1"/>
  <c r="U602" i="8"/>
  <c r="AA602" i="8" s="1"/>
  <c r="AH556" i="8"/>
  <c r="AN556" i="8"/>
  <c r="AI556" i="8"/>
  <c r="Y595" i="8"/>
  <c r="AG595" i="8"/>
  <c r="Z595" i="8"/>
  <c r="AY595" i="8" s="1"/>
  <c r="AY428" i="8"/>
  <c r="AN405" i="8"/>
  <c r="AI405" i="8"/>
  <c r="AH405" i="8"/>
  <c r="AY398" i="8"/>
  <c r="AY446" i="8"/>
  <c r="AG406" i="8"/>
  <c r="Z406" i="8"/>
  <c r="Y406" i="8"/>
  <c r="Z395" i="8"/>
  <c r="AY395" i="8" s="1"/>
  <c r="Y395" i="8"/>
  <c r="AG395" i="8"/>
  <c r="Z400" i="8"/>
  <c r="Y400" i="8"/>
  <c r="AG400" i="8"/>
  <c r="AH350" i="8"/>
  <c r="AN350" i="8"/>
  <c r="AI350" i="8"/>
  <c r="AI296" i="8"/>
  <c r="AH296" i="8"/>
  <c r="AN296" i="8"/>
  <c r="AG316" i="8"/>
  <c r="Y316" i="8"/>
  <c r="Z316" i="8"/>
  <c r="Z304" i="8"/>
  <c r="AY304" i="8" s="1"/>
  <c r="AG304" i="8"/>
  <c r="Y304" i="8"/>
  <c r="U261" i="8"/>
  <c r="AA261" i="8" s="1"/>
  <c r="AY261" i="8" s="1"/>
  <c r="W261" i="8"/>
  <c r="AI253" i="8"/>
  <c r="AN253" i="8"/>
  <c r="AH253" i="8"/>
  <c r="AY273" i="8"/>
  <c r="AY251" i="8"/>
  <c r="W181" i="8"/>
  <c r="X181" i="8" s="1"/>
  <c r="U181" i="8"/>
  <c r="AA181" i="8" s="1"/>
  <c r="AY265" i="8"/>
  <c r="AH154" i="8"/>
  <c r="AN154" i="8"/>
  <c r="AI154" i="8"/>
  <c r="Z199" i="8"/>
  <c r="AY199" i="8" s="1"/>
  <c r="AG199" i="8"/>
  <c r="Y199" i="8"/>
  <c r="AH143" i="8"/>
  <c r="AN143" i="8"/>
  <c r="AI143" i="8"/>
  <c r="AG58" i="8"/>
  <c r="Y58" i="8"/>
  <c r="Z58" i="8"/>
  <c r="AY58" i="8" s="1"/>
  <c r="Z178" i="8"/>
  <c r="AY178" i="8" s="1"/>
  <c r="Y178" i="8"/>
  <c r="AG178" i="8"/>
  <c r="Z146" i="8"/>
  <c r="AY146" i="8" s="1"/>
  <c r="Y146" i="8"/>
  <c r="AG146" i="8"/>
  <c r="AG593" i="8"/>
  <c r="Y593" i="8"/>
  <c r="Z593" i="8"/>
  <c r="AY593" i="8" s="1"/>
  <c r="W569" i="8"/>
  <c r="X569" i="8" s="1"/>
  <c r="U569" i="8"/>
  <c r="AA569" i="8" s="1"/>
  <c r="AG613" i="8"/>
  <c r="Z613" i="8"/>
  <c r="AY613" i="8" s="1"/>
  <c r="Y613" i="8"/>
  <c r="AY521" i="8"/>
  <c r="AI403" i="8"/>
  <c r="AN403" i="8"/>
  <c r="AH403" i="8"/>
  <c r="AY609" i="8"/>
  <c r="AG594" i="8"/>
  <c r="Z594" i="8"/>
  <c r="AY594" i="8" s="1"/>
  <c r="Y594" i="8"/>
  <c r="Z598" i="8"/>
  <c r="AY598" i="8" s="1"/>
  <c r="Y598" i="8"/>
  <c r="AG598" i="8"/>
  <c r="W520" i="8"/>
  <c r="X520" i="8" s="1"/>
  <c r="U520" i="8"/>
  <c r="AA520" i="8" s="1"/>
  <c r="AY553" i="8"/>
  <c r="AG518" i="8"/>
  <c r="Z518" i="8"/>
  <c r="AY518" i="8" s="1"/>
  <c r="Y518" i="8"/>
  <c r="AI462" i="8"/>
  <c r="AN462" i="8"/>
  <c r="AH462" i="8"/>
  <c r="AN438" i="8"/>
  <c r="AH438" i="8"/>
  <c r="AI438" i="8"/>
  <c r="Z474" i="8"/>
  <c r="AY474" i="8" s="1"/>
  <c r="Y474" i="8"/>
  <c r="AG474" i="8"/>
  <c r="W386" i="8"/>
  <c r="X386" i="8" s="1"/>
  <c r="U386" i="8"/>
  <c r="AA386" i="8" s="1"/>
  <c r="AG435" i="8"/>
  <c r="Y435" i="8"/>
  <c r="Z435" i="8"/>
  <c r="AG449" i="8"/>
  <c r="Y449" i="8"/>
  <c r="Z449" i="8"/>
  <c r="AN496" i="8"/>
  <c r="AI496" i="8"/>
  <c r="AH496" i="8"/>
  <c r="AH618" i="8"/>
  <c r="AN618" i="8"/>
  <c r="AI618" i="8"/>
  <c r="AY600" i="8"/>
  <c r="W585" i="8"/>
  <c r="U585" i="8"/>
  <c r="AA585" i="8" s="1"/>
  <c r="AY585" i="8" s="1"/>
  <c r="Y609" i="8"/>
  <c r="AG609" i="8"/>
  <c r="Z609" i="8"/>
  <c r="U531" i="8"/>
  <c r="AA531" i="8" s="1"/>
  <c r="W531" i="8"/>
  <c r="X531" i="8" s="1"/>
  <c r="Z552" i="8"/>
  <c r="AY552" i="8" s="1"/>
  <c r="Y552" i="8"/>
  <c r="AG552" i="8"/>
  <c r="AG551" i="8"/>
  <c r="Z551" i="8"/>
  <c r="AY551" i="8" s="1"/>
  <c r="Y551" i="8"/>
  <c r="W508" i="8"/>
  <c r="X508" i="8" s="1"/>
  <c r="U508" i="8"/>
  <c r="AA508" i="8" s="1"/>
  <c r="Y553" i="8"/>
  <c r="AG553" i="8"/>
  <c r="Z553" i="8"/>
  <c r="W527" i="8"/>
  <c r="X527" i="8" s="1"/>
  <c r="U527" i="8"/>
  <c r="AA527" i="8" s="1"/>
  <c r="AG492" i="8"/>
  <c r="Z492" i="8"/>
  <c r="AY492" i="8" s="1"/>
  <c r="Y492" i="8"/>
  <c r="U472" i="8"/>
  <c r="AA472" i="8" s="1"/>
  <c r="W472" i="8"/>
  <c r="X472" i="8" s="1"/>
  <c r="W372" i="8"/>
  <c r="U372" i="8"/>
  <c r="AA372" i="8" s="1"/>
  <c r="AY372" i="8" s="1"/>
  <c r="AY435" i="8"/>
  <c r="AY449" i="8"/>
  <c r="AY445" i="8"/>
  <c r="AY423" i="8"/>
  <c r="AN437" i="8"/>
  <c r="AI437" i="8"/>
  <c r="AH437" i="8"/>
  <c r="Z424" i="8"/>
  <c r="AY424" i="8" s="1"/>
  <c r="AG424" i="8"/>
  <c r="Y424" i="8"/>
  <c r="AN370" i="8"/>
  <c r="AI370" i="8"/>
  <c r="AH370" i="8"/>
  <c r="AI436" i="8"/>
  <c r="AH436" i="8"/>
  <c r="AN436" i="8"/>
  <c r="Y410" i="8"/>
  <c r="Z410" i="8"/>
  <c r="AY410" i="8" s="1"/>
  <c r="AG410" i="8"/>
  <c r="AY387" i="8"/>
  <c r="AY406" i="8"/>
  <c r="AY397" i="8"/>
  <c r="AI324" i="8"/>
  <c r="AN324" i="8"/>
  <c r="AH324" i="8"/>
  <c r="AG343" i="8"/>
  <c r="Z343" i="8"/>
  <c r="AY343" i="8" s="1"/>
  <c r="Y343" i="8"/>
  <c r="Z404" i="8"/>
  <c r="AY404" i="8" s="1"/>
  <c r="AG404" i="8"/>
  <c r="Y404" i="8"/>
  <c r="Y394" i="8"/>
  <c r="AG394" i="8"/>
  <c r="Z394" i="8"/>
  <c r="AY394" i="8" s="1"/>
  <c r="AG295" i="8"/>
  <c r="Z295" i="8"/>
  <c r="AY295" i="8" s="1"/>
  <c r="Y295" i="8"/>
  <c r="AH344" i="8"/>
  <c r="AI344" i="8"/>
  <c r="AN344" i="8"/>
  <c r="AI270" i="8"/>
  <c r="AH270" i="8"/>
  <c r="AN270" i="8"/>
  <c r="Z319" i="8"/>
  <c r="AY319" i="8" s="1"/>
  <c r="AG319" i="8"/>
  <c r="Y319" i="8"/>
  <c r="AI202" i="8"/>
  <c r="AH202" i="8"/>
  <c r="AN202" i="8"/>
  <c r="AY162" i="8"/>
  <c r="AI164" i="8"/>
  <c r="AH164" i="8"/>
  <c r="AN164" i="8"/>
  <c r="AG148" i="8"/>
  <c r="Z148" i="8"/>
  <c r="AY148" i="8" s="1"/>
  <c r="Y148" i="8"/>
  <c r="AH175" i="8"/>
  <c r="AN175" i="8"/>
  <c r="AI175" i="8"/>
  <c r="AN272" i="8"/>
  <c r="AI272" i="8"/>
  <c r="AH272" i="8"/>
  <c r="AY204" i="8"/>
  <c r="AY182" i="8"/>
  <c r="AH186" i="8"/>
  <c r="AN186" i="8"/>
  <c r="AI186" i="8"/>
  <c r="Y232" i="8"/>
  <c r="AG232" i="8"/>
  <c r="Z232" i="8"/>
  <c r="AY232" i="8" s="1"/>
  <c r="AG44" i="8"/>
  <c r="Z44" i="8"/>
  <c r="AY44" i="8" s="1"/>
  <c r="Y44" i="8"/>
  <c r="AY165" i="8"/>
  <c r="Z41" i="8"/>
  <c r="AY41" i="8" s="1"/>
  <c r="Y41" i="8"/>
  <c r="AG41" i="8"/>
  <c r="AE333" i="1"/>
  <c r="W333" i="1"/>
  <c r="X333" i="1"/>
  <c r="AE403" i="1"/>
  <c r="W403" i="1"/>
  <c r="X403" i="1"/>
  <c r="X315" i="1"/>
  <c r="W315" i="1"/>
  <c r="AE315" i="1"/>
  <c r="AE399" i="1"/>
  <c r="X399" i="1"/>
  <c r="W399" i="1"/>
  <c r="U312" i="1"/>
  <c r="V312" i="1" s="1"/>
  <c r="S312" i="1"/>
  <c r="Y312" i="1" s="1"/>
  <c r="U339" i="1"/>
  <c r="V339" i="1" s="1"/>
  <c r="S339" i="1"/>
  <c r="Y339" i="1" s="1"/>
  <c r="X344" i="1"/>
  <c r="W344" i="1"/>
  <c r="AE344" i="1"/>
  <c r="X338" i="1"/>
  <c r="W338" i="1"/>
  <c r="AE338" i="1"/>
  <c r="S359" i="1"/>
  <c r="Y359" i="1" s="1"/>
  <c r="U359" i="1"/>
  <c r="V359" i="1" s="1"/>
  <c r="AE383" i="1"/>
  <c r="X383" i="1"/>
  <c r="W383" i="1"/>
  <c r="S357" i="1"/>
  <c r="Y357" i="1" s="1"/>
  <c r="U357" i="1"/>
  <c r="V357" i="1" s="1"/>
  <c r="AE375" i="1"/>
  <c r="W375" i="1"/>
  <c r="X375" i="1"/>
  <c r="U408" i="1"/>
  <c r="V408" i="1" s="1"/>
  <c r="S408" i="1"/>
  <c r="Y408" i="1" s="1"/>
  <c r="U400" i="1"/>
  <c r="V400" i="1" s="1"/>
  <c r="S400" i="1"/>
  <c r="Y400" i="1" s="1"/>
  <c r="U420" i="1"/>
  <c r="V420" i="1" s="1"/>
  <c r="S420" i="1"/>
  <c r="Y420" i="1" s="1"/>
  <c r="AE395" i="1"/>
  <c r="W395" i="1"/>
  <c r="X395" i="1"/>
  <c r="X362" i="1"/>
  <c r="AE362" i="1"/>
  <c r="W362" i="1"/>
  <c r="W323" i="1"/>
  <c r="X323" i="1"/>
  <c r="AE323" i="1"/>
  <c r="U313" i="1"/>
  <c r="V313" i="1" s="1"/>
  <c r="S313" i="1"/>
  <c r="Y313" i="1" s="1"/>
  <c r="AE322" i="1"/>
  <c r="X322" i="1"/>
  <c r="W322" i="1"/>
  <c r="AE371" i="1"/>
  <c r="X371" i="1"/>
  <c r="W371" i="1"/>
  <c r="U412" i="1"/>
  <c r="V412" i="1" s="1"/>
  <c r="S412" i="1"/>
  <c r="Y412" i="1" s="1"/>
  <c r="AG391" i="1"/>
  <c r="AF391" i="1"/>
  <c r="AL391" i="1"/>
  <c r="X385" i="1"/>
  <c r="W385" i="1"/>
  <c r="AE385" i="1"/>
  <c r="AE307" i="1"/>
  <c r="X307" i="1"/>
  <c r="W307" i="1"/>
  <c r="AL382" i="1"/>
  <c r="AG382" i="1"/>
  <c r="AF382" i="1"/>
  <c r="AG370" i="1"/>
  <c r="AL370" i="1"/>
  <c r="AF370" i="1"/>
  <c r="AE387" i="1"/>
  <c r="W387" i="1"/>
  <c r="X387" i="1"/>
  <c r="AE415" i="1"/>
  <c r="X415" i="1"/>
  <c r="W415" i="1"/>
  <c r="AE367" i="1"/>
  <c r="W367" i="1"/>
  <c r="X367" i="1"/>
  <c r="AE304" i="1"/>
  <c r="X304" i="1"/>
  <c r="W304" i="1"/>
  <c r="X328" i="1"/>
  <c r="W328" i="1"/>
  <c r="AE328" i="1"/>
  <c r="X286" i="1"/>
  <c r="W286" i="1"/>
  <c r="AE286" i="1"/>
  <c r="AL292" i="1"/>
  <c r="AF292" i="1"/>
  <c r="AG292" i="1"/>
  <c r="U416" i="1"/>
  <c r="V416" i="1" s="1"/>
  <c r="S416" i="1"/>
  <c r="Y416" i="1" s="1"/>
  <c r="W388" i="1"/>
  <c r="AE388" i="1"/>
  <c r="X388" i="1"/>
  <c r="S316" i="1"/>
  <c r="Y316" i="1" s="1"/>
  <c r="U316" i="1"/>
  <c r="W306" i="1"/>
  <c r="AE306" i="1"/>
  <c r="X306" i="1"/>
  <c r="U289" i="1"/>
  <c r="V289" i="1" s="1"/>
  <c r="S289" i="1"/>
  <c r="Y289" i="1" s="1"/>
  <c r="W380" i="1"/>
  <c r="AE380" i="1"/>
  <c r="X380" i="1"/>
  <c r="AF402" i="1"/>
  <c r="AL402" i="1"/>
  <c r="AG402" i="1"/>
  <c r="AE378" i="1"/>
  <c r="X378" i="1"/>
  <c r="W378" i="1"/>
  <c r="U319" i="1"/>
  <c r="V319" i="1" s="1"/>
  <c r="S319" i="1"/>
  <c r="Y319" i="1" s="1"/>
  <c r="AG374" i="1"/>
  <c r="AL374" i="1"/>
  <c r="AF374" i="1"/>
  <c r="AE303" i="1"/>
  <c r="X303" i="1"/>
  <c r="W303" i="1"/>
  <c r="AE337" i="1"/>
  <c r="X337" i="1"/>
  <c r="W337" i="1"/>
  <c r="U392" i="1"/>
  <c r="V392" i="1" s="1"/>
  <c r="S392" i="1"/>
  <c r="Y392" i="1" s="1"/>
  <c r="U384" i="1"/>
  <c r="V384" i="1" s="1"/>
  <c r="S384" i="1"/>
  <c r="Y384" i="1" s="1"/>
  <c r="AE379" i="1"/>
  <c r="W379" i="1"/>
  <c r="X379" i="1"/>
  <c r="X405" i="1"/>
  <c r="W405" i="1"/>
  <c r="AE405" i="1"/>
  <c r="X421" i="1"/>
  <c r="W421" i="1"/>
  <c r="AE421" i="1"/>
  <c r="AF345" i="1"/>
  <c r="AL345" i="1"/>
  <c r="AG345" i="1"/>
  <c r="X365" i="1"/>
  <c r="W365" i="1"/>
  <c r="AE365" i="1"/>
  <c r="U293" i="1"/>
  <c r="V293" i="1" s="1"/>
  <c r="S293" i="1"/>
  <c r="Y293" i="1" s="1"/>
  <c r="W302" i="1"/>
  <c r="AE302" i="1"/>
  <c r="X302" i="1"/>
  <c r="U561" i="1"/>
  <c r="V561" i="1" s="1"/>
  <c r="X561" i="1" s="1"/>
  <c r="AW561" i="1" s="1"/>
  <c r="U569" i="1"/>
  <c r="V569" i="1" s="1"/>
  <c r="AE569" i="1" s="1"/>
  <c r="AE565" i="1"/>
  <c r="AG565" i="1" s="1"/>
  <c r="U558" i="1"/>
  <c r="V558" i="1" s="1"/>
  <c r="X558" i="1" s="1"/>
  <c r="AW558" i="1" s="1"/>
  <c r="AE559" i="1"/>
  <c r="W559" i="1"/>
  <c r="X559" i="1"/>
  <c r="X564" i="1"/>
  <c r="W564" i="1"/>
  <c r="AE564" i="1"/>
  <c r="AE571" i="1"/>
  <c r="X571" i="1"/>
  <c r="W571" i="1"/>
  <c r="W570" i="1"/>
  <c r="AE570" i="1"/>
  <c r="X570" i="1"/>
  <c r="X414" i="1" l="1"/>
  <c r="AF274" i="1"/>
  <c r="AF354" i="1"/>
  <c r="AF401" i="1"/>
  <c r="AG354" i="1"/>
  <c r="AG401" i="1"/>
  <c r="X394" i="1"/>
  <c r="W394" i="1"/>
  <c r="AF397" i="1"/>
  <c r="AG397" i="1"/>
  <c r="W294" i="1"/>
  <c r="X343" i="1"/>
  <c r="W423" i="1"/>
  <c r="AG410" i="1"/>
  <c r="W414" i="1"/>
  <c r="AL410" i="1"/>
  <c r="X352" i="1"/>
  <c r="W274" i="1"/>
  <c r="AG274" i="1"/>
  <c r="X413" i="1"/>
  <c r="AE343" i="1"/>
  <c r="AG343" i="1" s="1"/>
  <c r="X410" i="1"/>
  <c r="X423" i="1"/>
  <c r="AW423" i="1" s="1"/>
  <c r="X274" i="1"/>
  <c r="W406" i="1"/>
  <c r="X406" i="1"/>
  <c r="W410" i="1"/>
  <c r="AE294" i="1"/>
  <c r="AF294" i="1" s="1"/>
  <c r="W407" i="1"/>
  <c r="X407" i="1"/>
  <c r="W309" i="1"/>
  <c r="AE309" i="1"/>
  <c r="AL309" i="1" s="1"/>
  <c r="AG288" i="1"/>
  <c r="AL288" i="1"/>
  <c r="W413" i="1"/>
  <c r="AG369" i="1"/>
  <c r="AL369" i="1"/>
  <c r="X372" i="1"/>
  <c r="AE372" i="1"/>
  <c r="AG372" i="1" s="1"/>
  <c r="AW571" i="1"/>
  <c r="X419" i="1"/>
  <c r="W419" i="1"/>
  <c r="AF297" i="1"/>
  <c r="AE283" i="1"/>
  <c r="AG283" i="1" s="1"/>
  <c r="AL358" i="1"/>
  <c r="AG358" i="1"/>
  <c r="AL297" i="1"/>
  <c r="AE352" i="1"/>
  <c r="AG352" i="1" s="1"/>
  <c r="W336" i="1"/>
  <c r="W340" i="1"/>
  <c r="AE360" i="1"/>
  <c r="AF360" i="1" s="1"/>
  <c r="AL363" i="1"/>
  <c r="W360" i="1"/>
  <c r="AE285" i="1"/>
  <c r="AL285" i="1" s="1"/>
  <c r="AW570" i="1"/>
  <c r="X320" i="1"/>
  <c r="X296" i="1"/>
  <c r="AF347" i="1"/>
  <c r="W296" i="1"/>
  <c r="AL347" i="1"/>
  <c r="X340" i="1"/>
  <c r="AF363" i="1"/>
  <c r="X396" i="1"/>
  <c r="W356" i="1"/>
  <c r="X285" i="1"/>
  <c r="X356" i="1"/>
  <c r="W396" i="1"/>
  <c r="W386" i="1"/>
  <c r="X336" i="1"/>
  <c r="AE366" i="1"/>
  <c r="AL366" i="1" s="1"/>
  <c r="W366" i="1"/>
  <c r="W560" i="1"/>
  <c r="X560" i="1"/>
  <c r="AW560" i="1" s="1"/>
  <c r="AE320" i="1"/>
  <c r="AG320" i="1" s="1"/>
  <c r="X327" i="1"/>
  <c r="AF398" i="1"/>
  <c r="AE386" i="1"/>
  <c r="AF386" i="1" s="1"/>
  <c r="X349" i="1"/>
  <c r="W361" i="1"/>
  <c r="AE562" i="1"/>
  <c r="AF562" i="1" s="1"/>
  <c r="X568" i="1"/>
  <c r="AW568" i="1" s="1"/>
  <c r="AE349" i="1"/>
  <c r="AF349" i="1" s="1"/>
  <c r="AG291" i="1"/>
  <c r="X361" i="1"/>
  <c r="AL398" i="1"/>
  <c r="W377" i="1"/>
  <c r="X398" i="1"/>
  <c r="AE327" i="1"/>
  <c r="AF327" i="1" s="1"/>
  <c r="X411" i="1"/>
  <c r="W398" i="1"/>
  <c r="W568" i="1"/>
  <c r="AG393" i="1"/>
  <c r="AE377" i="1"/>
  <c r="AL377" i="1" s="1"/>
  <c r="AL329" i="1"/>
  <c r="W411" i="1"/>
  <c r="AW564" i="1"/>
  <c r="AG381" i="1"/>
  <c r="AF329" i="1"/>
  <c r="AF390" i="1"/>
  <c r="AG390" i="1"/>
  <c r="AL291" i="1"/>
  <c r="AW559" i="1"/>
  <c r="X283" i="1"/>
  <c r="AW565" i="1"/>
  <c r="AL381" i="1"/>
  <c r="AL364" i="1"/>
  <c r="AF364" i="1"/>
  <c r="AF335" i="1"/>
  <c r="AF393" i="1"/>
  <c r="X299" i="1"/>
  <c r="AE299" i="1"/>
  <c r="AF334" i="1"/>
  <c r="AL334" i="1"/>
  <c r="W567" i="1"/>
  <c r="AG350" i="1"/>
  <c r="AF565" i="1"/>
  <c r="AG298" i="1"/>
  <c r="AF310" i="1"/>
  <c r="AG331" i="1"/>
  <c r="X355" i="1"/>
  <c r="W355" i="1"/>
  <c r="AE355" i="1"/>
  <c r="AF331" i="1"/>
  <c r="AF350" i="1"/>
  <c r="AE418" i="1"/>
  <c r="X418" i="1"/>
  <c r="Z240" i="8"/>
  <c r="AY240" i="8" s="1"/>
  <c r="AG240" i="8"/>
  <c r="Y240" i="8"/>
  <c r="AY74" i="8"/>
  <c r="AG379" i="8"/>
  <c r="Y379" i="8"/>
  <c r="Z379" i="8"/>
  <c r="AY379" i="8" s="1"/>
  <c r="AG620" i="8"/>
  <c r="Z620" i="8"/>
  <c r="Y620" i="8"/>
  <c r="Y494" i="8"/>
  <c r="AG494" i="8"/>
  <c r="Z494" i="8"/>
  <c r="AY494" i="8" s="1"/>
  <c r="Y499" i="8"/>
  <c r="AY317" i="8"/>
  <c r="AH315" i="8"/>
  <c r="AI315" i="8"/>
  <c r="AN315" i="8"/>
  <c r="AG392" i="8"/>
  <c r="Z392" i="8"/>
  <c r="Y392" i="8"/>
  <c r="Z563" i="8"/>
  <c r="AY563" i="8" s="1"/>
  <c r="AN349" i="8"/>
  <c r="AI349" i="8"/>
  <c r="AH349" i="8"/>
  <c r="Y371" i="8"/>
  <c r="AG371" i="8"/>
  <c r="Z371" i="8"/>
  <c r="AY371" i="8" s="1"/>
  <c r="AG246" i="8"/>
  <c r="AY297" i="8"/>
  <c r="AG563" i="8"/>
  <c r="AY418" i="8"/>
  <c r="AG567" i="8"/>
  <c r="Z567" i="8"/>
  <c r="AY567" i="8" s="1"/>
  <c r="Y567" i="8"/>
  <c r="AG532" i="8"/>
  <c r="Y532" i="8"/>
  <c r="Z532" i="8"/>
  <c r="AY532" i="8" s="1"/>
  <c r="Z468" i="8"/>
  <c r="AY468" i="8" s="1"/>
  <c r="Y468" i="8"/>
  <c r="AG468" i="8"/>
  <c r="AG74" i="8"/>
  <c r="Z74" i="8"/>
  <c r="Y74" i="8"/>
  <c r="Z537" i="8"/>
  <c r="AY537" i="8" s="1"/>
  <c r="AG537" i="8"/>
  <c r="Y537" i="8"/>
  <c r="AN525" i="8"/>
  <c r="AI525" i="8"/>
  <c r="AH525" i="8"/>
  <c r="AH354" i="8"/>
  <c r="AN354" i="8"/>
  <c r="AI354" i="8"/>
  <c r="Y543" i="8"/>
  <c r="Z322" i="8"/>
  <c r="AY322" i="8" s="1"/>
  <c r="Z418" i="8"/>
  <c r="AG418" i="8"/>
  <c r="Y418" i="8"/>
  <c r="AH313" i="8"/>
  <c r="AN313" i="8"/>
  <c r="AI313" i="8"/>
  <c r="AY315" i="8"/>
  <c r="AG497" i="8"/>
  <c r="Y497" i="8"/>
  <c r="Z497" i="8"/>
  <c r="AY497" i="8" s="1"/>
  <c r="AG283" i="8"/>
  <c r="Y283" i="8"/>
  <c r="Z283" i="8"/>
  <c r="AY283" i="8" s="1"/>
  <c r="Y246" i="8"/>
  <c r="Y622" i="8"/>
  <c r="AN327" i="8"/>
  <c r="AG543" i="8"/>
  <c r="AG322" i="8"/>
  <c r="AG326" i="8"/>
  <c r="Y326" i="8"/>
  <c r="Z326" i="8"/>
  <c r="AY326" i="8" s="1"/>
  <c r="Z179" i="8"/>
  <c r="AY179" i="8" s="1"/>
  <c r="AG179" i="8"/>
  <c r="Y179" i="8"/>
  <c r="AY408" i="8"/>
  <c r="Z373" i="8"/>
  <c r="AG373" i="8"/>
  <c r="Y373" i="8"/>
  <c r="AY230" i="8"/>
  <c r="AI215" i="8"/>
  <c r="AH215" i="8"/>
  <c r="AN215" i="8"/>
  <c r="AI250" i="8"/>
  <c r="AH250" i="8"/>
  <c r="AN250" i="8"/>
  <c r="AY392" i="8"/>
  <c r="AN72" i="8"/>
  <c r="AH72" i="8"/>
  <c r="AI72" i="8"/>
  <c r="Z622" i="8"/>
  <c r="AI327" i="8"/>
  <c r="AG229" i="8"/>
  <c r="Y229" i="8"/>
  <c r="Z229" i="8"/>
  <c r="AG285" i="8"/>
  <c r="Z285" i="8"/>
  <c r="AY285" i="8" s="1"/>
  <c r="Y285" i="8"/>
  <c r="AY373" i="8"/>
  <c r="Z230" i="8"/>
  <c r="AG230" i="8"/>
  <c r="Y230" i="8"/>
  <c r="AG495" i="8"/>
  <c r="Z495" i="8"/>
  <c r="AY495" i="8" s="1"/>
  <c r="Y495" i="8"/>
  <c r="AG317" i="8"/>
  <c r="Y317" i="8"/>
  <c r="Z317" i="8"/>
  <c r="AY601" i="8"/>
  <c r="AH321" i="8"/>
  <c r="AN321" i="8"/>
  <c r="AI321" i="8"/>
  <c r="AY229" i="8"/>
  <c r="AI237" i="8"/>
  <c r="AN237" i="8"/>
  <c r="AH237" i="8"/>
  <c r="AG220" i="8"/>
  <c r="Z220" i="8"/>
  <c r="AY220" i="8" s="1"/>
  <c r="Y220" i="8"/>
  <c r="AE567" i="1"/>
  <c r="AL567" i="1" s="1"/>
  <c r="AF417" i="1"/>
  <c r="AG417" i="1"/>
  <c r="X290" i="1"/>
  <c r="AE290" i="1"/>
  <c r="X562" i="1"/>
  <c r="AW562" i="1" s="1"/>
  <c r="AE558" i="1"/>
  <c r="AF558" i="1" s="1"/>
  <c r="AL389" i="1"/>
  <c r="AL335" i="1"/>
  <c r="X314" i="1"/>
  <c r="AL298" i="1"/>
  <c r="AE287" i="1"/>
  <c r="W287" i="1"/>
  <c r="X287" i="1"/>
  <c r="AE332" i="1"/>
  <c r="X332" i="1"/>
  <c r="W332" i="1"/>
  <c r="AE326" i="1"/>
  <c r="X326" i="1"/>
  <c r="W326" i="1"/>
  <c r="X563" i="1"/>
  <c r="AW563" i="1" s="1"/>
  <c r="AG310" i="1"/>
  <c r="AE563" i="1"/>
  <c r="AL563" i="1" s="1"/>
  <c r="AL565" i="1"/>
  <c r="AF389" i="1"/>
  <c r="AL569" i="1"/>
  <c r="AG569" i="1"/>
  <c r="X353" i="1"/>
  <c r="AE353" i="1"/>
  <c r="W353" i="1"/>
  <c r="AE373" i="1"/>
  <c r="X373" i="1"/>
  <c r="W373" i="1"/>
  <c r="W561" i="1"/>
  <c r="AE348" i="1"/>
  <c r="X348" i="1"/>
  <c r="W348" i="1"/>
  <c r="W409" i="1"/>
  <c r="AE409" i="1"/>
  <c r="X409" i="1"/>
  <c r="W346" i="1"/>
  <c r="X346" i="1"/>
  <c r="AE346" i="1"/>
  <c r="W341" i="1"/>
  <c r="AE341" i="1"/>
  <c r="X341" i="1"/>
  <c r="X566" i="1"/>
  <c r="AW566" i="1" s="1"/>
  <c r="W566" i="1"/>
  <c r="W314" i="1"/>
  <c r="AE317" i="1"/>
  <c r="W317" i="1"/>
  <c r="X317" i="1"/>
  <c r="AE342" i="1"/>
  <c r="X342" i="1"/>
  <c r="W342" i="1"/>
  <c r="AN425" i="8"/>
  <c r="AH425" i="8"/>
  <c r="AI425" i="8"/>
  <c r="AI299" i="8"/>
  <c r="AH299" i="8"/>
  <c r="AN299" i="8"/>
  <c r="AY514" i="8"/>
  <c r="AH506" i="8"/>
  <c r="AN506" i="8"/>
  <c r="AI506" i="8"/>
  <c r="AG407" i="8"/>
  <c r="Y407" i="8"/>
  <c r="Z407" i="8"/>
  <c r="AH470" i="8"/>
  <c r="AN470" i="8"/>
  <c r="AI470" i="8"/>
  <c r="AN73" i="8"/>
  <c r="AH73" i="8"/>
  <c r="AI73" i="8"/>
  <c r="AY500" i="8"/>
  <c r="AN503" i="8"/>
  <c r="AI503" i="8"/>
  <c r="AH503" i="8"/>
  <c r="Y510" i="8"/>
  <c r="AG510" i="8"/>
  <c r="Z510" i="8"/>
  <c r="Z603" i="8"/>
  <c r="Y603" i="8"/>
  <c r="AG603" i="8"/>
  <c r="AI267" i="8"/>
  <c r="AN267" i="8"/>
  <c r="AH267" i="8"/>
  <c r="Y308" i="8"/>
  <c r="AG308" i="8"/>
  <c r="Z308" i="8"/>
  <c r="AY308" i="8" s="1"/>
  <c r="Y367" i="8"/>
  <c r="AG367" i="8"/>
  <c r="Z367" i="8"/>
  <c r="AY475" i="8"/>
  <c r="Z514" i="8"/>
  <c r="Y514" i="8"/>
  <c r="AG514" i="8"/>
  <c r="AN549" i="8"/>
  <c r="AI549" i="8"/>
  <c r="AH549" i="8"/>
  <c r="AN18" i="8"/>
  <c r="AI18" i="8"/>
  <c r="AH18" i="8"/>
  <c r="AN216" i="8"/>
  <c r="AI216" i="8"/>
  <c r="AH216" i="8"/>
  <c r="AN363" i="8"/>
  <c r="AH363" i="8"/>
  <c r="AI363" i="8"/>
  <c r="AG507" i="8"/>
  <c r="Y507" i="8"/>
  <c r="Z507" i="8"/>
  <c r="AY507" i="8" s="1"/>
  <c r="AI387" i="8"/>
  <c r="AN387" i="8"/>
  <c r="AH387" i="8"/>
  <c r="AN562" i="8"/>
  <c r="AI562" i="8"/>
  <c r="AH562" i="8"/>
  <c r="AN123" i="8"/>
  <c r="AI123" i="8"/>
  <c r="AH123" i="8"/>
  <c r="AY407" i="8"/>
  <c r="AY590" i="8"/>
  <c r="AN362" i="8"/>
  <c r="AI362" i="8"/>
  <c r="AH362" i="8"/>
  <c r="Y288" i="8"/>
  <c r="AG288" i="8"/>
  <c r="Z288" i="8"/>
  <c r="AY288" i="8" s="1"/>
  <c r="Z181" i="8"/>
  <c r="AY181" i="8" s="1"/>
  <c r="Y181" i="8"/>
  <c r="AG181" i="8"/>
  <c r="AN446" i="8"/>
  <c r="AI446" i="8"/>
  <c r="AH446" i="8"/>
  <c r="AY520" i="8"/>
  <c r="AN404" i="8"/>
  <c r="AI404" i="8"/>
  <c r="AH404" i="8"/>
  <c r="AG527" i="8"/>
  <c r="Z527" i="8"/>
  <c r="Y527" i="8"/>
  <c r="AI551" i="8"/>
  <c r="AN551" i="8"/>
  <c r="AH551" i="8"/>
  <c r="Y520" i="8"/>
  <c r="Z520" i="8"/>
  <c r="AG520" i="8"/>
  <c r="AN595" i="8"/>
  <c r="AI595" i="8"/>
  <c r="AH595" i="8"/>
  <c r="AI46" i="8"/>
  <c r="AH46" i="8"/>
  <c r="AN46" i="8"/>
  <c r="Y298" i="8"/>
  <c r="AG298" i="8"/>
  <c r="Z298" i="8"/>
  <c r="AY298" i="8" s="1"/>
  <c r="AI566" i="8"/>
  <c r="AN566" i="8"/>
  <c r="AH566" i="8"/>
  <c r="Z457" i="8"/>
  <c r="AY457" i="8" s="1"/>
  <c r="Y457" i="8"/>
  <c r="AG457" i="8"/>
  <c r="AG500" i="8"/>
  <c r="Z500" i="8"/>
  <c r="Y500" i="8"/>
  <c r="AN174" i="8"/>
  <c r="AI174" i="8"/>
  <c r="AH174" i="8"/>
  <c r="AY266" i="8"/>
  <c r="AI365" i="8"/>
  <c r="AH365" i="8"/>
  <c r="AN365" i="8"/>
  <c r="AG415" i="8"/>
  <c r="Z415" i="8"/>
  <c r="Y415" i="8"/>
  <c r="AY510" i="8"/>
  <c r="AH477" i="8"/>
  <c r="AN477" i="8"/>
  <c r="AI477" i="8"/>
  <c r="AG359" i="8"/>
  <c r="Y359" i="8"/>
  <c r="Z359" i="8"/>
  <c r="AY367" i="8"/>
  <c r="AN466" i="8"/>
  <c r="AI466" i="8"/>
  <c r="AH466" i="8"/>
  <c r="Y475" i="8"/>
  <c r="Z475" i="8"/>
  <c r="AG475" i="8"/>
  <c r="AN627" i="8"/>
  <c r="AI627" i="8"/>
  <c r="AH627" i="8"/>
  <c r="AN623" i="8"/>
  <c r="AI623" i="8"/>
  <c r="AH623" i="8"/>
  <c r="AI411" i="8"/>
  <c r="AN411" i="8"/>
  <c r="AH411" i="8"/>
  <c r="AI561" i="8"/>
  <c r="AH561" i="8"/>
  <c r="AN561" i="8"/>
  <c r="AN43" i="8"/>
  <c r="AI43" i="8"/>
  <c r="AH43" i="8"/>
  <c r="AH269" i="8"/>
  <c r="AN269" i="8"/>
  <c r="AI269" i="8"/>
  <c r="AG243" i="8"/>
  <c r="Z243" i="8"/>
  <c r="AY243" i="8" s="1"/>
  <c r="Y243" i="8"/>
  <c r="AN346" i="8"/>
  <c r="AH346" i="8"/>
  <c r="AI346" i="8"/>
  <c r="AN563" i="8"/>
  <c r="AH563" i="8"/>
  <c r="AI563" i="8"/>
  <c r="AN619" i="8"/>
  <c r="AI619" i="8"/>
  <c r="AH619" i="8"/>
  <c r="AI248" i="8"/>
  <c r="AN248" i="8"/>
  <c r="AH248" i="8"/>
  <c r="AH312" i="8"/>
  <c r="AN312" i="8"/>
  <c r="AI312" i="8"/>
  <c r="AH434" i="8"/>
  <c r="AN434" i="8"/>
  <c r="AI434" i="8"/>
  <c r="AN467" i="8"/>
  <c r="AI467" i="8"/>
  <c r="AH467" i="8"/>
  <c r="AN596" i="8"/>
  <c r="AI596" i="8"/>
  <c r="AH596" i="8"/>
  <c r="Z590" i="8"/>
  <c r="Y590" i="8"/>
  <c r="AG590" i="8"/>
  <c r="AY527" i="8"/>
  <c r="AH449" i="8"/>
  <c r="AN449" i="8"/>
  <c r="AI449" i="8"/>
  <c r="AN199" i="8"/>
  <c r="AH199" i="8"/>
  <c r="AI199" i="8"/>
  <c r="AH319" i="8"/>
  <c r="AI319" i="8"/>
  <c r="AN319" i="8"/>
  <c r="AN594" i="8"/>
  <c r="AI594" i="8"/>
  <c r="AH594" i="8"/>
  <c r="AN613" i="8"/>
  <c r="AI613" i="8"/>
  <c r="AH613" i="8"/>
  <c r="AN146" i="8"/>
  <c r="AI146" i="8"/>
  <c r="AH146" i="8"/>
  <c r="AI58" i="8"/>
  <c r="AH58" i="8"/>
  <c r="AN58" i="8"/>
  <c r="AN304" i="8"/>
  <c r="AI304" i="8"/>
  <c r="AH304" i="8"/>
  <c r="AI395" i="8"/>
  <c r="AN395" i="8"/>
  <c r="AH395" i="8"/>
  <c r="AN601" i="8"/>
  <c r="AI601" i="8"/>
  <c r="AH601" i="8"/>
  <c r="AN150" i="8"/>
  <c r="AI150" i="8"/>
  <c r="AH150" i="8"/>
  <c r="AN273" i="8"/>
  <c r="AI273" i="8"/>
  <c r="AH273" i="8"/>
  <c r="AN376" i="8"/>
  <c r="AH376" i="8"/>
  <c r="AI376" i="8"/>
  <c r="AN417" i="8"/>
  <c r="AI417" i="8"/>
  <c r="AH417" i="8"/>
  <c r="AN501" i="8"/>
  <c r="AI501" i="8"/>
  <c r="AH501" i="8"/>
  <c r="AN20" i="8"/>
  <c r="AI20" i="8"/>
  <c r="AH20" i="8"/>
  <c r="AN197" i="8"/>
  <c r="AI197" i="8"/>
  <c r="AH197" i="8"/>
  <c r="AN353" i="8"/>
  <c r="AI353" i="8"/>
  <c r="AH353" i="8"/>
  <c r="AG266" i="8"/>
  <c r="Z266" i="8"/>
  <c r="Y266" i="8"/>
  <c r="AG409" i="8"/>
  <c r="Z409" i="8"/>
  <c r="AY409" i="8" s="1"/>
  <c r="Y409" i="8"/>
  <c r="AY415" i="8"/>
  <c r="AI465" i="8"/>
  <c r="AH465" i="8"/>
  <c r="AN465" i="8"/>
  <c r="AG274" i="8"/>
  <c r="Z274" i="8"/>
  <c r="AY274" i="8" s="1"/>
  <c r="Y274" i="8"/>
  <c r="AY359" i="8"/>
  <c r="AY584" i="8"/>
  <c r="AI450" i="8"/>
  <c r="AH450" i="8"/>
  <c r="AN450" i="8"/>
  <c r="AN489" i="8"/>
  <c r="AI489" i="8"/>
  <c r="AH489" i="8"/>
  <c r="AN322" i="8"/>
  <c r="AI322" i="8"/>
  <c r="AH322" i="8"/>
  <c r="AH455" i="8"/>
  <c r="AN455" i="8"/>
  <c r="AI455" i="8"/>
  <c r="AH492" i="8"/>
  <c r="AN492" i="8"/>
  <c r="AI492" i="8"/>
  <c r="AG531" i="8"/>
  <c r="Z531" i="8"/>
  <c r="AY531" i="8" s="1"/>
  <c r="Y531" i="8"/>
  <c r="Y602" i="8"/>
  <c r="AG602" i="8"/>
  <c r="Z602" i="8"/>
  <c r="AN246" i="8"/>
  <c r="AI246" i="8"/>
  <c r="AH246" i="8"/>
  <c r="AI348" i="8"/>
  <c r="AN348" i="8"/>
  <c r="AH348" i="8"/>
  <c r="AN456" i="8"/>
  <c r="AI456" i="8"/>
  <c r="AH456" i="8"/>
  <c r="AN609" i="8"/>
  <c r="AI609" i="8"/>
  <c r="AH609" i="8"/>
  <c r="AN598" i="8"/>
  <c r="AI598" i="8"/>
  <c r="AH598" i="8"/>
  <c r="AN615" i="8"/>
  <c r="AI615" i="8"/>
  <c r="AH615" i="8"/>
  <c r="AI275" i="8"/>
  <c r="AN275" i="8"/>
  <c r="AH275" i="8"/>
  <c r="AH587" i="8"/>
  <c r="AN587" i="8"/>
  <c r="AI587" i="8"/>
  <c r="AH622" i="8"/>
  <c r="AN622" i="8"/>
  <c r="AI622" i="8"/>
  <c r="AN42" i="8"/>
  <c r="AI42" i="8"/>
  <c r="AH42" i="8"/>
  <c r="AN152" i="8"/>
  <c r="AI152" i="8"/>
  <c r="AH152" i="8"/>
  <c r="AH21" i="8"/>
  <c r="AN21" i="8"/>
  <c r="AI21" i="8"/>
  <c r="AI355" i="8"/>
  <c r="AH355" i="8"/>
  <c r="AN355" i="8"/>
  <c r="AH347" i="8"/>
  <c r="AI347" i="8"/>
  <c r="AN347" i="8"/>
  <c r="Y502" i="8"/>
  <c r="Z502" i="8"/>
  <c r="AG502" i="8"/>
  <c r="Y528" i="8"/>
  <c r="Z528" i="8"/>
  <c r="AY528" i="8" s="1"/>
  <c r="AG528" i="8"/>
  <c r="AN307" i="8"/>
  <c r="AI307" i="8"/>
  <c r="AH307" i="8"/>
  <c r="AI311" i="8"/>
  <c r="AH311" i="8"/>
  <c r="AN311" i="8"/>
  <c r="AN314" i="8"/>
  <c r="AI314" i="8"/>
  <c r="AH314" i="8"/>
  <c r="AN441" i="8"/>
  <c r="AH441" i="8"/>
  <c r="AI441" i="8"/>
  <c r="AN509" i="8"/>
  <c r="AI509" i="8"/>
  <c r="AH509" i="8"/>
  <c r="AI526" i="8"/>
  <c r="AH526" i="8"/>
  <c r="AN526" i="8"/>
  <c r="AN271" i="8"/>
  <c r="AI271" i="8"/>
  <c r="AH271" i="8"/>
  <c r="AH252" i="8"/>
  <c r="AN252" i="8"/>
  <c r="AI252" i="8"/>
  <c r="AN522" i="8"/>
  <c r="AI522" i="8"/>
  <c r="AH522" i="8"/>
  <c r="AN543" i="8"/>
  <c r="AI543" i="8"/>
  <c r="AH543" i="8"/>
  <c r="Y584" i="8"/>
  <c r="AG584" i="8"/>
  <c r="Z584" i="8"/>
  <c r="AI361" i="8"/>
  <c r="AN361" i="8"/>
  <c r="AH361" i="8"/>
  <c r="AN448" i="8"/>
  <c r="AI448" i="8"/>
  <c r="AH448" i="8"/>
  <c r="AI453" i="8"/>
  <c r="AN453" i="8"/>
  <c r="AH453" i="8"/>
  <c r="AN571" i="8"/>
  <c r="AI571" i="8"/>
  <c r="AH571" i="8"/>
  <c r="AY603" i="8"/>
  <c r="AI600" i="8"/>
  <c r="AH600" i="8"/>
  <c r="AN600" i="8"/>
  <c r="AI75" i="8"/>
  <c r="AN75" i="8"/>
  <c r="AH75" i="8"/>
  <c r="AN231" i="8"/>
  <c r="AI231" i="8"/>
  <c r="AH231" i="8"/>
  <c r="AN444" i="8"/>
  <c r="AI444" i="8"/>
  <c r="AH444" i="8"/>
  <c r="AN41" i="8"/>
  <c r="AH41" i="8"/>
  <c r="AI41" i="8"/>
  <c r="AG472" i="8"/>
  <c r="Z472" i="8"/>
  <c r="AY472" i="8" s="1"/>
  <c r="Y472" i="8"/>
  <c r="AI553" i="8"/>
  <c r="AN553" i="8"/>
  <c r="AH553" i="8"/>
  <c r="AH435" i="8"/>
  <c r="AN435" i="8"/>
  <c r="AI435" i="8"/>
  <c r="AH44" i="8"/>
  <c r="AN44" i="8"/>
  <c r="AI44" i="8"/>
  <c r="AH295" i="8"/>
  <c r="AI295" i="8"/>
  <c r="AN295" i="8"/>
  <c r="AN410" i="8"/>
  <c r="AH410" i="8"/>
  <c r="AI410" i="8"/>
  <c r="AN552" i="8"/>
  <c r="AH552" i="8"/>
  <c r="AI552" i="8"/>
  <c r="Y569" i="8"/>
  <c r="AG569" i="8"/>
  <c r="Z569" i="8"/>
  <c r="AY569" i="8" s="1"/>
  <c r="Z580" i="8"/>
  <c r="AY580" i="8" s="1"/>
  <c r="Y580" i="8"/>
  <c r="AG580" i="8"/>
  <c r="AI19" i="8"/>
  <c r="AN19" i="8"/>
  <c r="AH19" i="8"/>
  <c r="AH22" i="8"/>
  <c r="AI22" i="8"/>
  <c r="AN22" i="8"/>
  <c r="AN265" i="8"/>
  <c r="AI265" i="8"/>
  <c r="AH265" i="8"/>
  <c r="AN251" i="8"/>
  <c r="AH251" i="8"/>
  <c r="AI251" i="8"/>
  <c r="Y402" i="8"/>
  <c r="AG402" i="8"/>
  <c r="Z402" i="8"/>
  <c r="AY402" i="8" s="1"/>
  <c r="AN393" i="8"/>
  <c r="AI393" i="8"/>
  <c r="AH393" i="8"/>
  <c r="AI440" i="8"/>
  <c r="AH440" i="8"/>
  <c r="AN440" i="8"/>
  <c r="AY502" i="8"/>
  <c r="AN519" i="8"/>
  <c r="AH519" i="8"/>
  <c r="AI519" i="8"/>
  <c r="AN40" i="8"/>
  <c r="AI40" i="8"/>
  <c r="AH40" i="8"/>
  <c r="AY257" i="8"/>
  <c r="AH443" i="8"/>
  <c r="AN443" i="8"/>
  <c r="AI443" i="8"/>
  <c r="AN608" i="8"/>
  <c r="AI608" i="8"/>
  <c r="AH608" i="8"/>
  <c r="AH244" i="8"/>
  <c r="AN244" i="8"/>
  <c r="AI244" i="8"/>
  <c r="AH280" i="8"/>
  <c r="AI280" i="8"/>
  <c r="AN280" i="8"/>
  <c r="AH391" i="8"/>
  <c r="AN391" i="8"/>
  <c r="AI391" i="8"/>
  <c r="AN451" i="8"/>
  <c r="AI451" i="8"/>
  <c r="AH451" i="8"/>
  <c r="AN137" i="8"/>
  <c r="AI137" i="8"/>
  <c r="AH137" i="8"/>
  <c r="AN318" i="8"/>
  <c r="AI318" i="8"/>
  <c r="AH318" i="8"/>
  <c r="AI352" i="8"/>
  <c r="AH352" i="8"/>
  <c r="AN352" i="8"/>
  <c r="AH626" i="8"/>
  <c r="AN626" i="8"/>
  <c r="AI626" i="8"/>
  <c r="AG493" i="8"/>
  <c r="Y493" i="8"/>
  <c r="Z493" i="8"/>
  <c r="AY493" i="8" s="1"/>
  <c r="AI593" i="8"/>
  <c r="AH593" i="8"/>
  <c r="AN593" i="8"/>
  <c r="AI400" i="8"/>
  <c r="AH400" i="8"/>
  <c r="AN400" i="8"/>
  <c r="AH406" i="8"/>
  <c r="AN406" i="8"/>
  <c r="AI406" i="8"/>
  <c r="Y534" i="8"/>
  <c r="Z534" i="8"/>
  <c r="AG534" i="8"/>
  <c r="AI607" i="8"/>
  <c r="AH607" i="8"/>
  <c r="AN607" i="8"/>
  <c r="AH342" i="8"/>
  <c r="AN342" i="8"/>
  <c r="AI342" i="8"/>
  <c r="AN177" i="8"/>
  <c r="AI177" i="8"/>
  <c r="AH177" i="8"/>
  <c r="AN148" i="8"/>
  <c r="AI148" i="8"/>
  <c r="AH148" i="8"/>
  <c r="AY508" i="8"/>
  <c r="Y386" i="8"/>
  <c r="AG386" i="8"/>
  <c r="Z386" i="8"/>
  <c r="AY386" i="8" s="1"/>
  <c r="AI518" i="8"/>
  <c r="AN518" i="8"/>
  <c r="AH518" i="8"/>
  <c r="AN178" i="8"/>
  <c r="AI178" i="8"/>
  <c r="AH178" i="8"/>
  <c r="AN398" i="8"/>
  <c r="AI398" i="8"/>
  <c r="AH398" i="8"/>
  <c r="AI458" i="8"/>
  <c r="AN458" i="8"/>
  <c r="AH458" i="8"/>
  <c r="AN445" i="8"/>
  <c r="AI445" i="8"/>
  <c r="AH445" i="8"/>
  <c r="AH476" i="8"/>
  <c r="AN476" i="8"/>
  <c r="AI476" i="8"/>
  <c r="AN385" i="8"/>
  <c r="AI385" i="8"/>
  <c r="AH385" i="8"/>
  <c r="AN396" i="8"/>
  <c r="AI396" i="8"/>
  <c r="AH396" i="8"/>
  <c r="AN431" i="8"/>
  <c r="AI431" i="8"/>
  <c r="AH431" i="8"/>
  <c r="AN433" i="8"/>
  <c r="AH433" i="8"/>
  <c r="AI433" i="8"/>
  <c r="AH464" i="8"/>
  <c r="AN464" i="8"/>
  <c r="AI464" i="8"/>
  <c r="Y540" i="8"/>
  <c r="Z540" i="8"/>
  <c r="AY540" i="8" s="1"/>
  <c r="AG540" i="8"/>
  <c r="AG257" i="8"/>
  <c r="Z257" i="8"/>
  <c r="Y257" i="8"/>
  <c r="AI419" i="8"/>
  <c r="AN419" i="8"/>
  <c r="AH419" i="8"/>
  <c r="AN612" i="8"/>
  <c r="AI612" i="8"/>
  <c r="AH612" i="8"/>
  <c r="AN238" i="8"/>
  <c r="AI238" i="8"/>
  <c r="AH238" i="8"/>
  <c r="AN389" i="8"/>
  <c r="AI389" i="8"/>
  <c r="AH389" i="8"/>
  <c r="AN610" i="8"/>
  <c r="AI610" i="8"/>
  <c r="AH610" i="8"/>
  <c r="AN172" i="8"/>
  <c r="AI172" i="8"/>
  <c r="AH172" i="8"/>
  <c r="AN236" i="8"/>
  <c r="AI236" i="8"/>
  <c r="AH236" i="8"/>
  <c r="AI442" i="8"/>
  <c r="AH442" i="8"/>
  <c r="AN442" i="8"/>
  <c r="AN422" i="8"/>
  <c r="AH422" i="8"/>
  <c r="AI422" i="8"/>
  <c r="AN521" i="8"/>
  <c r="AI521" i="8"/>
  <c r="AH521" i="8"/>
  <c r="AN539" i="8"/>
  <c r="AI539" i="8"/>
  <c r="AH539" i="8"/>
  <c r="AI233" i="8"/>
  <c r="AH233" i="8"/>
  <c r="AN233" i="8"/>
  <c r="Y247" i="8"/>
  <c r="AG247" i="8"/>
  <c r="Z247" i="8"/>
  <c r="AH499" i="8"/>
  <c r="AN499" i="8"/>
  <c r="AI499" i="8"/>
  <c r="AG383" i="8"/>
  <c r="Z383" i="8"/>
  <c r="AY383" i="8" s="1"/>
  <c r="Y383" i="8"/>
  <c r="Y360" i="8"/>
  <c r="Z360" i="8"/>
  <c r="AG360" i="8"/>
  <c r="AN366" i="8"/>
  <c r="AI366" i="8"/>
  <c r="AH366" i="8"/>
  <c r="AI343" i="8"/>
  <c r="AH343" i="8"/>
  <c r="AN343" i="8"/>
  <c r="AN232" i="8"/>
  <c r="AH232" i="8"/>
  <c r="AI232" i="8"/>
  <c r="AN394" i="8"/>
  <c r="AH394" i="8"/>
  <c r="AI394" i="8"/>
  <c r="AI424" i="8"/>
  <c r="AH424" i="8"/>
  <c r="AN424" i="8"/>
  <c r="AG508" i="8"/>
  <c r="Z508" i="8"/>
  <c r="Y508" i="8"/>
  <c r="AN474" i="8"/>
  <c r="AI474" i="8"/>
  <c r="AH474" i="8"/>
  <c r="AI316" i="8"/>
  <c r="AN316" i="8"/>
  <c r="AH316" i="8"/>
  <c r="AY602" i="8"/>
  <c r="AG513" i="8"/>
  <c r="Z513" i="8"/>
  <c r="AY513" i="8" s="1"/>
  <c r="Y513" i="8"/>
  <c r="AI139" i="8"/>
  <c r="AN139" i="8"/>
  <c r="AH139" i="8"/>
  <c r="Y239" i="8"/>
  <c r="AG239" i="8"/>
  <c r="Z239" i="8"/>
  <c r="AY239" i="8" s="1"/>
  <c r="AN452" i="8"/>
  <c r="AI452" i="8"/>
  <c r="AH452" i="8"/>
  <c r="AH479" i="8"/>
  <c r="AN479" i="8"/>
  <c r="AI479" i="8"/>
  <c r="AY534" i="8"/>
  <c r="AN576" i="8"/>
  <c r="AI576" i="8"/>
  <c r="AH576" i="8"/>
  <c r="AI119" i="8"/>
  <c r="AN119" i="8"/>
  <c r="AH119" i="8"/>
  <c r="AN166" i="8"/>
  <c r="AI166" i="8"/>
  <c r="AH166" i="8"/>
  <c r="AN228" i="8"/>
  <c r="AI228" i="8"/>
  <c r="AH228" i="8"/>
  <c r="AY247" i="8"/>
  <c r="AI588" i="8"/>
  <c r="AH588" i="8"/>
  <c r="AN588" i="8"/>
  <c r="AI368" i="8"/>
  <c r="AH368" i="8"/>
  <c r="AN368" i="8"/>
  <c r="AN420" i="8"/>
  <c r="AI420" i="8"/>
  <c r="AH420" i="8"/>
  <c r="Y473" i="8"/>
  <c r="Z473" i="8"/>
  <c r="AY473" i="8" s="1"/>
  <c r="AG473" i="8"/>
  <c r="AH614" i="8"/>
  <c r="AN614" i="8"/>
  <c r="AI614" i="8"/>
  <c r="Z575" i="8"/>
  <c r="AY575" i="8" s="1"/>
  <c r="Y575" i="8"/>
  <c r="AG575" i="8"/>
  <c r="AH45" i="8"/>
  <c r="AI45" i="8"/>
  <c r="AN45" i="8"/>
  <c r="AN297" i="8"/>
  <c r="AI297" i="8"/>
  <c r="AH297" i="8"/>
  <c r="AN165" i="8"/>
  <c r="AI165" i="8"/>
  <c r="AH165" i="8"/>
  <c r="AY360" i="8"/>
  <c r="AH382" i="8"/>
  <c r="AI382" i="8"/>
  <c r="AN382" i="8"/>
  <c r="AH427" i="8"/>
  <c r="AN427" i="8"/>
  <c r="AI427" i="8"/>
  <c r="AI390" i="8"/>
  <c r="AN390" i="8"/>
  <c r="AH390" i="8"/>
  <c r="W359" i="1"/>
  <c r="AE359" i="1"/>
  <c r="X359" i="1"/>
  <c r="AF378" i="1"/>
  <c r="AL378" i="1"/>
  <c r="AG378" i="1"/>
  <c r="AG304" i="1"/>
  <c r="AL304" i="1"/>
  <c r="AF304" i="1"/>
  <c r="AL296" i="1"/>
  <c r="AF296" i="1"/>
  <c r="AG296" i="1"/>
  <c r="AG375" i="1"/>
  <c r="AF375" i="1"/>
  <c r="AL375" i="1"/>
  <c r="AL388" i="1"/>
  <c r="AG388" i="1"/>
  <c r="AF388" i="1"/>
  <c r="AG415" i="1"/>
  <c r="AF415" i="1"/>
  <c r="AL415" i="1"/>
  <c r="W412" i="1"/>
  <c r="AE412" i="1"/>
  <c r="X412" i="1"/>
  <c r="W416" i="1"/>
  <c r="AE416" i="1"/>
  <c r="X416" i="1"/>
  <c r="AL423" i="1"/>
  <c r="AG423" i="1"/>
  <c r="AF423" i="1"/>
  <c r="AL385" i="1"/>
  <c r="AG385" i="1"/>
  <c r="AF385" i="1"/>
  <c r="AL361" i="1"/>
  <c r="AG361" i="1"/>
  <c r="AF361" i="1"/>
  <c r="AG336" i="1"/>
  <c r="AF336" i="1"/>
  <c r="AL336" i="1"/>
  <c r="AL344" i="1"/>
  <c r="AF344" i="1"/>
  <c r="AG344" i="1"/>
  <c r="AL421" i="1"/>
  <c r="AG421" i="1"/>
  <c r="AF421" i="1"/>
  <c r="AL380" i="1"/>
  <c r="AG380" i="1"/>
  <c r="AF380" i="1"/>
  <c r="AG387" i="1"/>
  <c r="AF387" i="1"/>
  <c r="AL387" i="1"/>
  <c r="X289" i="1"/>
  <c r="W289" i="1"/>
  <c r="AE289" i="1"/>
  <c r="AL306" i="1"/>
  <c r="AG306" i="1"/>
  <c r="AF306" i="1"/>
  <c r="AL328" i="1"/>
  <c r="AF328" i="1"/>
  <c r="AG328" i="1"/>
  <c r="AG367" i="1"/>
  <c r="AF367" i="1"/>
  <c r="AL367" i="1"/>
  <c r="AF340" i="1"/>
  <c r="AL340" i="1"/>
  <c r="AG340" i="1"/>
  <c r="AF394" i="1"/>
  <c r="AG394" i="1"/>
  <c r="AL394" i="1"/>
  <c r="X313" i="1"/>
  <c r="W313" i="1"/>
  <c r="AE313" i="1"/>
  <c r="AG411" i="1"/>
  <c r="AF411" i="1"/>
  <c r="AL411" i="1"/>
  <c r="AG383" i="1"/>
  <c r="AF383" i="1"/>
  <c r="AL383" i="1"/>
  <c r="AG403" i="1"/>
  <c r="AF403" i="1"/>
  <c r="AL403" i="1"/>
  <c r="X357" i="1"/>
  <c r="AE357" i="1"/>
  <c r="W357" i="1"/>
  <c r="AL303" i="1"/>
  <c r="AF303" i="1"/>
  <c r="AG303" i="1"/>
  <c r="AE312" i="1"/>
  <c r="X312" i="1"/>
  <c r="W312" i="1"/>
  <c r="W384" i="1"/>
  <c r="AE384" i="1"/>
  <c r="X384" i="1"/>
  <c r="W392" i="1"/>
  <c r="AE392" i="1"/>
  <c r="X392" i="1"/>
  <c r="AL286" i="1"/>
  <c r="AG286" i="1"/>
  <c r="AF286" i="1"/>
  <c r="AG371" i="1"/>
  <c r="AF371" i="1"/>
  <c r="AL371" i="1"/>
  <c r="AL365" i="1"/>
  <c r="AG365" i="1"/>
  <c r="AF365" i="1"/>
  <c r="AG302" i="1"/>
  <c r="AF302" i="1"/>
  <c r="AL302" i="1"/>
  <c r="AG379" i="1"/>
  <c r="AF379" i="1"/>
  <c r="AL379" i="1"/>
  <c r="AF337" i="1"/>
  <c r="AL337" i="1"/>
  <c r="AG337" i="1"/>
  <c r="AL396" i="1"/>
  <c r="AG396" i="1"/>
  <c r="AF396" i="1"/>
  <c r="AG314" i="1"/>
  <c r="AF314" i="1"/>
  <c r="AL314" i="1"/>
  <c r="AL405" i="1"/>
  <c r="AG405" i="1"/>
  <c r="AF405" i="1"/>
  <c r="AF406" i="1"/>
  <c r="AL406" i="1"/>
  <c r="AG406" i="1"/>
  <c r="AE319" i="1"/>
  <c r="X319" i="1"/>
  <c r="W319" i="1"/>
  <c r="AF414" i="1"/>
  <c r="AL414" i="1"/>
  <c r="AG414" i="1"/>
  <c r="AG419" i="1"/>
  <c r="AF419" i="1"/>
  <c r="AL419" i="1"/>
  <c r="AG407" i="1"/>
  <c r="AF407" i="1"/>
  <c r="AL407" i="1"/>
  <c r="AF307" i="1"/>
  <c r="AL307" i="1"/>
  <c r="AG307" i="1"/>
  <c r="AG322" i="1"/>
  <c r="AF322" i="1"/>
  <c r="AL322" i="1"/>
  <c r="W400" i="1"/>
  <c r="AE400" i="1"/>
  <c r="X400" i="1"/>
  <c r="W408" i="1"/>
  <c r="AE408" i="1"/>
  <c r="X408" i="1"/>
  <c r="AL356" i="1"/>
  <c r="AF356" i="1"/>
  <c r="AG356" i="1"/>
  <c r="X293" i="1"/>
  <c r="W293" i="1"/>
  <c r="AE293" i="1"/>
  <c r="AG323" i="1"/>
  <c r="AL323" i="1"/>
  <c r="AF323" i="1"/>
  <c r="AL338" i="1"/>
  <c r="AF338" i="1"/>
  <c r="AG338" i="1"/>
  <c r="W420" i="1"/>
  <c r="AE420" i="1"/>
  <c r="X420" i="1"/>
  <c r="AW420" i="1" s="1"/>
  <c r="AF362" i="1"/>
  <c r="AL362" i="1"/>
  <c r="AG362" i="1"/>
  <c r="AG395" i="1"/>
  <c r="AF395" i="1"/>
  <c r="AL395" i="1"/>
  <c r="AL413" i="1"/>
  <c r="AG413" i="1"/>
  <c r="AF413" i="1"/>
  <c r="X339" i="1"/>
  <c r="W339" i="1"/>
  <c r="AE339" i="1"/>
  <c r="AG399" i="1"/>
  <c r="AF399" i="1"/>
  <c r="AL399" i="1"/>
  <c r="AF315" i="1"/>
  <c r="AL315" i="1"/>
  <c r="AG315" i="1"/>
  <c r="AF333" i="1"/>
  <c r="AL333" i="1"/>
  <c r="AG333" i="1"/>
  <c r="AE561" i="1"/>
  <c r="AF561" i="1" s="1"/>
  <c r="W558" i="1"/>
  <c r="AF569" i="1"/>
  <c r="W569" i="1"/>
  <c r="X569" i="1"/>
  <c r="AW569" i="1" s="1"/>
  <c r="AF570" i="1"/>
  <c r="AL570" i="1"/>
  <c r="AG570" i="1"/>
  <c r="AL560" i="1"/>
  <c r="AG560" i="1"/>
  <c r="AF560" i="1"/>
  <c r="AF566" i="1"/>
  <c r="AG566" i="1"/>
  <c r="AL566" i="1"/>
  <c r="AL568" i="1"/>
  <c r="AG568" i="1"/>
  <c r="AF568" i="1"/>
  <c r="AL571" i="1"/>
  <c r="AG571" i="1"/>
  <c r="AF571" i="1"/>
  <c r="AL564" i="1"/>
  <c r="AG564" i="1"/>
  <c r="AF564" i="1"/>
  <c r="AL559" i="1"/>
  <c r="AG559" i="1"/>
  <c r="AF559" i="1"/>
  <c r="AF343" i="1" l="1"/>
  <c r="AL343" i="1"/>
  <c r="AG309" i="1"/>
  <c r="AL372" i="1"/>
  <c r="AL294" i="1"/>
  <c r="AF309" i="1"/>
  <c r="AG294" i="1"/>
  <c r="AL360" i="1"/>
  <c r="AL320" i="1"/>
  <c r="AL352" i="1"/>
  <c r="AF352" i="1"/>
  <c r="AL283" i="1"/>
  <c r="AF283" i="1"/>
  <c r="AG562" i="1"/>
  <c r="AF372" i="1"/>
  <c r="AL562" i="1"/>
  <c r="AG360" i="1"/>
  <c r="AF285" i="1"/>
  <c r="AL349" i="1"/>
  <c r="AF320" i="1"/>
  <c r="AG285" i="1"/>
  <c r="AG567" i="1"/>
  <c r="E6" i="6"/>
  <c r="AG327" i="1"/>
  <c r="AL327" i="1"/>
  <c r="AG366" i="1"/>
  <c r="AF366" i="1"/>
  <c r="AF567" i="1"/>
  <c r="AG349" i="1"/>
  <c r="AG386" i="1"/>
  <c r="AL386" i="1"/>
  <c r="AG377" i="1"/>
  <c r="AF377" i="1"/>
  <c r="D6" i="6"/>
  <c r="AF563" i="1"/>
  <c r="AG299" i="1"/>
  <c r="AL299" i="1"/>
  <c r="AF299" i="1"/>
  <c r="AG563" i="1"/>
  <c r="AL418" i="1"/>
  <c r="AG418" i="1"/>
  <c r="AF418" i="1"/>
  <c r="AG558" i="1"/>
  <c r="AL355" i="1"/>
  <c r="AF355" i="1"/>
  <c r="AG355" i="1"/>
  <c r="AH179" i="8"/>
  <c r="AI179" i="8"/>
  <c r="AN179" i="8"/>
  <c r="AH497" i="8"/>
  <c r="AI497" i="8"/>
  <c r="AN497" i="8"/>
  <c r="AH495" i="8"/>
  <c r="AN495" i="8"/>
  <c r="AI495" i="8"/>
  <c r="AN285" i="8"/>
  <c r="AI285" i="8"/>
  <c r="AH285" i="8"/>
  <c r="AI537" i="8"/>
  <c r="AN537" i="8"/>
  <c r="AH537" i="8"/>
  <c r="AN379" i="8"/>
  <c r="AI379" i="8"/>
  <c r="AH379" i="8"/>
  <c r="AI220" i="8"/>
  <c r="AN220" i="8"/>
  <c r="AH220" i="8"/>
  <c r="AH532" i="8"/>
  <c r="AI532" i="8"/>
  <c r="AN532" i="8"/>
  <c r="AH494" i="8"/>
  <c r="AN494" i="8"/>
  <c r="AI494" i="8"/>
  <c r="AN620" i="8"/>
  <c r="AI620" i="8"/>
  <c r="AH620" i="8"/>
  <c r="AH230" i="8"/>
  <c r="AI230" i="8"/>
  <c r="AN230" i="8"/>
  <c r="AI229" i="8"/>
  <c r="AH229" i="8"/>
  <c r="AN229" i="8"/>
  <c r="AH373" i="8"/>
  <c r="AN373" i="8"/>
  <c r="AI373" i="8"/>
  <c r="AN326" i="8"/>
  <c r="AI326" i="8"/>
  <c r="AH326" i="8"/>
  <c r="AN371" i="8"/>
  <c r="AI371" i="8"/>
  <c r="AH371" i="8"/>
  <c r="AH392" i="8"/>
  <c r="AI392" i="8"/>
  <c r="AN392" i="8"/>
  <c r="AN283" i="8"/>
  <c r="AI283" i="8"/>
  <c r="AH283" i="8"/>
  <c r="AH74" i="8"/>
  <c r="AN74" i="8"/>
  <c r="AI74" i="8"/>
  <c r="AI240" i="8"/>
  <c r="AN240" i="8"/>
  <c r="AH240" i="8"/>
  <c r="AH317" i="8"/>
  <c r="AI317" i="8"/>
  <c r="AN317" i="8"/>
  <c r="AH418" i="8"/>
  <c r="AI418" i="8"/>
  <c r="AN418" i="8"/>
  <c r="AH468" i="8"/>
  <c r="AN468" i="8"/>
  <c r="AI468" i="8"/>
  <c r="AI567" i="8"/>
  <c r="AN567" i="8"/>
  <c r="AH567" i="8"/>
  <c r="AF290" i="1"/>
  <c r="AL290" i="1"/>
  <c r="AG290" i="1"/>
  <c r="AL558" i="1"/>
  <c r="AL332" i="1"/>
  <c r="AG332" i="1"/>
  <c r="AF332" i="1"/>
  <c r="AL287" i="1"/>
  <c r="AF287" i="1"/>
  <c r="AG287" i="1"/>
  <c r="AG326" i="1"/>
  <c r="AL326" i="1"/>
  <c r="AF326" i="1"/>
  <c r="AF409" i="1"/>
  <c r="AL409" i="1"/>
  <c r="AG409" i="1"/>
  <c r="AG373" i="1"/>
  <c r="AF373" i="1"/>
  <c r="AL373" i="1"/>
  <c r="AG342" i="1"/>
  <c r="AL342" i="1"/>
  <c r="AF342" i="1"/>
  <c r="AG341" i="1"/>
  <c r="AF341" i="1"/>
  <c r="AL341" i="1"/>
  <c r="AL353" i="1"/>
  <c r="AG353" i="1"/>
  <c r="AF353" i="1"/>
  <c r="AL346" i="1"/>
  <c r="AF346" i="1"/>
  <c r="AG346" i="1"/>
  <c r="AL348" i="1"/>
  <c r="AG348" i="1"/>
  <c r="AF348" i="1"/>
  <c r="AL317" i="1"/>
  <c r="AF317" i="1"/>
  <c r="AG317" i="1"/>
  <c r="AH360" i="8"/>
  <c r="AN360" i="8"/>
  <c r="AI360" i="8"/>
  <c r="AH531" i="8"/>
  <c r="AN531" i="8"/>
  <c r="AI531" i="8"/>
  <c r="AH266" i="8"/>
  <c r="AN266" i="8"/>
  <c r="AI266" i="8"/>
  <c r="AN402" i="8"/>
  <c r="AH402" i="8"/>
  <c r="AI402" i="8"/>
  <c r="AN584" i="8"/>
  <c r="AI584" i="8"/>
  <c r="AH584" i="8"/>
  <c r="AH528" i="8"/>
  <c r="AN528" i="8"/>
  <c r="AI528" i="8"/>
  <c r="AN590" i="8"/>
  <c r="AI590" i="8"/>
  <c r="AH590" i="8"/>
  <c r="AI508" i="8"/>
  <c r="AH508" i="8"/>
  <c r="AN508" i="8"/>
  <c r="AH367" i="8"/>
  <c r="AN367" i="8"/>
  <c r="AI367" i="8"/>
  <c r="AH247" i="8"/>
  <c r="AN247" i="8"/>
  <c r="AI247" i="8"/>
  <c r="AN475" i="8"/>
  <c r="AI475" i="8"/>
  <c r="AH475" i="8"/>
  <c r="AN603" i="8"/>
  <c r="AI603" i="8"/>
  <c r="AH603" i="8"/>
  <c r="AH493" i="8"/>
  <c r="AN493" i="8"/>
  <c r="AI493" i="8"/>
  <c r="AN569" i="8"/>
  <c r="AI569" i="8"/>
  <c r="AH569" i="8"/>
  <c r="AH472" i="8"/>
  <c r="AI472" i="8"/>
  <c r="AN472" i="8"/>
  <c r="AN359" i="8"/>
  <c r="AH359" i="8"/>
  <c r="AI359" i="8"/>
  <c r="AH415" i="8"/>
  <c r="AN415" i="8"/>
  <c r="AI415" i="8"/>
  <c r="AN288" i="8"/>
  <c r="AH288" i="8"/>
  <c r="AI288" i="8"/>
  <c r="AI514" i="8"/>
  <c r="AH514" i="8"/>
  <c r="AN514" i="8"/>
  <c r="AN308" i="8"/>
  <c r="AH308" i="8"/>
  <c r="AI308" i="8"/>
  <c r="AI473" i="8"/>
  <c r="AH473" i="8"/>
  <c r="AN473" i="8"/>
  <c r="AN502" i="8"/>
  <c r="AI502" i="8"/>
  <c r="AH502" i="8"/>
  <c r="AN602" i="8"/>
  <c r="AI602" i="8"/>
  <c r="AH602" i="8"/>
  <c r="AN510" i="8"/>
  <c r="AI510" i="8"/>
  <c r="AH510" i="8"/>
  <c r="AH513" i="8"/>
  <c r="AI513" i="8"/>
  <c r="AN513" i="8"/>
  <c r="AH383" i="8"/>
  <c r="AN383" i="8"/>
  <c r="AI383" i="8"/>
  <c r="AH534" i="8"/>
  <c r="AN534" i="8"/>
  <c r="AI534" i="8"/>
  <c r="AH274" i="8"/>
  <c r="AN274" i="8"/>
  <c r="AI274" i="8"/>
  <c r="AN409" i="8"/>
  <c r="AI409" i="8"/>
  <c r="AH409" i="8"/>
  <c r="AH507" i="8"/>
  <c r="AN507" i="8"/>
  <c r="AI507" i="8"/>
  <c r="AH407" i="8"/>
  <c r="AN407" i="8"/>
  <c r="AI407" i="8"/>
  <c r="AN575" i="8"/>
  <c r="AI575" i="8"/>
  <c r="AH575" i="8"/>
  <c r="AH257" i="8"/>
  <c r="AN257" i="8"/>
  <c r="AI257" i="8"/>
  <c r="AH386" i="8"/>
  <c r="AN386" i="8"/>
  <c r="AI386" i="8"/>
  <c r="AI500" i="8"/>
  <c r="AH500" i="8"/>
  <c r="AN500" i="8"/>
  <c r="AN298" i="8"/>
  <c r="AH298" i="8"/>
  <c r="AI298" i="8"/>
  <c r="AI520" i="8"/>
  <c r="AH520" i="8"/>
  <c r="AN520" i="8"/>
  <c r="AN527" i="8"/>
  <c r="AI527" i="8"/>
  <c r="AH527" i="8"/>
  <c r="AH239" i="8"/>
  <c r="AN239" i="8"/>
  <c r="AI239" i="8"/>
  <c r="AH540" i="8"/>
  <c r="AN540" i="8"/>
  <c r="AI540" i="8"/>
  <c r="AN580" i="8"/>
  <c r="AI580" i="8"/>
  <c r="AH580" i="8"/>
  <c r="AN243" i="8"/>
  <c r="AH243" i="8"/>
  <c r="AI243" i="8"/>
  <c r="AH457" i="8"/>
  <c r="AN457" i="8"/>
  <c r="AI457" i="8"/>
  <c r="AH181" i="8"/>
  <c r="AN181" i="8"/>
  <c r="AI181" i="8"/>
  <c r="AL319" i="1"/>
  <c r="AF319" i="1"/>
  <c r="AG319" i="1"/>
  <c r="AL313" i="1"/>
  <c r="AG313" i="1"/>
  <c r="AF313" i="1"/>
  <c r="AL420" i="1"/>
  <c r="AG420" i="1"/>
  <c r="AF420" i="1"/>
  <c r="AL400" i="1"/>
  <c r="AG400" i="1"/>
  <c r="AF400" i="1"/>
  <c r="AL392" i="1"/>
  <c r="AG392" i="1"/>
  <c r="AF392" i="1"/>
  <c r="AL416" i="1"/>
  <c r="AG416" i="1"/>
  <c r="AF416" i="1"/>
  <c r="AL289" i="1"/>
  <c r="AF289" i="1"/>
  <c r="AG289" i="1"/>
  <c r="AL384" i="1"/>
  <c r="AG384" i="1"/>
  <c r="AF384" i="1"/>
  <c r="AG357" i="1"/>
  <c r="AF357" i="1"/>
  <c r="AL357" i="1"/>
  <c r="AL339" i="1"/>
  <c r="AG339" i="1"/>
  <c r="AF339" i="1"/>
  <c r="AL408" i="1"/>
  <c r="AG408" i="1"/>
  <c r="AF408" i="1"/>
  <c r="AL293" i="1"/>
  <c r="AF293" i="1"/>
  <c r="AG293" i="1"/>
  <c r="AL412" i="1"/>
  <c r="AG412" i="1"/>
  <c r="AF412" i="1"/>
  <c r="AF359" i="1"/>
  <c r="AG359" i="1"/>
  <c r="AL359" i="1"/>
  <c r="AL312" i="1"/>
  <c r="AF312" i="1"/>
  <c r="AG312" i="1"/>
  <c r="AL561" i="1"/>
  <c r="AG561" i="1"/>
  <c r="AW421" i="1" l="1"/>
  <c r="AW418" i="1" l="1"/>
  <c r="AW417" i="1"/>
  <c r="AW419" i="1"/>
  <c r="W2" i="1" l="1"/>
  <c r="AW70" i="1" l="1"/>
  <c r="AW71" i="1"/>
  <c r="AW72" i="1"/>
  <c r="AW73" i="1"/>
  <c r="AW74" i="1"/>
  <c r="AW75" i="1"/>
  <c r="AW76" i="1"/>
  <c r="AW77" i="1"/>
  <c r="AW78" i="1"/>
  <c r="AW79" i="1"/>
  <c r="AW80" i="1"/>
  <c r="AW81" i="1"/>
  <c r="AW82" i="1"/>
  <c r="AW83" i="1"/>
  <c r="AW84" i="1"/>
  <c r="AW85" i="1"/>
  <c r="AW86" i="1"/>
  <c r="AW87" i="1"/>
  <c r="AW88" i="1"/>
  <c r="AW89" i="1"/>
  <c r="AW90" i="1"/>
  <c r="AW91" i="1"/>
  <c r="AW92" i="1"/>
  <c r="AW93" i="1"/>
  <c r="AW94" i="1"/>
  <c r="AW95" i="1"/>
  <c r="AW96" i="1"/>
  <c r="AW97" i="1"/>
  <c r="AW98" i="1"/>
  <c r="AW99" i="1"/>
  <c r="AW100" i="1"/>
  <c r="AD557" i="1" l="1"/>
  <c r="R557" i="1"/>
  <c r="P557" i="1"/>
  <c r="AD556" i="1"/>
  <c r="R556" i="1"/>
  <c r="P556" i="1"/>
  <c r="AD555" i="1"/>
  <c r="R555" i="1"/>
  <c r="P555" i="1"/>
  <c r="AD554" i="1"/>
  <c r="R554" i="1"/>
  <c r="P554" i="1"/>
  <c r="AD553" i="1"/>
  <c r="R553" i="1"/>
  <c r="P553" i="1"/>
  <c r="AD552" i="1"/>
  <c r="R552" i="1"/>
  <c r="P552" i="1"/>
  <c r="AD551" i="1"/>
  <c r="R551" i="1"/>
  <c r="P551" i="1"/>
  <c r="AD550" i="1"/>
  <c r="R550" i="1"/>
  <c r="P550" i="1"/>
  <c r="AD549" i="1"/>
  <c r="R549" i="1"/>
  <c r="P549" i="1"/>
  <c r="AD548" i="1"/>
  <c r="AE548" i="1" s="1"/>
  <c r="AF548" i="1" s="1"/>
  <c r="X548" i="1"/>
  <c r="W548" i="1"/>
  <c r="R548" i="1"/>
  <c r="P548" i="1"/>
  <c r="AD547" i="1"/>
  <c r="R547" i="1"/>
  <c r="P547" i="1"/>
  <c r="AD546" i="1"/>
  <c r="R546" i="1"/>
  <c r="P546" i="1"/>
  <c r="AD545" i="1"/>
  <c r="R545" i="1"/>
  <c r="P545" i="1"/>
  <c r="AD544" i="1"/>
  <c r="R544" i="1"/>
  <c r="P544" i="1"/>
  <c r="AD543" i="1"/>
  <c r="AE543" i="1" s="1"/>
  <c r="X543" i="1"/>
  <c r="W543" i="1"/>
  <c r="R543" i="1"/>
  <c r="P543" i="1"/>
  <c r="AD542" i="1"/>
  <c r="R542" i="1"/>
  <c r="P542" i="1"/>
  <c r="AD541" i="1"/>
  <c r="R541" i="1"/>
  <c r="P541" i="1"/>
  <c r="AD540" i="1"/>
  <c r="R540" i="1"/>
  <c r="P540" i="1"/>
  <c r="AD539" i="1"/>
  <c r="R539" i="1"/>
  <c r="P539" i="1"/>
  <c r="AD538" i="1"/>
  <c r="R538" i="1"/>
  <c r="P538" i="1"/>
  <c r="AD537" i="1"/>
  <c r="R537" i="1"/>
  <c r="P537" i="1"/>
  <c r="AD536" i="1"/>
  <c r="AE536" i="1" s="1"/>
  <c r="X536" i="1"/>
  <c r="W536" i="1"/>
  <c r="R536" i="1"/>
  <c r="P536" i="1"/>
  <c r="AD535" i="1"/>
  <c r="AE535" i="1" s="1"/>
  <c r="X535" i="1"/>
  <c r="W535" i="1"/>
  <c r="R535" i="1"/>
  <c r="P535" i="1"/>
  <c r="AD534" i="1"/>
  <c r="R534" i="1"/>
  <c r="P534" i="1"/>
  <c r="AD533" i="1"/>
  <c r="AE533" i="1" s="1"/>
  <c r="AF533" i="1" s="1"/>
  <c r="X533" i="1"/>
  <c r="W533" i="1"/>
  <c r="R533" i="1"/>
  <c r="P533" i="1"/>
  <c r="AD532" i="1"/>
  <c r="R532" i="1"/>
  <c r="P532" i="1"/>
  <c r="AD531" i="1"/>
  <c r="R531" i="1"/>
  <c r="P531" i="1"/>
  <c r="AD530" i="1"/>
  <c r="AE530" i="1" s="1"/>
  <c r="AL530" i="1" s="1"/>
  <c r="X530" i="1"/>
  <c r="W530" i="1"/>
  <c r="R530" i="1"/>
  <c r="P530" i="1"/>
  <c r="AD529" i="1"/>
  <c r="AE529" i="1" s="1"/>
  <c r="X529" i="1"/>
  <c r="W529" i="1"/>
  <c r="R529" i="1"/>
  <c r="P529" i="1"/>
  <c r="AD528" i="1"/>
  <c r="R528" i="1"/>
  <c r="P528" i="1"/>
  <c r="AD527" i="1"/>
  <c r="AE527" i="1" s="1"/>
  <c r="X527" i="1"/>
  <c r="W527" i="1"/>
  <c r="R527" i="1"/>
  <c r="P527" i="1"/>
  <c r="AD526" i="1"/>
  <c r="AE526" i="1" s="1"/>
  <c r="X526" i="1"/>
  <c r="W526" i="1"/>
  <c r="R526" i="1"/>
  <c r="P526" i="1"/>
  <c r="AD525" i="1"/>
  <c r="AE525" i="1" s="1"/>
  <c r="X525" i="1"/>
  <c r="W525" i="1"/>
  <c r="R525" i="1"/>
  <c r="P525" i="1"/>
  <c r="AD524" i="1"/>
  <c r="R524" i="1"/>
  <c r="P524" i="1"/>
  <c r="AD523" i="1"/>
  <c r="AE523" i="1" s="1"/>
  <c r="X523" i="1"/>
  <c r="W523" i="1"/>
  <c r="R523" i="1"/>
  <c r="P523" i="1"/>
  <c r="AD522" i="1"/>
  <c r="AE522" i="1" s="1"/>
  <c r="X522" i="1"/>
  <c r="W522" i="1"/>
  <c r="R522" i="1"/>
  <c r="P522" i="1"/>
  <c r="AD521" i="1"/>
  <c r="AE521" i="1" s="1"/>
  <c r="AF521" i="1" s="1"/>
  <c r="X521" i="1"/>
  <c r="W521" i="1"/>
  <c r="R521" i="1"/>
  <c r="P521" i="1"/>
  <c r="AD520" i="1"/>
  <c r="R520" i="1"/>
  <c r="P520" i="1"/>
  <c r="AD519" i="1"/>
  <c r="R519" i="1"/>
  <c r="P519" i="1"/>
  <c r="AD518" i="1"/>
  <c r="AE518" i="1" s="1"/>
  <c r="X518" i="1"/>
  <c r="W518" i="1"/>
  <c r="R518" i="1"/>
  <c r="P518" i="1"/>
  <c r="AD517" i="1"/>
  <c r="AE517" i="1" s="1"/>
  <c r="X517" i="1"/>
  <c r="W517" i="1"/>
  <c r="R517" i="1"/>
  <c r="P517" i="1"/>
  <c r="AD516" i="1"/>
  <c r="R516" i="1"/>
  <c r="P516" i="1"/>
  <c r="AD515" i="1"/>
  <c r="R515" i="1"/>
  <c r="P515" i="1"/>
  <c r="AD514" i="1"/>
  <c r="AE514" i="1" s="1"/>
  <c r="X514" i="1"/>
  <c r="W514" i="1"/>
  <c r="R514" i="1"/>
  <c r="P514" i="1"/>
  <c r="AD513" i="1"/>
  <c r="R513" i="1"/>
  <c r="P513" i="1"/>
  <c r="AD512" i="1"/>
  <c r="AE512" i="1" s="1"/>
  <c r="AF512" i="1" s="1"/>
  <c r="X512" i="1"/>
  <c r="W512" i="1"/>
  <c r="R512" i="1"/>
  <c r="P512" i="1"/>
  <c r="AD511" i="1"/>
  <c r="R511" i="1"/>
  <c r="P511" i="1"/>
  <c r="AD510" i="1"/>
  <c r="R510" i="1"/>
  <c r="P510" i="1"/>
  <c r="AD509" i="1"/>
  <c r="R509" i="1"/>
  <c r="P509" i="1"/>
  <c r="AD508" i="1"/>
  <c r="AE508" i="1" s="1"/>
  <c r="X508" i="1"/>
  <c r="W508" i="1"/>
  <c r="R508" i="1"/>
  <c r="P508" i="1"/>
  <c r="AD507" i="1"/>
  <c r="R507" i="1"/>
  <c r="P507" i="1"/>
  <c r="AD506" i="1"/>
  <c r="R506" i="1"/>
  <c r="P506" i="1"/>
  <c r="AD505" i="1"/>
  <c r="R505" i="1"/>
  <c r="P505" i="1"/>
  <c r="AD504" i="1"/>
  <c r="AE504" i="1" s="1"/>
  <c r="AF504" i="1" s="1"/>
  <c r="X504" i="1"/>
  <c r="W504" i="1"/>
  <c r="R504" i="1"/>
  <c r="P504" i="1"/>
  <c r="AD503" i="1"/>
  <c r="AE503" i="1" s="1"/>
  <c r="AG503" i="1" s="1"/>
  <c r="X503" i="1"/>
  <c r="W503" i="1"/>
  <c r="R503" i="1"/>
  <c r="P503" i="1"/>
  <c r="AD502" i="1"/>
  <c r="AE502" i="1" s="1"/>
  <c r="AF502" i="1" s="1"/>
  <c r="X502" i="1"/>
  <c r="W502" i="1"/>
  <c r="R502" i="1"/>
  <c r="P502" i="1"/>
  <c r="AD501" i="1"/>
  <c r="AE501" i="1" s="1"/>
  <c r="X501" i="1"/>
  <c r="W501" i="1"/>
  <c r="R501" i="1"/>
  <c r="P501" i="1"/>
  <c r="AD500" i="1"/>
  <c r="R500" i="1"/>
  <c r="P500" i="1"/>
  <c r="AD499" i="1"/>
  <c r="AE499" i="1" s="1"/>
  <c r="AG499" i="1" s="1"/>
  <c r="X499" i="1"/>
  <c r="W499" i="1"/>
  <c r="R499" i="1"/>
  <c r="P499" i="1"/>
  <c r="AD498" i="1"/>
  <c r="R498" i="1"/>
  <c r="P498" i="1"/>
  <c r="AD497" i="1"/>
  <c r="R497" i="1"/>
  <c r="P497" i="1"/>
  <c r="AD496" i="1"/>
  <c r="R496" i="1"/>
  <c r="P496" i="1"/>
  <c r="AD495" i="1"/>
  <c r="R495" i="1"/>
  <c r="P495" i="1"/>
  <c r="AD494" i="1"/>
  <c r="R494" i="1"/>
  <c r="P494" i="1"/>
  <c r="AD493" i="1"/>
  <c r="R493" i="1"/>
  <c r="P493" i="1"/>
  <c r="AD492" i="1"/>
  <c r="AE492" i="1" s="1"/>
  <c r="X492" i="1"/>
  <c r="W492" i="1"/>
  <c r="R492" i="1"/>
  <c r="P492" i="1"/>
  <c r="AD491" i="1"/>
  <c r="AE491" i="1" s="1"/>
  <c r="X491" i="1"/>
  <c r="W491" i="1"/>
  <c r="R491" i="1"/>
  <c r="P491" i="1"/>
  <c r="AD490" i="1"/>
  <c r="AE490" i="1" s="1"/>
  <c r="X490" i="1"/>
  <c r="W490" i="1"/>
  <c r="R490" i="1"/>
  <c r="P490" i="1"/>
  <c r="AD489" i="1"/>
  <c r="AE489" i="1" s="1"/>
  <c r="AG489" i="1" s="1"/>
  <c r="X489" i="1"/>
  <c r="W489" i="1"/>
  <c r="R489" i="1"/>
  <c r="P489" i="1"/>
  <c r="AD488" i="1"/>
  <c r="AE488" i="1" s="1"/>
  <c r="X488" i="1"/>
  <c r="W488" i="1"/>
  <c r="R488" i="1"/>
  <c r="P488" i="1"/>
  <c r="AD487" i="1"/>
  <c r="R487" i="1"/>
  <c r="P487" i="1"/>
  <c r="AD486" i="1"/>
  <c r="R486" i="1"/>
  <c r="P486" i="1"/>
  <c r="AD485" i="1"/>
  <c r="AE485" i="1" s="1"/>
  <c r="X485" i="1"/>
  <c r="W485" i="1"/>
  <c r="R485" i="1"/>
  <c r="P485" i="1"/>
  <c r="AD484" i="1"/>
  <c r="R484" i="1"/>
  <c r="P484" i="1"/>
  <c r="AD483" i="1"/>
  <c r="R483" i="1"/>
  <c r="P483" i="1"/>
  <c r="AD482" i="1"/>
  <c r="AE482" i="1" s="1"/>
  <c r="X482" i="1"/>
  <c r="W482" i="1"/>
  <c r="R482" i="1"/>
  <c r="P482" i="1"/>
  <c r="AD481" i="1"/>
  <c r="R481" i="1"/>
  <c r="P481" i="1"/>
  <c r="AD480" i="1"/>
  <c r="AE480" i="1" s="1"/>
  <c r="X480" i="1"/>
  <c r="W480" i="1"/>
  <c r="R480" i="1"/>
  <c r="P480" i="1"/>
  <c r="AD479" i="1"/>
  <c r="R479" i="1"/>
  <c r="P479" i="1"/>
  <c r="AD478" i="1"/>
  <c r="R478" i="1"/>
  <c r="P478" i="1"/>
  <c r="AD477" i="1"/>
  <c r="R477" i="1"/>
  <c r="P477" i="1"/>
  <c r="AD476" i="1"/>
  <c r="R476" i="1"/>
  <c r="P476" i="1"/>
  <c r="AD475" i="1"/>
  <c r="R475" i="1"/>
  <c r="P475" i="1"/>
  <c r="AD474" i="1"/>
  <c r="AE474" i="1" s="1"/>
  <c r="X474" i="1"/>
  <c r="W474" i="1"/>
  <c r="R474" i="1"/>
  <c r="P474" i="1"/>
  <c r="AD473" i="1"/>
  <c r="AE473" i="1" s="1"/>
  <c r="X473" i="1"/>
  <c r="W473" i="1"/>
  <c r="R473" i="1"/>
  <c r="P473" i="1"/>
  <c r="AD472" i="1"/>
  <c r="R472" i="1"/>
  <c r="P472" i="1"/>
  <c r="T480" i="1" l="1"/>
  <c r="S480" i="1" s="1"/>
  <c r="Y480" i="1" s="1"/>
  <c r="AW480" i="1" s="1"/>
  <c r="T484" i="1"/>
  <c r="S484" i="1" s="1"/>
  <c r="Y484" i="1" s="1"/>
  <c r="T483" i="1"/>
  <c r="S483" i="1" s="1"/>
  <c r="Y483" i="1" s="1"/>
  <c r="T499" i="1"/>
  <c r="U499" i="1" s="1"/>
  <c r="T551" i="1"/>
  <c r="U551" i="1" s="1"/>
  <c r="V551" i="1" s="1"/>
  <c r="W551" i="1" s="1"/>
  <c r="T524" i="1"/>
  <c r="U524" i="1" s="1"/>
  <c r="V524" i="1" s="1"/>
  <c r="W524" i="1" s="1"/>
  <c r="T501" i="1"/>
  <c r="U501" i="1" s="1"/>
  <c r="T519" i="1"/>
  <c r="U519" i="1" s="1"/>
  <c r="V519" i="1" s="1"/>
  <c r="X519" i="1" s="1"/>
  <c r="T502" i="1"/>
  <c r="S502" i="1" s="1"/>
  <c r="Y502" i="1" s="1"/>
  <c r="AW502" i="1" s="1"/>
  <c r="T508" i="1"/>
  <c r="U508" i="1" s="1"/>
  <c r="T495" i="1"/>
  <c r="U495" i="1" s="1"/>
  <c r="V495" i="1" s="1"/>
  <c r="T557" i="1"/>
  <c r="U557" i="1" s="1"/>
  <c r="V557" i="1" s="1"/>
  <c r="AE557" i="1" s="1"/>
  <c r="AG557" i="1" s="1"/>
  <c r="T476" i="1"/>
  <c r="S476" i="1" s="1"/>
  <c r="Y476" i="1" s="1"/>
  <c r="T542" i="1"/>
  <c r="U542" i="1" s="1"/>
  <c r="V542" i="1" s="1"/>
  <c r="W542" i="1" s="1"/>
  <c r="T544" i="1"/>
  <c r="S544" i="1" s="1"/>
  <c r="Y544" i="1" s="1"/>
  <c r="T473" i="1"/>
  <c r="S473" i="1" s="1"/>
  <c r="Y473" i="1" s="1"/>
  <c r="AW473" i="1" s="1"/>
  <c r="T488" i="1"/>
  <c r="S488" i="1" s="1"/>
  <c r="Y488" i="1" s="1"/>
  <c r="AW488" i="1" s="1"/>
  <c r="T509" i="1"/>
  <c r="S509" i="1" s="1"/>
  <c r="Y509" i="1" s="1"/>
  <c r="T512" i="1"/>
  <c r="S512" i="1" s="1"/>
  <c r="Y512" i="1" s="1"/>
  <c r="AW512" i="1" s="1"/>
  <c r="T514" i="1"/>
  <c r="S514" i="1" s="1"/>
  <c r="Y514" i="1" s="1"/>
  <c r="AW514" i="1" s="1"/>
  <c r="T518" i="1"/>
  <c r="U518" i="1" s="1"/>
  <c r="T527" i="1"/>
  <c r="U527" i="1" s="1"/>
  <c r="T535" i="1"/>
  <c r="U535" i="1" s="1"/>
  <c r="T554" i="1"/>
  <c r="U554" i="1" s="1"/>
  <c r="V554" i="1" s="1"/>
  <c r="T486" i="1"/>
  <c r="S486" i="1" s="1"/>
  <c r="Y486" i="1" s="1"/>
  <c r="AF489" i="1"/>
  <c r="T510" i="1"/>
  <c r="U510" i="1" s="1"/>
  <c r="V510" i="1" s="1"/>
  <c r="AL489" i="1"/>
  <c r="T513" i="1"/>
  <c r="U513" i="1" s="1"/>
  <c r="V513" i="1" s="1"/>
  <c r="AE513" i="1" s="1"/>
  <c r="T504" i="1"/>
  <c r="U504" i="1" s="1"/>
  <c r="T506" i="1"/>
  <c r="U506" i="1" s="1"/>
  <c r="V506" i="1" s="1"/>
  <c r="AE506" i="1" s="1"/>
  <c r="AF506" i="1" s="1"/>
  <c r="T492" i="1"/>
  <c r="S492" i="1" s="1"/>
  <c r="Y492" i="1" s="1"/>
  <c r="AW492" i="1" s="1"/>
  <c r="T497" i="1"/>
  <c r="S497" i="1" s="1"/>
  <c r="Y497" i="1" s="1"/>
  <c r="T505" i="1"/>
  <c r="S505" i="1" s="1"/>
  <c r="Y505" i="1" s="1"/>
  <c r="T500" i="1"/>
  <c r="U500" i="1" s="1"/>
  <c r="V500" i="1" s="1"/>
  <c r="T522" i="1"/>
  <c r="U522" i="1" s="1"/>
  <c r="T545" i="1"/>
  <c r="U545" i="1" s="1"/>
  <c r="V545" i="1" s="1"/>
  <c r="AL499" i="1"/>
  <c r="T553" i="1"/>
  <c r="U553" i="1" s="1"/>
  <c r="V553" i="1" s="1"/>
  <c r="AE553" i="1" s="1"/>
  <c r="AL553" i="1" s="1"/>
  <c r="T496" i="1"/>
  <c r="U496" i="1" s="1"/>
  <c r="V496" i="1" s="1"/>
  <c r="X496" i="1" s="1"/>
  <c r="T523" i="1"/>
  <c r="U523" i="1" s="1"/>
  <c r="T530" i="1"/>
  <c r="U530" i="1" s="1"/>
  <c r="T550" i="1"/>
  <c r="S550" i="1" s="1"/>
  <c r="Y550" i="1" s="1"/>
  <c r="T555" i="1"/>
  <c r="U555" i="1" s="1"/>
  <c r="V555" i="1" s="1"/>
  <c r="AE555" i="1" s="1"/>
  <c r="AG555" i="1" s="1"/>
  <c r="AL527" i="1"/>
  <c r="AG527" i="1"/>
  <c r="AF527" i="1"/>
  <c r="AG548" i="1"/>
  <c r="T489" i="1"/>
  <c r="S489" i="1" s="1"/>
  <c r="Y489" i="1" s="1"/>
  <c r="AW489" i="1" s="1"/>
  <c r="T490" i="1"/>
  <c r="U490" i="1" s="1"/>
  <c r="AG502" i="1"/>
  <c r="T520" i="1"/>
  <c r="S520" i="1" s="1"/>
  <c r="Y520" i="1" s="1"/>
  <c r="T537" i="1"/>
  <c r="S537" i="1" s="1"/>
  <c r="Y537" i="1" s="1"/>
  <c r="T540" i="1"/>
  <c r="S540" i="1" s="1"/>
  <c r="Y540" i="1" s="1"/>
  <c r="T549" i="1"/>
  <c r="U549" i="1" s="1"/>
  <c r="V549" i="1" s="1"/>
  <c r="AE549" i="1" s="1"/>
  <c r="AL549" i="1" s="1"/>
  <c r="AL502" i="1"/>
  <c r="T477" i="1"/>
  <c r="S477" i="1" s="1"/>
  <c r="Y477" i="1" s="1"/>
  <c r="T494" i="1"/>
  <c r="U494" i="1" s="1"/>
  <c r="V494" i="1" s="1"/>
  <c r="X494" i="1" s="1"/>
  <c r="T503" i="1"/>
  <c r="U503" i="1" s="1"/>
  <c r="T515" i="1"/>
  <c r="S515" i="1" s="1"/>
  <c r="Y515" i="1" s="1"/>
  <c r="T538" i="1"/>
  <c r="U538" i="1" s="1"/>
  <c r="V538" i="1" s="1"/>
  <c r="X538" i="1" s="1"/>
  <c r="T548" i="1"/>
  <c r="S548" i="1" s="1"/>
  <c r="Y548" i="1" s="1"/>
  <c r="AW548" i="1" s="1"/>
  <c r="T516" i="1"/>
  <c r="S516" i="1" s="1"/>
  <c r="Y516" i="1" s="1"/>
  <c r="T482" i="1"/>
  <c r="U482" i="1" s="1"/>
  <c r="S499" i="1"/>
  <c r="Y499" i="1" s="1"/>
  <c r="AW499" i="1" s="1"/>
  <c r="T526" i="1"/>
  <c r="U526" i="1" s="1"/>
  <c r="T529" i="1"/>
  <c r="U529" i="1" s="1"/>
  <c r="T541" i="1"/>
  <c r="S541" i="1" s="1"/>
  <c r="Y541" i="1" s="1"/>
  <c r="T546" i="1"/>
  <c r="U546" i="1" s="1"/>
  <c r="V546" i="1" s="1"/>
  <c r="AF473" i="1"/>
  <c r="AL473" i="1"/>
  <c r="AG473" i="1"/>
  <c r="AF492" i="1"/>
  <c r="AL492" i="1"/>
  <c r="AG492" i="1"/>
  <c r="AF480" i="1"/>
  <c r="AL480" i="1"/>
  <c r="AG480" i="1"/>
  <c r="AL508" i="1"/>
  <c r="AG508" i="1"/>
  <c r="AF508" i="1"/>
  <c r="AL518" i="1"/>
  <c r="AG518" i="1"/>
  <c r="AF518" i="1"/>
  <c r="AG525" i="1"/>
  <c r="AL525" i="1"/>
  <c r="AF522" i="1"/>
  <c r="AG522" i="1"/>
  <c r="AL522" i="1"/>
  <c r="T487" i="1"/>
  <c r="U487" i="1" s="1"/>
  <c r="V487" i="1" s="1"/>
  <c r="AF530" i="1"/>
  <c r="T534" i="1"/>
  <c r="S534" i="1" s="1"/>
  <c r="Y534" i="1" s="1"/>
  <c r="T479" i="1"/>
  <c r="U479" i="1" s="1"/>
  <c r="V479" i="1" s="1"/>
  <c r="T528" i="1"/>
  <c r="U528" i="1" s="1"/>
  <c r="V528" i="1" s="1"/>
  <c r="T556" i="1"/>
  <c r="T472" i="1"/>
  <c r="S472" i="1" s="1"/>
  <c r="Y472" i="1" s="1"/>
  <c r="T525" i="1"/>
  <c r="T531" i="1"/>
  <c r="U531" i="1" s="1"/>
  <c r="V531" i="1" s="1"/>
  <c r="T475" i="1"/>
  <c r="U475" i="1" s="1"/>
  <c r="V475" i="1" s="1"/>
  <c r="T493" i="1"/>
  <c r="S493" i="1" s="1"/>
  <c r="Y493" i="1" s="1"/>
  <c r="T552" i="1"/>
  <c r="S552" i="1" s="1"/>
  <c r="Y552" i="1" s="1"/>
  <c r="AG530" i="1"/>
  <c r="T481" i="1"/>
  <c r="S481" i="1" s="1"/>
  <c r="Y481" i="1" s="1"/>
  <c r="T485" i="1"/>
  <c r="U485" i="1" s="1"/>
  <c r="T532" i="1"/>
  <c r="S532" i="1" s="1"/>
  <c r="Y532" i="1" s="1"/>
  <c r="T547" i="1"/>
  <c r="U547" i="1" s="1"/>
  <c r="V547" i="1" s="1"/>
  <c r="AE547" i="1" s="1"/>
  <c r="AL547" i="1" s="1"/>
  <c r="T474" i="1"/>
  <c r="S474" i="1" s="1"/>
  <c r="Y474" i="1" s="1"/>
  <c r="AW474" i="1" s="1"/>
  <c r="T478" i="1"/>
  <c r="T491" i="1"/>
  <c r="U491" i="1" s="1"/>
  <c r="T507" i="1"/>
  <c r="U507" i="1" s="1"/>
  <c r="V507" i="1" s="1"/>
  <c r="T517" i="1"/>
  <c r="U517" i="1" s="1"/>
  <c r="T539" i="1"/>
  <c r="S539" i="1" s="1"/>
  <c r="Y539" i="1" s="1"/>
  <c r="T543" i="1"/>
  <c r="U543" i="1" s="1"/>
  <c r="AG474" i="1"/>
  <c r="AF474" i="1"/>
  <c r="AL474" i="1"/>
  <c r="AL482" i="1"/>
  <c r="AG482" i="1"/>
  <c r="AF482" i="1"/>
  <c r="AG488" i="1"/>
  <c r="AF488" i="1"/>
  <c r="AL488" i="1"/>
  <c r="AL485" i="1"/>
  <c r="AG485" i="1"/>
  <c r="AF485" i="1"/>
  <c r="AL543" i="1"/>
  <c r="AG543" i="1"/>
  <c r="AF543" i="1"/>
  <c r="U480" i="1"/>
  <c r="AL517" i="1"/>
  <c r="AG517" i="1"/>
  <c r="AF517" i="1"/>
  <c r="AL523" i="1"/>
  <c r="AG523" i="1"/>
  <c r="AF523" i="1"/>
  <c r="U483" i="1"/>
  <c r="V483" i="1" s="1"/>
  <c r="AL490" i="1"/>
  <c r="AF490" i="1"/>
  <c r="AL491" i="1"/>
  <c r="AG491" i="1"/>
  <c r="AL501" i="1"/>
  <c r="AG501" i="1"/>
  <c r="AF501" i="1"/>
  <c r="AG490" i="1"/>
  <c r="AF491" i="1"/>
  <c r="T511" i="1"/>
  <c r="T521" i="1"/>
  <c r="T533" i="1"/>
  <c r="AL548" i="1"/>
  <c r="AL529" i="1"/>
  <c r="AG529" i="1"/>
  <c r="AF529" i="1"/>
  <c r="AL503" i="1"/>
  <c r="AF503" i="1"/>
  <c r="AL514" i="1"/>
  <c r="AG514" i="1"/>
  <c r="AF514" i="1"/>
  <c r="AG512" i="1"/>
  <c r="AL526" i="1"/>
  <c r="AG526" i="1"/>
  <c r="AF526" i="1"/>
  <c r="AL536" i="1"/>
  <c r="AG536" i="1"/>
  <c r="AL504" i="1"/>
  <c r="AG504" i="1"/>
  <c r="AF499" i="1"/>
  <c r="AL512" i="1"/>
  <c r="AL535" i="1"/>
  <c r="AG535" i="1"/>
  <c r="AF535" i="1"/>
  <c r="AF536" i="1"/>
  <c r="T498" i="1"/>
  <c r="AL521" i="1"/>
  <c r="AG521" i="1"/>
  <c r="AL533" i="1"/>
  <c r="AG533" i="1"/>
  <c r="T536" i="1"/>
  <c r="AF525" i="1"/>
  <c r="U514" i="1" l="1"/>
  <c r="X557" i="1"/>
  <c r="S551" i="1"/>
  <c r="Y551" i="1" s="1"/>
  <c r="S557" i="1"/>
  <c r="Y557" i="1" s="1"/>
  <c r="X551" i="1"/>
  <c r="AE551" i="1"/>
  <c r="AF551" i="1" s="1"/>
  <c r="S501" i="1"/>
  <c r="Y501" i="1" s="1"/>
  <c r="AW501" i="1" s="1"/>
  <c r="C8" i="6"/>
  <c r="U512" i="1"/>
  <c r="U484" i="1"/>
  <c r="V484" i="1" s="1"/>
  <c r="X484" i="1" s="1"/>
  <c r="AW484" i="1" s="1"/>
  <c r="AE524" i="1"/>
  <c r="AG524" i="1" s="1"/>
  <c r="AL557" i="1"/>
  <c r="S510" i="1"/>
  <c r="Y510" i="1" s="1"/>
  <c r="X524" i="1"/>
  <c r="U520" i="1"/>
  <c r="V520" i="1" s="1"/>
  <c r="X520" i="1" s="1"/>
  <c r="AW520" i="1" s="1"/>
  <c r="S504" i="1"/>
  <c r="Y504" i="1" s="1"/>
  <c r="AW504" i="1" s="1"/>
  <c r="S527" i="1"/>
  <c r="Y527" i="1" s="1"/>
  <c r="AW527" i="1" s="1"/>
  <c r="AE542" i="1"/>
  <c r="AF542" i="1" s="1"/>
  <c r="S524" i="1"/>
  <c r="Y524" i="1" s="1"/>
  <c r="W506" i="1"/>
  <c r="X549" i="1"/>
  <c r="U550" i="1"/>
  <c r="V550" i="1" s="1"/>
  <c r="AE550" i="1" s="1"/>
  <c r="S500" i="1"/>
  <c r="Y500" i="1" s="1"/>
  <c r="S518" i="1"/>
  <c r="Y518" i="1" s="1"/>
  <c r="AW518" i="1" s="1"/>
  <c r="S522" i="1"/>
  <c r="Y522" i="1" s="1"/>
  <c r="AW522" i="1" s="1"/>
  <c r="AE519" i="1"/>
  <c r="AF519" i="1" s="1"/>
  <c r="W519" i="1"/>
  <c r="S526" i="1"/>
  <c r="Y526" i="1" s="1"/>
  <c r="AW526" i="1" s="1"/>
  <c r="S519" i="1"/>
  <c r="Y519" i="1" s="1"/>
  <c r="AW519" i="1" s="1"/>
  <c r="S531" i="1"/>
  <c r="Y531" i="1" s="1"/>
  <c r="U502" i="1"/>
  <c r="X542" i="1"/>
  <c r="S542" i="1"/>
  <c r="Y542" i="1" s="1"/>
  <c r="U552" i="1"/>
  <c r="V552" i="1" s="1"/>
  <c r="X552" i="1" s="1"/>
  <c r="AW552" i="1" s="1"/>
  <c r="S508" i="1"/>
  <c r="Y508" i="1" s="1"/>
  <c r="AW508" i="1" s="1"/>
  <c r="W549" i="1"/>
  <c r="AF549" i="1"/>
  <c r="AW557" i="1"/>
  <c r="S549" i="1"/>
  <c r="Y549" i="1" s="1"/>
  <c r="S490" i="1"/>
  <c r="Y490" i="1" s="1"/>
  <c r="AW490" i="1" s="1"/>
  <c r="U489" i="1"/>
  <c r="U473" i="1"/>
  <c r="X513" i="1"/>
  <c r="W494" i="1"/>
  <c r="S530" i="1"/>
  <c r="Y530" i="1" s="1"/>
  <c r="AW530" i="1" s="1"/>
  <c r="S482" i="1"/>
  <c r="Y482" i="1" s="1"/>
  <c r="AW482" i="1" s="1"/>
  <c r="U505" i="1"/>
  <c r="V505" i="1" s="1"/>
  <c r="W505" i="1" s="1"/>
  <c r="U509" i="1"/>
  <c r="V509" i="1" s="1"/>
  <c r="AE509" i="1" s="1"/>
  <c r="S495" i="1"/>
  <c r="Y495" i="1" s="1"/>
  <c r="S523" i="1"/>
  <c r="Y523" i="1" s="1"/>
  <c r="AW523" i="1" s="1"/>
  <c r="U477" i="1"/>
  <c r="V477" i="1" s="1"/>
  <c r="W477" i="1" s="1"/>
  <c r="U497" i="1"/>
  <c r="V497" i="1" s="1"/>
  <c r="X497" i="1" s="1"/>
  <c r="AW497" i="1" s="1"/>
  <c r="AG549" i="1"/>
  <c r="U488" i="1"/>
  <c r="U486" i="1"/>
  <c r="V486" i="1" s="1"/>
  <c r="W486" i="1" s="1"/>
  <c r="U516" i="1"/>
  <c r="V516" i="1" s="1"/>
  <c r="W516" i="1" s="1"/>
  <c r="U540" i="1"/>
  <c r="V540" i="1" s="1"/>
  <c r="W540" i="1" s="1"/>
  <c r="U548" i="1"/>
  <c r="AL555" i="1"/>
  <c r="AF557" i="1"/>
  <c r="S545" i="1"/>
  <c r="Y545" i="1" s="1"/>
  <c r="W557" i="1"/>
  <c r="S513" i="1"/>
  <c r="Y513" i="1" s="1"/>
  <c r="S503" i="1"/>
  <c r="Y503" i="1" s="1"/>
  <c r="AW503" i="1" s="1"/>
  <c r="W555" i="1"/>
  <c r="U476" i="1"/>
  <c r="V476" i="1" s="1"/>
  <c r="X476" i="1" s="1"/>
  <c r="AW476" i="1" s="1"/>
  <c r="S555" i="1"/>
  <c r="Y555" i="1" s="1"/>
  <c r="W513" i="1"/>
  <c r="U544" i="1"/>
  <c r="V544" i="1" s="1"/>
  <c r="X544" i="1" s="1"/>
  <c r="AW544" i="1" s="1"/>
  <c r="AW551" i="1"/>
  <c r="AF547" i="1"/>
  <c r="U478" i="1"/>
  <c r="V478" i="1" s="1"/>
  <c r="AE478" i="1" s="1"/>
  <c r="X506" i="1"/>
  <c r="S535" i="1"/>
  <c r="Y535" i="1" s="1"/>
  <c r="AW535" i="1" s="1"/>
  <c r="S506" i="1"/>
  <c r="Y506" i="1" s="1"/>
  <c r="S547" i="1"/>
  <c r="Y547" i="1" s="1"/>
  <c r="W547" i="1"/>
  <c r="AE538" i="1"/>
  <c r="AF538" i="1" s="1"/>
  <c r="S517" i="1"/>
  <c r="Y517" i="1" s="1"/>
  <c r="AW517" i="1" s="1"/>
  <c r="S487" i="1"/>
  <c r="Y487" i="1" s="1"/>
  <c r="U472" i="1"/>
  <c r="V472" i="1" s="1"/>
  <c r="W472" i="1" s="1"/>
  <c r="S491" i="1"/>
  <c r="Y491" i="1" s="1"/>
  <c r="AW491" i="1" s="1"/>
  <c r="S507" i="1"/>
  <c r="Y507" i="1" s="1"/>
  <c r="X547" i="1"/>
  <c r="U492" i="1"/>
  <c r="AG513" i="1"/>
  <c r="AL513" i="1"/>
  <c r="AF513" i="1"/>
  <c r="S485" i="1"/>
  <c r="Y485" i="1" s="1"/>
  <c r="AW485" i="1" s="1"/>
  <c r="U481" i="1"/>
  <c r="V481" i="1" s="1"/>
  <c r="X481" i="1" s="1"/>
  <c r="AW481" i="1" s="1"/>
  <c r="S546" i="1"/>
  <c r="Y546" i="1" s="1"/>
  <c r="U537" i="1"/>
  <c r="V537" i="1" s="1"/>
  <c r="X537" i="1" s="1"/>
  <c r="AW537" i="1" s="1"/>
  <c r="S528" i="1"/>
  <c r="Y528" i="1" s="1"/>
  <c r="S554" i="1"/>
  <c r="Y554" i="1" s="1"/>
  <c r="S478" i="1"/>
  <c r="Y478" i="1" s="1"/>
  <c r="S496" i="1"/>
  <c r="Y496" i="1" s="1"/>
  <c r="AW496" i="1" s="1"/>
  <c r="W496" i="1"/>
  <c r="U474" i="1"/>
  <c r="AE496" i="1"/>
  <c r="AL496" i="1" s="1"/>
  <c r="S538" i="1"/>
  <c r="Y538" i="1" s="1"/>
  <c r="AW538" i="1" s="1"/>
  <c r="W538" i="1"/>
  <c r="AG506" i="1"/>
  <c r="AG547" i="1"/>
  <c r="S553" i="1"/>
  <c r="Y553" i="1" s="1"/>
  <c r="X555" i="1"/>
  <c r="X553" i="1"/>
  <c r="S529" i="1"/>
  <c r="Y529" i="1" s="1"/>
  <c r="AW529" i="1" s="1"/>
  <c r="AF553" i="1"/>
  <c r="AF555" i="1"/>
  <c r="S494" i="1"/>
  <c r="Y494" i="1" s="1"/>
  <c r="AW494" i="1" s="1"/>
  <c r="W553" i="1"/>
  <c r="AG553" i="1"/>
  <c r="U515" i="1"/>
  <c r="V515" i="1" s="1"/>
  <c r="X515" i="1" s="1"/>
  <c r="AW515" i="1" s="1"/>
  <c r="AE494" i="1"/>
  <c r="U534" i="1"/>
  <c r="V534" i="1" s="1"/>
  <c r="AE534" i="1" s="1"/>
  <c r="U539" i="1"/>
  <c r="V539" i="1" s="1"/>
  <c r="X539" i="1" s="1"/>
  <c r="AW539" i="1" s="1"/>
  <c r="AL506" i="1"/>
  <c r="U532" i="1"/>
  <c r="V532" i="1" s="1"/>
  <c r="W532" i="1" s="1"/>
  <c r="U541" i="1"/>
  <c r="V541" i="1" s="1"/>
  <c r="AE541" i="1" s="1"/>
  <c r="S475" i="1"/>
  <c r="Y475" i="1" s="1"/>
  <c r="S543" i="1"/>
  <c r="Y543" i="1" s="1"/>
  <c r="AW543" i="1" s="1"/>
  <c r="S525" i="1"/>
  <c r="Y525" i="1" s="1"/>
  <c r="AW525" i="1" s="1"/>
  <c r="U525" i="1"/>
  <c r="S479" i="1"/>
  <c r="Y479" i="1" s="1"/>
  <c r="S556" i="1"/>
  <c r="Y556" i="1" s="1"/>
  <c r="U556" i="1"/>
  <c r="V556" i="1" s="1"/>
  <c r="U493" i="1"/>
  <c r="V493" i="1" s="1"/>
  <c r="AE493" i="1" s="1"/>
  <c r="X483" i="1"/>
  <c r="AW483" i="1" s="1"/>
  <c r="W483" i="1"/>
  <c r="AE483" i="1"/>
  <c r="AE545" i="1"/>
  <c r="X545" i="1"/>
  <c r="W545" i="1"/>
  <c r="U536" i="1"/>
  <c r="S536" i="1"/>
  <c r="Y536" i="1" s="1"/>
  <c r="AW536" i="1" s="1"/>
  <c r="U498" i="1"/>
  <c r="V498" i="1" s="1"/>
  <c r="S498" i="1"/>
  <c r="Y498" i="1" s="1"/>
  <c r="W475" i="1"/>
  <c r="X475" i="1"/>
  <c r="AE475" i="1"/>
  <c r="U533" i="1"/>
  <c r="S533" i="1"/>
  <c r="Y533" i="1" s="1"/>
  <c r="AW533" i="1" s="1"/>
  <c r="AE484" i="1"/>
  <c r="AE500" i="1"/>
  <c r="X500" i="1"/>
  <c r="W500" i="1"/>
  <c r="W479" i="1"/>
  <c r="X479" i="1"/>
  <c r="AE479" i="1"/>
  <c r="X495" i="1"/>
  <c r="W495" i="1"/>
  <c r="AE495" i="1"/>
  <c r="W546" i="1"/>
  <c r="AE546" i="1"/>
  <c r="X546" i="1"/>
  <c r="X507" i="1"/>
  <c r="W507" i="1"/>
  <c r="AE507" i="1"/>
  <c r="W510" i="1"/>
  <c r="AE510" i="1"/>
  <c r="X510" i="1"/>
  <c r="U511" i="1"/>
  <c r="V511" i="1" s="1"/>
  <c r="S511" i="1"/>
  <c r="Y511" i="1" s="1"/>
  <c r="X554" i="1"/>
  <c r="W554" i="1"/>
  <c r="AE554" i="1"/>
  <c r="X487" i="1"/>
  <c r="W487" i="1"/>
  <c r="AE487" i="1"/>
  <c r="U521" i="1"/>
  <c r="S521" i="1"/>
  <c r="Y521" i="1" s="1"/>
  <c r="AW521" i="1" s="1"/>
  <c r="AE531" i="1"/>
  <c r="X531" i="1"/>
  <c r="W531" i="1"/>
  <c r="AE528" i="1"/>
  <c r="X528" i="1"/>
  <c r="W528" i="1"/>
  <c r="AL524" i="1" l="1"/>
  <c r="AL551" i="1"/>
  <c r="AG551" i="1"/>
  <c r="AF524" i="1"/>
  <c r="AW510" i="1"/>
  <c r="W484" i="1"/>
  <c r="AG519" i="1"/>
  <c r="AE552" i="1"/>
  <c r="AF552" i="1" s="1"/>
  <c r="AL519" i="1"/>
  <c r="AL542" i="1"/>
  <c r="W520" i="1"/>
  <c r="AW524" i="1"/>
  <c r="AE520" i="1"/>
  <c r="AG520" i="1" s="1"/>
  <c r="AW495" i="1"/>
  <c r="AG542" i="1"/>
  <c r="AW549" i="1"/>
  <c r="AW500" i="1"/>
  <c r="W481" i="1"/>
  <c r="W550" i="1"/>
  <c r="X505" i="1"/>
  <c r="AW505" i="1" s="1"/>
  <c r="X550" i="1"/>
  <c r="AW550" i="1" s="1"/>
  <c r="W544" i="1"/>
  <c r="AW531" i="1"/>
  <c r="AW542" i="1"/>
  <c r="AE505" i="1"/>
  <c r="AG505" i="1" s="1"/>
  <c r="AW545" i="1"/>
  <c r="X478" i="1"/>
  <c r="AW478" i="1" s="1"/>
  <c r="W478" i="1"/>
  <c r="W552" i="1"/>
  <c r="X541" i="1"/>
  <c r="AW541" i="1" s="1"/>
  <c r="AE515" i="1"/>
  <c r="AG515" i="1" s="1"/>
  <c r="W497" i="1"/>
  <c r="AE481" i="1"/>
  <c r="AF481" i="1" s="1"/>
  <c r="X540" i="1"/>
  <c r="AW540" i="1" s="1"/>
  <c r="AE516" i="1"/>
  <c r="AG516" i="1" s="1"/>
  <c r="X516" i="1"/>
  <c r="AW516" i="1" s="1"/>
  <c r="X477" i="1"/>
  <c r="AW477" i="1" s="1"/>
  <c r="AW513" i="1"/>
  <c r="AF509" i="1"/>
  <c r="AL509" i="1"/>
  <c r="AG509" i="1"/>
  <c r="W541" i="1"/>
  <c r="W476" i="1"/>
  <c r="AE497" i="1"/>
  <c r="AG497" i="1" s="1"/>
  <c r="AW479" i="1"/>
  <c r="AE477" i="1"/>
  <c r="AG477" i="1" s="1"/>
  <c r="AE540" i="1"/>
  <c r="AG540" i="1" s="1"/>
  <c r="W509" i="1"/>
  <c r="X509" i="1"/>
  <c r="AW509" i="1" s="1"/>
  <c r="AE472" i="1"/>
  <c r="AG472" i="1" s="1"/>
  <c r="X486" i="1"/>
  <c r="AW486" i="1" s="1"/>
  <c r="AE486" i="1"/>
  <c r="AL538" i="1"/>
  <c r="AW555" i="1"/>
  <c r="AG538" i="1"/>
  <c r="AW546" i="1"/>
  <c r="AE476" i="1"/>
  <c r="AF476" i="1" s="1"/>
  <c r="W537" i="1"/>
  <c r="AW547" i="1"/>
  <c r="AE544" i="1"/>
  <c r="AL544" i="1" s="1"/>
  <c r="AW506" i="1"/>
  <c r="W515" i="1"/>
  <c r="X472" i="1"/>
  <c r="AW554" i="1"/>
  <c r="AW528" i="1"/>
  <c r="AW475" i="1"/>
  <c r="X532" i="1"/>
  <c r="AW532" i="1" s="1"/>
  <c r="AW507" i="1"/>
  <c r="AE532" i="1"/>
  <c r="AF532" i="1" s="1"/>
  <c r="AW553" i="1"/>
  <c r="AW487" i="1"/>
  <c r="X493" i="1"/>
  <c r="AW493" i="1" s="1"/>
  <c r="AE537" i="1"/>
  <c r="AL537" i="1" s="1"/>
  <c r="AF496" i="1"/>
  <c r="W534" i="1"/>
  <c r="X534" i="1"/>
  <c r="AW534" i="1" s="1"/>
  <c r="AG496" i="1"/>
  <c r="W493" i="1"/>
  <c r="AG494" i="1"/>
  <c r="AF494" i="1"/>
  <c r="AL494" i="1"/>
  <c r="AE539" i="1"/>
  <c r="AL539" i="1" s="1"/>
  <c r="W539" i="1"/>
  <c r="AE556" i="1"/>
  <c r="X556" i="1"/>
  <c r="AW556" i="1" s="1"/>
  <c r="W556" i="1"/>
  <c r="AL495" i="1"/>
  <c r="AG495" i="1"/>
  <c r="AF495" i="1"/>
  <c r="AF541" i="1"/>
  <c r="AL541" i="1"/>
  <c r="AG541" i="1"/>
  <c r="AL475" i="1"/>
  <c r="AG475" i="1"/>
  <c r="AF475" i="1"/>
  <c r="AG478" i="1"/>
  <c r="AF478" i="1"/>
  <c r="AL478" i="1"/>
  <c r="X511" i="1"/>
  <c r="AW511" i="1" s="1"/>
  <c r="W511" i="1"/>
  <c r="AE511" i="1"/>
  <c r="AL550" i="1"/>
  <c r="AG550" i="1"/>
  <c r="AF550" i="1"/>
  <c r="AG545" i="1"/>
  <c r="AF545" i="1"/>
  <c r="AL545" i="1"/>
  <c r="AG531" i="1"/>
  <c r="AF531" i="1"/>
  <c r="AL531" i="1"/>
  <c r="AL554" i="1"/>
  <c r="AG554" i="1"/>
  <c r="AF554" i="1"/>
  <c r="AL493" i="1"/>
  <c r="AF493" i="1"/>
  <c r="AG493" i="1"/>
  <c r="AL546" i="1"/>
  <c r="AG546" i="1"/>
  <c r="AF546" i="1"/>
  <c r="AL479" i="1"/>
  <c r="AG479" i="1"/>
  <c r="AF479" i="1"/>
  <c r="AL484" i="1"/>
  <c r="AG484" i="1"/>
  <c r="AF484" i="1"/>
  <c r="AL507" i="1"/>
  <c r="AG507" i="1"/>
  <c r="AF507" i="1"/>
  <c r="AG528" i="1"/>
  <c r="AF528" i="1"/>
  <c r="AL528" i="1"/>
  <c r="AF487" i="1"/>
  <c r="AL487" i="1"/>
  <c r="AG487" i="1"/>
  <c r="AG500" i="1"/>
  <c r="AL500" i="1"/>
  <c r="AF500" i="1"/>
  <c r="AF534" i="1"/>
  <c r="AL534" i="1"/>
  <c r="AG534" i="1"/>
  <c r="AL510" i="1"/>
  <c r="AG510" i="1"/>
  <c r="AF510" i="1"/>
  <c r="X498" i="1"/>
  <c r="AW498" i="1" s="1"/>
  <c r="AE498" i="1"/>
  <c r="W498" i="1"/>
  <c r="AG483" i="1"/>
  <c r="AF483" i="1"/>
  <c r="AL483" i="1"/>
  <c r="AL552" i="1" l="1"/>
  <c r="AG552" i="1"/>
  <c r="AL520" i="1"/>
  <c r="AF520" i="1"/>
  <c r="D8" i="6"/>
  <c r="E8" i="6"/>
  <c r="F8" i="6" s="1"/>
  <c r="AL505" i="1"/>
  <c r="AG481" i="1"/>
  <c r="AF505" i="1"/>
  <c r="AL481" i="1"/>
  <c r="AL477" i="1"/>
  <c r="AL516" i="1"/>
  <c r="AW472" i="1"/>
  <c r="AF516" i="1"/>
  <c r="AL540" i="1"/>
  <c r="AF540" i="1"/>
  <c r="AL515" i="1"/>
  <c r="AF515" i="1"/>
  <c r="AF537" i="1"/>
  <c r="AF472" i="1"/>
  <c r="AL472" i="1"/>
  <c r="AL476" i="1"/>
  <c r="AF497" i="1"/>
  <c r="AG544" i="1"/>
  <c r="AL497" i="1"/>
  <c r="AF477" i="1"/>
  <c r="AG532" i="1"/>
  <c r="AG486" i="1"/>
  <c r="AL486" i="1"/>
  <c r="AF486" i="1"/>
  <c r="AL532" i="1"/>
  <c r="AF544" i="1"/>
  <c r="AG476" i="1"/>
  <c r="AG537" i="1"/>
  <c r="AF539" i="1"/>
  <c r="AG539" i="1"/>
  <c r="AF556" i="1"/>
  <c r="AL556" i="1"/>
  <c r="AG556" i="1"/>
  <c r="AL498" i="1"/>
  <c r="AG498" i="1"/>
  <c r="AF498" i="1"/>
  <c r="AL511" i="1"/>
  <c r="AG511" i="1"/>
  <c r="AF511" i="1"/>
  <c r="AD471" i="1" l="1"/>
  <c r="R471" i="1"/>
  <c r="P471" i="1"/>
  <c r="AD470" i="1"/>
  <c r="R470" i="1"/>
  <c r="P470" i="1"/>
  <c r="AD469" i="1"/>
  <c r="R469" i="1"/>
  <c r="P469" i="1"/>
  <c r="AD468" i="1"/>
  <c r="R468" i="1"/>
  <c r="P468" i="1"/>
  <c r="AD467" i="1"/>
  <c r="R467" i="1"/>
  <c r="P467" i="1"/>
  <c r="AD466" i="1"/>
  <c r="R466" i="1"/>
  <c r="P466" i="1"/>
  <c r="AD465" i="1"/>
  <c r="R465" i="1"/>
  <c r="P465" i="1"/>
  <c r="AD464" i="1"/>
  <c r="R464" i="1"/>
  <c r="P464" i="1"/>
  <c r="AD463" i="1"/>
  <c r="R463" i="1"/>
  <c r="P463" i="1"/>
  <c r="AD462" i="1"/>
  <c r="R462" i="1"/>
  <c r="P462" i="1"/>
  <c r="AD461" i="1"/>
  <c r="AE461" i="1" s="1"/>
  <c r="X461" i="1"/>
  <c r="W461" i="1"/>
  <c r="R461" i="1"/>
  <c r="P461" i="1"/>
  <c r="AD460" i="1"/>
  <c r="AE460" i="1" s="1"/>
  <c r="X460" i="1"/>
  <c r="W460" i="1"/>
  <c r="R460" i="1"/>
  <c r="P460" i="1"/>
  <c r="AD459" i="1"/>
  <c r="R459" i="1"/>
  <c r="P459" i="1"/>
  <c r="AD458" i="1"/>
  <c r="R458" i="1"/>
  <c r="P458" i="1"/>
  <c r="AD457" i="1"/>
  <c r="R457" i="1"/>
  <c r="P457" i="1"/>
  <c r="AD456" i="1"/>
  <c r="AE456" i="1" s="1"/>
  <c r="X456" i="1"/>
  <c r="W456" i="1"/>
  <c r="R456" i="1"/>
  <c r="P456" i="1"/>
  <c r="AD455" i="1"/>
  <c r="AE455" i="1" s="1"/>
  <c r="X455" i="1"/>
  <c r="W455" i="1"/>
  <c r="R455" i="1"/>
  <c r="P455" i="1"/>
  <c r="AD454" i="1"/>
  <c r="R454" i="1"/>
  <c r="P454" i="1"/>
  <c r="AD453" i="1"/>
  <c r="R453" i="1"/>
  <c r="P453" i="1"/>
  <c r="AD452" i="1"/>
  <c r="R452" i="1"/>
  <c r="P452" i="1"/>
  <c r="AD451" i="1"/>
  <c r="R451" i="1"/>
  <c r="P451" i="1"/>
  <c r="AD450" i="1"/>
  <c r="R450" i="1"/>
  <c r="P450" i="1"/>
  <c r="AD449" i="1"/>
  <c r="R449" i="1"/>
  <c r="P449" i="1"/>
  <c r="T468" i="1" l="1"/>
  <c r="U468" i="1" s="1"/>
  <c r="V468" i="1" s="1"/>
  <c r="T454" i="1"/>
  <c r="U454" i="1" s="1"/>
  <c r="V454" i="1" s="1"/>
  <c r="T456" i="1"/>
  <c r="S456" i="1" s="1"/>
  <c r="Y456" i="1" s="1"/>
  <c r="AW456" i="1" s="1"/>
  <c r="T458" i="1"/>
  <c r="U458" i="1" s="1"/>
  <c r="V458" i="1" s="1"/>
  <c r="T449" i="1"/>
  <c r="U449" i="1" s="1"/>
  <c r="V449" i="1" s="1"/>
  <c r="AE449" i="1" s="1"/>
  <c r="T465" i="1"/>
  <c r="S465" i="1" s="1"/>
  <c r="Y465" i="1" s="1"/>
  <c r="T460" i="1"/>
  <c r="U460" i="1" s="1"/>
  <c r="T459" i="1"/>
  <c r="U459" i="1" s="1"/>
  <c r="V459" i="1" s="1"/>
  <c r="T467" i="1"/>
  <c r="U467" i="1" s="1"/>
  <c r="V467" i="1" s="1"/>
  <c r="AE467" i="1" s="1"/>
  <c r="T462" i="1"/>
  <c r="S462" i="1" s="1"/>
  <c r="Y462" i="1" s="1"/>
  <c r="T461" i="1"/>
  <c r="U461" i="1" s="1"/>
  <c r="T463" i="1"/>
  <c r="U463" i="1" s="1"/>
  <c r="V463" i="1" s="1"/>
  <c r="T471" i="1"/>
  <c r="U471" i="1" s="1"/>
  <c r="V471" i="1" s="1"/>
  <c r="T453" i="1"/>
  <c r="S453" i="1" s="1"/>
  <c r="Y453" i="1" s="1"/>
  <c r="T457" i="1"/>
  <c r="S457" i="1" s="1"/>
  <c r="Y457" i="1" s="1"/>
  <c r="AL456" i="1"/>
  <c r="AG456" i="1"/>
  <c r="AF456" i="1"/>
  <c r="T450" i="1"/>
  <c r="U450" i="1" s="1"/>
  <c r="V450" i="1" s="1"/>
  <c r="T455" i="1"/>
  <c r="U455" i="1" s="1"/>
  <c r="T452" i="1"/>
  <c r="C5" i="6" s="1"/>
  <c r="T470" i="1"/>
  <c r="U470" i="1" s="1"/>
  <c r="V470" i="1" s="1"/>
  <c r="T466" i="1"/>
  <c r="S466" i="1" s="1"/>
  <c r="Y466" i="1" s="1"/>
  <c r="T451" i="1"/>
  <c r="S451" i="1" s="1"/>
  <c r="Y451" i="1" s="1"/>
  <c r="T464" i="1"/>
  <c r="U464" i="1" s="1"/>
  <c r="V464" i="1" s="1"/>
  <c r="T469" i="1"/>
  <c r="U469" i="1" s="1"/>
  <c r="V469" i="1" s="1"/>
  <c r="AL455" i="1"/>
  <c r="AG455" i="1"/>
  <c r="AF455" i="1"/>
  <c r="AL460" i="1"/>
  <c r="AG460" i="1"/>
  <c r="AF460" i="1"/>
  <c r="AL461" i="1"/>
  <c r="AG461" i="1"/>
  <c r="AF461" i="1"/>
  <c r="U462" i="1" l="1"/>
  <c r="V462" i="1" s="1"/>
  <c r="W462" i="1" s="1"/>
  <c r="U456" i="1"/>
  <c r="U452" i="1"/>
  <c r="V452" i="1" s="1"/>
  <c r="AE452" i="1" s="1"/>
  <c r="S468" i="1"/>
  <c r="Y468" i="1" s="1"/>
  <c r="S449" i="1"/>
  <c r="Y449" i="1" s="1"/>
  <c r="S458" i="1"/>
  <c r="Y458" i="1" s="1"/>
  <c r="S454" i="1"/>
  <c r="Y454" i="1" s="1"/>
  <c r="S455" i="1"/>
  <c r="Y455" i="1" s="1"/>
  <c r="AW455" i="1" s="1"/>
  <c r="U465" i="1"/>
  <c r="V465" i="1" s="1"/>
  <c r="W465" i="1" s="1"/>
  <c r="S452" i="1"/>
  <c r="Y452" i="1" s="1"/>
  <c r="X449" i="1"/>
  <c r="W449" i="1"/>
  <c r="S471" i="1"/>
  <c r="Y471" i="1" s="1"/>
  <c r="S470" i="1"/>
  <c r="Y470" i="1" s="1"/>
  <c r="S467" i="1"/>
  <c r="Y467" i="1" s="1"/>
  <c r="W467" i="1"/>
  <c r="S459" i="1"/>
  <c r="Y459" i="1" s="1"/>
  <c r="S460" i="1"/>
  <c r="Y460" i="1" s="1"/>
  <c r="AW460" i="1" s="1"/>
  <c r="X467" i="1"/>
  <c r="U453" i="1"/>
  <c r="V453" i="1" s="1"/>
  <c r="X453" i="1" s="1"/>
  <c r="AW453" i="1" s="1"/>
  <c r="AE463" i="1"/>
  <c r="AG463" i="1" s="1"/>
  <c r="W463" i="1"/>
  <c r="U457" i="1"/>
  <c r="V457" i="1" s="1"/>
  <c r="W457" i="1" s="1"/>
  <c r="S461" i="1"/>
  <c r="Y461" i="1" s="1"/>
  <c r="AW461" i="1" s="1"/>
  <c r="S463" i="1"/>
  <c r="Y463" i="1" s="1"/>
  <c r="S469" i="1"/>
  <c r="Y469" i="1" s="1"/>
  <c r="U451" i="1"/>
  <c r="V451" i="1" s="1"/>
  <c r="W451" i="1" s="1"/>
  <c r="U466" i="1"/>
  <c r="V466" i="1" s="1"/>
  <c r="X466" i="1" s="1"/>
  <c r="AW466" i="1" s="1"/>
  <c r="X463" i="1"/>
  <c r="S450" i="1"/>
  <c r="Y450" i="1" s="1"/>
  <c r="S464" i="1"/>
  <c r="Y464" i="1" s="1"/>
  <c r="AE471" i="1"/>
  <c r="X471" i="1"/>
  <c r="W471" i="1"/>
  <c r="AE459" i="1"/>
  <c r="X459" i="1"/>
  <c r="W459" i="1"/>
  <c r="X458" i="1"/>
  <c r="W458" i="1"/>
  <c r="AE458" i="1"/>
  <c r="X450" i="1"/>
  <c r="W450" i="1"/>
  <c r="AE450" i="1"/>
  <c r="X469" i="1"/>
  <c r="W469" i="1"/>
  <c r="AE469" i="1"/>
  <c r="X468" i="1"/>
  <c r="W468" i="1"/>
  <c r="AE468" i="1"/>
  <c r="AE470" i="1"/>
  <c r="W470" i="1"/>
  <c r="X470" i="1"/>
  <c r="AL467" i="1"/>
  <c r="AG467" i="1"/>
  <c r="AF467" i="1"/>
  <c r="AE454" i="1"/>
  <c r="W454" i="1"/>
  <c r="X454" i="1"/>
  <c r="AG449" i="1"/>
  <c r="AF449" i="1"/>
  <c r="AL449" i="1"/>
  <c r="X464" i="1"/>
  <c r="W464" i="1"/>
  <c r="AE464" i="1"/>
  <c r="X462" i="1" l="1"/>
  <c r="AW462" i="1" s="1"/>
  <c r="X452" i="1"/>
  <c r="AE462" i="1"/>
  <c r="AF462" i="1" s="1"/>
  <c r="AW458" i="1"/>
  <c r="W452" i="1"/>
  <c r="AW454" i="1"/>
  <c r="AL463" i="1"/>
  <c r="W466" i="1"/>
  <c r="X465" i="1"/>
  <c r="AW465" i="1" s="1"/>
  <c r="AW468" i="1"/>
  <c r="AE465" i="1"/>
  <c r="AL465" i="1" s="1"/>
  <c r="AW471" i="1"/>
  <c r="AE466" i="1"/>
  <c r="AF466" i="1" s="1"/>
  <c r="W453" i="1"/>
  <c r="E5" i="6" s="1"/>
  <c r="F5" i="6" s="1"/>
  <c r="AW469" i="1"/>
  <c r="AW470" i="1"/>
  <c r="AE453" i="1"/>
  <c r="AL453" i="1" s="1"/>
  <c r="AW452" i="1"/>
  <c r="AW450" i="1"/>
  <c r="AW449" i="1"/>
  <c r="AW463" i="1"/>
  <c r="AW459" i="1"/>
  <c r="AF463" i="1"/>
  <c r="AW464" i="1"/>
  <c r="AW467" i="1"/>
  <c r="X457" i="1"/>
  <c r="AW457" i="1" s="1"/>
  <c r="AE451" i="1"/>
  <c r="AL451" i="1" s="1"/>
  <c r="AE457" i="1"/>
  <c r="AL457" i="1" s="1"/>
  <c r="X451" i="1"/>
  <c r="AW451" i="1" s="1"/>
  <c r="AF470" i="1"/>
  <c r="AL470" i="1"/>
  <c r="AG470" i="1"/>
  <c r="AL469" i="1"/>
  <c r="AG469" i="1"/>
  <c r="AF469" i="1"/>
  <c r="AG450" i="1"/>
  <c r="AF450" i="1"/>
  <c r="AL450" i="1"/>
  <c r="AF452" i="1"/>
  <c r="AL452" i="1"/>
  <c r="AG452" i="1"/>
  <c r="AL458" i="1"/>
  <c r="AG458" i="1"/>
  <c r="AF458" i="1"/>
  <c r="AL454" i="1"/>
  <c r="AG454" i="1"/>
  <c r="AF454" i="1"/>
  <c r="AF459" i="1"/>
  <c r="AL459" i="1"/>
  <c r="AG459" i="1"/>
  <c r="AL464" i="1"/>
  <c r="AG464" i="1"/>
  <c r="AF464" i="1"/>
  <c r="AL468" i="1"/>
  <c r="AG468" i="1"/>
  <c r="AF468" i="1"/>
  <c r="AL471" i="1"/>
  <c r="AG471" i="1"/>
  <c r="AF471" i="1"/>
  <c r="AG462" i="1" l="1"/>
  <c r="AL462" i="1"/>
  <c r="AF453" i="1"/>
  <c r="AF465" i="1"/>
  <c r="AG465" i="1"/>
  <c r="AG466" i="1"/>
  <c r="D5" i="6"/>
  <c r="AL466" i="1"/>
  <c r="AG453" i="1"/>
  <c r="AG457" i="1"/>
  <c r="AF451" i="1"/>
  <c r="AF457" i="1"/>
  <c r="AG451" i="1"/>
  <c r="AD448" i="1"/>
  <c r="R448" i="1"/>
  <c r="P448" i="1"/>
  <c r="AD447" i="1"/>
  <c r="R447" i="1"/>
  <c r="P447" i="1"/>
  <c r="AD446" i="1"/>
  <c r="R446" i="1"/>
  <c r="P446" i="1"/>
  <c r="AD445" i="1"/>
  <c r="R445" i="1"/>
  <c r="P445" i="1"/>
  <c r="AD444" i="1"/>
  <c r="R444" i="1"/>
  <c r="P444" i="1"/>
  <c r="AD443" i="1"/>
  <c r="R443" i="1"/>
  <c r="P443" i="1"/>
  <c r="AD442" i="1"/>
  <c r="AE442" i="1" s="1"/>
  <c r="AG442" i="1" s="1"/>
  <c r="X442" i="1"/>
  <c r="W442" i="1"/>
  <c r="R442" i="1"/>
  <c r="P442" i="1"/>
  <c r="AD441" i="1"/>
  <c r="R441" i="1"/>
  <c r="P441" i="1"/>
  <c r="AD440" i="1"/>
  <c r="R440" i="1"/>
  <c r="P440" i="1"/>
  <c r="AD439" i="1"/>
  <c r="R439" i="1"/>
  <c r="P439" i="1"/>
  <c r="AD438" i="1"/>
  <c r="R438" i="1"/>
  <c r="P438" i="1"/>
  <c r="AD437" i="1"/>
  <c r="R437" i="1"/>
  <c r="P437" i="1"/>
  <c r="AD436" i="1"/>
  <c r="R436" i="1"/>
  <c r="P436" i="1"/>
  <c r="AD435" i="1"/>
  <c r="R435" i="1"/>
  <c r="P435" i="1"/>
  <c r="AD434" i="1"/>
  <c r="AE434" i="1" s="1"/>
  <c r="X434" i="1"/>
  <c r="W434" i="1"/>
  <c r="R434" i="1"/>
  <c r="P434" i="1"/>
  <c r="AD433" i="1"/>
  <c r="R433" i="1"/>
  <c r="P433" i="1"/>
  <c r="T447" i="1" l="1"/>
  <c r="U447" i="1" s="1"/>
  <c r="V447" i="1" s="1"/>
  <c r="T434" i="1"/>
  <c r="U434" i="1" s="1"/>
  <c r="T436" i="1"/>
  <c r="S436" i="1" s="1"/>
  <c r="Y436" i="1" s="1"/>
  <c r="T448" i="1"/>
  <c r="S448" i="1" s="1"/>
  <c r="Y448" i="1" s="1"/>
  <c r="T439" i="1"/>
  <c r="S439" i="1" s="1"/>
  <c r="Y439" i="1" s="1"/>
  <c r="T442" i="1"/>
  <c r="S442" i="1" s="1"/>
  <c r="Y442" i="1" s="1"/>
  <c r="AW442" i="1" s="1"/>
  <c r="T445" i="1"/>
  <c r="S445" i="1" s="1"/>
  <c r="Y445" i="1" s="1"/>
  <c r="T433" i="1"/>
  <c r="T435" i="1"/>
  <c r="S435" i="1" s="1"/>
  <c r="Y435" i="1" s="1"/>
  <c r="T440" i="1"/>
  <c r="U440" i="1" s="1"/>
  <c r="V440" i="1" s="1"/>
  <c r="T444" i="1"/>
  <c r="U444" i="1" s="1"/>
  <c r="V444" i="1" s="1"/>
  <c r="T438" i="1"/>
  <c r="S438" i="1" s="1"/>
  <c r="Y438" i="1" s="1"/>
  <c r="T437" i="1"/>
  <c r="S437" i="1" s="1"/>
  <c r="Y437" i="1" s="1"/>
  <c r="T441" i="1"/>
  <c r="S441" i="1" s="1"/>
  <c r="Y441" i="1" s="1"/>
  <c r="T443" i="1"/>
  <c r="S443" i="1" s="1"/>
  <c r="Y443" i="1" s="1"/>
  <c r="T446" i="1"/>
  <c r="U446" i="1" s="1"/>
  <c r="V446" i="1" s="1"/>
  <c r="S434" i="1"/>
  <c r="Y434" i="1" s="1"/>
  <c r="AW434" i="1" s="1"/>
  <c r="U436" i="1"/>
  <c r="V436" i="1" s="1"/>
  <c r="U448" i="1"/>
  <c r="V448" i="1" s="1"/>
  <c r="AL434" i="1"/>
  <c r="AG434" i="1"/>
  <c r="AF434" i="1"/>
  <c r="AF442" i="1"/>
  <c r="AL442" i="1"/>
  <c r="S447" i="1" l="1"/>
  <c r="Y447" i="1" s="1"/>
  <c r="U435" i="1"/>
  <c r="V435" i="1" s="1"/>
  <c r="AE435" i="1" s="1"/>
  <c r="S444" i="1"/>
  <c r="Y444" i="1" s="1"/>
  <c r="U442" i="1"/>
  <c r="S433" i="1"/>
  <c r="Y433" i="1" s="1"/>
  <c r="C2" i="6"/>
  <c r="U443" i="1"/>
  <c r="V443" i="1" s="1"/>
  <c r="AE443" i="1" s="1"/>
  <c r="U433" i="1"/>
  <c r="V433" i="1" s="1"/>
  <c r="AE433" i="1" s="1"/>
  <c r="U441" i="1"/>
  <c r="V441" i="1" s="1"/>
  <c r="X441" i="1" s="1"/>
  <c r="AW441" i="1" s="1"/>
  <c r="U439" i="1"/>
  <c r="V439" i="1" s="1"/>
  <c r="X439" i="1" s="1"/>
  <c r="AW439" i="1" s="1"/>
  <c r="U437" i="1"/>
  <c r="V437" i="1" s="1"/>
  <c r="AE437" i="1" s="1"/>
  <c r="U438" i="1"/>
  <c r="V438" i="1" s="1"/>
  <c r="X438" i="1" s="1"/>
  <c r="AW438" i="1" s="1"/>
  <c r="S440" i="1"/>
  <c r="Y440" i="1" s="1"/>
  <c r="U445" i="1"/>
  <c r="V445" i="1" s="1"/>
  <c r="X445" i="1" s="1"/>
  <c r="AW445" i="1" s="1"/>
  <c r="S446" i="1"/>
  <c r="Y446" i="1" s="1"/>
  <c r="AE436" i="1"/>
  <c r="X436" i="1"/>
  <c r="AW436" i="1" s="1"/>
  <c r="W436" i="1"/>
  <c r="X446" i="1"/>
  <c r="W446" i="1"/>
  <c r="AE446" i="1"/>
  <c r="AE444" i="1"/>
  <c r="X444" i="1"/>
  <c r="W444" i="1"/>
  <c r="X440" i="1"/>
  <c r="AE440" i="1"/>
  <c r="W440" i="1"/>
  <c r="AE447" i="1"/>
  <c r="W447" i="1"/>
  <c r="X447" i="1"/>
  <c r="AW447" i="1" s="1"/>
  <c r="AE448" i="1"/>
  <c r="X448" i="1"/>
  <c r="AW448" i="1" s="1"/>
  <c r="W448" i="1"/>
  <c r="AE439" i="1" l="1"/>
  <c r="AL439" i="1" s="1"/>
  <c r="W435" i="1"/>
  <c r="AW444" i="1"/>
  <c r="X435" i="1"/>
  <c r="AW435" i="1" s="1"/>
  <c r="W439" i="1"/>
  <c r="X437" i="1"/>
  <c r="AW437" i="1" s="1"/>
  <c r="X443" i="1"/>
  <c r="AW443" i="1" s="1"/>
  <c r="W443" i="1"/>
  <c r="AW440" i="1"/>
  <c r="AE441" i="1"/>
  <c r="AL441" i="1" s="1"/>
  <c r="AW446" i="1"/>
  <c r="W437" i="1"/>
  <c r="W433" i="1"/>
  <c r="X433" i="1"/>
  <c r="W441" i="1"/>
  <c r="W445" i="1"/>
  <c r="AE445" i="1"/>
  <c r="AF445" i="1" s="1"/>
  <c r="AE438" i="1"/>
  <c r="AG438" i="1" s="1"/>
  <c r="W438" i="1"/>
  <c r="E2" i="6" s="1"/>
  <c r="F2" i="6" s="1"/>
  <c r="AL444" i="1"/>
  <c r="AG444" i="1"/>
  <c r="AF444" i="1"/>
  <c r="AG436" i="1"/>
  <c r="AF436" i="1"/>
  <c r="AL436" i="1"/>
  <c r="AL433" i="1"/>
  <c r="AG433" i="1"/>
  <c r="AF433" i="1"/>
  <c r="AG446" i="1"/>
  <c r="AL446" i="1"/>
  <c r="AF446" i="1"/>
  <c r="AF435" i="1"/>
  <c r="AL435" i="1"/>
  <c r="AG435" i="1"/>
  <c r="AL448" i="1"/>
  <c r="AG448" i="1"/>
  <c r="AF448" i="1"/>
  <c r="AL437" i="1"/>
  <c r="AG437" i="1"/>
  <c r="AF437" i="1"/>
  <c r="AF443" i="1"/>
  <c r="AL443" i="1"/>
  <c r="AG443" i="1"/>
  <c r="AG440" i="1"/>
  <c r="AF440" i="1"/>
  <c r="AL440" i="1"/>
  <c r="AF447" i="1"/>
  <c r="AL447" i="1"/>
  <c r="AG447" i="1"/>
  <c r="D2" i="6" l="1"/>
  <c r="AF439" i="1"/>
  <c r="AG439" i="1"/>
  <c r="AL445" i="1"/>
  <c r="AF441" i="1"/>
  <c r="AG441" i="1"/>
  <c r="AW433" i="1"/>
  <c r="AF438" i="1"/>
  <c r="AG445" i="1"/>
  <c r="AL438" i="1"/>
  <c r="AD432" i="1"/>
  <c r="AE432" i="1" s="1"/>
  <c r="X432" i="1"/>
  <c r="W432" i="1"/>
  <c r="R432" i="1"/>
  <c r="P432" i="1"/>
  <c r="AD431" i="1"/>
  <c r="AE431" i="1" s="1"/>
  <c r="X431" i="1"/>
  <c r="W431" i="1"/>
  <c r="R431" i="1"/>
  <c r="P431" i="1"/>
  <c r="AD430" i="1"/>
  <c r="AE430" i="1" s="1"/>
  <c r="X430" i="1"/>
  <c r="W430" i="1"/>
  <c r="R430" i="1"/>
  <c r="P430" i="1"/>
  <c r="AD429" i="1"/>
  <c r="AE429" i="1" s="1"/>
  <c r="AG429" i="1" s="1"/>
  <c r="X429" i="1"/>
  <c r="W429" i="1"/>
  <c r="R429" i="1"/>
  <c r="P429" i="1"/>
  <c r="AD428" i="1"/>
  <c r="AE428" i="1" s="1"/>
  <c r="AL428" i="1" s="1"/>
  <c r="X428" i="1"/>
  <c r="W428" i="1"/>
  <c r="R428" i="1"/>
  <c r="P428" i="1"/>
  <c r="AD427" i="1"/>
  <c r="AE427" i="1" s="1"/>
  <c r="X427" i="1"/>
  <c r="W427" i="1"/>
  <c r="R427" i="1"/>
  <c r="P427" i="1"/>
  <c r="AD426" i="1"/>
  <c r="AE426" i="1" s="1"/>
  <c r="X426" i="1"/>
  <c r="W426" i="1"/>
  <c r="R426" i="1"/>
  <c r="P426" i="1"/>
  <c r="AD425" i="1"/>
  <c r="AE425" i="1" s="1"/>
  <c r="X425" i="1"/>
  <c r="W425" i="1"/>
  <c r="R425" i="1"/>
  <c r="P425" i="1"/>
  <c r="AD424" i="1"/>
  <c r="AE424" i="1" s="1"/>
  <c r="X424" i="1"/>
  <c r="W424" i="1"/>
  <c r="E4" i="6" s="1"/>
  <c r="R424" i="1"/>
  <c r="P424" i="1"/>
  <c r="D4" i="6" l="1"/>
  <c r="T424" i="1"/>
  <c r="T432" i="1"/>
  <c r="U432" i="1" s="1"/>
  <c r="T431" i="1"/>
  <c r="S431" i="1" s="1"/>
  <c r="Y431" i="1" s="1"/>
  <c r="AW431" i="1" s="1"/>
  <c r="T426" i="1"/>
  <c r="T428" i="1"/>
  <c r="S428" i="1" s="1"/>
  <c r="Y428" i="1" s="1"/>
  <c r="AW428" i="1" s="1"/>
  <c r="AF427" i="1"/>
  <c r="AG427" i="1"/>
  <c r="T425" i="1"/>
  <c r="U425" i="1" s="1"/>
  <c r="T427" i="1"/>
  <c r="S427" i="1" s="1"/>
  <c r="Y427" i="1" s="1"/>
  <c r="AW427" i="1" s="1"/>
  <c r="T429" i="1"/>
  <c r="U429" i="1" s="1"/>
  <c r="AL427" i="1"/>
  <c r="T430" i="1"/>
  <c r="U430" i="1" s="1"/>
  <c r="AL424" i="1"/>
  <c r="AF424" i="1"/>
  <c r="AG424" i="1"/>
  <c r="AL432" i="1"/>
  <c r="AG432" i="1"/>
  <c r="AF432" i="1"/>
  <c r="AL431" i="1"/>
  <c r="AF431" i="1"/>
  <c r="AG431" i="1"/>
  <c r="AF426" i="1"/>
  <c r="AL426" i="1"/>
  <c r="AG426" i="1"/>
  <c r="AG430" i="1"/>
  <c r="AF430" i="1"/>
  <c r="AL430" i="1"/>
  <c r="AL425" i="1"/>
  <c r="AG425" i="1"/>
  <c r="AF425" i="1"/>
  <c r="AF428" i="1"/>
  <c r="AL429" i="1"/>
  <c r="AG428" i="1"/>
  <c r="AF429" i="1"/>
  <c r="C4" i="6" l="1"/>
  <c r="F4" i="6" s="1"/>
  <c r="C6" i="6"/>
  <c r="F6" i="6" s="1"/>
  <c r="U424" i="1"/>
  <c r="U431" i="1"/>
  <c r="S432" i="1"/>
  <c r="Y432" i="1" s="1"/>
  <c r="AW432" i="1" s="1"/>
  <c r="S424" i="1"/>
  <c r="Y424" i="1" s="1"/>
  <c r="AW424" i="1" s="1"/>
  <c r="S429" i="1"/>
  <c r="Y429" i="1" s="1"/>
  <c r="AW429" i="1" s="1"/>
  <c r="S426" i="1"/>
  <c r="Y426" i="1" s="1"/>
  <c r="AW426" i="1" s="1"/>
  <c r="U426" i="1"/>
  <c r="U428" i="1"/>
  <c r="S425" i="1"/>
  <c r="Y425" i="1" s="1"/>
  <c r="AW425" i="1" s="1"/>
  <c r="U427" i="1"/>
  <c r="S430" i="1"/>
  <c r="Y430" i="1" s="1"/>
  <c r="AW430" i="1" s="1"/>
  <c r="AW410" i="1" l="1"/>
  <c r="AW381" i="1"/>
  <c r="AW416" i="1"/>
  <c r="AW371" i="1"/>
  <c r="AW336" i="1"/>
  <c r="AW367" i="1"/>
  <c r="AW407" i="1"/>
  <c r="AW335" i="1"/>
  <c r="AW360" i="1"/>
  <c r="AW377" i="1"/>
  <c r="AW345" i="1"/>
  <c r="AW391" i="1"/>
  <c r="AW384" i="1"/>
  <c r="AW352" i="1"/>
  <c r="AW338" i="1"/>
  <c r="AW332" i="1"/>
  <c r="AW397" i="1"/>
  <c r="AW369" i="1"/>
  <c r="AW403" i="1"/>
  <c r="AW399" i="1"/>
  <c r="AW406" i="1"/>
  <c r="AW394" i="1"/>
  <c r="AW404" i="1"/>
  <c r="AW373" i="1"/>
  <c r="AW408" i="1"/>
  <c r="AW365" i="1"/>
  <c r="AW383" i="1"/>
  <c r="AW333" i="1"/>
  <c r="AW392" i="1"/>
  <c r="AW355" i="1"/>
  <c r="AW357" i="1"/>
  <c r="AW356" i="1"/>
  <c r="AW382" i="1"/>
  <c r="AW387" i="1"/>
  <c r="AW386" i="1"/>
  <c r="AW366" i="1"/>
  <c r="AW414" i="1"/>
  <c r="AW412" i="1"/>
  <c r="AW400" i="1"/>
  <c r="AW368" i="1"/>
  <c r="AW364" i="1"/>
  <c r="AW401" i="1"/>
  <c r="AW413" i="1"/>
  <c r="AW405" i="1"/>
  <c r="AW346" i="1"/>
  <c r="AW380" i="1"/>
  <c r="AW354" i="1"/>
  <c r="AW393" i="1" l="1"/>
  <c r="AW389" i="1"/>
  <c r="AW350" i="1"/>
  <c r="AW358" i="1"/>
  <c r="AW349" i="1"/>
  <c r="AW388" i="1"/>
  <c r="AW362" i="1"/>
  <c r="AW363" i="1"/>
  <c r="AW376" i="1"/>
  <c r="AW359" i="1"/>
  <c r="AW402" i="1"/>
  <c r="AW409" i="1"/>
  <c r="AW351" i="1"/>
  <c r="AW378" i="1"/>
  <c r="AW370" i="1"/>
  <c r="AW415" i="1"/>
  <c r="AW396" i="1"/>
  <c r="AW375" i="1"/>
  <c r="AW331" i="1"/>
  <c r="AW390" i="1"/>
  <c r="AW337" i="1"/>
  <c r="AW372" i="1"/>
  <c r="AW334" i="1"/>
  <c r="AW347" i="1"/>
  <c r="AW341" i="1"/>
  <c r="AW374" i="1"/>
  <c r="AW342" i="1"/>
  <c r="AW379" i="1"/>
  <c r="AW398" i="1"/>
  <c r="AW411" i="1"/>
  <c r="AW353" i="1"/>
  <c r="AW385" i="1"/>
  <c r="AW343" i="1"/>
  <c r="AW395" i="1"/>
  <c r="AW339" i="1"/>
  <c r="AW344" i="1"/>
  <c r="AW361" i="1"/>
  <c r="AW340" i="1"/>
  <c r="AW348" i="1"/>
  <c r="AW326" i="1" l="1"/>
  <c r="AW328" i="1"/>
  <c r="AW323" i="1"/>
  <c r="AW324" i="1"/>
  <c r="AW327" i="1"/>
  <c r="AW319" i="1"/>
  <c r="AW329" i="1" l="1"/>
  <c r="AW320" i="1"/>
  <c r="AW330" i="1"/>
  <c r="AW325" i="1"/>
  <c r="AW322" i="1"/>
  <c r="AW321" i="1"/>
  <c r="AW317" i="1" l="1"/>
  <c r="AW314" i="1"/>
  <c r="AW294" i="1"/>
  <c r="AW288" i="1"/>
  <c r="AW309" i="1"/>
  <c r="AW318" i="1"/>
  <c r="AW293" i="1"/>
  <c r="AW301" i="1"/>
  <c r="AW311" i="1" l="1"/>
  <c r="AW299" i="1"/>
  <c r="AW287" i="1"/>
  <c r="AW310" i="1"/>
  <c r="AW290" i="1"/>
  <c r="AW300" i="1"/>
  <c r="AW316" i="1"/>
  <c r="AW281" i="1"/>
  <c r="AW308" i="1"/>
  <c r="AW284" i="1"/>
  <c r="AW291" i="1"/>
  <c r="AW285" i="1"/>
  <c r="AW280" i="1"/>
  <c r="AW296" i="1"/>
  <c r="AW297" i="1"/>
  <c r="AW283" i="1"/>
  <c r="AW303" i="1"/>
  <c r="AW312" i="1"/>
  <c r="AW282" i="1" l="1"/>
  <c r="AW292" i="1"/>
  <c r="AW306" i="1"/>
  <c r="AW302" i="1"/>
  <c r="AW315" i="1"/>
  <c r="AW295" i="1"/>
  <c r="AW307" i="1"/>
  <c r="AW289" i="1"/>
  <c r="AW279" i="1"/>
  <c r="AW313" i="1"/>
  <c r="AW286" i="1"/>
  <c r="AW278" i="1"/>
  <c r="AW298" i="1"/>
  <c r="AW305" i="1"/>
  <c r="AW304" i="1"/>
  <c r="AW275" i="1" l="1"/>
  <c r="AW273" i="1"/>
  <c r="AW272" i="1"/>
  <c r="AW277" i="1"/>
  <c r="AW276" i="1" l="1"/>
  <c r="AW274" i="1" l="1"/>
  <c r="AD271" i="1" l="1"/>
  <c r="R271" i="1"/>
  <c r="P271" i="1"/>
  <c r="AD270" i="1"/>
  <c r="R270" i="1"/>
  <c r="P270" i="1"/>
  <c r="AD269" i="1"/>
  <c r="R269" i="1"/>
  <c r="P269" i="1"/>
  <c r="AD268" i="1"/>
  <c r="R268" i="1"/>
  <c r="P268" i="1"/>
  <c r="AD267" i="1"/>
  <c r="R267" i="1"/>
  <c r="P267" i="1"/>
  <c r="AD266" i="1"/>
  <c r="R266" i="1"/>
  <c r="P266" i="1"/>
  <c r="AD265" i="1"/>
  <c r="R265" i="1"/>
  <c r="P265" i="1"/>
  <c r="AD264" i="1"/>
  <c r="R264" i="1"/>
  <c r="P264" i="1"/>
  <c r="AD263" i="1"/>
  <c r="R263" i="1"/>
  <c r="P263" i="1"/>
  <c r="AD262" i="1"/>
  <c r="R262" i="1"/>
  <c r="P262" i="1"/>
  <c r="AD261" i="1"/>
  <c r="R261" i="1"/>
  <c r="P261" i="1"/>
  <c r="AD260" i="1"/>
  <c r="R260" i="1"/>
  <c r="P260" i="1"/>
  <c r="AD259" i="1"/>
  <c r="R259" i="1"/>
  <c r="P259" i="1"/>
  <c r="AD258" i="1"/>
  <c r="R258" i="1"/>
  <c r="P258" i="1"/>
  <c r="AD257" i="1"/>
  <c r="R257" i="1"/>
  <c r="P257" i="1"/>
  <c r="T262" i="1" l="1"/>
  <c r="S262" i="1" s="1"/>
  <c r="Y262" i="1" s="1"/>
  <c r="T265" i="1"/>
  <c r="U265" i="1" s="1"/>
  <c r="V265" i="1" s="1"/>
  <c r="X265" i="1" s="1"/>
  <c r="T263" i="1"/>
  <c r="U263" i="1" s="1"/>
  <c r="V263" i="1" s="1"/>
  <c r="X263" i="1" s="1"/>
  <c r="T271" i="1"/>
  <c r="S271" i="1" s="1"/>
  <c r="Y271" i="1" s="1"/>
  <c r="T259" i="1"/>
  <c r="U259" i="1" s="1"/>
  <c r="V259" i="1" s="1"/>
  <c r="W259" i="1" s="1"/>
  <c r="T270" i="1"/>
  <c r="S270" i="1" s="1"/>
  <c r="Y270" i="1" s="1"/>
  <c r="T258" i="1"/>
  <c r="T267" i="1"/>
  <c r="U267" i="1" s="1"/>
  <c r="V267" i="1" s="1"/>
  <c r="W267" i="1" s="1"/>
  <c r="T257" i="1"/>
  <c r="U257" i="1" s="1"/>
  <c r="V257" i="1" s="1"/>
  <c r="X257" i="1" s="1"/>
  <c r="T261" i="1"/>
  <c r="U261" i="1" s="1"/>
  <c r="V261" i="1" s="1"/>
  <c r="X261" i="1" s="1"/>
  <c r="T260" i="1"/>
  <c r="U260" i="1" s="1"/>
  <c r="V260" i="1" s="1"/>
  <c r="T268" i="1"/>
  <c r="U268" i="1" s="1"/>
  <c r="V268" i="1" s="1"/>
  <c r="T269" i="1"/>
  <c r="U269" i="1" s="1"/>
  <c r="V269" i="1" s="1"/>
  <c r="X269" i="1" s="1"/>
  <c r="T266" i="1"/>
  <c r="S266" i="1" s="1"/>
  <c r="Y266" i="1" s="1"/>
  <c r="T264" i="1"/>
  <c r="U264" i="1" s="1"/>
  <c r="V264" i="1" s="1"/>
  <c r="U271" i="1" l="1"/>
  <c r="V271" i="1" s="1"/>
  <c r="AE271" i="1" s="1"/>
  <c r="S265" i="1"/>
  <c r="Y265" i="1" s="1"/>
  <c r="AW265" i="1" s="1"/>
  <c r="C3" i="6"/>
  <c r="AE263" i="1"/>
  <c r="AL263" i="1" s="1"/>
  <c r="U262" i="1"/>
  <c r="V262" i="1" s="1"/>
  <c r="X262" i="1" s="1"/>
  <c r="AW262" i="1" s="1"/>
  <c r="S259" i="1"/>
  <c r="Y259" i="1" s="1"/>
  <c r="X259" i="1"/>
  <c r="AE259" i="1"/>
  <c r="AG259" i="1" s="1"/>
  <c r="W263" i="1"/>
  <c r="S269" i="1"/>
  <c r="Y269" i="1" s="1"/>
  <c r="AW269" i="1" s="1"/>
  <c r="U258" i="1"/>
  <c r="V258" i="1" s="1"/>
  <c r="AE258" i="1" s="1"/>
  <c r="S258" i="1"/>
  <c r="Y258" i="1" s="1"/>
  <c r="AE265" i="1"/>
  <c r="AG265" i="1" s="1"/>
  <c r="W265" i="1"/>
  <c r="AE269" i="1"/>
  <c r="AL269" i="1" s="1"/>
  <c r="W269" i="1"/>
  <c r="S263" i="1"/>
  <c r="Y263" i="1" s="1"/>
  <c r="AW263" i="1" s="1"/>
  <c r="X271" i="1"/>
  <c r="AW271" i="1" s="1"/>
  <c r="W257" i="1"/>
  <c r="AE261" i="1"/>
  <c r="AL261" i="1" s="1"/>
  <c r="W261" i="1"/>
  <c r="AE257" i="1"/>
  <c r="AF257" i="1" s="1"/>
  <c r="S261" i="1"/>
  <c r="Y261" i="1" s="1"/>
  <c r="AW261" i="1" s="1"/>
  <c r="S268" i="1"/>
  <c r="Y268" i="1" s="1"/>
  <c r="S267" i="1"/>
  <c r="Y267" i="1" s="1"/>
  <c r="S260" i="1"/>
  <c r="Y260" i="1" s="1"/>
  <c r="U266" i="1"/>
  <c r="V266" i="1" s="1"/>
  <c r="X266" i="1" s="1"/>
  <c r="AW266" i="1" s="1"/>
  <c r="U270" i="1"/>
  <c r="V270" i="1" s="1"/>
  <c r="AE270" i="1" s="1"/>
  <c r="S257" i="1"/>
  <c r="Y257" i="1" s="1"/>
  <c r="AW257" i="1" s="1"/>
  <c r="S264" i="1"/>
  <c r="Y264" i="1" s="1"/>
  <c r="X267" i="1"/>
  <c r="AE267" i="1"/>
  <c r="AG267" i="1" s="1"/>
  <c r="AL271" i="1"/>
  <c r="AG271" i="1"/>
  <c r="AF271" i="1"/>
  <c r="X268" i="1"/>
  <c r="W268" i="1"/>
  <c r="AE268" i="1"/>
  <c r="X260" i="1"/>
  <c r="W260" i="1"/>
  <c r="AE260" i="1"/>
  <c r="X264" i="1"/>
  <c r="W264" i="1"/>
  <c r="AE264" i="1"/>
  <c r="W271" i="1" l="1"/>
  <c r="AG269" i="1"/>
  <c r="AF269" i="1"/>
  <c r="AF263" i="1"/>
  <c r="AG263" i="1"/>
  <c r="AE262" i="1"/>
  <c r="AF262" i="1" s="1"/>
  <c r="X270" i="1"/>
  <c r="AW270" i="1" s="1"/>
  <c r="AF259" i="1"/>
  <c r="W262" i="1"/>
  <c r="W258" i="1"/>
  <c r="AW259" i="1"/>
  <c r="X258" i="1"/>
  <c r="D3" i="6" s="1"/>
  <c r="AF261" i="1"/>
  <c r="AG261" i="1"/>
  <c r="AL259" i="1"/>
  <c r="W270" i="1"/>
  <c r="AG257" i="1"/>
  <c r="AL257" i="1"/>
  <c r="W266" i="1"/>
  <c r="AL265" i="1"/>
  <c r="AE266" i="1"/>
  <c r="AG266" i="1" s="1"/>
  <c r="AF265" i="1"/>
  <c r="AW267" i="1"/>
  <c r="AW260" i="1"/>
  <c r="AW268" i="1"/>
  <c r="AW264" i="1"/>
  <c r="AL267" i="1"/>
  <c r="AF267" i="1"/>
  <c r="AG268" i="1"/>
  <c r="AF268" i="1"/>
  <c r="AL268" i="1"/>
  <c r="AF260" i="1"/>
  <c r="AL260" i="1"/>
  <c r="AG260" i="1"/>
  <c r="AF270" i="1"/>
  <c r="AL270" i="1"/>
  <c r="AG270" i="1"/>
  <c r="AL264" i="1"/>
  <c r="AG264" i="1"/>
  <c r="AF264" i="1"/>
  <c r="AL258" i="1"/>
  <c r="AG258" i="1"/>
  <c r="AF258" i="1"/>
  <c r="E3" i="6" l="1"/>
  <c r="F3" i="6" s="1"/>
  <c r="AW258" i="1"/>
  <c r="AG262" i="1"/>
  <c r="AL262" i="1"/>
  <c r="AL266" i="1"/>
  <c r="AF266" i="1"/>
  <c r="V230" i="1"/>
  <c r="W230" i="1" l="1"/>
  <c r="X230" i="1"/>
  <c r="AD1109" i="2"/>
  <c r="Y1109" i="2"/>
  <c r="R1109" i="2"/>
  <c r="P1109" i="2"/>
  <c r="T1109" i="2" s="1"/>
  <c r="AD1108" i="2"/>
  <c r="Y1108" i="2"/>
  <c r="R1108" i="2"/>
  <c r="P1108" i="2"/>
  <c r="T1108" i="2" s="1"/>
  <c r="S1108" i="2" s="1"/>
  <c r="AD1107" i="2"/>
  <c r="AE1107" i="2" s="1"/>
  <c r="Y1107" i="2"/>
  <c r="R1107" i="2"/>
  <c r="P1107" i="2"/>
  <c r="T1107" i="2" s="1"/>
  <c r="U1107" i="2" s="1"/>
  <c r="V1107" i="2" s="1"/>
  <c r="AD1106" i="2"/>
  <c r="Y1106" i="2"/>
  <c r="R1106" i="2"/>
  <c r="P1106" i="2"/>
  <c r="T1106" i="2" s="1"/>
  <c r="AD1105" i="2"/>
  <c r="Y1105" i="2"/>
  <c r="R1105" i="2"/>
  <c r="P1105" i="2"/>
  <c r="T1105" i="2" s="1"/>
  <c r="AD1104" i="2"/>
  <c r="Y1104" i="2"/>
  <c r="R1104" i="2"/>
  <c r="P1104" i="2"/>
  <c r="T1104" i="2" s="1"/>
  <c r="S1104" i="2" s="1"/>
  <c r="AD1103" i="2"/>
  <c r="Y1103" i="2"/>
  <c r="R1103" i="2"/>
  <c r="P1103" i="2"/>
  <c r="T1103" i="2" s="1"/>
  <c r="U1103" i="2" s="1"/>
  <c r="V1103" i="2" s="1"/>
  <c r="AD1102" i="2"/>
  <c r="Y1102" i="2"/>
  <c r="R1102" i="2"/>
  <c r="P1102" i="2"/>
  <c r="T1102" i="2" s="1"/>
  <c r="AD1101" i="2"/>
  <c r="Y1101" i="2"/>
  <c r="R1101" i="2"/>
  <c r="P1101" i="2"/>
  <c r="T1101" i="2" s="1"/>
  <c r="AD1100" i="2"/>
  <c r="Y1100" i="2"/>
  <c r="R1100" i="2"/>
  <c r="P1100" i="2"/>
  <c r="T1100" i="2" s="1"/>
  <c r="S1100" i="2" s="1"/>
  <c r="AD1099" i="2"/>
  <c r="Y1099" i="2"/>
  <c r="R1099" i="2"/>
  <c r="P1099" i="2"/>
  <c r="T1099" i="2" s="1"/>
  <c r="U1099" i="2" s="1"/>
  <c r="V1099" i="2" s="1"/>
  <c r="AD1098" i="2"/>
  <c r="Y1098" i="2"/>
  <c r="R1098" i="2"/>
  <c r="P1098" i="2"/>
  <c r="T1098" i="2" s="1"/>
  <c r="AD1097" i="2"/>
  <c r="Y1097" i="2"/>
  <c r="R1097" i="2"/>
  <c r="P1097" i="2"/>
  <c r="T1097" i="2" s="1"/>
  <c r="AD1096" i="2"/>
  <c r="Y1096" i="2"/>
  <c r="R1096" i="2"/>
  <c r="P1096" i="2"/>
  <c r="AD1095" i="2"/>
  <c r="Y1095" i="2"/>
  <c r="R1095" i="2"/>
  <c r="P1095" i="2"/>
  <c r="T1095" i="2" s="1"/>
  <c r="U1095" i="2" s="1"/>
  <c r="V1095" i="2" s="1"/>
  <c r="AD1094" i="2"/>
  <c r="Y1094" i="2"/>
  <c r="R1094" i="2"/>
  <c r="P1094" i="2"/>
  <c r="T1094" i="2" s="1"/>
  <c r="AD1093" i="2"/>
  <c r="Y1093" i="2"/>
  <c r="R1093" i="2"/>
  <c r="P1093" i="2"/>
  <c r="AD1092" i="2"/>
  <c r="Y1092" i="2"/>
  <c r="R1092" i="2"/>
  <c r="P1092" i="2"/>
  <c r="T1092" i="2" s="1"/>
  <c r="S1092" i="2" s="1"/>
  <c r="AD1091" i="2"/>
  <c r="Y1091" i="2"/>
  <c r="R1091" i="2"/>
  <c r="P1091" i="2"/>
  <c r="T1091" i="2" s="1"/>
  <c r="U1091" i="2" s="1"/>
  <c r="V1091" i="2" s="1"/>
  <c r="AD1090" i="2"/>
  <c r="Y1090" i="2"/>
  <c r="R1090" i="2"/>
  <c r="P1090" i="2"/>
  <c r="T1090" i="2" s="1"/>
  <c r="U1090" i="2" s="1"/>
  <c r="V1090" i="2" s="1"/>
  <c r="X1090" i="2" s="1"/>
  <c r="AD1089" i="2"/>
  <c r="Y1089" i="2"/>
  <c r="R1089" i="2"/>
  <c r="P1089" i="2"/>
  <c r="T1089" i="2" s="1"/>
  <c r="S1089" i="2" s="1"/>
  <c r="AD1088" i="2"/>
  <c r="Y1088" i="2"/>
  <c r="R1088" i="2"/>
  <c r="P1088" i="2"/>
  <c r="AD1087" i="2"/>
  <c r="Y1087" i="2"/>
  <c r="R1087" i="2"/>
  <c r="P1087" i="2"/>
  <c r="T1087" i="2" s="1"/>
  <c r="U1087" i="2" s="1"/>
  <c r="V1087" i="2" s="1"/>
  <c r="AD1086" i="2"/>
  <c r="Y1086" i="2"/>
  <c r="R1086" i="2"/>
  <c r="P1086" i="2"/>
  <c r="T1086" i="2" s="1"/>
  <c r="U1086" i="2" s="1"/>
  <c r="V1086" i="2" s="1"/>
  <c r="X1086" i="2" s="1"/>
  <c r="AD1085" i="2"/>
  <c r="Y1085" i="2"/>
  <c r="R1085" i="2"/>
  <c r="P1085" i="2"/>
  <c r="T1085" i="2" s="1"/>
  <c r="U1085" i="2" s="1"/>
  <c r="V1085" i="2" s="1"/>
  <c r="AD1084" i="2"/>
  <c r="Y1084" i="2"/>
  <c r="R1084" i="2"/>
  <c r="P1084" i="2"/>
  <c r="T1084" i="2" s="1"/>
  <c r="S1084" i="2" s="1"/>
  <c r="AD1083" i="2"/>
  <c r="Y1083" i="2"/>
  <c r="R1083" i="2"/>
  <c r="P1083" i="2"/>
  <c r="AD1082" i="2"/>
  <c r="Y1082" i="2"/>
  <c r="R1082" i="2"/>
  <c r="P1082" i="2"/>
  <c r="T1082" i="2" s="1"/>
  <c r="U1082" i="2" s="1"/>
  <c r="V1082" i="2" s="1"/>
  <c r="AD1081" i="2"/>
  <c r="Y1081" i="2"/>
  <c r="R1081" i="2"/>
  <c r="P1081" i="2"/>
  <c r="T1081" i="2" s="1"/>
  <c r="U1081" i="2" s="1"/>
  <c r="V1081" i="2" s="1"/>
  <c r="AD1080" i="2"/>
  <c r="Y1080" i="2"/>
  <c r="R1080" i="2"/>
  <c r="P1080" i="2"/>
  <c r="T1080" i="2" s="1"/>
  <c r="S1080" i="2" s="1"/>
  <c r="AD1079" i="2"/>
  <c r="Y1079" i="2"/>
  <c r="R1079" i="2"/>
  <c r="P1079" i="2"/>
  <c r="T1079" i="2" s="1"/>
  <c r="U1079" i="2" s="1"/>
  <c r="V1079" i="2" s="1"/>
  <c r="AD1078" i="2"/>
  <c r="Y1078" i="2"/>
  <c r="R1078" i="2"/>
  <c r="P1078" i="2"/>
  <c r="T1078" i="2" s="1"/>
  <c r="S1078" i="2" s="1"/>
  <c r="AD1077" i="2"/>
  <c r="Y1077" i="2"/>
  <c r="R1077" i="2"/>
  <c r="P1077" i="2"/>
  <c r="T1077" i="2" s="1"/>
  <c r="U1077" i="2" s="1"/>
  <c r="V1077" i="2" s="1"/>
  <c r="AD1076" i="2"/>
  <c r="Y1076" i="2"/>
  <c r="R1076" i="2"/>
  <c r="P1076" i="2"/>
  <c r="AD1075" i="2"/>
  <c r="Y1075" i="2"/>
  <c r="R1075" i="2"/>
  <c r="P1075" i="2"/>
  <c r="T1075" i="2" s="1"/>
  <c r="U1075" i="2" s="1"/>
  <c r="V1075" i="2" s="1"/>
  <c r="AD1074" i="2"/>
  <c r="Y1074" i="2"/>
  <c r="R1074" i="2"/>
  <c r="P1074" i="2"/>
  <c r="T1074" i="2" s="1"/>
  <c r="U1074" i="2" s="1"/>
  <c r="V1074" i="2" s="1"/>
  <c r="AD1073" i="2"/>
  <c r="Y1073" i="2"/>
  <c r="R1073" i="2"/>
  <c r="P1073" i="2"/>
  <c r="T1073" i="2" s="1"/>
  <c r="U1073" i="2" s="1"/>
  <c r="V1073" i="2" s="1"/>
  <c r="AD1072" i="2"/>
  <c r="Y1072" i="2"/>
  <c r="R1072" i="2"/>
  <c r="P1072" i="2"/>
  <c r="T1072" i="2" s="1"/>
  <c r="S1072" i="2" s="1"/>
  <c r="AD1071" i="2"/>
  <c r="Y1071" i="2"/>
  <c r="R1071" i="2"/>
  <c r="P1071" i="2"/>
  <c r="T1071" i="2" s="1"/>
  <c r="U1071" i="2" s="1"/>
  <c r="V1071" i="2" s="1"/>
  <c r="AD1070" i="2"/>
  <c r="Y1070" i="2"/>
  <c r="R1070" i="2"/>
  <c r="P1070" i="2"/>
  <c r="T1070" i="2" s="1"/>
  <c r="S1070" i="2" s="1"/>
  <c r="AD1069" i="2"/>
  <c r="Y1069" i="2"/>
  <c r="R1069" i="2"/>
  <c r="P1069" i="2"/>
  <c r="T1069" i="2" s="1"/>
  <c r="U1069" i="2" s="1"/>
  <c r="V1069" i="2" s="1"/>
  <c r="AD1068" i="2"/>
  <c r="Y1068" i="2"/>
  <c r="R1068" i="2"/>
  <c r="P1068" i="2"/>
  <c r="AD1067" i="2"/>
  <c r="Y1067" i="2"/>
  <c r="R1067" i="2"/>
  <c r="P1067" i="2"/>
  <c r="T1067" i="2" s="1"/>
  <c r="U1067" i="2" s="1"/>
  <c r="V1067" i="2" s="1"/>
  <c r="AD1066" i="2"/>
  <c r="Y1066" i="2"/>
  <c r="R1066" i="2"/>
  <c r="P1066" i="2"/>
  <c r="T1066" i="2" s="1"/>
  <c r="U1066" i="2" s="1"/>
  <c r="V1066" i="2" s="1"/>
  <c r="AD1065" i="2"/>
  <c r="AE1065" i="2" s="1"/>
  <c r="AG1065" i="2" s="1"/>
  <c r="Y1065" i="2"/>
  <c r="X1065" i="2"/>
  <c r="W1065" i="2"/>
  <c r="R1065" i="2"/>
  <c r="P1065" i="2"/>
  <c r="AD1064" i="2"/>
  <c r="AE1064" i="2" s="1"/>
  <c r="AG1064" i="2" s="1"/>
  <c r="Y1064" i="2"/>
  <c r="X1064" i="2"/>
  <c r="W1064" i="2"/>
  <c r="R1064" i="2"/>
  <c r="P1064" i="2"/>
  <c r="T1064" i="2" s="1"/>
  <c r="AD1063" i="2"/>
  <c r="AE1063" i="2" s="1"/>
  <c r="AG1063" i="2" s="1"/>
  <c r="Y1063" i="2"/>
  <c r="X1063" i="2"/>
  <c r="W1063" i="2"/>
  <c r="R1063" i="2"/>
  <c r="P1063" i="2"/>
  <c r="AD1062" i="2"/>
  <c r="AE1062" i="2" s="1"/>
  <c r="AG1062" i="2" s="1"/>
  <c r="Y1062" i="2"/>
  <c r="X1062" i="2"/>
  <c r="W1062" i="2"/>
  <c r="R1062" i="2"/>
  <c r="P1062" i="2"/>
  <c r="T1062" i="2" s="1"/>
  <c r="S1062" i="2" s="1"/>
  <c r="AG1061" i="2"/>
  <c r="AE1061" i="2"/>
  <c r="AD1061" i="2"/>
  <c r="Y1061" i="2"/>
  <c r="X1061" i="2"/>
  <c r="W1061" i="2"/>
  <c r="R1061" i="2"/>
  <c r="P1061" i="2"/>
  <c r="AD1060" i="2"/>
  <c r="AE1060" i="2" s="1"/>
  <c r="AG1060" i="2" s="1"/>
  <c r="Y1060" i="2"/>
  <c r="X1060" i="2"/>
  <c r="W1060" i="2"/>
  <c r="R1060" i="2"/>
  <c r="P1060" i="2"/>
  <c r="AD1059" i="2"/>
  <c r="AE1059" i="2" s="1"/>
  <c r="Y1059" i="2"/>
  <c r="X1059" i="2"/>
  <c r="W1059" i="2"/>
  <c r="R1059" i="2"/>
  <c r="P1059" i="2"/>
  <c r="AD1058" i="2"/>
  <c r="AE1058" i="2" s="1"/>
  <c r="AG1058" i="2" s="1"/>
  <c r="Y1058" i="2"/>
  <c r="X1058" i="2"/>
  <c r="W1058" i="2"/>
  <c r="R1058" i="2"/>
  <c r="P1058" i="2"/>
  <c r="AD1057" i="2"/>
  <c r="AE1057" i="2" s="1"/>
  <c r="Y1057" i="2"/>
  <c r="X1057" i="2"/>
  <c r="W1057" i="2"/>
  <c r="R1057" i="2"/>
  <c r="P1057" i="2"/>
  <c r="T1057" i="2" s="1"/>
  <c r="AD1056" i="2"/>
  <c r="AE1056" i="2" s="1"/>
  <c r="AG1056" i="2" s="1"/>
  <c r="Y1056" i="2"/>
  <c r="X1056" i="2"/>
  <c r="W1056" i="2"/>
  <c r="R1056" i="2"/>
  <c r="P1056" i="2"/>
  <c r="AD1055" i="2"/>
  <c r="AE1055" i="2" s="1"/>
  <c r="AG1055" i="2" s="1"/>
  <c r="Y1055" i="2"/>
  <c r="X1055" i="2"/>
  <c r="W1055" i="2"/>
  <c r="R1055" i="2"/>
  <c r="P1055" i="2"/>
  <c r="AD1054" i="2"/>
  <c r="AE1054" i="2" s="1"/>
  <c r="Y1054" i="2"/>
  <c r="X1054" i="2"/>
  <c r="W1054" i="2"/>
  <c r="R1054" i="2"/>
  <c r="P1054" i="2"/>
  <c r="AD1053" i="2"/>
  <c r="AE1053" i="2" s="1"/>
  <c r="AG1053" i="2" s="1"/>
  <c r="Y1053" i="2"/>
  <c r="X1053" i="2"/>
  <c r="W1053" i="2"/>
  <c r="R1053" i="2"/>
  <c r="P1053" i="2"/>
  <c r="T1053" i="2" s="1"/>
  <c r="AD1052" i="2"/>
  <c r="AE1052" i="2" s="1"/>
  <c r="AG1052" i="2" s="1"/>
  <c r="Y1052" i="2"/>
  <c r="X1052" i="2"/>
  <c r="W1052" i="2"/>
  <c r="R1052" i="2"/>
  <c r="P1052" i="2"/>
  <c r="T1052" i="2" s="1"/>
  <c r="U1052" i="2" s="1"/>
  <c r="AD1051" i="2"/>
  <c r="Y1051" i="2"/>
  <c r="R1051" i="2"/>
  <c r="P1051" i="2"/>
  <c r="T1051" i="2" s="1"/>
  <c r="S1051" i="2" s="1"/>
  <c r="AD1050" i="2"/>
  <c r="Y1050" i="2"/>
  <c r="R1050" i="2"/>
  <c r="P1050" i="2"/>
  <c r="AD1049" i="2"/>
  <c r="Y1049" i="2"/>
  <c r="R1049" i="2"/>
  <c r="P1049" i="2"/>
  <c r="T1049" i="2" s="1"/>
  <c r="U1049" i="2" s="1"/>
  <c r="V1049" i="2" s="1"/>
  <c r="AD1048" i="2"/>
  <c r="Y1048" i="2"/>
  <c r="R1048" i="2"/>
  <c r="P1048" i="2"/>
  <c r="T1048" i="2" s="1"/>
  <c r="U1048" i="2" s="1"/>
  <c r="V1048" i="2" s="1"/>
  <c r="AD1047" i="2"/>
  <c r="Y1047" i="2"/>
  <c r="R1047" i="2"/>
  <c r="P1047" i="2"/>
  <c r="AD1046" i="2"/>
  <c r="Y1046" i="2"/>
  <c r="R1046" i="2"/>
  <c r="P1046" i="2"/>
  <c r="T1046" i="2" s="1"/>
  <c r="AD1045" i="2"/>
  <c r="Y1045" i="2"/>
  <c r="R1045" i="2"/>
  <c r="P1045" i="2"/>
  <c r="AD1044" i="2"/>
  <c r="Y1044" i="2"/>
  <c r="R1044" i="2"/>
  <c r="P1044" i="2"/>
  <c r="AD1043" i="2"/>
  <c r="Y1043" i="2"/>
  <c r="R1043" i="2"/>
  <c r="P1043" i="2"/>
  <c r="T1043" i="2" s="1"/>
  <c r="S1043" i="2" s="1"/>
  <c r="AD1042" i="2"/>
  <c r="Y1042" i="2"/>
  <c r="R1042" i="2"/>
  <c r="P1042" i="2"/>
  <c r="T1042" i="2" s="1"/>
  <c r="AD1041" i="2"/>
  <c r="Y1041" i="2"/>
  <c r="R1041" i="2"/>
  <c r="P1041" i="2"/>
  <c r="AD1040" i="2"/>
  <c r="Y1040" i="2"/>
  <c r="R1040" i="2"/>
  <c r="P1040" i="2"/>
  <c r="AD1039" i="2"/>
  <c r="Y1039" i="2"/>
  <c r="R1039" i="2"/>
  <c r="P1039" i="2"/>
  <c r="AD1038" i="2"/>
  <c r="Y1038" i="2"/>
  <c r="R1038" i="2"/>
  <c r="P1038" i="2"/>
  <c r="AD1037" i="2"/>
  <c r="Y1037" i="2"/>
  <c r="R1037" i="2"/>
  <c r="P1037" i="2"/>
  <c r="AD1036" i="2"/>
  <c r="Y1036" i="2"/>
  <c r="R1036" i="2"/>
  <c r="P1036" i="2"/>
  <c r="T1036" i="2" s="1"/>
  <c r="AD1035" i="2"/>
  <c r="Y1035" i="2"/>
  <c r="R1035" i="2"/>
  <c r="P1035" i="2"/>
  <c r="AD1034" i="2"/>
  <c r="Y1034" i="2"/>
  <c r="R1034" i="2"/>
  <c r="P1034" i="2"/>
  <c r="AD1033" i="2"/>
  <c r="Y1033" i="2"/>
  <c r="R1033" i="2"/>
  <c r="P1033" i="2"/>
  <c r="T1033" i="2" s="1"/>
  <c r="AD1032" i="2"/>
  <c r="Y1032" i="2"/>
  <c r="R1032" i="2"/>
  <c r="P1032" i="2"/>
  <c r="AD1031" i="2"/>
  <c r="Y1031" i="2"/>
  <c r="R1031" i="2"/>
  <c r="P1031" i="2"/>
  <c r="AD1030" i="2"/>
  <c r="Y1030" i="2"/>
  <c r="R1030" i="2"/>
  <c r="P1030" i="2"/>
  <c r="T1030" i="2" s="1"/>
  <c r="AD1029" i="2"/>
  <c r="Y1029" i="2"/>
  <c r="R1029" i="2"/>
  <c r="P1029" i="2"/>
  <c r="AD1028" i="2"/>
  <c r="Y1028" i="2"/>
  <c r="R1028" i="2"/>
  <c r="P1028" i="2"/>
  <c r="T1028" i="2" s="1"/>
  <c r="AD1027" i="2"/>
  <c r="Y1027" i="2"/>
  <c r="R1027" i="2"/>
  <c r="P1027" i="2"/>
  <c r="AD1026" i="2"/>
  <c r="Y1026" i="2"/>
  <c r="R1026" i="2"/>
  <c r="P1026" i="2"/>
  <c r="AD1025" i="2"/>
  <c r="Y1025" i="2"/>
  <c r="R1025" i="2"/>
  <c r="P1025" i="2"/>
  <c r="AD1024" i="2"/>
  <c r="Y1024" i="2"/>
  <c r="R1024" i="2"/>
  <c r="P1024" i="2"/>
  <c r="T1024" i="2" s="1"/>
  <c r="AD1023" i="2"/>
  <c r="Y1023" i="2"/>
  <c r="R1023" i="2"/>
  <c r="P1023" i="2"/>
  <c r="AD1022" i="2"/>
  <c r="Y1022" i="2"/>
  <c r="R1022" i="2"/>
  <c r="P1022" i="2"/>
  <c r="AD1021" i="2"/>
  <c r="Y1021" i="2"/>
  <c r="R1021" i="2"/>
  <c r="P1021" i="2"/>
  <c r="T1021" i="2" s="1"/>
  <c r="U1021" i="2" s="1"/>
  <c r="V1021" i="2" s="1"/>
  <c r="AE1021" i="2" s="1"/>
  <c r="AD1020" i="2"/>
  <c r="AE1020" i="2" s="1"/>
  <c r="AL1020" i="2" s="1"/>
  <c r="Y1020" i="2"/>
  <c r="X1020" i="2"/>
  <c r="W1020" i="2"/>
  <c r="R1020" i="2"/>
  <c r="P1020" i="2"/>
  <c r="AD1019" i="2"/>
  <c r="Y1019" i="2"/>
  <c r="R1019" i="2"/>
  <c r="P1019" i="2"/>
  <c r="T1019" i="2" s="1"/>
  <c r="AD1018" i="2"/>
  <c r="AE1018" i="2" s="1"/>
  <c r="AF1018" i="2" s="1"/>
  <c r="Y1018" i="2"/>
  <c r="X1018" i="2"/>
  <c r="W1018" i="2"/>
  <c r="R1018" i="2"/>
  <c r="P1018" i="2"/>
  <c r="AD1017" i="2"/>
  <c r="Y1017" i="2"/>
  <c r="R1017" i="2"/>
  <c r="P1017" i="2"/>
  <c r="T1017" i="2" s="1"/>
  <c r="AD1016" i="2"/>
  <c r="Y1016" i="2"/>
  <c r="R1016" i="2"/>
  <c r="P1016" i="2"/>
  <c r="T1016" i="2" s="1"/>
  <c r="S1016" i="2" s="1"/>
  <c r="AD1015" i="2"/>
  <c r="Y1015" i="2"/>
  <c r="R1015" i="2"/>
  <c r="P1015" i="2"/>
  <c r="AD1014" i="2"/>
  <c r="AE1014" i="2" s="1"/>
  <c r="Y1014" i="2"/>
  <c r="X1014" i="2"/>
  <c r="W1014" i="2"/>
  <c r="R1014" i="2"/>
  <c r="P1014" i="2"/>
  <c r="AD1013" i="2"/>
  <c r="Y1013" i="2"/>
  <c r="R1013" i="2"/>
  <c r="P1013" i="2"/>
  <c r="AD1012" i="2"/>
  <c r="AE1012" i="2" s="1"/>
  <c r="AG1012" i="2" s="1"/>
  <c r="Y1012" i="2"/>
  <c r="X1012" i="2"/>
  <c r="W1012" i="2"/>
  <c r="R1012" i="2"/>
  <c r="P1012" i="2"/>
  <c r="T1012" i="2" s="1"/>
  <c r="U1012" i="2" s="1"/>
  <c r="AD1011" i="2"/>
  <c r="AE1011" i="2" s="1"/>
  <c r="Y1011" i="2"/>
  <c r="X1011" i="2"/>
  <c r="W1011" i="2"/>
  <c r="R1011" i="2"/>
  <c r="P1011" i="2"/>
  <c r="AD1010" i="2"/>
  <c r="AE1010" i="2" s="1"/>
  <c r="Y1010" i="2"/>
  <c r="X1010" i="2"/>
  <c r="W1010" i="2"/>
  <c r="R1010" i="2"/>
  <c r="P1010" i="2"/>
  <c r="T1010" i="2" s="1"/>
  <c r="S1010" i="2" s="1"/>
  <c r="AD1009" i="2"/>
  <c r="AE1009" i="2" s="1"/>
  <c r="AG1009" i="2" s="1"/>
  <c r="Y1009" i="2"/>
  <c r="X1009" i="2"/>
  <c r="W1009" i="2"/>
  <c r="R1009" i="2"/>
  <c r="P1009" i="2"/>
  <c r="AD1008" i="2"/>
  <c r="AE1008" i="2" s="1"/>
  <c r="Y1008" i="2"/>
  <c r="X1008" i="2"/>
  <c r="W1008" i="2"/>
  <c r="R1008" i="2"/>
  <c r="P1008" i="2"/>
  <c r="T1008" i="2" s="1"/>
  <c r="T1013" i="2" l="1"/>
  <c r="U1013" i="2" s="1"/>
  <c r="V1013" i="2" s="1"/>
  <c r="T1065" i="2"/>
  <c r="T1054" i="2"/>
  <c r="S1054" i="2" s="1"/>
  <c r="T1056" i="2"/>
  <c r="U1056" i="2" s="1"/>
  <c r="T1068" i="2"/>
  <c r="S1068" i="2" s="1"/>
  <c r="AE1099" i="2"/>
  <c r="AL1099" i="2" s="1"/>
  <c r="AF1064" i="2"/>
  <c r="T1015" i="2"/>
  <c r="U1015" i="2" s="1"/>
  <c r="V1015" i="2" s="1"/>
  <c r="T1018" i="2"/>
  <c r="T1020" i="2"/>
  <c r="U1020" i="2" s="1"/>
  <c r="T1058" i="2"/>
  <c r="S1058" i="2" s="1"/>
  <c r="S1069" i="2"/>
  <c r="T1023" i="2"/>
  <c r="S1023" i="2" s="1"/>
  <c r="T1026" i="2"/>
  <c r="T1032" i="2"/>
  <c r="T1035" i="2"/>
  <c r="S1035" i="2" s="1"/>
  <c r="T1038" i="2"/>
  <c r="S1038" i="2" s="1"/>
  <c r="T1041" i="2"/>
  <c r="U1041" i="2" s="1"/>
  <c r="V1041" i="2" s="1"/>
  <c r="T1044" i="2"/>
  <c r="U1044" i="2" s="1"/>
  <c r="V1044" i="2" s="1"/>
  <c r="AE1044" i="2" s="1"/>
  <c r="T1047" i="2"/>
  <c r="U1047" i="2" s="1"/>
  <c r="V1047" i="2" s="1"/>
  <c r="X1047" i="2" s="1"/>
  <c r="S1030" i="2"/>
  <c r="U1030" i="2"/>
  <c r="V1030" i="2" s="1"/>
  <c r="AE1030" i="2" s="1"/>
  <c r="AF1030" i="2" s="1"/>
  <c r="U1026" i="2"/>
  <c r="V1026" i="2" s="1"/>
  <c r="X1026" i="2" s="1"/>
  <c r="S1026" i="2"/>
  <c r="AL1058" i="2"/>
  <c r="U1054" i="2"/>
  <c r="T1059" i="2"/>
  <c r="U1059" i="2" s="1"/>
  <c r="U1051" i="2"/>
  <c r="V1051" i="2" s="1"/>
  <c r="X1051" i="2" s="1"/>
  <c r="U1084" i="2"/>
  <c r="V1084" i="2" s="1"/>
  <c r="X1084" i="2" s="1"/>
  <c r="S1049" i="2"/>
  <c r="U1080" i="2"/>
  <c r="V1080" i="2" s="1"/>
  <c r="S1086" i="2"/>
  <c r="U1100" i="2"/>
  <c r="V1100" i="2" s="1"/>
  <c r="X1100" i="2" s="1"/>
  <c r="S1021" i="2"/>
  <c r="U1068" i="2"/>
  <c r="V1068" i="2" s="1"/>
  <c r="X1068" i="2" s="1"/>
  <c r="T1009" i="2"/>
  <c r="T1029" i="2"/>
  <c r="U1029" i="2" s="1"/>
  <c r="V1029" i="2" s="1"/>
  <c r="AE1029" i="2" s="1"/>
  <c r="AG1029" i="2" s="1"/>
  <c r="T1055" i="2"/>
  <c r="U1055" i="2" s="1"/>
  <c r="AF1056" i="2"/>
  <c r="T1060" i="2"/>
  <c r="U1060" i="2" s="1"/>
  <c r="T1063" i="2"/>
  <c r="U1063" i="2" s="1"/>
  <c r="T1093" i="2"/>
  <c r="U1093" i="2" s="1"/>
  <c r="V1093" i="2" s="1"/>
  <c r="T1096" i="2"/>
  <c r="U1043" i="2"/>
  <c r="V1043" i="2" s="1"/>
  <c r="X1043" i="2" s="1"/>
  <c r="T1014" i="2"/>
  <c r="U1014" i="2" s="1"/>
  <c r="AF1060" i="2"/>
  <c r="U1062" i="2"/>
  <c r="U1072" i="2"/>
  <c r="V1072" i="2" s="1"/>
  <c r="U1070" i="2"/>
  <c r="V1070" i="2" s="1"/>
  <c r="X1070" i="2" s="1"/>
  <c r="S1077" i="2"/>
  <c r="S1075" i="2"/>
  <c r="S1082" i="2"/>
  <c r="T1011" i="2"/>
  <c r="U1011" i="2" s="1"/>
  <c r="T1031" i="2"/>
  <c r="S1031" i="2" s="1"/>
  <c r="T1034" i="2"/>
  <c r="U1034" i="2" s="1"/>
  <c r="V1034" i="2" s="1"/>
  <c r="X1034" i="2" s="1"/>
  <c r="T1045" i="2"/>
  <c r="S1052" i="2"/>
  <c r="S1066" i="2"/>
  <c r="T1076" i="2"/>
  <c r="U1078" i="2"/>
  <c r="V1078" i="2" s="1"/>
  <c r="X1078" i="2" s="1"/>
  <c r="T1083" i="2"/>
  <c r="S1085" i="2"/>
  <c r="S1090" i="2"/>
  <c r="S1107" i="2"/>
  <c r="T1040" i="2"/>
  <c r="S1074" i="2"/>
  <c r="U1010" i="2"/>
  <c r="U1035" i="2"/>
  <c r="V1035" i="2" s="1"/>
  <c r="W1035" i="2" s="1"/>
  <c r="AL1060" i="2"/>
  <c r="T1061" i="2"/>
  <c r="T1022" i="2"/>
  <c r="U1022" i="2" s="1"/>
  <c r="V1022" i="2" s="1"/>
  <c r="X1022" i="2" s="1"/>
  <c r="T1025" i="2"/>
  <c r="T1027" i="2"/>
  <c r="T1037" i="2"/>
  <c r="S1037" i="2" s="1"/>
  <c r="T1050" i="2"/>
  <c r="U1050" i="2" s="1"/>
  <c r="V1050" i="2" s="1"/>
  <c r="X1050" i="2" s="1"/>
  <c r="T1088" i="2"/>
  <c r="X1015" i="2"/>
  <c r="W1015" i="2"/>
  <c r="AE1015" i="2"/>
  <c r="U1009" i="2"/>
  <c r="S1009" i="2"/>
  <c r="X1069" i="2"/>
  <c r="AE1069" i="2"/>
  <c r="W1069" i="2"/>
  <c r="S1019" i="2"/>
  <c r="U1019" i="2"/>
  <c r="V1019" i="2" s="1"/>
  <c r="AG1030" i="2"/>
  <c r="U1032" i="2"/>
  <c r="V1032" i="2" s="1"/>
  <c r="S1032" i="2"/>
  <c r="X1077" i="2"/>
  <c r="AE1077" i="2"/>
  <c r="W1077" i="2"/>
  <c r="S1064" i="2"/>
  <c r="U1064" i="2"/>
  <c r="X1074" i="2"/>
  <c r="W1074" i="2"/>
  <c r="AE1074" i="2"/>
  <c r="S1024" i="2"/>
  <c r="U1024" i="2"/>
  <c r="V1024" i="2" s="1"/>
  <c r="AL1012" i="2"/>
  <c r="S1042" i="2"/>
  <c r="U1042" i="2"/>
  <c r="V1042" i="2" s="1"/>
  <c r="U1061" i="2"/>
  <c r="S1061" i="2"/>
  <c r="AL1009" i="2"/>
  <c r="AF1009" i="2"/>
  <c r="AL1014" i="2"/>
  <c r="AG1014" i="2"/>
  <c r="AF1014" i="2"/>
  <c r="X1079" i="2"/>
  <c r="AE1079" i="2"/>
  <c r="W1079" i="2"/>
  <c r="X1082" i="2"/>
  <c r="W1082" i="2"/>
  <c r="AE1082" i="2"/>
  <c r="U1008" i="2"/>
  <c r="S1008" i="2"/>
  <c r="S1012" i="2"/>
  <c r="U1016" i="2"/>
  <c r="V1016" i="2" s="1"/>
  <c r="AL1018" i="2"/>
  <c r="AG1018" i="2"/>
  <c r="S1029" i="2"/>
  <c r="W1030" i="2"/>
  <c r="X1030" i="2"/>
  <c r="X1044" i="2"/>
  <c r="AG1054" i="2"/>
  <c r="AL1054" i="2"/>
  <c r="AF1054" i="2"/>
  <c r="X1087" i="2"/>
  <c r="AE1087" i="2"/>
  <c r="W1087" i="2"/>
  <c r="AL1008" i="2"/>
  <c r="AG1008" i="2"/>
  <c r="AF1008" i="2"/>
  <c r="AG1010" i="2"/>
  <c r="AF1010" i="2"/>
  <c r="AL1011" i="2"/>
  <c r="AG1011" i="2"/>
  <c r="AF1011" i="2"/>
  <c r="U1017" i="2"/>
  <c r="V1017" i="2" s="1"/>
  <c r="S1017" i="2"/>
  <c r="S1028" i="2"/>
  <c r="U1028" i="2"/>
  <c r="V1028" i="2" s="1"/>
  <c r="U1057" i="2"/>
  <c r="S1057" i="2"/>
  <c r="X1073" i="2"/>
  <c r="W1073" i="2"/>
  <c r="AE1073" i="2"/>
  <c r="AF1059" i="2"/>
  <c r="AL1059" i="2"/>
  <c r="AG1059" i="2"/>
  <c r="X1066" i="2"/>
  <c r="W1066" i="2"/>
  <c r="AE1066" i="2"/>
  <c r="X1071" i="2"/>
  <c r="AE1071" i="2"/>
  <c r="W1071" i="2"/>
  <c r="X1085" i="2"/>
  <c r="AE1085" i="2"/>
  <c r="W1085" i="2"/>
  <c r="AL1010" i="2"/>
  <c r="AF1012" i="2"/>
  <c r="AL1021" i="2"/>
  <c r="AG1021" i="2"/>
  <c r="AF1021" i="2"/>
  <c r="U1040" i="2"/>
  <c r="V1040" i="2" s="1"/>
  <c r="S1040" i="2"/>
  <c r="X1048" i="2"/>
  <c r="W1048" i="2"/>
  <c r="AE1048" i="2"/>
  <c r="S1013" i="2"/>
  <c r="X1021" i="2"/>
  <c r="W1021" i="2"/>
  <c r="U1023" i="2"/>
  <c r="V1023" i="2" s="1"/>
  <c r="U1033" i="2"/>
  <c r="V1033" i="2" s="1"/>
  <c r="S1033" i="2"/>
  <c r="U1036" i="2"/>
  <c r="V1036" i="2" s="1"/>
  <c r="S1036" i="2"/>
  <c r="AE1034" i="2"/>
  <c r="U1046" i="2"/>
  <c r="V1046" i="2" s="1"/>
  <c r="S1046" i="2"/>
  <c r="X1049" i="2"/>
  <c r="W1049" i="2"/>
  <c r="AE1049" i="2"/>
  <c r="X1067" i="2"/>
  <c r="AE1067" i="2"/>
  <c r="W1067" i="2"/>
  <c r="X1075" i="2"/>
  <c r="AE1075" i="2"/>
  <c r="W1075" i="2"/>
  <c r="X1081" i="2"/>
  <c r="W1081" i="2"/>
  <c r="AE1081" i="2"/>
  <c r="X1091" i="2"/>
  <c r="W1091" i="2"/>
  <c r="AE1091" i="2"/>
  <c r="X1095" i="2"/>
  <c r="W1095" i="2"/>
  <c r="AL1064" i="2"/>
  <c r="AL1065" i="2"/>
  <c r="AF1065" i="2"/>
  <c r="W1068" i="2"/>
  <c r="U1098" i="2"/>
  <c r="V1098" i="2" s="1"/>
  <c r="S1098" i="2"/>
  <c r="U1101" i="2"/>
  <c r="V1101" i="2" s="1"/>
  <c r="S1101" i="2"/>
  <c r="S1071" i="2"/>
  <c r="S1079" i="2"/>
  <c r="S1087" i="2"/>
  <c r="S1091" i="2"/>
  <c r="U1092" i="2"/>
  <c r="V1092" i="2" s="1"/>
  <c r="S1095" i="2"/>
  <c r="X1103" i="2"/>
  <c r="W1103" i="2"/>
  <c r="U1104" i="2"/>
  <c r="V1104" i="2" s="1"/>
  <c r="T1039" i="2"/>
  <c r="AL1061" i="2"/>
  <c r="AF1061" i="2"/>
  <c r="W1070" i="2"/>
  <c r="W1078" i="2"/>
  <c r="W1086" i="2"/>
  <c r="U1106" i="2"/>
  <c r="V1106" i="2" s="1"/>
  <c r="S1106" i="2"/>
  <c r="U1109" i="2"/>
  <c r="V1109" i="2" s="1"/>
  <c r="S1109" i="2"/>
  <c r="U1053" i="2"/>
  <c r="S1053" i="2"/>
  <c r="AL1055" i="2"/>
  <c r="AF1055" i="2"/>
  <c r="S1048" i="2"/>
  <c r="U1065" i="2"/>
  <c r="S1065" i="2"/>
  <c r="AE1068" i="2"/>
  <c r="S1073" i="2"/>
  <c r="S1081" i="2"/>
  <c r="U1089" i="2"/>
  <c r="V1089" i="2" s="1"/>
  <c r="W1090" i="2"/>
  <c r="U1094" i="2"/>
  <c r="V1094" i="2" s="1"/>
  <c r="S1094" i="2"/>
  <c r="U1097" i="2"/>
  <c r="V1097" i="2" s="1"/>
  <c r="S1097" i="2"/>
  <c r="S1103" i="2"/>
  <c r="AL1107" i="2"/>
  <c r="AG1107" i="2"/>
  <c r="AF1107" i="2"/>
  <c r="AL1056" i="2"/>
  <c r="AL1057" i="2"/>
  <c r="AF1057" i="2"/>
  <c r="AF1062" i="2"/>
  <c r="AE1095" i="2"/>
  <c r="X1099" i="2"/>
  <c r="W1099" i="2"/>
  <c r="AF1020" i="2"/>
  <c r="AG1020" i="2"/>
  <c r="AF1052" i="2"/>
  <c r="S1056" i="2"/>
  <c r="AG1057" i="2"/>
  <c r="AL1062" i="2"/>
  <c r="AL1063" i="2"/>
  <c r="AF1063" i="2"/>
  <c r="S1067" i="2"/>
  <c r="AE1086" i="2"/>
  <c r="U1102" i="2"/>
  <c r="V1102" i="2" s="1"/>
  <c r="S1102" i="2"/>
  <c r="U1105" i="2"/>
  <c r="V1105" i="2" s="1"/>
  <c r="S1105" i="2"/>
  <c r="AL1052" i="2"/>
  <c r="AL1053" i="2"/>
  <c r="AF1053" i="2"/>
  <c r="AF1058" i="2"/>
  <c r="AE1090" i="2"/>
  <c r="S1099" i="2"/>
  <c r="AE1103" i="2"/>
  <c r="X1107" i="2"/>
  <c r="W1107" i="2"/>
  <c r="U1108" i="2"/>
  <c r="V1108" i="2" s="1"/>
  <c r="AE1043" i="2" l="1"/>
  <c r="S1093" i="2"/>
  <c r="AE1026" i="2"/>
  <c r="S1034" i="2"/>
  <c r="W1026" i="2"/>
  <c r="S1047" i="2"/>
  <c r="S1015" i="2"/>
  <c r="S1063" i="2"/>
  <c r="U1037" i="2"/>
  <c r="V1037" i="2" s="1"/>
  <c r="X1037" i="2" s="1"/>
  <c r="U1038" i="2"/>
  <c r="V1038" i="2" s="1"/>
  <c r="X1038" i="2" s="1"/>
  <c r="S1020" i="2"/>
  <c r="W1100" i="2"/>
  <c r="W1043" i="2"/>
  <c r="AL1030" i="2"/>
  <c r="AF1099" i="2"/>
  <c r="S1044" i="2"/>
  <c r="AE1100" i="2"/>
  <c r="X1035" i="2"/>
  <c r="U1058" i="2"/>
  <c r="U1031" i="2"/>
  <c r="V1031" i="2" s="1"/>
  <c r="AG1099" i="2"/>
  <c r="W1044" i="2"/>
  <c r="S1011" i="2"/>
  <c r="AE1047" i="2"/>
  <c r="U1018" i="2"/>
  <c r="S1018" i="2"/>
  <c r="AE1035" i="2"/>
  <c r="W1034" i="2"/>
  <c r="W1084" i="2"/>
  <c r="S1041" i="2"/>
  <c r="W1047" i="2"/>
  <c r="W1050" i="2"/>
  <c r="S1055" i="2"/>
  <c r="S1059" i="2"/>
  <c r="AE1050" i="2"/>
  <c r="AL1050" i="2" s="1"/>
  <c r="S1076" i="2"/>
  <c r="U1076" i="2"/>
  <c r="V1076" i="2" s="1"/>
  <c r="W1051" i="2"/>
  <c r="AE1084" i="2"/>
  <c r="AL1084" i="2" s="1"/>
  <c r="AE1051" i="2"/>
  <c r="AF1051" i="2" s="1"/>
  <c r="AF1029" i="2"/>
  <c r="AE1022" i="2"/>
  <c r="AF1022" i="2" s="1"/>
  <c r="S1045" i="2"/>
  <c r="U1045" i="2"/>
  <c r="V1045" i="2" s="1"/>
  <c r="S1027" i="2"/>
  <c r="U1027" i="2"/>
  <c r="V1027" i="2" s="1"/>
  <c r="U1083" i="2"/>
  <c r="V1083" i="2" s="1"/>
  <c r="S1083" i="2"/>
  <c r="X1072" i="2"/>
  <c r="W1072" i="2"/>
  <c r="AE1072" i="2"/>
  <c r="S1050" i="2"/>
  <c r="S1014" i="2"/>
  <c r="AL1029" i="2"/>
  <c r="W1022" i="2"/>
  <c r="S1096" i="2"/>
  <c r="U1096" i="2"/>
  <c r="V1096" i="2" s="1"/>
  <c r="AE1078" i="2"/>
  <c r="AL1078" i="2" s="1"/>
  <c r="W1029" i="2"/>
  <c r="X1080" i="2"/>
  <c r="W1080" i="2"/>
  <c r="AE1080" i="2"/>
  <c r="S1060" i="2"/>
  <c r="U1025" i="2"/>
  <c r="V1025" i="2" s="1"/>
  <c r="S1025" i="2"/>
  <c r="S1022" i="2"/>
  <c r="AE1070" i="2"/>
  <c r="AL1070" i="2" s="1"/>
  <c r="X1029" i="2"/>
  <c r="U1088" i="2"/>
  <c r="V1088" i="2" s="1"/>
  <c r="S1088" i="2"/>
  <c r="AE1093" i="2"/>
  <c r="X1093" i="2"/>
  <c r="W1093" i="2"/>
  <c r="AE1097" i="2"/>
  <c r="X1097" i="2"/>
  <c r="W1097" i="2"/>
  <c r="AL1067" i="2"/>
  <c r="AF1067" i="2"/>
  <c r="AG1067" i="2"/>
  <c r="X1046" i="2"/>
  <c r="AE1046" i="2"/>
  <c r="W1046" i="2"/>
  <c r="AE1023" i="2"/>
  <c r="X1023" i="2"/>
  <c r="W1023" i="2"/>
  <c r="AE1016" i="2"/>
  <c r="X1016" i="2"/>
  <c r="W1016" i="2"/>
  <c r="AL1090" i="2"/>
  <c r="AG1090" i="2"/>
  <c r="AF1090" i="2"/>
  <c r="X1102" i="2"/>
  <c r="W1102" i="2"/>
  <c r="AE1102" i="2"/>
  <c r="AF1068" i="2"/>
  <c r="AL1068" i="2"/>
  <c r="AG1068" i="2"/>
  <c r="AL1081" i="2"/>
  <c r="AF1081" i="2"/>
  <c r="AG1081" i="2"/>
  <c r="AL1085" i="2"/>
  <c r="AF1085" i="2"/>
  <c r="AG1085" i="2"/>
  <c r="AL1082" i="2"/>
  <c r="AF1082" i="2"/>
  <c r="AG1082" i="2"/>
  <c r="AF1100" i="2"/>
  <c r="AL1100" i="2"/>
  <c r="AG1100" i="2"/>
  <c r="X1041" i="2"/>
  <c r="AE1041" i="2"/>
  <c r="W1041" i="2"/>
  <c r="AF1035" i="2"/>
  <c r="AL1035" i="2"/>
  <c r="AG1035" i="2"/>
  <c r="AE1109" i="2"/>
  <c r="X1109" i="2"/>
  <c r="W1109" i="2"/>
  <c r="AL1034" i="2"/>
  <c r="AG1034" i="2"/>
  <c r="AF1034" i="2"/>
  <c r="AG1070" i="2"/>
  <c r="AE1089" i="2"/>
  <c r="X1089" i="2"/>
  <c r="W1089" i="2"/>
  <c r="U1039" i="2"/>
  <c r="V1039" i="2" s="1"/>
  <c r="S1039" i="2"/>
  <c r="AE1092" i="2"/>
  <c r="X1092" i="2"/>
  <c r="W1092" i="2"/>
  <c r="X1098" i="2"/>
  <c r="W1098" i="2"/>
  <c r="AE1098" i="2"/>
  <c r="AL1049" i="2"/>
  <c r="AF1049" i="2"/>
  <c r="AG1049" i="2"/>
  <c r="AL1071" i="2"/>
  <c r="AF1071" i="2"/>
  <c r="AG1071" i="2"/>
  <c r="AL1073" i="2"/>
  <c r="AF1073" i="2"/>
  <c r="AG1073" i="2"/>
  <c r="AL1026" i="2"/>
  <c r="AF1026" i="2"/>
  <c r="AG1026" i="2"/>
  <c r="X1042" i="2"/>
  <c r="W1042" i="2"/>
  <c r="AE1042" i="2"/>
  <c r="AL1086" i="2"/>
  <c r="AF1086" i="2"/>
  <c r="AG1086" i="2"/>
  <c r="AE1028" i="2"/>
  <c r="X1028" i="2"/>
  <c r="W1028" i="2"/>
  <c r="AE1032" i="2"/>
  <c r="X1032" i="2"/>
  <c r="W1032" i="2"/>
  <c r="AE1104" i="2"/>
  <c r="X1104" i="2"/>
  <c r="W1104" i="2"/>
  <c r="AL1075" i="2"/>
  <c r="AF1075" i="2"/>
  <c r="AG1075" i="2"/>
  <c r="AE1036" i="2"/>
  <c r="X1036" i="2"/>
  <c r="W1036" i="2"/>
  <c r="AE1013" i="2"/>
  <c r="W1013" i="2"/>
  <c r="X1013" i="2"/>
  <c r="AE1017" i="2"/>
  <c r="X1017" i="2"/>
  <c r="W1017" i="2"/>
  <c r="AL1079" i="2"/>
  <c r="AF1079" i="2"/>
  <c r="AG1079" i="2"/>
  <c r="AF1043" i="2"/>
  <c r="AL1043" i="2"/>
  <c r="AG1043" i="2"/>
  <c r="AL1074" i="2"/>
  <c r="AF1074" i="2"/>
  <c r="AG1074" i="2"/>
  <c r="AL1069" i="2"/>
  <c r="AF1069" i="2"/>
  <c r="AG1069" i="2"/>
  <c r="AE1108" i="2"/>
  <c r="X1108" i="2"/>
  <c r="W1108" i="2"/>
  <c r="AL1103" i="2"/>
  <c r="AG1103" i="2"/>
  <c r="AF1103" i="2"/>
  <c r="X1106" i="2"/>
  <c r="W1106" i="2"/>
  <c r="AE1106" i="2"/>
  <c r="AL1091" i="2"/>
  <c r="AF1091" i="2"/>
  <c r="AG1091" i="2"/>
  <c r="AL1048" i="2"/>
  <c r="AF1048" i="2"/>
  <c r="AG1048" i="2"/>
  <c r="AL1066" i="2"/>
  <c r="AF1066" i="2"/>
  <c r="AG1066" i="2"/>
  <c r="AL1077" i="2"/>
  <c r="AF1077" i="2"/>
  <c r="AG1077" i="2"/>
  <c r="X1094" i="2"/>
  <c r="W1094" i="2"/>
  <c r="AE1094" i="2"/>
  <c r="AE1101" i="2"/>
  <c r="X1101" i="2"/>
  <c r="W1101" i="2"/>
  <c r="X1040" i="2"/>
  <c r="W1040" i="2"/>
  <c r="AE1040" i="2"/>
  <c r="AL1015" i="2"/>
  <c r="AF1015" i="2"/>
  <c r="AG1015" i="2"/>
  <c r="AE1024" i="2"/>
  <c r="X1024" i="2"/>
  <c r="W1024" i="2"/>
  <c r="AL1095" i="2"/>
  <c r="AG1095" i="2"/>
  <c r="AF1095" i="2"/>
  <c r="AF1084" i="2"/>
  <c r="AE1105" i="2"/>
  <c r="X1105" i="2"/>
  <c r="W1105" i="2"/>
  <c r="X1033" i="2"/>
  <c r="W1033" i="2"/>
  <c r="AE1033" i="2"/>
  <c r="AL1087" i="2"/>
  <c r="AF1087" i="2"/>
  <c r="AG1087" i="2"/>
  <c r="AL1044" i="2"/>
  <c r="AF1044" i="2"/>
  <c r="AG1044" i="2"/>
  <c r="AE1031" i="2"/>
  <c r="X1031" i="2"/>
  <c r="W1031" i="2"/>
  <c r="AE1019" i="2"/>
  <c r="X1019" i="2"/>
  <c r="W1019" i="2"/>
  <c r="AL1047" i="2" l="1"/>
  <c r="AG1047" i="2"/>
  <c r="AF1047" i="2"/>
  <c r="W1038" i="2"/>
  <c r="AG1078" i="2"/>
  <c r="AE1038" i="2"/>
  <c r="AG1050" i="2"/>
  <c r="AE1037" i="2"/>
  <c r="AF1037" i="2" s="1"/>
  <c r="AL1022" i="2"/>
  <c r="AF1050" i="2"/>
  <c r="W1037" i="2"/>
  <c r="AL1072" i="2"/>
  <c r="AG1072" i="2"/>
  <c r="AF1072" i="2"/>
  <c r="AG1051" i="2"/>
  <c r="AL1051" i="2"/>
  <c r="AE1083" i="2"/>
  <c r="X1083" i="2"/>
  <c r="W1083" i="2"/>
  <c r="AF1070" i="2"/>
  <c r="W1025" i="2"/>
  <c r="X1025" i="2"/>
  <c r="AE1025" i="2"/>
  <c r="AF1080" i="2"/>
  <c r="AG1080" i="2"/>
  <c r="AL1080" i="2"/>
  <c r="W1027" i="2"/>
  <c r="AE1027" i="2"/>
  <c r="X1027" i="2"/>
  <c r="AG1084" i="2"/>
  <c r="AG1022" i="2"/>
  <c r="AF1078" i="2"/>
  <c r="X1088" i="2"/>
  <c r="W1088" i="2"/>
  <c r="AE1088" i="2"/>
  <c r="AE1096" i="2"/>
  <c r="X1096" i="2"/>
  <c r="W1096" i="2"/>
  <c r="X1076" i="2"/>
  <c r="AE1076" i="2"/>
  <c r="W1076" i="2"/>
  <c r="X1045" i="2"/>
  <c r="AE1045" i="2"/>
  <c r="W1045" i="2"/>
  <c r="AL1105" i="2"/>
  <c r="AG1105" i="2"/>
  <c r="AF1105" i="2"/>
  <c r="AL1024" i="2"/>
  <c r="AG1024" i="2"/>
  <c r="AF1024" i="2"/>
  <c r="AL1101" i="2"/>
  <c r="AG1101" i="2"/>
  <c r="AF1101" i="2"/>
  <c r="AG1019" i="2"/>
  <c r="AL1019" i="2"/>
  <c r="AF1019" i="2"/>
  <c r="AL1094" i="2"/>
  <c r="AG1094" i="2"/>
  <c r="AF1094" i="2"/>
  <c r="AG1013" i="2"/>
  <c r="AF1013" i="2"/>
  <c r="AL1013" i="2"/>
  <c r="AL1109" i="2"/>
  <c r="AG1109" i="2"/>
  <c r="AF1109" i="2"/>
  <c r="AF1023" i="2"/>
  <c r="AL1023" i="2"/>
  <c r="AG1023" i="2"/>
  <c r="AF1042" i="2"/>
  <c r="AL1042" i="2"/>
  <c r="AG1042" i="2"/>
  <c r="AL1097" i="2"/>
  <c r="AG1097" i="2"/>
  <c r="AF1097" i="2"/>
  <c r="AL1033" i="2"/>
  <c r="AG1033" i="2"/>
  <c r="AF1033" i="2"/>
  <c r="AL1040" i="2"/>
  <c r="AG1040" i="2"/>
  <c r="AF1040" i="2"/>
  <c r="AL1106" i="2"/>
  <c r="AG1106" i="2"/>
  <c r="AF1106" i="2"/>
  <c r="AL1017" i="2"/>
  <c r="AG1017" i="2"/>
  <c r="AF1017" i="2"/>
  <c r="AL1028" i="2"/>
  <c r="AG1028" i="2"/>
  <c r="AF1028" i="2"/>
  <c r="AF1092" i="2"/>
  <c r="AL1092" i="2"/>
  <c r="AG1092" i="2"/>
  <c r="AL1102" i="2"/>
  <c r="AG1102" i="2"/>
  <c r="AF1102" i="2"/>
  <c r="AL1038" i="2"/>
  <c r="AG1038" i="2"/>
  <c r="AF1038" i="2"/>
  <c r="AL1046" i="2"/>
  <c r="AF1046" i="2"/>
  <c r="AG1046" i="2"/>
  <c r="AL1098" i="2"/>
  <c r="AG1098" i="2"/>
  <c r="AF1098" i="2"/>
  <c r="AF1031" i="2"/>
  <c r="AL1031" i="2"/>
  <c r="AG1031" i="2"/>
  <c r="AL1036" i="2"/>
  <c r="AG1036" i="2"/>
  <c r="AF1036" i="2"/>
  <c r="AF1108" i="2"/>
  <c r="AL1108" i="2"/>
  <c r="AG1108" i="2"/>
  <c r="AF1016" i="2"/>
  <c r="AL1016" i="2"/>
  <c r="AG1016" i="2"/>
  <c r="AL1041" i="2"/>
  <c r="AG1041" i="2"/>
  <c r="AF1041" i="2"/>
  <c r="AL1089" i="2"/>
  <c r="AF1089" i="2"/>
  <c r="AG1089" i="2"/>
  <c r="AF1104" i="2"/>
  <c r="AL1104" i="2"/>
  <c r="AG1104" i="2"/>
  <c r="AL1032" i="2"/>
  <c r="AG1032" i="2"/>
  <c r="AF1032" i="2"/>
  <c r="AE1039" i="2"/>
  <c r="X1039" i="2"/>
  <c r="W1039" i="2"/>
  <c r="AL1093" i="2"/>
  <c r="AG1093" i="2"/>
  <c r="AF1093" i="2"/>
  <c r="AG1037" i="2" l="1"/>
  <c r="AL1037" i="2"/>
  <c r="AF1088" i="2"/>
  <c r="AL1088" i="2"/>
  <c r="AG1088" i="2"/>
  <c r="AG1083" i="2"/>
  <c r="AF1083" i="2"/>
  <c r="AL1083" i="2"/>
  <c r="AL1045" i="2"/>
  <c r="AF1045" i="2"/>
  <c r="AG1045" i="2"/>
  <c r="AF1076" i="2"/>
  <c r="AL1076" i="2"/>
  <c r="AG1076" i="2"/>
  <c r="AL1025" i="2"/>
  <c r="AG1025" i="2"/>
  <c r="AF1025" i="2"/>
  <c r="AF1027" i="2"/>
  <c r="AG1027" i="2"/>
  <c r="AL1027" i="2"/>
  <c r="AG1096" i="2"/>
  <c r="AL1096" i="2"/>
  <c r="AF1096" i="2"/>
  <c r="AF1039" i="2"/>
  <c r="AL1039" i="2"/>
  <c r="AG1039" i="2"/>
  <c r="AD256" i="1" l="1"/>
  <c r="R256" i="1"/>
  <c r="P256" i="1"/>
  <c r="AD255" i="1"/>
  <c r="R255" i="1"/>
  <c r="P255" i="1"/>
  <c r="AD254" i="1"/>
  <c r="R254" i="1"/>
  <c r="P254" i="1"/>
  <c r="AD253" i="1"/>
  <c r="AE253" i="1" s="1"/>
  <c r="X253" i="1"/>
  <c r="W253" i="1"/>
  <c r="R253" i="1"/>
  <c r="P253" i="1"/>
  <c r="AD252" i="1"/>
  <c r="R252" i="1"/>
  <c r="P252" i="1"/>
  <c r="AD251" i="1"/>
  <c r="R251" i="1"/>
  <c r="P251" i="1"/>
  <c r="AD250" i="1"/>
  <c r="AE250" i="1" s="1"/>
  <c r="AF250" i="1" s="1"/>
  <c r="X250" i="1"/>
  <c r="W250" i="1"/>
  <c r="R250" i="1"/>
  <c r="P250" i="1"/>
  <c r="AD249" i="1"/>
  <c r="AE249" i="1" s="1"/>
  <c r="X249" i="1"/>
  <c r="W249" i="1"/>
  <c r="R249" i="1"/>
  <c r="P249" i="1"/>
  <c r="AD248" i="1"/>
  <c r="R248" i="1"/>
  <c r="P248" i="1"/>
  <c r="AD247" i="1"/>
  <c r="AE247" i="1" s="1"/>
  <c r="AF247" i="1" s="1"/>
  <c r="X247" i="1"/>
  <c r="W247" i="1"/>
  <c r="R247" i="1"/>
  <c r="P247" i="1"/>
  <c r="AD246" i="1"/>
  <c r="AE246" i="1" s="1"/>
  <c r="X246" i="1"/>
  <c r="W246" i="1"/>
  <c r="R246" i="1"/>
  <c r="P246" i="1"/>
  <c r="AD245" i="1"/>
  <c r="AE245" i="1" s="1"/>
  <c r="AG245" i="1" s="1"/>
  <c r="X245" i="1"/>
  <c r="W245" i="1"/>
  <c r="R245" i="1"/>
  <c r="P245" i="1"/>
  <c r="AD244" i="1"/>
  <c r="AE244" i="1" s="1"/>
  <c r="X244" i="1"/>
  <c r="W244" i="1"/>
  <c r="R244" i="1"/>
  <c r="P244" i="1"/>
  <c r="AD243" i="1"/>
  <c r="R243" i="1"/>
  <c r="P243" i="1"/>
  <c r="AD242" i="1"/>
  <c r="R242" i="1"/>
  <c r="P242" i="1"/>
  <c r="AD241" i="1"/>
  <c r="R241" i="1"/>
  <c r="P241" i="1"/>
  <c r="AD240" i="1"/>
  <c r="R240" i="1"/>
  <c r="P240" i="1"/>
  <c r="AD239" i="1"/>
  <c r="R239" i="1"/>
  <c r="P239" i="1"/>
  <c r="AD238" i="1"/>
  <c r="AE238" i="1" s="1"/>
  <c r="X238" i="1"/>
  <c r="W238" i="1"/>
  <c r="R238" i="1"/>
  <c r="P238" i="1"/>
  <c r="AD237" i="1"/>
  <c r="AE237" i="1" s="1"/>
  <c r="X237" i="1"/>
  <c r="W237" i="1"/>
  <c r="R237" i="1"/>
  <c r="P237" i="1"/>
  <c r="AD236" i="1"/>
  <c r="AE236" i="1" s="1"/>
  <c r="AL236" i="1" s="1"/>
  <c r="X236" i="1"/>
  <c r="W236" i="1"/>
  <c r="R236" i="1"/>
  <c r="P236" i="1"/>
  <c r="AD235" i="1"/>
  <c r="AE235" i="1" s="1"/>
  <c r="AG235" i="1" s="1"/>
  <c r="X235" i="1"/>
  <c r="W235" i="1"/>
  <c r="R235" i="1"/>
  <c r="P235" i="1"/>
  <c r="AD234" i="1"/>
  <c r="AE234" i="1" s="1"/>
  <c r="X234" i="1"/>
  <c r="W234" i="1"/>
  <c r="R234" i="1"/>
  <c r="P234" i="1"/>
  <c r="AD233" i="1"/>
  <c r="AE233" i="1" s="1"/>
  <c r="X233" i="1"/>
  <c r="W233" i="1"/>
  <c r="R233" i="1"/>
  <c r="P233" i="1"/>
  <c r="AD232" i="1"/>
  <c r="R232" i="1"/>
  <c r="P232" i="1"/>
  <c r="AD231" i="1"/>
  <c r="AE231" i="1" s="1"/>
  <c r="X231" i="1"/>
  <c r="W231" i="1"/>
  <c r="R231" i="1"/>
  <c r="P231" i="1"/>
  <c r="AD230" i="1"/>
  <c r="R230" i="1"/>
  <c r="P230" i="1"/>
  <c r="AD229" i="1"/>
  <c r="R229" i="1"/>
  <c r="P229" i="1"/>
  <c r="AD228" i="1"/>
  <c r="R228" i="1"/>
  <c r="P228" i="1"/>
  <c r="AD227" i="1"/>
  <c r="R227" i="1"/>
  <c r="P227" i="1"/>
  <c r="AD226" i="1"/>
  <c r="AE226" i="1" s="1"/>
  <c r="AL226" i="1" s="1"/>
  <c r="X226" i="1"/>
  <c r="W226" i="1"/>
  <c r="R226" i="1"/>
  <c r="P226" i="1"/>
  <c r="AD225" i="1"/>
  <c r="AE225" i="1" s="1"/>
  <c r="AF225" i="1" s="1"/>
  <c r="X225" i="1"/>
  <c r="W225" i="1"/>
  <c r="R225" i="1"/>
  <c r="P225" i="1"/>
  <c r="AD224" i="1"/>
  <c r="R224" i="1"/>
  <c r="P224" i="1"/>
  <c r="AD223" i="1"/>
  <c r="AE223" i="1" s="1"/>
  <c r="X223" i="1"/>
  <c r="W223" i="1"/>
  <c r="R223" i="1"/>
  <c r="P223" i="1"/>
  <c r="AD222" i="1"/>
  <c r="R222" i="1"/>
  <c r="P222" i="1"/>
  <c r="AD221" i="1"/>
  <c r="AE221" i="1" s="1"/>
  <c r="X221" i="1"/>
  <c r="W221" i="1"/>
  <c r="R221" i="1"/>
  <c r="P221" i="1"/>
  <c r="AD220" i="1"/>
  <c r="R220" i="1"/>
  <c r="P220" i="1"/>
  <c r="AD219" i="1"/>
  <c r="R219" i="1"/>
  <c r="P219" i="1"/>
  <c r="AD218" i="1"/>
  <c r="R218" i="1"/>
  <c r="P218" i="1"/>
  <c r="AD217" i="1"/>
  <c r="R217" i="1"/>
  <c r="P217" i="1"/>
  <c r="AD216" i="1"/>
  <c r="R216" i="1"/>
  <c r="P216" i="1"/>
  <c r="AD215" i="1"/>
  <c r="R215" i="1"/>
  <c r="P215" i="1"/>
  <c r="AD214" i="1"/>
  <c r="R214" i="1"/>
  <c r="P214" i="1"/>
  <c r="AD213" i="1"/>
  <c r="R213" i="1"/>
  <c r="P213" i="1"/>
  <c r="AD212" i="1"/>
  <c r="R212" i="1"/>
  <c r="P212" i="1"/>
  <c r="AD211" i="1"/>
  <c r="R211" i="1"/>
  <c r="P211" i="1"/>
  <c r="AD210" i="1"/>
  <c r="R210" i="1"/>
  <c r="P210" i="1"/>
  <c r="AD209" i="1"/>
  <c r="R209" i="1"/>
  <c r="P209" i="1"/>
  <c r="AD208" i="1"/>
  <c r="AE208" i="1" s="1"/>
  <c r="X208" i="1"/>
  <c r="W208" i="1"/>
  <c r="R208" i="1"/>
  <c r="P208" i="1"/>
  <c r="AD207" i="1"/>
  <c r="AE207" i="1" s="1"/>
  <c r="X207" i="1"/>
  <c r="W207" i="1"/>
  <c r="R207" i="1"/>
  <c r="P207" i="1"/>
  <c r="AD206" i="1"/>
  <c r="AE206" i="1" s="1"/>
  <c r="X206" i="1"/>
  <c r="W206" i="1"/>
  <c r="R206" i="1"/>
  <c r="P206" i="1"/>
  <c r="AD205" i="1"/>
  <c r="AE205" i="1" s="1"/>
  <c r="AG205" i="1" s="1"/>
  <c r="X205" i="1"/>
  <c r="W205" i="1"/>
  <c r="R205" i="1"/>
  <c r="P205" i="1"/>
  <c r="AD204" i="1"/>
  <c r="AE204" i="1" s="1"/>
  <c r="X204" i="1"/>
  <c r="W204" i="1"/>
  <c r="R204" i="1"/>
  <c r="P204" i="1"/>
  <c r="AD203" i="1"/>
  <c r="AE203" i="1" s="1"/>
  <c r="X203" i="1"/>
  <c r="W203" i="1"/>
  <c r="R203" i="1"/>
  <c r="P203" i="1"/>
  <c r="AD202" i="1"/>
  <c r="AE202" i="1" s="1"/>
  <c r="X202" i="1"/>
  <c r="W202" i="1"/>
  <c r="R202" i="1"/>
  <c r="P202" i="1"/>
  <c r="AD201" i="1"/>
  <c r="R201" i="1"/>
  <c r="P201" i="1"/>
  <c r="AD200" i="1"/>
  <c r="AE200" i="1" s="1"/>
  <c r="X200" i="1"/>
  <c r="W200" i="1"/>
  <c r="R200" i="1"/>
  <c r="P200" i="1"/>
  <c r="AD199" i="1"/>
  <c r="AE199" i="1" s="1"/>
  <c r="X199" i="1"/>
  <c r="W199" i="1"/>
  <c r="R199" i="1"/>
  <c r="P199" i="1"/>
  <c r="AD198" i="1"/>
  <c r="AE198" i="1" s="1"/>
  <c r="X198" i="1"/>
  <c r="W198" i="1"/>
  <c r="R198" i="1"/>
  <c r="P198" i="1"/>
  <c r="AD197" i="1"/>
  <c r="R197" i="1"/>
  <c r="P197" i="1"/>
  <c r="AD196" i="1"/>
  <c r="R196" i="1"/>
  <c r="P196" i="1"/>
  <c r="AD195" i="1"/>
  <c r="R195" i="1"/>
  <c r="P195" i="1"/>
  <c r="AD194" i="1"/>
  <c r="R194" i="1"/>
  <c r="P194" i="1"/>
  <c r="AD193" i="1"/>
  <c r="R193" i="1"/>
  <c r="P193" i="1"/>
  <c r="AD192" i="1"/>
  <c r="R192" i="1"/>
  <c r="P192" i="1"/>
  <c r="AD191" i="1"/>
  <c r="R191" i="1"/>
  <c r="P191" i="1"/>
  <c r="AD190" i="1"/>
  <c r="R190" i="1"/>
  <c r="P190" i="1"/>
  <c r="AD189" i="1"/>
  <c r="R189" i="1"/>
  <c r="P189" i="1"/>
  <c r="AD188" i="1"/>
  <c r="R188" i="1"/>
  <c r="P188" i="1"/>
  <c r="AD187" i="1"/>
  <c r="R187" i="1"/>
  <c r="P187" i="1"/>
  <c r="AD186" i="1"/>
  <c r="R186" i="1"/>
  <c r="P186" i="1"/>
  <c r="AD185" i="1"/>
  <c r="R185" i="1"/>
  <c r="P185" i="1"/>
  <c r="AD184" i="1"/>
  <c r="R184" i="1"/>
  <c r="P184" i="1"/>
  <c r="AD183" i="1"/>
  <c r="R183" i="1"/>
  <c r="P183" i="1"/>
  <c r="AD182" i="1"/>
  <c r="R182" i="1"/>
  <c r="P182" i="1"/>
  <c r="AD181" i="1"/>
  <c r="R181" i="1"/>
  <c r="P181" i="1"/>
  <c r="AD180" i="1"/>
  <c r="R180" i="1"/>
  <c r="P180" i="1"/>
  <c r="AD179" i="1"/>
  <c r="R179" i="1"/>
  <c r="P179" i="1"/>
  <c r="AD178" i="1"/>
  <c r="R178" i="1"/>
  <c r="P178" i="1"/>
  <c r="AD177" i="1"/>
  <c r="R177" i="1"/>
  <c r="P177" i="1"/>
  <c r="AD176" i="1"/>
  <c r="R176" i="1"/>
  <c r="P176" i="1"/>
  <c r="AD175" i="1"/>
  <c r="R175" i="1"/>
  <c r="P175" i="1"/>
  <c r="AD174" i="1"/>
  <c r="R174" i="1"/>
  <c r="P174" i="1"/>
  <c r="AD173" i="1"/>
  <c r="R173" i="1"/>
  <c r="P173" i="1"/>
  <c r="AD172" i="1"/>
  <c r="R172" i="1"/>
  <c r="P172" i="1"/>
  <c r="AD171" i="1"/>
  <c r="AE171" i="1" s="1"/>
  <c r="X171" i="1"/>
  <c r="W171" i="1"/>
  <c r="R171" i="1"/>
  <c r="P171" i="1"/>
  <c r="AD170" i="1"/>
  <c r="AE170" i="1" s="1"/>
  <c r="X170" i="1"/>
  <c r="W170" i="1"/>
  <c r="R170" i="1"/>
  <c r="P170" i="1"/>
  <c r="AD169" i="1"/>
  <c r="AE169" i="1" s="1"/>
  <c r="AG169" i="1" s="1"/>
  <c r="X169" i="1"/>
  <c r="W169" i="1"/>
  <c r="R169" i="1"/>
  <c r="P169" i="1"/>
  <c r="AD168" i="1"/>
  <c r="AE168" i="1" s="1"/>
  <c r="AL168" i="1" s="1"/>
  <c r="X168" i="1"/>
  <c r="W168" i="1"/>
  <c r="R168" i="1"/>
  <c r="P168" i="1"/>
  <c r="AD167" i="1"/>
  <c r="AE167" i="1" s="1"/>
  <c r="X167" i="1"/>
  <c r="W167" i="1"/>
  <c r="R167" i="1"/>
  <c r="P167" i="1"/>
  <c r="AD166" i="1"/>
  <c r="AE166" i="1" s="1"/>
  <c r="X166" i="1"/>
  <c r="W166" i="1"/>
  <c r="R166" i="1"/>
  <c r="P166" i="1"/>
  <c r="AD165" i="1"/>
  <c r="AE165" i="1" s="1"/>
  <c r="AG165" i="1" s="1"/>
  <c r="X165" i="1"/>
  <c r="W165" i="1"/>
  <c r="R165" i="1"/>
  <c r="P165" i="1"/>
  <c r="AD164" i="1"/>
  <c r="R164" i="1"/>
  <c r="P164" i="1"/>
  <c r="AD163" i="1"/>
  <c r="AE163" i="1" s="1"/>
  <c r="X163" i="1"/>
  <c r="W163" i="1"/>
  <c r="R163" i="1"/>
  <c r="P163" i="1"/>
  <c r="AD162" i="1"/>
  <c r="R162" i="1"/>
  <c r="P162" i="1"/>
  <c r="AD161" i="1"/>
  <c r="AE161" i="1" s="1"/>
  <c r="AL161" i="1" s="1"/>
  <c r="X161" i="1"/>
  <c r="W161" i="1"/>
  <c r="R161" i="1"/>
  <c r="P161" i="1"/>
  <c r="AD160" i="1"/>
  <c r="R160" i="1"/>
  <c r="P160" i="1"/>
  <c r="AD159" i="1"/>
  <c r="R159" i="1"/>
  <c r="P159" i="1"/>
  <c r="AD158" i="1"/>
  <c r="AE158" i="1" s="1"/>
  <c r="X158" i="1"/>
  <c r="W158" i="1"/>
  <c r="R158" i="1"/>
  <c r="P158" i="1"/>
  <c r="AD157" i="1"/>
  <c r="AE157" i="1" s="1"/>
  <c r="X157" i="1"/>
  <c r="W157" i="1"/>
  <c r="R157" i="1"/>
  <c r="P157" i="1"/>
  <c r="AD156" i="1"/>
  <c r="AE156" i="1" s="1"/>
  <c r="AL156" i="1" s="1"/>
  <c r="X156" i="1"/>
  <c r="W156" i="1"/>
  <c r="R156" i="1"/>
  <c r="P156" i="1"/>
  <c r="AD155" i="1"/>
  <c r="AE155" i="1" s="1"/>
  <c r="X155" i="1"/>
  <c r="W155" i="1"/>
  <c r="R155" i="1"/>
  <c r="P155" i="1"/>
  <c r="AD154" i="1"/>
  <c r="AE154" i="1" s="1"/>
  <c r="X154" i="1"/>
  <c r="W154" i="1"/>
  <c r="R154" i="1"/>
  <c r="P154" i="1"/>
  <c r="AD153" i="1"/>
  <c r="AE153" i="1" s="1"/>
  <c r="X153" i="1"/>
  <c r="W153" i="1"/>
  <c r="R153" i="1"/>
  <c r="P153" i="1"/>
  <c r="AD152" i="1"/>
  <c r="AE152" i="1" s="1"/>
  <c r="X152" i="1"/>
  <c r="W152" i="1"/>
  <c r="R152" i="1"/>
  <c r="P152" i="1"/>
  <c r="AD151" i="1"/>
  <c r="AE151" i="1" s="1"/>
  <c r="X151" i="1"/>
  <c r="W151" i="1"/>
  <c r="R151" i="1"/>
  <c r="P151" i="1"/>
  <c r="AD150" i="1"/>
  <c r="AE150" i="1" s="1"/>
  <c r="AG150" i="1" s="1"/>
  <c r="X150" i="1"/>
  <c r="W150" i="1"/>
  <c r="R150" i="1"/>
  <c r="P150" i="1"/>
  <c r="AD149" i="1"/>
  <c r="AE149" i="1" s="1"/>
  <c r="X149" i="1"/>
  <c r="W149" i="1"/>
  <c r="R149" i="1"/>
  <c r="P149" i="1"/>
  <c r="AD148" i="1"/>
  <c r="R148" i="1"/>
  <c r="P148" i="1"/>
  <c r="AD147" i="1"/>
  <c r="AE147" i="1" s="1"/>
  <c r="X147" i="1"/>
  <c r="W147" i="1"/>
  <c r="R147" i="1"/>
  <c r="P147" i="1"/>
  <c r="AD146" i="1"/>
  <c r="R146" i="1"/>
  <c r="P146" i="1"/>
  <c r="AD145" i="1"/>
  <c r="R145" i="1"/>
  <c r="P145" i="1"/>
  <c r="AD144" i="1"/>
  <c r="AE144" i="1" s="1"/>
  <c r="AG144" i="1" s="1"/>
  <c r="X144" i="1"/>
  <c r="W144" i="1"/>
  <c r="R144" i="1"/>
  <c r="P144" i="1"/>
  <c r="AD143" i="1"/>
  <c r="R143" i="1"/>
  <c r="P143" i="1"/>
  <c r="AD142" i="1"/>
  <c r="AE142" i="1" s="1"/>
  <c r="AL142" i="1" s="1"/>
  <c r="X142" i="1"/>
  <c r="W142" i="1"/>
  <c r="R142" i="1"/>
  <c r="P142" i="1"/>
  <c r="AD141" i="1"/>
  <c r="R141" i="1"/>
  <c r="P141" i="1"/>
  <c r="AD140" i="1"/>
  <c r="AE140" i="1" s="1"/>
  <c r="X140" i="1"/>
  <c r="W140" i="1"/>
  <c r="R140" i="1"/>
  <c r="P140" i="1"/>
  <c r="AD139" i="1"/>
  <c r="R139" i="1"/>
  <c r="P139" i="1"/>
  <c r="AD138" i="1"/>
  <c r="AE138" i="1" s="1"/>
  <c r="AF138" i="1" s="1"/>
  <c r="X138" i="1"/>
  <c r="W138" i="1"/>
  <c r="R138" i="1"/>
  <c r="P138" i="1"/>
  <c r="AD137" i="1"/>
  <c r="AE137" i="1" s="1"/>
  <c r="X137" i="1"/>
  <c r="W137" i="1"/>
  <c r="R137" i="1"/>
  <c r="P137" i="1"/>
  <c r="AD136" i="1"/>
  <c r="AE136" i="1" s="1"/>
  <c r="AF136" i="1" s="1"/>
  <c r="X136" i="1"/>
  <c r="W136" i="1"/>
  <c r="R136" i="1"/>
  <c r="P136" i="1"/>
  <c r="AD135" i="1"/>
  <c r="AE135" i="1" s="1"/>
  <c r="AL135" i="1" s="1"/>
  <c r="X135" i="1"/>
  <c r="W135" i="1"/>
  <c r="R135" i="1"/>
  <c r="P135" i="1"/>
  <c r="AD134" i="1"/>
  <c r="AE134" i="1" s="1"/>
  <c r="AL134" i="1" s="1"/>
  <c r="X134" i="1"/>
  <c r="W134" i="1"/>
  <c r="R134" i="1"/>
  <c r="P134" i="1"/>
  <c r="AD133" i="1"/>
  <c r="AE133" i="1" s="1"/>
  <c r="X133" i="1"/>
  <c r="W133" i="1"/>
  <c r="R133" i="1"/>
  <c r="P133" i="1"/>
  <c r="AD132" i="1"/>
  <c r="AE132" i="1" s="1"/>
  <c r="AG132" i="1" s="1"/>
  <c r="X132" i="1"/>
  <c r="W132" i="1"/>
  <c r="R132" i="1"/>
  <c r="P132" i="1"/>
  <c r="AD131" i="1"/>
  <c r="R131" i="1"/>
  <c r="P131" i="1"/>
  <c r="AD130" i="1"/>
  <c r="R130" i="1"/>
  <c r="P130" i="1"/>
  <c r="AD129" i="1"/>
  <c r="R129" i="1"/>
  <c r="P129" i="1"/>
  <c r="AD128" i="1"/>
  <c r="AE128" i="1" s="1"/>
  <c r="AF128" i="1" s="1"/>
  <c r="X128" i="1"/>
  <c r="W128" i="1"/>
  <c r="R128" i="1"/>
  <c r="P128" i="1"/>
  <c r="AD127" i="1"/>
  <c r="R127" i="1"/>
  <c r="P127" i="1"/>
  <c r="AD126" i="1"/>
  <c r="R126" i="1"/>
  <c r="P126" i="1"/>
  <c r="AD125" i="1"/>
  <c r="R125" i="1"/>
  <c r="P125" i="1"/>
  <c r="AD124" i="1"/>
  <c r="AE124" i="1" s="1"/>
  <c r="AL124" i="1" s="1"/>
  <c r="X124" i="1"/>
  <c r="W124" i="1"/>
  <c r="R124" i="1"/>
  <c r="P124" i="1"/>
  <c r="AD123" i="1"/>
  <c r="R123" i="1"/>
  <c r="P123" i="1"/>
  <c r="AD122" i="1"/>
  <c r="R122" i="1"/>
  <c r="P122" i="1"/>
  <c r="AD121" i="1"/>
  <c r="R121" i="1"/>
  <c r="P121" i="1"/>
  <c r="AD120" i="1"/>
  <c r="R120" i="1"/>
  <c r="P120" i="1"/>
  <c r="AD119" i="1"/>
  <c r="R119" i="1"/>
  <c r="P119" i="1"/>
  <c r="AD118" i="1"/>
  <c r="R118" i="1"/>
  <c r="P118" i="1"/>
  <c r="AD117" i="1"/>
  <c r="R117" i="1"/>
  <c r="P117" i="1"/>
  <c r="AD116" i="1"/>
  <c r="R116" i="1"/>
  <c r="P116" i="1"/>
  <c r="AD115" i="1"/>
  <c r="AE115" i="1" s="1"/>
  <c r="X115" i="1"/>
  <c r="W115" i="1"/>
  <c r="R115" i="1"/>
  <c r="P115" i="1"/>
  <c r="AD114" i="1"/>
  <c r="AE114" i="1" s="1"/>
  <c r="X114" i="1"/>
  <c r="W114" i="1"/>
  <c r="R114" i="1"/>
  <c r="P114" i="1"/>
  <c r="AD113" i="1"/>
  <c r="R113" i="1"/>
  <c r="P113" i="1"/>
  <c r="AD112" i="1"/>
  <c r="AE112" i="1" s="1"/>
  <c r="X112" i="1"/>
  <c r="W112" i="1"/>
  <c r="R112" i="1"/>
  <c r="P112" i="1"/>
  <c r="AD111" i="1"/>
  <c r="AE111" i="1" s="1"/>
  <c r="X111" i="1"/>
  <c r="W111" i="1"/>
  <c r="R111" i="1"/>
  <c r="P111" i="1"/>
  <c r="AD110" i="1"/>
  <c r="R110" i="1"/>
  <c r="P110" i="1"/>
  <c r="AD109" i="1"/>
  <c r="R109" i="1"/>
  <c r="P109" i="1"/>
  <c r="AD108" i="1"/>
  <c r="R108" i="1"/>
  <c r="P108" i="1"/>
  <c r="AD107" i="1"/>
  <c r="AE107" i="1" s="1"/>
  <c r="AF107" i="1" s="1"/>
  <c r="X107" i="1"/>
  <c r="W107" i="1"/>
  <c r="R107" i="1"/>
  <c r="P107" i="1"/>
  <c r="AD106" i="1"/>
  <c r="R106" i="1"/>
  <c r="P106" i="1"/>
  <c r="T145" i="1" l="1"/>
  <c r="T205" i="1"/>
  <c r="U205" i="1" s="1"/>
  <c r="T241" i="1"/>
  <c r="T213" i="1"/>
  <c r="S213" i="1" s="1"/>
  <c r="Y213" i="1" s="1"/>
  <c r="T239" i="1"/>
  <c r="U239" i="1" s="1"/>
  <c r="V239" i="1" s="1"/>
  <c r="W239" i="1" s="1"/>
  <c r="T176" i="1"/>
  <c r="S176" i="1" s="1"/>
  <c r="Y176" i="1" s="1"/>
  <c r="T247" i="1"/>
  <c r="U247" i="1" s="1"/>
  <c r="T122" i="1"/>
  <c r="S122" i="1" s="1"/>
  <c r="Y122" i="1" s="1"/>
  <c r="T148" i="1"/>
  <c r="S148" i="1" s="1"/>
  <c r="Y148" i="1" s="1"/>
  <c r="T160" i="1"/>
  <c r="S160" i="1" s="1"/>
  <c r="Y160" i="1" s="1"/>
  <c r="T164" i="1"/>
  <c r="U164" i="1" s="1"/>
  <c r="V164" i="1" s="1"/>
  <c r="T178" i="1"/>
  <c r="U178" i="1" s="1"/>
  <c r="V178" i="1" s="1"/>
  <c r="T232" i="1"/>
  <c r="U232" i="1" s="1"/>
  <c r="V232" i="1" s="1"/>
  <c r="T147" i="1"/>
  <c r="S147" i="1" s="1"/>
  <c r="Y147" i="1" s="1"/>
  <c r="AW147" i="1" s="1"/>
  <c r="T157" i="1"/>
  <c r="U157" i="1" s="1"/>
  <c r="T161" i="1"/>
  <c r="U161" i="1" s="1"/>
  <c r="T203" i="1"/>
  <c r="U203" i="1" s="1"/>
  <c r="T231" i="1"/>
  <c r="S231" i="1" s="1"/>
  <c r="Y231" i="1" s="1"/>
  <c r="AW231" i="1" s="1"/>
  <c r="T183" i="1"/>
  <c r="U183" i="1" s="1"/>
  <c r="V183" i="1" s="1"/>
  <c r="W183" i="1" s="1"/>
  <c r="T191" i="1"/>
  <c r="U191" i="1" s="1"/>
  <c r="V191" i="1" s="1"/>
  <c r="X191" i="1" s="1"/>
  <c r="T120" i="1"/>
  <c r="U120" i="1" s="1"/>
  <c r="V120" i="1" s="1"/>
  <c r="W120" i="1" s="1"/>
  <c r="T159" i="1"/>
  <c r="S159" i="1" s="1"/>
  <c r="Y159" i="1" s="1"/>
  <c r="T200" i="1"/>
  <c r="U200" i="1" s="1"/>
  <c r="T202" i="1"/>
  <c r="U202" i="1" s="1"/>
  <c r="T234" i="1"/>
  <c r="U234" i="1" s="1"/>
  <c r="T125" i="1"/>
  <c r="S125" i="1" s="1"/>
  <c r="Y125" i="1" s="1"/>
  <c r="T154" i="1"/>
  <c r="S154" i="1" s="1"/>
  <c r="Y154" i="1" s="1"/>
  <c r="AW154" i="1" s="1"/>
  <c r="T170" i="1"/>
  <c r="U170" i="1" s="1"/>
  <c r="T174" i="1"/>
  <c r="U174" i="1" s="1"/>
  <c r="V174" i="1" s="1"/>
  <c r="T238" i="1"/>
  <c r="U238" i="1" s="1"/>
  <c r="T107" i="1"/>
  <c r="S107" i="1" s="1"/>
  <c r="Y107" i="1" s="1"/>
  <c r="AW107" i="1" s="1"/>
  <c r="T229" i="1"/>
  <c r="S229" i="1" s="1"/>
  <c r="Y229" i="1" s="1"/>
  <c r="T113" i="1"/>
  <c r="U113" i="1" s="1"/>
  <c r="V113" i="1" s="1"/>
  <c r="AE113" i="1" s="1"/>
  <c r="T181" i="1"/>
  <c r="S181" i="1" s="1"/>
  <c r="Y181" i="1" s="1"/>
  <c r="T106" i="1"/>
  <c r="T111" i="1"/>
  <c r="T151" i="1"/>
  <c r="S151" i="1" s="1"/>
  <c r="Y151" i="1" s="1"/>
  <c r="AW151" i="1" s="1"/>
  <c r="T212" i="1"/>
  <c r="U212" i="1" s="1"/>
  <c r="V212" i="1" s="1"/>
  <c r="T228" i="1"/>
  <c r="U228" i="1" s="1"/>
  <c r="V228" i="1" s="1"/>
  <c r="AE228" i="1" s="1"/>
  <c r="AL228" i="1" s="1"/>
  <c r="T242" i="1"/>
  <c r="S242" i="1" s="1"/>
  <c r="Y242" i="1" s="1"/>
  <c r="T256" i="1"/>
  <c r="U256" i="1" s="1"/>
  <c r="V256" i="1" s="1"/>
  <c r="T193" i="1"/>
  <c r="S193" i="1" s="1"/>
  <c r="Y193" i="1" s="1"/>
  <c r="T208" i="1"/>
  <c r="U208" i="1" s="1"/>
  <c r="T131" i="1"/>
  <c r="U131" i="1" s="1"/>
  <c r="V131" i="1" s="1"/>
  <c r="X131" i="1" s="1"/>
  <c r="T109" i="1"/>
  <c r="S109" i="1" s="1"/>
  <c r="Y109" i="1" s="1"/>
  <c r="T117" i="1"/>
  <c r="S117" i="1" s="1"/>
  <c r="Y117" i="1" s="1"/>
  <c r="T156" i="1"/>
  <c r="U156" i="1" s="1"/>
  <c r="T167" i="1"/>
  <c r="U167" i="1" s="1"/>
  <c r="T227" i="1"/>
  <c r="U227" i="1" s="1"/>
  <c r="V227" i="1" s="1"/>
  <c r="T243" i="1"/>
  <c r="S243" i="1" s="1"/>
  <c r="Y243" i="1" s="1"/>
  <c r="T123" i="1"/>
  <c r="T129" i="1"/>
  <c r="U129" i="1" s="1"/>
  <c r="V129" i="1" s="1"/>
  <c r="T135" i="1"/>
  <c r="U135" i="1" s="1"/>
  <c r="T140" i="1"/>
  <c r="S140" i="1" s="1"/>
  <c r="Y140" i="1" s="1"/>
  <c r="AW140" i="1" s="1"/>
  <c r="T175" i="1"/>
  <c r="U175" i="1" s="1"/>
  <c r="V175" i="1" s="1"/>
  <c r="W175" i="1" s="1"/>
  <c r="T177" i="1"/>
  <c r="S177" i="1" s="1"/>
  <c r="Y177" i="1" s="1"/>
  <c r="T180" i="1"/>
  <c r="U180" i="1" s="1"/>
  <c r="V180" i="1" s="1"/>
  <c r="X180" i="1" s="1"/>
  <c r="T217" i="1"/>
  <c r="S217" i="1" s="1"/>
  <c r="Y217" i="1" s="1"/>
  <c r="T110" i="1"/>
  <c r="S110" i="1" s="1"/>
  <c r="Y110" i="1" s="1"/>
  <c r="T112" i="1"/>
  <c r="U112" i="1" s="1"/>
  <c r="T114" i="1"/>
  <c r="S114" i="1" s="1"/>
  <c r="Y114" i="1" s="1"/>
  <c r="AW114" i="1" s="1"/>
  <c r="T220" i="1"/>
  <c r="U220" i="1" s="1"/>
  <c r="V220" i="1" s="1"/>
  <c r="T226" i="1"/>
  <c r="S226" i="1" s="1"/>
  <c r="Y226" i="1" s="1"/>
  <c r="AW226" i="1" s="1"/>
  <c r="T233" i="1"/>
  <c r="S233" i="1" s="1"/>
  <c r="Y233" i="1" s="1"/>
  <c r="AW233" i="1" s="1"/>
  <c r="T108" i="1"/>
  <c r="S108" i="1" s="1"/>
  <c r="Y108" i="1" s="1"/>
  <c r="T116" i="1"/>
  <c r="U116" i="1" s="1"/>
  <c r="V116" i="1" s="1"/>
  <c r="X116" i="1" s="1"/>
  <c r="AG156" i="1"/>
  <c r="T168" i="1"/>
  <c r="U168" i="1" s="1"/>
  <c r="T218" i="1"/>
  <c r="U218" i="1" s="1"/>
  <c r="V218" i="1" s="1"/>
  <c r="W218" i="1" s="1"/>
  <c r="T236" i="1"/>
  <c r="U236" i="1" s="1"/>
  <c r="T139" i="1"/>
  <c r="U139" i="1" s="1"/>
  <c r="V139" i="1" s="1"/>
  <c r="T197" i="1"/>
  <c r="S197" i="1" s="1"/>
  <c r="Y197" i="1" s="1"/>
  <c r="T250" i="1"/>
  <c r="S250" i="1" s="1"/>
  <c r="Y250" i="1" s="1"/>
  <c r="AW250" i="1" s="1"/>
  <c r="AL233" i="1"/>
  <c r="AG233" i="1"/>
  <c r="AF233" i="1"/>
  <c r="T149" i="1"/>
  <c r="S149" i="1" s="1"/>
  <c r="Y149" i="1" s="1"/>
  <c r="AW149" i="1" s="1"/>
  <c r="T171" i="1"/>
  <c r="S171" i="1" s="1"/>
  <c r="Y171" i="1" s="1"/>
  <c r="AW171" i="1" s="1"/>
  <c r="T198" i="1"/>
  <c r="S198" i="1" s="1"/>
  <c r="Y198" i="1" s="1"/>
  <c r="AW198" i="1" s="1"/>
  <c r="T206" i="1"/>
  <c r="S206" i="1" s="1"/>
  <c r="Y206" i="1" s="1"/>
  <c r="AW206" i="1" s="1"/>
  <c r="T209" i="1"/>
  <c r="S209" i="1" s="1"/>
  <c r="Y209" i="1" s="1"/>
  <c r="T214" i="1"/>
  <c r="U214" i="1" s="1"/>
  <c r="V214" i="1" s="1"/>
  <c r="AE214" i="1" s="1"/>
  <c r="AL214" i="1" s="1"/>
  <c r="T249" i="1"/>
  <c r="S249" i="1" s="1"/>
  <c r="Y249" i="1" s="1"/>
  <c r="AW249" i="1" s="1"/>
  <c r="T124" i="1"/>
  <c r="U124" i="1" s="1"/>
  <c r="T134" i="1"/>
  <c r="S134" i="1" s="1"/>
  <c r="Y134" i="1" s="1"/>
  <c r="AW134" i="1" s="1"/>
  <c r="T138" i="1"/>
  <c r="S138" i="1" s="1"/>
  <c r="Y138" i="1" s="1"/>
  <c r="AW138" i="1" s="1"/>
  <c r="T142" i="1"/>
  <c r="T143" i="1"/>
  <c r="S143" i="1" s="1"/>
  <c r="Y143" i="1" s="1"/>
  <c r="T152" i="1"/>
  <c r="S152" i="1" s="1"/>
  <c r="Y152" i="1" s="1"/>
  <c r="AW152" i="1" s="1"/>
  <c r="T158" i="1"/>
  <c r="S158" i="1" s="1"/>
  <c r="Y158" i="1" s="1"/>
  <c r="AW158" i="1" s="1"/>
  <c r="T186" i="1"/>
  <c r="U186" i="1" s="1"/>
  <c r="V186" i="1" s="1"/>
  <c r="T244" i="1"/>
  <c r="U244" i="1" s="1"/>
  <c r="AL245" i="1"/>
  <c r="T255" i="1"/>
  <c r="U255" i="1" s="1"/>
  <c r="V255" i="1" s="1"/>
  <c r="T133" i="1"/>
  <c r="S133" i="1" s="1"/>
  <c r="Y133" i="1" s="1"/>
  <c r="AW133" i="1" s="1"/>
  <c r="T222" i="1"/>
  <c r="S222" i="1" s="1"/>
  <c r="Y222" i="1" s="1"/>
  <c r="T235" i="1"/>
  <c r="U235" i="1" s="1"/>
  <c r="T246" i="1"/>
  <c r="U246" i="1" s="1"/>
  <c r="T251" i="1"/>
  <c r="S251" i="1" s="1"/>
  <c r="Y251" i="1" s="1"/>
  <c r="T144" i="1"/>
  <c r="U144" i="1" s="1"/>
  <c r="T172" i="1"/>
  <c r="S172" i="1" s="1"/>
  <c r="Y172" i="1" s="1"/>
  <c r="T182" i="1"/>
  <c r="U182" i="1" s="1"/>
  <c r="V182" i="1" s="1"/>
  <c r="AF135" i="1"/>
  <c r="T137" i="1"/>
  <c r="U137" i="1" s="1"/>
  <c r="T245" i="1"/>
  <c r="U245" i="1" s="1"/>
  <c r="AG134" i="1"/>
  <c r="AG135" i="1"/>
  <c r="T150" i="1"/>
  <c r="U150" i="1" s="1"/>
  <c r="T185" i="1"/>
  <c r="S185" i="1" s="1"/>
  <c r="Y185" i="1" s="1"/>
  <c r="T195" i="1"/>
  <c r="U195" i="1" s="1"/>
  <c r="V195" i="1" s="1"/>
  <c r="AE195" i="1" s="1"/>
  <c r="AL195" i="1" s="1"/>
  <c r="T211" i="1"/>
  <c r="T216" i="1"/>
  <c r="U216" i="1" s="1"/>
  <c r="V216" i="1" s="1"/>
  <c r="T223" i="1"/>
  <c r="S223" i="1" s="1"/>
  <c r="Y223" i="1" s="1"/>
  <c r="AW223" i="1" s="1"/>
  <c r="T225" i="1"/>
  <c r="S225" i="1" s="1"/>
  <c r="Y225" i="1" s="1"/>
  <c r="AW225" i="1" s="1"/>
  <c r="T248" i="1"/>
  <c r="S248" i="1" s="1"/>
  <c r="Y248" i="1" s="1"/>
  <c r="T252" i="1"/>
  <c r="S252" i="1" s="1"/>
  <c r="Y252" i="1" s="1"/>
  <c r="T254" i="1"/>
  <c r="U254" i="1" s="1"/>
  <c r="V254" i="1" s="1"/>
  <c r="X254" i="1" s="1"/>
  <c r="S239" i="1"/>
  <c r="Y239" i="1" s="1"/>
  <c r="AL223" i="1"/>
  <c r="AG223" i="1"/>
  <c r="AF223" i="1"/>
  <c r="AG153" i="1"/>
  <c r="AL153" i="1"/>
  <c r="AF153" i="1"/>
  <c r="AF206" i="1"/>
  <c r="AL206" i="1"/>
  <c r="AG206" i="1"/>
  <c r="AF140" i="1"/>
  <c r="AL140" i="1"/>
  <c r="AF152" i="1"/>
  <c r="AL152" i="1"/>
  <c r="AG152" i="1"/>
  <c r="AG238" i="1"/>
  <c r="AL238" i="1"/>
  <c r="AF238" i="1"/>
  <c r="T127" i="1"/>
  <c r="S127" i="1" s="1"/>
  <c r="Y127" i="1" s="1"/>
  <c r="AF205" i="1"/>
  <c r="AF161" i="1"/>
  <c r="AL165" i="1"/>
  <c r="T173" i="1"/>
  <c r="S173" i="1" s="1"/>
  <c r="Y173" i="1" s="1"/>
  <c r="T128" i="1"/>
  <c r="S128" i="1" s="1"/>
  <c r="Y128" i="1" s="1"/>
  <c r="AW128" i="1" s="1"/>
  <c r="T141" i="1"/>
  <c r="S141" i="1" s="1"/>
  <c r="Y141" i="1" s="1"/>
  <c r="AG161" i="1"/>
  <c r="T184" i="1"/>
  <c r="S184" i="1" s="1"/>
  <c r="Y184" i="1" s="1"/>
  <c r="T118" i="1"/>
  <c r="S118" i="1" s="1"/>
  <c r="Y118" i="1" s="1"/>
  <c r="T132" i="1"/>
  <c r="U132" i="1" s="1"/>
  <c r="T155" i="1"/>
  <c r="T162" i="1"/>
  <c r="T189" i="1"/>
  <c r="U189" i="1" s="1"/>
  <c r="V189" i="1" s="1"/>
  <c r="W189" i="1" s="1"/>
  <c r="T194" i="1"/>
  <c r="T201" i="1"/>
  <c r="U201" i="1" s="1"/>
  <c r="V201" i="1" s="1"/>
  <c r="T204" i="1"/>
  <c r="S204" i="1" s="1"/>
  <c r="Y204" i="1" s="1"/>
  <c r="AW204" i="1" s="1"/>
  <c r="T207" i="1"/>
  <c r="S207" i="1" s="1"/>
  <c r="Y207" i="1" s="1"/>
  <c r="AW207" i="1" s="1"/>
  <c r="T210" i="1"/>
  <c r="T221" i="1"/>
  <c r="U221" i="1" s="1"/>
  <c r="T230" i="1"/>
  <c r="T253" i="1"/>
  <c r="U253" i="1" s="1"/>
  <c r="AG107" i="1"/>
  <c r="T146" i="1"/>
  <c r="S146" i="1" s="1"/>
  <c r="Y146" i="1" s="1"/>
  <c r="T187" i="1"/>
  <c r="S187" i="1" s="1"/>
  <c r="Y187" i="1" s="1"/>
  <c r="T215" i="1"/>
  <c r="U215" i="1" s="1"/>
  <c r="V215" i="1" s="1"/>
  <c r="T224" i="1"/>
  <c r="U224" i="1" s="1"/>
  <c r="V224" i="1" s="1"/>
  <c r="AF226" i="1"/>
  <c r="AL144" i="1"/>
  <c r="AF165" i="1"/>
  <c r="AL107" i="1"/>
  <c r="T115" i="1"/>
  <c r="U115" i="1" s="1"/>
  <c r="T119" i="1"/>
  <c r="S119" i="1" s="1"/>
  <c r="Y119" i="1" s="1"/>
  <c r="T121" i="1"/>
  <c r="S121" i="1" s="1"/>
  <c r="Y121" i="1" s="1"/>
  <c r="AF156" i="1"/>
  <c r="T190" i="1"/>
  <c r="U190" i="1" s="1"/>
  <c r="V190" i="1" s="1"/>
  <c r="T199" i="1"/>
  <c r="S199" i="1" s="1"/>
  <c r="Y199" i="1" s="1"/>
  <c r="AW199" i="1" s="1"/>
  <c r="U213" i="1"/>
  <c r="V213" i="1" s="1"/>
  <c r="X213" i="1" s="1"/>
  <c r="AW213" i="1" s="1"/>
  <c r="AG226" i="1"/>
  <c r="T237" i="1"/>
  <c r="U237" i="1" s="1"/>
  <c r="AF245" i="1"/>
  <c r="AG111" i="1"/>
  <c r="AF111" i="1"/>
  <c r="AL111" i="1"/>
  <c r="AG133" i="1"/>
  <c r="AF133" i="1"/>
  <c r="AL133" i="1"/>
  <c r="AL202" i="1"/>
  <c r="AF202" i="1"/>
  <c r="AG202" i="1"/>
  <c r="AL115" i="1"/>
  <c r="AG115" i="1"/>
  <c r="AF115" i="1"/>
  <c r="AL112" i="1"/>
  <c r="AG112" i="1"/>
  <c r="AF112" i="1"/>
  <c r="S112" i="1"/>
  <c r="Y112" i="1" s="1"/>
  <c r="AW112" i="1" s="1"/>
  <c r="X120" i="1"/>
  <c r="AG114" i="1"/>
  <c r="AF114" i="1"/>
  <c r="AL114" i="1"/>
  <c r="AF137" i="1"/>
  <c r="AL137" i="1"/>
  <c r="AG137" i="1"/>
  <c r="U145" i="1"/>
  <c r="V145" i="1" s="1"/>
  <c r="S145" i="1"/>
  <c r="Y145" i="1" s="1"/>
  <c r="AF151" i="1"/>
  <c r="AG151" i="1"/>
  <c r="AL199" i="1"/>
  <c r="AF199" i="1"/>
  <c r="AL244" i="1"/>
  <c r="AG244" i="1"/>
  <c r="AF244" i="1"/>
  <c r="AG124" i="1"/>
  <c r="AL128" i="1"/>
  <c r="AL132" i="1"/>
  <c r="T136" i="1"/>
  <c r="AL151" i="1"/>
  <c r="T169" i="1"/>
  <c r="AG199" i="1"/>
  <c r="AL200" i="1"/>
  <c r="AG200" i="1"/>
  <c r="AF200" i="1"/>
  <c r="AF124" i="1"/>
  <c r="AL149" i="1"/>
  <c r="AG149" i="1"/>
  <c r="AF149" i="1"/>
  <c r="AL167" i="1"/>
  <c r="AG167" i="1"/>
  <c r="AF167" i="1"/>
  <c r="AF150" i="1"/>
  <c r="AL150" i="1"/>
  <c r="AG128" i="1"/>
  <c r="AG138" i="1"/>
  <c r="AF147" i="1"/>
  <c r="AG147" i="1"/>
  <c r="AL155" i="1"/>
  <c r="AG155" i="1"/>
  <c r="AF155" i="1"/>
  <c r="AG166" i="1"/>
  <c r="AF166" i="1"/>
  <c r="AL136" i="1"/>
  <c r="AG136" i="1"/>
  <c r="AF158" i="1"/>
  <c r="AL158" i="1"/>
  <c r="AG158" i="1"/>
  <c r="AL157" i="1"/>
  <c r="AG157" i="1"/>
  <c r="AF157" i="1"/>
  <c r="T130" i="1"/>
  <c r="AF134" i="1"/>
  <c r="AL138" i="1"/>
  <c r="AL147" i="1"/>
  <c r="AG163" i="1"/>
  <c r="AL163" i="1"/>
  <c r="AF163" i="1"/>
  <c r="AL166" i="1"/>
  <c r="AF171" i="1"/>
  <c r="AL171" i="1"/>
  <c r="AG171" i="1"/>
  <c r="AL246" i="1"/>
  <c r="AG246" i="1"/>
  <c r="AF246" i="1"/>
  <c r="AF132" i="1"/>
  <c r="AG154" i="1"/>
  <c r="AL154" i="1"/>
  <c r="AF154" i="1"/>
  <c r="AF170" i="1"/>
  <c r="AL170" i="1"/>
  <c r="T126" i="1"/>
  <c r="AG140" i="1"/>
  <c r="AG142" i="1"/>
  <c r="AF142" i="1"/>
  <c r="AL169" i="1"/>
  <c r="AF169" i="1"/>
  <c r="AG170" i="1"/>
  <c r="AG198" i="1"/>
  <c r="AF198" i="1"/>
  <c r="AL198" i="1"/>
  <c r="AL203" i="1"/>
  <c r="AG203" i="1"/>
  <c r="AF203" i="1"/>
  <c r="AL207" i="1"/>
  <c r="AG207" i="1"/>
  <c r="AL208" i="1"/>
  <c r="AG208" i="1"/>
  <c r="AL234" i="1"/>
  <c r="AG234" i="1"/>
  <c r="AF234" i="1"/>
  <c r="T163" i="1"/>
  <c r="T165" i="1"/>
  <c r="T179" i="1"/>
  <c r="AF207" i="1"/>
  <c r="AF208" i="1"/>
  <c r="S232" i="1"/>
  <c r="Y232" i="1" s="1"/>
  <c r="S174" i="1"/>
  <c r="Y174" i="1" s="1"/>
  <c r="AF168" i="1"/>
  <c r="U241" i="1"/>
  <c r="V241" i="1" s="1"/>
  <c r="S241" i="1"/>
  <c r="Y241" i="1" s="1"/>
  <c r="AF144" i="1"/>
  <c r="T153" i="1"/>
  <c r="T166" i="1"/>
  <c r="AG168" i="1"/>
  <c r="T192" i="1"/>
  <c r="T219" i="1"/>
  <c r="T240" i="1"/>
  <c r="T188" i="1"/>
  <c r="AL204" i="1"/>
  <c r="AG204" i="1"/>
  <c r="AF204" i="1"/>
  <c r="AL221" i="1"/>
  <c r="AG221" i="1"/>
  <c r="AF221" i="1"/>
  <c r="AL253" i="1"/>
  <c r="AG253" i="1"/>
  <c r="AF253" i="1"/>
  <c r="T196" i="1"/>
  <c r="AL205" i="1"/>
  <c r="AL225" i="1"/>
  <c r="AG225" i="1"/>
  <c r="AE230" i="1"/>
  <c r="AL231" i="1"/>
  <c r="AG231" i="1"/>
  <c r="AF231" i="1"/>
  <c r="AL250" i="1"/>
  <c r="AG250" i="1"/>
  <c r="AL235" i="1"/>
  <c r="AF235" i="1"/>
  <c r="AG236" i="1"/>
  <c r="AF236" i="1"/>
  <c r="AL237" i="1"/>
  <c r="AG237" i="1"/>
  <c r="AF237" i="1"/>
  <c r="AL247" i="1"/>
  <c r="AG247" i="1"/>
  <c r="AL249" i="1"/>
  <c r="AG249" i="1"/>
  <c r="AF249" i="1"/>
  <c r="S205" i="1" l="1"/>
  <c r="Y205" i="1" s="1"/>
  <c r="AW205" i="1" s="1"/>
  <c r="U250" i="1"/>
  <c r="S120" i="1"/>
  <c r="Y120" i="1" s="1"/>
  <c r="C7" i="6"/>
  <c r="AE254" i="1"/>
  <c r="AL254" i="1" s="1"/>
  <c r="U107" i="1"/>
  <c r="AG228" i="1"/>
  <c r="S236" i="1"/>
  <c r="Y236" i="1" s="1"/>
  <c r="AW236" i="1" s="1"/>
  <c r="S168" i="1"/>
  <c r="Y168" i="1" s="1"/>
  <c r="AW168" i="1" s="1"/>
  <c r="AE175" i="1"/>
  <c r="AF175" i="1" s="1"/>
  <c r="W228" i="1"/>
  <c r="S247" i="1"/>
  <c r="Y247" i="1" s="1"/>
  <c r="AW247" i="1" s="1"/>
  <c r="S129" i="1"/>
  <c r="Y129" i="1" s="1"/>
  <c r="AF228" i="1"/>
  <c r="W254" i="1"/>
  <c r="AE120" i="1"/>
  <c r="AF120" i="1" s="1"/>
  <c r="U159" i="1"/>
  <c r="V159" i="1" s="1"/>
  <c r="W159" i="1" s="1"/>
  <c r="U122" i="1"/>
  <c r="V122" i="1" s="1"/>
  <c r="X122" i="1" s="1"/>
  <c r="AW122" i="1" s="1"/>
  <c r="U176" i="1"/>
  <c r="V176" i="1" s="1"/>
  <c r="W176" i="1" s="1"/>
  <c r="U140" i="1"/>
  <c r="U222" i="1"/>
  <c r="V222" i="1" s="1"/>
  <c r="X222" i="1" s="1"/>
  <c r="AW222" i="1" s="1"/>
  <c r="U133" i="1"/>
  <c r="S201" i="1"/>
  <c r="Y201" i="1" s="1"/>
  <c r="S175" i="1"/>
  <c r="Y175" i="1" s="1"/>
  <c r="AE239" i="1"/>
  <c r="AF239" i="1" s="1"/>
  <c r="S157" i="1"/>
  <c r="Y157" i="1" s="1"/>
  <c r="AW157" i="1" s="1"/>
  <c r="S200" i="1"/>
  <c r="Y200" i="1" s="1"/>
  <c r="AW200" i="1" s="1"/>
  <c r="S238" i="1"/>
  <c r="Y238" i="1" s="1"/>
  <c r="AW238" i="1" s="1"/>
  <c r="S220" i="1"/>
  <c r="Y220" i="1" s="1"/>
  <c r="AF195" i="1"/>
  <c r="U171" i="1"/>
  <c r="AG195" i="1"/>
  <c r="U138" i="1"/>
  <c r="S182" i="1"/>
  <c r="Y182" i="1" s="1"/>
  <c r="U147" i="1"/>
  <c r="S212" i="1"/>
  <c r="Y212" i="1" s="1"/>
  <c r="AE212" i="1"/>
  <c r="AG212" i="1" s="1"/>
  <c r="X212" i="1"/>
  <c r="W212" i="1"/>
  <c r="S111" i="1"/>
  <c r="Y111" i="1" s="1"/>
  <c r="AW111" i="1" s="1"/>
  <c r="U106" i="1"/>
  <c r="V106" i="1" s="1"/>
  <c r="X106" i="1" s="1"/>
  <c r="U207" i="1"/>
  <c r="S161" i="1"/>
  <c r="Y161" i="1" s="1"/>
  <c r="AW161" i="1" s="1"/>
  <c r="S137" i="1"/>
  <c r="Y137" i="1" s="1"/>
  <c r="AW137" i="1" s="1"/>
  <c r="U177" i="1"/>
  <c r="V177" i="1" s="1"/>
  <c r="X177" i="1" s="1"/>
  <c r="AW177" i="1" s="1"/>
  <c r="U152" i="1"/>
  <c r="U148" i="1"/>
  <c r="V148" i="1" s="1"/>
  <c r="W148" i="1" s="1"/>
  <c r="U160" i="1"/>
  <c r="V160" i="1" s="1"/>
  <c r="W160" i="1" s="1"/>
  <c r="S234" i="1"/>
  <c r="Y234" i="1" s="1"/>
  <c r="AW234" i="1" s="1"/>
  <c r="U209" i="1"/>
  <c r="V209" i="1" s="1"/>
  <c r="AE209" i="1" s="1"/>
  <c r="S227" i="1"/>
  <c r="Y227" i="1" s="1"/>
  <c r="S203" i="1"/>
  <c r="Y203" i="1" s="1"/>
  <c r="AW203" i="1" s="1"/>
  <c r="U231" i="1"/>
  <c r="S246" i="1"/>
  <c r="Y246" i="1" s="1"/>
  <c r="AW246" i="1" s="1"/>
  <c r="S256" i="1"/>
  <c r="Y256" i="1" s="1"/>
  <c r="U181" i="1"/>
  <c r="V181" i="1" s="1"/>
  <c r="AE181" i="1" s="1"/>
  <c r="S180" i="1"/>
  <c r="Y180" i="1" s="1"/>
  <c r="AW180" i="1" s="1"/>
  <c r="U193" i="1"/>
  <c r="V193" i="1" s="1"/>
  <c r="AE193" i="1" s="1"/>
  <c r="AL193" i="1" s="1"/>
  <c r="S255" i="1"/>
  <c r="Y255" i="1" s="1"/>
  <c r="U185" i="1"/>
  <c r="V185" i="1" s="1"/>
  <c r="X185" i="1" s="1"/>
  <c r="AW185" i="1" s="1"/>
  <c r="AE220" i="1"/>
  <c r="AL220" i="1" s="1"/>
  <c r="W220" i="1"/>
  <c r="S183" i="1"/>
  <c r="Y183" i="1" s="1"/>
  <c r="S186" i="1"/>
  <c r="Y186" i="1" s="1"/>
  <c r="U154" i="1"/>
  <c r="AE183" i="1"/>
  <c r="AF183" i="1" s="1"/>
  <c r="AE189" i="1"/>
  <c r="AL189" i="1" s="1"/>
  <c r="U243" i="1"/>
  <c r="V243" i="1" s="1"/>
  <c r="AE243" i="1" s="1"/>
  <c r="AG243" i="1" s="1"/>
  <c r="U217" i="1"/>
  <c r="V217" i="1" s="1"/>
  <c r="X217" i="1" s="1"/>
  <c r="AW217" i="1" s="1"/>
  <c r="X183" i="1"/>
  <c r="U225" i="1"/>
  <c r="S106" i="1"/>
  <c r="Y106" i="1" s="1"/>
  <c r="S164" i="1"/>
  <c r="Y164" i="1" s="1"/>
  <c r="S254" i="1"/>
  <c r="Y254" i="1" s="1"/>
  <c r="AW254" i="1" s="1"/>
  <c r="U111" i="1"/>
  <c r="U198" i="1"/>
  <c r="U172" i="1"/>
  <c r="V172" i="1" s="1"/>
  <c r="AE172" i="1" s="1"/>
  <c r="AL172" i="1" s="1"/>
  <c r="S170" i="1"/>
  <c r="Y170" i="1" s="1"/>
  <c r="AW170" i="1" s="1"/>
  <c r="W164" i="1"/>
  <c r="AE164" i="1"/>
  <c r="AL164" i="1" s="1"/>
  <c r="X164" i="1"/>
  <c r="U110" i="1"/>
  <c r="V110" i="1" s="1"/>
  <c r="AE110" i="1" s="1"/>
  <c r="AF110" i="1" s="1"/>
  <c r="W213" i="1"/>
  <c r="W191" i="1"/>
  <c r="S178" i="1"/>
  <c r="Y178" i="1" s="1"/>
  <c r="U143" i="1"/>
  <c r="V143" i="1" s="1"/>
  <c r="X143" i="1" s="1"/>
  <c r="AW143" i="1" s="1"/>
  <c r="X195" i="1"/>
  <c r="W195" i="1"/>
  <c r="S116" i="1"/>
  <c r="Y116" i="1" s="1"/>
  <c r="AW116" i="1" s="1"/>
  <c r="AE191" i="1"/>
  <c r="S235" i="1"/>
  <c r="Y235" i="1" s="1"/>
  <c r="AW235" i="1" s="1"/>
  <c r="X239" i="1"/>
  <c r="AW239" i="1" s="1"/>
  <c r="AF214" i="1"/>
  <c r="U187" i="1"/>
  <c r="V187" i="1" s="1"/>
  <c r="W187" i="1" s="1"/>
  <c r="U206" i="1"/>
  <c r="S191" i="1"/>
  <c r="Y191" i="1" s="1"/>
  <c r="AW191" i="1" s="1"/>
  <c r="S208" i="1"/>
  <c r="Y208" i="1" s="1"/>
  <c r="AW208" i="1" s="1"/>
  <c r="S195" i="1"/>
  <c r="Y195" i="1" s="1"/>
  <c r="U125" i="1"/>
  <c r="V125" i="1" s="1"/>
  <c r="W125" i="1" s="1"/>
  <c r="X175" i="1"/>
  <c r="X189" i="1"/>
  <c r="S156" i="1"/>
  <c r="Y156" i="1" s="1"/>
  <c r="AW156" i="1" s="1"/>
  <c r="S221" i="1"/>
  <c r="Y221" i="1" s="1"/>
  <c r="AW221" i="1" s="1"/>
  <c r="X228" i="1"/>
  <c r="U226" i="1"/>
  <c r="U204" i="1"/>
  <c r="S244" i="1"/>
  <c r="Y244" i="1" s="1"/>
  <c r="AW244" i="1" s="1"/>
  <c r="S202" i="1"/>
  <c r="Y202" i="1" s="1"/>
  <c r="AW202" i="1" s="1"/>
  <c r="U141" i="1"/>
  <c r="V141" i="1" s="1"/>
  <c r="W141" i="1" s="1"/>
  <c r="S189" i="1"/>
  <c r="Y189" i="1" s="1"/>
  <c r="S131" i="1"/>
  <c r="Y131" i="1" s="1"/>
  <c r="AW131" i="1" s="1"/>
  <c r="AW120" i="1"/>
  <c r="U117" i="1"/>
  <c r="V117" i="1" s="1"/>
  <c r="AE117" i="1" s="1"/>
  <c r="AE116" i="1"/>
  <c r="AF116" i="1" s="1"/>
  <c r="S115" i="1"/>
  <c r="Y115" i="1" s="1"/>
  <c r="AW115" i="1" s="1"/>
  <c r="W116" i="1"/>
  <c r="W131" i="1"/>
  <c r="U108" i="1"/>
  <c r="V108" i="1" s="1"/>
  <c r="X108" i="1" s="1"/>
  <c r="AW108" i="1" s="1"/>
  <c r="S167" i="1"/>
  <c r="Y167" i="1" s="1"/>
  <c r="AW167" i="1" s="1"/>
  <c r="U242" i="1"/>
  <c r="V242" i="1" s="1"/>
  <c r="W242" i="1" s="1"/>
  <c r="W113" i="1"/>
  <c r="U197" i="1"/>
  <c r="V197" i="1" s="1"/>
  <c r="X220" i="1"/>
  <c r="X113" i="1"/>
  <c r="U119" i="1"/>
  <c r="V119" i="1" s="1"/>
  <c r="AE119" i="1" s="1"/>
  <c r="S113" i="1"/>
  <c r="Y113" i="1" s="1"/>
  <c r="S253" i="1"/>
  <c r="Y253" i="1" s="1"/>
  <c r="AW253" i="1" s="1"/>
  <c r="U128" i="1"/>
  <c r="U233" i="1"/>
  <c r="AE131" i="1"/>
  <c r="AL131" i="1" s="1"/>
  <c r="AE139" i="1"/>
  <c r="W139" i="1"/>
  <c r="X139" i="1"/>
  <c r="U199" i="1"/>
  <c r="U184" i="1"/>
  <c r="V184" i="1" s="1"/>
  <c r="W184" i="1" s="1"/>
  <c r="U229" i="1"/>
  <c r="V229" i="1" s="1"/>
  <c r="U252" i="1"/>
  <c r="V252" i="1" s="1"/>
  <c r="U146" i="1"/>
  <c r="V146" i="1" s="1"/>
  <c r="W146" i="1" s="1"/>
  <c r="S139" i="1"/>
  <c r="Y139" i="1" s="1"/>
  <c r="AE213" i="1"/>
  <c r="AF213" i="1" s="1"/>
  <c r="S228" i="1"/>
  <c r="Y228" i="1" s="1"/>
  <c r="W255" i="1"/>
  <c r="AE255" i="1"/>
  <c r="AF255" i="1" s="1"/>
  <c r="X255" i="1"/>
  <c r="AG214" i="1"/>
  <c r="U114" i="1"/>
  <c r="W214" i="1"/>
  <c r="S245" i="1"/>
  <c r="Y245" i="1" s="1"/>
  <c r="AW245" i="1" s="1"/>
  <c r="S135" i="1"/>
  <c r="Y135" i="1" s="1"/>
  <c r="AW135" i="1" s="1"/>
  <c r="U118" i="1"/>
  <c r="V118" i="1" s="1"/>
  <c r="W118" i="1" s="1"/>
  <c r="S214" i="1"/>
  <c r="Y214" i="1" s="1"/>
  <c r="X214" i="1"/>
  <c r="U223" i="1"/>
  <c r="U158" i="1"/>
  <c r="U109" i="1"/>
  <c r="V109" i="1" s="1"/>
  <c r="X109" i="1" s="1"/>
  <c r="AW109" i="1" s="1"/>
  <c r="U127" i="1"/>
  <c r="V127" i="1" s="1"/>
  <c r="W127" i="1" s="1"/>
  <c r="U151" i="1"/>
  <c r="S218" i="1"/>
  <c r="Y218" i="1" s="1"/>
  <c r="AE218" i="1"/>
  <c r="U249" i="1"/>
  <c r="S123" i="1"/>
  <c r="Y123" i="1" s="1"/>
  <c r="U123" i="1"/>
  <c r="V123" i="1" s="1"/>
  <c r="S215" i="1"/>
  <c r="Y215" i="1" s="1"/>
  <c r="S190" i="1"/>
  <c r="Y190" i="1" s="1"/>
  <c r="S216" i="1"/>
  <c r="Y216" i="1" s="1"/>
  <c r="X218" i="1"/>
  <c r="U251" i="1"/>
  <c r="V251" i="1" s="1"/>
  <c r="X251" i="1" s="1"/>
  <c r="AW251" i="1" s="1"/>
  <c r="U134" i="1"/>
  <c r="U149" i="1"/>
  <c r="S124" i="1"/>
  <c r="Y124" i="1" s="1"/>
  <c r="AW124" i="1" s="1"/>
  <c r="U121" i="1"/>
  <c r="V121" i="1" s="1"/>
  <c r="W121" i="1" s="1"/>
  <c r="S224" i="1"/>
  <c r="Y224" i="1" s="1"/>
  <c r="S150" i="1"/>
  <c r="Y150" i="1" s="1"/>
  <c r="AW150" i="1" s="1"/>
  <c r="U211" i="1"/>
  <c r="V211" i="1" s="1"/>
  <c r="S211" i="1"/>
  <c r="Y211" i="1" s="1"/>
  <c r="S237" i="1"/>
  <c r="Y237" i="1" s="1"/>
  <c r="AW237" i="1" s="1"/>
  <c r="U142" i="1"/>
  <c r="S142" i="1"/>
  <c r="Y142" i="1" s="1"/>
  <c r="AW142" i="1" s="1"/>
  <c r="U248" i="1"/>
  <c r="V248" i="1" s="1"/>
  <c r="AE248" i="1" s="1"/>
  <c r="S144" i="1"/>
  <c r="Y144" i="1" s="1"/>
  <c r="AW144" i="1" s="1"/>
  <c r="U173" i="1"/>
  <c r="V173" i="1" s="1"/>
  <c r="AE173" i="1" s="1"/>
  <c r="S194" i="1"/>
  <c r="Y194" i="1" s="1"/>
  <c r="U194" i="1"/>
  <c r="V194" i="1" s="1"/>
  <c r="X216" i="1"/>
  <c r="W216" i="1"/>
  <c r="AE216" i="1"/>
  <c r="S132" i="1"/>
  <c r="Y132" i="1" s="1"/>
  <c r="AW132" i="1" s="1"/>
  <c r="AE180" i="1"/>
  <c r="AL180" i="1" s="1"/>
  <c r="U230" i="1"/>
  <c r="S230" i="1"/>
  <c r="Y230" i="1" s="1"/>
  <c r="AW230" i="1" s="1"/>
  <c r="W180" i="1"/>
  <c r="U210" i="1"/>
  <c r="V210" i="1" s="1"/>
  <c r="S210" i="1"/>
  <c r="Y210" i="1" s="1"/>
  <c r="U162" i="1"/>
  <c r="V162" i="1" s="1"/>
  <c r="S162" i="1"/>
  <c r="Y162" i="1" s="1"/>
  <c r="S155" i="1"/>
  <c r="Y155" i="1" s="1"/>
  <c r="AW155" i="1" s="1"/>
  <c r="U155" i="1"/>
  <c r="AE256" i="1"/>
  <c r="X256" i="1"/>
  <c r="W256" i="1"/>
  <c r="AE186" i="1"/>
  <c r="X186" i="1"/>
  <c r="W186" i="1"/>
  <c r="AE178" i="1"/>
  <c r="X178" i="1"/>
  <c r="W178" i="1"/>
  <c r="X215" i="1"/>
  <c r="W215" i="1"/>
  <c r="AE215" i="1"/>
  <c r="AE227" i="1"/>
  <c r="X227" i="1"/>
  <c r="W227" i="1"/>
  <c r="S153" i="1"/>
  <c r="Y153" i="1" s="1"/>
  <c r="AW153" i="1" s="1"/>
  <c r="U153" i="1"/>
  <c r="AE182" i="1"/>
  <c r="X182" i="1"/>
  <c r="W182" i="1"/>
  <c r="U130" i="1"/>
  <c r="V130" i="1" s="1"/>
  <c r="S130" i="1"/>
  <c r="Y130" i="1" s="1"/>
  <c r="AL113" i="1"/>
  <c r="AG113" i="1"/>
  <c r="AF113" i="1"/>
  <c r="U240" i="1"/>
  <c r="V240" i="1" s="1"/>
  <c r="S240" i="1"/>
  <c r="Y240" i="1" s="1"/>
  <c r="AE224" i="1"/>
  <c r="X224" i="1"/>
  <c r="W224" i="1"/>
  <c r="S166" i="1"/>
  <c r="Y166" i="1" s="1"/>
  <c r="AW166" i="1" s="1"/>
  <c r="U166" i="1"/>
  <c r="AF254" i="1"/>
  <c r="AG254" i="1"/>
  <c r="U179" i="1"/>
  <c r="V179" i="1" s="1"/>
  <c r="S179" i="1"/>
  <c r="Y179" i="1" s="1"/>
  <c r="AE129" i="1"/>
  <c r="W129" i="1"/>
  <c r="X129" i="1"/>
  <c r="AF230" i="1"/>
  <c r="AL230" i="1"/>
  <c r="AG230" i="1"/>
  <c r="S196" i="1"/>
  <c r="Y196" i="1" s="1"/>
  <c r="U196" i="1"/>
  <c r="V196" i="1" s="1"/>
  <c r="U165" i="1"/>
  <c r="S165" i="1"/>
  <c r="Y165" i="1" s="1"/>
  <c r="AW165" i="1" s="1"/>
  <c r="U136" i="1"/>
  <c r="S136" i="1"/>
  <c r="Y136" i="1" s="1"/>
  <c r="AW136" i="1" s="1"/>
  <c r="W145" i="1"/>
  <c r="X145" i="1"/>
  <c r="AW145" i="1" s="1"/>
  <c r="AE145" i="1"/>
  <c r="AE201" i="1"/>
  <c r="W201" i="1"/>
  <c r="X201" i="1"/>
  <c r="X241" i="1"/>
  <c r="AW241" i="1" s="1"/>
  <c r="W241" i="1"/>
  <c r="AE241" i="1"/>
  <c r="U219" i="1"/>
  <c r="V219" i="1" s="1"/>
  <c r="S219" i="1"/>
  <c r="Y219" i="1" s="1"/>
  <c r="U163" i="1"/>
  <c r="S163" i="1"/>
  <c r="Y163" i="1" s="1"/>
  <c r="AW163" i="1" s="1"/>
  <c r="S126" i="1"/>
  <c r="Y126" i="1" s="1"/>
  <c r="U126" i="1"/>
  <c r="V126" i="1" s="1"/>
  <c r="S188" i="1"/>
  <c r="Y188" i="1" s="1"/>
  <c r="U188" i="1"/>
  <c r="V188" i="1" s="1"/>
  <c r="U192" i="1"/>
  <c r="V192" i="1" s="1"/>
  <c r="S192" i="1"/>
  <c r="Y192" i="1" s="1"/>
  <c r="AE174" i="1"/>
  <c r="X174" i="1"/>
  <c r="AW174" i="1" s="1"/>
  <c r="W174" i="1"/>
  <c r="X232" i="1"/>
  <c r="AW232" i="1" s="1"/>
  <c r="W232" i="1"/>
  <c r="AE232" i="1"/>
  <c r="X190" i="1"/>
  <c r="AE190" i="1"/>
  <c r="W190" i="1"/>
  <c r="U169" i="1"/>
  <c r="S169" i="1"/>
  <c r="Y169" i="1" s="1"/>
  <c r="AW169" i="1" s="1"/>
  <c r="W217" i="1" l="1"/>
  <c r="X148" i="1"/>
  <c r="AW148" i="1" s="1"/>
  <c r="X159" i="1"/>
  <c r="AW159" i="1" s="1"/>
  <c r="AG239" i="1"/>
  <c r="AE159" i="1"/>
  <c r="AL159" i="1" s="1"/>
  <c r="AE148" i="1"/>
  <c r="AL148" i="1" s="1"/>
  <c r="W106" i="1"/>
  <c r="AE106" i="1"/>
  <c r="AG106" i="1" s="1"/>
  <c r="AL239" i="1"/>
  <c r="W122" i="1"/>
  <c r="AL175" i="1"/>
  <c r="AG175" i="1"/>
  <c r="W177" i="1"/>
  <c r="AE177" i="1"/>
  <c r="AG177" i="1" s="1"/>
  <c r="AF212" i="1"/>
  <c r="X176" i="1"/>
  <c r="AW176" i="1" s="1"/>
  <c r="AL212" i="1"/>
  <c r="AE176" i="1"/>
  <c r="AL176" i="1" s="1"/>
  <c r="AE122" i="1"/>
  <c r="AG122" i="1" s="1"/>
  <c r="AF220" i="1"/>
  <c r="AW201" i="1"/>
  <c r="AE217" i="1"/>
  <c r="AF217" i="1" s="1"/>
  <c r="AW220" i="1"/>
  <c r="AE146" i="1"/>
  <c r="AL146" i="1" s="1"/>
  <c r="AE222" i="1"/>
  <c r="AL222" i="1" s="1"/>
  <c r="AW129" i="1"/>
  <c r="W222" i="1"/>
  <c r="AW212" i="1"/>
  <c r="AF172" i="1"/>
  <c r="AG172" i="1"/>
  <c r="AG220" i="1"/>
  <c r="X172" i="1"/>
  <c r="AW172" i="1" s="1"/>
  <c r="AW189" i="1"/>
  <c r="AL120" i="1"/>
  <c r="AG120" i="1"/>
  <c r="AW175" i="1"/>
  <c r="W172" i="1"/>
  <c r="AW255" i="1"/>
  <c r="W193" i="1"/>
  <c r="X209" i="1"/>
  <c r="AW209" i="1" s="1"/>
  <c r="AG164" i="1"/>
  <c r="X193" i="1"/>
  <c r="AW193" i="1" s="1"/>
  <c r="W209" i="1"/>
  <c r="AF193" i="1"/>
  <c r="X160" i="1"/>
  <c r="AW160" i="1" s="1"/>
  <c r="X181" i="1"/>
  <c r="AW181" i="1" s="1"/>
  <c r="AG193" i="1"/>
  <c r="AL183" i="1"/>
  <c r="AG183" i="1"/>
  <c r="AW182" i="1"/>
  <c r="W185" i="1"/>
  <c r="AE185" i="1"/>
  <c r="AG185" i="1" s="1"/>
  <c r="W181" i="1"/>
  <c r="AF164" i="1"/>
  <c r="AW186" i="1"/>
  <c r="AE160" i="1"/>
  <c r="AF160" i="1" s="1"/>
  <c r="X146" i="1"/>
  <c r="AW146" i="1" s="1"/>
  <c r="AW183" i="1"/>
  <c r="W143" i="1"/>
  <c r="AW227" i="1"/>
  <c r="AW256" i="1"/>
  <c r="AG189" i="1"/>
  <c r="AW164" i="1"/>
  <c r="AL243" i="1"/>
  <c r="AF189" i="1"/>
  <c r="W243" i="1"/>
  <c r="X243" i="1"/>
  <c r="AW243" i="1" s="1"/>
  <c r="AF243" i="1"/>
  <c r="AE242" i="1"/>
  <c r="AG242" i="1" s="1"/>
  <c r="X242" i="1"/>
  <c r="AW242" i="1" s="1"/>
  <c r="AG110" i="1"/>
  <c r="AL110" i="1"/>
  <c r="AW228" i="1"/>
  <c r="X184" i="1"/>
  <c r="AW184" i="1" s="1"/>
  <c r="X141" i="1"/>
  <c r="AW141" i="1" s="1"/>
  <c r="AE184" i="1"/>
  <c r="AL184" i="1" s="1"/>
  <c r="AL255" i="1"/>
  <c r="W110" i="1"/>
  <c r="X127" i="1"/>
  <c r="AW127" i="1" s="1"/>
  <c r="AE141" i="1"/>
  <c r="AG141" i="1" s="1"/>
  <c r="W117" i="1"/>
  <c r="AW178" i="1"/>
  <c r="X117" i="1"/>
  <c r="AW117" i="1" s="1"/>
  <c r="X110" i="1"/>
  <c r="AW110" i="1" s="1"/>
  <c r="W251" i="1"/>
  <c r="AG180" i="1"/>
  <c r="AW218" i="1"/>
  <c r="AW214" i="1"/>
  <c r="AW195" i="1"/>
  <c r="AL191" i="1"/>
  <c r="AG191" i="1"/>
  <c r="AF191" i="1"/>
  <c r="AE251" i="1"/>
  <c r="AL251" i="1" s="1"/>
  <c r="AE187" i="1"/>
  <c r="AG187" i="1" s="1"/>
  <c r="AL213" i="1"/>
  <c r="AE143" i="1"/>
  <c r="AG143" i="1" s="1"/>
  <c r="X187" i="1"/>
  <c r="AW187" i="1" s="1"/>
  <c r="AG213" i="1"/>
  <c r="X125" i="1"/>
  <c r="AW125" i="1" s="1"/>
  <c r="AE125" i="1"/>
  <c r="AG125" i="1" s="1"/>
  <c r="AG116" i="1"/>
  <c r="AL116" i="1"/>
  <c r="AW224" i="1"/>
  <c r="AW139" i="1"/>
  <c r="AG255" i="1"/>
  <c r="AW216" i="1"/>
  <c r="AW190" i="1"/>
  <c r="AW106" i="1"/>
  <c r="AW215" i="1"/>
  <c r="W119" i="1"/>
  <c r="W108" i="1"/>
  <c r="X119" i="1"/>
  <c r="AW119" i="1" s="1"/>
  <c r="AE108" i="1"/>
  <c r="AF108" i="1" s="1"/>
  <c r="AG131" i="1"/>
  <c r="AW113" i="1"/>
  <c r="AE127" i="1"/>
  <c r="AF127" i="1" s="1"/>
  <c r="AE118" i="1"/>
  <c r="AF118" i="1" s="1"/>
  <c r="X118" i="1"/>
  <c r="AW118" i="1" s="1"/>
  <c r="AF131" i="1"/>
  <c r="X197" i="1"/>
  <c r="AW197" i="1" s="1"/>
  <c r="W197" i="1"/>
  <c r="AE197" i="1"/>
  <c r="AE109" i="1"/>
  <c r="AL109" i="1" s="1"/>
  <c r="W109" i="1"/>
  <c r="X252" i="1"/>
  <c r="AW252" i="1" s="1"/>
  <c r="W252" i="1"/>
  <c r="AE252" i="1"/>
  <c r="X229" i="1"/>
  <c r="AW229" i="1" s="1"/>
  <c r="W229" i="1"/>
  <c r="AE229" i="1"/>
  <c r="AL139" i="1"/>
  <c r="AG139" i="1"/>
  <c r="AF139" i="1"/>
  <c r="X123" i="1"/>
  <c r="AW123" i="1" s="1"/>
  <c r="AE123" i="1"/>
  <c r="W123" i="1"/>
  <c r="AL218" i="1"/>
  <c r="AG218" i="1"/>
  <c r="AF218" i="1"/>
  <c r="AF180" i="1"/>
  <c r="W248" i="1"/>
  <c r="X121" i="1"/>
  <c r="AW121" i="1" s="1"/>
  <c r="W173" i="1"/>
  <c r="X248" i="1"/>
  <c r="AW248" i="1" s="1"/>
  <c r="AE121" i="1"/>
  <c r="AL121" i="1" s="1"/>
  <c r="X173" i="1"/>
  <c r="AW173" i="1" s="1"/>
  <c r="X211" i="1"/>
  <c r="AW211" i="1" s="1"/>
  <c r="W211" i="1"/>
  <c r="AE211" i="1"/>
  <c r="AE194" i="1"/>
  <c r="X194" i="1"/>
  <c r="AW194" i="1" s="1"/>
  <c r="W194" i="1"/>
  <c r="AE210" i="1"/>
  <c r="W210" i="1"/>
  <c r="X210" i="1"/>
  <c r="AW210" i="1" s="1"/>
  <c r="AE162" i="1"/>
  <c r="X162" i="1"/>
  <c r="AW162" i="1" s="1"/>
  <c r="W162" i="1"/>
  <c r="AL216" i="1"/>
  <c r="AG216" i="1"/>
  <c r="AF216" i="1"/>
  <c r="W240" i="1"/>
  <c r="AE240" i="1"/>
  <c r="X240" i="1"/>
  <c r="AW240" i="1" s="1"/>
  <c r="AF117" i="1"/>
  <c r="AL117" i="1"/>
  <c r="AG117" i="1"/>
  <c r="AL215" i="1"/>
  <c r="AF215" i="1"/>
  <c r="AG215" i="1"/>
  <c r="AF190" i="1"/>
  <c r="AL190" i="1"/>
  <c r="AG190" i="1"/>
  <c r="W126" i="1"/>
  <c r="AE126" i="1"/>
  <c r="X126" i="1"/>
  <c r="AW126" i="1" s="1"/>
  <c r="AL224" i="1"/>
  <c r="AG224" i="1"/>
  <c r="AF224" i="1"/>
  <c r="AL119" i="1"/>
  <c r="AG119" i="1"/>
  <c r="AF119" i="1"/>
  <c r="AL227" i="1"/>
  <c r="AG227" i="1"/>
  <c r="AF227" i="1"/>
  <c r="AG201" i="1"/>
  <c r="AF201" i="1"/>
  <c r="AL201" i="1"/>
  <c r="AF145" i="1"/>
  <c r="AL145" i="1"/>
  <c r="AG145" i="1"/>
  <c r="X196" i="1"/>
  <c r="AW196" i="1" s="1"/>
  <c r="W196" i="1"/>
  <c r="AE196" i="1"/>
  <c r="AG174" i="1"/>
  <c r="AL174" i="1"/>
  <c r="AF174" i="1"/>
  <c r="AG186" i="1"/>
  <c r="AF186" i="1"/>
  <c r="AL186" i="1"/>
  <c r="AF159" i="1"/>
  <c r="W179" i="1"/>
  <c r="X179" i="1"/>
  <c r="AW179" i="1" s="1"/>
  <c r="AE179" i="1"/>
  <c r="AL129" i="1"/>
  <c r="AG129" i="1"/>
  <c r="AF129" i="1"/>
  <c r="AF173" i="1"/>
  <c r="AL173" i="1"/>
  <c r="AG173" i="1"/>
  <c r="AG182" i="1"/>
  <c r="AL182" i="1"/>
  <c r="AF182" i="1"/>
  <c r="AG248" i="1"/>
  <c r="AL248" i="1"/>
  <c r="AF248" i="1"/>
  <c r="AG178" i="1"/>
  <c r="AL178" i="1"/>
  <c r="AF178" i="1"/>
  <c r="AL181" i="1"/>
  <c r="AG181" i="1"/>
  <c r="AF181" i="1"/>
  <c r="AF209" i="1"/>
  <c r="AL209" i="1"/>
  <c r="AG209" i="1"/>
  <c r="X192" i="1"/>
  <c r="AW192" i="1" s="1"/>
  <c r="W192" i="1"/>
  <c r="AE192" i="1"/>
  <c r="AL232" i="1"/>
  <c r="AG232" i="1"/>
  <c r="AF232" i="1"/>
  <c r="X188" i="1"/>
  <c r="AW188" i="1" s="1"/>
  <c r="AE188" i="1"/>
  <c r="W188" i="1"/>
  <c r="X219" i="1"/>
  <c r="AW219" i="1" s="1"/>
  <c r="W219" i="1"/>
  <c r="AE219" i="1"/>
  <c r="AL241" i="1"/>
  <c r="AG241" i="1"/>
  <c r="AF241" i="1"/>
  <c r="X130" i="1"/>
  <c r="AW130" i="1" s="1"/>
  <c r="W130" i="1"/>
  <c r="AE130" i="1"/>
  <c r="AL256" i="1"/>
  <c r="AG256" i="1"/>
  <c r="AF256" i="1"/>
  <c r="AF148" i="1" l="1"/>
  <c r="AG148" i="1"/>
  <c r="AG159" i="1"/>
  <c r="AF106" i="1"/>
  <c r="AL106" i="1"/>
  <c r="AF122" i="1"/>
  <c r="AL122" i="1"/>
  <c r="AG217" i="1"/>
  <c r="AF177" i="1"/>
  <c r="AL177" i="1"/>
  <c r="AG176" i="1"/>
  <c r="AF146" i="1"/>
  <c r="AL160" i="1"/>
  <c r="AG222" i="1"/>
  <c r="AL217" i="1"/>
  <c r="AF176" i="1"/>
  <c r="AF222" i="1"/>
  <c r="AG146" i="1"/>
  <c r="AG160" i="1"/>
  <c r="E7" i="6"/>
  <c r="F7" i="6" s="1"/>
  <c r="AG251" i="1"/>
  <c r="AF242" i="1"/>
  <c r="D7" i="6"/>
  <c r="AL185" i="1"/>
  <c r="AF185" i="1"/>
  <c r="AL141" i="1"/>
  <c r="AL143" i="1"/>
  <c r="AF141" i="1"/>
  <c r="AF143" i="1"/>
  <c r="AL242" i="1"/>
  <c r="AG127" i="1"/>
  <c r="AL187" i="1"/>
  <c r="AL127" i="1"/>
  <c r="AL108" i="1"/>
  <c r="AG184" i="1"/>
  <c r="AF187" i="1"/>
  <c r="AF251" i="1"/>
  <c r="AF184" i="1"/>
  <c r="AF125" i="1"/>
  <c r="AL125" i="1"/>
  <c r="AG108" i="1"/>
  <c r="AG118" i="1"/>
  <c r="AL118" i="1"/>
  <c r="AF121" i="1"/>
  <c r="AG121" i="1"/>
  <c r="AF109" i="1"/>
  <c r="AG109" i="1"/>
  <c r="AF197" i="1"/>
  <c r="AG197" i="1"/>
  <c r="AL197" i="1"/>
  <c r="AL229" i="1"/>
  <c r="AF229" i="1"/>
  <c r="AG229" i="1"/>
  <c r="AG252" i="1"/>
  <c r="AF252" i="1"/>
  <c r="AL252" i="1"/>
  <c r="AL123" i="1"/>
  <c r="AG123" i="1"/>
  <c r="AF123" i="1"/>
  <c r="AF211" i="1"/>
  <c r="AL211" i="1"/>
  <c r="AG211" i="1"/>
  <c r="AL162" i="1"/>
  <c r="AG162" i="1"/>
  <c r="AF162" i="1"/>
  <c r="AF210" i="1"/>
  <c r="AG210" i="1"/>
  <c r="AL210" i="1"/>
  <c r="AF194" i="1"/>
  <c r="AG194" i="1"/>
  <c r="AL194" i="1"/>
  <c r="AL219" i="1"/>
  <c r="AF219" i="1"/>
  <c r="AG219" i="1"/>
  <c r="AG130" i="1"/>
  <c r="AF130" i="1"/>
  <c r="AL130" i="1"/>
  <c r="AG179" i="1"/>
  <c r="AF179" i="1"/>
  <c r="AL179" i="1"/>
  <c r="AL196" i="1"/>
  <c r="AF196" i="1"/>
  <c r="AG196" i="1"/>
  <c r="AF126" i="1"/>
  <c r="AL126" i="1"/>
  <c r="AG126" i="1"/>
  <c r="AL188" i="1"/>
  <c r="AF188" i="1"/>
  <c r="AG188" i="1"/>
  <c r="AL192" i="1"/>
  <c r="AF192" i="1"/>
  <c r="AG192" i="1"/>
  <c r="AL240" i="1"/>
  <c r="AG240" i="1"/>
  <c r="AF240" i="1"/>
  <c r="AD853" i="2" l="1"/>
  <c r="AE853" i="2" s="1"/>
  <c r="Y853" i="2"/>
  <c r="X853" i="2"/>
  <c r="W853" i="2"/>
  <c r="R853" i="2"/>
  <c r="P853" i="2"/>
  <c r="T853" i="2" s="1"/>
  <c r="AD852" i="2"/>
  <c r="AE852" i="2" s="1"/>
  <c r="Y852" i="2"/>
  <c r="X852" i="2"/>
  <c r="W852" i="2"/>
  <c r="R852" i="2"/>
  <c r="P852" i="2"/>
  <c r="AD851" i="2"/>
  <c r="AE851" i="2" s="1"/>
  <c r="AL851" i="2" s="1"/>
  <c r="Y851" i="2"/>
  <c r="X851" i="2"/>
  <c r="W851" i="2"/>
  <c r="R851" i="2"/>
  <c r="P851" i="2"/>
  <c r="T851" i="2" s="1"/>
  <c r="AD850" i="2"/>
  <c r="AE850" i="2" s="1"/>
  <c r="AG850" i="2" s="1"/>
  <c r="Y850" i="2"/>
  <c r="X850" i="2"/>
  <c r="W850" i="2"/>
  <c r="R850" i="2"/>
  <c r="P850" i="2"/>
  <c r="AD849" i="2"/>
  <c r="AE849" i="2" s="1"/>
  <c r="Y849" i="2"/>
  <c r="X849" i="2"/>
  <c r="W849" i="2"/>
  <c r="R849" i="2"/>
  <c r="P849" i="2"/>
  <c r="AD848" i="2"/>
  <c r="AE848" i="2" s="1"/>
  <c r="Y848" i="2"/>
  <c r="X848" i="2"/>
  <c r="W848" i="2"/>
  <c r="R848" i="2"/>
  <c r="P848" i="2"/>
  <c r="T848" i="2" s="1"/>
  <c r="AD847" i="2"/>
  <c r="AE847" i="2" s="1"/>
  <c r="AG847" i="2" s="1"/>
  <c r="Y847" i="2"/>
  <c r="X847" i="2"/>
  <c r="W847" i="2"/>
  <c r="R847" i="2"/>
  <c r="P847" i="2"/>
  <c r="T847" i="2" s="1"/>
  <c r="AD846" i="2"/>
  <c r="AE846" i="2" s="1"/>
  <c r="Y846" i="2"/>
  <c r="X846" i="2"/>
  <c r="W846" i="2"/>
  <c r="R846" i="2"/>
  <c r="P846" i="2"/>
  <c r="T846" i="2" s="1"/>
  <c r="AD845" i="2"/>
  <c r="AE845" i="2" s="1"/>
  <c r="Y845" i="2"/>
  <c r="X845" i="2"/>
  <c r="W845" i="2"/>
  <c r="R845" i="2"/>
  <c r="P845" i="2"/>
  <c r="T845" i="2" s="1"/>
  <c r="AD844" i="2"/>
  <c r="AE844" i="2" s="1"/>
  <c r="Y844" i="2"/>
  <c r="X844" i="2"/>
  <c r="W844" i="2"/>
  <c r="R844" i="2"/>
  <c r="P844" i="2"/>
  <c r="T844" i="2" s="1"/>
  <c r="U844" i="2" s="1"/>
  <c r="AD843" i="2"/>
  <c r="AE843" i="2" s="1"/>
  <c r="AL843" i="2" s="1"/>
  <c r="Y843" i="2"/>
  <c r="X843" i="2"/>
  <c r="W843" i="2"/>
  <c r="R843" i="2"/>
  <c r="P843" i="2"/>
  <c r="AD842" i="2"/>
  <c r="AE842" i="2" s="1"/>
  <c r="AG842" i="2" s="1"/>
  <c r="Y842" i="2"/>
  <c r="X842" i="2"/>
  <c r="W842" i="2"/>
  <c r="R842" i="2"/>
  <c r="P842" i="2"/>
  <c r="AE841" i="2"/>
  <c r="AD841" i="2"/>
  <c r="Y841" i="2"/>
  <c r="X841" i="2"/>
  <c r="W841" i="2"/>
  <c r="R841" i="2"/>
  <c r="P841" i="2"/>
  <c r="AD840" i="2"/>
  <c r="AE840" i="2" s="1"/>
  <c r="Y840" i="2"/>
  <c r="X840" i="2"/>
  <c r="W840" i="2"/>
  <c r="R840" i="2"/>
  <c r="P840" i="2"/>
  <c r="AD839" i="2"/>
  <c r="AE839" i="2" s="1"/>
  <c r="AG839" i="2" s="1"/>
  <c r="Y839" i="2"/>
  <c r="X839" i="2"/>
  <c r="W839" i="2"/>
  <c r="R839" i="2"/>
  <c r="P839" i="2"/>
  <c r="T839" i="2" s="1"/>
  <c r="AD838" i="2"/>
  <c r="AE838" i="2" s="1"/>
  <c r="Y838" i="2"/>
  <c r="X838" i="2"/>
  <c r="W838" i="2"/>
  <c r="R838" i="2"/>
  <c r="P838" i="2"/>
  <c r="AD837" i="2"/>
  <c r="AE837" i="2" s="1"/>
  <c r="Y837" i="2"/>
  <c r="X837" i="2"/>
  <c r="W837" i="2"/>
  <c r="R837" i="2"/>
  <c r="P837" i="2"/>
  <c r="T837" i="2" s="1"/>
  <c r="AD836" i="2"/>
  <c r="AE836" i="2" s="1"/>
  <c r="Y836" i="2"/>
  <c r="X836" i="2"/>
  <c r="W836" i="2"/>
  <c r="R836" i="2"/>
  <c r="P836" i="2"/>
  <c r="AD835" i="2"/>
  <c r="AE835" i="2" s="1"/>
  <c r="AL835" i="2" s="1"/>
  <c r="Y835" i="2"/>
  <c r="X835" i="2"/>
  <c r="W835" i="2"/>
  <c r="R835" i="2"/>
  <c r="P835" i="2"/>
  <c r="T835" i="2" s="1"/>
  <c r="AD834" i="2"/>
  <c r="AE834" i="2" s="1"/>
  <c r="AG834" i="2" s="1"/>
  <c r="Y834" i="2"/>
  <c r="X834" i="2"/>
  <c r="W834" i="2"/>
  <c r="R834" i="2"/>
  <c r="P834" i="2"/>
  <c r="AD833" i="2"/>
  <c r="AE833" i="2" s="1"/>
  <c r="Y833" i="2"/>
  <c r="X833" i="2"/>
  <c r="W833" i="2"/>
  <c r="R833" i="2"/>
  <c r="P833" i="2"/>
  <c r="AD832" i="2"/>
  <c r="AE832" i="2" s="1"/>
  <c r="Y832" i="2"/>
  <c r="X832" i="2"/>
  <c r="W832" i="2"/>
  <c r="R832" i="2"/>
  <c r="P832" i="2"/>
  <c r="AD831" i="2"/>
  <c r="AE831" i="2" s="1"/>
  <c r="AG831" i="2" s="1"/>
  <c r="Y831" i="2"/>
  <c r="X831" i="2"/>
  <c r="W831" i="2"/>
  <c r="R831" i="2"/>
  <c r="P831" i="2"/>
  <c r="T831" i="2" s="1"/>
  <c r="AD830" i="2"/>
  <c r="AE830" i="2" s="1"/>
  <c r="Y830" i="2"/>
  <c r="X830" i="2"/>
  <c r="W830" i="2"/>
  <c r="R830" i="2"/>
  <c r="P830" i="2"/>
  <c r="T830" i="2" s="1"/>
  <c r="AD829" i="2"/>
  <c r="AE829" i="2" s="1"/>
  <c r="Y829" i="2"/>
  <c r="X829" i="2"/>
  <c r="W829" i="2"/>
  <c r="R829" i="2"/>
  <c r="P829" i="2"/>
  <c r="T829" i="2" s="1"/>
  <c r="AD828" i="2"/>
  <c r="AE828" i="2" s="1"/>
  <c r="AF828" i="2" s="1"/>
  <c r="Y828" i="2"/>
  <c r="X828" i="2"/>
  <c r="W828" i="2"/>
  <c r="R828" i="2"/>
  <c r="P828" i="2"/>
  <c r="T828" i="2" s="1"/>
  <c r="AD827" i="2"/>
  <c r="AE827" i="2" s="1"/>
  <c r="AL827" i="2" s="1"/>
  <c r="Y827" i="2"/>
  <c r="X827" i="2"/>
  <c r="W827" i="2"/>
  <c r="R827" i="2"/>
  <c r="P827" i="2"/>
  <c r="T827" i="2" s="1"/>
  <c r="AD826" i="2"/>
  <c r="AE826" i="2" s="1"/>
  <c r="Y826" i="2"/>
  <c r="X826" i="2"/>
  <c r="W826" i="2"/>
  <c r="R826" i="2"/>
  <c r="P826" i="2"/>
  <c r="AD825" i="2"/>
  <c r="AE825" i="2" s="1"/>
  <c r="Y825" i="2"/>
  <c r="X825" i="2"/>
  <c r="W825" i="2"/>
  <c r="R825" i="2"/>
  <c r="P825" i="2"/>
  <c r="AD824" i="2"/>
  <c r="AE824" i="2" s="1"/>
  <c r="Y824" i="2"/>
  <c r="X824" i="2"/>
  <c r="W824" i="2"/>
  <c r="R824" i="2"/>
  <c r="P824" i="2"/>
  <c r="T824" i="2" s="1"/>
  <c r="AD823" i="2"/>
  <c r="AE823" i="2" s="1"/>
  <c r="Y823" i="2"/>
  <c r="X823" i="2"/>
  <c r="W823" i="2"/>
  <c r="R823" i="2"/>
  <c r="P823" i="2"/>
  <c r="T823" i="2" s="1"/>
  <c r="AD822" i="2"/>
  <c r="AE822" i="2" s="1"/>
  <c r="Y822" i="2"/>
  <c r="X822" i="2"/>
  <c r="W822" i="2"/>
  <c r="R822" i="2"/>
  <c r="P822" i="2"/>
  <c r="AD821" i="2"/>
  <c r="AE821" i="2" s="1"/>
  <c r="Y821" i="2"/>
  <c r="X821" i="2"/>
  <c r="W821" i="2"/>
  <c r="R821" i="2"/>
  <c r="P821" i="2"/>
  <c r="AF820" i="2"/>
  <c r="AD820" i="2"/>
  <c r="AE820" i="2" s="1"/>
  <c r="Y820" i="2"/>
  <c r="X820" i="2"/>
  <c r="W820" i="2"/>
  <c r="R820" i="2"/>
  <c r="P820" i="2"/>
  <c r="T820" i="2" s="1"/>
  <c r="AD819" i="2"/>
  <c r="AE819" i="2" s="1"/>
  <c r="AL819" i="2" s="1"/>
  <c r="Y819" i="2"/>
  <c r="X819" i="2"/>
  <c r="W819" i="2"/>
  <c r="R819" i="2"/>
  <c r="P819" i="2"/>
  <c r="T819" i="2" s="1"/>
  <c r="AD818" i="2"/>
  <c r="AE818" i="2" s="1"/>
  <c r="Y818" i="2"/>
  <c r="X818" i="2"/>
  <c r="W818" i="2"/>
  <c r="R818" i="2"/>
  <c r="P818" i="2"/>
  <c r="AD817" i="2"/>
  <c r="AE817" i="2" s="1"/>
  <c r="Y817" i="2"/>
  <c r="X817" i="2"/>
  <c r="W817" i="2"/>
  <c r="R817" i="2"/>
  <c r="P817" i="2"/>
  <c r="AD816" i="2"/>
  <c r="AE816" i="2" s="1"/>
  <c r="Y816" i="2"/>
  <c r="X816" i="2"/>
  <c r="W816" i="2"/>
  <c r="R816" i="2"/>
  <c r="P816" i="2"/>
  <c r="T816" i="2" s="1"/>
  <c r="AD815" i="2"/>
  <c r="AE815" i="2" s="1"/>
  <c r="AG815" i="2" s="1"/>
  <c r="Y815" i="2"/>
  <c r="X815" i="2"/>
  <c r="W815" i="2"/>
  <c r="R815" i="2"/>
  <c r="P815" i="2"/>
  <c r="AD814" i="2"/>
  <c r="AE814" i="2" s="1"/>
  <c r="Y814" i="2"/>
  <c r="X814" i="2"/>
  <c r="W814" i="2"/>
  <c r="R814" i="2"/>
  <c r="P814" i="2"/>
  <c r="T814" i="2" s="1"/>
  <c r="AD813" i="2"/>
  <c r="AE813" i="2" s="1"/>
  <c r="Y813" i="2"/>
  <c r="X813" i="2"/>
  <c r="W813" i="2"/>
  <c r="R813" i="2"/>
  <c r="T813" i="2" s="1"/>
  <c r="S813" i="2" s="1"/>
  <c r="P813" i="2"/>
  <c r="AD812" i="2"/>
  <c r="AE812" i="2" s="1"/>
  <c r="Y812" i="2"/>
  <c r="X812" i="2"/>
  <c r="W812" i="2"/>
  <c r="R812" i="2"/>
  <c r="P812" i="2"/>
  <c r="T812" i="2" s="1"/>
  <c r="U812" i="2" s="1"/>
  <c r="AD811" i="2"/>
  <c r="AE811" i="2" s="1"/>
  <c r="AL811" i="2" s="1"/>
  <c r="Y811" i="2"/>
  <c r="X811" i="2"/>
  <c r="W811" i="2"/>
  <c r="R811" i="2"/>
  <c r="P811" i="2"/>
  <c r="AD810" i="2"/>
  <c r="AE810" i="2" s="1"/>
  <c r="Y810" i="2"/>
  <c r="X810" i="2"/>
  <c r="W810" i="2"/>
  <c r="R810" i="2"/>
  <c r="P810" i="2"/>
  <c r="AD809" i="2"/>
  <c r="AE809" i="2" s="1"/>
  <c r="Y809" i="2"/>
  <c r="X809" i="2"/>
  <c r="W809" i="2"/>
  <c r="R809" i="2"/>
  <c r="P809" i="2"/>
  <c r="AD808" i="2"/>
  <c r="AE808" i="2" s="1"/>
  <c r="Y808" i="2"/>
  <c r="X808" i="2"/>
  <c r="W808" i="2"/>
  <c r="R808" i="2"/>
  <c r="P808" i="2"/>
  <c r="T808" i="2" s="1"/>
  <c r="AD807" i="2"/>
  <c r="AE807" i="2" s="1"/>
  <c r="Y807" i="2"/>
  <c r="X807" i="2"/>
  <c r="W807" i="2"/>
  <c r="R807" i="2"/>
  <c r="P807" i="2"/>
  <c r="AD806" i="2"/>
  <c r="AE806" i="2" s="1"/>
  <c r="Y806" i="2"/>
  <c r="X806" i="2"/>
  <c r="W806" i="2"/>
  <c r="R806" i="2"/>
  <c r="P806" i="2"/>
  <c r="T806" i="2" s="1"/>
  <c r="AD805" i="2"/>
  <c r="AE805" i="2" s="1"/>
  <c r="Y805" i="2"/>
  <c r="X805" i="2"/>
  <c r="W805" i="2"/>
  <c r="R805" i="2"/>
  <c r="P805" i="2"/>
  <c r="AD804" i="2"/>
  <c r="AE804" i="2" s="1"/>
  <c r="Y804" i="2"/>
  <c r="X804" i="2"/>
  <c r="W804" i="2"/>
  <c r="R804" i="2"/>
  <c r="P804" i="2"/>
  <c r="AD803" i="2"/>
  <c r="AE803" i="2" s="1"/>
  <c r="AL803" i="2" s="1"/>
  <c r="Y803" i="2"/>
  <c r="X803" i="2"/>
  <c r="W803" i="2"/>
  <c r="R803" i="2"/>
  <c r="P803" i="2"/>
  <c r="AD802" i="2"/>
  <c r="AE802" i="2" s="1"/>
  <c r="AG802" i="2" s="1"/>
  <c r="Y802" i="2"/>
  <c r="X802" i="2"/>
  <c r="W802" i="2"/>
  <c r="R802" i="2"/>
  <c r="P802" i="2"/>
  <c r="AD801" i="2"/>
  <c r="AE801" i="2" s="1"/>
  <c r="Y801" i="2"/>
  <c r="X801" i="2"/>
  <c r="W801" i="2"/>
  <c r="R801" i="2"/>
  <c r="P801" i="2"/>
  <c r="AD800" i="2"/>
  <c r="AE800" i="2" s="1"/>
  <c r="Y800" i="2"/>
  <c r="X800" i="2"/>
  <c r="W800" i="2"/>
  <c r="R800" i="2"/>
  <c r="P800" i="2"/>
  <c r="AD799" i="2"/>
  <c r="AE799" i="2" s="1"/>
  <c r="Y799" i="2"/>
  <c r="X799" i="2"/>
  <c r="W799" i="2"/>
  <c r="R799" i="2"/>
  <c r="P799" i="2"/>
  <c r="T799" i="2" s="1"/>
  <c r="AD798" i="2"/>
  <c r="AE798" i="2" s="1"/>
  <c r="Y798" i="2"/>
  <c r="X798" i="2"/>
  <c r="W798" i="2"/>
  <c r="R798" i="2"/>
  <c r="P798" i="2"/>
  <c r="T798" i="2" s="1"/>
  <c r="AE797" i="2"/>
  <c r="AG797" i="2" s="1"/>
  <c r="AD797" i="2"/>
  <c r="Y797" i="2"/>
  <c r="X797" i="2"/>
  <c r="W797" i="2"/>
  <c r="R797" i="2"/>
  <c r="P797" i="2"/>
  <c r="T797" i="2" s="1"/>
  <c r="AD796" i="2"/>
  <c r="AE796" i="2" s="1"/>
  <c r="Y796" i="2"/>
  <c r="X796" i="2"/>
  <c r="W796" i="2"/>
  <c r="R796" i="2"/>
  <c r="P796" i="2"/>
  <c r="AD795" i="2"/>
  <c r="AE795" i="2" s="1"/>
  <c r="AL795" i="2" s="1"/>
  <c r="Y795" i="2"/>
  <c r="X795" i="2"/>
  <c r="W795" i="2"/>
  <c r="R795" i="2"/>
  <c r="P795" i="2"/>
  <c r="AD794" i="2"/>
  <c r="AE794" i="2" s="1"/>
  <c r="Y794" i="2"/>
  <c r="X794" i="2"/>
  <c r="W794" i="2"/>
  <c r="R794" i="2"/>
  <c r="P794" i="2"/>
  <c r="AD793" i="2"/>
  <c r="AE793" i="2" s="1"/>
  <c r="Y793" i="2"/>
  <c r="X793" i="2"/>
  <c r="W793" i="2"/>
  <c r="R793" i="2"/>
  <c r="P793" i="2"/>
  <c r="AD792" i="2"/>
  <c r="AE792" i="2" s="1"/>
  <c r="Y792" i="2"/>
  <c r="X792" i="2"/>
  <c r="W792" i="2"/>
  <c r="R792" i="2"/>
  <c r="P792" i="2"/>
  <c r="AE791" i="2"/>
  <c r="AF791" i="2" s="1"/>
  <c r="AD791" i="2"/>
  <c r="Y791" i="2"/>
  <c r="X791" i="2"/>
  <c r="W791" i="2"/>
  <c r="R791" i="2"/>
  <c r="P791" i="2"/>
  <c r="T791" i="2" s="1"/>
  <c r="AD790" i="2"/>
  <c r="AE790" i="2" s="1"/>
  <c r="Y790" i="2"/>
  <c r="X790" i="2"/>
  <c r="W790" i="2"/>
  <c r="R790" i="2"/>
  <c r="P790" i="2"/>
  <c r="AD789" i="2"/>
  <c r="AE789" i="2" s="1"/>
  <c r="Y789" i="2"/>
  <c r="X789" i="2"/>
  <c r="W789" i="2"/>
  <c r="R789" i="2"/>
  <c r="P789" i="2"/>
  <c r="T789" i="2" s="1"/>
  <c r="U789" i="2" s="1"/>
  <c r="AD788" i="2"/>
  <c r="AE788" i="2" s="1"/>
  <c r="Y788" i="2"/>
  <c r="X788" i="2"/>
  <c r="W788" i="2"/>
  <c r="R788" i="2"/>
  <c r="P788" i="2"/>
  <c r="T788" i="2" s="1"/>
  <c r="U788" i="2" s="1"/>
  <c r="AD787" i="2"/>
  <c r="AE787" i="2" s="1"/>
  <c r="AL787" i="2" s="1"/>
  <c r="Y787" i="2"/>
  <c r="X787" i="2"/>
  <c r="W787" i="2"/>
  <c r="R787" i="2"/>
  <c r="P787" i="2"/>
  <c r="AD786" i="2"/>
  <c r="AE786" i="2" s="1"/>
  <c r="Y786" i="2"/>
  <c r="X786" i="2"/>
  <c r="W786" i="2"/>
  <c r="R786" i="2"/>
  <c r="P786" i="2"/>
  <c r="AD785" i="2"/>
  <c r="AE785" i="2" s="1"/>
  <c r="Y785" i="2"/>
  <c r="X785" i="2"/>
  <c r="W785" i="2"/>
  <c r="R785" i="2"/>
  <c r="P785" i="2"/>
  <c r="AD784" i="2"/>
  <c r="AE784" i="2" s="1"/>
  <c r="Y784" i="2"/>
  <c r="X784" i="2"/>
  <c r="W784" i="2"/>
  <c r="R784" i="2"/>
  <c r="P784" i="2"/>
  <c r="AG783" i="2"/>
  <c r="AE783" i="2"/>
  <c r="AF783" i="2" s="1"/>
  <c r="AD783" i="2"/>
  <c r="Y783" i="2"/>
  <c r="X783" i="2"/>
  <c r="W783" i="2"/>
  <c r="R783" i="2"/>
  <c r="P783" i="2"/>
  <c r="T783" i="2" s="1"/>
  <c r="AD782" i="2"/>
  <c r="AE782" i="2" s="1"/>
  <c r="Y782" i="2"/>
  <c r="X782" i="2"/>
  <c r="W782" i="2"/>
  <c r="R782" i="2"/>
  <c r="P782" i="2"/>
  <c r="AD781" i="2"/>
  <c r="AE781" i="2" s="1"/>
  <c r="Y781" i="2"/>
  <c r="X781" i="2"/>
  <c r="W781" i="2"/>
  <c r="R781" i="2"/>
  <c r="P781" i="2"/>
  <c r="AD780" i="2"/>
  <c r="AE780" i="2" s="1"/>
  <c r="AF780" i="2" s="1"/>
  <c r="Y780" i="2"/>
  <c r="X780" i="2"/>
  <c r="W780" i="2"/>
  <c r="R780" i="2"/>
  <c r="P780" i="2"/>
  <c r="AD779" i="2"/>
  <c r="AE779" i="2" s="1"/>
  <c r="AL779" i="2" s="1"/>
  <c r="Y779" i="2"/>
  <c r="X779" i="2"/>
  <c r="W779" i="2"/>
  <c r="R779" i="2"/>
  <c r="P779" i="2"/>
  <c r="AD778" i="2"/>
  <c r="AE778" i="2" s="1"/>
  <c r="Y778" i="2"/>
  <c r="X778" i="2"/>
  <c r="W778" i="2"/>
  <c r="R778" i="2"/>
  <c r="P778" i="2"/>
  <c r="AD777" i="2"/>
  <c r="AE777" i="2" s="1"/>
  <c r="Y777" i="2"/>
  <c r="X777" i="2"/>
  <c r="W777" i="2"/>
  <c r="R777" i="2"/>
  <c r="P777" i="2"/>
  <c r="AD776" i="2"/>
  <c r="AE776" i="2" s="1"/>
  <c r="Y776" i="2"/>
  <c r="X776" i="2"/>
  <c r="W776" i="2"/>
  <c r="R776" i="2"/>
  <c r="P776" i="2"/>
  <c r="AE775" i="2"/>
  <c r="AF775" i="2" s="1"/>
  <c r="AD775" i="2"/>
  <c r="Y775" i="2"/>
  <c r="X775" i="2"/>
  <c r="W775" i="2"/>
  <c r="R775" i="2"/>
  <c r="P775" i="2"/>
  <c r="T775" i="2" s="1"/>
  <c r="AD774" i="2"/>
  <c r="AE774" i="2" s="1"/>
  <c r="Y774" i="2"/>
  <c r="X774" i="2"/>
  <c r="W774" i="2"/>
  <c r="R774" i="2"/>
  <c r="P774" i="2"/>
  <c r="AD773" i="2"/>
  <c r="AE773" i="2" s="1"/>
  <c r="Y773" i="2"/>
  <c r="X773" i="2"/>
  <c r="W773" i="2"/>
  <c r="R773" i="2"/>
  <c r="P773" i="2"/>
  <c r="T773" i="2" s="1"/>
  <c r="U773" i="2" s="1"/>
  <c r="AD772" i="2"/>
  <c r="AE772" i="2" s="1"/>
  <c r="AF772" i="2" s="1"/>
  <c r="Y772" i="2"/>
  <c r="X772" i="2"/>
  <c r="W772" i="2"/>
  <c r="R772" i="2"/>
  <c r="P772" i="2"/>
  <c r="AD771" i="2"/>
  <c r="AE771" i="2" s="1"/>
  <c r="AL771" i="2" s="1"/>
  <c r="Y771" i="2"/>
  <c r="X771" i="2"/>
  <c r="W771" i="2"/>
  <c r="R771" i="2"/>
  <c r="P771" i="2"/>
  <c r="AL770" i="2"/>
  <c r="AE770" i="2"/>
  <c r="AG770" i="2" s="1"/>
  <c r="AD770" i="2"/>
  <c r="Y770" i="2"/>
  <c r="X770" i="2"/>
  <c r="W770" i="2"/>
  <c r="R770" i="2"/>
  <c r="P770" i="2"/>
  <c r="AD769" i="2"/>
  <c r="AE769" i="2" s="1"/>
  <c r="Y769" i="2"/>
  <c r="X769" i="2"/>
  <c r="W769" i="2"/>
  <c r="R769" i="2"/>
  <c r="P769" i="2"/>
  <c r="AD768" i="2"/>
  <c r="AE768" i="2" s="1"/>
  <c r="Y768" i="2"/>
  <c r="X768" i="2"/>
  <c r="W768" i="2"/>
  <c r="R768" i="2"/>
  <c r="P768" i="2"/>
  <c r="AD767" i="2"/>
  <c r="Y767" i="2"/>
  <c r="R767" i="2"/>
  <c r="P767" i="2"/>
  <c r="AD766" i="2"/>
  <c r="AE766" i="2" s="1"/>
  <c r="Y766" i="2"/>
  <c r="X766" i="2"/>
  <c r="W766" i="2"/>
  <c r="R766" i="2"/>
  <c r="P766" i="2"/>
  <c r="AL765" i="2"/>
  <c r="AD765" i="2"/>
  <c r="AE765" i="2" s="1"/>
  <c r="Y765" i="2"/>
  <c r="X765" i="2"/>
  <c r="W765" i="2"/>
  <c r="R765" i="2"/>
  <c r="P765" i="2"/>
  <c r="AE764" i="2"/>
  <c r="AG764" i="2" s="1"/>
  <c r="AD764" i="2"/>
  <c r="Y764" i="2"/>
  <c r="X764" i="2"/>
  <c r="W764" i="2"/>
  <c r="T764" i="2"/>
  <c r="R764" i="2"/>
  <c r="P764" i="2"/>
  <c r="AD763" i="2"/>
  <c r="AE763" i="2" s="1"/>
  <c r="Y763" i="2"/>
  <c r="X763" i="2"/>
  <c r="W763" i="2"/>
  <c r="R763" i="2"/>
  <c r="P763" i="2"/>
  <c r="AD762" i="2"/>
  <c r="AE762" i="2" s="1"/>
  <c r="AF762" i="2" s="1"/>
  <c r="Y762" i="2"/>
  <c r="X762" i="2"/>
  <c r="W762" i="2"/>
  <c r="R762" i="2"/>
  <c r="P762" i="2"/>
  <c r="T762" i="2" s="1"/>
  <c r="AD761" i="2"/>
  <c r="AE761" i="2" s="1"/>
  <c r="AG761" i="2" s="1"/>
  <c r="Y761" i="2"/>
  <c r="X761" i="2"/>
  <c r="W761" i="2"/>
  <c r="R761" i="2"/>
  <c r="P761" i="2"/>
  <c r="AD760" i="2"/>
  <c r="AE760" i="2" s="1"/>
  <c r="Y760" i="2"/>
  <c r="X760" i="2"/>
  <c r="W760" i="2"/>
  <c r="R760" i="2"/>
  <c r="P760" i="2"/>
  <c r="AD759" i="2"/>
  <c r="AE759" i="2" s="1"/>
  <c r="Y759" i="2"/>
  <c r="X759" i="2"/>
  <c r="W759" i="2"/>
  <c r="R759" i="2"/>
  <c r="P759" i="2"/>
  <c r="AD758" i="2"/>
  <c r="AE758" i="2" s="1"/>
  <c r="Y758" i="2"/>
  <c r="X758" i="2"/>
  <c r="W758" i="2"/>
  <c r="R758" i="2"/>
  <c r="P758" i="2"/>
  <c r="AD757" i="2"/>
  <c r="AE757" i="2" s="1"/>
  <c r="Y757" i="2"/>
  <c r="X757" i="2"/>
  <c r="W757" i="2"/>
  <c r="R757" i="2"/>
  <c r="P757" i="2"/>
  <c r="AD756" i="2"/>
  <c r="AE756" i="2" s="1"/>
  <c r="Y756" i="2"/>
  <c r="X756" i="2"/>
  <c r="W756" i="2"/>
  <c r="R756" i="2"/>
  <c r="P756" i="2"/>
  <c r="T756" i="2" s="1"/>
  <c r="AD755" i="2"/>
  <c r="AE755" i="2" s="1"/>
  <c r="Y755" i="2"/>
  <c r="X755" i="2"/>
  <c r="W755" i="2"/>
  <c r="R755" i="2"/>
  <c r="P755" i="2"/>
  <c r="T755" i="2" s="1"/>
  <c r="S755" i="2" s="1"/>
  <c r="AD754" i="2"/>
  <c r="AE754" i="2" s="1"/>
  <c r="Y754" i="2"/>
  <c r="X754" i="2"/>
  <c r="W754" i="2"/>
  <c r="R754" i="2"/>
  <c r="P754" i="2"/>
  <c r="T754" i="2" s="1"/>
  <c r="AD753" i="2"/>
  <c r="AE753" i="2" s="1"/>
  <c r="Y753" i="2"/>
  <c r="X753" i="2"/>
  <c r="W753" i="2"/>
  <c r="R753" i="2"/>
  <c r="P753" i="2"/>
  <c r="T753" i="2" s="1"/>
  <c r="U753" i="2" s="1"/>
  <c r="AD752" i="2"/>
  <c r="AE752" i="2" s="1"/>
  <c r="Y752" i="2"/>
  <c r="X752" i="2"/>
  <c r="W752" i="2"/>
  <c r="R752" i="2"/>
  <c r="P752" i="2"/>
  <c r="AD751" i="2"/>
  <c r="AE751" i="2" s="1"/>
  <c r="Y751" i="2"/>
  <c r="X751" i="2"/>
  <c r="W751" i="2"/>
  <c r="R751" i="2"/>
  <c r="P751" i="2"/>
  <c r="T751" i="2" s="1"/>
  <c r="AD750" i="2"/>
  <c r="AE750" i="2" s="1"/>
  <c r="Y750" i="2"/>
  <c r="X750" i="2"/>
  <c r="W750" i="2"/>
  <c r="R750" i="2"/>
  <c r="P750" i="2"/>
  <c r="AD749" i="2"/>
  <c r="AE749" i="2" s="1"/>
  <c r="AL749" i="2" s="1"/>
  <c r="Y749" i="2"/>
  <c r="X749" i="2"/>
  <c r="W749" i="2"/>
  <c r="R749" i="2"/>
  <c r="P749" i="2"/>
  <c r="AD748" i="2"/>
  <c r="AE748" i="2" s="1"/>
  <c r="AG748" i="2" s="1"/>
  <c r="Y748" i="2"/>
  <c r="X748" i="2"/>
  <c r="W748" i="2"/>
  <c r="R748" i="2"/>
  <c r="P748" i="2"/>
  <c r="T748" i="2" s="1"/>
  <c r="AD747" i="2"/>
  <c r="AE747" i="2" s="1"/>
  <c r="Y747" i="2"/>
  <c r="X747" i="2"/>
  <c r="W747" i="2"/>
  <c r="R747" i="2"/>
  <c r="P747" i="2"/>
  <c r="T747" i="2" s="1"/>
  <c r="AD746" i="2"/>
  <c r="AE746" i="2" s="1"/>
  <c r="Y746" i="2"/>
  <c r="X746" i="2"/>
  <c r="W746" i="2"/>
  <c r="R746" i="2"/>
  <c r="P746" i="2"/>
  <c r="AD745" i="2"/>
  <c r="AE745" i="2" s="1"/>
  <c r="Y745" i="2"/>
  <c r="X745" i="2"/>
  <c r="W745" i="2"/>
  <c r="R745" i="2"/>
  <c r="P745" i="2"/>
  <c r="T745" i="2" s="1"/>
  <c r="U745" i="2" s="1"/>
  <c r="AD744" i="2"/>
  <c r="AE744" i="2" s="1"/>
  <c r="AG744" i="2" s="1"/>
  <c r="Y744" i="2"/>
  <c r="X744" i="2"/>
  <c r="W744" i="2"/>
  <c r="R744" i="2"/>
  <c r="P744" i="2"/>
  <c r="T744" i="2" s="1"/>
  <c r="AD743" i="2"/>
  <c r="AE743" i="2" s="1"/>
  <c r="Y743" i="2"/>
  <c r="X743" i="2"/>
  <c r="W743" i="2"/>
  <c r="R743" i="2"/>
  <c r="P743" i="2"/>
  <c r="T743" i="2" s="1"/>
  <c r="AD742" i="2"/>
  <c r="AE742" i="2" s="1"/>
  <c r="Y742" i="2"/>
  <c r="X742" i="2"/>
  <c r="W742" i="2"/>
  <c r="R742" i="2"/>
  <c r="P742" i="2"/>
  <c r="AD741" i="2"/>
  <c r="AE741" i="2" s="1"/>
  <c r="Y741" i="2"/>
  <c r="X741" i="2"/>
  <c r="W741" i="2"/>
  <c r="R741" i="2"/>
  <c r="P741" i="2"/>
  <c r="AD740" i="2"/>
  <c r="AE740" i="2" s="1"/>
  <c r="Y740" i="2"/>
  <c r="X740" i="2"/>
  <c r="W740" i="2"/>
  <c r="R740" i="2"/>
  <c r="P740" i="2"/>
  <c r="AD739" i="2"/>
  <c r="AE739" i="2" s="1"/>
  <c r="Y739" i="2"/>
  <c r="X739" i="2"/>
  <c r="W739" i="2"/>
  <c r="R739" i="2"/>
  <c r="P739" i="2"/>
  <c r="T739" i="2" s="1"/>
  <c r="AD738" i="2"/>
  <c r="AE738" i="2" s="1"/>
  <c r="Y738" i="2"/>
  <c r="X738" i="2"/>
  <c r="W738" i="2"/>
  <c r="R738" i="2"/>
  <c r="P738" i="2"/>
  <c r="AD737" i="2"/>
  <c r="AE737" i="2" s="1"/>
  <c r="Y737" i="2"/>
  <c r="X737" i="2"/>
  <c r="W737" i="2"/>
  <c r="R737" i="2"/>
  <c r="P737" i="2"/>
  <c r="AD736" i="2"/>
  <c r="AE736" i="2" s="1"/>
  <c r="Y736" i="2"/>
  <c r="X736" i="2"/>
  <c r="W736" i="2"/>
  <c r="R736" i="2"/>
  <c r="P736" i="2"/>
  <c r="T736" i="2" s="1"/>
  <c r="AD735" i="2"/>
  <c r="AE735" i="2" s="1"/>
  <c r="Y735" i="2"/>
  <c r="X735" i="2"/>
  <c r="W735" i="2"/>
  <c r="R735" i="2"/>
  <c r="P735" i="2"/>
  <c r="AD734" i="2"/>
  <c r="AE734" i="2" s="1"/>
  <c r="Y734" i="2"/>
  <c r="X734" i="2"/>
  <c r="W734" i="2"/>
  <c r="R734" i="2"/>
  <c r="P734" i="2"/>
  <c r="AD733" i="2"/>
  <c r="AE733" i="2" s="1"/>
  <c r="Y733" i="2"/>
  <c r="X733" i="2"/>
  <c r="W733" i="2"/>
  <c r="R733" i="2"/>
  <c r="P733" i="2"/>
  <c r="AD732" i="2"/>
  <c r="AE732" i="2" s="1"/>
  <c r="Y732" i="2"/>
  <c r="X732" i="2"/>
  <c r="W732" i="2"/>
  <c r="R732" i="2"/>
  <c r="P732" i="2"/>
  <c r="AD731" i="2"/>
  <c r="Y731" i="2"/>
  <c r="R731" i="2"/>
  <c r="P731" i="2"/>
  <c r="T731" i="2" s="1"/>
  <c r="AD730" i="2"/>
  <c r="AE730" i="2" s="1"/>
  <c r="Y730" i="2"/>
  <c r="X730" i="2"/>
  <c r="W730" i="2"/>
  <c r="R730" i="2"/>
  <c r="P730" i="2"/>
  <c r="AD729" i="2"/>
  <c r="AE729" i="2" s="1"/>
  <c r="Y729" i="2"/>
  <c r="X729" i="2"/>
  <c r="W729" i="2"/>
  <c r="R729" i="2"/>
  <c r="P729" i="2"/>
  <c r="T729" i="2" s="1"/>
  <c r="AE728" i="2"/>
  <c r="AG728" i="2" s="1"/>
  <c r="AD728" i="2"/>
  <c r="Y728" i="2"/>
  <c r="X728" i="2"/>
  <c r="W728" i="2"/>
  <c r="R728" i="2"/>
  <c r="P728" i="2"/>
  <c r="T728" i="2" s="1"/>
  <c r="S728" i="2" s="1"/>
  <c r="AD727" i="2"/>
  <c r="AE727" i="2" s="1"/>
  <c r="Y727" i="2"/>
  <c r="X727" i="2"/>
  <c r="W727" i="2"/>
  <c r="R727" i="2"/>
  <c r="P727" i="2"/>
  <c r="AD726" i="2"/>
  <c r="AE726" i="2" s="1"/>
  <c r="AL726" i="2" s="1"/>
  <c r="Y726" i="2"/>
  <c r="X726" i="2"/>
  <c r="W726" i="2"/>
  <c r="R726" i="2"/>
  <c r="P726" i="2"/>
  <c r="AD725" i="2"/>
  <c r="AE725" i="2" s="1"/>
  <c r="Y725" i="2"/>
  <c r="X725" i="2"/>
  <c r="W725" i="2"/>
  <c r="R725" i="2"/>
  <c r="P725" i="2"/>
  <c r="AD724" i="2"/>
  <c r="AE724" i="2" s="1"/>
  <c r="Y724" i="2"/>
  <c r="X724" i="2"/>
  <c r="W724" i="2"/>
  <c r="R724" i="2"/>
  <c r="P724" i="2"/>
  <c r="T724" i="2" s="1"/>
  <c r="AD723" i="2"/>
  <c r="AE723" i="2" s="1"/>
  <c r="AL723" i="2" s="1"/>
  <c r="Y723" i="2"/>
  <c r="X723" i="2"/>
  <c r="W723" i="2"/>
  <c r="R723" i="2"/>
  <c r="P723" i="2"/>
  <c r="T723" i="2" s="1"/>
  <c r="S723" i="2" s="1"/>
  <c r="AD722" i="2"/>
  <c r="AE722" i="2" s="1"/>
  <c r="AF722" i="2" s="1"/>
  <c r="Y722" i="2"/>
  <c r="X722" i="2"/>
  <c r="W722" i="2"/>
  <c r="R722" i="2"/>
  <c r="P722" i="2"/>
  <c r="AD721" i="2"/>
  <c r="AE721" i="2" s="1"/>
  <c r="AL721" i="2" s="1"/>
  <c r="Y721" i="2"/>
  <c r="X721" i="2"/>
  <c r="W721" i="2"/>
  <c r="R721" i="2"/>
  <c r="P721" i="2"/>
  <c r="T721" i="2" s="1"/>
  <c r="AD720" i="2"/>
  <c r="AE720" i="2" s="1"/>
  <c r="AF720" i="2" s="1"/>
  <c r="Y720" i="2"/>
  <c r="X720" i="2"/>
  <c r="W720" i="2"/>
  <c r="R720" i="2"/>
  <c r="P720" i="2"/>
  <c r="T720" i="2" s="1"/>
  <c r="AD719" i="2"/>
  <c r="AE719" i="2" s="1"/>
  <c r="Y719" i="2"/>
  <c r="X719" i="2"/>
  <c r="W719" i="2"/>
  <c r="R719" i="2"/>
  <c r="P719" i="2"/>
  <c r="AD718" i="2"/>
  <c r="AE718" i="2" s="1"/>
  <c r="Y718" i="2"/>
  <c r="X718" i="2"/>
  <c r="W718" i="2"/>
  <c r="R718" i="2"/>
  <c r="P718" i="2"/>
  <c r="AD717" i="2"/>
  <c r="AE717" i="2" s="1"/>
  <c r="AL717" i="2" s="1"/>
  <c r="Y717" i="2"/>
  <c r="X717" i="2"/>
  <c r="W717" i="2"/>
  <c r="R717" i="2"/>
  <c r="P717" i="2"/>
  <c r="AD716" i="2"/>
  <c r="AE716" i="2" s="1"/>
  <c r="AG716" i="2" s="1"/>
  <c r="Y716" i="2"/>
  <c r="X716" i="2"/>
  <c r="W716" i="2"/>
  <c r="T716" i="2"/>
  <c r="R716" i="2"/>
  <c r="P716" i="2"/>
  <c r="AD715" i="2"/>
  <c r="AE715" i="2" s="1"/>
  <c r="AL715" i="2" s="1"/>
  <c r="Y715" i="2"/>
  <c r="X715" i="2"/>
  <c r="W715" i="2"/>
  <c r="R715" i="2"/>
  <c r="P715" i="2"/>
  <c r="T715" i="2" s="1"/>
  <c r="AD714" i="2"/>
  <c r="AE714" i="2" s="1"/>
  <c r="AF714" i="2" s="1"/>
  <c r="Y714" i="2"/>
  <c r="X714" i="2"/>
  <c r="W714" i="2"/>
  <c r="R714" i="2"/>
  <c r="P714" i="2"/>
  <c r="AD713" i="2"/>
  <c r="AE713" i="2" s="1"/>
  <c r="Y713" i="2"/>
  <c r="X713" i="2"/>
  <c r="W713" i="2"/>
  <c r="R713" i="2"/>
  <c r="P713" i="2"/>
  <c r="T713" i="2" s="1"/>
  <c r="AD712" i="2"/>
  <c r="AE712" i="2" s="1"/>
  <c r="Y712" i="2"/>
  <c r="X712" i="2"/>
  <c r="W712" i="2"/>
  <c r="R712" i="2"/>
  <c r="T712" i="2" s="1"/>
  <c r="P712" i="2"/>
  <c r="AD711" i="2"/>
  <c r="AE711" i="2" s="1"/>
  <c r="Y711" i="2"/>
  <c r="X711" i="2"/>
  <c r="W711" i="2"/>
  <c r="R711" i="2"/>
  <c r="P711" i="2"/>
  <c r="AD710" i="2"/>
  <c r="AE710" i="2" s="1"/>
  <c r="Y710" i="2"/>
  <c r="X710" i="2"/>
  <c r="W710" i="2"/>
  <c r="R710" i="2"/>
  <c r="P710" i="2"/>
  <c r="AD709" i="2"/>
  <c r="AE709" i="2" s="1"/>
  <c r="Y709" i="2"/>
  <c r="X709" i="2"/>
  <c r="W709" i="2"/>
  <c r="R709" i="2"/>
  <c r="P709" i="2"/>
  <c r="AD708" i="2"/>
  <c r="AE708" i="2" s="1"/>
  <c r="AG708" i="2" s="1"/>
  <c r="Y708" i="2"/>
  <c r="X708" i="2"/>
  <c r="W708" i="2"/>
  <c r="R708" i="2"/>
  <c r="T708" i="2" s="1"/>
  <c r="P708" i="2"/>
  <c r="AD707" i="2"/>
  <c r="AE707" i="2" s="1"/>
  <c r="AL707" i="2" s="1"/>
  <c r="Y707" i="2"/>
  <c r="X707" i="2"/>
  <c r="W707" i="2"/>
  <c r="R707" i="2"/>
  <c r="P707" i="2"/>
  <c r="T707" i="2" s="1"/>
  <c r="AD706" i="2"/>
  <c r="AE706" i="2" s="1"/>
  <c r="AF706" i="2" s="1"/>
  <c r="Y706" i="2"/>
  <c r="X706" i="2"/>
  <c r="W706" i="2"/>
  <c r="R706" i="2"/>
  <c r="P706" i="2"/>
  <c r="AD705" i="2"/>
  <c r="AE705" i="2" s="1"/>
  <c r="Y705" i="2"/>
  <c r="X705" i="2"/>
  <c r="W705" i="2"/>
  <c r="U705" i="2"/>
  <c r="T705" i="2"/>
  <c r="S705" i="2"/>
  <c r="R705" i="2"/>
  <c r="P705" i="2"/>
  <c r="AD704" i="2"/>
  <c r="AE704" i="2" s="1"/>
  <c r="Y704" i="2"/>
  <c r="X704" i="2"/>
  <c r="W704" i="2"/>
  <c r="R704" i="2"/>
  <c r="P704" i="2"/>
  <c r="AE703" i="2"/>
  <c r="AD703" i="2"/>
  <c r="Y703" i="2"/>
  <c r="X703" i="2"/>
  <c r="W703" i="2"/>
  <c r="R703" i="2"/>
  <c r="P703" i="2"/>
  <c r="AD702" i="2"/>
  <c r="AE702" i="2" s="1"/>
  <c r="AG702" i="2" s="1"/>
  <c r="Y702" i="2"/>
  <c r="X702" i="2"/>
  <c r="W702" i="2"/>
  <c r="R702" i="2"/>
  <c r="P702" i="2"/>
  <c r="AD701" i="2"/>
  <c r="AE701" i="2" s="1"/>
  <c r="AL701" i="2" s="1"/>
  <c r="Y701" i="2"/>
  <c r="X701" i="2"/>
  <c r="W701" i="2"/>
  <c r="R701" i="2"/>
  <c r="P701" i="2"/>
  <c r="T701" i="2" s="1"/>
  <c r="AD700" i="2"/>
  <c r="AE700" i="2" s="1"/>
  <c r="AG700" i="2" s="1"/>
  <c r="Y700" i="2"/>
  <c r="X700" i="2"/>
  <c r="W700" i="2"/>
  <c r="R700" i="2"/>
  <c r="P700" i="2"/>
  <c r="T700" i="2" s="1"/>
  <c r="AD699" i="2"/>
  <c r="AE699" i="2" s="1"/>
  <c r="AG699" i="2" s="1"/>
  <c r="Y699" i="2"/>
  <c r="X699" i="2"/>
  <c r="W699" i="2"/>
  <c r="R699" i="2"/>
  <c r="P699" i="2"/>
  <c r="AD698" i="2"/>
  <c r="AE698" i="2" s="1"/>
  <c r="Y698" i="2"/>
  <c r="X698" i="2"/>
  <c r="W698" i="2"/>
  <c r="R698" i="2"/>
  <c r="P698" i="2"/>
  <c r="AD697" i="2"/>
  <c r="AE697" i="2" s="1"/>
  <c r="Y697" i="2"/>
  <c r="X697" i="2"/>
  <c r="W697" i="2"/>
  <c r="R697" i="2"/>
  <c r="P697" i="2"/>
  <c r="T697" i="2" s="1"/>
  <c r="AE696" i="2"/>
  <c r="AF696" i="2" s="1"/>
  <c r="AD696" i="2"/>
  <c r="Y696" i="2"/>
  <c r="X696" i="2"/>
  <c r="W696" i="2"/>
  <c r="R696" i="2"/>
  <c r="P696" i="2"/>
  <c r="T696" i="2" s="1"/>
  <c r="S696" i="2" s="1"/>
  <c r="AD695" i="2"/>
  <c r="AE695" i="2" s="1"/>
  <c r="AL695" i="2" s="1"/>
  <c r="Y695" i="2"/>
  <c r="X695" i="2"/>
  <c r="W695" i="2"/>
  <c r="R695" i="2"/>
  <c r="P695" i="2"/>
  <c r="AD694" i="2"/>
  <c r="AE694" i="2" s="1"/>
  <c r="Y694" i="2"/>
  <c r="X694" i="2"/>
  <c r="W694" i="2"/>
  <c r="R694" i="2"/>
  <c r="P694" i="2"/>
  <c r="AD693" i="2"/>
  <c r="AE693" i="2" s="1"/>
  <c r="Y693" i="2"/>
  <c r="X693" i="2"/>
  <c r="W693" i="2"/>
  <c r="R693" i="2"/>
  <c r="P693" i="2"/>
  <c r="AD692" i="2"/>
  <c r="AE692" i="2" s="1"/>
  <c r="AF692" i="2" s="1"/>
  <c r="Y692" i="2"/>
  <c r="X692" i="2"/>
  <c r="W692" i="2"/>
  <c r="R692" i="2"/>
  <c r="P692" i="2"/>
  <c r="T692" i="2" s="1"/>
  <c r="AD691" i="2"/>
  <c r="AE691" i="2" s="1"/>
  <c r="Y691" i="2"/>
  <c r="X691" i="2"/>
  <c r="W691" i="2"/>
  <c r="R691" i="2"/>
  <c r="P691" i="2"/>
  <c r="AD690" i="2"/>
  <c r="AE690" i="2" s="1"/>
  <c r="Y690" i="2"/>
  <c r="X690" i="2"/>
  <c r="W690" i="2"/>
  <c r="R690" i="2"/>
  <c r="P690" i="2"/>
  <c r="AD689" i="2"/>
  <c r="AE689" i="2" s="1"/>
  <c r="Y689" i="2"/>
  <c r="X689" i="2"/>
  <c r="W689" i="2"/>
  <c r="R689" i="2"/>
  <c r="P689" i="2"/>
  <c r="T689" i="2" s="1"/>
  <c r="AD688" i="2"/>
  <c r="AE688" i="2" s="1"/>
  <c r="AG688" i="2" s="1"/>
  <c r="Y688" i="2"/>
  <c r="X688" i="2"/>
  <c r="W688" i="2"/>
  <c r="R688" i="2"/>
  <c r="P688" i="2"/>
  <c r="AD687" i="2"/>
  <c r="AE687" i="2" s="1"/>
  <c r="Y687" i="2"/>
  <c r="X687" i="2"/>
  <c r="W687" i="2"/>
  <c r="R687" i="2"/>
  <c r="P687" i="2"/>
  <c r="AD686" i="2"/>
  <c r="AE686" i="2" s="1"/>
  <c r="AL686" i="2" s="1"/>
  <c r="Y686" i="2"/>
  <c r="X686" i="2"/>
  <c r="W686" i="2"/>
  <c r="R686" i="2"/>
  <c r="P686" i="2"/>
  <c r="T686" i="2" s="1"/>
  <c r="U686" i="2" s="1"/>
  <c r="AD685" i="2"/>
  <c r="AE685" i="2" s="1"/>
  <c r="Y685" i="2"/>
  <c r="X685" i="2"/>
  <c r="W685" i="2"/>
  <c r="R685" i="2"/>
  <c r="P685" i="2"/>
  <c r="T685" i="2" s="1"/>
  <c r="AD684" i="2"/>
  <c r="AE684" i="2" s="1"/>
  <c r="AF684" i="2" s="1"/>
  <c r="Y684" i="2"/>
  <c r="X684" i="2"/>
  <c r="W684" i="2"/>
  <c r="R684" i="2"/>
  <c r="P684" i="2"/>
  <c r="T684" i="2" s="1"/>
  <c r="S684" i="2" s="1"/>
  <c r="AD683" i="2"/>
  <c r="AE683" i="2" s="1"/>
  <c r="Y683" i="2"/>
  <c r="X683" i="2"/>
  <c r="W683" i="2"/>
  <c r="R683" i="2"/>
  <c r="P683" i="2"/>
  <c r="AD682" i="2"/>
  <c r="AE682" i="2" s="1"/>
  <c r="AF682" i="2" s="1"/>
  <c r="Y682" i="2"/>
  <c r="X682" i="2"/>
  <c r="W682" i="2"/>
  <c r="R682" i="2"/>
  <c r="P682" i="2"/>
  <c r="AE681" i="2"/>
  <c r="AG681" i="2" s="1"/>
  <c r="AD681" i="2"/>
  <c r="Y681" i="2"/>
  <c r="X681" i="2"/>
  <c r="W681" i="2"/>
  <c r="R681" i="2"/>
  <c r="P681" i="2"/>
  <c r="T681" i="2" s="1"/>
  <c r="AD680" i="2"/>
  <c r="AE680" i="2" s="1"/>
  <c r="AF680" i="2" s="1"/>
  <c r="Y680" i="2"/>
  <c r="X680" i="2"/>
  <c r="W680" i="2"/>
  <c r="R680" i="2"/>
  <c r="P680" i="2"/>
  <c r="T680" i="2" s="1"/>
  <c r="AD679" i="2"/>
  <c r="AE679" i="2" s="1"/>
  <c r="Y679" i="2"/>
  <c r="X679" i="2"/>
  <c r="W679" i="2"/>
  <c r="R679" i="2"/>
  <c r="P679" i="2"/>
  <c r="AG678" i="2"/>
  <c r="AD678" i="2"/>
  <c r="AE678" i="2" s="1"/>
  <c r="Y678" i="2"/>
  <c r="X678" i="2"/>
  <c r="W678" i="2"/>
  <c r="R678" i="2"/>
  <c r="P678" i="2"/>
  <c r="AD677" i="2"/>
  <c r="AE677" i="2" s="1"/>
  <c r="AL677" i="2" s="1"/>
  <c r="Y677" i="2"/>
  <c r="X677" i="2"/>
  <c r="W677" i="2"/>
  <c r="R677" i="2"/>
  <c r="T677" i="2" s="1"/>
  <c r="P677" i="2"/>
  <c r="AD676" i="2"/>
  <c r="AE676" i="2" s="1"/>
  <c r="Y676" i="2"/>
  <c r="X676" i="2"/>
  <c r="W676" i="2"/>
  <c r="R676" i="2"/>
  <c r="P676" i="2"/>
  <c r="T676" i="2" s="1"/>
  <c r="AD675" i="2"/>
  <c r="AE675" i="2" s="1"/>
  <c r="Y675" i="2"/>
  <c r="X675" i="2"/>
  <c r="W675" i="2"/>
  <c r="R675" i="2"/>
  <c r="P675" i="2"/>
  <c r="AD674" i="2"/>
  <c r="AE674" i="2" s="1"/>
  <c r="Y674" i="2"/>
  <c r="X674" i="2"/>
  <c r="W674" i="2"/>
  <c r="R674" i="2"/>
  <c r="P674" i="2"/>
  <c r="AD673" i="2"/>
  <c r="AE673" i="2" s="1"/>
  <c r="AL673" i="2" s="1"/>
  <c r="Y673" i="2"/>
  <c r="X673" i="2"/>
  <c r="W673" i="2"/>
  <c r="R673" i="2"/>
  <c r="P673" i="2"/>
  <c r="AD672" i="2"/>
  <c r="AE672" i="2" s="1"/>
  <c r="Y672" i="2"/>
  <c r="X672" i="2"/>
  <c r="W672" i="2"/>
  <c r="R672" i="2"/>
  <c r="P672" i="2"/>
  <c r="T672" i="2" s="1"/>
  <c r="AD671" i="2"/>
  <c r="AE671" i="2" s="1"/>
  <c r="Y671" i="2"/>
  <c r="X671" i="2"/>
  <c r="W671" i="2"/>
  <c r="R671" i="2"/>
  <c r="P671" i="2"/>
  <c r="AD670" i="2"/>
  <c r="AE670" i="2" s="1"/>
  <c r="Y670" i="2"/>
  <c r="X670" i="2"/>
  <c r="W670" i="2"/>
  <c r="R670" i="2"/>
  <c r="P670" i="2"/>
  <c r="T670" i="2" s="1"/>
  <c r="AD669" i="2"/>
  <c r="AE669" i="2" s="1"/>
  <c r="Y669" i="2"/>
  <c r="X669" i="2"/>
  <c r="W669" i="2"/>
  <c r="R669" i="2"/>
  <c r="P669" i="2"/>
  <c r="T669" i="2" s="1"/>
  <c r="AD668" i="2"/>
  <c r="AE668" i="2" s="1"/>
  <c r="Y668" i="2"/>
  <c r="X668" i="2"/>
  <c r="W668" i="2"/>
  <c r="R668" i="2"/>
  <c r="P668" i="2"/>
  <c r="AD667" i="2"/>
  <c r="AE667" i="2" s="1"/>
  <c r="Y667" i="2"/>
  <c r="X667" i="2"/>
  <c r="W667" i="2"/>
  <c r="R667" i="2"/>
  <c r="P667" i="2"/>
  <c r="T667" i="2" s="1"/>
  <c r="AD666" i="2"/>
  <c r="AE666" i="2" s="1"/>
  <c r="Y666" i="2"/>
  <c r="X666" i="2"/>
  <c r="W666" i="2"/>
  <c r="R666" i="2"/>
  <c r="P666" i="2"/>
  <c r="AD665" i="2"/>
  <c r="AE665" i="2" s="1"/>
  <c r="Y665" i="2"/>
  <c r="X665" i="2"/>
  <c r="W665" i="2"/>
  <c r="R665" i="2"/>
  <c r="P665" i="2"/>
  <c r="T665" i="2" s="1"/>
  <c r="AD664" i="2"/>
  <c r="AE664" i="2" s="1"/>
  <c r="Y664" i="2"/>
  <c r="X664" i="2"/>
  <c r="W664" i="2"/>
  <c r="R664" i="2"/>
  <c r="P664" i="2"/>
  <c r="AD663" i="2"/>
  <c r="AE663" i="2" s="1"/>
  <c r="AG663" i="2" s="1"/>
  <c r="Y663" i="2"/>
  <c r="X663" i="2"/>
  <c r="W663" i="2"/>
  <c r="R663" i="2"/>
  <c r="P663" i="2"/>
  <c r="AD662" i="2"/>
  <c r="AE662" i="2" s="1"/>
  <c r="AL662" i="2" s="1"/>
  <c r="Y662" i="2"/>
  <c r="X662" i="2"/>
  <c r="W662" i="2"/>
  <c r="R662" i="2"/>
  <c r="P662" i="2"/>
  <c r="T662" i="2" s="1"/>
  <c r="AD661" i="2"/>
  <c r="AE661" i="2" s="1"/>
  <c r="Y661" i="2"/>
  <c r="X661" i="2"/>
  <c r="W661" i="2"/>
  <c r="R661" i="2"/>
  <c r="P661" i="2"/>
  <c r="AD660" i="2"/>
  <c r="AE660" i="2" s="1"/>
  <c r="Y660" i="2"/>
  <c r="X660" i="2"/>
  <c r="W660" i="2"/>
  <c r="R660" i="2"/>
  <c r="P660" i="2"/>
  <c r="T660" i="2" s="1"/>
  <c r="AD659" i="2"/>
  <c r="AE659" i="2" s="1"/>
  <c r="AL659" i="2" s="1"/>
  <c r="Y659" i="2"/>
  <c r="X659" i="2"/>
  <c r="W659" i="2"/>
  <c r="R659" i="2"/>
  <c r="P659" i="2"/>
  <c r="T659" i="2" s="1"/>
  <c r="AD658" i="2"/>
  <c r="AE658" i="2" s="1"/>
  <c r="Y658" i="2"/>
  <c r="X658" i="2"/>
  <c r="W658" i="2"/>
  <c r="R658" i="2"/>
  <c r="P658" i="2"/>
  <c r="AD657" i="2"/>
  <c r="AE657" i="2" s="1"/>
  <c r="AL657" i="2" s="1"/>
  <c r="Y657" i="2"/>
  <c r="X657" i="2"/>
  <c r="W657" i="2"/>
  <c r="R657" i="2"/>
  <c r="P657" i="2"/>
  <c r="AD656" i="2"/>
  <c r="AE656" i="2" s="1"/>
  <c r="Y656" i="2"/>
  <c r="X656" i="2"/>
  <c r="W656" i="2"/>
  <c r="R656" i="2"/>
  <c r="P656" i="2"/>
  <c r="AD655" i="2"/>
  <c r="AE655" i="2" s="1"/>
  <c r="AG655" i="2" s="1"/>
  <c r="Y655" i="2"/>
  <c r="X655" i="2"/>
  <c r="W655" i="2"/>
  <c r="R655" i="2"/>
  <c r="P655" i="2"/>
  <c r="AD654" i="2"/>
  <c r="AE654" i="2" s="1"/>
  <c r="Y654" i="2"/>
  <c r="X654" i="2"/>
  <c r="W654" i="2"/>
  <c r="R654" i="2"/>
  <c r="P654" i="2"/>
  <c r="T654" i="2" s="1"/>
  <c r="AD653" i="2"/>
  <c r="AE653" i="2" s="1"/>
  <c r="Y653" i="2"/>
  <c r="X653" i="2"/>
  <c r="W653" i="2"/>
  <c r="R653" i="2"/>
  <c r="P653" i="2"/>
  <c r="AD652" i="2"/>
  <c r="AE652" i="2" s="1"/>
  <c r="Y652" i="2"/>
  <c r="X652" i="2"/>
  <c r="W652" i="2"/>
  <c r="R652" i="2"/>
  <c r="P652" i="2"/>
  <c r="T652" i="2" s="1"/>
  <c r="AF651" i="2"/>
  <c r="AD651" i="2"/>
  <c r="AE651" i="2" s="1"/>
  <c r="Y651" i="2"/>
  <c r="X651" i="2"/>
  <c r="W651" i="2"/>
  <c r="R651" i="2"/>
  <c r="P651" i="2"/>
  <c r="AD650" i="2"/>
  <c r="AE650" i="2" s="1"/>
  <c r="Y650" i="2"/>
  <c r="X650" i="2"/>
  <c r="W650" i="2"/>
  <c r="R650" i="2"/>
  <c r="P650" i="2"/>
  <c r="T650" i="2" s="1"/>
  <c r="AD649" i="2"/>
  <c r="AE649" i="2" s="1"/>
  <c r="Y649" i="2"/>
  <c r="X649" i="2"/>
  <c r="W649" i="2"/>
  <c r="R649" i="2"/>
  <c r="P649" i="2"/>
  <c r="AE648" i="2"/>
  <c r="AD648" i="2"/>
  <c r="Y648" i="2"/>
  <c r="X648" i="2"/>
  <c r="W648" i="2"/>
  <c r="R648" i="2"/>
  <c r="P648" i="2"/>
  <c r="AD647" i="2"/>
  <c r="AE647" i="2" s="1"/>
  <c r="AG647" i="2" s="1"/>
  <c r="Y647" i="2"/>
  <c r="X647" i="2"/>
  <c r="W647" i="2"/>
  <c r="R647" i="2"/>
  <c r="P647" i="2"/>
  <c r="AD646" i="2"/>
  <c r="AE646" i="2" s="1"/>
  <c r="Y646" i="2"/>
  <c r="X646" i="2"/>
  <c r="W646" i="2"/>
  <c r="R646" i="2"/>
  <c r="P646" i="2"/>
  <c r="AD645" i="2"/>
  <c r="AE645" i="2" s="1"/>
  <c r="Y645" i="2"/>
  <c r="X645" i="2"/>
  <c r="W645" i="2"/>
  <c r="R645" i="2"/>
  <c r="P645" i="2"/>
  <c r="AD644" i="2"/>
  <c r="AE644" i="2" s="1"/>
  <c r="Y644" i="2"/>
  <c r="X644" i="2"/>
  <c r="W644" i="2"/>
  <c r="R644" i="2"/>
  <c r="P644" i="2"/>
  <c r="AD643" i="2"/>
  <c r="AE643" i="2" s="1"/>
  <c r="AL643" i="2" s="1"/>
  <c r="Y643" i="2"/>
  <c r="X643" i="2"/>
  <c r="W643" i="2"/>
  <c r="R643" i="2"/>
  <c r="P643" i="2"/>
  <c r="T643" i="2" s="1"/>
  <c r="AD642" i="2"/>
  <c r="AE642" i="2" s="1"/>
  <c r="Y642" i="2"/>
  <c r="X642" i="2"/>
  <c r="W642" i="2"/>
  <c r="R642" i="2"/>
  <c r="P642" i="2"/>
  <c r="AD641" i="2"/>
  <c r="AE641" i="2" s="1"/>
  <c r="AL641" i="2" s="1"/>
  <c r="Y641" i="2"/>
  <c r="X641" i="2"/>
  <c r="W641" i="2"/>
  <c r="R641" i="2"/>
  <c r="P641" i="2"/>
  <c r="T641" i="2" s="1"/>
  <c r="S641" i="2" s="1"/>
  <c r="AD640" i="2"/>
  <c r="AE640" i="2" s="1"/>
  <c r="Y640" i="2"/>
  <c r="X640" i="2"/>
  <c r="W640" i="2"/>
  <c r="R640" i="2"/>
  <c r="P640" i="2"/>
  <c r="AD639" i="2"/>
  <c r="AE639" i="2" s="1"/>
  <c r="AG639" i="2" s="1"/>
  <c r="Y639" i="2"/>
  <c r="X639" i="2"/>
  <c r="W639" i="2"/>
  <c r="R639" i="2"/>
  <c r="P639" i="2"/>
  <c r="AD638" i="2"/>
  <c r="AE638" i="2" s="1"/>
  <c r="AF638" i="2" s="1"/>
  <c r="Y638" i="2"/>
  <c r="X638" i="2"/>
  <c r="W638" i="2"/>
  <c r="R638" i="2"/>
  <c r="P638" i="2"/>
  <c r="AD637" i="2"/>
  <c r="AE637" i="2" s="1"/>
  <c r="Y637" i="2"/>
  <c r="X637" i="2"/>
  <c r="W637" i="2"/>
  <c r="R637" i="2"/>
  <c r="P637" i="2"/>
  <c r="AD636" i="2"/>
  <c r="AE636" i="2" s="1"/>
  <c r="Y636" i="2"/>
  <c r="X636" i="2"/>
  <c r="W636" i="2"/>
  <c r="R636" i="2"/>
  <c r="P636" i="2"/>
  <c r="AE635" i="2"/>
  <c r="AD635" i="2"/>
  <c r="Y635" i="2"/>
  <c r="X635" i="2"/>
  <c r="W635" i="2"/>
  <c r="R635" i="2"/>
  <c r="P635" i="2"/>
  <c r="T635" i="2" s="1"/>
  <c r="U635" i="2" s="1"/>
  <c r="AD634" i="2"/>
  <c r="AE634" i="2" s="1"/>
  <c r="Y634" i="2"/>
  <c r="X634" i="2"/>
  <c r="W634" i="2"/>
  <c r="R634" i="2"/>
  <c r="P634" i="2"/>
  <c r="AD633" i="2"/>
  <c r="AE633" i="2" s="1"/>
  <c r="AL633" i="2" s="1"/>
  <c r="Y633" i="2"/>
  <c r="X633" i="2"/>
  <c r="W633" i="2"/>
  <c r="R633" i="2"/>
  <c r="P633" i="2"/>
  <c r="T633" i="2" s="1"/>
  <c r="AD632" i="2"/>
  <c r="AE632" i="2" s="1"/>
  <c r="AG632" i="2" s="1"/>
  <c r="Y632" i="2"/>
  <c r="X632" i="2"/>
  <c r="W632" i="2"/>
  <c r="R632" i="2"/>
  <c r="P632" i="2"/>
  <c r="AD631" i="2"/>
  <c r="AE631" i="2" s="1"/>
  <c r="Y631" i="2"/>
  <c r="X631" i="2"/>
  <c r="W631" i="2"/>
  <c r="R631" i="2"/>
  <c r="P631" i="2"/>
  <c r="AL630" i="2"/>
  <c r="AG630" i="2"/>
  <c r="AE630" i="2"/>
  <c r="AF630" i="2" s="1"/>
  <c r="AD630" i="2"/>
  <c r="Y630" i="2"/>
  <c r="X630" i="2"/>
  <c r="W630" i="2"/>
  <c r="R630" i="2"/>
  <c r="P630" i="2"/>
  <c r="T630" i="2" s="1"/>
  <c r="AD629" i="2"/>
  <c r="AE629" i="2" s="1"/>
  <c r="AG629" i="2" s="1"/>
  <c r="Y629" i="2"/>
  <c r="X629" i="2"/>
  <c r="W629" i="2"/>
  <c r="R629" i="2"/>
  <c r="P629" i="2"/>
  <c r="AD628" i="2"/>
  <c r="AE628" i="2" s="1"/>
  <c r="AL628" i="2" s="1"/>
  <c r="Y628" i="2"/>
  <c r="X628" i="2"/>
  <c r="W628" i="2"/>
  <c r="R628" i="2"/>
  <c r="P628" i="2"/>
  <c r="T628" i="2" s="1"/>
  <c r="AD627" i="2"/>
  <c r="AE627" i="2" s="1"/>
  <c r="AG627" i="2" s="1"/>
  <c r="Y627" i="2"/>
  <c r="X627" i="2"/>
  <c r="W627" i="2"/>
  <c r="R627" i="2"/>
  <c r="P627" i="2"/>
  <c r="AD626" i="2"/>
  <c r="AE626" i="2" s="1"/>
  <c r="AF626" i="2" s="1"/>
  <c r="Y626" i="2"/>
  <c r="X626" i="2"/>
  <c r="W626" i="2"/>
  <c r="R626" i="2"/>
  <c r="P626" i="2"/>
  <c r="T626" i="2" s="1"/>
  <c r="AD625" i="2"/>
  <c r="AE625" i="2" s="1"/>
  <c r="AF625" i="2" s="1"/>
  <c r="Y625" i="2"/>
  <c r="X625" i="2"/>
  <c r="W625" i="2"/>
  <c r="R625" i="2"/>
  <c r="P625" i="2"/>
  <c r="AD624" i="2"/>
  <c r="AE624" i="2" s="1"/>
  <c r="Y624" i="2"/>
  <c r="X624" i="2"/>
  <c r="W624" i="2"/>
  <c r="R624" i="2"/>
  <c r="P624" i="2"/>
  <c r="T624" i="2" s="1"/>
  <c r="AD623" i="2"/>
  <c r="AE623" i="2" s="1"/>
  <c r="Y623" i="2"/>
  <c r="X623" i="2"/>
  <c r="W623" i="2"/>
  <c r="R623" i="2"/>
  <c r="P623" i="2"/>
  <c r="AD622" i="2"/>
  <c r="AE622" i="2" s="1"/>
  <c r="Y622" i="2"/>
  <c r="X622" i="2"/>
  <c r="W622" i="2"/>
  <c r="R622" i="2"/>
  <c r="P622" i="2"/>
  <c r="AD621" i="2"/>
  <c r="AE621" i="2" s="1"/>
  <c r="Y621" i="2"/>
  <c r="X621" i="2"/>
  <c r="W621" i="2"/>
  <c r="R621" i="2"/>
  <c r="P621" i="2"/>
  <c r="AD620" i="2"/>
  <c r="AE620" i="2" s="1"/>
  <c r="Y620" i="2"/>
  <c r="X620" i="2"/>
  <c r="W620" i="2"/>
  <c r="R620" i="2"/>
  <c r="P620" i="2"/>
  <c r="AD619" i="2"/>
  <c r="AE619" i="2" s="1"/>
  <c r="Y619" i="2"/>
  <c r="X619" i="2"/>
  <c r="W619" i="2"/>
  <c r="R619" i="2"/>
  <c r="P619" i="2"/>
  <c r="AD618" i="2"/>
  <c r="AE618" i="2" s="1"/>
  <c r="AF618" i="2" s="1"/>
  <c r="Y618" i="2"/>
  <c r="X618" i="2"/>
  <c r="W618" i="2"/>
  <c r="R618" i="2"/>
  <c r="P618" i="2"/>
  <c r="AL617" i="2"/>
  <c r="AD617" i="2"/>
  <c r="AE617" i="2" s="1"/>
  <c r="AF617" i="2" s="1"/>
  <c r="Y617" i="2"/>
  <c r="X617" i="2"/>
  <c r="W617" i="2"/>
  <c r="R617" i="2"/>
  <c r="P617" i="2"/>
  <c r="T617" i="2" s="1"/>
  <c r="AD616" i="2"/>
  <c r="AE616" i="2" s="1"/>
  <c r="Y616" i="2"/>
  <c r="X616" i="2"/>
  <c r="W616" i="2"/>
  <c r="R616" i="2"/>
  <c r="P616" i="2"/>
  <c r="AE615" i="2"/>
  <c r="AD615" i="2"/>
  <c r="Y615" i="2"/>
  <c r="X615" i="2"/>
  <c r="W615" i="2"/>
  <c r="R615" i="2"/>
  <c r="P615" i="2"/>
  <c r="AD614" i="2"/>
  <c r="AE614" i="2" s="1"/>
  <c r="AL614" i="2" s="1"/>
  <c r="Y614" i="2"/>
  <c r="X614" i="2"/>
  <c r="W614" i="2"/>
  <c r="R614" i="2"/>
  <c r="P614" i="2"/>
  <c r="AD613" i="2"/>
  <c r="AE613" i="2" s="1"/>
  <c r="AG613" i="2" s="1"/>
  <c r="Y613" i="2"/>
  <c r="X613" i="2"/>
  <c r="W613" i="2"/>
  <c r="R613" i="2"/>
  <c r="P613" i="2"/>
  <c r="AD612" i="2"/>
  <c r="AE612" i="2" s="1"/>
  <c r="AF612" i="2" s="1"/>
  <c r="Y612" i="2"/>
  <c r="X612" i="2"/>
  <c r="W612" i="2"/>
  <c r="R612" i="2"/>
  <c r="P612" i="2"/>
  <c r="AD611" i="2"/>
  <c r="AE611" i="2" s="1"/>
  <c r="AF611" i="2" s="1"/>
  <c r="Y611" i="2"/>
  <c r="X611" i="2"/>
  <c r="W611" i="2"/>
  <c r="R611" i="2"/>
  <c r="P611" i="2"/>
  <c r="AD610" i="2"/>
  <c r="AE610" i="2" s="1"/>
  <c r="AF610" i="2" s="1"/>
  <c r="Y610" i="2"/>
  <c r="X610" i="2"/>
  <c r="W610" i="2"/>
  <c r="R610" i="2"/>
  <c r="P610" i="2"/>
  <c r="AD609" i="2"/>
  <c r="AE609" i="2" s="1"/>
  <c r="AG609" i="2" s="1"/>
  <c r="Y609" i="2"/>
  <c r="X609" i="2"/>
  <c r="W609" i="2"/>
  <c r="R609" i="2"/>
  <c r="P609" i="2"/>
  <c r="T609" i="2" s="1"/>
  <c r="AD608" i="2"/>
  <c r="AE608" i="2" s="1"/>
  <c r="Y608" i="2"/>
  <c r="X608" i="2"/>
  <c r="W608" i="2"/>
  <c r="R608" i="2"/>
  <c r="P608" i="2"/>
  <c r="AD607" i="2"/>
  <c r="AE607" i="2" s="1"/>
  <c r="AL607" i="2" s="1"/>
  <c r="Y607" i="2"/>
  <c r="X607" i="2"/>
  <c r="W607" i="2"/>
  <c r="R607" i="2"/>
  <c r="P607" i="2"/>
  <c r="T607" i="2" s="1"/>
  <c r="AE606" i="2"/>
  <c r="AG606" i="2" s="1"/>
  <c r="AD606" i="2"/>
  <c r="Y606" i="2"/>
  <c r="X606" i="2"/>
  <c r="W606" i="2"/>
  <c r="R606" i="2"/>
  <c r="P606" i="2"/>
  <c r="AD605" i="2"/>
  <c r="AE605" i="2" s="1"/>
  <c r="AG605" i="2" s="1"/>
  <c r="Y605" i="2"/>
  <c r="X605" i="2"/>
  <c r="W605" i="2"/>
  <c r="R605" i="2"/>
  <c r="P605" i="2"/>
  <c r="AD604" i="2"/>
  <c r="AE604" i="2" s="1"/>
  <c r="AF604" i="2" s="1"/>
  <c r="Y604" i="2"/>
  <c r="X604" i="2"/>
  <c r="W604" i="2"/>
  <c r="R604" i="2"/>
  <c r="P604" i="2"/>
  <c r="AD603" i="2"/>
  <c r="AE603" i="2" s="1"/>
  <c r="Y603" i="2"/>
  <c r="X603" i="2"/>
  <c r="W603" i="2"/>
  <c r="R603" i="2"/>
  <c r="P603" i="2"/>
  <c r="AD602" i="2"/>
  <c r="AE602" i="2" s="1"/>
  <c r="Y602" i="2"/>
  <c r="X602" i="2"/>
  <c r="W602" i="2"/>
  <c r="R602" i="2"/>
  <c r="P602" i="2"/>
  <c r="T602" i="2" s="1"/>
  <c r="AD601" i="2"/>
  <c r="AE601" i="2" s="1"/>
  <c r="Y601" i="2"/>
  <c r="X601" i="2"/>
  <c r="W601" i="2"/>
  <c r="R601" i="2"/>
  <c r="P601" i="2"/>
  <c r="T601" i="2" s="1"/>
  <c r="AD600" i="2"/>
  <c r="AE600" i="2" s="1"/>
  <c r="Y600" i="2"/>
  <c r="X600" i="2"/>
  <c r="W600" i="2"/>
  <c r="R600" i="2"/>
  <c r="P600" i="2"/>
  <c r="AD599" i="2"/>
  <c r="AE599" i="2" s="1"/>
  <c r="Y599" i="2"/>
  <c r="X599" i="2"/>
  <c r="W599" i="2"/>
  <c r="R599" i="2"/>
  <c r="P599" i="2"/>
  <c r="AD598" i="2"/>
  <c r="AE598" i="2" s="1"/>
  <c r="Y598" i="2"/>
  <c r="X598" i="2"/>
  <c r="W598" i="2"/>
  <c r="R598" i="2"/>
  <c r="P598" i="2"/>
  <c r="T598" i="2" s="1"/>
  <c r="U598" i="2" s="1"/>
  <c r="AD597" i="2"/>
  <c r="AE597" i="2" s="1"/>
  <c r="AF597" i="2" s="1"/>
  <c r="Y597" i="2"/>
  <c r="X597" i="2"/>
  <c r="W597" i="2"/>
  <c r="R597" i="2"/>
  <c r="P597" i="2"/>
  <c r="AD596" i="2"/>
  <c r="AE596" i="2" s="1"/>
  <c r="Y596" i="2"/>
  <c r="X596" i="2"/>
  <c r="W596" i="2"/>
  <c r="R596" i="2"/>
  <c r="P596" i="2"/>
  <c r="AD595" i="2"/>
  <c r="AE595" i="2" s="1"/>
  <c r="Y595" i="2"/>
  <c r="X595" i="2"/>
  <c r="W595" i="2"/>
  <c r="R595" i="2"/>
  <c r="P595" i="2"/>
  <c r="T595" i="2" s="1"/>
  <c r="AD594" i="2"/>
  <c r="AE594" i="2" s="1"/>
  <c r="Y594" i="2"/>
  <c r="X594" i="2"/>
  <c r="W594" i="2"/>
  <c r="R594" i="2"/>
  <c r="P594" i="2"/>
  <c r="T594" i="2" s="1"/>
  <c r="U594" i="2" s="1"/>
  <c r="AD593" i="2"/>
  <c r="AE593" i="2" s="1"/>
  <c r="Y593" i="2"/>
  <c r="X593" i="2"/>
  <c r="W593" i="2"/>
  <c r="R593" i="2"/>
  <c r="P593" i="2"/>
  <c r="AD592" i="2"/>
  <c r="AE592" i="2" s="1"/>
  <c r="Y592" i="2"/>
  <c r="X592" i="2"/>
  <c r="W592" i="2"/>
  <c r="R592" i="2"/>
  <c r="P592" i="2"/>
  <c r="AD591" i="2"/>
  <c r="AE591" i="2" s="1"/>
  <c r="AF591" i="2" s="1"/>
  <c r="Y591" i="2"/>
  <c r="X591" i="2"/>
  <c r="W591" i="2"/>
  <c r="R591" i="2"/>
  <c r="P591" i="2"/>
  <c r="AD590" i="2"/>
  <c r="AE590" i="2" s="1"/>
  <c r="Y590" i="2"/>
  <c r="X590" i="2"/>
  <c r="W590" i="2"/>
  <c r="R590" i="2"/>
  <c r="T590" i="2" s="1"/>
  <c r="U590" i="2" s="1"/>
  <c r="P590" i="2"/>
  <c r="AD589" i="2"/>
  <c r="AE589" i="2" s="1"/>
  <c r="AF589" i="2" s="1"/>
  <c r="Y589" i="2"/>
  <c r="X589" i="2"/>
  <c r="W589" i="2"/>
  <c r="R589" i="2"/>
  <c r="P589" i="2"/>
  <c r="T589" i="2" s="1"/>
  <c r="AD588" i="2"/>
  <c r="AE588" i="2" s="1"/>
  <c r="Y588" i="2"/>
  <c r="X588" i="2"/>
  <c r="W588" i="2"/>
  <c r="R588" i="2"/>
  <c r="P588" i="2"/>
  <c r="T588" i="2" s="1"/>
  <c r="AD587" i="2"/>
  <c r="AE587" i="2" s="1"/>
  <c r="Y587" i="2"/>
  <c r="X587" i="2"/>
  <c r="W587" i="2"/>
  <c r="R587" i="2"/>
  <c r="P587" i="2"/>
  <c r="T587" i="2" s="1"/>
  <c r="AD586" i="2"/>
  <c r="AE586" i="2" s="1"/>
  <c r="Y586" i="2"/>
  <c r="X586" i="2"/>
  <c r="W586" i="2"/>
  <c r="R586" i="2"/>
  <c r="P586" i="2"/>
  <c r="AD585" i="2"/>
  <c r="AE585" i="2" s="1"/>
  <c r="Y585" i="2"/>
  <c r="X585" i="2"/>
  <c r="W585" i="2"/>
  <c r="R585" i="2"/>
  <c r="P585" i="2"/>
  <c r="T585" i="2" s="1"/>
  <c r="AD584" i="2"/>
  <c r="AE584" i="2" s="1"/>
  <c r="Y584" i="2"/>
  <c r="X584" i="2"/>
  <c r="W584" i="2"/>
  <c r="R584" i="2"/>
  <c r="P584" i="2"/>
  <c r="AD583" i="2"/>
  <c r="AE583" i="2" s="1"/>
  <c r="Y583" i="2"/>
  <c r="X583" i="2"/>
  <c r="W583" i="2"/>
  <c r="R583" i="2"/>
  <c r="P583" i="2"/>
  <c r="T583" i="2" s="1"/>
  <c r="U583" i="2" s="1"/>
  <c r="AD582" i="2"/>
  <c r="AE582" i="2" s="1"/>
  <c r="Y582" i="2"/>
  <c r="X582" i="2"/>
  <c r="W582" i="2"/>
  <c r="R582" i="2"/>
  <c r="P582" i="2"/>
  <c r="AD581" i="2"/>
  <c r="AE581" i="2" s="1"/>
  <c r="AF581" i="2" s="1"/>
  <c r="Y581" i="2"/>
  <c r="X581" i="2"/>
  <c r="W581" i="2"/>
  <c r="R581" i="2"/>
  <c r="P581" i="2"/>
  <c r="T581" i="2" s="1"/>
  <c r="S581" i="2" s="1"/>
  <c r="AD580" i="2"/>
  <c r="AE580" i="2" s="1"/>
  <c r="Y580" i="2"/>
  <c r="X580" i="2"/>
  <c r="W580" i="2"/>
  <c r="R580" i="2"/>
  <c r="P580" i="2"/>
  <c r="AL579" i="2"/>
  <c r="AE579" i="2"/>
  <c r="AG579" i="2" s="1"/>
  <c r="AD579" i="2"/>
  <c r="Y579" i="2"/>
  <c r="X579" i="2"/>
  <c r="W579" i="2"/>
  <c r="R579" i="2"/>
  <c r="P579" i="2"/>
  <c r="AD578" i="2"/>
  <c r="AE578" i="2" s="1"/>
  <c r="AL578" i="2" s="1"/>
  <c r="Y578" i="2"/>
  <c r="X578" i="2"/>
  <c r="W578" i="2"/>
  <c r="R578" i="2"/>
  <c r="P578" i="2"/>
  <c r="AD577" i="2"/>
  <c r="AE577" i="2" s="1"/>
  <c r="Y577" i="2"/>
  <c r="X577" i="2"/>
  <c r="W577" i="2"/>
  <c r="R577" i="2"/>
  <c r="P577" i="2"/>
  <c r="AD576" i="2"/>
  <c r="AE576" i="2" s="1"/>
  <c r="AG576" i="2" s="1"/>
  <c r="Y576" i="2"/>
  <c r="X576" i="2"/>
  <c r="W576" i="2"/>
  <c r="R576" i="2"/>
  <c r="P576" i="2"/>
  <c r="AE575" i="2"/>
  <c r="AF575" i="2" s="1"/>
  <c r="AD575" i="2"/>
  <c r="Y575" i="2"/>
  <c r="X575" i="2"/>
  <c r="W575" i="2"/>
  <c r="R575" i="2"/>
  <c r="P575" i="2"/>
  <c r="T575" i="2" s="1"/>
  <c r="AD574" i="2"/>
  <c r="AE574" i="2" s="1"/>
  <c r="Y574" i="2"/>
  <c r="X574" i="2"/>
  <c r="W574" i="2"/>
  <c r="R574" i="2"/>
  <c r="T574" i="2" s="1"/>
  <c r="U574" i="2" s="1"/>
  <c r="P574" i="2"/>
  <c r="AD573" i="2"/>
  <c r="AE573" i="2" s="1"/>
  <c r="AF573" i="2" s="1"/>
  <c r="Y573" i="2"/>
  <c r="X573" i="2"/>
  <c r="W573" i="2"/>
  <c r="R573" i="2"/>
  <c r="P573" i="2"/>
  <c r="T573" i="2" s="1"/>
  <c r="AD572" i="2"/>
  <c r="AE572" i="2" s="1"/>
  <c r="Y572" i="2"/>
  <c r="X572" i="2"/>
  <c r="W572" i="2"/>
  <c r="R572" i="2"/>
  <c r="P572" i="2"/>
  <c r="AD571" i="2"/>
  <c r="AE571" i="2" s="1"/>
  <c r="Y571" i="2"/>
  <c r="X571" i="2"/>
  <c r="W571" i="2"/>
  <c r="R571" i="2"/>
  <c r="P571" i="2"/>
  <c r="AD570" i="2"/>
  <c r="AE570" i="2" s="1"/>
  <c r="Y570" i="2"/>
  <c r="X570" i="2"/>
  <c r="W570" i="2"/>
  <c r="R570" i="2"/>
  <c r="P570" i="2"/>
  <c r="AD569" i="2"/>
  <c r="AE569" i="2" s="1"/>
  <c r="Y569" i="2"/>
  <c r="X569" i="2"/>
  <c r="W569" i="2"/>
  <c r="R569" i="2"/>
  <c r="P569" i="2"/>
  <c r="AD568" i="2"/>
  <c r="AE568" i="2" s="1"/>
  <c r="Y568" i="2"/>
  <c r="X568" i="2"/>
  <c r="W568" i="2"/>
  <c r="R568" i="2"/>
  <c r="P568" i="2"/>
  <c r="AE567" i="2"/>
  <c r="AD567" i="2"/>
  <c r="Y567" i="2"/>
  <c r="X567" i="2"/>
  <c r="W567" i="2"/>
  <c r="R567" i="2"/>
  <c r="P567" i="2"/>
  <c r="T567" i="2" s="1"/>
  <c r="U567" i="2" s="1"/>
  <c r="AD566" i="2"/>
  <c r="AE566" i="2" s="1"/>
  <c r="Y566" i="2"/>
  <c r="X566" i="2"/>
  <c r="W566" i="2"/>
  <c r="R566" i="2"/>
  <c r="P566" i="2"/>
  <c r="T566" i="2" s="1"/>
  <c r="U566" i="2" s="1"/>
  <c r="AD565" i="2"/>
  <c r="AE565" i="2" s="1"/>
  <c r="AF565" i="2" s="1"/>
  <c r="Y565" i="2"/>
  <c r="X565" i="2"/>
  <c r="W565" i="2"/>
  <c r="R565" i="2"/>
  <c r="T565" i="2" s="1"/>
  <c r="P565" i="2"/>
  <c r="AE564" i="2"/>
  <c r="AD564" i="2"/>
  <c r="Y564" i="2"/>
  <c r="X564" i="2"/>
  <c r="W564" i="2"/>
  <c r="R564" i="2"/>
  <c r="P564" i="2"/>
  <c r="T564" i="2" s="1"/>
  <c r="AD563" i="2"/>
  <c r="AE563" i="2" s="1"/>
  <c r="Y563" i="2"/>
  <c r="X563" i="2"/>
  <c r="W563" i="2"/>
  <c r="R563" i="2"/>
  <c r="P563" i="2"/>
  <c r="AD562" i="2"/>
  <c r="AE562" i="2" s="1"/>
  <c r="Y562" i="2"/>
  <c r="X562" i="2"/>
  <c r="W562" i="2"/>
  <c r="R562" i="2"/>
  <c r="P562" i="2"/>
  <c r="T562" i="2" s="1"/>
  <c r="U562" i="2" s="1"/>
  <c r="AD561" i="2"/>
  <c r="AE561" i="2" s="1"/>
  <c r="Y561" i="2"/>
  <c r="X561" i="2"/>
  <c r="W561" i="2"/>
  <c r="R561" i="2"/>
  <c r="P561" i="2"/>
  <c r="AE560" i="2"/>
  <c r="AD560" i="2"/>
  <c r="Y560" i="2"/>
  <c r="X560" i="2"/>
  <c r="W560" i="2"/>
  <c r="R560" i="2"/>
  <c r="P560" i="2"/>
  <c r="AD559" i="2"/>
  <c r="AE559" i="2" s="1"/>
  <c r="AF559" i="2" s="1"/>
  <c r="Y559" i="2"/>
  <c r="X559" i="2"/>
  <c r="W559" i="2"/>
  <c r="R559" i="2"/>
  <c r="P559" i="2"/>
  <c r="AD558" i="2"/>
  <c r="AE558" i="2" s="1"/>
  <c r="Y558" i="2"/>
  <c r="X558" i="2"/>
  <c r="W558" i="2"/>
  <c r="R558" i="2"/>
  <c r="P558" i="2"/>
  <c r="T558" i="2" s="1"/>
  <c r="U558" i="2" s="1"/>
  <c r="AD557" i="2"/>
  <c r="AE557" i="2" s="1"/>
  <c r="Y557" i="2"/>
  <c r="X557" i="2"/>
  <c r="W557" i="2"/>
  <c r="R557" i="2"/>
  <c r="P557" i="2"/>
  <c r="T557" i="2" s="1"/>
  <c r="AD556" i="2"/>
  <c r="AE556" i="2" s="1"/>
  <c r="Y556" i="2"/>
  <c r="X556" i="2"/>
  <c r="W556" i="2"/>
  <c r="R556" i="2"/>
  <c r="P556" i="2"/>
  <c r="T556" i="2" s="1"/>
  <c r="AD555" i="2"/>
  <c r="AE555" i="2" s="1"/>
  <c r="Y555" i="2"/>
  <c r="X555" i="2"/>
  <c r="W555" i="2"/>
  <c r="R555" i="2"/>
  <c r="P555" i="2"/>
  <c r="AD554" i="2"/>
  <c r="AE554" i="2" s="1"/>
  <c r="Y554" i="2"/>
  <c r="X554" i="2"/>
  <c r="W554" i="2"/>
  <c r="R554" i="2"/>
  <c r="P554" i="2"/>
  <c r="T554" i="2" s="1"/>
  <c r="AD553" i="2"/>
  <c r="AE553" i="2" s="1"/>
  <c r="AL553" i="2" s="1"/>
  <c r="Y553" i="2"/>
  <c r="X553" i="2"/>
  <c r="W553" i="2"/>
  <c r="R553" i="2"/>
  <c r="P553" i="2"/>
  <c r="T553" i="2" s="1"/>
  <c r="AD552" i="2"/>
  <c r="AE552" i="2" s="1"/>
  <c r="AL552" i="2" s="1"/>
  <c r="Y552" i="2"/>
  <c r="X552" i="2"/>
  <c r="W552" i="2"/>
  <c r="R552" i="2"/>
  <c r="P552" i="2"/>
  <c r="AD551" i="2"/>
  <c r="AE551" i="2" s="1"/>
  <c r="AF551" i="2" s="1"/>
  <c r="Y551" i="2"/>
  <c r="X551" i="2"/>
  <c r="W551" i="2"/>
  <c r="R551" i="2"/>
  <c r="P551" i="2"/>
  <c r="AD550" i="2"/>
  <c r="AE550" i="2" s="1"/>
  <c r="Y550" i="2"/>
  <c r="X550" i="2"/>
  <c r="W550" i="2"/>
  <c r="R550" i="2"/>
  <c r="P550" i="2"/>
  <c r="T550" i="2" s="1"/>
  <c r="AD549" i="2"/>
  <c r="AE549" i="2" s="1"/>
  <c r="AF549" i="2" s="1"/>
  <c r="Y549" i="2"/>
  <c r="X549" i="2"/>
  <c r="W549" i="2"/>
  <c r="R549" i="2"/>
  <c r="P549" i="2"/>
  <c r="AD548" i="2"/>
  <c r="AE548" i="2" s="1"/>
  <c r="Y548" i="2"/>
  <c r="X548" i="2"/>
  <c r="W548" i="2"/>
  <c r="R548" i="2"/>
  <c r="P548" i="2"/>
  <c r="AE547" i="2"/>
  <c r="AF547" i="2" s="1"/>
  <c r="AD547" i="2"/>
  <c r="Y547" i="2"/>
  <c r="X547" i="2"/>
  <c r="W547" i="2"/>
  <c r="R547" i="2"/>
  <c r="P547" i="2"/>
  <c r="AD546" i="2"/>
  <c r="AE546" i="2" s="1"/>
  <c r="Y546" i="2"/>
  <c r="X546" i="2"/>
  <c r="W546" i="2"/>
  <c r="R546" i="2"/>
  <c r="P546" i="2"/>
  <c r="AD545" i="2"/>
  <c r="AE545" i="2" s="1"/>
  <c r="AL545" i="2" s="1"/>
  <c r="Y545" i="2"/>
  <c r="X545" i="2"/>
  <c r="W545" i="2"/>
  <c r="R545" i="2"/>
  <c r="P545" i="2"/>
  <c r="T545" i="2" s="1"/>
  <c r="AD544" i="2"/>
  <c r="AE544" i="2" s="1"/>
  <c r="AF544" i="2" s="1"/>
  <c r="Y544" i="2"/>
  <c r="X544" i="2"/>
  <c r="W544" i="2"/>
  <c r="R544" i="2"/>
  <c r="P544" i="2"/>
  <c r="T544" i="2" s="1"/>
  <c r="AD543" i="2"/>
  <c r="AE543" i="2" s="1"/>
  <c r="Y543" i="2"/>
  <c r="X543" i="2"/>
  <c r="W543" i="2"/>
  <c r="R543" i="2"/>
  <c r="P543" i="2"/>
  <c r="AD542" i="2"/>
  <c r="AE542" i="2" s="1"/>
  <c r="Y542" i="2"/>
  <c r="X542" i="2"/>
  <c r="W542" i="2"/>
  <c r="R542" i="2"/>
  <c r="P542" i="2"/>
  <c r="T542" i="2" s="1"/>
  <c r="AD541" i="2"/>
  <c r="AE541" i="2" s="1"/>
  <c r="AL541" i="2" s="1"/>
  <c r="Y541" i="2"/>
  <c r="X541" i="2"/>
  <c r="W541" i="2"/>
  <c r="R541" i="2"/>
  <c r="P541" i="2"/>
  <c r="T541" i="2" s="1"/>
  <c r="U541" i="2" s="1"/>
  <c r="AD540" i="2"/>
  <c r="AE540" i="2" s="1"/>
  <c r="Y540" i="2"/>
  <c r="X540" i="2"/>
  <c r="W540" i="2"/>
  <c r="R540" i="2"/>
  <c r="P540" i="2"/>
  <c r="AD539" i="2"/>
  <c r="AE539" i="2" s="1"/>
  <c r="Y539" i="2"/>
  <c r="X539" i="2"/>
  <c r="W539" i="2"/>
  <c r="R539" i="2"/>
  <c r="P539" i="2"/>
  <c r="AD538" i="2"/>
  <c r="AE538" i="2" s="1"/>
  <c r="Y538" i="2"/>
  <c r="X538" i="2"/>
  <c r="W538" i="2"/>
  <c r="R538" i="2"/>
  <c r="P538" i="2"/>
  <c r="AD537" i="2"/>
  <c r="AE537" i="2" s="1"/>
  <c r="Y537" i="2"/>
  <c r="X537" i="2"/>
  <c r="W537" i="2"/>
  <c r="R537" i="2"/>
  <c r="P537" i="2"/>
  <c r="AD536" i="2"/>
  <c r="AE536" i="2" s="1"/>
  <c r="Y536" i="2"/>
  <c r="X536" i="2"/>
  <c r="W536" i="2"/>
  <c r="R536" i="2"/>
  <c r="P536" i="2"/>
  <c r="AE535" i="2"/>
  <c r="AL535" i="2" s="1"/>
  <c r="AD535" i="2"/>
  <c r="Y535" i="2"/>
  <c r="X535" i="2"/>
  <c r="W535" i="2"/>
  <c r="R535" i="2"/>
  <c r="P535" i="2"/>
  <c r="AG534" i="2"/>
  <c r="AD534" i="2"/>
  <c r="AE534" i="2" s="1"/>
  <c r="Y534" i="2"/>
  <c r="X534" i="2"/>
  <c r="W534" i="2"/>
  <c r="R534" i="2"/>
  <c r="P534" i="2"/>
  <c r="AD533" i="2"/>
  <c r="Y533" i="2"/>
  <c r="V533" i="2"/>
  <c r="T533" i="2"/>
  <c r="S533" i="2" s="1"/>
  <c r="R533" i="2"/>
  <c r="P533" i="2"/>
  <c r="AD532" i="2"/>
  <c r="Y532" i="2"/>
  <c r="V532" i="2"/>
  <c r="W532" i="2" s="1"/>
  <c r="R532" i="2"/>
  <c r="P532" i="2"/>
  <c r="AD531" i="2"/>
  <c r="Y531" i="2"/>
  <c r="V531" i="2"/>
  <c r="W531" i="2" s="1"/>
  <c r="R531" i="2"/>
  <c r="T531" i="2" s="1"/>
  <c r="P531" i="2"/>
  <c r="AD530" i="2"/>
  <c r="Y530" i="2"/>
  <c r="V530" i="2"/>
  <c r="W530" i="2" s="1"/>
  <c r="R530" i="2"/>
  <c r="P530" i="2"/>
  <c r="T530" i="2" s="1"/>
  <c r="AD529" i="2"/>
  <c r="Y529" i="2"/>
  <c r="V529" i="2"/>
  <c r="X529" i="2" s="1"/>
  <c r="R529" i="2"/>
  <c r="P529" i="2"/>
  <c r="AD528" i="2"/>
  <c r="Y528" i="2"/>
  <c r="V528" i="2"/>
  <c r="X528" i="2" s="1"/>
  <c r="R528" i="2"/>
  <c r="P528" i="2"/>
  <c r="T528" i="2" s="1"/>
  <c r="AD527" i="2"/>
  <c r="Y527" i="2"/>
  <c r="X527" i="2"/>
  <c r="V527" i="2"/>
  <c r="W527" i="2" s="1"/>
  <c r="R527" i="2"/>
  <c r="P527" i="2"/>
  <c r="AD526" i="2"/>
  <c r="Y526" i="2"/>
  <c r="V526" i="2"/>
  <c r="R526" i="2"/>
  <c r="P526" i="2"/>
  <c r="AD525" i="2"/>
  <c r="Y525" i="2"/>
  <c r="V525" i="2"/>
  <c r="T525" i="2"/>
  <c r="U525" i="2" s="1"/>
  <c r="R525" i="2"/>
  <c r="P525" i="2"/>
  <c r="AD524" i="2"/>
  <c r="Y524" i="2"/>
  <c r="W524" i="2"/>
  <c r="V524" i="2"/>
  <c r="X524" i="2" s="1"/>
  <c r="R524" i="2"/>
  <c r="P524" i="2"/>
  <c r="AD523" i="2"/>
  <c r="Y523" i="2"/>
  <c r="V523" i="2"/>
  <c r="R523" i="2"/>
  <c r="P523" i="2"/>
  <c r="AD522" i="2"/>
  <c r="Y522" i="2"/>
  <c r="V522" i="2"/>
  <c r="W522" i="2" s="1"/>
  <c r="R522" i="2"/>
  <c r="P522" i="2"/>
  <c r="AD521" i="2"/>
  <c r="Y521" i="2"/>
  <c r="V521" i="2"/>
  <c r="R521" i="2"/>
  <c r="P521" i="2"/>
  <c r="AD520" i="2"/>
  <c r="Y520" i="2"/>
  <c r="W520" i="2"/>
  <c r="V520" i="2"/>
  <c r="R520" i="2"/>
  <c r="P520" i="2"/>
  <c r="AD519" i="2"/>
  <c r="Y519" i="2"/>
  <c r="V519" i="2"/>
  <c r="W519" i="2" s="1"/>
  <c r="R519" i="2"/>
  <c r="P519" i="2"/>
  <c r="T519" i="2" s="1"/>
  <c r="AD518" i="2"/>
  <c r="Y518" i="2"/>
  <c r="X518" i="2"/>
  <c r="V518" i="2"/>
  <c r="W518" i="2" s="1"/>
  <c r="R518" i="2"/>
  <c r="P518" i="2"/>
  <c r="AD517" i="2"/>
  <c r="Y517" i="2"/>
  <c r="V517" i="2"/>
  <c r="R517" i="2"/>
  <c r="P517" i="2"/>
  <c r="T517" i="2" s="1"/>
  <c r="AD516" i="2"/>
  <c r="AE516" i="2" s="1"/>
  <c r="Y516" i="2"/>
  <c r="W516" i="2"/>
  <c r="V516" i="2"/>
  <c r="X516" i="2" s="1"/>
  <c r="R516" i="2"/>
  <c r="P516" i="2"/>
  <c r="AD515" i="2"/>
  <c r="Y515" i="2"/>
  <c r="V515" i="2"/>
  <c r="W515" i="2" s="1"/>
  <c r="R515" i="2"/>
  <c r="P515" i="2"/>
  <c r="T515" i="2" s="1"/>
  <c r="AD514" i="2"/>
  <c r="Y514" i="2"/>
  <c r="V514" i="2"/>
  <c r="X514" i="2" s="1"/>
  <c r="R514" i="2"/>
  <c r="P514" i="2"/>
  <c r="AD513" i="2"/>
  <c r="Y513" i="2"/>
  <c r="V513" i="2"/>
  <c r="R513" i="2"/>
  <c r="P513" i="2"/>
  <c r="T513" i="2" s="1"/>
  <c r="AD512" i="2"/>
  <c r="Y512" i="2"/>
  <c r="V512" i="2"/>
  <c r="X512" i="2" s="1"/>
  <c r="R512" i="2"/>
  <c r="P512" i="2"/>
  <c r="AD511" i="2"/>
  <c r="Y511" i="2"/>
  <c r="V511" i="2"/>
  <c r="R511" i="2"/>
  <c r="P511" i="2"/>
  <c r="AD510" i="2"/>
  <c r="Y510" i="2"/>
  <c r="V510" i="2"/>
  <c r="R510" i="2"/>
  <c r="P510" i="2"/>
  <c r="AD509" i="2"/>
  <c r="Y509" i="2"/>
  <c r="V509" i="2"/>
  <c r="R509" i="2"/>
  <c r="P509" i="2"/>
  <c r="AD508" i="2"/>
  <c r="Y508" i="2"/>
  <c r="V508" i="2"/>
  <c r="X508" i="2" s="1"/>
  <c r="R508" i="2"/>
  <c r="P508" i="2"/>
  <c r="T508" i="2" s="1"/>
  <c r="AD507" i="2"/>
  <c r="Y507" i="2"/>
  <c r="V507" i="2"/>
  <c r="W507" i="2" s="1"/>
  <c r="R507" i="2"/>
  <c r="P507" i="2"/>
  <c r="AD506" i="2"/>
  <c r="Y506" i="2"/>
  <c r="V506" i="2"/>
  <c r="X506" i="2" s="1"/>
  <c r="R506" i="2"/>
  <c r="P506" i="2"/>
  <c r="AD505" i="2"/>
  <c r="Y505" i="2"/>
  <c r="V505" i="2"/>
  <c r="R505" i="2"/>
  <c r="P505" i="2"/>
  <c r="AD504" i="2"/>
  <c r="AE504" i="2" s="1"/>
  <c r="AF504" i="2" s="1"/>
  <c r="Y504" i="2"/>
  <c r="W504" i="2"/>
  <c r="V504" i="2"/>
  <c r="X504" i="2" s="1"/>
  <c r="R504" i="2"/>
  <c r="P504" i="2"/>
  <c r="AD503" i="2"/>
  <c r="Y503" i="2"/>
  <c r="V503" i="2"/>
  <c r="W503" i="2" s="1"/>
  <c r="R503" i="2"/>
  <c r="P503" i="2"/>
  <c r="AD502" i="2"/>
  <c r="Y502" i="2"/>
  <c r="V502" i="2"/>
  <c r="R502" i="2"/>
  <c r="P502" i="2"/>
  <c r="AD501" i="2"/>
  <c r="Y501" i="2"/>
  <c r="V501" i="2"/>
  <c r="R501" i="2"/>
  <c r="P501" i="2"/>
  <c r="AD500" i="2"/>
  <c r="Y500" i="2"/>
  <c r="V500" i="2"/>
  <c r="X500" i="2" s="1"/>
  <c r="R500" i="2"/>
  <c r="T500" i="2" s="1"/>
  <c r="P500" i="2"/>
  <c r="AD499" i="2"/>
  <c r="Y499" i="2"/>
  <c r="V499" i="2"/>
  <c r="W499" i="2" s="1"/>
  <c r="R499" i="2"/>
  <c r="P499" i="2"/>
  <c r="AD498" i="2"/>
  <c r="Y498" i="2"/>
  <c r="V498" i="2"/>
  <c r="X498" i="2" s="1"/>
  <c r="R498" i="2"/>
  <c r="P498" i="2"/>
  <c r="AD497" i="2"/>
  <c r="Y497" i="2"/>
  <c r="V497" i="2"/>
  <c r="R497" i="2"/>
  <c r="P497" i="2"/>
  <c r="AD496" i="2"/>
  <c r="Y496" i="2"/>
  <c r="V496" i="2"/>
  <c r="X496" i="2" s="1"/>
  <c r="R496" i="2"/>
  <c r="P496" i="2"/>
  <c r="AD495" i="2"/>
  <c r="Y495" i="2"/>
  <c r="V495" i="2"/>
  <c r="W495" i="2" s="1"/>
  <c r="R495" i="2"/>
  <c r="P495" i="2"/>
  <c r="AD494" i="2"/>
  <c r="Y494" i="2"/>
  <c r="V494" i="2"/>
  <c r="R494" i="2"/>
  <c r="P494" i="2"/>
  <c r="AD493" i="2"/>
  <c r="Y493" i="2"/>
  <c r="V493" i="2"/>
  <c r="R493" i="2"/>
  <c r="T493" i="2" s="1"/>
  <c r="P493" i="2"/>
  <c r="AD492" i="2"/>
  <c r="Y492" i="2"/>
  <c r="V492" i="2"/>
  <c r="R492" i="2"/>
  <c r="P492" i="2"/>
  <c r="T492" i="2" s="1"/>
  <c r="AD491" i="2"/>
  <c r="Y491" i="2"/>
  <c r="V491" i="2"/>
  <c r="W491" i="2" s="1"/>
  <c r="R491" i="2"/>
  <c r="P491" i="2"/>
  <c r="AD490" i="2"/>
  <c r="Y490" i="2"/>
  <c r="V490" i="2"/>
  <c r="AE490" i="2" s="1"/>
  <c r="R490" i="2"/>
  <c r="P490" i="2"/>
  <c r="AD489" i="2"/>
  <c r="Y489" i="2"/>
  <c r="V489" i="2"/>
  <c r="R489" i="2"/>
  <c r="P489" i="2"/>
  <c r="AD488" i="2"/>
  <c r="Y488" i="2"/>
  <c r="V488" i="2"/>
  <c r="W488" i="2" s="1"/>
  <c r="R488" i="2"/>
  <c r="P488" i="2"/>
  <c r="AD487" i="2"/>
  <c r="Y487" i="2"/>
  <c r="V487" i="2"/>
  <c r="R487" i="2"/>
  <c r="P487" i="2"/>
  <c r="AD486" i="2"/>
  <c r="Y486" i="2"/>
  <c r="V486" i="2"/>
  <c r="R486" i="2"/>
  <c r="P486" i="2"/>
  <c r="AD485" i="2"/>
  <c r="Y485" i="2"/>
  <c r="V485" i="2"/>
  <c r="R485" i="2"/>
  <c r="P485" i="2"/>
  <c r="T485" i="2" s="1"/>
  <c r="S485" i="2" s="1"/>
  <c r="AD484" i="2"/>
  <c r="Y484" i="2"/>
  <c r="V484" i="2"/>
  <c r="R484" i="2"/>
  <c r="P484" i="2"/>
  <c r="AD483" i="2"/>
  <c r="Y483" i="2"/>
  <c r="V483" i="2"/>
  <c r="R483" i="2"/>
  <c r="P483" i="2"/>
  <c r="AD482" i="2"/>
  <c r="Y482" i="2"/>
  <c r="V482" i="2"/>
  <c r="R482" i="2"/>
  <c r="P482" i="2"/>
  <c r="AD481" i="2"/>
  <c r="Y481" i="2"/>
  <c r="V481" i="2"/>
  <c r="R481" i="2"/>
  <c r="P481" i="2"/>
  <c r="T481" i="2" s="1"/>
  <c r="S481" i="2" s="1"/>
  <c r="AD480" i="2"/>
  <c r="Y480" i="2"/>
  <c r="V480" i="2"/>
  <c r="R480" i="2"/>
  <c r="P480" i="2"/>
  <c r="T480" i="2" s="1"/>
  <c r="U480" i="2" s="1"/>
  <c r="AD479" i="2"/>
  <c r="Y479" i="2"/>
  <c r="V479" i="2"/>
  <c r="W479" i="2" s="1"/>
  <c r="R479" i="2"/>
  <c r="P479" i="2"/>
  <c r="T479" i="2" s="1"/>
  <c r="AD478" i="2"/>
  <c r="Y478" i="2"/>
  <c r="V478" i="2"/>
  <c r="R478" i="2"/>
  <c r="P478" i="2"/>
  <c r="AD477" i="2"/>
  <c r="Y477" i="2"/>
  <c r="W477" i="2"/>
  <c r="V477" i="2"/>
  <c r="X477" i="2" s="1"/>
  <c r="R477" i="2"/>
  <c r="P477" i="2"/>
  <c r="AD476" i="2"/>
  <c r="Y476" i="2"/>
  <c r="V476" i="2"/>
  <c r="W476" i="2" s="1"/>
  <c r="R476" i="2"/>
  <c r="P476" i="2"/>
  <c r="T476" i="2" s="1"/>
  <c r="AD475" i="2"/>
  <c r="Y475" i="2"/>
  <c r="V475" i="2"/>
  <c r="W475" i="2" s="1"/>
  <c r="R475" i="2"/>
  <c r="P475" i="2"/>
  <c r="AD474" i="2"/>
  <c r="Y474" i="2"/>
  <c r="V474" i="2"/>
  <c r="R474" i="2"/>
  <c r="P474" i="2"/>
  <c r="T474" i="2" s="1"/>
  <c r="U474" i="2" s="1"/>
  <c r="AD473" i="2"/>
  <c r="Y473" i="2"/>
  <c r="V473" i="2"/>
  <c r="R473" i="2"/>
  <c r="T473" i="2" s="1"/>
  <c r="P473" i="2"/>
  <c r="AD472" i="2"/>
  <c r="Y472" i="2"/>
  <c r="V472" i="2"/>
  <c r="W472" i="2" s="1"/>
  <c r="R472" i="2"/>
  <c r="P472" i="2"/>
  <c r="T472" i="2" s="1"/>
  <c r="AD471" i="2"/>
  <c r="Y471" i="2"/>
  <c r="V471" i="2"/>
  <c r="X471" i="2" s="1"/>
  <c r="R471" i="2"/>
  <c r="P471" i="2"/>
  <c r="AD470" i="2"/>
  <c r="Y470" i="2"/>
  <c r="V470" i="2"/>
  <c r="R470" i="2"/>
  <c r="P470" i="2"/>
  <c r="T470" i="2" s="1"/>
  <c r="AD469" i="2"/>
  <c r="Y469" i="2"/>
  <c r="V469" i="2"/>
  <c r="R469" i="2"/>
  <c r="P469" i="2"/>
  <c r="T469" i="2" s="1"/>
  <c r="AD468" i="2"/>
  <c r="AE468" i="2" s="1"/>
  <c r="Y468" i="2"/>
  <c r="W468" i="2"/>
  <c r="V468" i="2"/>
  <c r="X468" i="2" s="1"/>
  <c r="R468" i="2"/>
  <c r="P468" i="2"/>
  <c r="T468" i="2" s="1"/>
  <c r="AD467" i="2"/>
  <c r="Y467" i="2"/>
  <c r="V467" i="2"/>
  <c r="X467" i="2" s="1"/>
  <c r="R467" i="2"/>
  <c r="P467" i="2"/>
  <c r="AD466" i="2"/>
  <c r="Y466" i="2"/>
  <c r="X466" i="2"/>
  <c r="V466" i="2"/>
  <c r="R466" i="2"/>
  <c r="P466" i="2"/>
  <c r="T466" i="2" s="1"/>
  <c r="AD465" i="2"/>
  <c r="Y465" i="2"/>
  <c r="V465" i="2"/>
  <c r="R465" i="2"/>
  <c r="P465" i="2"/>
  <c r="T465" i="2" s="1"/>
  <c r="AD464" i="2"/>
  <c r="Y464" i="2"/>
  <c r="V464" i="2"/>
  <c r="R464" i="2"/>
  <c r="P464" i="2"/>
  <c r="AD463" i="2"/>
  <c r="Y463" i="2"/>
  <c r="X463" i="2"/>
  <c r="W463" i="2"/>
  <c r="V463" i="2"/>
  <c r="R463" i="2"/>
  <c r="P463" i="2"/>
  <c r="T463" i="2" s="1"/>
  <c r="AD462" i="2"/>
  <c r="Y462" i="2"/>
  <c r="V462" i="2"/>
  <c r="R462" i="2"/>
  <c r="P462" i="2"/>
  <c r="AD461" i="2"/>
  <c r="Y461" i="2"/>
  <c r="V461" i="2"/>
  <c r="R461" i="2"/>
  <c r="P461" i="2"/>
  <c r="AD460" i="2"/>
  <c r="Y460" i="2"/>
  <c r="V460" i="2"/>
  <c r="W460" i="2" s="1"/>
  <c r="R460" i="2"/>
  <c r="P460" i="2"/>
  <c r="AD459" i="2"/>
  <c r="Y459" i="2"/>
  <c r="V459" i="2"/>
  <c r="X459" i="2" s="1"/>
  <c r="R459" i="2"/>
  <c r="P459" i="2"/>
  <c r="T459" i="2" s="1"/>
  <c r="AD458" i="2"/>
  <c r="Y458" i="2"/>
  <c r="V458" i="2"/>
  <c r="X458" i="2" s="1"/>
  <c r="R458" i="2"/>
  <c r="T458" i="2" s="1"/>
  <c r="P458" i="2"/>
  <c r="AD457" i="2"/>
  <c r="Y457" i="2"/>
  <c r="V457" i="2"/>
  <c r="R457" i="2"/>
  <c r="P457" i="2"/>
  <c r="T457" i="2" s="1"/>
  <c r="AD456" i="2"/>
  <c r="AE456" i="2" s="1"/>
  <c r="AF456" i="2" s="1"/>
  <c r="Y456" i="2"/>
  <c r="X456" i="2"/>
  <c r="V456" i="2"/>
  <c r="W456" i="2" s="1"/>
  <c r="R456" i="2"/>
  <c r="P456" i="2"/>
  <c r="AD455" i="2"/>
  <c r="Y455" i="2"/>
  <c r="V455" i="2"/>
  <c r="W455" i="2" s="1"/>
  <c r="R455" i="2"/>
  <c r="P455" i="2"/>
  <c r="AD454" i="2"/>
  <c r="Y454" i="2"/>
  <c r="X454" i="2"/>
  <c r="V454" i="2"/>
  <c r="R454" i="2"/>
  <c r="P454" i="2"/>
  <c r="T454" i="2" s="1"/>
  <c r="AD453" i="2"/>
  <c r="Y453" i="2"/>
  <c r="V453" i="2"/>
  <c r="R453" i="2"/>
  <c r="P453" i="2"/>
  <c r="AD452" i="2"/>
  <c r="Y452" i="2"/>
  <c r="W452" i="2"/>
  <c r="V452" i="2"/>
  <c r="R452" i="2"/>
  <c r="T452" i="2" s="1"/>
  <c r="P452" i="2"/>
  <c r="AD451" i="2"/>
  <c r="Y451" i="2"/>
  <c r="X451" i="2"/>
  <c r="W451" i="2"/>
  <c r="V451" i="2"/>
  <c r="R451" i="2"/>
  <c r="P451" i="2"/>
  <c r="T451" i="2" s="1"/>
  <c r="AD450" i="2"/>
  <c r="Y450" i="2"/>
  <c r="V450" i="2"/>
  <c r="R450" i="2"/>
  <c r="P450" i="2"/>
  <c r="AD449" i="2"/>
  <c r="Y449" i="2"/>
  <c r="V449" i="2"/>
  <c r="R449" i="2"/>
  <c r="P449" i="2"/>
  <c r="AD448" i="2"/>
  <c r="Y448" i="2"/>
  <c r="V448" i="2"/>
  <c r="X448" i="2" s="1"/>
  <c r="R448" i="2"/>
  <c r="P448" i="2"/>
  <c r="AD447" i="2"/>
  <c r="Y447" i="2"/>
  <c r="V447" i="2"/>
  <c r="R447" i="2"/>
  <c r="P447" i="2"/>
  <c r="T447" i="2" s="1"/>
  <c r="AD446" i="2"/>
  <c r="Y446" i="2"/>
  <c r="V446" i="2"/>
  <c r="R446" i="2"/>
  <c r="P446" i="2"/>
  <c r="T446" i="2" s="1"/>
  <c r="AD445" i="2"/>
  <c r="Y445" i="2"/>
  <c r="V445" i="2"/>
  <c r="R445" i="2"/>
  <c r="P445" i="2"/>
  <c r="T445" i="2" s="1"/>
  <c r="AD444" i="2"/>
  <c r="Y444" i="2"/>
  <c r="V444" i="2"/>
  <c r="X444" i="2" s="1"/>
  <c r="R444" i="2"/>
  <c r="P444" i="2"/>
  <c r="T444" i="2" s="1"/>
  <c r="AD443" i="2"/>
  <c r="Y443" i="2"/>
  <c r="V443" i="2"/>
  <c r="R443" i="2"/>
  <c r="P443" i="2"/>
  <c r="AD442" i="2"/>
  <c r="Y442" i="2"/>
  <c r="V442" i="2"/>
  <c r="R442" i="2"/>
  <c r="P442" i="2"/>
  <c r="AD441" i="2"/>
  <c r="Y441" i="2"/>
  <c r="V441" i="2"/>
  <c r="R441" i="2"/>
  <c r="P441" i="2"/>
  <c r="T441" i="2" s="1"/>
  <c r="AD440" i="2"/>
  <c r="Y440" i="2"/>
  <c r="V440" i="2"/>
  <c r="X440" i="2" s="1"/>
  <c r="R440" i="2"/>
  <c r="T440" i="2" s="1"/>
  <c r="P440" i="2"/>
  <c r="AD439" i="2"/>
  <c r="Y439" i="2"/>
  <c r="V439" i="2"/>
  <c r="R439" i="2"/>
  <c r="P439" i="2"/>
  <c r="T439" i="2" s="1"/>
  <c r="AD438" i="2"/>
  <c r="Y438" i="2"/>
  <c r="V438" i="2"/>
  <c r="R438" i="2"/>
  <c r="P438" i="2"/>
  <c r="AD437" i="2"/>
  <c r="Y437" i="2"/>
  <c r="V437" i="2"/>
  <c r="R437" i="2"/>
  <c r="P437" i="2"/>
  <c r="AD436" i="2"/>
  <c r="Y436" i="2"/>
  <c r="V436" i="2"/>
  <c r="X436" i="2" s="1"/>
  <c r="R436" i="2"/>
  <c r="P436" i="2"/>
  <c r="AD435" i="2"/>
  <c r="Y435" i="2"/>
  <c r="X435" i="2"/>
  <c r="V435" i="2"/>
  <c r="W435" i="2" s="1"/>
  <c r="R435" i="2"/>
  <c r="P435" i="2"/>
  <c r="AD434" i="2"/>
  <c r="Y434" i="2"/>
  <c r="V434" i="2"/>
  <c r="X434" i="2" s="1"/>
  <c r="R434" i="2"/>
  <c r="P434" i="2"/>
  <c r="T434" i="2" s="1"/>
  <c r="AD433" i="2"/>
  <c r="Y433" i="2"/>
  <c r="V433" i="2"/>
  <c r="R433" i="2"/>
  <c r="P433" i="2"/>
  <c r="T433" i="2" s="1"/>
  <c r="AD432" i="2"/>
  <c r="Y432" i="2"/>
  <c r="V432" i="2"/>
  <c r="R432" i="2"/>
  <c r="P432" i="2"/>
  <c r="T432" i="2" s="1"/>
  <c r="AD431" i="2"/>
  <c r="Y431" i="2"/>
  <c r="W431" i="2"/>
  <c r="V431" i="2"/>
  <c r="X431" i="2" s="1"/>
  <c r="R431" i="2"/>
  <c r="P431" i="2"/>
  <c r="AD430" i="2"/>
  <c r="Y430" i="2"/>
  <c r="V430" i="2"/>
  <c r="R430" i="2"/>
  <c r="P430" i="2"/>
  <c r="AD429" i="2"/>
  <c r="Y429" i="2"/>
  <c r="V429" i="2"/>
  <c r="R429" i="2"/>
  <c r="P429" i="2"/>
  <c r="AD428" i="2"/>
  <c r="Y428" i="2"/>
  <c r="W428" i="2"/>
  <c r="V428" i="2"/>
  <c r="X428" i="2" s="1"/>
  <c r="R428" i="2"/>
  <c r="P428" i="2"/>
  <c r="T428" i="2" s="1"/>
  <c r="AD427" i="2"/>
  <c r="Y427" i="2"/>
  <c r="V427" i="2"/>
  <c r="AE427" i="2" s="1"/>
  <c r="R427" i="2"/>
  <c r="P427" i="2"/>
  <c r="AD426" i="2"/>
  <c r="Y426" i="2"/>
  <c r="X426" i="2"/>
  <c r="V426" i="2"/>
  <c r="R426" i="2"/>
  <c r="P426" i="2"/>
  <c r="T426" i="2" s="1"/>
  <c r="AD425" i="2"/>
  <c r="Y425" i="2"/>
  <c r="V425" i="2"/>
  <c r="R425" i="2"/>
  <c r="P425" i="2"/>
  <c r="T425" i="2" s="1"/>
  <c r="AD424" i="2"/>
  <c r="AE424" i="2" s="1"/>
  <c r="Y424" i="2"/>
  <c r="X424" i="2"/>
  <c r="W424" i="2"/>
  <c r="V424" i="2"/>
  <c r="R424" i="2"/>
  <c r="P424" i="2"/>
  <c r="AD423" i="2"/>
  <c r="Y423" i="2"/>
  <c r="V423" i="2"/>
  <c r="W423" i="2" s="1"/>
  <c r="R423" i="2"/>
  <c r="P423" i="2"/>
  <c r="AD422" i="2"/>
  <c r="Y422" i="2"/>
  <c r="V422" i="2"/>
  <c r="X422" i="2" s="1"/>
  <c r="R422" i="2"/>
  <c r="P422" i="2"/>
  <c r="AD421" i="2"/>
  <c r="Y421" i="2"/>
  <c r="V421" i="2"/>
  <c r="R421" i="2"/>
  <c r="P421" i="2"/>
  <c r="T421" i="2" s="1"/>
  <c r="AD420" i="2"/>
  <c r="AE420" i="2" s="1"/>
  <c r="AF420" i="2" s="1"/>
  <c r="Y420" i="2"/>
  <c r="X420" i="2"/>
  <c r="W420" i="2"/>
  <c r="V420" i="2"/>
  <c r="R420" i="2"/>
  <c r="P420" i="2"/>
  <c r="AD419" i="2"/>
  <c r="Y419" i="2"/>
  <c r="V419" i="2"/>
  <c r="R419" i="2"/>
  <c r="P419" i="2"/>
  <c r="AD418" i="2"/>
  <c r="Y418" i="2"/>
  <c r="X418" i="2"/>
  <c r="V418" i="2"/>
  <c r="R418" i="2"/>
  <c r="T418" i="2" s="1"/>
  <c r="S418" i="2" s="1"/>
  <c r="P418" i="2"/>
  <c r="AD417" i="2"/>
  <c r="Y417" i="2"/>
  <c r="V417" i="2"/>
  <c r="R417" i="2"/>
  <c r="P417" i="2"/>
  <c r="T417" i="2" s="1"/>
  <c r="AD416" i="2"/>
  <c r="Y416" i="2"/>
  <c r="V416" i="2"/>
  <c r="X416" i="2" s="1"/>
  <c r="R416" i="2"/>
  <c r="T416" i="2" s="1"/>
  <c r="P416" i="2"/>
  <c r="AD415" i="2"/>
  <c r="Y415" i="2"/>
  <c r="V415" i="2"/>
  <c r="R415" i="2"/>
  <c r="P415" i="2"/>
  <c r="AD414" i="2"/>
  <c r="Y414" i="2"/>
  <c r="V414" i="2"/>
  <c r="R414" i="2"/>
  <c r="P414" i="2"/>
  <c r="AD413" i="2"/>
  <c r="Y413" i="2"/>
  <c r="V413" i="2"/>
  <c r="R413" i="2"/>
  <c r="P413" i="2"/>
  <c r="AD412" i="2"/>
  <c r="Y412" i="2"/>
  <c r="V412" i="2"/>
  <c r="X412" i="2" s="1"/>
  <c r="R412" i="2"/>
  <c r="P412" i="2"/>
  <c r="AD411" i="2"/>
  <c r="Y411" i="2"/>
  <c r="V411" i="2"/>
  <c r="X411" i="2" s="1"/>
  <c r="R411" i="2"/>
  <c r="P411" i="2"/>
  <c r="AD410" i="2"/>
  <c r="Y410" i="2"/>
  <c r="V410" i="2"/>
  <c r="X410" i="2" s="1"/>
  <c r="R410" i="2"/>
  <c r="P410" i="2"/>
  <c r="AD409" i="2"/>
  <c r="Y409" i="2"/>
  <c r="V409" i="2"/>
  <c r="R409" i="2"/>
  <c r="P409" i="2"/>
  <c r="AD408" i="2"/>
  <c r="Y408" i="2"/>
  <c r="V408" i="2"/>
  <c r="X408" i="2" s="1"/>
  <c r="R408" i="2"/>
  <c r="P408" i="2"/>
  <c r="AD407" i="2"/>
  <c r="Y407" i="2"/>
  <c r="V407" i="2"/>
  <c r="R407" i="2"/>
  <c r="P407" i="2"/>
  <c r="AD406" i="2"/>
  <c r="Y406" i="2"/>
  <c r="V406" i="2"/>
  <c r="R406" i="2"/>
  <c r="P406" i="2"/>
  <c r="T406" i="2" s="1"/>
  <c r="AD405" i="2"/>
  <c r="Y405" i="2"/>
  <c r="V405" i="2"/>
  <c r="R405" i="2"/>
  <c r="P405" i="2"/>
  <c r="T405" i="2" s="1"/>
  <c r="AD404" i="2"/>
  <c r="Y404" i="2"/>
  <c r="V404" i="2"/>
  <c r="X404" i="2" s="1"/>
  <c r="R404" i="2"/>
  <c r="P404" i="2"/>
  <c r="AD403" i="2"/>
  <c r="Y403" i="2"/>
  <c r="V403" i="2"/>
  <c r="R403" i="2"/>
  <c r="P403" i="2"/>
  <c r="AD402" i="2"/>
  <c r="Y402" i="2"/>
  <c r="X402" i="2"/>
  <c r="V402" i="2"/>
  <c r="R402" i="2"/>
  <c r="P402" i="2"/>
  <c r="AD401" i="2"/>
  <c r="Y401" i="2"/>
  <c r="V401" i="2"/>
  <c r="R401" i="2"/>
  <c r="P401" i="2"/>
  <c r="T401" i="2" s="1"/>
  <c r="AD400" i="2"/>
  <c r="Y400" i="2"/>
  <c r="V400" i="2"/>
  <c r="X400" i="2" s="1"/>
  <c r="R400" i="2"/>
  <c r="P400" i="2"/>
  <c r="AD399" i="2"/>
  <c r="Y399" i="2"/>
  <c r="V399" i="2"/>
  <c r="R399" i="2"/>
  <c r="P399" i="2"/>
  <c r="AD398" i="2"/>
  <c r="Y398" i="2"/>
  <c r="V398" i="2"/>
  <c r="R398" i="2"/>
  <c r="P398" i="2"/>
  <c r="T398" i="2" s="1"/>
  <c r="AD397" i="2"/>
  <c r="Y397" i="2"/>
  <c r="V397" i="2"/>
  <c r="R397" i="2"/>
  <c r="P397" i="2"/>
  <c r="T397" i="2" s="1"/>
  <c r="AD396" i="2"/>
  <c r="Y396" i="2"/>
  <c r="V396" i="2"/>
  <c r="X396" i="2" s="1"/>
  <c r="R396" i="2"/>
  <c r="P396" i="2"/>
  <c r="AD395" i="2"/>
  <c r="Y395" i="2"/>
  <c r="V395" i="2"/>
  <c r="X395" i="2" s="1"/>
  <c r="R395" i="2"/>
  <c r="T395" i="2" s="1"/>
  <c r="P395" i="2"/>
  <c r="AD394" i="2"/>
  <c r="Y394" i="2"/>
  <c r="V394" i="2"/>
  <c r="R394" i="2"/>
  <c r="P394" i="2"/>
  <c r="T394" i="2" s="1"/>
  <c r="S394" i="2" s="1"/>
  <c r="AD393" i="2"/>
  <c r="Y393" i="2"/>
  <c r="V393" i="2"/>
  <c r="AE393" i="2" s="1"/>
  <c r="AG393" i="2" s="1"/>
  <c r="R393" i="2"/>
  <c r="T393" i="2" s="1"/>
  <c r="P393" i="2"/>
  <c r="AD392" i="2"/>
  <c r="Y392" i="2"/>
  <c r="V392" i="2"/>
  <c r="X392" i="2" s="1"/>
  <c r="R392" i="2"/>
  <c r="P392" i="2"/>
  <c r="T392" i="2" s="1"/>
  <c r="AD391" i="2"/>
  <c r="AE391" i="2" s="1"/>
  <c r="Y391" i="2"/>
  <c r="X391" i="2"/>
  <c r="W391" i="2"/>
  <c r="V391" i="2"/>
  <c r="R391" i="2"/>
  <c r="T391" i="2" s="1"/>
  <c r="P391" i="2"/>
  <c r="AD390" i="2"/>
  <c r="Y390" i="2"/>
  <c r="V390" i="2"/>
  <c r="R390" i="2"/>
  <c r="P390" i="2"/>
  <c r="T390" i="2" s="1"/>
  <c r="S390" i="2" s="1"/>
  <c r="AD389" i="2"/>
  <c r="Y389" i="2"/>
  <c r="V389" i="2"/>
  <c r="T389" i="2"/>
  <c r="U389" i="2" s="1"/>
  <c r="R389" i="2"/>
  <c r="P389" i="2"/>
  <c r="AD388" i="2"/>
  <c r="Y388" i="2"/>
  <c r="V388" i="2"/>
  <c r="X388" i="2" s="1"/>
  <c r="R388" i="2"/>
  <c r="P388" i="2"/>
  <c r="AD387" i="2"/>
  <c r="Y387" i="2"/>
  <c r="V387" i="2"/>
  <c r="X387" i="2" s="1"/>
  <c r="R387" i="2"/>
  <c r="P387" i="2"/>
  <c r="AD386" i="2"/>
  <c r="Y386" i="2"/>
  <c r="V386" i="2"/>
  <c r="W386" i="2" s="1"/>
  <c r="R386" i="2"/>
  <c r="P386" i="2"/>
  <c r="AD385" i="2"/>
  <c r="Y385" i="2"/>
  <c r="V385" i="2"/>
  <c r="W385" i="2" s="1"/>
  <c r="R385" i="2"/>
  <c r="P385" i="2"/>
  <c r="T385" i="2" s="1"/>
  <c r="U385" i="2" s="1"/>
  <c r="AD384" i="2"/>
  <c r="Y384" i="2"/>
  <c r="V384" i="2"/>
  <c r="R384" i="2"/>
  <c r="P384" i="2"/>
  <c r="T384" i="2" s="1"/>
  <c r="AD383" i="2"/>
  <c r="Y383" i="2"/>
  <c r="V383" i="2"/>
  <c r="X383" i="2" s="1"/>
  <c r="R383" i="2"/>
  <c r="P383" i="2"/>
  <c r="T383" i="2" s="1"/>
  <c r="U383" i="2" s="1"/>
  <c r="AD382" i="2"/>
  <c r="Y382" i="2"/>
  <c r="W382" i="2"/>
  <c r="V382" i="2"/>
  <c r="R382" i="2"/>
  <c r="P382" i="2"/>
  <c r="AD381" i="2"/>
  <c r="Y381" i="2"/>
  <c r="V381" i="2"/>
  <c r="X381" i="2" s="1"/>
  <c r="R381" i="2"/>
  <c r="P381" i="2"/>
  <c r="T381" i="2" s="1"/>
  <c r="U381" i="2" s="1"/>
  <c r="AD380" i="2"/>
  <c r="Y380" i="2"/>
  <c r="W380" i="2"/>
  <c r="V380" i="2"/>
  <c r="X380" i="2" s="1"/>
  <c r="R380" i="2"/>
  <c r="P380" i="2"/>
  <c r="T380" i="2" s="1"/>
  <c r="AD379" i="2"/>
  <c r="Y379" i="2"/>
  <c r="V379" i="2"/>
  <c r="X379" i="2" s="1"/>
  <c r="R379" i="2"/>
  <c r="T379" i="2" s="1"/>
  <c r="P379" i="2"/>
  <c r="AD378" i="2"/>
  <c r="AE378" i="2" s="1"/>
  <c r="Y378" i="2"/>
  <c r="X378" i="2"/>
  <c r="W378" i="2"/>
  <c r="R378" i="2"/>
  <c r="P378" i="2"/>
  <c r="AD377" i="2"/>
  <c r="AE377" i="2" s="1"/>
  <c r="AL377" i="2" s="1"/>
  <c r="Y377" i="2"/>
  <c r="X377" i="2"/>
  <c r="W377" i="2"/>
  <c r="R377" i="2"/>
  <c r="P377" i="2"/>
  <c r="AL376" i="2"/>
  <c r="AE376" i="2"/>
  <c r="AG376" i="2" s="1"/>
  <c r="AD376" i="2"/>
  <c r="Y376" i="2"/>
  <c r="X376" i="2"/>
  <c r="W376" i="2"/>
  <c r="R376" i="2"/>
  <c r="P376" i="2"/>
  <c r="T376" i="2" s="1"/>
  <c r="AD375" i="2"/>
  <c r="AE375" i="2" s="1"/>
  <c r="Y375" i="2"/>
  <c r="X375" i="2"/>
  <c r="W375" i="2"/>
  <c r="R375" i="2"/>
  <c r="T375" i="2" s="1"/>
  <c r="U375" i="2" s="1"/>
  <c r="P375" i="2"/>
  <c r="AD374" i="2"/>
  <c r="AE374" i="2" s="1"/>
  <c r="Y374" i="2"/>
  <c r="X374" i="2"/>
  <c r="W374" i="2"/>
  <c r="R374" i="2"/>
  <c r="P374" i="2"/>
  <c r="T374" i="2" s="1"/>
  <c r="S374" i="2" s="1"/>
  <c r="AD373" i="2"/>
  <c r="AE373" i="2" s="1"/>
  <c r="Y373" i="2"/>
  <c r="X373" i="2"/>
  <c r="W373" i="2"/>
  <c r="R373" i="2"/>
  <c r="P373" i="2"/>
  <c r="AD372" i="2"/>
  <c r="AE372" i="2" s="1"/>
  <c r="Y372" i="2"/>
  <c r="X372" i="2"/>
  <c r="W372" i="2"/>
  <c r="R372" i="2"/>
  <c r="P372" i="2"/>
  <c r="AD371" i="2"/>
  <c r="AE371" i="2" s="1"/>
  <c r="Y371" i="2"/>
  <c r="X371" i="2"/>
  <c r="W371" i="2"/>
  <c r="R371" i="2"/>
  <c r="P371" i="2"/>
  <c r="AD370" i="2"/>
  <c r="AE370" i="2" s="1"/>
  <c r="Y370" i="2"/>
  <c r="X370" i="2"/>
  <c r="W370" i="2"/>
  <c r="R370" i="2"/>
  <c r="P370" i="2"/>
  <c r="AD369" i="2"/>
  <c r="AE369" i="2" s="1"/>
  <c r="AL369" i="2" s="1"/>
  <c r="Y369" i="2"/>
  <c r="X369" i="2"/>
  <c r="W369" i="2"/>
  <c r="R369" i="2"/>
  <c r="P369" i="2"/>
  <c r="AD368" i="2"/>
  <c r="AE368" i="2" s="1"/>
  <c r="Y368" i="2"/>
  <c r="X368" i="2"/>
  <c r="W368" i="2"/>
  <c r="R368" i="2"/>
  <c r="P368" i="2"/>
  <c r="T368" i="2" s="1"/>
  <c r="AD367" i="2"/>
  <c r="AE367" i="2" s="1"/>
  <c r="Y367" i="2"/>
  <c r="X367" i="2"/>
  <c r="W367" i="2"/>
  <c r="R367" i="2"/>
  <c r="P367" i="2"/>
  <c r="AD366" i="2"/>
  <c r="AE366" i="2" s="1"/>
  <c r="Y366" i="2"/>
  <c r="X366" i="2"/>
  <c r="W366" i="2"/>
  <c r="R366" i="2"/>
  <c r="P366" i="2"/>
  <c r="AD365" i="2"/>
  <c r="AE365" i="2" s="1"/>
  <c r="Y365" i="2"/>
  <c r="X365" i="2"/>
  <c r="W365" i="2"/>
  <c r="R365" i="2"/>
  <c r="P365" i="2"/>
  <c r="AD364" i="2"/>
  <c r="AE364" i="2" s="1"/>
  <c r="Y364" i="2"/>
  <c r="X364" i="2"/>
  <c r="W364" i="2"/>
  <c r="R364" i="2"/>
  <c r="P364" i="2"/>
  <c r="AG363" i="2"/>
  <c r="AD363" i="2"/>
  <c r="AE363" i="2" s="1"/>
  <c r="Y363" i="2"/>
  <c r="X363" i="2"/>
  <c r="W363" i="2"/>
  <c r="R363" i="2"/>
  <c r="P363" i="2"/>
  <c r="T363" i="2" s="1"/>
  <c r="AD362" i="2"/>
  <c r="AE362" i="2" s="1"/>
  <c r="Y362" i="2"/>
  <c r="X362" i="2"/>
  <c r="W362" i="2"/>
  <c r="R362" i="2"/>
  <c r="P362" i="2"/>
  <c r="AD361" i="2"/>
  <c r="AE361" i="2" s="1"/>
  <c r="AL361" i="2" s="1"/>
  <c r="Y361" i="2"/>
  <c r="X361" i="2"/>
  <c r="W361" i="2"/>
  <c r="R361" i="2"/>
  <c r="P361" i="2"/>
  <c r="AD360" i="2"/>
  <c r="AE360" i="2" s="1"/>
  <c r="Y360" i="2"/>
  <c r="X360" i="2"/>
  <c r="W360" i="2"/>
  <c r="R360" i="2"/>
  <c r="P360" i="2"/>
  <c r="AD359" i="2"/>
  <c r="AE359" i="2" s="1"/>
  <c r="Y359" i="2"/>
  <c r="X359" i="2"/>
  <c r="W359" i="2"/>
  <c r="R359" i="2"/>
  <c r="P359" i="2"/>
  <c r="T359" i="2" s="1"/>
  <c r="U359" i="2" s="1"/>
  <c r="AD358" i="2"/>
  <c r="AE358" i="2" s="1"/>
  <c r="Y358" i="2"/>
  <c r="X358" i="2"/>
  <c r="W358" i="2"/>
  <c r="R358" i="2"/>
  <c r="P358" i="2"/>
  <c r="AD357" i="2"/>
  <c r="AE357" i="2" s="1"/>
  <c r="Y357" i="2"/>
  <c r="X357" i="2"/>
  <c r="W357" i="2"/>
  <c r="R357" i="2"/>
  <c r="P357" i="2"/>
  <c r="AD356" i="2"/>
  <c r="AE356" i="2" s="1"/>
  <c r="Y356" i="2"/>
  <c r="X356" i="2"/>
  <c r="W356" i="2"/>
  <c r="R356" i="2"/>
  <c r="P356" i="2"/>
  <c r="AG355" i="2"/>
  <c r="AD355" i="2"/>
  <c r="AE355" i="2" s="1"/>
  <c r="Y355" i="2"/>
  <c r="X355" i="2"/>
  <c r="W355" i="2"/>
  <c r="R355" i="2"/>
  <c r="P355" i="2"/>
  <c r="AD354" i="2"/>
  <c r="AE354" i="2" s="1"/>
  <c r="Y354" i="2"/>
  <c r="X354" i="2"/>
  <c r="W354" i="2"/>
  <c r="R354" i="2"/>
  <c r="P354" i="2"/>
  <c r="AD353" i="2"/>
  <c r="AE353" i="2" s="1"/>
  <c r="AL353" i="2" s="1"/>
  <c r="Y353" i="2"/>
  <c r="X353" i="2"/>
  <c r="W353" i="2"/>
  <c r="R353" i="2"/>
  <c r="T353" i="2" s="1"/>
  <c r="P353" i="2"/>
  <c r="AD352" i="2"/>
  <c r="AE352" i="2" s="1"/>
  <c r="Y352" i="2"/>
  <c r="X352" i="2"/>
  <c r="W352" i="2"/>
  <c r="R352" i="2"/>
  <c r="P352" i="2"/>
  <c r="AD351" i="2"/>
  <c r="AE351" i="2" s="1"/>
  <c r="Y351" i="2"/>
  <c r="X351" i="2"/>
  <c r="W351" i="2"/>
  <c r="R351" i="2"/>
  <c r="P351" i="2"/>
  <c r="AD350" i="2"/>
  <c r="AE350" i="2" s="1"/>
  <c r="Y350" i="2"/>
  <c r="X350" i="2"/>
  <c r="W350" i="2"/>
  <c r="R350" i="2"/>
  <c r="P350" i="2"/>
  <c r="AD349" i="2"/>
  <c r="AE349" i="2" s="1"/>
  <c r="Y349" i="2"/>
  <c r="X349" i="2"/>
  <c r="W349" i="2"/>
  <c r="R349" i="2"/>
  <c r="P349" i="2"/>
  <c r="AD348" i="2"/>
  <c r="AE348" i="2" s="1"/>
  <c r="Y348" i="2"/>
  <c r="X348" i="2"/>
  <c r="W348" i="2"/>
  <c r="R348" i="2"/>
  <c r="P348" i="2"/>
  <c r="AD347" i="2"/>
  <c r="AE347" i="2" s="1"/>
  <c r="AG347" i="2" s="1"/>
  <c r="Y347" i="2"/>
  <c r="X347" i="2"/>
  <c r="W347" i="2"/>
  <c r="T347" i="2"/>
  <c r="R347" i="2"/>
  <c r="P347" i="2"/>
  <c r="AD346" i="2"/>
  <c r="AE346" i="2" s="1"/>
  <c r="Y346" i="2"/>
  <c r="X346" i="2"/>
  <c r="W346" i="2"/>
  <c r="R346" i="2"/>
  <c r="P346" i="2"/>
  <c r="AD345" i="2"/>
  <c r="AE345" i="2" s="1"/>
  <c r="AL345" i="2" s="1"/>
  <c r="Y345" i="2"/>
  <c r="X345" i="2"/>
  <c r="W345" i="2"/>
  <c r="R345" i="2"/>
  <c r="T345" i="2" s="1"/>
  <c r="P345" i="2"/>
  <c r="AD344" i="2"/>
  <c r="AE344" i="2" s="1"/>
  <c r="Y344" i="2"/>
  <c r="X344" i="2"/>
  <c r="W344" i="2"/>
  <c r="R344" i="2"/>
  <c r="P344" i="2"/>
  <c r="T344" i="2" s="1"/>
  <c r="AD343" i="2"/>
  <c r="AE343" i="2" s="1"/>
  <c r="Y343" i="2"/>
  <c r="X343" i="2"/>
  <c r="W343" i="2"/>
  <c r="R343" i="2"/>
  <c r="P343" i="2"/>
  <c r="T343" i="2" s="1"/>
  <c r="U343" i="2" s="1"/>
  <c r="AD342" i="2"/>
  <c r="AE342" i="2" s="1"/>
  <c r="Y342" i="2"/>
  <c r="X342" i="2"/>
  <c r="W342" i="2"/>
  <c r="R342" i="2"/>
  <c r="P342" i="2"/>
  <c r="T342" i="2" s="1"/>
  <c r="S342" i="2" s="1"/>
  <c r="AD341" i="2"/>
  <c r="AE341" i="2" s="1"/>
  <c r="Y341" i="2"/>
  <c r="X341" i="2"/>
  <c r="W341" i="2"/>
  <c r="R341" i="2"/>
  <c r="P341" i="2"/>
  <c r="AD340" i="2"/>
  <c r="AE340" i="2" s="1"/>
  <c r="Y340" i="2"/>
  <c r="X340" i="2"/>
  <c r="W340" i="2"/>
  <c r="R340" i="2"/>
  <c r="P340" i="2"/>
  <c r="T340" i="2" s="1"/>
  <c r="AD339" i="2"/>
  <c r="AE339" i="2" s="1"/>
  <c r="AG339" i="2" s="1"/>
  <c r="Y339" i="2"/>
  <c r="X339" i="2"/>
  <c r="W339" i="2"/>
  <c r="R339" i="2"/>
  <c r="P339" i="2"/>
  <c r="T339" i="2" s="1"/>
  <c r="AD338" i="2"/>
  <c r="AE338" i="2" s="1"/>
  <c r="Y338" i="2"/>
  <c r="X338" i="2"/>
  <c r="W338" i="2"/>
  <c r="R338" i="2"/>
  <c r="P338" i="2"/>
  <c r="T338" i="2" s="1"/>
  <c r="AE337" i="2"/>
  <c r="AL337" i="2" s="1"/>
  <c r="AD337" i="2"/>
  <c r="Y337" i="2"/>
  <c r="X337" i="2"/>
  <c r="W337" i="2"/>
  <c r="R337" i="2"/>
  <c r="P337" i="2"/>
  <c r="AD336" i="2"/>
  <c r="AE336" i="2" s="1"/>
  <c r="Y336" i="2"/>
  <c r="X336" i="2"/>
  <c r="W336" i="2"/>
  <c r="R336" i="2"/>
  <c r="P336" i="2"/>
  <c r="AD335" i="2"/>
  <c r="AE335" i="2" s="1"/>
  <c r="Y335" i="2"/>
  <c r="X335" i="2"/>
  <c r="W335" i="2"/>
  <c r="R335" i="2"/>
  <c r="P335" i="2"/>
  <c r="T335" i="2" s="1"/>
  <c r="U335" i="2" s="1"/>
  <c r="AD334" i="2"/>
  <c r="AE334" i="2" s="1"/>
  <c r="Y334" i="2"/>
  <c r="X334" i="2"/>
  <c r="W334" i="2"/>
  <c r="R334" i="2"/>
  <c r="P334" i="2"/>
  <c r="T334" i="2" s="1"/>
  <c r="S334" i="2" s="1"/>
  <c r="AD333" i="2"/>
  <c r="AE333" i="2" s="1"/>
  <c r="Y333" i="2"/>
  <c r="X333" i="2"/>
  <c r="W333" i="2"/>
  <c r="R333" i="2"/>
  <c r="P333" i="2"/>
  <c r="AD332" i="2"/>
  <c r="AE332" i="2" s="1"/>
  <c r="Y332" i="2"/>
  <c r="X332" i="2"/>
  <c r="W332" i="2"/>
  <c r="R332" i="2"/>
  <c r="P332" i="2"/>
  <c r="AD331" i="2"/>
  <c r="AE331" i="2" s="1"/>
  <c r="AG331" i="2" s="1"/>
  <c r="Y331" i="2"/>
  <c r="X331" i="2"/>
  <c r="W331" i="2"/>
  <c r="R331" i="2"/>
  <c r="P331" i="2"/>
  <c r="T331" i="2" s="1"/>
  <c r="AD330" i="2"/>
  <c r="AE330" i="2" s="1"/>
  <c r="Y330" i="2"/>
  <c r="X330" i="2"/>
  <c r="W330" i="2"/>
  <c r="R330" i="2"/>
  <c r="P330" i="2"/>
  <c r="AD329" i="2"/>
  <c r="AE329" i="2" s="1"/>
  <c r="AL329" i="2" s="1"/>
  <c r="Y329" i="2"/>
  <c r="X329" i="2"/>
  <c r="W329" i="2"/>
  <c r="R329" i="2"/>
  <c r="P329" i="2"/>
  <c r="AD328" i="2"/>
  <c r="AE328" i="2" s="1"/>
  <c r="AF328" i="2" s="1"/>
  <c r="Y328" i="2"/>
  <c r="X328" i="2"/>
  <c r="W328" i="2"/>
  <c r="T328" i="2"/>
  <c r="R328" i="2"/>
  <c r="P328" i="2"/>
  <c r="AD327" i="2"/>
  <c r="AE327" i="2" s="1"/>
  <c r="Y327" i="2"/>
  <c r="X327" i="2"/>
  <c r="W327" i="2"/>
  <c r="R327" i="2"/>
  <c r="P327" i="2"/>
  <c r="T327" i="2" s="1"/>
  <c r="U327" i="2" s="1"/>
  <c r="AD326" i="2"/>
  <c r="AE326" i="2" s="1"/>
  <c r="Y326" i="2"/>
  <c r="X326" i="2"/>
  <c r="W326" i="2"/>
  <c r="R326" i="2"/>
  <c r="P326" i="2"/>
  <c r="T326" i="2" s="1"/>
  <c r="S326" i="2" s="1"/>
  <c r="AD325" i="2"/>
  <c r="AE325" i="2" s="1"/>
  <c r="Y325" i="2"/>
  <c r="X325" i="2"/>
  <c r="W325" i="2"/>
  <c r="R325" i="2"/>
  <c r="P325" i="2"/>
  <c r="AD324" i="2"/>
  <c r="AE324" i="2" s="1"/>
  <c r="Y324" i="2"/>
  <c r="X324" i="2"/>
  <c r="W324" i="2"/>
  <c r="R324" i="2"/>
  <c r="P324" i="2"/>
  <c r="AD323" i="2"/>
  <c r="AE323" i="2" s="1"/>
  <c r="AG323" i="2" s="1"/>
  <c r="Y323" i="2"/>
  <c r="X323" i="2"/>
  <c r="W323" i="2"/>
  <c r="R323" i="2"/>
  <c r="T323" i="2" s="1"/>
  <c r="P323" i="2"/>
  <c r="AD322" i="2"/>
  <c r="AE322" i="2" s="1"/>
  <c r="Y322" i="2"/>
  <c r="X322" i="2"/>
  <c r="W322" i="2"/>
  <c r="R322" i="2"/>
  <c r="P322" i="2"/>
  <c r="T322" i="2" s="1"/>
  <c r="AD321" i="2"/>
  <c r="AE321" i="2" s="1"/>
  <c r="AL321" i="2" s="1"/>
  <c r="Y321" i="2"/>
  <c r="X321" i="2"/>
  <c r="W321" i="2"/>
  <c r="R321" i="2"/>
  <c r="T321" i="2" s="1"/>
  <c r="P321" i="2"/>
  <c r="AD320" i="2"/>
  <c r="AE320" i="2" s="1"/>
  <c r="Y320" i="2"/>
  <c r="X320" i="2"/>
  <c r="W320" i="2"/>
  <c r="R320" i="2"/>
  <c r="P320" i="2"/>
  <c r="T320" i="2" s="1"/>
  <c r="U320" i="2" s="1"/>
  <c r="AD319" i="2"/>
  <c r="AE319" i="2" s="1"/>
  <c r="Y319" i="2"/>
  <c r="X319" i="2"/>
  <c r="W319" i="2"/>
  <c r="R319" i="2"/>
  <c r="P319" i="2"/>
  <c r="AD318" i="2"/>
  <c r="AE318" i="2" s="1"/>
  <c r="Y318" i="2"/>
  <c r="X318" i="2"/>
  <c r="W318" i="2"/>
  <c r="R318" i="2"/>
  <c r="P318" i="2"/>
  <c r="AD317" i="2"/>
  <c r="AE317" i="2" s="1"/>
  <c r="Y317" i="2"/>
  <c r="X317" i="2"/>
  <c r="W317" i="2"/>
  <c r="R317" i="2"/>
  <c r="T317" i="2" s="1"/>
  <c r="P317" i="2"/>
  <c r="AD316" i="2"/>
  <c r="AE316" i="2" s="1"/>
  <c r="Y316" i="2"/>
  <c r="X316" i="2"/>
  <c r="W316" i="2"/>
  <c r="R316" i="2"/>
  <c r="P316" i="2"/>
  <c r="T316" i="2" s="1"/>
  <c r="AD315" i="2"/>
  <c r="AE315" i="2" s="1"/>
  <c r="AG315" i="2" s="1"/>
  <c r="Y315" i="2"/>
  <c r="X315" i="2"/>
  <c r="W315" i="2"/>
  <c r="R315" i="2"/>
  <c r="P315" i="2"/>
  <c r="T315" i="2" s="1"/>
  <c r="AD314" i="2"/>
  <c r="AE314" i="2" s="1"/>
  <c r="Y314" i="2"/>
  <c r="X314" i="2"/>
  <c r="W314" i="2"/>
  <c r="R314" i="2"/>
  <c r="P314" i="2"/>
  <c r="T314" i="2" s="1"/>
  <c r="AD313" i="2"/>
  <c r="AE313" i="2" s="1"/>
  <c r="AL313" i="2" s="1"/>
  <c r="Y313" i="2"/>
  <c r="X313" i="2"/>
  <c r="W313" i="2"/>
  <c r="R313" i="2"/>
  <c r="P313" i="2"/>
  <c r="AD312" i="2"/>
  <c r="AE312" i="2" s="1"/>
  <c r="Y312" i="2"/>
  <c r="X312" i="2"/>
  <c r="W312" i="2"/>
  <c r="R312" i="2"/>
  <c r="P312" i="2"/>
  <c r="T312" i="2" s="1"/>
  <c r="AD311" i="2"/>
  <c r="AE311" i="2" s="1"/>
  <c r="AL311" i="2" s="1"/>
  <c r="Y311" i="2"/>
  <c r="X311" i="2"/>
  <c r="W311" i="2"/>
  <c r="R311" i="2"/>
  <c r="P311" i="2"/>
  <c r="T311" i="2" s="1"/>
  <c r="U311" i="2" s="1"/>
  <c r="AD310" i="2"/>
  <c r="AE310" i="2" s="1"/>
  <c r="Y310" i="2"/>
  <c r="X310" i="2"/>
  <c r="W310" i="2"/>
  <c r="R310" i="2"/>
  <c r="P310" i="2"/>
  <c r="AE309" i="2"/>
  <c r="AD309" i="2"/>
  <c r="Y309" i="2"/>
  <c r="X309" i="2"/>
  <c r="W309" i="2"/>
  <c r="R309" i="2"/>
  <c r="P309" i="2"/>
  <c r="AD308" i="2"/>
  <c r="AE308" i="2" s="1"/>
  <c r="Y308" i="2"/>
  <c r="X308" i="2"/>
  <c r="W308" i="2"/>
  <c r="R308" i="2"/>
  <c r="P308" i="2"/>
  <c r="AD307" i="2"/>
  <c r="AE307" i="2" s="1"/>
  <c r="AG307" i="2" s="1"/>
  <c r="Y307" i="2"/>
  <c r="X307" i="2"/>
  <c r="W307" i="2"/>
  <c r="R307" i="2"/>
  <c r="P307" i="2"/>
  <c r="T307" i="2" s="1"/>
  <c r="AD306" i="2"/>
  <c r="AE306" i="2" s="1"/>
  <c r="Y306" i="2"/>
  <c r="X306" i="2"/>
  <c r="W306" i="2"/>
  <c r="R306" i="2"/>
  <c r="P306" i="2"/>
  <c r="AD305" i="2"/>
  <c r="AE305" i="2" s="1"/>
  <c r="AL305" i="2" s="1"/>
  <c r="Y305" i="2"/>
  <c r="X305" i="2"/>
  <c r="W305" i="2"/>
  <c r="R305" i="2"/>
  <c r="P305" i="2"/>
  <c r="AE304" i="2"/>
  <c r="AG304" i="2" s="1"/>
  <c r="AD304" i="2"/>
  <c r="Y304" i="2"/>
  <c r="X304" i="2"/>
  <c r="W304" i="2"/>
  <c r="R304" i="2"/>
  <c r="P304" i="2"/>
  <c r="T304" i="2" s="1"/>
  <c r="U304" i="2" s="1"/>
  <c r="AD303" i="2"/>
  <c r="AE303" i="2" s="1"/>
  <c r="Y303" i="2"/>
  <c r="X303" i="2"/>
  <c r="W303" i="2"/>
  <c r="R303" i="2"/>
  <c r="P303" i="2"/>
  <c r="T303" i="2" s="1"/>
  <c r="U303" i="2" s="1"/>
  <c r="AD302" i="2"/>
  <c r="AE302" i="2" s="1"/>
  <c r="Y302" i="2"/>
  <c r="X302" i="2"/>
  <c r="W302" i="2"/>
  <c r="R302" i="2"/>
  <c r="P302" i="2"/>
  <c r="AD301" i="2"/>
  <c r="AE301" i="2" s="1"/>
  <c r="Y301" i="2"/>
  <c r="X301" i="2"/>
  <c r="W301" i="2"/>
  <c r="R301" i="2"/>
  <c r="P301" i="2"/>
  <c r="AD300" i="2"/>
  <c r="AE300" i="2" s="1"/>
  <c r="Y300" i="2"/>
  <c r="X300" i="2"/>
  <c r="W300" i="2"/>
  <c r="R300" i="2"/>
  <c r="P300" i="2"/>
  <c r="AD299" i="2"/>
  <c r="AE299" i="2" s="1"/>
  <c r="AG299" i="2" s="1"/>
  <c r="Y299" i="2"/>
  <c r="X299" i="2"/>
  <c r="W299" i="2"/>
  <c r="R299" i="2"/>
  <c r="P299" i="2"/>
  <c r="AD298" i="2"/>
  <c r="AE298" i="2" s="1"/>
  <c r="Y298" i="2"/>
  <c r="X298" i="2"/>
  <c r="W298" i="2"/>
  <c r="R298" i="2"/>
  <c r="P298" i="2"/>
  <c r="T298" i="2" s="1"/>
  <c r="AD297" i="2"/>
  <c r="AE297" i="2" s="1"/>
  <c r="AL297" i="2" s="1"/>
  <c r="Y297" i="2"/>
  <c r="X297" i="2"/>
  <c r="W297" i="2"/>
  <c r="R297" i="2"/>
  <c r="P297" i="2"/>
  <c r="AD296" i="2"/>
  <c r="AE296" i="2" s="1"/>
  <c r="AF296" i="2" s="1"/>
  <c r="Y296" i="2"/>
  <c r="X296" i="2"/>
  <c r="W296" i="2"/>
  <c r="R296" i="2"/>
  <c r="P296" i="2"/>
  <c r="T296" i="2" s="1"/>
  <c r="AD295" i="2"/>
  <c r="AE295" i="2" s="1"/>
  <c r="AL295" i="2" s="1"/>
  <c r="Y295" i="2"/>
  <c r="X295" i="2"/>
  <c r="W295" i="2"/>
  <c r="R295" i="2"/>
  <c r="P295" i="2"/>
  <c r="T295" i="2" s="1"/>
  <c r="U295" i="2" s="1"/>
  <c r="AD294" i="2"/>
  <c r="AE294" i="2" s="1"/>
  <c r="Y294" i="2"/>
  <c r="X294" i="2"/>
  <c r="W294" i="2"/>
  <c r="U294" i="2"/>
  <c r="R294" i="2"/>
  <c r="P294" i="2"/>
  <c r="T294" i="2" s="1"/>
  <c r="S294" i="2" s="1"/>
  <c r="AD293" i="2"/>
  <c r="AE293" i="2" s="1"/>
  <c r="Y293" i="2"/>
  <c r="X293" i="2"/>
  <c r="W293" i="2"/>
  <c r="R293" i="2"/>
  <c r="P293" i="2"/>
  <c r="AD292" i="2"/>
  <c r="AE292" i="2" s="1"/>
  <c r="Y292" i="2"/>
  <c r="X292" i="2"/>
  <c r="W292" i="2"/>
  <c r="R292" i="2"/>
  <c r="P292" i="2"/>
  <c r="AD291" i="2"/>
  <c r="AE291" i="2" s="1"/>
  <c r="AG291" i="2" s="1"/>
  <c r="Y291" i="2"/>
  <c r="X291" i="2"/>
  <c r="W291" i="2"/>
  <c r="R291" i="2"/>
  <c r="P291" i="2"/>
  <c r="T291" i="2" s="1"/>
  <c r="AD290" i="2"/>
  <c r="AE290" i="2" s="1"/>
  <c r="Y290" i="2"/>
  <c r="X290" i="2"/>
  <c r="W290" i="2"/>
  <c r="R290" i="2"/>
  <c r="P290" i="2"/>
  <c r="T290" i="2" s="1"/>
  <c r="AD289" i="2"/>
  <c r="AE289" i="2" s="1"/>
  <c r="AL289" i="2" s="1"/>
  <c r="Y289" i="2"/>
  <c r="X289" i="2"/>
  <c r="W289" i="2"/>
  <c r="R289" i="2"/>
  <c r="P289" i="2"/>
  <c r="AE288" i="2"/>
  <c r="AD288" i="2"/>
  <c r="Y288" i="2"/>
  <c r="X288" i="2"/>
  <c r="W288" i="2"/>
  <c r="R288" i="2"/>
  <c r="P288" i="2"/>
  <c r="T288" i="2" s="1"/>
  <c r="AD287" i="2"/>
  <c r="AE287" i="2" s="1"/>
  <c r="Y287" i="2"/>
  <c r="X287" i="2"/>
  <c r="W287" i="2"/>
  <c r="R287" i="2"/>
  <c r="P287" i="2"/>
  <c r="AD286" i="2"/>
  <c r="AE286" i="2" s="1"/>
  <c r="Y286" i="2"/>
  <c r="X286" i="2"/>
  <c r="W286" i="2"/>
  <c r="R286" i="2"/>
  <c r="P286" i="2"/>
  <c r="T286" i="2" s="1"/>
  <c r="AD285" i="2"/>
  <c r="AE285" i="2" s="1"/>
  <c r="Y285" i="2"/>
  <c r="X285" i="2"/>
  <c r="W285" i="2"/>
  <c r="R285" i="2"/>
  <c r="T285" i="2" s="1"/>
  <c r="P285" i="2"/>
  <c r="AD284" i="2"/>
  <c r="AE284" i="2" s="1"/>
  <c r="Y284" i="2"/>
  <c r="X284" i="2"/>
  <c r="W284" i="2"/>
  <c r="R284" i="2"/>
  <c r="P284" i="2"/>
  <c r="T284" i="2" s="1"/>
  <c r="AD283" i="2"/>
  <c r="AE283" i="2" s="1"/>
  <c r="AG283" i="2" s="1"/>
  <c r="Y283" i="2"/>
  <c r="X283" i="2"/>
  <c r="W283" i="2"/>
  <c r="T283" i="2"/>
  <c r="R283" i="2"/>
  <c r="P283" i="2"/>
  <c r="AD282" i="2"/>
  <c r="AE282" i="2" s="1"/>
  <c r="Y282" i="2"/>
  <c r="X282" i="2"/>
  <c r="W282" i="2"/>
  <c r="R282" i="2"/>
  <c r="P282" i="2"/>
  <c r="T282" i="2" s="1"/>
  <c r="AD281" i="2"/>
  <c r="AE281" i="2" s="1"/>
  <c r="AL281" i="2" s="1"/>
  <c r="Y281" i="2"/>
  <c r="X281" i="2"/>
  <c r="W281" i="2"/>
  <c r="R281" i="2"/>
  <c r="T281" i="2" s="1"/>
  <c r="P281" i="2"/>
  <c r="AD280" i="2"/>
  <c r="AE280" i="2" s="1"/>
  <c r="Y280" i="2"/>
  <c r="X280" i="2"/>
  <c r="W280" i="2"/>
  <c r="R280" i="2"/>
  <c r="P280" i="2"/>
  <c r="T280" i="2" s="1"/>
  <c r="AD279" i="2"/>
  <c r="AE279" i="2" s="1"/>
  <c r="Y279" i="2"/>
  <c r="X279" i="2"/>
  <c r="W279" i="2"/>
  <c r="T279" i="2"/>
  <c r="U279" i="2" s="1"/>
  <c r="R279" i="2"/>
  <c r="P279" i="2"/>
  <c r="AD278" i="2"/>
  <c r="AE278" i="2" s="1"/>
  <c r="Y278" i="2"/>
  <c r="X278" i="2"/>
  <c r="W278" i="2"/>
  <c r="R278" i="2"/>
  <c r="P278" i="2"/>
  <c r="T278" i="2" s="1"/>
  <c r="AD277" i="2"/>
  <c r="AE277" i="2" s="1"/>
  <c r="Y277" i="2"/>
  <c r="X277" i="2"/>
  <c r="W277" i="2"/>
  <c r="R277" i="2"/>
  <c r="P277" i="2"/>
  <c r="AD276" i="2"/>
  <c r="AE276" i="2" s="1"/>
  <c r="Y276" i="2"/>
  <c r="X276" i="2"/>
  <c r="W276" i="2"/>
  <c r="R276" i="2"/>
  <c r="P276" i="2"/>
  <c r="T276" i="2" s="1"/>
  <c r="AD275" i="2"/>
  <c r="AE275" i="2" s="1"/>
  <c r="AG275" i="2" s="1"/>
  <c r="Y275" i="2"/>
  <c r="X275" i="2"/>
  <c r="W275" i="2"/>
  <c r="R275" i="2"/>
  <c r="P275" i="2"/>
  <c r="T275" i="2" s="1"/>
  <c r="AD274" i="2"/>
  <c r="AE274" i="2" s="1"/>
  <c r="Y274" i="2"/>
  <c r="X274" i="2"/>
  <c r="W274" i="2"/>
  <c r="R274" i="2"/>
  <c r="P274" i="2"/>
  <c r="T274" i="2" s="1"/>
  <c r="AD273" i="2"/>
  <c r="AE273" i="2" s="1"/>
  <c r="AL273" i="2" s="1"/>
  <c r="Y273" i="2"/>
  <c r="X273" i="2"/>
  <c r="W273" i="2"/>
  <c r="R273" i="2"/>
  <c r="P273" i="2"/>
  <c r="AD272" i="2"/>
  <c r="AE272" i="2" s="1"/>
  <c r="Y272" i="2"/>
  <c r="X272" i="2"/>
  <c r="W272" i="2"/>
  <c r="R272" i="2"/>
  <c r="P272" i="2"/>
  <c r="T272" i="2" s="1"/>
  <c r="AD271" i="2"/>
  <c r="AE271" i="2" s="1"/>
  <c r="Y271" i="2"/>
  <c r="X271" i="2"/>
  <c r="W271" i="2"/>
  <c r="R271" i="2"/>
  <c r="P271" i="2"/>
  <c r="AD270" i="2"/>
  <c r="AE270" i="2" s="1"/>
  <c r="Y270" i="2"/>
  <c r="X270" i="2"/>
  <c r="W270" i="2"/>
  <c r="R270" i="2"/>
  <c r="P270" i="2"/>
  <c r="T270" i="2" s="1"/>
  <c r="AE269" i="2"/>
  <c r="AD269" i="2"/>
  <c r="Y269" i="2"/>
  <c r="X269" i="2"/>
  <c r="W269" i="2"/>
  <c r="R269" i="2"/>
  <c r="T269" i="2" s="1"/>
  <c r="P269" i="2"/>
  <c r="AD268" i="2"/>
  <c r="AE268" i="2" s="1"/>
  <c r="Y268" i="2"/>
  <c r="X268" i="2"/>
  <c r="W268" i="2"/>
  <c r="R268" i="2"/>
  <c r="P268" i="2"/>
  <c r="AD267" i="2"/>
  <c r="AE267" i="2" s="1"/>
  <c r="Y267" i="2"/>
  <c r="X267" i="2"/>
  <c r="W267" i="2"/>
  <c r="R267" i="2"/>
  <c r="P267" i="2"/>
  <c r="AD266" i="2"/>
  <c r="AE266" i="2" s="1"/>
  <c r="AG266" i="2" s="1"/>
  <c r="Y266" i="2"/>
  <c r="X266" i="2"/>
  <c r="W266" i="2"/>
  <c r="R266" i="2"/>
  <c r="P266" i="2"/>
  <c r="AE265" i="2"/>
  <c r="AD265" i="2"/>
  <c r="Y265" i="2"/>
  <c r="X265" i="2"/>
  <c r="W265" i="2"/>
  <c r="R265" i="2"/>
  <c r="P265" i="2"/>
  <c r="AD264" i="2"/>
  <c r="AE264" i="2" s="1"/>
  <c r="Y264" i="2"/>
  <c r="X264" i="2"/>
  <c r="W264" i="2"/>
  <c r="R264" i="2"/>
  <c r="P264" i="2"/>
  <c r="T264" i="2" s="1"/>
  <c r="AD263" i="2"/>
  <c r="AE263" i="2" s="1"/>
  <c r="AG263" i="2" s="1"/>
  <c r="Y263" i="2"/>
  <c r="X263" i="2"/>
  <c r="W263" i="2"/>
  <c r="R263" i="2"/>
  <c r="P263" i="2"/>
  <c r="T263" i="2" s="1"/>
  <c r="AD262" i="2"/>
  <c r="AE262" i="2" s="1"/>
  <c r="AL262" i="2" s="1"/>
  <c r="Y262" i="2"/>
  <c r="X262" i="2"/>
  <c r="W262" i="2"/>
  <c r="R262" i="2"/>
  <c r="P262" i="2"/>
  <c r="AD261" i="2"/>
  <c r="AE261" i="2" s="1"/>
  <c r="AG261" i="2" s="1"/>
  <c r="Y261" i="2"/>
  <c r="X261" i="2"/>
  <c r="W261" i="2"/>
  <c r="R261" i="2"/>
  <c r="P261" i="2"/>
  <c r="AD260" i="2"/>
  <c r="AE260" i="2" s="1"/>
  <c r="Y260" i="2"/>
  <c r="X260" i="2"/>
  <c r="W260" i="2"/>
  <c r="R260" i="2"/>
  <c r="P260" i="2"/>
  <c r="AD259" i="2"/>
  <c r="AE259" i="2" s="1"/>
  <c r="AF259" i="2" s="1"/>
  <c r="Y259" i="2"/>
  <c r="X259" i="2"/>
  <c r="W259" i="2"/>
  <c r="R259" i="2"/>
  <c r="P259" i="2"/>
  <c r="T259" i="2" s="1"/>
  <c r="AD258" i="2"/>
  <c r="AE258" i="2" s="1"/>
  <c r="Y258" i="2"/>
  <c r="X258" i="2"/>
  <c r="W258" i="2"/>
  <c r="R258" i="2"/>
  <c r="P258" i="2"/>
  <c r="AD257" i="2"/>
  <c r="AE257" i="2" s="1"/>
  <c r="Y257" i="2"/>
  <c r="X257" i="2"/>
  <c r="W257" i="2"/>
  <c r="R257" i="2"/>
  <c r="P257" i="2"/>
  <c r="AL256" i="2"/>
  <c r="AF256" i="2"/>
  <c r="AE256" i="2"/>
  <c r="AG256" i="2" s="1"/>
  <c r="AD256" i="2"/>
  <c r="Y256" i="2"/>
  <c r="X256" i="2"/>
  <c r="W256" i="2"/>
  <c r="R256" i="2"/>
  <c r="P256" i="2"/>
  <c r="T256" i="2" s="1"/>
  <c r="AD255" i="2"/>
  <c r="AE255" i="2" s="1"/>
  <c r="Y255" i="2"/>
  <c r="X255" i="2"/>
  <c r="W255" i="2"/>
  <c r="R255" i="2"/>
  <c r="P255" i="2"/>
  <c r="AD254" i="2"/>
  <c r="AE254" i="2" s="1"/>
  <c r="AL254" i="2" s="1"/>
  <c r="Y254" i="2"/>
  <c r="X254" i="2"/>
  <c r="W254" i="2"/>
  <c r="R254" i="2"/>
  <c r="P254" i="2"/>
  <c r="T254" i="2" s="1"/>
  <c r="AD253" i="2"/>
  <c r="AE253" i="2" s="1"/>
  <c r="AL253" i="2" s="1"/>
  <c r="Y253" i="2"/>
  <c r="X253" i="2"/>
  <c r="W253" i="2"/>
  <c r="R253" i="2"/>
  <c r="P253" i="2"/>
  <c r="AD252" i="2"/>
  <c r="AE252" i="2" s="1"/>
  <c r="AL252" i="2" s="1"/>
  <c r="Y252" i="2"/>
  <c r="X252" i="2"/>
  <c r="W252" i="2"/>
  <c r="R252" i="2"/>
  <c r="P252" i="2"/>
  <c r="T252" i="2" s="1"/>
  <c r="AD251" i="2"/>
  <c r="AE251" i="2" s="1"/>
  <c r="Y251" i="2"/>
  <c r="X251" i="2"/>
  <c r="W251" i="2"/>
  <c r="R251" i="2"/>
  <c r="P251" i="2"/>
  <c r="AD250" i="2"/>
  <c r="AE250" i="2" s="1"/>
  <c r="Y250" i="2"/>
  <c r="X250" i="2"/>
  <c r="W250" i="2"/>
  <c r="R250" i="2"/>
  <c r="P250" i="2"/>
  <c r="AD249" i="2"/>
  <c r="AE249" i="2" s="1"/>
  <c r="Y249" i="2"/>
  <c r="X249" i="2"/>
  <c r="W249" i="2"/>
  <c r="R249" i="2"/>
  <c r="P249" i="2"/>
  <c r="AD248" i="2"/>
  <c r="AE248" i="2" s="1"/>
  <c r="Y248" i="2"/>
  <c r="X248" i="2"/>
  <c r="W248" i="2"/>
  <c r="R248" i="2"/>
  <c r="P248" i="2"/>
  <c r="T248" i="2" s="1"/>
  <c r="AD247" i="2"/>
  <c r="AE247" i="2" s="1"/>
  <c r="Y247" i="2"/>
  <c r="X247" i="2"/>
  <c r="W247" i="2"/>
  <c r="R247" i="2"/>
  <c r="P247" i="2"/>
  <c r="AD246" i="2"/>
  <c r="AE246" i="2" s="1"/>
  <c r="Y246" i="2"/>
  <c r="X246" i="2"/>
  <c r="W246" i="2"/>
  <c r="R246" i="2"/>
  <c r="P246" i="2"/>
  <c r="AD245" i="2"/>
  <c r="AE245" i="2" s="1"/>
  <c r="AL245" i="2" s="1"/>
  <c r="Y245" i="2"/>
  <c r="X245" i="2"/>
  <c r="W245" i="2"/>
  <c r="R245" i="2"/>
  <c r="T245" i="2" s="1"/>
  <c r="P245" i="2"/>
  <c r="AD244" i="2"/>
  <c r="AE244" i="2" s="1"/>
  <c r="Y244" i="2"/>
  <c r="X244" i="2"/>
  <c r="W244" i="2"/>
  <c r="R244" i="2"/>
  <c r="P244" i="2"/>
  <c r="T244" i="2" s="1"/>
  <c r="AE243" i="2"/>
  <c r="AD243" i="2"/>
  <c r="Y243" i="2"/>
  <c r="X243" i="2"/>
  <c r="W243" i="2"/>
  <c r="R243" i="2"/>
  <c r="P243" i="2"/>
  <c r="AD242" i="2"/>
  <c r="AE242" i="2" s="1"/>
  <c r="Y242" i="2"/>
  <c r="X242" i="2"/>
  <c r="W242" i="2"/>
  <c r="R242" i="2"/>
  <c r="P242" i="2"/>
  <c r="T242" i="2" s="1"/>
  <c r="AD241" i="2"/>
  <c r="AE241" i="2" s="1"/>
  <c r="Y241" i="2"/>
  <c r="X241" i="2"/>
  <c r="W241" i="2"/>
  <c r="R241" i="2"/>
  <c r="P241" i="2"/>
  <c r="T241" i="2" s="1"/>
  <c r="AD240" i="2"/>
  <c r="AE240" i="2" s="1"/>
  <c r="Y240" i="2"/>
  <c r="X240" i="2"/>
  <c r="W240" i="2"/>
  <c r="R240" i="2"/>
  <c r="P240" i="2"/>
  <c r="T240" i="2" s="1"/>
  <c r="AE239" i="2"/>
  <c r="AG239" i="2" s="1"/>
  <c r="AD239" i="2"/>
  <c r="Y239" i="2"/>
  <c r="X239" i="2"/>
  <c r="W239" i="2"/>
  <c r="R239" i="2"/>
  <c r="P239" i="2"/>
  <c r="AD238" i="2"/>
  <c r="AE238" i="2" s="1"/>
  <c r="AL238" i="2" s="1"/>
  <c r="Y238" i="2"/>
  <c r="X238" i="2"/>
  <c r="W238" i="2"/>
  <c r="R238" i="2"/>
  <c r="P238" i="2"/>
  <c r="AD237" i="2"/>
  <c r="AE237" i="2" s="1"/>
  <c r="AL237" i="2" s="1"/>
  <c r="Y237" i="2"/>
  <c r="X237" i="2"/>
  <c r="W237" i="2"/>
  <c r="R237" i="2"/>
  <c r="P237" i="2"/>
  <c r="AD236" i="2"/>
  <c r="AE236" i="2" s="1"/>
  <c r="AL236" i="2" s="1"/>
  <c r="Y236" i="2"/>
  <c r="X236" i="2"/>
  <c r="W236" i="2"/>
  <c r="R236" i="2"/>
  <c r="T236" i="2" s="1"/>
  <c r="P236" i="2"/>
  <c r="AD235" i="2"/>
  <c r="AE235" i="2" s="1"/>
  <c r="Y235" i="2"/>
  <c r="X235" i="2"/>
  <c r="W235" i="2"/>
  <c r="R235" i="2"/>
  <c r="P235" i="2"/>
  <c r="T235" i="2" s="1"/>
  <c r="AD234" i="2"/>
  <c r="AE234" i="2" s="1"/>
  <c r="Y234" i="2"/>
  <c r="X234" i="2"/>
  <c r="W234" i="2"/>
  <c r="R234" i="2"/>
  <c r="P234" i="2"/>
  <c r="AD233" i="2"/>
  <c r="AE233" i="2" s="1"/>
  <c r="AG233" i="2" s="1"/>
  <c r="Y233" i="2"/>
  <c r="X233" i="2"/>
  <c r="W233" i="2"/>
  <c r="R233" i="2"/>
  <c r="P233" i="2"/>
  <c r="T233" i="2" s="1"/>
  <c r="AD232" i="2"/>
  <c r="AE232" i="2" s="1"/>
  <c r="Y232" i="2"/>
  <c r="X232" i="2"/>
  <c r="W232" i="2"/>
  <c r="R232" i="2"/>
  <c r="P232" i="2"/>
  <c r="AD231" i="2"/>
  <c r="AE231" i="2" s="1"/>
  <c r="Y231" i="2"/>
  <c r="X231" i="2"/>
  <c r="W231" i="2"/>
  <c r="R231" i="2"/>
  <c r="P231" i="2"/>
  <c r="AE230" i="2"/>
  <c r="AL230" i="2" s="1"/>
  <c r="AD230" i="2"/>
  <c r="Y230" i="2"/>
  <c r="X230" i="2"/>
  <c r="W230" i="2"/>
  <c r="R230" i="2"/>
  <c r="P230" i="2"/>
  <c r="T230" i="2" s="1"/>
  <c r="U230" i="2" s="1"/>
  <c r="AD229" i="2"/>
  <c r="AE229" i="2" s="1"/>
  <c r="Y229" i="2"/>
  <c r="X229" i="2"/>
  <c r="W229" i="2"/>
  <c r="R229" i="2"/>
  <c r="P229" i="2"/>
  <c r="AD228" i="2"/>
  <c r="AE228" i="2" s="1"/>
  <c r="Y228" i="2"/>
  <c r="X228" i="2"/>
  <c r="W228" i="2"/>
  <c r="R228" i="2"/>
  <c r="P228" i="2"/>
  <c r="AD227" i="2"/>
  <c r="AE227" i="2" s="1"/>
  <c r="Y227" i="2"/>
  <c r="X227" i="2"/>
  <c r="W227" i="2"/>
  <c r="R227" i="2"/>
  <c r="P227" i="2"/>
  <c r="AD226" i="2"/>
  <c r="AE226" i="2" s="1"/>
  <c r="Y226" i="2"/>
  <c r="X226" i="2"/>
  <c r="W226" i="2"/>
  <c r="R226" i="2"/>
  <c r="P226" i="2"/>
  <c r="AD225" i="2"/>
  <c r="AE225" i="2" s="1"/>
  <c r="Y225" i="2"/>
  <c r="X225" i="2"/>
  <c r="W225" i="2"/>
  <c r="R225" i="2"/>
  <c r="P225" i="2"/>
  <c r="T225" i="2" s="1"/>
  <c r="AD224" i="2"/>
  <c r="AE224" i="2" s="1"/>
  <c r="Y224" i="2"/>
  <c r="X224" i="2"/>
  <c r="W224" i="2"/>
  <c r="R224" i="2"/>
  <c r="P224" i="2"/>
  <c r="AD223" i="2"/>
  <c r="AE223" i="2" s="1"/>
  <c r="Y223" i="2"/>
  <c r="X223" i="2"/>
  <c r="W223" i="2"/>
  <c r="R223" i="2"/>
  <c r="P223" i="2"/>
  <c r="AD222" i="2"/>
  <c r="AE222" i="2" s="1"/>
  <c r="Y222" i="2"/>
  <c r="X222" i="2"/>
  <c r="W222" i="2"/>
  <c r="R222" i="2"/>
  <c r="P222" i="2"/>
  <c r="AD221" i="2"/>
  <c r="AE221" i="2" s="1"/>
  <c r="AG221" i="2" s="1"/>
  <c r="Y221" i="2"/>
  <c r="X221" i="2"/>
  <c r="W221" i="2"/>
  <c r="R221" i="2"/>
  <c r="T221" i="2" s="1"/>
  <c r="P221" i="2"/>
  <c r="AD220" i="2"/>
  <c r="AE220" i="2" s="1"/>
  <c r="Y220" i="2"/>
  <c r="X220" i="2"/>
  <c r="W220" i="2"/>
  <c r="R220" i="2"/>
  <c r="P220" i="2"/>
  <c r="T220" i="2" s="1"/>
  <c r="AD219" i="2"/>
  <c r="AE219" i="2" s="1"/>
  <c r="Y219" i="2"/>
  <c r="X219" i="2"/>
  <c r="W219" i="2"/>
  <c r="R219" i="2"/>
  <c r="P219" i="2"/>
  <c r="AD218" i="2"/>
  <c r="AE218" i="2" s="1"/>
  <c r="Y218" i="2"/>
  <c r="X218" i="2"/>
  <c r="W218" i="2"/>
  <c r="R218" i="2"/>
  <c r="P218" i="2"/>
  <c r="AD217" i="2"/>
  <c r="AE217" i="2" s="1"/>
  <c r="Y217" i="2"/>
  <c r="X217" i="2"/>
  <c r="W217" i="2"/>
  <c r="R217" i="2"/>
  <c r="P217" i="2"/>
  <c r="T217" i="2" s="1"/>
  <c r="AD216" i="2"/>
  <c r="AE216" i="2" s="1"/>
  <c r="Y216" i="2"/>
  <c r="X216" i="2"/>
  <c r="W216" i="2"/>
  <c r="R216" i="2"/>
  <c r="P216" i="2"/>
  <c r="AD215" i="2"/>
  <c r="AE215" i="2" s="1"/>
  <c r="Y215" i="2"/>
  <c r="X215" i="2"/>
  <c r="W215" i="2"/>
  <c r="R215" i="2"/>
  <c r="P215" i="2"/>
  <c r="AE214" i="2"/>
  <c r="AL214" i="2" s="1"/>
  <c r="AD214" i="2"/>
  <c r="Y214" i="2"/>
  <c r="X214" i="2"/>
  <c r="W214" i="2"/>
  <c r="R214" i="2"/>
  <c r="P214" i="2"/>
  <c r="T214" i="2" s="1"/>
  <c r="U214" i="2" s="1"/>
  <c r="AD213" i="2"/>
  <c r="AE213" i="2" s="1"/>
  <c r="Y213" i="2"/>
  <c r="X213" i="2"/>
  <c r="W213" i="2"/>
  <c r="R213" i="2"/>
  <c r="P213" i="2"/>
  <c r="AE212" i="2"/>
  <c r="AF212" i="2" s="1"/>
  <c r="AD212" i="2"/>
  <c r="Y212" i="2"/>
  <c r="X212" i="2"/>
  <c r="W212" i="2"/>
  <c r="R212" i="2"/>
  <c r="P212" i="2"/>
  <c r="AD211" i="2"/>
  <c r="AE211" i="2" s="1"/>
  <c r="Y211" i="2"/>
  <c r="X211" i="2"/>
  <c r="W211" i="2"/>
  <c r="R211" i="2"/>
  <c r="P211" i="2"/>
  <c r="AD210" i="2"/>
  <c r="AE210" i="2" s="1"/>
  <c r="Y210" i="2"/>
  <c r="X210" i="2"/>
  <c r="W210" i="2"/>
  <c r="R210" i="2"/>
  <c r="P210" i="2"/>
  <c r="AD209" i="2"/>
  <c r="AE209" i="2" s="1"/>
  <c r="Y209" i="2"/>
  <c r="X209" i="2"/>
  <c r="W209" i="2"/>
  <c r="R209" i="2"/>
  <c r="P209" i="2"/>
  <c r="AD208" i="2"/>
  <c r="AE208" i="2" s="1"/>
  <c r="Y208" i="2"/>
  <c r="X208" i="2"/>
  <c r="W208" i="2"/>
  <c r="R208" i="2"/>
  <c r="P208" i="2"/>
  <c r="AD207" i="2"/>
  <c r="AE207" i="2" s="1"/>
  <c r="Y207" i="2"/>
  <c r="X207" i="2"/>
  <c r="W207" i="2"/>
  <c r="R207" i="2"/>
  <c r="P207" i="2"/>
  <c r="AD206" i="2"/>
  <c r="AE206" i="2" s="1"/>
  <c r="Y206" i="2"/>
  <c r="X206" i="2"/>
  <c r="W206" i="2"/>
  <c r="R206" i="2"/>
  <c r="P206" i="2"/>
  <c r="AD205" i="2"/>
  <c r="AE205" i="2" s="1"/>
  <c r="Y205" i="2"/>
  <c r="X205" i="2"/>
  <c r="W205" i="2"/>
  <c r="R205" i="2"/>
  <c r="P205" i="2"/>
  <c r="AL204" i="2"/>
  <c r="AD204" i="2"/>
  <c r="AE204" i="2" s="1"/>
  <c r="Y204" i="2"/>
  <c r="X204" i="2"/>
  <c r="W204" i="2"/>
  <c r="R204" i="2"/>
  <c r="P204" i="2"/>
  <c r="T204" i="2" s="1"/>
  <c r="AD203" i="2"/>
  <c r="AE203" i="2" s="1"/>
  <c r="Y203" i="2"/>
  <c r="X203" i="2"/>
  <c r="W203" i="2"/>
  <c r="R203" i="2"/>
  <c r="P203" i="2"/>
  <c r="AD202" i="2"/>
  <c r="AE202" i="2" s="1"/>
  <c r="Y202" i="2"/>
  <c r="X202" i="2"/>
  <c r="W202" i="2"/>
  <c r="R202" i="2"/>
  <c r="P202" i="2"/>
  <c r="AD201" i="2"/>
  <c r="AE201" i="2" s="1"/>
  <c r="AG201" i="2" s="1"/>
  <c r="Y201" i="2"/>
  <c r="X201" i="2"/>
  <c r="W201" i="2"/>
  <c r="R201" i="2"/>
  <c r="P201" i="2"/>
  <c r="AD200" i="2"/>
  <c r="AE200" i="2" s="1"/>
  <c r="Y200" i="2"/>
  <c r="X200" i="2"/>
  <c r="W200" i="2"/>
  <c r="R200" i="2"/>
  <c r="P200" i="2"/>
  <c r="AD199" i="2"/>
  <c r="AE199" i="2" s="1"/>
  <c r="Y199" i="2"/>
  <c r="X199" i="2"/>
  <c r="W199" i="2"/>
  <c r="R199" i="2"/>
  <c r="P199" i="2"/>
  <c r="AD198" i="2"/>
  <c r="AE198" i="2" s="1"/>
  <c r="AL198" i="2" s="1"/>
  <c r="Y198" i="2"/>
  <c r="X198" i="2"/>
  <c r="W198" i="2"/>
  <c r="R198" i="2"/>
  <c r="P198" i="2"/>
  <c r="AD197" i="2"/>
  <c r="AE197" i="2" s="1"/>
  <c r="Y197" i="2"/>
  <c r="X197" i="2"/>
  <c r="W197" i="2"/>
  <c r="R197" i="2"/>
  <c r="T197" i="2" s="1"/>
  <c r="P197" i="2"/>
  <c r="AD196" i="2"/>
  <c r="AE196" i="2" s="1"/>
  <c r="Y196" i="2"/>
  <c r="X196" i="2"/>
  <c r="W196" i="2"/>
  <c r="R196" i="2"/>
  <c r="P196" i="2"/>
  <c r="AD195" i="2"/>
  <c r="AE195" i="2" s="1"/>
  <c r="Y195" i="2"/>
  <c r="X195" i="2"/>
  <c r="W195" i="2"/>
  <c r="R195" i="2"/>
  <c r="P195" i="2"/>
  <c r="AD194" i="2"/>
  <c r="AE194" i="2" s="1"/>
  <c r="Y194" i="2"/>
  <c r="X194" i="2"/>
  <c r="W194" i="2"/>
  <c r="R194" i="2"/>
  <c r="P194" i="2"/>
  <c r="AD193" i="2"/>
  <c r="AE193" i="2" s="1"/>
  <c r="AG193" i="2" s="1"/>
  <c r="Y193" i="2"/>
  <c r="X193" i="2"/>
  <c r="W193" i="2"/>
  <c r="T193" i="2"/>
  <c r="R193" i="2"/>
  <c r="P193" i="2"/>
  <c r="AD192" i="2"/>
  <c r="AE192" i="2" s="1"/>
  <c r="Y192" i="2"/>
  <c r="X192" i="2"/>
  <c r="W192" i="2"/>
  <c r="R192" i="2"/>
  <c r="P192" i="2"/>
  <c r="T192" i="2" s="1"/>
  <c r="AE191" i="2"/>
  <c r="AG191" i="2" s="1"/>
  <c r="AD191" i="2"/>
  <c r="Y191" i="2"/>
  <c r="X191" i="2"/>
  <c r="W191" i="2"/>
  <c r="R191" i="2"/>
  <c r="P191" i="2"/>
  <c r="AD190" i="2"/>
  <c r="AE190" i="2" s="1"/>
  <c r="Y190" i="2"/>
  <c r="X190" i="2"/>
  <c r="W190" i="2"/>
  <c r="R190" i="2"/>
  <c r="P190" i="2"/>
  <c r="AD189" i="2"/>
  <c r="AE189" i="2" s="1"/>
  <c r="Y189" i="2"/>
  <c r="X189" i="2"/>
  <c r="W189" i="2"/>
  <c r="R189" i="2"/>
  <c r="T189" i="2" s="1"/>
  <c r="P189" i="2"/>
  <c r="AD188" i="2"/>
  <c r="AE188" i="2" s="1"/>
  <c r="Y188" i="2"/>
  <c r="X188" i="2"/>
  <c r="W188" i="2"/>
  <c r="R188" i="2"/>
  <c r="T188" i="2" s="1"/>
  <c r="P188" i="2"/>
  <c r="AE187" i="2"/>
  <c r="AD187" i="2"/>
  <c r="Y187" i="2"/>
  <c r="X187" i="2"/>
  <c r="W187" i="2"/>
  <c r="R187" i="2"/>
  <c r="P187" i="2"/>
  <c r="AD186" i="2"/>
  <c r="AE186" i="2" s="1"/>
  <c r="Y186" i="2"/>
  <c r="X186" i="2"/>
  <c r="W186" i="2"/>
  <c r="R186" i="2"/>
  <c r="P186" i="2"/>
  <c r="T186" i="2" s="1"/>
  <c r="U186" i="2" s="1"/>
  <c r="AD185" i="2"/>
  <c r="AE185" i="2" s="1"/>
  <c r="AG185" i="2" s="1"/>
  <c r="Y185" i="2"/>
  <c r="X185" i="2"/>
  <c r="W185" i="2"/>
  <c r="R185" i="2"/>
  <c r="P185" i="2"/>
  <c r="T185" i="2" s="1"/>
  <c r="AD184" i="2"/>
  <c r="AE184" i="2" s="1"/>
  <c r="Y184" i="2"/>
  <c r="X184" i="2"/>
  <c r="W184" i="2"/>
  <c r="R184" i="2"/>
  <c r="P184" i="2"/>
  <c r="AD183" i="2"/>
  <c r="AE183" i="2" s="1"/>
  <c r="Y183" i="2"/>
  <c r="X183" i="2"/>
  <c r="W183" i="2"/>
  <c r="R183" i="2"/>
  <c r="P183" i="2"/>
  <c r="AD182" i="2"/>
  <c r="AE182" i="2" s="1"/>
  <c r="Y182" i="2"/>
  <c r="X182" i="2"/>
  <c r="W182" i="2"/>
  <c r="R182" i="2"/>
  <c r="P182" i="2"/>
  <c r="AD181" i="2"/>
  <c r="AE181" i="2" s="1"/>
  <c r="Y181" i="2"/>
  <c r="X181" i="2"/>
  <c r="W181" i="2"/>
  <c r="R181" i="2"/>
  <c r="P181" i="2"/>
  <c r="AD180" i="2"/>
  <c r="AE180" i="2" s="1"/>
  <c r="Y180" i="2"/>
  <c r="X180" i="2"/>
  <c r="W180" i="2"/>
  <c r="R180" i="2"/>
  <c r="P180" i="2"/>
  <c r="AD179" i="2"/>
  <c r="AE179" i="2" s="1"/>
  <c r="Y179" i="2"/>
  <c r="X179" i="2"/>
  <c r="W179" i="2"/>
  <c r="R179" i="2"/>
  <c r="P179" i="2"/>
  <c r="AD178" i="2"/>
  <c r="AE178" i="2" s="1"/>
  <c r="AL178" i="2" s="1"/>
  <c r="Y178" i="2"/>
  <c r="X178" i="2"/>
  <c r="W178" i="2"/>
  <c r="R178" i="2"/>
  <c r="P178" i="2"/>
  <c r="AD177" i="2"/>
  <c r="AE177" i="2" s="1"/>
  <c r="Y177" i="2"/>
  <c r="X177" i="2"/>
  <c r="W177" i="2"/>
  <c r="R177" i="2"/>
  <c r="P177" i="2"/>
  <c r="T177" i="2" s="1"/>
  <c r="AD176" i="2"/>
  <c r="AE176" i="2" s="1"/>
  <c r="Y176" i="2"/>
  <c r="X176" i="2"/>
  <c r="W176" i="2"/>
  <c r="R176" i="2"/>
  <c r="P176" i="2"/>
  <c r="AD175" i="2"/>
  <c r="AE175" i="2" s="1"/>
  <c r="AF175" i="2" s="1"/>
  <c r="Y175" i="2"/>
  <c r="X175" i="2"/>
  <c r="W175" i="2"/>
  <c r="R175" i="2"/>
  <c r="P175" i="2"/>
  <c r="T175" i="2" s="1"/>
  <c r="S175" i="2" s="1"/>
  <c r="AF174" i="2"/>
  <c r="AD174" i="2"/>
  <c r="AE174" i="2" s="1"/>
  <c r="AL174" i="2" s="1"/>
  <c r="Y174" i="2"/>
  <c r="X174" i="2"/>
  <c r="W174" i="2"/>
  <c r="R174" i="2"/>
  <c r="P174" i="2"/>
  <c r="T174" i="2" s="1"/>
  <c r="U174" i="2" s="1"/>
  <c r="AD173" i="2"/>
  <c r="AE173" i="2" s="1"/>
  <c r="Y173" i="2"/>
  <c r="X173" i="2"/>
  <c r="W173" i="2"/>
  <c r="R173" i="2"/>
  <c r="P173" i="2"/>
  <c r="AD172" i="2"/>
  <c r="AE172" i="2" s="1"/>
  <c r="Y172" i="2"/>
  <c r="X172" i="2"/>
  <c r="W172" i="2"/>
  <c r="R172" i="2"/>
  <c r="P172" i="2"/>
  <c r="T172" i="2" s="1"/>
  <c r="AD171" i="2"/>
  <c r="AE171" i="2" s="1"/>
  <c r="Y171" i="2"/>
  <c r="X171" i="2"/>
  <c r="W171" i="2"/>
  <c r="R171" i="2"/>
  <c r="P171" i="2"/>
  <c r="AD170" i="2"/>
  <c r="AE170" i="2" s="1"/>
  <c r="Y170" i="2"/>
  <c r="X170" i="2"/>
  <c r="W170" i="2"/>
  <c r="R170" i="2"/>
  <c r="P170" i="2"/>
  <c r="T170" i="2" s="1"/>
  <c r="U170" i="2" s="1"/>
  <c r="AD169" i="2"/>
  <c r="AE169" i="2" s="1"/>
  <c r="Y169" i="2"/>
  <c r="X169" i="2"/>
  <c r="W169" i="2"/>
  <c r="R169" i="2"/>
  <c r="P169" i="2"/>
  <c r="AD168" i="2"/>
  <c r="AE168" i="2" s="1"/>
  <c r="Y168" i="2"/>
  <c r="X168" i="2"/>
  <c r="W168" i="2"/>
  <c r="R168" i="2"/>
  <c r="P168" i="2"/>
  <c r="AD167" i="2"/>
  <c r="AE167" i="2" s="1"/>
  <c r="Y167" i="2"/>
  <c r="X167" i="2"/>
  <c r="W167" i="2"/>
  <c r="R167" i="2"/>
  <c r="T167" i="2" s="1"/>
  <c r="P167" i="2"/>
  <c r="AE166" i="2"/>
  <c r="AL166" i="2" s="1"/>
  <c r="AD166" i="2"/>
  <c r="Y166" i="2"/>
  <c r="X166" i="2"/>
  <c r="W166" i="2"/>
  <c r="R166" i="2"/>
  <c r="P166" i="2"/>
  <c r="T166" i="2" s="1"/>
  <c r="U166" i="2" s="1"/>
  <c r="AD165" i="2"/>
  <c r="AE165" i="2" s="1"/>
  <c r="AF165" i="2" s="1"/>
  <c r="Y165" i="2"/>
  <c r="X165" i="2"/>
  <c r="W165" i="2"/>
  <c r="R165" i="2"/>
  <c r="P165" i="2"/>
  <c r="AD164" i="2"/>
  <c r="AE164" i="2" s="1"/>
  <c r="Y164" i="2"/>
  <c r="X164" i="2"/>
  <c r="W164" i="2"/>
  <c r="R164" i="2"/>
  <c r="P164" i="2"/>
  <c r="AD163" i="2"/>
  <c r="AE163" i="2" s="1"/>
  <c r="Y163" i="2"/>
  <c r="X163" i="2"/>
  <c r="W163" i="2"/>
  <c r="R163" i="2"/>
  <c r="P163" i="2"/>
  <c r="AD162" i="2"/>
  <c r="AE162" i="2" s="1"/>
  <c r="Y162" i="2"/>
  <c r="X162" i="2"/>
  <c r="W162" i="2"/>
  <c r="R162" i="2"/>
  <c r="P162" i="2"/>
  <c r="T162" i="2" s="1"/>
  <c r="U162" i="2" s="1"/>
  <c r="AD161" i="2"/>
  <c r="AE161" i="2" s="1"/>
  <c r="AG161" i="2" s="1"/>
  <c r="Y161" i="2"/>
  <c r="X161" i="2"/>
  <c r="W161" i="2"/>
  <c r="R161" i="2"/>
  <c r="P161" i="2"/>
  <c r="AD160" i="2"/>
  <c r="AE160" i="2" s="1"/>
  <c r="Y160" i="2"/>
  <c r="X160" i="2"/>
  <c r="W160" i="2"/>
  <c r="R160" i="2"/>
  <c r="P160" i="2"/>
  <c r="T160" i="2" s="1"/>
  <c r="AL159" i="2"/>
  <c r="AG159" i="2"/>
  <c r="AE159" i="2"/>
  <c r="AF159" i="2" s="1"/>
  <c r="AD159" i="2"/>
  <c r="Y159" i="2"/>
  <c r="X159" i="2"/>
  <c r="W159" i="2"/>
  <c r="R159" i="2"/>
  <c r="P159" i="2"/>
  <c r="T159" i="2" s="1"/>
  <c r="AD158" i="2"/>
  <c r="AE158" i="2" s="1"/>
  <c r="AL158" i="2" s="1"/>
  <c r="Y158" i="2"/>
  <c r="X158" i="2"/>
  <c r="W158" i="2"/>
  <c r="R158" i="2"/>
  <c r="P158" i="2"/>
  <c r="AD157" i="2"/>
  <c r="AE157" i="2" s="1"/>
  <c r="Y157" i="2"/>
  <c r="X157" i="2"/>
  <c r="W157" i="2"/>
  <c r="R157" i="2"/>
  <c r="P157" i="2"/>
  <c r="AD156" i="2"/>
  <c r="AE156" i="2" s="1"/>
  <c r="Y156" i="2"/>
  <c r="X156" i="2"/>
  <c r="W156" i="2"/>
  <c r="R156" i="2"/>
  <c r="P156" i="2"/>
  <c r="AD155" i="2"/>
  <c r="AE155" i="2" s="1"/>
  <c r="Y155" i="2"/>
  <c r="X155" i="2"/>
  <c r="W155" i="2"/>
  <c r="R155" i="2"/>
  <c r="P155" i="2"/>
  <c r="T155" i="2" s="1"/>
  <c r="AD154" i="2"/>
  <c r="AE154" i="2" s="1"/>
  <c r="Y154" i="2"/>
  <c r="X154" i="2"/>
  <c r="W154" i="2"/>
  <c r="R154" i="2"/>
  <c r="T154" i="2" s="1"/>
  <c r="U154" i="2" s="1"/>
  <c r="P154" i="2"/>
  <c r="AD153" i="2"/>
  <c r="AE153" i="2" s="1"/>
  <c r="Y153" i="2"/>
  <c r="X153" i="2"/>
  <c r="W153" i="2"/>
  <c r="R153" i="2"/>
  <c r="P153" i="2"/>
  <c r="T153" i="2" s="1"/>
  <c r="AD152" i="2"/>
  <c r="AE152" i="2" s="1"/>
  <c r="Y152" i="2"/>
  <c r="X152" i="2"/>
  <c r="W152" i="2"/>
  <c r="R152" i="2"/>
  <c r="P152" i="2"/>
  <c r="AD151" i="2"/>
  <c r="AE151" i="2" s="1"/>
  <c r="Y151" i="2"/>
  <c r="X151" i="2"/>
  <c r="W151" i="2"/>
  <c r="R151" i="2"/>
  <c r="P151" i="2"/>
  <c r="T151" i="2" s="1"/>
  <c r="U151" i="2" s="1"/>
  <c r="AD150" i="2"/>
  <c r="AE150" i="2" s="1"/>
  <c r="Y150" i="2"/>
  <c r="X150" i="2"/>
  <c r="W150" i="2"/>
  <c r="R150" i="2"/>
  <c r="P150" i="2"/>
  <c r="AD149" i="2"/>
  <c r="AE149" i="2" s="1"/>
  <c r="Y149" i="2"/>
  <c r="X149" i="2"/>
  <c r="W149" i="2"/>
  <c r="R149" i="2"/>
  <c r="P149" i="2"/>
  <c r="T149" i="2" s="1"/>
  <c r="AD148" i="2"/>
  <c r="AE148" i="2" s="1"/>
  <c r="Y148" i="2"/>
  <c r="X148" i="2"/>
  <c r="W148" i="2"/>
  <c r="R148" i="2"/>
  <c r="P148" i="2"/>
  <c r="T148" i="2" s="1"/>
  <c r="AD147" i="2"/>
  <c r="AE147" i="2" s="1"/>
  <c r="Y147" i="2"/>
  <c r="X147" i="2"/>
  <c r="W147" i="2"/>
  <c r="R147" i="2"/>
  <c r="P147" i="2"/>
  <c r="AD146" i="2"/>
  <c r="AE146" i="2" s="1"/>
  <c r="Y146" i="2"/>
  <c r="X146" i="2"/>
  <c r="W146" i="2"/>
  <c r="R146" i="2"/>
  <c r="P146" i="2"/>
  <c r="T146" i="2" s="1"/>
  <c r="U146" i="2" s="1"/>
  <c r="AD145" i="2"/>
  <c r="AE145" i="2" s="1"/>
  <c r="AG145" i="2" s="1"/>
  <c r="Y145" i="2"/>
  <c r="X145" i="2"/>
  <c r="W145" i="2"/>
  <c r="R145" i="2"/>
  <c r="P145" i="2"/>
  <c r="T145" i="2" s="1"/>
  <c r="AD144" i="2"/>
  <c r="AE144" i="2" s="1"/>
  <c r="Y144" i="2"/>
  <c r="X144" i="2"/>
  <c r="W144" i="2"/>
  <c r="R144" i="2"/>
  <c r="P144" i="2"/>
  <c r="AD143" i="2"/>
  <c r="AE143" i="2" s="1"/>
  <c r="Y143" i="2"/>
  <c r="X143" i="2"/>
  <c r="W143" i="2"/>
  <c r="R143" i="2"/>
  <c r="P143" i="2"/>
  <c r="T143" i="2" s="1"/>
  <c r="AD142" i="2"/>
  <c r="AE142" i="2" s="1"/>
  <c r="Y142" i="2"/>
  <c r="X142" i="2"/>
  <c r="W142" i="2"/>
  <c r="R142" i="2"/>
  <c r="P142" i="2"/>
  <c r="T142" i="2" s="1"/>
  <c r="U142" i="2" s="1"/>
  <c r="AD141" i="2"/>
  <c r="AE141" i="2" s="1"/>
  <c r="AF141" i="2" s="1"/>
  <c r="Y141" i="2"/>
  <c r="X141" i="2"/>
  <c r="W141" i="2"/>
  <c r="R141" i="2"/>
  <c r="P141" i="2"/>
  <c r="AD140" i="2"/>
  <c r="AE140" i="2" s="1"/>
  <c r="AG140" i="2" s="1"/>
  <c r="Y140" i="2"/>
  <c r="X140" i="2"/>
  <c r="W140" i="2"/>
  <c r="R140" i="2"/>
  <c r="P140" i="2"/>
  <c r="T140" i="2" s="1"/>
  <c r="AD139" i="2"/>
  <c r="AE139" i="2" s="1"/>
  <c r="Y139" i="2"/>
  <c r="X139" i="2"/>
  <c r="W139" i="2"/>
  <c r="R139" i="2"/>
  <c r="P139" i="2"/>
  <c r="AD138" i="2"/>
  <c r="AE138" i="2" s="1"/>
  <c r="Y138" i="2"/>
  <c r="X138" i="2"/>
  <c r="W138" i="2"/>
  <c r="R138" i="2"/>
  <c r="T138" i="2" s="1"/>
  <c r="U138" i="2" s="1"/>
  <c r="P138" i="2"/>
  <c r="AD137" i="2"/>
  <c r="AE137" i="2" s="1"/>
  <c r="AG137" i="2" s="1"/>
  <c r="Y137" i="2"/>
  <c r="X137" i="2"/>
  <c r="W137" i="2"/>
  <c r="R137" i="2"/>
  <c r="P137" i="2"/>
  <c r="T137" i="2" s="1"/>
  <c r="AD136" i="2"/>
  <c r="AE136" i="2" s="1"/>
  <c r="Y136" i="2"/>
  <c r="X136" i="2"/>
  <c r="W136" i="2"/>
  <c r="R136" i="2"/>
  <c r="P136" i="2"/>
  <c r="AD135" i="2"/>
  <c r="AE135" i="2" s="1"/>
  <c r="Y135" i="2"/>
  <c r="X135" i="2"/>
  <c r="W135" i="2"/>
  <c r="R135" i="2"/>
  <c r="P135" i="2"/>
  <c r="T135" i="2" s="1"/>
  <c r="AD134" i="2"/>
  <c r="AE134" i="2" s="1"/>
  <c r="Y134" i="2"/>
  <c r="X134" i="2"/>
  <c r="W134" i="2"/>
  <c r="R134" i="2"/>
  <c r="P134" i="2"/>
  <c r="AD133" i="2"/>
  <c r="AE133" i="2" s="1"/>
  <c r="Y133" i="2"/>
  <c r="X133" i="2"/>
  <c r="W133" i="2"/>
  <c r="R133" i="2"/>
  <c r="P133" i="2"/>
  <c r="T133" i="2" s="1"/>
  <c r="S133" i="2" s="1"/>
  <c r="AD132" i="2"/>
  <c r="AE132" i="2" s="1"/>
  <c r="Y132" i="2"/>
  <c r="X132" i="2"/>
  <c r="W132" i="2"/>
  <c r="R132" i="2"/>
  <c r="P132" i="2"/>
  <c r="AD131" i="2"/>
  <c r="AE131" i="2" s="1"/>
  <c r="Y131" i="2"/>
  <c r="X131" i="2"/>
  <c r="W131" i="2"/>
  <c r="R131" i="2"/>
  <c r="P131" i="2"/>
  <c r="T131" i="2" s="1"/>
  <c r="AD130" i="2"/>
  <c r="AE130" i="2" s="1"/>
  <c r="Y130" i="2"/>
  <c r="X130" i="2"/>
  <c r="W130" i="2"/>
  <c r="R130" i="2"/>
  <c r="P130" i="2"/>
  <c r="T130" i="2" s="1"/>
  <c r="U130" i="2" s="1"/>
  <c r="AG129" i="2"/>
  <c r="AD129" i="2"/>
  <c r="AE129" i="2" s="1"/>
  <c r="Y129" i="2"/>
  <c r="X129" i="2"/>
  <c r="W129" i="2"/>
  <c r="R129" i="2"/>
  <c r="P129" i="2"/>
  <c r="AD128" i="2"/>
  <c r="AE128" i="2" s="1"/>
  <c r="Y128" i="2"/>
  <c r="X128" i="2"/>
  <c r="W128" i="2"/>
  <c r="R128" i="2"/>
  <c r="P128" i="2"/>
  <c r="AD127" i="2"/>
  <c r="AE127" i="2" s="1"/>
  <c r="Y127" i="2"/>
  <c r="X127" i="2"/>
  <c r="W127" i="2"/>
  <c r="R127" i="2"/>
  <c r="P127" i="2"/>
  <c r="AD126" i="2"/>
  <c r="AE126" i="2" s="1"/>
  <c r="Y126" i="2"/>
  <c r="X126" i="2"/>
  <c r="W126" i="2"/>
  <c r="R126" i="2"/>
  <c r="P126" i="2"/>
  <c r="AD125" i="2"/>
  <c r="AE125" i="2" s="1"/>
  <c r="AG125" i="2" s="1"/>
  <c r="Y125" i="2"/>
  <c r="X125" i="2"/>
  <c r="W125" i="2"/>
  <c r="R125" i="2"/>
  <c r="P125" i="2"/>
  <c r="AD124" i="2"/>
  <c r="AE124" i="2" s="1"/>
  <c r="Y124" i="2"/>
  <c r="X124" i="2"/>
  <c r="W124" i="2"/>
  <c r="R124" i="2"/>
  <c r="P124" i="2"/>
  <c r="T124" i="2" s="1"/>
  <c r="AE123" i="2"/>
  <c r="AD123" i="2"/>
  <c r="Y123" i="2"/>
  <c r="X123" i="2"/>
  <c r="W123" i="2"/>
  <c r="R123" i="2"/>
  <c r="P123" i="2"/>
  <c r="AD122" i="2"/>
  <c r="AE122" i="2" s="1"/>
  <c r="Y122" i="2"/>
  <c r="X122" i="2"/>
  <c r="W122" i="2"/>
  <c r="R122" i="2"/>
  <c r="P122" i="2"/>
  <c r="AD121" i="2"/>
  <c r="AE121" i="2" s="1"/>
  <c r="Y121" i="2"/>
  <c r="X121" i="2"/>
  <c r="W121" i="2"/>
  <c r="R121" i="2"/>
  <c r="P121" i="2"/>
  <c r="T121" i="2" s="1"/>
  <c r="AD120" i="2"/>
  <c r="AE120" i="2" s="1"/>
  <c r="Y120" i="2"/>
  <c r="X120" i="2"/>
  <c r="W120" i="2"/>
  <c r="R120" i="2"/>
  <c r="P120" i="2"/>
  <c r="AD119" i="2"/>
  <c r="AE119" i="2" s="1"/>
  <c r="AL119" i="2" s="1"/>
  <c r="Y119" i="2"/>
  <c r="X119" i="2"/>
  <c r="W119" i="2"/>
  <c r="R119" i="2"/>
  <c r="P119" i="2"/>
  <c r="T119" i="2" s="1"/>
  <c r="AD118" i="2"/>
  <c r="AE118" i="2" s="1"/>
  <c r="Y118" i="2"/>
  <c r="X118" i="2"/>
  <c r="W118" i="2"/>
  <c r="R118" i="2"/>
  <c r="P118" i="2"/>
  <c r="T118" i="2" s="1"/>
  <c r="U118" i="2" s="1"/>
  <c r="AD117" i="2"/>
  <c r="AE117" i="2" s="1"/>
  <c r="Y117" i="2"/>
  <c r="X117" i="2"/>
  <c r="W117" i="2"/>
  <c r="R117" i="2"/>
  <c r="P117" i="2"/>
  <c r="AD116" i="2"/>
  <c r="AE116" i="2" s="1"/>
  <c r="Y116" i="2"/>
  <c r="X116" i="2"/>
  <c r="W116" i="2"/>
  <c r="R116" i="2"/>
  <c r="P116" i="2"/>
  <c r="T116" i="2" s="1"/>
  <c r="AD115" i="2"/>
  <c r="AE115" i="2" s="1"/>
  <c r="Y115" i="2"/>
  <c r="X115" i="2"/>
  <c r="W115" i="2"/>
  <c r="R115" i="2"/>
  <c r="P115" i="2"/>
  <c r="AD114" i="2"/>
  <c r="AE114" i="2" s="1"/>
  <c r="Y114" i="2"/>
  <c r="X114" i="2"/>
  <c r="W114" i="2"/>
  <c r="R114" i="2"/>
  <c r="P114" i="2"/>
  <c r="T114" i="2" s="1"/>
  <c r="U114" i="2" s="1"/>
  <c r="AD113" i="2"/>
  <c r="AE113" i="2" s="1"/>
  <c r="AG113" i="2" s="1"/>
  <c r="Y113" i="2"/>
  <c r="X113" i="2"/>
  <c r="W113" i="2"/>
  <c r="R113" i="2"/>
  <c r="P113" i="2"/>
  <c r="T113" i="2" s="1"/>
  <c r="AD112" i="2"/>
  <c r="AE112" i="2" s="1"/>
  <c r="Y112" i="2"/>
  <c r="X112" i="2"/>
  <c r="W112" i="2"/>
  <c r="R112" i="2"/>
  <c r="P112" i="2"/>
  <c r="T112" i="2" s="1"/>
  <c r="AD111" i="2"/>
  <c r="Y111" i="2"/>
  <c r="R111" i="2"/>
  <c r="P111" i="2"/>
  <c r="AD110" i="2"/>
  <c r="Y110" i="2"/>
  <c r="V110" i="2"/>
  <c r="X110" i="2" s="1"/>
  <c r="T110" i="2"/>
  <c r="S110" i="2" s="1"/>
  <c r="R110" i="2"/>
  <c r="P110" i="2"/>
  <c r="AD109" i="2"/>
  <c r="Y109" i="2"/>
  <c r="R109" i="2"/>
  <c r="P109" i="2"/>
  <c r="AD108" i="2"/>
  <c r="Y108" i="2"/>
  <c r="R108" i="2"/>
  <c r="P108" i="2"/>
  <c r="T108" i="2" s="1"/>
  <c r="AD107" i="2"/>
  <c r="AE107" i="2" s="1"/>
  <c r="AF107" i="2" s="1"/>
  <c r="Y107" i="2"/>
  <c r="X107" i="2"/>
  <c r="W107" i="2"/>
  <c r="R107" i="2"/>
  <c r="P107" i="2"/>
  <c r="T107" i="2" s="1"/>
  <c r="AD106" i="2"/>
  <c r="AE106" i="2" s="1"/>
  <c r="Y106" i="2"/>
  <c r="X106" i="2"/>
  <c r="W106" i="2"/>
  <c r="R106" i="2"/>
  <c r="P106" i="2"/>
  <c r="T106" i="2" s="1"/>
  <c r="U106" i="2" s="1"/>
  <c r="AD105" i="2"/>
  <c r="Y105" i="2"/>
  <c r="V105" i="2"/>
  <c r="W105" i="2" s="1"/>
  <c r="R105" i="2"/>
  <c r="P105" i="2"/>
  <c r="T105" i="2" s="1"/>
  <c r="AD104" i="2"/>
  <c r="Y104" i="2"/>
  <c r="W104" i="2"/>
  <c r="V104" i="2"/>
  <c r="R104" i="2"/>
  <c r="P104" i="2"/>
  <c r="T104" i="2" s="1"/>
  <c r="AD103" i="2"/>
  <c r="Y103" i="2"/>
  <c r="R103" i="2"/>
  <c r="P103" i="2"/>
  <c r="AD102" i="2"/>
  <c r="Y102" i="2"/>
  <c r="R102" i="2"/>
  <c r="P102" i="2"/>
  <c r="AD101" i="2"/>
  <c r="AE101" i="2" s="1"/>
  <c r="AL101" i="2" s="1"/>
  <c r="Y101" i="2"/>
  <c r="X101" i="2"/>
  <c r="W101" i="2"/>
  <c r="R101" i="2"/>
  <c r="P101" i="2"/>
  <c r="AD100" i="2"/>
  <c r="AE100" i="2" s="1"/>
  <c r="Y100" i="2"/>
  <c r="X100" i="2"/>
  <c r="W100" i="2"/>
  <c r="R100" i="2"/>
  <c r="P100" i="2"/>
  <c r="T100" i="2" s="1"/>
  <c r="AD99" i="2"/>
  <c r="Y99" i="2"/>
  <c r="R99" i="2"/>
  <c r="P99" i="2"/>
  <c r="AD98" i="2"/>
  <c r="AE98" i="2" s="1"/>
  <c r="AL98" i="2" s="1"/>
  <c r="Y98" i="2"/>
  <c r="X98" i="2"/>
  <c r="W98" i="2"/>
  <c r="R98" i="2"/>
  <c r="P98" i="2"/>
  <c r="AD97" i="2"/>
  <c r="Y97" i="2"/>
  <c r="T97" i="2"/>
  <c r="R97" i="2"/>
  <c r="P97" i="2"/>
  <c r="AD96" i="2"/>
  <c r="AE96" i="2" s="1"/>
  <c r="AG96" i="2" s="1"/>
  <c r="Y96" i="2"/>
  <c r="X96" i="2"/>
  <c r="W96" i="2"/>
  <c r="R96" i="2"/>
  <c r="P96" i="2"/>
  <c r="AD95" i="2"/>
  <c r="Y95" i="2"/>
  <c r="R95" i="2"/>
  <c r="P95" i="2"/>
  <c r="AD94" i="2"/>
  <c r="Y94" i="2"/>
  <c r="R94" i="2"/>
  <c r="P94" i="2"/>
  <c r="AD93" i="2"/>
  <c r="Y93" i="2"/>
  <c r="R93" i="2"/>
  <c r="P93" i="2"/>
  <c r="AD92" i="2"/>
  <c r="Y92" i="2"/>
  <c r="R92" i="2"/>
  <c r="P92" i="2"/>
  <c r="AD91" i="2"/>
  <c r="Y91" i="2"/>
  <c r="R91" i="2"/>
  <c r="P91" i="2"/>
  <c r="AD90" i="2"/>
  <c r="Y90" i="2"/>
  <c r="R90" i="2"/>
  <c r="P90" i="2"/>
  <c r="AD89" i="2"/>
  <c r="AE89" i="2" s="1"/>
  <c r="Y89" i="2"/>
  <c r="X89" i="2"/>
  <c r="W89" i="2"/>
  <c r="R89" i="2"/>
  <c r="P89" i="2"/>
  <c r="AD88" i="2"/>
  <c r="Y88" i="2"/>
  <c r="R88" i="2"/>
  <c r="P88" i="2"/>
  <c r="T88" i="2" s="1"/>
  <c r="AE87" i="2"/>
  <c r="AF87" i="2" s="1"/>
  <c r="AD87" i="2"/>
  <c r="Y87" i="2"/>
  <c r="X87" i="2"/>
  <c r="W87" i="2"/>
  <c r="R87" i="2"/>
  <c r="P87" i="2"/>
  <c r="AD86" i="2"/>
  <c r="AE86" i="2" s="1"/>
  <c r="Y86" i="2"/>
  <c r="X86" i="2"/>
  <c r="W86" i="2"/>
  <c r="R86" i="2"/>
  <c r="T86" i="2" s="1"/>
  <c r="U86" i="2" s="1"/>
  <c r="P86" i="2"/>
  <c r="AD85" i="2"/>
  <c r="AE85" i="2" s="1"/>
  <c r="AF85" i="2" s="1"/>
  <c r="Y85" i="2"/>
  <c r="X85" i="2"/>
  <c r="W85" i="2"/>
  <c r="R85" i="2"/>
  <c r="P85" i="2"/>
  <c r="AD84" i="2"/>
  <c r="AE84" i="2" s="1"/>
  <c r="Y84" i="2"/>
  <c r="X84" i="2"/>
  <c r="W84" i="2"/>
  <c r="R84" i="2"/>
  <c r="P84" i="2"/>
  <c r="AD83" i="2"/>
  <c r="AE83" i="2" s="1"/>
  <c r="Y83" i="2"/>
  <c r="X83" i="2"/>
  <c r="W83" i="2"/>
  <c r="R83" i="2"/>
  <c r="P83" i="2"/>
  <c r="AD82" i="2"/>
  <c r="AE82" i="2" s="1"/>
  <c r="AF82" i="2" s="1"/>
  <c r="Y82" i="2"/>
  <c r="X82" i="2"/>
  <c r="W82" i="2"/>
  <c r="R82" i="2"/>
  <c r="P82" i="2"/>
  <c r="AD81" i="2"/>
  <c r="AE81" i="2" s="1"/>
  <c r="Y81" i="2"/>
  <c r="X81" i="2"/>
  <c r="W81" i="2"/>
  <c r="R81" i="2"/>
  <c r="P81" i="2"/>
  <c r="AD80" i="2"/>
  <c r="AE80" i="2" s="1"/>
  <c r="Y80" i="2"/>
  <c r="X80" i="2"/>
  <c r="W80" i="2"/>
  <c r="R80" i="2"/>
  <c r="P80" i="2"/>
  <c r="T80" i="2" s="1"/>
  <c r="AD79" i="2"/>
  <c r="AE79" i="2" s="1"/>
  <c r="Y79" i="2"/>
  <c r="X79" i="2"/>
  <c r="W79" i="2"/>
  <c r="R79" i="2"/>
  <c r="P79" i="2"/>
  <c r="AD78" i="2"/>
  <c r="AE78" i="2" s="1"/>
  <c r="AL78" i="2" s="1"/>
  <c r="Y78" i="2"/>
  <c r="X78" i="2"/>
  <c r="W78" i="2"/>
  <c r="R78" i="2"/>
  <c r="P78" i="2"/>
  <c r="T78" i="2" s="1"/>
  <c r="AD77" i="2"/>
  <c r="AE77" i="2" s="1"/>
  <c r="Y77" i="2"/>
  <c r="X77" i="2"/>
  <c r="W77" i="2"/>
  <c r="R77" i="2"/>
  <c r="P77" i="2"/>
  <c r="T77" i="2" s="1"/>
  <c r="AD76" i="2"/>
  <c r="AE76" i="2" s="1"/>
  <c r="Y76" i="2"/>
  <c r="X76" i="2"/>
  <c r="W76" i="2"/>
  <c r="R76" i="2"/>
  <c r="P76" i="2"/>
  <c r="AD75" i="2"/>
  <c r="AE75" i="2" s="1"/>
  <c r="Y75" i="2"/>
  <c r="X75" i="2"/>
  <c r="W75" i="2"/>
  <c r="R75" i="2"/>
  <c r="P75" i="2"/>
  <c r="AD74" i="2"/>
  <c r="AE74" i="2" s="1"/>
  <c r="Y74" i="2"/>
  <c r="X74" i="2"/>
  <c r="W74" i="2"/>
  <c r="R74" i="2"/>
  <c r="P74" i="2"/>
  <c r="T74" i="2" s="1"/>
  <c r="U74" i="2" s="1"/>
  <c r="AD73" i="2"/>
  <c r="AE73" i="2" s="1"/>
  <c r="Y73" i="2"/>
  <c r="X73" i="2"/>
  <c r="W73" i="2"/>
  <c r="R73" i="2"/>
  <c r="P73" i="2"/>
  <c r="AD72" i="2"/>
  <c r="AE72" i="2" s="1"/>
  <c r="Y72" i="2"/>
  <c r="X72" i="2"/>
  <c r="W72" i="2"/>
  <c r="R72" i="2"/>
  <c r="P72" i="2"/>
  <c r="T72" i="2" s="1"/>
  <c r="AD71" i="2"/>
  <c r="AE71" i="2" s="1"/>
  <c r="Y71" i="2"/>
  <c r="X71" i="2"/>
  <c r="W71" i="2"/>
  <c r="R71" i="2"/>
  <c r="P71" i="2"/>
  <c r="T71" i="2" s="1"/>
  <c r="AD70" i="2"/>
  <c r="AE70" i="2" s="1"/>
  <c r="AL70" i="2" s="1"/>
  <c r="Y70" i="2"/>
  <c r="X70" i="2"/>
  <c r="W70" i="2"/>
  <c r="R70" i="2"/>
  <c r="P70" i="2"/>
  <c r="T70" i="2" s="1"/>
  <c r="AL69" i="2"/>
  <c r="AG69" i="2"/>
  <c r="AF69" i="2"/>
  <c r="AD69" i="2"/>
  <c r="AE69" i="2" s="1"/>
  <c r="Y69" i="2"/>
  <c r="X69" i="2"/>
  <c r="W69" i="2"/>
  <c r="R69" i="2"/>
  <c r="P69" i="2"/>
  <c r="T69" i="2" s="1"/>
  <c r="AD68" i="2"/>
  <c r="AE68" i="2" s="1"/>
  <c r="Y68" i="2"/>
  <c r="X68" i="2"/>
  <c r="W68" i="2"/>
  <c r="R68" i="2"/>
  <c r="P68" i="2"/>
  <c r="AD67" i="2"/>
  <c r="AE67" i="2" s="1"/>
  <c r="Y67" i="2"/>
  <c r="X67" i="2"/>
  <c r="W67" i="2"/>
  <c r="R67" i="2"/>
  <c r="P67" i="2"/>
  <c r="T67" i="2" s="1"/>
  <c r="AD66" i="2"/>
  <c r="AE66" i="2" s="1"/>
  <c r="Y66" i="2"/>
  <c r="X66" i="2"/>
  <c r="W66" i="2"/>
  <c r="R66" i="2"/>
  <c r="P66" i="2"/>
  <c r="AD65" i="2"/>
  <c r="AE65" i="2" s="1"/>
  <c r="Y65" i="2"/>
  <c r="X65" i="2"/>
  <c r="W65" i="2"/>
  <c r="R65" i="2"/>
  <c r="P65" i="2"/>
  <c r="T65" i="2" s="1"/>
  <c r="AD64" i="2"/>
  <c r="AE64" i="2" s="1"/>
  <c r="Y64" i="2"/>
  <c r="X64" i="2"/>
  <c r="W64" i="2"/>
  <c r="R64" i="2"/>
  <c r="P64" i="2"/>
  <c r="AD63" i="2"/>
  <c r="AE63" i="2" s="1"/>
  <c r="Y63" i="2"/>
  <c r="X63" i="2"/>
  <c r="W63" i="2"/>
  <c r="R63" i="2"/>
  <c r="P63" i="2"/>
  <c r="T63" i="2" s="1"/>
  <c r="AD62" i="2"/>
  <c r="AE62" i="2" s="1"/>
  <c r="AL62" i="2" s="1"/>
  <c r="Y62" i="2"/>
  <c r="X62" i="2"/>
  <c r="W62" i="2"/>
  <c r="R62" i="2"/>
  <c r="P62" i="2"/>
  <c r="AD61" i="2"/>
  <c r="AE61" i="2" s="1"/>
  <c r="AL61" i="2" s="1"/>
  <c r="Y61" i="2"/>
  <c r="X61" i="2"/>
  <c r="W61" i="2"/>
  <c r="R61" i="2"/>
  <c r="P61" i="2"/>
  <c r="T61" i="2" s="1"/>
  <c r="AD60" i="2"/>
  <c r="AE60" i="2" s="1"/>
  <c r="Y60" i="2"/>
  <c r="X60" i="2"/>
  <c r="W60" i="2"/>
  <c r="T60" i="2"/>
  <c r="S60" i="2" s="1"/>
  <c r="R60" i="2"/>
  <c r="P60" i="2"/>
  <c r="AD59" i="2"/>
  <c r="AE59" i="2" s="1"/>
  <c r="Y59" i="2"/>
  <c r="X59" i="2"/>
  <c r="W59" i="2"/>
  <c r="R59" i="2"/>
  <c r="P59" i="2"/>
  <c r="AD58" i="2"/>
  <c r="AE58" i="2" s="1"/>
  <c r="Y58" i="2"/>
  <c r="X58" i="2"/>
  <c r="W58" i="2"/>
  <c r="R58" i="2"/>
  <c r="T58" i="2" s="1"/>
  <c r="U58" i="2" s="1"/>
  <c r="P58" i="2"/>
  <c r="AD57" i="2"/>
  <c r="AE57" i="2" s="1"/>
  <c r="Y57" i="2"/>
  <c r="X57" i="2"/>
  <c r="W57" i="2"/>
  <c r="R57" i="2"/>
  <c r="P57" i="2"/>
  <c r="T57" i="2" s="1"/>
  <c r="AD56" i="2"/>
  <c r="AE56" i="2" s="1"/>
  <c r="Y56" i="2"/>
  <c r="X56" i="2"/>
  <c r="W56" i="2"/>
  <c r="R56" i="2"/>
  <c r="P56" i="2"/>
  <c r="AD55" i="2"/>
  <c r="AE55" i="2" s="1"/>
  <c r="Y55" i="2"/>
  <c r="X55" i="2"/>
  <c r="W55" i="2"/>
  <c r="R55" i="2"/>
  <c r="P55" i="2"/>
  <c r="AD54" i="2"/>
  <c r="AE54" i="2" s="1"/>
  <c r="AL54" i="2" s="1"/>
  <c r="Y54" i="2"/>
  <c r="X54" i="2"/>
  <c r="W54" i="2"/>
  <c r="R54" i="2"/>
  <c r="P54" i="2"/>
  <c r="AD53" i="2"/>
  <c r="AE53" i="2" s="1"/>
  <c r="Y53" i="2"/>
  <c r="X53" i="2"/>
  <c r="W53" i="2"/>
  <c r="R53" i="2"/>
  <c r="P53" i="2"/>
  <c r="AE52" i="2"/>
  <c r="AF52" i="2" s="1"/>
  <c r="AD52" i="2"/>
  <c r="Y52" i="2"/>
  <c r="X52" i="2"/>
  <c r="W52" i="2"/>
  <c r="R52" i="2"/>
  <c r="P52" i="2"/>
  <c r="T52" i="2" s="1"/>
  <c r="S52" i="2" s="1"/>
  <c r="AD51" i="2"/>
  <c r="AE51" i="2" s="1"/>
  <c r="Y51" i="2"/>
  <c r="X51" i="2"/>
  <c r="W51" i="2"/>
  <c r="R51" i="2"/>
  <c r="P51" i="2"/>
  <c r="AD50" i="2"/>
  <c r="AE50" i="2" s="1"/>
  <c r="Y50" i="2"/>
  <c r="X50" i="2"/>
  <c r="W50" i="2"/>
  <c r="R50" i="2"/>
  <c r="P50" i="2"/>
  <c r="T50" i="2" s="1"/>
  <c r="U50" i="2" s="1"/>
  <c r="AD49" i="2"/>
  <c r="AE49" i="2" s="1"/>
  <c r="Y49" i="2"/>
  <c r="X49" i="2"/>
  <c r="W49" i="2"/>
  <c r="R49" i="2"/>
  <c r="P49" i="2"/>
  <c r="T49" i="2" s="1"/>
  <c r="AD48" i="2"/>
  <c r="AE48" i="2" s="1"/>
  <c r="Y48" i="2"/>
  <c r="X48" i="2"/>
  <c r="W48" i="2"/>
  <c r="R48" i="2"/>
  <c r="P48" i="2"/>
  <c r="T48" i="2" s="1"/>
  <c r="U48" i="2" s="1"/>
  <c r="AD47" i="2"/>
  <c r="AE47" i="2" s="1"/>
  <c r="Y47" i="2"/>
  <c r="X47" i="2"/>
  <c r="W47" i="2"/>
  <c r="R47" i="2"/>
  <c r="P47" i="2"/>
  <c r="T47" i="2" s="1"/>
  <c r="AD46" i="2"/>
  <c r="AE46" i="2" s="1"/>
  <c r="AL46" i="2" s="1"/>
  <c r="Y46" i="2"/>
  <c r="X46" i="2"/>
  <c r="W46" i="2"/>
  <c r="R46" i="2"/>
  <c r="P46" i="2"/>
  <c r="T46" i="2" s="1"/>
  <c r="AD45" i="2"/>
  <c r="AE45" i="2" s="1"/>
  <c r="Y45" i="2"/>
  <c r="X45" i="2"/>
  <c r="W45" i="2"/>
  <c r="R45" i="2"/>
  <c r="P45" i="2"/>
  <c r="AD44" i="2"/>
  <c r="AE44" i="2" s="1"/>
  <c r="Y44" i="2"/>
  <c r="X44" i="2"/>
  <c r="W44" i="2"/>
  <c r="R44" i="2"/>
  <c r="P44" i="2"/>
  <c r="AD43" i="2"/>
  <c r="AE43" i="2" s="1"/>
  <c r="Y43" i="2"/>
  <c r="X43" i="2"/>
  <c r="W43" i="2"/>
  <c r="R43" i="2"/>
  <c r="P43" i="2"/>
  <c r="T43" i="2" s="1"/>
  <c r="AD42" i="2"/>
  <c r="AE42" i="2" s="1"/>
  <c r="Y42" i="2"/>
  <c r="X42" i="2"/>
  <c r="W42" i="2"/>
  <c r="R42" i="2"/>
  <c r="P42" i="2"/>
  <c r="T42" i="2" s="1"/>
  <c r="U42" i="2" s="1"/>
  <c r="AD41" i="2"/>
  <c r="AE41" i="2" s="1"/>
  <c r="Y41" i="2"/>
  <c r="X41" i="2"/>
  <c r="W41" i="2"/>
  <c r="R41" i="2"/>
  <c r="P41" i="2"/>
  <c r="T41" i="2" s="1"/>
  <c r="AD40" i="2"/>
  <c r="AE40" i="2" s="1"/>
  <c r="Y40" i="2"/>
  <c r="X40" i="2"/>
  <c r="W40" i="2"/>
  <c r="R40" i="2"/>
  <c r="P40" i="2"/>
  <c r="T40" i="2" s="1"/>
  <c r="U40" i="2" s="1"/>
  <c r="AD39" i="2"/>
  <c r="AE39" i="2" s="1"/>
  <c r="Y39" i="2"/>
  <c r="X39" i="2"/>
  <c r="W39" i="2"/>
  <c r="R39" i="2"/>
  <c r="P39" i="2"/>
  <c r="AD38" i="2"/>
  <c r="AE38" i="2" s="1"/>
  <c r="AL38" i="2" s="1"/>
  <c r="Y38" i="2"/>
  <c r="X38" i="2"/>
  <c r="W38" i="2"/>
  <c r="R38" i="2"/>
  <c r="P38" i="2"/>
  <c r="T38" i="2" s="1"/>
  <c r="AD37" i="2"/>
  <c r="AE37" i="2" s="1"/>
  <c r="Y37" i="2"/>
  <c r="X37" i="2"/>
  <c r="W37" i="2"/>
  <c r="R37" i="2"/>
  <c r="P37" i="2"/>
  <c r="AG36" i="2"/>
  <c r="AE36" i="2"/>
  <c r="AF36" i="2" s="1"/>
  <c r="AD36" i="2"/>
  <c r="Y36" i="2"/>
  <c r="X36" i="2"/>
  <c r="W36" i="2"/>
  <c r="R36" i="2"/>
  <c r="P36" i="2"/>
  <c r="T36" i="2" s="1"/>
  <c r="S36" i="2" s="1"/>
  <c r="AD35" i="2"/>
  <c r="AE35" i="2" s="1"/>
  <c r="Y35" i="2"/>
  <c r="X35" i="2"/>
  <c r="W35" i="2"/>
  <c r="R35" i="2"/>
  <c r="P35" i="2"/>
  <c r="AD34" i="2"/>
  <c r="AE34" i="2" s="1"/>
  <c r="Y34" i="2"/>
  <c r="X34" i="2"/>
  <c r="W34" i="2"/>
  <c r="R34" i="2"/>
  <c r="P34" i="2"/>
  <c r="T34" i="2" s="1"/>
  <c r="U34" i="2" s="1"/>
  <c r="AD33" i="2"/>
  <c r="AE33" i="2" s="1"/>
  <c r="Y33" i="2"/>
  <c r="X33" i="2"/>
  <c r="W33" i="2"/>
  <c r="R33" i="2"/>
  <c r="P33" i="2"/>
  <c r="AD32" i="2"/>
  <c r="AE32" i="2" s="1"/>
  <c r="Y32" i="2"/>
  <c r="X32" i="2"/>
  <c r="W32" i="2"/>
  <c r="R32" i="2"/>
  <c r="P32" i="2"/>
  <c r="AD31" i="2"/>
  <c r="AE31" i="2" s="1"/>
  <c r="Y31" i="2"/>
  <c r="X31" i="2"/>
  <c r="W31" i="2"/>
  <c r="R31" i="2"/>
  <c r="P31" i="2"/>
  <c r="T31" i="2" s="1"/>
  <c r="AD30" i="2"/>
  <c r="AE30" i="2" s="1"/>
  <c r="AL30" i="2" s="1"/>
  <c r="Y30" i="2"/>
  <c r="X30" i="2"/>
  <c r="W30" i="2"/>
  <c r="R30" i="2"/>
  <c r="P30" i="2"/>
  <c r="AD29" i="2"/>
  <c r="AE29" i="2" s="1"/>
  <c r="Y29" i="2"/>
  <c r="X29" i="2"/>
  <c r="W29" i="2"/>
  <c r="R29" i="2"/>
  <c r="P29" i="2"/>
  <c r="AD28" i="2"/>
  <c r="AE28" i="2" s="1"/>
  <c r="Y28" i="2"/>
  <c r="X28" i="2"/>
  <c r="W28" i="2"/>
  <c r="R28" i="2"/>
  <c r="P28" i="2"/>
  <c r="AD27" i="2"/>
  <c r="AE27" i="2" s="1"/>
  <c r="Y27" i="2"/>
  <c r="X27" i="2"/>
  <c r="W27" i="2"/>
  <c r="R27" i="2"/>
  <c r="P27" i="2"/>
  <c r="AD26" i="2"/>
  <c r="AE26" i="2" s="1"/>
  <c r="Y26" i="2"/>
  <c r="X26" i="2"/>
  <c r="W26" i="2"/>
  <c r="R26" i="2"/>
  <c r="P26" i="2"/>
  <c r="AD25" i="2"/>
  <c r="AE25" i="2" s="1"/>
  <c r="Y25" i="2"/>
  <c r="X25" i="2"/>
  <c r="W25" i="2"/>
  <c r="R25" i="2"/>
  <c r="P25" i="2"/>
  <c r="T25" i="2" s="1"/>
  <c r="AD24" i="2"/>
  <c r="AE24" i="2" s="1"/>
  <c r="Y24" i="2"/>
  <c r="X24" i="2"/>
  <c r="W24" i="2"/>
  <c r="R24" i="2"/>
  <c r="P24" i="2"/>
  <c r="AD23" i="2"/>
  <c r="AE23" i="2" s="1"/>
  <c r="Y23" i="2"/>
  <c r="X23" i="2"/>
  <c r="W23" i="2"/>
  <c r="R23" i="2"/>
  <c r="P23" i="2"/>
  <c r="AD22" i="2"/>
  <c r="AE22" i="2" s="1"/>
  <c r="AL22" i="2" s="1"/>
  <c r="Y22" i="2"/>
  <c r="X22" i="2"/>
  <c r="W22" i="2"/>
  <c r="R22" i="2"/>
  <c r="P22" i="2"/>
  <c r="AD21" i="2"/>
  <c r="AE21" i="2" s="1"/>
  <c r="Y21" i="2"/>
  <c r="X21" i="2"/>
  <c r="W21" i="2"/>
  <c r="R21" i="2"/>
  <c r="P21" i="2"/>
  <c r="AD20" i="2"/>
  <c r="AE20" i="2" s="1"/>
  <c r="AF20" i="2" s="1"/>
  <c r="Y20" i="2"/>
  <c r="X20" i="2"/>
  <c r="W20" i="2"/>
  <c r="R20" i="2"/>
  <c r="P20" i="2"/>
  <c r="T20" i="2" s="1"/>
  <c r="S20" i="2" s="1"/>
  <c r="AD19" i="2"/>
  <c r="AE19" i="2" s="1"/>
  <c r="Y19" i="2"/>
  <c r="X19" i="2"/>
  <c r="W19" i="2"/>
  <c r="R19" i="2"/>
  <c r="P19" i="2"/>
  <c r="AD18" i="2"/>
  <c r="AE18" i="2" s="1"/>
  <c r="AL18" i="2" s="1"/>
  <c r="Y18" i="2"/>
  <c r="X18" i="2"/>
  <c r="W18" i="2"/>
  <c r="T18" i="2"/>
  <c r="U18" i="2" s="1"/>
  <c r="R18" i="2"/>
  <c r="P18" i="2"/>
  <c r="AD17" i="2"/>
  <c r="AE17" i="2" s="1"/>
  <c r="Y17" i="2"/>
  <c r="X17" i="2"/>
  <c r="W17" i="2"/>
  <c r="R17" i="2"/>
  <c r="P17" i="2"/>
  <c r="AD16" i="2"/>
  <c r="AE16" i="2" s="1"/>
  <c r="Y16" i="2"/>
  <c r="X16" i="2"/>
  <c r="W16" i="2"/>
  <c r="R16" i="2"/>
  <c r="P16" i="2"/>
  <c r="T16" i="2" s="1"/>
  <c r="U16" i="2" s="1"/>
  <c r="AD15" i="2"/>
  <c r="AE15" i="2" s="1"/>
  <c r="Y15" i="2"/>
  <c r="X15" i="2"/>
  <c r="W15" i="2"/>
  <c r="R15" i="2"/>
  <c r="P15" i="2"/>
  <c r="T15" i="2" s="1"/>
  <c r="AD14" i="2"/>
  <c r="AE14" i="2" s="1"/>
  <c r="AL14" i="2" s="1"/>
  <c r="Y14" i="2"/>
  <c r="X14" i="2"/>
  <c r="W14" i="2"/>
  <c r="R14" i="2"/>
  <c r="P14" i="2"/>
  <c r="T14" i="2" s="1"/>
  <c r="AE13" i="2"/>
  <c r="AG13" i="2" s="1"/>
  <c r="AD13" i="2"/>
  <c r="Y13" i="2"/>
  <c r="X13" i="2"/>
  <c r="W13" i="2"/>
  <c r="R13" i="2"/>
  <c r="P13" i="2"/>
  <c r="AE12" i="2"/>
  <c r="AF12" i="2" s="1"/>
  <c r="AD12" i="2"/>
  <c r="Y12" i="2"/>
  <c r="X12" i="2"/>
  <c r="W12" i="2"/>
  <c r="R12" i="2"/>
  <c r="P12" i="2"/>
  <c r="AD11" i="2"/>
  <c r="Y11" i="2"/>
  <c r="X11" i="2"/>
  <c r="W11" i="2"/>
  <c r="R11" i="2"/>
  <c r="P11" i="2"/>
  <c r="AD10" i="2"/>
  <c r="AE10" i="2" s="1"/>
  <c r="Y10" i="2"/>
  <c r="X10" i="2"/>
  <c r="W10" i="2"/>
  <c r="R10" i="2"/>
  <c r="P10" i="2"/>
  <c r="AD9" i="2"/>
  <c r="AE9" i="2" s="1"/>
  <c r="Y9" i="2"/>
  <c r="X9" i="2"/>
  <c r="W9" i="2"/>
  <c r="R9" i="2"/>
  <c r="P9" i="2"/>
  <c r="AD3" i="2" a="1"/>
  <c r="AD3" i="2" s="1"/>
  <c r="AD2" i="2"/>
  <c r="N1" i="2"/>
  <c r="AD105" i="1"/>
  <c r="R105" i="1"/>
  <c r="P105" i="1"/>
  <c r="AD104" i="1"/>
  <c r="AE104" i="1" s="1"/>
  <c r="AG104" i="1" s="1"/>
  <c r="X104" i="1"/>
  <c r="W104" i="1"/>
  <c r="R104" i="1"/>
  <c r="P104" i="1"/>
  <c r="AD103" i="1"/>
  <c r="AE103" i="1" s="1"/>
  <c r="X103" i="1"/>
  <c r="W103" i="1"/>
  <c r="R103" i="1"/>
  <c r="P103" i="1"/>
  <c r="AD102" i="1"/>
  <c r="R102" i="1"/>
  <c r="P102" i="1"/>
  <c r="AD101" i="1"/>
  <c r="R101" i="1"/>
  <c r="P101" i="1"/>
  <c r="AD69" i="1"/>
  <c r="R69" i="1"/>
  <c r="P69" i="1"/>
  <c r="AD68" i="1"/>
  <c r="R68" i="1"/>
  <c r="P68" i="1"/>
  <c r="AD67" i="1"/>
  <c r="R67" i="1"/>
  <c r="P67" i="1"/>
  <c r="AD66" i="1"/>
  <c r="R66" i="1"/>
  <c r="P66" i="1"/>
  <c r="AD65" i="1"/>
  <c r="R65" i="1"/>
  <c r="P65" i="1"/>
  <c r="AD64" i="1"/>
  <c r="AE64" i="1" s="1"/>
  <c r="X64" i="1"/>
  <c r="W64" i="1"/>
  <c r="R64" i="1"/>
  <c r="P64" i="1"/>
  <c r="AD63" i="1"/>
  <c r="AE63" i="1" s="1"/>
  <c r="X63" i="1"/>
  <c r="W63" i="1"/>
  <c r="R63" i="1"/>
  <c r="P63" i="1"/>
  <c r="AD62" i="1"/>
  <c r="AE62" i="1" s="1"/>
  <c r="AG62" i="1" s="1"/>
  <c r="X62" i="1"/>
  <c r="W62" i="1"/>
  <c r="R62" i="1"/>
  <c r="P62" i="1"/>
  <c r="AD61" i="1"/>
  <c r="AE61" i="1" s="1"/>
  <c r="X61" i="1"/>
  <c r="W61" i="1"/>
  <c r="R61" i="1"/>
  <c r="P61" i="1"/>
  <c r="AD60" i="1"/>
  <c r="AE60" i="1" s="1"/>
  <c r="X60" i="1"/>
  <c r="W60" i="1"/>
  <c r="R60" i="1"/>
  <c r="P60" i="1"/>
  <c r="AD59" i="1"/>
  <c r="AE59" i="1" s="1"/>
  <c r="X59" i="1"/>
  <c r="W59" i="1"/>
  <c r="R59" i="1"/>
  <c r="P59" i="1"/>
  <c r="AD58" i="1"/>
  <c r="AE58" i="1" s="1"/>
  <c r="X58" i="1"/>
  <c r="W58" i="1"/>
  <c r="R58" i="1"/>
  <c r="P58" i="1"/>
  <c r="AD57" i="1"/>
  <c r="AE57" i="1" s="1"/>
  <c r="AG57" i="1" s="1"/>
  <c r="X57" i="1"/>
  <c r="W57" i="1"/>
  <c r="R57" i="1"/>
  <c r="P57" i="1"/>
  <c r="AD56" i="1"/>
  <c r="AE56" i="1" s="1"/>
  <c r="X56" i="1"/>
  <c r="W56" i="1"/>
  <c r="R56" i="1"/>
  <c r="P56" i="1"/>
  <c r="AD55" i="1"/>
  <c r="AE55" i="1" s="1"/>
  <c r="AL55" i="1" s="1"/>
  <c r="X55" i="1"/>
  <c r="W55" i="1"/>
  <c r="R55" i="1"/>
  <c r="P55" i="1"/>
  <c r="AD54" i="1"/>
  <c r="AE54" i="1" s="1"/>
  <c r="X54" i="1"/>
  <c r="W54" i="1"/>
  <c r="R54" i="1"/>
  <c r="P54" i="1"/>
  <c r="AD53" i="1"/>
  <c r="AE53" i="1" s="1"/>
  <c r="X53" i="1"/>
  <c r="W53" i="1"/>
  <c r="R53" i="1"/>
  <c r="P53" i="1"/>
  <c r="AD52" i="1"/>
  <c r="AE52" i="1" s="1"/>
  <c r="X52" i="1"/>
  <c r="W52" i="1"/>
  <c r="R52" i="1"/>
  <c r="P52" i="1"/>
  <c r="AD51" i="1"/>
  <c r="R51" i="1"/>
  <c r="P51" i="1"/>
  <c r="AD50" i="1"/>
  <c r="V50" i="1"/>
  <c r="W50" i="1" s="1"/>
  <c r="R50" i="1"/>
  <c r="P50" i="1"/>
  <c r="AD49" i="1"/>
  <c r="AE49" i="1" s="1"/>
  <c r="AL49" i="1" s="1"/>
  <c r="X49" i="1"/>
  <c r="W49" i="1"/>
  <c r="R49" i="1"/>
  <c r="P49" i="1"/>
  <c r="AD48" i="1"/>
  <c r="AE48" i="1" s="1"/>
  <c r="AG48" i="1" s="1"/>
  <c r="X48" i="1"/>
  <c r="W48" i="1"/>
  <c r="R48" i="1"/>
  <c r="P48" i="1"/>
  <c r="AD47" i="1"/>
  <c r="AE47" i="1" s="1"/>
  <c r="X47" i="1"/>
  <c r="W47" i="1"/>
  <c r="R47" i="1"/>
  <c r="P47" i="1"/>
  <c r="AD46" i="1"/>
  <c r="V46" i="1"/>
  <c r="R46" i="1"/>
  <c r="P46" i="1"/>
  <c r="AD45" i="1"/>
  <c r="AE45" i="1" s="1"/>
  <c r="X45" i="1"/>
  <c r="W45" i="1"/>
  <c r="R45" i="1"/>
  <c r="P45" i="1"/>
  <c r="AD44" i="1"/>
  <c r="R44" i="1"/>
  <c r="P44" i="1"/>
  <c r="AD43" i="1"/>
  <c r="V43" i="1"/>
  <c r="R43" i="1"/>
  <c r="P43" i="1"/>
  <c r="AD42" i="1"/>
  <c r="AE42" i="1" s="1"/>
  <c r="AG42" i="1" s="1"/>
  <c r="X42" i="1"/>
  <c r="W42" i="1"/>
  <c r="R42" i="1"/>
  <c r="P42" i="1"/>
  <c r="AD41" i="1"/>
  <c r="AE41" i="1" s="1"/>
  <c r="X41" i="1"/>
  <c r="W41" i="1"/>
  <c r="R41" i="1"/>
  <c r="P41" i="1"/>
  <c r="AD40" i="1"/>
  <c r="AE40" i="1" s="1"/>
  <c r="AL40" i="1" s="1"/>
  <c r="X40" i="1"/>
  <c r="W40" i="1"/>
  <c r="R40" i="1"/>
  <c r="P40" i="1"/>
  <c r="AD39" i="1"/>
  <c r="AE39" i="1" s="1"/>
  <c r="X39" i="1"/>
  <c r="W39" i="1"/>
  <c r="R39" i="1"/>
  <c r="P39" i="1"/>
  <c r="AD38" i="1"/>
  <c r="AE38" i="1" s="1"/>
  <c r="AF38" i="1" s="1"/>
  <c r="X38" i="1"/>
  <c r="W38" i="1"/>
  <c r="R38" i="1"/>
  <c r="P38" i="1"/>
  <c r="AD37" i="1"/>
  <c r="AE37" i="1" s="1"/>
  <c r="AL37" i="1" s="1"/>
  <c r="X37" i="1"/>
  <c r="W37" i="1"/>
  <c r="R37" i="1"/>
  <c r="P37" i="1"/>
  <c r="AD36" i="1"/>
  <c r="AE36" i="1" s="1"/>
  <c r="AG36" i="1" s="1"/>
  <c r="X36" i="1"/>
  <c r="W36" i="1"/>
  <c r="R36" i="1"/>
  <c r="P36" i="1"/>
  <c r="AD35" i="1"/>
  <c r="AE35" i="1" s="1"/>
  <c r="X35" i="1"/>
  <c r="W35" i="1"/>
  <c r="R35" i="1"/>
  <c r="P35" i="1"/>
  <c r="AD34" i="1"/>
  <c r="AE34" i="1" s="1"/>
  <c r="X34" i="1"/>
  <c r="W34" i="1"/>
  <c r="R34" i="1"/>
  <c r="P34" i="1"/>
  <c r="AD33" i="1"/>
  <c r="AE33" i="1" s="1"/>
  <c r="X33" i="1"/>
  <c r="W33" i="1"/>
  <c r="R33" i="1"/>
  <c r="P33" i="1"/>
  <c r="AD32" i="1"/>
  <c r="AE32" i="1" s="1"/>
  <c r="X32" i="1"/>
  <c r="W32" i="1"/>
  <c r="R32" i="1"/>
  <c r="P32" i="1"/>
  <c r="AD31" i="1"/>
  <c r="AE31" i="1" s="1"/>
  <c r="X31" i="1"/>
  <c r="W31" i="1"/>
  <c r="R31" i="1"/>
  <c r="P31" i="1"/>
  <c r="AD30" i="1"/>
  <c r="AE30" i="1" s="1"/>
  <c r="AF30" i="1" s="1"/>
  <c r="X30" i="1"/>
  <c r="W30" i="1"/>
  <c r="R30" i="1"/>
  <c r="P30" i="1"/>
  <c r="AD29" i="1"/>
  <c r="AE29" i="1" s="1"/>
  <c r="AL29" i="1" s="1"/>
  <c r="X29" i="1"/>
  <c r="W29" i="1"/>
  <c r="R29" i="1"/>
  <c r="P29" i="1"/>
  <c r="AD28" i="1"/>
  <c r="AE28" i="1" s="1"/>
  <c r="AG28" i="1" s="1"/>
  <c r="X28" i="1"/>
  <c r="W28" i="1"/>
  <c r="R28" i="1"/>
  <c r="P28" i="1"/>
  <c r="AD27" i="1"/>
  <c r="AE27" i="1" s="1"/>
  <c r="X27" i="1"/>
  <c r="W27" i="1"/>
  <c r="R27" i="1"/>
  <c r="P27" i="1"/>
  <c r="AD26" i="1"/>
  <c r="AE26" i="1" s="1"/>
  <c r="X26" i="1"/>
  <c r="W26" i="1"/>
  <c r="R26" i="1"/>
  <c r="P26" i="1"/>
  <c r="AD25" i="1"/>
  <c r="AE25" i="1" s="1"/>
  <c r="AG25" i="1" s="1"/>
  <c r="X25" i="1"/>
  <c r="W25" i="1"/>
  <c r="R25" i="1"/>
  <c r="P25" i="1"/>
  <c r="AD24" i="1"/>
  <c r="AE24" i="1" s="1"/>
  <c r="X24" i="1"/>
  <c r="W24" i="1"/>
  <c r="R24" i="1"/>
  <c r="P24" i="1"/>
  <c r="AD23" i="1"/>
  <c r="AE23" i="1" s="1"/>
  <c r="X23" i="1"/>
  <c r="W23" i="1"/>
  <c r="R23" i="1"/>
  <c r="P23" i="1"/>
  <c r="AD22" i="1"/>
  <c r="R22" i="1"/>
  <c r="P22" i="1"/>
  <c r="AD21" i="1"/>
  <c r="R21" i="1"/>
  <c r="P21" i="1"/>
  <c r="AD20" i="1"/>
  <c r="R20" i="1"/>
  <c r="P20" i="1"/>
  <c r="AD19" i="1"/>
  <c r="R19" i="1"/>
  <c r="P19" i="1"/>
  <c r="AD18" i="1"/>
  <c r="R18" i="1"/>
  <c r="P18" i="1"/>
  <c r="AD17" i="1"/>
  <c r="AE17" i="1" s="1"/>
  <c r="X17" i="1"/>
  <c r="W17" i="1"/>
  <c r="R17" i="1"/>
  <c r="P17" i="1"/>
  <c r="AD16" i="1"/>
  <c r="AE16" i="1" s="1"/>
  <c r="X16" i="1"/>
  <c r="W16" i="1"/>
  <c r="R16" i="1"/>
  <c r="P16" i="1"/>
  <c r="AD15" i="1"/>
  <c r="AE15" i="1" s="1"/>
  <c r="X15" i="1"/>
  <c r="W15" i="1"/>
  <c r="R15" i="1"/>
  <c r="P15" i="1"/>
  <c r="AD14" i="1"/>
  <c r="AE14" i="1" s="1"/>
  <c r="AL14" i="1" s="1"/>
  <c r="X14" i="1"/>
  <c r="W14" i="1"/>
  <c r="R14" i="1"/>
  <c r="P14" i="1"/>
  <c r="AD13" i="1"/>
  <c r="AE13" i="1" s="1"/>
  <c r="X13" i="1"/>
  <c r="W13" i="1"/>
  <c r="R13" i="1"/>
  <c r="P13" i="1"/>
  <c r="AD12" i="1"/>
  <c r="AE12" i="1" s="1"/>
  <c r="X12" i="1"/>
  <c r="W12" i="1"/>
  <c r="R12" i="1"/>
  <c r="P12" i="1"/>
  <c r="AD11" i="1"/>
  <c r="AE11" i="1" s="1"/>
  <c r="X11" i="1"/>
  <c r="W11" i="1"/>
  <c r="R11" i="1"/>
  <c r="P11" i="1"/>
  <c r="AD10" i="1"/>
  <c r="AE10" i="1" s="1"/>
  <c r="X10" i="1"/>
  <c r="W10" i="1"/>
  <c r="R10" i="1"/>
  <c r="P10" i="1"/>
  <c r="AD9" i="1"/>
  <c r="AE9" i="1" s="1"/>
  <c r="AG9" i="1" s="1"/>
  <c r="X9" i="1"/>
  <c r="W9" i="1"/>
  <c r="R9" i="1"/>
  <c r="P9" i="1"/>
  <c r="AD8" i="1"/>
  <c r="AE8" i="1" s="1"/>
  <c r="AL8" i="1" s="1"/>
  <c r="X8" i="1"/>
  <c r="W8" i="1"/>
  <c r="R8" i="1"/>
  <c r="P8" i="1"/>
  <c r="AD7" i="1"/>
  <c r="AE7" i="1" s="1"/>
  <c r="X7" i="1"/>
  <c r="W7" i="1"/>
  <c r="R7" i="1"/>
  <c r="P7" i="1"/>
  <c r="AD6" i="1"/>
  <c r="AE6" i="1" s="1"/>
  <c r="X6" i="1"/>
  <c r="W6" i="1"/>
  <c r="R6" i="1"/>
  <c r="P6" i="1"/>
  <c r="AD5" i="1"/>
  <c r="AE5" i="1" s="1"/>
  <c r="AL5" i="1" s="1"/>
  <c r="X5" i="1"/>
  <c r="W5" i="1"/>
  <c r="R5" i="1"/>
  <c r="P5" i="1"/>
  <c r="AD4" i="1"/>
  <c r="AE4" i="1" s="1"/>
  <c r="X4" i="1"/>
  <c r="W4" i="1"/>
  <c r="R4" i="1"/>
  <c r="P4" i="1"/>
  <c r="AD3" i="1"/>
  <c r="AE3" i="1" s="1"/>
  <c r="AL3" i="1" s="1"/>
  <c r="X3" i="1"/>
  <c r="W3" i="1"/>
  <c r="R3" i="1"/>
  <c r="P3" i="1"/>
  <c r="AD2" i="1"/>
  <c r="X2" i="1"/>
  <c r="R2" i="1"/>
  <c r="P2" i="1"/>
  <c r="AL303" i="2" l="1"/>
  <c r="AG303" i="2"/>
  <c r="AF28" i="2"/>
  <c r="AG28" i="2"/>
  <c r="S124" i="2"/>
  <c r="U124" i="2"/>
  <c r="AF77" i="2"/>
  <c r="AL77" i="2"/>
  <c r="AF360" i="2"/>
  <c r="AL360" i="2"/>
  <c r="AG360" i="2"/>
  <c r="AF188" i="2"/>
  <c r="AL188" i="2"/>
  <c r="AG188" i="2"/>
  <c r="AG595" i="2"/>
  <c r="AF595" i="2"/>
  <c r="AG654" i="2"/>
  <c r="AL654" i="2"/>
  <c r="AL757" i="2"/>
  <c r="AF757" i="2"/>
  <c r="AG592" i="2"/>
  <c r="AL592" i="2"/>
  <c r="AF170" i="2"/>
  <c r="AL170" i="2"/>
  <c r="AG170" i="2"/>
  <c r="AF264" i="2"/>
  <c r="AL264" i="2"/>
  <c r="AG264" i="2"/>
  <c r="AF60" i="2"/>
  <c r="AG60" i="2"/>
  <c r="AF122" i="2"/>
  <c r="AL122" i="2"/>
  <c r="AG122" i="2"/>
  <c r="S172" i="2"/>
  <c r="U172" i="2"/>
  <c r="U143" i="2"/>
  <c r="S143" i="2"/>
  <c r="AL191" i="2"/>
  <c r="U721" i="2"/>
  <c r="S721" i="2"/>
  <c r="T622" i="2"/>
  <c r="S622" i="2" s="1"/>
  <c r="AL759" i="2"/>
  <c r="AF759" i="2"/>
  <c r="W471" i="2"/>
  <c r="T478" i="2"/>
  <c r="U478" i="2" s="1"/>
  <c r="AL554" i="2"/>
  <c r="AG554" i="2"/>
  <c r="T600" i="2"/>
  <c r="S600" i="2" s="1"/>
  <c r="AG52" i="2"/>
  <c r="T702" i="2"/>
  <c r="S702" i="2" s="1"/>
  <c r="T709" i="2"/>
  <c r="AF749" i="2"/>
  <c r="T498" i="2"/>
  <c r="T752" i="2"/>
  <c r="AG141" i="2"/>
  <c r="AG207" i="2"/>
  <c r="AL207" i="2"/>
  <c r="AF207" i="2"/>
  <c r="AF230" i="2"/>
  <c r="AL304" i="2"/>
  <c r="AE389" i="2"/>
  <c r="W396" i="2"/>
  <c r="T810" i="2"/>
  <c r="S810" i="2" s="1"/>
  <c r="AE387" i="2"/>
  <c r="W494" i="2"/>
  <c r="AE494" i="2"/>
  <c r="AL494" i="2" s="1"/>
  <c r="T309" i="2"/>
  <c r="U309" i="2" s="1"/>
  <c r="T10" i="2"/>
  <c r="U10" i="2" s="1"/>
  <c r="T12" i="2"/>
  <c r="S12" i="2" s="1"/>
  <c r="AL34" i="2"/>
  <c r="AG34" i="2"/>
  <c r="T111" i="2"/>
  <c r="U111" i="2" s="1"/>
  <c r="V111" i="2" s="1"/>
  <c r="W111" i="2" s="1"/>
  <c r="T117" i="2"/>
  <c r="T139" i="2"/>
  <c r="U139" i="2" s="1"/>
  <c r="T169" i="2"/>
  <c r="T201" i="2"/>
  <c r="T222" i="2"/>
  <c r="U222" i="2" s="1"/>
  <c r="T226" i="2"/>
  <c r="U226" i="2" s="1"/>
  <c r="T228" i="2"/>
  <c r="T438" i="2"/>
  <c r="U438" i="2" s="1"/>
  <c r="T450" i="2"/>
  <c r="U450" i="2" s="1"/>
  <c r="T490" i="2"/>
  <c r="U490" i="2" s="1"/>
  <c r="T516" i="2"/>
  <c r="S516" i="2" s="1"/>
  <c r="AE520" i="2"/>
  <c r="AL520" i="2" s="1"/>
  <c r="T688" i="2"/>
  <c r="T722" i="2"/>
  <c r="AG775" i="2"/>
  <c r="T414" i="2"/>
  <c r="W523" i="2"/>
  <c r="X523" i="2"/>
  <c r="AG311" i="2"/>
  <c r="T512" i="2"/>
  <c r="S512" i="2" s="1"/>
  <c r="T76" i="2"/>
  <c r="S76" i="2" s="1"/>
  <c r="W400" i="2"/>
  <c r="T229" i="2"/>
  <c r="U229" i="2" s="1"/>
  <c r="T833" i="2"/>
  <c r="S833" i="2" s="1"/>
  <c r="W387" i="2"/>
  <c r="T237" i="2"/>
  <c r="T501" i="2"/>
  <c r="AL597" i="2"/>
  <c r="T737" i="2"/>
  <c r="U737" i="2" s="1"/>
  <c r="T239" i="2"/>
  <c r="T218" i="2"/>
  <c r="U218" i="2" s="1"/>
  <c r="U328" i="2"/>
  <c r="S328" i="2"/>
  <c r="T336" i="2"/>
  <c r="U336" i="2" s="1"/>
  <c r="T79" i="2"/>
  <c r="S79" i="2" s="1"/>
  <c r="T81" i="2"/>
  <c r="U81" i="2" s="1"/>
  <c r="T83" i="2"/>
  <c r="T85" i="2"/>
  <c r="T87" i="2"/>
  <c r="S87" i="2" s="1"/>
  <c r="T141" i="2"/>
  <c r="T348" i="2"/>
  <c r="T350" i="2"/>
  <c r="T352" i="2"/>
  <c r="U352" i="2" s="1"/>
  <c r="AL359" i="2"/>
  <c r="AG359" i="2"/>
  <c r="T429" i="2"/>
  <c r="S429" i="2" s="1"/>
  <c r="T461" i="2"/>
  <c r="U461" i="2" s="1"/>
  <c r="T509" i="2"/>
  <c r="U509" i="2" s="1"/>
  <c r="T534" i="2"/>
  <c r="T578" i="2"/>
  <c r="U578" i="2" s="1"/>
  <c r="T642" i="2"/>
  <c r="T655" i="2"/>
  <c r="T657" i="2"/>
  <c r="AF672" i="2"/>
  <c r="AL672" i="2"/>
  <c r="AG672" i="2"/>
  <c r="T780" i="2"/>
  <c r="U780" i="2" s="1"/>
  <c r="T289" i="2"/>
  <c r="U289" i="2" s="1"/>
  <c r="AL167" i="2"/>
  <c r="AG167" i="2"/>
  <c r="AF167" i="2"/>
  <c r="T261" i="2"/>
  <c r="U261" i="2" s="1"/>
  <c r="U689" i="2"/>
  <c r="S689" i="2"/>
  <c r="T412" i="2"/>
  <c r="T505" i="2"/>
  <c r="U505" i="2" s="1"/>
  <c r="T183" i="2"/>
  <c r="S183" i="2" s="1"/>
  <c r="T196" i="2"/>
  <c r="X491" i="2"/>
  <c r="T560" i="2"/>
  <c r="S560" i="2" s="1"/>
  <c r="T32" i="2"/>
  <c r="U32" i="2" s="1"/>
  <c r="AL141" i="2"/>
  <c r="U288" i="2"/>
  <c r="S288" i="2"/>
  <c r="AL327" i="2"/>
  <c r="AG327" i="2"/>
  <c r="T693" i="2"/>
  <c r="AL696" i="2"/>
  <c r="AF162" i="2"/>
  <c r="AL162" i="2"/>
  <c r="AG162" i="2"/>
  <c r="S320" i="2"/>
  <c r="W379" i="2"/>
  <c r="W383" i="2"/>
  <c r="AG295" i="2"/>
  <c r="AG756" i="2"/>
  <c r="AL756" i="2"/>
  <c r="T62" i="2"/>
  <c r="T64" i="2"/>
  <c r="U64" i="2" s="1"/>
  <c r="T66" i="2"/>
  <c r="U66" i="2" s="1"/>
  <c r="T68" i="2"/>
  <c r="S68" i="2" s="1"/>
  <c r="T95" i="2"/>
  <c r="U95" i="2" s="1"/>
  <c r="V95" i="2" s="1"/>
  <c r="W95" i="2" s="1"/>
  <c r="T109" i="2"/>
  <c r="U109" i="2" s="1"/>
  <c r="V109" i="2" s="1"/>
  <c r="X109" i="2" s="1"/>
  <c r="T126" i="2"/>
  <c r="U126" i="2" s="1"/>
  <c r="T209" i="2"/>
  <c r="S209" i="2" s="1"/>
  <c r="T287" i="2"/>
  <c r="U287" i="2" s="1"/>
  <c r="T532" i="2"/>
  <c r="T644" i="2"/>
  <c r="T646" i="2"/>
  <c r="AL651" i="2"/>
  <c r="AG651" i="2"/>
  <c r="T675" i="2"/>
  <c r="U675" i="2" s="1"/>
  <c r="AL697" i="2"/>
  <c r="AG697" i="2"/>
  <c r="AF697" i="2"/>
  <c r="AE379" i="2"/>
  <c r="AF379" i="2" s="1"/>
  <c r="T399" i="2"/>
  <c r="U399" i="2" s="1"/>
  <c r="T639" i="2"/>
  <c r="U639" i="2" s="1"/>
  <c r="T202" i="2"/>
  <c r="U202" i="2" s="1"/>
  <c r="AG259" i="2"/>
  <c r="T82" i="2"/>
  <c r="T84" i="2"/>
  <c r="T90" i="2"/>
  <c r="S90" i="2" s="1"/>
  <c r="T93" i="2"/>
  <c r="T96" i="2"/>
  <c r="U96" i="2" s="1"/>
  <c r="T120" i="2"/>
  <c r="U120" i="2" s="1"/>
  <c r="T132" i="2"/>
  <c r="T150" i="2"/>
  <c r="U150" i="2" s="1"/>
  <c r="T161" i="2"/>
  <c r="S161" i="2" s="1"/>
  <c r="T178" i="2"/>
  <c r="U178" i="2" s="1"/>
  <c r="T206" i="2"/>
  <c r="U206" i="2" s="1"/>
  <c r="T232" i="2"/>
  <c r="S232" i="2" s="1"/>
  <c r="T249" i="2"/>
  <c r="T251" i="2"/>
  <c r="T253" i="2"/>
  <c r="T260" i="2"/>
  <c r="U260" i="2" s="1"/>
  <c r="T262" i="2"/>
  <c r="T267" i="2"/>
  <c r="AL296" i="2"/>
  <c r="T313" i="2"/>
  <c r="U313" i="2" s="1"/>
  <c r="U326" i="2"/>
  <c r="T341" i="2"/>
  <c r="U341" i="2" s="1"/>
  <c r="T360" i="2"/>
  <c r="T367" i="2"/>
  <c r="U367" i="2" s="1"/>
  <c r="T371" i="2"/>
  <c r="W408" i="2"/>
  <c r="T413" i="2"/>
  <c r="T424" i="2"/>
  <c r="S424" i="2" s="1"/>
  <c r="T449" i="2"/>
  <c r="U449" i="2" s="1"/>
  <c r="T453" i="2"/>
  <c r="S453" i="2" s="1"/>
  <c r="T462" i="2"/>
  <c r="S462" i="2" s="1"/>
  <c r="X472" i="2"/>
  <c r="T497" i="2"/>
  <c r="U497" i="2" s="1"/>
  <c r="T504" i="2"/>
  <c r="U504" i="2" s="1"/>
  <c r="W508" i="2"/>
  <c r="T538" i="2"/>
  <c r="T584" i="2"/>
  <c r="S584" i="2" s="1"/>
  <c r="T586" i="2"/>
  <c r="AL589" i="2"/>
  <c r="AL609" i="2"/>
  <c r="T663" i="2"/>
  <c r="U663" i="2" s="1"/>
  <c r="T706" i="2"/>
  <c r="U706" i="2" s="1"/>
  <c r="T56" i="2"/>
  <c r="U56" i="2" s="1"/>
  <c r="T103" i="2"/>
  <c r="S103" i="2" s="1"/>
  <c r="T122" i="2"/>
  <c r="U122" i="2" s="1"/>
  <c r="T136" i="2"/>
  <c r="U136" i="2" s="1"/>
  <c r="T156" i="2"/>
  <c r="T158" i="2"/>
  <c r="U158" i="2" s="1"/>
  <c r="T180" i="2"/>
  <c r="T182" i="2"/>
  <c r="U182" i="2" s="1"/>
  <c r="T184" i="2"/>
  <c r="T271" i="2"/>
  <c r="U271" i="2" s="1"/>
  <c r="T299" i="2"/>
  <c r="S299" i="2" s="1"/>
  <c r="T308" i="2"/>
  <c r="S308" i="2" s="1"/>
  <c r="T319" i="2"/>
  <c r="U319" i="2" s="1"/>
  <c r="T402" i="2"/>
  <c r="U402" i="2" s="1"/>
  <c r="T420" i="2"/>
  <c r="U420" i="2" s="1"/>
  <c r="T422" i="2"/>
  <c r="U422" i="2" s="1"/>
  <c r="T477" i="2"/>
  <c r="T491" i="2"/>
  <c r="X515" i="2"/>
  <c r="T524" i="2"/>
  <c r="AE532" i="2"/>
  <c r="AG565" i="2"/>
  <c r="T577" i="2"/>
  <c r="T597" i="2"/>
  <c r="S597" i="2" s="1"/>
  <c r="T610" i="2"/>
  <c r="U610" i="2" s="1"/>
  <c r="T612" i="2"/>
  <c r="S612" i="2" s="1"/>
  <c r="T614" i="2"/>
  <c r="U614" i="2" s="1"/>
  <c r="T621" i="2"/>
  <c r="U621" i="2" s="1"/>
  <c r="T625" i="2"/>
  <c r="S625" i="2" s="1"/>
  <c r="T627" i="2"/>
  <c r="U627" i="2" s="1"/>
  <c r="T732" i="2"/>
  <c r="T768" i="2"/>
  <c r="T777" i="2"/>
  <c r="T781" i="2"/>
  <c r="U781" i="2" s="1"/>
  <c r="T801" i="2"/>
  <c r="U801" i="2" s="1"/>
  <c r="T803" i="2"/>
  <c r="U803" i="2" s="1"/>
  <c r="T807" i="2"/>
  <c r="S807" i="2" s="1"/>
  <c r="T811" i="2"/>
  <c r="U811" i="2" s="1"/>
  <c r="T826" i="2"/>
  <c r="S826" i="2" s="1"/>
  <c r="T832" i="2"/>
  <c r="S832" i="2" s="1"/>
  <c r="T333" i="2"/>
  <c r="T521" i="2"/>
  <c r="U521" i="2" s="1"/>
  <c r="T571" i="2"/>
  <c r="AG296" i="2"/>
  <c r="T488" i="2"/>
  <c r="AE486" i="2"/>
  <c r="AF486" i="2" s="1"/>
  <c r="AE508" i="2"/>
  <c r="AF508" i="2" s="1"/>
  <c r="AE496" i="2"/>
  <c r="AF496" i="2" s="1"/>
  <c r="T717" i="2"/>
  <c r="U717" i="2" s="1"/>
  <c r="T726" i="2"/>
  <c r="U726" i="2" s="1"/>
  <c r="T337" i="2"/>
  <c r="S337" i="2" s="1"/>
  <c r="W459" i="2"/>
  <c r="X532" i="2"/>
  <c r="T536" i="2"/>
  <c r="AG12" i="2"/>
  <c r="T24" i="2"/>
  <c r="U24" i="2" s="1"/>
  <c r="T26" i="2"/>
  <c r="U26" i="2" s="1"/>
  <c r="T28" i="2"/>
  <c r="S28" i="2" s="1"/>
  <c r="T39" i="2"/>
  <c r="S39" i="2" s="1"/>
  <c r="T127" i="2"/>
  <c r="T165" i="2"/>
  <c r="T168" i="2"/>
  <c r="S168" i="2" s="1"/>
  <c r="T208" i="2"/>
  <c r="T210" i="2"/>
  <c r="U210" i="2" s="1"/>
  <c r="T223" i="2"/>
  <c r="AL239" i="2"/>
  <c r="T277" i="2"/>
  <c r="T330" i="2"/>
  <c r="T349" i="2"/>
  <c r="T351" i="2"/>
  <c r="U351" i="2" s="1"/>
  <c r="T355" i="2"/>
  <c r="T387" i="2"/>
  <c r="S387" i="2" s="1"/>
  <c r="W404" i="2"/>
  <c r="T411" i="2"/>
  <c r="U418" i="2"/>
  <c r="T456" i="2"/>
  <c r="S456" i="2" s="1"/>
  <c r="T475" i="2"/>
  <c r="T484" i="2"/>
  <c r="U484" i="2" s="1"/>
  <c r="T489" i="2"/>
  <c r="X495" i="2"/>
  <c r="T520" i="2"/>
  <c r="T535" i="2"/>
  <c r="U535" i="2" s="1"/>
  <c r="T561" i="2"/>
  <c r="U561" i="2" s="1"/>
  <c r="T570" i="2"/>
  <c r="T603" i="2"/>
  <c r="U603" i="2" s="1"/>
  <c r="T605" i="2"/>
  <c r="U605" i="2" s="1"/>
  <c r="AG617" i="2"/>
  <c r="T636" i="2"/>
  <c r="U636" i="2" s="1"/>
  <c r="T638" i="2"/>
  <c r="T647" i="2"/>
  <c r="S647" i="2" s="1"/>
  <c r="T649" i="2"/>
  <c r="T651" i="2"/>
  <c r="T658" i="2"/>
  <c r="AL681" i="2"/>
  <c r="AG692" i="2"/>
  <c r="T714" i="2"/>
  <c r="U714" i="2" s="1"/>
  <c r="T725" i="2"/>
  <c r="U725" i="2" s="1"/>
  <c r="T757" i="2"/>
  <c r="U757" i="2" s="1"/>
  <c r="T815" i="2"/>
  <c r="S815" i="2" s="1"/>
  <c r="AG674" i="2"/>
  <c r="AF674" i="2"/>
  <c r="AL674" i="2"/>
  <c r="S458" i="2"/>
  <c r="U458" i="2"/>
  <c r="AF755" i="2"/>
  <c r="AG755" i="2"/>
  <c r="AL755" i="2"/>
  <c r="AL134" i="2"/>
  <c r="AF134" i="2"/>
  <c r="S167" i="2"/>
  <c r="U167" i="2"/>
  <c r="AL375" i="2"/>
  <c r="AG375" i="2"/>
  <c r="S609" i="2"/>
  <c r="U609" i="2"/>
  <c r="AG836" i="2"/>
  <c r="AL836" i="2"/>
  <c r="AF836" i="2"/>
  <c r="AG616" i="2"/>
  <c r="AF616" i="2"/>
  <c r="AF68" i="2"/>
  <c r="AG68" i="2"/>
  <c r="AL190" i="2"/>
  <c r="AF190" i="2"/>
  <c r="AL344" i="2"/>
  <c r="AF344" i="2"/>
  <c r="AG344" i="2"/>
  <c r="AG181" i="2"/>
  <c r="AL181" i="2"/>
  <c r="AL272" i="2"/>
  <c r="AG272" i="2"/>
  <c r="AF272" i="2"/>
  <c r="AG810" i="2"/>
  <c r="AL810" i="2"/>
  <c r="AF76" i="2"/>
  <c r="AG76" i="2"/>
  <c r="AG600" i="2"/>
  <c r="AL600" i="2"/>
  <c r="U732" i="2"/>
  <c r="S732" i="2"/>
  <c r="S188" i="2"/>
  <c r="U188" i="2"/>
  <c r="AG258" i="2"/>
  <c r="AF258" i="2"/>
  <c r="AL805" i="2"/>
  <c r="AG805" i="2"/>
  <c r="AF805" i="2"/>
  <c r="AG71" i="2"/>
  <c r="AL71" i="2"/>
  <c r="AF186" i="2"/>
  <c r="AL186" i="2"/>
  <c r="AG186" i="2"/>
  <c r="AG555" i="2"/>
  <c r="AL555" i="2"/>
  <c r="AF555" i="2"/>
  <c r="AL106" i="2"/>
  <c r="AF106" i="2"/>
  <c r="AG229" i="2"/>
  <c r="AL229" i="2"/>
  <c r="AL89" i="2"/>
  <c r="AG89" i="2"/>
  <c r="AL368" i="2"/>
  <c r="AF368" i="2"/>
  <c r="AG368" i="2"/>
  <c r="U701" i="2"/>
  <c r="S701" i="2"/>
  <c r="AL100" i="2"/>
  <c r="AG100" i="2"/>
  <c r="AF100" i="2"/>
  <c r="AF164" i="2"/>
  <c r="AG164" i="2"/>
  <c r="AL164" i="2"/>
  <c r="AF172" i="2"/>
  <c r="AG172" i="2"/>
  <c r="AL172" i="2"/>
  <c r="AF196" i="2"/>
  <c r="AL196" i="2"/>
  <c r="AG196" i="2"/>
  <c r="S236" i="2"/>
  <c r="U236" i="2"/>
  <c r="AL280" i="2"/>
  <c r="AF280" i="2"/>
  <c r="AG280" i="2"/>
  <c r="AL352" i="2"/>
  <c r="AG352" i="2"/>
  <c r="AF352" i="2"/>
  <c r="AL206" i="2"/>
  <c r="AF206" i="2"/>
  <c r="AL367" i="2"/>
  <c r="AG367" i="2"/>
  <c r="AG389" i="2"/>
  <c r="AL389" i="2"/>
  <c r="W407" i="2"/>
  <c r="X407" i="2"/>
  <c r="S204" i="2"/>
  <c r="U204" i="2"/>
  <c r="T615" i="2"/>
  <c r="U643" i="2"/>
  <c r="S643" i="2"/>
  <c r="U697" i="2"/>
  <c r="S697" i="2"/>
  <c r="T403" i="2"/>
  <c r="U403" i="2" s="1"/>
  <c r="S665" i="2"/>
  <c r="U665" i="2"/>
  <c r="AL670" i="2"/>
  <c r="AG670" i="2"/>
  <c r="AF670" i="2"/>
  <c r="AG165" i="2"/>
  <c r="AG223" i="2"/>
  <c r="AL223" i="2"/>
  <c r="U272" i="2"/>
  <c r="S272" i="2"/>
  <c r="AL287" i="2"/>
  <c r="AG287" i="2"/>
  <c r="AL335" i="2"/>
  <c r="AG335" i="2"/>
  <c r="AE399" i="2"/>
  <c r="AL399" i="2" s="1"/>
  <c r="X399" i="2"/>
  <c r="U110" i="2"/>
  <c r="AL127" i="2"/>
  <c r="AF127" i="2"/>
  <c r="AG127" i="2"/>
  <c r="U133" i="2"/>
  <c r="S156" i="2"/>
  <c r="U156" i="2"/>
  <c r="AL165" i="2"/>
  <c r="S649" i="2"/>
  <c r="U649" i="2"/>
  <c r="AF712" i="2"/>
  <c r="AG712" i="2"/>
  <c r="AL712" i="2"/>
  <c r="T809" i="2"/>
  <c r="S809" i="2" s="1"/>
  <c r="AG812" i="2"/>
  <c r="AL812" i="2"/>
  <c r="AF812" i="2"/>
  <c r="S360" i="2"/>
  <c r="U360" i="2"/>
  <c r="AE415" i="2"/>
  <c r="X415" i="2"/>
  <c r="W415" i="2"/>
  <c r="W432" i="2"/>
  <c r="X432" i="2"/>
  <c r="S630" i="2"/>
  <c r="U630" i="2"/>
  <c r="U709" i="2"/>
  <c r="S709" i="2"/>
  <c r="U376" i="2"/>
  <c r="S376" i="2"/>
  <c r="S553" i="2"/>
  <c r="U553" i="2"/>
  <c r="AG563" i="2"/>
  <c r="AL563" i="2"/>
  <c r="AF563" i="2"/>
  <c r="S589" i="2"/>
  <c r="U589" i="2"/>
  <c r="AL665" i="2"/>
  <c r="AF665" i="2"/>
  <c r="AG665" i="2"/>
  <c r="AL74" i="2"/>
  <c r="AG74" i="2"/>
  <c r="AG81" i="2"/>
  <c r="AL81" i="2"/>
  <c r="AF116" i="2"/>
  <c r="AL116" i="2"/>
  <c r="AG116" i="2"/>
  <c r="AL118" i="2"/>
  <c r="AF118" i="2"/>
  <c r="AL143" i="2"/>
  <c r="AG143" i="2"/>
  <c r="AF143" i="2"/>
  <c r="AF220" i="2"/>
  <c r="AL220" i="2"/>
  <c r="AG220" i="2"/>
  <c r="S244" i="2"/>
  <c r="U244" i="2"/>
  <c r="S278" i="2"/>
  <c r="U278" i="2"/>
  <c r="AL279" i="2"/>
  <c r="AG279" i="2"/>
  <c r="S422" i="2"/>
  <c r="X499" i="2"/>
  <c r="W529" i="2"/>
  <c r="AG538" i="2"/>
  <c r="AL538" i="2"/>
  <c r="T606" i="2"/>
  <c r="S606" i="2" s="1"/>
  <c r="AG638" i="2"/>
  <c r="AL705" i="2"/>
  <c r="AG705" i="2"/>
  <c r="AF705" i="2"/>
  <c r="S715" i="2"/>
  <c r="U715" i="2"/>
  <c r="T746" i="2"/>
  <c r="U746" i="2" s="1"/>
  <c r="AG794" i="2"/>
  <c r="AL794" i="2"/>
  <c r="U97" i="2"/>
  <c r="V97" i="2" s="1"/>
  <c r="W97" i="2" s="1"/>
  <c r="S97" i="2"/>
  <c r="S148" i="2"/>
  <c r="U148" i="2"/>
  <c r="AL246" i="2"/>
  <c r="AF246" i="2"/>
  <c r="AL288" i="2"/>
  <c r="AG288" i="2"/>
  <c r="AF288" i="2"/>
  <c r="S454" i="2"/>
  <c r="U454" i="2"/>
  <c r="AL562" i="2"/>
  <c r="AF562" i="2"/>
  <c r="AG562" i="2"/>
  <c r="S712" i="2"/>
  <c r="U712" i="2"/>
  <c r="AG740" i="2"/>
  <c r="AL740" i="2"/>
  <c r="AL789" i="2"/>
  <c r="AG789" i="2"/>
  <c r="AF789" i="2"/>
  <c r="AG804" i="2"/>
  <c r="AF804" i="2"/>
  <c r="AL804" i="2"/>
  <c r="W440" i="2"/>
  <c r="T460" i="2"/>
  <c r="U460" i="2" s="1"/>
  <c r="AL544" i="2"/>
  <c r="S739" i="2"/>
  <c r="U739" i="2"/>
  <c r="T13" i="2"/>
  <c r="U13" i="2" s="1"/>
  <c r="T305" i="2"/>
  <c r="U305" i="2" s="1"/>
  <c r="U667" i="2"/>
  <c r="S667" i="2"/>
  <c r="U681" i="2"/>
  <c r="S681" i="2"/>
  <c r="AL689" i="2"/>
  <c r="AG689" i="2"/>
  <c r="AF689" i="2"/>
  <c r="AG82" i="2"/>
  <c r="S88" i="2"/>
  <c r="U88" i="2"/>
  <c r="V88" i="2" s="1"/>
  <c r="W88" i="2" s="1"/>
  <c r="AG107" i="2"/>
  <c r="S116" i="2"/>
  <c r="U116" i="2"/>
  <c r="AL748" i="2"/>
  <c r="T37" i="2"/>
  <c r="S69" i="2"/>
  <c r="U69" i="2"/>
  <c r="AL82" i="2"/>
  <c r="AL107" i="2"/>
  <c r="AF119" i="2"/>
  <c r="X490" i="2"/>
  <c r="AF541" i="2"/>
  <c r="AG584" i="2"/>
  <c r="AL584" i="2"/>
  <c r="AG844" i="2"/>
  <c r="AL844" i="2"/>
  <c r="AF844" i="2"/>
  <c r="AG119" i="2"/>
  <c r="AL850" i="2"/>
  <c r="W110" i="2"/>
  <c r="AG247" i="2"/>
  <c r="AL247" i="2"/>
  <c r="AF249" i="2"/>
  <c r="AG249" i="2"/>
  <c r="AL312" i="2"/>
  <c r="AG312" i="2"/>
  <c r="AF312" i="2"/>
  <c r="X503" i="2"/>
  <c r="U602" i="2"/>
  <c r="S602" i="2"/>
  <c r="T704" i="2"/>
  <c r="AF114" i="2"/>
  <c r="AL114" i="2"/>
  <c r="AG114" i="2"/>
  <c r="S132" i="2"/>
  <c r="U132" i="2"/>
  <c r="S262" i="2"/>
  <c r="U262" i="2"/>
  <c r="AF536" i="2"/>
  <c r="AL536" i="2"/>
  <c r="S573" i="2"/>
  <c r="U573" i="2"/>
  <c r="T673" i="2"/>
  <c r="U673" i="2" s="1"/>
  <c r="AF747" i="2"/>
  <c r="AG747" i="2"/>
  <c r="AL747" i="2"/>
  <c r="T53" i="2"/>
  <c r="S53" i="2" s="1"/>
  <c r="T55" i="2"/>
  <c r="S55" i="2" s="1"/>
  <c r="AL58" i="2"/>
  <c r="AG58" i="2"/>
  <c r="T75" i="2"/>
  <c r="S75" i="2" s="1"/>
  <c r="S80" i="2"/>
  <c r="U80" i="2"/>
  <c r="S82" i="2"/>
  <c r="U82" i="2"/>
  <c r="AL126" i="2"/>
  <c r="AF126" i="2"/>
  <c r="S141" i="2"/>
  <c r="U141" i="2"/>
  <c r="S151" i="2"/>
  <c r="AF156" i="2"/>
  <c r="AL156" i="2"/>
  <c r="AG156" i="2"/>
  <c r="AF178" i="2"/>
  <c r="AG178" i="2"/>
  <c r="T194" i="2"/>
  <c r="U194" i="2" s="1"/>
  <c r="AG197" i="2"/>
  <c r="AL197" i="2"/>
  <c r="T205" i="2"/>
  <c r="U205" i="2" s="1"/>
  <c r="T212" i="2"/>
  <c r="AG231" i="2"/>
  <c r="AL231" i="2"/>
  <c r="S264" i="2"/>
  <c r="U264" i="2"/>
  <c r="AG336" i="2"/>
  <c r="AF336" i="2"/>
  <c r="AL336" i="2"/>
  <c r="T346" i="2"/>
  <c r="T409" i="2"/>
  <c r="AE531" i="2"/>
  <c r="AG547" i="2"/>
  <c r="AL547" i="2"/>
  <c r="U625" i="2"/>
  <c r="AL638" i="2"/>
  <c r="S672" i="2"/>
  <c r="U672" i="2"/>
  <c r="AG796" i="2"/>
  <c r="AL796" i="2"/>
  <c r="AF796" i="2"/>
  <c r="T821" i="2"/>
  <c r="AG826" i="2"/>
  <c r="AL826" i="2"/>
  <c r="U368" i="2"/>
  <c r="S368" i="2"/>
  <c r="U570" i="2"/>
  <c r="S570" i="2"/>
  <c r="U586" i="2"/>
  <c r="S586" i="2"/>
  <c r="AL635" i="2"/>
  <c r="AG635" i="2"/>
  <c r="AL66" i="2"/>
  <c r="AG66" i="2"/>
  <c r="S140" i="2"/>
  <c r="U140" i="2"/>
  <c r="AG205" i="2"/>
  <c r="AL205" i="2"/>
  <c r="U312" i="2"/>
  <c r="S312" i="2"/>
  <c r="AF194" i="2"/>
  <c r="AL194" i="2"/>
  <c r="AG194" i="2"/>
  <c r="AL271" i="2"/>
  <c r="AG271" i="2"/>
  <c r="U492" i="2"/>
  <c r="S492" i="2"/>
  <c r="AL546" i="2"/>
  <c r="AG546" i="2"/>
  <c r="AF546" i="2"/>
  <c r="T579" i="2"/>
  <c r="U579" i="2" s="1"/>
  <c r="X488" i="2"/>
  <c r="AE488" i="2"/>
  <c r="AF488" i="2" s="1"/>
  <c r="W399" i="2"/>
  <c r="W511" i="2"/>
  <c r="X511" i="2"/>
  <c r="AF557" i="2"/>
  <c r="AL557" i="2"/>
  <c r="T213" i="2"/>
  <c r="U213" i="2" s="1"/>
  <c r="AF214" i="2"/>
  <c r="T231" i="2"/>
  <c r="W395" i="2"/>
  <c r="T415" i="2"/>
  <c r="S446" i="2"/>
  <c r="U446" i="2"/>
  <c r="X507" i="2"/>
  <c r="AG541" i="2"/>
  <c r="S565" i="2"/>
  <c r="U565" i="2"/>
  <c r="AG568" i="2"/>
  <c r="AL568" i="2"/>
  <c r="T576" i="2"/>
  <c r="AG79" i="2"/>
  <c r="AL79" i="2"/>
  <c r="AL183" i="2"/>
  <c r="AG183" i="2"/>
  <c r="AF183" i="2"/>
  <c r="S260" i="2"/>
  <c r="W467" i="2"/>
  <c r="W482" i="2"/>
  <c r="AE482" i="2"/>
  <c r="AL622" i="2"/>
  <c r="AG622" i="2"/>
  <c r="AF622" i="2"/>
  <c r="AF739" i="2"/>
  <c r="AL739" i="2"/>
  <c r="AG739" i="2"/>
  <c r="AF140" i="2"/>
  <c r="AL140" i="2"/>
  <c r="X531" i="2"/>
  <c r="AL32" i="2"/>
  <c r="AG32" i="2"/>
  <c r="AF32" i="2"/>
  <c r="AL135" i="2"/>
  <c r="AF135" i="2"/>
  <c r="AF173" i="2"/>
  <c r="AG173" i="2"/>
  <c r="AF180" i="2"/>
  <c r="AL180" i="2"/>
  <c r="AG180" i="2"/>
  <c r="S196" i="2"/>
  <c r="U196" i="2"/>
  <c r="U256" i="2"/>
  <c r="S256" i="2"/>
  <c r="U296" i="2"/>
  <c r="S296" i="2"/>
  <c r="S470" i="2"/>
  <c r="U470" i="2"/>
  <c r="U659" i="2"/>
  <c r="S659" i="2"/>
  <c r="T682" i="2"/>
  <c r="U682" i="2" s="1"/>
  <c r="AL725" i="2"/>
  <c r="AG725" i="2"/>
  <c r="S729" i="2"/>
  <c r="U729" i="2"/>
  <c r="AL730" i="2"/>
  <c r="AF730" i="2"/>
  <c r="T784" i="2"/>
  <c r="S797" i="2"/>
  <c r="U797" i="2"/>
  <c r="AF149" i="2"/>
  <c r="AL149" i="2"/>
  <c r="AG149" i="2"/>
  <c r="U159" i="2"/>
  <c r="S159" i="2"/>
  <c r="AF244" i="2"/>
  <c r="AG244" i="2"/>
  <c r="AL244" i="2"/>
  <c r="AL813" i="2"/>
  <c r="AG813" i="2"/>
  <c r="AF813" i="2"/>
  <c r="AG21" i="2"/>
  <c r="AL21" i="2"/>
  <c r="AF21" i="2"/>
  <c r="S61" i="2"/>
  <c r="U61" i="2"/>
  <c r="AL594" i="2"/>
  <c r="AG594" i="2"/>
  <c r="AF635" i="2"/>
  <c r="AL834" i="2"/>
  <c r="AG87" i="2"/>
  <c r="AF117" i="2"/>
  <c r="AL117" i="2"/>
  <c r="AG117" i="2"/>
  <c r="S545" i="2"/>
  <c r="U545" i="2"/>
  <c r="AF594" i="2"/>
  <c r="AG29" i="2"/>
  <c r="AL29" i="2"/>
  <c r="AF29" i="2"/>
  <c r="AF157" i="2"/>
  <c r="AL157" i="2"/>
  <c r="AG157" i="2"/>
  <c r="S220" i="2"/>
  <c r="U220" i="2"/>
  <c r="S270" i="2"/>
  <c r="U270" i="2"/>
  <c r="T325" i="2"/>
  <c r="U325" i="2" s="1"/>
  <c r="AE403" i="2"/>
  <c r="AL403" i="2" s="1"/>
  <c r="X403" i="2"/>
  <c r="W403" i="2"/>
  <c r="W490" i="2"/>
  <c r="U554" i="2"/>
  <c r="S554" i="2"/>
  <c r="AF241" i="2"/>
  <c r="AG241" i="2"/>
  <c r="S286" i="2"/>
  <c r="U286" i="2"/>
  <c r="U651" i="2"/>
  <c r="S651" i="2"/>
  <c r="AF677" i="2"/>
  <c r="AL693" i="2"/>
  <c r="AG693" i="2"/>
  <c r="T718" i="2"/>
  <c r="AL733" i="2"/>
  <c r="AF733" i="2"/>
  <c r="AF44" i="2"/>
  <c r="AG44" i="2"/>
  <c r="U83" i="2"/>
  <c r="S83" i="2"/>
  <c r="S135" i="2"/>
  <c r="U135" i="2"/>
  <c r="AF148" i="2"/>
  <c r="AL148" i="2"/>
  <c r="AG148" i="2"/>
  <c r="W486" i="2"/>
  <c r="AG677" i="2"/>
  <c r="S707" i="2"/>
  <c r="U707" i="2"/>
  <c r="U828" i="2"/>
  <c r="S828" i="2"/>
  <c r="AG852" i="2"/>
  <c r="AL852" i="2"/>
  <c r="AF852" i="2"/>
  <c r="AG61" i="2"/>
  <c r="AF61" i="2"/>
  <c r="AL150" i="2"/>
  <c r="AF150" i="2"/>
  <c r="S304" i="2"/>
  <c r="AL343" i="2"/>
  <c r="AG343" i="2"/>
  <c r="U374" i="2"/>
  <c r="T297" i="2"/>
  <c r="U297" i="2" s="1"/>
  <c r="X482" i="2"/>
  <c r="U533" i="2"/>
  <c r="AG45" i="2"/>
  <c r="AL45" i="2"/>
  <c r="AF45" i="2"/>
  <c r="S77" i="2"/>
  <c r="U77" i="2"/>
  <c r="T129" i="2"/>
  <c r="U129" i="2" s="1"/>
  <c r="AF130" i="2"/>
  <c r="AL130" i="2"/>
  <c r="AG130" i="2"/>
  <c r="AG135" i="2"/>
  <c r="AF158" i="2"/>
  <c r="AL173" i="2"/>
  <c r="U175" i="2"/>
  <c r="AG215" i="2"/>
  <c r="AL215" i="2"/>
  <c r="AF228" i="2"/>
  <c r="AL228" i="2"/>
  <c r="AG228" i="2"/>
  <c r="AL320" i="2"/>
  <c r="AG320" i="2"/>
  <c r="AF320" i="2"/>
  <c r="T366" i="2"/>
  <c r="AG379" i="2"/>
  <c r="T407" i="2"/>
  <c r="AE474" i="2"/>
  <c r="W474" i="2"/>
  <c r="S557" i="2"/>
  <c r="U557" i="2"/>
  <c r="AG560" i="2"/>
  <c r="AL560" i="2"/>
  <c r="AG571" i="2"/>
  <c r="AL571" i="2"/>
  <c r="AF571" i="2"/>
  <c r="T582" i="2"/>
  <c r="U582" i="2" s="1"/>
  <c r="AG587" i="2"/>
  <c r="AF587" i="2"/>
  <c r="AL587" i="2"/>
  <c r="T596" i="2"/>
  <c r="AG597" i="2"/>
  <c r="T634" i="2"/>
  <c r="S657" i="2"/>
  <c r="U657" i="2"/>
  <c r="AL678" i="2"/>
  <c r="AF678" i="2"/>
  <c r="AF713" i="2"/>
  <c r="AL713" i="2"/>
  <c r="AG713" i="2"/>
  <c r="T842" i="2"/>
  <c r="AD4" i="2"/>
  <c r="AD5" i="2" s="1"/>
  <c r="T29" i="2"/>
  <c r="AL42" i="2"/>
  <c r="AG42" i="2"/>
  <c r="AE419" i="2"/>
  <c r="AL419" i="2" s="1"/>
  <c r="X419" i="2"/>
  <c r="W419" i="2"/>
  <c r="T436" i="2"/>
  <c r="T494" i="2"/>
  <c r="T631" i="2"/>
  <c r="S631" i="2" s="1"/>
  <c r="T101" i="2"/>
  <c r="S101" i="2" s="1"/>
  <c r="X105" i="2"/>
  <c r="AF154" i="2"/>
  <c r="AL154" i="2"/>
  <c r="AG154" i="2"/>
  <c r="S259" i="2"/>
  <c r="U259" i="2"/>
  <c r="S633" i="2"/>
  <c r="U633" i="2"/>
  <c r="T818" i="2"/>
  <c r="U119" i="2"/>
  <c r="S119" i="2"/>
  <c r="T265" i="2"/>
  <c r="U265" i="2" s="1"/>
  <c r="X460" i="2"/>
  <c r="X492" i="2"/>
  <c r="W492" i="2"/>
  <c r="T522" i="2"/>
  <c r="AL797" i="2"/>
  <c r="T273" i="2"/>
  <c r="U273" i="2" s="1"/>
  <c r="U280" i="2"/>
  <c r="S280" i="2"/>
  <c r="U342" i="2"/>
  <c r="X423" i="2"/>
  <c r="X455" i="2"/>
  <c r="T518" i="2"/>
  <c r="U518" i="2" s="1"/>
  <c r="T89" i="2"/>
  <c r="U89" i="2" s="1"/>
  <c r="T128" i="2"/>
  <c r="S128" i="2" s="1"/>
  <c r="T176" i="2"/>
  <c r="T224" i="2"/>
  <c r="S224" i="2" s="1"/>
  <c r="AL233" i="2"/>
  <c r="AF233" i="2"/>
  <c r="T250" i="2"/>
  <c r="S250" i="2" s="1"/>
  <c r="T306" i="2"/>
  <c r="S306" i="2" s="1"/>
  <c r="AL328" i="2"/>
  <c r="S352" i="2"/>
  <c r="T357" i="2"/>
  <c r="S357" i="2" s="1"/>
  <c r="T365" i="2"/>
  <c r="S365" i="2" s="1"/>
  <c r="T378" i="2"/>
  <c r="W392" i="2"/>
  <c r="U394" i="2"/>
  <c r="T396" i="2"/>
  <c r="T400" i="2"/>
  <c r="U400" i="2" s="1"/>
  <c r="W427" i="2"/>
  <c r="T435" i="2"/>
  <c r="T437" i="2"/>
  <c r="U437" i="2" s="1"/>
  <c r="AE439" i="2"/>
  <c r="AL439" i="2" s="1"/>
  <c r="X439" i="2"/>
  <c r="W439" i="2"/>
  <c r="T448" i="2"/>
  <c r="U448" i="2" s="1"/>
  <c r="X479" i="2"/>
  <c r="W483" i="2"/>
  <c r="X483" i="2"/>
  <c r="W500" i="2"/>
  <c r="W512" i="2"/>
  <c r="X522" i="2"/>
  <c r="W526" i="2"/>
  <c r="X526" i="2"/>
  <c r="T555" i="2"/>
  <c r="S555" i="2" s="1"/>
  <c r="T569" i="2"/>
  <c r="U569" i="2" s="1"/>
  <c r="T580" i="2"/>
  <c r="U580" i="2" s="1"/>
  <c r="S583" i="2"/>
  <c r="T591" i="2"/>
  <c r="AL625" i="2"/>
  <c r="S635" i="2"/>
  <c r="AF662" i="2"/>
  <c r="T683" i="2"/>
  <c r="T691" i="2"/>
  <c r="U691" i="2" s="1"/>
  <c r="AG720" i="2"/>
  <c r="AG721" i="2"/>
  <c r="AL732" i="2"/>
  <c r="AG732" i="2"/>
  <c r="AF732" i="2"/>
  <c r="T763" i="2"/>
  <c r="S763" i="2" s="1"/>
  <c r="T766" i="2"/>
  <c r="T770" i="2"/>
  <c r="T792" i="2"/>
  <c r="T800" i="2"/>
  <c r="U800" i="2" s="1"/>
  <c r="T805" i="2"/>
  <c r="U813" i="2"/>
  <c r="T843" i="2"/>
  <c r="U843" i="2" s="1"/>
  <c r="T850" i="2"/>
  <c r="T749" i="2"/>
  <c r="S72" i="2"/>
  <c r="U72" i="2"/>
  <c r="AF146" i="2"/>
  <c r="AL146" i="2"/>
  <c r="AG146" i="2"/>
  <c r="T257" i="2"/>
  <c r="T388" i="2"/>
  <c r="AF797" i="2"/>
  <c r="AL802" i="2"/>
  <c r="S350" i="2"/>
  <c r="U350" i="2"/>
  <c r="AL351" i="2"/>
  <c r="AG351" i="2"/>
  <c r="W411" i="2"/>
  <c r="T464" i="2"/>
  <c r="T778" i="2"/>
  <c r="AG37" i="2"/>
  <c r="AF37" i="2"/>
  <c r="AG53" i="2"/>
  <c r="AL53" i="2"/>
  <c r="AF53" i="2"/>
  <c r="U90" i="2"/>
  <c r="V90" i="2" s="1"/>
  <c r="X90" i="2" s="1"/>
  <c r="T125" i="2"/>
  <c r="U125" i="2" s="1"/>
  <c r="S165" i="2"/>
  <c r="U165" i="2"/>
  <c r="AG175" i="2"/>
  <c r="T539" i="2"/>
  <c r="AF676" i="2"/>
  <c r="AL676" i="2"/>
  <c r="AG676" i="2"/>
  <c r="U728" i="2"/>
  <c r="AL37" i="2"/>
  <c r="T199" i="2"/>
  <c r="S199" i="2" s="1"/>
  <c r="W487" i="2"/>
  <c r="X487" i="2"/>
  <c r="AF721" i="2"/>
  <c r="AL842" i="2"/>
  <c r="V3" i="2"/>
  <c r="AL50" i="2"/>
  <c r="AG50" i="2"/>
  <c r="AF132" i="2"/>
  <c r="AL132" i="2"/>
  <c r="AG132" i="2"/>
  <c r="AF138" i="2"/>
  <c r="AL138" i="2"/>
  <c r="AL142" i="2"/>
  <c r="AF142" i="2"/>
  <c r="AG151" i="2"/>
  <c r="AF151" i="2"/>
  <c r="S158" i="2"/>
  <c r="AL182" i="2"/>
  <c r="AF182" i="2"/>
  <c r="S252" i="2"/>
  <c r="U252" i="2"/>
  <c r="U344" i="2"/>
  <c r="S344" i="2"/>
  <c r="X427" i="2"/>
  <c r="S541" i="2"/>
  <c r="AL570" i="2"/>
  <c r="AG570" i="2"/>
  <c r="AF570" i="2"/>
  <c r="U626" i="2"/>
  <c r="S626" i="2"/>
  <c r="AG662" i="2"/>
  <c r="U713" i="2"/>
  <c r="S713" i="2"/>
  <c r="AL720" i="2"/>
  <c r="AL729" i="2"/>
  <c r="AG729" i="2"/>
  <c r="S747" i="2"/>
  <c r="U747" i="2"/>
  <c r="S780" i="2"/>
  <c r="AL781" i="2"/>
  <c r="AG781" i="2"/>
  <c r="AF781" i="2"/>
  <c r="S107" i="2"/>
  <c r="U107" i="2"/>
  <c r="AF124" i="2"/>
  <c r="AL124" i="2"/>
  <c r="AG124" i="2"/>
  <c r="T207" i="2"/>
  <c r="T301" i="2"/>
  <c r="U301" i="2" s="1"/>
  <c r="U532" i="2"/>
  <c r="S532" i="2"/>
  <c r="AF133" i="2"/>
  <c r="AL133" i="2"/>
  <c r="AG133" i="2"/>
  <c r="AL221" i="2"/>
  <c r="T592" i="2"/>
  <c r="S230" i="2"/>
  <c r="AF236" i="2"/>
  <c r="AG236" i="2"/>
  <c r="T293" i="2"/>
  <c r="U293" i="2" s="1"/>
  <c r="T514" i="2"/>
  <c r="U514" i="2" s="1"/>
  <c r="S567" i="2"/>
  <c r="T741" i="2"/>
  <c r="U741" i="2" s="1"/>
  <c r="AG762" i="2"/>
  <c r="U100" i="2"/>
  <c r="S100" i="2"/>
  <c r="AG328" i="2"/>
  <c r="U334" i="2"/>
  <c r="X475" i="2"/>
  <c r="U481" i="2"/>
  <c r="T510" i="2"/>
  <c r="S510" i="2" s="1"/>
  <c r="U641" i="2"/>
  <c r="AL762" i="2"/>
  <c r="AG786" i="2"/>
  <c r="AL786" i="2"/>
  <c r="AG791" i="2"/>
  <c r="AG20" i="2"/>
  <c r="T45" i="2"/>
  <c r="AL10" i="2"/>
  <c r="AG10" i="2"/>
  <c r="T21" i="2"/>
  <c r="U21" i="2" s="1"/>
  <c r="T23" i="2"/>
  <c r="T73" i="2"/>
  <c r="U73" i="2" s="1"/>
  <c r="AG77" i="2"/>
  <c r="T91" i="2"/>
  <c r="AG138" i="2"/>
  <c r="AL151" i="2"/>
  <c r="T157" i="2"/>
  <c r="AF166" i="2"/>
  <c r="AF191" i="2"/>
  <c r="T198" i="2"/>
  <c r="U198" i="2" s="1"/>
  <c r="AF204" i="2"/>
  <c r="AG204" i="2"/>
  <c r="AG212" i="2"/>
  <c r="T216" i="2"/>
  <c r="U216" i="2" s="1"/>
  <c r="T234" i="2"/>
  <c r="U234" i="2" s="1"/>
  <c r="AF238" i="2"/>
  <c r="T302" i="2"/>
  <c r="AF304" i="2"/>
  <c r="T310" i="2"/>
  <c r="T318" i="2"/>
  <c r="AL319" i="2"/>
  <c r="AG319" i="2"/>
  <c r="T329" i="2"/>
  <c r="U329" i="2" s="1"/>
  <c r="AF376" i="2"/>
  <c r="T442" i="2"/>
  <c r="S442" i="2" s="1"/>
  <c r="W448" i="2"/>
  <c r="AE452" i="2"/>
  <c r="AL452" i="2" s="1"/>
  <c r="X452" i="2"/>
  <c r="AE475" i="2"/>
  <c r="AG475" i="2" s="1"/>
  <c r="AE500" i="2"/>
  <c r="AF500" i="2" s="1"/>
  <c r="AE512" i="2"/>
  <c r="AF512" i="2" s="1"/>
  <c r="T563" i="2"/>
  <c r="AF578" i="2"/>
  <c r="AG581" i="2"/>
  <c r="AF614" i="2"/>
  <c r="AL627" i="2"/>
  <c r="AF627" i="2"/>
  <c r="T637" i="2"/>
  <c r="U637" i="2" s="1"/>
  <c r="T645" i="2"/>
  <c r="U645" i="2" s="1"/>
  <c r="AF659" i="2"/>
  <c r="T666" i="2"/>
  <c r="U666" i="2" s="1"/>
  <c r="AF681" i="2"/>
  <c r="AG684" i="2"/>
  <c r="T699" i="2"/>
  <c r="AF729" i="2"/>
  <c r="T733" i="2"/>
  <c r="T740" i="2"/>
  <c r="U740" i="2" s="1"/>
  <c r="T760" i="2"/>
  <c r="T794" i="2"/>
  <c r="S794" i="2" s="1"/>
  <c r="T796" i="2"/>
  <c r="T802" i="2"/>
  <c r="S802" i="2" s="1"/>
  <c r="AG818" i="2"/>
  <c r="AL818" i="2"/>
  <c r="T838" i="2"/>
  <c r="T786" i="2"/>
  <c r="S786" i="2" s="1"/>
  <c r="S466" i="2"/>
  <c r="U466" i="2"/>
  <c r="T698" i="2"/>
  <c r="T759" i="2"/>
  <c r="U759" i="2" s="1"/>
  <c r="AG189" i="2"/>
  <c r="AL189" i="2"/>
  <c r="AF198" i="2"/>
  <c r="AG213" i="2"/>
  <c r="AL213" i="2"/>
  <c r="AE443" i="2"/>
  <c r="AL443" i="2" s="1"/>
  <c r="X443" i="2"/>
  <c r="W443" i="2"/>
  <c r="AG549" i="2"/>
  <c r="T825" i="2"/>
  <c r="S825" i="2" s="1"/>
  <c r="T361" i="2"/>
  <c r="U361" i="2" s="1"/>
  <c r="T369" i="2"/>
  <c r="X386" i="2"/>
  <c r="W388" i="2"/>
  <c r="X464" i="2"/>
  <c r="W464" i="2"/>
  <c r="T694" i="2"/>
  <c r="U694" i="2" s="1"/>
  <c r="U820" i="2"/>
  <c r="S820" i="2"/>
  <c r="T98" i="2"/>
  <c r="S98" i="2" s="1"/>
  <c r="AL175" i="2"/>
  <c r="AE432" i="2"/>
  <c r="AF432" i="2" s="1"/>
  <c r="T483" i="2"/>
  <c r="T526" i="2"/>
  <c r="S526" i="2" s="1"/>
  <c r="T619" i="2"/>
  <c r="U619" i="2" s="1"/>
  <c r="AG625" i="2"/>
  <c r="T11" i="2"/>
  <c r="U11" i="2" s="1"/>
  <c r="AL26" i="2"/>
  <c r="AG26" i="2"/>
  <c r="T35" i="2"/>
  <c r="S35" i="2" s="1"/>
  <c r="T44" i="2"/>
  <c r="S44" i="2" s="1"/>
  <c r="T94" i="2"/>
  <c r="S94" i="2" s="1"/>
  <c r="T102" i="2"/>
  <c r="U102" i="2" s="1"/>
  <c r="V102" i="2" s="1"/>
  <c r="AF125" i="2"/>
  <c r="AL125" i="2"/>
  <c r="S149" i="2"/>
  <c r="U149" i="2"/>
  <c r="T152" i="2"/>
  <c r="S180" i="2"/>
  <c r="U180" i="2"/>
  <c r="T195" i="2"/>
  <c r="U195" i="2" s="1"/>
  <c r="AG199" i="2"/>
  <c r="AL199" i="2"/>
  <c r="AF199" i="2"/>
  <c r="AL212" i="2"/>
  <c r="AL222" i="2"/>
  <c r="AF222" i="2"/>
  <c r="T354" i="2"/>
  <c r="T370" i="2"/>
  <c r="U370" i="2" s="1"/>
  <c r="T372" i="2"/>
  <c r="U372" i="2" s="1"/>
  <c r="X385" i="2"/>
  <c r="AE385" i="2"/>
  <c r="AF385" i="2" s="1"/>
  <c r="AE463" i="2"/>
  <c r="AG463" i="2" s="1"/>
  <c r="S476" i="2"/>
  <c r="U476" i="2"/>
  <c r="T499" i="2"/>
  <c r="U499" i="2" s="1"/>
  <c r="T507" i="2"/>
  <c r="T529" i="2"/>
  <c r="AG539" i="2"/>
  <c r="AL539" i="2"/>
  <c r="AF539" i="2"/>
  <c r="T549" i="2"/>
  <c r="U549" i="2" s="1"/>
  <c r="AG578" i="2"/>
  <c r="AL581" i="2"/>
  <c r="AL586" i="2"/>
  <c r="AG586" i="2"/>
  <c r="AF586" i="2"/>
  <c r="T599" i="2"/>
  <c r="T604" i="2"/>
  <c r="S604" i="2" s="1"/>
  <c r="AG614" i="2"/>
  <c r="T618" i="2"/>
  <c r="S618" i="2" s="1"/>
  <c r="AL646" i="2"/>
  <c r="AG646" i="2"/>
  <c r="AF646" i="2"/>
  <c r="AG659" i="2"/>
  <c r="AL667" i="2"/>
  <c r="AG667" i="2"/>
  <c r="AF667" i="2"/>
  <c r="AL684" i="2"/>
  <c r="AF728" i="2"/>
  <c r="AL728" i="2"/>
  <c r="T735" i="2"/>
  <c r="AL741" i="2"/>
  <c r="AF741" i="2"/>
  <c r="T765" i="2"/>
  <c r="T772" i="2"/>
  <c r="U772" i="2" s="1"/>
  <c r="AG778" i="2"/>
  <c r="AL778" i="2"/>
  <c r="T840" i="2"/>
  <c r="U840" i="2" s="1"/>
  <c r="T817" i="2"/>
  <c r="S817" i="2" s="1"/>
  <c r="T17" i="2"/>
  <c r="T181" i="2"/>
  <c r="T191" i="2"/>
  <c r="T238" i="2"/>
  <c r="T247" i="2"/>
  <c r="T255" i="2"/>
  <c r="T266" i="2"/>
  <c r="T292" i="2"/>
  <c r="U292" i="2" s="1"/>
  <c r="T324" i="2"/>
  <c r="S324" i="2" s="1"/>
  <c r="T356" i="2"/>
  <c r="S356" i="2" s="1"/>
  <c r="T373" i="2"/>
  <c r="S373" i="2" s="1"/>
  <c r="T377" i="2"/>
  <c r="U377" i="2" s="1"/>
  <c r="AE383" i="2"/>
  <c r="T404" i="2"/>
  <c r="U404" i="2" s="1"/>
  <c r="T408" i="2"/>
  <c r="T410" i="2"/>
  <c r="U410" i="2" s="1"/>
  <c r="AE435" i="2"/>
  <c r="AL435" i="2" s="1"/>
  <c r="AE460" i="2"/>
  <c r="AF460" i="2" s="1"/>
  <c r="T547" i="2"/>
  <c r="T572" i="2"/>
  <c r="U572" i="2" s="1"/>
  <c r="T608" i="2"/>
  <c r="S608" i="2" s="1"/>
  <c r="T611" i="2"/>
  <c r="U611" i="2" s="1"/>
  <c r="T620" i="2"/>
  <c r="S620" i="2" s="1"/>
  <c r="T623" i="2"/>
  <c r="S623" i="2" s="1"/>
  <c r="T629" i="2"/>
  <c r="U629" i="2" s="1"/>
  <c r="T653" i="2"/>
  <c r="U653" i="2" s="1"/>
  <c r="T678" i="2"/>
  <c r="T687" i="2"/>
  <c r="T710" i="2"/>
  <c r="T767" i="2"/>
  <c r="T769" i="2"/>
  <c r="S769" i="2" s="1"/>
  <c r="T774" i="2"/>
  <c r="T834" i="2"/>
  <c r="T173" i="2"/>
  <c r="U173" i="2" s="1"/>
  <c r="T215" i="2"/>
  <c r="U215" i="2" s="1"/>
  <c r="T358" i="2"/>
  <c r="T362" i="2"/>
  <c r="AE382" i="2"/>
  <c r="T430" i="2"/>
  <c r="AE447" i="2"/>
  <c r="AG447" i="2" s="1"/>
  <c r="AE472" i="2"/>
  <c r="AF472" i="2" s="1"/>
  <c r="X494" i="2"/>
  <c r="T496" i="2"/>
  <c r="S496" i="2" s="1"/>
  <c r="AE524" i="2"/>
  <c r="AF524" i="2" s="1"/>
  <c r="W528" i="2"/>
  <c r="T559" i="2"/>
  <c r="U559" i="2" s="1"/>
  <c r="T734" i="2"/>
  <c r="S734" i="2" s="1"/>
  <c r="T742" i="2"/>
  <c r="S742" i="2" s="1"/>
  <c r="T761" i="2"/>
  <c r="T779" i="2"/>
  <c r="U779" i="2" s="1"/>
  <c r="T785" i="2"/>
  <c r="T793" i="2"/>
  <c r="T804" i="2"/>
  <c r="U804" i="2" s="1"/>
  <c r="T822" i="2"/>
  <c r="U822" i="2" s="1"/>
  <c r="T852" i="2"/>
  <c r="V2" i="2"/>
  <c r="AF13" i="2"/>
  <c r="AG18" i="2"/>
  <c r="T27" i="2"/>
  <c r="U27" i="2" s="1"/>
  <c r="T30" i="2"/>
  <c r="U30" i="2" s="1"/>
  <c r="T33" i="2"/>
  <c r="T59" i="2"/>
  <c r="AE110" i="2"/>
  <c r="AG110" i="2" s="1"/>
  <c r="T164" i="2"/>
  <c r="T190" i="2"/>
  <c r="T268" i="2"/>
  <c r="W447" i="2"/>
  <c r="AE492" i="2"/>
  <c r="AL492" i="2" s="1"/>
  <c r="AF606" i="2"/>
  <c r="AF643" i="2"/>
  <c r="AF654" i="2"/>
  <c r="T849" i="2"/>
  <c r="S849" i="2" s="1"/>
  <c r="AL13" i="2"/>
  <c r="T19" i="2"/>
  <c r="U19" i="2" s="1"/>
  <c r="T22" i="2"/>
  <c r="T51" i="2"/>
  <c r="S51" i="2" s="1"/>
  <c r="T54" i="2"/>
  <c r="AG85" i="2"/>
  <c r="T99" i="2"/>
  <c r="S118" i="2"/>
  <c r="T134" i="2"/>
  <c r="T144" i="2"/>
  <c r="U144" i="2" s="1"/>
  <c r="T200" i="2"/>
  <c r="U200" i="2" s="1"/>
  <c r="T246" i="2"/>
  <c r="U246" i="2" s="1"/>
  <c r="T300" i="2"/>
  <c r="U300" i="2" s="1"/>
  <c r="T332" i="2"/>
  <c r="T364" i="2"/>
  <c r="S364" i="2" s="1"/>
  <c r="W412" i="2"/>
  <c r="W416" i="2"/>
  <c r="T423" i="2"/>
  <c r="X447" i="2"/>
  <c r="AE451" i="2"/>
  <c r="AF451" i="2" s="1"/>
  <c r="AE464" i="2"/>
  <c r="AF464" i="2" s="1"/>
  <c r="AE476" i="2"/>
  <c r="AG476" i="2" s="1"/>
  <c r="T482" i="2"/>
  <c r="U482" i="2" s="1"/>
  <c r="T486" i="2"/>
  <c r="W496" i="2"/>
  <c r="T502" i="2"/>
  <c r="T506" i="2"/>
  <c r="X519" i="2"/>
  <c r="AE528" i="2"/>
  <c r="AL528" i="2" s="1"/>
  <c r="T546" i="2"/>
  <c r="S546" i="2" s="1"/>
  <c r="T552" i="2"/>
  <c r="S552" i="2" s="1"/>
  <c r="AF554" i="2"/>
  <c r="T568" i="2"/>
  <c r="S568" i="2" s="1"/>
  <c r="AL573" i="2"/>
  <c r="AL576" i="2"/>
  <c r="AF579" i="2"/>
  <c r="U581" i="2"/>
  <c r="T593" i="2"/>
  <c r="AL595" i="2"/>
  <c r="AL606" i="2"/>
  <c r="AF609" i="2"/>
  <c r="T613" i="2"/>
  <c r="S613" i="2" s="1"/>
  <c r="T632" i="2"/>
  <c r="AG643" i="2"/>
  <c r="T661" i="2"/>
  <c r="U661" i="2" s="1"/>
  <c r="T664" i="2"/>
  <c r="S664" i="2" s="1"/>
  <c r="T668" i="2"/>
  <c r="S668" i="2" s="1"/>
  <c r="T671" i="2"/>
  <c r="T695" i="2"/>
  <c r="T730" i="2"/>
  <c r="T750" i="2"/>
  <c r="S750" i="2" s="1"/>
  <c r="U755" i="2"/>
  <c r="T758" i="2"/>
  <c r="U758" i="2" s="1"/>
  <c r="T771" i="2"/>
  <c r="U771" i="2" s="1"/>
  <c r="T776" i="2"/>
  <c r="U776" i="2" s="1"/>
  <c r="T782" i="2"/>
  <c r="U782" i="2" s="1"/>
  <c r="T787" i="2"/>
  <c r="U787" i="2" s="1"/>
  <c r="T790" i="2"/>
  <c r="U790" i="2" s="1"/>
  <c r="T795" i="2"/>
  <c r="U795" i="2" s="1"/>
  <c r="T836" i="2"/>
  <c r="U836" i="2" s="1"/>
  <c r="T841" i="2"/>
  <c r="S844" i="2"/>
  <c r="T56" i="1"/>
  <c r="T25" i="1"/>
  <c r="U25" i="1" s="1"/>
  <c r="T33" i="1"/>
  <c r="T40" i="1"/>
  <c r="S40" i="1" s="1"/>
  <c r="Y40" i="1" s="1"/>
  <c r="AW40" i="1" s="1"/>
  <c r="T19" i="1"/>
  <c r="S19" i="1" s="1"/>
  <c r="Y19" i="1" s="1"/>
  <c r="T42" i="1"/>
  <c r="S42" i="1" s="1"/>
  <c r="Y42" i="1" s="1"/>
  <c r="AW42" i="1" s="1"/>
  <c r="T48" i="1"/>
  <c r="U48" i="1" s="1"/>
  <c r="T63" i="1"/>
  <c r="S63" i="1" s="1"/>
  <c r="Y63" i="1" s="1"/>
  <c r="AW63" i="1" s="1"/>
  <c r="T67" i="1"/>
  <c r="S67" i="1" s="1"/>
  <c r="Y67" i="1" s="1"/>
  <c r="T64" i="1"/>
  <c r="U64" i="1" s="1"/>
  <c r="T69" i="1"/>
  <c r="U69" i="1" s="1"/>
  <c r="V69" i="1" s="1"/>
  <c r="AE69" i="1" s="1"/>
  <c r="T18" i="1"/>
  <c r="U18" i="1" s="1"/>
  <c r="V18" i="1" s="1"/>
  <c r="T20" i="1"/>
  <c r="S20" i="1" s="1"/>
  <c r="Y20" i="1" s="1"/>
  <c r="T26" i="1"/>
  <c r="S26" i="1" s="1"/>
  <c r="Y26" i="1" s="1"/>
  <c r="AW26" i="1" s="1"/>
  <c r="AE46" i="1"/>
  <c r="AG46" i="1" s="1"/>
  <c r="T60" i="1"/>
  <c r="U60" i="1" s="1"/>
  <c r="T105" i="1"/>
  <c r="U105" i="1" s="1"/>
  <c r="V105" i="1" s="1"/>
  <c r="T23" i="1"/>
  <c r="S23" i="1" s="1"/>
  <c r="Y23" i="1" s="1"/>
  <c r="AW23" i="1" s="1"/>
  <c r="T43" i="1"/>
  <c r="S43" i="1" s="1"/>
  <c r="Y43" i="1" s="1"/>
  <c r="AE50" i="1"/>
  <c r="AL50" i="1" s="1"/>
  <c r="T11" i="1"/>
  <c r="T57" i="1"/>
  <c r="U57" i="1" s="1"/>
  <c r="T12" i="1"/>
  <c r="U12" i="1" s="1"/>
  <c r="T8" i="1"/>
  <c r="S8" i="1" s="1"/>
  <c r="Y8" i="1" s="1"/>
  <c r="AW8" i="1" s="1"/>
  <c r="T58" i="1"/>
  <c r="S58" i="1" s="1"/>
  <c r="Y58" i="1" s="1"/>
  <c r="AW58" i="1" s="1"/>
  <c r="T16" i="1"/>
  <c r="S16" i="1" s="1"/>
  <c r="Y16" i="1" s="1"/>
  <c r="AW16" i="1" s="1"/>
  <c r="T52" i="1"/>
  <c r="S52" i="1" s="1"/>
  <c r="Y52" i="1" s="1"/>
  <c r="AW52" i="1" s="1"/>
  <c r="T7" i="1"/>
  <c r="S7" i="1" s="1"/>
  <c r="Y7" i="1" s="1"/>
  <c r="AW7" i="1" s="1"/>
  <c r="T15" i="1"/>
  <c r="T39" i="1"/>
  <c r="S39" i="1" s="1"/>
  <c r="Y39" i="1" s="1"/>
  <c r="AW39" i="1" s="1"/>
  <c r="T41" i="1"/>
  <c r="U41" i="1" s="1"/>
  <c r="T45" i="1"/>
  <c r="U45" i="1" s="1"/>
  <c r="T14" i="1"/>
  <c r="U14" i="1" s="1"/>
  <c r="T17" i="1"/>
  <c r="S17" i="1" s="1"/>
  <c r="Y17" i="1" s="1"/>
  <c r="AW17" i="1" s="1"/>
  <c r="T30" i="1"/>
  <c r="U30" i="1" s="1"/>
  <c r="T38" i="1"/>
  <c r="U38" i="1" s="1"/>
  <c r="AG4" i="1"/>
  <c r="AL4" i="1"/>
  <c r="AF42" i="1"/>
  <c r="T13" i="1"/>
  <c r="S13" i="1" s="1"/>
  <c r="Y13" i="1" s="1"/>
  <c r="AW13" i="1" s="1"/>
  <c r="AL42" i="1"/>
  <c r="T101" i="1"/>
  <c r="T4" i="1"/>
  <c r="U4" i="1" s="1"/>
  <c r="T10" i="1"/>
  <c r="S10" i="1" s="1"/>
  <c r="Y10" i="1" s="1"/>
  <c r="AW10" i="1" s="1"/>
  <c r="T32" i="1"/>
  <c r="U32" i="1" s="1"/>
  <c r="T50" i="1"/>
  <c r="U50" i="1" s="1"/>
  <c r="T65" i="1"/>
  <c r="U65" i="1" s="1"/>
  <c r="V65" i="1" s="1"/>
  <c r="AE65" i="1" s="1"/>
  <c r="AL65" i="1" s="1"/>
  <c r="T34" i="1"/>
  <c r="S34" i="1" s="1"/>
  <c r="Y34" i="1" s="1"/>
  <c r="AW34" i="1" s="1"/>
  <c r="T49" i="1"/>
  <c r="S49" i="1" s="1"/>
  <c r="Y49" i="1" s="1"/>
  <c r="AW49" i="1" s="1"/>
  <c r="T102" i="1"/>
  <c r="U102" i="1" s="1"/>
  <c r="V102" i="1" s="1"/>
  <c r="T104" i="1"/>
  <c r="U104" i="1" s="1"/>
  <c r="T9" i="1"/>
  <c r="U9" i="1" s="1"/>
  <c r="T28" i="1"/>
  <c r="U28" i="1" s="1"/>
  <c r="T31" i="1"/>
  <c r="S31" i="1" s="1"/>
  <c r="Y31" i="1" s="1"/>
  <c r="AW31" i="1" s="1"/>
  <c r="T51" i="1"/>
  <c r="U51" i="1" s="1"/>
  <c r="V51" i="1" s="1"/>
  <c r="T53" i="1"/>
  <c r="S53" i="1" s="1"/>
  <c r="Y53" i="1" s="1"/>
  <c r="AW53" i="1" s="1"/>
  <c r="T61" i="1"/>
  <c r="S61" i="1" s="1"/>
  <c r="Y61" i="1" s="1"/>
  <c r="AW61" i="1" s="1"/>
  <c r="T66" i="1"/>
  <c r="S66" i="1" s="1"/>
  <c r="Y66" i="1" s="1"/>
  <c r="AF23" i="1"/>
  <c r="AG23" i="1"/>
  <c r="AF31" i="1"/>
  <c r="AG31" i="1"/>
  <c r="AF39" i="1"/>
  <c r="AG39" i="1"/>
  <c r="AF52" i="1"/>
  <c r="AG52" i="1"/>
  <c r="AF60" i="1"/>
  <c r="AG60" i="1"/>
  <c r="AG13" i="1"/>
  <c r="AL13" i="1"/>
  <c r="AF13" i="1"/>
  <c r="AL16" i="1"/>
  <c r="AF16" i="1"/>
  <c r="AG16" i="1"/>
  <c r="T5" i="1"/>
  <c r="S5" i="1" s="1"/>
  <c r="Y5" i="1" s="1"/>
  <c r="AW5" i="1" s="1"/>
  <c r="T21" i="1"/>
  <c r="S21" i="1" s="1"/>
  <c r="Y21" i="1" s="1"/>
  <c r="AL36" i="1"/>
  <c r="W46" i="1"/>
  <c r="T54" i="1"/>
  <c r="U54" i="1" s="1"/>
  <c r="T62" i="1"/>
  <c r="U62" i="1" s="1"/>
  <c r="T27" i="1"/>
  <c r="U27" i="1" s="1"/>
  <c r="T36" i="1"/>
  <c r="T37" i="1"/>
  <c r="U37" i="1" s="1"/>
  <c r="X46" i="1"/>
  <c r="AF36" i="1"/>
  <c r="T3" i="1"/>
  <c r="T22" i="1"/>
  <c r="U22" i="1" s="1"/>
  <c r="V22" i="1" s="1"/>
  <c r="T35" i="1"/>
  <c r="U35" i="1" s="1"/>
  <c r="T44" i="1"/>
  <c r="U44" i="1" s="1"/>
  <c r="V44" i="1" s="1"/>
  <c r="X50" i="1"/>
  <c r="T59" i="1"/>
  <c r="T2" i="1"/>
  <c r="U2" i="1" s="1"/>
  <c r="T6" i="1"/>
  <c r="S6" i="1" s="1"/>
  <c r="Y6" i="1" s="1"/>
  <c r="AW6" i="1" s="1"/>
  <c r="T24" i="1"/>
  <c r="U24" i="1" s="1"/>
  <c r="T29" i="1"/>
  <c r="S29" i="1" s="1"/>
  <c r="Y29" i="1" s="1"/>
  <c r="AW29" i="1" s="1"/>
  <c r="T46" i="1"/>
  <c r="S46" i="1" s="1"/>
  <c r="Y46" i="1" s="1"/>
  <c r="T47" i="1"/>
  <c r="U47" i="1" s="1"/>
  <c r="T55" i="1"/>
  <c r="T68" i="1"/>
  <c r="U68" i="1" s="1"/>
  <c r="V68" i="1" s="1"/>
  <c r="AE68" i="1" s="1"/>
  <c r="AG68" i="1" s="1"/>
  <c r="T103" i="1"/>
  <c r="U103" i="1" s="1"/>
  <c r="S93" i="2"/>
  <c r="U93" i="2"/>
  <c r="V93" i="2" s="1"/>
  <c r="S23" i="2"/>
  <c r="U23" i="2"/>
  <c r="AG31" i="2"/>
  <c r="AF31" i="2"/>
  <c r="AL31" i="2"/>
  <c r="AL35" i="2"/>
  <c r="AG35" i="2"/>
  <c r="AF35" i="2"/>
  <c r="AF65" i="2"/>
  <c r="AL65" i="2"/>
  <c r="AG65" i="2"/>
  <c r="AL75" i="2"/>
  <c r="AG75" i="2"/>
  <c r="AF75" i="2"/>
  <c r="U14" i="2"/>
  <c r="S14" i="2"/>
  <c r="AL19" i="2"/>
  <c r="AG19" i="2"/>
  <c r="AF19" i="2"/>
  <c r="AL40" i="2"/>
  <c r="AG40" i="2"/>
  <c r="AF40" i="2"/>
  <c r="U45" i="2"/>
  <c r="S45" i="2"/>
  <c r="AL51" i="2"/>
  <c r="AG51" i="2"/>
  <c r="AF51" i="2"/>
  <c r="S63" i="2"/>
  <c r="U63" i="2"/>
  <c r="AL84" i="2"/>
  <c r="AG84" i="2"/>
  <c r="AF84" i="2"/>
  <c r="AG39" i="2"/>
  <c r="AF39" i="2"/>
  <c r="AL39" i="2"/>
  <c r="AL67" i="2"/>
  <c r="AG67" i="2"/>
  <c r="AF67" i="2"/>
  <c r="AL16" i="2"/>
  <c r="AG16" i="2"/>
  <c r="AF16" i="2"/>
  <c r="U22" i="2"/>
  <c r="S22" i="2"/>
  <c r="AL27" i="2"/>
  <c r="AG27" i="2"/>
  <c r="AF27" i="2"/>
  <c r="AF33" i="2"/>
  <c r="AL33" i="2"/>
  <c r="AG33" i="2"/>
  <c r="AL48" i="2"/>
  <c r="AG48" i="2"/>
  <c r="AF48" i="2"/>
  <c r="U51" i="2"/>
  <c r="U54" i="2"/>
  <c r="S54" i="2"/>
  <c r="AL59" i="2"/>
  <c r="AG59" i="2"/>
  <c r="AF59" i="2"/>
  <c r="AF73" i="2"/>
  <c r="AL73" i="2"/>
  <c r="AG73" i="2"/>
  <c r="AF49" i="2"/>
  <c r="AL49" i="2"/>
  <c r="AG49" i="2"/>
  <c r="AG15" i="2"/>
  <c r="AF15" i="2"/>
  <c r="AL15" i="2"/>
  <c r="U17" i="2"/>
  <c r="S17" i="2"/>
  <c r="AF25" i="2"/>
  <c r="AL25" i="2"/>
  <c r="AG25" i="2"/>
  <c r="AG47" i="2"/>
  <c r="AF47" i="2"/>
  <c r="AL47" i="2"/>
  <c r="S49" i="2"/>
  <c r="U49" i="2"/>
  <c r="AF57" i="2"/>
  <c r="AL57" i="2"/>
  <c r="AG57" i="2"/>
  <c r="AL64" i="2"/>
  <c r="AG64" i="2"/>
  <c r="AF64" i="2"/>
  <c r="U67" i="2"/>
  <c r="S67" i="2"/>
  <c r="S31" i="2"/>
  <c r="U31" i="2"/>
  <c r="U37" i="2"/>
  <c r="S37" i="2"/>
  <c r="U38" i="2"/>
  <c r="S38" i="2"/>
  <c r="AL43" i="2"/>
  <c r="AG43" i="2"/>
  <c r="AF43" i="2"/>
  <c r="AG63" i="2"/>
  <c r="AF63" i="2"/>
  <c r="AL63" i="2"/>
  <c r="S65" i="2"/>
  <c r="U65" i="2"/>
  <c r="AL72" i="2"/>
  <c r="AG72" i="2"/>
  <c r="AF72" i="2"/>
  <c r="U75" i="2"/>
  <c r="AF80" i="2"/>
  <c r="AL80" i="2"/>
  <c r="AG80" i="2"/>
  <c r="W102" i="2"/>
  <c r="AE102" i="2"/>
  <c r="X102" i="2"/>
  <c r="AF17" i="2"/>
  <c r="AL17" i="2"/>
  <c r="AG17" i="2"/>
  <c r="S41" i="2"/>
  <c r="U41" i="2"/>
  <c r="U62" i="2"/>
  <c r="S62" i="2"/>
  <c r="AF9" i="2"/>
  <c r="AL9" i="2"/>
  <c r="AG9" i="2"/>
  <c r="AL24" i="2"/>
  <c r="AG24" i="2"/>
  <c r="AF24" i="2"/>
  <c r="U29" i="2"/>
  <c r="S29" i="2"/>
  <c r="S33" i="2"/>
  <c r="U33" i="2"/>
  <c r="AF41" i="2"/>
  <c r="AL41" i="2"/>
  <c r="AG41" i="2"/>
  <c r="AL56" i="2"/>
  <c r="AG56" i="2"/>
  <c r="AF56" i="2"/>
  <c r="U59" i="2"/>
  <c r="S59" i="2"/>
  <c r="S71" i="2"/>
  <c r="U71" i="2"/>
  <c r="AL86" i="2"/>
  <c r="AG86" i="2"/>
  <c r="AF86" i="2"/>
  <c r="U43" i="2"/>
  <c r="S43" i="2"/>
  <c r="U46" i="2"/>
  <c r="S46" i="2"/>
  <c r="AG83" i="2"/>
  <c r="AF83" i="2"/>
  <c r="AL83" i="2"/>
  <c r="S89" i="2"/>
  <c r="X97" i="2"/>
  <c r="S85" i="2"/>
  <c r="U85" i="2"/>
  <c r="S15" i="2"/>
  <c r="U15" i="2"/>
  <c r="AG23" i="2"/>
  <c r="AF23" i="2"/>
  <c r="AL23" i="2"/>
  <c r="S25" i="2"/>
  <c r="U25" i="2"/>
  <c r="S47" i="2"/>
  <c r="U47" i="2"/>
  <c r="AG55" i="2"/>
  <c r="AF55" i="2"/>
  <c r="AL55" i="2"/>
  <c r="S57" i="2"/>
  <c r="U57" i="2"/>
  <c r="U70" i="2"/>
  <c r="S70" i="2"/>
  <c r="U78" i="2"/>
  <c r="S78" i="2"/>
  <c r="T9" i="2"/>
  <c r="AE11" i="2"/>
  <c r="AL12" i="2"/>
  <c r="AF14" i="2"/>
  <c r="U20" i="2"/>
  <c r="AL20" i="2"/>
  <c r="AF22" i="2"/>
  <c r="AL28" i="2"/>
  <c r="AF30" i="2"/>
  <c r="U36" i="2"/>
  <c r="AL36" i="2"/>
  <c r="AF38" i="2"/>
  <c r="U44" i="2"/>
  <c r="AL44" i="2"/>
  <c r="AF46" i="2"/>
  <c r="U52" i="2"/>
  <c r="AL52" i="2"/>
  <c r="AF54" i="2"/>
  <c r="U60" i="2"/>
  <c r="AL60" i="2"/>
  <c r="AF62" i="2"/>
  <c r="AL68" i="2"/>
  <c r="AF70" i="2"/>
  <c r="AL76" i="2"/>
  <c r="AF78" i="2"/>
  <c r="AL85" i="2"/>
  <c r="U87" i="2"/>
  <c r="AL87" i="2"/>
  <c r="AF96" i="2"/>
  <c r="U105" i="2"/>
  <c r="S105" i="2"/>
  <c r="S106" i="2"/>
  <c r="U117" i="2"/>
  <c r="S117" i="2"/>
  <c r="AL139" i="2"/>
  <c r="AG139" i="2"/>
  <c r="AF139" i="2"/>
  <c r="U152" i="2"/>
  <c r="S152" i="2"/>
  <c r="S153" i="2"/>
  <c r="U153" i="2"/>
  <c r="U155" i="2"/>
  <c r="S155" i="2"/>
  <c r="AL160" i="2"/>
  <c r="AG160" i="2"/>
  <c r="AF160" i="2"/>
  <c r="AL184" i="2"/>
  <c r="AG184" i="2"/>
  <c r="AF184" i="2"/>
  <c r="AL200" i="2"/>
  <c r="AG200" i="2"/>
  <c r="AF200" i="2"/>
  <c r="T203" i="2"/>
  <c r="AF209" i="2"/>
  <c r="AL209" i="2"/>
  <c r="AL210" i="2"/>
  <c r="AG210" i="2"/>
  <c r="AF210" i="2"/>
  <c r="AF217" i="2"/>
  <c r="AL217" i="2"/>
  <c r="AL218" i="2"/>
  <c r="AG218" i="2"/>
  <c r="AF218" i="2"/>
  <c r="AF225" i="2"/>
  <c r="AL225" i="2"/>
  <c r="AL226" i="2"/>
  <c r="AG226" i="2"/>
  <c r="AF226" i="2"/>
  <c r="AL235" i="2"/>
  <c r="AG235" i="2"/>
  <c r="AF235" i="2"/>
  <c r="AL242" i="2"/>
  <c r="AG242" i="2"/>
  <c r="AF242" i="2"/>
  <c r="AL248" i="2"/>
  <c r="AG248" i="2"/>
  <c r="AF248" i="2"/>
  <c r="U251" i="2"/>
  <c r="S251" i="2"/>
  <c r="U253" i="2"/>
  <c r="S253" i="2"/>
  <c r="S255" i="2"/>
  <c r="U255" i="2"/>
  <c r="U274" i="2"/>
  <c r="S274" i="2"/>
  <c r="S275" i="2"/>
  <c r="U275" i="2"/>
  <c r="U338" i="2"/>
  <c r="S338" i="2"/>
  <c r="S339" i="2"/>
  <c r="U339" i="2"/>
  <c r="U191" i="2"/>
  <c r="S191" i="2"/>
  <c r="AL202" i="2"/>
  <c r="AG202" i="2"/>
  <c r="AF202" i="2"/>
  <c r="U282" i="2"/>
  <c r="S282" i="2"/>
  <c r="S347" i="2"/>
  <c r="U347" i="2"/>
  <c r="AG14" i="2"/>
  <c r="AG22" i="2"/>
  <c r="AG30" i="2"/>
  <c r="AG38" i="2"/>
  <c r="AG46" i="2"/>
  <c r="AG54" i="2"/>
  <c r="AG62" i="2"/>
  <c r="AG70" i="2"/>
  <c r="AG78" i="2"/>
  <c r="AE90" i="2"/>
  <c r="T92" i="2"/>
  <c r="AL96" i="2"/>
  <c r="S102" i="2"/>
  <c r="U104" i="2"/>
  <c r="S104" i="2"/>
  <c r="AF113" i="2"/>
  <c r="AL113" i="2"/>
  <c r="S142" i="2"/>
  <c r="AF145" i="2"/>
  <c r="AL145" i="2"/>
  <c r="AL163" i="2"/>
  <c r="AG163" i="2"/>
  <c r="AF163" i="2"/>
  <c r="S166" i="2"/>
  <c r="AF169" i="2"/>
  <c r="AL169" i="2"/>
  <c r="U181" i="2"/>
  <c r="S181" i="2"/>
  <c r="AL187" i="2"/>
  <c r="AG187" i="2"/>
  <c r="AF187" i="2"/>
  <c r="AL208" i="2"/>
  <c r="AG208" i="2"/>
  <c r="AF208" i="2"/>
  <c r="AG209" i="2"/>
  <c r="T211" i="2"/>
  <c r="AL216" i="2"/>
  <c r="AG216" i="2"/>
  <c r="AF216" i="2"/>
  <c r="AG217" i="2"/>
  <c r="T219" i="2"/>
  <c r="AL224" i="2"/>
  <c r="AG224" i="2"/>
  <c r="AF224" i="2"/>
  <c r="AG225" i="2"/>
  <c r="T227" i="2"/>
  <c r="AL232" i="2"/>
  <c r="AG232" i="2"/>
  <c r="AF232" i="2"/>
  <c r="AL234" i="2"/>
  <c r="AG234" i="2"/>
  <c r="AF234" i="2"/>
  <c r="AL240" i="2"/>
  <c r="AG240" i="2"/>
  <c r="AF240" i="2"/>
  <c r="T243" i="2"/>
  <c r="S254" i="2"/>
  <c r="U254" i="2"/>
  <c r="U330" i="2"/>
  <c r="S330" i="2"/>
  <c r="S331" i="2"/>
  <c r="U331" i="2"/>
  <c r="AF382" i="2"/>
  <c r="AG382" i="2"/>
  <c r="AL382" i="2"/>
  <c r="U128" i="2"/>
  <c r="U131" i="2"/>
  <c r="S131" i="2"/>
  <c r="AL136" i="2"/>
  <c r="AG136" i="2"/>
  <c r="AF136" i="2"/>
  <c r="AF185" i="2"/>
  <c r="AL185" i="2"/>
  <c r="S193" i="2"/>
  <c r="U193" i="2"/>
  <c r="AL243" i="2"/>
  <c r="AG243" i="2"/>
  <c r="AF243" i="2"/>
  <c r="AL250" i="2"/>
  <c r="AG250" i="2"/>
  <c r="AF250" i="2"/>
  <c r="S283" i="2"/>
  <c r="U283" i="2"/>
  <c r="U346" i="2"/>
  <c r="S346" i="2"/>
  <c r="S16" i="2"/>
  <c r="S24" i="2"/>
  <c r="S32" i="2"/>
  <c r="S40" i="2"/>
  <c r="S48" i="2"/>
  <c r="S64" i="2"/>
  <c r="AL112" i="2"/>
  <c r="AG112" i="2"/>
  <c r="AF112" i="2"/>
  <c r="AF121" i="2"/>
  <c r="AL121" i="2"/>
  <c r="S137" i="2"/>
  <c r="U137" i="2"/>
  <c r="S139" i="2"/>
  <c r="AL144" i="2"/>
  <c r="AG144" i="2"/>
  <c r="AF144" i="2"/>
  <c r="AL168" i="2"/>
  <c r="AG168" i="2"/>
  <c r="AF168" i="2"/>
  <c r="AG169" i="2"/>
  <c r="S174" i="2"/>
  <c r="AF177" i="2"/>
  <c r="AL177" i="2"/>
  <c r="S182" i="2"/>
  <c r="U183" i="2"/>
  <c r="U197" i="2"/>
  <c r="S197" i="2"/>
  <c r="U235" i="2"/>
  <c r="S235" i="2"/>
  <c r="U250" i="2"/>
  <c r="U322" i="2"/>
  <c r="S322" i="2"/>
  <c r="S323" i="2"/>
  <c r="U323" i="2"/>
  <c r="U378" i="2"/>
  <c r="S378" i="2"/>
  <c r="S379" i="2"/>
  <c r="U379" i="2"/>
  <c r="AL219" i="2"/>
  <c r="AG219" i="2"/>
  <c r="AF219" i="2"/>
  <c r="AL227" i="2"/>
  <c r="AG227" i="2"/>
  <c r="AF227" i="2"/>
  <c r="S86" i="2"/>
  <c r="AE104" i="2"/>
  <c r="X104" i="2"/>
  <c r="U108" i="2"/>
  <c r="V108" i="2" s="1"/>
  <c r="S108" i="2"/>
  <c r="AL115" i="2"/>
  <c r="AG115" i="2"/>
  <c r="AF115" i="2"/>
  <c r="AL120" i="2"/>
  <c r="AG120" i="2"/>
  <c r="AF120" i="2"/>
  <c r="AG121" i="2"/>
  <c r="AF129" i="2"/>
  <c r="AL129" i="2"/>
  <c r="AL147" i="2"/>
  <c r="AG147" i="2"/>
  <c r="AF147" i="2"/>
  <c r="U160" i="2"/>
  <c r="S160" i="2"/>
  <c r="T163" i="2"/>
  <c r="AL171" i="2"/>
  <c r="AG171" i="2"/>
  <c r="AF171" i="2"/>
  <c r="AL176" i="2"/>
  <c r="AG176" i="2"/>
  <c r="AF176" i="2"/>
  <c r="AG177" i="2"/>
  <c r="U184" i="2"/>
  <c r="S184" i="2"/>
  <c r="S185" i="2"/>
  <c r="U185" i="2"/>
  <c r="T187" i="2"/>
  <c r="AF193" i="2"/>
  <c r="AL193" i="2"/>
  <c r="S198" i="2"/>
  <c r="S201" i="2"/>
  <c r="U201" i="2"/>
  <c r="U242" i="2"/>
  <c r="S242" i="2"/>
  <c r="U248" i="2"/>
  <c r="S248" i="2"/>
  <c r="S249" i="2"/>
  <c r="U249" i="2"/>
  <c r="U314" i="2"/>
  <c r="S314" i="2"/>
  <c r="S315" i="2"/>
  <c r="U315" i="2"/>
  <c r="U444" i="2"/>
  <c r="S444" i="2"/>
  <c r="S10" i="2"/>
  <c r="AF10" i="2"/>
  <c r="S18" i="2"/>
  <c r="AF18" i="2"/>
  <c r="S26" i="2"/>
  <c r="AF26" i="2"/>
  <c r="S34" i="2"/>
  <c r="AF34" i="2"/>
  <c r="S42" i="2"/>
  <c r="AF42" i="2"/>
  <c r="S50" i="2"/>
  <c r="AF50" i="2"/>
  <c r="S58" i="2"/>
  <c r="AF58" i="2"/>
  <c r="S66" i="2"/>
  <c r="AF66" i="2"/>
  <c r="S74" i="2"/>
  <c r="AF74" i="2"/>
  <c r="AL123" i="2"/>
  <c r="AG123" i="2"/>
  <c r="AF123" i="2"/>
  <c r="AL128" i="2"/>
  <c r="AG128" i="2"/>
  <c r="AF128" i="2"/>
  <c r="S150" i="2"/>
  <c r="AF153" i="2"/>
  <c r="AL153" i="2"/>
  <c r="AL179" i="2"/>
  <c r="AG179" i="2"/>
  <c r="AF179" i="2"/>
  <c r="AL192" i="2"/>
  <c r="AG192" i="2"/>
  <c r="AF192" i="2"/>
  <c r="S206" i="2"/>
  <c r="U207" i="2"/>
  <c r="S207" i="2"/>
  <c r="U208" i="2"/>
  <c r="S208" i="2"/>
  <c r="S217" i="2"/>
  <c r="U217" i="2"/>
  <c r="U221" i="2"/>
  <c r="S221" i="2"/>
  <c r="U224" i="2"/>
  <c r="S225" i="2"/>
  <c r="U225" i="2"/>
  <c r="S229" i="2"/>
  <c r="U232" i="2"/>
  <c r="S233" i="2"/>
  <c r="U233" i="2"/>
  <c r="U240" i="2"/>
  <c r="S240" i="2"/>
  <c r="S241" i="2"/>
  <c r="U241" i="2"/>
  <c r="U245" i="2"/>
  <c r="S245" i="2"/>
  <c r="S246" i="2"/>
  <c r="U247" i="2"/>
  <c r="S247" i="2"/>
  <c r="S307" i="2"/>
  <c r="U307" i="2"/>
  <c r="S371" i="2"/>
  <c r="U371" i="2"/>
  <c r="AF161" i="2"/>
  <c r="AL161" i="2"/>
  <c r="U192" i="2"/>
  <c r="S192" i="2"/>
  <c r="AF201" i="2"/>
  <c r="AL201" i="2"/>
  <c r="AL211" i="2"/>
  <c r="AG211" i="2"/>
  <c r="AF211" i="2"/>
  <c r="AF71" i="2"/>
  <c r="AF79" i="2"/>
  <c r="AF81" i="2"/>
  <c r="AG101" i="2"/>
  <c r="AF101" i="2"/>
  <c r="AF110" i="2"/>
  <c r="AL110" i="2"/>
  <c r="U112" i="2"/>
  <c r="S112" i="2"/>
  <c r="S113" i="2"/>
  <c r="U113" i="2"/>
  <c r="T115" i="2"/>
  <c r="AL131" i="2"/>
  <c r="AG131" i="2"/>
  <c r="AF131" i="2"/>
  <c r="S145" i="2"/>
  <c r="U145" i="2"/>
  <c r="T147" i="2"/>
  <c r="AL152" i="2"/>
  <c r="AG152" i="2"/>
  <c r="AF152" i="2"/>
  <c r="AG153" i="2"/>
  <c r="S169" i="2"/>
  <c r="U169" i="2"/>
  <c r="T171" i="2"/>
  <c r="AL195" i="2"/>
  <c r="AG195" i="2"/>
  <c r="AF195" i="2"/>
  <c r="S214" i="2"/>
  <c r="S222" i="2"/>
  <c r="U223" i="2"/>
  <c r="S223" i="2"/>
  <c r="U231" i="2"/>
  <c r="S231" i="2"/>
  <c r="U237" i="2"/>
  <c r="S237" i="2"/>
  <c r="U239" i="2"/>
  <c r="S239" i="2"/>
  <c r="U298" i="2"/>
  <c r="S298" i="2"/>
  <c r="U362" i="2"/>
  <c r="S362" i="2"/>
  <c r="S363" i="2"/>
  <c r="U363" i="2"/>
  <c r="AF89" i="2"/>
  <c r="W90" i="2"/>
  <c r="AG98" i="2"/>
  <c r="AF98" i="2"/>
  <c r="S121" i="2"/>
  <c r="U121" i="2"/>
  <c r="T123" i="2"/>
  <c r="AF137" i="2"/>
  <c r="AL137" i="2"/>
  <c r="AL155" i="2"/>
  <c r="AG155" i="2"/>
  <c r="AF155" i="2"/>
  <c r="U176" i="2"/>
  <c r="S176" i="2"/>
  <c r="S177" i="2"/>
  <c r="U177" i="2"/>
  <c r="T179" i="2"/>
  <c r="U189" i="2"/>
  <c r="S189" i="2"/>
  <c r="AL203" i="2"/>
  <c r="AG203" i="2"/>
  <c r="AF203" i="2"/>
  <c r="AL251" i="2"/>
  <c r="AG251" i="2"/>
  <c r="AF251" i="2"/>
  <c r="AG252" i="2"/>
  <c r="AF252" i="2"/>
  <c r="AF255" i="2"/>
  <c r="AL255" i="2"/>
  <c r="AG255" i="2"/>
  <c r="U290" i="2"/>
  <c r="S290" i="2"/>
  <c r="S291" i="2"/>
  <c r="U291" i="2"/>
  <c r="U354" i="2"/>
  <c r="S354" i="2"/>
  <c r="S355" i="2"/>
  <c r="U355" i="2"/>
  <c r="AG106" i="2"/>
  <c r="AG118" i="2"/>
  <c r="AG126" i="2"/>
  <c r="AG134" i="2"/>
  <c r="AG142" i="2"/>
  <c r="AG150" i="2"/>
  <c r="AG158" i="2"/>
  <c r="AG166" i="2"/>
  <c r="AG174" i="2"/>
  <c r="AG182" i="2"/>
  <c r="AG190" i="2"/>
  <c r="AG198" i="2"/>
  <c r="AG206" i="2"/>
  <c r="AG214" i="2"/>
  <c r="AG222" i="2"/>
  <c r="AG230" i="2"/>
  <c r="AG238" i="2"/>
  <c r="AL241" i="2"/>
  <c r="AG246" i="2"/>
  <c r="AL249" i="2"/>
  <c r="U257" i="2"/>
  <c r="S257" i="2"/>
  <c r="AL258" i="2"/>
  <c r="AL265" i="2"/>
  <c r="AG265" i="2"/>
  <c r="AF265" i="2"/>
  <c r="AG270" i="2"/>
  <c r="AF270" i="2"/>
  <c r="AG278" i="2"/>
  <c r="AF278" i="2"/>
  <c r="AG286" i="2"/>
  <c r="AF286" i="2"/>
  <c r="AG294" i="2"/>
  <c r="AF294" i="2"/>
  <c r="AG302" i="2"/>
  <c r="AF302" i="2"/>
  <c r="AG310" i="2"/>
  <c r="AF310" i="2"/>
  <c r="AG318" i="2"/>
  <c r="AF318" i="2"/>
  <c r="AG326" i="2"/>
  <c r="AF326" i="2"/>
  <c r="AG334" i="2"/>
  <c r="AF334" i="2"/>
  <c r="AG342" i="2"/>
  <c r="AF342" i="2"/>
  <c r="AG350" i="2"/>
  <c r="AF350" i="2"/>
  <c r="AG358" i="2"/>
  <c r="AF358" i="2"/>
  <c r="AG366" i="2"/>
  <c r="AF366" i="2"/>
  <c r="AG374" i="2"/>
  <c r="AF374" i="2"/>
  <c r="U380" i="2"/>
  <c r="S380" i="2"/>
  <c r="U396" i="2"/>
  <c r="S396" i="2"/>
  <c r="AE401" i="2"/>
  <c r="X401" i="2"/>
  <c r="W401" i="2"/>
  <c r="U414" i="2"/>
  <c r="S414" i="2"/>
  <c r="AE449" i="2"/>
  <c r="X449" i="2"/>
  <c r="W449" i="2"/>
  <c r="U464" i="2"/>
  <c r="S464" i="2"/>
  <c r="W510" i="2"/>
  <c r="AE510" i="2"/>
  <c r="X510" i="2"/>
  <c r="AE105" i="2"/>
  <c r="AL260" i="2"/>
  <c r="AG260" i="2"/>
  <c r="AF266" i="2"/>
  <c r="AF267" i="2"/>
  <c r="AL267" i="2"/>
  <c r="AL268" i="2"/>
  <c r="AG268" i="2"/>
  <c r="AL269" i="2"/>
  <c r="AG269" i="2"/>
  <c r="AF269" i="2"/>
  <c r="AL270" i="2"/>
  <c r="AL277" i="2"/>
  <c r="AG277" i="2"/>
  <c r="AF277" i="2"/>
  <c r="AL278" i="2"/>
  <c r="U281" i="2"/>
  <c r="S281" i="2"/>
  <c r="AL285" i="2"/>
  <c r="AG285" i="2"/>
  <c r="AF285" i="2"/>
  <c r="AL286" i="2"/>
  <c r="AL293" i="2"/>
  <c r="AG293" i="2"/>
  <c r="AF293" i="2"/>
  <c r="AL294" i="2"/>
  <c r="AL301" i="2"/>
  <c r="AG301" i="2"/>
  <c r="AF301" i="2"/>
  <c r="AL302" i="2"/>
  <c r="AL309" i="2"/>
  <c r="AG309" i="2"/>
  <c r="AF309" i="2"/>
  <c r="AL310" i="2"/>
  <c r="AL317" i="2"/>
  <c r="AG317" i="2"/>
  <c r="AF317" i="2"/>
  <c r="AL318" i="2"/>
  <c r="U321" i="2"/>
  <c r="S321" i="2"/>
  <c r="AL325" i="2"/>
  <c r="AG325" i="2"/>
  <c r="AF325" i="2"/>
  <c r="AL326" i="2"/>
  <c r="AL333" i="2"/>
  <c r="AG333" i="2"/>
  <c r="AF333" i="2"/>
  <c r="AL334" i="2"/>
  <c r="U337" i="2"/>
  <c r="AL341" i="2"/>
  <c r="AG341" i="2"/>
  <c r="AF341" i="2"/>
  <c r="AL342" i="2"/>
  <c r="U345" i="2"/>
  <c r="S345" i="2"/>
  <c r="AL349" i="2"/>
  <c r="AG349" i="2"/>
  <c r="AF349" i="2"/>
  <c r="AL350" i="2"/>
  <c r="U353" i="2"/>
  <c r="S353" i="2"/>
  <c r="AL357" i="2"/>
  <c r="AG357" i="2"/>
  <c r="AF357" i="2"/>
  <c r="AL358" i="2"/>
  <c r="AL365" i="2"/>
  <c r="AG365" i="2"/>
  <c r="AF365" i="2"/>
  <c r="AL366" i="2"/>
  <c r="U369" i="2"/>
  <c r="S369" i="2"/>
  <c r="AL373" i="2"/>
  <c r="AG373" i="2"/>
  <c r="AF373" i="2"/>
  <c r="AL374" i="2"/>
  <c r="S404" i="2"/>
  <c r="U408" i="2"/>
  <c r="S408" i="2"/>
  <c r="S420" i="2"/>
  <c r="U428" i="2"/>
  <c r="S428" i="2"/>
  <c r="U442" i="2"/>
  <c r="S500" i="2"/>
  <c r="U500" i="2"/>
  <c r="AF181" i="2"/>
  <c r="AF189" i="2"/>
  <c r="AF197" i="2"/>
  <c r="AF205" i="2"/>
  <c r="AF213" i="2"/>
  <c r="AF221" i="2"/>
  <c r="AF229" i="2"/>
  <c r="AF237" i="2"/>
  <c r="AF245" i="2"/>
  <c r="AF253" i="2"/>
  <c r="AL259" i="2"/>
  <c r="AF260" i="2"/>
  <c r="AL261" i="2"/>
  <c r="AF261" i="2"/>
  <c r="AG262" i="2"/>
  <c r="AF262" i="2"/>
  <c r="AL266" i="2"/>
  <c r="AG267" i="2"/>
  <c r="AF268" i="2"/>
  <c r="AL276" i="2"/>
  <c r="AG276" i="2"/>
  <c r="AF276" i="2"/>
  <c r="AL284" i="2"/>
  <c r="AG284" i="2"/>
  <c r="AF284" i="2"/>
  <c r="AL292" i="2"/>
  <c r="AG292" i="2"/>
  <c r="AF292" i="2"/>
  <c r="AL300" i="2"/>
  <c r="AG300" i="2"/>
  <c r="AF300" i="2"/>
  <c r="AL308" i="2"/>
  <c r="AG308" i="2"/>
  <c r="AF308" i="2"/>
  <c r="AL316" i="2"/>
  <c r="AG316" i="2"/>
  <c r="AF316" i="2"/>
  <c r="AL324" i="2"/>
  <c r="AG324" i="2"/>
  <c r="AF324" i="2"/>
  <c r="AL332" i="2"/>
  <c r="AG332" i="2"/>
  <c r="AF332" i="2"/>
  <c r="AL340" i="2"/>
  <c r="AG340" i="2"/>
  <c r="AF340" i="2"/>
  <c r="AL348" i="2"/>
  <c r="AG348" i="2"/>
  <c r="AF348" i="2"/>
  <c r="AL356" i="2"/>
  <c r="AG356" i="2"/>
  <c r="AF356" i="2"/>
  <c r="AL364" i="2"/>
  <c r="AG364" i="2"/>
  <c r="AF364" i="2"/>
  <c r="AL372" i="2"/>
  <c r="AG372" i="2"/>
  <c r="AF372" i="2"/>
  <c r="AL387" i="2"/>
  <c r="AG387" i="2"/>
  <c r="AF387" i="2"/>
  <c r="U426" i="2"/>
  <c r="S426" i="2"/>
  <c r="AL447" i="2"/>
  <c r="AF447" i="2"/>
  <c r="U452" i="2"/>
  <c r="S452" i="2"/>
  <c r="S114" i="2"/>
  <c r="S130" i="2"/>
  <c r="S138" i="2"/>
  <c r="S146" i="2"/>
  <c r="S154" i="2"/>
  <c r="S162" i="2"/>
  <c r="S170" i="2"/>
  <c r="S186" i="2"/>
  <c r="S194" i="2"/>
  <c r="S202" i="2"/>
  <c r="S226" i="2"/>
  <c r="AG237" i="2"/>
  <c r="AG245" i="2"/>
  <c r="AG253" i="2"/>
  <c r="AL263" i="2"/>
  <c r="AF263" i="2"/>
  <c r="AF275" i="2"/>
  <c r="AL275" i="2"/>
  <c r="AF283" i="2"/>
  <c r="AL283" i="2"/>
  <c r="AF291" i="2"/>
  <c r="AL291" i="2"/>
  <c r="AF299" i="2"/>
  <c r="AL299" i="2"/>
  <c r="AF307" i="2"/>
  <c r="AL307" i="2"/>
  <c r="AF315" i="2"/>
  <c r="AL315" i="2"/>
  <c r="AF323" i="2"/>
  <c r="AL323" i="2"/>
  <c r="AF331" i="2"/>
  <c r="AL331" i="2"/>
  <c r="AF339" i="2"/>
  <c r="AL339" i="2"/>
  <c r="AF347" i="2"/>
  <c r="AL347" i="2"/>
  <c r="AF355" i="2"/>
  <c r="AL355" i="2"/>
  <c r="AF363" i="2"/>
  <c r="AL363" i="2"/>
  <c r="AF371" i="2"/>
  <c r="AL371" i="2"/>
  <c r="AL383" i="2"/>
  <c r="AG383" i="2"/>
  <c r="AF383" i="2"/>
  <c r="AE390" i="2"/>
  <c r="W390" i="2"/>
  <c r="X390" i="2"/>
  <c r="S493" i="2"/>
  <c r="U493" i="2"/>
  <c r="AF215" i="2"/>
  <c r="AF223" i="2"/>
  <c r="AF231" i="2"/>
  <c r="AF239" i="2"/>
  <c r="AF247" i="2"/>
  <c r="U269" i="2"/>
  <c r="S269" i="2"/>
  <c r="AL274" i="2"/>
  <c r="AG274" i="2"/>
  <c r="AF274" i="2"/>
  <c r="U277" i="2"/>
  <c r="S277" i="2"/>
  <c r="AL282" i="2"/>
  <c r="AG282" i="2"/>
  <c r="AF282" i="2"/>
  <c r="U285" i="2"/>
  <c r="S285" i="2"/>
  <c r="AL290" i="2"/>
  <c r="AG290" i="2"/>
  <c r="AF290" i="2"/>
  <c r="AL298" i="2"/>
  <c r="AG298" i="2"/>
  <c r="AF298" i="2"/>
  <c r="AL306" i="2"/>
  <c r="AG306" i="2"/>
  <c r="AF306" i="2"/>
  <c r="AL314" i="2"/>
  <c r="AG314" i="2"/>
  <c r="AF314" i="2"/>
  <c r="U317" i="2"/>
  <c r="S317" i="2"/>
  <c r="AL322" i="2"/>
  <c r="AG322" i="2"/>
  <c r="AF322" i="2"/>
  <c r="AL330" i="2"/>
  <c r="AG330" i="2"/>
  <c r="AF330" i="2"/>
  <c r="U333" i="2"/>
  <c r="S333" i="2"/>
  <c r="AL338" i="2"/>
  <c r="AG338" i="2"/>
  <c r="AF338" i="2"/>
  <c r="S341" i="2"/>
  <c r="AL346" i="2"/>
  <c r="AG346" i="2"/>
  <c r="AF346" i="2"/>
  <c r="U349" i="2"/>
  <c r="S349" i="2"/>
  <c r="AL354" i="2"/>
  <c r="AG354" i="2"/>
  <c r="AF354" i="2"/>
  <c r="AL362" i="2"/>
  <c r="AG362" i="2"/>
  <c r="AF362" i="2"/>
  <c r="U365" i="2"/>
  <c r="AL370" i="2"/>
  <c r="AG370" i="2"/>
  <c r="AF370" i="2"/>
  <c r="AG371" i="2"/>
  <c r="AL378" i="2"/>
  <c r="AG378" i="2"/>
  <c r="AF378" i="2"/>
  <c r="U388" i="2"/>
  <c r="S388" i="2"/>
  <c r="U412" i="2"/>
  <c r="S412" i="2"/>
  <c r="U416" i="2"/>
  <c r="S416" i="2"/>
  <c r="AE417" i="2"/>
  <c r="X417" i="2"/>
  <c r="W417" i="2"/>
  <c r="AE433" i="2"/>
  <c r="X433" i="2"/>
  <c r="W433" i="2"/>
  <c r="AL451" i="2"/>
  <c r="AG451" i="2"/>
  <c r="U459" i="2"/>
  <c r="S459" i="2"/>
  <c r="AL468" i="2"/>
  <c r="AG468" i="2"/>
  <c r="AF468" i="2"/>
  <c r="AG254" i="2"/>
  <c r="AF254" i="2"/>
  <c r="AL257" i="2"/>
  <c r="AG257" i="2"/>
  <c r="AF257" i="2"/>
  <c r="S267" i="2"/>
  <c r="U267" i="2"/>
  <c r="U276" i="2"/>
  <c r="S276" i="2"/>
  <c r="U284" i="2"/>
  <c r="S284" i="2"/>
  <c r="U316" i="2"/>
  <c r="S316" i="2"/>
  <c r="U332" i="2"/>
  <c r="S332" i="2"/>
  <c r="U340" i="2"/>
  <c r="S340" i="2"/>
  <c r="U348" i="2"/>
  <c r="S348" i="2"/>
  <c r="U364" i="2"/>
  <c r="U392" i="2"/>
  <c r="S392" i="2"/>
  <c r="U393" i="2"/>
  <c r="S393" i="2"/>
  <c r="U436" i="2"/>
  <c r="S436" i="2"/>
  <c r="S489" i="2"/>
  <c r="U489" i="2"/>
  <c r="T258" i="2"/>
  <c r="U263" i="2"/>
  <c r="S263" i="2"/>
  <c r="S384" i="2"/>
  <c r="U384" i="2"/>
  <c r="AL415" i="2"/>
  <c r="AG415" i="2"/>
  <c r="AF415" i="2"/>
  <c r="U423" i="2"/>
  <c r="S423" i="2"/>
  <c r="U424" i="2"/>
  <c r="AE430" i="2"/>
  <c r="W430" i="2"/>
  <c r="X430" i="2"/>
  <c r="U440" i="2"/>
  <c r="S440" i="2"/>
  <c r="AE445" i="2"/>
  <c r="X445" i="2"/>
  <c r="W445" i="2"/>
  <c r="U488" i="2"/>
  <c r="S488" i="2"/>
  <c r="S381" i="2"/>
  <c r="AE381" i="2"/>
  <c r="X393" i="2"/>
  <c r="W393" i="2"/>
  <c r="U395" i="2"/>
  <c r="S395" i="2"/>
  <c r="S397" i="2"/>
  <c r="U397" i="2"/>
  <c r="AE398" i="2"/>
  <c r="W398" i="2"/>
  <c r="U411" i="2"/>
  <c r="S411" i="2"/>
  <c r="S413" i="2"/>
  <c r="U413" i="2"/>
  <c r="AE414" i="2"/>
  <c r="W414" i="2"/>
  <c r="S421" i="2"/>
  <c r="U421" i="2"/>
  <c r="AL427" i="2"/>
  <c r="AG427" i="2"/>
  <c r="AF427" i="2"/>
  <c r="AE429" i="2"/>
  <c r="X429" i="2"/>
  <c r="W429" i="2"/>
  <c r="U439" i="2"/>
  <c r="S439" i="2"/>
  <c r="AE446" i="2"/>
  <c r="W446" i="2"/>
  <c r="AE450" i="2"/>
  <c r="W450" i="2"/>
  <c r="AE453" i="2"/>
  <c r="X453" i="2"/>
  <c r="W453" i="2"/>
  <c r="AE455" i="2"/>
  <c r="S457" i="2"/>
  <c r="U457" i="2"/>
  <c r="U463" i="2"/>
  <c r="S463" i="2"/>
  <c r="AL472" i="2"/>
  <c r="AG472" i="2"/>
  <c r="AE493" i="2"/>
  <c r="X493" i="2"/>
  <c r="W493" i="2"/>
  <c r="AL516" i="2"/>
  <c r="AG516" i="2"/>
  <c r="AF516" i="2"/>
  <c r="AL550" i="2"/>
  <c r="AF550" i="2"/>
  <c r="AG550" i="2"/>
  <c r="S628" i="2"/>
  <c r="U628" i="2"/>
  <c r="AG675" i="2"/>
  <c r="AL675" i="2"/>
  <c r="AF675" i="2"/>
  <c r="AG679" i="2"/>
  <c r="AF679" i="2"/>
  <c r="AL679" i="2"/>
  <c r="X384" i="2"/>
  <c r="AE384" i="2"/>
  <c r="AE394" i="2"/>
  <c r="W394" i="2"/>
  <c r="AE395" i="2"/>
  <c r="AE397" i="2"/>
  <c r="X397" i="2"/>
  <c r="W397" i="2"/>
  <c r="X398" i="2"/>
  <c r="S410" i="2"/>
  <c r="AE411" i="2"/>
  <c r="AE413" i="2"/>
  <c r="X413" i="2"/>
  <c r="W413" i="2"/>
  <c r="X414" i="2"/>
  <c r="AE418" i="2"/>
  <c r="W418" i="2"/>
  <c r="AE421" i="2"/>
  <c r="X421" i="2"/>
  <c r="W421" i="2"/>
  <c r="AE423" i="2"/>
  <c r="S425" i="2"/>
  <c r="U425" i="2"/>
  <c r="AE426" i="2"/>
  <c r="W426" i="2"/>
  <c r="S441" i="2"/>
  <c r="U441" i="2"/>
  <c r="AE442" i="2"/>
  <c r="W442" i="2"/>
  <c r="X446" i="2"/>
  <c r="X450" i="2"/>
  <c r="AE454" i="2"/>
  <c r="W454" i="2"/>
  <c r="AE457" i="2"/>
  <c r="X457" i="2"/>
  <c r="W457" i="2"/>
  <c r="AE459" i="2"/>
  <c r="T467" i="2"/>
  <c r="S479" i="2"/>
  <c r="U479" i="2"/>
  <c r="U507" i="2"/>
  <c r="S507" i="2"/>
  <c r="S508" i="2"/>
  <c r="U508" i="2"/>
  <c r="U534" i="2"/>
  <c r="S534" i="2"/>
  <c r="U538" i="2"/>
  <c r="S538" i="2"/>
  <c r="U539" i="2"/>
  <c r="S539" i="2"/>
  <c r="S271" i="2"/>
  <c r="AF271" i="2"/>
  <c r="S279" i="2"/>
  <c r="AF279" i="2"/>
  <c r="AF287" i="2"/>
  <c r="S295" i="2"/>
  <c r="AF295" i="2"/>
  <c r="S303" i="2"/>
  <c r="AF303" i="2"/>
  <c r="S311" i="2"/>
  <c r="AF311" i="2"/>
  <c r="S319" i="2"/>
  <c r="AF319" i="2"/>
  <c r="S327" i="2"/>
  <c r="AF327" i="2"/>
  <c r="S335" i="2"/>
  <c r="AF335" i="2"/>
  <c r="S343" i="2"/>
  <c r="AF343" i="2"/>
  <c r="S351" i="2"/>
  <c r="AF351" i="2"/>
  <c r="S359" i="2"/>
  <c r="AF359" i="2"/>
  <c r="S367" i="2"/>
  <c r="AF367" i="2"/>
  <c r="S375" i="2"/>
  <c r="AF375" i="2"/>
  <c r="AE380" i="2"/>
  <c r="X382" i="2"/>
  <c r="S383" i="2"/>
  <c r="W384" i="2"/>
  <c r="S385" i="2"/>
  <c r="AF389" i="2"/>
  <c r="X394" i="2"/>
  <c r="U406" i="2"/>
  <c r="S406" i="2"/>
  <c r="U407" i="2"/>
  <c r="S407" i="2"/>
  <c r="S409" i="2"/>
  <c r="U409" i="2"/>
  <c r="AE410" i="2"/>
  <c r="W410" i="2"/>
  <c r="AE422" i="2"/>
  <c r="W422" i="2"/>
  <c r="AE425" i="2"/>
  <c r="X425" i="2"/>
  <c r="W425" i="2"/>
  <c r="AL432" i="2"/>
  <c r="AG432" i="2"/>
  <c r="AE441" i="2"/>
  <c r="X441" i="2"/>
  <c r="W441" i="2"/>
  <c r="X442" i="2"/>
  <c r="AE458" i="2"/>
  <c r="W458" i="2"/>
  <c r="AE461" i="2"/>
  <c r="X461" i="2"/>
  <c r="W461" i="2"/>
  <c r="S465" i="2"/>
  <c r="U465" i="2"/>
  <c r="U468" i="2"/>
  <c r="S468" i="2"/>
  <c r="T471" i="2"/>
  <c r="U498" i="2"/>
  <c r="S498" i="2"/>
  <c r="U588" i="2"/>
  <c r="S588" i="2"/>
  <c r="S617" i="2"/>
  <c r="U617" i="2"/>
  <c r="AL621" i="2"/>
  <c r="AF621" i="2"/>
  <c r="AG621" i="2"/>
  <c r="AL391" i="2"/>
  <c r="AG391" i="2"/>
  <c r="AF391" i="2"/>
  <c r="AE407" i="2"/>
  <c r="AE409" i="2"/>
  <c r="X409" i="2"/>
  <c r="W409" i="2"/>
  <c r="U435" i="2"/>
  <c r="S435" i="2"/>
  <c r="AE438" i="2"/>
  <c r="W438" i="2"/>
  <c r="AE462" i="2"/>
  <c r="W462" i="2"/>
  <c r="AE465" i="2"/>
  <c r="X465" i="2"/>
  <c r="W465" i="2"/>
  <c r="AE467" i="2"/>
  <c r="S469" i="2"/>
  <c r="U469" i="2"/>
  <c r="U472" i="2"/>
  <c r="S472" i="2"/>
  <c r="U475" i="2"/>
  <c r="S475" i="2"/>
  <c r="S477" i="2"/>
  <c r="U477" i="2"/>
  <c r="X480" i="2"/>
  <c r="AE480" i="2"/>
  <c r="W480" i="2"/>
  <c r="AG482" i="2"/>
  <c r="AF482" i="2"/>
  <c r="AL482" i="2"/>
  <c r="AG486" i="2"/>
  <c r="AL486" i="2"/>
  <c r="AE513" i="2"/>
  <c r="X513" i="2"/>
  <c r="W513" i="2"/>
  <c r="AF273" i="2"/>
  <c r="AF281" i="2"/>
  <c r="AF289" i="2"/>
  <c r="AF297" i="2"/>
  <c r="AF305" i="2"/>
  <c r="AF313" i="2"/>
  <c r="AF321" i="2"/>
  <c r="AF329" i="2"/>
  <c r="AF337" i="2"/>
  <c r="AF345" i="2"/>
  <c r="AF353" i="2"/>
  <c r="AF361" i="2"/>
  <c r="AF369" i="2"/>
  <c r="AF377" i="2"/>
  <c r="W381" i="2"/>
  <c r="T382" i="2"/>
  <c r="T386" i="2"/>
  <c r="AE386" i="2"/>
  <c r="S389" i="2"/>
  <c r="AF393" i="2"/>
  <c r="S405" i="2"/>
  <c r="U405" i="2"/>
  <c r="AE406" i="2"/>
  <c r="W406" i="2"/>
  <c r="AL420" i="2"/>
  <c r="AG420" i="2"/>
  <c r="T431" i="2"/>
  <c r="U434" i="2"/>
  <c r="S434" i="2"/>
  <c r="AE437" i="2"/>
  <c r="X437" i="2"/>
  <c r="W437" i="2"/>
  <c r="X438" i="2"/>
  <c r="AL456" i="2"/>
  <c r="AG456" i="2"/>
  <c r="X462" i="2"/>
  <c r="AE466" i="2"/>
  <c r="W466" i="2"/>
  <c r="AE469" i="2"/>
  <c r="X469" i="2"/>
  <c r="W469" i="2"/>
  <c r="AE471" i="2"/>
  <c r="S473" i="2"/>
  <c r="U473" i="2"/>
  <c r="S484" i="2"/>
  <c r="AG492" i="2"/>
  <c r="AF492" i="2"/>
  <c r="W502" i="2"/>
  <c r="AE502" i="2"/>
  <c r="X502" i="2"/>
  <c r="U530" i="2"/>
  <c r="S530" i="2"/>
  <c r="U531" i="2"/>
  <c r="S531" i="2"/>
  <c r="AG273" i="2"/>
  <c r="AG281" i="2"/>
  <c r="AG289" i="2"/>
  <c r="AG297" i="2"/>
  <c r="AG305" i="2"/>
  <c r="AG313" i="2"/>
  <c r="AG321" i="2"/>
  <c r="AG329" i="2"/>
  <c r="AG337" i="2"/>
  <c r="AG345" i="2"/>
  <c r="AG353" i="2"/>
  <c r="AG361" i="2"/>
  <c r="AG369" i="2"/>
  <c r="AG377" i="2"/>
  <c r="AL393" i="2"/>
  <c r="AG403" i="2"/>
  <c r="AE405" i="2"/>
  <c r="X405" i="2"/>
  <c r="W405" i="2"/>
  <c r="X406" i="2"/>
  <c r="AL424" i="2"/>
  <c r="AG424" i="2"/>
  <c r="U430" i="2"/>
  <c r="S430" i="2"/>
  <c r="U432" i="2"/>
  <c r="S432" i="2"/>
  <c r="U447" i="2"/>
  <c r="S447" i="2"/>
  <c r="U451" i="2"/>
  <c r="S451" i="2"/>
  <c r="AL460" i="2"/>
  <c r="AG460" i="2"/>
  <c r="AE470" i="2"/>
  <c r="W470" i="2"/>
  <c r="AE473" i="2"/>
  <c r="X473" i="2"/>
  <c r="W473" i="2"/>
  <c r="AG474" i="2"/>
  <c r="AL474" i="2"/>
  <c r="AF474" i="2"/>
  <c r="AE478" i="2"/>
  <c r="X478" i="2"/>
  <c r="W478" i="2"/>
  <c r="S483" i="2"/>
  <c r="U483" i="2"/>
  <c r="X484" i="2"/>
  <c r="AE484" i="2"/>
  <c r="W484" i="2"/>
  <c r="AG490" i="2"/>
  <c r="AF490" i="2"/>
  <c r="AL490" i="2"/>
  <c r="AG528" i="2"/>
  <c r="AF528" i="2"/>
  <c r="X389" i="2"/>
  <c r="W389" i="2"/>
  <c r="U390" i="2"/>
  <c r="U391" i="2"/>
  <c r="S391" i="2"/>
  <c r="U398" i="2"/>
  <c r="S398" i="2"/>
  <c r="S401" i="2"/>
  <c r="U401" i="2"/>
  <c r="AE402" i="2"/>
  <c r="W402" i="2"/>
  <c r="U415" i="2"/>
  <c r="S415" i="2"/>
  <c r="S417" i="2"/>
  <c r="U417" i="2"/>
  <c r="T419" i="2"/>
  <c r="AF424" i="2"/>
  <c r="T427" i="2"/>
  <c r="AE431" i="2"/>
  <c r="S433" i="2"/>
  <c r="U433" i="2"/>
  <c r="AE434" i="2"/>
  <c r="W434" i="2"/>
  <c r="T443" i="2"/>
  <c r="S445" i="2"/>
  <c r="U445" i="2"/>
  <c r="S449" i="2"/>
  <c r="T455" i="2"/>
  <c r="X470" i="2"/>
  <c r="U501" i="2"/>
  <c r="S501" i="2"/>
  <c r="U519" i="2"/>
  <c r="S519" i="2"/>
  <c r="S520" i="2"/>
  <c r="U520" i="2"/>
  <c r="U702" i="2"/>
  <c r="AE388" i="2"/>
  <c r="AE392" i="2"/>
  <c r="AE396" i="2"/>
  <c r="AE400" i="2"/>
  <c r="AE404" i="2"/>
  <c r="AE408" i="2"/>
  <c r="AE412" i="2"/>
  <c r="AE416" i="2"/>
  <c r="AE428" i="2"/>
  <c r="AE436" i="2"/>
  <c r="AE440" i="2"/>
  <c r="AE444" i="2"/>
  <c r="AE448" i="2"/>
  <c r="X474" i="2"/>
  <c r="X486" i="2"/>
  <c r="T495" i="2"/>
  <c r="AE501" i="2"/>
  <c r="X501" i="2"/>
  <c r="W501" i="2"/>
  <c r="AL504" i="2"/>
  <c r="AG504" i="2"/>
  <c r="AE521" i="2"/>
  <c r="X521" i="2"/>
  <c r="W521" i="2"/>
  <c r="U526" i="2"/>
  <c r="S536" i="2"/>
  <c r="U536" i="2"/>
  <c r="S544" i="2"/>
  <c r="U544" i="2"/>
  <c r="AL548" i="2"/>
  <c r="AG548" i="2"/>
  <c r="AF548" i="2"/>
  <c r="U591" i="2"/>
  <c r="S591" i="2"/>
  <c r="X476" i="2"/>
  <c r="AE481" i="2"/>
  <c r="W481" i="2"/>
  <c r="W498" i="2"/>
  <c r="AE498" i="2"/>
  <c r="AE509" i="2"/>
  <c r="X509" i="2"/>
  <c r="W509" i="2"/>
  <c r="AL512" i="2"/>
  <c r="AG512" i="2"/>
  <c r="T523" i="2"/>
  <c r="S524" i="2"/>
  <c r="U524" i="2"/>
  <c r="X481" i="2"/>
  <c r="U485" i="2"/>
  <c r="AE489" i="2"/>
  <c r="X489" i="2"/>
  <c r="W489" i="2"/>
  <c r="AE497" i="2"/>
  <c r="X497" i="2"/>
  <c r="W497" i="2"/>
  <c r="U506" i="2"/>
  <c r="S506" i="2"/>
  <c r="U515" i="2"/>
  <c r="S515" i="2"/>
  <c r="U517" i="2"/>
  <c r="S517" i="2"/>
  <c r="AE525" i="2"/>
  <c r="X525" i="2"/>
  <c r="W525" i="2"/>
  <c r="S529" i="2"/>
  <c r="U529" i="2"/>
  <c r="W436" i="2"/>
  <c r="W444" i="2"/>
  <c r="S474" i="2"/>
  <c r="AE485" i="2"/>
  <c r="W485" i="2"/>
  <c r="T503" i="2"/>
  <c r="S505" i="2"/>
  <c r="W506" i="2"/>
  <c r="AE506" i="2"/>
  <c r="AE517" i="2"/>
  <c r="X517" i="2"/>
  <c r="W517" i="2"/>
  <c r="AF520" i="2"/>
  <c r="U556" i="2"/>
  <c r="S556" i="2"/>
  <c r="AE477" i="2"/>
  <c r="S480" i="2"/>
  <c r="X485" i="2"/>
  <c r="T487" i="2"/>
  <c r="AE505" i="2"/>
  <c r="X505" i="2"/>
  <c r="W505" i="2"/>
  <c r="AL508" i="2"/>
  <c r="AG508" i="2"/>
  <c r="U522" i="2"/>
  <c r="S522" i="2"/>
  <c r="T527" i="2"/>
  <c r="S528" i="2"/>
  <c r="U528" i="2"/>
  <c r="AG531" i="2"/>
  <c r="AL531" i="2"/>
  <c r="AF531" i="2"/>
  <c r="AG537" i="2"/>
  <c r="AF537" i="2"/>
  <c r="AL537" i="2"/>
  <c r="AL540" i="2"/>
  <c r="AG540" i="2"/>
  <c r="AF540" i="2"/>
  <c r="AL543" i="2"/>
  <c r="AG543" i="2"/>
  <c r="AF543" i="2"/>
  <c r="U575" i="2"/>
  <c r="S575" i="2"/>
  <c r="AG494" i="2"/>
  <c r="AF494" i="2"/>
  <c r="AL496" i="2"/>
  <c r="AG496" i="2"/>
  <c r="U502" i="2"/>
  <c r="S502" i="2"/>
  <c r="T511" i="2"/>
  <c r="U513" i="2"/>
  <c r="S513" i="2"/>
  <c r="W514" i="2"/>
  <c r="AE514" i="2"/>
  <c r="AL532" i="2"/>
  <c r="AG532" i="2"/>
  <c r="AF532" i="2"/>
  <c r="U571" i="2"/>
  <c r="S571" i="2"/>
  <c r="AE479" i="2"/>
  <c r="AE483" i="2"/>
  <c r="AE487" i="2"/>
  <c r="AE491" i="2"/>
  <c r="AE495" i="2"/>
  <c r="AE499" i="2"/>
  <c r="AE503" i="2"/>
  <c r="AE507" i="2"/>
  <c r="AE511" i="2"/>
  <c r="AE515" i="2"/>
  <c r="AE519" i="2"/>
  <c r="AE523" i="2"/>
  <c r="AE527" i="2"/>
  <c r="AL534" i="2"/>
  <c r="AF534" i="2"/>
  <c r="T537" i="2"/>
  <c r="AL549" i="2"/>
  <c r="AL551" i="2"/>
  <c r="AG551" i="2"/>
  <c r="AF605" i="2"/>
  <c r="AL605" i="2"/>
  <c r="S652" i="2"/>
  <c r="U652" i="2"/>
  <c r="S655" i="2"/>
  <c r="U655" i="2"/>
  <c r="S676" i="2"/>
  <c r="U676" i="2"/>
  <c r="S680" i="2"/>
  <c r="U680" i="2"/>
  <c r="AG687" i="2"/>
  <c r="AF687" i="2"/>
  <c r="AL687" i="2"/>
  <c r="AL709" i="2"/>
  <c r="AG709" i="2"/>
  <c r="AF709" i="2"/>
  <c r="AE530" i="2"/>
  <c r="T540" i="2"/>
  <c r="T551" i="2"/>
  <c r="AG552" i="2"/>
  <c r="AF552" i="2"/>
  <c r="AG553" i="2"/>
  <c r="AF553" i="2"/>
  <c r="S561" i="2"/>
  <c r="S562" i="2"/>
  <c r="AL564" i="2"/>
  <c r="AG564" i="2"/>
  <c r="AF564" i="2"/>
  <c r="U577" i="2"/>
  <c r="S577" i="2"/>
  <c r="S578" i="2"/>
  <c r="AL580" i="2"/>
  <c r="AG580" i="2"/>
  <c r="AF580" i="2"/>
  <c r="U593" i="2"/>
  <c r="S593" i="2"/>
  <c r="S594" i="2"/>
  <c r="AL596" i="2"/>
  <c r="AG596" i="2"/>
  <c r="AF596" i="2"/>
  <c r="AL603" i="2"/>
  <c r="AG603" i="2"/>
  <c r="AF603" i="2"/>
  <c r="AG608" i="2"/>
  <c r="AL608" i="2"/>
  <c r="AF608" i="2"/>
  <c r="AL611" i="2"/>
  <c r="AG611" i="2"/>
  <c r="AG624" i="2"/>
  <c r="AL624" i="2"/>
  <c r="AF624" i="2"/>
  <c r="U638" i="2"/>
  <c r="S638" i="2"/>
  <c r="T640" i="2"/>
  <c r="U642" i="2"/>
  <c r="S642" i="2"/>
  <c r="U668" i="2"/>
  <c r="S671" i="2"/>
  <c r="U671" i="2"/>
  <c r="AE518" i="2"/>
  <c r="AE522" i="2"/>
  <c r="AE526" i="2"/>
  <c r="AL542" i="2"/>
  <c r="AF542" i="2"/>
  <c r="AL566" i="2"/>
  <c r="AG566" i="2"/>
  <c r="AF566" i="2"/>
  <c r="AL567" i="2"/>
  <c r="AG567" i="2"/>
  <c r="AL569" i="2"/>
  <c r="AG569" i="2"/>
  <c r="AF569" i="2"/>
  <c r="AL582" i="2"/>
  <c r="AG582" i="2"/>
  <c r="AF582" i="2"/>
  <c r="AL583" i="2"/>
  <c r="AG583" i="2"/>
  <c r="AL585" i="2"/>
  <c r="AG585" i="2"/>
  <c r="AF585" i="2"/>
  <c r="U595" i="2"/>
  <c r="S595" i="2"/>
  <c r="AL598" i="2"/>
  <c r="AG598" i="2"/>
  <c r="AF598" i="2"/>
  <c r="AL599" i="2"/>
  <c r="AG599" i="2"/>
  <c r="AL601" i="2"/>
  <c r="AG601" i="2"/>
  <c r="AF601" i="2"/>
  <c r="AL602" i="2"/>
  <c r="AF602" i="2"/>
  <c r="S605" i="2"/>
  <c r="U613" i="2"/>
  <c r="AG623" i="2"/>
  <c r="AF623" i="2"/>
  <c r="AL623" i="2"/>
  <c r="U634" i="2"/>
  <c r="S634" i="2"/>
  <c r="S644" i="2"/>
  <c r="U644" i="2"/>
  <c r="U647" i="2"/>
  <c r="X520" i="2"/>
  <c r="X530" i="2"/>
  <c r="AE533" i="2"/>
  <c r="X533" i="2"/>
  <c r="AF535" i="2"/>
  <c r="AF538" i="2"/>
  <c r="AG542" i="2"/>
  <c r="U550" i="2"/>
  <c r="S550" i="2"/>
  <c r="U563" i="2"/>
  <c r="S563" i="2"/>
  <c r="U564" i="2"/>
  <c r="S564" i="2"/>
  <c r="AL565" i="2"/>
  <c r="AF567" i="2"/>
  <c r="AF583" i="2"/>
  <c r="U596" i="2"/>
  <c r="S596" i="2"/>
  <c r="AF599" i="2"/>
  <c r="AG602" i="2"/>
  <c r="U606" i="2"/>
  <c r="S607" i="2"/>
  <c r="U607" i="2"/>
  <c r="AL619" i="2"/>
  <c r="AG619" i="2"/>
  <c r="AF619" i="2"/>
  <c r="U622" i="2"/>
  <c r="U624" i="2"/>
  <c r="S624" i="2"/>
  <c r="S521" i="2"/>
  <c r="S525" i="2"/>
  <c r="W533" i="2"/>
  <c r="S535" i="2"/>
  <c r="AG535" i="2"/>
  <c r="T543" i="2"/>
  <c r="U604" i="2"/>
  <c r="AL629" i="2"/>
  <c r="AF629" i="2"/>
  <c r="AL556" i="2"/>
  <c r="AG556" i="2"/>
  <c r="AF556" i="2"/>
  <c r="AL572" i="2"/>
  <c r="AG572" i="2"/>
  <c r="AF572" i="2"/>
  <c r="U585" i="2"/>
  <c r="S585" i="2"/>
  <c r="AL588" i="2"/>
  <c r="AG588" i="2"/>
  <c r="AF588" i="2"/>
  <c r="U601" i="2"/>
  <c r="S601" i="2"/>
  <c r="AE529" i="2"/>
  <c r="AG536" i="2"/>
  <c r="U542" i="2"/>
  <c r="S542" i="2"/>
  <c r="AG544" i="2"/>
  <c r="AG545" i="2"/>
  <c r="AF545" i="2"/>
  <c r="T548" i="2"/>
  <c r="AG557" i="2"/>
  <c r="AL558" i="2"/>
  <c r="AG558" i="2"/>
  <c r="AF558" i="2"/>
  <c r="AL559" i="2"/>
  <c r="AG559" i="2"/>
  <c r="AL561" i="2"/>
  <c r="AG561" i="2"/>
  <c r="AF561" i="2"/>
  <c r="AG573" i="2"/>
  <c r="AL574" i="2"/>
  <c r="AG574" i="2"/>
  <c r="AF574" i="2"/>
  <c r="AL575" i="2"/>
  <c r="AG575" i="2"/>
  <c r="AL577" i="2"/>
  <c r="AG577" i="2"/>
  <c r="AF577" i="2"/>
  <c r="U584" i="2"/>
  <c r="U587" i="2"/>
  <c r="S587" i="2"/>
  <c r="AG589" i="2"/>
  <c r="AL590" i="2"/>
  <c r="AG590" i="2"/>
  <c r="AF590" i="2"/>
  <c r="AL591" i="2"/>
  <c r="AG591" i="2"/>
  <c r="AL593" i="2"/>
  <c r="AG593" i="2"/>
  <c r="AF593" i="2"/>
  <c r="U618" i="2"/>
  <c r="S629" i="2"/>
  <c r="AG615" i="2"/>
  <c r="AF615" i="2"/>
  <c r="AF620" i="2"/>
  <c r="AG620" i="2"/>
  <c r="AL661" i="2"/>
  <c r="AG661" i="2"/>
  <c r="AF661" i="2"/>
  <c r="S673" i="2"/>
  <c r="AL685" i="2"/>
  <c r="AG685" i="2"/>
  <c r="AF685" i="2"/>
  <c r="S695" i="2"/>
  <c r="U695" i="2"/>
  <c r="AG719" i="2"/>
  <c r="AF719" i="2"/>
  <c r="AL719" i="2"/>
  <c r="AL793" i="2"/>
  <c r="AG793" i="2"/>
  <c r="AF793" i="2"/>
  <c r="AL825" i="2"/>
  <c r="AG825" i="2"/>
  <c r="AF825" i="2"/>
  <c r="AG612" i="2"/>
  <c r="AL615" i="2"/>
  <c r="AL620" i="2"/>
  <c r="AL653" i="2"/>
  <c r="AG653" i="2"/>
  <c r="AF653" i="2"/>
  <c r="AL658" i="2"/>
  <c r="AG658" i="2"/>
  <c r="AF658" i="2"/>
  <c r="AL664" i="2"/>
  <c r="AG664" i="2"/>
  <c r="AF664" i="2"/>
  <c r="U677" i="2"/>
  <c r="S677" i="2"/>
  <c r="U678" i="2"/>
  <c r="S678" i="2"/>
  <c r="AG683" i="2"/>
  <c r="AF683" i="2"/>
  <c r="AL683" i="2"/>
  <c r="S688" i="2"/>
  <c r="U688" i="2"/>
  <c r="AG691" i="2"/>
  <c r="AL691" i="2"/>
  <c r="AF691" i="2"/>
  <c r="S558" i="2"/>
  <c r="S566" i="2"/>
  <c r="S574" i="2"/>
  <c r="S590" i="2"/>
  <c r="S598" i="2"/>
  <c r="AL612" i="2"/>
  <c r="AL613" i="2"/>
  <c r="AF613" i="2"/>
  <c r="T616" i="2"/>
  <c r="AL626" i="2"/>
  <c r="AG626" i="2"/>
  <c r="AG631" i="2"/>
  <c r="AF631" i="2"/>
  <c r="AL631" i="2"/>
  <c r="AL645" i="2"/>
  <c r="AG645" i="2"/>
  <c r="AF645" i="2"/>
  <c r="AL650" i="2"/>
  <c r="AG650" i="2"/>
  <c r="AF650" i="2"/>
  <c r="AL656" i="2"/>
  <c r="AG656" i="2"/>
  <c r="AF656" i="2"/>
  <c r="AG657" i="2"/>
  <c r="AF657" i="2"/>
  <c r="AF660" i="2"/>
  <c r="AL660" i="2"/>
  <c r="AG660" i="2"/>
  <c r="AL669" i="2"/>
  <c r="AG669" i="2"/>
  <c r="AF669" i="2"/>
  <c r="S692" i="2"/>
  <c r="U692" i="2"/>
  <c r="AF704" i="2"/>
  <c r="AL704" i="2"/>
  <c r="AG704" i="2"/>
  <c r="AL727" i="2"/>
  <c r="AG727" i="2"/>
  <c r="AF727" i="2"/>
  <c r="AL753" i="2"/>
  <c r="AG753" i="2"/>
  <c r="AF753" i="2"/>
  <c r="AL637" i="2"/>
  <c r="AG637" i="2"/>
  <c r="AF637" i="2"/>
  <c r="AL642" i="2"/>
  <c r="AG642" i="2"/>
  <c r="AF642" i="2"/>
  <c r="AL648" i="2"/>
  <c r="AG648" i="2"/>
  <c r="AF648" i="2"/>
  <c r="AG649" i="2"/>
  <c r="AF649" i="2"/>
  <c r="AF652" i="2"/>
  <c r="AL652" i="2"/>
  <c r="AG652" i="2"/>
  <c r="U662" i="2"/>
  <c r="S662" i="2"/>
  <c r="AL666" i="2"/>
  <c r="AG666" i="2"/>
  <c r="AF666" i="2"/>
  <c r="AF671" i="2"/>
  <c r="AL671" i="2"/>
  <c r="AG671" i="2"/>
  <c r="U685" i="2"/>
  <c r="S685" i="2"/>
  <c r="U693" i="2"/>
  <c r="S693" i="2"/>
  <c r="S720" i="2"/>
  <c r="U720" i="2"/>
  <c r="AF752" i="2"/>
  <c r="AL752" i="2"/>
  <c r="AG752" i="2"/>
  <c r="AF560" i="2"/>
  <c r="AF568" i="2"/>
  <c r="AF576" i="2"/>
  <c r="AF584" i="2"/>
  <c r="AF592" i="2"/>
  <c r="AF600" i="2"/>
  <c r="AG604" i="2"/>
  <c r="AL610" i="2"/>
  <c r="AG610" i="2"/>
  <c r="U612" i="2"/>
  <c r="AL616" i="2"/>
  <c r="AF632" i="2"/>
  <c r="AL634" i="2"/>
  <c r="AG634" i="2"/>
  <c r="AF634" i="2"/>
  <c r="AL640" i="2"/>
  <c r="AG640" i="2"/>
  <c r="AF640" i="2"/>
  <c r="AG641" i="2"/>
  <c r="AF641" i="2"/>
  <c r="AF644" i="2"/>
  <c r="AL644" i="2"/>
  <c r="AG644" i="2"/>
  <c r="AL649" i="2"/>
  <c r="U654" i="2"/>
  <c r="S654" i="2"/>
  <c r="T656" i="2"/>
  <c r="U658" i="2"/>
  <c r="S658" i="2"/>
  <c r="AF668" i="2"/>
  <c r="AL668" i="2"/>
  <c r="AG668" i="2"/>
  <c r="AL698" i="2"/>
  <c r="AG698" i="2"/>
  <c r="AF698" i="2"/>
  <c r="AG711" i="2"/>
  <c r="AF711" i="2"/>
  <c r="AL711" i="2"/>
  <c r="AL604" i="2"/>
  <c r="AG607" i="2"/>
  <c r="AF607" i="2"/>
  <c r="AL618" i="2"/>
  <c r="AG618" i="2"/>
  <c r="AF628" i="2"/>
  <c r="AG628" i="2"/>
  <c r="AL632" i="2"/>
  <c r="AG633" i="2"/>
  <c r="AF633" i="2"/>
  <c r="AF636" i="2"/>
  <c r="AL636" i="2"/>
  <c r="AG636" i="2"/>
  <c r="U646" i="2"/>
  <c r="S646" i="2"/>
  <c r="T648" i="2"/>
  <c r="U650" i="2"/>
  <c r="S650" i="2"/>
  <c r="S660" i="2"/>
  <c r="U660" i="2"/>
  <c r="U669" i="2"/>
  <c r="S669" i="2"/>
  <c r="U670" i="2"/>
  <c r="S670" i="2"/>
  <c r="AF688" i="2"/>
  <c r="AL688" i="2"/>
  <c r="AG695" i="2"/>
  <c r="AF695" i="2"/>
  <c r="S704" i="2"/>
  <c r="U704" i="2"/>
  <c r="U735" i="2"/>
  <c r="S735" i="2"/>
  <c r="S736" i="2"/>
  <c r="U736" i="2"/>
  <c r="AL639" i="2"/>
  <c r="AL647" i="2"/>
  <c r="AL655" i="2"/>
  <c r="AL663" i="2"/>
  <c r="AL690" i="2"/>
  <c r="AG690" i="2"/>
  <c r="AL694" i="2"/>
  <c r="AF694" i="2"/>
  <c r="U700" i="2"/>
  <c r="S700" i="2"/>
  <c r="AG703" i="2"/>
  <c r="AF703" i="2"/>
  <c r="U716" i="2"/>
  <c r="S716" i="2"/>
  <c r="S717" i="2"/>
  <c r="T727" i="2"/>
  <c r="U731" i="2"/>
  <c r="V731" i="2" s="1"/>
  <c r="S731" i="2"/>
  <c r="U743" i="2"/>
  <c r="S743" i="2"/>
  <c r="S744" i="2"/>
  <c r="U744" i="2"/>
  <c r="U750" i="2"/>
  <c r="AL848" i="2"/>
  <c r="AG848" i="2"/>
  <c r="AF848" i="2"/>
  <c r="T690" i="2"/>
  <c r="AF690" i="2"/>
  <c r="AG694" i="2"/>
  <c r="T703" i="2"/>
  <c r="AL703" i="2"/>
  <c r="AL706" i="2"/>
  <c r="AG706" i="2"/>
  <c r="AG707" i="2"/>
  <c r="AF707" i="2"/>
  <c r="AL708" i="2"/>
  <c r="AF708" i="2"/>
  <c r="U718" i="2"/>
  <c r="S718" i="2"/>
  <c r="U724" i="2"/>
  <c r="S724" i="2"/>
  <c r="AL734" i="2"/>
  <c r="AG734" i="2"/>
  <c r="AF734" i="2"/>
  <c r="AL754" i="2"/>
  <c r="AG754" i="2"/>
  <c r="AF754" i="2"/>
  <c r="AL710" i="2"/>
  <c r="AG710" i="2"/>
  <c r="AF710" i="2"/>
  <c r="U723" i="2"/>
  <c r="AL746" i="2"/>
  <c r="AG746" i="2"/>
  <c r="AF746" i="2"/>
  <c r="AL751" i="2"/>
  <c r="AG751" i="2"/>
  <c r="AF751" i="2"/>
  <c r="U754" i="2"/>
  <c r="S754" i="2"/>
  <c r="AL758" i="2"/>
  <c r="AG758" i="2"/>
  <c r="AF758" i="2"/>
  <c r="AL788" i="2"/>
  <c r="AG788" i="2"/>
  <c r="AF788" i="2"/>
  <c r="AL814" i="2"/>
  <c r="AG814" i="2"/>
  <c r="AF814" i="2"/>
  <c r="AF673" i="2"/>
  <c r="T679" i="2"/>
  <c r="AL682" i="2"/>
  <c r="AG682" i="2"/>
  <c r="U684" i="2"/>
  <c r="AG696" i="2"/>
  <c r="AF699" i="2"/>
  <c r="AL700" i="2"/>
  <c r="AF700" i="2"/>
  <c r="T711" i="2"/>
  <c r="AL714" i="2"/>
  <c r="AG714" i="2"/>
  <c r="AG715" i="2"/>
  <c r="AF715" i="2"/>
  <c r="AL716" i="2"/>
  <c r="AF716" i="2"/>
  <c r="AF744" i="2"/>
  <c r="AL744" i="2"/>
  <c r="AL745" i="2"/>
  <c r="AG745" i="2"/>
  <c r="AF745" i="2"/>
  <c r="AG673" i="2"/>
  <c r="AL699" i="2"/>
  <c r="U708" i="2"/>
  <c r="S708" i="2"/>
  <c r="AL738" i="2"/>
  <c r="AG738" i="2"/>
  <c r="AF738" i="2"/>
  <c r="AL743" i="2"/>
  <c r="AG743" i="2"/>
  <c r="AF743" i="2"/>
  <c r="AL750" i="2"/>
  <c r="AG750" i="2"/>
  <c r="AF750" i="2"/>
  <c r="U756" i="2"/>
  <c r="S756" i="2"/>
  <c r="AF639" i="2"/>
  <c r="AF647" i="2"/>
  <c r="AF655" i="2"/>
  <c r="AF663" i="2"/>
  <c r="AG680" i="2"/>
  <c r="AF686" i="2"/>
  <c r="AL692" i="2"/>
  <c r="U696" i="2"/>
  <c r="AF701" i="2"/>
  <c r="U710" i="2"/>
  <c r="S710" i="2"/>
  <c r="AF717" i="2"/>
  <c r="AL718" i="2"/>
  <c r="AG718" i="2"/>
  <c r="AF718" i="2"/>
  <c r="AL724" i="2"/>
  <c r="AG724" i="2"/>
  <c r="AF724" i="2"/>
  <c r="AF736" i="2"/>
  <c r="AL736" i="2"/>
  <c r="AL737" i="2"/>
  <c r="AG737" i="2"/>
  <c r="AF737" i="2"/>
  <c r="U751" i="2"/>
  <c r="S751" i="2"/>
  <c r="S752" i="2"/>
  <c r="U752" i="2"/>
  <c r="AL768" i="2"/>
  <c r="AG768" i="2"/>
  <c r="AF768" i="2"/>
  <c r="T674" i="2"/>
  <c r="AL680" i="2"/>
  <c r="S682" i="2"/>
  <c r="S686" i="2"/>
  <c r="AG686" i="2"/>
  <c r="AF693" i="2"/>
  <c r="AG701" i="2"/>
  <c r="AL702" i="2"/>
  <c r="AF702" i="2"/>
  <c r="S714" i="2"/>
  <c r="AG717" i="2"/>
  <c r="T719" i="2"/>
  <c r="AL722" i="2"/>
  <c r="AG722" i="2"/>
  <c r="AG723" i="2"/>
  <c r="AF723" i="2"/>
  <c r="AF725" i="2"/>
  <c r="AL735" i="2"/>
  <c r="AG735" i="2"/>
  <c r="AF735" i="2"/>
  <c r="AG736" i="2"/>
  <c r="T738" i="2"/>
  <c r="AL742" i="2"/>
  <c r="AG742" i="2"/>
  <c r="AF742" i="2"/>
  <c r="U748" i="2"/>
  <c r="S748" i="2"/>
  <c r="AG730" i="2"/>
  <c r="AG733" i="2"/>
  <c r="AG741" i="2"/>
  <c r="AG749" i="2"/>
  <c r="AG757" i="2"/>
  <c r="AG759" i="2"/>
  <c r="S771" i="2"/>
  <c r="AL780" i="2"/>
  <c r="AG780" i="2"/>
  <c r="AL785" i="2"/>
  <c r="AG785" i="2"/>
  <c r="AF785" i="2"/>
  <c r="AL792" i="2"/>
  <c r="AG792" i="2"/>
  <c r="AF792" i="2"/>
  <c r="AL801" i="2"/>
  <c r="AG801" i="2"/>
  <c r="AF801" i="2"/>
  <c r="U806" i="2"/>
  <c r="S806" i="2"/>
  <c r="U816" i="2"/>
  <c r="S816" i="2"/>
  <c r="AL824" i="2"/>
  <c r="AG824" i="2"/>
  <c r="AF824" i="2"/>
  <c r="U829" i="2"/>
  <c r="S829" i="2"/>
  <c r="AL833" i="2"/>
  <c r="AG833" i="2"/>
  <c r="AF833" i="2"/>
  <c r="AL837" i="2"/>
  <c r="AG837" i="2"/>
  <c r="AF837" i="2"/>
  <c r="AF847" i="2"/>
  <c r="AL847" i="2"/>
  <c r="U851" i="2"/>
  <c r="S851" i="2"/>
  <c r="AL760" i="2"/>
  <c r="AG760" i="2"/>
  <c r="AF760" i="2"/>
  <c r="U769" i="2"/>
  <c r="AL777" i="2"/>
  <c r="AG777" i="2"/>
  <c r="AF777" i="2"/>
  <c r="AL784" i="2"/>
  <c r="AG784" i="2"/>
  <c r="AF784" i="2"/>
  <c r="AL790" i="2"/>
  <c r="AG790" i="2"/>
  <c r="AF790" i="2"/>
  <c r="S795" i="2"/>
  <c r="AL800" i="2"/>
  <c r="AG800" i="2"/>
  <c r="AF800" i="2"/>
  <c r="AF823" i="2"/>
  <c r="AL823" i="2"/>
  <c r="U827" i="2"/>
  <c r="S827" i="2"/>
  <c r="AL832" i="2"/>
  <c r="AG832" i="2"/>
  <c r="AF832" i="2"/>
  <c r="U838" i="2"/>
  <c r="S838" i="2"/>
  <c r="S839" i="2"/>
  <c r="U839" i="2"/>
  <c r="AL846" i="2"/>
  <c r="AG846" i="2"/>
  <c r="AF846" i="2"/>
  <c r="U853" i="2"/>
  <c r="S853" i="2"/>
  <c r="AF740" i="2"/>
  <c r="AF748" i="2"/>
  <c r="AF756" i="2"/>
  <c r="AF761" i="2"/>
  <c r="U768" i="2"/>
  <c r="S768" i="2"/>
  <c r="AL776" i="2"/>
  <c r="AG776" i="2"/>
  <c r="AF776" i="2"/>
  <c r="AL782" i="2"/>
  <c r="AG782" i="2"/>
  <c r="AF782" i="2"/>
  <c r="U793" i="2"/>
  <c r="S793" i="2"/>
  <c r="U794" i="2"/>
  <c r="AF799" i="2"/>
  <c r="AL799" i="2"/>
  <c r="AL809" i="2"/>
  <c r="AG809" i="2"/>
  <c r="AF809" i="2"/>
  <c r="U814" i="2"/>
  <c r="S814" i="2"/>
  <c r="U815" i="2"/>
  <c r="AL822" i="2"/>
  <c r="AG822" i="2"/>
  <c r="AF822" i="2"/>
  <c r="AG823" i="2"/>
  <c r="U825" i="2"/>
  <c r="AF831" i="2"/>
  <c r="AL831" i="2"/>
  <c r="U835" i="2"/>
  <c r="S835" i="2"/>
  <c r="U848" i="2"/>
  <c r="S848" i="2"/>
  <c r="AF726" i="2"/>
  <c r="S737" i="2"/>
  <c r="S745" i="2"/>
  <c r="S753" i="2"/>
  <c r="AL761" i="2"/>
  <c r="AL763" i="2"/>
  <c r="AG763" i="2"/>
  <c r="AF763" i="2"/>
  <c r="AF764" i="2"/>
  <c r="AL764" i="2"/>
  <c r="AG765" i="2"/>
  <c r="AF765" i="2"/>
  <c r="AL766" i="2"/>
  <c r="AG766" i="2"/>
  <c r="AF766" i="2"/>
  <c r="AL774" i="2"/>
  <c r="AG774" i="2"/>
  <c r="AF774" i="2"/>
  <c r="S779" i="2"/>
  <c r="U785" i="2"/>
  <c r="S785" i="2"/>
  <c r="U786" i="2"/>
  <c r="S788" i="2"/>
  <c r="U792" i="2"/>
  <c r="S792" i="2"/>
  <c r="AL798" i="2"/>
  <c r="AG798" i="2"/>
  <c r="AF798" i="2"/>
  <c r="AG799" i="2"/>
  <c r="S801" i="2"/>
  <c r="S804" i="2"/>
  <c r="AL808" i="2"/>
  <c r="AG808" i="2"/>
  <c r="AF808" i="2"/>
  <c r="AL820" i="2"/>
  <c r="AG820" i="2"/>
  <c r="U824" i="2"/>
  <c r="S824" i="2"/>
  <c r="AL830" i="2"/>
  <c r="AG830" i="2"/>
  <c r="AF830" i="2"/>
  <c r="S836" i="2"/>
  <c r="U837" i="2"/>
  <c r="S837" i="2"/>
  <c r="AL841" i="2"/>
  <c r="AG841" i="2"/>
  <c r="AF841" i="2"/>
  <c r="AL845" i="2"/>
  <c r="AG845" i="2"/>
  <c r="AF845" i="2"/>
  <c r="AG726" i="2"/>
  <c r="U777" i="2"/>
  <c r="S777" i="2"/>
  <c r="U784" i="2"/>
  <c r="S784" i="2"/>
  <c r="S790" i="2"/>
  <c r="S791" i="2"/>
  <c r="U791" i="2"/>
  <c r="AF807" i="2"/>
  <c r="AL807" i="2"/>
  <c r="AL817" i="2"/>
  <c r="AG817" i="2"/>
  <c r="AF817" i="2"/>
  <c r="AL821" i="2"/>
  <c r="AG821" i="2"/>
  <c r="AF821" i="2"/>
  <c r="U832" i="2"/>
  <c r="AL840" i="2"/>
  <c r="AG840" i="2"/>
  <c r="AF840" i="2"/>
  <c r="U846" i="2"/>
  <c r="S846" i="2"/>
  <c r="S847" i="2"/>
  <c r="U847" i="2"/>
  <c r="AL772" i="2"/>
  <c r="AG772" i="2"/>
  <c r="AL773" i="2"/>
  <c r="AG773" i="2"/>
  <c r="AF773" i="2"/>
  <c r="S783" i="2"/>
  <c r="U783" i="2"/>
  <c r="AL806" i="2"/>
  <c r="AG806" i="2"/>
  <c r="AF806" i="2"/>
  <c r="AG807" i="2"/>
  <c r="U810" i="2"/>
  <c r="S812" i="2"/>
  <c r="AL816" i="2"/>
  <c r="AG816" i="2"/>
  <c r="AF816" i="2"/>
  <c r="S823" i="2"/>
  <c r="U823" i="2"/>
  <c r="AL829" i="2"/>
  <c r="AG829" i="2"/>
  <c r="AF829" i="2"/>
  <c r="AF839" i="2"/>
  <c r="AL839" i="2"/>
  <c r="U762" i="2"/>
  <c r="S762" i="2"/>
  <c r="U763" i="2"/>
  <c r="S764" i="2"/>
  <c r="U764" i="2"/>
  <c r="U766" i="2"/>
  <c r="S766" i="2"/>
  <c r="AL769" i="2"/>
  <c r="AG769" i="2"/>
  <c r="AF769" i="2"/>
  <c r="U774" i="2"/>
  <c r="S774" i="2"/>
  <c r="S775" i="2"/>
  <c r="U775" i="2"/>
  <c r="U798" i="2"/>
  <c r="S798" i="2"/>
  <c r="S799" i="2"/>
  <c r="U799" i="2"/>
  <c r="U808" i="2"/>
  <c r="S808" i="2"/>
  <c r="AF815" i="2"/>
  <c r="AL815" i="2"/>
  <c r="U819" i="2"/>
  <c r="S819" i="2"/>
  <c r="AL828" i="2"/>
  <c r="AG828" i="2"/>
  <c r="U830" i="2"/>
  <c r="S830" i="2"/>
  <c r="S831" i="2"/>
  <c r="U831" i="2"/>
  <c r="AL838" i="2"/>
  <c r="AG838" i="2"/>
  <c r="AF838" i="2"/>
  <c r="U841" i="2"/>
  <c r="S841" i="2"/>
  <c r="U845" i="2"/>
  <c r="S845" i="2"/>
  <c r="AL849" i="2"/>
  <c r="AG849" i="2"/>
  <c r="AF849" i="2"/>
  <c r="AL853" i="2"/>
  <c r="AG853" i="2"/>
  <c r="AF853" i="2"/>
  <c r="AL775" i="2"/>
  <c r="AL783" i="2"/>
  <c r="AL791" i="2"/>
  <c r="AF771" i="2"/>
  <c r="AF779" i="2"/>
  <c r="AF787" i="2"/>
  <c r="AF795" i="2"/>
  <c r="AF803" i="2"/>
  <c r="AF811" i="2"/>
  <c r="AF819" i="2"/>
  <c r="AF827" i="2"/>
  <c r="AF835" i="2"/>
  <c r="AF843" i="2"/>
  <c r="AF851" i="2"/>
  <c r="AG771" i="2"/>
  <c r="AG779" i="2"/>
  <c r="AG787" i="2"/>
  <c r="AG795" i="2"/>
  <c r="AG803" i="2"/>
  <c r="AG811" i="2"/>
  <c r="AG819" i="2"/>
  <c r="AG827" i="2"/>
  <c r="AG835" i="2"/>
  <c r="AG843" i="2"/>
  <c r="AG851" i="2"/>
  <c r="S773" i="2"/>
  <c r="S781" i="2"/>
  <c r="S789" i="2"/>
  <c r="AF770" i="2"/>
  <c r="AF778" i="2"/>
  <c r="AF786" i="2"/>
  <c r="AF794" i="2"/>
  <c r="AF802" i="2"/>
  <c r="AF810" i="2"/>
  <c r="AF818" i="2"/>
  <c r="AF826" i="2"/>
  <c r="AF834" i="2"/>
  <c r="AF842" i="2"/>
  <c r="AF850" i="2"/>
  <c r="AF10" i="1"/>
  <c r="AL10" i="1"/>
  <c r="AG10" i="1"/>
  <c r="AL6" i="1"/>
  <c r="AF6" i="1"/>
  <c r="AG6" i="1"/>
  <c r="AL7" i="1"/>
  <c r="AF7" i="1"/>
  <c r="AG7" i="1"/>
  <c r="AE43" i="1"/>
  <c r="W43" i="1"/>
  <c r="AL58" i="1"/>
  <c r="AG58" i="1"/>
  <c r="AF58" i="1"/>
  <c r="AF3" i="1"/>
  <c r="AF8" i="1"/>
  <c r="AL30" i="1"/>
  <c r="AG30" i="1"/>
  <c r="U40" i="1"/>
  <c r="X43" i="1"/>
  <c r="AG55" i="1"/>
  <c r="AF55" i="1"/>
  <c r="AL56" i="1"/>
  <c r="AG56" i="1"/>
  <c r="AF56" i="1"/>
  <c r="AF57" i="1"/>
  <c r="AF104" i="1"/>
  <c r="AL104" i="1"/>
  <c r="AG3" i="1"/>
  <c r="U33" i="1"/>
  <c r="S33" i="1"/>
  <c r="Y33" i="1" s="1"/>
  <c r="AW33" i="1" s="1"/>
  <c r="AL54" i="1"/>
  <c r="AF54" i="1"/>
  <c r="AL57" i="1"/>
  <c r="AG63" i="1"/>
  <c r="AF63" i="1"/>
  <c r="AL64" i="1"/>
  <c r="AG64" i="1"/>
  <c r="AF64" i="1"/>
  <c r="AL103" i="1"/>
  <c r="AG103" i="1"/>
  <c r="AF9" i="1"/>
  <c r="AG26" i="1"/>
  <c r="AF26" i="1"/>
  <c r="AL27" i="1"/>
  <c r="AG27" i="1"/>
  <c r="AF27" i="1"/>
  <c r="AF28" i="1"/>
  <c r="AL38" i="1"/>
  <c r="AG38" i="1"/>
  <c r="AG49" i="1"/>
  <c r="AF49" i="1"/>
  <c r="AL53" i="1"/>
  <c r="AG53" i="1"/>
  <c r="AF53" i="1"/>
  <c r="AG54" i="1"/>
  <c r="AL62" i="1"/>
  <c r="AF62" i="1"/>
  <c r="AL63" i="1"/>
  <c r="AF103" i="1"/>
  <c r="AE2" i="1"/>
  <c r="AF5" i="1"/>
  <c r="AG5" i="1"/>
  <c r="AL9" i="1"/>
  <c r="AL25" i="1"/>
  <c r="AF25" i="1"/>
  <c r="AL26" i="1"/>
  <c r="AL28" i="1"/>
  <c r="AG40" i="1"/>
  <c r="AF40" i="1"/>
  <c r="AL41" i="1"/>
  <c r="AG41" i="1"/>
  <c r="AF41" i="1"/>
  <c r="AL48" i="1"/>
  <c r="AF48" i="1"/>
  <c r="U56" i="1"/>
  <c r="S56" i="1"/>
  <c r="Y56" i="1" s="1"/>
  <c r="AW56" i="1" s="1"/>
  <c r="AL61" i="1"/>
  <c r="AG61" i="1"/>
  <c r="AF61" i="1"/>
  <c r="AL17" i="1"/>
  <c r="AG17" i="1"/>
  <c r="AF17" i="1"/>
  <c r="AG34" i="1"/>
  <c r="AF34" i="1"/>
  <c r="AL35" i="1"/>
  <c r="AG35" i="1"/>
  <c r="AF35" i="1"/>
  <c r="AL47" i="1"/>
  <c r="AG47" i="1"/>
  <c r="AF47" i="1"/>
  <c r="AF4" i="1"/>
  <c r="AL33" i="1"/>
  <c r="AF33" i="1"/>
  <c r="AL34" i="1"/>
  <c r="AL45" i="1"/>
  <c r="AF45" i="1"/>
  <c r="AL59" i="1"/>
  <c r="AG59" i="1"/>
  <c r="AG8" i="1"/>
  <c r="AG11" i="1"/>
  <c r="AF11" i="1"/>
  <c r="AL24" i="1"/>
  <c r="AG24" i="1"/>
  <c r="AF24" i="1"/>
  <c r="AL11" i="1"/>
  <c r="AL12" i="1"/>
  <c r="AF12" i="1"/>
  <c r="AL15" i="1"/>
  <c r="AG15" i="1"/>
  <c r="AG12" i="1"/>
  <c r="AF15" i="1"/>
  <c r="AL32" i="1"/>
  <c r="AG32" i="1"/>
  <c r="AF32" i="1"/>
  <c r="AG33" i="1"/>
  <c r="AG45" i="1"/>
  <c r="AF59" i="1"/>
  <c r="AL23" i="1"/>
  <c r="AL31" i="1"/>
  <c r="AL39" i="1"/>
  <c r="AL52" i="1"/>
  <c r="AL60" i="1"/>
  <c r="AF14" i="1"/>
  <c r="AF29" i="1"/>
  <c r="AF37" i="1"/>
  <c r="AG14" i="1"/>
  <c r="AG29" i="1"/>
  <c r="AG37" i="1"/>
  <c r="U742" i="2" l="1"/>
  <c r="S313" i="2"/>
  <c r="U809" i="2"/>
  <c r="S741" i="2"/>
  <c r="S636" i="2"/>
  <c r="S504" i="2"/>
  <c r="U456" i="2"/>
  <c r="AE111" i="2"/>
  <c r="AL111" i="2" s="1"/>
  <c r="U35" i="2"/>
  <c r="U833" i="2"/>
  <c r="S448" i="2"/>
  <c r="U168" i="2"/>
  <c r="U849" i="2"/>
  <c r="S610" i="2"/>
  <c r="S399" i="2"/>
  <c r="S811" i="2"/>
  <c r="U826" i="2"/>
  <c r="S757" i="2"/>
  <c r="U817" i="2"/>
  <c r="S663" i="2"/>
  <c r="S675" i="2"/>
  <c r="S621" i="2"/>
  <c r="S726" i="2"/>
  <c r="S666" i="2"/>
  <c r="S518" i="2"/>
  <c r="S478" i="2"/>
  <c r="S461" i="2"/>
  <c r="S627" i="2"/>
  <c r="S300" i="2"/>
  <c r="S210" i="2"/>
  <c r="S377" i="2"/>
  <c r="S289" i="2"/>
  <c r="S273" i="2"/>
  <c r="U429" i="2"/>
  <c r="U306" i="2"/>
  <c r="S234" i="2"/>
  <c r="S200" i="2"/>
  <c r="S129" i="2"/>
  <c r="S81" i="2"/>
  <c r="U94" i="2"/>
  <c r="V94" i="2" s="1"/>
  <c r="X95" i="2"/>
  <c r="S336" i="2"/>
  <c r="AL379" i="2"/>
  <c r="S450" i="2"/>
  <c r="S639" i="2"/>
  <c r="AG500" i="2"/>
  <c r="S497" i="2"/>
  <c r="U462" i="2"/>
  <c r="S614" i="2"/>
  <c r="AL500" i="2"/>
  <c r="U387" i="2"/>
  <c r="S109" i="2"/>
  <c r="U76" i="2"/>
  <c r="U12" i="2"/>
  <c r="S95" i="2"/>
  <c r="S228" i="2"/>
  <c r="U228" i="2"/>
  <c r="U308" i="2"/>
  <c r="S822" i="2"/>
  <c r="S706" i="2"/>
  <c r="S653" i="2"/>
  <c r="U512" i="2"/>
  <c r="S403" i="2"/>
  <c r="S438" i="2"/>
  <c r="AF443" i="2"/>
  <c r="U356" i="2"/>
  <c r="S309" i="2"/>
  <c r="S111" i="2"/>
  <c r="S499" i="2"/>
  <c r="U299" i="2"/>
  <c r="S261" i="2"/>
  <c r="AE109" i="2"/>
  <c r="AL109" i="2" s="1"/>
  <c r="U68" i="2"/>
  <c r="W109" i="2"/>
  <c r="U79" i="2"/>
  <c r="U39" i="2"/>
  <c r="AE95" i="2"/>
  <c r="S19" i="2"/>
  <c r="S84" i="2"/>
  <c r="U84" i="2"/>
  <c r="S482" i="2"/>
  <c r="S136" i="2"/>
  <c r="X111" i="2"/>
  <c r="U127" i="2"/>
  <c r="S127" i="2"/>
  <c r="S218" i="2"/>
  <c r="S122" i="2"/>
  <c r="S803" i="2"/>
  <c r="U807" i="2"/>
  <c r="S725" i="2"/>
  <c r="S603" i="2"/>
  <c r="S490" i="2"/>
  <c r="S402" i="2"/>
  <c r="AF439" i="2"/>
  <c r="S509" i="2"/>
  <c r="AG443" i="2"/>
  <c r="S292" i="2"/>
  <c r="U453" i="2"/>
  <c r="S305" i="2"/>
  <c r="S195" i="2"/>
  <c r="U199" i="2"/>
  <c r="U98" i="2"/>
  <c r="U597" i="2"/>
  <c r="U161" i="2"/>
  <c r="U623" i="2"/>
  <c r="S572" i="2"/>
  <c r="U516" i="2"/>
  <c r="AG520" i="2"/>
  <c r="AG439" i="2"/>
  <c r="S287" i="2"/>
  <c r="S325" i="2"/>
  <c r="S265" i="2"/>
  <c r="S120" i="2"/>
  <c r="U209" i="2"/>
  <c r="S56" i="2"/>
  <c r="U101" i="2"/>
  <c r="S30" i="2"/>
  <c r="U560" i="2"/>
  <c r="S491" i="2"/>
  <c r="U491" i="2"/>
  <c r="U722" i="2"/>
  <c r="S722" i="2"/>
  <c r="U600" i="2"/>
  <c r="U555" i="2"/>
  <c r="S437" i="2"/>
  <c r="AF463" i="2"/>
  <c r="S178" i="2"/>
  <c r="S126" i="2"/>
  <c r="U103" i="2"/>
  <c r="V103" i="2" s="1"/>
  <c r="AE103" i="2" s="1"/>
  <c r="S96" i="2"/>
  <c r="U28" i="2"/>
  <c r="U134" i="2"/>
  <c r="S134" i="2"/>
  <c r="U494" i="2"/>
  <c r="S494" i="2"/>
  <c r="U734" i="2"/>
  <c r="AL475" i="2"/>
  <c r="S834" i="2"/>
  <c r="U834" i="2"/>
  <c r="U796" i="2"/>
  <c r="S796" i="2"/>
  <c r="S818" i="2"/>
  <c r="U818" i="2"/>
  <c r="S569" i="2"/>
  <c r="AL476" i="2"/>
  <c r="S301" i="2"/>
  <c r="AF399" i="2"/>
  <c r="S212" i="2"/>
  <c r="U212" i="2"/>
  <c r="S843" i="2"/>
  <c r="S782" i="2"/>
  <c r="U552" i="2"/>
  <c r="AL488" i="2"/>
  <c r="S559" i="2"/>
  <c r="AG399" i="2"/>
  <c r="S173" i="2"/>
  <c r="S73" i="2"/>
  <c r="U55" i="2"/>
  <c r="U547" i="2"/>
  <c r="S547" i="2"/>
  <c r="S765" i="2"/>
  <c r="U765" i="2"/>
  <c r="U683" i="2"/>
  <c r="S683" i="2"/>
  <c r="U802" i="2"/>
  <c r="S787" i="2"/>
  <c r="S549" i="2"/>
  <c r="U357" i="2"/>
  <c r="S205" i="2"/>
  <c r="U268" i="2"/>
  <c r="S268" i="2"/>
  <c r="S767" i="2"/>
  <c r="U767" i="2"/>
  <c r="V767" i="2" s="1"/>
  <c r="S776" i="2"/>
  <c r="U631" i="2"/>
  <c r="U664" i="2"/>
  <c r="S582" i="2"/>
  <c r="S580" i="2"/>
  <c r="U546" i="2"/>
  <c r="AG464" i="2"/>
  <c r="AF419" i="2"/>
  <c r="U373" i="2"/>
  <c r="S691" i="2"/>
  <c r="U510" i="2"/>
  <c r="AG419" i="2"/>
  <c r="S372" i="2"/>
  <c r="S460" i="2"/>
  <c r="S213" i="2"/>
  <c r="S13" i="2"/>
  <c r="S164" i="2"/>
  <c r="U164" i="2"/>
  <c r="S687" i="2"/>
  <c r="U687" i="2"/>
  <c r="U238" i="2"/>
  <c r="S238" i="2"/>
  <c r="S770" i="2"/>
  <c r="U770" i="2"/>
  <c r="U821" i="2"/>
  <c r="S821" i="2"/>
  <c r="S800" i="2"/>
  <c r="S746" i="2"/>
  <c r="U608" i="2"/>
  <c r="S579" i="2"/>
  <c r="S514" i="2"/>
  <c r="AF435" i="2"/>
  <c r="U324" i="2"/>
  <c r="S293" i="2"/>
  <c r="AF452" i="2"/>
  <c r="S215" i="2"/>
  <c r="S370" i="2"/>
  <c r="AE97" i="2"/>
  <c r="U53" i="2"/>
  <c r="S11" i="2"/>
  <c r="U730" i="2"/>
  <c r="S730" i="2"/>
  <c r="U699" i="2"/>
  <c r="S699" i="2"/>
  <c r="S778" i="2"/>
  <c r="U778" i="2"/>
  <c r="S302" i="2"/>
  <c r="U302" i="2"/>
  <c r="U749" i="2"/>
  <c r="S749" i="2"/>
  <c r="S366" i="2"/>
  <c r="U366" i="2"/>
  <c r="AF475" i="2"/>
  <c r="AE88" i="2"/>
  <c r="X88" i="2"/>
  <c r="AL463" i="2"/>
  <c r="AG488" i="2"/>
  <c r="U190" i="2"/>
  <c r="S190" i="2"/>
  <c r="AL464" i="2"/>
  <c r="S759" i="2"/>
  <c r="S840" i="2"/>
  <c r="S661" i="2"/>
  <c r="S619" i="2"/>
  <c r="AG435" i="2"/>
  <c r="AF403" i="2"/>
  <c r="AG452" i="2"/>
  <c r="S361" i="2"/>
  <c r="S329" i="2"/>
  <c r="S297" i="2"/>
  <c r="U599" i="2"/>
  <c r="S599" i="2"/>
  <c r="S318" i="2"/>
  <c r="U318" i="2"/>
  <c r="AG385" i="2"/>
  <c r="AL385" i="2"/>
  <c r="U91" i="2"/>
  <c r="V91" i="2" s="1"/>
  <c r="S91" i="2"/>
  <c r="S850" i="2"/>
  <c r="U850" i="2"/>
  <c r="S144" i="2"/>
  <c r="S632" i="2"/>
  <c r="U632" i="2"/>
  <c r="S99" i="2"/>
  <c r="U99" i="2"/>
  <c r="V99" i="2" s="1"/>
  <c r="S772" i="2"/>
  <c r="AF476" i="2"/>
  <c r="U852" i="2"/>
  <c r="S852" i="2"/>
  <c r="S266" i="2"/>
  <c r="U266" i="2"/>
  <c r="S760" i="2"/>
  <c r="U760" i="2"/>
  <c r="U805" i="2"/>
  <c r="S805" i="2"/>
  <c r="S611" i="2"/>
  <c r="S216" i="2"/>
  <c r="S576" i="2"/>
  <c r="U576" i="2"/>
  <c r="U698" i="2"/>
  <c r="S698" i="2"/>
  <c r="U733" i="2"/>
  <c r="S733" i="2"/>
  <c r="S592" i="2"/>
  <c r="U592" i="2"/>
  <c r="S758" i="2"/>
  <c r="S740" i="2"/>
  <c r="S645" i="2"/>
  <c r="U620" i="2"/>
  <c r="S694" i="2"/>
  <c r="S637" i="2"/>
  <c r="AG524" i="2"/>
  <c r="U496" i="2"/>
  <c r="S400" i="2"/>
  <c r="S125" i="2"/>
  <c r="S27" i="2"/>
  <c r="S21" i="2"/>
  <c r="U486" i="2"/>
  <c r="S486" i="2"/>
  <c r="U761" i="2"/>
  <c r="S761" i="2"/>
  <c r="S310" i="2"/>
  <c r="U310" i="2"/>
  <c r="S157" i="2"/>
  <c r="U157" i="2"/>
  <c r="S842" i="2"/>
  <c r="U842" i="2"/>
  <c r="S615" i="2"/>
  <c r="U615" i="2"/>
  <c r="U568" i="2"/>
  <c r="AL524" i="2"/>
  <c r="S358" i="2"/>
  <c r="U358" i="2"/>
  <c r="U19" i="1"/>
  <c r="V19" i="1" s="1"/>
  <c r="S25" i="1"/>
  <c r="Y25" i="1" s="1"/>
  <c r="AW25" i="1" s="1"/>
  <c r="S48" i="1"/>
  <c r="Y48" i="1" s="1"/>
  <c r="AW48" i="1" s="1"/>
  <c r="U42" i="1"/>
  <c r="C11" i="6"/>
  <c r="C10" i="6"/>
  <c r="F10" i="6" s="1"/>
  <c r="X69" i="1"/>
  <c r="U67" i="1"/>
  <c r="V67" i="1" s="1"/>
  <c r="AE67" i="1" s="1"/>
  <c r="S64" i="1"/>
  <c r="Y64" i="1" s="1"/>
  <c r="AW64" i="1" s="1"/>
  <c r="W69" i="1"/>
  <c r="S69" i="1"/>
  <c r="Y69" i="1" s="1"/>
  <c r="U63" i="1"/>
  <c r="U53" i="1"/>
  <c r="U58" i="1"/>
  <c r="U34" i="1"/>
  <c r="S18" i="1"/>
  <c r="Y18" i="1" s="1"/>
  <c r="U43" i="1"/>
  <c r="U26" i="1"/>
  <c r="AG69" i="1"/>
  <c r="AF69" i="1"/>
  <c r="AL69" i="1"/>
  <c r="U20" i="1"/>
  <c r="V20" i="1" s="1"/>
  <c r="AE20" i="1" s="1"/>
  <c r="AF46" i="1"/>
  <c r="U7" i="1"/>
  <c r="AL46" i="1"/>
  <c r="U16" i="1"/>
  <c r="U17" i="1"/>
  <c r="U3" i="1"/>
  <c r="S3" i="1"/>
  <c r="Y3" i="1" s="1"/>
  <c r="AW3" i="1" s="1"/>
  <c r="S37" i="1"/>
  <c r="Y37" i="1" s="1"/>
  <c r="AW37" i="1" s="1"/>
  <c r="AF50" i="1"/>
  <c r="AG65" i="1"/>
  <c r="AG50" i="1"/>
  <c r="S103" i="1"/>
  <c r="Y103" i="1" s="1"/>
  <c r="AW103" i="1" s="1"/>
  <c r="S11" i="1"/>
  <c r="Y11" i="1" s="1"/>
  <c r="AW11" i="1" s="1"/>
  <c r="S101" i="1"/>
  <c r="Y101" i="1" s="1"/>
  <c r="U21" i="1"/>
  <c r="V21" i="1" s="1"/>
  <c r="W21" i="1" s="1"/>
  <c r="S2" i="1"/>
  <c r="Y2" i="1" s="1"/>
  <c r="AW2" i="1" s="1"/>
  <c r="S4" i="1"/>
  <c r="Y4" i="1" s="1"/>
  <c r="AW4" i="1" s="1"/>
  <c r="U66" i="1"/>
  <c r="V66" i="1" s="1"/>
  <c r="X66" i="1" s="1"/>
  <c r="AW66" i="1" s="1"/>
  <c r="U11" i="1"/>
  <c r="S38" i="1"/>
  <c r="Y38" i="1" s="1"/>
  <c r="AW38" i="1" s="1"/>
  <c r="S102" i="1"/>
  <c r="Y102" i="1" s="1"/>
  <c r="S105" i="1"/>
  <c r="Y105" i="1" s="1"/>
  <c r="S32" i="1"/>
  <c r="Y32" i="1" s="1"/>
  <c r="AW32" i="1" s="1"/>
  <c r="S60" i="1"/>
  <c r="Y60" i="1" s="1"/>
  <c r="AW60" i="1" s="1"/>
  <c r="S9" i="1"/>
  <c r="Y9" i="1" s="1"/>
  <c r="AW9" i="1" s="1"/>
  <c r="S104" i="1"/>
  <c r="Y104" i="1" s="1"/>
  <c r="AW104" i="1" s="1"/>
  <c r="U39" i="1"/>
  <c r="S54" i="1"/>
  <c r="Y54" i="1" s="1"/>
  <c r="AW54" i="1" s="1"/>
  <c r="S12" i="1"/>
  <c r="Y12" i="1" s="1"/>
  <c r="AW12" i="1" s="1"/>
  <c r="U29" i="1"/>
  <c r="U10" i="1"/>
  <c r="U13" i="1"/>
  <c r="X65" i="1"/>
  <c r="U31" i="1"/>
  <c r="S27" i="1"/>
  <c r="Y27" i="1" s="1"/>
  <c r="AW27" i="1" s="1"/>
  <c r="AW43" i="1"/>
  <c r="U23" i="1"/>
  <c r="S45" i="1"/>
  <c r="Y45" i="1" s="1"/>
  <c r="AW45" i="1" s="1"/>
  <c r="AF65" i="1"/>
  <c r="W65" i="1"/>
  <c r="S14" i="1"/>
  <c r="Y14" i="1" s="1"/>
  <c r="AW14" i="1" s="1"/>
  <c r="U61" i="1"/>
  <c r="S57" i="1"/>
  <c r="Y57" i="1" s="1"/>
  <c r="AW57" i="1" s="1"/>
  <c r="U5" i="1"/>
  <c r="S44" i="1"/>
  <c r="Y44" i="1" s="1"/>
  <c r="U8" i="1"/>
  <c r="S41" i="1"/>
  <c r="Y41" i="1" s="1"/>
  <c r="AW41" i="1" s="1"/>
  <c r="AW46" i="1"/>
  <c r="S50" i="1"/>
  <c r="Y50" i="1" s="1"/>
  <c r="AW50" i="1" s="1"/>
  <c r="U49" i="1"/>
  <c r="AL68" i="1"/>
  <c r="S68" i="1"/>
  <c r="Y68" i="1" s="1"/>
  <c r="S35" i="1"/>
  <c r="Y35" i="1" s="1"/>
  <c r="AW35" i="1" s="1"/>
  <c r="W68" i="1"/>
  <c r="AF68" i="1"/>
  <c r="U6" i="1"/>
  <c r="X68" i="1"/>
  <c r="S30" i="1"/>
  <c r="Y30" i="1" s="1"/>
  <c r="AW30" i="1" s="1"/>
  <c r="U52" i="1"/>
  <c r="S65" i="1"/>
  <c r="Y65" i="1" s="1"/>
  <c r="U101" i="1"/>
  <c r="V101" i="1" s="1"/>
  <c r="W101" i="1" s="1"/>
  <c r="S51" i="1"/>
  <c r="Y51" i="1" s="1"/>
  <c r="U15" i="1"/>
  <c r="S15" i="1"/>
  <c r="Y15" i="1" s="1"/>
  <c r="AW15" i="1" s="1"/>
  <c r="S28" i="1"/>
  <c r="Y28" i="1" s="1"/>
  <c r="AW28" i="1" s="1"/>
  <c r="S62" i="1"/>
  <c r="Y62" i="1" s="1"/>
  <c r="AW62" i="1" s="1"/>
  <c r="U36" i="1"/>
  <c r="S36" i="1"/>
  <c r="Y36" i="1" s="1"/>
  <c r="AW36" i="1" s="1"/>
  <c r="S24" i="1"/>
  <c r="Y24" i="1" s="1"/>
  <c r="AW24" i="1" s="1"/>
  <c r="S47" i="1"/>
  <c r="Y47" i="1" s="1"/>
  <c r="AW47" i="1" s="1"/>
  <c r="S22" i="1"/>
  <c r="Y22" i="1" s="1"/>
  <c r="U46" i="1"/>
  <c r="S55" i="1"/>
  <c r="Y55" i="1" s="1"/>
  <c r="AW55" i="1" s="1"/>
  <c r="U55" i="1"/>
  <c r="U59" i="1"/>
  <c r="S59" i="1"/>
  <c r="Y59" i="1" s="1"/>
  <c r="AW59" i="1" s="1"/>
  <c r="AL522" i="2"/>
  <c r="AG522" i="2"/>
  <c r="AF522" i="2"/>
  <c r="AF489" i="2"/>
  <c r="AL489" i="2"/>
  <c r="AG489" i="2"/>
  <c r="AG441" i="2"/>
  <c r="AL441" i="2"/>
  <c r="AF441" i="2"/>
  <c r="U179" i="2"/>
  <c r="S179" i="2"/>
  <c r="AL102" i="2"/>
  <c r="AF102" i="2"/>
  <c r="AG102" i="2"/>
  <c r="AL518" i="2"/>
  <c r="AG518" i="2"/>
  <c r="AF518" i="2"/>
  <c r="AL503" i="2"/>
  <c r="AG503" i="2"/>
  <c r="AF503" i="2"/>
  <c r="AG514" i="2"/>
  <c r="AF514" i="2"/>
  <c r="AL514" i="2"/>
  <c r="AL448" i="2"/>
  <c r="AG448" i="2"/>
  <c r="AF448" i="2"/>
  <c r="AL404" i="2"/>
  <c r="AG404" i="2"/>
  <c r="AF404" i="2"/>
  <c r="U427" i="2"/>
  <c r="S427" i="2"/>
  <c r="AG402" i="2"/>
  <c r="AF402" i="2"/>
  <c r="AL402" i="2"/>
  <c r="AG462" i="2"/>
  <c r="AF462" i="2"/>
  <c r="AL462" i="2"/>
  <c r="AG384" i="2"/>
  <c r="AF384" i="2"/>
  <c r="AL384" i="2"/>
  <c r="AG453" i="2"/>
  <c r="AL453" i="2"/>
  <c r="AF453" i="2"/>
  <c r="AG433" i="2"/>
  <c r="AL433" i="2"/>
  <c r="AF433" i="2"/>
  <c r="U163" i="2"/>
  <c r="S163" i="2"/>
  <c r="S9" i="2"/>
  <c r="U9" i="2"/>
  <c r="AG425" i="2"/>
  <c r="AL425" i="2"/>
  <c r="AF425" i="2"/>
  <c r="U243" i="2"/>
  <c r="S243" i="2"/>
  <c r="S711" i="2"/>
  <c r="U711" i="2"/>
  <c r="U690" i="2"/>
  <c r="S690" i="2"/>
  <c r="AL499" i="2"/>
  <c r="AG499" i="2"/>
  <c r="AF499" i="2"/>
  <c r="S487" i="2"/>
  <c r="U487" i="2"/>
  <c r="U503" i="2"/>
  <c r="S503" i="2"/>
  <c r="AL444" i="2"/>
  <c r="AG444" i="2"/>
  <c r="AF444" i="2"/>
  <c r="AL400" i="2"/>
  <c r="AG400" i="2"/>
  <c r="AF400" i="2"/>
  <c r="AG478" i="2"/>
  <c r="AL478" i="2"/>
  <c r="AF478" i="2"/>
  <c r="AG470" i="2"/>
  <c r="AF470" i="2"/>
  <c r="AL470" i="2"/>
  <c r="AG513" i="2"/>
  <c r="AL513" i="2"/>
  <c r="AF513" i="2"/>
  <c r="AG480" i="2"/>
  <c r="AL480" i="2"/>
  <c r="AF480" i="2"/>
  <c r="AG409" i="2"/>
  <c r="AF409" i="2"/>
  <c r="AL409" i="2"/>
  <c r="AG461" i="2"/>
  <c r="AL461" i="2"/>
  <c r="AF461" i="2"/>
  <c r="AG422" i="2"/>
  <c r="AF422" i="2"/>
  <c r="AL422" i="2"/>
  <c r="AG426" i="2"/>
  <c r="AF426" i="2"/>
  <c r="AL426" i="2"/>
  <c r="AG418" i="2"/>
  <c r="AF418" i="2"/>
  <c r="AL418" i="2"/>
  <c r="AG445" i="2"/>
  <c r="AL445" i="2"/>
  <c r="AF445" i="2"/>
  <c r="U123" i="2"/>
  <c r="S123" i="2"/>
  <c r="U227" i="2"/>
  <c r="S227" i="2"/>
  <c r="AL97" i="2"/>
  <c r="AG97" i="2"/>
  <c r="AF97" i="2"/>
  <c r="U727" i="2"/>
  <c r="S727" i="2"/>
  <c r="U738" i="2"/>
  <c r="S738" i="2"/>
  <c r="S679" i="2"/>
  <c r="U679" i="2"/>
  <c r="AL527" i="2"/>
  <c r="AG527" i="2"/>
  <c r="AF527" i="2"/>
  <c r="AL495" i="2"/>
  <c r="AF495" i="2"/>
  <c r="AG495" i="2"/>
  <c r="AF481" i="2"/>
  <c r="AL481" i="2"/>
  <c r="AG481" i="2"/>
  <c r="AL440" i="2"/>
  <c r="AG440" i="2"/>
  <c r="AF440" i="2"/>
  <c r="AL396" i="2"/>
  <c r="AG396" i="2"/>
  <c r="AF396" i="2"/>
  <c r="U443" i="2"/>
  <c r="S443" i="2"/>
  <c r="U419" i="2"/>
  <c r="S419" i="2"/>
  <c r="AG469" i="2"/>
  <c r="AL469" i="2"/>
  <c r="AF469" i="2"/>
  <c r="AG406" i="2"/>
  <c r="AF406" i="2"/>
  <c r="AL406" i="2"/>
  <c r="AG438" i="2"/>
  <c r="AF438" i="2"/>
  <c r="AL438" i="2"/>
  <c r="AL407" i="2"/>
  <c r="AG407" i="2"/>
  <c r="AF407" i="2"/>
  <c r="AL380" i="2"/>
  <c r="AG380" i="2"/>
  <c r="AF380" i="2"/>
  <c r="AL459" i="2"/>
  <c r="AG459" i="2"/>
  <c r="AF459" i="2"/>
  <c r="AG450" i="2"/>
  <c r="AF450" i="2"/>
  <c r="AL450" i="2"/>
  <c r="U258" i="2"/>
  <c r="S258" i="2"/>
  <c r="U171" i="2"/>
  <c r="S171" i="2"/>
  <c r="X94" i="2"/>
  <c r="W94" i="2"/>
  <c r="AE94" i="2"/>
  <c r="AL507" i="2"/>
  <c r="AG507" i="2"/>
  <c r="AF507" i="2"/>
  <c r="AL408" i="2"/>
  <c r="AG408" i="2"/>
  <c r="AF408" i="2"/>
  <c r="AG473" i="2"/>
  <c r="AL473" i="2"/>
  <c r="AF473" i="2"/>
  <c r="AG454" i="2"/>
  <c r="AF454" i="2"/>
  <c r="AL454" i="2"/>
  <c r="AF394" i="2"/>
  <c r="AL394" i="2"/>
  <c r="AG394" i="2"/>
  <c r="U648" i="2"/>
  <c r="S648" i="2"/>
  <c r="AL523" i="2"/>
  <c r="AG523" i="2"/>
  <c r="AF523" i="2"/>
  <c r="AL491" i="2"/>
  <c r="AF491" i="2"/>
  <c r="AG491" i="2"/>
  <c r="AG497" i="2"/>
  <c r="AF497" i="2"/>
  <c r="AL497" i="2"/>
  <c r="AG521" i="2"/>
  <c r="AF521" i="2"/>
  <c r="AL521" i="2"/>
  <c r="AL436" i="2"/>
  <c r="AG436" i="2"/>
  <c r="AF436" i="2"/>
  <c r="AL392" i="2"/>
  <c r="AG392" i="2"/>
  <c r="AF392" i="2"/>
  <c r="AG484" i="2"/>
  <c r="AF484" i="2"/>
  <c r="AL484" i="2"/>
  <c r="AG437" i="2"/>
  <c r="AL437" i="2"/>
  <c r="AF437" i="2"/>
  <c r="AF386" i="2"/>
  <c r="AL386" i="2"/>
  <c r="AG386" i="2"/>
  <c r="AL467" i="2"/>
  <c r="AG467" i="2"/>
  <c r="AF467" i="2"/>
  <c r="AG458" i="2"/>
  <c r="AF458" i="2"/>
  <c r="AL458" i="2"/>
  <c r="AG410" i="2"/>
  <c r="AF410" i="2"/>
  <c r="AL410" i="2"/>
  <c r="AG442" i="2"/>
  <c r="AF442" i="2"/>
  <c r="AL442" i="2"/>
  <c r="AL381" i="2"/>
  <c r="AG381" i="2"/>
  <c r="AF381" i="2"/>
  <c r="AG417" i="2"/>
  <c r="AL417" i="2"/>
  <c r="AF417" i="2"/>
  <c r="U147" i="2"/>
  <c r="S147" i="2"/>
  <c r="U115" i="2"/>
  <c r="S115" i="2"/>
  <c r="X108" i="2"/>
  <c r="W108" i="2"/>
  <c r="AE108" i="2"/>
  <c r="U211" i="2"/>
  <c r="S211" i="2"/>
  <c r="U92" i="2"/>
  <c r="V92" i="2" s="1"/>
  <c r="S92" i="2"/>
  <c r="AL11" i="2"/>
  <c r="AG11" i="2"/>
  <c r="AF11" i="2"/>
  <c r="S719" i="2"/>
  <c r="U719" i="2"/>
  <c r="U656" i="2"/>
  <c r="S656" i="2"/>
  <c r="U616" i="2"/>
  <c r="S616" i="2"/>
  <c r="AL529" i="2"/>
  <c r="AG529" i="2"/>
  <c r="AF529" i="2"/>
  <c r="AL519" i="2"/>
  <c r="AG519" i="2"/>
  <c r="AF519" i="2"/>
  <c r="AL487" i="2"/>
  <c r="AF487" i="2"/>
  <c r="AG487" i="2"/>
  <c r="AL477" i="2"/>
  <c r="AG477" i="2"/>
  <c r="AF477" i="2"/>
  <c r="AG517" i="2"/>
  <c r="AL517" i="2"/>
  <c r="AF517" i="2"/>
  <c r="AL485" i="2"/>
  <c r="AF485" i="2"/>
  <c r="AG485" i="2"/>
  <c r="AG509" i="2"/>
  <c r="AL509" i="2"/>
  <c r="AF509" i="2"/>
  <c r="AG501" i="2"/>
  <c r="AL501" i="2"/>
  <c r="AF501" i="2"/>
  <c r="AL428" i="2"/>
  <c r="AG428" i="2"/>
  <c r="AF428" i="2"/>
  <c r="AL388" i="2"/>
  <c r="AG388" i="2"/>
  <c r="AF388" i="2"/>
  <c r="AG434" i="2"/>
  <c r="AF434" i="2"/>
  <c r="AL434" i="2"/>
  <c r="AG405" i="2"/>
  <c r="AL405" i="2"/>
  <c r="AF405" i="2"/>
  <c r="AG502" i="2"/>
  <c r="AF502" i="2"/>
  <c r="AL502" i="2"/>
  <c r="AG466" i="2"/>
  <c r="AF466" i="2"/>
  <c r="AL466" i="2"/>
  <c r="S386" i="2"/>
  <c r="U386" i="2"/>
  <c r="AL423" i="2"/>
  <c r="AG423" i="2"/>
  <c r="AF423" i="2"/>
  <c r="AG397" i="2"/>
  <c r="AL397" i="2"/>
  <c r="AF397" i="2"/>
  <c r="AL493" i="2"/>
  <c r="AG493" i="2"/>
  <c r="AF493" i="2"/>
  <c r="AG446" i="2"/>
  <c r="AF446" i="2"/>
  <c r="AL446" i="2"/>
  <c r="AG429" i="2"/>
  <c r="AL429" i="2"/>
  <c r="AF429" i="2"/>
  <c r="AG398" i="2"/>
  <c r="AF398" i="2"/>
  <c r="AL398" i="2"/>
  <c r="AL105" i="2"/>
  <c r="AG105" i="2"/>
  <c r="AF105" i="2"/>
  <c r="AG449" i="2"/>
  <c r="AL449" i="2"/>
  <c r="AF449" i="2"/>
  <c r="U187" i="2"/>
  <c r="S187" i="2"/>
  <c r="AL90" i="2"/>
  <c r="AG90" i="2"/>
  <c r="AF90" i="2"/>
  <c r="AF95" i="2"/>
  <c r="AL95" i="2"/>
  <c r="AG95" i="2"/>
  <c r="U467" i="2"/>
  <c r="S467" i="2"/>
  <c r="AG421" i="2"/>
  <c r="AL421" i="2"/>
  <c r="AF421" i="2"/>
  <c r="U548" i="2"/>
  <c r="S548" i="2"/>
  <c r="U543" i="2"/>
  <c r="S543" i="2"/>
  <c r="U551" i="2"/>
  <c r="S551" i="2"/>
  <c r="AL515" i="2"/>
  <c r="AG515" i="2"/>
  <c r="AF515" i="2"/>
  <c r="AL483" i="2"/>
  <c r="AG483" i="2"/>
  <c r="AF483" i="2"/>
  <c r="U527" i="2"/>
  <c r="S527" i="2"/>
  <c r="AG506" i="2"/>
  <c r="AF506" i="2"/>
  <c r="AL506" i="2"/>
  <c r="U523" i="2"/>
  <c r="S523" i="2"/>
  <c r="AG498" i="2"/>
  <c r="AF498" i="2"/>
  <c r="AL498" i="2"/>
  <c r="S495" i="2"/>
  <c r="U495" i="2"/>
  <c r="AL416" i="2"/>
  <c r="AG416" i="2"/>
  <c r="AF416" i="2"/>
  <c r="U455" i="2"/>
  <c r="S455" i="2"/>
  <c r="S382" i="2"/>
  <c r="U382" i="2"/>
  <c r="AG457" i="2"/>
  <c r="AL457" i="2"/>
  <c r="AF457" i="2"/>
  <c r="AG413" i="2"/>
  <c r="AL413" i="2"/>
  <c r="AF413" i="2"/>
  <c r="AL395" i="2"/>
  <c r="AG395" i="2"/>
  <c r="AF395" i="2"/>
  <c r="AL455" i="2"/>
  <c r="AG455" i="2"/>
  <c r="AF455" i="2"/>
  <c r="AF390" i="2"/>
  <c r="AL390" i="2"/>
  <c r="AG390" i="2"/>
  <c r="AG401" i="2"/>
  <c r="AL401" i="2"/>
  <c r="AF401" i="2"/>
  <c r="AG104" i="2"/>
  <c r="AF104" i="2"/>
  <c r="AL104" i="2"/>
  <c r="U203" i="2"/>
  <c r="S203" i="2"/>
  <c r="X93" i="2"/>
  <c r="AE93" i="2"/>
  <c r="W93" i="2"/>
  <c r="S674" i="2"/>
  <c r="U674" i="2"/>
  <c r="U640" i="2"/>
  <c r="S640" i="2"/>
  <c r="AG530" i="2"/>
  <c r="AF530" i="2"/>
  <c r="AL530" i="2"/>
  <c r="S537" i="2"/>
  <c r="U537" i="2"/>
  <c r="AL431" i="2"/>
  <c r="AG431" i="2"/>
  <c r="AF431" i="2"/>
  <c r="AL471" i="2"/>
  <c r="AG471" i="2"/>
  <c r="AF471" i="2"/>
  <c r="U471" i="2"/>
  <c r="S471" i="2"/>
  <c r="S703" i="2"/>
  <c r="U703" i="2"/>
  <c r="AE731" i="2"/>
  <c r="X731" i="2"/>
  <c r="W731" i="2"/>
  <c r="AL533" i="2"/>
  <c r="AG533" i="2"/>
  <c r="AF533" i="2"/>
  <c r="AL526" i="2"/>
  <c r="AG526" i="2"/>
  <c r="AF526" i="2"/>
  <c r="U540" i="2"/>
  <c r="S540" i="2"/>
  <c r="AL511" i="2"/>
  <c r="AG511" i="2"/>
  <c r="AF511" i="2"/>
  <c r="AL479" i="2"/>
  <c r="AG479" i="2"/>
  <c r="AF479" i="2"/>
  <c r="U511" i="2"/>
  <c r="S511" i="2"/>
  <c r="AG505" i="2"/>
  <c r="AF505" i="2"/>
  <c r="AL505" i="2"/>
  <c r="AG525" i="2"/>
  <c r="AF525" i="2"/>
  <c r="AL525" i="2"/>
  <c r="AL412" i="2"/>
  <c r="AG412" i="2"/>
  <c r="AF412" i="2"/>
  <c r="U431" i="2"/>
  <c r="S431" i="2"/>
  <c r="AG465" i="2"/>
  <c r="AF465" i="2"/>
  <c r="AL465" i="2"/>
  <c r="AL411" i="2"/>
  <c r="AG411" i="2"/>
  <c r="AF411" i="2"/>
  <c r="AG414" i="2"/>
  <c r="AF414" i="2"/>
  <c r="AL414" i="2"/>
  <c r="AG430" i="2"/>
  <c r="AF430" i="2"/>
  <c r="AL430" i="2"/>
  <c r="AG510" i="2"/>
  <c r="AF510" i="2"/>
  <c r="AL510" i="2"/>
  <c r="U219" i="2"/>
  <c r="S219" i="2"/>
  <c r="AG43" i="1"/>
  <c r="AF43" i="1"/>
  <c r="AL43" i="1"/>
  <c r="AE102" i="1"/>
  <c r="X102" i="1"/>
  <c r="W102" i="1"/>
  <c r="X18" i="1"/>
  <c r="W18" i="1"/>
  <c r="AE18" i="1"/>
  <c r="X22" i="1"/>
  <c r="W22" i="1"/>
  <c r="AE22" i="1"/>
  <c r="AE19" i="1"/>
  <c r="X19" i="1"/>
  <c r="AW19" i="1" s="1"/>
  <c r="W19" i="1"/>
  <c r="X51" i="1"/>
  <c r="W51" i="1"/>
  <c r="AE51" i="1"/>
  <c r="AL2" i="1"/>
  <c r="AG2" i="1"/>
  <c r="AF2" i="1"/>
  <c r="AE105" i="1"/>
  <c r="X105" i="1"/>
  <c r="W105" i="1"/>
  <c r="W44" i="1"/>
  <c r="AE44" i="1"/>
  <c r="X44" i="1"/>
  <c r="W103" i="2" l="1"/>
  <c r="X103" i="2"/>
  <c r="AF111" i="2"/>
  <c r="AF109" i="2"/>
  <c r="AG111" i="2"/>
  <c r="AG109" i="2"/>
  <c r="AL88" i="2"/>
  <c r="AF88" i="2"/>
  <c r="AG88" i="2"/>
  <c r="W99" i="2"/>
  <c r="AE99" i="2"/>
  <c r="X99" i="2"/>
  <c r="X767" i="2"/>
  <c r="W767" i="2"/>
  <c r="AE767" i="2"/>
  <c r="W91" i="2"/>
  <c r="AE91" i="2"/>
  <c r="X91" i="2"/>
  <c r="W67" i="1"/>
  <c r="AW69" i="1"/>
  <c r="X20" i="1"/>
  <c r="AW20" i="1" s="1"/>
  <c r="C13" i="6"/>
  <c r="W20" i="1"/>
  <c r="E11" i="6" s="1"/>
  <c r="F11" i="6" s="1"/>
  <c r="X67" i="1"/>
  <c r="AW67" i="1" s="1"/>
  <c r="AE66" i="1"/>
  <c r="AF66" i="1" s="1"/>
  <c r="W66" i="1"/>
  <c r="X21" i="1"/>
  <c r="AW21" i="1" s="1"/>
  <c r="AE21" i="1"/>
  <c r="AG21" i="1" s="1"/>
  <c r="AW18" i="1"/>
  <c r="AW44" i="1"/>
  <c r="AW102" i="1"/>
  <c r="AE101" i="1"/>
  <c r="AF101" i="1" s="1"/>
  <c r="AW105" i="1"/>
  <c r="X101" i="1"/>
  <c r="AW101" i="1" s="1"/>
  <c r="AW68" i="1"/>
  <c r="AW65" i="1"/>
  <c r="AW22" i="1"/>
  <c r="AW51" i="1"/>
  <c r="AG731" i="2"/>
  <c r="AF731" i="2"/>
  <c r="AL731" i="2"/>
  <c r="AL94" i="2"/>
  <c r="AG94" i="2"/>
  <c r="AF94" i="2"/>
  <c r="X92" i="2"/>
  <c r="W92" i="2"/>
  <c r="AE92" i="2"/>
  <c r="AL108" i="2"/>
  <c r="AG108" i="2"/>
  <c r="AF108" i="2"/>
  <c r="AL103" i="2"/>
  <c r="AF103" i="2"/>
  <c r="AG103" i="2"/>
  <c r="AL93" i="2"/>
  <c r="AG93" i="2"/>
  <c r="AF93" i="2"/>
  <c r="AL22" i="1"/>
  <c r="AG22" i="1"/>
  <c r="AF22" i="1"/>
  <c r="AL102" i="1"/>
  <c r="AG102" i="1"/>
  <c r="AF102" i="1"/>
  <c r="AL51" i="1"/>
  <c r="AG51" i="1"/>
  <c r="AF51" i="1"/>
  <c r="AL105" i="1"/>
  <c r="AG105" i="1"/>
  <c r="AF105" i="1"/>
  <c r="AG19" i="1"/>
  <c r="AF19" i="1"/>
  <c r="AL19" i="1"/>
  <c r="AL18" i="1"/>
  <c r="AG18" i="1"/>
  <c r="AF18" i="1"/>
  <c r="AG20" i="1"/>
  <c r="AF20" i="1"/>
  <c r="AL20" i="1"/>
  <c r="AL67" i="1"/>
  <c r="AG67" i="1"/>
  <c r="AF67" i="1"/>
  <c r="AL44" i="1"/>
  <c r="AG44" i="1"/>
  <c r="AF44" i="1"/>
  <c r="AG99" i="2" l="1"/>
  <c r="AF99" i="2"/>
  <c r="AL99" i="2"/>
  <c r="AG91" i="2"/>
  <c r="AL91" i="2"/>
  <c r="AF91" i="2"/>
  <c r="AL767" i="2"/>
  <c r="AG767" i="2"/>
  <c r="AF767" i="2"/>
  <c r="AG66" i="1"/>
  <c r="AL66" i="1"/>
  <c r="D11" i="6"/>
  <c r="AL21" i="1"/>
  <c r="AF21" i="1"/>
  <c r="AG101" i="1"/>
  <c r="AL101" i="1"/>
  <c r="V4" i="2"/>
  <c r="V1" i="2"/>
  <c r="AL92" i="2"/>
  <c r="AF92" i="2"/>
  <c r="AG92" i="2"/>
  <c r="W4" i="2" l="1"/>
  <c r="V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Zhang, Huifen (RGC/AD-HRSP2)</author>
    <author>Ji Wen (BSH GHR-PXCP2)</author>
    <author>Hu Jun (BSH FLCCh-PD)</author>
  </authors>
  <commentList>
    <comment ref="N1" authorId="0" shapeId="0" xr:uid="{B733EA67-0ECC-41B5-A011-5A61DF707A02}">
      <text>
        <r>
          <rPr>
            <b/>
            <sz val="9"/>
            <color indexed="81"/>
            <rFont val="Tahoma"/>
            <family val="2"/>
          </rPr>
          <t>1 GE3/Band D
2 Workplan
3 Sales+Livestreaming
4 CS Group 2/3
5 CS technican+telesales
6 Blue collar
7 Consellor</t>
        </r>
      </text>
    </comment>
    <comment ref="AP1" authorId="1" shapeId="0" xr:uid="{516C820C-B728-44C2-9B2F-D793C23E33C6}">
      <text>
        <r>
          <rPr>
            <b/>
            <sz val="9"/>
            <color indexed="81"/>
            <rFont val="宋体"/>
            <family val="3"/>
            <charset val="134"/>
          </rPr>
          <t>Period:202503-202605</t>
        </r>
        <r>
          <rPr>
            <sz val="9"/>
            <color indexed="81"/>
            <rFont val="宋体"/>
            <family val="3"/>
            <charset val="134"/>
          </rPr>
          <t xml:space="preserve">
</t>
        </r>
      </text>
    </comment>
    <comment ref="X47" authorId="2" shapeId="0" xr:uid="{8DCD8811-8BD5-4D70-BDF0-EB5C5FD3CB12}">
      <text>
        <r>
          <rPr>
            <b/>
            <sz val="9"/>
            <color indexed="81"/>
            <rFont val="宋体"/>
            <family val="3"/>
            <charset val="134"/>
          </rPr>
          <t>备注调整原因</t>
        </r>
      </text>
    </comment>
    <comment ref="AQ53" authorId="2" shapeId="0" xr:uid="{AB3A1298-E449-42EF-9A0A-649C2E324E3C}">
      <text>
        <r>
          <rPr>
            <b/>
            <sz val="9"/>
            <color indexed="81"/>
            <rFont val="宋体"/>
            <family val="3"/>
            <charset val="134"/>
          </rPr>
          <t>1. balance
2. performaer
3. scepe enlarge
4. lowest
5. risk
6. 稀缺性
7. promote</t>
        </r>
      </text>
    </comment>
    <comment ref="X67" authorId="2" shapeId="0" xr:uid="{130CB1CF-7461-4767-89C9-7816195DE7A3}">
      <text>
        <r>
          <rPr>
            <b/>
            <sz val="9"/>
            <color indexed="81"/>
            <rFont val="宋体"/>
            <family val="3"/>
            <charset val="134"/>
          </rPr>
          <t>再看看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tc={C8ADA101-ED2D-4F3B-91F0-E90A5BB240F6}</author>
  </authors>
  <commentList>
    <comment ref="I15" authorId="0" shapeId="0" xr:uid="{C8ADA101-ED2D-4F3B-91F0-E90A5BB240F6}">
      <text>
        <t>[线程批注]
你的Excel版本可读取此线程批注; 但如果在更新版本的Excel中打开文件，则对批注所作的任何改动都将被删除。了解详细信息: https://go.microsoft.com/fwlink/?linkid=870924
注释:
    去掉Band 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Zhang, Huifen (RGC/AD-HRSP2)</author>
    <author>Ji Wen (BSH GHR-PXCP2)</author>
    <author>Hu Jun (BSH FLCCh-PD)</author>
  </authors>
  <commentList>
    <comment ref="L1" authorId="0" shapeId="0" xr:uid="{1A4A8057-31F2-4A5B-92E2-384F683CB873}">
      <text>
        <r>
          <rPr>
            <b/>
            <sz val="9"/>
            <color indexed="81"/>
            <rFont val="Tahoma"/>
            <family val="2"/>
          </rPr>
          <t>1 GE3/Band D
2 Workplan
3 Sales+Livestreaming
4 CS Group 2/3
5 CS technican+telesales
6 Blue collar
7 Consellor</t>
        </r>
      </text>
    </comment>
    <comment ref="AN1" authorId="1" shapeId="0" xr:uid="{8B003378-E197-4CB2-AB1F-E2CAAD93D76D}">
      <text>
        <r>
          <rPr>
            <b/>
            <sz val="9"/>
            <color indexed="81"/>
            <rFont val="宋体"/>
            <family val="3"/>
            <charset val="134"/>
          </rPr>
          <t>Period:202503-202605</t>
        </r>
        <r>
          <rPr>
            <sz val="9"/>
            <color indexed="81"/>
            <rFont val="宋体"/>
            <family val="3"/>
            <charset val="134"/>
          </rPr>
          <t xml:space="preserve">
</t>
        </r>
      </text>
    </comment>
    <comment ref="V40" authorId="2" shapeId="0" xr:uid="{BF00C047-F749-4AB7-ADF3-F96A47E6E33B}">
      <text>
        <r>
          <rPr>
            <b/>
            <sz val="9"/>
            <color indexed="81"/>
            <rFont val="宋体"/>
            <family val="3"/>
            <charset val="134"/>
          </rPr>
          <t>备注调整原因</t>
        </r>
      </text>
    </comment>
    <comment ref="AO46" authorId="2" shapeId="0" xr:uid="{4BF8D19D-D70E-4821-AB58-5DD828028E0B}">
      <text>
        <r>
          <rPr>
            <b/>
            <sz val="9"/>
            <color indexed="81"/>
            <rFont val="宋体"/>
            <family val="3"/>
            <charset val="134"/>
          </rPr>
          <t>1. balance
2. performaer
3. scepe enlarge
4. lowest
5. risk
6. 稀缺性
7. promote</t>
        </r>
      </text>
    </comment>
    <comment ref="V60" authorId="2" shapeId="0" xr:uid="{BEA6847F-2B80-45C5-9781-C772D3133494}">
      <text>
        <r>
          <rPr>
            <b/>
            <sz val="9"/>
            <color indexed="81"/>
            <rFont val="宋体"/>
            <family val="3"/>
            <charset val="134"/>
          </rPr>
          <t>再看看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Zhang, Huifen (RGC/AD-HRSP2)</author>
    <author>Ji Wen (BSH GHR-PXCP2)</author>
    <author>Hu Jun (BSH FLCCh-PD)</author>
  </authors>
  <commentList>
    <comment ref="N2" authorId="0" shapeId="0" xr:uid="{ED1C5A51-7840-440F-A89B-5F4AD946ED0F}">
      <text>
        <r>
          <rPr>
            <b/>
            <sz val="9"/>
            <color indexed="81"/>
            <rFont val="Tahoma"/>
            <family val="2"/>
          </rPr>
          <t>1 GE3/Band D
2 Workplan
3 Sales+Livestreaming
4 CS Group 2/3
5 CS technican+telesales
6 Blue collar
7 Consellor</t>
        </r>
      </text>
    </comment>
    <comment ref="AP2" authorId="1" shapeId="0" xr:uid="{AC1D908B-3F1C-4198-B7C5-565AA86BED0E}">
      <text>
        <r>
          <rPr>
            <b/>
            <sz val="9"/>
            <color indexed="81"/>
            <rFont val="宋体"/>
            <family val="3"/>
            <charset val="134"/>
          </rPr>
          <t>Period:202503-202605</t>
        </r>
        <r>
          <rPr>
            <sz val="9"/>
            <color indexed="81"/>
            <rFont val="宋体"/>
            <family val="3"/>
            <charset val="134"/>
          </rPr>
          <t xml:space="preserve">
</t>
        </r>
      </text>
    </comment>
    <comment ref="AQ7" authorId="2" shapeId="0" xr:uid="{454D69F4-CD38-456A-83F5-999338393898}">
      <text>
        <r>
          <rPr>
            <b/>
            <sz val="9"/>
            <color indexed="81"/>
            <rFont val="宋体"/>
            <family val="3"/>
            <charset val="134"/>
          </rPr>
          <t>1. balance
2. performaer
3. scepe enlarge
4. lowest
5. risk
6. 稀缺性
7. promote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Zhang, Huifen (RGC/AD-HRSP2)</author>
    <author>Ji Wen (BSH GHR-PXCP2)</author>
    <author>Hu Jun (BSH FLCCh-PD)</author>
  </authors>
  <commentList>
    <comment ref="O1" authorId="0" shapeId="0" xr:uid="{C020A1FA-ECAD-4033-BA1A-C8A387D3E150}">
      <text>
        <r>
          <rPr>
            <b/>
            <sz val="9"/>
            <color indexed="81"/>
            <rFont val="Tahoma"/>
            <family val="2"/>
          </rPr>
          <t>1 GE3/Band D
2 Workplan
3 Sales+Livestreaming
4 CS Group 2/3
5 CS technican+telesales
6 Blue collar
7 Consellor</t>
        </r>
      </text>
    </comment>
    <comment ref="AQ1" authorId="1" shapeId="0" xr:uid="{848B5315-BF1C-45BD-93C7-E77057E3FACE}">
      <text>
        <r>
          <rPr>
            <b/>
            <sz val="9"/>
            <color indexed="81"/>
            <rFont val="宋体"/>
            <family val="3"/>
            <charset val="134"/>
          </rPr>
          <t>Period:202503-202605</t>
        </r>
        <r>
          <rPr>
            <sz val="9"/>
            <color indexed="81"/>
            <rFont val="宋体"/>
            <family val="3"/>
            <charset val="134"/>
          </rPr>
          <t xml:space="preserve">
</t>
        </r>
      </text>
    </comment>
    <comment ref="Y61" authorId="2" shapeId="0" xr:uid="{3B375249-6B26-4C9F-8FF3-6B7F4242A2B2}">
      <text>
        <r>
          <rPr>
            <b/>
            <sz val="9"/>
            <color indexed="81"/>
            <rFont val="宋体"/>
            <family val="3"/>
            <charset val="134"/>
          </rPr>
          <t>再看看</t>
        </r>
      </text>
    </comment>
    <comment ref="AR108" authorId="2" shapeId="0" xr:uid="{8A8D85D0-E7C8-4D8A-ACD2-59BC73F22437}">
      <text>
        <r>
          <rPr>
            <b/>
            <sz val="9"/>
            <color indexed="81"/>
            <rFont val="宋体"/>
            <family val="3"/>
            <charset val="134"/>
          </rPr>
          <t>1. balance
2. performaer
3. scepe enlarge
4. lowest
5. risk
6. 稀缺性
7. promote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Zhang, Huifen (RGC/AD-HRSP2)</author>
    <author>Ji Wen (BSH GHR-PXCP2)</author>
  </authors>
  <commentList>
    <comment ref="L8" authorId="0" shapeId="0" xr:uid="{69E3F94E-704D-4A84-B68F-3DA40390F291}">
      <text>
        <r>
          <rPr>
            <b/>
            <sz val="9"/>
            <color indexed="81"/>
            <rFont val="Tahoma"/>
            <family val="2"/>
          </rPr>
          <t>1 GE3/Band D
2 Workplan
3 Sales+Livestreaming
4 CS Group 2/3
5 CS technican+telesales
6 Blue collar
7 Consellor</t>
        </r>
      </text>
    </comment>
    <comment ref="AN8" authorId="1" shapeId="0" xr:uid="{56BC0118-FB96-4860-A7A5-44F24384F07C}">
      <text>
        <r>
          <rPr>
            <b/>
            <sz val="9"/>
            <color indexed="81"/>
            <rFont val="宋体"/>
            <family val="3"/>
            <charset val="134"/>
          </rPr>
          <t>Period:202503-202605</t>
        </r>
        <r>
          <rPr>
            <sz val="9"/>
            <color indexed="81"/>
            <rFont val="宋体"/>
            <family val="3"/>
            <charset val="134"/>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<sst xmlns="http://schemas.openxmlformats.org/spreadsheetml/2006/main" count="66980" uniqueCount="2729">
  <si>
    <t>Current:202606</t>
  </si>
  <si>
    <t>New: 202607</t>
  </si>
  <si>
    <t>Pers.no.</t>
  </si>
  <si>
    <t>Name_C</t>
  </si>
  <si>
    <t>Name_E</t>
  </si>
  <si>
    <t>Subgroup</t>
  </si>
  <si>
    <t>Area</t>
  </si>
  <si>
    <t>Subarea</t>
  </si>
  <si>
    <t>Dept.</t>
  </si>
  <si>
    <t>Cost ctr</t>
  </si>
  <si>
    <t xml:space="preserve">Join date </t>
  </si>
  <si>
    <t>Job</t>
  </si>
  <si>
    <t>Position</t>
  </si>
  <si>
    <t>Band Level</t>
  </si>
  <si>
    <t>Workplan type</t>
  </si>
  <si>
    <t>2025 Performance Level</t>
  </si>
  <si>
    <t xml:space="preserve"> Basic salary </t>
  </si>
  <si>
    <t>①
Merit increase %</t>
  </si>
  <si>
    <t>Merit Increase amount</t>
  </si>
  <si>
    <t xml:space="preserve">② 
Equity Increase%
</t>
  </si>
  <si>
    <t>Equity Increase
amount</t>
  </si>
  <si>
    <r>
      <t>Total recommended Increase % 
(</t>
    </r>
    <r>
      <rPr>
        <sz val="12"/>
        <color theme="1"/>
        <rFont val="宋体"/>
        <family val="3"/>
        <charset val="134"/>
      </rPr>
      <t>①</t>
    </r>
    <r>
      <rPr>
        <sz val="12"/>
        <color theme="1"/>
        <rFont val="Arial"/>
        <family val="2"/>
      </rPr>
      <t>+</t>
    </r>
    <r>
      <rPr>
        <sz val="12"/>
        <color theme="1"/>
        <rFont val="宋体"/>
        <family val="3"/>
        <charset val="134"/>
      </rPr>
      <t>②</t>
    </r>
    <r>
      <rPr>
        <sz val="12"/>
        <color theme="1"/>
        <rFont val="Arial"/>
        <family val="2"/>
      </rPr>
      <t>)</t>
    </r>
  </si>
  <si>
    <t>Total Recommended Increase amount</t>
  </si>
  <si>
    <t>Recommended new basic salary</t>
  </si>
  <si>
    <r>
      <t xml:space="preserve">Adjutsed basic salary
</t>
    </r>
    <r>
      <rPr>
        <b/>
        <u val="singleAccounting"/>
        <sz val="12"/>
        <color theme="9"/>
        <rFont val="Arial"/>
        <family val="2"/>
      </rPr>
      <t>(input by DH)</t>
    </r>
  </si>
  <si>
    <t>Adjutsed increased/decreased basic salary by DH</t>
  </si>
  <si>
    <t xml:space="preserve">Adjusted basic increase/decreased % by DH </t>
  </si>
  <si>
    <t xml:space="preserve">Adjustment range reference </t>
  </si>
  <si>
    <t>Promotion or demotion</t>
  </si>
  <si>
    <t>New position title</t>
  </si>
  <si>
    <t>New band</t>
  </si>
  <si>
    <t>③
Promotion increase/Demotion decrease %
(±5%-±20%)</t>
  </si>
  <si>
    <t>Promotion increase/Demotion decrease amount</t>
  </si>
  <si>
    <t xml:space="preserve">Final new basic salary 
</t>
  </si>
  <si>
    <t>Final increase/decrease amount</t>
  </si>
  <si>
    <t>Final increase/decrease rate</t>
  </si>
  <si>
    <t>Pay months</t>
  </si>
  <si>
    <t>Monthly allowance/bonus</t>
  </si>
  <si>
    <t>Monthly Car Allowance</t>
  </si>
  <si>
    <t xml:space="preserve">Other income(e.g.:festival bonus)
</t>
  </si>
  <si>
    <t>Annual target cash</t>
  </si>
  <si>
    <t>2024 Performance Level</t>
  </si>
  <si>
    <t>Disciplinary Records</t>
  </si>
  <si>
    <t>Justifications by DH</t>
  </si>
  <si>
    <t>HR Remark</t>
  </si>
  <si>
    <t>Responsible ASR Manager</t>
  </si>
  <si>
    <t>Responsible ASR HRBP</t>
  </si>
  <si>
    <t>PY</t>
  </si>
  <si>
    <t>85% of LMW (for Technician/Counsellor)</t>
  </si>
  <si>
    <t>Editable column 1</t>
  </si>
  <si>
    <t>Editable column 2</t>
  </si>
  <si>
    <t>Editable column 3</t>
  </si>
  <si>
    <t>黄 岚萍</t>
  </si>
  <si>
    <t>Huang Lanping</t>
  </si>
  <si>
    <t>Indirect Active</t>
  </si>
  <si>
    <t>OP</t>
  </si>
  <si>
    <t>SNa-PS</t>
  </si>
  <si>
    <t>390400</t>
  </si>
  <si>
    <t>Expert (CN)</t>
  </si>
  <si>
    <t>BAND B</t>
  </si>
  <si>
    <t>Wang Ning（15001553）</t>
  </si>
  <si>
    <t>Li Mingzhe（15018080）</t>
  </si>
  <si>
    <t>Zhao Chujun</t>
  </si>
  <si>
    <t>薛 挺</t>
  </si>
  <si>
    <t>Xue Ting</t>
  </si>
  <si>
    <t>Functional Specialist</t>
  </si>
  <si>
    <t>BAND A6</t>
  </si>
  <si>
    <t>SNa</t>
  </si>
  <si>
    <t>柏 正曹</t>
  </si>
  <si>
    <t>Bo Zhengcao</t>
  </si>
  <si>
    <t>FCGNa</t>
  </si>
  <si>
    <t>FCGNa-VVP</t>
  </si>
  <si>
    <t>330404</t>
  </si>
  <si>
    <t>Workshop Leader</t>
  </si>
  <si>
    <t>Head of FCGNa-VVP</t>
  </si>
  <si>
    <t>Miao Siyuan（15005811）</t>
  </si>
  <si>
    <t>Zhu Qianqian（11016705）</t>
  </si>
  <si>
    <t>蔡 凯健</t>
  </si>
  <si>
    <t>Cai Kaijian</t>
  </si>
  <si>
    <t>FCGNa-VVE</t>
  </si>
  <si>
    <t>Supervisor</t>
  </si>
  <si>
    <t>Head of Engineering Ventilation</t>
  </si>
  <si>
    <t>符 卫卫</t>
  </si>
  <si>
    <t>Fu Weiwei</t>
  </si>
  <si>
    <t>Project Manager</t>
  </si>
  <si>
    <t>李 超</t>
  </si>
  <si>
    <t>Li Chao</t>
  </si>
  <si>
    <t>Senior Engineer</t>
  </si>
  <si>
    <t>Senior Electrical Engineer</t>
  </si>
  <si>
    <t>BAND A5</t>
  </si>
  <si>
    <t>刘 文涛</t>
  </si>
  <si>
    <t>Liu Wentao</t>
  </si>
  <si>
    <t>王 长德</t>
  </si>
  <si>
    <t>Wang Changde</t>
  </si>
  <si>
    <t>330408</t>
  </si>
  <si>
    <t>Painting Functional Specialist</t>
  </si>
  <si>
    <t>武 松</t>
  </si>
  <si>
    <t>Wu Song</t>
  </si>
  <si>
    <t>FCGNa-VVM</t>
  </si>
  <si>
    <t>330204</t>
  </si>
  <si>
    <t>Head of FCGNa-VVM</t>
  </si>
  <si>
    <t>张 民强</t>
  </si>
  <si>
    <t>Zhang Minqiang</t>
  </si>
  <si>
    <t>周 金贵</t>
  </si>
  <si>
    <t>Zhou Jingui</t>
  </si>
  <si>
    <t>Engineer</t>
  </si>
  <si>
    <t>Project Engineer</t>
  </si>
  <si>
    <t>BAND A4</t>
  </si>
  <si>
    <t>朱 菊香</t>
  </si>
  <si>
    <t>Zhu Juxiang</t>
  </si>
  <si>
    <t>Senior Specialist</t>
  </si>
  <si>
    <t>Senior IE Specialist</t>
  </si>
  <si>
    <t>Promotion</t>
  </si>
  <si>
    <t>Function specialist</t>
  </si>
  <si>
    <t>A6</t>
  </si>
  <si>
    <t>Good performance and high competence</t>
  </si>
  <si>
    <t>江 兵</t>
  </si>
  <si>
    <t>Jiang Bing</t>
  </si>
  <si>
    <t>FCGNa-VCP</t>
  </si>
  <si>
    <t>330405</t>
  </si>
  <si>
    <t>Head of FCGNa-VCP</t>
  </si>
  <si>
    <t>Liu Haigang（15013255）</t>
  </si>
  <si>
    <t>蒋 莹</t>
  </si>
  <si>
    <t>Jiang Ying</t>
  </si>
  <si>
    <t>FCGNa-VCE</t>
  </si>
  <si>
    <t>Only focus on route tasks, lack of innovation and new product maturity improvement</t>
  </si>
  <si>
    <t>Less responsibility compare with job level</t>
  </si>
  <si>
    <t xml:space="preserve"> recommend increasing but propose zero increase</t>
  </si>
  <si>
    <t>刘 栋</t>
  </si>
  <si>
    <t>Liu Dong</t>
  </si>
  <si>
    <t>Head of FCGNa-VCE</t>
  </si>
  <si>
    <t>1. In 2025, he achieved an 11% reduction in cooker SPC and cut silicone usage by 50%.
2. As a supervisor, his salary is the lowest in the team, so I need to catch up appropriately.</t>
  </si>
  <si>
    <t>Good performers with relatively lower salary</t>
  </si>
  <si>
    <t xml:space="preserve"> exceed +/-20% adjustment</t>
  </si>
  <si>
    <t>&gt;20</t>
  </si>
  <si>
    <t>马 爱军</t>
  </si>
  <si>
    <t>Ma Aijun</t>
  </si>
  <si>
    <t>FCGNa-VCM</t>
  </si>
  <si>
    <t>Head of FCGNa-VCM</t>
  </si>
  <si>
    <t>Low performance as supervisor</t>
  </si>
  <si>
    <t>Low performer</t>
  </si>
  <si>
    <t>张 林波</t>
  </si>
  <si>
    <t>Zhang Linbo</t>
  </si>
  <si>
    <t>330401</t>
  </si>
  <si>
    <t>Press Senior Engineer</t>
  </si>
  <si>
    <t>赵 磊</t>
  </si>
  <si>
    <t>Zhao Lei</t>
  </si>
  <si>
    <t>李 辉祥</t>
  </si>
  <si>
    <t>Li Huixiang</t>
  </si>
  <si>
    <t>330100</t>
  </si>
  <si>
    <t>Manager</t>
  </si>
  <si>
    <t>Chen Chao（15005032）</t>
  </si>
  <si>
    <t>刘 海刚</t>
  </si>
  <si>
    <t>Liu Haigang</t>
  </si>
  <si>
    <t>FCGNa-VC</t>
  </si>
  <si>
    <t>Head of Value Stream Cooktop</t>
  </si>
  <si>
    <t>C</t>
  </si>
  <si>
    <t>缪 思远</t>
  </si>
  <si>
    <t>Miao Siyuan</t>
  </si>
  <si>
    <t>FCGNa-VV</t>
  </si>
  <si>
    <t>Head of Value Stream Ventilation</t>
  </si>
  <si>
    <t>孙 超</t>
  </si>
  <si>
    <t>Sun Chao</t>
  </si>
  <si>
    <t>Senior Testing and Programming Engineer</t>
  </si>
  <si>
    <t>张 利利</t>
  </si>
  <si>
    <t>Zhang Lili</t>
  </si>
  <si>
    <t>陈 邢逸</t>
  </si>
  <si>
    <t>Chen Xingyi</t>
  </si>
  <si>
    <t>FEDNa</t>
  </si>
  <si>
    <t>FEDNa-MEP</t>
  </si>
  <si>
    <t>370200</t>
  </si>
  <si>
    <t>Process Engineer</t>
  </si>
  <si>
    <t>Ding Xudong（15000307）</t>
  </si>
  <si>
    <t>Xu Lan（11013544）</t>
  </si>
  <si>
    <t>方 红祥</t>
  </si>
  <si>
    <t>Fang Hongxiang</t>
  </si>
  <si>
    <t>FEDNa-MEM</t>
  </si>
  <si>
    <t>370201</t>
  </si>
  <si>
    <t>Head of Mechanical Support</t>
  </si>
  <si>
    <t>Internal balance</t>
  </si>
  <si>
    <t>&lt;20</t>
  </si>
  <si>
    <t>何 磊</t>
  </si>
  <si>
    <t>He Lei</t>
  </si>
  <si>
    <t>FEDNa-V2</t>
  </si>
  <si>
    <t>370400</t>
  </si>
  <si>
    <t>Head of FEDNa-V2</t>
  </si>
  <si>
    <t>李 新华</t>
  </si>
  <si>
    <t>Li Xinhua</t>
  </si>
  <si>
    <t>FEDNa-ME</t>
  </si>
  <si>
    <t>Head of Manufacturing Engineering</t>
  </si>
  <si>
    <t>刘 继萍</t>
  </si>
  <si>
    <t>Liu Jiping</t>
  </si>
  <si>
    <t>Senior Process Engineer</t>
  </si>
  <si>
    <t>Rounding</t>
  </si>
  <si>
    <t>刘 彦达</t>
  </si>
  <si>
    <t>Liu Yanda</t>
  </si>
  <si>
    <t>Electrical Engineer</t>
  </si>
  <si>
    <t>senior engineer</t>
  </si>
  <si>
    <t>A5</t>
  </si>
  <si>
    <t>陆 彬</t>
  </si>
  <si>
    <t>Lu Bin</t>
  </si>
  <si>
    <t>Associate Expert (CN)</t>
  </si>
  <si>
    <t>Associate Expert (C)</t>
  </si>
  <si>
    <t>钱 山杰</t>
  </si>
  <si>
    <t>Qian Shanjie</t>
  </si>
  <si>
    <t>沈 燕达</t>
  </si>
  <si>
    <t>Shen Yanda</t>
  </si>
  <si>
    <t>Senior Equipment Engineer</t>
  </si>
  <si>
    <t>孙 毅</t>
  </si>
  <si>
    <t>Sun Yi</t>
  </si>
  <si>
    <t>370404</t>
  </si>
  <si>
    <t>Production Engineer</t>
  </si>
  <si>
    <t>王 飞</t>
  </si>
  <si>
    <t>Wang Fei</t>
  </si>
  <si>
    <t>FEDNa-FS</t>
  </si>
  <si>
    <t>370100</t>
  </si>
  <si>
    <t>Coordinator</t>
  </si>
  <si>
    <t>TPM Coordinator</t>
  </si>
  <si>
    <t>王 鲜</t>
  </si>
  <si>
    <t>Wang Xian</t>
  </si>
  <si>
    <t>夏 邦猛</t>
  </si>
  <si>
    <t>Xia Bangmeng</t>
  </si>
  <si>
    <t>徐 擎月</t>
  </si>
  <si>
    <t>Xu Qingyue</t>
  </si>
  <si>
    <t>原 丰霞</t>
  </si>
  <si>
    <t>Yuan Fengxia</t>
  </si>
  <si>
    <t>Left/will leave/retire soon</t>
  </si>
  <si>
    <t>张 来翔</t>
  </si>
  <si>
    <t>Zhang Laixiang</t>
  </si>
  <si>
    <t>Head of FEDNa-MEP</t>
  </si>
  <si>
    <t>Good performance/talent</t>
  </si>
  <si>
    <t>赵 斌</t>
  </si>
  <si>
    <t>Zhao Bin</t>
  </si>
  <si>
    <t>FEDNa-V1</t>
  </si>
  <si>
    <t>370402</t>
  </si>
  <si>
    <t>董 小语</t>
  </si>
  <si>
    <t>Dong Xiaoyu</t>
  </si>
  <si>
    <t>SNa-ES</t>
  </si>
  <si>
    <t>290125</t>
  </si>
  <si>
    <t>Senior EHS Engineer</t>
  </si>
  <si>
    <t>Yao Da (15022352)</t>
  </si>
  <si>
    <t>黄 丽华</t>
  </si>
  <si>
    <t>Huang Lihua</t>
  </si>
  <si>
    <t>马 航帆</t>
  </si>
  <si>
    <t>Ma Hangfan</t>
  </si>
  <si>
    <t>徐 萍</t>
  </si>
  <si>
    <t>Xu Ping</t>
  </si>
  <si>
    <t>EHS Engineer</t>
  </si>
  <si>
    <t>于 涛</t>
  </si>
  <si>
    <t>Yu Tao</t>
  </si>
  <si>
    <t>张 万良</t>
  </si>
  <si>
    <t>Zhang Wanliang</t>
  </si>
  <si>
    <t>张 云静</t>
  </si>
  <si>
    <t>Zhang Yunjing</t>
  </si>
  <si>
    <t>陈 超</t>
  </si>
  <si>
    <t>Chen Chao</t>
  </si>
  <si>
    <t>FLCNa</t>
  </si>
  <si>
    <t>FLCNa-MEA</t>
  </si>
  <si>
    <t>340200</t>
  </si>
  <si>
    <t>Injection Functional Specialist</t>
  </si>
  <si>
    <t>Hu Jun（51202067）</t>
  </si>
  <si>
    <t>Mo Xiaohong（11005372）</t>
  </si>
  <si>
    <t>桂 如刚</t>
  </si>
  <si>
    <t>Gui Rugang</t>
  </si>
  <si>
    <t>FLCNa-MEF</t>
  </si>
  <si>
    <t>韩 业康</t>
  </si>
  <si>
    <t>Han Yekang</t>
  </si>
  <si>
    <t>very professional PLC engineer, lower salary</t>
  </si>
  <si>
    <t>胡 邦国</t>
  </si>
  <si>
    <t>Hu Bangguo</t>
  </si>
  <si>
    <t>Less responsibility compare with job level with relative low performance</t>
  </si>
  <si>
    <t>纪 锡林</t>
  </si>
  <si>
    <t>Ji Xilin</t>
  </si>
  <si>
    <t>Head of Assembly</t>
  </si>
  <si>
    <t>贾 大勇</t>
  </si>
  <si>
    <t>Jia Dayong</t>
  </si>
  <si>
    <t>FLCNa-ME</t>
  </si>
  <si>
    <t>李 言东</t>
  </si>
  <si>
    <t>Li Yandong</t>
  </si>
  <si>
    <t>Assembly Process Engineer</t>
  </si>
  <si>
    <t>Senior Assembly Process Engineer</t>
  </si>
  <si>
    <t>Very positive feedback from VS and high potential in assembly team，combined with promotion</t>
  </si>
  <si>
    <t>Combined with promotion</t>
  </si>
  <si>
    <t>林 文森</t>
  </si>
  <si>
    <t>Lin Wensen</t>
  </si>
  <si>
    <t>Junior Engineer</t>
  </si>
  <si>
    <t>BAND A3</t>
  </si>
  <si>
    <t>NA</t>
  </si>
  <si>
    <t>马 广义</t>
  </si>
  <si>
    <t>Ma Guangyi</t>
  </si>
  <si>
    <t>Senior Manufacturing Engineer</t>
  </si>
  <si>
    <t>Excellent performance in laser welding relocation。同时兼任FLCNa,FLCCh 两家工厂的内筒激光焊接</t>
  </si>
  <si>
    <t>Significantly enlarged responsibilities with proven performance</t>
  </si>
  <si>
    <t>马 维静</t>
  </si>
  <si>
    <t>Ma Weijing</t>
  </si>
  <si>
    <t>FLCNa-MEM</t>
  </si>
  <si>
    <t>340433</t>
  </si>
  <si>
    <t>石 曙曙</t>
  </si>
  <si>
    <t>Shi Shushu</t>
  </si>
  <si>
    <t>Automation Engineer</t>
  </si>
  <si>
    <t>Senior Automation Engineer</t>
  </si>
  <si>
    <t>Testing expert: critical and urgently needed in the factory, combined with promotion.</t>
  </si>
  <si>
    <t>孙 荣华</t>
  </si>
  <si>
    <t>Sun Ronghua</t>
  </si>
  <si>
    <t>Senior Injection Engineer</t>
  </si>
  <si>
    <t>王 兴春</t>
  </si>
  <si>
    <t>Wang Xingchun</t>
  </si>
  <si>
    <t>Senior Mould Managment Engineer</t>
  </si>
  <si>
    <t>王 雪松</t>
  </si>
  <si>
    <t>Wang Xuesong</t>
  </si>
  <si>
    <t>Testing Engineer</t>
  </si>
  <si>
    <t>Leave BSH in July</t>
  </si>
  <si>
    <t>吴 惟一</t>
  </si>
  <si>
    <t>Wu Weiyi</t>
  </si>
  <si>
    <t>邢 建</t>
  </si>
  <si>
    <t>Xing Jian</t>
  </si>
  <si>
    <t>徐 云飞</t>
  </si>
  <si>
    <t>Xu Yunfei</t>
  </si>
  <si>
    <t>杨 园园</t>
  </si>
  <si>
    <t>Yang Yuanyuan</t>
  </si>
  <si>
    <t>禹 大成</t>
  </si>
  <si>
    <t>Yu Dacheng</t>
  </si>
  <si>
    <t>Head of Pre-Fabrication</t>
  </si>
  <si>
    <t>张 健</t>
  </si>
  <si>
    <t>Zhang Jian</t>
  </si>
  <si>
    <t>Head of Maintenance</t>
  </si>
  <si>
    <t>朱 和伟</t>
  </si>
  <si>
    <t>Zhu Hewei</t>
  </si>
  <si>
    <t>Tooling Engineer</t>
  </si>
  <si>
    <t>critical position in Mold with excellence performance in localization</t>
  </si>
  <si>
    <t>Top critical position/player</t>
  </si>
  <si>
    <t>朱 庆棚</t>
  </si>
  <si>
    <t>Zhu Qingpeng</t>
  </si>
  <si>
    <t>Senior Assembly Engineer</t>
  </si>
  <si>
    <t>Excellent performance in India SKD project and new line rampup</t>
  </si>
  <si>
    <t>朱 小忠</t>
  </si>
  <si>
    <t>Zhu Xiaozhong</t>
  </si>
  <si>
    <t>胡 军</t>
  </si>
  <si>
    <t>Hu Jun</t>
  </si>
  <si>
    <t>340100</t>
  </si>
  <si>
    <t>Director</t>
  </si>
  <si>
    <t>BAND C</t>
  </si>
  <si>
    <t>higher salary within same level in the factory</t>
  </si>
  <si>
    <t>Jiang Xiujuan（11012739）</t>
  </si>
  <si>
    <t>郎 力</t>
  </si>
  <si>
    <t>Lang Li</t>
  </si>
  <si>
    <t>FLCNa-V2</t>
  </si>
  <si>
    <t>Head of FLCNa-V2</t>
  </si>
  <si>
    <t xml:space="preserve">lead new VS with proven performance </t>
  </si>
  <si>
    <t>Enlarged responsibilities with proven performance</t>
  </si>
  <si>
    <t>钱 荣兵</t>
  </si>
  <si>
    <t>Qian Rongbing</t>
  </si>
  <si>
    <t>Senior Production Engineer</t>
  </si>
  <si>
    <t>孙 秀建</t>
  </si>
  <si>
    <t>Sun Xiujian</t>
  </si>
  <si>
    <t>姚 雷雷</t>
  </si>
  <si>
    <t>Yao Leilei</t>
  </si>
  <si>
    <t>FLCNa-VF</t>
  </si>
  <si>
    <t>Head of FLCNa-VF</t>
  </si>
  <si>
    <t>enlarged responsibilities with CP management</t>
  </si>
  <si>
    <t>叶 友军</t>
  </si>
  <si>
    <t>Ye Youjun</t>
  </si>
  <si>
    <t>enlarged responsibilities, add BPS management</t>
  </si>
  <si>
    <t>张 辉宇</t>
  </si>
  <si>
    <t>Zhang Huiyu</t>
  </si>
  <si>
    <t>FLCNa-V1</t>
  </si>
  <si>
    <t>Head of FLCNa-V1</t>
  </si>
  <si>
    <t>took VS head with excellent performance. Lower salary.</t>
  </si>
  <si>
    <t>王 毅</t>
  </si>
  <si>
    <t>Wang Yi</t>
  </si>
  <si>
    <t>CN/OP-RMNG</t>
  </si>
  <si>
    <t>290104</t>
  </si>
  <si>
    <t>6.96%-10.44%</t>
  </si>
  <si>
    <t>Chen Lianrong（15022534）</t>
  </si>
  <si>
    <t>Wu Ellen</t>
  </si>
  <si>
    <t>陈 海宁</t>
  </si>
  <si>
    <t>Chen Haining</t>
  </si>
  <si>
    <t>CN/OP-RMNF</t>
  </si>
  <si>
    <t>290300</t>
  </si>
  <si>
    <t>MEP Engineer</t>
  </si>
  <si>
    <t>4.24%-6.36%</t>
  </si>
  <si>
    <t>葛 加国</t>
  </si>
  <si>
    <t>Ge Jiaguo</t>
  </si>
  <si>
    <t>Shift Leader</t>
  </si>
  <si>
    <t>Security Shift Leader</t>
  </si>
  <si>
    <t>0.00%-0.00%</t>
  </si>
  <si>
    <t>罗 慧</t>
  </si>
  <si>
    <t>Luo Hui</t>
  </si>
  <si>
    <t>Specialist</t>
  </si>
  <si>
    <t>2.99%-4.49%</t>
  </si>
  <si>
    <t>1.Optimized RMN internal purchasing process
2.Frame contract utility rate is top 3
3.SC order follow up professionally.</t>
  </si>
  <si>
    <t>Good performers with extremely lower salary</t>
  </si>
  <si>
    <t>申 彧</t>
  </si>
  <si>
    <t>Shen Yu</t>
  </si>
  <si>
    <t>Civil Engineer</t>
  </si>
  <si>
    <t>盛 忠明</t>
  </si>
  <si>
    <t>Sheng Zhongming</t>
  </si>
  <si>
    <t>臧 伟</t>
  </si>
  <si>
    <t>Zang Wei</t>
  </si>
  <si>
    <t>DDC Engineer</t>
  </si>
  <si>
    <t>2.00%-3.00%</t>
  </si>
  <si>
    <t>张 宏权</t>
  </si>
  <si>
    <t>Zhang Hongquan</t>
  </si>
  <si>
    <t>2.40%-3.60%</t>
  </si>
  <si>
    <t>1.Took over additional management work for special equipment, with excellent on-site management and implementation.</t>
  </si>
  <si>
    <t>章 彬彬</t>
  </si>
  <si>
    <t>Zhang Binbin</t>
  </si>
  <si>
    <t>Senior Civil Engineer</t>
  </si>
  <si>
    <t>郑 玉阳</t>
  </si>
  <si>
    <t>Zheng Yuyang</t>
  </si>
  <si>
    <t>Senior Facility Engineer</t>
  </si>
  <si>
    <t>6.16%-9.24%</t>
  </si>
  <si>
    <t>Functional specialist</t>
  </si>
  <si>
    <t>Good performance and high potential</t>
  </si>
  <si>
    <t>宗 楚玉</t>
  </si>
  <si>
    <t>Zong Chuyu</t>
  </si>
  <si>
    <t>李 蕾</t>
  </si>
  <si>
    <t>Li Lei</t>
  </si>
  <si>
    <t>SNa-SC4</t>
  </si>
  <si>
    <t>SNa-SC4MP</t>
  </si>
  <si>
    <t>390501</t>
  </si>
  <si>
    <t>Planner</t>
  </si>
  <si>
    <t>Material Planner</t>
  </si>
  <si>
    <t>Zhou Chuancui（1520041）</t>
  </si>
  <si>
    <t>Shao Xiao（11018043）</t>
  </si>
  <si>
    <t>Cheng Cheng</t>
  </si>
  <si>
    <t>刘 超</t>
  </si>
  <si>
    <t>Liu Chao</t>
  </si>
  <si>
    <t>SNa-SC4MS</t>
  </si>
  <si>
    <t>阮 婷</t>
  </si>
  <si>
    <t>Ruan Ting</t>
  </si>
  <si>
    <t>SNa-SC4ME</t>
  </si>
  <si>
    <t>Senior Planner</t>
  </si>
  <si>
    <t>Senior Material Planner</t>
  </si>
  <si>
    <t>2.40%-3.61%</t>
  </si>
  <si>
    <t>申 萍</t>
  </si>
  <si>
    <t>Shen Ping</t>
  </si>
  <si>
    <t>SNa-SC4MX</t>
  </si>
  <si>
    <t>Head of SNa-SC4MX</t>
  </si>
  <si>
    <t>王 听听</t>
  </si>
  <si>
    <t>Wang Tingting</t>
  </si>
  <si>
    <t>SNa-SC4MM</t>
  </si>
  <si>
    <t>Material planner</t>
  </si>
  <si>
    <t>吴 晓峰</t>
  </si>
  <si>
    <t>Wu Xiaofeng</t>
  </si>
  <si>
    <t>Senior Material Specialist</t>
  </si>
  <si>
    <t>杨 小波</t>
  </si>
  <si>
    <t>Yang Xiaobo</t>
  </si>
  <si>
    <t>张 玲玲</t>
  </si>
  <si>
    <t>Zhang Lingling</t>
  </si>
  <si>
    <t>1.	Excellent in managing e-mechanics suppliers, with significant contributions following the MP group consolidation.
2.	Leading SAP solutions in MP – Key deliverables:
	Resolved inaccuracies in FCGNa chemical parts BOM. Collaborated with IT to adjust MRP (excluding stock of 100) to ensure smooth production. This solution is expected to be rolled out to other factories.
	Set up automated email reminders for planners to change MRP controllers from "Series One" to "Phase-out" or "CS" MRP controllers.
3.	Backup speaker role in FEDNa:
	Served as SC MP lead for all new product projects in FEDNa, responsible for parts ordering and risk control.
	Acted as backup for Weiwei, handling all MP-related issues in FEDNa.</t>
  </si>
  <si>
    <t>张 强</t>
  </si>
  <si>
    <t>Zhang Qiang</t>
  </si>
  <si>
    <t>张 琴</t>
  </si>
  <si>
    <t>Zhang Qin</t>
  </si>
  <si>
    <t>Material Planning Specialist</t>
  </si>
  <si>
    <t>周 维维</t>
  </si>
  <si>
    <t>Zhou Weiwei</t>
  </si>
  <si>
    <t>Head of SNa-SC4MM</t>
  </si>
  <si>
    <t>3.20%-4.80%</t>
  </si>
  <si>
    <t>刘 静</t>
  </si>
  <si>
    <t>Liu Jing</t>
  </si>
  <si>
    <t>390500</t>
  </si>
  <si>
    <t>Project Management</t>
  </si>
  <si>
    <t>6.97%-10.45%</t>
  </si>
  <si>
    <t>Cao Xuelian（15020877）</t>
  </si>
  <si>
    <t>曹 雪莲</t>
  </si>
  <si>
    <t>Cao Xuelian</t>
  </si>
  <si>
    <t>Senior Project Manager</t>
  </si>
  <si>
    <t>Pastirmaci Ali Kaan（1600047）</t>
  </si>
  <si>
    <t>蒋 陈君</t>
  </si>
  <si>
    <t>Jiang Rebecca</t>
  </si>
  <si>
    <t>SNa-SC4L</t>
  </si>
  <si>
    <t>390503</t>
  </si>
  <si>
    <t>Head of SNa-SC4L</t>
  </si>
  <si>
    <t>周 宗尚</t>
  </si>
  <si>
    <t>Zhou Zongshang</t>
  </si>
  <si>
    <t>SNa-SC4P</t>
  </si>
  <si>
    <t>390502</t>
  </si>
  <si>
    <t>Head of Supply Fulfillment</t>
  </si>
  <si>
    <t>贾 涛</t>
  </si>
  <si>
    <t>Jia Tao</t>
  </si>
  <si>
    <t>SNa-SC4L2</t>
  </si>
  <si>
    <t>Head of Log. Value Stream FCGNa</t>
  </si>
  <si>
    <t>Jiang Rebecca（15022628）</t>
  </si>
  <si>
    <t>贾 正欢</t>
  </si>
  <si>
    <t>Jia Zhenghuan</t>
  </si>
  <si>
    <t>SNa-SC4LS</t>
  </si>
  <si>
    <t>390505</t>
  </si>
  <si>
    <t>Team Leader</t>
  </si>
  <si>
    <t>Scrapping Management</t>
  </si>
  <si>
    <t>李 桃</t>
  </si>
  <si>
    <t>Li Tao</t>
  </si>
  <si>
    <t>韦 帮金</t>
  </si>
  <si>
    <t>Wei Bangjin</t>
  </si>
  <si>
    <t>Discipline issue</t>
  </si>
  <si>
    <t>赵 雨田</t>
  </si>
  <si>
    <t>Zhao Yutian</t>
  </si>
  <si>
    <t>SNa-SC4L1</t>
  </si>
  <si>
    <t>Head of SNa-SC4L1</t>
  </si>
  <si>
    <t>陈 冬华</t>
  </si>
  <si>
    <t>Chen Donghua</t>
  </si>
  <si>
    <t>Zhou Zongshang（51202404）</t>
  </si>
  <si>
    <t>马 巧珍</t>
  </si>
  <si>
    <t>Ma Qiaozhen</t>
  </si>
  <si>
    <t>2.00%-3.01%</t>
  </si>
  <si>
    <t>望 倩倩</t>
  </si>
  <si>
    <t>Wang Qianqian</t>
  </si>
  <si>
    <t>张 荣</t>
  </si>
  <si>
    <t>Zhang Rong</t>
  </si>
  <si>
    <t>张 艺</t>
  </si>
  <si>
    <t>Zhang Yi</t>
  </si>
  <si>
    <t>Production Planner</t>
  </si>
  <si>
    <t>6.98%-10.46%</t>
  </si>
  <si>
    <t>陈 庆</t>
  </si>
  <si>
    <t>Chen Qing</t>
  </si>
  <si>
    <t>SNa-SC4S</t>
  </si>
  <si>
    <t>390504</t>
  </si>
  <si>
    <t>Ma Ruiming（11007900）</t>
  </si>
  <si>
    <t>陈 夏南</t>
  </si>
  <si>
    <t>Chen Xianan</t>
  </si>
  <si>
    <t>李 彬</t>
  </si>
  <si>
    <t>Li Bin</t>
  </si>
  <si>
    <t>6.97%-10.46%</t>
  </si>
  <si>
    <t>张 新萍</t>
  </si>
  <si>
    <t>Zhang Xinping</t>
  </si>
  <si>
    <t>丁 旭东</t>
  </si>
  <si>
    <t>Ding Xudong</t>
  </si>
  <si>
    <t>Senior Director</t>
  </si>
  <si>
    <t>Head of Factory Electr. Drives Nanjing</t>
  </si>
  <si>
    <t>BAND D</t>
  </si>
  <si>
    <t>Chen Zhijian（11022209）</t>
  </si>
  <si>
    <t>马 元媛</t>
  </si>
  <si>
    <t>Ma Yuanyuan</t>
  </si>
  <si>
    <t>110900</t>
  </si>
  <si>
    <t>Assistant</t>
  </si>
  <si>
    <t>童 志峰</t>
  </si>
  <si>
    <t>Tong Zhifeng</t>
  </si>
  <si>
    <t>SNa-ME</t>
  </si>
  <si>
    <t>390000</t>
  </si>
  <si>
    <t>汪 宁</t>
  </si>
  <si>
    <t>Wang Ning</t>
  </si>
  <si>
    <t>Head of Site Production System Nanjing</t>
  </si>
  <si>
    <t>姚 达</t>
  </si>
  <si>
    <t>Yao Da</t>
  </si>
  <si>
    <t>Head of Environment and Safety</t>
  </si>
  <si>
    <t>BSH RGC Salary Review Year 2026</t>
  </si>
  <si>
    <t>HC% with salary increase</t>
  </si>
  <si>
    <t>Merit budget</t>
  </si>
  <si>
    <t>Promotion HC (&lt;20%)</t>
  </si>
  <si>
    <t>Equity budget</t>
  </si>
  <si>
    <t>Promotion budget_for whole 2026</t>
  </si>
  <si>
    <t>Budget Used</t>
  </si>
  <si>
    <t>Promotion used_July</t>
  </si>
  <si>
    <t>Budget left</t>
  </si>
  <si>
    <t>Promotion budget left</t>
  </si>
  <si>
    <t>For salary decrease/demotion, decreased cost cannot be used to other individuals of the department.</t>
  </si>
  <si>
    <t>Company code</t>
  </si>
  <si>
    <t>Job</t>
    <phoneticPr fontId="0" type="noConversion"/>
  </si>
  <si>
    <t>Final increase/decrease amount</t>
    <phoneticPr fontId="0" type="noConversion"/>
  </si>
  <si>
    <t>Final increase/decrease rate</t>
    <phoneticPr fontId="0" type="noConversion"/>
  </si>
  <si>
    <t>Disciplinary Records</t>
    <phoneticPr fontId="0" type="noConversion"/>
  </si>
  <si>
    <t>CN15</t>
  </si>
  <si>
    <t>RM</t>
  </si>
  <si>
    <t>SC</t>
  </si>
  <si>
    <t>Direct Active</t>
  </si>
  <si>
    <t>370902</t>
  </si>
  <si>
    <t>Hancho</t>
  </si>
  <si>
    <t>BAND A</t>
  </si>
  <si>
    <t>6B</t>
  </si>
  <si>
    <t>370904</t>
  </si>
  <si>
    <t>6A</t>
  </si>
  <si>
    <t>370905</t>
  </si>
  <si>
    <t>Setup</t>
  </si>
  <si>
    <t>5B</t>
  </si>
  <si>
    <t>Worker</t>
  </si>
  <si>
    <t>3C</t>
  </si>
  <si>
    <t>low performer</t>
  </si>
  <si>
    <t>5D</t>
  </si>
  <si>
    <t>5C</t>
  </si>
  <si>
    <t>catch up</t>
  </si>
  <si>
    <t>杨 勇</t>
  </si>
  <si>
    <t>Yang Yong</t>
  </si>
  <si>
    <t>5A</t>
  </si>
  <si>
    <t>team leader</t>
  </si>
  <si>
    <t>Indirect Blue</t>
  </si>
  <si>
    <t>Clerk</t>
  </si>
  <si>
    <t>370903</t>
  </si>
  <si>
    <t>Written Warningx1</t>
  </si>
  <si>
    <t>Data Process</t>
  </si>
  <si>
    <t>王 磊</t>
  </si>
  <si>
    <t>Wang Lei</t>
  </si>
  <si>
    <t>Senior Technician</t>
  </si>
  <si>
    <t>6C</t>
  </si>
  <si>
    <t>Technician</t>
  </si>
  <si>
    <t>Mechatronics Technician</t>
  </si>
  <si>
    <t>4C</t>
  </si>
  <si>
    <t>Equipment Management</t>
  </si>
  <si>
    <t>Equipment Keeper</t>
  </si>
  <si>
    <t>Lathe</t>
  </si>
  <si>
    <t>3D</t>
  </si>
  <si>
    <t>3B</t>
  </si>
  <si>
    <t>Jumper</t>
  </si>
  <si>
    <t>370906</t>
  </si>
  <si>
    <t>3A</t>
  </si>
  <si>
    <t>Wang Yan</t>
  </si>
  <si>
    <t>4B</t>
  </si>
  <si>
    <t>Medium Technician</t>
  </si>
  <si>
    <t>Intermediate Technician</t>
  </si>
  <si>
    <t>A3</t>
  </si>
  <si>
    <t>Tool Maker</t>
  </si>
  <si>
    <t>Mechanician</t>
  </si>
  <si>
    <t>Electrician</t>
  </si>
  <si>
    <t>340943</t>
  </si>
  <si>
    <t/>
  </si>
  <si>
    <t>Lang Li（15002547）</t>
  </si>
  <si>
    <t>Junior Hancho</t>
  </si>
  <si>
    <t>Good performance ,TPT activity to stable OEE 97% in ALS1 IN 2025</t>
  </si>
  <si>
    <t>job adjustment</t>
  </si>
  <si>
    <t>岗位调整</t>
  </si>
  <si>
    <t>Line Leader</t>
  </si>
  <si>
    <t>good performance, OEE reach to target in 6month</t>
  </si>
  <si>
    <t>sick leave over 80h</t>
  </si>
  <si>
    <t>Verbal Warningx1</t>
  </si>
  <si>
    <t>Long absence (e.g.: long leave)</t>
  </si>
  <si>
    <t xml:space="preserve">转马达 </t>
  </si>
  <si>
    <t>WRITTENWAR</t>
  </si>
  <si>
    <t>Production Worker</t>
  </si>
  <si>
    <t xml:space="preserve">约谈 </t>
  </si>
  <si>
    <t>Chen Qin</t>
  </si>
  <si>
    <t>team leader deputy</t>
  </si>
  <si>
    <t>Line Inspector</t>
  </si>
  <si>
    <t>Li Huan</t>
  </si>
  <si>
    <t>李 勇</t>
  </si>
  <si>
    <t>Li Yong</t>
  </si>
  <si>
    <t>刘 杰</t>
  </si>
  <si>
    <t>刘 伟</t>
  </si>
  <si>
    <t>Liu Wei</t>
  </si>
  <si>
    <t>Discipline issue, long absence</t>
  </si>
  <si>
    <t>王 敏</t>
  </si>
  <si>
    <t>Wang Min</t>
  </si>
  <si>
    <t>Repair Worker</t>
  </si>
  <si>
    <t>teamleader</t>
  </si>
  <si>
    <t>took team leader responsibilities with proven performance</t>
  </si>
  <si>
    <t>Xu Jun</t>
  </si>
  <si>
    <t>Xu Yong</t>
  </si>
  <si>
    <t>343941</t>
  </si>
  <si>
    <t>Yao Leilei（15000580）</t>
  </si>
  <si>
    <t>340941</t>
  </si>
  <si>
    <t>Machine Operator</t>
  </si>
  <si>
    <t>Painting Machine Operator</t>
  </si>
  <si>
    <t>Forklift Driver</t>
  </si>
  <si>
    <t>Production Clerk</t>
  </si>
  <si>
    <t>High Skilled Worker</t>
  </si>
  <si>
    <t>Wang Li</t>
  </si>
  <si>
    <t>Wang Rui</t>
  </si>
  <si>
    <t>Wang Wei</t>
  </si>
  <si>
    <t>Zhang Cheng</t>
  </si>
  <si>
    <t>340942</t>
  </si>
  <si>
    <t>Job adjustment</t>
  </si>
  <si>
    <t>Zhang Huiyu（15006800）</t>
  </si>
  <si>
    <t>Li Jie</t>
  </si>
  <si>
    <t>Zhang Hui</t>
  </si>
  <si>
    <t>张 涛</t>
  </si>
  <si>
    <t>Zhang Tao</t>
  </si>
  <si>
    <t>330904</t>
  </si>
  <si>
    <t>Rating 5</t>
  </si>
  <si>
    <t>330903</t>
  </si>
  <si>
    <t>Rating 2</t>
  </si>
  <si>
    <t>330908</t>
  </si>
  <si>
    <t>金 鑫</t>
  </si>
  <si>
    <t>Jin Xin</t>
  </si>
  <si>
    <t>Rating 4</t>
  </si>
  <si>
    <t>Rating 3</t>
  </si>
  <si>
    <t>Li Jing</t>
  </si>
  <si>
    <t>陈 磊</t>
  </si>
  <si>
    <t>Chen Lei</t>
  </si>
  <si>
    <t>陈 晨</t>
  </si>
  <si>
    <t>程 伟</t>
  </si>
  <si>
    <t>Cheng Wei</t>
  </si>
  <si>
    <t>Mechanical Technician</t>
  </si>
  <si>
    <t>Rating 1</t>
  </si>
  <si>
    <t>Long sick leave</t>
  </si>
  <si>
    <t>Zhang Yu</t>
  </si>
  <si>
    <t>330901</t>
  </si>
  <si>
    <t>330905</t>
  </si>
  <si>
    <t>330202</t>
  </si>
  <si>
    <t>330205</t>
  </si>
  <si>
    <t>Mold Repairman</t>
  </si>
  <si>
    <t>Rating 1+Verbal warning</t>
  </si>
  <si>
    <t>Mechanical</t>
  </si>
  <si>
    <t>330906</t>
  </si>
  <si>
    <t>Rating 3+Sharing staff</t>
  </si>
  <si>
    <t>Verbal warning</t>
  </si>
  <si>
    <t>Rating 2+Sharing staff</t>
  </si>
  <si>
    <t>330951</t>
  </si>
  <si>
    <t>0.00%-8.40%</t>
  </si>
  <si>
    <t>SNa-SC4L3</t>
  </si>
  <si>
    <t>370951</t>
  </si>
  <si>
    <t>340951</t>
  </si>
  <si>
    <t>390905</t>
  </si>
  <si>
    <t>390903</t>
  </si>
  <si>
    <t>王 杰</t>
  </si>
  <si>
    <t>Wang Jie</t>
  </si>
  <si>
    <t>许 超</t>
  </si>
  <si>
    <t>Xu Chao</t>
  </si>
  <si>
    <t>Goods Mover</t>
  </si>
  <si>
    <t>周 强</t>
  </si>
  <si>
    <t>Zhou Qiang</t>
  </si>
  <si>
    <t>Material Keeper</t>
  </si>
  <si>
    <t>Huang Jie</t>
  </si>
  <si>
    <t>Logistics Worker</t>
  </si>
  <si>
    <t>Wang Yong</t>
  </si>
  <si>
    <t>SAP Operator</t>
  </si>
  <si>
    <t>孙 莉</t>
  </si>
  <si>
    <t>Sun Li</t>
  </si>
  <si>
    <t>CN/OP-RMH</t>
  </si>
  <si>
    <t>121054</t>
  </si>
  <si>
    <t>Shen Fendi-Siyuan（11021165）</t>
  </si>
  <si>
    <t>郑 寒</t>
  </si>
  <si>
    <t>Zheng Han</t>
  </si>
  <si>
    <t>Senior specialist</t>
  </si>
  <si>
    <t>Since May 2025, Zheng Han has served as RM TA alongside her core role, supporting the RM Head and team in delivering multiple workshops, events, and meetings — all on target. She demonstrates strong learning agility, proactive ownership, and creative thinking, with exceptional potential.</t>
  </si>
  <si>
    <t>刘 宇</t>
  </si>
  <si>
    <t>Liu Anna</t>
  </si>
  <si>
    <t>Disp_Indirect Active</t>
  </si>
  <si>
    <t xml:space="preserve">Since H2 2025, Anna has served as Headquarters Digital Project Lead alongside her core role, partnering with the RME team to launch multiple Finvis digital initiatives at HQ. She demonstrates strong learning agility and seamless team collaboration.
</t>
  </si>
  <si>
    <t>孙 姗姗</t>
  </si>
  <si>
    <t>Sun Shanshan</t>
  </si>
  <si>
    <t>谢 健琳</t>
  </si>
  <si>
    <t>Xie Jianlin</t>
  </si>
  <si>
    <t>CN/OP-RMS</t>
  </si>
  <si>
    <t>121053</t>
  </si>
  <si>
    <t>Fu Gang（1320032）</t>
  </si>
  <si>
    <t>毛 林健</t>
  </si>
  <si>
    <t>Mao Linjian</t>
  </si>
  <si>
    <t>CN/OP-RM</t>
  </si>
  <si>
    <t>CN/OP-RMCF</t>
  </si>
  <si>
    <t>Specialist of Firefighting</t>
  </si>
  <si>
    <t>孟 庆松</t>
  </si>
  <si>
    <t>Meng Qingsong</t>
  </si>
  <si>
    <t>Engineer of Electrical</t>
  </si>
  <si>
    <t>樊 晓东</t>
  </si>
  <si>
    <t>Fan Xiaodong</t>
  </si>
  <si>
    <t>Engineer of Anti-Explosion Management</t>
  </si>
  <si>
    <t>徐 二明</t>
  </si>
  <si>
    <t>Xu Erming</t>
  </si>
  <si>
    <t>夏 凯</t>
  </si>
  <si>
    <t>Xia Kai</t>
  </si>
  <si>
    <t>Senior Engineer of Electrical</t>
  </si>
  <si>
    <t>孙 殿莹</t>
  </si>
  <si>
    <t>Sun Dianying</t>
  </si>
  <si>
    <t>CN/OP-RMCG</t>
  </si>
  <si>
    <t>290113</t>
  </si>
  <si>
    <t>Supervisor of Food Service</t>
  </si>
  <si>
    <t>罗 飞翔</t>
  </si>
  <si>
    <t>Luo Feixiang</t>
  </si>
  <si>
    <t>Senior Engineer of Facility</t>
  </si>
  <si>
    <t>王 从军</t>
  </si>
  <si>
    <t>Wang Congjun</t>
  </si>
  <si>
    <t>Supervisor of Security Management</t>
  </si>
  <si>
    <t>倪 斌</t>
  </si>
  <si>
    <t>Ni Bin</t>
  </si>
  <si>
    <t>Specialist of Shuttle Bus Management</t>
  </si>
  <si>
    <t>任 龙飞</t>
  </si>
  <si>
    <t>Ren Longfei</t>
  </si>
  <si>
    <t>Security System Management</t>
  </si>
  <si>
    <t>刘 艳</t>
  </si>
  <si>
    <t>Liu Yan</t>
  </si>
  <si>
    <t>尚 云</t>
  </si>
  <si>
    <t>Shang Yun</t>
  </si>
  <si>
    <t>Head of CN/OP-RMCF</t>
  </si>
  <si>
    <t>魏 莹</t>
  </si>
  <si>
    <t>Wei Ying</t>
  </si>
  <si>
    <t>Head of CN/OP-RMCG</t>
  </si>
  <si>
    <t>Recognition of Performance</t>
  </si>
  <si>
    <t>黄 海宏</t>
  </si>
  <si>
    <t>Huang Haihong</t>
  </si>
  <si>
    <t>COS-SY</t>
  </si>
  <si>
    <t>Head of Corporate Security</t>
  </si>
  <si>
    <t>朱 斌</t>
  </si>
  <si>
    <t>Zhu Bin</t>
  </si>
  <si>
    <t>CN/OP-RME</t>
  </si>
  <si>
    <t>Song Qing (11015244)</t>
  </si>
  <si>
    <t>陈 雪</t>
  </si>
  <si>
    <t>Chen Xue</t>
  </si>
  <si>
    <t>宋 卿</t>
  </si>
  <si>
    <t>Song Qing</t>
  </si>
  <si>
    <t>Head of CN/OP-RME</t>
  </si>
  <si>
    <t>周 晓猛</t>
  </si>
  <si>
    <t>Zhou Xiaomeng</t>
  </si>
  <si>
    <t>沈 思源</t>
  </si>
  <si>
    <t>Shen Fendi-Siyuan</t>
  </si>
  <si>
    <t>Head of CN/OP-RMH</t>
  </si>
  <si>
    <t>秦 嵘</t>
  </si>
  <si>
    <t>Qin Rong</t>
  </si>
  <si>
    <t>李 俊松</t>
  </si>
  <si>
    <t>Li Junsong</t>
  </si>
  <si>
    <t>HQ ES</t>
  </si>
  <si>
    <t>付 钢</t>
  </si>
  <si>
    <t>Fu Gang</t>
  </si>
  <si>
    <t>CN/OP-RMC</t>
  </si>
  <si>
    <t>Head of Real Estate Management Site CZ</t>
  </si>
  <si>
    <t>高 卿波</t>
  </si>
  <si>
    <t>Gao Qingbo</t>
  </si>
  <si>
    <t>GQM-SRC</t>
  </si>
  <si>
    <t>GQM-SRCA</t>
  </si>
  <si>
    <t>190601</t>
  </si>
  <si>
    <t>Head of Quality System, Calibration</t>
  </si>
  <si>
    <t>Subasi Gonca（15022750）</t>
  </si>
  <si>
    <t>高 文成</t>
  </si>
  <si>
    <t>Gao Wencheng</t>
  </si>
  <si>
    <t>GQM-SRCM</t>
  </si>
  <si>
    <t>高 夏君</t>
  </si>
  <si>
    <t>Gao Xiajun</t>
  </si>
  <si>
    <t>Senior Quality Engineer</t>
  </si>
  <si>
    <t>巩 银萍</t>
  </si>
  <si>
    <t>Gong Yinping</t>
  </si>
  <si>
    <t>Senior Quality System Engineer</t>
  </si>
  <si>
    <t>顾 瑜</t>
  </si>
  <si>
    <t>Gu Yu</t>
  </si>
  <si>
    <t>Head of Quality Management Methodology</t>
  </si>
  <si>
    <t>李 朝滋</t>
  </si>
  <si>
    <t>Li Chaozi</t>
  </si>
  <si>
    <t>GQM-CLC</t>
  </si>
  <si>
    <t>110600</t>
  </si>
  <si>
    <t>Head of Pro. Qua. Lifecycle Cooling</t>
  </si>
  <si>
    <t>李 晨</t>
  </si>
  <si>
    <t>Li Chen</t>
  </si>
  <si>
    <t>GQM-EDC</t>
  </si>
  <si>
    <t>170600</t>
  </si>
  <si>
    <t>Head of Electronics&amp;Drives Quality Manag</t>
  </si>
  <si>
    <t>刘 宝翠</t>
  </si>
  <si>
    <t>Liu Baocui</t>
  </si>
  <si>
    <t>GQM-CGC</t>
  </si>
  <si>
    <t>130600</t>
  </si>
  <si>
    <t>Head of Pro. Qua. Lifecycle Cooking</t>
  </si>
  <si>
    <t>谭 晓丽</t>
  </si>
  <si>
    <t>Tan Xiaoli</t>
  </si>
  <si>
    <t>in-direct PS coaching and suppot FLCNa PS to develop PS expert competence and overal cost saving more than 1M RMB.</t>
  </si>
  <si>
    <t>唐 雅倩</t>
  </si>
  <si>
    <t>Tang Yaqian</t>
  </si>
  <si>
    <t>Head of Shared Services</t>
  </si>
  <si>
    <t>DPRC relations and CoNC ownership</t>
  </si>
  <si>
    <t>滕 璇</t>
  </si>
  <si>
    <t>Teng Xuan</t>
  </si>
  <si>
    <t>GQM-DSC</t>
  </si>
  <si>
    <t>190604</t>
  </si>
  <si>
    <t>Digital Quality Engineer</t>
  </si>
  <si>
    <t>吴 柳泉</t>
  </si>
  <si>
    <t>Wu Liuquan</t>
  </si>
  <si>
    <t>190602</t>
  </si>
  <si>
    <t>吴 翔</t>
  </si>
  <si>
    <t>Wu Xiang</t>
  </si>
  <si>
    <t>Senior engineer</t>
  </si>
  <si>
    <t>Has made outstanding contributions to the digital transformation of quality, personal skills and capabilities also got continuously developed and improved. At the same time, actively supported cross-departmental coordination work.</t>
  </si>
  <si>
    <t>夏 国超</t>
  </si>
  <si>
    <t>Xia Guochao</t>
  </si>
  <si>
    <t>GQM-PS</t>
  </si>
  <si>
    <t>190605</t>
  </si>
  <si>
    <t>Engineer of Product Safety</t>
  </si>
  <si>
    <t xml:space="preserve">Joined BSH more than 6 years and participate GQM-PS from 2023 , professional on CTS investigation, NoTI and Nicrs testing, coordinating with internal and external for high market risk CTS and support the team to handle the case to avoid the potential risk. </t>
  </si>
  <si>
    <t>谢 辉</t>
  </si>
  <si>
    <t>Xie Hui</t>
  </si>
  <si>
    <t>Calibration Engineer</t>
  </si>
  <si>
    <t>徐 天驰</t>
  </si>
  <si>
    <t>Xu Tianchi</t>
  </si>
  <si>
    <t>张 瑜</t>
  </si>
  <si>
    <t>GQM-SRCC</t>
  </si>
  <si>
    <t>Head of Data Analysis</t>
  </si>
  <si>
    <t>钟 伟</t>
  </si>
  <si>
    <t>Zhong Wei</t>
  </si>
  <si>
    <t>Head of GQM-DSC</t>
  </si>
  <si>
    <t>祝 晨</t>
  </si>
  <si>
    <t>Zhu Chen</t>
  </si>
  <si>
    <t>GQM-LCC</t>
  </si>
  <si>
    <t>140600</t>
  </si>
  <si>
    <t>Head of Pro. Qua. Lifecycle Laundry Care</t>
  </si>
  <si>
    <t>王 虎</t>
  </si>
  <si>
    <t>Wang Hu</t>
  </si>
  <si>
    <t>SCh-QM</t>
  </si>
  <si>
    <t>FDCCh-QM</t>
  </si>
  <si>
    <t>320600</t>
  </si>
  <si>
    <t>Engineer of Lifecyc Quality</t>
  </si>
  <si>
    <t>詹 步琴</t>
  </si>
  <si>
    <t>Zhan Buqin</t>
  </si>
  <si>
    <t>Engineer of Calibration</t>
  </si>
  <si>
    <t xml:space="preserve">Worked in BSH more than 20 years and professional in internal &amp; external calibration, total cost saving more than 2M RMB for BSH. She is supporting Qingbo for calibration strategy project from 2026, total saving arrived 330K RMB. </t>
  </si>
  <si>
    <t>郭 雨薇</t>
  </si>
  <si>
    <t>Guo Yuwei</t>
  </si>
  <si>
    <t>GQM-DCC</t>
  </si>
  <si>
    <t>120600</t>
  </si>
  <si>
    <t>Head of Pro. Qua. Lifecycle Dish Care</t>
  </si>
  <si>
    <t>KPI achievement of Dish Category and CoNC CS benchmark initiatives like *installation finding" in PQM</t>
  </si>
  <si>
    <t>王 锐芃</t>
  </si>
  <si>
    <t>Wang Ruipeng</t>
  </si>
  <si>
    <t>Product Safety Engineer</t>
  </si>
  <si>
    <t>董 超</t>
  </si>
  <si>
    <t>Dong Chao</t>
  </si>
  <si>
    <t>GQM-DCCT</t>
  </si>
  <si>
    <t>Guo Yuwei （15014438）</t>
  </si>
  <si>
    <t>葛 亮</t>
  </si>
  <si>
    <t>Ge Liang</t>
  </si>
  <si>
    <t>Head of GQM-DCCT</t>
  </si>
  <si>
    <t>盛 天然</t>
  </si>
  <si>
    <t>Sheng Tianran</t>
  </si>
  <si>
    <t>Project Quality Engineer</t>
  </si>
  <si>
    <t>Promote from engineer to senior engineer. 1. Act as Q lead of GV650AX.3CN &amp; GV650AX.6CN projects to achieve very good quality KPI and launch performance. 2. Act as Q lead of dishwasher Taiwan project, first export product,  5 months ealier than normal VAVO project.</t>
  </si>
  <si>
    <t>袁 传宝</t>
  </si>
  <si>
    <t>Yuan Chuanbao</t>
  </si>
  <si>
    <t>FDCCh-QMS</t>
  </si>
  <si>
    <t>320601</t>
  </si>
  <si>
    <t>Senior Engineer of Quality</t>
  </si>
  <si>
    <t>陈 立</t>
  </si>
  <si>
    <t>Chen Li</t>
  </si>
  <si>
    <t>武 文敏</t>
  </si>
  <si>
    <t>Wu Wenmin</t>
  </si>
  <si>
    <t>Head of FDCCh-QMS</t>
  </si>
  <si>
    <t>王 武</t>
  </si>
  <si>
    <t>Wang Wu</t>
  </si>
  <si>
    <t>杜 林</t>
  </si>
  <si>
    <t>Du Lin</t>
  </si>
  <si>
    <t>Good performance but with lower salary. 2025Q3 Excellent Employee. Lead 8D problem solving for Zeolite fog issue with maturity 22.</t>
  </si>
  <si>
    <t>许 涛</t>
  </si>
  <si>
    <t>Xu Tao</t>
  </si>
  <si>
    <t>施 明留</t>
  </si>
  <si>
    <t>Shi Mingliu</t>
  </si>
  <si>
    <t>FDCCh-QMP</t>
  </si>
  <si>
    <t>Transfer from shift leader to junior engineer in 2025. Performance in 22025: 1. lead pss problem solving for outer door scratch with maturity 21. 2. build up standard for AEA testing auto judgement. 3.lead 2 times inhouse process release with KPI (Q,C,D) achievement.</t>
  </si>
  <si>
    <t>陈 佳伟</t>
  </si>
  <si>
    <t>Chen Jiawei</t>
  </si>
  <si>
    <t>李 春琰</t>
  </si>
  <si>
    <t>Li Chunyan</t>
  </si>
  <si>
    <t>GQM-CLCD</t>
  </si>
  <si>
    <t>Quality Planning Engineer</t>
  </si>
  <si>
    <t>1. As Q-lead in MD85 0 gap project, earlier detection, good cooperation and collaboration to contribute project launch; 2. As project lead, successful handled appliance release in TCNG, good driver in QM and DE between local and global. 3. As CBA Architecture local Q-lead (Additionally tasks), well handled the lessons learn, engineering release for each SWG.4. As MCC local QM driver (Additionally tasks), good arrangement within QM each functions to ensure MCC project quality under high pressure and limited cap.</t>
  </si>
  <si>
    <t>Li Chaozi （1211022）</t>
  </si>
  <si>
    <t>刘 家勉</t>
  </si>
  <si>
    <t>Liu Jiamian</t>
  </si>
  <si>
    <t>张 雯雯</t>
  </si>
  <si>
    <t>Zhang Wenwen</t>
  </si>
  <si>
    <t>Head of Project Quality</t>
  </si>
  <si>
    <t>Both workload (Addtionally workload responsible for MCC &amp; CBA) and performance alsp very good level of 2025.</t>
  </si>
  <si>
    <t>章 成功</t>
  </si>
  <si>
    <t>Zhang Chenggong</t>
  </si>
  <si>
    <t>GQM-CLCL</t>
  </si>
  <si>
    <t>Engineer of Quality</t>
  </si>
  <si>
    <t>袁 煜航</t>
  </si>
  <si>
    <t>Yuan Yuhang</t>
  </si>
  <si>
    <t>GQM-CLCT</t>
  </si>
  <si>
    <t>Quality Engineer</t>
  </si>
  <si>
    <t>Electronic &amp; Electrical Quality Engineer</t>
  </si>
  <si>
    <t>叶 琴</t>
  </si>
  <si>
    <t>Ye Qin</t>
  </si>
  <si>
    <t>Current salary already much higher than other similar position in CLCT</t>
  </si>
  <si>
    <t>徐 勇</t>
  </si>
  <si>
    <t>汤 继星</t>
  </si>
  <si>
    <t>Tang Jixing</t>
  </si>
  <si>
    <t>姚 旭升</t>
  </si>
  <si>
    <t>Yao Xusheng</t>
  </si>
  <si>
    <t>Quality engineer</t>
  </si>
  <si>
    <t>Liu jie</t>
  </si>
  <si>
    <t>张 程</t>
  </si>
  <si>
    <t>Head of Testing &amp; Laboratory Cooling</t>
  </si>
  <si>
    <t>Additional workload to lead lab synergy project  and V&amp;V implemenation in RGC with very good deliverable.</t>
  </si>
  <si>
    <t>高 冬梅</t>
  </si>
  <si>
    <t>Gao Dongmei</t>
  </si>
  <si>
    <t>Head of GQM-CLCL</t>
  </si>
  <si>
    <t>Additional workload for RNA night meeting</t>
  </si>
  <si>
    <t>宋 晴</t>
  </si>
  <si>
    <t>Cooling Test Engineer</t>
  </si>
  <si>
    <t>Contribution and workload is less than other similar position colleauges</t>
  </si>
  <si>
    <t>李 静</t>
  </si>
  <si>
    <t>Chemical Engineer</t>
  </si>
  <si>
    <t>Only for Chemical inspection &amp; analysis, also the salar level is higher than similar level position</t>
  </si>
  <si>
    <t>孔 晓芳</t>
  </si>
  <si>
    <t>Kong Xiaofang</t>
  </si>
  <si>
    <t>1.5 times overload for project quality management tasks and with very good delivery like EP85 project</t>
  </si>
  <si>
    <t>王 媛媛</t>
  </si>
  <si>
    <t>Wang Yuanyuan</t>
  </si>
  <si>
    <t>Basic salary is much higher than same position</t>
  </si>
  <si>
    <t>陈 天翔</t>
  </si>
  <si>
    <t>Chen Tianxiang</t>
  </si>
  <si>
    <t>Engineer of 3D Testing</t>
  </si>
  <si>
    <t>Overload in 2025 with very good deliverable</t>
  </si>
  <si>
    <t>蒯 文海</t>
  </si>
  <si>
    <t>Kuai Wenhai</t>
  </si>
  <si>
    <t>韩 雅文</t>
  </si>
  <si>
    <t>Han Yawen</t>
  </si>
  <si>
    <t>Junior Engineer of Quality</t>
  </si>
  <si>
    <t>李 志祥</t>
  </si>
  <si>
    <t>Li Zhixiang</t>
  </si>
  <si>
    <t>FCLCh-QMS</t>
  </si>
  <si>
    <t>310601</t>
  </si>
  <si>
    <t>祝 庆义</t>
  </si>
  <si>
    <t>Zhu Qingyi</t>
  </si>
  <si>
    <t>FCLCh-QMP</t>
  </si>
  <si>
    <t>310604</t>
  </si>
  <si>
    <t>缪 夕晨</t>
  </si>
  <si>
    <t>Miao Xichen</t>
  </si>
  <si>
    <t>Head of FCLCh-QMS</t>
  </si>
  <si>
    <t>姜 波</t>
  </si>
  <si>
    <t>Jiang Bo</t>
  </si>
  <si>
    <t>余 奋山</t>
  </si>
  <si>
    <t>Yu Fenshan</t>
  </si>
  <si>
    <t>董 冉冉</t>
  </si>
  <si>
    <t>Dong Ranran</t>
  </si>
  <si>
    <t>Less contribution and workload than same position</t>
  </si>
  <si>
    <t>门 永明</t>
  </si>
  <si>
    <t>Men Yongming</t>
  </si>
  <si>
    <t>Head of Products Quality Management</t>
  </si>
  <si>
    <t>Take additional workload support factory QM role</t>
  </si>
  <si>
    <t>姜 华东</t>
  </si>
  <si>
    <t>Jiang Huadong</t>
  </si>
  <si>
    <t>Workload and performace not comprable with similar postion colleagues</t>
  </si>
  <si>
    <t>刘 雅男</t>
  </si>
  <si>
    <t>Liu Yanan</t>
  </si>
  <si>
    <t>Low basic salary and in 2025 take big additional task of SKD project with very good performance</t>
  </si>
  <si>
    <t>曹 燕</t>
  </si>
  <si>
    <t>Cao Yan</t>
  </si>
  <si>
    <t>陈 秦</t>
  </si>
  <si>
    <t>段 宗为</t>
  </si>
  <si>
    <t>Duan Zongwei</t>
  </si>
  <si>
    <t>GQM-EDCS2</t>
  </si>
  <si>
    <t>Li Chen（15022148）</t>
  </si>
  <si>
    <t>何 祖江</t>
  </si>
  <si>
    <t>He Zujiang</t>
  </si>
  <si>
    <t>胡 小兵</t>
  </si>
  <si>
    <t>Hu Xiaobing</t>
  </si>
  <si>
    <t>GQM-EDCS1</t>
  </si>
  <si>
    <t>黄 婉露</t>
  </si>
  <si>
    <t>Huang Wanlu</t>
  </si>
  <si>
    <t>GQM-EDCD</t>
  </si>
  <si>
    <t>Take dual role of QMD and QML with high efficiency, actively contribute in strategic project.</t>
  </si>
  <si>
    <t>黄 新辉</t>
  </si>
  <si>
    <t>Huang Xinhui</t>
  </si>
  <si>
    <t>李 盼</t>
  </si>
  <si>
    <t>Li Pan</t>
  </si>
  <si>
    <t>吕 娇</t>
  </si>
  <si>
    <t>Lv Jiao</t>
  </si>
  <si>
    <t>乔 守华</t>
  </si>
  <si>
    <t>Qiao Shouhua</t>
  </si>
  <si>
    <t>乔 阳</t>
  </si>
  <si>
    <t>Qiao Yang</t>
  </si>
  <si>
    <t>GQM-EDCL</t>
  </si>
  <si>
    <t>Use promotion budget</t>
  </si>
  <si>
    <t>王 荣军</t>
  </si>
  <si>
    <t>Wang Rongjun</t>
  </si>
  <si>
    <t>王 昕臻</t>
  </si>
  <si>
    <t>Wang Xinzhen</t>
  </si>
  <si>
    <t>Head of 1Tier Supplier</t>
  </si>
  <si>
    <t>王 学杰</t>
  </si>
  <si>
    <t>Wang Xuejie</t>
  </si>
  <si>
    <t>王 跃印</t>
  </si>
  <si>
    <t>Wang Yueyin</t>
  </si>
  <si>
    <t>谢 兵</t>
  </si>
  <si>
    <t>Xie Bing</t>
  </si>
  <si>
    <t>薛 振诺</t>
  </si>
  <si>
    <t>Xue Zhennuo</t>
  </si>
  <si>
    <t>姚 曙艳</t>
  </si>
  <si>
    <t>Yao Shuyan</t>
  </si>
  <si>
    <t>Head of Supplier Production</t>
  </si>
  <si>
    <t>俞 芳</t>
  </si>
  <si>
    <t>Yu Fang</t>
  </si>
  <si>
    <t>Head of Lifecycle Quality</t>
  </si>
  <si>
    <t>卓 明琴</t>
  </si>
  <si>
    <t>Zhuo Mingqin</t>
  </si>
  <si>
    <t>Head of Development</t>
  </si>
  <si>
    <t>Lead team to fulfill QMD work under 135% utilization rate. Lead strategic projects globally and locally. Handle critical topics with high dedication and strategic precision.</t>
  </si>
  <si>
    <t>蔡 颖</t>
  </si>
  <si>
    <t>Cai Ying</t>
  </si>
  <si>
    <t>FEDNa-QMP</t>
  </si>
  <si>
    <t>370600</t>
  </si>
  <si>
    <t>QMP Engineer</t>
  </si>
  <si>
    <t>AI talent, 2025 performance is not assessable due to offically join BSH in last Nov.. Strong performance in GQM-CN AI development team, visible achievement of digitalization project in FLCCh. Take the new role of RGC AI ambessor. At the same time, effectively perform the role of FEDNa QMP Engineer.</t>
  </si>
  <si>
    <t>顾 锦华</t>
  </si>
  <si>
    <t>Gu Jinhua</t>
  </si>
  <si>
    <t>FEDNa-QMS</t>
  </si>
  <si>
    <t>陆 文斌</t>
  </si>
  <si>
    <t>Lu Wenbin</t>
  </si>
  <si>
    <t>马 勇韬</t>
  </si>
  <si>
    <t>Ma Yongtao</t>
  </si>
  <si>
    <t>Head of Incoming Inspection</t>
  </si>
  <si>
    <t>史 浩然</t>
  </si>
  <si>
    <t>Shi Haoran</t>
  </si>
  <si>
    <t>Supplier Quality Engineer</t>
  </si>
  <si>
    <t>谈 苏成</t>
  </si>
  <si>
    <t>Tan Sucheng</t>
  </si>
  <si>
    <t>徐 业树</t>
  </si>
  <si>
    <t>Xu Yeshu</t>
  </si>
  <si>
    <t>Head of Product Quality</t>
  </si>
  <si>
    <t>陈 宁</t>
  </si>
  <si>
    <t>Chen Ning</t>
  </si>
  <si>
    <t>FLCNa-QM</t>
  </si>
  <si>
    <t>340600</t>
  </si>
  <si>
    <t>Zhu Chen (15010791)</t>
  </si>
  <si>
    <t>戴 容</t>
  </si>
  <si>
    <t>Dai Rong</t>
  </si>
  <si>
    <t>1. High perfomer, overqualify current position, ranking5
2. Young talent in FLCNa factory QM team, EDSP box3
3. T-shape with multiple skill in Problem solving, Manufacturing engineering, Training vedio filming&amp;producing
4. Fullfil capability required for Senior QMP Enginner and show high potential to be further developed to QMP functional specialist in coming 1-3 years.</t>
  </si>
  <si>
    <t>潘 婷</t>
  </si>
  <si>
    <t>Pan Ting</t>
  </si>
  <si>
    <t>FLCNa-QMP</t>
  </si>
  <si>
    <t>沙 亚永</t>
  </si>
  <si>
    <t>Sha Yayong</t>
  </si>
  <si>
    <t>Senior QM Engineer</t>
  </si>
  <si>
    <t>王 程程</t>
  </si>
  <si>
    <t>Wang Chengcheng</t>
  </si>
  <si>
    <t>FLCNa-QMS</t>
  </si>
  <si>
    <t>340601</t>
  </si>
  <si>
    <t>Incoming Quality Engineer</t>
  </si>
  <si>
    <t>1. High perfomer, overqualify current position, ranking4
3. T-shape with multiple skill in Problem solving, Supplier quality management and Digital inspection technology.
4. Fullfil capability required for Senior QMS Enginner and show high potential to be further developed to QMS functional specialist in coming 3-5 years.</t>
  </si>
  <si>
    <t>王 成刚</t>
  </si>
  <si>
    <t>Wang Chenggang</t>
  </si>
  <si>
    <t>FLCCh-QMP</t>
  </si>
  <si>
    <t>Head of FLCCh-QMP</t>
  </si>
  <si>
    <t>高 节明</t>
  </si>
  <si>
    <t>Gao Jieming</t>
  </si>
  <si>
    <t>FLCCh-QMS</t>
  </si>
  <si>
    <t>Head of FLCCh-QMS</t>
  </si>
  <si>
    <t>毛 忠模</t>
  </si>
  <si>
    <t>Mao Zhongmo</t>
  </si>
  <si>
    <t>Engineer of Measurement</t>
  </si>
  <si>
    <t>崔 立风</t>
  </si>
  <si>
    <t>Cui lifeng</t>
  </si>
  <si>
    <t>程 鹤龄</t>
  </si>
  <si>
    <t>Cheng Heling</t>
  </si>
  <si>
    <t>贾 元雪</t>
  </si>
  <si>
    <t>Jia Yuanxue</t>
  </si>
  <si>
    <t>1. High perfomer, overqualify current position, ranking5, EDSP box2
3. T-shape with multiple skill in Problem solving, Supplier quality management, Digital inspection technology and Labor Union activities management
4. Fullfil capability required for Senior QMS Enginner and show high potential to be further developed to QMS functional specialist in coming 1-3 years</t>
  </si>
  <si>
    <t>周 平</t>
  </si>
  <si>
    <t>Zhou Ping</t>
  </si>
  <si>
    <t>曾 芸</t>
  </si>
  <si>
    <t>Zeng Yun</t>
  </si>
  <si>
    <t>GQM-LCCT</t>
  </si>
  <si>
    <t>Quality Test Engineer</t>
  </si>
  <si>
    <t>Senior Test Engineer</t>
  </si>
  <si>
    <t>1. High perfomer, overqualify current position, ranking4
2. Virtual leader of WM/WD validation working team, key contrbutor for Modena/Napoli/Slim product time to market
3. T-shape with multiple skill in Validation design, Risk assessment, Problem solving and Product connectivity&amp;analytics
4. Fullfil capability required for Senior Test Enginner and show high potential to be further developed to Test functional specialist in coming 1-3 years</t>
  </si>
  <si>
    <t>陈 锦美</t>
  </si>
  <si>
    <t>Chen Jinmei</t>
  </si>
  <si>
    <t>Indirect Blue_NP</t>
  </si>
  <si>
    <t>韩 华龙</t>
  </si>
  <si>
    <t>Han Hualong</t>
  </si>
  <si>
    <t>Junior Test Engineer</t>
  </si>
  <si>
    <t>1. High perfomer, overqualify current position
2. Top young talent in Technicians, successor of Mr. Lan Guojin to take over TD validation engineer works
3. T-shape with multiple skill in Lifetime test management, Lean-Lab managment,CMM measurement,  Lab digital transition and Training vedio filming&amp;producing
4. Fullfil capability required for Junior Test Enginner and show high potential to be further developed to Test enginner in coming 1-3 years.</t>
  </si>
  <si>
    <t>姜 涛</t>
  </si>
  <si>
    <t>Jiang Tao</t>
  </si>
  <si>
    <t>兰 国金</t>
  </si>
  <si>
    <t>Lan Guojin</t>
  </si>
  <si>
    <t>雷 庆保</t>
  </si>
  <si>
    <t>Lei Qingbao</t>
  </si>
  <si>
    <t>GQM-LCCL</t>
  </si>
  <si>
    <t>梁 国健</t>
  </si>
  <si>
    <t>Liang Guojian</t>
  </si>
  <si>
    <t>Senior Measurement Engineer</t>
  </si>
  <si>
    <t>刘 峰</t>
  </si>
  <si>
    <t>Liu Feng</t>
  </si>
  <si>
    <t>刘 海林</t>
  </si>
  <si>
    <t>Liu Hailin</t>
  </si>
  <si>
    <t>GQM-LCCD</t>
  </si>
  <si>
    <t>吕 云</t>
  </si>
  <si>
    <t>Lv Yun</t>
  </si>
  <si>
    <t>钱 学进</t>
  </si>
  <si>
    <t>Qian Xuejin</t>
  </si>
  <si>
    <t>邵 瑞</t>
  </si>
  <si>
    <t>Shao Rui</t>
  </si>
  <si>
    <t>邵 佐</t>
  </si>
  <si>
    <t>Shao Zuo</t>
  </si>
  <si>
    <t>Head of Testing&amp;Laboratory Laundry Care</t>
  </si>
  <si>
    <t>宋 超杰</t>
  </si>
  <si>
    <t>Song Chaojie</t>
  </si>
  <si>
    <t>王 瑷</t>
  </si>
  <si>
    <t>Wang Ai</t>
  </si>
  <si>
    <t>Test Engineer</t>
  </si>
  <si>
    <t>王 帆</t>
  </si>
  <si>
    <t>Wang Fan</t>
  </si>
  <si>
    <t>王 礼珍</t>
  </si>
  <si>
    <t>Wang Lizhen</t>
  </si>
  <si>
    <t>王 庆洋</t>
  </si>
  <si>
    <t>Wang Qingyang</t>
  </si>
  <si>
    <t>吴 向阳</t>
  </si>
  <si>
    <t>Wu Xiangyang</t>
  </si>
  <si>
    <t>熊 廷海</t>
  </si>
  <si>
    <t>Xiong Tinghai</t>
  </si>
  <si>
    <t>许 传基</t>
  </si>
  <si>
    <t>Xu Chuanji</t>
  </si>
  <si>
    <t>姚 昌勇</t>
  </si>
  <si>
    <t>Yao Changyong</t>
  </si>
  <si>
    <t>易 利萍</t>
  </si>
  <si>
    <t>Yi Liping</t>
  </si>
  <si>
    <t>张 辉</t>
  </si>
  <si>
    <t>张 燕</t>
  </si>
  <si>
    <t>Zhang Yan</t>
  </si>
  <si>
    <t>赵 晓静</t>
  </si>
  <si>
    <t>Zhao Xiaojing</t>
  </si>
  <si>
    <t>Head of Quality Management</t>
  </si>
  <si>
    <t>魏 小飞</t>
  </si>
  <si>
    <t>Wei Xiaofei</t>
  </si>
  <si>
    <t>FLCCh-QM</t>
  </si>
  <si>
    <t>曾 可可</t>
  </si>
  <si>
    <t>Zeng Keke</t>
  </si>
  <si>
    <t>FCGNa-QMS</t>
  </si>
  <si>
    <t>330604</t>
  </si>
  <si>
    <t>Liu Baocui （15002216）</t>
  </si>
  <si>
    <t>陈 博</t>
  </si>
  <si>
    <t>Chen Bo</t>
  </si>
  <si>
    <t xml:space="preserve">-Balance the salary level, he works equically with another QMS engineer, in addition, he was internally certified as E-analyzer and takes ESD coordinator role in factory, strong willingness to learn and change.
</t>
  </si>
  <si>
    <t>陈 慧</t>
  </si>
  <si>
    <t>Chen Hui</t>
  </si>
  <si>
    <t>FCGNa-QMP</t>
  </si>
  <si>
    <t>330602</t>
  </si>
  <si>
    <t>Head of Products</t>
  </si>
  <si>
    <t>刘 连涛</t>
  </si>
  <si>
    <t>Liu Liantao</t>
  </si>
  <si>
    <t>Head of FCGNa-QMS</t>
  </si>
  <si>
    <t>王 雯</t>
  </si>
  <si>
    <t>Wang Wen</t>
  </si>
  <si>
    <t>FCGNa-QM</t>
  </si>
  <si>
    <t>姚 敏</t>
  </si>
  <si>
    <t>Yao Min</t>
  </si>
  <si>
    <t>程 莹</t>
  </si>
  <si>
    <t>Cheng Ying</t>
  </si>
  <si>
    <t>GQM-CGCL</t>
  </si>
  <si>
    <t>董 自栋</t>
  </si>
  <si>
    <t>Dong Zidong</t>
  </si>
  <si>
    <t>GQM-CGCD</t>
  </si>
  <si>
    <t>Measurement Engineer</t>
  </si>
  <si>
    <t>贺 洪财</t>
  </si>
  <si>
    <t>He Hongcai</t>
  </si>
  <si>
    <t>Head of GQM-CGCL</t>
  </si>
  <si>
    <t>马 圆强</t>
  </si>
  <si>
    <t>Ma Yuanqiang</t>
  </si>
  <si>
    <t xml:space="preserve">-EDSP BOX2 and EDD as driver; Workplan 5;
- Work as metrology LPO and very active in CG global specialist cycle, also in local cross-categrory quality measurement club. 
- With profound knowledge about GD&amp;T and measurement, he proactively collabrates with DE to optimize drawing, coach and align with supplier on meansurement approach.
- He is very dedicated to work and managed all measurement demands without any delay, rated as 2025 star employee in CG RCT </t>
  </si>
  <si>
    <t>沈 骞</t>
  </si>
  <si>
    <t>Shen Qian</t>
  </si>
  <si>
    <t>GQM-CGCT</t>
  </si>
  <si>
    <t>王 秀娟</t>
  </si>
  <si>
    <t>Wang Xiujuan</t>
  </si>
  <si>
    <t>吴 蓓</t>
  </si>
  <si>
    <t>Wu Bei</t>
  </si>
  <si>
    <t>吴 迅</t>
  </si>
  <si>
    <t>Wu Xun</t>
  </si>
  <si>
    <t>夏 承杰</t>
  </si>
  <si>
    <t>Xia Chengjie</t>
  </si>
  <si>
    <t>徐 俊</t>
  </si>
  <si>
    <t>Head of Testing &amp; Laboratory Cooking</t>
  </si>
  <si>
    <t>许 林波</t>
  </si>
  <si>
    <t>Xu Linbo</t>
  </si>
  <si>
    <t>於 全飞</t>
  </si>
  <si>
    <t>Yu Quanfei</t>
  </si>
  <si>
    <t>Test Technician</t>
  </si>
  <si>
    <t>张 波</t>
  </si>
  <si>
    <t>Zhang Bo</t>
  </si>
  <si>
    <t>朱 英韬</t>
  </si>
  <si>
    <t>Zhu Yingtao</t>
  </si>
  <si>
    <t>GQM</t>
  </si>
  <si>
    <t>320961</t>
  </si>
  <si>
    <t>Inspector</t>
  </si>
  <si>
    <t>Quality Inspector</t>
  </si>
  <si>
    <t>Li Shuang</t>
  </si>
  <si>
    <t>Quality Auditor</t>
  </si>
  <si>
    <t>310961</t>
  </si>
  <si>
    <t>Junior engineer</t>
  </si>
  <si>
    <t>Took engineer responsibilities with proven performance: 1. System Development: JDY Cloud Platform Implementation; 2. System Maintenance: FCLCh-QMP Power BI Dashboard Optimization; 3. Efficiency Improvement: 2025Y Product Audit Optimization; 4. On-site Improvement &amp; Skill Expansion: L24 Value Stream Quality Owner</t>
  </si>
  <si>
    <t>Inspector of Incoming Parts</t>
  </si>
  <si>
    <t>370961</t>
  </si>
  <si>
    <t>Incoming Inspector</t>
  </si>
  <si>
    <t>330961</t>
  </si>
  <si>
    <t>Team leader</t>
  </si>
  <si>
    <t>A (for area without sub-level)</t>
  </si>
  <si>
    <t>Top 1 performance within inspectors, take partly team leader role during the past 6 months</t>
  </si>
  <si>
    <t>340961</t>
  </si>
  <si>
    <t>王 莉</t>
  </si>
  <si>
    <t>Measurement Technician</t>
  </si>
  <si>
    <t>Junior Quality Engineer</t>
  </si>
  <si>
    <t>1. High perfomer, overqualify current position
2. Top young talent in Technicians
3. T-shape with multiple skill in problem solving, document management and new inspection technology application 
4. Fullfil capability required for Junior Quality Enginner and show high potential to be further developed to QMP enginner in coming 1-3 years.</t>
  </si>
  <si>
    <t>Special budget already approved by Oliver in Feb. 2026</t>
  </si>
  <si>
    <t>鲁 松涛</t>
  </si>
  <si>
    <t>Lu Songtao</t>
  </si>
  <si>
    <t>GOM-CLC</t>
  </si>
  <si>
    <t>222010</t>
  </si>
  <si>
    <t>He Jin（1220095）</t>
  </si>
  <si>
    <t>徐 琳</t>
  </si>
  <si>
    <t>Xu Lin</t>
  </si>
  <si>
    <t>GOM-CLCL</t>
  </si>
  <si>
    <t>222030</t>
  </si>
  <si>
    <t>Function Manager</t>
  </si>
  <si>
    <t>黄 禾</t>
  </si>
  <si>
    <t>Huang He</t>
  </si>
  <si>
    <t>Professional</t>
  </si>
  <si>
    <t>Product Manager</t>
  </si>
  <si>
    <t>戴 洁</t>
  </si>
  <si>
    <t>Dai Jie</t>
  </si>
  <si>
    <t>郭 林特</t>
  </si>
  <si>
    <t>Guo Linte</t>
  </si>
  <si>
    <t>冯 海心</t>
  </si>
  <si>
    <t>Feng Eileen</t>
  </si>
  <si>
    <t>蔡 超骏</t>
  </si>
  <si>
    <t>Cai Chaojun</t>
  </si>
  <si>
    <t>110710</t>
  </si>
  <si>
    <t>杨 添惠</t>
  </si>
  <si>
    <t>Yang Tianhui</t>
  </si>
  <si>
    <t>GOM-CLCP</t>
  </si>
  <si>
    <t>陈 曦</t>
  </si>
  <si>
    <t>CHEN Xi</t>
  </si>
  <si>
    <t>SO</t>
  </si>
  <si>
    <t>Team Assistant</t>
  </si>
  <si>
    <t>应 宇强</t>
  </si>
  <si>
    <t>Ying Yuqiang</t>
  </si>
  <si>
    <t>110901</t>
  </si>
  <si>
    <t>薛 凯</t>
  </si>
  <si>
    <t>Xue Kai</t>
  </si>
  <si>
    <t>Project Director</t>
  </si>
  <si>
    <t>洪 涛</t>
  </si>
  <si>
    <t>Hong Tao</t>
  </si>
  <si>
    <t>陆 茸</t>
  </si>
  <si>
    <t>Lu Rong</t>
  </si>
  <si>
    <t>Head of Projects Greater China</t>
  </si>
  <si>
    <t>陈 蒙</t>
  </si>
  <si>
    <t>Chen Meng</t>
  </si>
  <si>
    <t>BSH-PRC HQ</t>
  </si>
  <si>
    <t>GPL-SC8</t>
  </si>
  <si>
    <t>210150</t>
  </si>
  <si>
    <t>Head of Demand Fulfillment</t>
  </si>
  <si>
    <t>Kalak Ahmet（11018931）</t>
  </si>
  <si>
    <t>李 小春</t>
  </si>
  <si>
    <t>Li Xiaochun</t>
  </si>
  <si>
    <t>GPL-LO8</t>
  </si>
  <si>
    <t>120010</t>
  </si>
  <si>
    <t>Head of Logistics</t>
  </si>
  <si>
    <t>唐 秀华</t>
  </si>
  <si>
    <t>Tang Xiuhua</t>
  </si>
  <si>
    <t>GPL-SC8P</t>
  </si>
  <si>
    <t>Head of Demand Planning</t>
  </si>
  <si>
    <t>张 蓉</t>
  </si>
  <si>
    <t>GPL-SC8X</t>
  </si>
  <si>
    <t>210152</t>
  </si>
  <si>
    <t>Head of Order Fulfillment Center</t>
  </si>
  <si>
    <t>马 睿明</t>
  </si>
  <si>
    <t>Ma Ruiming</t>
  </si>
  <si>
    <t>GPL-SCS8</t>
  </si>
  <si>
    <t>210151</t>
  </si>
  <si>
    <t>Head of Standards, Processes</t>
  </si>
  <si>
    <t>卢 玥</t>
  </si>
  <si>
    <t>Lu Yue</t>
  </si>
  <si>
    <t>GPL-CN</t>
  </si>
  <si>
    <t>110910</t>
  </si>
  <si>
    <t>Senior Team Assistant</t>
  </si>
  <si>
    <t>Disp_Direct</t>
  </si>
  <si>
    <t>GPL-LO8WF</t>
  </si>
  <si>
    <t>Temporary Worker</t>
  </si>
  <si>
    <t>Temporary Worker of WH CZ</t>
  </si>
  <si>
    <t>Li Xiaochun（11008077）</t>
  </si>
  <si>
    <t>Guard of CDC</t>
  </si>
  <si>
    <t>Temporary Worker of CZ CDC</t>
  </si>
  <si>
    <t>Temporary Worker of WH CZ CDC</t>
  </si>
  <si>
    <t>Xu Yang</t>
  </si>
  <si>
    <t>Warehouse Supervisor of WH CZ</t>
  </si>
  <si>
    <t>WMS Key User</t>
  </si>
  <si>
    <t>WMS Key User of WH CZ</t>
  </si>
  <si>
    <t>Transport Coordinator of WH CZ</t>
  </si>
  <si>
    <t>Warehouse Keeper of WH CZ</t>
  </si>
  <si>
    <t>Warehouse Keeper</t>
  </si>
  <si>
    <t>Material Keeper of WH CZ</t>
  </si>
  <si>
    <t>张 洋</t>
  </si>
  <si>
    <t>Zhang Yang</t>
  </si>
  <si>
    <t>CDC Chuzhou</t>
  </si>
  <si>
    <t>120020</t>
  </si>
  <si>
    <t>胡 瑞玉</t>
  </si>
  <si>
    <t>Hu Ruiyu</t>
  </si>
  <si>
    <t>GPL-LO8N</t>
  </si>
  <si>
    <t>贾 小东</t>
  </si>
  <si>
    <t>Jia Xiaodong</t>
  </si>
  <si>
    <t>GPL-LO8WC</t>
  </si>
  <si>
    <t>120040</t>
  </si>
  <si>
    <t>Administrator of WH CZ</t>
  </si>
  <si>
    <t>梅 金龙</t>
  </si>
  <si>
    <t>Mei Jinlong</t>
  </si>
  <si>
    <t>Head of CDC Chuzhou Fanya</t>
  </si>
  <si>
    <t>沈 婷</t>
  </si>
  <si>
    <t>Shen Ting</t>
  </si>
  <si>
    <t>GPL-LO8WN</t>
  </si>
  <si>
    <t>120050</t>
  </si>
  <si>
    <t>Supervisor of WH-NJ</t>
  </si>
  <si>
    <t>夏 伟</t>
  </si>
  <si>
    <t>Xia Wei</t>
  </si>
  <si>
    <t>GPL-LO8LR</t>
  </si>
  <si>
    <t>Head of Regional Logistics Management</t>
  </si>
  <si>
    <t>巫 雷</t>
  </si>
  <si>
    <t>Wu Lei</t>
  </si>
  <si>
    <t>贾 红波</t>
  </si>
  <si>
    <t>Jia Hongbo</t>
  </si>
  <si>
    <t>孟 倩</t>
  </si>
  <si>
    <t>Meng Qian</t>
  </si>
  <si>
    <t>Administrator</t>
  </si>
  <si>
    <t>Administrator of WH NJ</t>
  </si>
  <si>
    <t>张 里平</t>
  </si>
  <si>
    <t>Zhang Liping</t>
  </si>
  <si>
    <t>GPL-LO8W</t>
  </si>
  <si>
    <t>Head of Warehousing</t>
  </si>
  <si>
    <t>刘 先达</t>
  </si>
  <si>
    <t>Liu Xianda</t>
  </si>
  <si>
    <t>GPL-LO8G</t>
  </si>
  <si>
    <t>Head of Global Distribution</t>
  </si>
  <si>
    <t>沈 涛</t>
  </si>
  <si>
    <t>Shen Tao</t>
  </si>
  <si>
    <t>李 哲</t>
  </si>
  <si>
    <t>Li Zhe</t>
  </si>
  <si>
    <t>陈 晓旭</t>
  </si>
  <si>
    <t>Chen Xiaoxu</t>
  </si>
  <si>
    <t>郭 义林</t>
  </si>
  <si>
    <t>Guo Yilin</t>
  </si>
  <si>
    <t>Project and Flow Admin Supervisor of CZ</t>
  </si>
  <si>
    <t>蒋 俊浩</t>
  </si>
  <si>
    <t>Jiang Junhao</t>
  </si>
  <si>
    <t>Head of CDC Chuzhou Chengdong</t>
  </si>
  <si>
    <t>黄 艳芳</t>
  </si>
  <si>
    <t>Huang Yanfang</t>
  </si>
  <si>
    <t>Work independantly and proactively to ensure the delivery to customer</t>
  </si>
  <si>
    <t>骆 小军</t>
  </si>
  <si>
    <t>Luo Xiaojun</t>
  </si>
  <si>
    <t>韩 起</t>
  </si>
  <si>
    <t>Han Qi</t>
  </si>
  <si>
    <t>GPL-LO8L</t>
  </si>
  <si>
    <t>耿 标</t>
  </si>
  <si>
    <t>Geng Biao</t>
  </si>
  <si>
    <t>许 甜</t>
  </si>
  <si>
    <t>Xu Tian</t>
  </si>
  <si>
    <t>Warehouse Management</t>
  </si>
  <si>
    <t>Data Support of WH CZ</t>
  </si>
  <si>
    <t>李 培周</t>
  </si>
  <si>
    <t>Li Peizhou</t>
  </si>
  <si>
    <t>Head of GPL-LO8L</t>
  </si>
  <si>
    <t>王 永</t>
  </si>
  <si>
    <t>胡 悦</t>
  </si>
  <si>
    <t>Hu Yue</t>
  </si>
  <si>
    <t>董 文庆</t>
  </si>
  <si>
    <t>Dong Wenqing</t>
  </si>
  <si>
    <t>曹 雅群</t>
  </si>
  <si>
    <t>Cao Yaqun</t>
  </si>
  <si>
    <t>刘 戈</t>
  </si>
  <si>
    <t>Liu Ge</t>
  </si>
  <si>
    <t>石 金玉</t>
  </si>
  <si>
    <t>Shi Jinyu</t>
  </si>
  <si>
    <t>董 静雨</t>
  </si>
  <si>
    <t>Dong Jingyu</t>
  </si>
  <si>
    <t>刘 晓莹</t>
  </si>
  <si>
    <t>Liu Xiaoying</t>
  </si>
  <si>
    <t>何 鑫华</t>
  </si>
  <si>
    <t>He Xinhua</t>
  </si>
  <si>
    <t>黄 维倩</t>
  </si>
  <si>
    <t>Huang Monica</t>
  </si>
  <si>
    <t xml:space="preserve">Roll out BPS concept in GPL area, contributed in TPM_Lean SC pillar RGC strategical project </t>
  </si>
  <si>
    <t>武 轩</t>
  </si>
  <si>
    <t>Wu Xuan</t>
  </si>
  <si>
    <t>李 红刚</t>
  </si>
  <si>
    <t>Li Honggang</t>
  </si>
  <si>
    <t>Head of Network Development</t>
  </si>
  <si>
    <t>刘 晓清</t>
  </si>
  <si>
    <t>Liu Xiaoqing</t>
  </si>
  <si>
    <t>周 曼玲</t>
  </si>
  <si>
    <t>Zhou Manling</t>
  </si>
  <si>
    <t>李 望舒</t>
  </si>
  <si>
    <t>Li Wangshu</t>
  </si>
  <si>
    <t>郭 靖</t>
  </si>
  <si>
    <t>Guo Eric-Jing</t>
  </si>
  <si>
    <t>刘 永强</t>
  </si>
  <si>
    <t>Liu Yongqiang</t>
  </si>
  <si>
    <t>GPL-LO8R</t>
  </si>
  <si>
    <t>190201</t>
  </si>
  <si>
    <t>Zero work accident in LO8R for many years, actively support for GGN and other BU</t>
  </si>
  <si>
    <t>林 阳</t>
  </si>
  <si>
    <t>Lin Yang</t>
  </si>
  <si>
    <t>Head of GPL-LO8R</t>
  </si>
  <si>
    <t>王 珏</t>
  </si>
  <si>
    <t>Wang Jue</t>
  </si>
  <si>
    <t>GPL-SC8PS</t>
  </si>
  <si>
    <t>Chen Meng（11007521）</t>
  </si>
  <si>
    <t>韦 晶晶</t>
  </si>
  <si>
    <t>Wei Jingjing</t>
  </si>
  <si>
    <t>GPL-SCMTC</t>
  </si>
  <si>
    <t>260010</t>
  </si>
  <si>
    <t>姜 海云</t>
  </si>
  <si>
    <t>Jiang Haiyun</t>
  </si>
  <si>
    <t>Head of OEM</t>
  </si>
  <si>
    <t>祁 金华</t>
  </si>
  <si>
    <t>Qi Jinhua</t>
  </si>
  <si>
    <t>GPL-SC8PM</t>
  </si>
  <si>
    <t>王 洁</t>
  </si>
  <si>
    <t>方 明</t>
  </si>
  <si>
    <t>Fang Ming</t>
  </si>
  <si>
    <t>Head of Laundry Care, Cooling</t>
  </si>
  <si>
    <t>陈 晓</t>
  </si>
  <si>
    <t>Chen Xiao</t>
  </si>
  <si>
    <t>刘 彪</t>
  </si>
  <si>
    <t>Liu Biao</t>
  </si>
  <si>
    <t>陶 晨</t>
  </si>
  <si>
    <t>Tao Chen</t>
  </si>
  <si>
    <t>梅 婉卿</t>
  </si>
  <si>
    <t>Mei Sushi</t>
  </si>
  <si>
    <t>李 胤</t>
  </si>
  <si>
    <t>Li Luc</t>
  </si>
  <si>
    <t>丁 烨玄</t>
  </si>
  <si>
    <t>Ding Yexuan</t>
  </si>
  <si>
    <t>GPL-SC8XA</t>
  </si>
  <si>
    <t>232230</t>
  </si>
  <si>
    <t>Channel FCST &amp; Fulfillment</t>
  </si>
  <si>
    <t>王 为峰</t>
  </si>
  <si>
    <t>Wang Weifeng</t>
  </si>
  <si>
    <t>GPL-SC8XN</t>
  </si>
  <si>
    <t>231130</t>
  </si>
  <si>
    <t>RDC Operations</t>
  </si>
  <si>
    <t>白 绘敏</t>
  </si>
  <si>
    <t>Bai Huimin</t>
  </si>
  <si>
    <t>RDC Operations &amp; Delivery Execution</t>
  </si>
  <si>
    <t>陈 艳</t>
  </si>
  <si>
    <t>Chen Yan</t>
  </si>
  <si>
    <t>GPL-SC8X2</t>
  </si>
  <si>
    <t>徐 翊</t>
  </si>
  <si>
    <t>Xu Yi</t>
  </si>
  <si>
    <t>GPL-SC8XH</t>
  </si>
  <si>
    <t>231230</t>
  </si>
  <si>
    <t>Reverse &amp; Sample Orders</t>
  </si>
  <si>
    <t>陈 晓华</t>
  </si>
  <si>
    <t>Chen Xiaohua</t>
  </si>
  <si>
    <t>朱 晋</t>
  </si>
  <si>
    <t>Zhu Jin</t>
  </si>
  <si>
    <t>Delivery Execution</t>
  </si>
  <si>
    <t>许 洋</t>
  </si>
  <si>
    <t>宋 世宇</t>
  </si>
  <si>
    <t>Song Shiyu</t>
  </si>
  <si>
    <t>GPL-SC8XEO</t>
  </si>
  <si>
    <t>234330</t>
  </si>
  <si>
    <t>骆 莹</t>
  </si>
  <si>
    <t>Luo Ying</t>
  </si>
  <si>
    <t>Head of SC Cluster North (Beijing)</t>
  </si>
  <si>
    <t>郭 振兰</t>
  </si>
  <si>
    <t>Guo Zhenlan</t>
  </si>
  <si>
    <t>何 静</t>
  </si>
  <si>
    <t>He Jing</t>
  </si>
  <si>
    <t>GPL-SC8XX</t>
  </si>
  <si>
    <t>234630</t>
  </si>
  <si>
    <t>SC Cluster Management</t>
  </si>
  <si>
    <t>Head of SC Cluster Northwest (Xi’an)</t>
  </si>
  <si>
    <t>姜 新宇</t>
  </si>
  <si>
    <t>Jiang Xinyu</t>
  </si>
  <si>
    <t>GPL-SC8XWO</t>
  </si>
  <si>
    <t>233630</t>
  </si>
  <si>
    <t>Head of GPL-SC8XWO</t>
  </si>
  <si>
    <t>王 蕾</t>
  </si>
  <si>
    <t>GPL-SC8XC</t>
  </si>
  <si>
    <t>231430</t>
  </si>
  <si>
    <t>金 莎莎</t>
  </si>
  <si>
    <t>Jin Shasha</t>
  </si>
  <si>
    <t>GPL-SC8X1</t>
  </si>
  <si>
    <t>梁 博军</t>
  </si>
  <si>
    <t>Liang Bojun</t>
  </si>
  <si>
    <t>崔 学磊</t>
  </si>
  <si>
    <t>Cui Xuelei</t>
  </si>
  <si>
    <t>王 占久</t>
  </si>
  <si>
    <t>Wang Zhanjiu</t>
  </si>
  <si>
    <t>张 斌</t>
  </si>
  <si>
    <t>Zhang Bin</t>
  </si>
  <si>
    <t>邢 波</t>
  </si>
  <si>
    <t>Xing Bo</t>
  </si>
  <si>
    <t>蒙 亮</t>
  </si>
  <si>
    <t>Meng Liang</t>
  </si>
  <si>
    <t>GPL-SC8XS</t>
  </si>
  <si>
    <t>233330</t>
  </si>
  <si>
    <t>刘 洪明</t>
  </si>
  <si>
    <t>Liu Hongming</t>
  </si>
  <si>
    <t>乔 全新</t>
  </si>
  <si>
    <t>Qiao Quanxin</t>
  </si>
  <si>
    <t>陈 良军</t>
  </si>
  <si>
    <t>Chen Liangjun</t>
  </si>
  <si>
    <t>张 争</t>
  </si>
  <si>
    <t>Zhang Zheng</t>
  </si>
  <si>
    <t>Senior Delivery Execution</t>
  </si>
  <si>
    <t>曹 沁</t>
  </si>
  <si>
    <t>Cao Qin</t>
  </si>
  <si>
    <t>GPL-SC8XHD</t>
  </si>
  <si>
    <t>潘 晗璐</t>
  </si>
  <si>
    <t>Pan Hanlu</t>
  </si>
  <si>
    <t>Head of SC Cluster Southeast (Hangzhou)</t>
  </si>
  <si>
    <t>汤 新娟</t>
  </si>
  <si>
    <t>Tang Xinjuan</t>
  </si>
  <si>
    <t>Head of GPL-SC8XEO</t>
  </si>
  <si>
    <t>刘 玲玲</t>
  </si>
  <si>
    <t>Liu Lingling</t>
  </si>
  <si>
    <t>GPL-SC8XE</t>
  </si>
  <si>
    <t>Head of SC Cluster East (Nanjing)</t>
  </si>
  <si>
    <t>李 嘉文</t>
  </si>
  <si>
    <t>Li Jiawen</t>
  </si>
  <si>
    <t>Head of SC Cluster South (Guangzhou)</t>
  </si>
  <si>
    <t>王 千里</t>
  </si>
  <si>
    <t>Wang Qianli</t>
  </si>
  <si>
    <t>GPL-SC8X3</t>
  </si>
  <si>
    <t>吴 炜</t>
  </si>
  <si>
    <t>Wu Wei</t>
  </si>
  <si>
    <t>范 赵伟</t>
  </si>
  <si>
    <t>Fan Zhaowei</t>
  </si>
  <si>
    <t>Head of Delivery Execution</t>
  </si>
  <si>
    <t>徐 芹</t>
  </si>
  <si>
    <t>Xu Qin</t>
  </si>
  <si>
    <t>王 涵</t>
  </si>
  <si>
    <t>Wang Han</t>
  </si>
  <si>
    <t>董 金霞</t>
  </si>
  <si>
    <t>Dong Jinxia</t>
  </si>
  <si>
    <t>黄 全法</t>
  </si>
  <si>
    <t>Huang Quanfa</t>
  </si>
  <si>
    <t>崔 燚</t>
  </si>
  <si>
    <t>Cui Yi</t>
  </si>
  <si>
    <t>周 永辉</t>
  </si>
  <si>
    <t>Zhou Yonghui</t>
  </si>
  <si>
    <t>魏 丽云</t>
  </si>
  <si>
    <t>Wei Liyun</t>
  </si>
  <si>
    <t>朱 晓晴</t>
  </si>
  <si>
    <t>Zhu Xiaoqing</t>
  </si>
  <si>
    <t>吴 庆利</t>
  </si>
  <si>
    <t>Wu Qingli</t>
  </si>
  <si>
    <t>吴 本发</t>
  </si>
  <si>
    <t>Wu Benfa</t>
  </si>
  <si>
    <t>杨 文斌</t>
  </si>
  <si>
    <t>Yang Wenbin</t>
  </si>
  <si>
    <t>刘 睿</t>
  </si>
  <si>
    <t>Liu Rui</t>
  </si>
  <si>
    <t>原 雅林</t>
  </si>
  <si>
    <t>Yuan Yalin</t>
  </si>
  <si>
    <t>梅 业群</t>
  </si>
  <si>
    <t>Mei Yequn</t>
  </si>
  <si>
    <t>张 铭妍</t>
  </si>
  <si>
    <t>Zhang Mingyan</t>
  </si>
  <si>
    <t>郭 海丽</t>
  </si>
  <si>
    <t>Guo Haili</t>
  </si>
  <si>
    <t>陈 平</t>
  </si>
  <si>
    <t>Chen Ping</t>
  </si>
  <si>
    <t>李 红莉</t>
  </si>
  <si>
    <t>Li Hongli</t>
  </si>
  <si>
    <t>吴 静芬</t>
  </si>
  <si>
    <t>Wu Jingfen</t>
  </si>
  <si>
    <t>陈 海翔</t>
  </si>
  <si>
    <t>Chen Haixiang</t>
  </si>
  <si>
    <t>王 艳</t>
  </si>
  <si>
    <t>顾 沙沙</t>
  </si>
  <si>
    <t>Gu Shasha</t>
  </si>
  <si>
    <t>冯 培培</t>
  </si>
  <si>
    <t>Feng Peipei</t>
  </si>
  <si>
    <t>Head of Goods Allocation, Optimization</t>
  </si>
  <si>
    <t>盛 国太</t>
  </si>
  <si>
    <t>Sheng Guotai</t>
  </si>
  <si>
    <t>黄 逸风</t>
  </si>
  <si>
    <t>Huang Yifeng</t>
  </si>
  <si>
    <t>许 程</t>
  </si>
  <si>
    <t>Xu Cheng</t>
  </si>
  <si>
    <t>Senior Channel FCST &amp; Fulfillment</t>
  </si>
  <si>
    <t>曾 晴文</t>
  </si>
  <si>
    <t>Zeng Qingwen</t>
  </si>
  <si>
    <t>傅 浩宏</t>
  </si>
  <si>
    <t>Fu Haohong</t>
  </si>
  <si>
    <t>Goods Allocation &amp; Optimization</t>
  </si>
  <si>
    <t>李 姝洋</t>
  </si>
  <si>
    <t>Li Shuyang</t>
  </si>
  <si>
    <t>王 嘉雯</t>
  </si>
  <si>
    <t>Wang Jiawen</t>
  </si>
  <si>
    <t>柳 烨</t>
  </si>
  <si>
    <t>Liu Ye</t>
  </si>
  <si>
    <t>刘 万里</t>
  </si>
  <si>
    <t>Liu Wanli</t>
  </si>
  <si>
    <t>骆 大勇</t>
  </si>
  <si>
    <t>Luo Dayong</t>
  </si>
  <si>
    <t>管 峻逸</t>
  </si>
  <si>
    <t>Guan Junyi</t>
  </si>
  <si>
    <t>李 若正</t>
  </si>
  <si>
    <t>Li Ruozheng</t>
  </si>
  <si>
    <t>GPL-SC8XW</t>
  </si>
  <si>
    <t>Head of SC Cluster Southwest (Chengdu)</t>
  </si>
  <si>
    <t>万 国荣</t>
  </si>
  <si>
    <t>Wan Guorong</t>
  </si>
  <si>
    <t>张 灵</t>
  </si>
  <si>
    <t>Zhang Ling</t>
  </si>
  <si>
    <t>李 华一</t>
  </si>
  <si>
    <t>Li Huayi</t>
  </si>
  <si>
    <t>余 洋</t>
  </si>
  <si>
    <t>Yu Yang</t>
  </si>
  <si>
    <t>畅 晓凤</t>
  </si>
  <si>
    <t>Chang Xiaofeng</t>
  </si>
  <si>
    <t>何 煜新</t>
  </si>
  <si>
    <t>He Yuxin</t>
  </si>
  <si>
    <t>Senior Delivery Execution Specialist</t>
  </si>
  <si>
    <t>赵 文健</t>
  </si>
  <si>
    <t>Zhao Wenjian</t>
  </si>
  <si>
    <t>张 晶瑶</t>
  </si>
  <si>
    <t>Zhang Jingyao</t>
  </si>
  <si>
    <t>董 娴</t>
  </si>
  <si>
    <t>Dong Xian</t>
  </si>
  <si>
    <t>贾 海洋</t>
  </si>
  <si>
    <t>Jia Haiyang</t>
  </si>
  <si>
    <t>陈 婷婷</t>
  </si>
  <si>
    <t>Chen Sophie</t>
  </si>
  <si>
    <t>马 薇</t>
  </si>
  <si>
    <t>Ma Wei</t>
  </si>
  <si>
    <t>姜 丽</t>
  </si>
  <si>
    <t>Jiang Lily-Li</t>
  </si>
  <si>
    <t>包 利利</t>
  </si>
  <si>
    <t>Bao Lillie</t>
  </si>
  <si>
    <t>祁 清纯</t>
  </si>
  <si>
    <t>Qi Qingchun</t>
  </si>
  <si>
    <t>徐 蓓</t>
  </si>
  <si>
    <t>Xu Bei</t>
  </si>
  <si>
    <t>GOM-DCC</t>
  </si>
  <si>
    <t>224011</t>
  </si>
  <si>
    <t>Pan Jian（15013507）</t>
  </si>
  <si>
    <t>顾 海波</t>
  </si>
  <si>
    <t>Gu Haibo</t>
  </si>
  <si>
    <t>章 静雅</t>
  </si>
  <si>
    <t>Zhang Jingya</t>
  </si>
  <si>
    <t>The NWL and glass accessory door projects have been very successful</t>
  </si>
  <si>
    <t>温 康林</t>
  </si>
  <si>
    <t>Wen Kanglin</t>
  </si>
  <si>
    <t>Senior Product Specialist</t>
  </si>
  <si>
    <t>张 萍</t>
  </si>
  <si>
    <t>Zhang Ping</t>
  </si>
  <si>
    <t>Product Specialist</t>
  </si>
  <si>
    <t>朱 秋娜</t>
  </si>
  <si>
    <t>Zhu Qiuna</t>
  </si>
  <si>
    <t>Senior Professional</t>
  </si>
  <si>
    <t>Senior Product Manager</t>
  </si>
  <si>
    <t>The successful progress of complexity reduction and portfolio optimization</t>
  </si>
  <si>
    <t>范 建政</t>
  </si>
  <si>
    <t>Fan Jianzheng</t>
  </si>
  <si>
    <t>120710</t>
  </si>
  <si>
    <t>The successful progress of 6CN and Venus Projects to support MK share gain</t>
  </si>
  <si>
    <t>邢 雅坤</t>
  </si>
  <si>
    <t>Xing Yakun</t>
  </si>
  <si>
    <t>The comprehensive consideration results of the past three years</t>
  </si>
  <si>
    <t>赵 青青</t>
  </si>
  <si>
    <t>Zhao Qingqing</t>
  </si>
  <si>
    <t>GOM-CGC</t>
  </si>
  <si>
    <t>221010</t>
  </si>
  <si>
    <t>Tao Song（15000036）</t>
  </si>
  <si>
    <t>熊 敏</t>
  </si>
  <si>
    <t>Xiong Min</t>
  </si>
  <si>
    <t>GOM-CGCO</t>
  </si>
  <si>
    <t>221012</t>
  </si>
  <si>
    <t>游 超林</t>
  </si>
  <si>
    <t>You Chaolin</t>
  </si>
  <si>
    <t>GOM-CGCH</t>
  </si>
  <si>
    <t>Head of Product Line Mgt&amp;Lifecy,Hood,Hob</t>
  </si>
  <si>
    <t>杨 悦</t>
  </si>
  <si>
    <t>Yang Yue</t>
  </si>
  <si>
    <t>仇 艳</t>
  </si>
  <si>
    <t>Qiu Yan</t>
  </si>
  <si>
    <t>贾 妍</t>
  </si>
  <si>
    <t>Jia Yan</t>
  </si>
  <si>
    <t>冯 琳</t>
  </si>
  <si>
    <t>Feng Lin</t>
  </si>
  <si>
    <t>陈 明</t>
  </si>
  <si>
    <t>Chen Ming</t>
  </si>
  <si>
    <t>陈 传文</t>
  </si>
  <si>
    <t>Chen Chuanwen</t>
  </si>
  <si>
    <t>good performance and competence enhanced in last 2 years</t>
  </si>
  <si>
    <t>聂 翔</t>
  </si>
  <si>
    <t>Nie Xiang</t>
  </si>
  <si>
    <t>庞 志鹏</t>
  </si>
  <si>
    <t>Pang Zhipeng</t>
  </si>
  <si>
    <t>Digital Product Manager</t>
  </si>
  <si>
    <t>GOM-CGCP</t>
  </si>
  <si>
    <t>130711</t>
  </si>
  <si>
    <t>李 红敏</t>
  </si>
  <si>
    <t>Li Hongmin</t>
  </si>
  <si>
    <t>毛 燕</t>
  </si>
  <si>
    <t>Mao Yan</t>
  </si>
  <si>
    <t>苏 舒</t>
  </si>
  <si>
    <t>Su Shu</t>
  </si>
  <si>
    <t>Head of Project Management</t>
  </si>
  <si>
    <t>杨 婷</t>
  </si>
  <si>
    <t>Yang Ting</t>
  </si>
  <si>
    <t>王 慧</t>
  </si>
  <si>
    <t>Wang Hui</t>
  </si>
  <si>
    <t>GOM-LCCI</t>
  </si>
  <si>
    <t>223010</t>
  </si>
  <si>
    <t>Zhou Yan（15001209）</t>
  </si>
  <si>
    <t>高 益宏</t>
  </si>
  <si>
    <t>Gao Yihong</t>
  </si>
  <si>
    <t>GOM-LCCL</t>
  </si>
  <si>
    <t>严 芳</t>
  </si>
  <si>
    <t>Yan Fang</t>
  </si>
  <si>
    <t>史 德荣</t>
  </si>
  <si>
    <t>Shi Derong</t>
  </si>
  <si>
    <t>尤 宾</t>
  </si>
  <si>
    <t>You Bin</t>
  </si>
  <si>
    <t>王 忆磊</t>
  </si>
  <si>
    <t>Wang Yilei</t>
  </si>
  <si>
    <t>Head of Product Line WD &amp; Lifecycle</t>
  </si>
  <si>
    <t>蔡 行叶</t>
  </si>
  <si>
    <t>Cai Xingye</t>
  </si>
  <si>
    <t>B</t>
  </si>
  <si>
    <t>Under the G2M target, she has leveraged the collaboration with DE and redefined the lifecycle process, enabling the fulfillment for high complexity requirements in short time—such as new CMF and new BT in the lifecycle loop. Meanwhile, she taken on the role of MPO for the Monaco project, driving the product realization for slim depth dryer on T27L.IPE result:BandB</t>
  </si>
  <si>
    <t>冶 萍</t>
  </si>
  <si>
    <t>Ye Ping</t>
  </si>
  <si>
    <t>Ye Ping is leading two high complexity task: Monza project MPO and RGC dryer product owner marketing</t>
  </si>
  <si>
    <t>陆 飞</t>
  </si>
  <si>
    <t>Lu Fei</t>
  </si>
  <si>
    <t>Head of Product Portfolio &amp; Innovation</t>
  </si>
  <si>
    <t>陈 琳</t>
  </si>
  <si>
    <t>Chen Lin</t>
  </si>
  <si>
    <t>GOM-LCC</t>
  </si>
  <si>
    <t>张 利杰</t>
  </si>
  <si>
    <t>Zhang Lijie</t>
  </si>
  <si>
    <t>Senior Innovation Specialist</t>
  </si>
  <si>
    <t>Working competence and performance fully fulfill current job requirement, driving RGC innovation push forward and global innovation strategy landing with high quality.IPE result:BandA6</t>
  </si>
  <si>
    <t>高 玲文</t>
  </si>
  <si>
    <t>Gao Lingwen</t>
  </si>
  <si>
    <t>Lingwen started her MPO role by end of this year (A6) while she stays as A5 until next promotion window</t>
  </si>
  <si>
    <t>陈 爱芬</t>
  </si>
  <si>
    <t>Chen Aifen</t>
  </si>
  <si>
    <t>140711</t>
  </si>
  <si>
    <t>GOM-LCCPM</t>
  </si>
  <si>
    <t>程 源</t>
  </si>
  <si>
    <t>Cheng Yuan</t>
  </si>
  <si>
    <t>GOM-LCCP</t>
  </si>
  <si>
    <t>郭 敬坤</t>
  </si>
  <si>
    <t>Guo Jingkun</t>
  </si>
  <si>
    <t>李 焕</t>
  </si>
  <si>
    <t>GOM-LCCPX</t>
  </si>
  <si>
    <t>Project Support Engineer</t>
  </si>
  <si>
    <t>李 俊仪</t>
  </si>
  <si>
    <t>Li Junyi</t>
  </si>
  <si>
    <t>万 希平</t>
  </si>
  <si>
    <t>Wan Xiping</t>
  </si>
  <si>
    <t>Technical Project Manager</t>
  </si>
  <si>
    <t>吴 小波</t>
  </si>
  <si>
    <t>Wu Xiaobo</t>
  </si>
  <si>
    <t>Head of Project Excellence</t>
  </si>
  <si>
    <t>徐 燏</t>
  </si>
  <si>
    <t>Xu Yu</t>
  </si>
  <si>
    <t>叶 庆宇</t>
  </si>
  <si>
    <t>Ye Qingyu</t>
  </si>
  <si>
    <t>朱 美斌</t>
  </si>
  <si>
    <t>Zhu Meibin</t>
  </si>
  <si>
    <t>PCP-BAUS</t>
  </si>
  <si>
    <t>270004</t>
  </si>
  <si>
    <t>Li Huihua（15000253）</t>
  </si>
  <si>
    <t>沈 琳川</t>
  </si>
  <si>
    <t>Shen Linchuan</t>
  </si>
  <si>
    <t>PCP-OPGU</t>
  </si>
  <si>
    <t>Head of Purchasing, Quality GreaterChina</t>
  </si>
  <si>
    <t>PCP-BVTG</t>
  </si>
  <si>
    <t>270001</t>
  </si>
  <si>
    <t>M</t>
  </si>
  <si>
    <t>朱 春亮</t>
  </si>
  <si>
    <t>Zhu Chunliang</t>
  </si>
  <si>
    <t>李 阳</t>
  </si>
  <si>
    <t>Li Yang</t>
  </si>
  <si>
    <t>131065</t>
  </si>
  <si>
    <t>史 卫超</t>
  </si>
  <si>
    <t>Shi Weichao</t>
  </si>
  <si>
    <t>朱 婷婷</t>
  </si>
  <si>
    <t>Zhu Tingting</t>
  </si>
  <si>
    <t>PCP-OPG</t>
  </si>
  <si>
    <t>刘 淦</t>
  </si>
  <si>
    <t>Liu Gan</t>
  </si>
  <si>
    <t>PCP-BAUQGP</t>
  </si>
  <si>
    <t>270005</t>
  </si>
  <si>
    <t>陈 娟娟</t>
  </si>
  <si>
    <t>Chen Juanjuan</t>
  </si>
  <si>
    <t>P</t>
  </si>
  <si>
    <t>卞 敏</t>
  </si>
  <si>
    <t>Bian Min</t>
  </si>
  <si>
    <t>PCP-BAUOG</t>
  </si>
  <si>
    <t>270002</t>
  </si>
  <si>
    <t>Head of OEM Purchasing China</t>
  </si>
  <si>
    <t>张 开慧</t>
  </si>
  <si>
    <t>Zhang Kaihui</t>
  </si>
  <si>
    <t>江 陆宝</t>
  </si>
  <si>
    <t>Jiang Lubao</t>
  </si>
  <si>
    <t>潘 昭贤</t>
  </si>
  <si>
    <t>Pan Sally-Zhaoxian</t>
  </si>
  <si>
    <t>刘 兵根</t>
  </si>
  <si>
    <t>Liu Binggen</t>
  </si>
  <si>
    <t>PCP-OPGEE</t>
  </si>
  <si>
    <t>270006</t>
  </si>
  <si>
    <t>Electronics Engineer</t>
  </si>
  <si>
    <t>夏 音意</t>
  </si>
  <si>
    <t>Xia Yinyi</t>
  </si>
  <si>
    <t>PCP-SMD</t>
  </si>
  <si>
    <t>李 立新</t>
  </si>
  <si>
    <t>Li Lixin</t>
  </si>
  <si>
    <t>PCP-OPGEV</t>
  </si>
  <si>
    <t>Head of Verification &amp; Validation</t>
  </si>
  <si>
    <t>何 明明</t>
  </si>
  <si>
    <t>He Mingming</t>
  </si>
  <si>
    <t>PCP-BAUQG</t>
  </si>
  <si>
    <t>131067</t>
  </si>
  <si>
    <t>汝 侃</t>
  </si>
  <si>
    <t>Ru Kan</t>
  </si>
  <si>
    <t>陈 久卫</t>
  </si>
  <si>
    <t>Chen Jiuwei</t>
  </si>
  <si>
    <t>Quality Technician</t>
  </si>
  <si>
    <t>PCP-BAUQGO</t>
  </si>
  <si>
    <t>夏 爱燕</t>
  </si>
  <si>
    <t>Xia Aiyan</t>
  </si>
  <si>
    <t>- Proactively takes on all kinds of testing assignments;
- Strong sense of accountability with steady work deliverables;
- Salary level is relatively low</t>
  </si>
  <si>
    <t>黄 桃华</t>
  </si>
  <si>
    <t>Huang Taohua</t>
  </si>
  <si>
    <t>PCP-FDTG</t>
  </si>
  <si>
    <t>王 炜</t>
  </si>
  <si>
    <t>徐 涛</t>
  </si>
  <si>
    <t>王 春青</t>
  </si>
  <si>
    <t>Wang Chunqing</t>
  </si>
  <si>
    <t>PCP-OPGE</t>
  </si>
  <si>
    <t>Head of Engineering Hub</t>
  </si>
  <si>
    <t>费 瑜</t>
  </si>
  <si>
    <t>Fei Yu</t>
  </si>
  <si>
    <t>PCP-OPGEX</t>
  </si>
  <si>
    <t>余 小晶</t>
  </si>
  <si>
    <t>Yu Xiaojing</t>
  </si>
  <si>
    <t>PCP-HCTG</t>
  </si>
  <si>
    <t>严 金金</t>
  </si>
  <si>
    <t>Yan Jinjin</t>
  </si>
  <si>
    <t>修 婧</t>
  </si>
  <si>
    <t>Xiu Jing</t>
  </si>
  <si>
    <t>戴 秀荣</t>
  </si>
  <si>
    <t>Dai Xiurong</t>
  </si>
  <si>
    <t>- Switched from Test Technician to Packaging Engineer; fast role adaptation &amp; on-time project delivery
- Proactive optimization initiatives achieved cost savings RMB 200k+
- Salary below new role band level</t>
  </si>
  <si>
    <t>谭 木生</t>
  </si>
  <si>
    <t>Tan Musheng</t>
  </si>
  <si>
    <t>范 仁莉</t>
  </si>
  <si>
    <t>Fan Renli</t>
  </si>
  <si>
    <t>131066</t>
  </si>
  <si>
    <t>王 佳</t>
  </si>
  <si>
    <t>Wang Jia</t>
  </si>
  <si>
    <t>张 丽洁</t>
  </si>
  <si>
    <t>张 琪</t>
  </si>
  <si>
    <t>Zhang Qi</t>
  </si>
  <si>
    <t>魏 兆勇</t>
  </si>
  <si>
    <t>Wei Zhaoyong</t>
  </si>
  <si>
    <t>王 蕊</t>
  </si>
  <si>
    <t>胡 学康</t>
  </si>
  <si>
    <t>Hu Xuekang</t>
  </si>
  <si>
    <t>杜 冬云</t>
  </si>
  <si>
    <t>Du Dongyun</t>
  </si>
  <si>
    <t>张 娟</t>
  </si>
  <si>
    <t>Zhang Juan</t>
  </si>
  <si>
    <t>黄 婕</t>
  </si>
  <si>
    <t>马 中浩</t>
  </si>
  <si>
    <t>Ma Zhonghao</t>
  </si>
  <si>
    <t>朱 步伟</t>
  </si>
  <si>
    <t>Zhu Buwei</t>
  </si>
  <si>
    <t>安 荣栓</t>
  </si>
  <si>
    <t>An Rongshuan</t>
  </si>
  <si>
    <t>150800</t>
  </si>
  <si>
    <t>曹 亮</t>
  </si>
  <si>
    <t>Cao Liang</t>
  </si>
  <si>
    <t>150700</t>
  </si>
  <si>
    <t>陈 泓旭</t>
  </si>
  <si>
    <t>Chen Hongxu</t>
  </si>
  <si>
    <t>Lab Test Engineer</t>
  </si>
  <si>
    <t>陈 俊</t>
  </si>
  <si>
    <t>Chen Jun</t>
  </si>
  <si>
    <t>Junior Lab Engineer</t>
  </si>
  <si>
    <t>陈 宇轩</t>
  </si>
  <si>
    <t>Chen Yuxuan</t>
  </si>
  <si>
    <t>Approbation Engineer</t>
  </si>
  <si>
    <t>代 梦华</t>
  </si>
  <si>
    <t>Dai Menghua</t>
  </si>
  <si>
    <t>Key position and high performance but with low basic salary, need to catch up</t>
  </si>
  <si>
    <t>焦 阳</t>
  </si>
  <si>
    <t>Jiao Yang</t>
  </si>
  <si>
    <t>Structural Engineer</t>
  </si>
  <si>
    <t>孔 秀梅</t>
  </si>
  <si>
    <t>Kong Xiumei</t>
  </si>
  <si>
    <t>Senior Packing Engineer</t>
  </si>
  <si>
    <t>李 敏鑫</t>
  </si>
  <si>
    <t>Li Minxin</t>
  </si>
  <si>
    <t>Head of Engineering</t>
  </si>
  <si>
    <t>李 明文</t>
  </si>
  <si>
    <t>Li Mingwen</t>
  </si>
  <si>
    <t>凌 宇征</t>
  </si>
  <si>
    <t>Ling Yuzheng</t>
  </si>
  <si>
    <t>Head of Series Support</t>
  </si>
  <si>
    <t>Deliveravles over expectation, dual PMO role</t>
  </si>
  <si>
    <t>刘 立新</t>
  </si>
  <si>
    <t>Liu Lixin</t>
  </si>
  <si>
    <t>Senior Laboratory Engineer</t>
  </si>
  <si>
    <t>刘 尚杰</t>
  </si>
  <si>
    <t>Liu Shangjie</t>
  </si>
  <si>
    <t>刘 云</t>
  </si>
  <si>
    <t>Liu Yun</t>
  </si>
  <si>
    <t>卢 元明</t>
  </si>
  <si>
    <t>Lu Yuanming</t>
  </si>
  <si>
    <t>陆 鹏</t>
  </si>
  <si>
    <t>Lu Peng</t>
  </si>
  <si>
    <t>Head of Construction</t>
  </si>
  <si>
    <t>宁 丽颖</t>
  </si>
  <si>
    <t>Ning Liying</t>
  </si>
  <si>
    <t>A4</t>
  </si>
  <si>
    <t>沈 金涛</t>
  </si>
  <si>
    <t>Shen Jintao</t>
  </si>
  <si>
    <t>王 凯</t>
  </si>
  <si>
    <t>Wang Kai</t>
  </si>
  <si>
    <t>魏 晓晴</t>
  </si>
  <si>
    <t>Wei Xiaoqing</t>
  </si>
  <si>
    <t>Product Engineer</t>
  </si>
  <si>
    <t>熊 英杰</t>
  </si>
  <si>
    <t>Xiong Yingjie</t>
  </si>
  <si>
    <t>薛 庆飞</t>
  </si>
  <si>
    <t>Xue Qingfei</t>
  </si>
  <si>
    <t>Senior Constructing Engineer</t>
  </si>
  <si>
    <t>张 海玲</t>
  </si>
  <si>
    <t>Zhang Hailing</t>
  </si>
  <si>
    <t>张 宏</t>
  </si>
  <si>
    <t>Zhang Hong</t>
  </si>
  <si>
    <t>Mechanical Engineer</t>
  </si>
  <si>
    <t>张 祎娴</t>
  </si>
  <si>
    <t>Zhang Yixian</t>
  </si>
  <si>
    <t>赵 亮</t>
  </si>
  <si>
    <t>Zhao Liang</t>
  </si>
  <si>
    <t>Head of Laboratory</t>
  </si>
  <si>
    <t>赵 余</t>
  </si>
  <si>
    <t>Zhao Yu</t>
  </si>
  <si>
    <t>Performance Consistently exceeded expectations + rate 3 due to company promotion policy</t>
  </si>
  <si>
    <t>周 月萍</t>
  </si>
  <si>
    <t>Zhou Yueping</t>
  </si>
  <si>
    <t>朱 灵玥</t>
  </si>
  <si>
    <t>Zhu Lingyue</t>
  </si>
  <si>
    <t>朱 青梅</t>
  </si>
  <si>
    <t>Zhu Qingmei</t>
  </si>
  <si>
    <t>朱 莎</t>
  </si>
  <si>
    <t>Zhu Sha</t>
  </si>
  <si>
    <t>宗 楚瑶</t>
  </si>
  <si>
    <t>Zong Chuyao</t>
  </si>
  <si>
    <t>Nutrition Engineer</t>
  </si>
  <si>
    <t>苏 堂飞</t>
  </si>
  <si>
    <t>Su Tangfei</t>
  </si>
  <si>
    <t>935119</t>
  </si>
  <si>
    <t>张 玮麟</t>
  </si>
  <si>
    <t>Zhang Weilin</t>
  </si>
  <si>
    <t>钟 志鹏</t>
  </si>
  <si>
    <t>Zhong Zhipeng</t>
  </si>
  <si>
    <t>秦 杰</t>
  </si>
  <si>
    <t>Qin Jie</t>
  </si>
  <si>
    <t>林 腾</t>
  </si>
  <si>
    <t>Lin Teng</t>
  </si>
  <si>
    <t>李 鑫</t>
  </si>
  <si>
    <t>Li Tina</t>
  </si>
  <si>
    <t>董 剑波</t>
  </si>
  <si>
    <t>Dong Jason</t>
  </si>
  <si>
    <t>黄 宁</t>
  </si>
  <si>
    <t>HUANG Ning</t>
  </si>
  <si>
    <t>牛 煜</t>
  </si>
  <si>
    <t>Niu Yu</t>
  </si>
  <si>
    <t>PCP</t>
  </si>
  <si>
    <t xml:space="preserve"> -   </t>
  </si>
  <si>
    <t>行标签</t>
  </si>
  <si>
    <t>总计</t>
  </si>
  <si>
    <t>Number of eligibility</t>
  </si>
  <si>
    <t>Person of increase</t>
  </si>
  <si>
    <t>Merit budget Balance</t>
  </si>
  <si>
    <t>Promotion Budget</t>
  </si>
  <si>
    <t>Promotion budget usage</t>
  </si>
  <si>
    <t>Number of promotion</t>
  </si>
  <si>
    <t>Promotion budget balance</t>
  </si>
  <si>
    <t>Total Salary Increase budget</t>
  </si>
  <si>
    <t>Salary Increase budget used</t>
  </si>
  <si>
    <t>求和项:Total Recommended Increase amount</t>
  </si>
  <si>
    <t>求和项:Adjutsed increased/decreased basic salary by DH</t>
  </si>
  <si>
    <t>汪 丽华</t>
  </si>
  <si>
    <t>Wang Lihua</t>
  </si>
  <si>
    <t>梁 艳</t>
  </si>
  <si>
    <t>Liang Yan</t>
  </si>
  <si>
    <t>李 隽</t>
  </si>
  <si>
    <t>Li Jun</t>
  </si>
  <si>
    <t>顾 荐贤</t>
  </si>
  <si>
    <t>Gu Jianxian</t>
  </si>
  <si>
    <t>王 兴凡</t>
  </si>
  <si>
    <t>Wang Leo</t>
  </si>
  <si>
    <t>曹 春巧</t>
  </si>
  <si>
    <t>Cao Claire</t>
  </si>
  <si>
    <t>牛 福燕</t>
  </si>
  <si>
    <t>Niu Fuyan</t>
  </si>
  <si>
    <t>CN/OP</t>
  </si>
  <si>
    <t xml:space="preserve">1. From 2025.09.01, took energy management platform tasks in EA and HA. 2. Lead energy efficiency project in EA and HA 3. As RM energy officer in RGC
</t>
  </si>
  <si>
    <t>1.持续学习和成长，被评为问题解决specialist，成为部门内的问题解决专家。
2.勇于担当，主动承担电气安全管理工作，主动寻找解决方案，减少工厂隐患；在光伏项目及特种设备管理工作中也发挥了关键作用</t>
  </si>
  <si>
    <t>Less responsibility compared with the same level's</t>
  </si>
  <si>
    <t>CN/OP-RMN</t>
  </si>
  <si>
    <t>1. Take additional task as Sna Location Electrical Safety officer
2. From 2025.09.01, he took fire fighting system, air condition system in SCh ,and deliver good performance.</t>
  </si>
  <si>
    <t>李 军</t>
  </si>
  <si>
    <t>CN/OP-TEM</t>
  </si>
  <si>
    <t>131020</t>
  </si>
  <si>
    <t>Head of Technical Market Access</t>
  </si>
  <si>
    <t>Zhang Rui（11000448）</t>
  </si>
  <si>
    <t>吴 红兵</t>
  </si>
  <si>
    <t>Wu Hongbing</t>
  </si>
  <si>
    <t>CN/OP-TEE</t>
  </si>
  <si>
    <t>131030</t>
  </si>
  <si>
    <t>袁 海燕</t>
  </si>
  <si>
    <t>Yuan Haiyan</t>
  </si>
  <si>
    <t>任 红梅</t>
  </si>
  <si>
    <t>Ren Hongmei</t>
  </si>
  <si>
    <t>CN/OP-TEB</t>
  </si>
  <si>
    <t>130000</t>
  </si>
  <si>
    <t>李 恺</t>
  </si>
  <si>
    <t>Li Kai</t>
  </si>
  <si>
    <t>CN/OP-TE</t>
  </si>
  <si>
    <t>杨 晖</t>
  </si>
  <si>
    <t>Yang Hui</t>
  </si>
  <si>
    <t>CN/OP-TEI</t>
  </si>
  <si>
    <t>131050</t>
  </si>
  <si>
    <t>尹 旭萌</t>
  </si>
  <si>
    <t>Yin Xumeng</t>
  </si>
  <si>
    <t>殷 利臻</t>
  </si>
  <si>
    <t>Yin Lizhen</t>
  </si>
  <si>
    <t>徐 子悦</t>
  </si>
  <si>
    <t>Xu Ziyue</t>
  </si>
  <si>
    <t>王 清源</t>
  </si>
  <si>
    <t>Wang Kevin</t>
  </si>
  <si>
    <t>Machine Safety Expert (CN)</t>
  </si>
  <si>
    <t>王 亦铭</t>
  </si>
  <si>
    <t>Wang Yiming</t>
  </si>
  <si>
    <t>陈 典江</t>
  </si>
  <si>
    <t>Chen Dianjiang</t>
  </si>
  <si>
    <t>韩 郁翀</t>
  </si>
  <si>
    <t>Han Yuchong</t>
  </si>
  <si>
    <t>杨 升晴</t>
  </si>
  <si>
    <t>Yang Shengqing</t>
  </si>
  <si>
    <t>OP-TE</t>
  </si>
  <si>
    <r>
      <t>Total recommended Increase % 
(</t>
    </r>
    <r>
      <rPr>
        <b/>
        <sz val="12"/>
        <color theme="0"/>
        <rFont val="宋体"/>
        <family val="3"/>
        <charset val="134"/>
      </rPr>
      <t>①</t>
    </r>
    <r>
      <rPr>
        <b/>
        <sz val="12"/>
        <color theme="0"/>
        <rFont val="Arial"/>
        <family val="2"/>
      </rPr>
      <t>+</t>
    </r>
    <r>
      <rPr>
        <b/>
        <sz val="12"/>
        <color theme="0"/>
        <rFont val="宋体"/>
        <family val="3"/>
        <charset val="134"/>
      </rPr>
      <t>②</t>
    </r>
    <r>
      <rPr>
        <b/>
        <sz val="12"/>
        <color theme="0"/>
        <rFont val="Arial"/>
        <family val="2"/>
      </rPr>
      <t>)</t>
    </r>
  </si>
  <si>
    <t>Sales Jilin</t>
  </si>
  <si>
    <t>Sales Jinmeng</t>
  </si>
  <si>
    <t>Sales Zhejiang</t>
  </si>
  <si>
    <t>Sales Liaoning</t>
  </si>
  <si>
    <t>Sales Shandong</t>
  </si>
  <si>
    <t>Sales Beijing</t>
  </si>
  <si>
    <t>Sales Shaanxi</t>
  </si>
  <si>
    <t>Sales Sichuan</t>
  </si>
  <si>
    <t>Sales Hubei</t>
  </si>
  <si>
    <t>Sales Guangdong</t>
  </si>
  <si>
    <t>Sales Chongqing</t>
  </si>
  <si>
    <t>Sales Jiangsu</t>
  </si>
  <si>
    <t>Sales Shanghai</t>
  </si>
  <si>
    <t>Sales Fujian</t>
  </si>
  <si>
    <t>Sales Tianjin</t>
  </si>
  <si>
    <t>Sales Henan</t>
  </si>
  <si>
    <t>Sales Yunnan</t>
  </si>
  <si>
    <t>Sales Guizhou</t>
  </si>
  <si>
    <t>Surpus</t>
  </si>
  <si>
    <t>SCh</t>
  </si>
  <si>
    <t>计数项:Pers.no.</t>
  </si>
  <si>
    <t>No</t>
  </si>
  <si>
    <t>Person of Increase</t>
  </si>
  <si>
    <t>(多项)</t>
  </si>
  <si>
    <t xml:space="preserve">求和项: Basic salary </t>
  </si>
  <si>
    <t>Basic Salary</t>
  </si>
  <si>
    <t>Promotion Budget Used</t>
  </si>
  <si>
    <t>No of Promoted</t>
  </si>
  <si>
    <t>FCLCh</t>
  </si>
  <si>
    <t>310110</t>
  </si>
  <si>
    <t>Head of Factory Cooling Chuzhou</t>
  </si>
  <si>
    <t>Tan Tyler（11015792）</t>
  </si>
  <si>
    <t>Wan Changju（15007713）</t>
  </si>
  <si>
    <t>FLCCh</t>
  </si>
  <si>
    <t>Head of Factory Laundry Care Chuzhou</t>
  </si>
  <si>
    <t>王 培</t>
  </si>
  <si>
    <t>Wang Pei</t>
  </si>
  <si>
    <t>390100</t>
  </si>
  <si>
    <t>赵 宏旭</t>
  </si>
  <si>
    <t>Zhao Hongxu</t>
  </si>
  <si>
    <t>GPD-LCTC</t>
  </si>
  <si>
    <t>140200</t>
  </si>
  <si>
    <t>Head of Laundry Care Technology China</t>
  </si>
  <si>
    <t>刘 魁</t>
  </si>
  <si>
    <t>Liu Kui</t>
  </si>
  <si>
    <t>SCh-ME</t>
  </si>
  <si>
    <t>290140</t>
  </si>
  <si>
    <t>New joined/transferred employee (less than12 months)</t>
  </si>
  <si>
    <t>Labor Union Chairman</t>
  </si>
  <si>
    <t>Head of Labor Union</t>
  </si>
  <si>
    <t>宋 德亮</t>
  </si>
  <si>
    <t>Song Deliang</t>
  </si>
  <si>
    <t>SCh-PS</t>
  </si>
  <si>
    <t>290143</t>
  </si>
  <si>
    <t>Supervisor of PS</t>
  </si>
  <si>
    <t>SCh-RC</t>
  </si>
  <si>
    <t>190101</t>
  </si>
  <si>
    <t>Head of Return Management Center</t>
  </si>
  <si>
    <t>蒋 小燕</t>
  </si>
  <si>
    <t>Jiang Xiaoyan</t>
  </si>
  <si>
    <t>SCh-ES</t>
  </si>
  <si>
    <t>290135</t>
  </si>
  <si>
    <t>Head of Work Safety Management</t>
  </si>
  <si>
    <t>里 爽</t>
  </si>
  <si>
    <t>冯 倩</t>
  </si>
  <si>
    <t>Feng Qian</t>
  </si>
  <si>
    <t>Senior Engineer of Safety</t>
  </si>
  <si>
    <t>方 月</t>
  </si>
  <si>
    <t>Fang Hedy-Yue</t>
  </si>
  <si>
    <t>魏 玲</t>
  </si>
  <si>
    <t>Wei Ling</t>
  </si>
  <si>
    <t>Safety Engineer</t>
  </si>
  <si>
    <t>FCLCh-VBR</t>
  </si>
  <si>
    <t>310400</t>
  </si>
  <si>
    <t>Head of FCLCh-VBR</t>
  </si>
  <si>
    <t>Zhao Biao（1150001）</t>
  </si>
  <si>
    <t>Cao Wei（1114141）</t>
  </si>
  <si>
    <t>FCLCh-VB1</t>
  </si>
  <si>
    <t>Head of FCLCh-VB1</t>
  </si>
  <si>
    <t>胡 宏波</t>
  </si>
  <si>
    <t>Hu Hongbo</t>
  </si>
  <si>
    <t>FCLCh-VB3</t>
  </si>
  <si>
    <t>Head of FCLCh-VB3</t>
  </si>
  <si>
    <t>High performer and responsible for a big production line with more than 350 direct employees, even can be promote to Band B</t>
  </si>
  <si>
    <t>FCLCh-VB</t>
  </si>
  <si>
    <t>Head of FCLCh-VB</t>
  </si>
  <si>
    <t>张 远峰</t>
  </si>
  <si>
    <t>Zhang Yuanfeng</t>
  </si>
  <si>
    <t>FCLCh-VB2</t>
  </si>
  <si>
    <t>Head of FCLCh-VB2</t>
  </si>
  <si>
    <t>High performer and responsible for a big production line with more than 200 direct employees, promote to Band B</t>
  </si>
  <si>
    <t>TPM Senior Engineer</t>
  </si>
  <si>
    <t>FCLCh-ME</t>
  </si>
  <si>
    <t>FCLCh-NP</t>
  </si>
  <si>
    <t>310206</t>
  </si>
  <si>
    <t>Senior Engineer of IE</t>
  </si>
  <si>
    <t>Head of FCLCh-NP</t>
  </si>
  <si>
    <t>Junior Engineer of IE</t>
  </si>
  <si>
    <t>FCLCh-VF</t>
  </si>
  <si>
    <t>310401</t>
  </si>
  <si>
    <t>Head of FCLCh-VF</t>
  </si>
  <si>
    <t>FCLCh-VFC</t>
  </si>
  <si>
    <t>Head of FCLCh-VFC</t>
  </si>
  <si>
    <t>FCLCh-VFF</t>
  </si>
  <si>
    <t>Head of FCLCh-VFF</t>
  </si>
  <si>
    <t>FCLCh-VFM</t>
  </si>
  <si>
    <t>310203</t>
  </si>
  <si>
    <t>FCLCh-VS1</t>
  </si>
  <si>
    <t>Head of FCLCh-VS1</t>
  </si>
  <si>
    <t>Head of FCLCh-VFM</t>
  </si>
  <si>
    <t>Engineer of Electric Program (SbS)</t>
  </si>
  <si>
    <t>Funcation specialist</t>
  </si>
  <si>
    <t>FCLCh-MEA</t>
  </si>
  <si>
    <t>310201</t>
  </si>
  <si>
    <t>Head of FCLCh-MEA</t>
  </si>
  <si>
    <t>FCLCh-MET</t>
  </si>
  <si>
    <t>310204</t>
  </si>
  <si>
    <t>Head of FCLCh-MET</t>
  </si>
  <si>
    <t>FCLCh-MEI</t>
  </si>
  <si>
    <t>290134</t>
  </si>
  <si>
    <t>Head of FCLCh-MEI</t>
  </si>
  <si>
    <t>靳 武卿</t>
  </si>
  <si>
    <t>Jin Wuqing</t>
  </si>
  <si>
    <t>FCLCh-MEW</t>
  </si>
  <si>
    <t>290301</t>
  </si>
  <si>
    <t>Head of FCLCh-MEW</t>
  </si>
  <si>
    <t>High performer, global project, promotion and new step</t>
  </si>
  <si>
    <t>谢 东宁</t>
  </si>
  <si>
    <t>Xie Dongning</t>
  </si>
  <si>
    <t>GPD-CLA</t>
  </si>
  <si>
    <t>190401</t>
  </si>
  <si>
    <t>Senior Engineer of NPI</t>
  </si>
  <si>
    <t>Discussed with global CLA head due to global responsibilites of team member</t>
  </si>
  <si>
    <t>方 文存</t>
  </si>
  <si>
    <t>Fang Wencun</t>
  </si>
  <si>
    <t>Senior Industrial Engineer</t>
  </si>
  <si>
    <t>汤 辉</t>
  </si>
  <si>
    <t>Tang Hui</t>
  </si>
  <si>
    <t>Senior IE Engineer</t>
  </si>
  <si>
    <t>Consider basic salary</t>
    <phoneticPr fontId="0" type="noConversion"/>
  </si>
  <si>
    <t>杨 信敏</t>
  </si>
  <si>
    <t>Yang Xinmin</t>
  </si>
  <si>
    <t>IE Engineer</t>
  </si>
  <si>
    <t>刘 京京</t>
  </si>
  <si>
    <t>Liu Jingjing</t>
  </si>
  <si>
    <t>陈 新同</t>
  </si>
  <si>
    <t>Chen Xintong</t>
  </si>
  <si>
    <t>徐 迟</t>
  </si>
  <si>
    <t>Xu Chi</t>
  </si>
  <si>
    <t>Future potential functional specialist</t>
  </si>
  <si>
    <t>王 怡璇</t>
  </si>
  <si>
    <t>Wang Yixuan</t>
  </si>
  <si>
    <t>Performance fell short of expactations</t>
  </si>
  <si>
    <t>High performance</t>
  </si>
  <si>
    <t>蒋 梅</t>
  </si>
  <si>
    <t>Jiang Mei</t>
  </si>
  <si>
    <t>Low basic salary and high performance in new role</t>
  </si>
  <si>
    <t>EDSP box 7 and PL 3, not recommend to increace</t>
  </si>
  <si>
    <t>鲍 国玉</t>
  </si>
  <si>
    <t>Bao Guoyu</t>
  </si>
  <si>
    <t>Junior Time Management Engineer</t>
  </si>
  <si>
    <t>Mould Engineer</t>
  </si>
  <si>
    <t>陆 峰</t>
  </si>
  <si>
    <t>Lu Feng</t>
  </si>
  <si>
    <t>Engineer of Foaming</t>
  </si>
  <si>
    <t>Demotion</t>
  </si>
  <si>
    <t>Mould make technician</t>
  </si>
  <si>
    <t>Rank 44</t>
  </si>
  <si>
    <t>Salary adjustment letter already signed</t>
  </si>
  <si>
    <t>董 福兵</t>
  </si>
  <si>
    <t>Dong Fubing</t>
  </si>
  <si>
    <t>Good performance, salary adjustment to better level</t>
  </si>
  <si>
    <t>MES Senior Engineer</t>
  </si>
  <si>
    <t>任 明珠</t>
  </si>
  <si>
    <t>Ren Mingzhu</t>
  </si>
  <si>
    <t>Role in organization</t>
  </si>
  <si>
    <t>Good performance but not critcal processes, a little reduced</t>
  </si>
  <si>
    <t>Thermoforming Engineer</t>
  </si>
  <si>
    <t>High performer, recognized in CL</t>
  </si>
  <si>
    <t>梁 龙玉</t>
  </si>
  <si>
    <t>Liang Longyu</t>
  </si>
  <si>
    <t xml:space="preserve">EDSP box 7 and PL 3, increace less than recommend </t>
  </si>
  <si>
    <t>Senior Engineer of Foaming</t>
  </si>
  <si>
    <t>Senior Punching, Laser Cutting Engineer</t>
  </si>
  <si>
    <t>Senior Injection Molding Engineer</t>
  </si>
  <si>
    <t>Senior Metal Mold Engineer</t>
  </si>
  <si>
    <t>孙 大伟</t>
  </si>
  <si>
    <t>Sun Dawei</t>
  </si>
  <si>
    <t>Low/middle performer EDSP2025</t>
  </si>
  <si>
    <t>林 冠军</t>
  </si>
  <si>
    <t>Lin Guanjun</t>
  </si>
  <si>
    <t>Senior Foaming Engineer</t>
  </si>
  <si>
    <t>吴 庸</t>
  </si>
  <si>
    <t>Wu Yong</t>
  </si>
  <si>
    <t>Middle performer, budget better alocation to high performers</t>
  </si>
  <si>
    <t>Chen Chen</t>
  </si>
  <si>
    <t>Critical expert for CL</t>
  </si>
  <si>
    <t>张 道其</t>
  </si>
  <si>
    <t>Zhang Daoqi</t>
  </si>
  <si>
    <t>Middle performer, budget better alocation to high performers, overcapacity</t>
  </si>
  <si>
    <t>唐 浩</t>
  </si>
  <si>
    <t>Tang Hao</t>
  </si>
  <si>
    <t>Senior Mould Engineer</t>
  </si>
  <si>
    <t>Senior Foaming Mould Engineer</t>
  </si>
  <si>
    <t>汪 恒</t>
  </si>
  <si>
    <t>Wang Heng</t>
  </si>
  <si>
    <t>Injection Engineer</t>
  </si>
  <si>
    <t>马 骏</t>
  </si>
  <si>
    <t>Ma Jun</t>
  </si>
  <si>
    <t>Senior Door Gasket Extrusion  Engineer</t>
  </si>
  <si>
    <t>functional specialist</t>
  </si>
  <si>
    <t>Recognition in CL, act as informal GPO</t>
  </si>
  <si>
    <t>SCh-RCP</t>
  </si>
  <si>
    <t>Head of SCh-RCP</t>
  </si>
  <si>
    <t>Fei Zhongxi（1120003）</t>
  </si>
  <si>
    <t>SCh-RCE</t>
  </si>
  <si>
    <t>Head of SCh-RCE</t>
  </si>
  <si>
    <t>SCh-RCQ</t>
  </si>
  <si>
    <t>SCh-RCL</t>
  </si>
  <si>
    <t>李 洁</t>
  </si>
  <si>
    <t>FDCCh-ME</t>
  </si>
  <si>
    <t>FDCCh-MEA</t>
  </si>
  <si>
    <t>320200</t>
  </si>
  <si>
    <t>Lin Xianzhong（1132204）</t>
  </si>
  <si>
    <t>FDCCh</t>
  </si>
  <si>
    <t>320100</t>
  </si>
  <si>
    <t>Cross factory Kyoben and Dragon boat with good performance</t>
  </si>
  <si>
    <t>陶 开仲</t>
  </si>
  <si>
    <t>Tao Kaizhong</t>
  </si>
  <si>
    <t>Head of MEA</t>
  </si>
  <si>
    <t>Blance with promotion budget</t>
  </si>
  <si>
    <t>FDCCh-MEF</t>
  </si>
  <si>
    <t>Head of FDCCh-MEF</t>
  </si>
  <si>
    <t>Senior Expert (CN)</t>
  </si>
  <si>
    <t>桑 刘兵</t>
  </si>
  <si>
    <t>Sang Liubing</t>
  </si>
  <si>
    <t>Workplan 2025 Preliminary PL4</t>
  </si>
  <si>
    <t>Engineer of IE</t>
  </si>
  <si>
    <t>王 园园</t>
  </si>
  <si>
    <t>Engineer of Project Support</t>
  </si>
  <si>
    <t>Salary low in the role, blance slary
Extra role in DT with good performance</t>
  </si>
  <si>
    <t>李 松波</t>
  </si>
  <si>
    <t>Li Songbo</t>
  </si>
  <si>
    <t>Salary low in the role, blance slary
Excellent performance in tool maintenance, and HPT Star individually ranking 2 in SCh</t>
  </si>
  <si>
    <t>FDCCh-MEM</t>
  </si>
  <si>
    <t>320201</t>
  </si>
  <si>
    <t>Head of FDCCh-MEM</t>
  </si>
  <si>
    <t>杨 善奎</t>
  </si>
  <si>
    <t>Yang Shankui</t>
  </si>
  <si>
    <t>关 凌龙</t>
  </si>
  <si>
    <t>Guan Linglong</t>
  </si>
  <si>
    <t>FDCCh-PD</t>
  </si>
  <si>
    <t>FDCCh-PDF</t>
  </si>
  <si>
    <t>Head of FDCCh-PDF</t>
  </si>
  <si>
    <t>BOSCH Problem solving Expert certified</t>
  </si>
  <si>
    <t>FDCCh-PDA</t>
  </si>
  <si>
    <t>Head of FDCCh-PDA</t>
  </si>
  <si>
    <t>席 春节</t>
  </si>
  <si>
    <t>Xi Chunjie</t>
  </si>
  <si>
    <t>External Tool Specialist</t>
  </si>
  <si>
    <t>Junior Production Engineer</t>
  </si>
  <si>
    <t>郭 赛东</t>
  </si>
  <si>
    <t>Guo Saidong</t>
  </si>
  <si>
    <t>Junior Engineer of Assembly</t>
  </si>
  <si>
    <t>Head of FDCCh-PD</t>
  </si>
  <si>
    <t>FLCCh-V2</t>
  </si>
  <si>
    <t>Head of FLCCh-V2</t>
  </si>
  <si>
    <t>Gu Yinhua（51200135）</t>
  </si>
  <si>
    <t>Fan Ivy-Linlin（11022356）</t>
  </si>
  <si>
    <t>FLCCh-MT</t>
  </si>
  <si>
    <t>340406</t>
  </si>
  <si>
    <t>Maintenance Engineer</t>
  </si>
  <si>
    <t>FLCCh-ME</t>
  </si>
  <si>
    <t>FLCCh-MEA</t>
  </si>
  <si>
    <t>杜 津</t>
  </si>
  <si>
    <t>Du Jin</t>
  </si>
  <si>
    <t>Engineer of Testing</t>
  </si>
  <si>
    <t>朱 永杰</t>
  </si>
  <si>
    <t>Zhu Yongjie</t>
  </si>
  <si>
    <t>Senior Engineer of Testing</t>
  </si>
  <si>
    <t>丁 幸幸</t>
  </si>
  <si>
    <t>Ding Xingxing</t>
  </si>
  <si>
    <t>EDSP Box 7, rating 3, no increase</t>
  </si>
  <si>
    <t>Engineer of Assembly</t>
  </si>
  <si>
    <t>Project Support and External Tool Engine</t>
  </si>
  <si>
    <t>Supervisor of Production System Coordina</t>
  </si>
  <si>
    <t>FLCCh-MEF</t>
  </si>
  <si>
    <t>High performer,2025Rating affected by promotion</t>
  </si>
  <si>
    <t>Engineer of Process Planning</t>
  </si>
  <si>
    <t>刘 云飞</t>
  </si>
  <si>
    <t>Liu Yunfei</t>
  </si>
  <si>
    <t>Head of Fabrication Engineering</t>
  </si>
  <si>
    <t>20260701 transfer to FLCCh-V1 head，BOX5</t>
  </si>
  <si>
    <t>Head of FLCCh-MEA</t>
  </si>
  <si>
    <t>Prefabrication Engineer</t>
  </si>
  <si>
    <t>杨 龙军</t>
  </si>
  <si>
    <t>Yang Longjun</t>
  </si>
  <si>
    <t>High Performer,2025Rating affected by promotion</t>
  </si>
  <si>
    <t>SCh-SC2</t>
  </si>
  <si>
    <t>SCh-SC2MX</t>
  </si>
  <si>
    <t>290153</t>
  </si>
  <si>
    <t>SCh-SC2ME</t>
  </si>
  <si>
    <t>SCh-SC2MS</t>
  </si>
  <si>
    <t>SCh-SC2MP</t>
  </si>
  <si>
    <t>崔 文霜</t>
  </si>
  <si>
    <t>Cui Wenshuang</t>
  </si>
  <si>
    <t xml:space="preserve">funcational specialist </t>
  </si>
  <si>
    <t>She is the candidate in future MM OPEX study1 and She can be also candidate for expert role after Step-2 either in MM or GPL-SCS MM LPO.	
1.Excellent in managing electronic suppliers, with significant contributions following the MP group consolidation.
2.	Drove the following key and complex projects from the supply chain side:
	Resolution of TFT bottleneck and contribution to ratio (through local source introduction).
	Key leading role in supply and demand management during the Delta factory relocation (over 10 months), ensuring demand supply with no OB risk.
3.	MP digitalization pioneer; subject matter expert in Power BI and Quick BI. Key deliverables include inventory and OB stock Quick BI reports in MP.</t>
  </si>
  <si>
    <t>SCh-SC2MM</t>
  </si>
  <si>
    <t>牛 菊</t>
  </si>
  <si>
    <t>Niu Ju</t>
  </si>
  <si>
    <t>Head of SCh-SC2MS</t>
  </si>
  <si>
    <t>She was promoted in 2025, demonstrating exceptional 
performance—particularly in taking on the dual role of Materials Group Head and FDCCh Speaker</t>
  </si>
  <si>
    <t>方 智松</t>
  </si>
  <si>
    <t>Fang Zhisong</t>
  </si>
  <si>
    <t>Head of SCh-SC2ME</t>
  </si>
  <si>
    <t>陈 开华</t>
  </si>
  <si>
    <t>Chen Kaihua</t>
  </si>
  <si>
    <t>Head of SCh-SC2MP</t>
  </si>
  <si>
    <t>Performance is average but potential is low,internal balance needed too.</t>
  </si>
  <si>
    <t xml:space="preserve">Need to Apply IPE </t>
  </si>
  <si>
    <t>1. Very experienced materials planner in materials planning for plastic parts management
2. Manage &gt; 1,400 parts (the highest volume among all planners) in materials planning
3.  Introduce JIT material (&gt; 130 Parts ) to optimize material stock for both value &amp; volume
4. Good performance in material management （PIPO）
5. Actively solve material delivery bottlenecks
6. Willing to share experience in plastic material area and support colleagues</t>
  </si>
  <si>
    <t>徐 昌虎</t>
  </si>
  <si>
    <t>Xu Changhu</t>
  </si>
  <si>
    <t>关 敬好</t>
  </si>
  <si>
    <t>Guan Jinghao</t>
  </si>
  <si>
    <t>290150</t>
  </si>
  <si>
    <t>杨 洁</t>
  </si>
  <si>
    <t>Yang Jie</t>
  </si>
  <si>
    <t>王 小庆</t>
  </si>
  <si>
    <t>Wang Xiaoqing</t>
  </si>
  <si>
    <t>SCh-SC2L</t>
  </si>
  <si>
    <t>Head of Internal Logistics</t>
  </si>
  <si>
    <t>杨 芳芳</t>
  </si>
  <si>
    <t>Yang Fangfang</t>
  </si>
  <si>
    <t>SCh-SC2P</t>
  </si>
  <si>
    <t>290154</t>
  </si>
  <si>
    <t>Good contribution</t>
  </si>
  <si>
    <t>SCh-SC2M</t>
  </si>
  <si>
    <t>Head of SCh-SC2M</t>
  </si>
  <si>
    <t>刘 柱</t>
  </si>
  <si>
    <t>Liu Zhu</t>
  </si>
  <si>
    <t>SCh-SC2L11</t>
  </si>
  <si>
    <t>290155</t>
  </si>
  <si>
    <t>Head of SCh-SC2L11</t>
  </si>
  <si>
    <t>Wang Xiaoqing（1120031）</t>
  </si>
  <si>
    <t>SCh-SC2L3</t>
  </si>
  <si>
    <t>Head of SCh-SC2L3</t>
  </si>
  <si>
    <t>at least 15% increase by consider the merit, he already work as the experts in the logistics automation.</t>
  </si>
  <si>
    <t>SCh-SC2L12</t>
  </si>
  <si>
    <t>Head of SCh-SC2L12</t>
  </si>
  <si>
    <t>程 艳</t>
  </si>
  <si>
    <t>Cheng Yan</t>
  </si>
  <si>
    <t xml:space="preserve">Not recommend for increase, but you can propose based on actual performance. </t>
  </si>
  <si>
    <t>SCh-SC2L4</t>
  </si>
  <si>
    <t>Head of SCh-SC2L4</t>
  </si>
  <si>
    <t>湛 承国</t>
  </si>
  <si>
    <t>Zhan Chengguo</t>
  </si>
  <si>
    <t>SCh-SC2LSW</t>
  </si>
  <si>
    <t>290152</t>
  </si>
  <si>
    <t>Head of SCh-SC2LSW</t>
  </si>
  <si>
    <t>SC2LS head</t>
  </si>
  <si>
    <t>Can give more budget considering B balance,Proposed 15%-20%</t>
  </si>
  <si>
    <t>吴 凡</t>
  </si>
  <si>
    <t>Wu Fan</t>
  </si>
  <si>
    <t>SCh-SC2LS</t>
  </si>
  <si>
    <t>Safety Functional Specialist</t>
  </si>
  <si>
    <t>Yang Fangfang（1421065）</t>
  </si>
  <si>
    <t>张 大卫</t>
  </si>
  <si>
    <t>Zhang Dawei</t>
  </si>
  <si>
    <t>唐 池</t>
  </si>
  <si>
    <t>Tang Chi</t>
  </si>
  <si>
    <t>Senior Production Planner</t>
  </si>
  <si>
    <t>朱 晓燕</t>
  </si>
  <si>
    <t>Zhu Xiaoyan</t>
  </si>
  <si>
    <t>1.Proficient in SAP systems
2.Be proficient in lean manufacturing and continuous improvement methodologies, and fully utilize digital, AI - related statistical and analytical capabilities. 
3. She is leading the LC Inhouse Production Planning and coverage optimization project. After the completion of this project, standardization will be achieved and introduced to other EA and HA factories.</t>
  </si>
  <si>
    <t>budget need to be discussed, need consider internal balance with Dawei</t>
  </si>
  <si>
    <t>SCh-SC2S</t>
  </si>
  <si>
    <t>290151</t>
  </si>
  <si>
    <t>Supervisor of SCh-SC2S</t>
  </si>
  <si>
    <t>Senior Engineer of Logistics</t>
  </si>
  <si>
    <t>Senior Packaging Engineer</t>
  </si>
  <si>
    <t>Engineer of Logistics</t>
  </si>
  <si>
    <t>No use of salary increase budget, only use promotion budget.Not reasonable,proposed rate VS benchmark:10%</t>
  </si>
  <si>
    <t>Engineer of Logistics Planning</t>
  </si>
  <si>
    <t>Overall</t>
  </si>
  <si>
    <t>PL5</t>
  </si>
  <si>
    <t>Band A</t>
  </si>
  <si>
    <t>Band B</t>
  </si>
  <si>
    <t>Band C</t>
  </si>
  <si>
    <t>Band D</t>
  </si>
  <si>
    <t>PL1</t>
  </si>
  <si>
    <t>PL2</t>
  </si>
  <si>
    <t>PL3</t>
  </si>
  <si>
    <t>PL4</t>
  </si>
  <si>
    <t>Usage</t>
  </si>
  <si>
    <t>ALL</t>
  </si>
  <si>
    <t>Thereof Special</t>
  </si>
  <si>
    <t xml:space="preserve">平均值项:Adjusted basic increase/decreased % by DH </t>
  </si>
  <si>
    <t>demotion</t>
  </si>
  <si>
    <t>Remark</t>
  </si>
  <si>
    <t>1 new comer, 4 newly promoted</t>
  </si>
  <si>
    <t>due to a great porportion of Band D below CR85%</t>
  </si>
  <si>
    <t>OK</t>
  </si>
  <si>
    <t>3.00%-4.50%</t>
  </si>
  <si>
    <t>0 increase</t>
  </si>
  <si>
    <t>11.03%-16.54%</t>
  </si>
  <si>
    <t>4.24%-6.37%</t>
  </si>
  <si>
    <t>11.02%-16.54%</t>
  </si>
  <si>
    <t>1.80%-2.70%</t>
  </si>
  <si>
    <t>1.60%-2.40%</t>
  </si>
  <si>
    <t>2.40%-3.59%</t>
  </si>
  <si>
    <t>4.84%-7.26%</t>
  </si>
  <si>
    <t>6.16%-9.23%</t>
  </si>
  <si>
    <t>3.20%-4.79%</t>
  </si>
  <si>
    <t>4.23%-6.35%</t>
  </si>
  <si>
    <t>4.24%-6.35%</t>
  </si>
  <si>
    <t>4.00%-6.00%</t>
  </si>
  <si>
    <t>6.96%-10.45%</t>
  </si>
  <si>
    <t>Special</t>
  </si>
  <si>
    <t>Pending</t>
  </si>
  <si>
    <r>
      <t>Total recommended Increase % 
(</t>
    </r>
    <r>
      <rPr>
        <b/>
        <sz val="12"/>
        <color theme="1"/>
        <rFont val="宋体"/>
        <family val="3"/>
        <charset val="134"/>
      </rPr>
      <t>①</t>
    </r>
    <r>
      <rPr>
        <b/>
        <sz val="12"/>
        <color theme="1"/>
        <rFont val="Arial"/>
        <family val="2"/>
      </rPr>
      <t>+</t>
    </r>
    <r>
      <rPr>
        <b/>
        <sz val="12"/>
        <color theme="1"/>
        <rFont val="宋体"/>
        <family val="3"/>
        <charset val="134"/>
      </rPr>
      <t>②</t>
    </r>
    <r>
      <rPr>
        <b/>
        <sz val="12"/>
        <color theme="1"/>
        <rFont val="Arial"/>
        <family val="2"/>
      </rPr>
      <t>)</t>
    </r>
  </si>
  <si>
    <r>
      <t xml:space="preserve">Adjutsed basic salary
</t>
    </r>
    <r>
      <rPr>
        <b/>
        <u val="singleAccounting"/>
        <sz val="12"/>
        <color theme="1"/>
        <rFont val="Arial"/>
        <family val="2"/>
      </rPr>
      <t>(input by DH)</t>
    </r>
  </si>
  <si>
    <t>2.31%-3.46%</t>
  </si>
  <si>
    <t>2.80%-4.20%</t>
  </si>
  <si>
    <t>2.00%-2.99%</t>
  </si>
  <si>
    <t>1.20%-1.80%</t>
  </si>
  <si>
    <t>2.80%-4.21%</t>
  </si>
  <si>
    <t>3.60%-5.40%</t>
  </si>
  <si>
    <t>7.57%-11.35%</t>
  </si>
  <si>
    <t>6.96%-10.43%</t>
  </si>
  <si>
    <t>2.81%-4.21%</t>
  </si>
  <si>
    <t>recommend increasing but propose zero increase</t>
  </si>
  <si>
    <t>20% higher than suggested range</t>
  </si>
  <si>
    <t>20% lower than suggested range</t>
  </si>
  <si>
    <t>Great Gap</t>
  </si>
  <si>
    <t>Good performers and talent with relative low salary</t>
  </si>
  <si>
    <t>Attention</t>
  </si>
  <si>
    <t>Special Type</t>
  </si>
  <si>
    <t>Market CR</t>
  </si>
  <si>
    <t>Dept CR Befire</t>
  </si>
  <si>
    <t>Dept CR After</t>
  </si>
  <si>
    <t>OP CR Before</t>
  </si>
  <si>
    <t>Good performance in the past year</t>
  </si>
  <si>
    <t>Good performance</t>
  </si>
  <si>
    <t>High performance, extend responsibilties</t>
  </si>
  <si>
    <t>SCh &amp; Other</t>
  </si>
  <si>
    <t>Strong support to business</t>
  </si>
  <si>
    <t>Need further develop</t>
  </si>
  <si>
    <t>need verify his performance</t>
  </si>
  <si>
    <t>FCLCh-PD</t>
  </si>
  <si>
    <t>FLCCh-PD</t>
  </si>
  <si>
    <t>position changes</t>
  </si>
  <si>
    <t>Vice President</t>
  </si>
  <si>
    <t>Head of Technology</t>
  </si>
  <si>
    <t>Giersberg Oliver（11019849）</t>
  </si>
  <si>
    <t>Head of OM Cooking Greater China</t>
  </si>
  <si>
    <t>Head of Operations, Sourcing Hub</t>
  </si>
  <si>
    <t>Head of OM Laundry Care Greater China</t>
  </si>
  <si>
    <t>Head of OM Dish Care Greater China</t>
  </si>
  <si>
    <t>Head of OM Cooling Greater China</t>
  </si>
  <si>
    <t>Driver</t>
  </si>
  <si>
    <t>Head of Real Estate Management China</t>
  </si>
  <si>
    <t>Intermediate Mould Technician</t>
  </si>
  <si>
    <t>Perform good, equity balance</t>
  </si>
  <si>
    <t>Kang Tao（15013871）</t>
  </si>
  <si>
    <t>Intermediate Mechanical Technician</t>
  </si>
  <si>
    <t>High performace and potential</t>
  </si>
  <si>
    <t>Rectify effectively after verbal warning (missing LOTO)</t>
  </si>
  <si>
    <t>Electrical Technician</t>
  </si>
  <si>
    <t>Spare Parts Keeper</t>
  </si>
  <si>
    <t>Intermediate Electrical Technician</t>
  </si>
  <si>
    <t>Team Leader Speaker</t>
  </si>
  <si>
    <t>FLCCh-V1</t>
  </si>
  <si>
    <t>340911</t>
  </si>
  <si>
    <t>Brazer</t>
  </si>
  <si>
    <t>Pan Mingyou（15003275）</t>
  </si>
  <si>
    <t>long time sick leave</t>
  </si>
  <si>
    <t>Green Q+</t>
  </si>
  <si>
    <t>Setter</t>
  </si>
  <si>
    <t>New promotion,Performing Setter duties for base injection-molding equipment</t>
  </si>
  <si>
    <t>Retire in August</t>
  </si>
  <si>
    <t>New promotion,Performing Setter duties for glass-door welding equipment</t>
  </si>
  <si>
    <t>New promotion replace Cao, Lei</t>
  </si>
  <si>
    <t>High performance+Green Q+</t>
  </si>
  <si>
    <t>New promotion replace Yin, Baojun</t>
  </si>
  <si>
    <t>High permance</t>
  </si>
  <si>
    <t>Grren Q+</t>
  </si>
  <si>
    <t>New promotion,Performing Setter duties in the M1 area</t>
  </si>
  <si>
    <t>New promotion,Performing Setter duties for the HPL1 HFM press</t>
  </si>
  <si>
    <t>New promotion replace Liu, Yonggang</t>
  </si>
  <si>
    <t xml:space="preserve">High performance </t>
  </si>
  <si>
    <r>
      <t>FLCNa</t>
    </r>
    <r>
      <rPr>
        <sz val="11"/>
        <color theme="1"/>
        <rFont val="Microsoft YaHei UI"/>
        <family val="2"/>
        <charset val="134"/>
      </rPr>
      <t>转入，</t>
    </r>
    <r>
      <rPr>
        <sz val="11"/>
        <color theme="1"/>
        <rFont val="等线"/>
        <family val="2"/>
        <scheme val="minor"/>
      </rPr>
      <t>2</t>
    </r>
    <r>
      <rPr>
        <sz val="11"/>
        <color theme="1"/>
        <rFont val="Microsoft YaHei UI"/>
        <family val="2"/>
        <charset val="134"/>
      </rPr>
      <t>星</t>
    </r>
    <r>
      <rPr>
        <sz val="11"/>
        <color theme="1"/>
        <rFont val="等线"/>
        <family val="2"/>
        <scheme val="minor"/>
      </rPr>
      <t>Hancho</t>
    </r>
  </si>
  <si>
    <t>Zhang xin（15000139）</t>
  </si>
  <si>
    <r>
      <t>FLCNa</t>
    </r>
    <r>
      <rPr>
        <sz val="11"/>
        <color theme="1"/>
        <rFont val="DengXian"/>
        <family val="2"/>
        <charset val="134"/>
      </rPr>
      <t>转入，</t>
    </r>
    <r>
      <rPr>
        <sz val="11"/>
        <color theme="1"/>
        <rFont val="Arial"/>
        <family val="2"/>
      </rPr>
      <t>Worker</t>
    </r>
    <r>
      <rPr>
        <sz val="11"/>
        <color theme="1"/>
        <rFont val="DengXian"/>
        <family val="2"/>
        <charset val="134"/>
      </rPr>
      <t>调整为主操</t>
    </r>
  </si>
  <si>
    <t>Setter</t>
    <phoneticPr fontId="6" type="noConversion"/>
  </si>
  <si>
    <t>New promotion,Performing Setter duties in the CA area</t>
  </si>
  <si>
    <t>New promotion,HAL setter</t>
  </si>
  <si>
    <r>
      <t>New promotion,DAL</t>
    </r>
    <r>
      <rPr>
        <sz val="11"/>
        <color theme="1"/>
        <rFont val="Microsoft YaHei UI"/>
        <family val="2"/>
        <charset val="134"/>
      </rPr>
      <t xml:space="preserve"> setter</t>
    </r>
  </si>
  <si>
    <r>
      <t>OS</t>
    </r>
    <r>
      <rPr>
        <sz val="11"/>
        <color theme="1"/>
        <rFont val="Microsoft YaHei UI"/>
        <family val="2"/>
        <charset val="134"/>
      </rPr>
      <t>班长，获得工厂</t>
    </r>
    <r>
      <rPr>
        <sz val="11"/>
        <color theme="1"/>
        <rFont val="等线"/>
        <family val="2"/>
        <scheme val="minor"/>
      </rPr>
      <t>Q1</t>
    </r>
    <r>
      <rPr>
        <sz val="11"/>
        <color theme="1"/>
        <rFont val="Microsoft YaHei UI"/>
        <family val="2"/>
        <charset val="134"/>
      </rPr>
      <t>文化之星</t>
    </r>
  </si>
  <si>
    <t>320921</t>
  </si>
  <si>
    <t>Production Worker Rank 43</t>
  </si>
  <si>
    <t>use promotion budget</t>
  </si>
  <si>
    <t>Zhu Shiyuan（15005103）</t>
  </si>
  <si>
    <t>320911</t>
  </si>
  <si>
    <t>Production Worker Rank 44</t>
  </si>
  <si>
    <t>key position but low salary</t>
  </si>
  <si>
    <t>Production Worker Rank 42</t>
  </si>
  <si>
    <t>Mould Technician</t>
  </si>
  <si>
    <t>Wu Guofei（1120239）</t>
  </si>
  <si>
    <t>Senior Mould Technician</t>
  </si>
  <si>
    <t xml:space="preserve">Balance performance and pay position </t>
  </si>
  <si>
    <t>190102</t>
  </si>
  <si>
    <t>190103</t>
  </si>
  <si>
    <t>计划员</t>
  </si>
  <si>
    <t>Heavy Load Worker</t>
  </si>
  <si>
    <t>中级技能工</t>
  </si>
  <si>
    <t>Middle Skilled Worker</t>
  </si>
  <si>
    <t>190104</t>
  </si>
  <si>
    <t>Primary Skilled Worker</t>
  </si>
  <si>
    <t>VNA司机</t>
  </si>
  <si>
    <t>300为Hancho岗位津贴</t>
  </si>
  <si>
    <t>VNA Forklift Driver</t>
  </si>
  <si>
    <t>290900</t>
  </si>
  <si>
    <t>Logistics Driver</t>
  </si>
  <si>
    <t>to be retired in 09/2026</t>
  </si>
  <si>
    <t>Logistics worker</t>
  </si>
  <si>
    <t>long sick leave</t>
  </si>
  <si>
    <t>to be rtired in 08/2026</t>
  </si>
  <si>
    <t>Team leader speaker</t>
  </si>
  <si>
    <t>total 7.6% increase with considering of allowance (material keeper to hancho, 100RMB less)</t>
  </si>
  <si>
    <t>damage &gt;1000RMB, and not follow safety required several times</t>
  </si>
  <si>
    <t>clerk</t>
  </si>
  <si>
    <t>package chapter member</t>
  </si>
  <si>
    <t>320951</t>
  </si>
  <si>
    <t>Xie Lixuan（1007719）</t>
  </si>
  <si>
    <t>310951</t>
  </si>
  <si>
    <t>Xu Tongqing（15009989）</t>
  </si>
  <si>
    <t>SCh-SC2L1</t>
  </si>
  <si>
    <t>will change to mateiral keeper</t>
  </si>
  <si>
    <t>Maintenance Team Leader</t>
  </si>
  <si>
    <t>Senior Mechanical Technician</t>
  </si>
  <si>
    <t>Intermediate mould technician</t>
  </si>
  <si>
    <t>Senior Electrical Technician</t>
  </si>
  <si>
    <t>Good Performance</t>
  </si>
  <si>
    <t>Wang Deli（1120067）</t>
  </si>
  <si>
    <t>310911</t>
  </si>
  <si>
    <t>职位调低未调整工资</t>
    <phoneticPr fontId="6" type="noConversion"/>
  </si>
  <si>
    <r>
      <t xml:space="preserve">IDC </t>
    </r>
    <r>
      <rPr>
        <sz val="11"/>
        <color theme="1"/>
        <rFont val="DengXian"/>
        <family val="2"/>
        <charset val="134"/>
      </rPr>
      <t>流程优化，在组织优化过程中，兼职产线材料管理和考勤管理</t>
    </r>
  </si>
  <si>
    <t>310912</t>
  </si>
  <si>
    <t>310913</t>
  </si>
  <si>
    <t>业务知识全</t>
    <phoneticPr fontId="6" type="noConversion"/>
  </si>
  <si>
    <r>
      <rPr>
        <sz val="11"/>
        <color theme="1"/>
        <rFont val="DengXian"/>
        <family val="2"/>
        <charset val="134"/>
      </rPr>
      <t>优秀</t>
    </r>
    <r>
      <rPr>
        <sz val="11"/>
        <color theme="1"/>
        <rFont val="等线"/>
        <family val="2"/>
        <scheme val="minor"/>
      </rPr>
      <t xml:space="preserve">Hancho, </t>
    </r>
    <r>
      <rPr>
        <sz val="11"/>
        <color theme="1"/>
        <rFont val="DengXian"/>
        <family val="2"/>
        <charset val="134"/>
      </rPr>
      <t>领导</t>
    </r>
    <r>
      <rPr>
        <sz val="11"/>
        <color theme="1"/>
        <rFont val="等线"/>
        <family val="2"/>
        <scheme val="minor"/>
      </rPr>
      <t>94</t>
    </r>
    <r>
      <rPr>
        <sz val="11"/>
        <color theme="1"/>
        <rFont val="DengXian"/>
        <family val="2"/>
        <charset val="134"/>
      </rPr>
      <t>线优化12人项目</t>
    </r>
  </si>
  <si>
    <t>精细工作，踏实认真</t>
    <phoneticPr fontId="6" type="noConversion"/>
  </si>
  <si>
    <t>Primary skilled worker</t>
  </si>
  <si>
    <t>身兼多职能，工时平衡表现出色</t>
    <phoneticPr fontId="6" type="noConversion"/>
  </si>
  <si>
    <r>
      <t>Hancho</t>
    </r>
    <r>
      <rPr>
        <sz val="11"/>
        <color theme="1"/>
        <rFont val="DengXian"/>
        <family val="2"/>
        <charset val="134"/>
      </rPr>
      <t>评估未通过</t>
    </r>
  </si>
  <si>
    <t>学习数字化工作，支持车间完成新产品培训，过程确认等</t>
    <phoneticPr fontId="6" type="noConversion"/>
  </si>
  <si>
    <r>
      <rPr>
        <sz val="11"/>
        <color theme="1"/>
        <rFont val="DengXian"/>
        <family val="2"/>
        <charset val="134"/>
      </rPr>
      <t>转</t>
    </r>
    <r>
      <rPr>
        <sz val="11"/>
        <color theme="1"/>
        <rFont val="等线"/>
        <family val="2"/>
        <scheme val="minor"/>
      </rPr>
      <t>QMP</t>
    </r>
    <r>
      <rPr>
        <sz val="11"/>
        <color theme="1"/>
        <rFont val="DengXian"/>
        <family val="2"/>
        <charset val="134"/>
      </rPr>
      <t>后团队减少5人的情况下高校完成质量监控工作</t>
    </r>
  </si>
  <si>
    <t>热爱学习，兼职DEP数据分析工作</t>
    <phoneticPr fontId="6" type="noConversion"/>
  </si>
  <si>
    <r>
      <rPr>
        <sz val="11"/>
        <color theme="1"/>
        <rFont val="DengXian"/>
        <family val="2"/>
        <charset val="134"/>
      </rPr>
      <t>支持</t>
    </r>
    <r>
      <rPr>
        <sz val="11"/>
        <color theme="1"/>
        <rFont val="等线"/>
        <family val="2"/>
        <scheme val="minor"/>
      </rPr>
      <t>CIP</t>
    </r>
    <r>
      <rPr>
        <sz val="11"/>
        <color theme="1"/>
        <rFont val="DengXian"/>
        <family val="2"/>
        <charset val="134"/>
      </rPr>
      <t>制作</t>
    </r>
    <r>
      <rPr>
        <sz val="11"/>
        <color theme="1"/>
        <rFont val="等线"/>
        <family val="2"/>
        <scheme val="minor"/>
      </rPr>
      <t xml:space="preserve">LCA </t>
    </r>
    <r>
      <rPr>
        <sz val="11"/>
        <color theme="1"/>
        <rFont val="DengXian"/>
        <family val="2"/>
        <charset val="134"/>
      </rPr>
      <t>工作出色</t>
    </r>
  </si>
  <si>
    <t>Intermediate Mould Make Technician</t>
  </si>
  <si>
    <t>FCLCh-MEC</t>
  </si>
  <si>
    <t>310207</t>
  </si>
  <si>
    <t>Senior CIP Technician</t>
  </si>
  <si>
    <t>Intermediate CIP Technician</t>
  </si>
  <si>
    <t>Mould Make Technician</t>
  </si>
  <si>
    <t>310921</t>
  </si>
  <si>
    <t>Shen Peixia（1117039）</t>
  </si>
  <si>
    <t>310922</t>
  </si>
  <si>
    <t>Good performance +potential</t>
  </si>
  <si>
    <t>310924</t>
  </si>
  <si>
    <t xml:space="preserve"> Good Potential</t>
  </si>
  <si>
    <t>FCLCh-VFI</t>
  </si>
  <si>
    <t>Sick leave 600 hrs</t>
  </si>
  <si>
    <t>High performer</t>
  </si>
  <si>
    <t>Sick leave 80 hrs</t>
  </si>
  <si>
    <t>high performer</t>
  </si>
  <si>
    <t>Sick leave 992 hrs</t>
  </si>
  <si>
    <t>High skilled worker</t>
  </si>
  <si>
    <t xml:space="preserve">Postion change from team leader to operator </t>
  </si>
  <si>
    <t>Written Warningx2</t>
  </si>
  <si>
    <r>
      <t>2025</t>
    </r>
    <r>
      <rPr>
        <sz val="11"/>
        <color theme="1"/>
        <rFont val="DengXian"/>
        <family val="2"/>
        <charset val="134"/>
      </rPr>
      <t>年第3季度优秀员工</t>
    </r>
  </si>
  <si>
    <r>
      <t>2026</t>
    </r>
    <r>
      <rPr>
        <sz val="11"/>
        <color theme="1"/>
        <rFont val="DengXian"/>
        <family val="2"/>
        <charset val="134"/>
      </rPr>
      <t>年第1季度优秀员工</t>
    </r>
  </si>
  <si>
    <r>
      <rPr>
        <sz val="11"/>
        <color theme="1"/>
        <rFont val="Microsoft YaHei"/>
        <family val="2"/>
        <charset val="134"/>
      </rPr>
      <t>2025</t>
    </r>
    <r>
      <rPr>
        <sz val="11"/>
        <color theme="1"/>
        <rFont val="DengXian"/>
        <family val="2"/>
        <charset val="134"/>
      </rPr>
      <t>年6月，</t>
    </r>
    <r>
      <rPr>
        <sz val="11"/>
        <color theme="1"/>
        <rFont val="Microsoft YaHei"/>
        <family val="2"/>
        <charset val="134"/>
      </rPr>
      <t>未能履行检查职能。导致</t>
    </r>
    <r>
      <rPr>
        <sz val="11"/>
        <color theme="1"/>
        <rFont val="等线"/>
        <family val="2"/>
        <scheme val="minor"/>
      </rPr>
      <t>96</t>
    </r>
    <r>
      <rPr>
        <sz val="11"/>
        <color theme="1"/>
        <rFont val="Microsoft YaHei"/>
        <family val="2"/>
        <charset val="134"/>
      </rPr>
      <t>件侧板报废</t>
    </r>
  </si>
  <si>
    <t>25年安全之星</t>
  </si>
  <si>
    <t>2025.3.</t>
  </si>
  <si>
    <t>RC Technician</t>
  </si>
  <si>
    <t>25年优秀员工</t>
  </si>
  <si>
    <t>激光班长，效率提升突出贡献</t>
  </si>
  <si>
    <t>激光主机手，技术进步明显，25年优秀员工</t>
  </si>
  <si>
    <t>kyoben</t>
  </si>
  <si>
    <t>优秀员工</t>
  </si>
  <si>
    <t>0差错，热心帮忙</t>
  </si>
  <si>
    <t>业务能力差</t>
  </si>
  <si>
    <t>爱心岗位</t>
  </si>
  <si>
    <t>kyoben项目</t>
  </si>
  <si>
    <t>违纪</t>
  </si>
  <si>
    <t>快赢项目</t>
  </si>
  <si>
    <t>长期病假</t>
  </si>
  <si>
    <t>Low performance</t>
  </si>
  <si>
    <t>FCLCh-VS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</si>
</sst>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0_);_(* \(#,##0.00\);_(* &quot;-&quot;??_);_(@_)"/>
    <numFmt numFmtId="177" formatCode="_ * #,##0_ ;_ * \-#,##0_ ;_ * &quot;-&quot;??_ ;_ @_ "/>
    <numFmt numFmtId="178" formatCode="0.0%"/>
    <numFmt numFmtId="179" formatCode="_(* #,##0_);_(* \(#,##0\);_(* &quot;-&quot;??_);_(@_)"/>
    <numFmt numFmtId="180" formatCode="_ * #,##0.000_ ;_ * \-#,##0.000_ ;_ * &quot;-&quot;???_ ;_ @_ "/>
  </numFmts>
  <fonts count="46">
    <font>
      <sz val="11"/>
      <color theme="1"/>
      <name val="等线"/>
      <family val="2"/>
      <scheme val="minor"/>
    </font>
    <font>
      <sz val="11"/>
      <color theme="1"/>
      <name val="等线"/>
      <family val="2"/>
      <scheme val="minor"/>
    </font>
    <font>
      <sz val="11"/>
      <color rgb="FFFF0000"/>
      <name val="等线"/>
      <family val="2"/>
      <scheme val="minor"/>
    </font>
    <font>
      <b/>
      <sz val="16"/>
      <color theme="1"/>
      <name val="Arial"/>
      <family val="2"/>
    </font>
    <font>
      <sz val="10"/>
      <color theme="1"/>
      <name val="Arial"/>
      <family val="2"/>
      <charset val="134"/>
    </font>
    <font>
      <sz val="12"/>
      <color theme="1"/>
      <name val="Arial"/>
      <family val="2"/>
      <charset val="134"/>
    </font>
    <font>
      <sz val="12"/>
      <color indexed="8"/>
      <name val="Arial"/>
      <family val="2"/>
    </font>
    <font>
      <sz val="12"/>
      <name val="Arial"/>
      <family val="2"/>
    </font>
    <font>
      <b/>
      <sz val="12"/>
      <color theme="4"/>
      <name val="Arial"/>
      <family val="2"/>
    </font>
    <font>
      <sz val="12"/>
      <color theme="1"/>
      <name val="Arial"/>
      <family val="2"/>
    </font>
    <font>
      <sz val="12"/>
      <color theme="1"/>
      <name val="宋体"/>
      <family val="3"/>
      <charset val="134"/>
    </font>
    <font>
      <b/>
      <sz val="12"/>
      <color theme="1"/>
      <name val="Arial"/>
      <family val="2"/>
    </font>
    <font>
      <b/>
      <u val="singleAccounting"/>
      <sz val="12"/>
      <color theme="9"/>
      <name val="Arial"/>
      <family val="2"/>
    </font>
    <font>
      <b/>
      <sz val="11"/>
      <color theme="1"/>
      <name val="Arial"/>
      <family val="2"/>
    </font>
    <font>
      <b/>
      <sz val="9"/>
      <color indexed="81"/>
      <name val="Tahoma"/>
      <family val="2"/>
    </font>
    <font>
      <sz val="11"/>
      <color theme="1"/>
      <name val="Arial"/>
      <family val="2"/>
      <charset val="134"/>
    </font>
    <font>
      <b/>
      <sz val="16"/>
      <color indexed="8"/>
      <name val="Arial"/>
      <family val="2"/>
    </font>
    <font>
      <b/>
      <sz val="20"/>
      <color indexed="8"/>
      <name val="Arial"/>
      <family val="2"/>
    </font>
    <font>
      <b/>
      <sz val="12"/>
      <color theme="4" tint="0.39997558519241921"/>
      <name val="Arial"/>
      <family val="2"/>
    </font>
    <font>
      <b/>
      <sz val="14"/>
      <color theme="1"/>
      <name val="Arial"/>
      <family val="2"/>
    </font>
    <font>
      <b/>
      <sz val="9"/>
      <color theme="1"/>
      <name val="Arial"/>
      <family val="2"/>
    </font>
    <font>
      <sz val="10"/>
      <color indexed="8"/>
      <name val="Arial"/>
      <family val="2"/>
    </font>
    <font>
      <sz val="12"/>
      <color rgb="FFFF0000"/>
      <name val="Arial"/>
      <family val="2"/>
    </font>
    <font>
      <b/>
      <sz val="12"/>
      <color rgb="FFFF0000"/>
      <name val="Arial"/>
      <family val="2"/>
    </font>
    <font>
      <b/>
      <sz val="10"/>
      <color theme="1"/>
      <name val="Arial"/>
      <family val="2"/>
    </font>
    <font>
      <sz val="12"/>
      <color theme="8"/>
      <name val="Arial"/>
      <family val="2"/>
    </font>
    <font>
      <sz val="8"/>
      <color rgb="FF000000"/>
      <name val="Poppins-Medium"/>
    </font>
    <font>
      <sz val="8"/>
      <name val="等线"/>
      <family val="2"/>
      <scheme val="minor"/>
    </font>
    <font>
      <sz val="9"/>
      <color rgb="FF000000"/>
      <name val="Calibri"/>
      <family val="2"/>
    </font>
    <font>
      <b/>
      <sz val="11"/>
      <color theme="1"/>
      <name val="等线"/>
      <family val="2"/>
      <scheme val="minor"/>
    </font>
    <font>
      <b/>
      <sz val="12"/>
      <color indexed="8"/>
      <name val="Arial"/>
      <family val="2"/>
    </font>
    <font>
      <b/>
      <sz val="12"/>
      <name val="Arial"/>
      <family val="2"/>
    </font>
    <font>
      <b/>
      <sz val="12"/>
      <color theme="0"/>
      <name val="Arial"/>
      <family val="2"/>
    </font>
    <font>
      <b/>
      <sz val="12"/>
      <color theme="0"/>
      <name val="宋体"/>
      <family val="3"/>
      <charset val="134"/>
    </font>
    <font>
      <b/>
      <sz val="12"/>
      <color theme="8"/>
      <name val="Arial"/>
      <family val="2"/>
    </font>
    <font>
      <sz val="10"/>
      <name val="Arial"/>
      <family val="2"/>
    </font>
    <font>
      <b/>
      <sz val="12"/>
      <color theme="1"/>
      <name val="宋体"/>
      <family val="3"/>
      <charset val="134"/>
    </font>
    <font>
      <b/>
      <u val="singleAccounting"/>
      <sz val="12"/>
      <color theme="1"/>
      <name val="Arial"/>
      <family val="2"/>
    </font>
    <font>
      <sz val="11"/>
      <color theme="1"/>
      <name val="Microsoft YaHei UI"/>
      <family val="2"/>
      <charset val="134"/>
    </font>
    <font>
      <sz val="11"/>
      <color theme="1"/>
      <name val="DengXian"/>
      <family val="2"/>
      <charset val="134"/>
    </font>
    <font>
      <sz val="11"/>
      <color theme="1"/>
      <name val="Arial"/>
      <family val="2"/>
    </font>
    <font>
      <sz val="11"/>
      <color theme="1"/>
      <name val="Microsoft YaHei"/>
      <family val="2"/>
      <charset val="134"/>
    </font>
    <font>
      <sz val="11"/>
      <color theme="1"/>
      <name val="Aptos"/>
      <family val="2"/>
    </font>
    <font>
      <b/>
      <sz val="9"/>
      <color indexed="81"/>
      <name val="宋体"/>
      <family val="3"/>
      <charset val="134"/>
    </font>
    <font>
      <sz val="9"/>
      <color indexed="81"/>
      <name val="宋体"/>
      <family val="3"/>
      <charset val="134"/>
    </font>
    <font>
      <sz val="9"/>
      <name val="等线"/>
      <family val="3"/>
      <charset val="134"/>
      <scheme val="minor"/>
    </font>
  </fonts>
  <fills count="12">
    <fill>
      <patternFill patternType="none"/>
    </fill>
    <fill>
      <patternFill patternType="gray125"/>
    </fill>
    <fill>
      <patternFill patternType="solid">
        <fgColor theme="3" tint="0.79998168889431442"/>
        <bgColor indexed="64"/>
      </patternFill>
    </fill>
    <fill>
      <patternFill patternType="solid">
        <fgColor theme="0" tint="-0.14999847407452621"/>
        <bgColor indexed="64"/>
      </patternFill>
    </fill>
    <fill>
      <patternFill patternType="solid">
        <fgColor rgb="FFCCFFCC"/>
        <bgColor indexed="64"/>
      </patternFill>
    </fill>
    <fill>
      <patternFill patternType="solid">
        <fgColor theme="7" tint="0.39997558519241921"/>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4"/>
        <bgColor indexed="64"/>
      </patternFill>
    </fill>
    <fill>
      <patternFill patternType="solid">
        <fgColor theme="4" tint="0.59999389629810485"/>
        <bgColor indexed="64"/>
      </patternFill>
    </fill>
    <fill>
      <patternFill patternType="solid">
        <fgColor theme="4" tint="0.39997558519241921"/>
        <bgColor indexed="64"/>
      </patternFill>
    </fill>
  </fills>
  <borders count="37">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theme="4" tint="0.39997558519241921"/>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theme="4" tint="0.39997558519241921"/>
      </right>
      <top style="thin">
        <color indexed="64"/>
      </top>
      <bottom/>
      <diagonal/>
    </border>
    <border>
      <left style="thin">
        <color indexed="64"/>
      </left>
      <right style="thin">
        <color theme="4" tint="0.39997558519241921"/>
      </right>
      <top style="thin">
        <color theme="4" tint="0.39997558519241921"/>
      </top>
      <bottom/>
      <diagonal/>
    </border>
    <border>
      <left/>
      <right/>
      <top style="thin">
        <color theme="4" tint="0.39997558519241921"/>
      </top>
      <bottom style="thin">
        <color theme="4" tint="0.39997558519241921"/>
      </bottom>
      <diagonal/>
    </border>
    <border>
      <left style="thin">
        <color indexed="64"/>
      </left>
      <right/>
      <top style="thin">
        <color theme="4" tint="0.39997558519241921"/>
      </top>
      <bottom/>
      <diagonal/>
    </border>
    <border>
      <left/>
      <right style="thin">
        <color theme="4" tint="0.39997558519241921"/>
      </right>
      <top style="thin">
        <color theme="4" tint="0.39997558519241921"/>
      </top>
      <bottom/>
      <diagonal/>
    </border>
    <border>
      <left/>
      <right/>
      <top style="thin">
        <color theme="4" tint="0.39997558519241921"/>
      </top>
      <bottom/>
      <diagonal/>
    </border>
    <border>
      <left style="thin">
        <color indexed="64"/>
      </left>
      <right style="thin">
        <color indexed="64"/>
      </right>
      <top style="thin">
        <color indexed="64"/>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top style="thin">
        <color indexed="64"/>
      </top>
      <bottom style="thin">
        <color theme="4" tint="0.39997558519241921"/>
      </bottom>
      <diagonal/>
    </border>
    <border>
      <left/>
      <right/>
      <top/>
      <bottom style="thin">
        <color theme="4" tint="0.39997558519241921"/>
      </bottom>
      <diagonal/>
    </border>
    <border>
      <left style="thin">
        <color indexed="64"/>
      </left>
      <right style="thin">
        <color theme="4" tint="0.39997558519241921"/>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indexed="64"/>
      </bottom>
      <diagonal/>
    </border>
    <border>
      <left/>
      <right style="thin">
        <color indexed="64"/>
      </right>
      <top/>
      <bottom/>
      <diagonal/>
    </border>
  </borders>
  <cellStyleXfs count="11">
    <xf numFmtId="0" fontId="0" fillId="0" borderId="0"/>
    <xf numFmtId="176"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176" fontId="15" fillId="0" borderId="0" applyFont="0" applyFill="0" applyBorder="0" applyAlignment="0" applyProtection="0">
      <alignment vertical="center"/>
    </xf>
    <xf numFmtId="9" fontId="15" fillId="0" borderId="0" applyFont="0" applyFill="0" applyBorder="0" applyAlignment="0" applyProtection="0">
      <alignment vertical="center"/>
    </xf>
    <xf numFmtId="9" fontId="15" fillId="0" borderId="0" applyFont="0" applyFill="0" applyBorder="0" applyAlignment="0" applyProtection="0">
      <alignment vertical="center"/>
    </xf>
    <xf numFmtId="176" fontId="15" fillId="0" borderId="0" applyFont="0" applyFill="0" applyBorder="0" applyAlignment="0" applyProtection="0">
      <alignment vertical="center"/>
    </xf>
    <xf numFmtId="9" fontId="35"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cellStyleXfs>
  <cellXfs count="461">
    <xf numFmtId="0" fontId="0" fillId="0" borderId="0" xfId="0"/>
    <xf numFmtId="0" fontId="0" fillId="2" borderId="1" xfId="0" applyFill="1" applyBorder="1"/>
    <xf numFmtId="14" fontId="0" fillId="2" borderId="1" xfId="0" applyNumberFormat="1" applyFill="1" applyBorder="1"/>
    <xf numFmtId="178" fontId="4" fillId="2" borderId="5" xfId="0" applyNumberFormat="1" applyFont="1" applyFill="1" applyBorder="1" applyAlignment="1">
      <alignment vertical="center" wrapText="1"/>
    </xf>
    <xf numFmtId="0" fontId="5" fillId="3" borderId="5" xfId="0" applyFont="1" applyFill="1" applyBorder="1" applyAlignment="1">
      <alignment vertical="center" wrapText="1"/>
    </xf>
    <xf numFmtId="0" fontId="0" fillId="3" borderId="5" xfId="0" applyFill="1" applyBorder="1" applyAlignment="1">
      <alignment horizontal="left" vertical="center"/>
    </xf>
    <xf numFmtId="14" fontId="0" fillId="3" borderId="5" xfId="0" applyNumberFormat="1" applyFill="1" applyBorder="1" applyAlignment="1">
      <alignment horizontal="left" vertical="center"/>
    </xf>
    <xf numFmtId="0" fontId="0" fillId="3" borderId="5" xfId="0" applyFill="1" applyBorder="1" applyAlignment="1">
      <alignment horizontal="center" vertical="center"/>
    </xf>
    <xf numFmtId="177" fontId="0" fillId="3" borderId="5" xfId="3" applyNumberFormat="1" applyFont="1" applyFill="1" applyBorder="1" applyAlignment="1" applyProtection="1">
      <alignment horizontal="left" vertical="center"/>
    </xf>
    <xf numFmtId="10" fontId="0" fillId="3" borderId="5" xfId="2" applyNumberFormat="1" applyFont="1" applyFill="1" applyBorder="1" applyAlignment="1" applyProtection="1">
      <alignment horizontal="center" vertical="center"/>
    </xf>
    <xf numFmtId="177" fontId="0" fillId="3" borderId="5" xfId="3" applyNumberFormat="1" applyFont="1" applyFill="1" applyBorder="1" applyAlignment="1" applyProtection="1">
      <alignment horizontal="center" vertical="center"/>
    </xf>
    <xf numFmtId="37" fontId="13" fillId="4" borderId="5" xfId="3" applyNumberFormat="1" applyFont="1" applyFill="1" applyBorder="1" applyAlignment="1" applyProtection="1">
      <alignment horizontal="center" vertical="center"/>
    </xf>
    <xf numFmtId="179" fontId="0" fillId="3" borderId="5" xfId="3" applyNumberFormat="1" applyFont="1" applyFill="1" applyBorder="1" applyAlignment="1" applyProtection="1">
      <alignment horizontal="center" vertical="center"/>
    </xf>
    <xf numFmtId="10" fontId="0" fillId="3" borderId="5" xfId="2" applyNumberFormat="1" applyFont="1" applyFill="1" applyBorder="1" applyAlignment="1" applyProtection="1">
      <alignment vertical="center"/>
    </xf>
    <xf numFmtId="178" fontId="0" fillId="3" borderId="5" xfId="2" applyNumberFormat="1" applyFont="1" applyFill="1" applyBorder="1" applyAlignment="1" applyProtection="1">
      <alignment horizontal="center" vertical="center"/>
    </xf>
    <xf numFmtId="177" fontId="0" fillId="4" borderId="5" xfId="3" applyNumberFormat="1" applyFont="1" applyFill="1" applyBorder="1" applyAlignment="1" applyProtection="1">
      <alignment horizontal="left" vertical="center"/>
    </xf>
    <xf numFmtId="10" fontId="0" fillId="4" borderId="5" xfId="2" applyNumberFormat="1" applyFont="1" applyFill="1" applyBorder="1" applyAlignment="1" applyProtection="1">
      <alignment horizontal="left" vertical="center"/>
    </xf>
    <xf numFmtId="177" fontId="13" fillId="3" borderId="5" xfId="3" applyNumberFormat="1" applyFont="1" applyFill="1" applyBorder="1" applyAlignment="1" applyProtection="1">
      <alignment horizontal="left" vertical="center"/>
    </xf>
    <xf numFmtId="177" fontId="0" fillId="3" borderId="5" xfId="0" applyNumberFormat="1" applyFill="1" applyBorder="1" applyAlignment="1">
      <alignment horizontal="right" vertical="center"/>
    </xf>
    <xf numFmtId="178" fontId="0" fillId="3" borderId="5" xfId="2" applyNumberFormat="1" applyFont="1" applyFill="1" applyBorder="1" applyAlignment="1" applyProtection="1">
      <alignment horizontal="right" vertical="center"/>
    </xf>
    <xf numFmtId="177" fontId="0" fillId="3" borderId="5" xfId="0" applyNumberFormat="1" applyFill="1" applyBorder="1" applyAlignment="1">
      <alignment horizontal="left" vertical="center"/>
    </xf>
    <xf numFmtId="0" fontId="0" fillId="4" borderId="5" xfId="0" applyFill="1" applyBorder="1" applyAlignment="1">
      <alignment horizontal="left" vertical="center"/>
    </xf>
    <xf numFmtId="0" fontId="0" fillId="4" borderId="5" xfId="0" applyFill="1" applyBorder="1" applyAlignment="1">
      <alignment horizontal="left" vertical="center" wrapText="1"/>
    </xf>
    <xf numFmtId="0" fontId="16" fillId="2" borderId="0" xfId="0" applyFont="1" applyFill="1"/>
    <xf numFmtId="0" fontId="17" fillId="2" borderId="0" xfId="0" applyFont="1" applyFill="1"/>
    <xf numFmtId="0" fontId="6" fillId="2" borderId="0" xfId="0" applyFont="1" applyFill="1" applyAlignment="1">
      <alignment horizontal="center"/>
    </xf>
    <xf numFmtId="0" fontId="6" fillId="2" borderId="0" xfId="0" applyFont="1" applyFill="1"/>
    <xf numFmtId="0" fontId="6" fillId="2" borderId="0" xfId="0" applyFont="1" applyFill="1" applyAlignment="1">
      <alignment wrapText="1"/>
    </xf>
    <xf numFmtId="14" fontId="9" fillId="2" borderId="0" xfId="0" applyNumberFormat="1" applyFont="1" applyFill="1" applyAlignment="1">
      <alignment wrapText="1"/>
    </xf>
    <xf numFmtId="0" fontId="6" fillId="2" borderId="0" xfId="0" applyFont="1" applyFill="1" applyAlignment="1">
      <alignment horizontal="center" wrapText="1"/>
    </xf>
    <xf numFmtId="179" fontId="18" fillId="2" borderId="0" xfId="4" applyNumberFormat="1" applyFont="1" applyFill="1" applyBorder="1" applyAlignment="1" applyProtection="1"/>
    <xf numFmtId="179" fontId="11" fillId="2" borderId="0" xfId="4" applyNumberFormat="1" applyFont="1" applyFill="1" applyBorder="1" applyAlignment="1" applyProtection="1"/>
    <xf numFmtId="0" fontId="11" fillId="2" borderId="0" xfId="0" applyFont="1" applyFill="1"/>
    <xf numFmtId="179" fontId="19" fillId="2" borderId="0" xfId="4" applyNumberFormat="1" applyFont="1" applyFill="1" applyBorder="1" applyAlignment="1" applyProtection="1">
      <alignment horizontal="left"/>
    </xf>
    <xf numFmtId="9" fontId="11" fillId="2" borderId="0" xfId="5" applyFont="1" applyFill="1" applyBorder="1" applyAlignment="1" applyProtection="1"/>
    <xf numFmtId="176" fontId="11" fillId="2" borderId="0" xfId="4" applyFont="1" applyFill="1" applyBorder="1" applyAlignment="1" applyProtection="1"/>
    <xf numFmtId="179" fontId="20" fillId="2" borderId="0" xfId="4" applyNumberFormat="1" applyFont="1" applyFill="1" applyBorder="1" applyAlignment="1" applyProtection="1">
      <alignment horizontal="left"/>
    </xf>
    <xf numFmtId="0" fontId="9" fillId="2" borderId="0" xfId="0" applyFont="1" applyFill="1"/>
    <xf numFmtId="0" fontId="9" fillId="2" borderId="0" xfId="0" applyFont="1" applyFill="1" applyAlignment="1">
      <alignment horizontal="right"/>
    </xf>
    <xf numFmtId="0" fontId="9" fillId="2" borderId="0" xfId="0" applyFont="1" applyFill="1" applyAlignment="1">
      <alignment wrapText="1"/>
    </xf>
    <xf numFmtId="0" fontId="19" fillId="2" borderId="7" xfId="0" applyFont="1" applyFill="1" applyBorder="1"/>
    <xf numFmtId="0" fontId="11" fillId="2" borderId="8" xfId="0" applyFont="1" applyFill="1" applyBorder="1"/>
    <xf numFmtId="176" fontId="11" fillId="2" borderId="9" xfId="4" applyFont="1" applyFill="1" applyBorder="1" applyAlignment="1" applyProtection="1"/>
    <xf numFmtId="9" fontId="11" fillId="2" borderId="9" xfId="5" applyFont="1" applyFill="1" applyBorder="1" applyAlignment="1" applyProtection="1"/>
    <xf numFmtId="14" fontId="16" fillId="2" borderId="0" xfId="0" applyNumberFormat="1" applyFont="1" applyFill="1"/>
    <xf numFmtId="0" fontId="21" fillId="2" borderId="0" xfId="0" applyFont="1" applyFill="1"/>
    <xf numFmtId="0" fontId="21" fillId="2" borderId="0" xfId="0" applyFont="1" applyFill="1" applyAlignment="1">
      <alignment horizontal="center"/>
    </xf>
    <xf numFmtId="0" fontId="0" fillId="2" borderId="0" xfId="0" applyFill="1"/>
    <xf numFmtId="177" fontId="0" fillId="2" borderId="0" xfId="4" applyNumberFormat="1" applyFont="1" applyFill="1" applyBorder="1" applyAlignment="1" applyProtection="1"/>
    <xf numFmtId="178" fontId="0" fillId="2" borderId="0" xfId="0" applyNumberFormat="1" applyFill="1"/>
    <xf numFmtId="0" fontId="19" fillId="2" borderId="10" xfId="0" applyFont="1" applyFill="1" applyBorder="1"/>
    <xf numFmtId="176" fontId="11" fillId="2" borderId="11" xfId="4" applyFont="1" applyFill="1" applyBorder="1" applyAlignment="1" applyProtection="1"/>
    <xf numFmtId="2" fontId="11" fillId="2" borderId="0" xfId="4" applyNumberFormat="1" applyFont="1" applyFill="1" applyBorder="1" applyAlignment="1" applyProtection="1"/>
    <xf numFmtId="176" fontId="0" fillId="2" borderId="0" xfId="0" applyNumberFormat="1" applyFill="1"/>
    <xf numFmtId="0" fontId="0" fillId="2" borderId="0" xfId="0" applyFill="1" applyAlignment="1">
      <alignment horizontal="right"/>
    </xf>
    <xf numFmtId="0" fontId="0" fillId="3" borderId="0" xfId="0" applyFill="1"/>
    <xf numFmtId="0" fontId="22" fillId="2" borderId="0" xfId="0" applyFont="1" applyFill="1" applyAlignment="1">
      <alignment horizontal="left"/>
    </xf>
    <xf numFmtId="0" fontId="6" fillId="2" borderId="0" xfId="5" applyNumberFormat="1" applyFont="1" applyFill="1" applyBorder="1" applyAlignment="1" applyProtection="1"/>
    <xf numFmtId="14" fontId="9" fillId="2" borderId="0" xfId="0" applyNumberFormat="1" applyFont="1" applyFill="1"/>
    <xf numFmtId="0" fontId="19" fillId="2" borderId="12" xfId="0" applyFont="1" applyFill="1" applyBorder="1"/>
    <xf numFmtId="0" fontId="11" fillId="2" borderId="13" xfId="0" applyFont="1" applyFill="1" applyBorder="1"/>
    <xf numFmtId="179" fontId="11" fillId="2" borderId="14" xfId="4" applyNumberFormat="1" applyFont="1" applyFill="1" applyBorder="1" applyAlignment="1" applyProtection="1"/>
    <xf numFmtId="176" fontId="23" fillId="2" borderId="0" xfId="4" applyFont="1" applyFill="1" applyBorder="1" applyAlignment="1" applyProtection="1"/>
    <xf numFmtId="176" fontId="11" fillId="2" borderId="14" xfId="4" applyFont="1" applyFill="1" applyBorder="1" applyAlignment="1" applyProtection="1"/>
    <xf numFmtId="0" fontId="10" fillId="2" borderId="0" xfId="0" applyFont="1" applyFill="1"/>
    <xf numFmtId="0" fontId="19" fillId="2" borderId="0" xfId="0" applyFont="1" applyFill="1"/>
    <xf numFmtId="0" fontId="24" fillId="2" borderId="0" xfId="0" applyFont="1" applyFill="1"/>
    <xf numFmtId="177" fontId="4" fillId="4" borderId="5" xfId="4" applyNumberFormat="1" applyFont="1" applyFill="1" applyBorder="1" applyAlignment="1" applyProtection="1">
      <alignment vertical="center" wrapText="1"/>
    </xf>
    <xf numFmtId="0" fontId="25" fillId="3" borderId="5" xfId="0" applyFont="1" applyFill="1" applyBorder="1" applyAlignment="1">
      <alignment horizontal="left" vertical="top" wrapText="1"/>
    </xf>
    <xf numFmtId="0" fontId="6" fillId="3" borderId="16" xfId="0" applyFont="1" applyFill="1" applyBorder="1" applyAlignment="1">
      <alignment horizontal="left" vertical="top" wrapText="1"/>
    </xf>
    <xf numFmtId="14" fontId="7" fillId="3" borderId="16" xfId="0" applyNumberFormat="1" applyFont="1" applyFill="1" applyBorder="1" applyAlignment="1">
      <alignment horizontal="left" vertical="top" wrapText="1"/>
    </xf>
    <xf numFmtId="0" fontId="6" fillId="3" borderId="16" xfId="0" applyFont="1" applyFill="1" applyBorder="1" applyAlignment="1">
      <alignment horizontal="center" vertical="top" wrapText="1"/>
    </xf>
    <xf numFmtId="0" fontId="7" fillId="3" borderId="16" xfId="0" applyFont="1" applyFill="1" applyBorder="1" applyAlignment="1">
      <alignment horizontal="center" vertical="top" wrapText="1"/>
    </xf>
    <xf numFmtId="0" fontId="7" fillId="3" borderId="16" xfId="0" applyFont="1" applyFill="1" applyBorder="1" applyAlignment="1">
      <alignment horizontal="left" vertical="top" wrapText="1"/>
    </xf>
    <xf numFmtId="177" fontId="8" fillId="2" borderId="16" xfId="4" applyNumberFormat="1" applyFont="1" applyFill="1" applyBorder="1" applyAlignment="1" applyProtection="1">
      <alignment vertical="top" wrapText="1"/>
    </xf>
    <xf numFmtId="177" fontId="9" fillId="2" borderId="16" xfId="4" applyNumberFormat="1" applyFont="1" applyFill="1" applyBorder="1" applyAlignment="1" applyProtection="1">
      <alignment vertical="top" wrapText="1"/>
    </xf>
    <xf numFmtId="177" fontId="9" fillId="2" borderId="17" xfId="4" applyNumberFormat="1" applyFont="1" applyFill="1" applyBorder="1" applyAlignment="1" applyProtection="1">
      <alignment vertical="top" wrapText="1"/>
    </xf>
    <xf numFmtId="177" fontId="11" fillId="4" borderId="16" xfId="4" applyNumberFormat="1" applyFont="1" applyFill="1" applyBorder="1" applyAlignment="1" applyProtection="1">
      <alignment horizontal="left" vertical="top" wrapText="1"/>
    </xf>
    <xf numFmtId="177" fontId="7" fillId="2" borderId="16" xfId="4" applyNumberFormat="1" applyFont="1" applyFill="1" applyBorder="1" applyAlignment="1" applyProtection="1">
      <alignment horizontal="left" vertical="top" wrapText="1"/>
    </xf>
    <xf numFmtId="177" fontId="9" fillId="2" borderId="16" xfId="4" applyNumberFormat="1" applyFont="1" applyFill="1" applyBorder="1" applyAlignment="1" applyProtection="1">
      <alignment horizontal="left" vertical="top" wrapText="1"/>
    </xf>
    <xf numFmtId="0" fontId="9" fillId="4" borderId="16" xfId="4" applyNumberFormat="1" applyFont="1" applyFill="1" applyBorder="1" applyAlignment="1" applyProtection="1">
      <alignment horizontal="left" vertical="top" wrapText="1"/>
    </xf>
    <xf numFmtId="177" fontId="11" fillId="5" borderId="17" xfId="4" applyNumberFormat="1" applyFont="1" applyFill="1" applyBorder="1" applyAlignment="1" applyProtection="1">
      <alignment vertical="top" wrapText="1"/>
    </xf>
    <xf numFmtId="178" fontId="7" fillId="2" borderId="16" xfId="0" applyNumberFormat="1" applyFont="1" applyFill="1" applyBorder="1" applyAlignment="1">
      <alignment vertical="top" wrapText="1"/>
    </xf>
    <xf numFmtId="178" fontId="9" fillId="2" borderId="16" xfId="0" applyNumberFormat="1" applyFont="1" applyFill="1" applyBorder="1" applyAlignment="1">
      <alignment vertical="top" wrapText="1"/>
    </xf>
    <xf numFmtId="177" fontId="9" fillId="4" borderId="16" xfId="4" applyNumberFormat="1" applyFont="1" applyFill="1" applyBorder="1" applyAlignment="1" applyProtection="1">
      <alignment vertical="top" wrapText="1"/>
    </xf>
    <xf numFmtId="0" fontId="9" fillId="3" borderId="16" xfId="0" applyFont="1" applyFill="1" applyBorder="1" applyAlignment="1">
      <alignment vertical="top" wrapText="1"/>
    </xf>
    <xf numFmtId="0" fontId="5" fillId="3" borderId="0" xfId="0" applyFont="1" applyFill="1" applyAlignment="1">
      <alignment vertical="top"/>
    </xf>
    <xf numFmtId="0" fontId="0" fillId="3" borderId="4" xfId="0" applyFill="1" applyBorder="1" applyAlignment="1">
      <alignment horizontal="left" vertical="center"/>
    </xf>
    <xf numFmtId="177" fontId="0" fillId="3" borderId="5" xfId="4" applyNumberFormat="1" applyFont="1" applyFill="1" applyBorder="1" applyAlignment="1" applyProtection="1">
      <alignment horizontal="left" vertical="center"/>
    </xf>
    <xf numFmtId="10" fontId="0" fillId="3" borderId="5" xfId="5" applyNumberFormat="1" applyFont="1" applyFill="1" applyBorder="1" applyAlignment="1" applyProtection="1">
      <alignment horizontal="center" vertical="center"/>
    </xf>
    <xf numFmtId="177" fontId="0" fillId="3" borderId="5" xfId="4" applyNumberFormat="1" applyFont="1" applyFill="1" applyBorder="1" applyAlignment="1" applyProtection="1">
      <alignment horizontal="center" vertical="center"/>
    </xf>
    <xf numFmtId="37" fontId="13" fillId="4" borderId="5" xfId="4" applyNumberFormat="1" applyFont="1" applyFill="1" applyBorder="1" applyAlignment="1" applyProtection="1">
      <alignment horizontal="center" vertical="center"/>
    </xf>
    <xf numFmtId="179" fontId="0" fillId="3" borderId="5" xfId="4" applyNumberFormat="1" applyFont="1" applyFill="1" applyBorder="1" applyAlignment="1" applyProtection="1">
      <alignment horizontal="center" vertical="center"/>
    </xf>
    <xf numFmtId="10" fontId="0" fillId="3" borderId="5" xfId="5" applyNumberFormat="1" applyFont="1" applyFill="1" applyBorder="1" applyAlignment="1" applyProtection="1">
      <alignment vertical="center"/>
    </xf>
    <xf numFmtId="178" fontId="0" fillId="3" borderId="5" xfId="5" applyNumberFormat="1" applyFont="1" applyFill="1" applyBorder="1" applyAlignment="1" applyProtection="1">
      <alignment horizontal="center" vertical="center"/>
    </xf>
    <xf numFmtId="177" fontId="0" fillId="4" borderId="5" xfId="4" applyNumberFormat="1" applyFont="1" applyFill="1" applyBorder="1" applyAlignment="1" applyProtection="1">
      <alignment horizontal="left" vertical="center"/>
    </xf>
    <xf numFmtId="10" fontId="0" fillId="4" borderId="5" xfId="5" applyNumberFormat="1" applyFont="1" applyFill="1" applyBorder="1" applyAlignment="1" applyProtection="1">
      <alignment horizontal="left" vertical="center"/>
    </xf>
    <xf numFmtId="177" fontId="13" fillId="3" borderId="5" xfId="4" applyNumberFormat="1" applyFont="1" applyFill="1" applyBorder="1" applyAlignment="1" applyProtection="1">
      <alignment horizontal="left" vertical="center"/>
    </xf>
    <xf numFmtId="178" fontId="0" fillId="3" borderId="5" xfId="5" applyNumberFormat="1" applyFont="1" applyFill="1" applyBorder="1" applyAlignment="1" applyProtection="1">
      <alignment horizontal="right" vertical="center"/>
    </xf>
    <xf numFmtId="0" fontId="0" fillId="3" borderId="0" xfId="0" applyFill="1" applyAlignment="1">
      <alignment vertical="top"/>
    </xf>
    <xf numFmtId="177" fontId="0" fillId="3" borderId="5" xfId="1" applyNumberFormat="1" applyFont="1" applyFill="1" applyBorder="1" applyAlignment="1" applyProtection="1">
      <alignment horizontal="left" vertical="center"/>
    </xf>
    <xf numFmtId="177" fontId="0" fillId="3" borderId="5" xfId="1" applyNumberFormat="1" applyFont="1" applyFill="1" applyBorder="1" applyAlignment="1" applyProtection="1">
      <alignment horizontal="center" vertical="center"/>
    </xf>
    <xf numFmtId="37" fontId="13" fillId="4" borderId="5" xfId="1" applyNumberFormat="1" applyFont="1" applyFill="1" applyBorder="1" applyAlignment="1" applyProtection="1">
      <alignment horizontal="center" vertical="center"/>
    </xf>
    <xf numFmtId="179" fontId="0" fillId="3" borderId="5" xfId="1" applyNumberFormat="1" applyFont="1" applyFill="1" applyBorder="1" applyAlignment="1" applyProtection="1">
      <alignment horizontal="center" vertical="center"/>
    </xf>
    <xf numFmtId="177" fontId="0" fillId="4" borderId="5" xfId="1" applyNumberFormat="1" applyFont="1" applyFill="1" applyBorder="1" applyAlignment="1" applyProtection="1">
      <alignment horizontal="left" vertical="center"/>
    </xf>
    <xf numFmtId="177" fontId="13" fillId="3" borderId="5" xfId="1" applyNumberFormat="1" applyFont="1" applyFill="1" applyBorder="1" applyAlignment="1" applyProtection="1">
      <alignment horizontal="left" vertical="center"/>
    </xf>
    <xf numFmtId="0" fontId="0" fillId="3" borderId="18" xfId="0" applyFill="1" applyBorder="1" applyAlignment="1">
      <alignment horizontal="left" vertical="center"/>
    </xf>
    <xf numFmtId="0" fontId="0" fillId="3" borderId="6" xfId="0" applyFill="1" applyBorder="1" applyAlignment="1">
      <alignment horizontal="left" vertical="center"/>
    </xf>
    <xf numFmtId="14" fontId="0" fillId="3" borderId="6" xfId="0" applyNumberFormat="1" applyFill="1" applyBorder="1" applyAlignment="1">
      <alignment horizontal="left" vertical="center"/>
    </xf>
    <xf numFmtId="0" fontId="0" fillId="3" borderId="6" xfId="0" applyFill="1" applyBorder="1" applyAlignment="1">
      <alignment horizontal="center" vertical="center"/>
    </xf>
    <xf numFmtId="177" fontId="0" fillId="3" borderId="6" xfId="0" applyNumberFormat="1" applyFill="1" applyBorder="1" applyAlignment="1">
      <alignment horizontal="right" vertical="center"/>
    </xf>
    <xf numFmtId="177" fontId="0" fillId="3" borderId="6" xfId="0" applyNumberFormat="1" applyFill="1" applyBorder="1" applyAlignment="1">
      <alignment horizontal="left" vertical="center"/>
    </xf>
    <xf numFmtId="0" fontId="0" fillId="4" borderId="6" xfId="0" applyFill="1" applyBorder="1" applyAlignment="1">
      <alignment horizontal="left" vertical="center"/>
    </xf>
    <xf numFmtId="14" fontId="0" fillId="3" borderId="0" xfId="0" applyNumberFormat="1" applyFill="1"/>
    <xf numFmtId="0" fontId="0" fillId="3" borderId="0" xfId="0" applyFill="1" applyAlignment="1">
      <alignment horizontal="center"/>
    </xf>
    <xf numFmtId="177" fontId="0" fillId="3" borderId="0" xfId="4" applyNumberFormat="1" applyFont="1" applyFill="1" applyAlignment="1" applyProtection="1"/>
    <xf numFmtId="178" fontId="0" fillId="3" borderId="0" xfId="0" applyNumberFormat="1" applyFill="1"/>
    <xf numFmtId="0" fontId="0" fillId="3" borderId="0" xfId="0" applyFill="1" applyAlignment="1">
      <alignment horizontal="right"/>
    </xf>
    <xf numFmtId="0" fontId="25" fillId="3" borderId="15" xfId="0" applyFont="1" applyFill="1" applyBorder="1" applyAlignment="1">
      <alignment horizontal="left" vertical="top" wrapText="1"/>
    </xf>
    <xf numFmtId="180" fontId="0" fillId="4" borderId="5" xfId="0" applyNumberFormat="1" applyFill="1" applyBorder="1" applyAlignment="1">
      <alignment horizontal="left" vertical="center"/>
    </xf>
    <xf numFmtId="0" fontId="26" fillId="4" borderId="5" xfId="0" applyFont="1" applyFill="1" applyBorder="1" applyAlignment="1">
      <alignment horizontal="left" vertical="center"/>
    </xf>
    <xf numFmtId="0" fontId="0" fillId="4" borderId="5" xfId="0" quotePrefix="1" applyFill="1" applyBorder="1" applyAlignment="1">
      <alignment horizontal="left" vertical="center" wrapText="1"/>
    </xf>
    <xf numFmtId="10" fontId="0" fillId="3" borderId="5" xfId="6" applyNumberFormat="1" applyFont="1" applyFill="1" applyBorder="1" applyAlignment="1" applyProtection="1">
      <alignment horizontal="center" vertical="center"/>
    </xf>
    <xf numFmtId="10" fontId="0" fillId="3" borderId="5" xfId="6" applyNumberFormat="1" applyFont="1" applyFill="1" applyBorder="1" applyAlignment="1" applyProtection="1">
      <alignment vertical="center"/>
    </xf>
    <xf numFmtId="178" fontId="0" fillId="3" borderId="5" xfId="6" applyNumberFormat="1" applyFont="1" applyFill="1" applyBorder="1" applyAlignment="1" applyProtection="1">
      <alignment horizontal="center" vertical="center"/>
    </xf>
    <xf numFmtId="10" fontId="0" fillId="4" borderId="5" xfId="6" applyNumberFormat="1" applyFont="1" applyFill="1" applyBorder="1" applyAlignment="1" applyProtection="1">
      <alignment horizontal="left" vertical="center"/>
    </xf>
    <xf numFmtId="178" fontId="0" fillId="3" borderId="5" xfId="6" applyNumberFormat="1" applyFont="1" applyFill="1" applyBorder="1" applyAlignment="1" applyProtection="1">
      <alignment horizontal="right" vertical="center"/>
    </xf>
    <xf numFmtId="177" fontId="0" fillId="3" borderId="5" xfId="7" applyNumberFormat="1" applyFont="1" applyFill="1" applyBorder="1" applyAlignment="1" applyProtection="1">
      <alignment horizontal="left" vertical="center"/>
    </xf>
    <xf numFmtId="177" fontId="0" fillId="3" borderId="5" xfId="7" applyNumberFormat="1" applyFont="1" applyFill="1" applyBorder="1" applyAlignment="1" applyProtection="1">
      <alignment horizontal="center" vertical="center"/>
    </xf>
    <xf numFmtId="37" fontId="13" fillId="4" borderId="5" xfId="7" applyNumberFormat="1" applyFont="1" applyFill="1" applyBorder="1" applyAlignment="1" applyProtection="1">
      <alignment horizontal="center" vertical="center"/>
    </xf>
    <xf numFmtId="179" fontId="0" fillId="3" borderId="5" xfId="7" applyNumberFormat="1" applyFont="1" applyFill="1" applyBorder="1" applyAlignment="1" applyProtection="1">
      <alignment horizontal="center" vertical="center"/>
    </xf>
    <xf numFmtId="177" fontId="0" fillId="4" borderId="5" xfId="7" applyNumberFormat="1" applyFont="1" applyFill="1" applyBorder="1" applyAlignment="1" applyProtection="1">
      <alignment horizontal="left" vertical="center"/>
    </xf>
    <xf numFmtId="177" fontId="13" fillId="3" borderId="5" xfId="7" applyNumberFormat="1" applyFont="1" applyFill="1" applyBorder="1" applyAlignment="1" applyProtection="1">
      <alignment horizontal="left" vertical="center"/>
    </xf>
    <xf numFmtId="177" fontId="0" fillId="3" borderId="6" xfId="7" applyNumberFormat="1" applyFont="1" applyFill="1" applyBorder="1" applyAlignment="1" applyProtection="1">
      <alignment horizontal="left" vertical="center"/>
    </xf>
    <xf numFmtId="10" fontId="0" fillId="3" borderId="6" xfId="6" applyNumberFormat="1" applyFont="1" applyFill="1" applyBorder="1" applyAlignment="1" applyProtection="1">
      <alignment horizontal="center" vertical="center"/>
    </xf>
    <xf numFmtId="177" fontId="0" fillId="3" borderId="6" xfId="7" applyNumberFormat="1" applyFont="1" applyFill="1" applyBorder="1" applyAlignment="1" applyProtection="1">
      <alignment horizontal="center" vertical="center"/>
    </xf>
    <xf numFmtId="37" fontId="13" fillId="4" borderId="6" xfId="7" applyNumberFormat="1" applyFont="1" applyFill="1" applyBorder="1" applyAlignment="1" applyProtection="1">
      <alignment horizontal="center" vertical="center"/>
    </xf>
    <xf numFmtId="179" fontId="0" fillId="3" borderId="6" xfId="7" applyNumberFormat="1" applyFont="1" applyFill="1" applyBorder="1" applyAlignment="1" applyProtection="1">
      <alignment horizontal="center" vertical="center"/>
    </xf>
    <xf numFmtId="10" fontId="0" fillId="3" borderId="6" xfId="6" applyNumberFormat="1" applyFont="1" applyFill="1" applyBorder="1" applyAlignment="1" applyProtection="1">
      <alignment vertical="center"/>
    </xf>
    <xf numFmtId="178" fontId="0" fillId="3" borderId="6" xfId="6" applyNumberFormat="1" applyFont="1" applyFill="1" applyBorder="1" applyAlignment="1" applyProtection="1">
      <alignment horizontal="center" vertical="center"/>
    </xf>
    <xf numFmtId="177" fontId="0" fillId="4" borderId="6" xfId="7" applyNumberFormat="1" applyFont="1" applyFill="1" applyBorder="1" applyAlignment="1" applyProtection="1">
      <alignment horizontal="left" vertical="center"/>
    </xf>
    <xf numFmtId="10" fontId="0" fillId="4" borderId="6" xfId="6" applyNumberFormat="1" applyFont="1" applyFill="1" applyBorder="1" applyAlignment="1" applyProtection="1">
      <alignment horizontal="left" vertical="center"/>
    </xf>
    <xf numFmtId="177" fontId="13" fillId="3" borderId="6" xfId="7" applyNumberFormat="1" applyFont="1" applyFill="1" applyBorder="1" applyAlignment="1" applyProtection="1">
      <alignment horizontal="left" vertical="center"/>
    </xf>
    <xf numFmtId="178" fontId="0" fillId="3" borderId="6" xfId="6" applyNumberFormat="1" applyFont="1" applyFill="1" applyBorder="1" applyAlignment="1" applyProtection="1">
      <alignment horizontal="right" vertical="center"/>
    </xf>
    <xf numFmtId="178" fontId="0" fillId="0" borderId="0" xfId="0" applyNumberFormat="1"/>
    <xf numFmtId="0" fontId="0" fillId="0" borderId="19" xfId="0" applyBorder="1"/>
    <xf numFmtId="0" fontId="0" fillId="0" borderId="0" xfId="0" pivotButton="1"/>
    <xf numFmtId="0" fontId="0" fillId="0" borderId="0" xfId="0" applyAlignment="1">
      <alignment horizontal="left"/>
    </xf>
    <xf numFmtId="0" fontId="28" fillId="0" borderId="20" xfId="0" applyFont="1" applyBorder="1" applyAlignment="1">
      <alignment horizontal="left" wrapText="1" readingOrder="1"/>
    </xf>
    <xf numFmtId="0" fontId="28" fillId="6" borderId="20" xfId="0" applyFont="1" applyFill="1" applyBorder="1" applyAlignment="1">
      <alignment horizontal="left" wrapText="1" readingOrder="1"/>
    </xf>
    <xf numFmtId="177" fontId="0" fillId="0" borderId="0" xfId="0" applyNumberFormat="1"/>
    <xf numFmtId="179" fontId="0" fillId="0" borderId="0" xfId="0" applyNumberFormat="1"/>
    <xf numFmtId="0" fontId="30" fillId="3" borderId="21" xfId="0" applyFont="1" applyFill="1" applyBorder="1" applyAlignment="1">
      <alignment horizontal="left" vertical="top" wrapText="1"/>
    </xf>
    <xf numFmtId="14" fontId="31" fillId="3" borderId="21" xfId="0" applyNumberFormat="1" applyFont="1" applyFill="1" applyBorder="1" applyAlignment="1">
      <alignment horizontal="left" vertical="top" wrapText="1"/>
    </xf>
    <xf numFmtId="0" fontId="30" fillId="3" borderId="21" xfId="0" applyFont="1" applyFill="1" applyBorder="1" applyAlignment="1">
      <alignment horizontal="center" vertical="top" wrapText="1"/>
    </xf>
    <xf numFmtId="0" fontId="31" fillId="3" borderId="21" xfId="0" applyFont="1" applyFill="1" applyBorder="1" applyAlignment="1">
      <alignment horizontal="center" vertical="top" wrapText="1"/>
    </xf>
    <xf numFmtId="0" fontId="31" fillId="3" borderId="21" xfId="0" applyFont="1" applyFill="1" applyBorder="1" applyAlignment="1">
      <alignment horizontal="left" vertical="top" wrapText="1"/>
    </xf>
    <xf numFmtId="177" fontId="8" fillId="2" borderId="21" xfId="4" applyNumberFormat="1" applyFont="1" applyFill="1" applyBorder="1" applyAlignment="1">
      <alignment vertical="top" wrapText="1"/>
    </xf>
    <xf numFmtId="177" fontId="32" fillId="2" borderId="21" xfId="4" applyNumberFormat="1" applyFont="1" applyFill="1" applyBorder="1" applyAlignment="1">
      <alignment vertical="top" wrapText="1"/>
    </xf>
    <xf numFmtId="177" fontId="32" fillId="4" borderId="21" xfId="4" applyNumberFormat="1" applyFont="1" applyFill="1" applyBorder="1" applyAlignment="1">
      <alignment horizontal="left" vertical="top" wrapText="1"/>
    </xf>
    <xf numFmtId="177" fontId="31" fillId="2" borderId="21" xfId="4" applyNumberFormat="1" applyFont="1" applyFill="1" applyBorder="1" applyAlignment="1">
      <alignment horizontal="left" vertical="top" wrapText="1"/>
    </xf>
    <xf numFmtId="177" fontId="32" fillId="2" borderId="21" xfId="4" applyNumberFormat="1" applyFont="1" applyFill="1" applyBorder="1" applyAlignment="1">
      <alignment horizontal="left" vertical="top" wrapText="1"/>
    </xf>
    <xf numFmtId="0" fontId="32" fillId="4" borderId="21" xfId="4" applyNumberFormat="1" applyFont="1" applyFill="1" applyBorder="1" applyAlignment="1">
      <alignment horizontal="left" vertical="top" wrapText="1"/>
    </xf>
    <xf numFmtId="177" fontId="32" fillId="5" borderId="21" xfId="4" applyNumberFormat="1" applyFont="1" applyFill="1" applyBorder="1" applyAlignment="1">
      <alignment vertical="top" wrapText="1"/>
    </xf>
    <xf numFmtId="178" fontId="31" fillId="2" borderId="21" xfId="0" applyNumberFormat="1" applyFont="1" applyFill="1" applyBorder="1" applyAlignment="1">
      <alignment vertical="top" wrapText="1"/>
    </xf>
    <xf numFmtId="178" fontId="32" fillId="2" borderId="21" xfId="0" applyNumberFormat="1" applyFont="1" applyFill="1" applyBorder="1" applyAlignment="1">
      <alignment vertical="top" wrapText="1"/>
    </xf>
    <xf numFmtId="177" fontId="32" fillId="4" borderId="21" xfId="4" applyNumberFormat="1" applyFont="1" applyFill="1" applyBorder="1" applyAlignment="1">
      <alignment vertical="top" wrapText="1"/>
    </xf>
    <xf numFmtId="0" fontId="32" fillId="3" borderId="21" xfId="0" applyFont="1" applyFill="1" applyBorder="1" applyAlignment="1">
      <alignment vertical="top" wrapText="1"/>
    </xf>
    <xf numFmtId="177" fontId="32" fillId="4" borderId="6" xfId="4" applyNumberFormat="1" applyFont="1" applyFill="1" applyBorder="1" applyAlignment="1">
      <alignment vertical="top" wrapText="1"/>
    </xf>
    <xf numFmtId="0" fontId="0" fillId="3" borderId="21" xfId="0" applyFill="1" applyBorder="1" applyAlignment="1">
      <alignment horizontal="left" vertical="center"/>
    </xf>
    <xf numFmtId="14" fontId="0" fillId="3" borderId="21" xfId="0" applyNumberFormat="1" applyFill="1" applyBorder="1" applyAlignment="1">
      <alignment horizontal="left" vertical="center"/>
    </xf>
    <xf numFmtId="0" fontId="0" fillId="3" borderId="21" xfId="0" applyFill="1" applyBorder="1" applyAlignment="1">
      <alignment horizontal="center" vertical="center"/>
    </xf>
    <xf numFmtId="177" fontId="0" fillId="3" borderId="21" xfId="4" applyNumberFormat="1" applyFont="1" applyFill="1" applyBorder="1" applyAlignment="1">
      <alignment horizontal="left" vertical="center"/>
    </xf>
    <xf numFmtId="10" fontId="0" fillId="3" borderId="21" xfId="5" applyNumberFormat="1" applyFont="1" applyFill="1" applyBorder="1" applyAlignment="1">
      <alignment horizontal="center" vertical="center"/>
    </xf>
    <xf numFmtId="177" fontId="0" fillId="3" borderId="21" xfId="4" applyNumberFormat="1" applyFont="1" applyFill="1" applyBorder="1" applyAlignment="1">
      <alignment horizontal="center" vertical="center"/>
    </xf>
    <xf numFmtId="37" fontId="13" fillId="4" borderId="21" xfId="4" applyNumberFormat="1" applyFont="1" applyFill="1" applyBorder="1" applyAlignment="1">
      <alignment horizontal="center" vertical="center"/>
    </xf>
    <xf numFmtId="179" fontId="0" fillId="3" borderId="21" xfId="4" applyNumberFormat="1" applyFont="1" applyFill="1" applyBorder="1" applyAlignment="1">
      <alignment horizontal="center" vertical="center"/>
    </xf>
    <xf numFmtId="10" fontId="0" fillId="3" borderId="21" xfId="5" applyNumberFormat="1" applyFont="1" applyFill="1" applyBorder="1" applyAlignment="1">
      <alignment vertical="center"/>
    </xf>
    <xf numFmtId="178" fontId="0" fillId="3" borderId="21" xfId="5" applyNumberFormat="1" applyFont="1" applyFill="1" applyBorder="1" applyAlignment="1">
      <alignment horizontal="center" vertical="center"/>
    </xf>
    <xf numFmtId="177" fontId="0" fillId="4" borderId="21" xfId="4" applyNumberFormat="1" applyFont="1" applyFill="1" applyBorder="1" applyAlignment="1">
      <alignment horizontal="left" vertical="center"/>
    </xf>
    <xf numFmtId="10" fontId="0" fillId="4" borderId="21" xfId="5" applyNumberFormat="1" applyFont="1" applyFill="1" applyBorder="1" applyAlignment="1">
      <alignment horizontal="left" vertical="center"/>
    </xf>
    <xf numFmtId="177" fontId="13" fillId="3" borderId="21" xfId="4" applyNumberFormat="1" applyFont="1" applyFill="1" applyBorder="1" applyAlignment="1">
      <alignment horizontal="left" vertical="center"/>
    </xf>
    <xf numFmtId="177" fontId="0" fillId="3" borderId="21" xfId="0" applyNumberFormat="1" applyFill="1" applyBorder="1" applyAlignment="1">
      <alignment horizontal="right" vertical="center"/>
    </xf>
    <xf numFmtId="178" fontId="0" fillId="3" borderId="21" xfId="5" applyNumberFormat="1" applyFont="1" applyFill="1" applyBorder="1" applyAlignment="1">
      <alignment horizontal="right" vertical="center"/>
    </xf>
    <xf numFmtId="177" fontId="0" fillId="3" borderId="21" xfId="0" applyNumberFormat="1" applyFill="1" applyBorder="1" applyAlignment="1">
      <alignment horizontal="left" vertical="center"/>
    </xf>
    <xf numFmtId="0" fontId="0" fillId="4" borderId="21" xfId="0" applyFill="1" applyBorder="1" applyAlignment="1">
      <alignment horizontal="left" vertical="center"/>
    </xf>
    <xf numFmtId="0" fontId="0" fillId="7" borderId="24" xfId="0" applyFill="1" applyBorder="1"/>
    <xf numFmtId="0" fontId="0" fillId="0" borderId="25" xfId="0" applyBorder="1"/>
    <xf numFmtId="0" fontId="0" fillId="7" borderId="25" xfId="0" applyFill="1" applyBorder="1"/>
    <xf numFmtId="177" fontId="0" fillId="3" borderId="21" xfId="3" applyNumberFormat="1" applyFont="1" applyFill="1" applyBorder="1" applyAlignment="1">
      <alignment horizontal="left" vertical="center"/>
    </xf>
    <xf numFmtId="177" fontId="0" fillId="3" borderId="21" xfId="3" applyNumberFormat="1" applyFont="1" applyFill="1" applyBorder="1" applyAlignment="1">
      <alignment horizontal="center" vertical="center"/>
    </xf>
    <xf numFmtId="37" fontId="13" fillId="4" borderId="21" xfId="3" applyNumberFormat="1" applyFont="1" applyFill="1" applyBorder="1" applyAlignment="1">
      <alignment horizontal="center" vertical="center"/>
    </xf>
    <xf numFmtId="179" fontId="0" fillId="3" borderId="21" xfId="3" applyNumberFormat="1" applyFont="1" applyFill="1" applyBorder="1" applyAlignment="1">
      <alignment horizontal="center" vertical="center"/>
    </xf>
    <xf numFmtId="177" fontId="0" fillId="4" borderId="21" xfId="3" applyNumberFormat="1" applyFont="1" applyFill="1" applyBorder="1" applyAlignment="1">
      <alignment horizontal="left" vertical="center"/>
    </xf>
    <xf numFmtId="177" fontId="13" fillId="3" borderId="21" xfId="3" applyNumberFormat="1" applyFont="1" applyFill="1" applyBorder="1" applyAlignment="1">
      <alignment horizontal="left" vertical="center"/>
    </xf>
    <xf numFmtId="10" fontId="0" fillId="3" borderId="21" xfId="2" applyNumberFormat="1" applyFont="1" applyFill="1" applyBorder="1" applyAlignment="1">
      <alignment horizontal="center" vertical="center"/>
    </xf>
    <xf numFmtId="10" fontId="0" fillId="3" borderId="21" xfId="2" applyNumberFormat="1" applyFont="1" applyFill="1" applyBorder="1" applyAlignment="1">
      <alignment vertical="center"/>
    </xf>
    <xf numFmtId="178" fontId="0" fillId="3" borderId="21" xfId="2" applyNumberFormat="1" applyFont="1" applyFill="1" applyBorder="1" applyAlignment="1">
      <alignment horizontal="center" vertical="center"/>
    </xf>
    <xf numFmtId="10" fontId="0" fillId="4" borderId="21" xfId="2" applyNumberFormat="1" applyFont="1" applyFill="1" applyBorder="1" applyAlignment="1">
      <alignment horizontal="left" vertical="center"/>
    </xf>
    <xf numFmtId="178" fontId="0" fillId="3" borderId="21" xfId="2" applyNumberFormat="1" applyFont="1" applyFill="1" applyBorder="1" applyAlignment="1">
      <alignment horizontal="right" vertical="center"/>
    </xf>
    <xf numFmtId="0" fontId="0" fillId="3" borderId="21" xfId="0" applyFill="1" applyBorder="1"/>
    <xf numFmtId="0" fontId="0" fillId="3" borderId="27" xfId="0" applyFill="1" applyBorder="1"/>
    <xf numFmtId="177" fontId="0" fillId="3" borderId="21" xfId="1" applyNumberFormat="1" applyFont="1" applyFill="1" applyBorder="1" applyAlignment="1">
      <alignment horizontal="left" vertical="center"/>
    </xf>
    <xf numFmtId="177" fontId="0" fillId="3" borderId="21" xfId="1" applyNumberFormat="1" applyFont="1" applyFill="1" applyBorder="1" applyAlignment="1">
      <alignment horizontal="center" vertical="center"/>
    </xf>
    <xf numFmtId="37" fontId="13" fillId="4" borderId="21" xfId="1" applyNumberFormat="1" applyFont="1" applyFill="1" applyBorder="1" applyAlignment="1">
      <alignment horizontal="center" vertical="center"/>
    </xf>
    <xf numFmtId="179" fontId="0" fillId="3" borderId="21" xfId="1" applyNumberFormat="1" applyFont="1" applyFill="1" applyBorder="1" applyAlignment="1">
      <alignment horizontal="center" vertical="center"/>
    </xf>
    <xf numFmtId="177" fontId="0" fillId="4" borderId="21" xfId="1" applyNumberFormat="1" applyFont="1" applyFill="1" applyBorder="1" applyAlignment="1">
      <alignment horizontal="left" vertical="center"/>
    </xf>
    <xf numFmtId="177" fontId="13" fillId="3" borderId="21" xfId="1" applyNumberFormat="1" applyFont="1" applyFill="1" applyBorder="1" applyAlignment="1">
      <alignment horizontal="left" vertical="center"/>
    </xf>
    <xf numFmtId="0" fontId="0" fillId="3" borderId="22" xfId="0" applyFill="1" applyBorder="1"/>
    <xf numFmtId="0" fontId="0" fillId="0" borderId="28" xfId="0" applyBorder="1"/>
    <xf numFmtId="0" fontId="0" fillId="3" borderId="29" xfId="0" applyFill="1" applyBorder="1"/>
    <xf numFmtId="0" fontId="0" fillId="7" borderId="28" xfId="0" applyFill="1" applyBorder="1"/>
    <xf numFmtId="0" fontId="0" fillId="4" borderId="21" xfId="0" applyFill="1" applyBorder="1" applyAlignment="1">
      <alignment horizontal="left" vertical="center" wrapText="1"/>
    </xf>
    <xf numFmtId="177" fontId="0" fillId="3" borderId="21" xfId="7" applyNumberFormat="1" applyFont="1" applyFill="1" applyBorder="1" applyAlignment="1">
      <alignment horizontal="left" vertical="center"/>
    </xf>
    <xf numFmtId="10" fontId="0" fillId="3" borderId="21" xfId="6" applyNumberFormat="1" applyFont="1" applyFill="1" applyBorder="1" applyAlignment="1">
      <alignment horizontal="center" vertical="center"/>
    </xf>
    <xf numFmtId="177" fontId="0" fillId="3" borderId="21" xfId="7" applyNumberFormat="1" applyFont="1" applyFill="1" applyBorder="1" applyAlignment="1">
      <alignment horizontal="center" vertical="center"/>
    </xf>
    <xf numFmtId="37" fontId="13" fillId="4" borderId="21" xfId="7" applyNumberFormat="1" applyFont="1" applyFill="1" applyBorder="1" applyAlignment="1">
      <alignment horizontal="center" vertical="center"/>
    </xf>
    <xf numFmtId="179" fontId="0" fillId="3" borderId="21" xfId="7" applyNumberFormat="1" applyFont="1" applyFill="1" applyBorder="1" applyAlignment="1">
      <alignment horizontal="center" vertical="center"/>
    </xf>
    <xf numFmtId="10" fontId="0" fillId="3" borderId="21" xfId="6" applyNumberFormat="1" applyFont="1" applyFill="1" applyBorder="1" applyAlignment="1">
      <alignment vertical="center"/>
    </xf>
    <xf numFmtId="178" fontId="0" fillId="3" borderId="21" xfId="6" applyNumberFormat="1" applyFont="1" applyFill="1" applyBorder="1" applyAlignment="1">
      <alignment horizontal="center" vertical="center"/>
    </xf>
    <xf numFmtId="177" fontId="0" fillId="4" borderId="21" xfId="7" applyNumberFormat="1" applyFont="1" applyFill="1" applyBorder="1" applyAlignment="1">
      <alignment horizontal="left" vertical="center"/>
    </xf>
    <xf numFmtId="10" fontId="0" fillId="4" borderId="21" xfId="6" applyNumberFormat="1" applyFont="1" applyFill="1" applyBorder="1" applyAlignment="1">
      <alignment horizontal="left" vertical="center"/>
    </xf>
    <xf numFmtId="177" fontId="13" fillId="3" borderId="21" xfId="7" applyNumberFormat="1" applyFont="1" applyFill="1" applyBorder="1" applyAlignment="1">
      <alignment horizontal="left" vertical="center"/>
    </xf>
    <xf numFmtId="178" fontId="0" fillId="3" borderId="21" xfId="6" applyNumberFormat="1" applyFont="1" applyFill="1" applyBorder="1" applyAlignment="1">
      <alignment horizontal="right" vertical="center"/>
    </xf>
    <xf numFmtId="0" fontId="0" fillId="3" borderId="2" xfId="0" applyFill="1" applyBorder="1" applyAlignment="1">
      <alignment horizontal="left" vertical="center"/>
    </xf>
    <xf numFmtId="14" fontId="0" fillId="3" borderId="2" xfId="0" applyNumberFormat="1" applyFill="1" applyBorder="1" applyAlignment="1">
      <alignment horizontal="left" vertical="center"/>
    </xf>
    <xf numFmtId="0" fontId="0" fillId="3" borderId="2" xfId="0" applyFill="1" applyBorder="1" applyAlignment="1">
      <alignment horizontal="center" vertical="center"/>
    </xf>
    <xf numFmtId="177" fontId="0" fillId="3" borderId="2" xfId="7" applyNumberFormat="1" applyFont="1" applyFill="1" applyBorder="1" applyAlignment="1">
      <alignment horizontal="left" vertical="center"/>
    </xf>
    <xf numFmtId="10" fontId="0" fillId="3" borderId="2" xfId="6" applyNumberFormat="1" applyFont="1" applyFill="1" applyBorder="1" applyAlignment="1">
      <alignment horizontal="center" vertical="center"/>
    </xf>
    <xf numFmtId="177" fontId="0" fillId="3" borderId="2" xfId="7" applyNumberFormat="1" applyFont="1" applyFill="1" applyBorder="1" applyAlignment="1">
      <alignment horizontal="center" vertical="center"/>
    </xf>
    <xf numFmtId="37" fontId="13" fillId="4" borderId="2" xfId="7" applyNumberFormat="1" applyFont="1" applyFill="1" applyBorder="1" applyAlignment="1">
      <alignment horizontal="center" vertical="center"/>
    </xf>
    <xf numFmtId="179" fontId="0" fillId="3" borderId="2" xfId="7" applyNumberFormat="1" applyFont="1" applyFill="1" applyBorder="1" applyAlignment="1">
      <alignment horizontal="center" vertical="center"/>
    </xf>
    <xf numFmtId="10" fontId="0" fillId="3" borderId="2" xfId="6" applyNumberFormat="1" applyFont="1" applyFill="1" applyBorder="1" applyAlignment="1">
      <alignment vertical="center"/>
    </xf>
    <xf numFmtId="178" fontId="0" fillId="3" borderId="2" xfId="6" applyNumberFormat="1" applyFont="1" applyFill="1" applyBorder="1" applyAlignment="1">
      <alignment horizontal="center" vertical="center"/>
    </xf>
    <xf numFmtId="177" fontId="0" fillId="4" borderId="2" xfId="7" applyNumberFormat="1" applyFont="1" applyFill="1" applyBorder="1" applyAlignment="1">
      <alignment horizontal="left" vertical="center"/>
    </xf>
    <xf numFmtId="10" fontId="0" fillId="4" borderId="2" xfId="6" applyNumberFormat="1" applyFont="1" applyFill="1" applyBorder="1" applyAlignment="1">
      <alignment horizontal="left" vertical="center"/>
    </xf>
    <xf numFmtId="177" fontId="13" fillId="3" borderId="2" xfId="7" applyNumberFormat="1" applyFont="1" applyFill="1" applyBorder="1" applyAlignment="1">
      <alignment horizontal="left" vertical="center"/>
    </xf>
    <xf numFmtId="177" fontId="0" fillId="3" borderId="2" xfId="0" applyNumberFormat="1" applyFill="1" applyBorder="1" applyAlignment="1">
      <alignment horizontal="right" vertical="center"/>
    </xf>
    <xf numFmtId="178" fontId="0" fillId="3" borderId="2" xfId="6" applyNumberFormat="1" applyFont="1" applyFill="1" applyBorder="1" applyAlignment="1">
      <alignment horizontal="right" vertical="center"/>
    </xf>
    <xf numFmtId="177" fontId="0" fillId="3" borderId="2" xfId="0" applyNumberFormat="1" applyFill="1" applyBorder="1" applyAlignment="1">
      <alignment horizontal="left" vertical="center"/>
    </xf>
    <xf numFmtId="0" fontId="0" fillId="4" borderId="2" xfId="0" applyFill="1" applyBorder="1" applyAlignment="1">
      <alignment horizontal="left" vertical="center"/>
    </xf>
    <xf numFmtId="0" fontId="0" fillId="3" borderId="31" xfId="0" applyFill="1" applyBorder="1"/>
    <xf numFmtId="0" fontId="0" fillId="3" borderId="26" xfId="0" applyFill="1" applyBorder="1"/>
    <xf numFmtId="177" fontId="0" fillId="3" borderId="2" xfId="3" applyNumberFormat="1" applyFont="1" applyFill="1" applyBorder="1" applyAlignment="1">
      <alignment horizontal="left" vertical="center"/>
    </xf>
    <xf numFmtId="10" fontId="0" fillId="3" borderId="2" xfId="5" applyNumberFormat="1" applyFont="1" applyFill="1" applyBorder="1" applyAlignment="1">
      <alignment horizontal="center" vertical="center"/>
    </xf>
    <xf numFmtId="177" fontId="0" fillId="3" borderId="2" xfId="3" applyNumberFormat="1" applyFont="1" applyFill="1" applyBorder="1" applyAlignment="1">
      <alignment horizontal="center" vertical="center"/>
    </xf>
    <xf numFmtId="37" fontId="13" fillId="4" borderId="2" xfId="3" applyNumberFormat="1" applyFont="1" applyFill="1" applyBorder="1" applyAlignment="1">
      <alignment horizontal="center" vertical="center"/>
    </xf>
    <xf numFmtId="179" fontId="0" fillId="3" borderId="2" xfId="3" applyNumberFormat="1" applyFont="1" applyFill="1" applyBorder="1" applyAlignment="1">
      <alignment horizontal="center" vertical="center"/>
    </xf>
    <xf numFmtId="10" fontId="0" fillId="3" borderId="2" xfId="5" applyNumberFormat="1" applyFont="1" applyFill="1" applyBorder="1" applyAlignment="1">
      <alignment vertical="center"/>
    </xf>
    <xf numFmtId="178" fontId="0" fillId="3" borderId="2" xfId="5" applyNumberFormat="1" applyFont="1" applyFill="1" applyBorder="1" applyAlignment="1">
      <alignment horizontal="center" vertical="center"/>
    </xf>
    <xf numFmtId="177" fontId="0" fillId="4" borderId="2" xfId="3" applyNumberFormat="1" applyFont="1" applyFill="1" applyBorder="1" applyAlignment="1">
      <alignment horizontal="left" vertical="center"/>
    </xf>
    <xf numFmtId="10" fontId="0" fillId="4" borderId="2" xfId="5" applyNumberFormat="1" applyFont="1" applyFill="1" applyBorder="1" applyAlignment="1">
      <alignment horizontal="left" vertical="center"/>
    </xf>
    <xf numFmtId="177" fontId="13" fillId="3" borderId="2" xfId="3" applyNumberFormat="1" applyFont="1" applyFill="1" applyBorder="1" applyAlignment="1">
      <alignment horizontal="left" vertical="center"/>
    </xf>
    <xf numFmtId="178" fontId="0" fillId="3" borderId="2" xfId="5" applyNumberFormat="1" applyFont="1" applyFill="1" applyBorder="1" applyAlignment="1">
      <alignment horizontal="right" vertical="center"/>
    </xf>
    <xf numFmtId="0" fontId="30" fillId="3" borderId="23" xfId="0" applyFont="1" applyFill="1" applyBorder="1" applyAlignment="1">
      <alignment horizontal="left" vertical="top" wrapText="1"/>
    </xf>
    <xf numFmtId="14" fontId="31" fillId="3" borderId="23" xfId="0" applyNumberFormat="1" applyFont="1" applyFill="1" applyBorder="1" applyAlignment="1">
      <alignment horizontal="left" vertical="top" wrapText="1"/>
    </xf>
    <xf numFmtId="0" fontId="30" fillId="3" borderId="23" xfId="0" applyFont="1" applyFill="1" applyBorder="1" applyAlignment="1">
      <alignment horizontal="center" vertical="top" wrapText="1"/>
    </xf>
    <xf numFmtId="0" fontId="31" fillId="3" borderId="23" xfId="0" applyFont="1" applyFill="1" applyBorder="1" applyAlignment="1">
      <alignment horizontal="center" vertical="top" wrapText="1"/>
    </xf>
    <xf numFmtId="0" fontId="31" fillId="3" borderId="23" xfId="0" applyFont="1" applyFill="1" applyBorder="1" applyAlignment="1">
      <alignment horizontal="left" vertical="top" wrapText="1"/>
    </xf>
    <xf numFmtId="177" fontId="8" fillId="2" borderId="23" xfId="4" applyNumberFormat="1" applyFont="1" applyFill="1" applyBorder="1" applyAlignment="1">
      <alignment vertical="top" wrapText="1"/>
    </xf>
    <xf numFmtId="177" fontId="32" fillId="2" borderId="23" xfId="4" applyNumberFormat="1" applyFont="1" applyFill="1" applyBorder="1" applyAlignment="1">
      <alignment vertical="top" wrapText="1"/>
    </xf>
    <xf numFmtId="177" fontId="32" fillId="4" borderId="23" xfId="4" applyNumberFormat="1" applyFont="1" applyFill="1" applyBorder="1" applyAlignment="1">
      <alignment horizontal="left" vertical="top" wrapText="1"/>
    </xf>
    <xf numFmtId="177" fontId="31" fillId="2" borderId="23" xfId="4" applyNumberFormat="1" applyFont="1" applyFill="1" applyBorder="1" applyAlignment="1">
      <alignment horizontal="left" vertical="top" wrapText="1"/>
    </xf>
    <xf numFmtId="177" fontId="32" fillId="2" borderId="23" xfId="4" applyNumberFormat="1" applyFont="1" applyFill="1" applyBorder="1" applyAlignment="1">
      <alignment horizontal="left" vertical="top" wrapText="1"/>
    </xf>
    <xf numFmtId="0" fontId="32" fillId="4" borderId="23" xfId="4" applyNumberFormat="1" applyFont="1" applyFill="1" applyBorder="1" applyAlignment="1">
      <alignment horizontal="left" vertical="top" wrapText="1"/>
    </xf>
    <xf numFmtId="177" fontId="32" fillId="5" borderId="23" xfId="4" applyNumberFormat="1" applyFont="1" applyFill="1" applyBorder="1" applyAlignment="1">
      <alignment vertical="top" wrapText="1"/>
    </xf>
    <xf numFmtId="178" fontId="31" fillId="2" borderId="23" xfId="0" applyNumberFormat="1" applyFont="1" applyFill="1" applyBorder="1" applyAlignment="1">
      <alignment vertical="top" wrapText="1"/>
    </xf>
    <xf numFmtId="178" fontId="32" fillId="2" borderId="23" xfId="0" applyNumberFormat="1" applyFont="1" applyFill="1" applyBorder="1" applyAlignment="1">
      <alignment vertical="top" wrapText="1"/>
    </xf>
    <xf numFmtId="177" fontId="32" fillId="4" borderId="23" xfId="4" applyNumberFormat="1" applyFont="1" applyFill="1" applyBorder="1" applyAlignment="1">
      <alignment vertical="top" wrapText="1"/>
    </xf>
    <xf numFmtId="0" fontId="32" fillId="3" borderId="23" xfId="0" applyFont="1" applyFill="1" applyBorder="1" applyAlignment="1">
      <alignment vertical="top" wrapText="1"/>
    </xf>
    <xf numFmtId="177" fontId="32" fillId="4" borderId="17" xfId="4" applyNumberFormat="1" applyFont="1" applyFill="1" applyBorder="1" applyAlignment="1">
      <alignment vertical="top" wrapText="1"/>
    </xf>
    <xf numFmtId="177" fontId="0" fillId="3" borderId="6" xfId="3" applyNumberFormat="1" applyFont="1" applyFill="1" applyBorder="1" applyAlignment="1" applyProtection="1">
      <alignment horizontal="left" vertical="center"/>
    </xf>
    <xf numFmtId="10" fontId="0" fillId="3" borderId="6" xfId="5" applyNumberFormat="1" applyFont="1" applyFill="1" applyBorder="1" applyAlignment="1" applyProtection="1">
      <alignment horizontal="center" vertical="center"/>
    </xf>
    <xf numFmtId="177" fontId="0" fillId="3" borderId="6" xfId="3" applyNumberFormat="1" applyFont="1" applyFill="1" applyBorder="1" applyAlignment="1" applyProtection="1">
      <alignment horizontal="center" vertical="center"/>
    </xf>
    <xf numFmtId="37" fontId="13" fillId="4" borderId="6" xfId="3" applyNumberFormat="1" applyFont="1" applyFill="1" applyBorder="1" applyAlignment="1" applyProtection="1">
      <alignment horizontal="center" vertical="center"/>
    </xf>
    <xf numFmtId="179" fontId="0" fillId="3" borderId="6" xfId="3" applyNumberFormat="1" applyFont="1" applyFill="1" applyBorder="1" applyAlignment="1" applyProtection="1">
      <alignment horizontal="center" vertical="center"/>
    </xf>
    <xf numFmtId="10" fontId="0" fillId="3" borderId="6" xfId="5" applyNumberFormat="1" applyFont="1" applyFill="1" applyBorder="1" applyAlignment="1" applyProtection="1">
      <alignment vertical="center"/>
    </xf>
    <xf numFmtId="178" fontId="0" fillId="3" borderId="6" xfId="5" applyNumberFormat="1" applyFont="1" applyFill="1" applyBorder="1" applyAlignment="1" applyProtection="1">
      <alignment horizontal="center" vertical="center"/>
    </xf>
    <xf numFmtId="177" fontId="0" fillId="4" borderId="6" xfId="3" applyNumberFormat="1" applyFont="1" applyFill="1" applyBorder="1" applyAlignment="1" applyProtection="1">
      <alignment horizontal="left" vertical="center"/>
    </xf>
    <xf numFmtId="10" fontId="0" fillId="4" borderId="6" xfId="5" applyNumberFormat="1" applyFont="1" applyFill="1" applyBorder="1" applyAlignment="1" applyProtection="1">
      <alignment horizontal="left" vertical="center"/>
    </xf>
    <xf numFmtId="177" fontId="13" fillId="3" borderId="6" xfId="3" applyNumberFormat="1" applyFont="1" applyFill="1" applyBorder="1" applyAlignment="1" applyProtection="1">
      <alignment horizontal="left" vertical="center"/>
    </xf>
    <xf numFmtId="178" fontId="0" fillId="3" borderId="6" xfId="5" applyNumberFormat="1" applyFont="1" applyFill="1" applyBorder="1" applyAlignment="1" applyProtection="1">
      <alignment horizontal="right" vertical="center"/>
    </xf>
    <xf numFmtId="0" fontId="29" fillId="7" borderId="29" xfId="0" applyFont="1" applyFill="1" applyBorder="1" applyAlignment="1">
      <alignment horizontal="left"/>
    </xf>
    <xf numFmtId="179" fontId="29" fillId="7" borderId="29" xfId="0" applyNumberFormat="1" applyFont="1" applyFill="1" applyBorder="1"/>
    <xf numFmtId="177" fontId="29" fillId="7" borderId="29" xfId="0" applyNumberFormat="1" applyFont="1" applyFill="1" applyBorder="1"/>
    <xf numFmtId="9" fontId="0" fillId="0" borderId="0" xfId="0" applyNumberFormat="1"/>
    <xf numFmtId="0" fontId="29" fillId="7" borderId="29" xfId="0" applyFont="1" applyFill="1" applyBorder="1"/>
    <xf numFmtId="37" fontId="0" fillId="4" borderId="5" xfId="0" applyNumberFormat="1" applyFill="1" applyBorder="1" applyAlignment="1">
      <alignment horizontal="left" vertical="center"/>
    </xf>
    <xf numFmtId="0" fontId="0" fillId="4" borderId="5" xfId="0" applyFill="1" applyBorder="1" applyAlignment="1" applyProtection="1">
      <alignment horizontal="left" vertical="center"/>
      <protection locked="0"/>
    </xf>
    <xf numFmtId="0" fontId="0" fillId="8" borderId="0" xfId="0" applyFill="1"/>
    <xf numFmtId="0" fontId="29" fillId="0" borderId="33" xfId="0" applyFont="1" applyBorder="1"/>
    <xf numFmtId="10" fontId="0" fillId="0" borderId="0" xfId="0" applyNumberFormat="1"/>
    <xf numFmtId="10" fontId="29" fillId="7" borderId="29" xfId="0" applyNumberFormat="1" applyFont="1" applyFill="1" applyBorder="1"/>
    <xf numFmtId="178" fontId="29" fillId="0" borderId="33" xfId="0" applyNumberFormat="1" applyFont="1" applyBorder="1"/>
    <xf numFmtId="178" fontId="29" fillId="7" borderId="29" xfId="0" applyNumberFormat="1" applyFont="1" applyFill="1" applyBorder="1"/>
    <xf numFmtId="0" fontId="34" fillId="3" borderId="5" xfId="0" applyFont="1" applyFill="1" applyBorder="1" applyAlignment="1">
      <alignment horizontal="left" vertical="top" wrapText="1"/>
    </xf>
    <xf numFmtId="0" fontId="30" fillId="3" borderId="32" xfId="0" applyFont="1" applyFill="1" applyBorder="1" applyAlignment="1">
      <alignment horizontal="left" vertical="top" wrapText="1"/>
    </xf>
    <xf numFmtId="14" fontId="31" fillId="3" borderId="32" xfId="0" applyNumberFormat="1" applyFont="1" applyFill="1" applyBorder="1" applyAlignment="1">
      <alignment horizontal="left" vertical="top" wrapText="1"/>
    </xf>
    <xf numFmtId="0" fontId="30" fillId="3" borderId="32" xfId="0" applyFont="1" applyFill="1" applyBorder="1" applyAlignment="1">
      <alignment horizontal="center" vertical="top" wrapText="1"/>
    </xf>
    <xf numFmtId="0" fontId="31" fillId="3" borderId="32" xfId="0" applyFont="1" applyFill="1" applyBorder="1" applyAlignment="1">
      <alignment horizontal="center" vertical="top" wrapText="1"/>
    </xf>
    <xf numFmtId="0" fontId="31" fillId="3" borderId="32" xfId="0" applyFont="1" applyFill="1" applyBorder="1" applyAlignment="1">
      <alignment horizontal="left" vertical="top" wrapText="1"/>
    </xf>
    <xf numFmtId="177" fontId="8" fillId="2" borderId="32" xfId="4" applyNumberFormat="1" applyFont="1" applyFill="1" applyBorder="1" applyAlignment="1">
      <alignment vertical="top" wrapText="1"/>
    </xf>
    <xf numFmtId="177" fontId="32" fillId="2" borderId="32" xfId="4" applyNumberFormat="1" applyFont="1" applyFill="1" applyBorder="1" applyAlignment="1">
      <alignment vertical="top" wrapText="1"/>
    </xf>
    <xf numFmtId="177" fontId="32" fillId="4" borderId="32" xfId="4" applyNumberFormat="1" applyFont="1" applyFill="1" applyBorder="1" applyAlignment="1">
      <alignment horizontal="left" vertical="top" wrapText="1"/>
    </xf>
    <xf numFmtId="177" fontId="31" fillId="2" borderId="32" xfId="4" applyNumberFormat="1" applyFont="1" applyFill="1" applyBorder="1" applyAlignment="1">
      <alignment horizontal="left" vertical="top" wrapText="1"/>
    </xf>
    <xf numFmtId="177" fontId="32" fillId="2" borderId="32" xfId="4" applyNumberFormat="1" applyFont="1" applyFill="1" applyBorder="1" applyAlignment="1">
      <alignment horizontal="left" vertical="top" wrapText="1"/>
    </xf>
    <xf numFmtId="0" fontId="32" fillId="4" borderId="32" xfId="4" applyNumberFormat="1" applyFont="1" applyFill="1" applyBorder="1" applyAlignment="1">
      <alignment horizontal="left" vertical="top" wrapText="1"/>
    </xf>
    <xf numFmtId="177" fontId="32" fillId="5" borderId="32" xfId="4" applyNumberFormat="1" applyFont="1" applyFill="1" applyBorder="1" applyAlignment="1">
      <alignment vertical="top" wrapText="1"/>
    </xf>
    <xf numFmtId="178" fontId="31" fillId="2" borderId="32" xfId="0" applyNumberFormat="1" applyFont="1" applyFill="1" applyBorder="1" applyAlignment="1">
      <alignment vertical="top" wrapText="1"/>
    </xf>
    <xf numFmtId="178" fontId="32" fillId="2" borderId="32" xfId="0" applyNumberFormat="1" applyFont="1" applyFill="1" applyBorder="1" applyAlignment="1">
      <alignment vertical="top" wrapText="1"/>
    </xf>
    <xf numFmtId="177" fontId="32" fillId="4" borderId="32" xfId="4" applyNumberFormat="1" applyFont="1" applyFill="1" applyBorder="1" applyAlignment="1">
      <alignment vertical="top" wrapText="1"/>
    </xf>
    <xf numFmtId="0" fontId="32" fillId="3" borderId="32" xfId="0" applyFont="1" applyFill="1" applyBorder="1" applyAlignment="1">
      <alignment vertical="top" wrapText="1"/>
    </xf>
    <xf numFmtId="177" fontId="32" fillId="4" borderId="30" xfId="4" applyNumberFormat="1" applyFont="1" applyFill="1" applyBorder="1" applyAlignment="1">
      <alignment vertical="top" wrapText="1"/>
    </xf>
    <xf numFmtId="0" fontId="0" fillId="3" borderId="32" xfId="0" applyFill="1" applyBorder="1" applyAlignment="1">
      <alignment horizontal="left" vertical="center"/>
    </xf>
    <xf numFmtId="14" fontId="0" fillId="3" borderId="32" xfId="0" applyNumberFormat="1" applyFill="1" applyBorder="1" applyAlignment="1">
      <alignment horizontal="left" vertical="center"/>
    </xf>
    <xf numFmtId="0" fontId="0" fillId="3" borderId="32" xfId="0" applyFill="1" applyBorder="1" applyAlignment="1">
      <alignment horizontal="center" vertical="center"/>
    </xf>
    <xf numFmtId="177" fontId="0" fillId="3" borderId="32" xfId="4" applyNumberFormat="1" applyFont="1" applyFill="1" applyBorder="1" applyAlignment="1">
      <alignment horizontal="left" vertical="center"/>
    </xf>
    <xf numFmtId="10" fontId="0" fillId="3" borderId="32" xfId="5" applyNumberFormat="1" applyFont="1" applyFill="1" applyBorder="1" applyAlignment="1">
      <alignment horizontal="center" vertical="center"/>
    </xf>
    <xf numFmtId="177" fontId="0" fillId="3" borderId="32" xfId="4" applyNumberFormat="1" applyFont="1" applyFill="1" applyBorder="1" applyAlignment="1">
      <alignment horizontal="center" vertical="center"/>
    </xf>
    <xf numFmtId="37" fontId="13" fillId="4" borderId="32" xfId="4" applyNumberFormat="1" applyFont="1" applyFill="1" applyBorder="1" applyAlignment="1">
      <alignment horizontal="center" vertical="center"/>
    </xf>
    <xf numFmtId="179" fontId="0" fillId="3" borderId="32" xfId="4" applyNumberFormat="1" applyFont="1" applyFill="1" applyBorder="1" applyAlignment="1">
      <alignment horizontal="center" vertical="center"/>
    </xf>
    <xf numFmtId="10" fontId="0" fillId="3" borderId="32" xfId="5" applyNumberFormat="1" applyFont="1" applyFill="1" applyBorder="1" applyAlignment="1">
      <alignment vertical="center"/>
    </xf>
    <xf numFmtId="178" fontId="0" fillId="3" borderId="32" xfId="5" applyNumberFormat="1" applyFont="1" applyFill="1" applyBorder="1" applyAlignment="1">
      <alignment horizontal="center" vertical="center"/>
    </xf>
    <xf numFmtId="177" fontId="0" fillId="4" borderId="32" xfId="4" applyNumberFormat="1" applyFont="1" applyFill="1" applyBorder="1" applyAlignment="1">
      <alignment horizontal="left" vertical="center"/>
    </xf>
    <xf numFmtId="10" fontId="0" fillId="4" borderId="32" xfId="5" applyNumberFormat="1" applyFont="1" applyFill="1" applyBorder="1" applyAlignment="1">
      <alignment horizontal="left" vertical="center"/>
    </xf>
    <xf numFmtId="177" fontId="13" fillId="3" borderId="32" xfId="4" applyNumberFormat="1" applyFont="1" applyFill="1" applyBorder="1" applyAlignment="1">
      <alignment horizontal="left" vertical="center"/>
    </xf>
    <xf numFmtId="177" fontId="0" fillId="3" borderId="32" xfId="0" applyNumberFormat="1" applyFill="1" applyBorder="1" applyAlignment="1">
      <alignment horizontal="right" vertical="center"/>
    </xf>
    <xf numFmtId="178" fontId="0" fillId="3" borderId="32" xfId="5" applyNumberFormat="1" applyFont="1" applyFill="1" applyBorder="1" applyAlignment="1">
      <alignment horizontal="right" vertical="center"/>
    </xf>
    <xf numFmtId="177" fontId="0" fillId="3" borderId="32" xfId="0" applyNumberFormat="1" applyFill="1" applyBorder="1" applyAlignment="1">
      <alignment horizontal="left" vertical="center"/>
    </xf>
    <xf numFmtId="0" fontId="0" fillId="4" borderId="32" xfId="0" applyFill="1" applyBorder="1" applyAlignment="1">
      <alignment horizontal="left" vertical="center"/>
    </xf>
    <xf numFmtId="0" fontId="0" fillId="7" borderId="34" xfId="0" applyFill="1" applyBorder="1"/>
    <xf numFmtId="0" fontId="0" fillId="0" borderId="34" xfId="0" applyBorder="1"/>
    <xf numFmtId="177" fontId="0" fillId="3" borderId="32" xfId="3" applyNumberFormat="1" applyFont="1" applyFill="1" applyBorder="1" applyAlignment="1">
      <alignment horizontal="left" vertical="center"/>
    </xf>
    <xf numFmtId="177" fontId="0" fillId="3" borderId="32" xfId="3" applyNumberFormat="1" applyFont="1" applyFill="1" applyBorder="1" applyAlignment="1">
      <alignment horizontal="center" vertical="center"/>
    </xf>
    <xf numFmtId="37" fontId="13" fillId="4" borderId="32" xfId="3" applyNumberFormat="1" applyFont="1" applyFill="1" applyBorder="1" applyAlignment="1">
      <alignment horizontal="center" vertical="center"/>
    </xf>
    <xf numFmtId="179" fontId="0" fillId="3" borderId="32" xfId="3" applyNumberFormat="1" applyFont="1" applyFill="1" applyBorder="1" applyAlignment="1">
      <alignment horizontal="center" vertical="center"/>
    </xf>
    <xf numFmtId="177" fontId="0" fillId="4" borderId="32" xfId="3" applyNumberFormat="1" applyFont="1" applyFill="1" applyBorder="1" applyAlignment="1">
      <alignment horizontal="left" vertical="center"/>
    </xf>
    <xf numFmtId="177" fontId="13" fillId="3" borderId="32" xfId="3" applyNumberFormat="1" applyFont="1" applyFill="1" applyBorder="1" applyAlignment="1">
      <alignment horizontal="left" vertical="center"/>
    </xf>
    <xf numFmtId="10" fontId="0" fillId="3" borderId="32" xfId="2" applyNumberFormat="1" applyFont="1" applyFill="1" applyBorder="1" applyAlignment="1">
      <alignment horizontal="center" vertical="center"/>
    </xf>
    <xf numFmtId="10" fontId="0" fillId="3" borderId="32" xfId="2" applyNumberFormat="1" applyFont="1" applyFill="1" applyBorder="1" applyAlignment="1">
      <alignment vertical="center"/>
    </xf>
    <xf numFmtId="178" fontId="0" fillId="3" borderId="32" xfId="2" applyNumberFormat="1" applyFont="1" applyFill="1" applyBorder="1" applyAlignment="1">
      <alignment horizontal="center" vertical="center"/>
    </xf>
    <xf numFmtId="10" fontId="0" fillId="4" borderId="32" xfId="2" applyNumberFormat="1" applyFont="1" applyFill="1" applyBorder="1" applyAlignment="1">
      <alignment horizontal="left" vertical="center"/>
    </xf>
    <xf numFmtId="178" fontId="0" fillId="3" borderId="32" xfId="2" applyNumberFormat="1" applyFont="1" applyFill="1" applyBorder="1" applyAlignment="1">
      <alignment horizontal="right" vertical="center"/>
    </xf>
    <xf numFmtId="177" fontId="0" fillId="3" borderId="32" xfId="1" applyNumberFormat="1" applyFont="1" applyFill="1" applyBorder="1" applyAlignment="1">
      <alignment horizontal="left" vertical="center"/>
    </xf>
    <xf numFmtId="177" fontId="0" fillId="3" borderId="32" xfId="1" applyNumberFormat="1" applyFont="1" applyFill="1" applyBorder="1" applyAlignment="1">
      <alignment horizontal="center" vertical="center"/>
    </xf>
    <xf numFmtId="37" fontId="13" fillId="4" borderId="32" xfId="1" applyNumberFormat="1" applyFont="1" applyFill="1" applyBorder="1" applyAlignment="1">
      <alignment horizontal="center" vertical="center"/>
    </xf>
    <xf numFmtId="179" fontId="0" fillId="3" borderId="32" xfId="1" applyNumberFormat="1" applyFont="1" applyFill="1" applyBorder="1" applyAlignment="1">
      <alignment horizontal="center" vertical="center"/>
    </xf>
    <xf numFmtId="177" fontId="0" fillId="4" borderId="32" xfId="1" applyNumberFormat="1" applyFont="1" applyFill="1" applyBorder="1" applyAlignment="1">
      <alignment horizontal="left" vertical="center"/>
    </xf>
    <xf numFmtId="177" fontId="13" fillId="3" borderId="32" xfId="1" applyNumberFormat="1" applyFont="1" applyFill="1" applyBorder="1" applyAlignment="1">
      <alignment horizontal="left" vertical="center"/>
    </xf>
    <xf numFmtId="0" fontId="0" fillId="7" borderId="19" xfId="0" applyFill="1" applyBorder="1"/>
    <xf numFmtId="177" fontId="0" fillId="3" borderId="5" xfId="3" applyNumberFormat="1" applyFont="1" applyFill="1" applyBorder="1" applyAlignment="1">
      <alignment horizontal="left" vertical="center"/>
    </xf>
    <xf numFmtId="10" fontId="0" fillId="3" borderId="5" xfId="2" applyNumberFormat="1" applyFont="1" applyFill="1" applyBorder="1" applyAlignment="1">
      <alignment horizontal="center" vertical="center"/>
    </xf>
    <xf numFmtId="177" fontId="0" fillId="3" borderId="5" xfId="3" applyNumberFormat="1" applyFont="1" applyFill="1" applyBorder="1" applyAlignment="1">
      <alignment horizontal="center" vertical="center"/>
    </xf>
    <xf numFmtId="37" fontId="13" fillId="4" borderId="5" xfId="3" applyNumberFormat="1" applyFont="1" applyFill="1" applyBorder="1" applyAlignment="1">
      <alignment horizontal="center" vertical="center"/>
    </xf>
    <xf numFmtId="179" fontId="0" fillId="3" borderId="5" xfId="3" applyNumberFormat="1" applyFont="1" applyFill="1" applyBorder="1" applyAlignment="1">
      <alignment horizontal="center" vertical="center"/>
    </xf>
    <xf numFmtId="10" fontId="0" fillId="3" borderId="5" xfId="2" applyNumberFormat="1" applyFont="1" applyFill="1" applyBorder="1" applyAlignment="1">
      <alignment vertical="center"/>
    </xf>
    <xf numFmtId="178" fontId="0" fillId="3" borderId="5" xfId="2" applyNumberFormat="1" applyFont="1" applyFill="1" applyBorder="1" applyAlignment="1">
      <alignment horizontal="center" vertical="center"/>
    </xf>
    <xf numFmtId="177" fontId="0" fillId="4" borderId="5" xfId="3" applyNumberFormat="1" applyFont="1" applyFill="1" applyBorder="1" applyAlignment="1">
      <alignment horizontal="left" vertical="center"/>
    </xf>
    <xf numFmtId="10" fontId="0" fillId="4" borderId="5" xfId="2" applyNumberFormat="1" applyFont="1" applyFill="1" applyBorder="1" applyAlignment="1">
      <alignment horizontal="left" vertical="center"/>
    </xf>
    <xf numFmtId="177" fontId="13" fillId="3" borderId="5" xfId="3" applyNumberFormat="1" applyFont="1" applyFill="1" applyBorder="1" applyAlignment="1">
      <alignment horizontal="left" vertical="center"/>
    </xf>
    <xf numFmtId="178" fontId="0" fillId="3" borderId="5" xfId="2" applyNumberFormat="1" applyFont="1" applyFill="1" applyBorder="1" applyAlignment="1">
      <alignment horizontal="right" vertical="center"/>
    </xf>
    <xf numFmtId="10" fontId="0" fillId="3" borderId="5" xfId="5" applyNumberFormat="1" applyFont="1" applyFill="1" applyBorder="1" applyAlignment="1">
      <alignment horizontal="center" vertical="center"/>
    </xf>
    <xf numFmtId="10" fontId="0" fillId="3" borderId="5" xfId="5" applyNumberFormat="1" applyFont="1" applyFill="1" applyBorder="1" applyAlignment="1">
      <alignment vertical="center"/>
    </xf>
    <xf numFmtId="178" fontId="0" fillId="3" borderId="5" xfId="5" applyNumberFormat="1" applyFont="1" applyFill="1" applyBorder="1" applyAlignment="1">
      <alignment horizontal="center" vertical="center"/>
    </xf>
    <xf numFmtId="10" fontId="0" fillId="4" borderId="5" xfId="5" applyNumberFormat="1" applyFont="1" applyFill="1" applyBorder="1" applyAlignment="1">
      <alignment horizontal="left" vertical="center"/>
    </xf>
    <xf numFmtId="178" fontId="0" fillId="3" borderId="5" xfId="5" applyNumberFormat="1" applyFont="1" applyFill="1" applyBorder="1" applyAlignment="1">
      <alignment horizontal="right" vertical="center"/>
    </xf>
    <xf numFmtId="177" fontId="0" fillId="3" borderId="5" xfId="1" applyNumberFormat="1" applyFont="1" applyFill="1" applyBorder="1" applyAlignment="1">
      <alignment horizontal="left" vertical="center"/>
    </xf>
    <xf numFmtId="177" fontId="0" fillId="3" borderId="5" xfId="1" applyNumberFormat="1" applyFont="1" applyFill="1" applyBorder="1" applyAlignment="1">
      <alignment horizontal="center" vertical="center"/>
    </xf>
    <xf numFmtId="37" fontId="13" fillId="4" borderId="5" xfId="1" applyNumberFormat="1" applyFont="1" applyFill="1" applyBorder="1" applyAlignment="1">
      <alignment horizontal="center" vertical="center"/>
    </xf>
    <xf numFmtId="179" fontId="0" fillId="3" borderId="5" xfId="1" applyNumberFormat="1" applyFont="1" applyFill="1" applyBorder="1" applyAlignment="1">
      <alignment horizontal="center" vertical="center"/>
    </xf>
    <xf numFmtId="177" fontId="0" fillId="4" borderId="5" xfId="1" applyNumberFormat="1" applyFont="1" applyFill="1" applyBorder="1" applyAlignment="1">
      <alignment horizontal="left" vertical="center"/>
    </xf>
    <xf numFmtId="177" fontId="13" fillId="3" borderId="5" xfId="1" applyNumberFormat="1" applyFont="1" applyFill="1" applyBorder="1" applyAlignment="1">
      <alignment horizontal="left" vertical="center"/>
    </xf>
    <xf numFmtId="0" fontId="0" fillId="3" borderId="30" xfId="0" applyFill="1" applyBorder="1" applyAlignment="1">
      <alignment horizontal="left" vertical="center"/>
    </xf>
    <xf numFmtId="0" fontId="0" fillId="7" borderId="35" xfId="0" applyFill="1" applyBorder="1"/>
    <xf numFmtId="0" fontId="11" fillId="3" borderId="32" xfId="0" applyFont="1" applyFill="1" applyBorder="1" applyAlignment="1">
      <alignment horizontal="left" vertical="top" wrapText="1"/>
    </xf>
    <xf numFmtId="0" fontId="11" fillId="3" borderId="32" xfId="0" applyFont="1" applyFill="1" applyBorder="1" applyAlignment="1">
      <alignment horizontal="center" vertical="top" wrapText="1"/>
    </xf>
    <xf numFmtId="177" fontId="11" fillId="2" borderId="32" xfId="4" applyNumberFormat="1" applyFont="1" applyFill="1" applyBorder="1" applyAlignment="1">
      <alignment vertical="top" wrapText="1"/>
    </xf>
    <xf numFmtId="177" fontId="11" fillId="4" borderId="32" xfId="4" applyNumberFormat="1" applyFont="1" applyFill="1" applyBorder="1" applyAlignment="1">
      <alignment horizontal="left" vertical="top" wrapText="1"/>
    </xf>
    <xf numFmtId="177" fontId="11" fillId="2" borderId="32" xfId="4" applyNumberFormat="1" applyFont="1" applyFill="1" applyBorder="1" applyAlignment="1">
      <alignment horizontal="left" vertical="top" wrapText="1"/>
    </xf>
    <xf numFmtId="0" fontId="11" fillId="4" borderId="32" xfId="4" applyNumberFormat="1" applyFont="1" applyFill="1" applyBorder="1" applyAlignment="1">
      <alignment horizontal="left" vertical="top" wrapText="1"/>
    </xf>
    <xf numFmtId="177" fontId="11" fillId="5" borderId="32" xfId="4" applyNumberFormat="1" applyFont="1" applyFill="1" applyBorder="1" applyAlignment="1">
      <alignment vertical="top" wrapText="1"/>
    </xf>
    <xf numFmtId="178" fontId="11" fillId="2" borderId="32" xfId="0" applyNumberFormat="1" applyFont="1" applyFill="1" applyBorder="1" applyAlignment="1">
      <alignment vertical="top" wrapText="1"/>
    </xf>
    <xf numFmtId="177" fontId="11" fillId="4" borderId="32" xfId="4" applyNumberFormat="1" applyFont="1" applyFill="1" applyBorder="1" applyAlignment="1">
      <alignment vertical="top" wrapText="1"/>
    </xf>
    <xf numFmtId="0" fontId="11" fillId="3" borderId="32" xfId="0" applyFont="1" applyFill="1" applyBorder="1" applyAlignment="1">
      <alignment vertical="top" wrapText="1"/>
    </xf>
    <xf numFmtId="177" fontId="11" fillId="4" borderId="30" xfId="4" applyNumberFormat="1" applyFont="1" applyFill="1" applyBorder="1" applyAlignment="1">
      <alignment vertical="top" wrapText="1"/>
    </xf>
    <xf numFmtId="177" fontId="11" fillId="2" borderId="32" xfId="4" applyNumberFormat="1" applyFont="1" applyFill="1" applyBorder="1" applyAlignment="1">
      <alignment vertical="center" wrapText="1"/>
    </xf>
    <xf numFmtId="177" fontId="11" fillId="4" borderId="32" xfId="4" applyNumberFormat="1" applyFont="1" applyFill="1" applyBorder="1" applyAlignment="1">
      <alignment horizontal="left" vertical="center" wrapText="1"/>
    </xf>
    <xf numFmtId="177" fontId="11" fillId="2" borderId="32" xfId="4" applyNumberFormat="1" applyFont="1" applyFill="1" applyBorder="1" applyAlignment="1">
      <alignment horizontal="left" vertical="center" wrapText="1"/>
    </xf>
    <xf numFmtId="0" fontId="0" fillId="0" borderId="35" xfId="0" applyBorder="1"/>
    <xf numFmtId="0" fontId="29" fillId="0" borderId="0" xfId="0" applyFont="1" applyAlignment="1">
      <alignment horizontal="left" vertical="center"/>
    </xf>
    <xf numFmtId="177" fontId="0" fillId="3" borderId="5" xfId="4" applyNumberFormat="1" applyFont="1" applyFill="1" applyBorder="1" applyAlignment="1">
      <alignment horizontal="left" vertical="center"/>
    </xf>
    <xf numFmtId="177" fontId="0" fillId="3" borderId="5" xfId="4" applyNumberFormat="1" applyFont="1" applyFill="1" applyBorder="1" applyAlignment="1">
      <alignment horizontal="center" vertical="center"/>
    </xf>
    <xf numFmtId="37" fontId="13" fillId="4" borderId="5" xfId="4" applyNumberFormat="1" applyFont="1" applyFill="1" applyBorder="1" applyAlignment="1">
      <alignment horizontal="center" vertical="center"/>
    </xf>
    <xf numFmtId="179" fontId="0" fillId="3" borderId="5" xfId="4" applyNumberFormat="1" applyFont="1" applyFill="1" applyBorder="1" applyAlignment="1">
      <alignment horizontal="center" vertical="center"/>
    </xf>
    <xf numFmtId="177" fontId="0" fillId="4" borderId="5" xfId="4" applyNumberFormat="1" applyFont="1" applyFill="1" applyBorder="1" applyAlignment="1">
      <alignment horizontal="left" vertical="center"/>
    </xf>
    <xf numFmtId="177" fontId="13" fillId="3" borderId="5" xfId="4" applyNumberFormat="1" applyFont="1" applyFill="1" applyBorder="1" applyAlignment="1">
      <alignment horizontal="left" vertical="center"/>
    </xf>
    <xf numFmtId="0" fontId="0" fillId="4" borderId="32" xfId="0" applyFill="1" applyBorder="1" applyAlignment="1">
      <alignment horizontal="left" vertical="center" wrapText="1"/>
    </xf>
    <xf numFmtId="0" fontId="0" fillId="4" borderId="32" xfId="0" quotePrefix="1" applyFill="1" applyBorder="1" applyAlignment="1">
      <alignment horizontal="left" vertical="center" wrapText="1"/>
    </xf>
    <xf numFmtId="0" fontId="0" fillId="3" borderId="5" xfId="0" applyFill="1" applyBorder="1"/>
    <xf numFmtId="0" fontId="0" fillId="3" borderId="26" xfId="0" applyFill="1" applyBorder="1" applyAlignment="1">
      <alignment horizontal="left" vertical="center"/>
    </xf>
    <xf numFmtId="0" fontId="0" fillId="3" borderId="32" xfId="0" applyFill="1" applyBorder="1"/>
    <xf numFmtId="0" fontId="0" fillId="4" borderId="26" xfId="0" applyFill="1" applyBorder="1" applyAlignment="1">
      <alignment horizontal="left" vertical="center"/>
    </xf>
    <xf numFmtId="0" fontId="0" fillId="4" borderId="16" xfId="0" applyFill="1" applyBorder="1" applyAlignment="1">
      <alignment horizontal="left" vertical="center"/>
    </xf>
    <xf numFmtId="178" fontId="32" fillId="4" borderId="17" xfId="4" applyNumberFormat="1" applyFont="1" applyFill="1" applyBorder="1" applyAlignment="1">
      <alignment vertical="top" wrapText="1"/>
    </xf>
    <xf numFmtId="178" fontId="0" fillId="4" borderId="5" xfId="0" applyNumberFormat="1" applyFill="1" applyBorder="1" applyAlignment="1">
      <alignment horizontal="left" vertical="center"/>
    </xf>
    <xf numFmtId="178" fontId="0" fillId="4" borderId="16" xfId="0" applyNumberFormat="1" applyFill="1" applyBorder="1" applyAlignment="1">
      <alignment horizontal="left" vertical="center"/>
    </xf>
    <xf numFmtId="178" fontId="0" fillId="4" borderId="6" xfId="0" applyNumberFormat="1" applyFill="1" applyBorder="1" applyAlignment="1">
      <alignment horizontal="left" vertical="center"/>
    </xf>
    <xf numFmtId="178" fontId="32" fillId="4" borderId="30" xfId="4" applyNumberFormat="1" applyFont="1" applyFill="1" applyBorder="1" applyAlignment="1">
      <alignment vertical="top" wrapText="1"/>
    </xf>
    <xf numFmtId="0" fontId="0" fillId="8" borderId="5" xfId="0" applyFill="1" applyBorder="1" applyAlignment="1">
      <alignment horizontal="left" vertical="center"/>
    </xf>
    <xf numFmtId="10" fontId="0" fillId="3" borderId="5" xfId="8" applyNumberFormat="1" applyFont="1" applyFill="1" applyBorder="1" applyAlignment="1" applyProtection="1">
      <alignment horizontal="center" vertical="center"/>
    </xf>
    <xf numFmtId="10" fontId="0" fillId="3" borderId="5" xfId="8" applyNumberFormat="1" applyFont="1" applyFill="1" applyBorder="1" applyAlignment="1" applyProtection="1">
      <alignment vertical="center"/>
    </xf>
    <xf numFmtId="178" fontId="0" fillId="3" borderId="5" xfId="8" applyNumberFormat="1" applyFont="1" applyFill="1" applyBorder="1" applyAlignment="1" applyProtection="1">
      <alignment horizontal="center" vertical="center"/>
    </xf>
    <xf numFmtId="178" fontId="0" fillId="3" borderId="5" xfId="8" applyNumberFormat="1" applyFont="1" applyFill="1" applyBorder="1" applyAlignment="1" applyProtection="1">
      <alignment horizontal="right" vertical="center"/>
    </xf>
    <xf numFmtId="37" fontId="0" fillId="4" borderId="5" xfId="0" applyNumberFormat="1" applyFill="1" applyBorder="1" applyAlignment="1">
      <alignment horizontal="left" vertical="center" wrapText="1"/>
    </xf>
    <xf numFmtId="10" fontId="0" fillId="3" borderId="5" xfId="9" applyNumberFormat="1" applyFont="1" applyFill="1" applyBorder="1" applyAlignment="1" applyProtection="1">
      <alignment horizontal="center" vertical="center"/>
    </xf>
    <xf numFmtId="10" fontId="0" fillId="3" borderId="5" xfId="9" applyNumberFormat="1" applyFont="1" applyFill="1" applyBorder="1" applyAlignment="1" applyProtection="1">
      <alignment vertical="center"/>
    </xf>
    <xf numFmtId="178" fontId="0" fillId="3" borderId="5" xfId="9" applyNumberFormat="1" applyFont="1" applyFill="1" applyBorder="1" applyAlignment="1" applyProtection="1">
      <alignment horizontal="center" vertical="center"/>
    </xf>
    <xf numFmtId="178" fontId="0" fillId="3" borderId="5" xfId="9" applyNumberFormat="1" applyFont="1" applyFill="1" applyBorder="1" applyAlignment="1" applyProtection="1">
      <alignment horizontal="right" vertical="center"/>
    </xf>
    <xf numFmtId="0" fontId="0" fillId="4" borderId="6" xfId="0" applyFill="1" applyBorder="1" applyAlignment="1" applyProtection="1">
      <alignment horizontal="left" vertical="center"/>
      <protection locked="0"/>
    </xf>
    <xf numFmtId="0" fontId="0" fillId="4" borderId="5" xfId="0" applyFill="1" applyBorder="1" applyAlignment="1" applyProtection="1">
      <alignment horizontal="left" vertical="center" wrapText="1"/>
      <protection locked="0"/>
    </xf>
    <xf numFmtId="0" fontId="0" fillId="3" borderId="16" xfId="0" applyFill="1" applyBorder="1" applyAlignment="1">
      <alignment horizontal="left" vertical="center"/>
    </xf>
    <xf numFmtId="14" fontId="0" fillId="3" borderId="16" xfId="0" applyNumberFormat="1" applyFill="1" applyBorder="1" applyAlignment="1">
      <alignment horizontal="left" vertical="center"/>
    </xf>
    <xf numFmtId="0" fontId="0" fillId="3" borderId="16" xfId="0" applyFill="1" applyBorder="1" applyAlignment="1">
      <alignment horizontal="center" vertical="center"/>
    </xf>
    <xf numFmtId="10" fontId="0" fillId="3" borderId="16" xfId="5" applyNumberFormat="1" applyFont="1" applyFill="1" applyBorder="1" applyAlignment="1" applyProtection="1">
      <alignment vertical="center"/>
    </xf>
    <xf numFmtId="178" fontId="0" fillId="3" borderId="16" xfId="5" applyNumberFormat="1" applyFont="1" applyFill="1" applyBorder="1" applyAlignment="1" applyProtection="1">
      <alignment horizontal="center" vertical="center"/>
    </xf>
    <xf numFmtId="177" fontId="0" fillId="3" borderId="16" xfId="3" applyNumberFormat="1" applyFont="1" applyFill="1" applyBorder="1" applyAlignment="1" applyProtection="1">
      <alignment horizontal="left" vertical="center"/>
    </xf>
    <xf numFmtId="177" fontId="13" fillId="3" borderId="16" xfId="3" applyNumberFormat="1" applyFont="1" applyFill="1" applyBorder="1" applyAlignment="1" applyProtection="1">
      <alignment horizontal="left" vertical="center"/>
    </xf>
    <xf numFmtId="177" fontId="0" fillId="3" borderId="16" xfId="0" applyNumberFormat="1" applyFill="1" applyBorder="1" applyAlignment="1">
      <alignment horizontal="right" vertical="center"/>
    </xf>
    <xf numFmtId="178" fontId="0" fillId="3" borderId="16" xfId="5" applyNumberFormat="1" applyFont="1" applyFill="1" applyBorder="1" applyAlignment="1" applyProtection="1">
      <alignment horizontal="right" vertical="center"/>
    </xf>
    <xf numFmtId="177" fontId="0" fillId="3" borderId="16" xfId="0" applyNumberFormat="1" applyFill="1" applyBorder="1" applyAlignment="1">
      <alignment horizontal="left" vertical="center"/>
    </xf>
    <xf numFmtId="0" fontId="0" fillId="4" borderId="16" xfId="0" applyFill="1" applyBorder="1" applyAlignment="1" applyProtection="1">
      <alignment horizontal="left" vertical="center"/>
      <protection locked="0"/>
    </xf>
    <xf numFmtId="0" fontId="0" fillId="8" borderId="5" xfId="0" applyFill="1" applyBorder="1" applyAlignment="1">
      <alignment horizontal="left" vertical="center" wrapText="1"/>
    </xf>
    <xf numFmtId="0" fontId="38" fillId="4" borderId="5" xfId="0" applyFont="1" applyFill="1" applyBorder="1" applyAlignment="1">
      <alignment horizontal="left" vertical="center"/>
    </xf>
    <xf numFmtId="177" fontId="0" fillId="3" borderId="5" xfId="10" applyNumberFormat="1" applyFont="1" applyFill="1" applyBorder="1" applyAlignment="1" applyProtection="1">
      <alignment horizontal="left" vertical="center"/>
    </xf>
    <xf numFmtId="177" fontId="0" fillId="3" borderId="5" xfId="10" applyNumberFormat="1" applyFont="1" applyFill="1" applyBorder="1" applyAlignment="1" applyProtection="1">
      <alignment horizontal="center" vertical="center"/>
    </xf>
    <xf numFmtId="37" fontId="13" fillId="4" borderId="5" xfId="10" applyNumberFormat="1" applyFont="1" applyFill="1" applyBorder="1" applyAlignment="1" applyProtection="1">
      <alignment horizontal="center" vertical="center"/>
    </xf>
    <xf numFmtId="179" fontId="0" fillId="3" borderId="5" xfId="10" applyNumberFormat="1" applyFont="1" applyFill="1" applyBorder="1" applyAlignment="1" applyProtection="1">
      <alignment horizontal="center" vertical="center"/>
    </xf>
    <xf numFmtId="177" fontId="0" fillId="4" borderId="5" xfId="10" applyNumberFormat="1" applyFont="1" applyFill="1" applyBorder="1" applyAlignment="1" applyProtection="1">
      <alignment horizontal="left" vertical="center"/>
    </xf>
    <xf numFmtId="177" fontId="13" fillId="3" borderId="5" xfId="10" applyNumberFormat="1" applyFont="1" applyFill="1" applyBorder="1" applyAlignment="1" applyProtection="1">
      <alignment horizontal="left" vertical="center"/>
    </xf>
    <xf numFmtId="177" fontId="0" fillId="3" borderId="6" xfId="10" applyNumberFormat="1" applyFont="1" applyFill="1" applyBorder="1" applyAlignment="1" applyProtection="1">
      <alignment horizontal="left" vertical="center"/>
    </xf>
    <xf numFmtId="10" fontId="0" fillId="3" borderId="6" xfId="2" applyNumberFormat="1" applyFont="1" applyFill="1" applyBorder="1" applyAlignment="1" applyProtection="1">
      <alignment horizontal="center" vertical="center"/>
    </xf>
    <xf numFmtId="177" fontId="0" fillId="3" borderId="6" xfId="10" applyNumberFormat="1" applyFont="1" applyFill="1" applyBorder="1" applyAlignment="1" applyProtection="1">
      <alignment horizontal="center" vertical="center"/>
    </xf>
    <xf numFmtId="37" fontId="13" fillId="4" borderId="6" xfId="10" applyNumberFormat="1" applyFont="1" applyFill="1" applyBorder="1" applyAlignment="1" applyProtection="1">
      <alignment horizontal="center" vertical="center"/>
    </xf>
    <xf numFmtId="179" fontId="0" fillId="3" borderId="6" xfId="10" applyNumberFormat="1" applyFont="1" applyFill="1" applyBorder="1" applyAlignment="1" applyProtection="1">
      <alignment horizontal="center" vertical="center"/>
    </xf>
    <xf numFmtId="10" fontId="0" fillId="3" borderId="6" xfId="2" applyNumberFormat="1" applyFont="1" applyFill="1" applyBorder="1" applyAlignment="1" applyProtection="1">
      <alignment vertical="center"/>
    </xf>
    <xf numFmtId="178" fontId="0" fillId="3" borderId="6" xfId="2" applyNumberFormat="1" applyFont="1" applyFill="1" applyBorder="1" applyAlignment="1" applyProtection="1">
      <alignment horizontal="center" vertical="center"/>
    </xf>
    <xf numFmtId="177" fontId="0" fillId="4" borderId="6" xfId="10" applyNumberFormat="1" applyFont="1" applyFill="1" applyBorder="1" applyAlignment="1" applyProtection="1">
      <alignment horizontal="left" vertical="center"/>
    </xf>
    <xf numFmtId="10" fontId="0" fillId="4" borderId="6" xfId="2" applyNumberFormat="1" applyFont="1" applyFill="1" applyBorder="1" applyAlignment="1" applyProtection="1">
      <alignment horizontal="left" vertical="center"/>
    </xf>
    <xf numFmtId="177" fontId="13" fillId="3" borderId="6" xfId="10" applyNumberFormat="1" applyFont="1" applyFill="1" applyBorder="1" applyAlignment="1" applyProtection="1">
      <alignment horizontal="left" vertical="center"/>
    </xf>
    <xf numFmtId="178" fontId="0" fillId="3" borderId="6" xfId="2" applyNumberFormat="1" applyFont="1" applyFill="1" applyBorder="1" applyAlignment="1" applyProtection="1">
      <alignment horizontal="right" vertical="center"/>
    </xf>
    <xf numFmtId="0" fontId="39" fillId="4" borderId="5" xfId="0" applyFont="1" applyFill="1" applyBorder="1" applyAlignment="1">
      <alignment horizontal="left" vertical="center"/>
    </xf>
    <xf numFmtId="177" fontId="42" fillId="4" borderId="5" xfId="3" applyNumberFormat="1" applyFont="1" applyFill="1" applyBorder="1" applyAlignment="1" applyProtection="1">
      <alignment horizontal="left" vertical="center"/>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177" fontId="3" fillId="2" borderId="2" xfId="4" applyNumberFormat="1" applyFont="1" applyFill="1" applyBorder="1" applyAlignment="1" applyProtection="1">
      <alignment horizontal="center" vertical="center" wrapText="1"/>
    </xf>
    <xf numFmtId="177" fontId="3" fillId="2" borderId="3" xfId="4" applyNumberFormat="1" applyFont="1" applyFill="1" applyBorder="1" applyAlignment="1" applyProtection="1">
      <alignment horizontal="center" vertical="center" wrapText="1"/>
    </xf>
    <xf numFmtId="177" fontId="3" fillId="2" borderId="4" xfId="4" applyNumberFormat="1" applyFont="1" applyFill="1" applyBorder="1" applyAlignment="1" applyProtection="1">
      <alignment horizontal="center" vertical="center" wrapText="1"/>
    </xf>
    <xf numFmtId="0" fontId="29" fillId="9" borderId="36" xfId="0" applyFont="1" applyFill="1" applyBorder="1" applyAlignment="1">
      <alignment horizontal="left" vertical="center" wrapText="1"/>
    </xf>
    <xf numFmtId="0" fontId="29" fillId="11" borderId="36" xfId="0" applyFont="1" applyFill="1" applyBorder="1" applyAlignment="1">
      <alignment horizontal="left" vertical="center" wrapText="1"/>
    </xf>
    <xf numFmtId="0" fontId="29" fillId="10" borderId="36" xfId="0" applyFont="1" applyFill="1" applyBorder="1" applyAlignment="1">
      <alignment horizontal="left" vertical="center" wrapText="1"/>
    </xf>
  </cellXfs>
  <cellStyles count="11">
    <cellStyle name="Comma" xfId="4" xr:uid="{6B36C555-B324-4539-BE7C-43CA756A84FC}"/>
    <cellStyle name="Percent" xfId="5" xr:uid="{67CAAEB8-F893-4610-A36A-0383ED8EEB60}"/>
    <cellStyle name="Percent 2" xfId="8" xr:uid="{22C0CE95-6CC2-4B03-B429-AFE90FB00517}"/>
    <cellStyle name="Warning Text" xfId="3" xr:uid="{C682AC4C-CF98-49B3-92ED-4AE1878FA5F6}"/>
    <cellStyle name="百分比" xfId="2" builtinId="5"/>
    <cellStyle name="百分比 2 2" xfId="9" xr:uid="{40D007D5-0D50-4401-9250-7D2F33714139}"/>
    <cellStyle name="百分比 6" xfId="6" xr:uid="{45BEEFA0-6BE5-4271-99B0-80B0C7139103}"/>
    <cellStyle name="常规" xfId="0" builtinId="0"/>
    <cellStyle name="警告文本" xfId="10" builtinId="11"/>
    <cellStyle name="千位分隔" xfId="1" builtinId="3"/>
    <cellStyle name="千位分隔 8" xfId="7" xr:uid="{8F9EDF85-C6ED-4338-B842-CE720A03254A}"/>
  </cellStyles>
  <dxfs count="385">
    <dxf>
      <fill>
        <patternFill>
          <bgColor rgb="FFFF0000"/>
        </patternFill>
      </fill>
    </dxf>
    <dxf>
      <font>
        <color theme="5"/>
      </font>
      <fill>
        <patternFill>
          <fgColor theme="5" tint="0.59996337778862885"/>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ill>
        <patternFill>
          <bgColor rgb="FFFF0000"/>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numFmt numFmtId="178" formatCode="0.0%"/>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78" formatCode="0.0%"/>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78" formatCode="0.0%"/>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77" formatCode="_ * #,##0_ ;_ * \-#,##0_ ;_ * &quot;-&quot;??_ ;_ @_ "/>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77" formatCode="_ * #,##0_ ;_ * \-#,##0_ ;_ * &quot;-&quot;??_ ;_ @_ "/>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77" formatCode="_ * #,##0_ ;_ * \-#,##0_ ;_ * &quot;-&quot;??_ ;_ @_ "/>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77" formatCode="_ * #,##0_ ;_ * \-#,##0_ ;_ * &quot;-&quot;??_ ;_ @_ "/>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77" formatCode="_ * #,##0_ ;_ * \-#,##0_ ;_ * &quot;-&quot;??_ ;_ @_ "/>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77" formatCode="_ * #,##0_ ;_ * \-#,##0_ ;_ * &quot;-&quot;??_ ;_ @_ "/>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77" formatCode="_ * #,##0_ ;_ * \-#,##0_ ;_ * &quot;-&quot;??_ ;_ @_ "/>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8" formatCode="0.0%"/>
      <fill>
        <patternFill patternType="solid">
          <fgColor indexed="64"/>
          <bgColor theme="0" tint="-0.1499984740745262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numFmt numFmtId="177" formatCode="_ * #,##0_ ;_ * \-#,##0_ ;_ * &quot;-&quot;??_ ;_ @_ "/>
      <fill>
        <patternFill patternType="solid">
          <fgColor indexed="64"/>
          <bgColor theme="0" tint="-0.1499984740745262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rial"/>
        <family val="2"/>
        <scheme val="none"/>
      </font>
      <numFmt numFmtId="177" formatCode="_ * #,##0_ ;_ * \-#,##0_ ;_ * &quot;-&quot;??_ ;_ @_ "/>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77" formatCode="_ * #,##0_ ;_ * \-#,##0_ ;_ * &quot;-&quot;??_ ;_ @_ "/>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4" formatCode="0.00%"/>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77" formatCode="_ * #,##0_ ;_ * \-#,##0_ ;_ * &quot;-&quot;??_ ;_ @_ "/>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77" formatCode="_ * #,##0_ ;_ * \-#,##0_ ;_ * &quot;-&quot;??_ ;_ @_ "/>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77" formatCode="_ * #,##0_ ;_ * \-#,##0_ ;_ * &quot;-&quot;??_ ;_ @_ "/>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78" formatCode="0.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4" formatCode="0.00%"/>
      <fill>
        <patternFill patternType="solid">
          <fgColor indexed="64"/>
          <bgColor theme="0" tint="-0.1499984740745262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79" formatCode="_(* #,##0_);_(* \(#,##0\);_(* &quot;-&quot;??_);_(@_)"/>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theme="1"/>
        <name val="Arial"/>
        <family val="2"/>
        <scheme val="none"/>
      </font>
      <numFmt numFmtId="181" formatCode="#,##0_);\(#,##0\)"/>
      <fill>
        <patternFill patternType="solid">
          <fgColor indexed="64"/>
          <bgColor rgb="FFCCFFCC"/>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77" formatCode="_ * #,##0_ ;_ * \-#,##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77" formatCode="_ * #,##0_ ;_ * \-#,##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4" formatCode="0.0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77" formatCode="_ * #,##0_ ;_ * \-#,##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4" formatCode="0.0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77" formatCode="_ * #,##0_ ;_ * \-#,##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4" formatCode="0.0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77" formatCode="_ * #,##0_ ;_ * \-#,##0_ ;_ * &quot;-&quot;??_ ;_ @_ "/>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82" formatCode="m/d/yyyy"/>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fill>
        <patternFill patternType="solid">
          <fgColor indexed="64"/>
          <bgColor rgb="FFCCFFCC"/>
        </patternFill>
      </fill>
      <alignment horizontal="left" vertical="center" textRotation="0" wrapText="0" indent="0" justifyLastLine="0" shrinkToFit="0" readingOrder="0"/>
    </dxf>
    <dxf>
      <font>
        <b/>
        <i val="0"/>
        <strike val="0"/>
        <condense val="0"/>
        <extend val="0"/>
        <outline val="0"/>
        <shadow val="0"/>
        <u val="none"/>
        <vertAlign val="baseline"/>
        <sz val="12"/>
        <color theme="0"/>
        <name val="Arial"/>
        <family val="2"/>
        <scheme val="none"/>
      </font>
      <numFmt numFmtId="177" formatCode="_ * #,##0_ ;_ * \-#,##0_ ;_ * &quot;-&quot;??_ ;_ @_ "/>
      <fill>
        <patternFill patternType="solid">
          <fgColor indexed="64"/>
          <bgColor rgb="FFCCFFCC"/>
        </patternFill>
      </fill>
      <alignment horizontal="general" vertical="top"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tint="-0.14999847407452621"/>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font>
        <b val="0"/>
        <i val="0"/>
        <strike val="0"/>
        <condense val="0"/>
        <extend val="0"/>
        <outline val="0"/>
        <shadow val="0"/>
        <u val="none"/>
        <vertAlign val="baseline"/>
        <sz val="12"/>
        <color theme="1"/>
        <name val="Arial"/>
        <family val="2"/>
        <scheme val="none"/>
      </font>
      <numFmt numFmtId="177" formatCode="_ * #,##0_ ;_ * \-#,##0_ ;_ * &quot;-&quot;??_ ;_ @_ "/>
      <fill>
        <patternFill patternType="solid">
          <fgColor indexed="64"/>
          <bgColor rgb="FFCCFFCC"/>
        </patternFill>
      </fill>
      <alignment horizontal="general" vertical="top" textRotation="0" wrapText="1" indent="0" justifyLastLine="0" shrinkToFit="0" readingOrder="0"/>
      <border diagonalUp="0" diagonalDown="0" outline="0">
        <left style="thin">
          <color indexed="64"/>
        </left>
        <right style="thin">
          <color indexed="64"/>
        </right>
        <top/>
        <bottom/>
      </border>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externalLink" Target="externalLinks/externalLink3.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pivotCacheDefinition" Target="pivotCache/pivotCacheDefinition1.xml"/><Relationship Id="rId22"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osch-my.sharepoint.com/personal/yal9nj_bosch_com/Documents/Documents/FLCNa/HR/ASR2026/VFVP&#35843;&#34218;&#27719;&#24635;&#34920;.xlsx" TargetMode="External"/><Relationship Id="rId1" Type="http://schemas.openxmlformats.org/officeDocument/2006/relationships/externalLinkPath" Target="https://bosch-my.sharepoint.com/personal/mox1nj_bosch_com/Documents/Desktop/2026/ASR2026/ASR%20Sheet-FLCNa/Feedback/Summary/Molly/VFVP&#35843;&#34218;&#27719;&#24635;&#3492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bosch-my.sharepoint.com/personal/wad1chz_bosch_com/Documents/Personal%20file/2026%20salary%20review/asr2026/2026ASR%20sheet_Wang%20Deli&#65288;1120067&#65289;_Blue%20collar%20-%20FCLCh-VB2.xlsx" TargetMode="External"/><Relationship Id="rId1" Type="http://schemas.openxmlformats.org/officeDocument/2006/relationships/externalLinkPath" Target="https://bosch-my.sharepoint.com/personal/wad1chz_bosch_com/Documents/Personal%20file/2026%20salary%20review/asr2026/2026ASR%20sheet_Wang%20Deli&#65288;1120067&#65289;_Blue%20collar%20-%20FCLCh-VB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bosch-my.sharepoint.com/personal/wad1chz_bosch_com/Documents/Personal%20file/2026%20salary%20review/asr2026/2026ASR%20sheet_Wang%20Deli&#65288;1120067&#65289;_Blue%20collar%20-%20FCLCh-VB3.xlsx" TargetMode="External"/><Relationship Id="rId1" Type="http://schemas.openxmlformats.org/officeDocument/2006/relationships/externalLinkPath" Target="https://bosch-my.sharepoint.com/personal/wad1chz_bosch_com/Documents/Personal%20file/2026%20salary%20review/asr2026/2026ASR%20sheet_Wang%20Deli&#65288;1120067&#65289;_Blue%20collar%20-%20FCLCh-VB3.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bosch-my.sharepoint.com/personal/wad1chz_bosch_com/Documents/Personal%20file/2026%20salary%20review/asr2026/2026ASR%20sheet_Wang%20Deli&#65288;1120067&#65289;_Blue%20collar%20-%20FCLCh-VB1.xlsx" TargetMode="External"/><Relationship Id="rId1" Type="http://schemas.openxmlformats.org/officeDocument/2006/relationships/externalLinkPath" Target="https://bosch-my.sharepoint.com/personal/wad1chz_bosch_com/Documents/Personal%20file/2026%20salary%20review/asr2026/2026ASR%20sheet_Wang%20Deli&#65288;1120067&#65289;_Blue%20collar%20-%20FCLCh-VB1.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bosch-my.sharepoint.com/personal/wad1chz_bosch_com/Documents/Personal%20file/2026%20salary%20review/asr2026/2026ASR%20sheet_Wang%20Deli&#65288;1120067&#65289;_Blue%20collar%20-%20FCLCh-VBR.xlsx" TargetMode="External"/><Relationship Id="rId1" Type="http://schemas.openxmlformats.org/officeDocument/2006/relationships/externalLinkPath" Target="https://bosch-my.sharepoint.com/personal/wad1chz_bosch_com/Documents/Personal%20file/2026%20salary%20review/asr2026/2026ASR%20sheet_Wang%20Deli&#65288;1120067&#65289;_Blue%20collar%20-%20FCLCh-VBR.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XLU2NJ/Downloads/OP_Salary_Decision_Tool_internal_CR_before_after%20(1).xlsx" TargetMode="External"/><Relationship Id="rId2" Type="http://schemas.openxmlformats.org/officeDocument/2006/relationships/externalLinkPath" Target="file:///C:\Users\XLU2NJ\Downloads\OP_Salary_Decision_Tool_internal_CR_before_after%20(1).xlsx" TargetMode="External"/><Relationship Id="rId1" Type="http://schemas.openxmlformats.org/officeDocument/2006/relationships/externalLinkPath" Target="/Users/XLU2NJ/Downloads/OP_Salary_Decision_Tool_internal_CR_before_after%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调薪汇总表(HR顺序)"/>
      <sheetName val="调薪汇总表 (模拟)"/>
      <sheetName val="调薪计算"/>
      <sheetName val="处分2025"/>
      <sheetName val="VF2025员工星级清单"/>
      <sheetName val="VF2025员工绩效"/>
      <sheetName val="档位"/>
      <sheetName val="优化名单"/>
    </sheetNames>
    <sheetDataSet>
      <sheetData sheetId="0" refreshError="1"/>
      <sheetData sheetId="1" refreshError="1"/>
      <sheetData sheetId="2" refreshError="1">
        <row r="1">
          <cell r="A1" t="str">
            <v>BSH RGC Salary Review Year 2026</v>
          </cell>
        </row>
        <row r="8">
          <cell r="A8" t="str">
            <v>Pers.no.</v>
          </cell>
          <cell r="B8" t="str">
            <v>Name_C</v>
          </cell>
          <cell r="C8" t="str">
            <v>Name_E</v>
          </cell>
          <cell r="D8" t="str">
            <v>星级</v>
          </cell>
          <cell r="E8" t="str">
            <v>星级分</v>
          </cell>
          <cell r="F8" t="str">
            <v>绩效</v>
          </cell>
          <cell r="G8" t="str">
            <v>绩效分</v>
          </cell>
          <cell r="H8" t="str">
            <v>总分</v>
          </cell>
          <cell r="I8" t="str">
            <v>档位</v>
          </cell>
          <cell r="J8" t="str">
            <v>调整%</v>
          </cell>
          <cell r="K8" t="str">
            <v xml:space="preserve"> Basic salary </v>
          </cell>
          <cell r="L8" t="str">
            <v>调整后</v>
          </cell>
          <cell r="M8" t="str">
            <v>特调</v>
          </cell>
        </row>
        <row r="9">
          <cell r="A9">
            <v>15010148</v>
          </cell>
          <cell r="B9" t="str">
            <v>苗 宇</v>
          </cell>
          <cell r="C9" t="str">
            <v>Miao Yu</v>
          </cell>
          <cell r="D9">
            <v>3</v>
          </cell>
          <cell r="E9">
            <v>27</v>
          </cell>
          <cell r="F9" t="e">
            <v>#N/A</v>
          </cell>
          <cell r="G9" t="e">
            <v>#N/A</v>
          </cell>
          <cell r="H9" t="e">
            <v>#N/A</v>
          </cell>
          <cell r="I9">
            <v>3</v>
          </cell>
          <cell r="J9">
            <v>2.5000000000000001E-2</v>
          </cell>
          <cell r="K9">
            <v>7035</v>
          </cell>
          <cell r="L9">
            <v>7210.8749999999991</v>
          </cell>
        </row>
        <row r="10">
          <cell r="A10">
            <v>15002146</v>
          </cell>
          <cell r="B10" t="str">
            <v>王 建明</v>
          </cell>
          <cell r="C10" t="str">
            <v>Wang Jianming</v>
          </cell>
          <cell r="D10">
            <v>2</v>
          </cell>
          <cell r="E10">
            <v>18</v>
          </cell>
          <cell r="F10" t="e">
            <v>#N/A</v>
          </cell>
          <cell r="G10" t="e">
            <v>#N/A</v>
          </cell>
          <cell r="H10" t="e">
            <v>#N/A</v>
          </cell>
          <cell r="I10">
            <v>3</v>
          </cell>
          <cell r="J10">
            <v>2.5000000000000001E-2</v>
          </cell>
          <cell r="K10">
            <v>6800</v>
          </cell>
          <cell r="L10">
            <v>6969.9999999999991</v>
          </cell>
        </row>
        <row r="11">
          <cell r="A11">
            <v>15008819</v>
          </cell>
          <cell r="B11" t="str">
            <v>唐 步新</v>
          </cell>
          <cell r="C11" t="str">
            <v>Tang Buxin</v>
          </cell>
          <cell r="D11">
            <v>2</v>
          </cell>
          <cell r="E11">
            <v>18</v>
          </cell>
          <cell r="F11" t="e">
            <v>#N/A</v>
          </cell>
          <cell r="G11" t="e">
            <v>#N/A</v>
          </cell>
          <cell r="H11" t="e">
            <v>#N/A</v>
          </cell>
          <cell r="I11">
            <v>3</v>
          </cell>
          <cell r="J11">
            <v>0.01</v>
          </cell>
          <cell r="K11">
            <v>5513</v>
          </cell>
          <cell r="L11">
            <v>5568.13</v>
          </cell>
        </row>
        <row r="12">
          <cell r="A12">
            <v>15001555</v>
          </cell>
          <cell r="B12" t="str">
            <v>翟 学文</v>
          </cell>
          <cell r="C12" t="str">
            <v>Zhai Xuewen</v>
          </cell>
          <cell r="D12">
            <v>3</v>
          </cell>
          <cell r="E12">
            <v>27</v>
          </cell>
          <cell r="F12">
            <v>104.16666666666667</v>
          </cell>
          <cell r="G12">
            <v>72.916666666666671</v>
          </cell>
          <cell r="H12">
            <v>99.916666666666671</v>
          </cell>
          <cell r="I12">
            <v>5</v>
          </cell>
          <cell r="J12">
            <v>0.06</v>
          </cell>
          <cell r="K12">
            <v>4984</v>
          </cell>
          <cell r="L12">
            <v>5283.04</v>
          </cell>
        </row>
        <row r="13">
          <cell r="A13">
            <v>15000448</v>
          </cell>
          <cell r="B13" t="str">
            <v>朱 仙亮</v>
          </cell>
          <cell r="C13" t="str">
            <v>Zhu Xianliang</v>
          </cell>
          <cell r="D13">
            <v>3</v>
          </cell>
          <cell r="E13">
            <v>27</v>
          </cell>
          <cell r="F13">
            <v>103.33333333333333</v>
          </cell>
          <cell r="G13">
            <v>72.333333333333329</v>
          </cell>
          <cell r="H13">
            <v>99.333333333333329</v>
          </cell>
          <cell r="I13">
            <v>5</v>
          </cell>
          <cell r="J13">
            <v>0.06</v>
          </cell>
          <cell r="K13">
            <v>5608</v>
          </cell>
          <cell r="L13">
            <v>5944.4800000000005</v>
          </cell>
        </row>
        <row r="14">
          <cell r="A14">
            <v>15014970</v>
          </cell>
          <cell r="B14" t="str">
            <v>刘 忠海</v>
          </cell>
          <cell r="C14" t="str">
            <v>Liu Zhonghai</v>
          </cell>
          <cell r="D14">
            <v>3</v>
          </cell>
          <cell r="E14">
            <v>27</v>
          </cell>
          <cell r="F14">
            <v>102.5</v>
          </cell>
          <cell r="G14">
            <v>71.75</v>
          </cell>
          <cell r="H14">
            <v>98.75</v>
          </cell>
          <cell r="I14">
            <v>5</v>
          </cell>
          <cell r="J14">
            <v>0.06</v>
          </cell>
          <cell r="K14">
            <v>6104</v>
          </cell>
          <cell r="L14">
            <v>6470.2400000000007</v>
          </cell>
        </row>
        <row r="15">
          <cell r="A15">
            <v>15009207</v>
          </cell>
          <cell r="B15" t="str">
            <v>李 强</v>
          </cell>
          <cell r="C15" t="str">
            <v>Li Qiang</v>
          </cell>
          <cell r="D15">
            <v>3</v>
          </cell>
          <cell r="E15">
            <v>27</v>
          </cell>
          <cell r="F15">
            <v>102.08333333333333</v>
          </cell>
          <cell r="G15">
            <v>71.458333333333329</v>
          </cell>
          <cell r="H15">
            <v>98.458333333333329</v>
          </cell>
          <cell r="I15">
            <v>5</v>
          </cell>
          <cell r="J15">
            <v>0.06</v>
          </cell>
          <cell r="K15">
            <v>7272</v>
          </cell>
          <cell r="L15">
            <v>7708.3200000000006</v>
          </cell>
        </row>
        <row r="16">
          <cell r="A16">
            <v>15001955</v>
          </cell>
          <cell r="B16" t="str">
            <v>杨 海</v>
          </cell>
          <cell r="C16" t="str">
            <v>Yang Hai</v>
          </cell>
          <cell r="D16">
            <v>3</v>
          </cell>
          <cell r="E16">
            <v>27</v>
          </cell>
          <cell r="F16">
            <v>102.08333333333333</v>
          </cell>
          <cell r="G16">
            <v>71.458333333333329</v>
          </cell>
          <cell r="H16">
            <v>98.458333333333329</v>
          </cell>
          <cell r="I16">
            <v>5</v>
          </cell>
          <cell r="J16">
            <v>0.06</v>
          </cell>
          <cell r="K16">
            <v>6817</v>
          </cell>
          <cell r="L16">
            <v>7226.02</v>
          </cell>
        </row>
        <row r="17">
          <cell r="A17">
            <v>15016851</v>
          </cell>
          <cell r="B17" t="str">
            <v>何 萍</v>
          </cell>
          <cell r="C17" t="str">
            <v>He Ping</v>
          </cell>
          <cell r="D17">
            <v>3</v>
          </cell>
          <cell r="E17">
            <v>27</v>
          </cell>
          <cell r="F17">
            <v>102.08333333333333</v>
          </cell>
          <cell r="G17">
            <v>71.458333333333329</v>
          </cell>
          <cell r="H17">
            <v>98.458333333333329</v>
          </cell>
          <cell r="I17">
            <v>5</v>
          </cell>
          <cell r="J17">
            <v>0.06</v>
          </cell>
          <cell r="K17">
            <v>5757</v>
          </cell>
          <cell r="L17">
            <v>6102.42</v>
          </cell>
        </row>
        <row r="18">
          <cell r="A18">
            <v>15010998</v>
          </cell>
          <cell r="B18" t="str">
            <v>许 振伟</v>
          </cell>
          <cell r="C18" t="str">
            <v>Xu Zhengwei</v>
          </cell>
          <cell r="D18">
            <v>3</v>
          </cell>
          <cell r="E18">
            <v>27</v>
          </cell>
          <cell r="F18">
            <v>102.08333333333333</v>
          </cell>
          <cell r="G18">
            <v>71.458333333333329</v>
          </cell>
          <cell r="H18">
            <v>98.458333333333329</v>
          </cell>
          <cell r="I18">
            <v>5</v>
          </cell>
          <cell r="J18">
            <v>0.06</v>
          </cell>
          <cell r="K18">
            <v>4623</v>
          </cell>
          <cell r="L18">
            <v>4900.38</v>
          </cell>
        </row>
        <row r="19">
          <cell r="A19">
            <v>15013973</v>
          </cell>
          <cell r="B19" t="str">
            <v>郭 慧</v>
          </cell>
          <cell r="C19" t="str">
            <v>Guo Hui</v>
          </cell>
          <cell r="D19">
            <v>1</v>
          </cell>
          <cell r="E19">
            <v>9</v>
          </cell>
          <cell r="F19">
            <v>102.08333333333333</v>
          </cell>
          <cell r="G19">
            <v>71.458333333333329</v>
          </cell>
          <cell r="H19">
            <v>80.458333333333329</v>
          </cell>
          <cell r="I19">
            <v>3</v>
          </cell>
          <cell r="J19">
            <v>2.5000000000000001E-2</v>
          </cell>
          <cell r="K19">
            <v>4409</v>
          </cell>
          <cell r="L19">
            <v>4519.2249999999995</v>
          </cell>
        </row>
        <row r="20">
          <cell r="A20">
            <v>15001326</v>
          </cell>
          <cell r="B20" t="str">
            <v>林 敏</v>
          </cell>
          <cell r="C20" t="str">
            <v>Lin Min</v>
          </cell>
          <cell r="D20">
            <v>3</v>
          </cell>
          <cell r="E20">
            <v>27</v>
          </cell>
          <cell r="F20">
            <v>101.66666666666667</v>
          </cell>
          <cell r="G20">
            <v>71.166666666666671</v>
          </cell>
          <cell r="H20">
            <v>98.166666666666671</v>
          </cell>
          <cell r="I20">
            <v>5</v>
          </cell>
          <cell r="J20">
            <v>0.08</v>
          </cell>
          <cell r="K20">
            <v>8349</v>
          </cell>
          <cell r="L20">
            <v>9012.92</v>
          </cell>
        </row>
        <row r="21">
          <cell r="A21">
            <v>15001861</v>
          </cell>
          <cell r="B21" t="str">
            <v>杨 曹</v>
          </cell>
          <cell r="C21" t="str">
            <v>Yang Cao</v>
          </cell>
          <cell r="D21">
            <v>3</v>
          </cell>
          <cell r="E21">
            <v>27</v>
          </cell>
          <cell r="F21">
            <v>101.66666666666667</v>
          </cell>
          <cell r="G21">
            <v>71.166666666666671</v>
          </cell>
          <cell r="H21">
            <v>98.166666666666671</v>
          </cell>
          <cell r="I21">
            <v>4</v>
          </cell>
          <cell r="J21">
            <v>4.4999999999999998E-2</v>
          </cell>
          <cell r="K21">
            <v>7864</v>
          </cell>
          <cell r="L21">
            <v>8217.8799999999992</v>
          </cell>
        </row>
        <row r="22">
          <cell r="A22">
            <v>15000141</v>
          </cell>
          <cell r="B22" t="str">
            <v>尹 武</v>
          </cell>
          <cell r="C22" t="str">
            <v>Yin wu</v>
          </cell>
          <cell r="D22">
            <v>3</v>
          </cell>
          <cell r="E22">
            <v>27</v>
          </cell>
          <cell r="F22">
            <v>101.66666666666667</v>
          </cell>
          <cell r="G22">
            <v>71.166666666666671</v>
          </cell>
          <cell r="H22">
            <v>98.166666666666671</v>
          </cell>
          <cell r="I22">
            <v>4</v>
          </cell>
          <cell r="J22">
            <v>4.4999999999999998E-2</v>
          </cell>
          <cell r="K22">
            <v>6460</v>
          </cell>
          <cell r="L22">
            <v>6750.7</v>
          </cell>
        </row>
        <row r="23">
          <cell r="A23">
            <v>15007204</v>
          </cell>
          <cell r="B23" t="str">
            <v>张 维</v>
          </cell>
          <cell r="C23" t="str">
            <v>Zhang Wei</v>
          </cell>
          <cell r="D23">
            <v>3</v>
          </cell>
          <cell r="E23">
            <v>27</v>
          </cell>
          <cell r="F23">
            <v>101.66666666666667</v>
          </cell>
          <cell r="G23">
            <v>71.166666666666671</v>
          </cell>
          <cell r="H23">
            <v>98.166666666666671</v>
          </cell>
          <cell r="I23">
            <v>4</v>
          </cell>
          <cell r="J23">
            <v>4.4999999999999998E-2</v>
          </cell>
          <cell r="K23">
            <v>5362</v>
          </cell>
          <cell r="L23">
            <v>5603.29</v>
          </cell>
        </row>
        <row r="24">
          <cell r="A24">
            <v>15012418</v>
          </cell>
          <cell r="B24" t="str">
            <v>伏 莲</v>
          </cell>
          <cell r="C24" t="str">
            <v>Fu Lian</v>
          </cell>
          <cell r="D24">
            <v>3</v>
          </cell>
          <cell r="E24">
            <v>27</v>
          </cell>
          <cell r="F24">
            <v>101.66666666666667</v>
          </cell>
          <cell r="G24">
            <v>71.166666666666671</v>
          </cell>
          <cell r="H24">
            <v>98.166666666666671</v>
          </cell>
          <cell r="I24">
            <v>4</v>
          </cell>
          <cell r="J24">
            <v>4.4999999999999998E-2</v>
          </cell>
          <cell r="K24">
            <v>5191</v>
          </cell>
          <cell r="L24">
            <v>5424.5949999999993</v>
          </cell>
        </row>
        <row r="25">
          <cell r="A25">
            <v>15016009</v>
          </cell>
          <cell r="B25" t="str">
            <v>孙 大明</v>
          </cell>
          <cell r="C25" t="str">
            <v>Sun Daming</v>
          </cell>
          <cell r="D25">
            <v>3</v>
          </cell>
          <cell r="E25">
            <v>27</v>
          </cell>
          <cell r="F25">
            <v>101.66666666666667</v>
          </cell>
          <cell r="G25">
            <v>71.166666666666671</v>
          </cell>
          <cell r="H25">
            <v>98.166666666666671</v>
          </cell>
          <cell r="I25">
            <v>4</v>
          </cell>
          <cell r="J25">
            <v>4.4999999999999998E-2</v>
          </cell>
          <cell r="K25">
            <v>4981</v>
          </cell>
          <cell r="L25">
            <v>5205.1449999999995</v>
          </cell>
        </row>
        <row r="26">
          <cell r="A26">
            <v>15007741</v>
          </cell>
          <cell r="B26" t="str">
            <v>林 成</v>
          </cell>
          <cell r="C26" t="str">
            <v>Lin Cheng</v>
          </cell>
          <cell r="D26">
            <v>3</v>
          </cell>
          <cell r="E26">
            <v>27</v>
          </cell>
          <cell r="F26">
            <v>101.66666666666667</v>
          </cell>
          <cell r="G26">
            <v>71.166666666666671</v>
          </cell>
          <cell r="H26">
            <v>98.166666666666671</v>
          </cell>
          <cell r="I26">
            <v>3</v>
          </cell>
          <cell r="J26">
            <v>0.01</v>
          </cell>
          <cell r="K26">
            <v>6087</v>
          </cell>
          <cell r="L26">
            <v>6147.87</v>
          </cell>
        </row>
        <row r="27">
          <cell r="A27">
            <v>15000453</v>
          </cell>
          <cell r="B27" t="str">
            <v>贾 桂胜</v>
          </cell>
          <cell r="C27" t="str">
            <v>Jia Guisheng</v>
          </cell>
          <cell r="D27">
            <v>3</v>
          </cell>
          <cell r="E27">
            <v>27</v>
          </cell>
          <cell r="F27">
            <v>101.25</v>
          </cell>
          <cell r="G27">
            <v>70.875</v>
          </cell>
          <cell r="H27">
            <v>97.875</v>
          </cell>
          <cell r="I27">
            <v>4</v>
          </cell>
          <cell r="J27">
            <v>4.4999999999999998E-2</v>
          </cell>
          <cell r="K27">
            <v>6000</v>
          </cell>
          <cell r="L27">
            <v>6270</v>
          </cell>
        </row>
        <row r="28">
          <cell r="A28">
            <v>15008764</v>
          </cell>
          <cell r="B28" t="str">
            <v>张 清华</v>
          </cell>
          <cell r="C28" t="str">
            <v>Zhang Qinghua</v>
          </cell>
          <cell r="D28">
            <v>3</v>
          </cell>
          <cell r="E28">
            <v>27</v>
          </cell>
          <cell r="F28">
            <v>101.25</v>
          </cell>
          <cell r="G28">
            <v>70.875</v>
          </cell>
          <cell r="H28">
            <v>97.875</v>
          </cell>
          <cell r="I28">
            <v>4</v>
          </cell>
          <cell r="J28">
            <v>4.4999999999999998E-2</v>
          </cell>
          <cell r="K28">
            <v>5913</v>
          </cell>
          <cell r="L28">
            <v>6179.0849999999991</v>
          </cell>
        </row>
        <row r="29">
          <cell r="A29">
            <v>15004419</v>
          </cell>
          <cell r="B29" t="str">
            <v>梁 国丽</v>
          </cell>
          <cell r="C29" t="str">
            <v>Liang Guoli</v>
          </cell>
          <cell r="D29">
            <v>3</v>
          </cell>
          <cell r="E29">
            <v>27</v>
          </cell>
          <cell r="F29">
            <v>101.25</v>
          </cell>
          <cell r="G29">
            <v>70.875</v>
          </cell>
          <cell r="H29">
            <v>97.875</v>
          </cell>
          <cell r="I29">
            <v>4</v>
          </cell>
          <cell r="J29">
            <v>4.4999999999999998E-2</v>
          </cell>
          <cell r="K29">
            <v>5710</v>
          </cell>
          <cell r="L29">
            <v>5966.95</v>
          </cell>
        </row>
        <row r="30">
          <cell r="A30">
            <v>15013023</v>
          </cell>
          <cell r="B30" t="str">
            <v>徐 其鹏</v>
          </cell>
          <cell r="C30" t="str">
            <v>Xu Qipeng</v>
          </cell>
          <cell r="D30">
            <v>3</v>
          </cell>
          <cell r="E30">
            <v>27</v>
          </cell>
          <cell r="F30">
            <v>101.25</v>
          </cell>
          <cell r="G30">
            <v>70.875</v>
          </cell>
          <cell r="H30">
            <v>97.875</v>
          </cell>
          <cell r="I30">
            <v>4</v>
          </cell>
          <cell r="J30">
            <v>4.4999999999999998E-2</v>
          </cell>
          <cell r="K30">
            <v>5270</v>
          </cell>
          <cell r="L30">
            <v>5507.15</v>
          </cell>
        </row>
        <row r="31">
          <cell r="A31">
            <v>15001982</v>
          </cell>
          <cell r="B31" t="str">
            <v>韩 兢</v>
          </cell>
          <cell r="C31" t="str">
            <v>Han Jing</v>
          </cell>
          <cell r="D31">
            <v>3</v>
          </cell>
          <cell r="E31">
            <v>27</v>
          </cell>
          <cell r="F31">
            <v>101.25</v>
          </cell>
          <cell r="G31">
            <v>70.875</v>
          </cell>
          <cell r="H31">
            <v>97.875</v>
          </cell>
          <cell r="I31">
            <v>4</v>
          </cell>
          <cell r="J31">
            <v>4.4999999999999998E-2</v>
          </cell>
          <cell r="K31">
            <v>5118</v>
          </cell>
          <cell r="L31">
            <v>5348.3099999999995</v>
          </cell>
        </row>
        <row r="32">
          <cell r="A32">
            <v>15002465</v>
          </cell>
          <cell r="B32" t="str">
            <v>王 明兵</v>
          </cell>
          <cell r="C32" t="str">
            <v>Wang Mingbing</v>
          </cell>
          <cell r="D32">
            <v>3</v>
          </cell>
          <cell r="E32">
            <v>27</v>
          </cell>
          <cell r="F32">
            <v>100.83333333333333</v>
          </cell>
          <cell r="G32">
            <v>70.583333333333329</v>
          </cell>
          <cell r="H32">
            <v>97.583333333333329</v>
          </cell>
          <cell r="I32">
            <v>3</v>
          </cell>
          <cell r="J32">
            <v>2.5000000000000001E-2</v>
          </cell>
          <cell r="K32">
            <v>6098</v>
          </cell>
          <cell r="L32">
            <v>6250.45</v>
          </cell>
        </row>
        <row r="33">
          <cell r="A33">
            <v>15009535</v>
          </cell>
          <cell r="B33" t="str">
            <v>熊 作全</v>
          </cell>
          <cell r="C33" t="str">
            <v>Xiong Zuoquan</v>
          </cell>
          <cell r="D33">
            <v>3</v>
          </cell>
          <cell r="E33">
            <v>27</v>
          </cell>
          <cell r="F33">
            <v>100.83333333333333</v>
          </cell>
          <cell r="G33">
            <v>70.583333333333329</v>
          </cell>
          <cell r="H33">
            <v>97.583333333333329</v>
          </cell>
          <cell r="I33">
            <v>3</v>
          </cell>
          <cell r="J33">
            <v>2.5000000000000001E-2</v>
          </cell>
          <cell r="K33">
            <v>5740</v>
          </cell>
          <cell r="L33">
            <v>5883.4999999999991</v>
          </cell>
        </row>
        <row r="34">
          <cell r="A34">
            <v>15002933</v>
          </cell>
          <cell r="B34" t="str">
            <v>孙 友飞</v>
          </cell>
          <cell r="C34" t="str">
            <v>Sun Youfei</v>
          </cell>
          <cell r="D34">
            <v>3</v>
          </cell>
          <cell r="E34">
            <v>27</v>
          </cell>
          <cell r="F34">
            <v>100.83333333333333</v>
          </cell>
          <cell r="G34">
            <v>70.583333333333329</v>
          </cell>
          <cell r="H34">
            <v>97.583333333333329</v>
          </cell>
          <cell r="I34">
            <v>3</v>
          </cell>
          <cell r="J34">
            <v>2.5000000000000001E-2</v>
          </cell>
          <cell r="K34">
            <v>5032</v>
          </cell>
          <cell r="L34">
            <v>5157.7999999999993</v>
          </cell>
        </row>
        <row r="35">
          <cell r="A35">
            <v>15009138</v>
          </cell>
          <cell r="B35" t="str">
            <v>朱 军</v>
          </cell>
          <cell r="C35" t="str">
            <v>Zhu Jun</v>
          </cell>
          <cell r="D35">
            <v>3</v>
          </cell>
          <cell r="E35">
            <v>27</v>
          </cell>
          <cell r="F35">
            <v>100.83333333333333</v>
          </cell>
          <cell r="G35">
            <v>70.583333333333329</v>
          </cell>
          <cell r="H35">
            <v>97.583333333333329</v>
          </cell>
          <cell r="I35">
            <v>3</v>
          </cell>
          <cell r="J35">
            <v>0.01</v>
          </cell>
          <cell r="K35">
            <v>5021</v>
          </cell>
          <cell r="L35">
            <v>5071.21</v>
          </cell>
        </row>
        <row r="36">
          <cell r="A36">
            <v>15003857</v>
          </cell>
          <cell r="B36" t="str">
            <v>王 翠珍</v>
          </cell>
          <cell r="C36" t="str">
            <v>Wang Cuizhen</v>
          </cell>
          <cell r="D36">
            <v>3</v>
          </cell>
          <cell r="E36">
            <v>27</v>
          </cell>
          <cell r="F36">
            <v>100.83333333333333</v>
          </cell>
          <cell r="G36">
            <v>70.583333333333329</v>
          </cell>
          <cell r="H36">
            <v>97.583333333333329</v>
          </cell>
          <cell r="I36">
            <v>3</v>
          </cell>
          <cell r="J36">
            <v>2.5000000000000001E-2</v>
          </cell>
          <cell r="K36">
            <v>4935</v>
          </cell>
          <cell r="L36">
            <v>5058.375</v>
          </cell>
        </row>
        <row r="37">
          <cell r="A37">
            <v>15007513</v>
          </cell>
          <cell r="B37" t="str">
            <v>赵 锐</v>
          </cell>
          <cell r="C37" t="str">
            <v>Zhao Rui</v>
          </cell>
          <cell r="D37">
            <v>3</v>
          </cell>
          <cell r="E37">
            <v>27</v>
          </cell>
          <cell r="F37">
            <v>100.41666666666667</v>
          </cell>
          <cell r="G37">
            <v>70.291666666666671</v>
          </cell>
          <cell r="H37">
            <v>97.291666666666671</v>
          </cell>
          <cell r="I37">
            <v>3</v>
          </cell>
          <cell r="J37">
            <v>2.5000000000000001E-2</v>
          </cell>
          <cell r="K37">
            <v>5944</v>
          </cell>
          <cell r="L37">
            <v>6092.5999999999995</v>
          </cell>
        </row>
        <row r="38">
          <cell r="A38">
            <v>15018273</v>
          </cell>
          <cell r="B38" t="str">
            <v>袁 博</v>
          </cell>
          <cell r="C38" t="str">
            <v>Yuan Bo</v>
          </cell>
          <cell r="D38">
            <v>3</v>
          </cell>
          <cell r="E38">
            <v>27</v>
          </cell>
          <cell r="F38">
            <v>100.41666666666667</v>
          </cell>
          <cell r="G38">
            <v>70.291666666666671</v>
          </cell>
          <cell r="H38">
            <v>97.291666666666671</v>
          </cell>
          <cell r="I38">
            <v>3</v>
          </cell>
          <cell r="J38">
            <v>2.5000000000000001E-2</v>
          </cell>
          <cell r="K38">
            <v>5906</v>
          </cell>
          <cell r="L38">
            <v>6053.65</v>
          </cell>
        </row>
        <row r="39">
          <cell r="A39">
            <v>15003156</v>
          </cell>
          <cell r="B39" t="str">
            <v>董 桃凯</v>
          </cell>
          <cell r="C39" t="str">
            <v>Dong Taokai</v>
          </cell>
          <cell r="D39">
            <v>3</v>
          </cell>
          <cell r="E39">
            <v>27</v>
          </cell>
          <cell r="F39">
            <v>100.41666666666667</v>
          </cell>
          <cell r="G39">
            <v>70.291666666666671</v>
          </cell>
          <cell r="H39">
            <v>97.291666666666671</v>
          </cell>
          <cell r="I39">
            <v>3</v>
          </cell>
          <cell r="J39">
            <v>0.04</v>
          </cell>
          <cell r="K39">
            <v>5956</v>
          </cell>
          <cell r="L39">
            <v>6194.24</v>
          </cell>
        </row>
        <row r="40">
          <cell r="A40">
            <v>15009699</v>
          </cell>
          <cell r="B40" t="str">
            <v>曹 双</v>
          </cell>
          <cell r="C40" t="str">
            <v>Cao Shuang</v>
          </cell>
          <cell r="D40">
            <v>3</v>
          </cell>
          <cell r="E40">
            <v>27</v>
          </cell>
          <cell r="F40">
            <v>100.41666666666667</v>
          </cell>
          <cell r="G40">
            <v>70.291666666666671</v>
          </cell>
          <cell r="H40">
            <v>97.291666666666671</v>
          </cell>
          <cell r="I40">
            <v>3</v>
          </cell>
          <cell r="J40">
            <v>2.5000000000000001E-2</v>
          </cell>
          <cell r="K40">
            <v>5766</v>
          </cell>
          <cell r="L40">
            <v>5910.15</v>
          </cell>
        </row>
        <row r="41">
          <cell r="A41">
            <v>15006342</v>
          </cell>
          <cell r="B41" t="str">
            <v>周 光奎</v>
          </cell>
          <cell r="C41" t="str">
            <v>Zhou Guangkui</v>
          </cell>
          <cell r="D41">
            <v>3</v>
          </cell>
          <cell r="E41">
            <v>27</v>
          </cell>
          <cell r="F41">
            <v>100.41666666666667</v>
          </cell>
          <cell r="G41">
            <v>70.291666666666671</v>
          </cell>
          <cell r="H41">
            <v>97.291666666666671</v>
          </cell>
          <cell r="I41">
            <v>3</v>
          </cell>
          <cell r="J41">
            <v>0.03</v>
          </cell>
          <cell r="K41">
            <v>5745</v>
          </cell>
          <cell r="L41">
            <v>5917.35</v>
          </cell>
        </row>
        <row r="42">
          <cell r="A42">
            <v>15009170</v>
          </cell>
          <cell r="B42" t="str">
            <v>李 芹</v>
          </cell>
          <cell r="C42" t="str">
            <v>Li Qin</v>
          </cell>
          <cell r="D42">
            <v>3</v>
          </cell>
          <cell r="E42">
            <v>27</v>
          </cell>
          <cell r="F42">
            <v>100.41666666666667</v>
          </cell>
          <cell r="G42">
            <v>70.291666666666671</v>
          </cell>
          <cell r="H42">
            <v>97.291666666666671</v>
          </cell>
          <cell r="I42">
            <v>3</v>
          </cell>
          <cell r="J42">
            <v>2.5000000000000001E-2</v>
          </cell>
          <cell r="K42">
            <v>5460</v>
          </cell>
          <cell r="L42">
            <v>5596.4999999999991</v>
          </cell>
        </row>
        <row r="43">
          <cell r="A43">
            <v>15005133</v>
          </cell>
          <cell r="B43" t="str">
            <v>周 松</v>
          </cell>
          <cell r="C43" t="str">
            <v>Zhou Song</v>
          </cell>
          <cell r="D43">
            <v>3</v>
          </cell>
          <cell r="E43">
            <v>27</v>
          </cell>
          <cell r="F43">
            <v>100.41666666666667</v>
          </cell>
          <cell r="G43">
            <v>70.291666666666671</v>
          </cell>
          <cell r="H43">
            <v>97.291666666666671</v>
          </cell>
          <cell r="I43">
            <v>3</v>
          </cell>
          <cell r="J43">
            <v>2.5000000000000001E-2</v>
          </cell>
          <cell r="K43">
            <v>5222</v>
          </cell>
          <cell r="L43">
            <v>5352.5499999999993</v>
          </cell>
        </row>
        <row r="44">
          <cell r="A44">
            <v>15010377</v>
          </cell>
          <cell r="B44" t="str">
            <v>许 俊</v>
          </cell>
          <cell r="C44" t="str">
            <v>Xu Jun</v>
          </cell>
          <cell r="D44">
            <v>3</v>
          </cell>
          <cell r="E44">
            <v>27</v>
          </cell>
          <cell r="F44">
            <v>100.41666666666667</v>
          </cell>
          <cell r="G44">
            <v>70.291666666666671</v>
          </cell>
          <cell r="H44">
            <v>97.291666666666671</v>
          </cell>
          <cell r="I44">
            <v>3</v>
          </cell>
          <cell r="J44">
            <v>0</v>
          </cell>
          <cell r="K44">
            <v>5167</v>
          </cell>
          <cell r="L44">
            <v>5167</v>
          </cell>
        </row>
        <row r="45">
          <cell r="A45">
            <v>15009717</v>
          </cell>
          <cell r="B45" t="str">
            <v>李 欢</v>
          </cell>
          <cell r="C45" t="str">
            <v>Li Huan</v>
          </cell>
          <cell r="D45">
            <v>3</v>
          </cell>
          <cell r="E45">
            <v>27</v>
          </cell>
          <cell r="F45">
            <v>100.41666666666667</v>
          </cell>
          <cell r="G45">
            <v>70.291666666666671</v>
          </cell>
          <cell r="H45">
            <v>97.291666666666671</v>
          </cell>
          <cell r="I45">
            <v>3</v>
          </cell>
          <cell r="J45">
            <v>0.01</v>
          </cell>
          <cell r="K45">
            <v>5159</v>
          </cell>
          <cell r="L45">
            <v>5210.59</v>
          </cell>
        </row>
        <row r="46">
          <cell r="A46">
            <v>15002466</v>
          </cell>
          <cell r="B46" t="str">
            <v>刘 金春</v>
          </cell>
          <cell r="C46" t="str">
            <v>Liu Jinchun</v>
          </cell>
          <cell r="D46">
            <v>3</v>
          </cell>
          <cell r="E46">
            <v>27</v>
          </cell>
          <cell r="F46">
            <v>100.41666666666667</v>
          </cell>
          <cell r="G46">
            <v>70.291666666666671</v>
          </cell>
          <cell r="H46">
            <v>97.291666666666671</v>
          </cell>
          <cell r="I46">
            <v>3</v>
          </cell>
          <cell r="J46">
            <v>2.5000000000000001E-2</v>
          </cell>
          <cell r="K46">
            <v>5099</v>
          </cell>
          <cell r="L46">
            <v>5226.4749999999995</v>
          </cell>
        </row>
        <row r="47">
          <cell r="A47">
            <v>15010051</v>
          </cell>
          <cell r="B47" t="str">
            <v>谭 成玉</v>
          </cell>
          <cell r="C47" t="str">
            <v>Tan Chengyu</v>
          </cell>
          <cell r="D47">
            <v>3</v>
          </cell>
          <cell r="E47">
            <v>27</v>
          </cell>
          <cell r="F47">
            <v>100.41666666666667</v>
          </cell>
          <cell r="G47">
            <v>70.291666666666671</v>
          </cell>
          <cell r="H47">
            <v>97.291666666666671</v>
          </cell>
          <cell r="I47">
            <v>3</v>
          </cell>
          <cell r="J47">
            <v>0.01</v>
          </cell>
          <cell r="K47">
            <v>5027</v>
          </cell>
          <cell r="L47">
            <v>5077.2700000000004</v>
          </cell>
        </row>
        <row r="48">
          <cell r="A48">
            <v>15014128</v>
          </cell>
          <cell r="B48" t="str">
            <v>夏 汪洋</v>
          </cell>
          <cell r="C48" t="str">
            <v>Xia Wangyang</v>
          </cell>
          <cell r="D48">
            <v>3</v>
          </cell>
          <cell r="E48">
            <v>27</v>
          </cell>
          <cell r="F48">
            <v>100.41666666666667</v>
          </cell>
          <cell r="G48">
            <v>70.291666666666671</v>
          </cell>
          <cell r="H48">
            <v>97.291666666666671</v>
          </cell>
          <cell r="I48">
            <v>3</v>
          </cell>
          <cell r="J48">
            <v>0.01</v>
          </cell>
          <cell r="K48">
            <v>4840</v>
          </cell>
          <cell r="L48">
            <v>4888.3999999999996</v>
          </cell>
        </row>
        <row r="49">
          <cell r="A49">
            <v>15013136</v>
          </cell>
          <cell r="B49" t="str">
            <v>韩 继红</v>
          </cell>
          <cell r="C49" t="str">
            <v>Han Jihong</v>
          </cell>
          <cell r="D49">
            <v>3</v>
          </cell>
          <cell r="E49">
            <v>27</v>
          </cell>
          <cell r="F49">
            <v>100.41666666666667</v>
          </cell>
          <cell r="G49">
            <v>70.291666666666671</v>
          </cell>
          <cell r="H49">
            <v>97.291666666666671</v>
          </cell>
          <cell r="I49">
            <v>3</v>
          </cell>
          <cell r="J49">
            <v>0.01</v>
          </cell>
          <cell r="K49">
            <v>4768</v>
          </cell>
          <cell r="L49">
            <v>4815.68</v>
          </cell>
        </row>
        <row r="50">
          <cell r="A50">
            <v>15018329</v>
          </cell>
          <cell r="B50" t="str">
            <v>陈 院</v>
          </cell>
          <cell r="C50" t="str">
            <v>Chen Yuan</v>
          </cell>
          <cell r="D50">
            <v>3</v>
          </cell>
          <cell r="E50">
            <v>27</v>
          </cell>
          <cell r="F50">
            <v>100.41666666666667</v>
          </cell>
          <cell r="G50">
            <v>70.291666666666671</v>
          </cell>
          <cell r="H50">
            <v>97.291666666666671</v>
          </cell>
          <cell r="I50">
            <v>3</v>
          </cell>
          <cell r="J50">
            <v>0.01</v>
          </cell>
          <cell r="K50">
            <v>4760</v>
          </cell>
          <cell r="L50">
            <v>4807.6000000000004</v>
          </cell>
        </row>
        <row r="51">
          <cell r="A51">
            <v>15006372</v>
          </cell>
          <cell r="B51" t="str">
            <v>郭 艳红</v>
          </cell>
          <cell r="C51" t="str">
            <v>Guo Yanhong</v>
          </cell>
          <cell r="D51">
            <v>3</v>
          </cell>
          <cell r="E51">
            <v>27</v>
          </cell>
          <cell r="F51">
            <v>100.41666666666667</v>
          </cell>
          <cell r="G51">
            <v>70.291666666666671</v>
          </cell>
          <cell r="H51">
            <v>97.291666666666671</v>
          </cell>
          <cell r="I51">
            <v>3</v>
          </cell>
          <cell r="J51">
            <v>2.5000000000000001E-2</v>
          </cell>
          <cell r="K51">
            <v>4755</v>
          </cell>
          <cell r="L51">
            <v>4873.875</v>
          </cell>
        </row>
        <row r="52">
          <cell r="A52">
            <v>15016313</v>
          </cell>
          <cell r="B52" t="str">
            <v>王 士凤</v>
          </cell>
          <cell r="C52" t="str">
            <v>Wang Shifeng</v>
          </cell>
          <cell r="D52">
            <v>3</v>
          </cell>
          <cell r="E52">
            <v>27</v>
          </cell>
          <cell r="F52">
            <v>100.41666666666667</v>
          </cell>
          <cell r="G52">
            <v>70.291666666666671</v>
          </cell>
          <cell r="H52">
            <v>97.291666666666671</v>
          </cell>
          <cell r="I52">
            <v>3</v>
          </cell>
          <cell r="J52">
            <v>2.5000000000000001E-2</v>
          </cell>
          <cell r="K52">
            <v>4755</v>
          </cell>
          <cell r="L52">
            <v>4873.875</v>
          </cell>
        </row>
        <row r="53">
          <cell r="A53">
            <v>15010833</v>
          </cell>
          <cell r="B53" t="str">
            <v>卢 兰华</v>
          </cell>
          <cell r="C53" t="str">
            <v>Lu Lanhua</v>
          </cell>
          <cell r="D53">
            <v>3</v>
          </cell>
          <cell r="E53">
            <v>27</v>
          </cell>
          <cell r="F53">
            <v>100.41666666666667</v>
          </cell>
          <cell r="G53">
            <v>70.291666666666671</v>
          </cell>
          <cell r="H53">
            <v>97.291666666666671</v>
          </cell>
          <cell r="I53">
            <v>3</v>
          </cell>
          <cell r="J53">
            <v>2.5000000000000001E-2</v>
          </cell>
          <cell r="K53">
            <v>4672</v>
          </cell>
          <cell r="L53">
            <v>4788.7999999999993</v>
          </cell>
        </row>
        <row r="54">
          <cell r="A54">
            <v>15009438</v>
          </cell>
          <cell r="B54" t="str">
            <v>乔 翠云</v>
          </cell>
          <cell r="C54" t="str">
            <v>Qiao Cuiyun</v>
          </cell>
          <cell r="D54">
            <v>3</v>
          </cell>
          <cell r="E54">
            <v>27</v>
          </cell>
          <cell r="F54">
            <v>100.41666666666667</v>
          </cell>
          <cell r="G54">
            <v>70.291666666666671</v>
          </cell>
          <cell r="H54">
            <v>97.291666666666671</v>
          </cell>
          <cell r="I54">
            <v>3</v>
          </cell>
          <cell r="J54">
            <v>2.5000000000000001E-2</v>
          </cell>
          <cell r="K54">
            <v>4652</v>
          </cell>
          <cell r="L54">
            <v>4768.2999999999993</v>
          </cell>
        </row>
        <row r="55">
          <cell r="A55">
            <v>15014891</v>
          </cell>
          <cell r="B55" t="str">
            <v>张 诚</v>
          </cell>
          <cell r="C55" t="str">
            <v>Zhang Cheng</v>
          </cell>
          <cell r="D55">
            <v>3</v>
          </cell>
          <cell r="E55">
            <v>27</v>
          </cell>
          <cell r="F55">
            <v>100.41666666666667</v>
          </cell>
          <cell r="G55">
            <v>70.291666666666671</v>
          </cell>
          <cell r="H55">
            <v>97.291666666666671</v>
          </cell>
          <cell r="I55">
            <v>3</v>
          </cell>
          <cell r="J55">
            <v>2.5000000000000001E-2</v>
          </cell>
          <cell r="K55">
            <v>4528</v>
          </cell>
          <cell r="L55">
            <v>4641.2</v>
          </cell>
        </row>
        <row r="56">
          <cell r="A56">
            <v>15001924</v>
          </cell>
          <cell r="B56" t="str">
            <v>蔡 宁星</v>
          </cell>
          <cell r="C56" t="str">
            <v>Cai Ningxing</v>
          </cell>
          <cell r="D56">
            <v>3</v>
          </cell>
          <cell r="E56">
            <v>27</v>
          </cell>
          <cell r="F56">
            <v>100</v>
          </cell>
          <cell r="G56">
            <v>70</v>
          </cell>
          <cell r="H56">
            <v>97</v>
          </cell>
          <cell r="I56">
            <v>5</v>
          </cell>
          <cell r="J56">
            <v>6.5699999999999995E-2</v>
          </cell>
          <cell r="K56">
            <v>8504</v>
          </cell>
          <cell r="L56">
            <v>9062.7128000000012</v>
          </cell>
        </row>
        <row r="57">
          <cell r="A57">
            <v>15018074</v>
          </cell>
          <cell r="B57" t="str">
            <v>汤 伯声</v>
          </cell>
          <cell r="C57" t="str">
            <v>Tang Bosheng</v>
          </cell>
          <cell r="D57">
            <v>3</v>
          </cell>
          <cell r="E57">
            <v>27</v>
          </cell>
          <cell r="F57">
            <v>100</v>
          </cell>
          <cell r="G57">
            <v>70</v>
          </cell>
          <cell r="H57">
            <v>97</v>
          </cell>
          <cell r="I57">
            <v>3</v>
          </cell>
          <cell r="J57">
            <v>2.5000000000000001E-2</v>
          </cell>
          <cell r="K57">
            <v>6003</v>
          </cell>
          <cell r="L57">
            <v>6153.0749999999998</v>
          </cell>
        </row>
        <row r="58">
          <cell r="A58">
            <v>15005336</v>
          </cell>
          <cell r="B58" t="str">
            <v>姚 明建</v>
          </cell>
          <cell r="C58" t="str">
            <v>Yao Mingjian</v>
          </cell>
          <cell r="D58">
            <v>3</v>
          </cell>
          <cell r="E58">
            <v>27</v>
          </cell>
          <cell r="F58">
            <v>100</v>
          </cell>
          <cell r="G58">
            <v>70</v>
          </cell>
          <cell r="H58">
            <v>97</v>
          </cell>
          <cell r="I58">
            <v>3</v>
          </cell>
          <cell r="J58">
            <v>2.5000000000000001E-2</v>
          </cell>
          <cell r="K58">
            <v>5842</v>
          </cell>
          <cell r="L58">
            <v>5988.0499999999993</v>
          </cell>
        </row>
        <row r="59">
          <cell r="A59">
            <v>15009702</v>
          </cell>
          <cell r="B59" t="str">
            <v>陈 福标</v>
          </cell>
          <cell r="C59" t="str">
            <v>Chen Fubiao</v>
          </cell>
          <cell r="D59">
            <v>3</v>
          </cell>
          <cell r="E59">
            <v>27</v>
          </cell>
          <cell r="F59">
            <v>100</v>
          </cell>
          <cell r="G59">
            <v>70</v>
          </cell>
          <cell r="H59">
            <v>97</v>
          </cell>
          <cell r="I59">
            <v>3</v>
          </cell>
          <cell r="J59">
            <v>2.5000000000000001E-2</v>
          </cell>
          <cell r="K59">
            <v>5648</v>
          </cell>
          <cell r="L59">
            <v>5789.2</v>
          </cell>
        </row>
        <row r="60">
          <cell r="A60">
            <v>15001954</v>
          </cell>
          <cell r="B60" t="str">
            <v>王 福祥</v>
          </cell>
          <cell r="C60" t="str">
            <v>Wang Fuxiang</v>
          </cell>
          <cell r="D60">
            <v>3</v>
          </cell>
          <cell r="E60">
            <v>27</v>
          </cell>
          <cell r="F60">
            <v>100</v>
          </cell>
          <cell r="G60">
            <v>70</v>
          </cell>
          <cell r="H60">
            <v>97</v>
          </cell>
          <cell r="I60">
            <v>3</v>
          </cell>
          <cell r="J60">
            <v>2.5000000000000001E-2</v>
          </cell>
          <cell r="K60">
            <v>5590</v>
          </cell>
          <cell r="L60">
            <v>5729.7499999999991</v>
          </cell>
        </row>
        <row r="61">
          <cell r="A61">
            <v>15016813</v>
          </cell>
          <cell r="B61" t="str">
            <v>宋 永乐</v>
          </cell>
          <cell r="C61" t="str">
            <v>Song Yongle</v>
          </cell>
          <cell r="D61">
            <v>3</v>
          </cell>
          <cell r="E61">
            <v>27</v>
          </cell>
          <cell r="F61">
            <v>100</v>
          </cell>
          <cell r="G61">
            <v>70</v>
          </cell>
          <cell r="H61">
            <v>97</v>
          </cell>
          <cell r="I61">
            <v>3</v>
          </cell>
          <cell r="J61">
            <v>2.5000000000000001E-2</v>
          </cell>
          <cell r="K61">
            <v>5402</v>
          </cell>
          <cell r="L61">
            <v>5537.0499999999993</v>
          </cell>
        </row>
        <row r="62">
          <cell r="A62">
            <v>15018350</v>
          </cell>
          <cell r="B62" t="str">
            <v>孙 康</v>
          </cell>
          <cell r="C62" t="str">
            <v>Sun Kang</v>
          </cell>
          <cell r="D62">
            <v>3</v>
          </cell>
          <cell r="E62">
            <v>27</v>
          </cell>
          <cell r="F62">
            <v>100</v>
          </cell>
          <cell r="G62">
            <v>70</v>
          </cell>
          <cell r="H62">
            <v>97</v>
          </cell>
          <cell r="I62">
            <v>3</v>
          </cell>
          <cell r="J62">
            <v>0</v>
          </cell>
          <cell r="K62">
            <v>5259</v>
          </cell>
          <cell r="L62">
            <v>5259</v>
          </cell>
        </row>
        <row r="63">
          <cell r="A63">
            <v>15012930</v>
          </cell>
          <cell r="B63" t="str">
            <v>万 宏伟</v>
          </cell>
          <cell r="C63" t="str">
            <v>Wan Hongwei</v>
          </cell>
          <cell r="D63">
            <v>3</v>
          </cell>
          <cell r="E63">
            <v>27</v>
          </cell>
          <cell r="F63">
            <v>100</v>
          </cell>
          <cell r="G63">
            <v>70</v>
          </cell>
          <cell r="H63">
            <v>97</v>
          </cell>
          <cell r="I63">
            <v>3</v>
          </cell>
          <cell r="J63">
            <v>2.5000000000000001E-2</v>
          </cell>
          <cell r="K63">
            <v>5211</v>
          </cell>
          <cell r="L63">
            <v>5341.2749999999996</v>
          </cell>
        </row>
        <row r="64">
          <cell r="A64">
            <v>15018395</v>
          </cell>
          <cell r="B64" t="str">
            <v>王 朋加</v>
          </cell>
          <cell r="C64" t="str">
            <v>Wang Pengjia</v>
          </cell>
          <cell r="D64">
            <v>3</v>
          </cell>
          <cell r="E64">
            <v>27</v>
          </cell>
          <cell r="F64">
            <v>100</v>
          </cell>
          <cell r="G64">
            <v>70</v>
          </cell>
          <cell r="H64">
            <v>97</v>
          </cell>
          <cell r="I64">
            <v>3</v>
          </cell>
          <cell r="J64">
            <v>0</v>
          </cell>
          <cell r="K64">
            <v>5147</v>
          </cell>
          <cell r="L64">
            <v>5147</v>
          </cell>
        </row>
        <row r="65">
          <cell r="A65">
            <v>15002026</v>
          </cell>
          <cell r="B65" t="str">
            <v>郑 波云</v>
          </cell>
          <cell r="C65" t="str">
            <v>Zheng Boyun</v>
          </cell>
          <cell r="D65">
            <v>3</v>
          </cell>
          <cell r="E65">
            <v>27</v>
          </cell>
          <cell r="F65">
            <v>100</v>
          </cell>
          <cell r="G65">
            <v>70</v>
          </cell>
          <cell r="H65">
            <v>97</v>
          </cell>
          <cell r="I65">
            <v>3</v>
          </cell>
          <cell r="J65">
            <v>2.5000000000000001E-2</v>
          </cell>
          <cell r="K65">
            <v>4942</v>
          </cell>
          <cell r="L65">
            <v>5065.5499999999993</v>
          </cell>
        </row>
        <row r="66">
          <cell r="A66">
            <v>15018040</v>
          </cell>
          <cell r="B66" t="str">
            <v>杨 帆</v>
          </cell>
          <cell r="C66" t="str">
            <v>Yang Fan</v>
          </cell>
          <cell r="D66">
            <v>3</v>
          </cell>
          <cell r="E66">
            <v>27</v>
          </cell>
          <cell r="F66">
            <v>100</v>
          </cell>
          <cell r="G66">
            <v>70</v>
          </cell>
          <cell r="H66">
            <v>97</v>
          </cell>
          <cell r="I66">
            <v>3</v>
          </cell>
          <cell r="J66">
            <v>2.5000000000000001E-2</v>
          </cell>
          <cell r="K66">
            <v>4839</v>
          </cell>
          <cell r="L66">
            <v>4959.9749999999995</v>
          </cell>
        </row>
        <row r="67">
          <cell r="A67">
            <v>15016357</v>
          </cell>
          <cell r="B67" t="str">
            <v>孙 宝平</v>
          </cell>
          <cell r="C67" t="str">
            <v>Sun Baoping</v>
          </cell>
          <cell r="D67">
            <v>3</v>
          </cell>
          <cell r="E67">
            <v>27</v>
          </cell>
          <cell r="F67">
            <v>100</v>
          </cell>
          <cell r="G67">
            <v>70</v>
          </cell>
          <cell r="H67">
            <v>97</v>
          </cell>
          <cell r="I67">
            <v>3</v>
          </cell>
          <cell r="J67">
            <v>0.01</v>
          </cell>
          <cell r="K67">
            <v>4806</v>
          </cell>
          <cell r="L67">
            <v>4854.0600000000004</v>
          </cell>
        </row>
        <row r="68">
          <cell r="A68">
            <v>15016388</v>
          </cell>
          <cell r="B68" t="str">
            <v>宋 翠</v>
          </cell>
          <cell r="C68" t="str">
            <v>Song Cui</v>
          </cell>
          <cell r="D68">
            <v>3</v>
          </cell>
          <cell r="E68">
            <v>27</v>
          </cell>
          <cell r="F68">
            <v>100</v>
          </cell>
          <cell r="G68">
            <v>70</v>
          </cell>
          <cell r="H68">
            <v>97</v>
          </cell>
          <cell r="I68">
            <v>3</v>
          </cell>
          <cell r="J68">
            <v>0.01</v>
          </cell>
          <cell r="K68">
            <v>4760</v>
          </cell>
          <cell r="L68">
            <v>4807.6000000000004</v>
          </cell>
        </row>
        <row r="69">
          <cell r="A69">
            <v>15007550</v>
          </cell>
          <cell r="B69" t="str">
            <v>段 小玲</v>
          </cell>
          <cell r="C69" t="str">
            <v>Duan Xiaolin</v>
          </cell>
          <cell r="D69">
            <v>3</v>
          </cell>
          <cell r="E69">
            <v>27</v>
          </cell>
          <cell r="F69">
            <v>100</v>
          </cell>
          <cell r="G69">
            <v>70</v>
          </cell>
          <cell r="H69">
            <v>97</v>
          </cell>
          <cell r="I69">
            <v>3</v>
          </cell>
          <cell r="J69">
            <v>2.5000000000000001E-2</v>
          </cell>
          <cell r="K69">
            <v>4714</v>
          </cell>
          <cell r="L69">
            <v>4831.8499999999995</v>
          </cell>
        </row>
        <row r="70">
          <cell r="A70">
            <v>15003574</v>
          </cell>
          <cell r="B70" t="str">
            <v>谈 春庆</v>
          </cell>
          <cell r="C70" t="str">
            <v>Tan Chunqing</v>
          </cell>
          <cell r="D70">
            <v>3</v>
          </cell>
          <cell r="E70">
            <v>27</v>
          </cell>
          <cell r="F70">
            <v>100</v>
          </cell>
          <cell r="G70">
            <v>70</v>
          </cell>
          <cell r="H70">
            <v>97</v>
          </cell>
          <cell r="I70">
            <v>3</v>
          </cell>
          <cell r="J70">
            <v>0.01</v>
          </cell>
          <cell r="K70">
            <v>4662</v>
          </cell>
          <cell r="L70">
            <v>4708.62</v>
          </cell>
        </row>
        <row r="71">
          <cell r="A71">
            <v>15009328</v>
          </cell>
          <cell r="B71" t="str">
            <v>管 红梅</v>
          </cell>
          <cell r="C71" t="str">
            <v>Guan Hongmei</v>
          </cell>
          <cell r="D71">
            <v>3</v>
          </cell>
          <cell r="E71">
            <v>27</v>
          </cell>
          <cell r="F71">
            <v>100</v>
          </cell>
          <cell r="G71">
            <v>70</v>
          </cell>
          <cell r="H71">
            <v>97</v>
          </cell>
          <cell r="I71">
            <v>3</v>
          </cell>
          <cell r="J71">
            <v>0.01</v>
          </cell>
          <cell r="K71">
            <v>4582</v>
          </cell>
          <cell r="L71">
            <v>4627.82</v>
          </cell>
        </row>
        <row r="72">
          <cell r="A72">
            <v>15005785</v>
          </cell>
          <cell r="B72" t="str">
            <v>汪 传新</v>
          </cell>
          <cell r="C72" t="str">
            <v>Wang Chuanxin</v>
          </cell>
          <cell r="D72">
            <v>3</v>
          </cell>
          <cell r="E72">
            <v>27</v>
          </cell>
          <cell r="F72">
            <v>100</v>
          </cell>
          <cell r="G72">
            <v>70</v>
          </cell>
          <cell r="H72">
            <v>97</v>
          </cell>
          <cell r="I72">
            <v>3</v>
          </cell>
          <cell r="J72">
            <v>2.5000000000000001E-2</v>
          </cell>
          <cell r="K72">
            <v>4500</v>
          </cell>
          <cell r="L72">
            <v>4612.5</v>
          </cell>
        </row>
        <row r="73">
          <cell r="A73">
            <v>15014361</v>
          </cell>
          <cell r="B73" t="str">
            <v>梁 云</v>
          </cell>
          <cell r="C73" t="str">
            <v>Liang Yun</v>
          </cell>
          <cell r="D73">
            <v>3</v>
          </cell>
          <cell r="E73">
            <v>27</v>
          </cell>
          <cell r="F73">
            <v>99.583333333333329</v>
          </cell>
          <cell r="G73">
            <v>69.708333333333329</v>
          </cell>
          <cell r="H73">
            <v>96.708333333333329</v>
          </cell>
          <cell r="I73">
            <v>5</v>
          </cell>
          <cell r="J73">
            <v>6.0999999999999999E-2</v>
          </cell>
          <cell r="K73">
            <v>5656</v>
          </cell>
          <cell r="L73">
            <v>6001.0159999999996</v>
          </cell>
        </row>
        <row r="74">
          <cell r="A74">
            <v>15014094</v>
          </cell>
          <cell r="B74" t="str">
            <v>华 重皓</v>
          </cell>
          <cell r="C74" t="str">
            <v>Hua Chonghao</v>
          </cell>
          <cell r="D74">
            <v>3</v>
          </cell>
          <cell r="E74">
            <v>27</v>
          </cell>
          <cell r="F74">
            <v>99.583333333333329</v>
          </cell>
          <cell r="G74">
            <v>69.708333333333329</v>
          </cell>
          <cell r="H74">
            <v>96.708333333333329</v>
          </cell>
          <cell r="I74">
            <v>3</v>
          </cell>
          <cell r="J74">
            <v>2.5000000000000001E-2</v>
          </cell>
          <cell r="K74">
            <v>6534</v>
          </cell>
          <cell r="L74">
            <v>6697.3499999999995</v>
          </cell>
        </row>
        <row r="75">
          <cell r="A75">
            <v>15013795</v>
          </cell>
          <cell r="B75" t="str">
            <v>吴 本庆</v>
          </cell>
          <cell r="C75" t="str">
            <v>Wu Benqing</v>
          </cell>
          <cell r="D75">
            <v>3</v>
          </cell>
          <cell r="E75">
            <v>27</v>
          </cell>
          <cell r="F75">
            <v>99.583333333333329</v>
          </cell>
          <cell r="G75">
            <v>69.708333333333329</v>
          </cell>
          <cell r="H75">
            <v>96.708333333333329</v>
          </cell>
          <cell r="I75">
            <v>3</v>
          </cell>
          <cell r="J75">
            <v>2.5000000000000001E-2</v>
          </cell>
          <cell r="K75">
            <v>5804</v>
          </cell>
          <cell r="L75">
            <v>5949.0999999999995</v>
          </cell>
        </row>
        <row r="76">
          <cell r="A76">
            <v>15006540</v>
          </cell>
          <cell r="B76" t="str">
            <v>马 辉</v>
          </cell>
          <cell r="C76" t="str">
            <v>Ma Hui</v>
          </cell>
          <cell r="D76">
            <v>3</v>
          </cell>
          <cell r="E76">
            <v>27</v>
          </cell>
          <cell r="F76">
            <v>99.583333333333329</v>
          </cell>
          <cell r="G76">
            <v>69.708333333333329</v>
          </cell>
          <cell r="H76">
            <v>96.708333333333329</v>
          </cell>
          <cell r="I76">
            <v>3</v>
          </cell>
          <cell r="J76">
            <v>2.5000000000000001E-2</v>
          </cell>
          <cell r="K76">
            <v>5449</v>
          </cell>
          <cell r="L76">
            <v>5585.2249999999995</v>
          </cell>
        </row>
        <row r="77">
          <cell r="A77">
            <v>15002869</v>
          </cell>
          <cell r="B77" t="str">
            <v>成 小娟</v>
          </cell>
          <cell r="C77" t="str">
            <v>Cheng Xiaojuan</v>
          </cell>
          <cell r="D77">
            <v>3</v>
          </cell>
          <cell r="E77">
            <v>27</v>
          </cell>
          <cell r="F77">
            <v>99.583333333333329</v>
          </cell>
          <cell r="G77">
            <v>69.708333333333329</v>
          </cell>
          <cell r="H77">
            <v>96.708333333333329</v>
          </cell>
          <cell r="I77">
            <v>3</v>
          </cell>
          <cell r="J77">
            <v>2.5000000000000001E-2</v>
          </cell>
          <cell r="K77">
            <v>5297</v>
          </cell>
          <cell r="L77">
            <v>5429.4249999999993</v>
          </cell>
        </row>
        <row r="78">
          <cell r="A78">
            <v>15012497</v>
          </cell>
          <cell r="B78" t="str">
            <v>管 华</v>
          </cell>
          <cell r="C78" t="str">
            <v>Guan Hua</v>
          </cell>
          <cell r="D78">
            <v>3</v>
          </cell>
          <cell r="E78">
            <v>27</v>
          </cell>
          <cell r="F78">
            <v>99.583333333333329</v>
          </cell>
          <cell r="G78">
            <v>69.708333333333329</v>
          </cell>
          <cell r="H78">
            <v>96.708333333333329</v>
          </cell>
          <cell r="I78">
            <v>3</v>
          </cell>
          <cell r="J78">
            <v>2.5000000000000001E-2</v>
          </cell>
          <cell r="K78">
            <v>5137</v>
          </cell>
          <cell r="L78">
            <v>5265.4249999999993</v>
          </cell>
        </row>
        <row r="79">
          <cell r="A79">
            <v>15007848</v>
          </cell>
          <cell r="B79" t="str">
            <v>庄 治立</v>
          </cell>
          <cell r="C79" t="str">
            <v>Zhuang Zhili</v>
          </cell>
          <cell r="D79">
            <v>3</v>
          </cell>
          <cell r="E79">
            <v>27</v>
          </cell>
          <cell r="F79">
            <v>99.583333333333329</v>
          </cell>
          <cell r="G79">
            <v>69.708333333333329</v>
          </cell>
          <cell r="H79">
            <v>96.708333333333329</v>
          </cell>
          <cell r="I79">
            <v>3</v>
          </cell>
          <cell r="J79">
            <v>0.01</v>
          </cell>
          <cell r="K79">
            <v>4976</v>
          </cell>
          <cell r="L79">
            <v>5025.76</v>
          </cell>
        </row>
        <row r="80">
          <cell r="A80">
            <v>15013943</v>
          </cell>
          <cell r="B80" t="str">
            <v>刘 健</v>
          </cell>
          <cell r="C80" t="str">
            <v>Liu Jian</v>
          </cell>
          <cell r="D80">
            <v>3</v>
          </cell>
          <cell r="E80">
            <v>27</v>
          </cell>
          <cell r="F80">
            <v>99.583333333333329</v>
          </cell>
          <cell r="G80">
            <v>69.708333333333329</v>
          </cell>
          <cell r="H80">
            <v>96.708333333333329</v>
          </cell>
          <cell r="I80">
            <v>3</v>
          </cell>
          <cell r="J80">
            <v>0.01</v>
          </cell>
          <cell r="K80">
            <v>4898</v>
          </cell>
          <cell r="L80">
            <v>4946.9800000000005</v>
          </cell>
        </row>
        <row r="81">
          <cell r="A81">
            <v>15014393</v>
          </cell>
          <cell r="B81" t="str">
            <v>林 春</v>
          </cell>
          <cell r="C81" t="str">
            <v>Lin Chun</v>
          </cell>
          <cell r="D81">
            <v>3</v>
          </cell>
          <cell r="E81">
            <v>27</v>
          </cell>
          <cell r="F81">
            <v>99.583333333333329</v>
          </cell>
          <cell r="G81">
            <v>69.708333333333329</v>
          </cell>
          <cell r="H81">
            <v>96.708333333333329</v>
          </cell>
          <cell r="I81">
            <v>3</v>
          </cell>
          <cell r="J81">
            <v>2.5000000000000001E-2</v>
          </cell>
          <cell r="K81">
            <v>4804</v>
          </cell>
          <cell r="L81">
            <v>4924.0999999999995</v>
          </cell>
        </row>
        <row r="82">
          <cell r="A82">
            <v>15015062</v>
          </cell>
          <cell r="B82" t="str">
            <v>朱 道兴</v>
          </cell>
          <cell r="C82" t="str">
            <v>Zhu Daoxing</v>
          </cell>
          <cell r="D82">
            <v>3</v>
          </cell>
          <cell r="E82">
            <v>27</v>
          </cell>
          <cell r="F82">
            <v>99.583333333333329</v>
          </cell>
          <cell r="G82">
            <v>69.708333333333329</v>
          </cell>
          <cell r="H82">
            <v>96.708333333333329</v>
          </cell>
          <cell r="I82">
            <v>3</v>
          </cell>
          <cell r="J82">
            <v>0.01</v>
          </cell>
          <cell r="K82">
            <v>4798</v>
          </cell>
          <cell r="L82">
            <v>4845.9800000000005</v>
          </cell>
        </row>
        <row r="83">
          <cell r="A83">
            <v>15014839</v>
          </cell>
          <cell r="B83" t="str">
            <v>王 平</v>
          </cell>
          <cell r="C83" t="str">
            <v>Wang Ping</v>
          </cell>
          <cell r="D83">
            <v>3</v>
          </cell>
          <cell r="E83">
            <v>27</v>
          </cell>
          <cell r="F83">
            <v>99.583333333333329</v>
          </cell>
          <cell r="G83">
            <v>69.708333333333329</v>
          </cell>
          <cell r="H83">
            <v>96.708333333333329</v>
          </cell>
          <cell r="I83">
            <v>3</v>
          </cell>
          <cell r="J83">
            <v>0.01</v>
          </cell>
          <cell r="K83">
            <v>4795</v>
          </cell>
          <cell r="L83">
            <v>4842.95</v>
          </cell>
        </row>
        <row r="84">
          <cell r="A84">
            <v>15009209</v>
          </cell>
          <cell r="B84" t="str">
            <v>董 洪青</v>
          </cell>
          <cell r="C84" t="str">
            <v>Dong Hongqing</v>
          </cell>
          <cell r="D84">
            <v>3</v>
          </cell>
          <cell r="E84">
            <v>27</v>
          </cell>
          <cell r="F84">
            <v>99.583333333333329</v>
          </cell>
          <cell r="G84">
            <v>69.708333333333329</v>
          </cell>
          <cell r="H84">
            <v>96.708333333333329</v>
          </cell>
          <cell r="I84">
            <v>3</v>
          </cell>
          <cell r="J84">
            <v>2.5000000000000001E-2</v>
          </cell>
          <cell r="K84">
            <v>4618</v>
          </cell>
          <cell r="L84">
            <v>4733.45</v>
          </cell>
        </row>
        <row r="85">
          <cell r="A85">
            <v>15016411</v>
          </cell>
          <cell r="B85" t="str">
            <v>谢 静红</v>
          </cell>
          <cell r="C85" t="str">
            <v>Xie Jinghong</v>
          </cell>
          <cell r="D85">
            <v>3</v>
          </cell>
          <cell r="E85">
            <v>27</v>
          </cell>
          <cell r="F85">
            <v>99.583333333333329</v>
          </cell>
          <cell r="G85">
            <v>69.708333333333329</v>
          </cell>
          <cell r="H85">
            <v>96.708333333333329</v>
          </cell>
          <cell r="I85">
            <v>3</v>
          </cell>
          <cell r="J85">
            <v>0.01</v>
          </cell>
          <cell r="K85">
            <v>4611</v>
          </cell>
          <cell r="L85">
            <v>4657.1099999999997</v>
          </cell>
        </row>
        <row r="86">
          <cell r="A86">
            <v>15016380</v>
          </cell>
          <cell r="B86" t="str">
            <v>袁 雷芹</v>
          </cell>
          <cell r="C86" t="str">
            <v>Yuan Leiqin</v>
          </cell>
          <cell r="D86">
            <v>3</v>
          </cell>
          <cell r="E86">
            <v>27</v>
          </cell>
          <cell r="F86">
            <v>99.583333333333329</v>
          </cell>
          <cell r="G86">
            <v>69.708333333333329</v>
          </cell>
          <cell r="H86">
            <v>96.708333333333329</v>
          </cell>
          <cell r="I86">
            <v>3</v>
          </cell>
          <cell r="J86">
            <v>0.01</v>
          </cell>
          <cell r="K86">
            <v>4609</v>
          </cell>
          <cell r="L86">
            <v>4655.09</v>
          </cell>
        </row>
        <row r="87">
          <cell r="A87">
            <v>15012270</v>
          </cell>
          <cell r="B87" t="str">
            <v>熊 兰英</v>
          </cell>
          <cell r="C87" t="str">
            <v>Xiong Lanying</v>
          </cell>
          <cell r="D87">
            <v>3</v>
          </cell>
          <cell r="E87">
            <v>27</v>
          </cell>
          <cell r="F87">
            <v>99.583333333333329</v>
          </cell>
          <cell r="G87">
            <v>69.708333333333329</v>
          </cell>
          <cell r="H87">
            <v>96.708333333333329</v>
          </cell>
          <cell r="I87">
            <v>3</v>
          </cell>
          <cell r="J87">
            <v>2.5000000000000001E-2</v>
          </cell>
          <cell r="K87">
            <v>4504</v>
          </cell>
          <cell r="L87">
            <v>4616.5999999999995</v>
          </cell>
        </row>
        <row r="88">
          <cell r="A88">
            <v>15016588</v>
          </cell>
          <cell r="B88" t="str">
            <v>周 宗亮</v>
          </cell>
          <cell r="C88" t="str">
            <v>Zhou Zongliang</v>
          </cell>
          <cell r="D88">
            <v>3</v>
          </cell>
          <cell r="E88">
            <v>27</v>
          </cell>
          <cell r="F88">
            <v>99.166666666666671</v>
          </cell>
          <cell r="G88">
            <v>69.416666666666671</v>
          </cell>
          <cell r="H88">
            <v>96.416666666666671</v>
          </cell>
          <cell r="I88">
            <v>3</v>
          </cell>
          <cell r="J88">
            <v>2.5000000000000001E-2</v>
          </cell>
          <cell r="K88">
            <v>5849</v>
          </cell>
          <cell r="L88">
            <v>5995.2249999999995</v>
          </cell>
        </row>
        <row r="89">
          <cell r="A89">
            <v>15018308</v>
          </cell>
          <cell r="B89" t="str">
            <v>赵 刚强</v>
          </cell>
          <cell r="C89" t="str">
            <v>Zhao Gangqiang</v>
          </cell>
          <cell r="D89">
            <v>3</v>
          </cell>
          <cell r="E89">
            <v>27</v>
          </cell>
          <cell r="F89">
            <v>99.166666666666671</v>
          </cell>
          <cell r="G89">
            <v>69.416666666666671</v>
          </cell>
          <cell r="H89">
            <v>96.416666666666671</v>
          </cell>
          <cell r="I89">
            <v>3</v>
          </cell>
          <cell r="J89">
            <v>2.5000000000000001E-2</v>
          </cell>
          <cell r="K89">
            <v>5024</v>
          </cell>
          <cell r="L89">
            <v>5149.5999999999995</v>
          </cell>
        </row>
        <row r="90">
          <cell r="A90">
            <v>15012524</v>
          </cell>
          <cell r="B90" t="str">
            <v>陈 红余</v>
          </cell>
          <cell r="C90" t="str">
            <v>Chen Hongyu</v>
          </cell>
          <cell r="D90">
            <v>3</v>
          </cell>
          <cell r="E90">
            <v>27</v>
          </cell>
          <cell r="F90">
            <v>99.166666666666671</v>
          </cell>
          <cell r="G90">
            <v>69.416666666666671</v>
          </cell>
          <cell r="H90">
            <v>96.416666666666671</v>
          </cell>
          <cell r="I90">
            <v>3</v>
          </cell>
          <cell r="J90">
            <v>2.5000000000000001E-2</v>
          </cell>
          <cell r="K90">
            <v>4493</v>
          </cell>
          <cell r="L90">
            <v>4605.3249999999998</v>
          </cell>
        </row>
        <row r="91">
          <cell r="A91">
            <v>15001420</v>
          </cell>
          <cell r="B91" t="str">
            <v>毕 波</v>
          </cell>
          <cell r="C91" t="str">
            <v>Bi Bo</v>
          </cell>
          <cell r="D91">
            <v>3</v>
          </cell>
          <cell r="E91">
            <v>27</v>
          </cell>
          <cell r="F91">
            <v>98.75</v>
          </cell>
          <cell r="G91">
            <v>69.125</v>
          </cell>
          <cell r="H91">
            <v>96.125</v>
          </cell>
          <cell r="I91">
            <v>4</v>
          </cell>
          <cell r="J91">
            <v>0.04</v>
          </cell>
          <cell r="K91">
            <v>9573</v>
          </cell>
          <cell r="L91">
            <v>9955.92</v>
          </cell>
        </row>
        <row r="92">
          <cell r="A92">
            <v>15004870</v>
          </cell>
          <cell r="B92" t="str">
            <v>薛 礼银</v>
          </cell>
          <cell r="C92" t="str">
            <v>Xue Liyin</v>
          </cell>
          <cell r="D92">
            <v>3</v>
          </cell>
          <cell r="E92">
            <v>27</v>
          </cell>
          <cell r="F92">
            <v>98.75</v>
          </cell>
          <cell r="G92">
            <v>69.125</v>
          </cell>
          <cell r="H92">
            <v>96.125</v>
          </cell>
          <cell r="I92">
            <v>3</v>
          </cell>
          <cell r="J92">
            <v>2.5000000000000001E-2</v>
          </cell>
          <cell r="K92">
            <v>5964</v>
          </cell>
          <cell r="L92">
            <v>6113.0999999999995</v>
          </cell>
        </row>
        <row r="93">
          <cell r="A93">
            <v>15008335</v>
          </cell>
          <cell r="B93" t="str">
            <v>王 立</v>
          </cell>
          <cell r="C93" t="str">
            <v>Wang Li</v>
          </cell>
          <cell r="D93">
            <v>3</v>
          </cell>
          <cell r="E93">
            <v>27</v>
          </cell>
          <cell r="F93">
            <v>98.333333333333329</v>
          </cell>
          <cell r="G93">
            <v>68.833333333333329</v>
          </cell>
          <cell r="H93">
            <v>95.833333333333329</v>
          </cell>
          <cell r="I93">
            <v>3</v>
          </cell>
          <cell r="J93">
            <v>2.5000000000000001E-2</v>
          </cell>
          <cell r="K93">
            <v>5170</v>
          </cell>
          <cell r="L93">
            <v>5299.2499999999991</v>
          </cell>
        </row>
        <row r="94">
          <cell r="A94">
            <v>1721010</v>
          </cell>
          <cell r="B94" t="str">
            <v>陈 欣瑞</v>
          </cell>
          <cell r="C94" t="str">
            <v>Chen Xinrui</v>
          </cell>
          <cell r="D94">
            <v>3</v>
          </cell>
          <cell r="E94">
            <v>27</v>
          </cell>
          <cell r="F94">
            <v>97.5</v>
          </cell>
          <cell r="G94">
            <v>68.25</v>
          </cell>
          <cell r="H94">
            <v>95.25</v>
          </cell>
          <cell r="I94">
            <v>3</v>
          </cell>
          <cell r="J94">
            <v>0.03</v>
          </cell>
          <cell r="K94">
            <v>4593</v>
          </cell>
          <cell r="L94">
            <v>4730.79</v>
          </cell>
        </row>
        <row r="95">
          <cell r="A95">
            <v>15002856</v>
          </cell>
          <cell r="B95" t="str">
            <v>朱 恺</v>
          </cell>
          <cell r="C95" t="str">
            <v>Zhu Kai</v>
          </cell>
          <cell r="D95">
            <v>3</v>
          </cell>
          <cell r="E95">
            <v>27</v>
          </cell>
          <cell r="F95">
            <v>96.666666666666671</v>
          </cell>
          <cell r="G95">
            <v>67.666666666666671</v>
          </cell>
          <cell r="H95">
            <v>94.666666666666671</v>
          </cell>
          <cell r="I95">
            <v>3</v>
          </cell>
          <cell r="J95">
            <v>2.5000000000000001E-2</v>
          </cell>
          <cell r="K95">
            <v>6902</v>
          </cell>
          <cell r="L95">
            <v>7074.5499999999993</v>
          </cell>
        </row>
        <row r="96">
          <cell r="A96">
            <v>15001961</v>
          </cell>
          <cell r="B96" t="str">
            <v>李 二凯</v>
          </cell>
          <cell r="C96" t="str">
            <v>Li Erkai</v>
          </cell>
          <cell r="D96">
            <v>3</v>
          </cell>
          <cell r="E96">
            <v>27</v>
          </cell>
          <cell r="F96">
            <v>95.416666666666671</v>
          </cell>
          <cell r="G96">
            <v>66.791666666666671</v>
          </cell>
          <cell r="H96">
            <v>93.791666666666671</v>
          </cell>
          <cell r="I96">
            <v>3</v>
          </cell>
          <cell r="J96">
            <v>0.01</v>
          </cell>
          <cell r="K96">
            <v>6490</v>
          </cell>
          <cell r="L96">
            <v>6554.9</v>
          </cell>
        </row>
        <row r="97">
          <cell r="A97">
            <v>15002906</v>
          </cell>
          <cell r="B97" t="str">
            <v>曹 文浩</v>
          </cell>
          <cell r="C97" t="str">
            <v>Cao Wenhao</v>
          </cell>
          <cell r="D97">
            <v>3</v>
          </cell>
          <cell r="E97">
            <v>27</v>
          </cell>
          <cell r="F97">
            <v>94.166666666666671</v>
          </cell>
          <cell r="G97">
            <v>65.916666666666671</v>
          </cell>
          <cell r="H97">
            <v>92.916666666666671</v>
          </cell>
          <cell r="I97">
            <v>3</v>
          </cell>
          <cell r="J97">
            <v>2.5000000000000001E-2</v>
          </cell>
          <cell r="K97">
            <v>6074</v>
          </cell>
          <cell r="L97">
            <v>6225.8499999999995</v>
          </cell>
        </row>
        <row r="98">
          <cell r="A98">
            <v>15016902</v>
          </cell>
          <cell r="B98" t="str">
            <v>王 瑞</v>
          </cell>
          <cell r="C98" t="str">
            <v>Wang Rui</v>
          </cell>
          <cell r="D98">
            <v>3</v>
          </cell>
          <cell r="E98">
            <v>27</v>
          </cell>
          <cell r="F98">
            <v>92.5</v>
          </cell>
          <cell r="G98">
            <v>64.75</v>
          </cell>
          <cell r="H98">
            <v>91.75</v>
          </cell>
          <cell r="I98">
            <v>3</v>
          </cell>
          <cell r="J98">
            <v>0.01</v>
          </cell>
          <cell r="K98">
            <v>5744</v>
          </cell>
          <cell r="L98">
            <v>5801.44</v>
          </cell>
          <cell r="M98" t="str">
            <v>书面警告</v>
          </cell>
        </row>
        <row r="99">
          <cell r="A99">
            <v>15001454</v>
          </cell>
          <cell r="B99" t="str">
            <v>张 荣政</v>
          </cell>
          <cell r="C99" t="str">
            <v>Zhang Rongzheng</v>
          </cell>
          <cell r="D99">
            <v>2</v>
          </cell>
          <cell r="E99">
            <v>18</v>
          </cell>
          <cell r="F99">
            <v>103.33333333333333</v>
          </cell>
          <cell r="G99">
            <v>72.333333333333329</v>
          </cell>
          <cell r="H99">
            <v>90.333333333333329</v>
          </cell>
          <cell r="I99">
            <v>3</v>
          </cell>
          <cell r="J99">
            <v>2.5000000000000001E-2</v>
          </cell>
          <cell r="K99">
            <v>6750</v>
          </cell>
          <cell r="L99">
            <v>6918.7499999999991</v>
          </cell>
        </row>
        <row r="100">
          <cell r="A100">
            <v>15010149</v>
          </cell>
          <cell r="B100" t="str">
            <v>冯 伟聪</v>
          </cell>
          <cell r="C100" t="str">
            <v>Feng Weicong</v>
          </cell>
          <cell r="D100">
            <v>2</v>
          </cell>
          <cell r="E100">
            <v>18</v>
          </cell>
          <cell r="F100">
            <v>102.91666666666667</v>
          </cell>
          <cell r="G100">
            <v>72.041666666666671</v>
          </cell>
          <cell r="H100">
            <v>90.041666666666671</v>
          </cell>
          <cell r="I100">
            <v>3</v>
          </cell>
          <cell r="J100">
            <v>0.03</v>
          </cell>
          <cell r="K100">
            <v>5730</v>
          </cell>
          <cell r="L100">
            <v>5901.9000000000005</v>
          </cell>
        </row>
        <row r="101">
          <cell r="A101">
            <v>15012435</v>
          </cell>
          <cell r="B101" t="str">
            <v>王 国刘</v>
          </cell>
          <cell r="C101" t="str">
            <v>Wang Guoliu</v>
          </cell>
          <cell r="D101">
            <v>2</v>
          </cell>
          <cell r="E101">
            <v>18</v>
          </cell>
          <cell r="F101">
            <v>102.08333333333333</v>
          </cell>
          <cell r="G101">
            <v>71.458333333333329</v>
          </cell>
          <cell r="H101">
            <v>89.458333333333329</v>
          </cell>
          <cell r="I101">
            <v>4</v>
          </cell>
          <cell r="J101">
            <v>4.4999999999999998E-2</v>
          </cell>
          <cell r="K101">
            <v>6173</v>
          </cell>
          <cell r="L101">
            <v>6450.7849999999999</v>
          </cell>
        </row>
        <row r="102">
          <cell r="A102">
            <v>15013200</v>
          </cell>
          <cell r="B102" t="str">
            <v>赵 倩</v>
          </cell>
          <cell r="C102" t="str">
            <v>Zhao Qian</v>
          </cell>
          <cell r="D102">
            <v>2</v>
          </cell>
          <cell r="E102">
            <v>18</v>
          </cell>
          <cell r="F102">
            <v>101.66666666666667</v>
          </cell>
          <cell r="G102">
            <v>71.166666666666671</v>
          </cell>
          <cell r="H102">
            <v>89.166666666666671</v>
          </cell>
          <cell r="I102">
            <v>3</v>
          </cell>
          <cell r="J102">
            <v>2.5000000000000001E-2</v>
          </cell>
          <cell r="K102">
            <v>4667</v>
          </cell>
          <cell r="L102">
            <v>4783.6749999999993</v>
          </cell>
        </row>
        <row r="103">
          <cell r="A103">
            <v>15014356</v>
          </cell>
          <cell r="B103" t="str">
            <v>严 庆亮</v>
          </cell>
          <cell r="C103" t="str">
            <v>Yan Qingliang</v>
          </cell>
          <cell r="D103">
            <v>2</v>
          </cell>
          <cell r="E103">
            <v>18</v>
          </cell>
          <cell r="F103">
            <v>101.66666666666667</v>
          </cell>
          <cell r="G103">
            <v>71.166666666666671</v>
          </cell>
          <cell r="H103">
            <v>89.166666666666671</v>
          </cell>
          <cell r="I103">
            <v>3</v>
          </cell>
          <cell r="J103">
            <v>2.5000000000000001E-2</v>
          </cell>
          <cell r="K103">
            <v>4649</v>
          </cell>
          <cell r="L103">
            <v>4765.2249999999995</v>
          </cell>
        </row>
        <row r="104">
          <cell r="A104">
            <v>15001312</v>
          </cell>
          <cell r="B104" t="str">
            <v>王 国伟</v>
          </cell>
          <cell r="C104" t="str">
            <v>Wang Guowei</v>
          </cell>
          <cell r="D104">
            <v>2</v>
          </cell>
          <cell r="E104">
            <v>18</v>
          </cell>
          <cell r="F104">
            <v>101.25</v>
          </cell>
          <cell r="G104">
            <v>70.875</v>
          </cell>
          <cell r="H104">
            <v>88.875</v>
          </cell>
          <cell r="I104">
            <v>3</v>
          </cell>
          <cell r="J104">
            <v>2.5000000000000001E-2</v>
          </cell>
          <cell r="K104">
            <v>7911</v>
          </cell>
          <cell r="L104">
            <v>8108.7749999999996</v>
          </cell>
        </row>
        <row r="105">
          <cell r="A105">
            <v>15003349</v>
          </cell>
          <cell r="B105" t="str">
            <v>陆 牛</v>
          </cell>
          <cell r="C105" t="str">
            <v>Lu Niu</v>
          </cell>
          <cell r="D105">
            <v>2</v>
          </cell>
          <cell r="E105">
            <v>18</v>
          </cell>
          <cell r="F105">
            <v>101.25</v>
          </cell>
          <cell r="G105">
            <v>70.875</v>
          </cell>
          <cell r="H105">
            <v>88.875</v>
          </cell>
          <cell r="I105">
            <v>3</v>
          </cell>
          <cell r="J105">
            <v>2.5000000000000001E-2</v>
          </cell>
          <cell r="K105">
            <v>5401</v>
          </cell>
          <cell r="L105">
            <v>5536.0249999999996</v>
          </cell>
        </row>
        <row r="106">
          <cell r="A106">
            <v>15004713</v>
          </cell>
          <cell r="B106" t="str">
            <v>顾 春芹</v>
          </cell>
          <cell r="C106" t="str">
            <v>Gu Chunqin</v>
          </cell>
          <cell r="D106">
            <v>2</v>
          </cell>
          <cell r="E106">
            <v>18</v>
          </cell>
          <cell r="F106">
            <v>101.25</v>
          </cell>
          <cell r="G106">
            <v>70.875</v>
          </cell>
          <cell r="H106">
            <v>88.875</v>
          </cell>
          <cell r="I106">
            <v>3</v>
          </cell>
          <cell r="J106">
            <v>2.5000000000000001E-2</v>
          </cell>
          <cell r="K106">
            <v>4991</v>
          </cell>
          <cell r="L106">
            <v>5115.7749999999996</v>
          </cell>
        </row>
        <row r="107">
          <cell r="A107">
            <v>15008899</v>
          </cell>
          <cell r="B107" t="str">
            <v>刘 巧云</v>
          </cell>
          <cell r="C107" t="str">
            <v>Liu Qiaoyun</v>
          </cell>
          <cell r="D107">
            <v>2</v>
          </cell>
          <cell r="E107">
            <v>18</v>
          </cell>
          <cell r="F107">
            <v>101.25</v>
          </cell>
          <cell r="G107">
            <v>70.875</v>
          </cell>
          <cell r="H107">
            <v>88.875</v>
          </cell>
          <cell r="I107">
            <v>3</v>
          </cell>
          <cell r="J107">
            <v>0.01</v>
          </cell>
          <cell r="K107">
            <v>4668</v>
          </cell>
          <cell r="L107">
            <v>4714.68</v>
          </cell>
        </row>
        <row r="108">
          <cell r="A108">
            <v>15007182</v>
          </cell>
          <cell r="B108" t="str">
            <v>赵 高飞</v>
          </cell>
          <cell r="C108" t="str">
            <v>Zhao Gaofei</v>
          </cell>
          <cell r="D108">
            <v>2</v>
          </cell>
          <cell r="E108">
            <v>18</v>
          </cell>
          <cell r="F108">
            <v>101.25</v>
          </cell>
          <cell r="G108">
            <v>70.875</v>
          </cell>
          <cell r="H108">
            <v>88.875</v>
          </cell>
          <cell r="I108">
            <v>3</v>
          </cell>
          <cell r="J108">
            <v>0</v>
          </cell>
          <cell r="K108">
            <v>4598</v>
          </cell>
          <cell r="L108">
            <v>4598</v>
          </cell>
        </row>
        <row r="109">
          <cell r="A109">
            <v>15012451</v>
          </cell>
          <cell r="B109" t="str">
            <v>陈 露露</v>
          </cell>
          <cell r="C109" t="str">
            <v>Chen Lulu</v>
          </cell>
          <cell r="D109">
            <v>2</v>
          </cell>
          <cell r="E109">
            <v>18</v>
          </cell>
          <cell r="F109">
            <v>101.25</v>
          </cell>
          <cell r="G109">
            <v>70.875</v>
          </cell>
          <cell r="H109">
            <v>88.875</v>
          </cell>
          <cell r="I109">
            <v>3</v>
          </cell>
          <cell r="J109">
            <v>2.5000000000000001E-2</v>
          </cell>
          <cell r="K109">
            <v>4416</v>
          </cell>
          <cell r="L109">
            <v>4526.3999999999996</v>
          </cell>
        </row>
        <row r="110">
          <cell r="A110">
            <v>15016242</v>
          </cell>
          <cell r="B110" t="str">
            <v>李 世勇</v>
          </cell>
          <cell r="C110" t="str">
            <v>Li Shiyong</v>
          </cell>
          <cell r="D110">
            <v>2</v>
          </cell>
          <cell r="E110">
            <v>18</v>
          </cell>
          <cell r="F110">
            <v>100.83333333333333</v>
          </cell>
          <cell r="G110">
            <v>70.583333333333329</v>
          </cell>
          <cell r="H110">
            <v>88.583333333333329</v>
          </cell>
          <cell r="I110">
            <v>3</v>
          </cell>
          <cell r="J110">
            <v>2.5000000000000001E-2</v>
          </cell>
          <cell r="K110">
            <v>5366</v>
          </cell>
          <cell r="L110">
            <v>5500.15</v>
          </cell>
        </row>
        <row r="111">
          <cell r="A111">
            <v>15001392</v>
          </cell>
          <cell r="B111" t="str">
            <v>曹 永春</v>
          </cell>
          <cell r="C111" t="str">
            <v>Cao Yongchun</v>
          </cell>
          <cell r="D111">
            <v>2</v>
          </cell>
          <cell r="E111">
            <v>18</v>
          </cell>
          <cell r="F111">
            <v>100.83333333333333</v>
          </cell>
          <cell r="G111">
            <v>70.583333333333329</v>
          </cell>
          <cell r="H111">
            <v>88.583333333333329</v>
          </cell>
          <cell r="I111">
            <v>3</v>
          </cell>
          <cell r="J111">
            <v>0.01</v>
          </cell>
          <cell r="K111">
            <v>5091</v>
          </cell>
          <cell r="L111">
            <v>5141.91</v>
          </cell>
        </row>
        <row r="112">
          <cell r="A112">
            <v>15020063</v>
          </cell>
          <cell r="B112" t="str">
            <v>石 高举</v>
          </cell>
          <cell r="C112" t="str">
            <v>Shi Gaoju</v>
          </cell>
          <cell r="D112">
            <v>2</v>
          </cell>
          <cell r="E112">
            <v>18</v>
          </cell>
          <cell r="F112">
            <v>100.83333333333333</v>
          </cell>
          <cell r="G112">
            <v>70.583333333333329</v>
          </cell>
          <cell r="H112">
            <v>88.583333333333329</v>
          </cell>
          <cell r="I112">
            <v>3</v>
          </cell>
          <cell r="J112">
            <v>2.5000000000000001E-2</v>
          </cell>
          <cell r="K112">
            <v>5010</v>
          </cell>
          <cell r="L112">
            <v>5135.25</v>
          </cell>
        </row>
        <row r="113">
          <cell r="A113">
            <v>15018376</v>
          </cell>
          <cell r="B113" t="str">
            <v>刘 巍伟</v>
          </cell>
          <cell r="C113" t="str">
            <v>Liu Weiwei</v>
          </cell>
          <cell r="D113">
            <v>2</v>
          </cell>
          <cell r="E113">
            <v>18</v>
          </cell>
          <cell r="F113">
            <v>100.83333333333333</v>
          </cell>
          <cell r="G113">
            <v>70.583333333333329</v>
          </cell>
          <cell r="H113">
            <v>88.583333333333329</v>
          </cell>
          <cell r="I113">
            <v>3</v>
          </cell>
          <cell r="J113">
            <v>2.5000000000000001E-2</v>
          </cell>
          <cell r="K113">
            <v>5001</v>
          </cell>
          <cell r="L113">
            <v>5126.0249999999996</v>
          </cell>
        </row>
        <row r="114">
          <cell r="A114">
            <v>15015656</v>
          </cell>
          <cell r="B114" t="str">
            <v>戴 伟</v>
          </cell>
          <cell r="C114" t="str">
            <v>Dai Wei</v>
          </cell>
          <cell r="D114">
            <v>2</v>
          </cell>
          <cell r="E114">
            <v>18</v>
          </cell>
          <cell r="F114">
            <v>100.41666666666667</v>
          </cell>
          <cell r="G114">
            <v>70.291666666666671</v>
          </cell>
          <cell r="H114">
            <v>88.291666666666671</v>
          </cell>
          <cell r="I114">
            <v>3</v>
          </cell>
          <cell r="J114">
            <v>2.5000000000000001E-2</v>
          </cell>
          <cell r="K114">
            <v>5170</v>
          </cell>
          <cell r="L114">
            <v>5299.2499999999991</v>
          </cell>
        </row>
        <row r="115">
          <cell r="A115">
            <v>15020017</v>
          </cell>
          <cell r="B115" t="str">
            <v>周 飞鹏</v>
          </cell>
          <cell r="C115" t="str">
            <v>Zhou Feipeng</v>
          </cell>
          <cell r="D115">
            <v>2</v>
          </cell>
          <cell r="E115">
            <v>18</v>
          </cell>
          <cell r="F115">
            <v>100.41666666666667</v>
          </cell>
          <cell r="G115">
            <v>70.291666666666671</v>
          </cell>
          <cell r="H115">
            <v>88.291666666666671</v>
          </cell>
          <cell r="I115">
            <v>3</v>
          </cell>
          <cell r="J115">
            <v>2.5000000000000001E-2</v>
          </cell>
          <cell r="K115">
            <v>5066</v>
          </cell>
          <cell r="L115">
            <v>5192.6499999999996</v>
          </cell>
        </row>
        <row r="116">
          <cell r="A116">
            <v>15017362</v>
          </cell>
          <cell r="B116" t="str">
            <v>张 露</v>
          </cell>
          <cell r="C116" t="str">
            <v>Zhang Lu</v>
          </cell>
          <cell r="D116">
            <v>2</v>
          </cell>
          <cell r="E116">
            <v>18</v>
          </cell>
          <cell r="F116">
            <v>100.41666666666667</v>
          </cell>
          <cell r="G116">
            <v>70.291666666666671</v>
          </cell>
          <cell r="H116">
            <v>88.291666666666671</v>
          </cell>
          <cell r="I116">
            <v>3</v>
          </cell>
          <cell r="J116">
            <v>0.01</v>
          </cell>
          <cell r="K116">
            <v>5013</v>
          </cell>
          <cell r="L116">
            <v>5063.13</v>
          </cell>
        </row>
        <row r="117">
          <cell r="A117">
            <v>15001422</v>
          </cell>
          <cell r="B117" t="str">
            <v>王 余刚</v>
          </cell>
          <cell r="C117" t="str">
            <v>Wang Yugang</v>
          </cell>
          <cell r="D117">
            <v>2</v>
          </cell>
          <cell r="E117">
            <v>18</v>
          </cell>
          <cell r="F117">
            <v>100</v>
          </cell>
          <cell r="G117">
            <v>70</v>
          </cell>
          <cell r="H117">
            <v>88</v>
          </cell>
          <cell r="I117">
            <v>3</v>
          </cell>
          <cell r="J117">
            <v>2.5000000000000001E-2</v>
          </cell>
          <cell r="K117">
            <v>10380</v>
          </cell>
          <cell r="L117">
            <v>10440</v>
          </cell>
        </row>
        <row r="118">
          <cell r="A118">
            <v>15020122</v>
          </cell>
          <cell r="B118" t="str">
            <v>闫 茂光</v>
          </cell>
          <cell r="C118" t="str">
            <v>Yan Maoguang</v>
          </cell>
          <cell r="D118">
            <v>2</v>
          </cell>
          <cell r="E118">
            <v>18</v>
          </cell>
          <cell r="F118">
            <v>100</v>
          </cell>
          <cell r="G118">
            <v>70</v>
          </cell>
          <cell r="H118">
            <v>88</v>
          </cell>
          <cell r="I118">
            <v>5</v>
          </cell>
          <cell r="J118">
            <v>7.0000000000000007E-2</v>
          </cell>
          <cell r="K118">
            <v>6602</v>
          </cell>
          <cell r="L118">
            <v>7064.14</v>
          </cell>
        </row>
        <row r="119">
          <cell r="A119">
            <v>15000223</v>
          </cell>
          <cell r="B119" t="str">
            <v>居 阳</v>
          </cell>
          <cell r="C119" t="str">
            <v>Ju Yang</v>
          </cell>
          <cell r="D119">
            <v>2</v>
          </cell>
          <cell r="E119">
            <v>18</v>
          </cell>
          <cell r="F119">
            <v>100</v>
          </cell>
          <cell r="G119">
            <v>70</v>
          </cell>
          <cell r="H119">
            <v>88</v>
          </cell>
          <cell r="I119">
            <v>3</v>
          </cell>
          <cell r="J119">
            <v>2.5000000000000001E-2</v>
          </cell>
          <cell r="K119">
            <v>5946</v>
          </cell>
          <cell r="L119">
            <v>6094.65</v>
          </cell>
        </row>
        <row r="120">
          <cell r="A120">
            <v>15003305</v>
          </cell>
          <cell r="B120" t="str">
            <v>谢 宗雷</v>
          </cell>
          <cell r="C120" t="str">
            <v>Xie Zonglei</v>
          </cell>
          <cell r="D120">
            <v>2</v>
          </cell>
          <cell r="E120">
            <v>18</v>
          </cell>
          <cell r="F120">
            <v>100</v>
          </cell>
          <cell r="G120">
            <v>70</v>
          </cell>
          <cell r="H120">
            <v>88</v>
          </cell>
          <cell r="I120">
            <v>3</v>
          </cell>
          <cell r="J120">
            <v>2.5000000000000001E-2</v>
          </cell>
          <cell r="K120">
            <v>5821</v>
          </cell>
          <cell r="L120">
            <v>5966.5249999999996</v>
          </cell>
        </row>
        <row r="121">
          <cell r="A121">
            <v>15005428</v>
          </cell>
          <cell r="B121" t="str">
            <v>王 伟</v>
          </cell>
          <cell r="C121" t="str">
            <v>Wang Wei</v>
          </cell>
          <cell r="D121">
            <v>2</v>
          </cell>
          <cell r="E121">
            <v>18</v>
          </cell>
          <cell r="F121">
            <v>100</v>
          </cell>
          <cell r="G121">
            <v>70</v>
          </cell>
          <cell r="H121">
            <v>88</v>
          </cell>
          <cell r="I121">
            <v>3</v>
          </cell>
          <cell r="J121">
            <v>2.5000000000000001E-2</v>
          </cell>
          <cell r="K121">
            <v>5440</v>
          </cell>
          <cell r="L121">
            <v>5575.9999999999991</v>
          </cell>
        </row>
        <row r="122">
          <cell r="A122">
            <v>15018812</v>
          </cell>
          <cell r="B122" t="str">
            <v>崔 家恒</v>
          </cell>
          <cell r="C122" t="str">
            <v>Cui Jiaheng</v>
          </cell>
          <cell r="D122">
            <v>2</v>
          </cell>
          <cell r="E122">
            <v>18</v>
          </cell>
          <cell r="F122">
            <v>100</v>
          </cell>
          <cell r="G122">
            <v>70</v>
          </cell>
          <cell r="H122">
            <v>88</v>
          </cell>
          <cell r="I122">
            <v>3</v>
          </cell>
          <cell r="J122">
            <v>2.5000000000000001E-2</v>
          </cell>
          <cell r="K122">
            <v>5271</v>
          </cell>
          <cell r="L122">
            <v>5402.7749999999996</v>
          </cell>
        </row>
        <row r="123">
          <cell r="A123">
            <v>15015182</v>
          </cell>
          <cell r="B123" t="str">
            <v>杨 永飞</v>
          </cell>
          <cell r="C123" t="str">
            <v>Yang Yongfei</v>
          </cell>
          <cell r="D123">
            <v>2</v>
          </cell>
          <cell r="E123">
            <v>18</v>
          </cell>
          <cell r="F123">
            <v>100</v>
          </cell>
          <cell r="G123">
            <v>70</v>
          </cell>
          <cell r="H123">
            <v>88</v>
          </cell>
          <cell r="I123">
            <v>3</v>
          </cell>
          <cell r="J123">
            <v>2.5000000000000001E-2</v>
          </cell>
          <cell r="K123">
            <v>5121</v>
          </cell>
          <cell r="L123">
            <v>5249.0249999999996</v>
          </cell>
        </row>
        <row r="124">
          <cell r="A124">
            <v>15016216</v>
          </cell>
          <cell r="B124" t="str">
            <v>陶 宝峰</v>
          </cell>
          <cell r="C124" t="str">
            <v>Tao Baofeng</v>
          </cell>
          <cell r="D124">
            <v>2</v>
          </cell>
          <cell r="E124">
            <v>18</v>
          </cell>
          <cell r="F124">
            <v>100</v>
          </cell>
          <cell r="G124">
            <v>70</v>
          </cell>
          <cell r="H124">
            <v>88</v>
          </cell>
          <cell r="I124">
            <v>3</v>
          </cell>
          <cell r="J124">
            <v>2.5000000000000001E-2</v>
          </cell>
          <cell r="K124">
            <v>5003</v>
          </cell>
          <cell r="L124">
            <v>5128.0749999999998</v>
          </cell>
        </row>
        <row r="125">
          <cell r="A125">
            <v>15017390</v>
          </cell>
          <cell r="B125" t="str">
            <v>谢 桂玲</v>
          </cell>
          <cell r="C125" t="str">
            <v>Xie Guiling</v>
          </cell>
          <cell r="D125">
            <v>2</v>
          </cell>
          <cell r="E125">
            <v>18</v>
          </cell>
          <cell r="F125">
            <v>100</v>
          </cell>
          <cell r="G125">
            <v>70</v>
          </cell>
          <cell r="H125">
            <v>88</v>
          </cell>
          <cell r="I125">
            <v>3</v>
          </cell>
          <cell r="J125">
            <v>2.5000000000000001E-2</v>
          </cell>
          <cell r="K125">
            <v>4996</v>
          </cell>
          <cell r="L125">
            <v>5120.8999999999996</v>
          </cell>
        </row>
        <row r="126">
          <cell r="A126">
            <v>15017366</v>
          </cell>
          <cell r="B126" t="str">
            <v>丁 强</v>
          </cell>
          <cell r="C126" t="str">
            <v>Ding Qiang</v>
          </cell>
          <cell r="D126">
            <v>2</v>
          </cell>
          <cell r="E126">
            <v>18</v>
          </cell>
          <cell r="F126">
            <v>100</v>
          </cell>
          <cell r="G126">
            <v>70</v>
          </cell>
          <cell r="H126">
            <v>88</v>
          </cell>
          <cell r="I126">
            <v>3</v>
          </cell>
          <cell r="J126">
            <v>2.5000000000000001E-2</v>
          </cell>
          <cell r="K126">
            <v>4912</v>
          </cell>
          <cell r="L126">
            <v>5034.7999999999993</v>
          </cell>
        </row>
        <row r="127">
          <cell r="A127">
            <v>15017756</v>
          </cell>
          <cell r="B127" t="str">
            <v>李 林</v>
          </cell>
          <cell r="C127" t="str">
            <v>Li Lin</v>
          </cell>
          <cell r="D127">
            <v>2</v>
          </cell>
          <cell r="E127">
            <v>18</v>
          </cell>
          <cell r="F127">
            <v>100</v>
          </cell>
          <cell r="G127">
            <v>70</v>
          </cell>
          <cell r="H127">
            <v>88</v>
          </cell>
          <cell r="I127">
            <v>3</v>
          </cell>
          <cell r="J127">
            <v>2.5000000000000001E-2</v>
          </cell>
          <cell r="K127">
            <v>4904</v>
          </cell>
          <cell r="L127">
            <v>5026.5999999999995</v>
          </cell>
        </row>
        <row r="128">
          <cell r="A128">
            <v>15013818</v>
          </cell>
          <cell r="B128" t="str">
            <v>杨 俊平</v>
          </cell>
          <cell r="C128" t="str">
            <v>Yang Junping</v>
          </cell>
          <cell r="D128">
            <v>2</v>
          </cell>
          <cell r="E128">
            <v>18</v>
          </cell>
          <cell r="F128">
            <v>100</v>
          </cell>
          <cell r="G128">
            <v>70</v>
          </cell>
          <cell r="H128">
            <v>88</v>
          </cell>
          <cell r="I128">
            <v>3</v>
          </cell>
          <cell r="J128">
            <v>0.01</v>
          </cell>
          <cell r="K128">
            <v>4718</v>
          </cell>
          <cell r="L128">
            <v>4765.18</v>
          </cell>
        </row>
        <row r="129">
          <cell r="A129">
            <v>15018390</v>
          </cell>
          <cell r="B129" t="str">
            <v>彭 俊</v>
          </cell>
          <cell r="C129" t="str">
            <v>Peng Jun</v>
          </cell>
          <cell r="D129">
            <v>2</v>
          </cell>
          <cell r="E129">
            <v>18</v>
          </cell>
          <cell r="F129">
            <v>100</v>
          </cell>
          <cell r="G129">
            <v>70</v>
          </cell>
          <cell r="H129">
            <v>88</v>
          </cell>
          <cell r="I129">
            <v>3</v>
          </cell>
          <cell r="J129">
            <v>0.01</v>
          </cell>
          <cell r="K129">
            <v>4675</v>
          </cell>
          <cell r="L129">
            <v>4721.75</v>
          </cell>
        </row>
        <row r="130">
          <cell r="A130">
            <v>15017229</v>
          </cell>
          <cell r="B130" t="str">
            <v>秦 冬梅</v>
          </cell>
          <cell r="C130" t="str">
            <v>Qin Dongmei</v>
          </cell>
          <cell r="D130">
            <v>2</v>
          </cell>
          <cell r="E130">
            <v>18</v>
          </cell>
          <cell r="F130">
            <v>100</v>
          </cell>
          <cell r="G130">
            <v>70</v>
          </cell>
          <cell r="H130">
            <v>88</v>
          </cell>
          <cell r="I130">
            <v>3</v>
          </cell>
          <cell r="J130">
            <v>0.01</v>
          </cell>
          <cell r="K130">
            <v>4598</v>
          </cell>
          <cell r="L130">
            <v>4643.9800000000005</v>
          </cell>
        </row>
        <row r="131">
          <cell r="A131">
            <v>15021601</v>
          </cell>
          <cell r="B131" t="str">
            <v>赵 盈利</v>
          </cell>
          <cell r="C131" t="str">
            <v>Zhao Yingli</v>
          </cell>
          <cell r="D131">
            <v>2</v>
          </cell>
          <cell r="E131">
            <v>18</v>
          </cell>
          <cell r="F131">
            <v>100</v>
          </cell>
          <cell r="G131">
            <v>70</v>
          </cell>
          <cell r="H131">
            <v>88</v>
          </cell>
          <cell r="I131">
            <v>3</v>
          </cell>
          <cell r="J131">
            <v>2.5000000000000001E-2</v>
          </cell>
          <cell r="K131">
            <v>4529</v>
          </cell>
          <cell r="L131">
            <v>4642.2249999999995</v>
          </cell>
        </row>
        <row r="132">
          <cell r="A132">
            <v>15017222</v>
          </cell>
          <cell r="B132" t="str">
            <v>李 爱军</v>
          </cell>
          <cell r="C132" t="str">
            <v>Li Aijun</v>
          </cell>
          <cell r="D132">
            <v>2</v>
          </cell>
          <cell r="E132">
            <v>18</v>
          </cell>
          <cell r="F132">
            <v>99.583333333333329</v>
          </cell>
          <cell r="G132">
            <v>69.708333333333329</v>
          </cell>
          <cell r="H132">
            <v>87.708333333333329</v>
          </cell>
          <cell r="I132">
            <v>3</v>
          </cell>
          <cell r="J132">
            <v>2.5000000000000001E-2</v>
          </cell>
          <cell r="K132">
            <v>5217</v>
          </cell>
          <cell r="L132">
            <v>5347.4249999999993</v>
          </cell>
        </row>
        <row r="133">
          <cell r="A133">
            <v>15014364</v>
          </cell>
          <cell r="B133" t="str">
            <v>朱 晓刚</v>
          </cell>
          <cell r="C133" t="str">
            <v>Zhu Xiaogang</v>
          </cell>
          <cell r="D133">
            <v>2</v>
          </cell>
          <cell r="E133">
            <v>18</v>
          </cell>
          <cell r="F133">
            <v>99.583333333333329</v>
          </cell>
          <cell r="G133">
            <v>69.708333333333329</v>
          </cell>
          <cell r="H133">
            <v>87.708333333333329</v>
          </cell>
          <cell r="I133">
            <v>3</v>
          </cell>
          <cell r="J133">
            <v>2.5000000000000001E-2</v>
          </cell>
          <cell r="K133">
            <v>5162</v>
          </cell>
          <cell r="L133">
            <v>5291.0499999999993</v>
          </cell>
        </row>
        <row r="134">
          <cell r="A134">
            <v>15018540</v>
          </cell>
          <cell r="B134" t="str">
            <v>刘 建华</v>
          </cell>
          <cell r="C134" t="str">
            <v>Liu Jianhua</v>
          </cell>
          <cell r="D134">
            <v>2</v>
          </cell>
          <cell r="E134">
            <v>18</v>
          </cell>
          <cell r="F134">
            <v>99.583333333333329</v>
          </cell>
          <cell r="G134">
            <v>69.708333333333329</v>
          </cell>
          <cell r="H134">
            <v>87.708333333333329</v>
          </cell>
          <cell r="I134">
            <v>3</v>
          </cell>
          <cell r="J134">
            <v>2.5000000000000001E-2</v>
          </cell>
          <cell r="K134">
            <v>4784</v>
          </cell>
          <cell r="L134">
            <v>4903.5999999999995</v>
          </cell>
        </row>
        <row r="135">
          <cell r="A135">
            <v>15009875</v>
          </cell>
          <cell r="B135" t="str">
            <v>简 磊</v>
          </cell>
          <cell r="C135" t="str">
            <v>Jian Lei</v>
          </cell>
          <cell r="D135">
            <v>2</v>
          </cell>
          <cell r="E135">
            <v>18</v>
          </cell>
          <cell r="F135">
            <v>99.583333333333329</v>
          </cell>
          <cell r="G135">
            <v>69.708333333333329</v>
          </cell>
          <cell r="H135">
            <v>87.708333333333329</v>
          </cell>
          <cell r="I135">
            <v>3</v>
          </cell>
          <cell r="J135">
            <v>2.5000000000000001E-2</v>
          </cell>
          <cell r="K135">
            <v>4712</v>
          </cell>
          <cell r="L135">
            <v>4829.7999999999993</v>
          </cell>
        </row>
        <row r="136">
          <cell r="A136">
            <v>15017710</v>
          </cell>
          <cell r="B136" t="str">
            <v>樊 贵文</v>
          </cell>
          <cell r="C136" t="str">
            <v>Fan Guiwen</v>
          </cell>
          <cell r="D136">
            <v>2</v>
          </cell>
          <cell r="E136">
            <v>18</v>
          </cell>
          <cell r="F136">
            <v>99.583333333333329</v>
          </cell>
          <cell r="G136">
            <v>69.708333333333329</v>
          </cell>
          <cell r="H136">
            <v>87.708333333333329</v>
          </cell>
          <cell r="I136">
            <v>3</v>
          </cell>
          <cell r="J136">
            <v>2.5000000000000001E-2</v>
          </cell>
          <cell r="K136">
            <v>4667</v>
          </cell>
          <cell r="L136">
            <v>4783.6749999999993</v>
          </cell>
        </row>
        <row r="137">
          <cell r="A137">
            <v>15013134</v>
          </cell>
          <cell r="B137" t="str">
            <v>李 正丽</v>
          </cell>
          <cell r="C137" t="str">
            <v>Li Zhengli</v>
          </cell>
          <cell r="D137">
            <v>2</v>
          </cell>
          <cell r="E137">
            <v>18</v>
          </cell>
          <cell r="F137">
            <v>99.583333333333329</v>
          </cell>
          <cell r="G137">
            <v>69.708333333333329</v>
          </cell>
          <cell r="H137">
            <v>87.708333333333329</v>
          </cell>
          <cell r="I137">
            <v>3</v>
          </cell>
          <cell r="J137">
            <v>2.5000000000000001E-2</v>
          </cell>
          <cell r="K137">
            <v>4643</v>
          </cell>
          <cell r="L137">
            <v>4759.0749999999998</v>
          </cell>
        </row>
        <row r="138">
          <cell r="A138">
            <v>15014783</v>
          </cell>
          <cell r="B138" t="str">
            <v>张 峰</v>
          </cell>
          <cell r="C138" t="str">
            <v>Zhang Feng</v>
          </cell>
          <cell r="D138">
            <v>2</v>
          </cell>
          <cell r="E138">
            <v>18</v>
          </cell>
          <cell r="F138">
            <v>99.583333333333329</v>
          </cell>
          <cell r="G138">
            <v>69.708333333333329</v>
          </cell>
          <cell r="H138">
            <v>87.708333333333329</v>
          </cell>
          <cell r="I138">
            <v>3</v>
          </cell>
          <cell r="J138">
            <v>0</v>
          </cell>
          <cell r="K138">
            <v>4631</v>
          </cell>
          <cell r="L138">
            <v>4631</v>
          </cell>
        </row>
        <row r="139">
          <cell r="A139">
            <v>15014950</v>
          </cell>
          <cell r="B139" t="str">
            <v>许 炎</v>
          </cell>
          <cell r="C139" t="str">
            <v>Xu Yan</v>
          </cell>
          <cell r="D139">
            <v>2</v>
          </cell>
          <cell r="E139">
            <v>18</v>
          </cell>
          <cell r="F139">
            <v>99.166666666666671</v>
          </cell>
          <cell r="G139">
            <v>69.416666666666671</v>
          </cell>
          <cell r="H139">
            <v>87.416666666666671</v>
          </cell>
          <cell r="I139">
            <v>3</v>
          </cell>
          <cell r="J139">
            <v>2.5000000000000001E-2</v>
          </cell>
          <cell r="K139">
            <v>4650</v>
          </cell>
          <cell r="L139">
            <v>4766.25</v>
          </cell>
        </row>
        <row r="140">
          <cell r="A140">
            <v>15016100</v>
          </cell>
          <cell r="B140" t="str">
            <v>张 庆虎</v>
          </cell>
          <cell r="C140" t="str">
            <v>Zhang Qinghu</v>
          </cell>
          <cell r="D140">
            <v>2</v>
          </cell>
          <cell r="E140">
            <v>18</v>
          </cell>
          <cell r="F140">
            <v>98.75</v>
          </cell>
          <cell r="G140">
            <v>69.125</v>
          </cell>
          <cell r="H140">
            <v>87.125</v>
          </cell>
          <cell r="I140">
            <v>3</v>
          </cell>
          <cell r="J140">
            <v>2.5000000000000001E-2</v>
          </cell>
          <cell r="K140">
            <v>4560</v>
          </cell>
          <cell r="L140">
            <v>4674</v>
          </cell>
        </row>
        <row r="141">
          <cell r="A141">
            <v>15020100</v>
          </cell>
          <cell r="B141" t="str">
            <v>李 瑞桐</v>
          </cell>
          <cell r="C141" t="str">
            <v>Li Ruitong</v>
          </cell>
          <cell r="D141">
            <v>2</v>
          </cell>
          <cell r="E141">
            <v>18</v>
          </cell>
          <cell r="F141">
            <v>96.25</v>
          </cell>
          <cell r="G141">
            <v>67.375</v>
          </cell>
          <cell r="H141">
            <v>85.375</v>
          </cell>
          <cell r="I141">
            <v>3</v>
          </cell>
          <cell r="J141">
            <v>2.5000000000000001E-2</v>
          </cell>
          <cell r="K141">
            <v>4580</v>
          </cell>
          <cell r="L141">
            <v>4694.5</v>
          </cell>
        </row>
        <row r="142">
          <cell r="A142">
            <v>15000181</v>
          </cell>
          <cell r="B142" t="str">
            <v>田 锋</v>
          </cell>
          <cell r="C142" t="str">
            <v>Tian Feng</v>
          </cell>
          <cell r="D142">
            <v>2</v>
          </cell>
          <cell r="E142">
            <v>18</v>
          </cell>
          <cell r="F142">
            <v>92.5</v>
          </cell>
          <cell r="G142">
            <v>64.75</v>
          </cell>
          <cell r="H142">
            <v>82.75</v>
          </cell>
          <cell r="I142">
            <v>3</v>
          </cell>
          <cell r="J142">
            <v>0.01</v>
          </cell>
          <cell r="K142">
            <v>5160</v>
          </cell>
          <cell r="L142">
            <v>5211.6000000000004</v>
          </cell>
          <cell r="M142" t="str">
            <v>书面警告</v>
          </cell>
        </row>
        <row r="143">
          <cell r="A143">
            <v>15003683</v>
          </cell>
          <cell r="B143" t="str">
            <v>薛 宣金</v>
          </cell>
          <cell r="C143" t="str">
            <v>Xue xuanjin</v>
          </cell>
          <cell r="D143">
            <v>2</v>
          </cell>
          <cell r="E143">
            <v>18</v>
          </cell>
          <cell r="F143">
            <v>91.666666666666671</v>
          </cell>
          <cell r="G143">
            <v>64.166666666666671</v>
          </cell>
          <cell r="H143">
            <v>82.166666666666671</v>
          </cell>
          <cell r="I143">
            <v>3</v>
          </cell>
          <cell r="J143">
            <v>2.5000000000000001E-2</v>
          </cell>
          <cell r="K143">
            <v>6087</v>
          </cell>
          <cell r="L143">
            <v>6239.1749999999993</v>
          </cell>
          <cell r="M143" t="str">
            <v>书面警告</v>
          </cell>
        </row>
        <row r="144">
          <cell r="A144">
            <v>15011069</v>
          </cell>
          <cell r="B144" t="str">
            <v>董 苏荣</v>
          </cell>
          <cell r="C144" t="str">
            <v>Dong Surong</v>
          </cell>
          <cell r="D144">
            <v>2</v>
          </cell>
          <cell r="E144">
            <v>18</v>
          </cell>
          <cell r="F144">
            <v>91.666666666666671</v>
          </cell>
          <cell r="G144">
            <v>64.166666666666671</v>
          </cell>
          <cell r="H144">
            <v>82.166666666666671</v>
          </cell>
          <cell r="I144">
            <v>3</v>
          </cell>
          <cell r="J144">
            <v>0.01</v>
          </cell>
          <cell r="K144">
            <v>5478</v>
          </cell>
          <cell r="L144">
            <v>5532.78</v>
          </cell>
          <cell r="M144" t="str">
            <v>书面警告</v>
          </cell>
        </row>
        <row r="145">
          <cell r="A145">
            <v>15021159</v>
          </cell>
          <cell r="B145" t="str">
            <v>刘 配</v>
          </cell>
          <cell r="C145" t="str">
            <v>Liu Pei</v>
          </cell>
          <cell r="D145">
            <v>1</v>
          </cell>
          <cell r="E145">
            <v>9</v>
          </cell>
          <cell r="F145">
            <v>102.08333333333333</v>
          </cell>
          <cell r="G145">
            <v>71.458333333333329</v>
          </cell>
          <cell r="H145">
            <v>80.458333333333329</v>
          </cell>
          <cell r="I145">
            <v>3</v>
          </cell>
          <cell r="J145">
            <v>0.01</v>
          </cell>
          <cell r="K145">
            <v>5782</v>
          </cell>
          <cell r="L145">
            <v>5839.82</v>
          </cell>
          <cell r="M145" t="str">
            <v>书面警告</v>
          </cell>
        </row>
        <row r="146">
          <cell r="A146">
            <v>15017994</v>
          </cell>
          <cell r="B146" t="str">
            <v>毛 勇平</v>
          </cell>
          <cell r="C146" t="str">
            <v>Mao Yongping</v>
          </cell>
          <cell r="D146">
            <v>1</v>
          </cell>
          <cell r="E146">
            <v>9</v>
          </cell>
          <cell r="F146">
            <v>101.66666666666667</v>
          </cell>
          <cell r="G146">
            <v>71.166666666666671</v>
          </cell>
          <cell r="H146">
            <v>80.166666666666671</v>
          </cell>
          <cell r="I146">
            <v>2</v>
          </cell>
          <cell r="J146">
            <v>1.2500000000000001E-2</v>
          </cell>
          <cell r="K146">
            <v>4833</v>
          </cell>
          <cell r="L146">
            <v>4893.4124999999995</v>
          </cell>
        </row>
        <row r="147">
          <cell r="A147">
            <v>15000442</v>
          </cell>
          <cell r="B147" t="str">
            <v>李 作勇</v>
          </cell>
          <cell r="C147" t="str">
            <v>Li Zuoyong</v>
          </cell>
          <cell r="D147">
            <v>1</v>
          </cell>
          <cell r="E147">
            <v>9</v>
          </cell>
          <cell r="F147">
            <v>100.83333333333333</v>
          </cell>
          <cell r="G147">
            <v>70.583333333333329</v>
          </cell>
          <cell r="H147">
            <v>79.583333333333329</v>
          </cell>
          <cell r="I147">
            <v>2</v>
          </cell>
          <cell r="J147">
            <v>1.2500000000000001E-2</v>
          </cell>
          <cell r="K147">
            <v>6697</v>
          </cell>
          <cell r="L147">
            <v>6780.7124999999996</v>
          </cell>
        </row>
        <row r="148">
          <cell r="A148">
            <v>15017798</v>
          </cell>
          <cell r="B148" t="str">
            <v>郭 其升</v>
          </cell>
          <cell r="C148" t="str">
            <v>Guo Qisheng</v>
          </cell>
          <cell r="D148">
            <v>1</v>
          </cell>
          <cell r="E148">
            <v>9</v>
          </cell>
          <cell r="F148">
            <v>100.83333333333333</v>
          </cell>
          <cell r="G148">
            <v>70.583333333333329</v>
          </cell>
          <cell r="H148">
            <v>79.583333333333329</v>
          </cell>
          <cell r="I148">
            <v>2</v>
          </cell>
          <cell r="J148">
            <v>1.2500000000000001E-2</v>
          </cell>
          <cell r="K148">
            <v>5967</v>
          </cell>
          <cell r="L148">
            <v>6041.5874999999996</v>
          </cell>
        </row>
        <row r="149">
          <cell r="A149">
            <v>15021611</v>
          </cell>
          <cell r="B149" t="str">
            <v>李 明亮</v>
          </cell>
          <cell r="C149" t="str">
            <v>Li Mingliang</v>
          </cell>
          <cell r="D149">
            <v>1</v>
          </cell>
          <cell r="E149">
            <v>9</v>
          </cell>
          <cell r="F149">
            <v>100.83333333333333</v>
          </cell>
          <cell r="G149">
            <v>70.583333333333329</v>
          </cell>
          <cell r="H149">
            <v>79.583333333333329</v>
          </cell>
          <cell r="I149">
            <v>3</v>
          </cell>
          <cell r="J149">
            <v>2.5000000000000001E-2</v>
          </cell>
          <cell r="K149">
            <v>5687</v>
          </cell>
          <cell r="L149">
            <v>5829.1749999999993</v>
          </cell>
        </row>
        <row r="150">
          <cell r="A150">
            <v>15016820</v>
          </cell>
          <cell r="B150" t="str">
            <v>代 兄</v>
          </cell>
          <cell r="C150" t="str">
            <v>Dai Xiong</v>
          </cell>
          <cell r="D150">
            <v>1</v>
          </cell>
          <cell r="E150">
            <v>9</v>
          </cell>
          <cell r="F150">
            <v>100.83333333333333</v>
          </cell>
          <cell r="G150">
            <v>70.583333333333329</v>
          </cell>
          <cell r="H150">
            <v>79.583333333333329</v>
          </cell>
          <cell r="I150">
            <v>2</v>
          </cell>
          <cell r="J150">
            <v>1.2500000000000001E-2</v>
          </cell>
          <cell r="K150">
            <v>4602</v>
          </cell>
          <cell r="L150">
            <v>4659.5249999999996</v>
          </cell>
        </row>
        <row r="151">
          <cell r="A151">
            <v>15002037</v>
          </cell>
          <cell r="B151" t="str">
            <v>欧 双利</v>
          </cell>
          <cell r="C151" t="str">
            <v>Ou Shuangli</v>
          </cell>
          <cell r="D151">
            <v>2</v>
          </cell>
          <cell r="E151">
            <v>18</v>
          </cell>
          <cell r="F151">
            <v>100.41666666666667</v>
          </cell>
          <cell r="G151">
            <v>70.291666666666671</v>
          </cell>
          <cell r="H151">
            <v>88.291666666666671</v>
          </cell>
          <cell r="I151">
            <v>2</v>
          </cell>
          <cell r="J151">
            <v>5.0000000000000001E-3</v>
          </cell>
          <cell r="K151">
            <v>6820</v>
          </cell>
          <cell r="L151">
            <v>6854.0999999999995</v>
          </cell>
        </row>
        <row r="152">
          <cell r="A152">
            <v>15008777</v>
          </cell>
          <cell r="B152" t="str">
            <v>张 建</v>
          </cell>
          <cell r="C152" t="str">
            <v>Zhang Jian</v>
          </cell>
          <cell r="D152">
            <v>1</v>
          </cell>
          <cell r="E152">
            <v>9</v>
          </cell>
          <cell r="F152">
            <v>100.41666666666667</v>
          </cell>
          <cell r="G152">
            <v>70.291666666666671</v>
          </cell>
          <cell r="H152">
            <v>79.291666666666671</v>
          </cell>
          <cell r="I152">
            <v>1</v>
          </cell>
          <cell r="J152">
            <v>0.01</v>
          </cell>
          <cell r="K152">
            <v>5662</v>
          </cell>
          <cell r="L152">
            <v>5718.62</v>
          </cell>
        </row>
        <row r="153">
          <cell r="A153">
            <v>15020312</v>
          </cell>
          <cell r="B153" t="str">
            <v>王 逗逗</v>
          </cell>
          <cell r="C153" t="str">
            <v>Wang Doudou</v>
          </cell>
          <cell r="D153">
            <v>1</v>
          </cell>
          <cell r="E153">
            <v>9</v>
          </cell>
          <cell r="F153">
            <v>100.41666666666667</v>
          </cell>
          <cell r="G153">
            <v>70.291666666666671</v>
          </cell>
          <cell r="H153">
            <v>79.291666666666671</v>
          </cell>
          <cell r="I153">
            <v>1</v>
          </cell>
          <cell r="J153">
            <v>0</v>
          </cell>
          <cell r="K153">
            <v>4677</v>
          </cell>
          <cell r="L153">
            <v>4677</v>
          </cell>
        </row>
        <row r="154">
          <cell r="A154">
            <v>15006732</v>
          </cell>
          <cell r="B154" t="str">
            <v>吴 高峰</v>
          </cell>
          <cell r="C154" t="str">
            <v>Wu Gaofeng</v>
          </cell>
          <cell r="D154">
            <v>1</v>
          </cell>
          <cell r="E154">
            <v>9</v>
          </cell>
          <cell r="F154">
            <v>100</v>
          </cell>
          <cell r="G154">
            <v>70</v>
          </cell>
          <cell r="H154">
            <v>79</v>
          </cell>
          <cell r="I154">
            <v>1</v>
          </cell>
          <cell r="J154">
            <v>0.01</v>
          </cell>
          <cell r="K154">
            <v>5750</v>
          </cell>
          <cell r="L154">
            <v>5807.5</v>
          </cell>
        </row>
        <row r="155">
          <cell r="A155">
            <v>15016240</v>
          </cell>
          <cell r="B155" t="str">
            <v>余 德银</v>
          </cell>
          <cell r="C155" t="str">
            <v>Yu Deyin</v>
          </cell>
          <cell r="D155">
            <v>1</v>
          </cell>
          <cell r="E155">
            <v>9</v>
          </cell>
          <cell r="F155">
            <v>100</v>
          </cell>
          <cell r="G155">
            <v>70</v>
          </cell>
          <cell r="H155">
            <v>79</v>
          </cell>
          <cell r="I155">
            <v>1</v>
          </cell>
          <cell r="J155">
            <v>0.01</v>
          </cell>
          <cell r="K155">
            <v>5400</v>
          </cell>
          <cell r="L155">
            <v>5454</v>
          </cell>
        </row>
        <row r="156">
          <cell r="A156">
            <v>15003497</v>
          </cell>
          <cell r="B156" t="str">
            <v>刘 道联</v>
          </cell>
          <cell r="C156" t="str">
            <v>Liu Daolian</v>
          </cell>
          <cell r="D156">
            <v>1</v>
          </cell>
          <cell r="E156">
            <v>9</v>
          </cell>
          <cell r="F156">
            <v>100</v>
          </cell>
          <cell r="G156">
            <v>70</v>
          </cell>
          <cell r="H156">
            <v>79</v>
          </cell>
          <cell r="I156">
            <v>1</v>
          </cell>
          <cell r="J156">
            <v>0.01</v>
          </cell>
          <cell r="K156">
            <v>5107</v>
          </cell>
          <cell r="L156">
            <v>5158.07</v>
          </cell>
        </row>
        <row r="157">
          <cell r="A157">
            <v>15018032</v>
          </cell>
          <cell r="B157" t="str">
            <v>黄 烨</v>
          </cell>
          <cell r="C157" t="str">
            <v>Huang Ye</v>
          </cell>
          <cell r="D157">
            <v>1</v>
          </cell>
          <cell r="E157">
            <v>9</v>
          </cell>
          <cell r="F157">
            <v>100</v>
          </cell>
          <cell r="G157">
            <v>70</v>
          </cell>
          <cell r="H157">
            <v>79</v>
          </cell>
          <cell r="I157">
            <v>1</v>
          </cell>
          <cell r="J157">
            <v>0</v>
          </cell>
          <cell r="K157">
            <v>4937</v>
          </cell>
          <cell r="L157">
            <v>4937</v>
          </cell>
        </row>
        <row r="158">
          <cell r="A158">
            <v>15015194</v>
          </cell>
          <cell r="B158" t="str">
            <v>卢 贵川</v>
          </cell>
          <cell r="C158" t="str">
            <v>Lu Guichuan</v>
          </cell>
          <cell r="D158">
            <v>1</v>
          </cell>
          <cell r="E158">
            <v>9</v>
          </cell>
          <cell r="F158">
            <v>99.583333333333329</v>
          </cell>
          <cell r="G158">
            <v>69.708333333333329</v>
          </cell>
          <cell r="H158">
            <v>78.708333333333329</v>
          </cell>
          <cell r="I158">
            <v>1</v>
          </cell>
          <cell r="J158">
            <v>0.01</v>
          </cell>
          <cell r="K158">
            <v>5632</v>
          </cell>
          <cell r="L158">
            <v>5688.32</v>
          </cell>
        </row>
        <row r="159">
          <cell r="A159">
            <v>15012756</v>
          </cell>
          <cell r="B159" t="str">
            <v>徐 金</v>
          </cell>
          <cell r="C159" t="str">
            <v>Xu Jin</v>
          </cell>
          <cell r="D159">
            <v>1</v>
          </cell>
          <cell r="E159">
            <v>9</v>
          </cell>
          <cell r="F159">
            <v>99.583333333333329</v>
          </cell>
          <cell r="G159">
            <v>69.708333333333329</v>
          </cell>
          <cell r="H159">
            <v>78.708333333333329</v>
          </cell>
          <cell r="I159">
            <v>1</v>
          </cell>
          <cell r="J159">
            <v>0.01</v>
          </cell>
          <cell r="K159">
            <v>5547</v>
          </cell>
          <cell r="L159">
            <v>5602.47</v>
          </cell>
        </row>
        <row r="160">
          <cell r="A160">
            <v>15013197</v>
          </cell>
          <cell r="B160" t="str">
            <v>刘 辉</v>
          </cell>
          <cell r="C160" t="str">
            <v>Liu Hui</v>
          </cell>
          <cell r="D160">
            <v>1</v>
          </cell>
          <cell r="E160">
            <v>9</v>
          </cell>
          <cell r="F160">
            <v>99.583333333333329</v>
          </cell>
          <cell r="G160">
            <v>69.708333333333329</v>
          </cell>
          <cell r="H160">
            <v>78.708333333333329</v>
          </cell>
          <cell r="I160">
            <v>1</v>
          </cell>
          <cell r="J160">
            <v>0</v>
          </cell>
          <cell r="K160">
            <v>4823</v>
          </cell>
          <cell r="L160">
            <v>4823</v>
          </cell>
        </row>
        <row r="161">
          <cell r="A161">
            <v>15016293</v>
          </cell>
          <cell r="B161" t="str">
            <v>占 红玲</v>
          </cell>
          <cell r="C161" t="str">
            <v>Zhan Hongling</v>
          </cell>
          <cell r="D161">
            <v>1</v>
          </cell>
          <cell r="E161">
            <v>9</v>
          </cell>
          <cell r="F161">
            <v>99.583333333333329</v>
          </cell>
          <cell r="G161">
            <v>69.708333333333329</v>
          </cell>
          <cell r="H161">
            <v>78.708333333333329</v>
          </cell>
          <cell r="I161">
            <v>1</v>
          </cell>
          <cell r="J161">
            <v>0.01</v>
          </cell>
          <cell r="K161">
            <v>4535</v>
          </cell>
          <cell r="L161">
            <v>4580.3500000000004</v>
          </cell>
        </row>
        <row r="162">
          <cell r="A162">
            <v>15012458</v>
          </cell>
          <cell r="B162" t="str">
            <v>刘 威</v>
          </cell>
          <cell r="C162" t="str">
            <v>Liu Wei</v>
          </cell>
          <cell r="D162">
            <v>1</v>
          </cell>
          <cell r="E162">
            <v>9</v>
          </cell>
          <cell r="F162">
            <v>97.5</v>
          </cell>
          <cell r="G162">
            <v>68.25</v>
          </cell>
          <cell r="H162">
            <v>77.25</v>
          </cell>
          <cell r="I162">
            <v>1</v>
          </cell>
          <cell r="J162">
            <v>0.01</v>
          </cell>
          <cell r="K162">
            <v>4903</v>
          </cell>
          <cell r="L162">
            <v>4952.03</v>
          </cell>
        </row>
        <row r="163">
          <cell r="A163">
            <v>15018029</v>
          </cell>
          <cell r="B163" t="str">
            <v>王 成</v>
          </cell>
          <cell r="C163" t="str">
            <v>Wang Cheng</v>
          </cell>
          <cell r="D163">
            <v>1</v>
          </cell>
          <cell r="E163">
            <v>9</v>
          </cell>
          <cell r="F163">
            <v>97.5</v>
          </cell>
          <cell r="G163">
            <v>68.25</v>
          </cell>
          <cell r="H163">
            <v>77.25</v>
          </cell>
          <cell r="I163">
            <v>1</v>
          </cell>
          <cell r="J163">
            <v>0.01</v>
          </cell>
          <cell r="K163">
            <v>4541</v>
          </cell>
          <cell r="L163">
            <v>4586.41</v>
          </cell>
        </row>
        <row r="164">
          <cell r="J164">
            <v>2.4010967741935407E-2</v>
          </cell>
        </row>
        <row r="165">
          <cell r="A165">
            <v>15015062</v>
          </cell>
          <cell r="B165" t="str">
            <v>朱 道兴</v>
          </cell>
          <cell r="C165" t="str">
            <v>男</v>
          </cell>
          <cell r="D165" t="str">
            <v>沟通困难</v>
          </cell>
        </row>
        <row r="166">
          <cell r="A166">
            <v>15013136</v>
          </cell>
          <cell r="B166" t="str">
            <v>韩 继红</v>
          </cell>
          <cell r="C166" t="str">
            <v>女</v>
          </cell>
          <cell r="D166" t="str">
            <v>身体原因，肾炎严重，只能上白班</v>
          </cell>
        </row>
        <row r="167">
          <cell r="A167">
            <v>15007848</v>
          </cell>
          <cell r="B167" t="str">
            <v>庄 治立</v>
          </cell>
          <cell r="C167" t="str">
            <v>男</v>
          </cell>
          <cell r="D167" t="str">
            <v>态度散漫</v>
          </cell>
        </row>
        <row r="168">
          <cell r="A168">
            <v>15014839</v>
          </cell>
          <cell r="B168" t="str">
            <v>王 平</v>
          </cell>
          <cell r="C168" t="str">
            <v>女</v>
          </cell>
          <cell r="D168" t="str">
            <v>技能单一，只能简单的岗位</v>
          </cell>
        </row>
        <row r="169">
          <cell r="A169">
            <v>15016357</v>
          </cell>
          <cell r="B169" t="str">
            <v>孙 宝平</v>
          </cell>
          <cell r="C169" t="str">
            <v>女</v>
          </cell>
          <cell r="D169" t="str">
            <v>技能单一，只能简单的岗位</v>
          </cell>
        </row>
        <row r="170">
          <cell r="A170">
            <v>15018329</v>
          </cell>
          <cell r="B170" t="str">
            <v>陈 院</v>
          </cell>
          <cell r="C170" t="str">
            <v>男</v>
          </cell>
          <cell r="D170" t="str">
            <v>技能单一，只能简单的岗位</v>
          </cell>
        </row>
        <row r="171">
          <cell r="A171">
            <v>15013943</v>
          </cell>
          <cell r="B171" t="str">
            <v>刘 健</v>
          </cell>
          <cell r="C171" t="str">
            <v>男</v>
          </cell>
          <cell r="D171" t="str">
            <v>技能单一，只能开叉车</v>
          </cell>
        </row>
        <row r="172">
          <cell r="A172">
            <v>15013818</v>
          </cell>
          <cell r="B172" t="str">
            <v>杨 俊平</v>
          </cell>
          <cell r="C172" t="str">
            <v>男</v>
          </cell>
          <cell r="D172" t="str">
            <v>技能单一，只能简单的岗位</v>
          </cell>
        </row>
        <row r="173">
          <cell r="A173">
            <v>15001392</v>
          </cell>
          <cell r="B173" t="str">
            <v>曹 永春</v>
          </cell>
          <cell r="C173" t="str">
            <v>男</v>
          </cell>
          <cell r="D173" t="str">
            <v>技能单一，只能简单的岗位</v>
          </cell>
        </row>
        <row r="174">
          <cell r="A174">
            <v>15018395</v>
          </cell>
          <cell r="B174" t="str">
            <v>王 朋加</v>
          </cell>
          <cell r="C174" t="str">
            <v>男</v>
          </cell>
          <cell r="D174" t="str">
            <v>身体原因,腿部有伤，自己申请</v>
          </cell>
        </row>
        <row r="175">
          <cell r="A175">
            <v>15000181</v>
          </cell>
          <cell r="B175" t="str">
            <v>田 锋</v>
          </cell>
          <cell r="C175" t="str">
            <v>男</v>
          </cell>
          <cell r="D175" t="str">
            <v>书面警告</v>
          </cell>
        </row>
        <row r="176">
          <cell r="A176">
            <v>15009717</v>
          </cell>
          <cell r="B176" t="str">
            <v>李 欢</v>
          </cell>
          <cell r="C176" t="str">
            <v>男</v>
          </cell>
          <cell r="D176" t="str">
            <v>口头警告，腿脚不好</v>
          </cell>
        </row>
        <row r="177">
          <cell r="A177">
            <v>15009328</v>
          </cell>
          <cell r="B177" t="str">
            <v>管 红梅</v>
          </cell>
          <cell r="C177" t="str">
            <v>女</v>
          </cell>
          <cell r="D177" t="str">
            <v>岗位技能单一，女员工不适合跨线体</v>
          </cell>
        </row>
        <row r="178">
          <cell r="A178">
            <v>15017362</v>
          </cell>
          <cell r="B178" t="str">
            <v>张 露</v>
          </cell>
          <cell r="C178" t="str">
            <v>男</v>
          </cell>
          <cell r="D178" t="str">
            <v>干活一般</v>
          </cell>
        </row>
        <row r="179">
          <cell r="A179">
            <v>15017229</v>
          </cell>
          <cell r="B179" t="str">
            <v>秦 冬梅</v>
          </cell>
          <cell r="C179" t="str">
            <v>女</v>
          </cell>
          <cell r="D179" t="str">
            <v>岗位技能单一，女员工不适合跨线体</v>
          </cell>
        </row>
        <row r="180">
          <cell r="A180">
            <v>15003574</v>
          </cell>
          <cell r="B180" t="str">
            <v>谈 春庆</v>
          </cell>
          <cell r="C180" t="str">
            <v>男</v>
          </cell>
          <cell r="D180" t="str">
            <v>干活一般</v>
          </cell>
        </row>
        <row r="181">
          <cell r="A181">
            <v>15016380</v>
          </cell>
          <cell r="B181" t="str">
            <v>袁 雷芹</v>
          </cell>
          <cell r="C181" t="str">
            <v>女</v>
          </cell>
          <cell r="D181" t="str">
            <v>岗位技能单一，女员工不适合跨线体</v>
          </cell>
        </row>
        <row r="182">
          <cell r="A182">
            <v>15016411</v>
          </cell>
          <cell r="B182" t="str">
            <v>谢 静红</v>
          </cell>
          <cell r="C182" t="str">
            <v>女</v>
          </cell>
          <cell r="D182" t="str">
            <v>岗位技能单一，女员工不适合跨线体</v>
          </cell>
        </row>
        <row r="183">
          <cell r="A183">
            <v>15010051</v>
          </cell>
          <cell r="B183" t="str">
            <v>谭 成玉</v>
          </cell>
          <cell r="C183" t="str">
            <v>女</v>
          </cell>
          <cell r="D183" t="str">
            <v>岗位技能单一，女员工不适合跨线体</v>
          </cell>
        </row>
        <row r="184">
          <cell r="A184">
            <v>15018390</v>
          </cell>
          <cell r="B184" t="str">
            <v>彭 俊</v>
          </cell>
          <cell r="C184" t="str">
            <v>男</v>
          </cell>
          <cell r="D184" t="str">
            <v>身体原因，不能2线换岗</v>
          </cell>
        </row>
        <row r="185">
          <cell r="A185">
            <v>15013973</v>
          </cell>
          <cell r="B185" t="str">
            <v>郭 慧</v>
          </cell>
          <cell r="C185" t="str">
            <v>女</v>
          </cell>
          <cell r="D185" t="str">
            <v>岗位技能单一，女员工不适合跨线体</v>
          </cell>
        </row>
        <row r="187">
          <cell r="A187">
            <v>15007182</v>
          </cell>
          <cell r="B187" t="str">
            <v>赵 高飞</v>
          </cell>
          <cell r="C187" t="str">
            <v>男</v>
          </cell>
          <cell r="D187" t="str">
            <v>技能单一，只能开叉车</v>
          </cell>
        </row>
        <row r="188">
          <cell r="A188">
            <v>15014783</v>
          </cell>
          <cell r="B188" t="str">
            <v>张 峰</v>
          </cell>
          <cell r="C188" t="str">
            <v>男</v>
          </cell>
          <cell r="D188" t="str">
            <v>技能单一，只能简单的岗位，培训其余岗位时跟不上节奏</v>
          </cell>
        </row>
        <row r="189">
          <cell r="A189">
            <v>15007817</v>
          </cell>
          <cell r="B189" t="str">
            <v>李 宽童</v>
          </cell>
          <cell r="C189" t="str">
            <v>男</v>
          </cell>
          <cell r="D189" t="str">
            <v>技能单一，只能简单的岗位，培训其余岗位时跟不上节奏</v>
          </cell>
        </row>
        <row r="190">
          <cell r="A190">
            <v>15008321</v>
          </cell>
          <cell r="B190" t="str">
            <v>居 智霞</v>
          </cell>
          <cell r="C190" t="str">
            <v>女</v>
          </cell>
          <cell r="D190" t="str">
            <v>技能单一，只能简单的岗位，培训其余岗位时跟不上节奏</v>
          </cell>
        </row>
        <row r="191">
          <cell r="A191">
            <v>15008899</v>
          </cell>
          <cell r="B191" t="str">
            <v>刘 巧云</v>
          </cell>
          <cell r="C191" t="str">
            <v>女</v>
          </cell>
          <cell r="D191" t="str">
            <v>技能单一，只能简单的岗位，培训其余岗位时跟不上节奏</v>
          </cell>
        </row>
        <row r="192">
          <cell r="A192">
            <v>15009138</v>
          </cell>
          <cell r="B192" t="str">
            <v>朱 军</v>
          </cell>
          <cell r="C192" t="str">
            <v>男</v>
          </cell>
          <cell r="D192" t="str">
            <v>技能单一，只能简单的岗位，培训其余岗位时跟不上节奏</v>
          </cell>
        </row>
        <row r="193">
          <cell r="A193">
            <v>15008819</v>
          </cell>
          <cell r="B193" t="str">
            <v>唐 步新</v>
          </cell>
          <cell r="C193" t="str">
            <v>男</v>
          </cell>
          <cell r="D193" t="str">
            <v>维修工转岗，操作技能不足</v>
          </cell>
        </row>
        <row r="194">
          <cell r="A194">
            <v>15005785</v>
          </cell>
          <cell r="B194" t="str">
            <v>汪 传新</v>
          </cell>
          <cell r="C194" t="str">
            <v>女</v>
          </cell>
          <cell r="D194" t="str">
            <v>11月退休</v>
          </cell>
        </row>
        <row r="195">
          <cell r="A195">
            <v>15019918</v>
          </cell>
          <cell r="B195" t="str">
            <v>徐 文静</v>
          </cell>
          <cell r="C195" t="str">
            <v>女</v>
          </cell>
          <cell r="D195" t="str">
            <v>技能单一，只能简单的岗位，培训其余岗位时跟不上节奏</v>
          </cell>
        </row>
        <row r="196">
          <cell r="A196">
            <v>15014128</v>
          </cell>
          <cell r="B196" t="str">
            <v>夏 汪洋</v>
          </cell>
          <cell r="C196" t="str">
            <v>男</v>
          </cell>
          <cell r="D196" t="str">
            <v>技能单一，只能简单的岗位，培训其余岗位时跟不上节奏</v>
          </cell>
        </row>
        <row r="197">
          <cell r="A197">
            <v>15018032</v>
          </cell>
          <cell r="B197" t="str">
            <v>黄 烨</v>
          </cell>
          <cell r="C197" t="str">
            <v>男</v>
          </cell>
          <cell r="D197" t="str">
            <v>干活一般，不够仔细</v>
          </cell>
        </row>
        <row r="198">
          <cell r="A198">
            <v>15016388</v>
          </cell>
          <cell r="B198" t="str">
            <v>宋 翠</v>
          </cell>
          <cell r="C198" t="str">
            <v>女</v>
          </cell>
          <cell r="D198" t="str">
            <v>干活一般</v>
          </cell>
        </row>
        <row r="199">
          <cell r="A199">
            <v>15020312</v>
          </cell>
          <cell r="B199" t="str">
            <v>王 逗逗</v>
          </cell>
          <cell r="C199" t="str">
            <v>男</v>
          </cell>
          <cell r="D199" t="str">
            <v>自愿</v>
          </cell>
        </row>
        <row r="201">
          <cell r="A201">
            <v>15018350</v>
          </cell>
          <cell r="B201" t="str">
            <v>孙 康</v>
          </cell>
          <cell r="D201" t="str">
            <v>自愿</v>
          </cell>
        </row>
        <row r="202">
          <cell r="A202">
            <v>15010377</v>
          </cell>
          <cell r="B202" t="str">
            <v>许 俊</v>
          </cell>
          <cell r="D202" t="str">
            <v>自愿</v>
          </cell>
        </row>
        <row r="203">
          <cell r="A203">
            <v>15013197</v>
          </cell>
          <cell r="B203" t="str">
            <v>刘 辉</v>
          </cell>
          <cell r="D203" t="str">
            <v>自愿</v>
          </cell>
        </row>
      </sheetData>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CLCh-VB2"/>
      <sheetName val="reference"/>
    </sheetNames>
    <sheetDataSet>
      <sheetData sheetId="0" refreshError="1">
        <row r="9">
          <cell r="B9">
            <v>1000783</v>
          </cell>
          <cell r="C9" t="str">
            <v>张 辉</v>
          </cell>
          <cell r="D9" t="str">
            <v>Zhang Hui</v>
          </cell>
          <cell r="E9" t="str">
            <v>Direct Active</v>
          </cell>
          <cell r="F9" t="str">
            <v>OP</v>
          </cell>
          <cell r="G9" t="str">
            <v>FCLCh-PD</v>
          </cell>
          <cell r="H9" t="str">
            <v>FCLCh-VB2</v>
          </cell>
          <cell r="I9" t="str">
            <v>310911</v>
          </cell>
          <cell r="J9">
            <v>37462</v>
          </cell>
          <cell r="K9" t="str">
            <v>Worker</v>
          </cell>
          <cell r="L9" t="str">
            <v>Production Worker</v>
          </cell>
          <cell r="M9" t="str">
            <v>BAND A</v>
          </cell>
          <cell r="N9">
            <v>6</v>
          </cell>
          <cell r="O9" t="str">
            <v>NA</v>
          </cell>
          <cell r="P9">
            <v>4312</v>
          </cell>
          <cell r="Q9">
            <v>0.02</v>
          </cell>
          <cell r="R9">
            <v>86</v>
          </cell>
          <cell r="S9">
            <v>5.0000000000000001E-3</v>
          </cell>
          <cell r="T9">
            <v>22</v>
          </cell>
          <cell r="U9">
            <v>2.5046382189239332E-2</v>
          </cell>
          <cell r="V9">
            <v>108</v>
          </cell>
          <cell r="W9">
            <v>4420</v>
          </cell>
          <cell r="X9">
            <v>4312</v>
          </cell>
          <cell r="Y9">
            <v>0</v>
          </cell>
          <cell r="Z9">
            <v>0</v>
          </cell>
          <cell r="AA9" t="str">
            <v>0.00%-8.40%</v>
          </cell>
          <cell r="AF9">
            <v>0</v>
          </cell>
          <cell r="AG9">
            <v>4312</v>
          </cell>
          <cell r="AH9">
            <v>0</v>
          </cell>
          <cell r="AI9">
            <v>0</v>
          </cell>
          <cell r="AJ9">
            <v>13.6</v>
          </cell>
          <cell r="AK9">
            <v>450</v>
          </cell>
          <cell r="AM9">
            <v>688</v>
          </cell>
          <cell r="AN9">
            <v>64731.199999999997</v>
          </cell>
          <cell r="AO9" t="str">
            <v>NA</v>
          </cell>
          <cell r="AQ9" t="str">
            <v>仅能从事单一/简单工序，工作责任心不强</v>
          </cell>
        </row>
        <row r="10">
          <cell r="B10">
            <v>1001301</v>
          </cell>
          <cell r="C10" t="str">
            <v>杨 玉祥</v>
          </cell>
          <cell r="D10" t="str">
            <v>Yang Yuxiang</v>
          </cell>
          <cell r="E10" t="str">
            <v>Direct Active</v>
          </cell>
          <cell r="F10" t="str">
            <v>OP</v>
          </cell>
          <cell r="G10" t="str">
            <v>FCLCh-PD</v>
          </cell>
          <cell r="H10" t="str">
            <v>FCLCh-VB2</v>
          </cell>
          <cell r="I10" t="str">
            <v>310911</v>
          </cell>
          <cell r="J10">
            <v>38191</v>
          </cell>
          <cell r="K10" t="str">
            <v>Worker</v>
          </cell>
          <cell r="L10" t="str">
            <v>Heavy Load Worker</v>
          </cell>
          <cell r="M10" t="str">
            <v>BAND A</v>
          </cell>
          <cell r="N10">
            <v>6</v>
          </cell>
          <cell r="O10" t="str">
            <v>NA</v>
          </cell>
          <cell r="P10">
            <v>4686</v>
          </cell>
          <cell r="Q10">
            <v>0.02</v>
          </cell>
          <cell r="R10">
            <v>94</v>
          </cell>
          <cell r="S10">
            <v>5.0000000000000001E-3</v>
          </cell>
          <cell r="T10">
            <v>23</v>
          </cell>
          <cell r="U10">
            <v>2.496798975672215E-2</v>
          </cell>
          <cell r="V10">
            <v>117</v>
          </cell>
          <cell r="W10">
            <v>4803</v>
          </cell>
          <cell r="X10">
            <v>4803</v>
          </cell>
          <cell r="Y10">
            <v>117</v>
          </cell>
          <cell r="Z10">
            <v>2.5000000000000001E-2</v>
          </cell>
          <cell r="AA10" t="str">
            <v>0.00%-8.40%</v>
          </cell>
          <cell r="AF10">
            <v>0</v>
          </cell>
          <cell r="AG10">
            <v>4803</v>
          </cell>
          <cell r="AH10">
            <v>117</v>
          </cell>
          <cell r="AI10">
            <v>2.4967989756722098E-2</v>
          </cell>
          <cell r="AJ10">
            <v>13.6</v>
          </cell>
          <cell r="AK10">
            <v>650</v>
          </cell>
          <cell r="AM10">
            <v>688</v>
          </cell>
          <cell r="AN10">
            <v>73808.799999999988</v>
          </cell>
          <cell r="AO10" t="str">
            <v>NA</v>
          </cell>
        </row>
        <row r="11">
          <cell r="B11">
            <v>1001337</v>
          </cell>
          <cell r="C11" t="str">
            <v>江 安</v>
          </cell>
          <cell r="D11" t="str">
            <v>Jiang An</v>
          </cell>
          <cell r="E11" t="str">
            <v>Direct Active</v>
          </cell>
          <cell r="F11" t="str">
            <v>OP</v>
          </cell>
          <cell r="G11" t="str">
            <v>FCLCh-PD</v>
          </cell>
          <cell r="H11" t="str">
            <v>FCLCh-VB2</v>
          </cell>
          <cell r="I11" t="str">
            <v>310911</v>
          </cell>
          <cell r="J11">
            <v>38422</v>
          </cell>
          <cell r="K11" t="str">
            <v>Worker</v>
          </cell>
          <cell r="L11" t="str">
            <v>High Skilled Worker</v>
          </cell>
          <cell r="M11" t="str">
            <v>BAND A</v>
          </cell>
          <cell r="N11">
            <v>6</v>
          </cell>
          <cell r="O11" t="str">
            <v>NA</v>
          </cell>
          <cell r="P11">
            <v>4990</v>
          </cell>
          <cell r="Q11">
            <v>0.02</v>
          </cell>
          <cell r="R11">
            <v>100</v>
          </cell>
          <cell r="S11">
            <v>5.0000000000000001E-3</v>
          </cell>
          <cell r="T11">
            <v>25</v>
          </cell>
          <cell r="U11">
            <v>2.5050100200400802E-2</v>
          </cell>
          <cell r="V11">
            <v>125</v>
          </cell>
          <cell r="W11">
            <v>5115</v>
          </cell>
          <cell r="X11">
            <v>5115</v>
          </cell>
          <cell r="Y11">
            <v>125</v>
          </cell>
          <cell r="Z11">
            <v>2.5100000000000001E-2</v>
          </cell>
          <cell r="AA11" t="str">
            <v>0.00%-8.40%</v>
          </cell>
          <cell r="AF11">
            <v>0</v>
          </cell>
          <cell r="AG11">
            <v>5115</v>
          </cell>
          <cell r="AH11">
            <v>125</v>
          </cell>
          <cell r="AI11">
            <v>2.5050100200400882E-2</v>
          </cell>
          <cell r="AJ11">
            <v>13.6</v>
          </cell>
          <cell r="AK11">
            <v>750</v>
          </cell>
          <cell r="AM11">
            <v>688</v>
          </cell>
          <cell r="AN11">
            <v>79252</v>
          </cell>
          <cell r="AO11" t="str">
            <v>NA</v>
          </cell>
        </row>
        <row r="12">
          <cell r="B12">
            <v>1001358</v>
          </cell>
          <cell r="C12" t="str">
            <v>苑 武海</v>
          </cell>
          <cell r="D12" t="str">
            <v>Yuan Wuhai</v>
          </cell>
          <cell r="E12" t="str">
            <v>Direct Active</v>
          </cell>
          <cell r="F12" t="str">
            <v>OP</v>
          </cell>
          <cell r="G12" t="str">
            <v>FCLCh-PD</v>
          </cell>
          <cell r="H12" t="str">
            <v>FCLCh-VB2</v>
          </cell>
          <cell r="I12" t="str">
            <v>310911</v>
          </cell>
          <cell r="J12">
            <v>38422</v>
          </cell>
          <cell r="K12" t="str">
            <v>Worker</v>
          </cell>
          <cell r="L12" t="str">
            <v>Middle Skilled Worker</v>
          </cell>
          <cell r="M12" t="str">
            <v>BAND A</v>
          </cell>
          <cell r="N12">
            <v>6</v>
          </cell>
          <cell r="O12" t="str">
            <v>NA</v>
          </cell>
          <cell r="P12">
            <v>5110</v>
          </cell>
          <cell r="Q12">
            <v>0.02</v>
          </cell>
          <cell r="R12">
            <v>102</v>
          </cell>
          <cell r="S12">
            <v>5.0000000000000001E-3</v>
          </cell>
          <cell r="T12">
            <v>26</v>
          </cell>
          <cell r="U12">
            <v>2.5048923679060666E-2</v>
          </cell>
          <cell r="V12">
            <v>128</v>
          </cell>
          <cell r="W12">
            <v>5238</v>
          </cell>
          <cell r="X12">
            <v>5264</v>
          </cell>
          <cell r="Y12">
            <v>154</v>
          </cell>
          <cell r="Z12">
            <v>3.0099999999999998E-2</v>
          </cell>
          <cell r="AA12" t="str">
            <v>0.00%-8.40%</v>
          </cell>
          <cell r="AF12">
            <v>0</v>
          </cell>
          <cell r="AG12">
            <v>5264</v>
          </cell>
          <cell r="AH12">
            <v>154</v>
          </cell>
          <cell r="AI12">
            <v>3.013698630136985E-2</v>
          </cell>
          <cell r="AJ12">
            <v>13.6</v>
          </cell>
          <cell r="AK12">
            <v>650</v>
          </cell>
          <cell r="AM12">
            <v>688</v>
          </cell>
          <cell r="AN12">
            <v>80078.399999999994</v>
          </cell>
          <cell r="AO12" t="str">
            <v>NA</v>
          </cell>
        </row>
        <row r="13">
          <cell r="B13">
            <v>1001418</v>
          </cell>
          <cell r="C13" t="str">
            <v>张 正坤</v>
          </cell>
          <cell r="D13" t="str">
            <v>Zhang Zhengkun</v>
          </cell>
          <cell r="E13" t="str">
            <v>Direct Active</v>
          </cell>
          <cell r="F13" t="str">
            <v>OP</v>
          </cell>
          <cell r="G13" t="str">
            <v>FCLCh-PD</v>
          </cell>
          <cell r="H13" t="str">
            <v>FCLCh-VB2</v>
          </cell>
          <cell r="I13" t="str">
            <v>310911</v>
          </cell>
          <cell r="J13">
            <v>38509</v>
          </cell>
          <cell r="K13" t="str">
            <v>Worker</v>
          </cell>
          <cell r="L13" t="str">
            <v>Production Worker</v>
          </cell>
          <cell r="M13" t="str">
            <v>BAND A</v>
          </cell>
          <cell r="N13">
            <v>6</v>
          </cell>
          <cell r="O13" t="str">
            <v>NA</v>
          </cell>
          <cell r="P13">
            <v>4730</v>
          </cell>
          <cell r="Q13">
            <v>0.02</v>
          </cell>
          <cell r="R13">
            <v>95</v>
          </cell>
          <cell r="S13">
            <v>5.0000000000000001E-3</v>
          </cell>
          <cell r="T13">
            <v>24</v>
          </cell>
          <cell r="U13">
            <v>2.5158562367864692E-2</v>
          </cell>
          <cell r="V13">
            <v>119</v>
          </cell>
          <cell r="W13">
            <v>4849</v>
          </cell>
          <cell r="X13">
            <v>4849</v>
          </cell>
          <cell r="Y13">
            <v>119</v>
          </cell>
          <cell r="Z13">
            <v>2.52E-2</v>
          </cell>
          <cell r="AA13" t="str">
            <v>0.00%-8.40%</v>
          </cell>
          <cell r="AF13">
            <v>0</v>
          </cell>
          <cell r="AG13">
            <v>4849</v>
          </cell>
          <cell r="AH13">
            <v>119</v>
          </cell>
          <cell r="AI13">
            <v>2.5158562367864734E-2</v>
          </cell>
          <cell r="AJ13">
            <v>13.6</v>
          </cell>
          <cell r="AK13">
            <v>450</v>
          </cell>
          <cell r="AM13">
            <v>688</v>
          </cell>
          <cell r="AN13">
            <v>72034.399999999994</v>
          </cell>
          <cell r="AO13" t="str">
            <v>NA</v>
          </cell>
        </row>
        <row r="14">
          <cell r="B14">
            <v>1001460</v>
          </cell>
          <cell r="C14" t="str">
            <v>顾 雨龙</v>
          </cell>
          <cell r="D14" t="str">
            <v>Gu Yulong</v>
          </cell>
          <cell r="E14" t="str">
            <v>Direct Active</v>
          </cell>
          <cell r="F14" t="str">
            <v>OP</v>
          </cell>
          <cell r="G14" t="str">
            <v>FCLCh-PD</v>
          </cell>
          <cell r="H14" t="str">
            <v>FCLCh-VB2</v>
          </cell>
          <cell r="I14" t="str">
            <v>310911</v>
          </cell>
          <cell r="J14">
            <v>38585</v>
          </cell>
          <cell r="K14" t="str">
            <v>Worker</v>
          </cell>
          <cell r="L14" t="str">
            <v>Heavy Load Worker</v>
          </cell>
          <cell r="M14" t="str">
            <v>BAND A</v>
          </cell>
          <cell r="N14">
            <v>6</v>
          </cell>
          <cell r="O14" t="str">
            <v>NA</v>
          </cell>
          <cell r="P14">
            <v>4868</v>
          </cell>
          <cell r="Q14">
            <v>0.02</v>
          </cell>
          <cell r="R14">
            <v>97</v>
          </cell>
          <cell r="S14">
            <v>5.0000000000000001E-3</v>
          </cell>
          <cell r="T14">
            <v>24</v>
          </cell>
          <cell r="U14">
            <v>2.4856203779786361E-2</v>
          </cell>
          <cell r="V14">
            <v>121</v>
          </cell>
          <cell r="W14">
            <v>4989</v>
          </cell>
          <cell r="X14">
            <v>4989</v>
          </cell>
          <cell r="Y14">
            <v>121</v>
          </cell>
          <cell r="Z14">
            <v>2.4899999999999999E-2</v>
          </cell>
          <cell r="AA14" t="str">
            <v>0.00%-8.40%</v>
          </cell>
          <cell r="AF14">
            <v>0</v>
          </cell>
          <cell r="AG14">
            <v>4989</v>
          </cell>
          <cell r="AH14">
            <v>121</v>
          </cell>
          <cell r="AI14">
            <v>2.4856203779786368E-2</v>
          </cell>
          <cell r="AJ14">
            <v>13.6</v>
          </cell>
          <cell r="AK14">
            <v>650</v>
          </cell>
          <cell r="AM14">
            <v>688</v>
          </cell>
          <cell r="AN14">
            <v>76338.399999999994</v>
          </cell>
          <cell r="AO14" t="str">
            <v>NA</v>
          </cell>
        </row>
        <row r="15">
          <cell r="B15">
            <v>1001498</v>
          </cell>
          <cell r="C15" t="str">
            <v>施 永成</v>
          </cell>
          <cell r="D15" t="str">
            <v>Shi Yongcheng</v>
          </cell>
          <cell r="E15" t="str">
            <v>Direct Active</v>
          </cell>
          <cell r="F15" t="str">
            <v>OP</v>
          </cell>
          <cell r="G15" t="str">
            <v>FCLCh-PD</v>
          </cell>
          <cell r="H15" t="str">
            <v>FCLCh-VB2</v>
          </cell>
          <cell r="I15" t="str">
            <v>310911</v>
          </cell>
          <cell r="J15">
            <v>38723</v>
          </cell>
          <cell r="K15" t="str">
            <v>Worker</v>
          </cell>
          <cell r="L15" t="str">
            <v>Heavy Load Worker</v>
          </cell>
          <cell r="M15" t="str">
            <v>BAND A</v>
          </cell>
          <cell r="N15">
            <v>6</v>
          </cell>
          <cell r="O15" t="str">
            <v>NA</v>
          </cell>
          <cell r="P15">
            <v>5016</v>
          </cell>
          <cell r="Q15">
            <v>0.02</v>
          </cell>
          <cell r="R15">
            <v>100</v>
          </cell>
          <cell r="S15">
            <v>5.0000000000000001E-3</v>
          </cell>
          <cell r="T15">
            <v>25</v>
          </cell>
          <cell r="U15">
            <v>2.4920255183413079E-2</v>
          </cell>
          <cell r="V15">
            <v>125</v>
          </cell>
          <cell r="W15">
            <v>5141</v>
          </cell>
          <cell r="X15">
            <v>5141</v>
          </cell>
          <cell r="Y15">
            <v>125</v>
          </cell>
          <cell r="Z15">
            <v>2.4899999999999999E-2</v>
          </cell>
          <cell r="AA15" t="str">
            <v>0.00%-8.40%</v>
          </cell>
          <cell r="AF15">
            <v>0</v>
          </cell>
          <cell r="AG15">
            <v>5141</v>
          </cell>
          <cell r="AH15">
            <v>125</v>
          </cell>
          <cell r="AI15">
            <v>2.492025518341312E-2</v>
          </cell>
          <cell r="AJ15">
            <v>13.6</v>
          </cell>
          <cell r="AK15">
            <v>650</v>
          </cell>
          <cell r="AM15">
            <v>688</v>
          </cell>
          <cell r="AN15">
            <v>78405.599999999991</v>
          </cell>
          <cell r="AO15" t="str">
            <v>NA</v>
          </cell>
        </row>
        <row r="16">
          <cell r="B16">
            <v>1001574</v>
          </cell>
          <cell r="C16" t="str">
            <v>张 文权</v>
          </cell>
          <cell r="D16" t="str">
            <v>Zhang Wenquan</v>
          </cell>
          <cell r="E16" t="str">
            <v>Direct Active</v>
          </cell>
          <cell r="F16" t="str">
            <v>OP</v>
          </cell>
          <cell r="G16" t="str">
            <v>FCLCh-PD</v>
          </cell>
          <cell r="H16" t="str">
            <v>FCLCh-VB2</v>
          </cell>
          <cell r="I16" t="str">
            <v>310911</v>
          </cell>
          <cell r="J16">
            <v>38764</v>
          </cell>
          <cell r="K16" t="str">
            <v>Team Leader</v>
          </cell>
          <cell r="L16" t="str">
            <v>Team Leader</v>
          </cell>
          <cell r="M16" t="str">
            <v>BAND A</v>
          </cell>
          <cell r="N16">
            <v>6</v>
          </cell>
          <cell r="O16" t="str">
            <v>NA</v>
          </cell>
          <cell r="P16">
            <v>5098</v>
          </cell>
          <cell r="Q16">
            <v>0.02</v>
          </cell>
          <cell r="R16">
            <v>102</v>
          </cell>
          <cell r="S16">
            <v>5.0000000000000001E-3</v>
          </cell>
          <cell r="T16">
            <v>25</v>
          </cell>
          <cell r="U16">
            <v>2.4911730090231465E-2</v>
          </cell>
          <cell r="V16">
            <v>127</v>
          </cell>
          <cell r="W16">
            <v>5225</v>
          </cell>
          <cell r="X16">
            <v>5161</v>
          </cell>
          <cell r="Y16">
            <v>63</v>
          </cell>
          <cell r="Z16">
            <v>1.24E-2</v>
          </cell>
          <cell r="AA16" t="str">
            <v>0.00%-8.40%</v>
          </cell>
          <cell r="AF16">
            <v>0</v>
          </cell>
          <cell r="AG16">
            <v>5161</v>
          </cell>
          <cell r="AH16">
            <v>63</v>
          </cell>
          <cell r="AI16">
            <v>1.2357787367595074E-2</v>
          </cell>
          <cell r="AJ16">
            <v>13.6</v>
          </cell>
          <cell r="AK16">
            <v>850</v>
          </cell>
          <cell r="AM16">
            <v>688</v>
          </cell>
          <cell r="AN16">
            <v>81077.599999999991</v>
          </cell>
          <cell r="AO16" t="str">
            <v>NA</v>
          </cell>
          <cell r="AQ16" t="str">
            <v>业务能力及班组管理能力弱</v>
          </cell>
        </row>
        <row r="17">
          <cell r="B17">
            <v>1001751</v>
          </cell>
          <cell r="C17" t="str">
            <v>陈 亮</v>
          </cell>
          <cell r="D17" t="str">
            <v>Chen Liang</v>
          </cell>
          <cell r="E17" t="str">
            <v>Direct Active</v>
          </cell>
          <cell r="F17" t="str">
            <v>OP</v>
          </cell>
          <cell r="G17" t="str">
            <v>FCLCh-PD</v>
          </cell>
          <cell r="H17" t="str">
            <v>FCLCh-VB2</v>
          </cell>
          <cell r="I17" t="str">
            <v>310911</v>
          </cell>
          <cell r="J17">
            <v>38880</v>
          </cell>
          <cell r="K17" t="str">
            <v>Team Leader</v>
          </cell>
          <cell r="L17" t="str">
            <v>Team Leader</v>
          </cell>
          <cell r="M17" t="str">
            <v>BAND A</v>
          </cell>
          <cell r="N17">
            <v>6</v>
          </cell>
          <cell r="O17" t="str">
            <v>NA</v>
          </cell>
          <cell r="P17">
            <v>5190</v>
          </cell>
          <cell r="Q17">
            <v>0.02</v>
          </cell>
          <cell r="R17">
            <v>104</v>
          </cell>
          <cell r="S17">
            <v>5.0000000000000001E-3</v>
          </cell>
          <cell r="T17">
            <v>26</v>
          </cell>
          <cell r="U17">
            <v>2.5048169556840076E-2</v>
          </cell>
          <cell r="V17">
            <v>130</v>
          </cell>
          <cell r="W17">
            <v>5320</v>
          </cell>
          <cell r="X17">
            <v>5397</v>
          </cell>
          <cell r="Y17">
            <v>207</v>
          </cell>
          <cell r="Z17">
            <v>3.9899999999999998E-2</v>
          </cell>
          <cell r="AA17" t="str">
            <v>0.00%-8.40%</v>
          </cell>
          <cell r="AF17">
            <v>0</v>
          </cell>
          <cell r="AG17">
            <v>5397</v>
          </cell>
          <cell r="AH17">
            <v>207</v>
          </cell>
          <cell r="AI17">
            <v>3.9884393063583712E-2</v>
          </cell>
          <cell r="AJ17">
            <v>13.6</v>
          </cell>
          <cell r="AK17">
            <v>850</v>
          </cell>
          <cell r="AM17">
            <v>688</v>
          </cell>
          <cell r="AN17">
            <v>84287.2</v>
          </cell>
          <cell r="AO17" t="str">
            <v>NA</v>
          </cell>
          <cell r="AQ17" t="str">
            <v>工作责任心强</v>
          </cell>
        </row>
        <row r="18">
          <cell r="B18">
            <v>1001757</v>
          </cell>
          <cell r="C18" t="str">
            <v>张 旭</v>
          </cell>
          <cell r="D18" t="str">
            <v>Zhang Xu</v>
          </cell>
          <cell r="E18" t="str">
            <v>Direct Active</v>
          </cell>
          <cell r="F18" t="str">
            <v>OP</v>
          </cell>
          <cell r="G18" t="str">
            <v>FCLCh-PD</v>
          </cell>
          <cell r="H18" t="str">
            <v>FCLCh-VB2</v>
          </cell>
          <cell r="I18" t="str">
            <v>310911</v>
          </cell>
          <cell r="J18">
            <v>38880</v>
          </cell>
          <cell r="K18" t="str">
            <v>Team Leader</v>
          </cell>
          <cell r="L18" t="str">
            <v>Team Leader</v>
          </cell>
          <cell r="M18" t="str">
            <v>BAND A</v>
          </cell>
          <cell r="N18">
            <v>6</v>
          </cell>
          <cell r="O18" t="str">
            <v>NA</v>
          </cell>
          <cell r="P18">
            <v>5920</v>
          </cell>
          <cell r="Q18">
            <v>0.02</v>
          </cell>
          <cell r="R18">
            <v>118</v>
          </cell>
          <cell r="S18">
            <v>5.0000000000000001E-3</v>
          </cell>
          <cell r="T18">
            <v>30</v>
          </cell>
          <cell r="U18">
            <v>2.5000000000000001E-2</v>
          </cell>
          <cell r="V18">
            <v>148</v>
          </cell>
          <cell r="W18">
            <v>6068</v>
          </cell>
          <cell r="X18">
            <v>6127</v>
          </cell>
          <cell r="Y18">
            <v>207</v>
          </cell>
          <cell r="Z18">
            <v>3.5000000000000003E-2</v>
          </cell>
          <cell r="AA18" t="str">
            <v>0.00%-8.40%</v>
          </cell>
          <cell r="AF18">
            <v>0</v>
          </cell>
          <cell r="AG18">
            <v>6127</v>
          </cell>
          <cell r="AH18">
            <v>207</v>
          </cell>
          <cell r="AI18">
            <v>3.4966216216216317E-2</v>
          </cell>
          <cell r="AJ18">
            <v>13.6</v>
          </cell>
          <cell r="AK18">
            <v>900</v>
          </cell>
          <cell r="AM18">
            <v>688</v>
          </cell>
          <cell r="AN18">
            <v>94815.2</v>
          </cell>
          <cell r="AO18" t="str">
            <v>NA</v>
          </cell>
        </row>
        <row r="19">
          <cell r="B19">
            <v>1001809</v>
          </cell>
          <cell r="C19" t="str">
            <v>徐 建</v>
          </cell>
          <cell r="D19" t="str">
            <v>Xu Jian</v>
          </cell>
          <cell r="E19" t="str">
            <v>Direct Active</v>
          </cell>
          <cell r="F19" t="str">
            <v>OP</v>
          </cell>
          <cell r="G19" t="str">
            <v>FCLCh-PD</v>
          </cell>
          <cell r="H19" t="str">
            <v>FCLCh-VB2</v>
          </cell>
          <cell r="I19" t="str">
            <v>310911</v>
          </cell>
          <cell r="J19">
            <v>38894</v>
          </cell>
          <cell r="K19" t="str">
            <v>Worker</v>
          </cell>
          <cell r="L19" t="str">
            <v>Heavy Load Worker</v>
          </cell>
          <cell r="M19" t="str">
            <v>BAND A</v>
          </cell>
          <cell r="N19">
            <v>6</v>
          </cell>
          <cell r="O19" t="str">
            <v>NA</v>
          </cell>
          <cell r="P19">
            <v>4639</v>
          </cell>
          <cell r="Q19">
            <v>0.02</v>
          </cell>
          <cell r="R19">
            <v>93</v>
          </cell>
          <cell r="S19">
            <v>5.0000000000000001E-3</v>
          </cell>
          <cell r="T19">
            <v>23</v>
          </cell>
          <cell r="U19">
            <v>2.5005389092476828E-2</v>
          </cell>
          <cell r="V19">
            <v>116</v>
          </cell>
          <cell r="W19">
            <v>4755</v>
          </cell>
          <cell r="X19">
            <v>4801</v>
          </cell>
          <cell r="Y19">
            <v>162</v>
          </cell>
          <cell r="Z19">
            <v>3.49E-2</v>
          </cell>
          <cell r="AA19" t="str">
            <v>0.00%-8.40%</v>
          </cell>
          <cell r="AF19">
            <v>0</v>
          </cell>
          <cell r="AG19">
            <v>4801</v>
          </cell>
          <cell r="AH19">
            <v>162</v>
          </cell>
          <cell r="AI19">
            <v>3.4921319249838323E-2</v>
          </cell>
          <cell r="AJ19">
            <v>13.6</v>
          </cell>
          <cell r="AK19">
            <v>650</v>
          </cell>
          <cell r="AM19">
            <v>688</v>
          </cell>
          <cell r="AN19">
            <v>73781.600000000006</v>
          </cell>
          <cell r="AO19" t="str">
            <v>NA</v>
          </cell>
        </row>
        <row r="20">
          <cell r="B20">
            <v>1001822</v>
          </cell>
          <cell r="C20" t="str">
            <v>张 加来</v>
          </cell>
          <cell r="D20" t="str">
            <v>Zhang Jialai</v>
          </cell>
          <cell r="E20" t="str">
            <v>Direct Active</v>
          </cell>
          <cell r="F20" t="str">
            <v>OP</v>
          </cell>
          <cell r="G20" t="str">
            <v>FCLCh-PD</v>
          </cell>
          <cell r="H20" t="str">
            <v>FCLCh-VB2</v>
          </cell>
          <cell r="I20" t="str">
            <v>310911</v>
          </cell>
          <cell r="J20">
            <v>38901</v>
          </cell>
          <cell r="K20" t="str">
            <v>Worker</v>
          </cell>
          <cell r="L20" t="str">
            <v>Middle Skilled Worker</v>
          </cell>
          <cell r="M20" t="str">
            <v>BAND A</v>
          </cell>
          <cell r="N20">
            <v>6</v>
          </cell>
          <cell r="O20" t="str">
            <v>NA</v>
          </cell>
          <cell r="P20">
            <v>4952</v>
          </cell>
          <cell r="Q20">
            <v>0.02</v>
          </cell>
          <cell r="R20">
            <v>99</v>
          </cell>
          <cell r="S20">
            <v>5.0000000000000001E-3</v>
          </cell>
          <cell r="T20">
            <v>25</v>
          </cell>
          <cell r="U20">
            <v>2.5040387722132473E-2</v>
          </cell>
          <cell r="V20">
            <v>124</v>
          </cell>
          <cell r="W20">
            <v>5076</v>
          </cell>
          <cell r="X20">
            <v>5076</v>
          </cell>
          <cell r="Y20">
            <v>124</v>
          </cell>
          <cell r="Z20">
            <v>2.5000000000000001E-2</v>
          </cell>
          <cell r="AA20" t="str">
            <v>0.00%-8.40%</v>
          </cell>
          <cell r="AF20">
            <v>0</v>
          </cell>
          <cell r="AG20">
            <v>5076</v>
          </cell>
          <cell r="AH20">
            <v>124</v>
          </cell>
          <cell r="AI20">
            <v>2.5040387722132573E-2</v>
          </cell>
          <cell r="AJ20">
            <v>13.6</v>
          </cell>
          <cell r="AK20">
            <v>650</v>
          </cell>
          <cell r="AM20">
            <v>688</v>
          </cell>
          <cell r="AN20">
            <v>77521.599999999991</v>
          </cell>
          <cell r="AO20" t="str">
            <v>NA</v>
          </cell>
        </row>
        <row r="21">
          <cell r="B21">
            <v>1001848</v>
          </cell>
          <cell r="C21" t="str">
            <v>黄 媛媛</v>
          </cell>
          <cell r="D21" t="str">
            <v>Huang Yuanyuan</v>
          </cell>
          <cell r="E21" t="str">
            <v>Direct Active</v>
          </cell>
          <cell r="F21" t="str">
            <v>OP</v>
          </cell>
          <cell r="G21" t="str">
            <v>FCLCh-PD</v>
          </cell>
          <cell r="H21" t="str">
            <v>FCLCh-VB2</v>
          </cell>
          <cell r="I21" t="str">
            <v>310911</v>
          </cell>
          <cell r="J21">
            <v>38901</v>
          </cell>
          <cell r="K21" t="str">
            <v>Worker</v>
          </cell>
          <cell r="L21" t="str">
            <v>Middle Skilled Worker</v>
          </cell>
          <cell r="M21" t="str">
            <v>BAND A</v>
          </cell>
          <cell r="N21">
            <v>6</v>
          </cell>
          <cell r="O21" t="str">
            <v>NA</v>
          </cell>
          <cell r="P21">
            <v>4820</v>
          </cell>
          <cell r="Q21">
            <v>0.02</v>
          </cell>
          <cell r="R21">
            <v>96</v>
          </cell>
          <cell r="S21">
            <v>5.0000000000000001E-3</v>
          </cell>
          <cell r="T21">
            <v>24</v>
          </cell>
          <cell r="U21">
            <v>2.4896265560165973E-2</v>
          </cell>
          <cell r="V21">
            <v>120</v>
          </cell>
          <cell r="W21">
            <v>4940</v>
          </cell>
          <cell r="X21">
            <v>4940</v>
          </cell>
          <cell r="Y21">
            <v>120</v>
          </cell>
          <cell r="Z21">
            <v>2.4899999999999999E-2</v>
          </cell>
          <cell r="AA21" t="str">
            <v>0.00%-8.40%</v>
          </cell>
          <cell r="AF21">
            <v>0</v>
          </cell>
          <cell r="AG21">
            <v>4940</v>
          </cell>
          <cell r="AH21">
            <v>120</v>
          </cell>
          <cell r="AI21">
            <v>2.4896265560165887E-2</v>
          </cell>
          <cell r="AJ21">
            <v>13.6</v>
          </cell>
          <cell r="AK21">
            <v>650</v>
          </cell>
          <cell r="AM21">
            <v>688</v>
          </cell>
          <cell r="AN21">
            <v>75672</v>
          </cell>
          <cell r="AO21" t="str">
            <v>NA</v>
          </cell>
        </row>
        <row r="22">
          <cell r="B22">
            <v>1001881</v>
          </cell>
          <cell r="C22" t="str">
            <v>李 辉</v>
          </cell>
          <cell r="D22" t="str">
            <v>Li Hui</v>
          </cell>
          <cell r="E22" t="str">
            <v>Direct Active</v>
          </cell>
          <cell r="F22" t="str">
            <v>OP</v>
          </cell>
          <cell r="G22" t="str">
            <v>FCLCh-PD</v>
          </cell>
          <cell r="H22" t="str">
            <v>FCLCh-VB2</v>
          </cell>
          <cell r="I22" t="str">
            <v>310911</v>
          </cell>
          <cell r="J22">
            <v>38905</v>
          </cell>
          <cell r="K22" t="str">
            <v>Team Leader</v>
          </cell>
          <cell r="L22" t="str">
            <v>Team Leader</v>
          </cell>
          <cell r="M22" t="str">
            <v>BAND A</v>
          </cell>
          <cell r="N22">
            <v>6</v>
          </cell>
          <cell r="O22" t="str">
            <v>NA</v>
          </cell>
          <cell r="P22">
            <v>5207</v>
          </cell>
          <cell r="Q22">
            <v>0.02</v>
          </cell>
          <cell r="R22">
            <v>104</v>
          </cell>
          <cell r="S22">
            <v>5.0000000000000001E-3</v>
          </cell>
          <cell r="T22">
            <v>26</v>
          </cell>
          <cell r="U22">
            <v>2.4966391396197427E-2</v>
          </cell>
          <cell r="V22">
            <v>130</v>
          </cell>
          <cell r="W22">
            <v>5337</v>
          </cell>
          <cell r="X22">
            <v>5207</v>
          </cell>
          <cell r="Y22">
            <v>0</v>
          </cell>
          <cell r="Z22">
            <v>0</v>
          </cell>
          <cell r="AA22" t="str">
            <v>0.00%-8.40%</v>
          </cell>
          <cell r="AF22">
            <v>0</v>
          </cell>
          <cell r="AG22">
            <v>5207</v>
          </cell>
          <cell r="AH22">
            <v>0</v>
          </cell>
          <cell r="AI22">
            <v>0</v>
          </cell>
          <cell r="AJ22">
            <v>13.6</v>
          </cell>
          <cell r="AK22">
            <v>850</v>
          </cell>
          <cell r="AM22">
            <v>688</v>
          </cell>
          <cell r="AN22">
            <v>81703.199999999997</v>
          </cell>
          <cell r="AO22" t="str">
            <v>NA</v>
          </cell>
          <cell r="AQ22" t="str">
            <v>业务能力及班组管理能力差</v>
          </cell>
        </row>
        <row r="23">
          <cell r="B23">
            <v>1001937</v>
          </cell>
          <cell r="C23" t="str">
            <v>沈 德军</v>
          </cell>
          <cell r="D23" t="str">
            <v>Shen Dejun</v>
          </cell>
          <cell r="E23" t="str">
            <v>Direct Active</v>
          </cell>
          <cell r="F23" t="str">
            <v>OP</v>
          </cell>
          <cell r="G23" t="str">
            <v>FCLCh-PD</v>
          </cell>
          <cell r="H23" t="str">
            <v>FCLCh-VB2</v>
          </cell>
          <cell r="I23" t="str">
            <v>310911</v>
          </cell>
          <cell r="J23">
            <v>38908</v>
          </cell>
          <cell r="K23" t="str">
            <v>Worker</v>
          </cell>
          <cell r="L23" t="str">
            <v>Production Worker</v>
          </cell>
          <cell r="M23" t="str">
            <v>BAND A</v>
          </cell>
          <cell r="N23">
            <v>6</v>
          </cell>
          <cell r="O23" t="str">
            <v>NA</v>
          </cell>
          <cell r="P23">
            <v>4457</v>
          </cell>
          <cell r="Q23">
            <v>0.02</v>
          </cell>
          <cell r="R23">
            <v>89</v>
          </cell>
          <cell r="S23">
            <v>5.0000000000000001E-3</v>
          </cell>
          <cell r="T23">
            <v>22</v>
          </cell>
          <cell r="U23">
            <v>2.4904644379627552E-2</v>
          </cell>
          <cell r="V23">
            <v>111</v>
          </cell>
          <cell r="W23">
            <v>4568</v>
          </cell>
          <cell r="X23">
            <v>4457</v>
          </cell>
          <cell r="Y23">
            <v>0</v>
          </cell>
          <cell r="Z23">
            <v>0</v>
          </cell>
          <cell r="AA23" t="str">
            <v>0.00%-8.40%</v>
          </cell>
          <cell r="AF23">
            <v>0</v>
          </cell>
          <cell r="AG23">
            <v>4457</v>
          </cell>
          <cell r="AH23">
            <v>0</v>
          </cell>
          <cell r="AI23">
            <v>0</v>
          </cell>
          <cell r="AJ23">
            <v>13.6</v>
          </cell>
          <cell r="AK23">
            <v>450</v>
          </cell>
          <cell r="AM23">
            <v>688</v>
          </cell>
          <cell r="AN23">
            <v>66703.199999999997</v>
          </cell>
          <cell r="AO23" t="str">
            <v>NA</v>
          </cell>
          <cell r="AQ23" t="str">
            <v>仅能从事单一/简单工序，工作责任心不强</v>
          </cell>
        </row>
        <row r="24">
          <cell r="B24">
            <v>1001948</v>
          </cell>
          <cell r="C24" t="str">
            <v>陈 全政</v>
          </cell>
          <cell r="D24" t="str">
            <v>Chen Quanzhen</v>
          </cell>
          <cell r="E24" t="str">
            <v>Direct Active</v>
          </cell>
          <cell r="F24" t="str">
            <v>OP</v>
          </cell>
          <cell r="G24" t="str">
            <v>FCLCh-PD</v>
          </cell>
          <cell r="H24" t="str">
            <v>FCLCh-VB2</v>
          </cell>
          <cell r="I24" t="str">
            <v>310911</v>
          </cell>
          <cell r="J24">
            <v>38923</v>
          </cell>
          <cell r="K24" t="str">
            <v>Worker</v>
          </cell>
          <cell r="L24" t="str">
            <v>High Skilled Worker</v>
          </cell>
          <cell r="M24" t="str">
            <v>BAND A</v>
          </cell>
          <cell r="N24">
            <v>6</v>
          </cell>
          <cell r="O24" t="str">
            <v>NA</v>
          </cell>
          <cell r="P24">
            <v>4677</v>
          </cell>
          <cell r="Q24">
            <v>0.02</v>
          </cell>
          <cell r="R24">
            <v>94</v>
          </cell>
          <cell r="S24">
            <v>5.0000000000000001E-3</v>
          </cell>
          <cell r="T24">
            <v>23</v>
          </cell>
          <cell r="U24">
            <v>2.5016035920461834E-2</v>
          </cell>
          <cell r="V24">
            <v>117</v>
          </cell>
          <cell r="W24">
            <v>4794</v>
          </cell>
          <cell r="X24">
            <v>4794</v>
          </cell>
          <cell r="Y24">
            <v>117</v>
          </cell>
          <cell r="Z24">
            <v>2.5000000000000001E-2</v>
          </cell>
          <cell r="AA24" t="str">
            <v>0.00%-8.40%</v>
          </cell>
          <cell r="AF24">
            <v>0</v>
          </cell>
          <cell r="AG24">
            <v>4794</v>
          </cell>
          <cell r="AH24">
            <v>117</v>
          </cell>
          <cell r="AI24">
            <v>2.5016035920461865E-2</v>
          </cell>
          <cell r="AJ24">
            <v>13.6</v>
          </cell>
          <cell r="AK24">
            <v>750</v>
          </cell>
          <cell r="AM24">
            <v>688</v>
          </cell>
          <cell r="AN24">
            <v>74886.399999999994</v>
          </cell>
          <cell r="AO24" t="str">
            <v>NA</v>
          </cell>
        </row>
        <row r="25">
          <cell r="B25">
            <v>1002040</v>
          </cell>
          <cell r="C25" t="str">
            <v>陈 国新</v>
          </cell>
          <cell r="D25" t="str">
            <v>Chen Guoxin</v>
          </cell>
          <cell r="E25" t="str">
            <v>Direct Active</v>
          </cell>
          <cell r="F25" t="str">
            <v>OP</v>
          </cell>
          <cell r="G25" t="str">
            <v>FCLCh-PD</v>
          </cell>
          <cell r="H25" t="str">
            <v>FCLCh-VB2</v>
          </cell>
          <cell r="I25" t="str">
            <v>310911</v>
          </cell>
          <cell r="J25">
            <v>38923</v>
          </cell>
          <cell r="K25" t="str">
            <v>Worker</v>
          </cell>
          <cell r="L25" t="str">
            <v>Production Worker</v>
          </cell>
          <cell r="M25" t="str">
            <v>BAND A</v>
          </cell>
          <cell r="N25">
            <v>6</v>
          </cell>
          <cell r="O25" t="str">
            <v>NA</v>
          </cell>
          <cell r="P25">
            <v>4746</v>
          </cell>
          <cell r="Q25">
            <v>0.02</v>
          </cell>
          <cell r="R25">
            <v>95</v>
          </cell>
          <cell r="S25">
            <v>5.0000000000000001E-3</v>
          </cell>
          <cell r="T25">
            <v>24</v>
          </cell>
          <cell r="U25">
            <v>2.5073746312684365E-2</v>
          </cell>
          <cell r="V25">
            <v>119</v>
          </cell>
          <cell r="W25">
            <v>4865</v>
          </cell>
          <cell r="X25">
            <v>4865</v>
          </cell>
          <cell r="Y25">
            <v>119</v>
          </cell>
          <cell r="Z25">
            <v>2.5100000000000001E-2</v>
          </cell>
          <cell r="AA25" t="str">
            <v>0.00%-8.40%</v>
          </cell>
          <cell r="AF25">
            <v>0</v>
          </cell>
          <cell r="AG25">
            <v>4865</v>
          </cell>
          <cell r="AH25">
            <v>119</v>
          </cell>
          <cell r="AI25">
            <v>2.5073746312684442E-2</v>
          </cell>
          <cell r="AJ25">
            <v>13.6</v>
          </cell>
          <cell r="AK25">
            <v>450</v>
          </cell>
          <cell r="AM25">
            <v>688</v>
          </cell>
          <cell r="AN25">
            <v>72252</v>
          </cell>
          <cell r="AO25" t="str">
            <v>NA</v>
          </cell>
        </row>
        <row r="26">
          <cell r="B26">
            <v>1002043</v>
          </cell>
          <cell r="C26" t="str">
            <v>陈 军太</v>
          </cell>
          <cell r="D26" t="str">
            <v>Chen Juntai</v>
          </cell>
          <cell r="E26" t="str">
            <v>Direct Active</v>
          </cell>
          <cell r="F26" t="str">
            <v>OP</v>
          </cell>
          <cell r="G26" t="str">
            <v>FCLCh-PD</v>
          </cell>
          <cell r="H26" t="str">
            <v>FCLCh-VB2</v>
          </cell>
          <cell r="I26" t="str">
            <v>310911</v>
          </cell>
          <cell r="J26">
            <v>38923</v>
          </cell>
          <cell r="K26" t="str">
            <v>Worker</v>
          </cell>
          <cell r="L26" t="str">
            <v>Middle Skilled Worker</v>
          </cell>
          <cell r="M26" t="str">
            <v>BAND A</v>
          </cell>
          <cell r="N26">
            <v>6</v>
          </cell>
          <cell r="O26" t="str">
            <v>NA</v>
          </cell>
          <cell r="P26">
            <v>4600</v>
          </cell>
          <cell r="Q26">
            <v>0.02</v>
          </cell>
          <cell r="R26">
            <v>92</v>
          </cell>
          <cell r="S26">
            <v>5.0000000000000001E-3</v>
          </cell>
          <cell r="T26">
            <v>23</v>
          </cell>
          <cell r="U26">
            <v>2.5000000000000001E-2</v>
          </cell>
          <cell r="V26">
            <v>115</v>
          </cell>
          <cell r="W26">
            <v>4715</v>
          </cell>
          <cell r="X26">
            <v>4715</v>
          </cell>
          <cell r="Y26">
            <v>115</v>
          </cell>
          <cell r="Z26">
            <v>2.5000000000000001E-2</v>
          </cell>
          <cell r="AA26" t="str">
            <v>0.00%-8.40%</v>
          </cell>
          <cell r="AF26">
            <v>0</v>
          </cell>
          <cell r="AG26">
            <v>4715</v>
          </cell>
          <cell r="AH26">
            <v>115</v>
          </cell>
          <cell r="AI26">
            <v>2.4999999999999911E-2</v>
          </cell>
          <cell r="AJ26">
            <v>13.6</v>
          </cell>
          <cell r="AK26">
            <v>650</v>
          </cell>
          <cell r="AM26">
            <v>688</v>
          </cell>
          <cell r="AN26">
            <v>72612</v>
          </cell>
          <cell r="AO26" t="str">
            <v>NA</v>
          </cell>
        </row>
        <row r="27">
          <cell r="B27">
            <v>1002071</v>
          </cell>
          <cell r="C27" t="str">
            <v>盛 太年</v>
          </cell>
          <cell r="D27" t="str">
            <v>Sheng Tainian</v>
          </cell>
          <cell r="E27" t="str">
            <v>Direct Active</v>
          </cell>
          <cell r="F27" t="str">
            <v>OP</v>
          </cell>
          <cell r="G27" t="str">
            <v>FCLCh-PD</v>
          </cell>
          <cell r="H27" t="str">
            <v>FCLCh-VB2</v>
          </cell>
          <cell r="I27" t="str">
            <v>310911</v>
          </cell>
          <cell r="J27">
            <v>38926</v>
          </cell>
          <cell r="K27" t="str">
            <v>Worker</v>
          </cell>
          <cell r="L27" t="str">
            <v>High Skilled Worker</v>
          </cell>
          <cell r="M27" t="str">
            <v>BAND A</v>
          </cell>
          <cell r="N27">
            <v>6</v>
          </cell>
          <cell r="O27" t="str">
            <v>NA</v>
          </cell>
          <cell r="P27">
            <v>4858</v>
          </cell>
          <cell r="Q27">
            <v>0.02</v>
          </cell>
          <cell r="R27">
            <v>97</v>
          </cell>
          <cell r="S27">
            <v>5.0000000000000001E-3</v>
          </cell>
          <cell r="T27">
            <v>24</v>
          </cell>
          <cell r="U27">
            <v>2.4907369287772745E-2</v>
          </cell>
          <cell r="V27">
            <v>121</v>
          </cell>
          <cell r="W27">
            <v>4979</v>
          </cell>
          <cell r="X27">
            <v>5028</v>
          </cell>
          <cell r="Y27">
            <v>170</v>
          </cell>
          <cell r="Z27">
            <v>3.5000000000000003E-2</v>
          </cell>
          <cell r="AA27" t="str">
            <v>0.00%-8.40%</v>
          </cell>
          <cell r="AF27">
            <v>0</v>
          </cell>
          <cell r="AG27">
            <v>5028</v>
          </cell>
          <cell r="AH27">
            <v>170</v>
          </cell>
          <cell r="AI27">
            <v>3.4993824619184766E-2</v>
          </cell>
          <cell r="AJ27">
            <v>13.6</v>
          </cell>
          <cell r="AK27">
            <v>750</v>
          </cell>
          <cell r="AM27">
            <v>688</v>
          </cell>
          <cell r="AN27">
            <v>78068.800000000003</v>
          </cell>
          <cell r="AO27" t="str">
            <v>NA</v>
          </cell>
        </row>
        <row r="28">
          <cell r="B28">
            <v>1002094</v>
          </cell>
          <cell r="C28" t="str">
            <v>秦 亮</v>
          </cell>
          <cell r="D28" t="str">
            <v>Qin Liang</v>
          </cell>
          <cell r="E28" t="str">
            <v>Direct Active</v>
          </cell>
          <cell r="F28" t="str">
            <v>OP</v>
          </cell>
          <cell r="G28" t="str">
            <v>FCLCh-PD</v>
          </cell>
          <cell r="H28" t="str">
            <v>FCLCh-VB2</v>
          </cell>
          <cell r="I28" t="str">
            <v>310911</v>
          </cell>
          <cell r="J28">
            <v>38958</v>
          </cell>
          <cell r="K28" t="str">
            <v>Worker</v>
          </cell>
          <cell r="L28" t="str">
            <v>High Skilled Worker</v>
          </cell>
          <cell r="M28" t="str">
            <v>BAND A</v>
          </cell>
          <cell r="N28">
            <v>6</v>
          </cell>
          <cell r="O28" t="str">
            <v>NA</v>
          </cell>
          <cell r="P28">
            <v>4530</v>
          </cell>
          <cell r="Q28">
            <v>0.02</v>
          </cell>
          <cell r="R28">
            <v>91</v>
          </cell>
          <cell r="S28">
            <v>5.0000000000000001E-3</v>
          </cell>
          <cell r="T28">
            <v>23</v>
          </cell>
          <cell r="U28">
            <v>2.5165562913907286E-2</v>
          </cell>
          <cell r="V28">
            <v>114</v>
          </cell>
          <cell r="W28">
            <v>4644</v>
          </cell>
          <cell r="X28">
            <v>4644</v>
          </cell>
          <cell r="Y28">
            <v>114</v>
          </cell>
          <cell r="Z28">
            <v>2.52E-2</v>
          </cell>
          <cell r="AA28" t="str">
            <v>0.00%-8.40%</v>
          </cell>
          <cell r="AF28">
            <v>0</v>
          </cell>
          <cell r="AG28">
            <v>4644</v>
          </cell>
          <cell r="AH28">
            <v>114</v>
          </cell>
          <cell r="AI28">
            <v>2.5165562913907369E-2</v>
          </cell>
          <cell r="AJ28">
            <v>13.6</v>
          </cell>
          <cell r="AK28">
            <v>750</v>
          </cell>
          <cell r="AM28">
            <v>688</v>
          </cell>
          <cell r="AN28">
            <v>72846.399999999994</v>
          </cell>
          <cell r="AO28" t="str">
            <v>NA</v>
          </cell>
        </row>
        <row r="29">
          <cell r="B29">
            <v>1002108</v>
          </cell>
          <cell r="C29" t="str">
            <v>胡 勇</v>
          </cell>
          <cell r="D29" t="str">
            <v>Hu Yong</v>
          </cell>
          <cell r="E29" t="str">
            <v>Direct Active</v>
          </cell>
          <cell r="F29" t="str">
            <v>OP</v>
          </cell>
          <cell r="G29" t="str">
            <v>FCLCh-PD</v>
          </cell>
          <cell r="H29" t="str">
            <v>FCLCh-VB2</v>
          </cell>
          <cell r="I29" t="str">
            <v>310911</v>
          </cell>
          <cell r="J29">
            <v>38959</v>
          </cell>
          <cell r="K29" t="str">
            <v>Worker</v>
          </cell>
          <cell r="L29" t="str">
            <v>Production Worker</v>
          </cell>
          <cell r="M29" t="str">
            <v>BAND A</v>
          </cell>
          <cell r="N29">
            <v>6</v>
          </cell>
          <cell r="O29" t="str">
            <v>NA</v>
          </cell>
          <cell r="P29">
            <v>4985</v>
          </cell>
          <cell r="Q29">
            <v>0.02</v>
          </cell>
          <cell r="R29">
            <v>100</v>
          </cell>
          <cell r="S29">
            <v>5.0000000000000001E-3</v>
          </cell>
          <cell r="T29">
            <v>25</v>
          </cell>
          <cell r="U29">
            <v>2.5075225677031094E-2</v>
          </cell>
          <cell r="V29">
            <v>125</v>
          </cell>
          <cell r="W29">
            <v>5110</v>
          </cell>
          <cell r="X29">
            <v>4985</v>
          </cell>
          <cell r="Y29">
            <v>0</v>
          </cell>
          <cell r="Z29">
            <v>0</v>
          </cell>
          <cell r="AA29" t="str">
            <v>0.00%-8.40%</v>
          </cell>
          <cell r="AF29">
            <v>0</v>
          </cell>
          <cell r="AG29">
            <v>4985</v>
          </cell>
          <cell r="AH29">
            <v>0</v>
          </cell>
          <cell r="AI29">
            <v>0</v>
          </cell>
          <cell r="AJ29">
            <v>13.6</v>
          </cell>
          <cell r="AK29">
            <v>450</v>
          </cell>
          <cell r="AM29">
            <v>688</v>
          </cell>
          <cell r="AN29">
            <v>73884</v>
          </cell>
          <cell r="AO29" t="str">
            <v>NA</v>
          </cell>
          <cell r="AQ29" t="str">
            <v>仅能从事单一/简单工序，工作责任心不强</v>
          </cell>
        </row>
        <row r="30">
          <cell r="B30">
            <v>1002209</v>
          </cell>
          <cell r="C30" t="str">
            <v>李 闯</v>
          </cell>
          <cell r="D30" t="str">
            <v>Li Chuang</v>
          </cell>
          <cell r="E30" t="str">
            <v>Direct Active</v>
          </cell>
          <cell r="F30" t="str">
            <v>OP</v>
          </cell>
          <cell r="G30" t="str">
            <v>FCLCh-PD</v>
          </cell>
          <cell r="H30" t="str">
            <v>FCLCh-VB2</v>
          </cell>
          <cell r="I30" t="str">
            <v>310911</v>
          </cell>
          <cell r="J30">
            <v>39001</v>
          </cell>
          <cell r="K30" t="str">
            <v>Worker</v>
          </cell>
          <cell r="L30" t="str">
            <v>High Skilled Worker</v>
          </cell>
          <cell r="M30" t="str">
            <v>BAND A</v>
          </cell>
          <cell r="N30">
            <v>6</v>
          </cell>
          <cell r="O30" t="str">
            <v>NA</v>
          </cell>
          <cell r="P30">
            <v>4805</v>
          </cell>
          <cell r="Q30">
            <v>0.02</v>
          </cell>
          <cell r="R30">
            <v>96</v>
          </cell>
          <cell r="S30">
            <v>5.0000000000000001E-3</v>
          </cell>
          <cell r="T30">
            <v>24</v>
          </cell>
          <cell r="U30">
            <v>2.497398543184183E-2</v>
          </cell>
          <cell r="V30">
            <v>120</v>
          </cell>
          <cell r="W30">
            <v>4925</v>
          </cell>
          <cell r="X30">
            <v>5021</v>
          </cell>
          <cell r="Y30">
            <v>216</v>
          </cell>
          <cell r="Z30">
            <v>4.4999999999999998E-2</v>
          </cell>
          <cell r="AA30" t="str">
            <v>0.00%-8.40%</v>
          </cell>
          <cell r="AF30">
            <v>0</v>
          </cell>
          <cell r="AG30">
            <v>5021</v>
          </cell>
          <cell r="AH30">
            <v>216</v>
          </cell>
          <cell r="AI30">
            <v>4.4953173777315225E-2</v>
          </cell>
          <cell r="AJ30">
            <v>13.6</v>
          </cell>
          <cell r="AK30">
            <v>750</v>
          </cell>
          <cell r="AM30">
            <v>688</v>
          </cell>
          <cell r="AN30">
            <v>77973.599999999991</v>
          </cell>
          <cell r="AO30" t="str">
            <v>NA</v>
          </cell>
          <cell r="AQ30" t="str">
            <v>高绩效员工,多平台新产品模具调试给出改善性建议</v>
          </cell>
        </row>
        <row r="31">
          <cell r="B31">
            <v>1002216</v>
          </cell>
          <cell r="C31" t="str">
            <v>吴 德耀</v>
          </cell>
          <cell r="D31" t="str">
            <v>Wu Deyao</v>
          </cell>
          <cell r="E31" t="str">
            <v>Direct Active</v>
          </cell>
          <cell r="F31" t="str">
            <v>OP</v>
          </cell>
          <cell r="G31" t="str">
            <v>FCLCh-PD</v>
          </cell>
          <cell r="H31" t="str">
            <v>FCLCh-VB2</v>
          </cell>
          <cell r="I31" t="str">
            <v>310911</v>
          </cell>
          <cell r="J31">
            <v>39010</v>
          </cell>
          <cell r="K31" t="str">
            <v>Worker</v>
          </cell>
          <cell r="L31" t="str">
            <v>High Skilled Worker</v>
          </cell>
          <cell r="M31" t="str">
            <v>BAND A</v>
          </cell>
          <cell r="N31">
            <v>6</v>
          </cell>
          <cell r="O31" t="str">
            <v>NA</v>
          </cell>
          <cell r="P31">
            <v>5044</v>
          </cell>
          <cell r="Q31">
            <v>0.02</v>
          </cell>
          <cell r="R31">
            <v>101</v>
          </cell>
          <cell r="S31">
            <v>5.0000000000000001E-3</v>
          </cell>
          <cell r="T31">
            <v>25</v>
          </cell>
          <cell r="U31">
            <v>2.4980174464710549E-2</v>
          </cell>
          <cell r="V31">
            <v>126</v>
          </cell>
          <cell r="W31">
            <v>5170</v>
          </cell>
          <cell r="X31">
            <v>5170</v>
          </cell>
          <cell r="Y31">
            <v>126</v>
          </cell>
          <cell r="Z31">
            <v>2.5000000000000001E-2</v>
          </cell>
          <cell r="AA31" t="str">
            <v>0.00%-8.40%</v>
          </cell>
          <cell r="AF31">
            <v>0</v>
          </cell>
          <cell r="AG31">
            <v>5170</v>
          </cell>
          <cell r="AH31">
            <v>126</v>
          </cell>
          <cell r="AI31">
            <v>2.4980174464710458E-2</v>
          </cell>
          <cell r="AJ31">
            <v>13.6</v>
          </cell>
          <cell r="AK31">
            <v>750</v>
          </cell>
          <cell r="AM31">
            <v>688</v>
          </cell>
          <cell r="AN31">
            <v>80000</v>
          </cell>
          <cell r="AO31" t="str">
            <v>NA</v>
          </cell>
        </row>
        <row r="32">
          <cell r="B32">
            <v>1002270</v>
          </cell>
          <cell r="C32" t="str">
            <v>李 明</v>
          </cell>
          <cell r="D32" t="str">
            <v>Li Ming</v>
          </cell>
          <cell r="E32" t="str">
            <v>Direct Active</v>
          </cell>
          <cell r="F32" t="str">
            <v>OP</v>
          </cell>
          <cell r="G32" t="str">
            <v>FCLCh-PD</v>
          </cell>
          <cell r="H32" t="str">
            <v>FCLCh-VB2</v>
          </cell>
          <cell r="I32" t="str">
            <v>310911</v>
          </cell>
          <cell r="J32">
            <v>39116</v>
          </cell>
          <cell r="K32" t="str">
            <v>Worker</v>
          </cell>
          <cell r="L32" t="str">
            <v>Heavy Load Worker</v>
          </cell>
          <cell r="M32" t="str">
            <v>BAND A</v>
          </cell>
          <cell r="N32">
            <v>6</v>
          </cell>
          <cell r="O32" t="str">
            <v>NA</v>
          </cell>
          <cell r="P32">
            <v>4891</v>
          </cell>
          <cell r="Q32">
            <v>0.02</v>
          </cell>
          <cell r="R32">
            <v>98</v>
          </cell>
          <cell r="S32">
            <v>5.0000000000000001E-3</v>
          </cell>
          <cell r="T32">
            <v>24</v>
          </cell>
          <cell r="U32">
            <v>2.494377427928849E-2</v>
          </cell>
          <cell r="V32">
            <v>122</v>
          </cell>
          <cell r="W32">
            <v>5013</v>
          </cell>
          <cell r="X32">
            <v>5038</v>
          </cell>
          <cell r="Y32">
            <v>147</v>
          </cell>
          <cell r="Z32">
            <v>3.0099999999999998E-2</v>
          </cell>
          <cell r="AA32" t="str">
            <v>0.00%-8.40%</v>
          </cell>
          <cell r="AF32">
            <v>0</v>
          </cell>
          <cell r="AG32">
            <v>5038</v>
          </cell>
          <cell r="AH32">
            <v>147</v>
          </cell>
          <cell r="AI32">
            <v>3.005520343488044E-2</v>
          </cell>
          <cell r="AJ32">
            <v>13.6</v>
          </cell>
          <cell r="AK32">
            <v>650</v>
          </cell>
          <cell r="AM32">
            <v>688</v>
          </cell>
          <cell r="AN32">
            <v>77004.800000000003</v>
          </cell>
          <cell r="AO32" t="str">
            <v>NA</v>
          </cell>
        </row>
        <row r="33">
          <cell r="B33">
            <v>1002275</v>
          </cell>
          <cell r="C33" t="str">
            <v>蒋 树先</v>
          </cell>
          <cell r="D33" t="str">
            <v>Jiang Shuxian</v>
          </cell>
          <cell r="E33" t="str">
            <v>Direct Active</v>
          </cell>
          <cell r="F33" t="str">
            <v>OP</v>
          </cell>
          <cell r="G33" t="str">
            <v>FCLCh-PD</v>
          </cell>
          <cell r="H33" t="str">
            <v>FCLCh-VB2</v>
          </cell>
          <cell r="I33" t="str">
            <v>310911</v>
          </cell>
          <cell r="J33">
            <v>39116</v>
          </cell>
          <cell r="K33" t="str">
            <v>Worker</v>
          </cell>
          <cell r="L33" t="str">
            <v>Middle Skilled Worker</v>
          </cell>
          <cell r="M33" t="str">
            <v>BAND A</v>
          </cell>
          <cell r="N33">
            <v>6</v>
          </cell>
          <cell r="O33" t="str">
            <v>NA</v>
          </cell>
          <cell r="P33">
            <v>4740</v>
          </cell>
          <cell r="Q33">
            <v>0.02</v>
          </cell>
          <cell r="R33">
            <v>95</v>
          </cell>
          <cell r="S33">
            <v>5.0000000000000001E-3</v>
          </cell>
          <cell r="T33">
            <v>24</v>
          </cell>
          <cell r="U33">
            <v>2.5105485232067511E-2</v>
          </cell>
          <cell r="V33">
            <v>119</v>
          </cell>
          <cell r="W33">
            <v>4859</v>
          </cell>
          <cell r="X33">
            <v>4859</v>
          </cell>
          <cell r="Y33">
            <v>119</v>
          </cell>
          <cell r="Z33">
            <v>2.5100000000000001E-2</v>
          </cell>
          <cell r="AA33" t="str">
            <v>0.00%-8.40%</v>
          </cell>
          <cell r="AF33">
            <v>0</v>
          </cell>
          <cell r="AG33">
            <v>4859</v>
          </cell>
          <cell r="AH33">
            <v>119</v>
          </cell>
          <cell r="AI33">
            <v>2.510548523206757E-2</v>
          </cell>
          <cell r="AJ33">
            <v>13.6</v>
          </cell>
          <cell r="AK33">
            <v>650</v>
          </cell>
          <cell r="AM33">
            <v>688</v>
          </cell>
          <cell r="AN33">
            <v>74570.399999999994</v>
          </cell>
          <cell r="AO33" t="str">
            <v>NA</v>
          </cell>
        </row>
        <row r="34">
          <cell r="B34">
            <v>1002276</v>
          </cell>
          <cell r="C34" t="str">
            <v>李 立</v>
          </cell>
          <cell r="D34" t="str">
            <v>Li Li</v>
          </cell>
          <cell r="E34" t="str">
            <v>Direct Active</v>
          </cell>
          <cell r="F34" t="str">
            <v>OP</v>
          </cell>
          <cell r="G34" t="str">
            <v>FCLCh-PD</v>
          </cell>
          <cell r="H34" t="str">
            <v>FCLCh-VB2</v>
          </cell>
          <cell r="I34" t="str">
            <v>310911</v>
          </cell>
          <cell r="J34">
            <v>39116</v>
          </cell>
          <cell r="K34" t="str">
            <v>Worker</v>
          </cell>
          <cell r="L34" t="str">
            <v>Production Worker</v>
          </cell>
          <cell r="M34" t="str">
            <v>BAND A</v>
          </cell>
          <cell r="N34">
            <v>6</v>
          </cell>
          <cell r="O34" t="str">
            <v>NA</v>
          </cell>
          <cell r="P34">
            <v>4571</v>
          </cell>
          <cell r="Q34">
            <v>0.02</v>
          </cell>
          <cell r="R34">
            <v>91</v>
          </cell>
          <cell r="S34">
            <v>5.0000000000000001E-3</v>
          </cell>
          <cell r="T34">
            <v>23</v>
          </cell>
          <cell r="U34">
            <v>2.4939838109822796E-2</v>
          </cell>
          <cell r="V34">
            <v>114</v>
          </cell>
          <cell r="W34">
            <v>4685</v>
          </cell>
          <cell r="X34">
            <v>4628</v>
          </cell>
          <cell r="Y34">
            <v>57</v>
          </cell>
          <cell r="Z34">
            <v>1.2500000000000001E-2</v>
          </cell>
          <cell r="AA34" t="str">
            <v>0.00%-8.40%</v>
          </cell>
          <cell r="AF34">
            <v>0</v>
          </cell>
          <cell r="AG34">
            <v>4628</v>
          </cell>
          <cell r="AH34">
            <v>57</v>
          </cell>
          <cell r="AI34">
            <v>1.2469919054911349E-2</v>
          </cell>
          <cell r="AJ34">
            <v>13.6</v>
          </cell>
          <cell r="AK34">
            <v>450</v>
          </cell>
          <cell r="AM34">
            <v>688</v>
          </cell>
          <cell r="AN34">
            <v>69028.799999999988</v>
          </cell>
          <cell r="AO34" t="str">
            <v>NA</v>
          </cell>
          <cell r="AQ34" t="str">
            <v>仅能从事单一工序</v>
          </cell>
        </row>
        <row r="35">
          <cell r="B35">
            <v>1002292</v>
          </cell>
          <cell r="C35" t="str">
            <v>韦 传代</v>
          </cell>
          <cell r="D35" t="str">
            <v>Wei Chuandai</v>
          </cell>
          <cell r="E35" t="str">
            <v>Direct Active</v>
          </cell>
          <cell r="F35" t="str">
            <v>OP</v>
          </cell>
          <cell r="G35" t="str">
            <v>FCLCh-PD</v>
          </cell>
          <cell r="H35" t="str">
            <v>FCLCh-VB2</v>
          </cell>
          <cell r="I35" t="str">
            <v>310911</v>
          </cell>
          <cell r="J35">
            <v>39160</v>
          </cell>
          <cell r="K35" t="str">
            <v>Worker</v>
          </cell>
          <cell r="L35" t="str">
            <v>Heavy Load Worker</v>
          </cell>
          <cell r="M35" t="str">
            <v>BAND A</v>
          </cell>
          <cell r="N35">
            <v>6</v>
          </cell>
          <cell r="O35" t="str">
            <v>NA</v>
          </cell>
          <cell r="P35">
            <v>4570</v>
          </cell>
          <cell r="Q35">
            <v>0.02</v>
          </cell>
          <cell r="R35">
            <v>91</v>
          </cell>
          <cell r="S35">
            <v>5.0000000000000001E-3</v>
          </cell>
          <cell r="T35">
            <v>23</v>
          </cell>
          <cell r="U35">
            <v>2.4945295404814005E-2</v>
          </cell>
          <cell r="V35">
            <v>114</v>
          </cell>
          <cell r="W35">
            <v>4684</v>
          </cell>
          <cell r="X35">
            <v>4684</v>
          </cell>
          <cell r="Y35">
            <v>114</v>
          </cell>
          <cell r="Z35">
            <v>2.4899999999999999E-2</v>
          </cell>
          <cell r="AA35" t="str">
            <v>0.00%-8.40%</v>
          </cell>
          <cell r="AF35">
            <v>0</v>
          </cell>
          <cell r="AG35">
            <v>4684</v>
          </cell>
          <cell r="AH35">
            <v>114</v>
          </cell>
          <cell r="AI35">
            <v>2.4945295404813939E-2</v>
          </cell>
          <cell r="AJ35">
            <v>13.6</v>
          </cell>
          <cell r="AK35">
            <v>650</v>
          </cell>
          <cell r="AM35">
            <v>688</v>
          </cell>
          <cell r="AN35">
            <v>72190.399999999994</v>
          </cell>
          <cell r="AO35" t="str">
            <v>NA</v>
          </cell>
        </row>
        <row r="36">
          <cell r="B36">
            <v>1002294</v>
          </cell>
          <cell r="C36" t="str">
            <v>王 蕾</v>
          </cell>
          <cell r="D36" t="str">
            <v>Wang Lei</v>
          </cell>
          <cell r="E36" t="str">
            <v>Direct Active</v>
          </cell>
          <cell r="F36" t="str">
            <v>OP</v>
          </cell>
          <cell r="G36" t="str">
            <v>FCLCh-PD</v>
          </cell>
          <cell r="H36" t="str">
            <v>FCLCh-VB2</v>
          </cell>
          <cell r="I36" t="str">
            <v>310911</v>
          </cell>
          <cell r="J36">
            <v>39160</v>
          </cell>
          <cell r="K36" t="str">
            <v>Worker</v>
          </cell>
          <cell r="L36" t="str">
            <v>Production Worker</v>
          </cell>
          <cell r="M36" t="str">
            <v>BAND A</v>
          </cell>
          <cell r="N36">
            <v>6</v>
          </cell>
          <cell r="O36" t="str">
            <v>NA</v>
          </cell>
          <cell r="P36">
            <v>4780</v>
          </cell>
          <cell r="Q36">
            <v>0.02</v>
          </cell>
          <cell r="R36">
            <v>96</v>
          </cell>
          <cell r="S36">
            <v>5.0000000000000001E-3</v>
          </cell>
          <cell r="T36">
            <v>24</v>
          </cell>
          <cell r="U36">
            <v>2.5104602510460251E-2</v>
          </cell>
          <cell r="V36">
            <v>120</v>
          </cell>
          <cell r="W36">
            <v>4900</v>
          </cell>
          <cell r="X36">
            <v>4900</v>
          </cell>
          <cell r="Y36">
            <v>120</v>
          </cell>
          <cell r="Z36">
            <v>2.5100000000000001E-2</v>
          </cell>
          <cell r="AA36" t="str">
            <v>0.00%-8.40%</v>
          </cell>
          <cell r="AF36">
            <v>0</v>
          </cell>
          <cell r="AG36">
            <v>4900</v>
          </cell>
          <cell r="AH36">
            <v>120</v>
          </cell>
          <cell r="AI36">
            <v>2.5104602510460206E-2</v>
          </cell>
          <cell r="AJ36">
            <v>13.6</v>
          </cell>
          <cell r="AK36">
            <v>450</v>
          </cell>
          <cell r="AM36">
            <v>688</v>
          </cell>
          <cell r="AN36">
            <v>72728</v>
          </cell>
          <cell r="AO36" t="str">
            <v>NA</v>
          </cell>
        </row>
        <row r="37">
          <cell r="B37">
            <v>1002329</v>
          </cell>
          <cell r="C37" t="str">
            <v>高 云龙</v>
          </cell>
          <cell r="D37" t="str">
            <v>Gao Yunlong</v>
          </cell>
          <cell r="E37" t="str">
            <v>Direct Active</v>
          </cell>
          <cell r="F37" t="str">
            <v>OP</v>
          </cell>
          <cell r="G37" t="str">
            <v>FCLCh-PD</v>
          </cell>
          <cell r="H37" t="str">
            <v>FCLCh-VB2</v>
          </cell>
          <cell r="I37" t="str">
            <v>310911</v>
          </cell>
          <cell r="J37">
            <v>39160</v>
          </cell>
          <cell r="K37" t="str">
            <v>Worker</v>
          </cell>
          <cell r="L37" t="str">
            <v>Middle Skilled Worker</v>
          </cell>
          <cell r="M37" t="str">
            <v>BAND A</v>
          </cell>
          <cell r="N37">
            <v>6</v>
          </cell>
          <cell r="O37" t="str">
            <v>NA</v>
          </cell>
          <cell r="P37">
            <v>4454</v>
          </cell>
          <cell r="Q37">
            <v>0.02</v>
          </cell>
          <cell r="R37">
            <v>89</v>
          </cell>
          <cell r="S37">
            <v>5.0000000000000001E-3</v>
          </cell>
          <cell r="T37">
            <v>22</v>
          </cell>
          <cell r="U37">
            <v>2.4921418949259092E-2</v>
          </cell>
          <cell r="V37">
            <v>111</v>
          </cell>
          <cell r="W37">
            <v>4565</v>
          </cell>
          <cell r="X37">
            <v>4565</v>
          </cell>
          <cell r="Y37">
            <v>111</v>
          </cell>
          <cell r="Z37">
            <v>2.4899999999999999E-2</v>
          </cell>
          <cell r="AA37" t="str">
            <v>0.00%-8.40%</v>
          </cell>
          <cell r="AF37">
            <v>0</v>
          </cell>
          <cell r="AG37">
            <v>4565</v>
          </cell>
          <cell r="AH37">
            <v>111</v>
          </cell>
          <cell r="AI37">
            <v>2.4921418949259033E-2</v>
          </cell>
          <cell r="AJ37">
            <v>13.6</v>
          </cell>
          <cell r="AK37">
            <v>650</v>
          </cell>
          <cell r="AM37">
            <v>688</v>
          </cell>
          <cell r="AN37">
            <v>70572</v>
          </cell>
          <cell r="AO37" t="str">
            <v>NA</v>
          </cell>
        </row>
        <row r="38">
          <cell r="B38">
            <v>1002395</v>
          </cell>
          <cell r="C38" t="str">
            <v>任 家良</v>
          </cell>
          <cell r="D38" t="str">
            <v>Ren Jialiang</v>
          </cell>
          <cell r="E38" t="str">
            <v>Direct Active</v>
          </cell>
          <cell r="F38" t="str">
            <v>OP</v>
          </cell>
          <cell r="G38" t="str">
            <v>FCLCh-PD</v>
          </cell>
          <cell r="H38" t="str">
            <v>FCLCh-VB2</v>
          </cell>
          <cell r="I38" t="str">
            <v>310911</v>
          </cell>
          <cell r="J38">
            <v>39191</v>
          </cell>
          <cell r="K38" t="str">
            <v>Worker</v>
          </cell>
          <cell r="L38" t="str">
            <v>Heavy Load Worker</v>
          </cell>
          <cell r="M38" t="str">
            <v>BAND A</v>
          </cell>
          <cell r="N38">
            <v>6</v>
          </cell>
          <cell r="O38" t="str">
            <v>NA</v>
          </cell>
          <cell r="P38">
            <v>4617</v>
          </cell>
          <cell r="Q38">
            <v>0.02</v>
          </cell>
          <cell r="R38">
            <v>92</v>
          </cell>
          <cell r="S38">
            <v>5.0000000000000001E-3</v>
          </cell>
          <cell r="T38">
            <v>23</v>
          </cell>
          <cell r="U38">
            <v>2.4907948884557073E-2</v>
          </cell>
          <cell r="V38">
            <v>115</v>
          </cell>
          <cell r="W38">
            <v>4732</v>
          </cell>
          <cell r="X38">
            <v>4732</v>
          </cell>
          <cell r="Y38">
            <v>115</v>
          </cell>
          <cell r="Z38">
            <v>2.4899999999999999E-2</v>
          </cell>
          <cell r="AA38" t="str">
            <v>0.00%-8.40%</v>
          </cell>
          <cell r="AF38">
            <v>0</v>
          </cell>
          <cell r="AG38">
            <v>4732</v>
          </cell>
          <cell r="AH38">
            <v>115</v>
          </cell>
          <cell r="AI38">
            <v>2.4907948884557163E-2</v>
          </cell>
          <cell r="AJ38">
            <v>13.6</v>
          </cell>
          <cell r="AK38">
            <v>650</v>
          </cell>
          <cell r="AM38">
            <v>688</v>
          </cell>
          <cell r="AN38">
            <v>72843.199999999997</v>
          </cell>
          <cell r="AO38" t="str">
            <v>NA</v>
          </cell>
        </row>
        <row r="39">
          <cell r="B39">
            <v>1002397</v>
          </cell>
          <cell r="C39" t="str">
            <v>杨 广</v>
          </cell>
          <cell r="D39" t="str">
            <v>Yang Guang</v>
          </cell>
          <cell r="E39" t="str">
            <v>Direct Active</v>
          </cell>
          <cell r="F39" t="str">
            <v>OP</v>
          </cell>
          <cell r="G39" t="str">
            <v>FCLCh-PD</v>
          </cell>
          <cell r="H39" t="str">
            <v>FCLCh-VB2</v>
          </cell>
          <cell r="I39" t="str">
            <v>310911</v>
          </cell>
          <cell r="J39">
            <v>39191</v>
          </cell>
          <cell r="K39" t="str">
            <v>Team Leader</v>
          </cell>
          <cell r="L39" t="str">
            <v>Team Leader</v>
          </cell>
          <cell r="M39" t="str">
            <v>BAND A</v>
          </cell>
          <cell r="N39">
            <v>6</v>
          </cell>
          <cell r="O39" t="str">
            <v>NA</v>
          </cell>
          <cell r="P39">
            <v>6534</v>
          </cell>
          <cell r="Q39">
            <v>0.02</v>
          </cell>
          <cell r="R39">
            <v>131</v>
          </cell>
          <cell r="S39">
            <v>5.0000000000000001E-3</v>
          </cell>
          <cell r="T39">
            <v>33</v>
          </cell>
          <cell r="U39">
            <v>2.509947964493419E-2</v>
          </cell>
          <cell r="V39">
            <v>164</v>
          </cell>
          <cell r="W39">
            <v>6698</v>
          </cell>
          <cell r="X39">
            <v>6698</v>
          </cell>
          <cell r="Y39">
            <v>164</v>
          </cell>
          <cell r="Z39">
            <v>2.5100000000000001E-2</v>
          </cell>
          <cell r="AA39" t="str">
            <v>0.00%-8.40%</v>
          </cell>
          <cell r="AF39">
            <v>0</v>
          </cell>
          <cell r="AG39">
            <v>6698</v>
          </cell>
          <cell r="AH39">
            <v>164</v>
          </cell>
          <cell r="AI39">
            <v>2.5099479644934197E-2</v>
          </cell>
          <cell r="AJ39">
            <v>13.6</v>
          </cell>
          <cell r="AK39">
            <v>850</v>
          </cell>
          <cell r="AM39">
            <v>688</v>
          </cell>
          <cell r="AN39">
            <v>101980.8</v>
          </cell>
          <cell r="AO39" t="str">
            <v>NA</v>
          </cell>
        </row>
        <row r="40">
          <cell r="B40">
            <v>1002473</v>
          </cell>
          <cell r="C40" t="str">
            <v>马 小龙</v>
          </cell>
          <cell r="D40" t="str">
            <v>Ma Xiaolong</v>
          </cell>
          <cell r="E40" t="str">
            <v>Direct Active</v>
          </cell>
          <cell r="F40" t="str">
            <v>OP</v>
          </cell>
          <cell r="G40" t="str">
            <v>FCLCh-PD</v>
          </cell>
          <cell r="H40" t="str">
            <v>FCLCh-VB2</v>
          </cell>
          <cell r="I40" t="str">
            <v>310911</v>
          </cell>
          <cell r="J40">
            <v>39496</v>
          </cell>
          <cell r="K40" t="str">
            <v>Worker</v>
          </cell>
          <cell r="L40" t="str">
            <v>Production Worker</v>
          </cell>
          <cell r="M40" t="str">
            <v>BAND A</v>
          </cell>
          <cell r="N40">
            <v>6</v>
          </cell>
          <cell r="O40" t="str">
            <v>NA</v>
          </cell>
          <cell r="P40">
            <v>5725</v>
          </cell>
          <cell r="Q40">
            <v>0.02</v>
          </cell>
          <cell r="R40">
            <v>115</v>
          </cell>
          <cell r="S40">
            <v>5.0000000000000001E-3</v>
          </cell>
          <cell r="T40">
            <v>29</v>
          </cell>
          <cell r="U40">
            <v>2.5152838427947598E-2</v>
          </cell>
          <cell r="V40">
            <v>144</v>
          </cell>
          <cell r="W40">
            <v>5869</v>
          </cell>
          <cell r="X40">
            <v>5925</v>
          </cell>
          <cell r="Y40">
            <v>200</v>
          </cell>
          <cell r="Z40">
            <v>3.49E-2</v>
          </cell>
          <cell r="AA40" t="str">
            <v>0.00%-8.40%</v>
          </cell>
          <cell r="AF40">
            <v>0</v>
          </cell>
          <cell r="AG40">
            <v>5925</v>
          </cell>
          <cell r="AH40">
            <v>200</v>
          </cell>
          <cell r="AI40">
            <v>3.4934497816593968E-2</v>
          </cell>
          <cell r="AJ40">
            <v>13.6</v>
          </cell>
          <cell r="AK40">
            <v>450</v>
          </cell>
          <cell r="AM40">
            <v>688</v>
          </cell>
          <cell r="AN40">
            <v>86668</v>
          </cell>
          <cell r="AO40" t="str">
            <v>NA</v>
          </cell>
        </row>
        <row r="41">
          <cell r="B41">
            <v>1002475</v>
          </cell>
          <cell r="C41" t="str">
            <v>周 杏兵</v>
          </cell>
          <cell r="D41" t="str">
            <v>Zhou Xingbing</v>
          </cell>
          <cell r="E41" t="str">
            <v>Direct Active</v>
          </cell>
          <cell r="F41" t="str">
            <v>OP</v>
          </cell>
          <cell r="G41" t="str">
            <v>FCLCh-PD</v>
          </cell>
          <cell r="H41" t="str">
            <v>FCLCh-VB2</v>
          </cell>
          <cell r="I41" t="str">
            <v>310911</v>
          </cell>
          <cell r="J41">
            <v>39496</v>
          </cell>
          <cell r="K41" t="str">
            <v>Worker</v>
          </cell>
          <cell r="L41" t="str">
            <v>Production Worker</v>
          </cell>
          <cell r="M41" t="str">
            <v>BAND A</v>
          </cell>
          <cell r="N41">
            <v>6</v>
          </cell>
          <cell r="O41" t="str">
            <v>NA</v>
          </cell>
          <cell r="P41">
            <v>4755</v>
          </cell>
          <cell r="Q41">
            <v>0.02</v>
          </cell>
          <cell r="R41">
            <v>95</v>
          </cell>
          <cell r="S41">
            <v>5.0000000000000001E-3</v>
          </cell>
          <cell r="T41">
            <v>24</v>
          </cell>
          <cell r="U41">
            <v>2.5026288117770766E-2</v>
          </cell>
          <cell r="V41">
            <v>119</v>
          </cell>
          <cell r="W41">
            <v>4874</v>
          </cell>
          <cell r="X41">
            <v>4944</v>
          </cell>
          <cell r="Y41">
            <v>189</v>
          </cell>
          <cell r="Z41">
            <v>3.9699999999999999E-2</v>
          </cell>
          <cell r="AA41" t="str">
            <v>0.00%-8.40%</v>
          </cell>
          <cell r="AF41">
            <v>0</v>
          </cell>
          <cell r="AG41">
            <v>4944</v>
          </cell>
          <cell r="AH41">
            <v>189</v>
          </cell>
          <cell r="AI41">
            <v>3.9747634069400739E-2</v>
          </cell>
          <cell r="AJ41">
            <v>13.6</v>
          </cell>
          <cell r="AK41">
            <v>450</v>
          </cell>
          <cell r="AM41">
            <v>688</v>
          </cell>
          <cell r="AN41">
            <v>73326.399999999994</v>
          </cell>
          <cell r="AO41" t="str">
            <v>NA</v>
          </cell>
          <cell r="AQ41" t="str">
            <v>工作责任心强</v>
          </cell>
        </row>
        <row r="42">
          <cell r="B42">
            <v>1002547</v>
          </cell>
          <cell r="C42" t="str">
            <v>封 永奎</v>
          </cell>
          <cell r="D42" t="str">
            <v>Feng Yongkui</v>
          </cell>
          <cell r="E42" t="str">
            <v>Direct Active</v>
          </cell>
          <cell r="F42" t="str">
            <v>OP</v>
          </cell>
          <cell r="G42" t="str">
            <v>FCLCh-PD</v>
          </cell>
          <cell r="H42" t="str">
            <v>FCLCh-VB2</v>
          </cell>
          <cell r="I42" t="str">
            <v>310911</v>
          </cell>
          <cell r="J42">
            <v>39496</v>
          </cell>
          <cell r="K42" t="str">
            <v>Worker</v>
          </cell>
          <cell r="L42" t="str">
            <v>Middle Skilled Worker</v>
          </cell>
          <cell r="M42" t="str">
            <v>BAND A</v>
          </cell>
          <cell r="N42">
            <v>6</v>
          </cell>
          <cell r="O42" t="str">
            <v>NA</v>
          </cell>
          <cell r="P42">
            <v>4629</v>
          </cell>
          <cell r="Q42">
            <v>0.02</v>
          </cell>
          <cell r="R42">
            <v>93</v>
          </cell>
          <cell r="S42">
            <v>5.0000000000000001E-3</v>
          </cell>
          <cell r="T42">
            <v>23</v>
          </cell>
          <cell r="U42">
            <v>2.5059408079498812E-2</v>
          </cell>
          <cell r="V42">
            <v>116</v>
          </cell>
          <cell r="W42">
            <v>4745</v>
          </cell>
          <cell r="X42">
            <v>4745</v>
          </cell>
          <cell r="Y42">
            <v>116</v>
          </cell>
          <cell r="Z42">
            <v>2.5100000000000001E-2</v>
          </cell>
          <cell r="AA42" t="str">
            <v>0.00%-8.40%</v>
          </cell>
          <cell r="AF42">
            <v>0</v>
          </cell>
          <cell r="AG42">
            <v>4745</v>
          </cell>
          <cell r="AH42">
            <v>116</v>
          </cell>
          <cell r="AI42">
            <v>2.5059408079498802E-2</v>
          </cell>
          <cell r="AJ42">
            <v>13.6</v>
          </cell>
          <cell r="AK42">
            <v>650</v>
          </cell>
          <cell r="AM42">
            <v>688</v>
          </cell>
          <cell r="AN42">
            <v>73020</v>
          </cell>
          <cell r="AO42" t="str">
            <v>NA</v>
          </cell>
        </row>
        <row r="43">
          <cell r="B43">
            <v>1002564</v>
          </cell>
          <cell r="C43" t="str">
            <v>赵 宪玲</v>
          </cell>
          <cell r="D43" t="str">
            <v>Zhao Xianling</v>
          </cell>
          <cell r="E43" t="str">
            <v>Direct Active</v>
          </cell>
          <cell r="F43" t="str">
            <v>OP</v>
          </cell>
          <cell r="G43" t="str">
            <v>FCLCh-PD</v>
          </cell>
          <cell r="H43" t="str">
            <v>FCLCh-VB2</v>
          </cell>
          <cell r="I43" t="str">
            <v>310911</v>
          </cell>
          <cell r="J43">
            <v>39496</v>
          </cell>
          <cell r="K43" t="str">
            <v>Worker</v>
          </cell>
          <cell r="L43" t="str">
            <v>Production Worker</v>
          </cell>
          <cell r="M43" t="str">
            <v>BAND A</v>
          </cell>
          <cell r="N43">
            <v>6</v>
          </cell>
          <cell r="O43" t="str">
            <v>NA</v>
          </cell>
          <cell r="P43">
            <v>4702</v>
          </cell>
          <cell r="Q43">
            <v>0.02</v>
          </cell>
          <cell r="R43">
            <v>94</v>
          </cell>
          <cell r="S43">
            <v>5.0000000000000001E-3</v>
          </cell>
          <cell r="T43">
            <v>24</v>
          </cell>
          <cell r="U43">
            <v>2.5095703955763504E-2</v>
          </cell>
          <cell r="V43">
            <v>118</v>
          </cell>
          <cell r="W43">
            <v>4820</v>
          </cell>
          <cell r="X43">
            <v>4820</v>
          </cell>
          <cell r="Y43">
            <v>118</v>
          </cell>
          <cell r="Z43">
            <v>2.5100000000000001E-2</v>
          </cell>
          <cell r="AA43" t="str">
            <v>0.00%-8.40%</v>
          </cell>
          <cell r="AF43">
            <v>0</v>
          </cell>
          <cell r="AG43">
            <v>4820</v>
          </cell>
          <cell r="AH43">
            <v>118</v>
          </cell>
          <cell r="AI43">
            <v>2.5095703955763549E-2</v>
          </cell>
          <cell r="AJ43">
            <v>13.6</v>
          </cell>
          <cell r="AK43">
            <v>450</v>
          </cell>
          <cell r="AM43">
            <v>688</v>
          </cell>
          <cell r="AN43">
            <v>71640</v>
          </cell>
          <cell r="AO43" t="str">
            <v>NA</v>
          </cell>
        </row>
        <row r="44">
          <cell r="B44">
            <v>1002595</v>
          </cell>
          <cell r="C44" t="str">
            <v>潘 玉明</v>
          </cell>
          <cell r="D44" t="str">
            <v>Pan Yuming</v>
          </cell>
          <cell r="E44" t="str">
            <v>Direct Active</v>
          </cell>
          <cell r="F44" t="str">
            <v>OP</v>
          </cell>
          <cell r="G44" t="str">
            <v>FCLCh-PD</v>
          </cell>
          <cell r="H44" t="str">
            <v>FCLCh-VB2</v>
          </cell>
          <cell r="I44" t="str">
            <v>310911</v>
          </cell>
          <cell r="J44">
            <v>39512</v>
          </cell>
          <cell r="K44" t="str">
            <v>Worker</v>
          </cell>
          <cell r="L44" t="str">
            <v>Production Worker</v>
          </cell>
          <cell r="M44" t="str">
            <v>BAND A</v>
          </cell>
          <cell r="N44">
            <v>6</v>
          </cell>
          <cell r="O44" t="str">
            <v>NA</v>
          </cell>
          <cell r="P44">
            <v>5249</v>
          </cell>
          <cell r="Q44">
            <v>0.02</v>
          </cell>
          <cell r="R44">
            <v>105</v>
          </cell>
          <cell r="S44">
            <v>5.0000000000000001E-3</v>
          </cell>
          <cell r="T44">
            <v>26</v>
          </cell>
          <cell r="U44">
            <v>2.4957134692322348E-2</v>
          </cell>
          <cell r="V44">
            <v>131</v>
          </cell>
          <cell r="W44">
            <v>5380</v>
          </cell>
          <cell r="X44">
            <v>5407</v>
          </cell>
          <cell r="Y44">
            <v>158</v>
          </cell>
          <cell r="Z44">
            <v>3.0099999999999998E-2</v>
          </cell>
          <cell r="AA44" t="str">
            <v>0.00%-8.40%</v>
          </cell>
          <cell r="AF44">
            <v>0</v>
          </cell>
          <cell r="AG44">
            <v>5407</v>
          </cell>
          <cell r="AH44">
            <v>158</v>
          </cell>
          <cell r="AI44">
            <v>3.010097161364067E-2</v>
          </cell>
          <cell r="AJ44">
            <v>13.6</v>
          </cell>
          <cell r="AK44">
            <v>450</v>
          </cell>
          <cell r="AM44">
            <v>688</v>
          </cell>
          <cell r="AN44">
            <v>79623.199999999997</v>
          </cell>
          <cell r="AO44" t="str">
            <v>NA</v>
          </cell>
        </row>
        <row r="45">
          <cell r="B45">
            <v>1002599</v>
          </cell>
          <cell r="C45" t="str">
            <v>李 勇</v>
          </cell>
          <cell r="D45" t="str">
            <v>Li Yong</v>
          </cell>
          <cell r="E45" t="str">
            <v>Direct Active</v>
          </cell>
          <cell r="F45" t="str">
            <v>OP</v>
          </cell>
          <cell r="G45" t="str">
            <v>FCLCh-PD</v>
          </cell>
          <cell r="H45" t="str">
            <v>FCLCh-VB2</v>
          </cell>
          <cell r="I45" t="str">
            <v>310911</v>
          </cell>
          <cell r="J45">
            <v>39512</v>
          </cell>
          <cell r="K45" t="str">
            <v>Worker</v>
          </cell>
          <cell r="L45" t="str">
            <v>Middle Skilled Worker</v>
          </cell>
          <cell r="M45" t="str">
            <v>BAND A</v>
          </cell>
          <cell r="N45">
            <v>6</v>
          </cell>
          <cell r="O45" t="str">
            <v>NA</v>
          </cell>
          <cell r="P45">
            <v>4660</v>
          </cell>
          <cell r="Q45">
            <v>0.02</v>
          </cell>
          <cell r="R45">
            <v>93</v>
          </cell>
          <cell r="S45">
            <v>5.0000000000000001E-3</v>
          </cell>
          <cell r="T45">
            <v>23</v>
          </cell>
          <cell r="U45">
            <v>2.4892703862660945E-2</v>
          </cell>
          <cell r="V45">
            <v>116</v>
          </cell>
          <cell r="W45">
            <v>4776</v>
          </cell>
          <cell r="X45">
            <v>4776</v>
          </cell>
          <cell r="Y45">
            <v>116</v>
          </cell>
          <cell r="Z45">
            <v>2.4899999999999999E-2</v>
          </cell>
          <cell r="AA45" t="str">
            <v>0.00%-8.40%</v>
          </cell>
          <cell r="AF45">
            <v>0</v>
          </cell>
          <cell r="AG45">
            <v>4776</v>
          </cell>
          <cell r="AH45">
            <v>116</v>
          </cell>
          <cell r="AI45">
            <v>2.4892703862660959E-2</v>
          </cell>
          <cell r="AJ45">
            <v>13.6</v>
          </cell>
          <cell r="AK45">
            <v>650</v>
          </cell>
          <cell r="AM45">
            <v>688</v>
          </cell>
          <cell r="AN45">
            <v>73441.600000000006</v>
          </cell>
          <cell r="AO45" t="str">
            <v>NA</v>
          </cell>
        </row>
        <row r="46">
          <cell r="B46">
            <v>1002741</v>
          </cell>
          <cell r="C46" t="str">
            <v>马 保红</v>
          </cell>
          <cell r="D46" t="str">
            <v>Ma Baohong</v>
          </cell>
          <cell r="E46" t="str">
            <v>Direct Active</v>
          </cell>
          <cell r="F46" t="str">
            <v>OP</v>
          </cell>
          <cell r="G46" t="str">
            <v>FCLCh-PD</v>
          </cell>
          <cell r="H46" t="str">
            <v>FCLCh-VB2</v>
          </cell>
          <cell r="I46" t="str">
            <v>310911</v>
          </cell>
          <cell r="J46">
            <v>39576</v>
          </cell>
          <cell r="K46" t="str">
            <v>Worker</v>
          </cell>
          <cell r="L46" t="str">
            <v>Primary Skilled Worker</v>
          </cell>
          <cell r="M46" t="str">
            <v>BAND A</v>
          </cell>
          <cell r="N46">
            <v>6</v>
          </cell>
          <cell r="O46" t="str">
            <v>NA</v>
          </cell>
          <cell r="P46">
            <v>4845</v>
          </cell>
          <cell r="Q46">
            <v>0.02</v>
          </cell>
          <cell r="R46">
            <v>97</v>
          </cell>
          <cell r="S46">
            <v>5.0000000000000001E-3</v>
          </cell>
          <cell r="T46">
            <v>24</v>
          </cell>
          <cell r="U46">
            <v>2.4974200206398348E-2</v>
          </cell>
          <cell r="V46">
            <v>121</v>
          </cell>
          <cell r="W46">
            <v>4966</v>
          </cell>
          <cell r="X46">
            <v>4966</v>
          </cell>
          <cell r="Y46">
            <v>121</v>
          </cell>
          <cell r="Z46">
            <v>2.5000000000000001E-2</v>
          </cell>
          <cell r="AA46" t="str">
            <v>0.00%-8.40%</v>
          </cell>
          <cell r="AF46">
            <v>0</v>
          </cell>
          <cell r="AG46">
            <v>4966</v>
          </cell>
          <cell r="AH46">
            <v>121</v>
          </cell>
          <cell r="AI46">
            <v>2.49742002063984E-2</v>
          </cell>
          <cell r="AJ46">
            <v>13.6</v>
          </cell>
          <cell r="AK46">
            <v>450</v>
          </cell>
          <cell r="AM46">
            <v>688</v>
          </cell>
          <cell r="AN46">
            <v>73625.599999999991</v>
          </cell>
          <cell r="AO46" t="str">
            <v>NA</v>
          </cell>
        </row>
        <row r="47">
          <cell r="B47">
            <v>1002742</v>
          </cell>
          <cell r="C47" t="str">
            <v>张 爱勇</v>
          </cell>
          <cell r="D47" t="str">
            <v>Zhang Aiyong</v>
          </cell>
          <cell r="E47" t="str">
            <v>Direct Active</v>
          </cell>
          <cell r="F47" t="str">
            <v>OP</v>
          </cell>
          <cell r="G47" t="str">
            <v>FCLCh-PD</v>
          </cell>
          <cell r="H47" t="str">
            <v>FCLCh-VB2</v>
          </cell>
          <cell r="I47" t="str">
            <v>310911</v>
          </cell>
          <cell r="J47">
            <v>39576</v>
          </cell>
          <cell r="K47" t="str">
            <v>Worker</v>
          </cell>
          <cell r="L47" t="str">
            <v>Production Worker</v>
          </cell>
          <cell r="M47" t="str">
            <v>BAND A</v>
          </cell>
          <cell r="N47">
            <v>6</v>
          </cell>
          <cell r="O47" t="str">
            <v>NA</v>
          </cell>
          <cell r="P47">
            <v>4756</v>
          </cell>
          <cell r="Q47">
            <v>0.02</v>
          </cell>
          <cell r="R47">
            <v>95</v>
          </cell>
          <cell r="S47">
            <v>5.0000000000000001E-3</v>
          </cell>
          <cell r="T47">
            <v>24</v>
          </cell>
          <cell r="U47">
            <v>2.5021026072329689E-2</v>
          </cell>
          <cell r="V47">
            <v>119</v>
          </cell>
          <cell r="W47">
            <v>4875</v>
          </cell>
          <cell r="X47">
            <v>4875</v>
          </cell>
          <cell r="Y47">
            <v>119</v>
          </cell>
          <cell r="Z47">
            <v>2.5000000000000001E-2</v>
          </cell>
          <cell r="AA47" t="str">
            <v>0.00%-8.40%</v>
          </cell>
          <cell r="AF47">
            <v>0</v>
          </cell>
          <cell r="AG47">
            <v>4875</v>
          </cell>
          <cell r="AH47">
            <v>119</v>
          </cell>
          <cell r="AI47">
            <v>2.5021026072329589E-2</v>
          </cell>
          <cell r="AJ47">
            <v>13.6</v>
          </cell>
          <cell r="AK47">
            <v>450</v>
          </cell>
          <cell r="AM47">
            <v>688</v>
          </cell>
          <cell r="AN47">
            <v>72388</v>
          </cell>
          <cell r="AO47" t="str">
            <v>NA</v>
          </cell>
        </row>
        <row r="48">
          <cell r="B48">
            <v>1002812</v>
          </cell>
          <cell r="C48" t="str">
            <v>王 美丽</v>
          </cell>
          <cell r="D48" t="str">
            <v>Wang Meili</v>
          </cell>
          <cell r="E48" t="str">
            <v>Direct Active</v>
          </cell>
          <cell r="F48" t="str">
            <v>OP</v>
          </cell>
          <cell r="G48" t="str">
            <v>FCLCh-PD</v>
          </cell>
          <cell r="H48" t="str">
            <v>FCLCh-VB2</v>
          </cell>
          <cell r="I48" t="str">
            <v>310911</v>
          </cell>
          <cell r="J48">
            <v>39576</v>
          </cell>
          <cell r="K48" t="str">
            <v>Worker</v>
          </cell>
          <cell r="L48" t="str">
            <v>Heavy Load Worker</v>
          </cell>
          <cell r="M48" t="str">
            <v>BAND A</v>
          </cell>
          <cell r="N48">
            <v>6</v>
          </cell>
          <cell r="O48" t="str">
            <v>NA</v>
          </cell>
          <cell r="P48">
            <v>4621</v>
          </cell>
          <cell r="Q48">
            <v>0.02</v>
          </cell>
          <cell r="R48">
            <v>92</v>
          </cell>
          <cell r="S48">
            <v>5.0000000000000001E-3</v>
          </cell>
          <cell r="T48">
            <v>23</v>
          </cell>
          <cell r="U48">
            <v>2.4886388227656351E-2</v>
          </cell>
          <cell r="V48">
            <v>115</v>
          </cell>
          <cell r="W48">
            <v>4736</v>
          </cell>
          <cell r="X48">
            <v>4736</v>
          </cell>
          <cell r="Y48">
            <v>115</v>
          </cell>
          <cell r="Z48">
            <v>2.4899999999999999E-2</v>
          </cell>
          <cell r="AA48" t="str">
            <v>0.00%-8.40%</v>
          </cell>
          <cell r="AF48">
            <v>0</v>
          </cell>
          <cell r="AG48">
            <v>4736</v>
          </cell>
          <cell r="AH48">
            <v>115</v>
          </cell>
          <cell r="AI48">
            <v>2.4886388227656431E-2</v>
          </cell>
          <cell r="AJ48">
            <v>13.6</v>
          </cell>
          <cell r="AK48">
            <v>650</v>
          </cell>
          <cell r="AM48">
            <v>688</v>
          </cell>
          <cell r="AN48">
            <v>72897.600000000006</v>
          </cell>
          <cell r="AO48" t="str">
            <v>NA</v>
          </cell>
        </row>
        <row r="49">
          <cell r="B49">
            <v>1002897</v>
          </cell>
          <cell r="C49" t="str">
            <v>蒋 道强</v>
          </cell>
          <cell r="D49" t="str">
            <v>Jiang Daoqiang</v>
          </cell>
          <cell r="E49" t="str">
            <v>Direct Active</v>
          </cell>
          <cell r="F49" t="str">
            <v>OP</v>
          </cell>
          <cell r="G49" t="str">
            <v>FCLCh-PD</v>
          </cell>
          <cell r="H49" t="str">
            <v>FCLCh-VB2</v>
          </cell>
          <cell r="I49" t="str">
            <v>310911</v>
          </cell>
          <cell r="J49">
            <v>39594</v>
          </cell>
          <cell r="K49" t="str">
            <v>Worker</v>
          </cell>
          <cell r="L49" t="str">
            <v>Middle Skilled Worker</v>
          </cell>
          <cell r="M49" t="str">
            <v>BAND A</v>
          </cell>
          <cell r="N49">
            <v>6</v>
          </cell>
          <cell r="O49" t="str">
            <v>NA</v>
          </cell>
          <cell r="P49">
            <v>4807</v>
          </cell>
          <cell r="Q49">
            <v>0.02</v>
          </cell>
          <cell r="R49">
            <v>96</v>
          </cell>
          <cell r="S49">
            <v>5.0000000000000001E-3</v>
          </cell>
          <cell r="T49">
            <v>24</v>
          </cell>
          <cell r="U49">
            <v>2.4963594757645102E-2</v>
          </cell>
          <cell r="V49">
            <v>120</v>
          </cell>
          <cell r="W49">
            <v>4927</v>
          </cell>
          <cell r="X49">
            <v>4927</v>
          </cell>
          <cell r="Y49">
            <v>120</v>
          </cell>
          <cell r="Z49">
            <v>2.5000000000000001E-2</v>
          </cell>
          <cell r="AA49" t="str">
            <v>0.00%-8.40%</v>
          </cell>
          <cell r="AF49">
            <v>0</v>
          </cell>
          <cell r="AG49">
            <v>4927</v>
          </cell>
          <cell r="AH49">
            <v>120</v>
          </cell>
          <cell r="AI49">
            <v>2.4963594757645202E-2</v>
          </cell>
          <cell r="AJ49">
            <v>13.6</v>
          </cell>
          <cell r="AK49">
            <v>650</v>
          </cell>
          <cell r="AM49">
            <v>688</v>
          </cell>
          <cell r="AN49">
            <v>75495.199999999997</v>
          </cell>
          <cell r="AO49" t="str">
            <v>NA</v>
          </cell>
        </row>
        <row r="50">
          <cell r="B50">
            <v>1002936</v>
          </cell>
          <cell r="C50" t="str">
            <v>陈 建强</v>
          </cell>
          <cell r="D50" t="str">
            <v>Chen Jianqiang</v>
          </cell>
          <cell r="E50" t="str">
            <v>Direct Active</v>
          </cell>
          <cell r="F50" t="str">
            <v>OP</v>
          </cell>
          <cell r="G50" t="str">
            <v>FCLCh-PD</v>
          </cell>
          <cell r="H50" t="str">
            <v>FCLCh-VB2</v>
          </cell>
          <cell r="I50" t="str">
            <v>310911</v>
          </cell>
          <cell r="J50">
            <v>39857</v>
          </cell>
          <cell r="K50" t="str">
            <v>Worker</v>
          </cell>
          <cell r="L50" t="str">
            <v>Production Worker</v>
          </cell>
          <cell r="M50" t="str">
            <v>BAND A</v>
          </cell>
          <cell r="N50">
            <v>6</v>
          </cell>
          <cell r="O50" t="str">
            <v>NA</v>
          </cell>
          <cell r="P50">
            <v>4462</v>
          </cell>
          <cell r="Q50">
            <v>0.02</v>
          </cell>
          <cell r="R50">
            <v>89</v>
          </cell>
          <cell r="S50">
            <v>5.0000000000000001E-3</v>
          </cell>
          <cell r="T50">
            <v>22</v>
          </cell>
          <cell r="U50">
            <v>2.4876736889287314E-2</v>
          </cell>
          <cell r="V50">
            <v>111</v>
          </cell>
          <cell r="W50">
            <v>4573</v>
          </cell>
          <cell r="X50">
            <v>4462</v>
          </cell>
          <cell r="Y50">
            <v>0</v>
          </cell>
          <cell r="Z50">
            <v>0</v>
          </cell>
          <cell r="AA50" t="str">
            <v>0.00%-8.40%</v>
          </cell>
          <cell r="AF50">
            <v>0</v>
          </cell>
          <cell r="AG50">
            <v>4462</v>
          </cell>
          <cell r="AH50">
            <v>0</v>
          </cell>
          <cell r="AI50">
            <v>0</v>
          </cell>
          <cell r="AJ50">
            <v>13.6</v>
          </cell>
          <cell r="AK50">
            <v>450</v>
          </cell>
          <cell r="AM50">
            <v>688</v>
          </cell>
          <cell r="AN50">
            <v>66771.199999999997</v>
          </cell>
          <cell r="AO50" t="str">
            <v>NA</v>
          </cell>
          <cell r="AQ50" t="str">
            <v>仅能从事单一/简单工序，工作责任心不强</v>
          </cell>
        </row>
        <row r="51">
          <cell r="B51">
            <v>1003027</v>
          </cell>
          <cell r="C51" t="str">
            <v>耿 国富</v>
          </cell>
          <cell r="D51" t="str">
            <v>Geng Guofu</v>
          </cell>
          <cell r="E51" t="str">
            <v>Direct Active</v>
          </cell>
          <cell r="F51" t="str">
            <v>OP</v>
          </cell>
          <cell r="G51" t="str">
            <v>FCLCh-PD</v>
          </cell>
          <cell r="H51" t="str">
            <v>FCLCh-VB2</v>
          </cell>
          <cell r="I51" t="str">
            <v>310911</v>
          </cell>
          <cell r="J51">
            <v>39617</v>
          </cell>
          <cell r="K51" t="str">
            <v>Worker</v>
          </cell>
          <cell r="L51" t="str">
            <v>Production Worker</v>
          </cell>
          <cell r="M51" t="str">
            <v>BAND A</v>
          </cell>
          <cell r="N51">
            <v>6</v>
          </cell>
          <cell r="O51" t="str">
            <v>NA</v>
          </cell>
          <cell r="P51">
            <v>4513</v>
          </cell>
          <cell r="Q51">
            <v>0.02</v>
          </cell>
          <cell r="R51">
            <v>90</v>
          </cell>
          <cell r="S51">
            <v>5.0000000000000001E-3</v>
          </cell>
          <cell r="T51">
            <v>23</v>
          </cell>
          <cell r="U51">
            <v>2.5038776866829159E-2</v>
          </cell>
          <cell r="V51">
            <v>113</v>
          </cell>
          <cell r="W51">
            <v>4626</v>
          </cell>
          <cell r="X51">
            <v>4513</v>
          </cell>
          <cell r="Y51">
            <v>0</v>
          </cell>
          <cell r="Z51">
            <v>0</v>
          </cell>
          <cell r="AA51" t="str">
            <v>0.00%-8.40%</v>
          </cell>
          <cell r="AF51">
            <v>0</v>
          </cell>
          <cell r="AG51">
            <v>4513</v>
          </cell>
          <cell r="AH51">
            <v>0</v>
          </cell>
          <cell r="AI51">
            <v>0</v>
          </cell>
          <cell r="AJ51">
            <v>13.6</v>
          </cell>
          <cell r="AK51">
            <v>450</v>
          </cell>
          <cell r="AM51">
            <v>688</v>
          </cell>
          <cell r="AN51">
            <v>67464.799999999988</v>
          </cell>
          <cell r="AO51" t="str">
            <v>NA</v>
          </cell>
          <cell r="AQ51" t="str">
            <v>仅能从事单一/简单工序，工作责任心不强</v>
          </cell>
        </row>
        <row r="52">
          <cell r="B52">
            <v>1003079</v>
          </cell>
          <cell r="C52" t="str">
            <v>童 林</v>
          </cell>
          <cell r="D52" t="str">
            <v>Tong Lin</v>
          </cell>
          <cell r="E52" t="str">
            <v>Direct Active</v>
          </cell>
          <cell r="F52" t="str">
            <v>OP</v>
          </cell>
          <cell r="G52" t="str">
            <v>FCLCh-PD</v>
          </cell>
          <cell r="H52" t="str">
            <v>FCLCh-VB2</v>
          </cell>
          <cell r="I52" t="str">
            <v>310911</v>
          </cell>
          <cell r="J52">
            <v>39881</v>
          </cell>
          <cell r="K52" t="str">
            <v>Worker</v>
          </cell>
          <cell r="L52" t="str">
            <v>Production Worker</v>
          </cell>
          <cell r="M52" t="str">
            <v>BAND A</v>
          </cell>
          <cell r="N52">
            <v>6</v>
          </cell>
          <cell r="O52" t="str">
            <v>NA</v>
          </cell>
          <cell r="P52">
            <v>4453</v>
          </cell>
          <cell r="Q52">
            <v>0.02</v>
          </cell>
          <cell r="R52">
            <v>89</v>
          </cell>
          <cell r="S52">
            <v>5.0000000000000001E-3</v>
          </cell>
          <cell r="T52">
            <v>22</v>
          </cell>
          <cell r="U52">
            <v>2.4927015495171793E-2</v>
          </cell>
          <cell r="V52">
            <v>111</v>
          </cell>
          <cell r="W52">
            <v>4564</v>
          </cell>
          <cell r="X52">
            <v>4564</v>
          </cell>
          <cell r="Y52">
            <v>111</v>
          </cell>
          <cell r="Z52">
            <v>2.4899999999999999E-2</v>
          </cell>
          <cell r="AA52" t="str">
            <v>0.00%-8.40%</v>
          </cell>
          <cell r="AF52">
            <v>0</v>
          </cell>
          <cell r="AG52">
            <v>4564</v>
          </cell>
          <cell r="AH52">
            <v>111</v>
          </cell>
          <cell r="AI52">
            <v>2.4927015495171734E-2</v>
          </cell>
          <cell r="AJ52">
            <v>13.6</v>
          </cell>
          <cell r="AK52">
            <v>450</v>
          </cell>
          <cell r="AM52">
            <v>688</v>
          </cell>
          <cell r="AN52">
            <v>68158.399999999994</v>
          </cell>
          <cell r="AO52" t="str">
            <v>NA</v>
          </cell>
        </row>
        <row r="53">
          <cell r="B53">
            <v>1003443</v>
          </cell>
          <cell r="C53" t="str">
            <v>李 刚</v>
          </cell>
          <cell r="D53" t="str">
            <v>Li Gang</v>
          </cell>
          <cell r="E53" t="str">
            <v>Direct Active</v>
          </cell>
          <cell r="F53" t="str">
            <v>OP</v>
          </cell>
          <cell r="G53" t="str">
            <v>FCLCh-PD</v>
          </cell>
          <cell r="H53" t="str">
            <v>FCLCh-VB2</v>
          </cell>
          <cell r="I53" t="str">
            <v>310911</v>
          </cell>
          <cell r="J53">
            <v>39932</v>
          </cell>
          <cell r="K53" t="str">
            <v>Worker</v>
          </cell>
          <cell r="L53" t="str">
            <v>Production Worker</v>
          </cell>
          <cell r="M53" t="str">
            <v>BAND A</v>
          </cell>
          <cell r="N53">
            <v>6</v>
          </cell>
          <cell r="O53" t="str">
            <v>NA</v>
          </cell>
          <cell r="P53">
            <v>5220</v>
          </cell>
          <cell r="Q53">
            <v>0.02</v>
          </cell>
          <cell r="R53">
            <v>104</v>
          </cell>
          <cell r="S53">
            <v>5.0000000000000001E-3</v>
          </cell>
          <cell r="T53">
            <v>26</v>
          </cell>
          <cell r="U53">
            <v>2.4904214559386972E-2</v>
          </cell>
          <cell r="V53">
            <v>130</v>
          </cell>
          <cell r="W53">
            <v>5350</v>
          </cell>
          <cell r="X53">
            <v>5402</v>
          </cell>
          <cell r="Y53">
            <v>182</v>
          </cell>
          <cell r="Z53">
            <v>3.49E-2</v>
          </cell>
          <cell r="AA53" t="str">
            <v>0.00%-8.40%</v>
          </cell>
          <cell r="AF53">
            <v>0</v>
          </cell>
          <cell r="AG53">
            <v>5402</v>
          </cell>
          <cell r="AH53">
            <v>182</v>
          </cell>
          <cell r="AI53">
            <v>3.4865900383141746E-2</v>
          </cell>
          <cell r="AJ53">
            <v>13.6</v>
          </cell>
          <cell r="AK53">
            <v>450</v>
          </cell>
          <cell r="AM53">
            <v>688</v>
          </cell>
          <cell r="AN53">
            <v>79555.199999999997</v>
          </cell>
          <cell r="AO53" t="str">
            <v>NA</v>
          </cell>
        </row>
        <row r="54">
          <cell r="B54">
            <v>1003574</v>
          </cell>
          <cell r="C54" t="str">
            <v>刘 成芝</v>
          </cell>
          <cell r="D54" t="str">
            <v>Liu Chengzhi</v>
          </cell>
          <cell r="E54" t="str">
            <v>Direct Active</v>
          </cell>
          <cell r="F54" t="str">
            <v>OP</v>
          </cell>
          <cell r="G54" t="str">
            <v>FCLCh-PD</v>
          </cell>
          <cell r="H54" t="str">
            <v>FCLCh-VB2</v>
          </cell>
          <cell r="I54" t="str">
            <v>310911</v>
          </cell>
          <cell r="J54">
            <v>39955</v>
          </cell>
          <cell r="K54" t="str">
            <v>Worker</v>
          </cell>
          <cell r="L54" t="str">
            <v>Production Worker</v>
          </cell>
          <cell r="M54" t="str">
            <v>BAND A</v>
          </cell>
          <cell r="N54">
            <v>6</v>
          </cell>
          <cell r="O54" t="str">
            <v>NA</v>
          </cell>
          <cell r="P54">
            <v>4766</v>
          </cell>
          <cell r="Q54">
            <v>0.02</v>
          </cell>
          <cell r="R54">
            <v>95</v>
          </cell>
          <cell r="S54">
            <v>5.0000000000000001E-3</v>
          </cell>
          <cell r="T54">
            <v>24</v>
          </cell>
          <cell r="U54">
            <v>2.4968527066722618E-2</v>
          </cell>
          <cell r="V54">
            <v>119</v>
          </cell>
          <cell r="W54">
            <v>4885</v>
          </cell>
          <cell r="X54">
            <v>4885</v>
          </cell>
          <cell r="Y54">
            <v>119</v>
          </cell>
          <cell r="Z54">
            <v>2.5000000000000001E-2</v>
          </cell>
          <cell r="AA54" t="str">
            <v>0.00%-8.40%</v>
          </cell>
          <cell r="AF54">
            <v>0</v>
          </cell>
          <cell r="AG54">
            <v>4885</v>
          </cell>
          <cell r="AH54">
            <v>119</v>
          </cell>
          <cell r="AI54">
            <v>2.496852706672259E-2</v>
          </cell>
          <cell r="AJ54">
            <v>13.6</v>
          </cell>
          <cell r="AK54">
            <v>450</v>
          </cell>
          <cell r="AM54">
            <v>688</v>
          </cell>
          <cell r="AN54">
            <v>72524</v>
          </cell>
          <cell r="AO54" t="str">
            <v>NA</v>
          </cell>
        </row>
        <row r="55">
          <cell r="B55">
            <v>1003604</v>
          </cell>
          <cell r="C55" t="str">
            <v>马 培莉</v>
          </cell>
          <cell r="D55" t="str">
            <v>Ma Peili</v>
          </cell>
          <cell r="E55" t="str">
            <v>Direct Active</v>
          </cell>
          <cell r="F55" t="str">
            <v>OP</v>
          </cell>
          <cell r="G55" t="str">
            <v>FCLCh-PD</v>
          </cell>
          <cell r="H55" t="str">
            <v>FCLCh-VB2</v>
          </cell>
          <cell r="I55" t="str">
            <v>310911</v>
          </cell>
          <cell r="J55">
            <v>39965</v>
          </cell>
          <cell r="K55" t="str">
            <v>Worker</v>
          </cell>
          <cell r="L55" t="str">
            <v>High Skilled Worker</v>
          </cell>
          <cell r="M55" t="str">
            <v>BAND A</v>
          </cell>
          <cell r="N55">
            <v>6</v>
          </cell>
          <cell r="O55" t="str">
            <v>NA</v>
          </cell>
          <cell r="P55">
            <v>4601</v>
          </cell>
          <cell r="Q55">
            <v>0.02</v>
          </cell>
          <cell r="R55">
            <v>92</v>
          </cell>
          <cell r="S55">
            <v>5.0000000000000001E-3</v>
          </cell>
          <cell r="T55">
            <v>23</v>
          </cell>
          <cell r="U55">
            <v>2.4994566398608999E-2</v>
          </cell>
          <cell r="V55">
            <v>115</v>
          </cell>
          <cell r="W55">
            <v>4716</v>
          </cell>
          <cell r="X55">
            <v>4716</v>
          </cell>
          <cell r="Y55">
            <v>115</v>
          </cell>
          <cell r="Z55">
            <v>2.5000000000000001E-2</v>
          </cell>
          <cell r="AA55" t="str">
            <v>0.00%-8.40%</v>
          </cell>
          <cell r="AF55">
            <v>0</v>
          </cell>
          <cell r="AG55">
            <v>4716</v>
          </cell>
          <cell r="AH55">
            <v>115</v>
          </cell>
          <cell r="AI55">
            <v>2.4994566398609086E-2</v>
          </cell>
          <cell r="AJ55">
            <v>13.6</v>
          </cell>
          <cell r="AK55">
            <v>750</v>
          </cell>
          <cell r="AM55">
            <v>688</v>
          </cell>
          <cell r="AN55">
            <v>73825.600000000006</v>
          </cell>
          <cell r="AO55" t="str">
            <v>NA</v>
          </cell>
        </row>
        <row r="56">
          <cell r="B56">
            <v>1003664</v>
          </cell>
          <cell r="C56" t="str">
            <v>周 东军</v>
          </cell>
          <cell r="D56" t="str">
            <v>Zhou Dongjun</v>
          </cell>
          <cell r="E56" t="str">
            <v>Direct Active</v>
          </cell>
          <cell r="F56" t="str">
            <v>OP</v>
          </cell>
          <cell r="G56" t="str">
            <v>FCLCh-PD</v>
          </cell>
          <cell r="H56" t="str">
            <v>FCLCh-VB2</v>
          </cell>
          <cell r="I56" t="str">
            <v>310911</v>
          </cell>
          <cell r="J56">
            <v>39982</v>
          </cell>
          <cell r="K56" t="str">
            <v>Worker</v>
          </cell>
          <cell r="L56" t="str">
            <v>Heavy Load Worker</v>
          </cell>
          <cell r="M56" t="str">
            <v>BAND A</v>
          </cell>
          <cell r="N56">
            <v>6</v>
          </cell>
          <cell r="O56" t="str">
            <v>NA</v>
          </cell>
          <cell r="P56">
            <v>4700</v>
          </cell>
          <cell r="Q56">
            <v>0.02</v>
          </cell>
          <cell r="R56">
            <v>94</v>
          </cell>
          <cell r="S56">
            <v>5.0000000000000001E-3</v>
          </cell>
          <cell r="T56">
            <v>24</v>
          </cell>
          <cell r="U56">
            <v>2.5106382978723404E-2</v>
          </cell>
          <cell r="V56">
            <v>118</v>
          </cell>
          <cell r="W56">
            <v>4818</v>
          </cell>
          <cell r="X56">
            <v>4818</v>
          </cell>
          <cell r="Y56">
            <v>118</v>
          </cell>
          <cell r="Z56">
            <v>2.5100000000000001E-2</v>
          </cell>
          <cell r="AA56" t="str">
            <v>0.00%-8.40%</v>
          </cell>
          <cell r="AF56">
            <v>0</v>
          </cell>
          <cell r="AG56">
            <v>4818</v>
          </cell>
          <cell r="AH56">
            <v>118</v>
          </cell>
          <cell r="AI56">
            <v>2.5106382978723474E-2</v>
          </cell>
          <cell r="AJ56">
            <v>13.6</v>
          </cell>
          <cell r="AK56">
            <v>650</v>
          </cell>
          <cell r="AM56">
            <v>688</v>
          </cell>
          <cell r="AN56">
            <v>74012.799999999988</v>
          </cell>
          <cell r="AO56" t="str">
            <v>NA</v>
          </cell>
        </row>
        <row r="57">
          <cell r="B57">
            <v>1003755</v>
          </cell>
          <cell r="C57" t="str">
            <v>田 丽</v>
          </cell>
          <cell r="D57" t="str">
            <v>Tian Li</v>
          </cell>
          <cell r="E57" t="str">
            <v>Direct Active</v>
          </cell>
          <cell r="F57" t="str">
            <v>OP</v>
          </cell>
          <cell r="G57" t="str">
            <v>FCLCh-PD</v>
          </cell>
          <cell r="H57" t="str">
            <v>FCLCh-VB2</v>
          </cell>
          <cell r="I57" t="str">
            <v>310911</v>
          </cell>
          <cell r="J57">
            <v>39995</v>
          </cell>
          <cell r="K57" t="str">
            <v>Worker</v>
          </cell>
          <cell r="L57" t="str">
            <v>High Skilled Worker</v>
          </cell>
          <cell r="M57" t="str">
            <v>BAND A</v>
          </cell>
          <cell r="N57">
            <v>6</v>
          </cell>
          <cell r="O57" t="str">
            <v>NA</v>
          </cell>
          <cell r="P57">
            <v>4657</v>
          </cell>
          <cell r="Q57">
            <v>0.02</v>
          </cell>
          <cell r="R57">
            <v>93</v>
          </cell>
          <cell r="S57">
            <v>5.0000000000000001E-3</v>
          </cell>
          <cell r="T57">
            <v>23</v>
          </cell>
          <cell r="U57">
            <v>2.4908739531887481E-2</v>
          </cell>
          <cell r="V57">
            <v>116</v>
          </cell>
          <cell r="W57">
            <v>4773</v>
          </cell>
          <cell r="X57">
            <v>4715</v>
          </cell>
          <cell r="Y57">
            <v>58</v>
          </cell>
          <cell r="Z57">
            <v>1.2500000000000001E-2</v>
          </cell>
          <cell r="AA57" t="str">
            <v>0.00%-8.40%</v>
          </cell>
          <cell r="AF57">
            <v>0</v>
          </cell>
          <cell r="AG57">
            <v>4715</v>
          </cell>
          <cell r="AH57">
            <v>58</v>
          </cell>
          <cell r="AI57">
            <v>1.2454369765943829E-2</v>
          </cell>
          <cell r="AJ57">
            <v>13.6</v>
          </cell>
          <cell r="AK57">
            <v>750</v>
          </cell>
          <cell r="AM57">
            <v>688</v>
          </cell>
          <cell r="AN57">
            <v>73812</v>
          </cell>
          <cell r="AO57" t="str">
            <v>NA</v>
          </cell>
          <cell r="AQ57" t="str">
            <v>仅能从事单一工序</v>
          </cell>
        </row>
        <row r="58">
          <cell r="B58">
            <v>1003886</v>
          </cell>
          <cell r="C58" t="str">
            <v>汤 倩</v>
          </cell>
          <cell r="D58" t="str">
            <v>Tang Qian</v>
          </cell>
          <cell r="E58" t="str">
            <v>Direct Active</v>
          </cell>
          <cell r="F58" t="str">
            <v>OP</v>
          </cell>
          <cell r="G58" t="str">
            <v>FCLCh-PD</v>
          </cell>
          <cell r="H58" t="str">
            <v>FCLCh-VB2</v>
          </cell>
          <cell r="I58" t="str">
            <v>310911</v>
          </cell>
          <cell r="J58">
            <v>40007</v>
          </cell>
          <cell r="K58" t="str">
            <v>Worker</v>
          </cell>
          <cell r="L58" t="str">
            <v>Heavy Load Worker</v>
          </cell>
          <cell r="M58" t="str">
            <v>BAND A</v>
          </cell>
          <cell r="N58">
            <v>6</v>
          </cell>
          <cell r="O58" t="str">
            <v>NA</v>
          </cell>
          <cell r="P58">
            <v>4480</v>
          </cell>
          <cell r="Q58">
            <v>0.02</v>
          </cell>
          <cell r="R58">
            <v>90</v>
          </cell>
          <cell r="S58">
            <v>5.0000000000000001E-3</v>
          </cell>
          <cell r="T58">
            <v>22</v>
          </cell>
          <cell r="U58">
            <v>2.5000000000000001E-2</v>
          </cell>
          <cell r="V58">
            <v>112</v>
          </cell>
          <cell r="W58">
            <v>4592</v>
          </cell>
          <cell r="X58">
            <v>4592</v>
          </cell>
          <cell r="Y58">
            <v>112</v>
          </cell>
          <cell r="Z58">
            <v>2.5000000000000001E-2</v>
          </cell>
          <cell r="AA58" t="str">
            <v>0.00%-8.40%</v>
          </cell>
          <cell r="AF58">
            <v>0</v>
          </cell>
          <cell r="AG58">
            <v>4592</v>
          </cell>
          <cell r="AH58">
            <v>112</v>
          </cell>
          <cell r="AI58">
            <v>2.4999999999999911E-2</v>
          </cell>
          <cell r="AJ58">
            <v>13.6</v>
          </cell>
          <cell r="AK58">
            <v>650</v>
          </cell>
          <cell r="AM58">
            <v>688</v>
          </cell>
          <cell r="AN58">
            <v>70939.199999999997</v>
          </cell>
          <cell r="AO58" t="str">
            <v>NA</v>
          </cell>
        </row>
        <row r="59">
          <cell r="B59">
            <v>1003984</v>
          </cell>
          <cell r="C59" t="str">
            <v>卢 友好</v>
          </cell>
          <cell r="D59" t="str">
            <v>Lu Youhao</v>
          </cell>
          <cell r="E59" t="str">
            <v>Direct Active</v>
          </cell>
          <cell r="F59" t="str">
            <v>OP</v>
          </cell>
          <cell r="G59" t="str">
            <v>FCLCh-PD</v>
          </cell>
          <cell r="H59" t="str">
            <v>FCLCh-VB2</v>
          </cell>
          <cell r="I59" t="str">
            <v>310911</v>
          </cell>
          <cell r="J59">
            <v>40023</v>
          </cell>
          <cell r="K59" t="str">
            <v>Worker</v>
          </cell>
          <cell r="L59" t="str">
            <v>High Skilled Worker</v>
          </cell>
          <cell r="M59" t="str">
            <v>BAND A</v>
          </cell>
          <cell r="N59">
            <v>6</v>
          </cell>
          <cell r="O59" t="str">
            <v>NA</v>
          </cell>
          <cell r="P59">
            <v>4631</v>
          </cell>
          <cell r="Q59">
            <v>0.02</v>
          </cell>
          <cell r="R59">
            <v>93</v>
          </cell>
          <cell r="S59">
            <v>5.0000000000000001E-3</v>
          </cell>
          <cell r="T59">
            <v>23</v>
          </cell>
          <cell r="U59">
            <v>2.5048585618656877E-2</v>
          </cell>
          <cell r="V59">
            <v>116</v>
          </cell>
          <cell r="W59">
            <v>4747</v>
          </cell>
          <cell r="X59">
            <v>4747</v>
          </cell>
          <cell r="Y59">
            <v>116</v>
          </cell>
          <cell r="Z59">
            <v>2.5000000000000001E-2</v>
          </cell>
          <cell r="AA59" t="str">
            <v>0.00%-8.40%</v>
          </cell>
          <cell r="AF59">
            <v>0</v>
          </cell>
          <cell r="AG59">
            <v>4747</v>
          </cell>
          <cell r="AH59">
            <v>116</v>
          </cell>
          <cell r="AI59">
            <v>2.504858561865686E-2</v>
          </cell>
          <cell r="AJ59">
            <v>13.6</v>
          </cell>
          <cell r="AK59">
            <v>750</v>
          </cell>
          <cell r="AM59">
            <v>688</v>
          </cell>
          <cell r="AN59">
            <v>74247.199999999997</v>
          </cell>
          <cell r="AO59" t="str">
            <v>NA</v>
          </cell>
        </row>
        <row r="60">
          <cell r="B60">
            <v>1004029</v>
          </cell>
          <cell r="C60" t="str">
            <v>雍 华</v>
          </cell>
          <cell r="D60" t="str">
            <v>Yong Hua</v>
          </cell>
          <cell r="E60" t="str">
            <v>Direct Active</v>
          </cell>
          <cell r="F60" t="str">
            <v>OP</v>
          </cell>
          <cell r="G60" t="str">
            <v>FCLCh-PD</v>
          </cell>
          <cell r="H60" t="str">
            <v>FCLCh-VB2</v>
          </cell>
          <cell r="I60" t="str">
            <v>310911</v>
          </cell>
          <cell r="J60">
            <v>40035</v>
          </cell>
          <cell r="K60" t="str">
            <v>Worker</v>
          </cell>
          <cell r="L60" t="str">
            <v>Production Worker</v>
          </cell>
          <cell r="M60" t="str">
            <v>BAND A</v>
          </cell>
          <cell r="N60">
            <v>6</v>
          </cell>
          <cell r="O60" t="str">
            <v>NA</v>
          </cell>
          <cell r="P60">
            <v>4735</v>
          </cell>
          <cell r="Q60">
            <v>0.02</v>
          </cell>
          <cell r="R60">
            <v>95</v>
          </cell>
          <cell r="S60">
            <v>5.0000000000000001E-3</v>
          </cell>
          <cell r="T60">
            <v>24</v>
          </cell>
          <cell r="U60">
            <v>2.5131995776135164E-2</v>
          </cell>
          <cell r="V60">
            <v>119</v>
          </cell>
          <cell r="W60">
            <v>4854</v>
          </cell>
          <cell r="X60">
            <v>4877</v>
          </cell>
          <cell r="Y60">
            <v>142</v>
          </cell>
          <cell r="Z60">
            <v>0.03</v>
          </cell>
          <cell r="AA60" t="str">
            <v>0.00%-8.40%</v>
          </cell>
          <cell r="AF60">
            <v>0</v>
          </cell>
          <cell r="AG60">
            <v>4877</v>
          </cell>
          <cell r="AH60">
            <v>142</v>
          </cell>
          <cell r="AI60">
            <v>2.998944033790929E-2</v>
          </cell>
          <cell r="AJ60">
            <v>13.6</v>
          </cell>
          <cell r="AK60">
            <v>450</v>
          </cell>
          <cell r="AM60">
            <v>688</v>
          </cell>
          <cell r="AN60">
            <v>72415.199999999997</v>
          </cell>
          <cell r="AO60" t="str">
            <v>NA</v>
          </cell>
        </row>
        <row r="61">
          <cell r="B61">
            <v>1004063</v>
          </cell>
          <cell r="C61" t="str">
            <v>王 官英</v>
          </cell>
          <cell r="D61" t="str">
            <v>Wang Guanying</v>
          </cell>
          <cell r="E61" t="str">
            <v>Direct Active</v>
          </cell>
          <cell r="F61" t="str">
            <v>OP</v>
          </cell>
          <cell r="G61" t="str">
            <v>FCLCh-PD</v>
          </cell>
          <cell r="H61" t="str">
            <v>FCLCh-VB2</v>
          </cell>
          <cell r="I61" t="str">
            <v>310911</v>
          </cell>
          <cell r="J61">
            <v>40046</v>
          </cell>
          <cell r="K61" t="str">
            <v>Worker</v>
          </cell>
          <cell r="L61" t="str">
            <v>Primary Skilled Worker</v>
          </cell>
          <cell r="M61" t="str">
            <v>BAND A</v>
          </cell>
          <cell r="N61">
            <v>6</v>
          </cell>
          <cell r="O61" t="str">
            <v>NA</v>
          </cell>
          <cell r="P61">
            <v>4865</v>
          </cell>
          <cell r="Q61">
            <v>0.02</v>
          </cell>
          <cell r="R61">
            <v>97</v>
          </cell>
          <cell r="S61">
            <v>5.0000000000000001E-3</v>
          </cell>
          <cell r="T61">
            <v>24</v>
          </cell>
          <cell r="U61">
            <v>2.4871531346351491E-2</v>
          </cell>
          <cell r="V61">
            <v>121</v>
          </cell>
          <cell r="W61">
            <v>4986</v>
          </cell>
          <cell r="X61">
            <v>4986</v>
          </cell>
          <cell r="Y61">
            <v>121</v>
          </cell>
          <cell r="Z61">
            <v>2.4899999999999999E-2</v>
          </cell>
          <cell r="AA61" t="str">
            <v>0.00%-8.40%</v>
          </cell>
          <cell r="AF61">
            <v>0</v>
          </cell>
          <cell r="AG61">
            <v>4986</v>
          </cell>
          <cell r="AH61">
            <v>121</v>
          </cell>
          <cell r="AI61">
            <v>2.487153134635145E-2</v>
          </cell>
          <cell r="AJ61">
            <v>13.6</v>
          </cell>
          <cell r="AK61">
            <v>450</v>
          </cell>
          <cell r="AM61">
            <v>688</v>
          </cell>
          <cell r="AN61">
            <v>73897.599999999991</v>
          </cell>
          <cell r="AO61" t="str">
            <v>NA</v>
          </cell>
        </row>
        <row r="62">
          <cell r="B62">
            <v>1004146</v>
          </cell>
          <cell r="C62" t="str">
            <v>李 敏</v>
          </cell>
          <cell r="D62" t="str">
            <v>Li Min</v>
          </cell>
          <cell r="E62" t="str">
            <v>Direct Active</v>
          </cell>
          <cell r="F62" t="str">
            <v>OP</v>
          </cell>
          <cell r="G62" t="str">
            <v>FCLCh-PD</v>
          </cell>
          <cell r="H62" t="str">
            <v>FCLCh-VB2</v>
          </cell>
          <cell r="I62" t="str">
            <v>310911</v>
          </cell>
          <cell r="J62">
            <v>40098</v>
          </cell>
          <cell r="K62" t="str">
            <v>Worker</v>
          </cell>
          <cell r="L62" t="str">
            <v>Heavy Load Worker</v>
          </cell>
          <cell r="M62" t="str">
            <v>BAND A</v>
          </cell>
          <cell r="N62">
            <v>6</v>
          </cell>
          <cell r="O62" t="str">
            <v>NA</v>
          </cell>
          <cell r="P62">
            <v>4546</v>
          </cell>
          <cell r="Q62">
            <v>0.02</v>
          </cell>
          <cell r="R62">
            <v>91</v>
          </cell>
          <cell r="S62">
            <v>5.0000000000000001E-3</v>
          </cell>
          <cell r="T62">
            <v>23</v>
          </cell>
          <cell r="U62">
            <v>2.5076990761108666E-2</v>
          </cell>
          <cell r="V62">
            <v>114</v>
          </cell>
          <cell r="W62">
            <v>4660</v>
          </cell>
          <cell r="X62">
            <v>4660</v>
          </cell>
          <cell r="Y62">
            <v>114</v>
          </cell>
          <cell r="Z62">
            <v>2.5100000000000001E-2</v>
          </cell>
          <cell r="AA62" t="str">
            <v>0.00%-8.40%</v>
          </cell>
          <cell r="AF62">
            <v>0</v>
          </cell>
          <cell r="AG62">
            <v>4660</v>
          </cell>
          <cell r="AH62">
            <v>114</v>
          </cell>
          <cell r="AI62">
            <v>2.5076990761108586E-2</v>
          </cell>
          <cell r="AJ62">
            <v>13.6</v>
          </cell>
          <cell r="AK62">
            <v>650</v>
          </cell>
          <cell r="AM62">
            <v>688</v>
          </cell>
          <cell r="AN62">
            <v>71864</v>
          </cell>
          <cell r="AO62" t="str">
            <v>NA</v>
          </cell>
        </row>
        <row r="63">
          <cell r="B63">
            <v>1004149</v>
          </cell>
          <cell r="C63" t="str">
            <v>方 书明</v>
          </cell>
          <cell r="D63" t="str">
            <v>Fang Shuming</v>
          </cell>
          <cell r="E63" t="str">
            <v>Direct Active</v>
          </cell>
          <cell r="F63" t="str">
            <v>OP</v>
          </cell>
          <cell r="G63" t="str">
            <v>FCLCh-PD</v>
          </cell>
          <cell r="H63" t="str">
            <v>FCLCh-VB2</v>
          </cell>
          <cell r="I63" t="str">
            <v>310911</v>
          </cell>
          <cell r="J63">
            <v>40102</v>
          </cell>
          <cell r="K63" t="str">
            <v>Worker</v>
          </cell>
          <cell r="L63" t="str">
            <v>Heavy Load Worker</v>
          </cell>
          <cell r="M63" t="str">
            <v>BAND A</v>
          </cell>
          <cell r="N63">
            <v>6</v>
          </cell>
          <cell r="O63" t="str">
            <v>NA</v>
          </cell>
          <cell r="P63">
            <v>4475</v>
          </cell>
          <cell r="Q63">
            <v>0.02</v>
          </cell>
          <cell r="R63">
            <v>90</v>
          </cell>
          <cell r="S63">
            <v>5.0000000000000001E-3</v>
          </cell>
          <cell r="T63">
            <v>22</v>
          </cell>
          <cell r="U63">
            <v>2.5027932960893853E-2</v>
          </cell>
          <cell r="V63">
            <v>112</v>
          </cell>
          <cell r="W63">
            <v>4587</v>
          </cell>
          <cell r="X63">
            <v>4587</v>
          </cell>
          <cell r="Y63">
            <v>112</v>
          </cell>
          <cell r="Z63">
            <v>2.5000000000000001E-2</v>
          </cell>
          <cell r="AA63" t="str">
            <v>0.00%-8.40%</v>
          </cell>
          <cell r="AF63">
            <v>0</v>
          </cell>
          <cell r="AG63">
            <v>4587</v>
          </cell>
          <cell r="AH63">
            <v>112</v>
          </cell>
          <cell r="AI63">
            <v>2.5027932960893784E-2</v>
          </cell>
          <cell r="AJ63">
            <v>13.6</v>
          </cell>
          <cell r="AK63">
            <v>650</v>
          </cell>
          <cell r="AM63">
            <v>688</v>
          </cell>
          <cell r="AN63">
            <v>70871.199999999997</v>
          </cell>
          <cell r="AO63" t="str">
            <v>NA</v>
          </cell>
        </row>
        <row r="64">
          <cell r="B64">
            <v>1004232</v>
          </cell>
          <cell r="C64" t="str">
            <v>李 孝燕</v>
          </cell>
          <cell r="D64" t="str">
            <v>Li Xiaoyan</v>
          </cell>
          <cell r="E64" t="str">
            <v>Direct Active</v>
          </cell>
          <cell r="F64" t="str">
            <v>OP</v>
          </cell>
          <cell r="G64" t="str">
            <v>FCLCh-PD</v>
          </cell>
          <cell r="H64" t="str">
            <v>FCLCh-VB2</v>
          </cell>
          <cell r="I64" t="str">
            <v>310911</v>
          </cell>
          <cell r="J64">
            <v>40119</v>
          </cell>
          <cell r="K64" t="str">
            <v>Worker</v>
          </cell>
          <cell r="L64" t="str">
            <v>Heavy Load Worker</v>
          </cell>
          <cell r="M64" t="str">
            <v>BAND A</v>
          </cell>
          <cell r="N64">
            <v>6</v>
          </cell>
          <cell r="O64" t="str">
            <v>NA</v>
          </cell>
          <cell r="P64">
            <v>4524</v>
          </cell>
          <cell r="Q64">
            <v>0.02</v>
          </cell>
          <cell r="R64">
            <v>90</v>
          </cell>
          <cell r="S64">
            <v>5.0000000000000001E-3</v>
          </cell>
          <cell r="T64">
            <v>23</v>
          </cell>
          <cell r="U64">
            <v>2.4977895667550841E-2</v>
          </cell>
          <cell r="V64">
            <v>113</v>
          </cell>
          <cell r="W64">
            <v>4637</v>
          </cell>
          <cell r="X64">
            <v>4637</v>
          </cell>
          <cell r="Y64">
            <v>113</v>
          </cell>
          <cell r="Z64">
            <v>2.5000000000000001E-2</v>
          </cell>
          <cell r="AA64" t="str">
            <v>0.00%-8.40%</v>
          </cell>
          <cell r="AF64">
            <v>0</v>
          </cell>
          <cell r="AG64">
            <v>4637</v>
          </cell>
          <cell r="AH64">
            <v>113</v>
          </cell>
          <cell r="AI64">
            <v>2.497789566755082E-2</v>
          </cell>
          <cell r="AJ64">
            <v>13.6</v>
          </cell>
          <cell r="AK64">
            <v>650</v>
          </cell>
          <cell r="AM64">
            <v>688</v>
          </cell>
          <cell r="AN64">
            <v>71551.199999999997</v>
          </cell>
          <cell r="AO64" t="str">
            <v>NA</v>
          </cell>
        </row>
        <row r="65">
          <cell r="B65">
            <v>1004234</v>
          </cell>
          <cell r="C65" t="str">
            <v>李 梅</v>
          </cell>
          <cell r="D65" t="str">
            <v>Li Mei</v>
          </cell>
          <cell r="E65" t="str">
            <v>Direct Active</v>
          </cell>
          <cell r="F65" t="str">
            <v>OP</v>
          </cell>
          <cell r="G65" t="str">
            <v>FCLCh-PD</v>
          </cell>
          <cell r="H65" t="str">
            <v>FCLCh-VB2</v>
          </cell>
          <cell r="I65" t="str">
            <v>310911</v>
          </cell>
          <cell r="J65">
            <v>40119</v>
          </cell>
          <cell r="K65" t="str">
            <v>Worker</v>
          </cell>
          <cell r="L65" t="str">
            <v>Middle Skilled Worker</v>
          </cell>
          <cell r="M65" t="str">
            <v>BAND A</v>
          </cell>
          <cell r="N65">
            <v>6</v>
          </cell>
          <cell r="O65" t="str">
            <v>NA</v>
          </cell>
          <cell r="P65">
            <v>4553</v>
          </cell>
          <cell r="Q65">
            <v>0.02</v>
          </cell>
          <cell r="R65">
            <v>91</v>
          </cell>
          <cell r="S65">
            <v>5.0000000000000001E-3</v>
          </cell>
          <cell r="T65">
            <v>23</v>
          </cell>
          <cell r="U65">
            <v>2.5038436195914782E-2</v>
          </cell>
          <cell r="V65">
            <v>114</v>
          </cell>
          <cell r="W65">
            <v>4667</v>
          </cell>
          <cell r="X65">
            <v>4667</v>
          </cell>
          <cell r="Y65">
            <v>114</v>
          </cell>
          <cell r="Z65">
            <v>2.5000000000000001E-2</v>
          </cell>
          <cell r="AA65" t="str">
            <v>0.00%-8.40%</v>
          </cell>
          <cell r="AF65">
            <v>0</v>
          </cell>
          <cell r="AG65">
            <v>4667</v>
          </cell>
          <cell r="AH65">
            <v>114</v>
          </cell>
          <cell r="AI65">
            <v>2.5038436195914837E-2</v>
          </cell>
          <cell r="AJ65">
            <v>13.6</v>
          </cell>
          <cell r="AK65">
            <v>650</v>
          </cell>
          <cell r="AM65">
            <v>688</v>
          </cell>
          <cell r="AN65">
            <v>71959.199999999997</v>
          </cell>
          <cell r="AO65" t="str">
            <v>NA</v>
          </cell>
        </row>
        <row r="66">
          <cell r="B66">
            <v>1004291</v>
          </cell>
          <cell r="C66" t="str">
            <v>高 磊</v>
          </cell>
          <cell r="D66" t="str">
            <v>Gao Lei</v>
          </cell>
          <cell r="E66" t="str">
            <v>Direct Active</v>
          </cell>
          <cell r="F66" t="str">
            <v>OP</v>
          </cell>
          <cell r="G66" t="str">
            <v>FCLCh-PD</v>
          </cell>
          <cell r="H66" t="str">
            <v>FCLCh-VB2</v>
          </cell>
          <cell r="I66" t="str">
            <v>310911</v>
          </cell>
          <cell r="J66">
            <v>40123</v>
          </cell>
          <cell r="K66" t="str">
            <v>Worker</v>
          </cell>
          <cell r="L66" t="str">
            <v>Production Worker</v>
          </cell>
          <cell r="M66" t="str">
            <v>BAND A</v>
          </cell>
          <cell r="N66">
            <v>6</v>
          </cell>
          <cell r="O66" t="str">
            <v>NA</v>
          </cell>
          <cell r="P66">
            <v>4679</v>
          </cell>
          <cell r="Q66">
            <v>0.02</v>
          </cell>
          <cell r="R66">
            <v>94</v>
          </cell>
          <cell r="S66">
            <v>5.0000000000000001E-3</v>
          </cell>
          <cell r="T66">
            <v>23</v>
          </cell>
          <cell r="U66">
            <v>2.5005343022013252E-2</v>
          </cell>
          <cell r="V66">
            <v>117</v>
          </cell>
          <cell r="W66">
            <v>4796</v>
          </cell>
          <cell r="X66">
            <v>4796</v>
          </cell>
          <cell r="Y66">
            <v>117</v>
          </cell>
          <cell r="Z66">
            <v>2.5000000000000001E-2</v>
          </cell>
          <cell r="AA66" t="str">
            <v>0.00%-8.40%</v>
          </cell>
          <cell r="AF66">
            <v>0</v>
          </cell>
          <cell r="AG66">
            <v>4796</v>
          </cell>
          <cell r="AH66">
            <v>117</v>
          </cell>
          <cell r="AI66">
            <v>2.5005343022013182E-2</v>
          </cell>
          <cell r="AJ66">
            <v>13.6</v>
          </cell>
          <cell r="AK66">
            <v>450</v>
          </cell>
          <cell r="AM66">
            <v>688</v>
          </cell>
          <cell r="AN66">
            <v>71313.600000000006</v>
          </cell>
          <cell r="AO66" t="str">
            <v>NA</v>
          </cell>
        </row>
        <row r="67">
          <cell r="B67">
            <v>1004475</v>
          </cell>
          <cell r="C67" t="str">
            <v>王 元朝</v>
          </cell>
          <cell r="D67" t="str">
            <v>Wang Yuanchao</v>
          </cell>
          <cell r="E67" t="str">
            <v>Direct Active</v>
          </cell>
          <cell r="F67" t="str">
            <v>OP</v>
          </cell>
          <cell r="G67" t="str">
            <v>FCLCh-PD</v>
          </cell>
          <cell r="H67" t="str">
            <v>FCLCh-VB2</v>
          </cell>
          <cell r="I67" t="str">
            <v>310911</v>
          </cell>
          <cell r="J67">
            <v>40159</v>
          </cell>
          <cell r="K67" t="str">
            <v>Team Leader</v>
          </cell>
          <cell r="L67" t="str">
            <v>Team Leader</v>
          </cell>
          <cell r="M67" t="str">
            <v>BAND A</v>
          </cell>
          <cell r="N67">
            <v>6</v>
          </cell>
          <cell r="O67" t="str">
            <v>NA</v>
          </cell>
          <cell r="P67">
            <v>5090</v>
          </cell>
          <cell r="Q67">
            <v>0.02</v>
          </cell>
          <cell r="R67">
            <v>102</v>
          </cell>
          <cell r="S67">
            <v>5.0000000000000001E-3</v>
          </cell>
          <cell r="T67">
            <v>25</v>
          </cell>
          <cell r="U67">
            <v>2.4950884086444008E-2</v>
          </cell>
          <cell r="V67">
            <v>127</v>
          </cell>
          <cell r="W67">
            <v>5217</v>
          </cell>
          <cell r="X67">
            <v>5293</v>
          </cell>
          <cell r="Y67">
            <v>203</v>
          </cell>
          <cell r="Z67">
            <v>3.9899999999999998E-2</v>
          </cell>
          <cell r="AA67" t="str">
            <v>0.00%-8.40%</v>
          </cell>
          <cell r="AF67">
            <v>0</v>
          </cell>
          <cell r="AG67">
            <v>5293</v>
          </cell>
          <cell r="AH67">
            <v>203</v>
          </cell>
          <cell r="AI67">
            <v>3.9882121807465643E-2</v>
          </cell>
          <cell r="AJ67">
            <v>13.6</v>
          </cell>
          <cell r="AK67">
            <v>850</v>
          </cell>
          <cell r="AM67">
            <v>688</v>
          </cell>
          <cell r="AN67">
            <v>82872.800000000003</v>
          </cell>
          <cell r="AO67" t="str">
            <v>NA</v>
          </cell>
          <cell r="AQ67" t="str">
            <v>工作责任心强</v>
          </cell>
        </row>
        <row r="68">
          <cell r="B68">
            <v>1004655</v>
          </cell>
          <cell r="C68" t="str">
            <v>王 林</v>
          </cell>
          <cell r="D68" t="str">
            <v>Wang Lin</v>
          </cell>
          <cell r="E68" t="str">
            <v>Direct Active</v>
          </cell>
          <cell r="F68" t="str">
            <v>OP</v>
          </cell>
          <cell r="G68" t="str">
            <v>FCLCh-PD</v>
          </cell>
          <cell r="H68" t="str">
            <v>FCLCh-VB2</v>
          </cell>
          <cell r="I68" t="str">
            <v>310911</v>
          </cell>
          <cell r="J68">
            <v>40193</v>
          </cell>
          <cell r="K68" t="str">
            <v>Worker</v>
          </cell>
          <cell r="L68" t="str">
            <v>Heavy Load Worker</v>
          </cell>
          <cell r="M68" t="str">
            <v>BAND A</v>
          </cell>
          <cell r="N68">
            <v>6</v>
          </cell>
          <cell r="O68" t="str">
            <v>NA</v>
          </cell>
          <cell r="P68">
            <v>4630</v>
          </cell>
          <cell r="Q68">
            <v>0.02</v>
          </cell>
          <cell r="R68">
            <v>93</v>
          </cell>
          <cell r="S68">
            <v>5.0000000000000001E-3</v>
          </cell>
          <cell r="T68">
            <v>23</v>
          </cell>
          <cell r="U68">
            <v>2.5053995680345574E-2</v>
          </cell>
          <cell r="V68">
            <v>116</v>
          </cell>
          <cell r="W68">
            <v>4746</v>
          </cell>
          <cell r="X68">
            <v>4746</v>
          </cell>
          <cell r="Y68">
            <v>116</v>
          </cell>
          <cell r="Z68">
            <v>2.5100000000000001E-2</v>
          </cell>
          <cell r="AA68" t="str">
            <v>0.00%-8.40%</v>
          </cell>
          <cell r="AF68">
            <v>0</v>
          </cell>
          <cell r="AG68">
            <v>4746</v>
          </cell>
          <cell r="AH68">
            <v>116</v>
          </cell>
          <cell r="AI68">
            <v>2.5053995680345498E-2</v>
          </cell>
          <cell r="AJ68">
            <v>13.6</v>
          </cell>
          <cell r="AK68">
            <v>650</v>
          </cell>
          <cell r="AM68">
            <v>688</v>
          </cell>
          <cell r="AN68">
            <v>73033.600000000006</v>
          </cell>
          <cell r="AO68" t="str">
            <v>NA</v>
          </cell>
        </row>
        <row r="69">
          <cell r="B69">
            <v>1004852</v>
          </cell>
          <cell r="C69" t="str">
            <v>郭 守英</v>
          </cell>
          <cell r="D69" t="str">
            <v>Guo Shouying</v>
          </cell>
          <cell r="E69" t="str">
            <v>Direct Active</v>
          </cell>
          <cell r="F69" t="str">
            <v>OP</v>
          </cell>
          <cell r="G69" t="str">
            <v>FCLCh-PD</v>
          </cell>
          <cell r="H69" t="str">
            <v>FCLCh-VB2</v>
          </cell>
          <cell r="I69" t="str">
            <v>310911</v>
          </cell>
          <cell r="J69">
            <v>40246</v>
          </cell>
          <cell r="K69" t="str">
            <v>Worker</v>
          </cell>
          <cell r="L69" t="str">
            <v>High Skilled Worker</v>
          </cell>
          <cell r="M69" t="str">
            <v>BAND A</v>
          </cell>
          <cell r="N69">
            <v>6</v>
          </cell>
          <cell r="O69" t="str">
            <v>NA</v>
          </cell>
          <cell r="P69">
            <v>4725</v>
          </cell>
          <cell r="Q69">
            <v>0.02</v>
          </cell>
          <cell r="R69">
            <v>95</v>
          </cell>
          <cell r="S69">
            <v>5.0000000000000001E-3</v>
          </cell>
          <cell r="T69">
            <v>24</v>
          </cell>
          <cell r="U69">
            <v>2.5185185185185185E-2</v>
          </cell>
          <cell r="V69">
            <v>119</v>
          </cell>
          <cell r="W69">
            <v>4844</v>
          </cell>
          <cell r="X69">
            <v>4937</v>
          </cell>
          <cell r="Y69">
            <v>212</v>
          </cell>
          <cell r="Z69">
            <v>4.4900000000000002E-2</v>
          </cell>
          <cell r="AA69" t="str">
            <v>0.00%-8.40%</v>
          </cell>
          <cell r="AF69">
            <v>0</v>
          </cell>
          <cell r="AG69">
            <v>4937</v>
          </cell>
          <cell r="AH69">
            <v>212</v>
          </cell>
          <cell r="AI69">
            <v>4.4867724867724945E-2</v>
          </cell>
          <cell r="AJ69">
            <v>13.6</v>
          </cell>
          <cell r="AK69">
            <v>750</v>
          </cell>
          <cell r="AM69">
            <v>688</v>
          </cell>
          <cell r="AN69">
            <v>76831.199999999997</v>
          </cell>
          <cell r="AO69" t="str">
            <v>NA</v>
          </cell>
          <cell r="AQ69" t="str">
            <v>工作责任心强</v>
          </cell>
        </row>
        <row r="70">
          <cell r="B70">
            <v>1004881</v>
          </cell>
          <cell r="C70" t="str">
            <v>乔 东菊</v>
          </cell>
          <cell r="D70" t="str">
            <v>Qiao Dongju</v>
          </cell>
          <cell r="E70" t="str">
            <v>Direct Active</v>
          </cell>
          <cell r="F70" t="str">
            <v>OP</v>
          </cell>
          <cell r="G70" t="str">
            <v>FCLCh-PD</v>
          </cell>
          <cell r="H70" t="str">
            <v>FCLCh-VB2</v>
          </cell>
          <cell r="I70" t="str">
            <v>310911</v>
          </cell>
          <cell r="J70">
            <v>40246</v>
          </cell>
          <cell r="K70" t="str">
            <v>Worker</v>
          </cell>
          <cell r="L70" t="str">
            <v>Production Worker</v>
          </cell>
          <cell r="M70" t="str">
            <v>BAND A</v>
          </cell>
          <cell r="N70">
            <v>6</v>
          </cell>
          <cell r="O70" t="str">
            <v>NA</v>
          </cell>
          <cell r="P70">
            <v>4613</v>
          </cell>
          <cell r="Q70">
            <v>0.02</v>
          </cell>
          <cell r="R70">
            <v>92</v>
          </cell>
          <cell r="S70">
            <v>5.0000000000000001E-3</v>
          </cell>
          <cell r="T70">
            <v>23</v>
          </cell>
          <cell r="U70">
            <v>2.4929546932581835E-2</v>
          </cell>
          <cell r="V70">
            <v>115</v>
          </cell>
          <cell r="W70">
            <v>4728</v>
          </cell>
          <cell r="X70">
            <v>4728</v>
          </cell>
          <cell r="Y70">
            <v>115</v>
          </cell>
          <cell r="Z70">
            <v>2.4899999999999999E-2</v>
          </cell>
          <cell r="AA70" t="str">
            <v>0.00%-8.40%</v>
          </cell>
          <cell r="AF70">
            <v>0</v>
          </cell>
          <cell r="AG70">
            <v>4728</v>
          </cell>
          <cell r="AH70">
            <v>115</v>
          </cell>
          <cell r="AI70">
            <v>2.492954693258187E-2</v>
          </cell>
          <cell r="AJ70">
            <v>13.6</v>
          </cell>
          <cell r="AK70">
            <v>450</v>
          </cell>
          <cell r="AM70">
            <v>688</v>
          </cell>
          <cell r="AN70">
            <v>70388.799999999988</v>
          </cell>
          <cell r="AO70" t="str">
            <v>NA</v>
          </cell>
        </row>
        <row r="71">
          <cell r="B71">
            <v>1004882</v>
          </cell>
          <cell r="C71" t="str">
            <v>芦 采莉</v>
          </cell>
          <cell r="D71" t="str">
            <v>Lu Caili</v>
          </cell>
          <cell r="E71" t="str">
            <v>Direct Active</v>
          </cell>
          <cell r="F71" t="str">
            <v>OP</v>
          </cell>
          <cell r="G71" t="str">
            <v>FCLCh-PD</v>
          </cell>
          <cell r="H71" t="str">
            <v>FCLCh-VB2</v>
          </cell>
          <cell r="I71" t="str">
            <v>310911</v>
          </cell>
          <cell r="J71">
            <v>40246</v>
          </cell>
          <cell r="K71" t="str">
            <v>Worker</v>
          </cell>
          <cell r="L71" t="str">
            <v>Production Worker</v>
          </cell>
          <cell r="M71" t="str">
            <v>BAND A</v>
          </cell>
          <cell r="N71">
            <v>6</v>
          </cell>
          <cell r="O71" t="str">
            <v>NA</v>
          </cell>
          <cell r="P71">
            <v>4567</v>
          </cell>
          <cell r="Q71">
            <v>0.02</v>
          </cell>
          <cell r="R71">
            <v>91</v>
          </cell>
          <cell r="S71">
            <v>5.0000000000000001E-3</v>
          </cell>
          <cell r="T71">
            <v>23</v>
          </cell>
          <cell r="U71">
            <v>2.4961681629078171E-2</v>
          </cell>
          <cell r="V71">
            <v>114</v>
          </cell>
          <cell r="W71">
            <v>4681</v>
          </cell>
          <cell r="X71">
            <v>4681</v>
          </cell>
          <cell r="Y71">
            <v>114</v>
          </cell>
          <cell r="Z71">
            <v>2.5000000000000001E-2</v>
          </cell>
          <cell r="AA71" t="str">
            <v>0.00%-8.40%</v>
          </cell>
          <cell r="AF71">
            <v>0</v>
          </cell>
          <cell r="AG71">
            <v>4681</v>
          </cell>
          <cell r="AH71">
            <v>114</v>
          </cell>
          <cell r="AI71">
            <v>2.4961681629078081E-2</v>
          </cell>
          <cell r="AJ71">
            <v>13.6</v>
          </cell>
          <cell r="AK71">
            <v>450</v>
          </cell>
          <cell r="AM71">
            <v>688</v>
          </cell>
          <cell r="AN71">
            <v>69749.600000000006</v>
          </cell>
          <cell r="AO71" t="str">
            <v>NA</v>
          </cell>
        </row>
        <row r="72">
          <cell r="B72">
            <v>1004935</v>
          </cell>
          <cell r="C72" t="str">
            <v>吴 群芳</v>
          </cell>
          <cell r="D72" t="str">
            <v>Wu Qunfang</v>
          </cell>
          <cell r="E72" t="str">
            <v>Direct Active</v>
          </cell>
          <cell r="F72" t="str">
            <v>OP</v>
          </cell>
          <cell r="G72" t="str">
            <v>FCLCh-PD</v>
          </cell>
          <cell r="H72" t="str">
            <v>FCLCh-VB2</v>
          </cell>
          <cell r="I72" t="str">
            <v>310911</v>
          </cell>
          <cell r="J72">
            <v>40247</v>
          </cell>
          <cell r="K72" t="str">
            <v>Worker</v>
          </cell>
          <cell r="L72" t="str">
            <v>Middle Skilled Worker</v>
          </cell>
          <cell r="M72" t="str">
            <v>BAND A</v>
          </cell>
          <cell r="N72">
            <v>6</v>
          </cell>
          <cell r="O72" t="str">
            <v>NA</v>
          </cell>
          <cell r="P72">
            <v>4800</v>
          </cell>
          <cell r="Q72">
            <v>0.02</v>
          </cell>
          <cell r="R72">
            <v>96</v>
          </cell>
          <cell r="S72">
            <v>5.0000000000000001E-3</v>
          </cell>
          <cell r="T72">
            <v>24</v>
          </cell>
          <cell r="U72">
            <v>2.5000000000000001E-2</v>
          </cell>
          <cell r="V72">
            <v>120</v>
          </cell>
          <cell r="W72">
            <v>4920</v>
          </cell>
          <cell r="X72">
            <v>4991</v>
          </cell>
          <cell r="Y72">
            <v>191</v>
          </cell>
          <cell r="Z72">
            <v>3.9800000000000002E-2</v>
          </cell>
          <cell r="AA72" t="str">
            <v>0.00%-8.40%</v>
          </cell>
          <cell r="AF72">
            <v>0</v>
          </cell>
          <cell r="AG72">
            <v>4991</v>
          </cell>
          <cell r="AH72">
            <v>191</v>
          </cell>
          <cell r="AI72">
            <v>3.979166666666667E-2</v>
          </cell>
          <cell r="AJ72">
            <v>13.6</v>
          </cell>
          <cell r="AK72">
            <v>650</v>
          </cell>
          <cell r="AM72">
            <v>688</v>
          </cell>
          <cell r="AN72">
            <v>76365.599999999991</v>
          </cell>
          <cell r="AO72" t="str">
            <v>NA</v>
          </cell>
          <cell r="AQ72" t="str">
            <v>工作责任心强</v>
          </cell>
        </row>
        <row r="73">
          <cell r="B73">
            <v>1004999</v>
          </cell>
          <cell r="C73" t="str">
            <v>吕 欣欣</v>
          </cell>
          <cell r="D73" t="str">
            <v>Lv Xinxin</v>
          </cell>
          <cell r="E73" t="str">
            <v>Direct Active</v>
          </cell>
          <cell r="F73" t="str">
            <v>OP</v>
          </cell>
          <cell r="G73" t="str">
            <v>FCLCh-PD</v>
          </cell>
          <cell r="H73" t="str">
            <v>FCLCh-VB2</v>
          </cell>
          <cell r="I73" t="str">
            <v>310911</v>
          </cell>
          <cell r="J73">
            <v>40254</v>
          </cell>
          <cell r="K73" t="str">
            <v>Worker</v>
          </cell>
          <cell r="L73" t="str">
            <v>Production Worker</v>
          </cell>
          <cell r="M73" t="str">
            <v>BAND A</v>
          </cell>
          <cell r="N73">
            <v>6</v>
          </cell>
          <cell r="O73" t="str">
            <v>NA</v>
          </cell>
          <cell r="P73">
            <v>4206</v>
          </cell>
          <cell r="Q73">
            <v>0.02</v>
          </cell>
          <cell r="R73">
            <v>84</v>
          </cell>
          <cell r="S73">
            <v>5.0000000000000001E-3</v>
          </cell>
          <cell r="T73">
            <v>21</v>
          </cell>
          <cell r="U73">
            <v>2.4964336661911554E-2</v>
          </cell>
          <cell r="V73">
            <v>105</v>
          </cell>
          <cell r="W73">
            <v>4311</v>
          </cell>
          <cell r="X73">
            <v>4311</v>
          </cell>
          <cell r="Y73">
            <v>105</v>
          </cell>
          <cell r="Z73">
            <v>2.5000000000000001E-2</v>
          </cell>
          <cell r="AA73" t="str">
            <v>0.00%-8.40%</v>
          </cell>
          <cell r="AF73">
            <v>0</v>
          </cell>
          <cell r="AG73">
            <v>4311</v>
          </cell>
          <cell r="AH73">
            <v>105</v>
          </cell>
          <cell r="AI73">
            <v>2.4964336661911446E-2</v>
          </cell>
          <cell r="AJ73">
            <v>13.6</v>
          </cell>
          <cell r="AK73">
            <v>450</v>
          </cell>
          <cell r="AM73">
            <v>688</v>
          </cell>
          <cell r="AN73">
            <v>64717.599999999999</v>
          </cell>
          <cell r="AO73" t="str">
            <v>NA</v>
          </cell>
        </row>
        <row r="74">
          <cell r="B74">
            <v>1005146</v>
          </cell>
          <cell r="C74" t="str">
            <v>鲍 李红</v>
          </cell>
          <cell r="D74" t="str">
            <v>Bao Lihong</v>
          </cell>
          <cell r="E74" t="str">
            <v>Direct Active</v>
          </cell>
          <cell r="F74" t="str">
            <v>OP</v>
          </cell>
          <cell r="G74" t="str">
            <v>FCLCh-PD</v>
          </cell>
          <cell r="H74" t="str">
            <v>FCLCh-VB2</v>
          </cell>
          <cell r="I74" t="str">
            <v>310911</v>
          </cell>
          <cell r="J74">
            <v>40262</v>
          </cell>
          <cell r="K74" t="str">
            <v>Worker</v>
          </cell>
          <cell r="L74" t="str">
            <v>High Skilled Worker</v>
          </cell>
          <cell r="M74" t="str">
            <v>BAND A</v>
          </cell>
          <cell r="N74">
            <v>6</v>
          </cell>
          <cell r="O74" t="str">
            <v>NA</v>
          </cell>
          <cell r="P74">
            <v>4661</v>
          </cell>
          <cell r="Q74">
            <v>0.02</v>
          </cell>
          <cell r="R74">
            <v>93</v>
          </cell>
          <cell r="S74">
            <v>5.0000000000000001E-3</v>
          </cell>
          <cell r="T74">
            <v>23</v>
          </cell>
          <cell r="U74">
            <v>2.4887363226775368E-2</v>
          </cell>
          <cell r="V74">
            <v>116</v>
          </cell>
          <cell r="W74">
            <v>4777</v>
          </cell>
          <cell r="X74">
            <v>4777</v>
          </cell>
          <cell r="Y74">
            <v>116</v>
          </cell>
          <cell r="Z74">
            <v>2.4899999999999999E-2</v>
          </cell>
          <cell r="AA74" t="str">
            <v>0.00%-8.40%</v>
          </cell>
          <cell r="AF74">
            <v>0</v>
          </cell>
          <cell r="AG74">
            <v>4777</v>
          </cell>
          <cell r="AH74">
            <v>116</v>
          </cell>
          <cell r="AI74">
            <v>2.4887363226775427E-2</v>
          </cell>
          <cell r="AJ74">
            <v>13.6</v>
          </cell>
          <cell r="AK74">
            <v>750</v>
          </cell>
          <cell r="AM74">
            <v>688</v>
          </cell>
          <cell r="AN74">
            <v>74655.199999999997</v>
          </cell>
          <cell r="AO74" t="str">
            <v>NA</v>
          </cell>
        </row>
        <row r="75">
          <cell r="B75">
            <v>1005167</v>
          </cell>
          <cell r="C75" t="str">
            <v>刘 红梅</v>
          </cell>
          <cell r="D75" t="str">
            <v>Liu Hongmei</v>
          </cell>
          <cell r="E75" t="str">
            <v>Direct Active</v>
          </cell>
          <cell r="F75" t="str">
            <v>OP</v>
          </cell>
          <cell r="G75" t="str">
            <v>FCLCh-PD</v>
          </cell>
          <cell r="H75" t="str">
            <v>FCLCh-VB2</v>
          </cell>
          <cell r="I75" t="str">
            <v>310911</v>
          </cell>
          <cell r="J75">
            <v>40262</v>
          </cell>
          <cell r="K75" t="str">
            <v>Worker</v>
          </cell>
          <cell r="L75" t="str">
            <v>Production Worker</v>
          </cell>
          <cell r="M75" t="str">
            <v>BAND A</v>
          </cell>
          <cell r="N75">
            <v>6</v>
          </cell>
          <cell r="O75" t="str">
            <v>NA</v>
          </cell>
          <cell r="P75">
            <v>4607</v>
          </cell>
          <cell r="Q75">
            <v>0.02</v>
          </cell>
          <cell r="R75">
            <v>92</v>
          </cell>
          <cell r="S75">
            <v>5.0000000000000001E-3</v>
          </cell>
          <cell r="T75">
            <v>23</v>
          </cell>
          <cell r="U75">
            <v>2.4962014326025614E-2</v>
          </cell>
          <cell r="V75">
            <v>115</v>
          </cell>
          <cell r="W75">
            <v>4722</v>
          </cell>
          <cell r="X75">
            <v>4745</v>
          </cell>
          <cell r="Y75">
            <v>138</v>
          </cell>
          <cell r="Z75">
            <v>0.03</v>
          </cell>
          <cell r="AA75" t="str">
            <v>0.00%-8.40%</v>
          </cell>
          <cell r="AF75">
            <v>0</v>
          </cell>
          <cell r="AG75">
            <v>4745</v>
          </cell>
          <cell r="AH75">
            <v>138</v>
          </cell>
          <cell r="AI75">
            <v>2.9954417191230709E-2</v>
          </cell>
          <cell r="AJ75">
            <v>13.6</v>
          </cell>
          <cell r="AK75">
            <v>450</v>
          </cell>
          <cell r="AM75">
            <v>688</v>
          </cell>
          <cell r="AN75">
            <v>70620</v>
          </cell>
          <cell r="AO75" t="str">
            <v>NA</v>
          </cell>
        </row>
        <row r="76">
          <cell r="B76">
            <v>1005180</v>
          </cell>
          <cell r="C76" t="str">
            <v>孙 亮</v>
          </cell>
          <cell r="D76" t="str">
            <v>Sun Liang</v>
          </cell>
          <cell r="E76" t="str">
            <v>Direct Active</v>
          </cell>
          <cell r="F76" t="str">
            <v>OP</v>
          </cell>
          <cell r="G76" t="str">
            <v>FCLCh-PD</v>
          </cell>
          <cell r="H76" t="str">
            <v>FCLCh-VB2</v>
          </cell>
          <cell r="I76" t="str">
            <v>310911</v>
          </cell>
          <cell r="J76">
            <v>40264</v>
          </cell>
          <cell r="K76" t="str">
            <v>Worker</v>
          </cell>
          <cell r="L76" t="str">
            <v>Production Worker</v>
          </cell>
          <cell r="M76" t="str">
            <v>BAND A</v>
          </cell>
          <cell r="N76">
            <v>6</v>
          </cell>
          <cell r="O76" t="str">
            <v>NA</v>
          </cell>
          <cell r="P76">
            <v>4435</v>
          </cell>
          <cell r="Q76">
            <v>0.02</v>
          </cell>
          <cell r="R76">
            <v>89</v>
          </cell>
          <cell r="S76">
            <v>5.0000000000000001E-3</v>
          </cell>
          <cell r="T76">
            <v>22</v>
          </cell>
          <cell r="U76">
            <v>2.5028184892897407E-2</v>
          </cell>
          <cell r="V76">
            <v>111</v>
          </cell>
          <cell r="W76">
            <v>4546</v>
          </cell>
          <cell r="X76">
            <v>4491</v>
          </cell>
          <cell r="Y76">
            <v>56</v>
          </cell>
          <cell r="Z76">
            <v>1.26E-2</v>
          </cell>
          <cell r="AA76" t="str">
            <v>0.00%-8.40%</v>
          </cell>
          <cell r="AF76">
            <v>0</v>
          </cell>
          <cell r="AG76">
            <v>4491</v>
          </cell>
          <cell r="AH76">
            <v>56</v>
          </cell>
          <cell r="AI76">
            <v>1.262683201803827E-2</v>
          </cell>
          <cell r="AJ76">
            <v>13.6</v>
          </cell>
          <cell r="AK76">
            <v>450</v>
          </cell>
          <cell r="AM76">
            <v>688</v>
          </cell>
          <cell r="AN76">
            <v>67165.600000000006</v>
          </cell>
          <cell r="AO76" t="str">
            <v>NA</v>
          </cell>
          <cell r="AQ76" t="str">
            <v>工作责任心不强，漏检部件,造成报废/返工率成本上升</v>
          </cell>
        </row>
        <row r="77">
          <cell r="B77">
            <v>1005203</v>
          </cell>
          <cell r="C77" t="str">
            <v>盛 锦芝</v>
          </cell>
          <cell r="D77" t="str">
            <v>Sheng Jinzhi</v>
          </cell>
          <cell r="E77" t="str">
            <v>Direct Active</v>
          </cell>
          <cell r="F77" t="str">
            <v>OP</v>
          </cell>
          <cell r="G77" t="str">
            <v>FCLCh-PD</v>
          </cell>
          <cell r="H77" t="str">
            <v>FCLCh-VB2</v>
          </cell>
          <cell r="I77" t="str">
            <v>310911</v>
          </cell>
          <cell r="J77">
            <v>40264</v>
          </cell>
          <cell r="K77" t="str">
            <v>Worker</v>
          </cell>
          <cell r="L77" t="str">
            <v>Production Worker</v>
          </cell>
          <cell r="M77" t="str">
            <v>BAND A</v>
          </cell>
          <cell r="N77">
            <v>6</v>
          </cell>
          <cell r="O77" t="str">
            <v>NA</v>
          </cell>
          <cell r="P77">
            <v>4461</v>
          </cell>
          <cell r="Q77">
            <v>0.02</v>
          </cell>
          <cell r="R77">
            <v>89</v>
          </cell>
          <cell r="S77">
            <v>5.0000000000000001E-3</v>
          </cell>
          <cell r="T77">
            <v>22</v>
          </cell>
          <cell r="U77">
            <v>2.488231338264963E-2</v>
          </cell>
          <cell r="V77">
            <v>111</v>
          </cell>
          <cell r="W77">
            <v>4572</v>
          </cell>
          <cell r="X77">
            <v>4517</v>
          </cell>
          <cell r="Y77">
            <v>56</v>
          </cell>
          <cell r="Z77">
            <v>1.26E-2</v>
          </cell>
          <cell r="AA77" t="str">
            <v>0.00%-8.40%</v>
          </cell>
          <cell r="AF77">
            <v>0</v>
          </cell>
          <cell r="AG77">
            <v>4517</v>
          </cell>
          <cell r="AH77">
            <v>56</v>
          </cell>
          <cell r="AI77">
            <v>1.25532391840395E-2</v>
          </cell>
          <cell r="AJ77">
            <v>13.6</v>
          </cell>
          <cell r="AK77">
            <v>450</v>
          </cell>
          <cell r="AM77">
            <v>688</v>
          </cell>
          <cell r="AN77">
            <v>67519.199999999997</v>
          </cell>
          <cell r="AO77" t="str">
            <v>NA</v>
          </cell>
          <cell r="AQ77" t="str">
            <v>仅能从事单一工序</v>
          </cell>
        </row>
        <row r="78">
          <cell r="B78">
            <v>1005207</v>
          </cell>
          <cell r="C78" t="str">
            <v>程 伟</v>
          </cell>
          <cell r="D78" t="str">
            <v>Cheng Wei</v>
          </cell>
          <cell r="E78" t="str">
            <v>Direct Active</v>
          </cell>
          <cell r="F78" t="str">
            <v>OP</v>
          </cell>
          <cell r="G78" t="str">
            <v>FCLCh-PD</v>
          </cell>
          <cell r="H78" t="str">
            <v>FCLCh-VB2</v>
          </cell>
          <cell r="I78" t="str">
            <v>310911</v>
          </cell>
          <cell r="J78">
            <v>40271</v>
          </cell>
          <cell r="K78" t="str">
            <v>Worker</v>
          </cell>
          <cell r="L78" t="str">
            <v>Production Worker</v>
          </cell>
          <cell r="M78" t="str">
            <v>BAND A</v>
          </cell>
          <cell r="N78">
            <v>6</v>
          </cell>
          <cell r="O78" t="str">
            <v>NA</v>
          </cell>
          <cell r="P78">
            <v>4350</v>
          </cell>
          <cell r="Q78">
            <v>0.02</v>
          </cell>
          <cell r="R78">
            <v>87</v>
          </cell>
          <cell r="S78">
            <v>5.0000000000000001E-3</v>
          </cell>
          <cell r="T78">
            <v>22</v>
          </cell>
          <cell r="U78">
            <v>2.5057471264367817E-2</v>
          </cell>
          <cell r="V78">
            <v>109</v>
          </cell>
          <cell r="W78">
            <v>4459</v>
          </cell>
          <cell r="X78">
            <v>4350</v>
          </cell>
          <cell r="Y78">
            <v>0</v>
          </cell>
          <cell r="Z78">
            <v>0</v>
          </cell>
          <cell r="AA78" t="str">
            <v>0.00%-8.40%</v>
          </cell>
          <cell r="AF78">
            <v>0</v>
          </cell>
          <cell r="AG78">
            <v>4350</v>
          </cell>
          <cell r="AH78">
            <v>0</v>
          </cell>
          <cell r="AI78">
            <v>0</v>
          </cell>
          <cell r="AJ78">
            <v>13.6</v>
          </cell>
          <cell r="AK78">
            <v>450</v>
          </cell>
          <cell r="AM78">
            <v>688</v>
          </cell>
          <cell r="AN78">
            <v>65248</v>
          </cell>
          <cell r="AO78" t="str">
            <v>NA</v>
          </cell>
          <cell r="AQ78" t="str">
            <v>工作责任心不强，漏检部件,造成报废/返工率成本上升</v>
          </cell>
        </row>
        <row r="79">
          <cell r="B79">
            <v>1005230</v>
          </cell>
          <cell r="C79" t="str">
            <v>张 传政</v>
          </cell>
          <cell r="D79" t="str">
            <v>Zhang Chuanzheng</v>
          </cell>
          <cell r="E79" t="str">
            <v>Direct Active</v>
          </cell>
          <cell r="F79" t="str">
            <v>OP</v>
          </cell>
          <cell r="G79" t="str">
            <v>FCLCh-PD</v>
          </cell>
          <cell r="H79" t="str">
            <v>FCLCh-VB2</v>
          </cell>
          <cell r="I79" t="str">
            <v>310911</v>
          </cell>
          <cell r="J79">
            <v>40271</v>
          </cell>
          <cell r="K79" t="str">
            <v>Worker</v>
          </cell>
          <cell r="L79" t="str">
            <v>Production Worker</v>
          </cell>
          <cell r="M79" t="str">
            <v>BAND A</v>
          </cell>
          <cell r="N79">
            <v>6</v>
          </cell>
          <cell r="O79" t="str">
            <v>NA</v>
          </cell>
          <cell r="P79">
            <v>4127</v>
          </cell>
          <cell r="Q79">
            <v>0.02</v>
          </cell>
          <cell r="R79">
            <v>83</v>
          </cell>
          <cell r="S79">
            <v>5.0000000000000001E-3</v>
          </cell>
          <cell r="T79">
            <v>21</v>
          </cell>
          <cell r="U79">
            <v>2.5199903077295856E-2</v>
          </cell>
          <cell r="V79">
            <v>104</v>
          </cell>
          <cell r="W79">
            <v>4231</v>
          </cell>
          <cell r="X79">
            <v>4231</v>
          </cell>
          <cell r="Y79">
            <v>104</v>
          </cell>
          <cell r="Z79">
            <v>2.52E-2</v>
          </cell>
          <cell r="AA79" t="str">
            <v>0.00%-8.40%</v>
          </cell>
          <cell r="AF79">
            <v>0</v>
          </cell>
          <cell r="AG79">
            <v>4231</v>
          </cell>
          <cell r="AH79">
            <v>104</v>
          </cell>
          <cell r="AI79">
            <v>2.5199903077295804E-2</v>
          </cell>
          <cell r="AJ79">
            <v>13.6</v>
          </cell>
          <cell r="AK79">
            <v>450</v>
          </cell>
          <cell r="AM79">
            <v>688</v>
          </cell>
          <cell r="AN79">
            <v>63629.599999999999</v>
          </cell>
          <cell r="AO79" t="str">
            <v>NA</v>
          </cell>
        </row>
        <row r="80">
          <cell r="B80">
            <v>1005307</v>
          </cell>
          <cell r="C80" t="str">
            <v>朱 友松</v>
          </cell>
          <cell r="D80" t="str">
            <v>Zhu Yousong</v>
          </cell>
          <cell r="E80" t="str">
            <v>Direct Active</v>
          </cell>
          <cell r="F80" t="str">
            <v>OP</v>
          </cell>
          <cell r="G80" t="str">
            <v>FCLCh-PD</v>
          </cell>
          <cell r="H80" t="str">
            <v>FCLCh-VB2</v>
          </cell>
          <cell r="I80" t="str">
            <v>310911</v>
          </cell>
          <cell r="J80">
            <v>40283</v>
          </cell>
          <cell r="K80" t="str">
            <v>Worker</v>
          </cell>
          <cell r="L80" t="str">
            <v>Primary Skilled Worker</v>
          </cell>
          <cell r="M80" t="str">
            <v>BAND A</v>
          </cell>
          <cell r="N80">
            <v>6</v>
          </cell>
          <cell r="O80" t="str">
            <v>NA</v>
          </cell>
          <cell r="P80">
            <v>4544</v>
          </cell>
          <cell r="Q80">
            <v>0.02</v>
          </cell>
          <cell r="R80">
            <v>91</v>
          </cell>
          <cell r="S80">
            <v>5.0000000000000001E-3</v>
          </cell>
          <cell r="T80">
            <v>23</v>
          </cell>
          <cell r="U80">
            <v>2.5088028169014086E-2</v>
          </cell>
          <cell r="V80">
            <v>114</v>
          </cell>
          <cell r="W80">
            <v>4658</v>
          </cell>
          <cell r="X80">
            <v>4725</v>
          </cell>
          <cell r="Y80">
            <v>181</v>
          </cell>
          <cell r="Z80">
            <v>3.9800000000000002E-2</v>
          </cell>
          <cell r="AA80" t="str">
            <v>0.00%-8.40%</v>
          </cell>
          <cell r="AF80">
            <v>0</v>
          </cell>
          <cell r="AG80">
            <v>4725</v>
          </cell>
          <cell r="AH80">
            <v>181</v>
          </cell>
          <cell r="AI80">
            <v>3.9832746478873249E-2</v>
          </cell>
          <cell r="AJ80">
            <v>13.6</v>
          </cell>
          <cell r="AK80">
            <v>450</v>
          </cell>
          <cell r="AM80">
            <v>688</v>
          </cell>
          <cell r="AN80">
            <v>70348</v>
          </cell>
          <cell r="AO80" t="str">
            <v>NA</v>
          </cell>
          <cell r="AQ80" t="str">
            <v>工作责任心强</v>
          </cell>
        </row>
        <row r="81">
          <cell r="B81">
            <v>1005445</v>
          </cell>
          <cell r="C81" t="str">
            <v>葛 家良</v>
          </cell>
          <cell r="D81" t="str">
            <v>Ge Jialiang</v>
          </cell>
          <cell r="E81" t="str">
            <v>Direct Active</v>
          </cell>
          <cell r="F81" t="str">
            <v>OP</v>
          </cell>
          <cell r="G81" t="str">
            <v>FCLCh-PD</v>
          </cell>
          <cell r="H81" t="str">
            <v>FCLCh-VB2</v>
          </cell>
          <cell r="I81" t="str">
            <v>310911</v>
          </cell>
          <cell r="J81">
            <v>40297</v>
          </cell>
          <cell r="K81" t="str">
            <v>Worker</v>
          </cell>
          <cell r="L81" t="str">
            <v>Heavy Load Worker</v>
          </cell>
          <cell r="M81" t="str">
            <v>BAND A</v>
          </cell>
          <cell r="N81">
            <v>6</v>
          </cell>
          <cell r="O81" t="str">
            <v>NA</v>
          </cell>
          <cell r="P81">
            <v>4522</v>
          </cell>
          <cell r="Q81">
            <v>0.02</v>
          </cell>
          <cell r="R81">
            <v>90</v>
          </cell>
          <cell r="S81">
            <v>5.0000000000000001E-3</v>
          </cell>
          <cell r="T81">
            <v>23</v>
          </cell>
          <cell r="U81">
            <v>2.4988942945599293E-2</v>
          </cell>
          <cell r="V81">
            <v>113</v>
          </cell>
          <cell r="W81">
            <v>4635</v>
          </cell>
          <cell r="X81">
            <v>4635</v>
          </cell>
          <cell r="Y81">
            <v>113</v>
          </cell>
          <cell r="Z81">
            <v>2.5000000000000001E-2</v>
          </cell>
          <cell r="AA81" t="str">
            <v>0.00%-8.40%</v>
          </cell>
          <cell r="AF81">
            <v>0</v>
          </cell>
          <cell r="AG81">
            <v>4635</v>
          </cell>
          <cell r="AH81">
            <v>113</v>
          </cell>
          <cell r="AI81">
            <v>2.4988942945599391E-2</v>
          </cell>
          <cell r="AJ81">
            <v>13.6</v>
          </cell>
          <cell r="AK81">
            <v>650</v>
          </cell>
          <cell r="AM81">
            <v>688</v>
          </cell>
          <cell r="AN81">
            <v>71524</v>
          </cell>
          <cell r="AO81" t="str">
            <v>NA</v>
          </cell>
        </row>
        <row r="82">
          <cell r="B82">
            <v>1005467</v>
          </cell>
          <cell r="C82" t="str">
            <v>李 韦韦</v>
          </cell>
          <cell r="D82" t="str">
            <v>Li Weiwei</v>
          </cell>
          <cell r="E82" t="str">
            <v>Direct Active</v>
          </cell>
          <cell r="F82" t="str">
            <v>OP</v>
          </cell>
          <cell r="G82" t="str">
            <v>FCLCh-PD</v>
          </cell>
          <cell r="H82" t="str">
            <v>FCLCh-VB2</v>
          </cell>
          <cell r="I82" t="str">
            <v>310911</v>
          </cell>
          <cell r="J82">
            <v>40297</v>
          </cell>
          <cell r="K82" t="str">
            <v>Worker</v>
          </cell>
          <cell r="L82" t="str">
            <v>Middle Skilled Worker</v>
          </cell>
          <cell r="M82" t="str">
            <v>BAND A</v>
          </cell>
          <cell r="N82">
            <v>6</v>
          </cell>
          <cell r="O82" t="str">
            <v>NA</v>
          </cell>
          <cell r="P82">
            <v>4491</v>
          </cell>
          <cell r="Q82">
            <v>0.02</v>
          </cell>
          <cell r="R82">
            <v>90</v>
          </cell>
          <cell r="S82">
            <v>5.0000000000000001E-3</v>
          </cell>
          <cell r="T82">
            <v>22</v>
          </cell>
          <cell r="U82">
            <v>2.4938766421732355E-2</v>
          </cell>
          <cell r="V82">
            <v>112</v>
          </cell>
          <cell r="W82">
            <v>4603</v>
          </cell>
          <cell r="X82">
            <v>4626</v>
          </cell>
          <cell r="Y82">
            <v>135</v>
          </cell>
          <cell r="Z82">
            <v>3.0099999999999998E-2</v>
          </cell>
          <cell r="AA82" t="str">
            <v>0.00%-8.40%</v>
          </cell>
          <cell r="AF82">
            <v>0</v>
          </cell>
          <cell r="AG82">
            <v>4626</v>
          </cell>
          <cell r="AH82">
            <v>135</v>
          </cell>
          <cell r="AI82">
            <v>3.0060120240480881E-2</v>
          </cell>
          <cell r="AJ82">
            <v>13.6</v>
          </cell>
          <cell r="AK82">
            <v>650</v>
          </cell>
          <cell r="AM82">
            <v>688</v>
          </cell>
          <cell r="AN82">
            <v>71401.600000000006</v>
          </cell>
          <cell r="AO82" t="str">
            <v>NA</v>
          </cell>
        </row>
        <row r="83">
          <cell r="B83">
            <v>1005595</v>
          </cell>
          <cell r="C83" t="str">
            <v>范 铭翔</v>
          </cell>
          <cell r="D83" t="str">
            <v>Fan Mingxiang</v>
          </cell>
          <cell r="E83" t="str">
            <v>Direct Active</v>
          </cell>
          <cell r="F83" t="str">
            <v>OP</v>
          </cell>
          <cell r="G83" t="str">
            <v>FCLCh-PD</v>
          </cell>
          <cell r="H83" t="str">
            <v>FCLCh-VB2</v>
          </cell>
          <cell r="I83" t="str">
            <v>310911</v>
          </cell>
          <cell r="J83">
            <v>40312</v>
          </cell>
          <cell r="K83" t="str">
            <v>Worker</v>
          </cell>
          <cell r="L83" t="str">
            <v>Heavy Load Worker</v>
          </cell>
          <cell r="M83" t="str">
            <v>BAND A</v>
          </cell>
          <cell r="N83">
            <v>6</v>
          </cell>
          <cell r="O83" t="str">
            <v>NA</v>
          </cell>
          <cell r="P83">
            <v>4474</v>
          </cell>
          <cell r="Q83">
            <v>0.02</v>
          </cell>
          <cell r="R83">
            <v>89</v>
          </cell>
          <cell r="S83">
            <v>5.0000000000000001E-3</v>
          </cell>
          <cell r="T83">
            <v>22</v>
          </cell>
          <cell r="U83">
            <v>2.4810013410818059E-2</v>
          </cell>
          <cell r="V83">
            <v>111</v>
          </cell>
          <cell r="W83">
            <v>4585</v>
          </cell>
          <cell r="X83">
            <v>4585</v>
          </cell>
          <cell r="Y83">
            <v>111</v>
          </cell>
          <cell r="Z83">
            <v>2.4799999999999999E-2</v>
          </cell>
          <cell r="AA83" t="str">
            <v>0.00%-8.40%</v>
          </cell>
          <cell r="AF83">
            <v>0</v>
          </cell>
          <cell r="AG83">
            <v>4585</v>
          </cell>
          <cell r="AH83">
            <v>111</v>
          </cell>
          <cell r="AI83">
            <v>2.481001341081801E-2</v>
          </cell>
          <cell r="AJ83">
            <v>13.6</v>
          </cell>
          <cell r="AK83">
            <v>650</v>
          </cell>
          <cell r="AM83">
            <v>688</v>
          </cell>
          <cell r="AN83">
            <v>70844</v>
          </cell>
          <cell r="AO83" t="str">
            <v>NA</v>
          </cell>
        </row>
        <row r="84">
          <cell r="B84">
            <v>1005622</v>
          </cell>
          <cell r="C84" t="str">
            <v>蒋 道善</v>
          </cell>
          <cell r="D84" t="str">
            <v>Jiang Daoshan</v>
          </cell>
          <cell r="E84" t="str">
            <v>Direct Active</v>
          </cell>
          <cell r="F84" t="str">
            <v>OP</v>
          </cell>
          <cell r="G84" t="str">
            <v>FCLCh-PD</v>
          </cell>
          <cell r="H84" t="str">
            <v>FCLCh-VB2</v>
          </cell>
          <cell r="I84" t="str">
            <v>310911</v>
          </cell>
          <cell r="J84">
            <v>40325</v>
          </cell>
          <cell r="K84" t="str">
            <v>Worker</v>
          </cell>
          <cell r="L84" t="str">
            <v>Heavy Load Worker</v>
          </cell>
          <cell r="M84" t="str">
            <v>BAND A</v>
          </cell>
          <cell r="N84">
            <v>6</v>
          </cell>
          <cell r="O84" t="str">
            <v>NA</v>
          </cell>
          <cell r="P84">
            <v>4442</v>
          </cell>
          <cell r="Q84">
            <v>0.02</v>
          </cell>
          <cell r="R84">
            <v>89</v>
          </cell>
          <cell r="S84">
            <v>5.0000000000000001E-3</v>
          </cell>
          <cell r="T84">
            <v>22</v>
          </cell>
          <cell r="U84">
            <v>2.4988743809095004E-2</v>
          </cell>
          <cell r="V84">
            <v>111</v>
          </cell>
          <cell r="W84">
            <v>4553</v>
          </cell>
          <cell r="X84">
            <v>4553</v>
          </cell>
          <cell r="Y84">
            <v>111</v>
          </cell>
          <cell r="Z84">
            <v>2.5000000000000001E-2</v>
          </cell>
          <cell r="AA84" t="str">
            <v>0.00%-8.40%</v>
          </cell>
          <cell r="AF84">
            <v>0</v>
          </cell>
          <cell r="AG84">
            <v>4553</v>
          </cell>
          <cell r="AH84">
            <v>111</v>
          </cell>
          <cell r="AI84">
            <v>2.4988743809094993E-2</v>
          </cell>
          <cell r="AJ84">
            <v>13.6</v>
          </cell>
          <cell r="AK84">
            <v>650</v>
          </cell>
          <cell r="AM84">
            <v>688</v>
          </cell>
          <cell r="AN84">
            <v>70408.799999999988</v>
          </cell>
          <cell r="AO84" t="str">
            <v>NA</v>
          </cell>
        </row>
        <row r="85">
          <cell r="B85">
            <v>1005627</v>
          </cell>
          <cell r="C85" t="str">
            <v>周 京龙</v>
          </cell>
          <cell r="D85" t="str">
            <v>Zhou Jinglong</v>
          </cell>
          <cell r="E85" t="str">
            <v>Direct Active</v>
          </cell>
          <cell r="F85" t="str">
            <v>OP</v>
          </cell>
          <cell r="G85" t="str">
            <v>FCLCh-PD</v>
          </cell>
          <cell r="H85" t="str">
            <v>FCLCh-VB2</v>
          </cell>
          <cell r="I85" t="str">
            <v>310911</v>
          </cell>
          <cell r="J85">
            <v>40325</v>
          </cell>
          <cell r="K85" t="str">
            <v>Worker</v>
          </cell>
          <cell r="L85" t="str">
            <v>High Skilled Worker</v>
          </cell>
          <cell r="M85" t="str">
            <v>BAND A</v>
          </cell>
          <cell r="N85">
            <v>6</v>
          </cell>
          <cell r="O85" t="str">
            <v>NA</v>
          </cell>
          <cell r="P85">
            <v>4699</v>
          </cell>
          <cell r="Q85">
            <v>0.02</v>
          </cell>
          <cell r="R85">
            <v>94</v>
          </cell>
          <cell r="S85">
            <v>5.0000000000000001E-3</v>
          </cell>
          <cell r="T85">
            <v>23</v>
          </cell>
          <cell r="U85">
            <v>2.4898914662694189E-2</v>
          </cell>
          <cell r="V85">
            <v>117</v>
          </cell>
          <cell r="W85">
            <v>4816</v>
          </cell>
          <cell r="X85">
            <v>4816</v>
          </cell>
          <cell r="Y85">
            <v>117</v>
          </cell>
          <cell r="Z85">
            <v>2.4899999999999999E-2</v>
          </cell>
          <cell r="AA85" t="str">
            <v>0.00%-8.40%</v>
          </cell>
          <cell r="AF85">
            <v>0</v>
          </cell>
          <cell r="AG85">
            <v>4816</v>
          </cell>
          <cell r="AH85">
            <v>117</v>
          </cell>
          <cell r="AI85">
            <v>2.4898914662694116E-2</v>
          </cell>
          <cell r="AJ85">
            <v>13.6</v>
          </cell>
          <cell r="AK85">
            <v>750</v>
          </cell>
          <cell r="AM85">
            <v>688</v>
          </cell>
          <cell r="AN85">
            <v>75185.600000000006</v>
          </cell>
          <cell r="AO85" t="str">
            <v>NA</v>
          </cell>
        </row>
        <row r="86">
          <cell r="B86">
            <v>1005672</v>
          </cell>
          <cell r="C86" t="str">
            <v>丁 艳红</v>
          </cell>
          <cell r="D86" t="str">
            <v>Ding Yanhong</v>
          </cell>
          <cell r="E86" t="str">
            <v>Direct Active</v>
          </cell>
          <cell r="F86" t="str">
            <v>OP</v>
          </cell>
          <cell r="G86" t="str">
            <v>FCLCh-PD</v>
          </cell>
          <cell r="H86" t="str">
            <v>FCLCh-VB2</v>
          </cell>
          <cell r="I86" t="str">
            <v>310911</v>
          </cell>
          <cell r="J86">
            <v>40325</v>
          </cell>
          <cell r="K86" t="str">
            <v>Worker</v>
          </cell>
          <cell r="L86" t="str">
            <v>Middle Skilled Worker</v>
          </cell>
          <cell r="M86" t="str">
            <v>BAND A</v>
          </cell>
          <cell r="N86">
            <v>6</v>
          </cell>
          <cell r="O86" t="str">
            <v>NA</v>
          </cell>
          <cell r="P86">
            <v>4427</v>
          </cell>
          <cell r="Q86">
            <v>0.02</v>
          </cell>
          <cell r="R86">
            <v>89</v>
          </cell>
          <cell r="S86">
            <v>5.0000000000000001E-3</v>
          </cell>
          <cell r="T86">
            <v>22</v>
          </cell>
          <cell r="U86">
            <v>2.5073413146600408E-2</v>
          </cell>
          <cell r="V86">
            <v>111</v>
          </cell>
          <cell r="W86">
            <v>4538</v>
          </cell>
          <cell r="X86">
            <v>4482</v>
          </cell>
          <cell r="Y86">
            <v>55</v>
          </cell>
          <cell r="Z86">
            <v>1.24E-2</v>
          </cell>
          <cell r="AA86" t="str">
            <v>0.00%-8.40%</v>
          </cell>
          <cell r="AF86">
            <v>0</v>
          </cell>
          <cell r="AG86">
            <v>4482</v>
          </cell>
          <cell r="AH86">
            <v>55</v>
          </cell>
          <cell r="AI86">
            <v>1.242376327083794E-2</v>
          </cell>
          <cell r="AJ86">
            <v>13.6</v>
          </cell>
          <cell r="AK86">
            <v>650</v>
          </cell>
          <cell r="AM86">
            <v>688</v>
          </cell>
          <cell r="AN86">
            <v>69443.199999999997</v>
          </cell>
          <cell r="AO86" t="str">
            <v>NA</v>
          </cell>
          <cell r="AQ86" t="str">
            <v>仅能从事单一/简单工序，病假时间10.89%</v>
          </cell>
        </row>
        <row r="87">
          <cell r="B87">
            <v>1005708</v>
          </cell>
          <cell r="C87" t="str">
            <v>李 向虎</v>
          </cell>
          <cell r="D87" t="str">
            <v>Li Xianghu</v>
          </cell>
          <cell r="E87" t="str">
            <v>Direct Active</v>
          </cell>
          <cell r="F87" t="str">
            <v>OP</v>
          </cell>
          <cell r="G87" t="str">
            <v>FCLCh-PD</v>
          </cell>
          <cell r="H87" t="str">
            <v>FCLCh-VB2</v>
          </cell>
          <cell r="I87" t="str">
            <v>310911</v>
          </cell>
          <cell r="J87">
            <v>40326</v>
          </cell>
          <cell r="K87" t="str">
            <v>Worker</v>
          </cell>
          <cell r="L87" t="str">
            <v>Heavy Load Worker</v>
          </cell>
          <cell r="M87" t="str">
            <v>BAND A</v>
          </cell>
          <cell r="N87">
            <v>6</v>
          </cell>
          <cell r="O87" t="str">
            <v>NA</v>
          </cell>
          <cell r="P87">
            <v>4538</v>
          </cell>
          <cell r="Q87">
            <v>0.02</v>
          </cell>
          <cell r="R87">
            <v>91</v>
          </cell>
          <cell r="S87">
            <v>5.0000000000000001E-3</v>
          </cell>
          <cell r="T87">
            <v>23</v>
          </cell>
          <cell r="U87">
            <v>2.51211987659762E-2</v>
          </cell>
          <cell r="V87">
            <v>114</v>
          </cell>
          <cell r="W87">
            <v>4652</v>
          </cell>
          <cell r="X87">
            <v>4652</v>
          </cell>
          <cell r="Y87">
            <v>114</v>
          </cell>
          <cell r="Z87">
            <v>2.5100000000000001E-2</v>
          </cell>
          <cell r="AA87" t="str">
            <v>0.00%-8.40%</v>
          </cell>
          <cell r="AF87">
            <v>0</v>
          </cell>
          <cell r="AG87">
            <v>4652</v>
          </cell>
          <cell r="AH87">
            <v>114</v>
          </cell>
          <cell r="AI87">
            <v>2.5121198765976294E-2</v>
          </cell>
          <cell r="AJ87">
            <v>13.6</v>
          </cell>
          <cell r="AK87">
            <v>650</v>
          </cell>
          <cell r="AM87">
            <v>688</v>
          </cell>
          <cell r="AN87">
            <v>71755.199999999997</v>
          </cell>
          <cell r="AO87" t="str">
            <v>NA</v>
          </cell>
        </row>
        <row r="88">
          <cell r="B88">
            <v>1005731</v>
          </cell>
          <cell r="C88" t="str">
            <v>汤 浩</v>
          </cell>
          <cell r="D88" t="str">
            <v>Tang Hao</v>
          </cell>
          <cell r="E88" t="str">
            <v>Direct Active</v>
          </cell>
          <cell r="F88" t="str">
            <v>OP</v>
          </cell>
          <cell r="G88" t="str">
            <v>FCLCh-PD</v>
          </cell>
          <cell r="H88" t="str">
            <v>FCLCh-VB2</v>
          </cell>
          <cell r="I88" t="str">
            <v>310911</v>
          </cell>
          <cell r="J88">
            <v>40326</v>
          </cell>
          <cell r="K88" t="str">
            <v>Team Leader</v>
          </cell>
          <cell r="L88" t="str">
            <v>Team Leader</v>
          </cell>
          <cell r="M88" t="str">
            <v>BAND A</v>
          </cell>
          <cell r="N88">
            <v>6</v>
          </cell>
          <cell r="O88" t="str">
            <v>NA</v>
          </cell>
          <cell r="P88">
            <v>5300</v>
          </cell>
          <cell r="Q88">
            <v>0.02</v>
          </cell>
          <cell r="R88">
            <v>106</v>
          </cell>
          <cell r="S88">
            <v>5.0000000000000001E-3</v>
          </cell>
          <cell r="T88">
            <v>27</v>
          </cell>
          <cell r="U88">
            <v>2.5094339622641508E-2</v>
          </cell>
          <cell r="V88">
            <v>133</v>
          </cell>
          <cell r="W88">
            <v>5433</v>
          </cell>
          <cell r="X88">
            <v>5511</v>
          </cell>
          <cell r="Y88">
            <v>211</v>
          </cell>
          <cell r="Z88">
            <v>3.9800000000000002E-2</v>
          </cell>
          <cell r="AA88" t="str">
            <v>0.00%-8.40%</v>
          </cell>
          <cell r="AF88">
            <v>0</v>
          </cell>
          <cell r="AG88">
            <v>5511</v>
          </cell>
          <cell r="AH88">
            <v>211</v>
          </cell>
          <cell r="AI88">
            <v>3.981132075471705E-2</v>
          </cell>
          <cell r="AJ88">
            <v>13.6</v>
          </cell>
          <cell r="AK88">
            <v>900</v>
          </cell>
          <cell r="AM88">
            <v>688</v>
          </cell>
          <cell r="AN88">
            <v>86437.599999999991</v>
          </cell>
          <cell r="AO88" t="str">
            <v>NA</v>
          </cell>
          <cell r="AQ88" t="str">
            <v>工作责任心强</v>
          </cell>
        </row>
        <row r="89">
          <cell r="B89">
            <v>1005761</v>
          </cell>
          <cell r="C89" t="str">
            <v>徐 如年</v>
          </cell>
          <cell r="D89" t="str">
            <v>Xu Runian</v>
          </cell>
          <cell r="E89" t="str">
            <v>Direct Active</v>
          </cell>
          <cell r="F89" t="str">
            <v>OP</v>
          </cell>
          <cell r="G89" t="str">
            <v>FCLCh-PD</v>
          </cell>
          <cell r="H89" t="str">
            <v>FCLCh-VB2</v>
          </cell>
          <cell r="I89" t="str">
            <v>310911</v>
          </cell>
          <cell r="J89">
            <v>40331</v>
          </cell>
          <cell r="K89" t="str">
            <v>Worker</v>
          </cell>
          <cell r="L89" t="str">
            <v>Heavy Load Worker</v>
          </cell>
          <cell r="M89" t="str">
            <v>BAND A</v>
          </cell>
          <cell r="N89">
            <v>6</v>
          </cell>
          <cell r="O89" t="str">
            <v>NA</v>
          </cell>
          <cell r="P89">
            <v>4558</v>
          </cell>
          <cell r="Q89">
            <v>0.02</v>
          </cell>
          <cell r="R89">
            <v>91</v>
          </cell>
          <cell r="S89">
            <v>5.0000000000000001E-3</v>
          </cell>
          <cell r="T89">
            <v>23</v>
          </cell>
          <cell r="U89">
            <v>2.5010969723562967E-2</v>
          </cell>
          <cell r="V89">
            <v>114</v>
          </cell>
          <cell r="W89">
            <v>4672</v>
          </cell>
          <cell r="X89">
            <v>4672</v>
          </cell>
          <cell r="Y89">
            <v>114</v>
          </cell>
          <cell r="Z89">
            <v>2.5000000000000001E-2</v>
          </cell>
          <cell r="AA89" t="str">
            <v>0.00%-8.40%</v>
          </cell>
          <cell r="AF89">
            <v>0</v>
          </cell>
          <cell r="AG89">
            <v>4672</v>
          </cell>
          <cell r="AH89">
            <v>114</v>
          </cell>
          <cell r="AI89">
            <v>2.5010969723562981E-2</v>
          </cell>
          <cell r="AJ89">
            <v>13.6</v>
          </cell>
          <cell r="AK89">
            <v>650</v>
          </cell>
          <cell r="AM89">
            <v>688</v>
          </cell>
          <cell r="AN89">
            <v>72027.199999999997</v>
          </cell>
          <cell r="AO89" t="str">
            <v>NA</v>
          </cell>
        </row>
        <row r="90">
          <cell r="B90">
            <v>1005807</v>
          </cell>
          <cell r="C90" t="str">
            <v>徐 刚</v>
          </cell>
          <cell r="D90" t="str">
            <v>Xu Gang</v>
          </cell>
          <cell r="E90" t="str">
            <v>Direct Active</v>
          </cell>
          <cell r="F90" t="str">
            <v>OP</v>
          </cell>
          <cell r="G90" t="str">
            <v>FCLCh-PD</v>
          </cell>
          <cell r="H90" t="str">
            <v>FCLCh-VB2</v>
          </cell>
          <cell r="I90" t="str">
            <v>310911</v>
          </cell>
          <cell r="J90">
            <v>40334</v>
          </cell>
          <cell r="K90" t="str">
            <v>Worker</v>
          </cell>
          <cell r="L90" t="str">
            <v>Production Worker</v>
          </cell>
          <cell r="M90" t="str">
            <v>BAND A</v>
          </cell>
          <cell r="N90">
            <v>6</v>
          </cell>
          <cell r="O90" t="str">
            <v>NA</v>
          </cell>
          <cell r="P90">
            <v>4543</v>
          </cell>
          <cell r="Q90">
            <v>0.02</v>
          </cell>
          <cell r="R90">
            <v>91</v>
          </cell>
          <cell r="S90">
            <v>5.0000000000000001E-3</v>
          </cell>
          <cell r="T90">
            <v>23</v>
          </cell>
          <cell r="U90">
            <v>2.509355051727933E-2</v>
          </cell>
          <cell r="V90">
            <v>114</v>
          </cell>
          <cell r="W90">
            <v>4657</v>
          </cell>
          <cell r="X90">
            <v>4657</v>
          </cell>
          <cell r="Y90">
            <v>114</v>
          </cell>
          <cell r="Z90">
            <v>2.5100000000000001E-2</v>
          </cell>
          <cell r="AA90" t="str">
            <v>0.00%-8.40%</v>
          </cell>
          <cell r="AF90">
            <v>0</v>
          </cell>
          <cell r="AG90">
            <v>4657</v>
          </cell>
          <cell r="AH90">
            <v>114</v>
          </cell>
          <cell r="AI90">
            <v>2.509355051727935E-2</v>
          </cell>
          <cell r="AJ90">
            <v>13.6</v>
          </cell>
          <cell r="AK90">
            <v>450</v>
          </cell>
          <cell r="AM90">
            <v>688</v>
          </cell>
          <cell r="AN90">
            <v>69423.199999999997</v>
          </cell>
          <cell r="AO90" t="str">
            <v>NA</v>
          </cell>
        </row>
        <row r="91">
          <cell r="B91">
            <v>1005886</v>
          </cell>
          <cell r="C91" t="str">
            <v>谈 世芬</v>
          </cell>
          <cell r="D91" t="str">
            <v>Tan Shifen</v>
          </cell>
          <cell r="E91" t="str">
            <v>Direct Active</v>
          </cell>
          <cell r="F91" t="str">
            <v>OP</v>
          </cell>
          <cell r="G91" t="str">
            <v>FCLCh-PD</v>
          </cell>
          <cell r="H91" t="str">
            <v>FCLCh-VB2</v>
          </cell>
          <cell r="I91" t="str">
            <v>310911</v>
          </cell>
          <cell r="J91">
            <v>40348</v>
          </cell>
          <cell r="K91" t="str">
            <v>Worker</v>
          </cell>
          <cell r="L91" t="str">
            <v>Production Worker</v>
          </cell>
          <cell r="M91" t="str">
            <v>BAND A</v>
          </cell>
          <cell r="N91">
            <v>6</v>
          </cell>
          <cell r="O91" t="str">
            <v>NA</v>
          </cell>
          <cell r="P91">
            <v>4466</v>
          </cell>
          <cell r="Q91">
            <v>0.02</v>
          </cell>
          <cell r="R91">
            <v>89</v>
          </cell>
          <cell r="S91">
            <v>5.0000000000000001E-3</v>
          </cell>
          <cell r="T91">
            <v>22</v>
          </cell>
          <cell r="U91">
            <v>2.4854455888938646E-2</v>
          </cell>
          <cell r="V91">
            <v>111</v>
          </cell>
          <cell r="W91">
            <v>4577</v>
          </cell>
          <cell r="X91">
            <v>4577</v>
          </cell>
          <cell r="Y91">
            <v>111</v>
          </cell>
          <cell r="Z91">
            <v>2.4899999999999999E-2</v>
          </cell>
          <cell r="AA91" t="str">
            <v>0.00%-8.40%</v>
          </cell>
          <cell r="AF91">
            <v>0</v>
          </cell>
          <cell r="AG91">
            <v>4577</v>
          </cell>
          <cell r="AH91">
            <v>111</v>
          </cell>
          <cell r="AI91">
            <v>2.4854455888938753E-2</v>
          </cell>
          <cell r="AJ91">
            <v>13.6</v>
          </cell>
          <cell r="AK91">
            <v>450</v>
          </cell>
          <cell r="AM91">
            <v>688</v>
          </cell>
          <cell r="AN91">
            <v>68335.199999999997</v>
          </cell>
          <cell r="AO91" t="str">
            <v>NA</v>
          </cell>
        </row>
        <row r="92">
          <cell r="B92">
            <v>1005942</v>
          </cell>
          <cell r="C92" t="str">
            <v>余 传芳</v>
          </cell>
          <cell r="D92" t="str">
            <v>Yu Chuanfang</v>
          </cell>
          <cell r="E92" t="str">
            <v>Direct Active</v>
          </cell>
          <cell r="F92" t="str">
            <v>OP</v>
          </cell>
          <cell r="G92" t="str">
            <v>FCLCh-PD</v>
          </cell>
          <cell r="H92" t="str">
            <v>FCLCh-VB2</v>
          </cell>
          <cell r="I92" t="str">
            <v>310911</v>
          </cell>
          <cell r="J92">
            <v>40360</v>
          </cell>
          <cell r="K92" t="str">
            <v>Worker</v>
          </cell>
          <cell r="L92" t="str">
            <v>Production Worker</v>
          </cell>
          <cell r="M92" t="str">
            <v>BAND A</v>
          </cell>
          <cell r="N92">
            <v>6</v>
          </cell>
          <cell r="O92" t="str">
            <v>NA</v>
          </cell>
          <cell r="P92">
            <v>4500</v>
          </cell>
          <cell r="Q92">
            <v>0.02</v>
          </cell>
          <cell r="R92">
            <v>90</v>
          </cell>
          <cell r="S92">
            <v>5.0000000000000001E-3</v>
          </cell>
          <cell r="T92">
            <v>23</v>
          </cell>
          <cell r="U92">
            <v>2.5111111111111112E-2</v>
          </cell>
          <cell r="V92">
            <v>113</v>
          </cell>
          <cell r="W92">
            <v>4613</v>
          </cell>
          <cell r="X92">
            <v>4613</v>
          </cell>
          <cell r="Y92">
            <v>113</v>
          </cell>
          <cell r="Z92">
            <v>2.5100000000000001E-2</v>
          </cell>
          <cell r="AA92" t="str">
            <v>0.00%-8.40%</v>
          </cell>
          <cell r="AF92">
            <v>0</v>
          </cell>
          <cell r="AG92">
            <v>4613</v>
          </cell>
          <cell r="AH92">
            <v>113</v>
          </cell>
          <cell r="AI92">
            <v>2.5111111111111084E-2</v>
          </cell>
          <cell r="AJ92">
            <v>13.6</v>
          </cell>
          <cell r="AK92">
            <v>450</v>
          </cell>
          <cell r="AM92">
            <v>688</v>
          </cell>
          <cell r="AN92">
            <v>68824.799999999988</v>
          </cell>
          <cell r="AO92" t="str">
            <v>NA</v>
          </cell>
        </row>
        <row r="93">
          <cell r="B93">
            <v>1006337</v>
          </cell>
          <cell r="C93" t="str">
            <v>周 晓妹</v>
          </cell>
          <cell r="D93" t="str">
            <v>Zhou Xiaomei</v>
          </cell>
          <cell r="E93" t="str">
            <v>Direct Active</v>
          </cell>
          <cell r="F93" t="str">
            <v>OP</v>
          </cell>
          <cell r="G93" t="str">
            <v>FCLCh-PD</v>
          </cell>
          <cell r="H93" t="str">
            <v>FCLCh-VB2</v>
          </cell>
          <cell r="I93" t="str">
            <v>310911</v>
          </cell>
          <cell r="J93">
            <v>40431</v>
          </cell>
          <cell r="K93" t="str">
            <v>Worker</v>
          </cell>
          <cell r="L93" t="str">
            <v>Primary Skilled Worker</v>
          </cell>
          <cell r="M93" t="str">
            <v>BAND A</v>
          </cell>
          <cell r="N93">
            <v>6</v>
          </cell>
          <cell r="O93" t="str">
            <v>NA</v>
          </cell>
          <cell r="P93">
            <v>4394</v>
          </cell>
          <cell r="Q93">
            <v>0.02</v>
          </cell>
          <cell r="R93">
            <v>88</v>
          </cell>
          <cell r="S93">
            <v>5.0000000000000001E-3</v>
          </cell>
          <cell r="T93">
            <v>22</v>
          </cell>
          <cell r="U93">
            <v>2.5034137460172964E-2</v>
          </cell>
          <cell r="V93">
            <v>110</v>
          </cell>
          <cell r="W93">
            <v>4504</v>
          </cell>
          <cell r="X93">
            <v>4504</v>
          </cell>
          <cell r="Y93">
            <v>110</v>
          </cell>
          <cell r="Z93">
            <v>2.5000000000000001E-2</v>
          </cell>
          <cell r="AA93" t="str">
            <v>0.00%-8.40%</v>
          </cell>
          <cell r="AF93">
            <v>0</v>
          </cell>
          <cell r="AG93">
            <v>4504</v>
          </cell>
          <cell r="AH93">
            <v>110</v>
          </cell>
          <cell r="AI93">
            <v>2.5034137460173023E-2</v>
          </cell>
          <cell r="AJ93">
            <v>13.6</v>
          </cell>
          <cell r="AK93">
            <v>450</v>
          </cell>
          <cell r="AM93">
            <v>688</v>
          </cell>
          <cell r="AN93">
            <v>67342.399999999994</v>
          </cell>
          <cell r="AO93" t="str">
            <v>NA</v>
          </cell>
        </row>
        <row r="94">
          <cell r="B94">
            <v>1007082</v>
          </cell>
          <cell r="C94" t="str">
            <v>肖 世友</v>
          </cell>
          <cell r="D94" t="str">
            <v>Xiao Shiyou</v>
          </cell>
          <cell r="E94" t="str">
            <v>Direct Active</v>
          </cell>
          <cell r="F94" t="str">
            <v>OP</v>
          </cell>
          <cell r="G94" t="str">
            <v>FCLCh-PD</v>
          </cell>
          <cell r="H94" t="str">
            <v>FCLCh-VB2</v>
          </cell>
          <cell r="I94" t="str">
            <v>310911</v>
          </cell>
          <cell r="J94">
            <v>40599</v>
          </cell>
          <cell r="K94" t="str">
            <v>Worker</v>
          </cell>
          <cell r="L94" t="str">
            <v>Production Worker</v>
          </cell>
          <cell r="M94" t="str">
            <v>BAND A</v>
          </cell>
          <cell r="N94">
            <v>6</v>
          </cell>
          <cell r="O94" t="str">
            <v>NA</v>
          </cell>
          <cell r="P94">
            <v>4482</v>
          </cell>
          <cell r="Q94">
            <v>0.02</v>
          </cell>
          <cell r="R94">
            <v>90</v>
          </cell>
          <cell r="S94">
            <v>5.0000000000000001E-3</v>
          </cell>
          <cell r="T94">
            <v>22</v>
          </cell>
          <cell r="U94">
            <v>2.49888442659527E-2</v>
          </cell>
          <cell r="V94">
            <v>112</v>
          </cell>
          <cell r="W94">
            <v>4594</v>
          </cell>
          <cell r="X94">
            <v>4538</v>
          </cell>
          <cell r="Y94">
            <v>56</v>
          </cell>
          <cell r="Z94">
            <v>1.2500000000000001E-2</v>
          </cell>
          <cell r="AA94" t="str">
            <v>0.00%-8.40%</v>
          </cell>
          <cell r="AF94">
            <v>0</v>
          </cell>
          <cell r="AG94">
            <v>4538</v>
          </cell>
          <cell r="AH94">
            <v>56</v>
          </cell>
          <cell r="AI94">
            <v>1.2494422132976357E-2</v>
          </cell>
          <cell r="AJ94">
            <v>13.6</v>
          </cell>
          <cell r="AK94">
            <v>450</v>
          </cell>
          <cell r="AM94">
            <v>688</v>
          </cell>
          <cell r="AN94">
            <v>67804.799999999988</v>
          </cell>
          <cell r="AO94" t="str">
            <v>NA</v>
          </cell>
          <cell r="AQ94" t="str">
            <v>仅能从事单一/简单工序，临时调休需求多</v>
          </cell>
        </row>
        <row r="95">
          <cell r="B95">
            <v>1007086</v>
          </cell>
          <cell r="C95" t="str">
            <v>彭 兵</v>
          </cell>
          <cell r="D95" t="str">
            <v>Peng Bing</v>
          </cell>
          <cell r="E95" t="str">
            <v>Direct Active</v>
          </cell>
          <cell r="F95" t="str">
            <v>OP</v>
          </cell>
          <cell r="G95" t="str">
            <v>FCLCh-PD</v>
          </cell>
          <cell r="H95" t="str">
            <v>FCLCh-VB2</v>
          </cell>
          <cell r="I95" t="str">
            <v>310911</v>
          </cell>
          <cell r="J95">
            <v>40599</v>
          </cell>
          <cell r="K95" t="str">
            <v>Worker</v>
          </cell>
          <cell r="L95" t="str">
            <v>Production Worker</v>
          </cell>
          <cell r="M95" t="str">
            <v>BAND A</v>
          </cell>
          <cell r="N95">
            <v>6</v>
          </cell>
          <cell r="O95" t="str">
            <v>NA</v>
          </cell>
          <cell r="P95">
            <v>4133</v>
          </cell>
          <cell r="Q95">
            <v>0.02</v>
          </cell>
          <cell r="R95">
            <v>83</v>
          </cell>
          <cell r="S95">
            <v>5.0000000000000001E-3</v>
          </cell>
          <cell r="T95">
            <v>21</v>
          </cell>
          <cell r="U95">
            <v>2.5163319622550206E-2</v>
          </cell>
          <cell r="V95">
            <v>104</v>
          </cell>
          <cell r="W95">
            <v>4237</v>
          </cell>
          <cell r="X95">
            <v>4133</v>
          </cell>
          <cell r="Y95">
            <v>0</v>
          </cell>
          <cell r="Z95">
            <v>0</v>
          </cell>
          <cell r="AA95" t="str">
            <v>0.00%-8.40%</v>
          </cell>
          <cell r="AF95">
            <v>0</v>
          </cell>
          <cell r="AG95">
            <v>4133</v>
          </cell>
          <cell r="AH95">
            <v>0</v>
          </cell>
          <cell r="AI95">
            <v>0</v>
          </cell>
          <cell r="AJ95">
            <v>13.6</v>
          </cell>
          <cell r="AK95">
            <v>450</v>
          </cell>
          <cell r="AM95">
            <v>688</v>
          </cell>
          <cell r="AN95">
            <v>62296.799999999996</v>
          </cell>
          <cell r="AO95" t="str">
            <v>NA</v>
          </cell>
          <cell r="AQ95" t="str">
            <v>一年内8次个人业绩低于100分</v>
          </cell>
        </row>
        <row r="96">
          <cell r="B96">
            <v>1007933</v>
          </cell>
          <cell r="C96" t="str">
            <v>吴 文梅</v>
          </cell>
          <cell r="D96" t="str">
            <v>Wu wenmei</v>
          </cell>
          <cell r="E96" t="str">
            <v>Direct Active</v>
          </cell>
          <cell r="F96" t="str">
            <v>OP</v>
          </cell>
          <cell r="G96" t="str">
            <v>FCLCh-PD</v>
          </cell>
          <cell r="H96" t="str">
            <v>FCLCh-VB2</v>
          </cell>
          <cell r="I96" t="str">
            <v>310911</v>
          </cell>
          <cell r="J96">
            <v>41344</v>
          </cell>
          <cell r="K96" t="str">
            <v>Worker</v>
          </cell>
          <cell r="L96" t="str">
            <v>Production Worker</v>
          </cell>
          <cell r="M96" t="str">
            <v>BAND A</v>
          </cell>
          <cell r="N96">
            <v>6</v>
          </cell>
          <cell r="O96" t="str">
            <v>NA</v>
          </cell>
          <cell r="P96">
            <v>4395</v>
          </cell>
          <cell r="Q96">
            <v>0.02</v>
          </cell>
          <cell r="R96">
            <v>88</v>
          </cell>
          <cell r="S96">
            <v>5.0000000000000001E-3</v>
          </cell>
          <cell r="T96">
            <v>22</v>
          </cell>
          <cell r="U96">
            <v>2.502844141069397E-2</v>
          </cell>
          <cell r="V96">
            <v>110</v>
          </cell>
          <cell r="W96">
            <v>4505</v>
          </cell>
          <cell r="X96">
            <v>4505</v>
          </cell>
          <cell r="Y96">
            <v>110</v>
          </cell>
          <cell r="Z96">
            <v>2.5000000000000001E-2</v>
          </cell>
          <cell r="AA96" t="str">
            <v>0.00%-8.40%</v>
          </cell>
          <cell r="AF96">
            <v>0</v>
          </cell>
          <cell r="AG96">
            <v>4505</v>
          </cell>
          <cell r="AH96">
            <v>110</v>
          </cell>
          <cell r="AI96">
            <v>2.5028441410694047E-2</v>
          </cell>
          <cell r="AJ96">
            <v>13.6</v>
          </cell>
          <cell r="AK96">
            <v>450</v>
          </cell>
          <cell r="AM96">
            <v>688</v>
          </cell>
          <cell r="AN96">
            <v>67356</v>
          </cell>
          <cell r="AO96" t="str">
            <v>NA</v>
          </cell>
        </row>
        <row r="97">
          <cell r="B97">
            <v>1007950</v>
          </cell>
          <cell r="C97" t="str">
            <v>刘 红梅</v>
          </cell>
          <cell r="D97" t="str">
            <v>Liu Hongmei</v>
          </cell>
          <cell r="E97" t="str">
            <v>Direct Active</v>
          </cell>
          <cell r="F97" t="str">
            <v>OP</v>
          </cell>
          <cell r="G97" t="str">
            <v>FCLCh-PD</v>
          </cell>
          <cell r="H97" t="str">
            <v>FCLCh-VB2</v>
          </cell>
          <cell r="I97" t="str">
            <v>310911</v>
          </cell>
          <cell r="J97">
            <v>41347</v>
          </cell>
          <cell r="K97" t="str">
            <v>Worker</v>
          </cell>
          <cell r="L97" t="str">
            <v>Heavy Load Worker</v>
          </cell>
          <cell r="M97" t="str">
            <v>BAND A</v>
          </cell>
          <cell r="N97">
            <v>6</v>
          </cell>
          <cell r="O97" t="str">
            <v>NA</v>
          </cell>
          <cell r="P97">
            <v>4411</v>
          </cell>
          <cell r="Q97">
            <v>0.02</v>
          </cell>
          <cell r="R97">
            <v>88</v>
          </cell>
          <cell r="S97">
            <v>5.0000000000000001E-3</v>
          </cell>
          <cell r="T97">
            <v>22</v>
          </cell>
          <cell r="U97">
            <v>2.4937655860349128E-2</v>
          </cell>
          <cell r="V97">
            <v>110</v>
          </cell>
          <cell r="W97">
            <v>4521</v>
          </cell>
          <cell r="X97">
            <v>4565</v>
          </cell>
          <cell r="Y97">
            <v>154</v>
          </cell>
          <cell r="Z97">
            <v>3.49E-2</v>
          </cell>
          <cell r="AA97" t="str">
            <v>0.00%-8.40%</v>
          </cell>
          <cell r="AF97">
            <v>0</v>
          </cell>
          <cell r="AG97">
            <v>4565</v>
          </cell>
          <cell r="AH97">
            <v>154</v>
          </cell>
          <cell r="AI97">
            <v>3.4912718204488824E-2</v>
          </cell>
          <cell r="AJ97">
            <v>13.6</v>
          </cell>
          <cell r="AK97">
            <v>650</v>
          </cell>
          <cell r="AM97">
            <v>688</v>
          </cell>
          <cell r="AN97">
            <v>70572</v>
          </cell>
          <cell r="AO97" t="str">
            <v>NA</v>
          </cell>
        </row>
        <row r="98">
          <cell r="B98">
            <v>1007995</v>
          </cell>
          <cell r="C98" t="str">
            <v>徐 正舟</v>
          </cell>
          <cell r="D98" t="str">
            <v>Xu Zhengzhou</v>
          </cell>
          <cell r="E98" t="str">
            <v>Direct Active</v>
          </cell>
          <cell r="F98" t="str">
            <v>OP</v>
          </cell>
          <cell r="G98" t="str">
            <v>FCLCh-PD</v>
          </cell>
          <cell r="H98" t="str">
            <v>FCLCh-VB2</v>
          </cell>
          <cell r="I98" t="str">
            <v>310911</v>
          </cell>
          <cell r="J98">
            <v>41365</v>
          </cell>
          <cell r="K98" t="str">
            <v>Worker</v>
          </cell>
          <cell r="L98" t="str">
            <v>Primary Skilled Worker</v>
          </cell>
          <cell r="M98" t="str">
            <v>BAND A</v>
          </cell>
          <cell r="N98">
            <v>6</v>
          </cell>
          <cell r="O98" t="str">
            <v>NA</v>
          </cell>
          <cell r="P98">
            <v>4435</v>
          </cell>
          <cell r="Q98">
            <v>0.02</v>
          </cell>
          <cell r="R98">
            <v>89</v>
          </cell>
          <cell r="S98">
            <v>5.0000000000000001E-3</v>
          </cell>
          <cell r="T98">
            <v>22</v>
          </cell>
          <cell r="U98">
            <v>2.5028184892897407E-2</v>
          </cell>
          <cell r="V98">
            <v>111</v>
          </cell>
          <cell r="W98">
            <v>4546</v>
          </cell>
          <cell r="X98">
            <v>4590</v>
          </cell>
          <cell r="Y98">
            <v>155</v>
          </cell>
          <cell r="Z98">
            <v>3.49E-2</v>
          </cell>
          <cell r="AA98" t="str">
            <v>0.00%-8.40%</v>
          </cell>
          <cell r="AF98">
            <v>0</v>
          </cell>
          <cell r="AG98">
            <v>4590</v>
          </cell>
          <cell r="AH98">
            <v>155</v>
          </cell>
          <cell r="AI98">
            <v>3.4949267192784683E-2</v>
          </cell>
          <cell r="AJ98">
            <v>13.6</v>
          </cell>
          <cell r="AK98">
            <v>450</v>
          </cell>
          <cell r="AM98">
            <v>688</v>
          </cell>
          <cell r="AN98">
            <v>68512</v>
          </cell>
          <cell r="AO98" t="str">
            <v>NA</v>
          </cell>
        </row>
        <row r="99">
          <cell r="B99">
            <v>1008061</v>
          </cell>
          <cell r="C99" t="str">
            <v>夏 冰清</v>
          </cell>
          <cell r="D99" t="str">
            <v>Xia Bingqing</v>
          </cell>
          <cell r="E99" t="str">
            <v>Direct Active</v>
          </cell>
          <cell r="F99" t="str">
            <v>OP</v>
          </cell>
          <cell r="G99" t="str">
            <v>FCLCh-PD</v>
          </cell>
          <cell r="H99" t="str">
            <v>FCLCh-VB2</v>
          </cell>
          <cell r="I99" t="str">
            <v>310911</v>
          </cell>
          <cell r="J99">
            <v>41365</v>
          </cell>
          <cell r="K99" t="str">
            <v>Worker</v>
          </cell>
          <cell r="L99" t="str">
            <v>High Skilled Worker</v>
          </cell>
          <cell r="M99" t="str">
            <v>BAND A</v>
          </cell>
          <cell r="N99">
            <v>6</v>
          </cell>
          <cell r="O99" t="str">
            <v>NA</v>
          </cell>
          <cell r="P99">
            <v>4576</v>
          </cell>
          <cell r="Q99">
            <v>0.02</v>
          </cell>
          <cell r="R99">
            <v>92</v>
          </cell>
          <cell r="S99">
            <v>5.0000000000000001E-3</v>
          </cell>
          <cell r="T99">
            <v>23</v>
          </cell>
          <cell r="U99">
            <v>2.513111888111888E-2</v>
          </cell>
          <cell r="V99">
            <v>115</v>
          </cell>
          <cell r="W99">
            <v>4691</v>
          </cell>
          <cell r="X99">
            <v>4736</v>
          </cell>
          <cell r="Y99">
            <v>160</v>
          </cell>
          <cell r="Z99">
            <v>3.5000000000000003E-2</v>
          </cell>
          <cell r="AA99" t="str">
            <v>0.00%-8.40%</v>
          </cell>
          <cell r="AF99">
            <v>0</v>
          </cell>
          <cell r="AG99">
            <v>4736</v>
          </cell>
          <cell r="AH99">
            <v>160</v>
          </cell>
          <cell r="AI99">
            <v>3.4965034965035002E-2</v>
          </cell>
          <cell r="AJ99">
            <v>13.6</v>
          </cell>
          <cell r="AK99">
            <v>750</v>
          </cell>
          <cell r="AM99">
            <v>688</v>
          </cell>
          <cell r="AN99">
            <v>74097.600000000006</v>
          </cell>
          <cell r="AO99" t="str">
            <v>NA</v>
          </cell>
        </row>
        <row r="100">
          <cell r="B100">
            <v>1008079</v>
          </cell>
          <cell r="C100" t="str">
            <v>许 晓艺</v>
          </cell>
          <cell r="D100" t="str">
            <v>Xu Xiaoyi</v>
          </cell>
          <cell r="E100" t="str">
            <v>Direct Active</v>
          </cell>
          <cell r="F100" t="str">
            <v>OP</v>
          </cell>
          <cell r="G100" t="str">
            <v>FCLCh-PD</v>
          </cell>
          <cell r="H100" t="str">
            <v>FCLCh-VB2</v>
          </cell>
          <cell r="I100" t="str">
            <v>310911</v>
          </cell>
          <cell r="J100">
            <v>41365</v>
          </cell>
          <cell r="K100" t="str">
            <v>Worker</v>
          </cell>
          <cell r="L100" t="str">
            <v>High Skilled Worker</v>
          </cell>
          <cell r="M100" t="str">
            <v>BAND A</v>
          </cell>
          <cell r="N100">
            <v>6</v>
          </cell>
          <cell r="O100" t="str">
            <v>NA</v>
          </cell>
          <cell r="P100">
            <v>4600</v>
          </cell>
          <cell r="Q100">
            <v>0.02</v>
          </cell>
          <cell r="R100">
            <v>92</v>
          </cell>
          <cell r="S100">
            <v>5.0000000000000001E-3</v>
          </cell>
          <cell r="T100">
            <v>23</v>
          </cell>
          <cell r="U100">
            <v>2.5000000000000001E-2</v>
          </cell>
          <cell r="V100">
            <v>115</v>
          </cell>
          <cell r="W100">
            <v>4715</v>
          </cell>
          <cell r="X100">
            <v>4830</v>
          </cell>
          <cell r="Y100">
            <v>230</v>
          </cell>
          <cell r="Z100">
            <v>0.05</v>
          </cell>
          <cell r="AA100" t="str">
            <v>0.00%-8.40%</v>
          </cell>
          <cell r="AF100">
            <v>0</v>
          </cell>
          <cell r="AG100">
            <v>4830</v>
          </cell>
          <cell r="AH100">
            <v>230</v>
          </cell>
          <cell r="AI100">
            <v>5.0000000000000044E-2</v>
          </cell>
          <cell r="AJ100">
            <v>13.6</v>
          </cell>
          <cell r="AK100">
            <v>750</v>
          </cell>
          <cell r="AM100">
            <v>688</v>
          </cell>
          <cell r="AN100">
            <v>75376</v>
          </cell>
          <cell r="AO100" t="str">
            <v>NA</v>
          </cell>
          <cell r="AQ100" t="str">
            <v>工作责任心强</v>
          </cell>
        </row>
        <row r="101">
          <cell r="B101">
            <v>1008123</v>
          </cell>
          <cell r="C101" t="str">
            <v>李 树洁</v>
          </cell>
          <cell r="D101" t="str">
            <v>Li Shujie</v>
          </cell>
          <cell r="E101" t="str">
            <v>Direct Active</v>
          </cell>
          <cell r="F101" t="str">
            <v>OP</v>
          </cell>
          <cell r="G101" t="str">
            <v>FCLCh-PD</v>
          </cell>
          <cell r="H101" t="str">
            <v>FCLCh-VB2</v>
          </cell>
          <cell r="I101" t="str">
            <v>310911</v>
          </cell>
          <cell r="J101">
            <v>41368</v>
          </cell>
          <cell r="K101" t="str">
            <v>Team Leader</v>
          </cell>
          <cell r="L101" t="str">
            <v>Team Leader</v>
          </cell>
          <cell r="M101" t="str">
            <v>BAND A</v>
          </cell>
          <cell r="N101">
            <v>6</v>
          </cell>
          <cell r="O101" t="str">
            <v>NA</v>
          </cell>
          <cell r="P101">
            <v>5825</v>
          </cell>
          <cell r="Q101">
            <v>0.02</v>
          </cell>
          <cell r="R101">
            <v>117</v>
          </cell>
          <cell r="S101">
            <v>5.0000000000000001E-3</v>
          </cell>
          <cell r="T101">
            <v>29</v>
          </cell>
          <cell r="U101">
            <v>2.5064377682403435E-2</v>
          </cell>
          <cell r="V101">
            <v>146</v>
          </cell>
          <cell r="W101">
            <v>5971</v>
          </cell>
          <cell r="X101">
            <v>6291</v>
          </cell>
          <cell r="Y101">
            <v>466</v>
          </cell>
          <cell r="Z101">
            <v>0.08</v>
          </cell>
          <cell r="AA101" t="str">
            <v>0.00%-8.40%</v>
          </cell>
          <cell r="AF101">
            <v>0</v>
          </cell>
          <cell r="AG101">
            <v>6291</v>
          </cell>
          <cell r="AH101">
            <v>466</v>
          </cell>
          <cell r="AI101">
            <v>8.0000000000000071E-2</v>
          </cell>
          <cell r="AJ101">
            <v>13.6</v>
          </cell>
          <cell r="AK101">
            <v>850</v>
          </cell>
          <cell r="AM101">
            <v>688</v>
          </cell>
          <cell r="AN101">
            <v>96445.599999999991</v>
          </cell>
          <cell r="AO101" t="str">
            <v>NA</v>
          </cell>
          <cell r="AQ101" t="str">
            <v>高绩效员工,主导预装新产品及培训其他员工</v>
          </cell>
        </row>
        <row r="102">
          <cell r="B102">
            <v>1008124</v>
          </cell>
          <cell r="C102" t="str">
            <v>吕 敏</v>
          </cell>
          <cell r="D102" t="str">
            <v>Lv Min</v>
          </cell>
          <cell r="E102" t="str">
            <v>Direct Active</v>
          </cell>
          <cell r="F102" t="str">
            <v>OP</v>
          </cell>
          <cell r="G102" t="str">
            <v>FCLCh-PD</v>
          </cell>
          <cell r="H102" t="str">
            <v>FCLCh-VB2</v>
          </cell>
          <cell r="I102" t="str">
            <v>310911</v>
          </cell>
          <cell r="J102">
            <v>41368</v>
          </cell>
          <cell r="K102" t="str">
            <v>Worker</v>
          </cell>
          <cell r="L102" t="str">
            <v>Middle Skilled Worker</v>
          </cell>
          <cell r="M102" t="str">
            <v>BAND A</v>
          </cell>
          <cell r="N102">
            <v>6</v>
          </cell>
          <cell r="O102" t="str">
            <v>NA</v>
          </cell>
          <cell r="P102">
            <v>4346</v>
          </cell>
          <cell r="Q102">
            <v>0.02</v>
          </cell>
          <cell r="R102">
            <v>87</v>
          </cell>
          <cell r="S102">
            <v>5.0000000000000001E-3</v>
          </cell>
          <cell r="T102">
            <v>22</v>
          </cell>
          <cell r="U102">
            <v>2.5080533824206167E-2</v>
          </cell>
          <cell r="V102">
            <v>109</v>
          </cell>
          <cell r="W102">
            <v>4455</v>
          </cell>
          <cell r="X102">
            <v>4455</v>
          </cell>
          <cell r="Y102">
            <v>109</v>
          </cell>
          <cell r="Z102">
            <v>2.5100000000000001E-2</v>
          </cell>
          <cell r="AA102" t="str">
            <v>0.00%-8.40%</v>
          </cell>
          <cell r="AF102">
            <v>0</v>
          </cell>
          <cell r="AG102">
            <v>4455</v>
          </cell>
          <cell r="AH102">
            <v>109</v>
          </cell>
          <cell r="AI102">
            <v>2.5080533824206164E-2</v>
          </cell>
          <cell r="AJ102">
            <v>13.6</v>
          </cell>
          <cell r="AK102">
            <v>650</v>
          </cell>
          <cell r="AM102">
            <v>688</v>
          </cell>
          <cell r="AN102">
            <v>69076</v>
          </cell>
          <cell r="AO102" t="str">
            <v>NA</v>
          </cell>
        </row>
        <row r="103">
          <cell r="B103">
            <v>1008129</v>
          </cell>
          <cell r="C103" t="str">
            <v>王 玉林</v>
          </cell>
          <cell r="D103" t="str">
            <v>Wang Yulin</v>
          </cell>
          <cell r="E103" t="str">
            <v>Direct Active</v>
          </cell>
          <cell r="F103" t="str">
            <v>OP</v>
          </cell>
          <cell r="G103" t="str">
            <v>FCLCh-PD</v>
          </cell>
          <cell r="H103" t="str">
            <v>FCLCh-VB2</v>
          </cell>
          <cell r="I103" t="str">
            <v>310911</v>
          </cell>
          <cell r="J103">
            <v>41368</v>
          </cell>
          <cell r="K103" t="str">
            <v>Worker</v>
          </cell>
          <cell r="L103" t="str">
            <v>Middle Skilled Worker</v>
          </cell>
          <cell r="M103" t="str">
            <v>BAND A</v>
          </cell>
          <cell r="N103">
            <v>6</v>
          </cell>
          <cell r="O103" t="str">
            <v>NA</v>
          </cell>
          <cell r="P103">
            <v>4611</v>
          </cell>
          <cell r="Q103">
            <v>0.02</v>
          </cell>
          <cell r="R103">
            <v>92</v>
          </cell>
          <cell r="S103">
            <v>5.0000000000000001E-3</v>
          </cell>
          <cell r="T103">
            <v>23</v>
          </cell>
          <cell r="U103">
            <v>2.4940360008674906E-2</v>
          </cell>
          <cell r="V103">
            <v>115</v>
          </cell>
          <cell r="W103">
            <v>4726</v>
          </cell>
          <cell r="X103">
            <v>4726</v>
          </cell>
          <cell r="Y103">
            <v>115</v>
          </cell>
          <cell r="Z103">
            <v>2.4899999999999999E-2</v>
          </cell>
          <cell r="AA103" t="str">
            <v>0.00%-8.40%</v>
          </cell>
          <cell r="AF103">
            <v>0</v>
          </cell>
          <cell r="AG103">
            <v>4726</v>
          </cell>
          <cell r="AH103">
            <v>115</v>
          </cell>
          <cell r="AI103">
            <v>2.4940360008674833E-2</v>
          </cell>
          <cell r="AJ103">
            <v>13.6</v>
          </cell>
          <cell r="AK103">
            <v>650</v>
          </cell>
          <cell r="AM103">
            <v>688</v>
          </cell>
          <cell r="AN103">
            <v>72761.600000000006</v>
          </cell>
          <cell r="AO103" t="str">
            <v>NA</v>
          </cell>
        </row>
        <row r="104">
          <cell r="B104">
            <v>1008136</v>
          </cell>
          <cell r="C104" t="str">
            <v>刘 松</v>
          </cell>
          <cell r="D104" t="str">
            <v>Liu Song</v>
          </cell>
          <cell r="E104" t="str">
            <v>Direct Active</v>
          </cell>
          <cell r="F104" t="str">
            <v>OP</v>
          </cell>
          <cell r="G104" t="str">
            <v>FCLCh-PD</v>
          </cell>
          <cell r="H104" t="str">
            <v>FCLCh-VB2</v>
          </cell>
          <cell r="I104" t="str">
            <v>310911</v>
          </cell>
          <cell r="J104">
            <v>41368</v>
          </cell>
          <cell r="K104" t="str">
            <v>Worker</v>
          </cell>
          <cell r="L104" t="str">
            <v>Middle Skilled Worker</v>
          </cell>
          <cell r="M104" t="str">
            <v>BAND A</v>
          </cell>
          <cell r="N104">
            <v>6</v>
          </cell>
          <cell r="O104" t="str">
            <v>NA</v>
          </cell>
          <cell r="P104">
            <v>4545</v>
          </cell>
          <cell r="Q104">
            <v>0.02</v>
          </cell>
          <cell r="R104">
            <v>91</v>
          </cell>
          <cell r="S104">
            <v>5.0000000000000001E-3</v>
          </cell>
          <cell r="T104">
            <v>23</v>
          </cell>
          <cell r="U104">
            <v>2.5082508250825083E-2</v>
          </cell>
          <cell r="V104">
            <v>114</v>
          </cell>
          <cell r="W104">
            <v>4659</v>
          </cell>
          <cell r="X104">
            <v>4659</v>
          </cell>
          <cell r="Y104">
            <v>114</v>
          </cell>
          <cell r="Z104">
            <v>2.5100000000000001E-2</v>
          </cell>
          <cell r="AA104" t="str">
            <v>0.00%-8.40%</v>
          </cell>
          <cell r="AF104">
            <v>0</v>
          </cell>
          <cell r="AG104">
            <v>4659</v>
          </cell>
          <cell r="AH104">
            <v>114</v>
          </cell>
          <cell r="AI104">
            <v>2.5082508250825031E-2</v>
          </cell>
          <cell r="AJ104">
            <v>13.6</v>
          </cell>
          <cell r="AK104">
            <v>650</v>
          </cell>
          <cell r="AM104">
            <v>688</v>
          </cell>
          <cell r="AN104">
            <v>71850.399999999994</v>
          </cell>
          <cell r="AO104" t="str">
            <v>NA</v>
          </cell>
        </row>
        <row r="105">
          <cell r="B105">
            <v>1008197</v>
          </cell>
          <cell r="C105" t="str">
            <v>杨 中海</v>
          </cell>
          <cell r="D105" t="str">
            <v>Yang Zhonghai</v>
          </cell>
          <cell r="E105" t="str">
            <v>Direct Active</v>
          </cell>
          <cell r="F105" t="str">
            <v>OP</v>
          </cell>
          <cell r="G105" t="str">
            <v>FCLCh-PD</v>
          </cell>
          <cell r="H105" t="str">
            <v>FCLCh-VB2</v>
          </cell>
          <cell r="I105" t="str">
            <v>310911</v>
          </cell>
          <cell r="J105">
            <v>41375</v>
          </cell>
          <cell r="K105" t="str">
            <v>Worker</v>
          </cell>
          <cell r="L105" t="str">
            <v>Middle Skilled Worker</v>
          </cell>
          <cell r="M105" t="str">
            <v>BAND A</v>
          </cell>
          <cell r="N105">
            <v>6</v>
          </cell>
          <cell r="O105" t="str">
            <v>NA</v>
          </cell>
          <cell r="P105">
            <v>4593</v>
          </cell>
          <cell r="Q105">
            <v>0.02</v>
          </cell>
          <cell r="R105">
            <v>92</v>
          </cell>
          <cell r="S105">
            <v>5.0000000000000001E-3</v>
          </cell>
          <cell r="T105">
            <v>23</v>
          </cell>
          <cell r="U105">
            <v>2.5038101458741562E-2</v>
          </cell>
          <cell r="V105">
            <v>115</v>
          </cell>
          <cell r="W105">
            <v>4708</v>
          </cell>
          <cell r="X105">
            <v>4754</v>
          </cell>
          <cell r="Y105">
            <v>161</v>
          </cell>
          <cell r="Z105">
            <v>3.5099999999999999E-2</v>
          </cell>
          <cell r="AA105" t="str">
            <v>0.00%-8.40%</v>
          </cell>
          <cell r="AF105">
            <v>0</v>
          </cell>
          <cell r="AG105">
            <v>4754</v>
          </cell>
          <cell r="AH105">
            <v>161</v>
          </cell>
          <cell r="AI105">
            <v>3.5053342042238089E-2</v>
          </cell>
          <cell r="AJ105">
            <v>13.6</v>
          </cell>
          <cell r="AK105">
            <v>650</v>
          </cell>
          <cell r="AM105">
            <v>688</v>
          </cell>
          <cell r="AN105">
            <v>73142.399999999994</v>
          </cell>
          <cell r="AO105" t="str">
            <v>NA</v>
          </cell>
        </row>
        <row r="106">
          <cell r="B106">
            <v>1008399</v>
          </cell>
          <cell r="C106" t="str">
            <v>张 莉</v>
          </cell>
          <cell r="D106" t="str">
            <v>Zhang Li</v>
          </cell>
          <cell r="E106" t="str">
            <v>Direct Active</v>
          </cell>
          <cell r="F106" t="str">
            <v>OP</v>
          </cell>
          <cell r="G106" t="str">
            <v>FCLCh-PD</v>
          </cell>
          <cell r="H106" t="str">
            <v>FCLCh-VB2</v>
          </cell>
          <cell r="I106" t="str">
            <v>310911</v>
          </cell>
          <cell r="J106">
            <v>41403</v>
          </cell>
          <cell r="K106" t="str">
            <v>Worker</v>
          </cell>
          <cell r="L106" t="str">
            <v>Primary Skilled Worker</v>
          </cell>
          <cell r="M106" t="str">
            <v>BAND A</v>
          </cell>
          <cell r="N106">
            <v>6</v>
          </cell>
          <cell r="O106" t="str">
            <v>NA</v>
          </cell>
          <cell r="P106">
            <v>4656</v>
          </cell>
          <cell r="Q106">
            <v>0.02</v>
          </cell>
          <cell r="R106">
            <v>93</v>
          </cell>
          <cell r="S106">
            <v>5.0000000000000001E-3</v>
          </cell>
          <cell r="T106">
            <v>23</v>
          </cell>
          <cell r="U106">
            <v>2.4914089347079039E-2</v>
          </cell>
          <cell r="V106">
            <v>116</v>
          </cell>
          <cell r="W106">
            <v>4772</v>
          </cell>
          <cell r="X106">
            <v>4772</v>
          </cell>
          <cell r="Y106">
            <v>116</v>
          </cell>
          <cell r="Z106">
            <v>2.4899999999999999E-2</v>
          </cell>
          <cell r="AA106" t="str">
            <v>0.00%-8.40%</v>
          </cell>
          <cell r="AF106">
            <v>0</v>
          </cell>
          <cell r="AG106">
            <v>4772</v>
          </cell>
          <cell r="AH106">
            <v>116</v>
          </cell>
          <cell r="AI106">
            <v>2.4914089347078949E-2</v>
          </cell>
          <cell r="AJ106">
            <v>13.6</v>
          </cell>
          <cell r="AK106">
            <v>450</v>
          </cell>
          <cell r="AM106">
            <v>688</v>
          </cell>
          <cell r="AN106">
            <v>70987.199999999997</v>
          </cell>
          <cell r="AO106" t="str">
            <v>NA</v>
          </cell>
        </row>
        <row r="107">
          <cell r="B107">
            <v>1008442</v>
          </cell>
          <cell r="C107" t="str">
            <v>刘 培刚</v>
          </cell>
          <cell r="D107" t="str">
            <v>Liu Peigang</v>
          </cell>
          <cell r="E107" t="str">
            <v>Direct Active</v>
          </cell>
          <cell r="F107" t="str">
            <v>OP</v>
          </cell>
          <cell r="G107" t="str">
            <v>FCLCh-PD</v>
          </cell>
          <cell r="H107" t="str">
            <v>FCLCh-VB2</v>
          </cell>
          <cell r="I107" t="str">
            <v>310911</v>
          </cell>
          <cell r="J107">
            <v>41411</v>
          </cell>
          <cell r="K107" t="str">
            <v>Worker</v>
          </cell>
          <cell r="L107" t="str">
            <v>High Skilled Worker</v>
          </cell>
          <cell r="M107" t="str">
            <v>BAND A</v>
          </cell>
          <cell r="N107">
            <v>6</v>
          </cell>
          <cell r="O107" t="str">
            <v>NA</v>
          </cell>
          <cell r="P107">
            <v>4880</v>
          </cell>
          <cell r="Q107">
            <v>0.02</v>
          </cell>
          <cell r="R107">
            <v>98</v>
          </cell>
          <cell r="S107">
            <v>5.0000000000000001E-3</v>
          </cell>
          <cell r="T107">
            <v>24</v>
          </cell>
          <cell r="U107">
            <v>2.5000000000000001E-2</v>
          </cell>
          <cell r="V107">
            <v>122</v>
          </cell>
          <cell r="W107">
            <v>5002</v>
          </cell>
          <cell r="X107">
            <v>5002</v>
          </cell>
          <cell r="Y107">
            <v>122</v>
          </cell>
          <cell r="Z107">
            <v>2.5000000000000001E-2</v>
          </cell>
          <cell r="AA107" t="str">
            <v>0.00%-8.40%</v>
          </cell>
          <cell r="AF107">
            <v>0</v>
          </cell>
          <cell r="AG107">
            <v>5002</v>
          </cell>
          <cell r="AH107">
            <v>122</v>
          </cell>
          <cell r="AI107">
            <v>2.4999999999999911E-2</v>
          </cell>
          <cell r="AJ107">
            <v>13.6</v>
          </cell>
          <cell r="AK107">
            <v>750</v>
          </cell>
          <cell r="AM107">
            <v>688</v>
          </cell>
          <cell r="AN107">
            <v>77715.199999999997</v>
          </cell>
          <cell r="AO107" t="str">
            <v>NA</v>
          </cell>
        </row>
        <row r="108">
          <cell r="B108">
            <v>1008502</v>
          </cell>
          <cell r="C108" t="str">
            <v>王 延宝</v>
          </cell>
          <cell r="D108" t="str">
            <v>Wang Yanbao</v>
          </cell>
          <cell r="E108" t="str">
            <v>Direct Active</v>
          </cell>
          <cell r="F108" t="str">
            <v>OP</v>
          </cell>
          <cell r="G108" t="str">
            <v>FCLCh-PD</v>
          </cell>
          <cell r="H108" t="str">
            <v>FCLCh-VB2</v>
          </cell>
          <cell r="I108" t="str">
            <v>310911</v>
          </cell>
          <cell r="J108">
            <v>41431</v>
          </cell>
          <cell r="K108" t="str">
            <v>Worker</v>
          </cell>
          <cell r="L108" t="str">
            <v>High Skilled Worker</v>
          </cell>
          <cell r="M108" t="str">
            <v>BAND A</v>
          </cell>
          <cell r="N108">
            <v>6</v>
          </cell>
          <cell r="O108" t="str">
            <v>NA</v>
          </cell>
          <cell r="P108">
            <v>4780</v>
          </cell>
          <cell r="Q108">
            <v>0.02</v>
          </cell>
          <cell r="R108">
            <v>96</v>
          </cell>
          <cell r="S108">
            <v>5.0000000000000001E-3</v>
          </cell>
          <cell r="T108">
            <v>24</v>
          </cell>
          <cell r="U108">
            <v>2.5104602510460251E-2</v>
          </cell>
          <cell r="V108">
            <v>120</v>
          </cell>
          <cell r="W108">
            <v>4900</v>
          </cell>
          <cell r="X108">
            <v>4947</v>
          </cell>
          <cell r="Y108">
            <v>167</v>
          </cell>
          <cell r="Z108">
            <v>3.49E-2</v>
          </cell>
          <cell r="AA108" t="str">
            <v>0.00%-8.40%</v>
          </cell>
          <cell r="AF108">
            <v>0</v>
          </cell>
          <cell r="AG108">
            <v>4947</v>
          </cell>
          <cell r="AH108">
            <v>167</v>
          </cell>
          <cell r="AI108">
            <v>3.4937238493723877E-2</v>
          </cell>
          <cell r="AJ108">
            <v>13.6</v>
          </cell>
          <cell r="AK108">
            <v>750</v>
          </cell>
          <cell r="AM108">
            <v>688</v>
          </cell>
          <cell r="AN108">
            <v>76967.199999999997</v>
          </cell>
          <cell r="AO108" t="str">
            <v>NA</v>
          </cell>
        </row>
        <row r="109">
          <cell r="B109">
            <v>1008571</v>
          </cell>
          <cell r="C109" t="str">
            <v>高 青艳</v>
          </cell>
          <cell r="D109" t="str">
            <v>Gao Qingyan</v>
          </cell>
          <cell r="E109" t="str">
            <v>Direct Active</v>
          </cell>
          <cell r="F109" t="str">
            <v>OP</v>
          </cell>
          <cell r="G109" t="str">
            <v>FCLCh-PD</v>
          </cell>
          <cell r="H109" t="str">
            <v>FCLCh-VB2</v>
          </cell>
          <cell r="I109" t="str">
            <v>310911</v>
          </cell>
          <cell r="J109">
            <v>41443</v>
          </cell>
          <cell r="K109" t="str">
            <v>Worker</v>
          </cell>
          <cell r="L109" t="str">
            <v>High Skilled Worker</v>
          </cell>
          <cell r="M109" t="str">
            <v>BAND A</v>
          </cell>
          <cell r="N109">
            <v>6</v>
          </cell>
          <cell r="O109" t="str">
            <v>NA</v>
          </cell>
          <cell r="P109">
            <v>4547</v>
          </cell>
          <cell r="Q109">
            <v>0.02</v>
          </cell>
          <cell r="R109">
            <v>91</v>
          </cell>
          <cell r="S109">
            <v>5.0000000000000001E-3</v>
          </cell>
          <cell r="T109">
            <v>23</v>
          </cell>
          <cell r="U109">
            <v>2.5071475698262589E-2</v>
          </cell>
          <cell r="V109">
            <v>114</v>
          </cell>
          <cell r="W109">
            <v>4661</v>
          </cell>
          <cell r="X109">
            <v>4604</v>
          </cell>
          <cell r="Y109">
            <v>57</v>
          </cell>
          <cell r="Z109">
            <v>1.2500000000000001E-2</v>
          </cell>
          <cell r="AA109" t="str">
            <v>0.00%-8.40%</v>
          </cell>
          <cell r="AF109">
            <v>0</v>
          </cell>
          <cell r="AG109">
            <v>4604</v>
          </cell>
          <cell r="AH109">
            <v>57</v>
          </cell>
          <cell r="AI109">
            <v>1.2535737849131312E-2</v>
          </cell>
          <cell r="AJ109">
            <v>13.6</v>
          </cell>
          <cell r="AK109">
            <v>750</v>
          </cell>
          <cell r="AM109">
            <v>688</v>
          </cell>
          <cell r="AN109">
            <v>72302.399999999994</v>
          </cell>
          <cell r="AO109" t="str">
            <v>NA</v>
          </cell>
          <cell r="AQ109" t="str">
            <v>病假时间 7.66%</v>
          </cell>
        </row>
        <row r="110">
          <cell r="B110">
            <v>1008592</v>
          </cell>
          <cell r="C110" t="str">
            <v>赵 晓容</v>
          </cell>
          <cell r="D110" t="str">
            <v>Zhao Xiaorong</v>
          </cell>
          <cell r="E110" t="str">
            <v>Direct Active</v>
          </cell>
          <cell r="F110" t="str">
            <v>OP</v>
          </cell>
          <cell r="G110" t="str">
            <v>FCLCh-PD</v>
          </cell>
          <cell r="H110" t="str">
            <v>FCLCh-VB2</v>
          </cell>
          <cell r="I110" t="str">
            <v>310911</v>
          </cell>
          <cell r="J110">
            <v>41443</v>
          </cell>
          <cell r="K110" t="str">
            <v>Worker</v>
          </cell>
          <cell r="L110" t="str">
            <v>Primary Skilled Worker</v>
          </cell>
          <cell r="M110" t="str">
            <v>BAND A</v>
          </cell>
          <cell r="N110">
            <v>6</v>
          </cell>
          <cell r="O110" t="str">
            <v>NA</v>
          </cell>
          <cell r="P110">
            <v>4527</v>
          </cell>
          <cell r="Q110">
            <v>0.02</v>
          </cell>
          <cell r="R110">
            <v>91</v>
          </cell>
          <cell r="S110">
            <v>5.0000000000000001E-3</v>
          </cell>
          <cell r="T110">
            <v>23</v>
          </cell>
          <cell r="U110">
            <v>2.5182239893969515E-2</v>
          </cell>
          <cell r="V110">
            <v>114</v>
          </cell>
          <cell r="W110">
            <v>4641</v>
          </cell>
          <cell r="X110">
            <v>4685</v>
          </cell>
          <cell r="Y110">
            <v>158</v>
          </cell>
          <cell r="Z110">
            <v>3.49E-2</v>
          </cell>
          <cell r="AA110" t="str">
            <v>0.00%-8.40%</v>
          </cell>
          <cell r="AF110">
            <v>0</v>
          </cell>
          <cell r="AG110">
            <v>4685</v>
          </cell>
          <cell r="AH110">
            <v>158</v>
          </cell>
          <cell r="AI110">
            <v>3.4901700905677124E-2</v>
          </cell>
          <cell r="AJ110">
            <v>13.6</v>
          </cell>
          <cell r="AK110">
            <v>450</v>
          </cell>
          <cell r="AM110">
            <v>688</v>
          </cell>
          <cell r="AN110">
            <v>69804</v>
          </cell>
          <cell r="AO110" t="str">
            <v>NA</v>
          </cell>
        </row>
        <row r="111">
          <cell r="B111">
            <v>1008629</v>
          </cell>
          <cell r="C111" t="str">
            <v>李 家明</v>
          </cell>
          <cell r="D111" t="str">
            <v>Li Jiaming</v>
          </cell>
          <cell r="E111" t="str">
            <v>Direct Active</v>
          </cell>
          <cell r="F111" t="str">
            <v>OP</v>
          </cell>
          <cell r="G111" t="str">
            <v>FCLCh-PD</v>
          </cell>
          <cell r="H111" t="str">
            <v>FCLCh-VB2</v>
          </cell>
          <cell r="I111" t="str">
            <v>310911</v>
          </cell>
          <cell r="J111">
            <v>41447</v>
          </cell>
          <cell r="K111" t="str">
            <v>Worker</v>
          </cell>
          <cell r="L111" t="str">
            <v>Heavy Load Worker</v>
          </cell>
          <cell r="M111" t="str">
            <v>BAND A</v>
          </cell>
          <cell r="N111">
            <v>6</v>
          </cell>
          <cell r="O111" t="str">
            <v>NA</v>
          </cell>
          <cell r="P111">
            <v>4519</v>
          </cell>
          <cell r="Q111">
            <v>0.02</v>
          </cell>
          <cell r="R111">
            <v>90</v>
          </cell>
          <cell r="S111">
            <v>5.0000000000000001E-3</v>
          </cell>
          <cell r="T111">
            <v>23</v>
          </cell>
          <cell r="U111">
            <v>2.5005532197388804E-2</v>
          </cell>
          <cell r="V111">
            <v>113</v>
          </cell>
          <cell r="W111">
            <v>4632</v>
          </cell>
          <cell r="X111">
            <v>4632</v>
          </cell>
          <cell r="Y111">
            <v>113</v>
          </cell>
          <cell r="Z111">
            <v>2.5000000000000001E-2</v>
          </cell>
          <cell r="AA111" t="str">
            <v>0.00%-8.40%</v>
          </cell>
          <cell r="AF111">
            <v>0</v>
          </cell>
          <cell r="AG111">
            <v>4632</v>
          </cell>
          <cell r="AH111">
            <v>113</v>
          </cell>
          <cell r="AI111">
            <v>2.5005532197388769E-2</v>
          </cell>
          <cell r="AJ111">
            <v>13.6</v>
          </cell>
          <cell r="AK111">
            <v>650</v>
          </cell>
          <cell r="AM111">
            <v>688</v>
          </cell>
          <cell r="AN111">
            <v>71483.199999999997</v>
          </cell>
          <cell r="AO111" t="str">
            <v>NA</v>
          </cell>
        </row>
        <row r="112">
          <cell r="B112">
            <v>1008740</v>
          </cell>
          <cell r="C112" t="str">
            <v>卢 园园</v>
          </cell>
          <cell r="D112" t="str">
            <v>Lu Yuanyuan</v>
          </cell>
          <cell r="E112" t="str">
            <v>Direct Active</v>
          </cell>
          <cell r="F112" t="str">
            <v>OP</v>
          </cell>
          <cell r="G112" t="str">
            <v>FCLCh-PD</v>
          </cell>
          <cell r="H112" t="str">
            <v>FCLCh-VB2</v>
          </cell>
          <cell r="I112" t="str">
            <v>310911</v>
          </cell>
          <cell r="J112">
            <v>41459</v>
          </cell>
          <cell r="K112" t="str">
            <v>Worker</v>
          </cell>
          <cell r="L112" t="str">
            <v>Primary Skilled Worker</v>
          </cell>
          <cell r="M112" t="str">
            <v>BAND A</v>
          </cell>
          <cell r="N112">
            <v>6</v>
          </cell>
          <cell r="O112" t="str">
            <v>NA</v>
          </cell>
          <cell r="P112">
            <v>4456</v>
          </cell>
          <cell r="Q112">
            <v>0.02</v>
          </cell>
          <cell r="R112">
            <v>89</v>
          </cell>
          <cell r="S112">
            <v>5.0000000000000001E-3</v>
          </cell>
          <cell r="T112">
            <v>22</v>
          </cell>
          <cell r="U112">
            <v>2.4910233393177737E-2</v>
          </cell>
          <cell r="V112">
            <v>111</v>
          </cell>
          <cell r="W112">
            <v>4567</v>
          </cell>
          <cell r="X112">
            <v>4567</v>
          </cell>
          <cell r="Y112">
            <v>111</v>
          </cell>
          <cell r="Z112">
            <v>2.4899999999999999E-2</v>
          </cell>
          <cell r="AA112" t="str">
            <v>0.00%-8.40%</v>
          </cell>
          <cell r="AF112">
            <v>0</v>
          </cell>
          <cell r="AG112">
            <v>4567</v>
          </cell>
          <cell r="AH112">
            <v>111</v>
          </cell>
          <cell r="AI112">
            <v>2.4910233393177661E-2</v>
          </cell>
          <cell r="AJ112">
            <v>13.6</v>
          </cell>
          <cell r="AK112">
            <v>450</v>
          </cell>
          <cell r="AM112">
            <v>688</v>
          </cell>
          <cell r="AN112">
            <v>68199.199999999997</v>
          </cell>
          <cell r="AO112" t="str">
            <v>NA</v>
          </cell>
        </row>
        <row r="113">
          <cell r="B113">
            <v>1008812</v>
          </cell>
          <cell r="C113" t="str">
            <v>董 梅妹</v>
          </cell>
          <cell r="D113" t="str">
            <v>Dong Meimei</v>
          </cell>
          <cell r="E113" t="str">
            <v>Direct Active</v>
          </cell>
          <cell r="F113" t="str">
            <v>OP</v>
          </cell>
          <cell r="G113" t="str">
            <v>FCLCh-PD</v>
          </cell>
          <cell r="H113" t="str">
            <v>FCLCh-VB2</v>
          </cell>
          <cell r="I113" t="str">
            <v>310911</v>
          </cell>
          <cell r="J113">
            <v>41464</v>
          </cell>
          <cell r="K113" t="str">
            <v>Worker</v>
          </cell>
          <cell r="L113" t="str">
            <v>High Skilled Worker</v>
          </cell>
          <cell r="M113" t="str">
            <v>BAND A</v>
          </cell>
          <cell r="N113">
            <v>6</v>
          </cell>
          <cell r="O113" t="str">
            <v>NA</v>
          </cell>
          <cell r="P113">
            <v>4685</v>
          </cell>
          <cell r="Q113">
            <v>0.02</v>
          </cell>
          <cell r="R113">
            <v>94</v>
          </cell>
          <cell r="S113">
            <v>5.0000000000000001E-3</v>
          </cell>
          <cell r="T113">
            <v>23</v>
          </cell>
          <cell r="U113">
            <v>2.4973319103521879E-2</v>
          </cell>
          <cell r="V113">
            <v>117</v>
          </cell>
          <cell r="W113">
            <v>4802</v>
          </cell>
          <cell r="X113">
            <v>4802</v>
          </cell>
          <cell r="Y113">
            <v>117</v>
          </cell>
          <cell r="Z113">
            <v>2.5000000000000001E-2</v>
          </cell>
          <cell r="AA113" t="str">
            <v>0.00%-8.40%</v>
          </cell>
          <cell r="AF113">
            <v>0</v>
          </cell>
          <cell r="AG113">
            <v>4802</v>
          </cell>
          <cell r="AH113">
            <v>117</v>
          </cell>
          <cell r="AI113">
            <v>2.4973319103521963E-2</v>
          </cell>
          <cell r="AJ113">
            <v>13.6</v>
          </cell>
          <cell r="AK113">
            <v>750</v>
          </cell>
          <cell r="AM113">
            <v>688</v>
          </cell>
          <cell r="AN113">
            <v>74995.199999999997</v>
          </cell>
          <cell r="AO113" t="str">
            <v>NA</v>
          </cell>
        </row>
        <row r="114">
          <cell r="B114">
            <v>1008967</v>
          </cell>
          <cell r="C114" t="str">
            <v>王 开云</v>
          </cell>
          <cell r="D114" t="str">
            <v>Wang Kaiyun</v>
          </cell>
          <cell r="E114" t="str">
            <v>Direct Active</v>
          </cell>
          <cell r="F114" t="str">
            <v>OP</v>
          </cell>
          <cell r="G114" t="str">
            <v>FCLCh-PD</v>
          </cell>
          <cell r="H114" t="str">
            <v>FCLCh-VB2</v>
          </cell>
          <cell r="I114" t="str">
            <v>310911</v>
          </cell>
          <cell r="J114">
            <v>41482</v>
          </cell>
          <cell r="K114" t="str">
            <v>Worker</v>
          </cell>
          <cell r="L114" t="str">
            <v>Production Worker</v>
          </cell>
          <cell r="M114" t="str">
            <v>BAND A</v>
          </cell>
          <cell r="N114">
            <v>6</v>
          </cell>
          <cell r="O114" t="str">
            <v>NA</v>
          </cell>
          <cell r="P114">
            <v>4338</v>
          </cell>
          <cell r="Q114">
            <v>0.02</v>
          </cell>
          <cell r="R114">
            <v>87</v>
          </cell>
          <cell r="S114">
            <v>5.0000000000000001E-3</v>
          </cell>
          <cell r="T114">
            <v>22</v>
          </cell>
          <cell r="U114">
            <v>2.512678653757492E-2</v>
          </cell>
          <cell r="V114">
            <v>109</v>
          </cell>
          <cell r="W114">
            <v>4447</v>
          </cell>
          <cell r="X114">
            <v>4447</v>
          </cell>
          <cell r="Y114">
            <v>109</v>
          </cell>
          <cell r="Z114">
            <v>2.5100000000000001E-2</v>
          </cell>
          <cell r="AA114" t="str">
            <v>0.00%-8.40%</v>
          </cell>
          <cell r="AF114">
            <v>0</v>
          </cell>
          <cell r="AG114">
            <v>4447</v>
          </cell>
          <cell r="AH114">
            <v>109</v>
          </cell>
          <cell r="AI114">
            <v>2.512678653757483E-2</v>
          </cell>
          <cell r="AJ114">
            <v>13.6</v>
          </cell>
          <cell r="AK114">
            <v>450</v>
          </cell>
          <cell r="AM114">
            <v>688</v>
          </cell>
          <cell r="AN114">
            <v>66567.199999999997</v>
          </cell>
          <cell r="AO114" t="str">
            <v>NA</v>
          </cell>
        </row>
        <row r="115">
          <cell r="B115">
            <v>1009015</v>
          </cell>
          <cell r="C115" t="str">
            <v>康 玉红</v>
          </cell>
          <cell r="D115" t="str">
            <v>Kang Yuhong</v>
          </cell>
          <cell r="E115" t="str">
            <v>Direct Active</v>
          </cell>
          <cell r="F115" t="str">
            <v>OP</v>
          </cell>
          <cell r="G115" t="str">
            <v>FCLCh-PD</v>
          </cell>
          <cell r="H115" t="str">
            <v>FCLCh-VB2</v>
          </cell>
          <cell r="I115" t="str">
            <v>310911</v>
          </cell>
          <cell r="J115">
            <v>41501</v>
          </cell>
          <cell r="K115" t="str">
            <v>Worker</v>
          </cell>
          <cell r="L115" t="str">
            <v>Primary Skilled Worker</v>
          </cell>
          <cell r="M115" t="str">
            <v>BAND A</v>
          </cell>
          <cell r="N115">
            <v>6</v>
          </cell>
          <cell r="O115" t="str">
            <v>NA</v>
          </cell>
          <cell r="P115">
            <v>4622</v>
          </cell>
          <cell r="Q115">
            <v>0.02</v>
          </cell>
          <cell r="R115">
            <v>92</v>
          </cell>
          <cell r="S115">
            <v>5.0000000000000001E-3</v>
          </cell>
          <cell r="T115">
            <v>23</v>
          </cell>
          <cell r="U115">
            <v>2.4881003894418E-2</v>
          </cell>
          <cell r="V115">
            <v>115</v>
          </cell>
          <cell r="W115">
            <v>4737</v>
          </cell>
          <cell r="X115">
            <v>4737</v>
          </cell>
          <cell r="Y115">
            <v>115</v>
          </cell>
          <cell r="Z115">
            <v>2.4899999999999999E-2</v>
          </cell>
          <cell r="AA115" t="str">
            <v>0.00%-8.40%</v>
          </cell>
          <cell r="AF115">
            <v>0</v>
          </cell>
          <cell r="AG115">
            <v>4737</v>
          </cell>
          <cell r="AH115">
            <v>115</v>
          </cell>
          <cell r="AI115">
            <v>2.4881003894418052E-2</v>
          </cell>
          <cell r="AJ115">
            <v>13.6</v>
          </cell>
          <cell r="AK115">
            <v>450</v>
          </cell>
          <cell r="AM115">
            <v>688</v>
          </cell>
          <cell r="AN115">
            <v>70511.199999999997</v>
          </cell>
          <cell r="AO115" t="str">
            <v>NA</v>
          </cell>
        </row>
        <row r="116">
          <cell r="B116">
            <v>1009058</v>
          </cell>
          <cell r="C116" t="str">
            <v>李 道银</v>
          </cell>
          <cell r="D116" t="str">
            <v>Li Daoyin</v>
          </cell>
          <cell r="E116" t="str">
            <v>Direct Active</v>
          </cell>
          <cell r="F116" t="str">
            <v>OP</v>
          </cell>
          <cell r="G116" t="str">
            <v>FCLCh-PD</v>
          </cell>
          <cell r="H116" t="str">
            <v>FCLCh-VB2</v>
          </cell>
          <cell r="I116" t="str">
            <v>310911</v>
          </cell>
          <cell r="J116">
            <v>41572</v>
          </cell>
          <cell r="K116" t="str">
            <v>Worker</v>
          </cell>
          <cell r="L116" t="str">
            <v>High Skilled Worker</v>
          </cell>
          <cell r="M116" t="str">
            <v>BAND A</v>
          </cell>
          <cell r="N116">
            <v>6</v>
          </cell>
          <cell r="O116" t="str">
            <v>NA</v>
          </cell>
          <cell r="P116">
            <v>4614</v>
          </cell>
          <cell r="Q116">
            <v>0.02</v>
          </cell>
          <cell r="R116">
            <v>92</v>
          </cell>
          <cell r="S116">
            <v>5.0000000000000001E-3</v>
          </cell>
          <cell r="T116">
            <v>23</v>
          </cell>
          <cell r="U116">
            <v>2.492414390983962E-2</v>
          </cell>
          <cell r="V116">
            <v>115</v>
          </cell>
          <cell r="W116">
            <v>4729</v>
          </cell>
          <cell r="X116">
            <v>4729</v>
          </cell>
          <cell r="Y116">
            <v>115</v>
          </cell>
          <cell r="Z116">
            <v>2.4899999999999999E-2</v>
          </cell>
          <cell r="AA116" t="str">
            <v>0.00%-8.40%</v>
          </cell>
          <cell r="AF116">
            <v>0</v>
          </cell>
          <cell r="AG116">
            <v>4729</v>
          </cell>
          <cell r="AH116">
            <v>115</v>
          </cell>
          <cell r="AI116">
            <v>2.4924143909839547E-2</v>
          </cell>
          <cell r="AJ116">
            <v>13.6</v>
          </cell>
          <cell r="AK116">
            <v>750</v>
          </cell>
          <cell r="AM116">
            <v>688</v>
          </cell>
          <cell r="AN116">
            <v>74002.399999999994</v>
          </cell>
          <cell r="AO116" t="str">
            <v>NA</v>
          </cell>
        </row>
        <row r="117">
          <cell r="B117">
            <v>1009086</v>
          </cell>
          <cell r="C117" t="str">
            <v>张 成兵</v>
          </cell>
          <cell r="D117" t="str">
            <v>Zhang Chengbin</v>
          </cell>
          <cell r="E117" t="str">
            <v>Direct Active</v>
          </cell>
          <cell r="F117" t="str">
            <v>OP</v>
          </cell>
          <cell r="G117" t="str">
            <v>FCLCh-PD</v>
          </cell>
          <cell r="H117" t="str">
            <v>FCLCh-VB2</v>
          </cell>
          <cell r="I117" t="str">
            <v>310911</v>
          </cell>
          <cell r="J117">
            <v>41572</v>
          </cell>
          <cell r="K117" t="str">
            <v>Worker</v>
          </cell>
          <cell r="L117" t="str">
            <v>Heavy Load Worker</v>
          </cell>
          <cell r="M117" t="str">
            <v>BAND A</v>
          </cell>
          <cell r="N117">
            <v>6</v>
          </cell>
          <cell r="O117" t="str">
            <v>NA</v>
          </cell>
          <cell r="P117">
            <v>4404</v>
          </cell>
          <cell r="Q117">
            <v>0.02</v>
          </cell>
          <cell r="R117">
            <v>88</v>
          </cell>
          <cell r="S117">
            <v>5.0000000000000001E-3</v>
          </cell>
          <cell r="T117">
            <v>22</v>
          </cell>
          <cell r="U117">
            <v>2.4977293369663943E-2</v>
          </cell>
          <cell r="V117">
            <v>110</v>
          </cell>
          <cell r="W117">
            <v>4514</v>
          </cell>
          <cell r="X117">
            <v>4514</v>
          </cell>
          <cell r="Y117">
            <v>110</v>
          </cell>
          <cell r="Z117">
            <v>2.5000000000000001E-2</v>
          </cell>
          <cell r="AA117" t="str">
            <v>0.00%-8.40%</v>
          </cell>
          <cell r="AF117">
            <v>0</v>
          </cell>
          <cell r="AG117">
            <v>4514</v>
          </cell>
          <cell r="AH117">
            <v>110</v>
          </cell>
          <cell r="AI117">
            <v>2.4977293369663922E-2</v>
          </cell>
          <cell r="AJ117">
            <v>13.6</v>
          </cell>
          <cell r="AK117">
            <v>650</v>
          </cell>
          <cell r="AM117">
            <v>688</v>
          </cell>
          <cell r="AN117">
            <v>69878.399999999994</v>
          </cell>
          <cell r="AO117" t="str">
            <v>NA</v>
          </cell>
        </row>
        <row r="118">
          <cell r="B118">
            <v>1009321</v>
          </cell>
          <cell r="C118" t="str">
            <v>孙 洋</v>
          </cell>
          <cell r="D118" t="str">
            <v>Sun Yang</v>
          </cell>
          <cell r="E118" t="str">
            <v>Direct Active</v>
          </cell>
          <cell r="F118" t="str">
            <v>OP</v>
          </cell>
          <cell r="G118" t="str">
            <v>FCLCh-PD</v>
          </cell>
          <cell r="H118" t="str">
            <v>FCLCh-VB2</v>
          </cell>
          <cell r="I118" t="str">
            <v>310911</v>
          </cell>
          <cell r="J118">
            <v>41620</v>
          </cell>
          <cell r="K118" t="str">
            <v>Worker</v>
          </cell>
          <cell r="L118" t="str">
            <v>Primary Skilled Worker</v>
          </cell>
          <cell r="M118" t="str">
            <v>BAND A</v>
          </cell>
          <cell r="N118">
            <v>6</v>
          </cell>
          <cell r="O118" t="str">
            <v>NA</v>
          </cell>
          <cell r="P118">
            <v>4511</v>
          </cell>
          <cell r="Q118">
            <v>0.02</v>
          </cell>
          <cell r="R118">
            <v>90</v>
          </cell>
          <cell r="S118">
            <v>5.0000000000000001E-3</v>
          </cell>
          <cell r="T118">
            <v>23</v>
          </cell>
          <cell r="U118">
            <v>2.5049878075814675E-2</v>
          </cell>
          <cell r="V118">
            <v>113</v>
          </cell>
          <cell r="W118">
            <v>4624</v>
          </cell>
          <cell r="X118">
            <v>4624</v>
          </cell>
          <cell r="Y118">
            <v>113</v>
          </cell>
          <cell r="Z118">
            <v>2.5000000000000001E-2</v>
          </cell>
          <cell r="AA118" t="str">
            <v>0.00%-8.40%</v>
          </cell>
          <cell r="AF118">
            <v>0</v>
          </cell>
          <cell r="AG118">
            <v>4624</v>
          </cell>
          <cell r="AH118">
            <v>113</v>
          </cell>
          <cell r="AI118">
            <v>2.5049878075814602E-2</v>
          </cell>
          <cell r="AJ118">
            <v>13.6</v>
          </cell>
          <cell r="AK118">
            <v>450</v>
          </cell>
          <cell r="AM118">
            <v>688</v>
          </cell>
          <cell r="AN118">
            <v>68974.399999999994</v>
          </cell>
          <cell r="AO118" t="str">
            <v>NA</v>
          </cell>
        </row>
        <row r="119">
          <cell r="B119">
            <v>1009396</v>
          </cell>
          <cell r="C119" t="str">
            <v>周 红艳</v>
          </cell>
          <cell r="D119" t="str">
            <v>Zhou Hongyan</v>
          </cell>
          <cell r="E119" t="str">
            <v>Direct Active</v>
          </cell>
          <cell r="F119" t="str">
            <v>OP</v>
          </cell>
          <cell r="G119" t="str">
            <v>FCLCh-PD</v>
          </cell>
          <cell r="H119" t="str">
            <v>FCLCh-VB2</v>
          </cell>
          <cell r="I119" t="str">
            <v>310911</v>
          </cell>
          <cell r="J119">
            <v>41627</v>
          </cell>
          <cell r="K119" t="str">
            <v>Worker</v>
          </cell>
          <cell r="L119" t="str">
            <v>Production Worker</v>
          </cell>
          <cell r="M119" t="str">
            <v>BAND A</v>
          </cell>
          <cell r="N119">
            <v>6</v>
          </cell>
          <cell r="O119" t="str">
            <v>NA</v>
          </cell>
          <cell r="P119">
            <v>4630</v>
          </cell>
          <cell r="Q119">
            <v>0.02</v>
          </cell>
          <cell r="R119">
            <v>93</v>
          </cell>
          <cell r="S119">
            <v>5.0000000000000001E-3</v>
          </cell>
          <cell r="T119">
            <v>23</v>
          </cell>
          <cell r="U119">
            <v>2.5053995680345574E-2</v>
          </cell>
          <cell r="V119">
            <v>116</v>
          </cell>
          <cell r="W119">
            <v>4746</v>
          </cell>
          <cell r="X119">
            <v>4746</v>
          </cell>
          <cell r="Y119">
            <v>116</v>
          </cell>
          <cell r="Z119">
            <v>2.5100000000000001E-2</v>
          </cell>
          <cell r="AA119" t="str">
            <v>0.00%-8.40%</v>
          </cell>
          <cell r="AF119">
            <v>0</v>
          </cell>
          <cell r="AG119">
            <v>4746</v>
          </cell>
          <cell r="AH119">
            <v>116</v>
          </cell>
          <cell r="AI119">
            <v>2.5053995680345498E-2</v>
          </cell>
          <cell r="AJ119">
            <v>13.6</v>
          </cell>
          <cell r="AK119">
            <v>450</v>
          </cell>
          <cell r="AM119">
            <v>688</v>
          </cell>
          <cell r="AN119">
            <v>70633.600000000006</v>
          </cell>
          <cell r="AO119" t="str">
            <v>NA</v>
          </cell>
        </row>
        <row r="120">
          <cell r="B120">
            <v>1009662</v>
          </cell>
          <cell r="C120" t="str">
            <v>朱 伟鲲</v>
          </cell>
          <cell r="D120" t="str">
            <v>Zhu Weikun</v>
          </cell>
          <cell r="E120" t="str">
            <v>Direct Active</v>
          </cell>
          <cell r="F120" t="str">
            <v>OP</v>
          </cell>
          <cell r="G120" t="str">
            <v>FCLCh-PD</v>
          </cell>
          <cell r="H120" t="str">
            <v>FCLCh-VB2</v>
          </cell>
          <cell r="I120" t="str">
            <v>310911</v>
          </cell>
          <cell r="J120">
            <v>41681</v>
          </cell>
          <cell r="K120" t="str">
            <v>Worker</v>
          </cell>
          <cell r="L120" t="str">
            <v>Heavy Load Worker</v>
          </cell>
          <cell r="M120" t="str">
            <v>BAND A</v>
          </cell>
          <cell r="N120">
            <v>6</v>
          </cell>
          <cell r="O120" t="str">
            <v>NA</v>
          </cell>
          <cell r="P120">
            <v>4416</v>
          </cell>
          <cell r="Q120">
            <v>0.02</v>
          </cell>
          <cell r="R120">
            <v>88</v>
          </cell>
          <cell r="S120">
            <v>5.0000000000000001E-3</v>
          </cell>
          <cell r="T120">
            <v>22</v>
          </cell>
          <cell r="U120">
            <v>2.4909420289855072E-2</v>
          </cell>
          <cell r="V120">
            <v>110</v>
          </cell>
          <cell r="W120">
            <v>4526</v>
          </cell>
          <cell r="X120">
            <v>4526</v>
          </cell>
          <cell r="Y120">
            <v>110</v>
          </cell>
          <cell r="Z120">
            <v>2.4899999999999999E-2</v>
          </cell>
          <cell r="AA120" t="str">
            <v>0.00%-8.40%</v>
          </cell>
          <cell r="AF120">
            <v>0</v>
          </cell>
          <cell r="AG120">
            <v>4526</v>
          </cell>
          <cell r="AH120">
            <v>110</v>
          </cell>
          <cell r="AI120">
            <v>2.4909420289854989E-2</v>
          </cell>
          <cell r="AJ120">
            <v>13.6</v>
          </cell>
          <cell r="AK120">
            <v>650</v>
          </cell>
          <cell r="AM120">
            <v>688</v>
          </cell>
          <cell r="AN120">
            <v>70041.600000000006</v>
          </cell>
          <cell r="AO120" t="str">
            <v>NA</v>
          </cell>
        </row>
        <row r="121">
          <cell r="B121">
            <v>1009678</v>
          </cell>
          <cell r="C121" t="str">
            <v>张 道从</v>
          </cell>
          <cell r="D121" t="str">
            <v>Zhang Daocong</v>
          </cell>
          <cell r="E121" t="str">
            <v>Direct Active</v>
          </cell>
          <cell r="F121" t="str">
            <v>OP</v>
          </cell>
          <cell r="G121" t="str">
            <v>FCLCh-PD</v>
          </cell>
          <cell r="H121" t="str">
            <v>FCLCh-VB2</v>
          </cell>
          <cell r="I121" t="str">
            <v>310911</v>
          </cell>
          <cell r="J121">
            <v>41684</v>
          </cell>
          <cell r="K121" t="str">
            <v>Worker</v>
          </cell>
          <cell r="L121" t="str">
            <v>Middle Skilled Worker</v>
          </cell>
          <cell r="M121" t="str">
            <v>BAND A</v>
          </cell>
          <cell r="N121">
            <v>6</v>
          </cell>
          <cell r="O121" t="str">
            <v>NA</v>
          </cell>
          <cell r="P121">
            <v>4472</v>
          </cell>
          <cell r="Q121">
            <v>0.02</v>
          </cell>
          <cell r="R121">
            <v>89</v>
          </cell>
          <cell r="S121">
            <v>5.0000000000000001E-3</v>
          </cell>
          <cell r="T121">
            <v>22</v>
          </cell>
          <cell r="U121">
            <v>2.4821109123434704E-2</v>
          </cell>
          <cell r="V121">
            <v>111</v>
          </cell>
          <cell r="W121">
            <v>4583</v>
          </cell>
          <cell r="X121">
            <v>4583</v>
          </cell>
          <cell r="Y121">
            <v>111</v>
          </cell>
          <cell r="Z121">
            <v>2.4799999999999999E-2</v>
          </cell>
          <cell r="AA121" t="str">
            <v>0.00%-8.40%</v>
          </cell>
          <cell r="AF121">
            <v>0</v>
          </cell>
          <cell r="AG121">
            <v>4583</v>
          </cell>
          <cell r="AH121">
            <v>111</v>
          </cell>
          <cell r="AI121">
            <v>2.4821109123434715E-2</v>
          </cell>
          <cell r="AJ121">
            <v>13.6</v>
          </cell>
          <cell r="AK121">
            <v>650</v>
          </cell>
          <cell r="AM121">
            <v>688</v>
          </cell>
          <cell r="AN121">
            <v>70816.799999999988</v>
          </cell>
          <cell r="AO121" t="str">
            <v>NA</v>
          </cell>
        </row>
        <row r="122">
          <cell r="B122">
            <v>1009742</v>
          </cell>
          <cell r="C122" t="str">
            <v>薛 华珍</v>
          </cell>
          <cell r="D122" t="str">
            <v>Xue Huazhen</v>
          </cell>
          <cell r="E122" t="str">
            <v>Direct Active</v>
          </cell>
          <cell r="F122" t="str">
            <v>OP</v>
          </cell>
          <cell r="G122" t="str">
            <v>FCLCh-PD</v>
          </cell>
          <cell r="H122" t="str">
            <v>FCLCh-VB2</v>
          </cell>
          <cell r="I122" t="str">
            <v>310911</v>
          </cell>
          <cell r="J122">
            <v>41684</v>
          </cell>
          <cell r="K122" t="str">
            <v>Worker</v>
          </cell>
          <cell r="L122" t="str">
            <v>Production Worker</v>
          </cell>
          <cell r="M122" t="str">
            <v>BAND A</v>
          </cell>
          <cell r="N122">
            <v>6</v>
          </cell>
          <cell r="O122" t="str">
            <v>NA</v>
          </cell>
          <cell r="P122">
            <v>4305</v>
          </cell>
          <cell r="Q122">
            <v>0.02</v>
          </cell>
          <cell r="R122">
            <v>86</v>
          </cell>
          <cell r="S122">
            <v>5.0000000000000001E-3</v>
          </cell>
          <cell r="T122">
            <v>22</v>
          </cell>
          <cell r="U122">
            <v>2.5087108013937282E-2</v>
          </cell>
          <cell r="V122">
            <v>108</v>
          </cell>
          <cell r="W122">
            <v>4413</v>
          </cell>
          <cell r="X122">
            <v>4359</v>
          </cell>
          <cell r="Y122">
            <v>54</v>
          </cell>
          <cell r="Z122">
            <v>1.2500000000000001E-2</v>
          </cell>
          <cell r="AA122" t="str">
            <v>0.00%-8.40%</v>
          </cell>
          <cell r="AF122">
            <v>0</v>
          </cell>
          <cell r="AG122">
            <v>4359</v>
          </cell>
          <cell r="AH122">
            <v>54</v>
          </cell>
          <cell r="AI122">
            <v>1.2543554006968716E-2</v>
          </cell>
          <cell r="AJ122">
            <v>13.6</v>
          </cell>
          <cell r="AK122">
            <v>450</v>
          </cell>
          <cell r="AM122">
            <v>688</v>
          </cell>
          <cell r="AN122">
            <v>65370.400000000001</v>
          </cell>
          <cell r="AO122" t="str">
            <v>NA</v>
          </cell>
          <cell r="AQ122" t="str">
            <v>仅能从事单一工序</v>
          </cell>
        </row>
        <row r="123">
          <cell r="B123">
            <v>1009765</v>
          </cell>
          <cell r="C123" t="str">
            <v>窦 海燕</v>
          </cell>
          <cell r="D123" t="str">
            <v>Dou Haiyan</v>
          </cell>
          <cell r="E123" t="str">
            <v>Direct Active</v>
          </cell>
          <cell r="F123" t="str">
            <v>OP</v>
          </cell>
          <cell r="G123" t="str">
            <v>FCLCh-PD</v>
          </cell>
          <cell r="H123" t="str">
            <v>FCLCh-VB2</v>
          </cell>
          <cell r="I123" t="str">
            <v>310911</v>
          </cell>
          <cell r="J123">
            <v>41689</v>
          </cell>
          <cell r="K123" t="str">
            <v>Worker</v>
          </cell>
          <cell r="L123" t="str">
            <v>High Skilled Worker</v>
          </cell>
          <cell r="M123" t="str">
            <v>BAND A</v>
          </cell>
          <cell r="N123">
            <v>6</v>
          </cell>
          <cell r="O123" t="str">
            <v>NA</v>
          </cell>
          <cell r="P123">
            <v>4518</v>
          </cell>
          <cell r="Q123">
            <v>0.02</v>
          </cell>
          <cell r="R123">
            <v>90</v>
          </cell>
          <cell r="S123">
            <v>5.0000000000000001E-3</v>
          </cell>
          <cell r="T123">
            <v>23</v>
          </cell>
          <cell r="U123">
            <v>2.5011066843736166E-2</v>
          </cell>
          <cell r="V123">
            <v>113</v>
          </cell>
          <cell r="W123">
            <v>4631</v>
          </cell>
          <cell r="X123">
            <v>4631</v>
          </cell>
          <cell r="Y123">
            <v>113</v>
          </cell>
          <cell r="Z123">
            <v>2.5000000000000001E-2</v>
          </cell>
          <cell r="AA123" t="str">
            <v>0.00%-8.40%</v>
          </cell>
          <cell r="AF123">
            <v>0</v>
          </cell>
          <cell r="AG123">
            <v>4631</v>
          </cell>
          <cell r="AH123">
            <v>113</v>
          </cell>
          <cell r="AI123">
            <v>2.5011066843736218E-2</v>
          </cell>
          <cell r="AJ123">
            <v>13.6</v>
          </cell>
          <cell r="AK123">
            <v>750</v>
          </cell>
          <cell r="AM123">
            <v>688</v>
          </cell>
          <cell r="AN123">
            <v>72669.600000000006</v>
          </cell>
          <cell r="AO123" t="str">
            <v>NA</v>
          </cell>
        </row>
        <row r="124">
          <cell r="B124">
            <v>1009843</v>
          </cell>
          <cell r="C124" t="str">
            <v>任 成玲</v>
          </cell>
          <cell r="D124" t="str">
            <v>Ren Chengling</v>
          </cell>
          <cell r="E124" t="str">
            <v>Direct Active</v>
          </cell>
          <cell r="F124" t="str">
            <v>OP</v>
          </cell>
          <cell r="G124" t="str">
            <v>FCLCh-PD</v>
          </cell>
          <cell r="H124" t="str">
            <v>FCLCh-VB2</v>
          </cell>
          <cell r="I124" t="str">
            <v>310911</v>
          </cell>
          <cell r="J124">
            <v>41694</v>
          </cell>
          <cell r="K124" t="str">
            <v>Worker</v>
          </cell>
          <cell r="L124" t="str">
            <v>Production Worker</v>
          </cell>
          <cell r="M124" t="str">
            <v>BAND A</v>
          </cell>
          <cell r="N124">
            <v>6</v>
          </cell>
          <cell r="O124" t="str">
            <v>NA</v>
          </cell>
          <cell r="P124">
            <v>4408</v>
          </cell>
          <cell r="Q124">
            <v>0.02</v>
          </cell>
          <cell r="R124">
            <v>88</v>
          </cell>
          <cell r="S124">
            <v>5.0000000000000001E-3</v>
          </cell>
          <cell r="T124">
            <v>22</v>
          </cell>
          <cell r="U124">
            <v>2.4954627949183301E-2</v>
          </cell>
          <cell r="V124">
            <v>110</v>
          </cell>
          <cell r="W124">
            <v>4518</v>
          </cell>
          <cell r="X124">
            <v>4518</v>
          </cell>
          <cell r="Y124">
            <v>110</v>
          </cell>
          <cell r="Z124">
            <v>2.5000000000000001E-2</v>
          </cell>
          <cell r="AA124" t="str">
            <v>0.00%-8.40%</v>
          </cell>
          <cell r="AF124">
            <v>0</v>
          </cell>
          <cell r="AG124">
            <v>4518</v>
          </cell>
          <cell r="AH124">
            <v>110</v>
          </cell>
          <cell r="AI124">
            <v>2.4954627949183239E-2</v>
          </cell>
          <cell r="AJ124">
            <v>13.6</v>
          </cell>
          <cell r="AK124">
            <v>450</v>
          </cell>
          <cell r="AM124">
            <v>688</v>
          </cell>
          <cell r="AN124">
            <v>67532.799999999988</v>
          </cell>
          <cell r="AO124" t="str">
            <v>NA</v>
          </cell>
        </row>
        <row r="125">
          <cell r="B125">
            <v>1009906</v>
          </cell>
          <cell r="C125" t="str">
            <v>余 洋</v>
          </cell>
          <cell r="D125" t="str">
            <v>Yu Yang</v>
          </cell>
          <cell r="E125" t="str">
            <v>Direct Active</v>
          </cell>
          <cell r="F125" t="str">
            <v>OP</v>
          </cell>
          <cell r="G125" t="str">
            <v>FCLCh-PD</v>
          </cell>
          <cell r="H125" t="str">
            <v>FCLCh-VB2</v>
          </cell>
          <cell r="I125" t="str">
            <v>310911</v>
          </cell>
          <cell r="J125">
            <v>41694</v>
          </cell>
          <cell r="K125" t="str">
            <v>Worker</v>
          </cell>
          <cell r="L125" t="str">
            <v>Heavy Load Worker</v>
          </cell>
          <cell r="M125" t="str">
            <v>BAND A</v>
          </cell>
          <cell r="N125">
            <v>6</v>
          </cell>
          <cell r="O125" t="str">
            <v>NA</v>
          </cell>
          <cell r="P125">
            <v>4410</v>
          </cell>
          <cell r="Q125">
            <v>0.02</v>
          </cell>
          <cell r="R125">
            <v>88</v>
          </cell>
          <cell r="S125">
            <v>5.0000000000000001E-3</v>
          </cell>
          <cell r="T125">
            <v>22</v>
          </cell>
          <cell r="U125">
            <v>2.4943310657596373E-2</v>
          </cell>
          <cell r="V125">
            <v>110</v>
          </cell>
          <cell r="W125">
            <v>4520</v>
          </cell>
          <cell r="X125">
            <v>4520</v>
          </cell>
          <cell r="Y125">
            <v>110</v>
          </cell>
          <cell r="Z125">
            <v>2.4899999999999999E-2</v>
          </cell>
          <cell r="AA125" t="str">
            <v>0.00%-8.40%</v>
          </cell>
          <cell r="AF125">
            <v>0</v>
          </cell>
          <cell r="AG125">
            <v>4520</v>
          </cell>
          <cell r="AH125">
            <v>110</v>
          </cell>
          <cell r="AI125">
            <v>2.4943310657596474E-2</v>
          </cell>
          <cell r="AJ125">
            <v>13.6</v>
          </cell>
          <cell r="AK125">
            <v>650</v>
          </cell>
          <cell r="AM125">
            <v>688</v>
          </cell>
          <cell r="AN125">
            <v>69960</v>
          </cell>
          <cell r="AO125" t="str">
            <v>NA</v>
          </cell>
        </row>
        <row r="126">
          <cell r="B126">
            <v>1010015</v>
          </cell>
          <cell r="C126" t="str">
            <v>陈 玲</v>
          </cell>
          <cell r="D126" t="str">
            <v>Chen Ling</v>
          </cell>
          <cell r="E126" t="str">
            <v>Direct Active</v>
          </cell>
          <cell r="F126" t="str">
            <v>OP</v>
          </cell>
          <cell r="G126" t="str">
            <v>FCLCh-PD</v>
          </cell>
          <cell r="H126" t="str">
            <v>FCLCh-VB2</v>
          </cell>
          <cell r="I126" t="str">
            <v>310911</v>
          </cell>
          <cell r="J126">
            <v>41704</v>
          </cell>
          <cell r="K126" t="str">
            <v>Worker</v>
          </cell>
          <cell r="L126" t="str">
            <v>Production Worker</v>
          </cell>
          <cell r="M126" t="str">
            <v>BAND A</v>
          </cell>
          <cell r="N126">
            <v>6</v>
          </cell>
          <cell r="O126" t="str">
            <v>NA</v>
          </cell>
          <cell r="P126">
            <v>4415</v>
          </cell>
          <cell r="Q126">
            <v>0.02</v>
          </cell>
          <cell r="R126">
            <v>88</v>
          </cell>
          <cell r="S126">
            <v>5.0000000000000001E-3</v>
          </cell>
          <cell r="T126">
            <v>22</v>
          </cell>
          <cell r="U126">
            <v>2.491506228765572E-2</v>
          </cell>
          <cell r="V126">
            <v>110</v>
          </cell>
          <cell r="W126">
            <v>4525</v>
          </cell>
          <cell r="X126">
            <v>4569</v>
          </cell>
          <cell r="Y126">
            <v>154</v>
          </cell>
          <cell r="Z126">
            <v>3.49E-2</v>
          </cell>
          <cell r="AA126" t="str">
            <v>0.00%-8.40%</v>
          </cell>
          <cell r="AF126">
            <v>0</v>
          </cell>
          <cell r="AG126">
            <v>4569</v>
          </cell>
          <cell r="AH126">
            <v>154</v>
          </cell>
          <cell r="AI126">
            <v>3.4881087202718097E-2</v>
          </cell>
          <cell r="AJ126">
            <v>13.6</v>
          </cell>
          <cell r="AK126">
            <v>450</v>
          </cell>
          <cell r="AM126">
            <v>688</v>
          </cell>
          <cell r="AN126">
            <v>68226.399999999994</v>
          </cell>
          <cell r="AO126" t="str">
            <v>NA</v>
          </cell>
        </row>
        <row r="127">
          <cell r="B127">
            <v>1010054</v>
          </cell>
          <cell r="C127" t="str">
            <v>杨 天文</v>
          </cell>
          <cell r="D127" t="str">
            <v>Yang Tianwen</v>
          </cell>
          <cell r="E127" t="str">
            <v>Direct Active</v>
          </cell>
          <cell r="F127" t="str">
            <v>OP</v>
          </cell>
          <cell r="G127" t="str">
            <v>FCLCh-PD</v>
          </cell>
          <cell r="H127" t="str">
            <v>FCLCh-VB2</v>
          </cell>
          <cell r="I127" t="str">
            <v>310911</v>
          </cell>
          <cell r="J127">
            <v>41704</v>
          </cell>
          <cell r="K127" t="str">
            <v>Worker</v>
          </cell>
          <cell r="L127" t="str">
            <v>Middle Skilled Worker</v>
          </cell>
          <cell r="M127" t="str">
            <v>BAND A</v>
          </cell>
          <cell r="N127">
            <v>6</v>
          </cell>
          <cell r="O127" t="str">
            <v>NA</v>
          </cell>
          <cell r="P127">
            <v>4509</v>
          </cell>
          <cell r="Q127">
            <v>0.02</v>
          </cell>
          <cell r="R127">
            <v>90</v>
          </cell>
          <cell r="S127">
            <v>5.0000000000000001E-3</v>
          </cell>
          <cell r="T127">
            <v>23</v>
          </cell>
          <cell r="U127">
            <v>2.5060989132845421E-2</v>
          </cell>
          <cell r="V127">
            <v>113</v>
          </cell>
          <cell r="W127">
            <v>4622</v>
          </cell>
          <cell r="X127">
            <v>4509</v>
          </cell>
          <cell r="Y127">
            <v>0</v>
          </cell>
          <cell r="Z127">
            <v>0</v>
          </cell>
          <cell r="AA127" t="str">
            <v>0.00%-8.40%</v>
          </cell>
          <cell r="AF127">
            <v>0</v>
          </cell>
          <cell r="AG127">
            <v>4509</v>
          </cell>
          <cell r="AH127">
            <v>0</v>
          </cell>
          <cell r="AI127">
            <v>0</v>
          </cell>
          <cell r="AJ127">
            <v>13.6</v>
          </cell>
          <cell r="AK127">
            <v>650</v>
          </cell>
          <cell r="AM127">
            <v>688</v>
          </cell>
          <cell r="AN127">
            <v>69810.399999999994</v>
          </cell>
          <cell r="AO127" t="str">
            <v>NA</v>
          </cell>
          <cell r="AQ127" t="str">
            <v>仅能从事单一/简单工序，工作责任心不强</v>
          </cell>
        </row>
        <row r="128">
          <cell r="B128">
            <v>1010302</v>
          </cell>
          <cell r="C128" t="str">
            <v>陈 俊</v>
          </cell>
          <cell r="D128" t="str">
            <v>Chen Jun</v>
          </cell>
          <cell r="E128" t="str">
            <v>Direct Active</v>
          </cell>
          <cell r="F128" t="str">
            <v>OP</v>
          </cell>
          <cell r="G128" t="str">
            <v>FCLCh-PD</v>
          </cell>
          <cell r="H128" t="str">
            <v>FCLCh-VB2</v>
          </cell>
          <cell r="I128" t="str">
            <v>310911</v>
          </cell>
          <cell r="J128">
            <v>41722</v>
          </cell>
          <cell r="K128" t="str">
            <v>Worker</v>
          </cell>
          <cell r="L128" t="str">
            <v>High Skilled Worker</v>
          </cell>
          <cell r="M128" t="str">
            <v>BAND A</v>
          </cell>
          <cell r="N128">
            <v>6</v>
          </cell>
          <cell r="O128" t="str">
            <v>NA</v>
          </cell>
          <cell r="P128">
            <v>4562</v>
          </cell>
          <cell r="Q128">
            <v>0.02</v>
          </cell>
          <cell r="R128">
            <v>91</v>
          </cell>
          <cell r="S128">
            <v>5.0000000000000001E-3</v>
          </cell>
          <cell r="T128">
            <v>23</v>
          </cell>
          <cell r="U128">
            <v>2.4989039894782988E-2</v>
          </cell>
          <cell r="V128">
            <v>114</v>
          </cell>
          <cell r="W128">
            <v>4676</v>
          </cell>
          <cell r="X128">
            <v>4619</v>
          </cell>
          <cell r="Y128">
            <v>57</v>
          </cell>
          <cell r="Z128">
            <v>1.2500000000000001E-2</v>
          </cell>
          <cell r="AA128" t="str">
            <v>0.00%-8.40%</v>
          </cell>
          <cell r="AF128">
            <v>0</v>
          </cell>
          <cell r="AG128">
            <v>4619</v>
          </cell>
          <cell r="AH128">
            <v>57</v>
          </cell>
          <cell r="AI128">
            <v>1.2494519947391591E-2</v>
          </cell>
          <cell r="AJ128">
            <v>13.6</v>
          </cell>
          <cell r="AK128">
            <v>750</v>
          </cell>
          <cell r="AM128">
            <v>688</v>
          </cell>
          <cell r="AN128">
            <v>72506.399999999994</v>
          </cell>
          <cell r="AO128" t="str">
            <v>NA</v>
          </cell>
          <cell r="AQ128" t="str">
            <v>仅能从事单一工序</v>
          </cell>
        </row>
        <row r="129">
          <cell r="B129">
            <v>1010486</v>
          </cell>
          <cell r="C129" t="str">
            <v>周 莉</v>
          </cell>
          <cell r="D129" t="str">
            <v>Zhou Li</v>
          </cell>
          <cell r="E129" t="str">
            <v>Direct Active</v>
          </cell>
          <cell r="F129" t="str">
            <v>OP</v>
          </cell>
          <cell r="G129" t="str">
            <v>FCLCh-PD</v>
          </cell>
          <cell r="H129" t="str">
            <v>FCLCh-VB2</v>
          </cell>
          <cell r="I129" t="str">
            <v>310911</v>
          </cell>
          <cell r="J129">
            <v>41744</v>
          </cell>
          <cell r="K129" t="str">
            <v>Worker</v>
          </cell>
          <cell r="L129" t="str">
            <v>High Skilled Worker</v>
          </cell>
          <cell r="M129" t="str">
            <v>BAND A</v>
          </cell>
          <cell r="N129">
            <v>6</v>
          </cell>
          <cell r="O129" t="str">
            <v>NA</v>
          </cell>
          <cell r="P129">
            <v>4549</v>
          </cell>
          <cell r="Q129">
            <v>0.02</v>
          </cell>
          <cell r="R129">
            <v>91</v>
          </cell>
          <cell r="S129">
            <v>5.0000000000000001E-3</v>
          </cell>
          <cell r="T129">
            <v>23</v>
          </cell>
          <cell r="U129">
            <v>2.5060452846779512E-2</v>
          </cell>
          <cell r="V129">
            <v>114</v>
          </cell>
          <cell r="W129">
            <v>4663</v>
          </cell>
          <cell r="X129">
            <v>4549</v>
          </cell>
          <cell r="Y129">
            <v>0</v>
          </cell>
          <cell r="Z129">
            <v>0</v>
          </cell>
          <cell r="AA129" t="str">
            <v>0.00%-8.40%</v>
          </cell>
          <cell r="AF129">
            <v>0</v>
          </cell>
          <cell r="AG129">
            <v>4549</v>
          </cell>
          <cell r="AH129">
            <v>0</v>
          </cell>
          <cell r="AI129">
            <v>0</v>
          </cell>
          <cell r="AJ129">
            <v>13.6</v>
          </cell>
          <cell r="AK129">
            <v>750</v>
          </cell>
          <cell r="AM129">
            <v>688</v>
          </cell>
          <cell r="AN129">
            <v>71554.399999999994</v>
          </cell>
          <cell r="AO129" t="str">
            <v>NA</v>
          </cell>
          <cell r="AQ129" t="str">
            <v>一年内5次个人业绩低于100分</v>
          </cell>
        </row>
        <row r="130">
          <cell r="B130">
            <v>1010561</v>
          </cell>
          <cell r="C130" t="str">
            <v>梅 立珍</v>
          </cell>
          <cell r="D130" t="str">
            <v>Mei Lizhen</v>
          </cell>
          <cell r="E130" t="str">
            <v>Direct Active</v>
          </cell>
          <cell r="F130" t="str">
            <v>OP</v>
          </cell>
          <cell r="G130" t="str">
            <v>FCLCh-PD</v>
          </cell>
          <cell r="H130" t="str">
            <v>FCLCh-VB2</v>
          </cell>
          <cell r="I130" t="str">
            <v>310911</v>
          </cell>
          <cell r="J130">
            <v>41758</v>
          </cell>
          <cell r="K130" t="str">
            <v>Worker</v>
          </cell>
          <cell r="L130" t="str">
            <v>Primary Skilled Worker</v>
          </cell>
          <cell r="M130" t="str">
            <v>BAND A</v>
          </cell>
          <cell r="N130">
            <v>6</v>
          </cell>
          <cell r="O130" t="str">
            <v>NA</v>
          </cell>
          <cell r="P130">
            <v>4600</v>
          </cell>
          <cell r="Q130">
            <v>0.02</v>
          </cell>
          <cell r="R130">
            <v>92</v>
          </cell>
          <cell r="S130">
            <v>5.0000000000000001E-3</v>
          </cell>
          <cell r="T130">
            <v>23</v>
          </cell>
          <cell r="U130">
            <v>2.5000000000000001E-2</v>
          </cell>
          <cell r="V130">
            <v>115</v>
          </cell>
          <cell r="W130">
            <v>4715</v>
          </cell>
          <cell r="X130">
            <v>4761</v>
          </cell>
          <cell r="Y130">
            <v>161</v>
          </cell>
          <cell r="Z130">
            <v>3.5000000000000003E-2</v>
          </cell>
          <cell r="AA130" t="str">
            <v>0.00%-8.40%</v>
          </cell>
          <cell r="AF130">
            <v>0</v>
          </cell>
          <cell r="AG130">
            <v>4761</v>
          </cell>
          <cell r="AH130">
            <v>161</v>
          </cell>
          <cell r="AI130">
            <v>3.499999999999992E-2</v>
          </cell>
          <cell r="AJ130">
            <v>13.6</v>
          </cell>
          <cell r="AK130">
            <v>450</v>
          </cell>
          <cell r="AM130">
            <v>688</v>
          </cell>
          <cell r="AN130">
            <v>70837.600000000006</v>
          </cell>
          <cell r="AO130" t="str">
            <v>NA</v>
          </cell>
        </row>
        <row r="131">
          <cell r="B131">
            <v>1011267</v>
          </cell>
          <cell r="C131" t="str">
            <v>石 正红</v>
          </cell>
          <cell r="D131" t="str">
            <v>Shi Zhenghong</v>
          </cell>
          <cell r="E131" t="str">
            <v>Direct Active</v>
          </cell>
          <cell r="F131" t="str">
            <v>OP</v>
          </cell>
          <cell r="G131" t="str">
            <v>FCLCh-PD</v>
          </cell>
          <cell r="H131" t="str">
            <v>FCLCh-VB2</v>
          </cell>
          <cell r="I131" t="str">
            <v>310911</v>
          </cell>
          <cell r="J131">
            <v>42021</v>
          </cell>
          <cell r="K131" t="str">
            <v>Worker</v>
          </cell>
          <cell r="L131" t="str">
            <v>Production Worker</v>
          </cell>
          <cell r="M131" t="str">
            <v>BAND A</v>
          </cell>
          <cell r="N131">
            <v>6</v>
          </cell>
          <cell r="O131" t="str">
            <v>NA</v>
          </cell>
          <cell r="P131">
            <v>4429</v>
          </cell>
          <cell r="Q131">
            <v>0.02</v>
          </cell>
          <cell r="R131">
            <v>89</v>
          </cell>
          <cell r="S131">
            <v>5.0000000000000001E-3</v>
          </cell>
          <cell r="T131">
            <v>22</v>
          </cell>
          <cell r="U131">
            <v>2.50620907654098E-2</v>
          </cell>
          <cell r="V131">
            <v>111</v>
          </cell>
          <cell r="W131">
            <v>4540</v>
          </cell>
          <cell r="X131">
            <v>4540</v>
          </cell>
          <cell r="Y131">
            <v>111</v>
          </cell>
          <cell r="Z131">
            <v>2.5100000000000001E-2</v>
          </cell>
          <cell r="AA131" t="str">
            <v>0.00%-8.40%</v>
          </cell>
          <cell r="AF131">
            <v>0</v>
          </cell>
          <cell r="AG131">
            <v>4540</v>
          </cell>
          <cell r="AH131">
            <v>111</v>
          </cell>
          <cell r="AI131">
            <v>2.5062090765409772E-2</v>
          </cell>
          <cell r="AJ131">
            <v>13.6</v>
          </cell>
          <cell r="AK131">
            <v>450</v>
          </cell>
          <cell r="AM131">
            <v>688</v>
          </cell>
          <cell r="AN131">
            <v>67832</v>
          </cell>
          <cell r="AO131" t="str">
            <v>NA</v>
          </cell>
        </row>
        <row r="132">
          <cell r="B132">
            <v>1011339</v>
          </cell>
          <cell r="C132" t="str">
            <v>曹 金友</v>
          </cell>
          <cell r="D132" t="str">
            <v>Cao Jinyou</v>
          </cell>
          <cell r="E132" t="str">
            <v>Direct Active</v>
          </cell>
          <cell r="F132" t="str">
            <v>OP</v>
          </cell>
          <cell r="G132" t="str">
            <v>FCLCh-PD</v>
          </cell>
          <cell r="H132" t="str">
            <v>FCLCh-VB2</v>
          </cell>
          <cell r="I132" t="str">
            <v>310911</v>
          </cell>
          <cell r="J132">
            <v>42030</v>
          </cell>
          <cell r="K132" t="str">
            <v>Worker</v>
          </cell>
          <cell r="L132" t="str">
            <v>Production Worker</v>
          </cell>
          <cell r="M132" t="str">
            <v>BAND A</v>
          </cell>
          <cell r="N132">
            <v>6</v>
          </cell>
          <cell r="O132" t="str">
            <v>NA</v>
          </cell>
          <cell r="P132">
            <v>4374</v>
          </cell>
          <cell r="Q132">
            <v>0.02</v>
          </cell>
          <cell r="R132">
            <v>87</v>
          </cell>
          <cell r="S132">
            <v>5.0000000000000001E-3</v>
          </cell>
          <cell r="T132">
            <v>22</v>
          </cell>
          <cell r="U132">
            <v>2.4919981710105166E-2</v>
          </cell>
          <cell r="V132">
            <v>109</v>
          </cell>
          <cell r="W132">
            <v>4483</v>
          </cell>
          <cell r="X132">
            <v>4483</v>
          </cell>
          <cell r="Y132">
            <v>109</v>
          </cell>
          <cell r="Z132">
            <v>2.4899999999999999E-2</v>
          </cell>
          <cell r="AA132" t="str">
            <v>0.00%-8.40%</v>
          </cell>
          <cell r="AF132">
            <v>0</v>
          </cell>
          <cell r="AG132">
            <v>4483</v>
          </cell>
          <cell r="AH132">
            <v>109</v>
          </cell>
          <cell r="AI132">
            <v>2.4919981710105121E-2</v>
          </cell>
          <cell r="AJ132">
            <v>13.6</v>
          </cell>
          <cell r="AK132">
            <v>450</v>
          </cell>
          <cell r="AM132">
            <v>688</v>
          </cell>
          <cell r="AN132">
            <v>67056.799999999988</v>
          </cell>
          <cell r="AO132" t="str">
            <v>NA</v>
          </cell>
        </row>
        <row r="133">
          <cell r="B133">
            <v>1011367</v>
          </cell>
          <cell r="C133" t="str">
            <v>孙 冬超</v>
          </cell>
          <cell r="D133" t="str">
            <v>Sun Dongchao</v>
          </cell>
          <cell r="E133" t="str">
            <v>Direct Active</v>
          </cell>
          <cell r="F133" t="str">
            <v>OP</v>
          </cell>
          <cell r="G133" t="str">
            <v>FCLCh-PD</v>
          </cell>
          <cell r="H133" t="str">
            <v>FCLCh-VB2</v>
          </cell>
          <cell r="I133" t="str">
            <v>310911</v>
          </cell>
          <cell r="J133">
            <v>42037</v>
          </cell>
          <cell r="K133" t="str">
            <v>Worker</v>
          </cell>
          <cell r="L133" t="str">
            <v>Production Worker</v>
          </cell>
          <cell r="M133" t="str">
            <v>BAND A</v>
          </cell>
          <cell r="N133">
            <v>6</v>
          </cell>
          <cell r="O133" t="str">
            <v>NA</v>
          </cell>
          <cell r="P133">
            <v>4443</v>
          </cell>
          <cell r="Q133">
            <v>0.02</v>
          </cell>
          <cell r="R133">
            <v>89</v>
          </cell>
          <cell r="S133">
            <v>5.0000000000000001E-3</v>
          </cell>
          <cell r="T133">
            <v>22</v>
          </cell>
          <cell r="U133">
            <v>2.4983119513841998E-2</v>
          </cell>
          <cell r="V133">
            <v>111</v>
          </cell>
          <cell r="W133">
            <v>4554</v>
          </cell>
          <cell r="X133">
            <v>4554</v>
          </cell>
          <cell r="Y133">
            <v>111</v>
          </cell>
          <cell r="Z133">
            <v>2.5000000000000001E-2</v>
          </cell>
          <cell r="AA133" t="str">
            <v>0.00%-8.40%</v>
          </cell>
          <cell r="AF133">
            <v>0</v>
          </cell>
          <cell r="AG133">
            <v>4554</v>
          </cell>
          <cell r="AH133">
            <v>111</v>
          </cell>
          <cell r="AI133">
            <v>2.4983119513841912E-2</v>
          </cell>
          <cell r="AJ133">
            <v>13.6</v>
          </cell>
          <cell r="AK133">
            <v>450</v>
          </cell>
          <cell r="AM133">
            <v>688</v>
          </cell>
          <cell r="AN133">
            <v>68022.399999999994</v>
          </cell>
          <cell r="AO133" t="str">
            <v>NA</v>
          </cell>
        </row>
        <row r="134">
          <cell r="B134">
            <v>1011370</v>
          </cell>
          <cell r="C134" t="str">
            <v>姬 小飞</v>
          </cell>
          <cell r="D134" t="str">
            <v>Ji Xiaofei</v>
          </cell>
          <cell r="E134" t="str">
            <v>Direct Active</v>
          </cell>
          <cell r="F134" t="str">
            <v>OP</v>
          </cell>
          <cell r="G134" t="str">
            <v>FCLCh-PD</v>
          </cell>
          <cell r="H134" t="str">
            <v>FCLCh-VB2</v>
          </cell>
          <cell r="I134" t="str">
            <v>310911</v>
          </cell>
          <cell r="J134">
            <v>42037</v>
          </cell>
          <cell r="K134" t="str">
            <v>Worker</v>
          </cell>
          <cell r="L134" t="str">
            <v>Middle Skilled Worker</v>
          </cell>
          <cell r="M134" t="str">
            <v>BAND A</v>
          </cell>
          <cell r="N134">
            <v>6</v>
          </cell>
          <cell r="O134" t="str">
            <v>NA</v>
          </cell>
          <cell r="P134">
            <v>4514</v>
          </cell>
          <cell r="Q134">
            <v>0.02</v>
          </cell>
          <cell r="R134">
            <v>90</v>
          </cell>
          <cell r="S134">
            <v>5.0000000000000001E-3</v>
          </cell>
          <cell r="T134">
            <v>23</v>
          </cell>
          <cell r="U134">
            <v>2.5033229951262739E-2</v>
          </cell>
          <cell r="V134">
            <v>113</v>
          </cell>
          <cell r="W134">
            <v>4627</v>
          </cell>
          <cell r="X134">
            <v>4627</v>
          </cell>
          <cell r="Y134">
            <v>113</v>
          </cell>
          <cell r="Z134">
            <v>2.5000000000000001E-2</v>
          </cell>
          <cell r="AA134" t="str">
            <v>0.00%-8.40%</v>
          </cell>
          <cell r="AF134">
            <v>0</v>
          </cell>
          <cell r="AG134">
            <v>4627</v>
          </cell>
          <cell r="AH134">
            <v>113</v>
          </cell>
          <cell r="AI134">
            <v>2.5033229951262781E-2</v>
          </cell>
          <cell r="AJ134">
            <v>13.6</v>
          </cell>
          <cell r="AK134">
            <v>650</v>
          </cell>
          <cell r="AM134">
            <v>688</v>
          </cell>
          <cell r="AN134">
            <v>71415.199999999997</v>
          </cell>
          <cell r="AO134" t="str">
            <v>NA</v>
          </cell>
        </row>
        <row r="135">
          <cell r="B135">
            <v>1012210</v>
          </cell>
          <cell r="C135" t="str">
            <v>李 惠</v>
          </cell>
          <cell r="D135" t="str">
            <v>Li Hui</v>
          </cell>
          <cell r="E135" t="str">
            <v>Direct Active</v>
          </cell>
          <cell r="F135" t="str">
            <v>OP</v>
          </cell>
          <cell r="G135" t="str">
            <v>FCLCh-PD</v>
          </cell>
          <cell r="H135" t="str">
            <v>FCLCh-VB2</v>
          </cell>
          <cell r="I135" t="str">
            <v>310911</v>
          </cell>
          <cell r="J135">
            <v>44075</v>
          </cell>
          <cell r="K135" t="str">
            <v>Worker</v>
          </cell>
          <cell r="L135" t="str">
            <v>Production Worker</v>
          </cell>
          <cell r="M135" t="str">
            <v>BAND A</v>
          </cell>
          <cell r="N135">
            <v>6</v>
          </cell>
          <cell r="O135" t="str">
            <v>NA</v>
          </cell>
          <cell r="P135">
            <v>4230</v>
          </cell>
          <cell r="Q135">
            <v>0.02</v>
          </cell>
          <cell r="R135">
            <v>85</v>
          </cell>
          <cell r="S135">
            <v>5.0000000000000001E-3</v>
          </cell>
          <cell r="T135">
            <v>21</v>
          </cell>
          <cell r="U135">
            <v>2.5059101654846337E-2</v>
          </cell>
          <cell r="V135">
            <v>106</v>
          </cell>
          <cell r="W135">
            <v>4336</v>
          </cell>
          <cell r="X135">
            <v>4230</v>
          </cell>
          <cell r="Y135">
            <v>0</v>
          </cell>
          <cell r="Z135">
            <v>0</v>
          </cell>
          <cell r="AA135" t="str">
            <v>0.00%-8.40%</v>
          </cell>
          <cell r="AF135">
            <v>0</v>
          </cell>
          <cell r="AG135">
            <v>4230</v>
          </cell>
          <cell r="AH135">
            <v>0</v>
          </cell>
          <cell r="AI135">
            <v>0</v>
          </cell>
          <cell r="AJ135">
            <v>13.6</v>
          </cell>
          <cell r="AK135">
            <v>450</v>
          </cell>
          <cell r="AM135">
            <v>688</v>
          </cell>
          <cell r="AN135">
            <v>63616</v>
          </cell>
          <cell r="AO135" t="str">
            <v>NA</v>
          </cell>
          <cell r="AQ135" t="str">
            <v>病假时间 13.31%</v>
          </cell>
        </row>
        <row r="136">
          <cell r="B136">
            <v>1012755</v>
          </cell>
          <cell r="C136" t="str">
            <v>徐 广勤</v>
          </cell>
          <cell r="D136" t="str">
            <v>Xu Guangqin</v>
          </cell>
          <cell r="E136" t="str">
            <v>Direct Active</v>
          </cell>
          <cell r="F136" t="str">
            <v>OP</v>
          </cell>
          <cell r="G136" t="str">
            <v>FCLCh-PD</v>
          </cell>
          <cell r="H136" t="str">
            <v>FCLCh-VB2</v>
          </cell>
          <cell r="I136" t="str">
            <v>310911</v>
          </cell>
          <cell r="J136">
            <v>42485</v>
          </cell>
          <cell r="K136" t="str">
            <v>Worker</v>
          </cell>
          <cell r="L136" t="str">
            <v>Production Worker</v>
          </cell>
          <cell r="M136" t="str">
            <v>BAND A</v>
          </cell>
          <cell r="N136">
            <v>6</v>
          </cell>
          <cell r="O136" t="str">
            <v>NA</v>
          </cell>
          <cell r="P136">
            <v>4494</v>
          </cell>
          <cell r="Q136">
            <v>0.02</v>
          </cell>
          <cell r="R136">
            <v>90</v>
          </cell>
          <cell r="S136">
            <v>5.0000000000000001E-3</v>
          </cell>
          <cell r="T136">
            <v>22</v>
          </cell>
          <cell r="U136">
            <v>2.4922118380062305E-2</v>
          </cell>
          <cell r="V136">
            <v>112</v>
          </cell>
          <cell r="W136">
            <v>4606</v>
          </cell>
          <cell r="X136">
            <v>4606</v>
          </cell>
          <cell r="Y136">
            <v>112</v>
          </cell>
          <cell r="Z136">
            <v>2.4899999999999999E-2</v>
          </cell>
          <cell r="AA136" t="str">
            <v>0.00%-8.40%</v>
          </cell>
          <cell r="AF136">
            <v>0</v>
          </cell>
          <cell r="AG136">
            <v>4606</v>
          </cell>
          <cell r="AH136">
            <v>112</v>
          </cell>
          <cell r="AI136">
            <v>2.4922118380062308E-2</v>
          </cell>
          <cell r="AJ136">
            <v>13.6</v>
          </cell>
          <cell r="AK136">
            <v>450</v>
          </cell>
          <cell r="AM136">
            <v>688</v>
          </cell>
          <cell r="AN136">
            <v>68729.600000000006</v>
          </cell>
          <cell r="AO136" t="str">
            <v>NA</v>
          </cell>
        </row>
        <row r="137">
          <cell r="B137">
            <v>1013132</v>
          </cell>
          <cell r="C137" t="str">
            <v>朱 海波</v>
          </cell>
          <cell r="D137" t="str">
            <v>Zhu Haibo</v>
          </cell>
          <cell r="E137" t="str">
            <v>Direct Active</v>
          </cell>
          <cell r="F137" t="str">
            <v>OP</v>
          </cell>
          <cell r="G137" t="str">
            <v>FCLCh-PD</v>
          </cell>
          <cell r="H137" t="str">
            <v>FCLCh-VB2</v>
          </cell>
          <cell r="I137" t="str">
            <v>310911</v>
          </cell>
          <cell r="J137">
            <v>42658</v>
          </cell>
          <cell r="K137" t="str">
            <v>Worker</v>
          </cell>
          <cell r="L137" t="str">
            <v>High Skilled Worker</v>
          </cell>
          <cell r="M137" t="str">
            <v>BAND A</v>
          </cell>
          <cell r="N137">
            <v>6</v>
          </cell>
          <cell r="O137" t="str">
            <v>NA</v>
          </cell>
          <cell r="P137">
            <v>4647</v>
          </cell>
          <cell r="Q137">
            <v>0.02</v>
          </cell>
          <cell r="R137">
            <v>93</v>
          </cell>
          <cell r="S137">
            <v>5.0000000000000001E-3</v>
          </cell>
          <cell r="T137">
            <v>23</v>
          </cell>
          <cell r="U137">
            <v>2.4962341295459437E-2</v>
          </cell>
          <cell r="V137">
            <v>116</v>
          </cell>
          <cell r="W137">
            <v>4763</v>
          </cell>
          <cell r="X137">
            <v>4832</v>
          </cell>
          <cell r="Y137">
            <v>185</v>
          </cell>
          <cell r="Z137">
            <v>3.9800000000000002E-2</v>
          </cell>
          <cell r="AA137" t="str">
            <v>0.00%-8.40%</v>
          </cell>
          <cell r="AF137">
            <v>0</v>
          </cell>
          <cell r="AG137">
            <v>4832</v>
          </cell>
          <cell r="AH137">
            <v>185</v>
          </cell>
          <cell r="AI137">
            <v>3.9810630514310219E-2</v>
          </cell>
          <cell r="AJ137">
            <v>13.6</v>
          </cell>
          <cell r="AK137">
            <v>750</v>
          </cell>
          <cell r="AM137">
            <v>688</v>
          </cell>
          <cell r="AN137">
            <v>75403.199999999997</v>
          </cell>
          <cell r="AO137" t="str">
            <v>NA</v>
          </cell>
          <cell r="AQ137" t="str">
            <v>工作责任心强</v>
          </cell>
        </row>
        <row r="138">
          <cell r="B138">
            <v>1013142</v>
          </cell>
          <cell r="C138" t="str">
            <v>冯 家凯</v>
          </cell>
          <cell r="D138" t="str">
            <v>Feng Jiakai</v>
          </cell>
          <cell r="E138" t="str">
            <v>Direct Active</v>
          </cell>
          <cell r="F138" t="str">
            <v>OP</v>
          </cell>
          <cell r="G138" t="str">
            <v>FCLCh-PD</v>
          </cell>
          <cell r="H138" t="str">
            <v>FCLCh-VB2</v>
          </cell>
          <cell r="I138" t="str">
            <v>310911</v>
          </cell>
          <cell r="J138">
            <v>42658</v>
          </cell>
          <cell r="K138" t="str">
            <v>Worker</v>
          </cell>
          <cell r="L138" t="str">
            <v>High Skilled Worker</v>
          </cell>
          <cell r="M138" t="str">
            <v>BAND A</v>
          </cell>
          <cell r="N138">
            <v>6</v>
          </cell>
          <cell r="O138" t="str">
            <v>NA</v>
          </cell>
          <cell r="P138">
            <v>4650</v>
          </cell>
          <cell r="Q138">
            <v>0.02</v>
          </cell>
          <cell r="R138">
            <v>93</v>
          </cell>
          <cell r="S138">
            <v>5.0000000000000001E-3</v>
          </cell>
          <cell r="T138">
            <v>23</v>
          </cell>
          <cell r="U138">
            <v>2.4946236559139787E-2</v>
          </cell>
          <cell r="V138">
            <v>116</v>
          </cell>
          <cell r="W138">
            <v>4766</v>
          </cell>
          <cell r="X138">
            <v>4835</v>
          </cell>
          <cell r="Y138">
            <v>185</v>
          </cell>
          <cell r="Z138">
            <v>3.9800000000000002E-2</v>
          </cell>
          <cell r="AA138" t="str">
            <v>0.00%-8.40%</v>
          </cell>
          <cell r="AF138">
            <v>0</v>
          </cell>
          <cell r="AG138">
            <v>4835</v>
          </cell>
          <cell r="AH138">
            <v>185</v>
          </cell>
          <cell r="AI138">
            <v>3.9784946236559149E-2</v>
          </cell>
          <cell r="AJ138">
            <v>13.6</v>
          </cell>
          <cell r="AK138">
            <v>750</v>
          </cell>
          <cell r="AM138">
            <v>688</v>
          </cell>
          <cell r="AN138">
            <v>75444</v>
          </cell>
          <cell r="AO138" t="str">
            <v>NA</v>
          </cell>
          <cell r="AQ138" t="str">
            <v>工作责任心强</v>
          </cell>
        </row>
        <row r="139">
          <cell r="B139">
            <v>1013147</v>
          </cell>
          <cell r="C139" t="str">
            <v>付 士仁</v>
          </cell>
          <cell r="D139" t="str">
            <v>Fu Shiren</v>
          </cell>
          <cell r="E139" t="str">
            <v>Direct Active</v>
          </cell>
          <cell r="F139" t="str">
            <v>OP</v>
          </cell>
          <cell r="G139" t="str">
            <v>FCLCh-PD</v>
          </cell>
          <cell r="H139" t="str">
            <v>FCLCh-VB2</v>
          </cell>
          <cell r="I139" t="str">
            <v>310911</v>
          </cell>
          <cell r="J139">
            <v>42658</v>
          </cell>
          <cell r="K139" t="str">
            <v>Worker</v>
          </cell>
          <cell r="L139" t="str">
            <v>High Skilled Worker</v>
          </cell>
          <cell r="M139" t="str">
            <v>BAND A</v>
          </cell>
          <cell r="N139">
            <v>6</v>
          </cell>
          <cell r="O139" t="str">
            <v>NA</v>
          </cell>
          <cell r="P139">
            <v>4556</v>
          </cell>
          <cell r="Q139">
            <v>0.02</v>
          </cell>
          <cell r="R139">
            <v>91</v>
          </cell>
          <cell r="S139">
            <v>5.0000000000000001E-3</v>
          </cell>
          <cell r="T139">
            <v>23</v>
          </cell>
          <cell r="U139">
            <v>2.5021949078138719E-2</v>
          </cell>
          <cell r="V139">
            <v>114</v>
          </cell>
          <cell r="W139">
            <v>4670</v>
          </cell>
          <cell r="X139">
            <v>4670</v>
          </cell>
          <cell r="Y139">
            <v>114</v>
          </cell>
          <cell r="Z139">
            <v>2.5000000000000001E-2</v>
          </cell>
          <cell r="AA139" t="str">
            <v>0.00%-8.40%</v>
          </cell>
          <cell r="AF139">
            <v>0</v>
          </cell>
          <cell r="AG139">
            <v>4670</v>
          </cell>
          <cell r="AH139">
            <v>114</v>
          </cell>
          <cell r="AI139">
            <v>2.5021949078138706E-2</v>
          </cell>
          <cell r="AJ139">
            <v>13.6</v>
          </cell>
          <cell r="AK139">
            <v>750</v>
          </cell>
          <cell r="AM139">
            <v>688</v>
          </cell>
          <cell r="AN139">
            <v>73200</v>
          </cell>
          <cell r="AO139" t="str">
            <v>NA</v>
          </cell>
        </row>
        <row r="140">
          <cell r="B140">
            <v>1013157</v>
          </cell>
          <cell r="C140" t="str">
            <v>汪 继宇</v>
          </cell>
          <cell r="D140" t="str">
            <v>Wang Jiyu</v>
          </cell>
          <cell r="E140" t="str">
            <v>Direct Active</v>
          </cell>
          <cell r="F140" t="str">
            <v>OP</v>
          </cell>
          <cell r="G140" t="str">
            <v>FCLCh-PD</v>
          </cell>
          <cell r="H140" t="str">
            <v>FCLCh-VB2</v>
          </cell>
          <cell r="I140" t="str">
            <v>310911</v>
          </cell>
          <cell r="J140">
            <v>42658</v>
          </cell>
          <cell r="K140" t="str">
            <v>Worker</v>
          </cell>
          <cell r="L140" t="str">
            <v>Middle Skilled Worker</v>
          </cell>
          <cell r="M140" t="str">
            <v>BAND A</v>
          </cell>
          <cell r="N140">
            <v>6</v>
          </cell>
          <cell r="O140" t="str">
            <v>NA</v>
          </cell>
          <cell r="P140">
            <v>4733</v>
          </cell>
          <cell r="Q140">
            <v>0.02</v>
          </cell>
          <cell r="R140">
            <v>95</v>
          </cell>
          <cell r="S140">
            <v>5.0000000000000001E-3</v>
          </cell>
          <cell r="T140">
            <v>24</v>
          </cell>
          <cell r="U140">
            <v>2.5142615677160363E-2</v>
          </cell>
          <cell r="V140">
            <v>119</v>
          </cell>
          <cell r="W140">
            <v>4852</v>
          </cell>
          <cell r="X140">
            <v>4852</v>
          </cell>
          <cell r="Y140">
            <v>119</v>
          </cell>
          <cell r="Z140">
            <v>2.5100000000000001E-2</v>
          </cell>
          <cell r="AA140" t="str">
            <v>0.00%-8.40%</v>
          </cell>
          <cell r="AF140">
            <v>0</v>
          </cell>
          <cell r="AG140">
            <v>4852</v>
          </cell>
          <cell r="AH140">
            <v>119</v>
          </cell>
          <cell r="AI140">
            <v>2.5142615677160363E-2</v>
          </cell>
          <cell r="AJ140">
            <v>13.6</v>
          </cell>
          <cell r="AK140">
            <v>650</v>
          </cell>
          <cell r="AM140">
            <v>688</v>
          </cell>
          <cell r="AN140">
            <v>74475.199999999997</v>
          </cell>
          <cell r="AO140" t="str">
            <v>NA</v>
          </cell>
        </row>
        <row r="141">
          <cell r="B141">
            <v>1013162</v>
          </cell>
          <cell r="C141" t="str">
            <v>吴 永花</v>
          </cell>
          <cell r="D141" t="str">
            <v>Wu Yonghua</v>
          </cell>
          <cell r="E141" t="str">
            <v>Direct Active</v>
          </cell>
          <cell r="F141" t="str">
            <v>OP</v>
          </cell>
          <cell r="G141" t="str">
            <v>FCLCh-PD</v>
          </cell>
          <cell r="H141" t="str">
            <v>FCLCh-VB2</v>
          </cell>
          <cell r="I141" t="str">
            <v>310911</v>
          </cell>
          <cell r="J141">
            <v>42658</v>
          </cell>
          <cell r="K141" t="str">
            <v>Worker</v>
          </cell>
          <cell r="L141" t="str">
            <v>Middle Skilled Worker</v>
          </cell>
          <cell r="M141" t="str">
            <v>BAND A</v>
          </cell>
          <cell r="N141">
            <v>6</v>
          </cell>
          <cell r="O141" t="str">
            <v>NA</v>
          </cell>
          <cell r="P141">
            <v>4660</v>
          </cell>
          <cell r="Q141">
            <v>0.02</v>
          </cell>
          <cell r="R141">
            <v>93</v>
          </cell>
          <cell r="S141">
            <v>5.0000000000000001E-3</v>
          </cell>
          <cell r="T141">
            <v>23</v>
          </cell>
          <cell r="U141">
            <v>2.4892703862660945E-2</v>
          </cell>
          <cell r="V141">
            <v>116</v>
          </cell>
          <cell r="W141">
            <v>4776</v>
          </cell>
          <cell r="X141">
            <v>4776</v>
          </cell>
          <cell r="Y141">
            <v>116</v>
          </cell>
          <cell r="Z141">
            <v>2.4899999999999999E-2</v>
          </cell>
          <cell r="AA141" t="str">
            <v>0.00%-8.40%</v>
          </cell>
          <cell r="AF141">
            <v>0</v>
          </cell>
          <cell r="AG141">
            <v>4776</v>
          </cell>
          <cell r="AH141">
            <v>116</v>
          </cell>
          <cell r="AI141">
            <v>2.4892703862660959E-2</v>
          </cell>
          <cell r="AJ141">
            <v>13.6</v>
          </cell>
          <cell r="AK141">
            <v>650</v>
          </cell>
          <cell r="AM141">
            <v>688</v>
          </cell>
          <cell r="AN141">
            <v>73441.600000000006</v>
          </cell>
          <cell r="AO141" t="str">
            <v>NA</v>
          </cell>
        </row>
        <row r="142">
          <cell r="B142">
            <v>1013239</v>
          </cell>
          <cell r="C142" t="str">
            <v>张 滁州</v>
          </cell>
          <cell r="D142" t="str">
            <v>Zhang Chuzhou</v>
          </cell>
          <cell r="E142" t="str">
            <v>Direct Active</v>
          </cell>
          <cell r="F142" t="str">
            <v>OP</v>
          </cell>
          <cell r="G142" t="str">
            <v>FCLCh-PD</v>
          </cell>
          <cell r="H142" t="str">
            <v>FCLCh-VB2</v>
          </cell>
          <cell r="I142" t="str">
            <v>310911</v>
          </cell>
          <cell r="J142">
            <v>42661</v>
          </cell>
          <cell r="K142" t="str">
            <v>Worker</v>
          </cell>
          <cell r="L142" t="str">
            <v>Heavy Load Worker</v>
          </cell>
          <cell r="M142" t="str">
            <v>BAND A</v>
          </cell>
          <cell r="N142">
            <v>6</v>
          </cell>
          <cell r="O142" t="str">
            <v>NA</v>
          </cell>
          <cell r="P142">
            <v>4572</v>
          </cell>
          <cell r="Q142">
            <v>0.02</v>
          </cell>
          <cell r="R142">
            <v>91</v>
          </cell>
          <cell r="S142">
            <v>5.0000000000000001E-3</v>
          </cell>
          <cell r="T142">
            <v>23</v>
          </cell>
          <cell r="U142">
            <v>2.4934383202099737E-2</v>
          </cell>
          <cell r="V142">
            <v>114</v>
          </cell>
          <cell r="W142">
            <v>4686</v>
          </cell>
          <cell r="X142">
            <v>4686</v>
          </cell>
          <cell r="Y142">
            <v>114</v>
          </cell>
          <cell r="Z142">
            <v>2.4899999999999999E-2</v>
          </cell>
          <cell r="AA142" t="str">
            <v>0.00%-8.40%</v>
          </cell>
          <cell r="AF142">
            <v>0</v>
          </cell>
          <cell r="AG142">
            <v>4686</v>
          </cell>
          <cell r="AH142">
            <v>114</v>
          </cell>
          <cell r="AI142">
            <v>2.4934383202099841E-2</v>
          </cell>
          <cell r="AJ142">
            <v>13.6</v>
          </cell>
          <cell r="AK142">
            <v>650</v>
          </cell>
          <cell r="AM142">
            <v>688</v>
          </cell>
          <cell r="AN142">
            <v>72217.600000000006</v>
          </cell>
          <cell r="AO142" t="str">
            <v>NA</v>
          </cell>
        </row>
        <row r="143">
          <cell r="B143">
            <v>1013289</v>
          </cell>
          <cell r="C143" t="str">
            <v>郑 远莉</v>
          </cell>
          <cell r="D143" t="str">
            <v>Zheng Yuanli</v>
          </cell>
          <cell r="E143" t="str">
            <v>Direct Active</v>
          </cell>
          <cell r="F143" t="str">
            <v>OP</v>
          </cell>
          <cell r="G143" t="str">
            <v>FCLCh-PD</v>
          </cell>
          <cell r="H143" t="str">
            <v>FCLCh-VB2</v>
          </cell>
          <cell r="I143" t="str">
            <v>310911</v>
          </cell>
          <cell r="J143">
            <v>42661</v>
          </cell>
          <cell r="K143" t="str">
            <v>Worker</v>
          </cell>
          <cell r="L143" t="str">
            <v>Production Worker</v>
          </cell>
          <cell r="M143" t="str">
            <v>BAND A</v>
          </cell>
          <cell r="N143">
            <v>6</v>
          </cell>
          <cell r="O143" t="str">
            <v>NA</v>
          </cell>
          <cell r="P143">
            <v>4366</v>
          </cell>
          <cell r="Q143">
            <v>0.02</v>
          </cell>
          <cell r="R143">
            <v>87</v>
          </cell>
          <cell r="S143">
            <v>5.0000000000000001E-3</v>
          </cell>
          <cell r="T143">
            <v>22</v>
          </cell>
          <cell r="U143">
            <v>2.4965643609711406E-2</v>
          </cell>
          <cell r="V143">
            <v>109</v>
          </cell>
          <cell r="W143">
            <v>4475</v>
          </cell>
          <cell r="X143">
            <v>4475</v>
          </cell>
          <cell r="Y143">
            <v>109</v>
          </cell>
          <cell r="Z143">
            <v>2.5000000000000001E-2</v>
          </cell>
          <cell r="AA143" t="str">
            <v>0.00%-8.40%</v>
          </cell>
          <cell r="AF143">
            <v>0</v>
          </cell>
          <cell r="AG143">
            <v>4475</v>
          </cell>
          <cell r="AH143">
            <v>109</v>
          </cell>
          <cell r="AI143">
            <v>2.496564360971143E-2</v>
          </cell>
          <cell r="AJ143">
            <v>13.6</v>
          </cell>
          <cell r="AK143">
            <v>450</v>
          </cell>
          <cell r="AM143">
            <v>688</v>
          </cell>
          <cell r="AN143">
            <v>66948</v>
          </cell>
          <cell r="AO143" t="str">
            <v>NA</v>
          </cell>
        </row>
        <row r="144">
          <cell r="B144">
            <v>1013319</v>
          </cell>
          <cell r="C144" t="str">
            <v>聂 芝钢</v>
          </cell>
          <cell r="D144" t="str">
            <v>Nie Zhigang</v>
          </cell>
          <cell r="E144" t="str">
            <v>Direct Active</v>
          </cell>
          <cell r="F144" t="str">
            <v>OP</v>
          </cell>
          <cell r="G144" t="str">
            <v>FCLCh-PD</v>
          </cell>
          <cell r="H144" t="str">
            <v>FCLCh-VB2</v>
          </cell>
          <cell r="I144" t="str">
            <v>310911</v>
          </cell>
          <cell r="J144">
            <v>42661</v>
          </cell>
          <cell r="K144" t="str">
            <v>Worker</v>
          </cell>
          <cell r="L144" t="str">
            <v>Middle Skilled Worker</v>
          </cell>
          <cell r="M144" t="str">
            <v>BAND A</v>
          </cell>
          <cell r="N144">
            <v>6</v>
          </cell>
          <cell r="O144" t="str">
            <v>NA</v>
          </cell>
          <cell r="P144">
            <v>4114</v>
          </cell>
          <cell r="Q144">
            <v>0.02</v>
          </cell>
          <cell r="R144">
            <v>82</v>
          </cell>
          <cell r="S144">
            <v>5.0000000000000001E-3</v>
          </cell>
          <cell r="T144">
            <v>21</v>
          </cell>
          <cell r="U144">
            <v>2.5036460865337871E-2</v>
          </cell>
          <cell r="V144">
            <v>103</v>
          </cell>
          <cell r="W144">
            <v>4217</v>
          </cell>
          <cell r="X144">
            <v>4166</v>
          </cell>
          <cell r="Y144">
            <v>52</v>
          </cell>
          <cell r="Z144">
            <v>1.26E-2</v>
          </cell>
          <cell r="AA144" t="str">
            <v>0.00%-8.40%</v>
          </cell>
          <cell r="AF144">
            <v>0</v>
          </cell>
          <cell r="AG144">
            <v>4166</v>
          </cell>
          <cell r="AH144">
            <v>52</v>
          </cell>
          <cell r="AI144">
            <v>1.2639766650461848E-2</v>
          </cell>
          <cell r="AJ144">
            <v>13.6</v>
          </cell>
          <cell r="AK144">
            <v>650</v>
          </cell>
          <cell r="AM144">
            <v>688</v>
          </cell>
          <cell r="AN144">
            <v>65145.599999999999</v>
          </cell>
          <cell r="AO144" t="str">
            <v>NA</v>
          </cell>
          <cell r="AQ144" t="str">
            <v>仅能从事单一工序</v>
          </cell>
        </row>
        <row r="145">
          <cell r="B145">
            <v>1013538</v>
          </cell>
          <cell r="C145" t="str">
            <v>梁 子轩</v>
          </cell>
          <cell r="D145" t="str">
            <v>Liang Zixuan</v>
          </cell>
          <cell r="E145" t="str">
            <v>Direct Active</v>
          </cell>
          <cell r="F145" t="str">
            <v>OP</v>
          </cell>
          <cell r="G145" t="str">
            <v>FCLCh-PD</v>
          </cell>
          <cell r="H145" t="str">
            <v>FCLCh-VB2</v>
          </cell>
          <cell r="I145" t="str">
            <v>310911</v>
          </cell>
          <cell r="J145">
            <v>42678</v>
          </cell>
          <cell r="K145" t="str">
            <v>Worker</v>
          </cell>
          <cell r="L145" t="str">
            <v>Production Worker</v>
          </cell>
          <cell r="M145" t="str">
            <v>BAND A</v>
          </cell>
          <cell r="N145">
            <v>6</v>
          </cell>
          <cell r="O145" t="str">
            <v>NA</v>
          </cell>
          <cell r="P145">
            <v>4326</v>
          </cell>
          <cell r="Q145">
            <v>0.02</v>
          </cell>
          <cell r="R145">
            <v>87</v>
          </cell>
          <cell r="S145">
            <v>5.0000000000000001E-3</v>
          </cell>
          <cell r="T145">
            <v>22</v>
          </cell>
          <cell r="U145">
            <v>2.5196486361534907E-2</v>
          </cell>
          <cell r="V145">
            <v>109</v>
          </cell>
          <cell r="W145">
            <v>4435</v>
          </cell>
          <cell r="X145">
            <v>4326</v>
          </cell>
          <cell r="Y145">
            <v>0</v>
          </cell>
          <cell r="Z145">
            <v>0</v>
          </cell>
          <cell r="AA145" t="str">
            <v>0.00%-8.40%</v>
          </cell>
          <cell r="AF145">
            <v>0</v>
          </cell>
          <cell r="AG145">
            <v>4326</v>
          </cell>
          <cell r="AH145">
            <v>0</v>
          </cell>
          <cell r="AI145">
            <v>0</v>
          </cell>
          <cell r="AJ145">
            <v>13.6</v>
          </cell>
          <cell r="AK145">
            <v>450</v>
          </cell>
          <cell r="AM145">
            <v>688</v>
          </cell>
          <cell r="AN145">
            <v>64921.599999999999</v>
          </cell>
          <cell r="AO145" t="str">
            <v>NA</v>
          </cell>
          <cell r="AQ145" t="str">
            <v>病假时间 19.76%</v>
          </cell>
        </row>
        <row r="146">
          <cell r="B146">
            <v>1013554</v>
          </cell>
          <cell r="C146" t="str">
            <v>张 青</v>
          </cell>
          <cell r="D146" t="str">
            <v>Zhang Qing</v>
          </cell>
          <cell r="E146" t="str">
            <v>Direct Active</v>
          </cell>
          <cell r="F146" t="str">
            <v>OP</v>
          </cell>
          <cell r="G146" t="str">
            <v>FCLCh-PD</v>
          </cell>
          <cell r="H146" t="str">
            <v>FCLCh-VB2</v>
          </cell>
          <cell r="I146" t="str">
            <v>310911</v>
          </cell>
          <cell r="J146">
            <v>42678</v>
          </cell>
          <cell r="K146" t="str">
            <v>Worker</v>
          </cell>
          <cell r="L146" t="str">
            <v>Production Worker</v>
          </cell>
          <cell r="M146" t="str">
            <v>BAND A</v>
          </cell>
          <cell r="N146">
            <v>6</v>
          </cell>
          <cell r="O146" t="str">
            <v>NA</v>
          </cell>
          <cell r="P146">
            <v>4290</v>
          </cell>
          <cell r="Q146">
            <v>0.02</v>
          </cell>
          <cell r="R146">
            <v>86</v>
          </cell>
          <cell r="S146">
            <v>5.0000000000000001E-3</v>
          </cell>
          <cell r="T146">
            <v>21</v>
          </cell>
          <cell r="U146">
            <v>2.4941724941724943E-2</v>
          </cell>
          <cell r="V146">
            <v>107</v>
          </cell>
          <cell r="W146">
            <v>4397</v>
          </cell>
          <cell r="X146">
            <v>4440</v>
          </cell>
          <cell r="Y146">
            <v>150</v>
          </cell>
          <cell r="Z146">
            <v>3.5000000000000003E-2</v>
          </cell>
          <cell r="AA146" t="str">
            <v>0.00%-8.40%</v>
          </cell>
          <cell r="AF146">
            <v>0</v>
          </cell>
          <cell r="AG146">
            <v>4440</v>
          </cell>
          <cell r="AH146">
            <v>150</v>
          </cell>
          <cell r="AI146">
            <v>3.4965034965035002E-2</v>
          </cell>
          <cell r="AJ146">
            <v>13.6</v>
          </cell>
          <cell r="AK146">
            <v>450</v>
          </cell>
          <cell r="AM146">
            <v>688</v>
          </cell>
          <cell r="AN146">
            <v>66472</v>
          </cell>
          <cell r="AO146" t="str">
            <v>NA</v>
          </cell>
        </row>
        <row r="147">
          <cell r="B147">
            <v>1013774</v>
          </cell>
          <cell r="C147" t="str">
            <v>范 升海</v>
          </cell>
          <cell r="D147" t="str">
            <v>Fan Shenghai</v>
          </cell>
          <cell r="E147" t="str">
            <v>Direct Active</v>
          </cell>
          <cell r="F147" t="str">
            <v>OP</v>
          </cell>
          <cell r="G147" t="str">
            <v>FCLCh-PD</v>
          </cell>
          <cell r="H147" t="str">
            <v>FCLCh-VB2</v>
          </cell>
          <cell r="I147" t="str">
            <v>310911</v>
          </cell>
          <cell r="J147">
            <v>42691</v>
          </cell>
          <cell r="K147" t="str">
            <v>Worker</v>
          </cell>
          <cell r="L147" t="str">
            <v>Heavy Load Worker</v>
          </cell>
          <cell r="M147" t="str">
            <v>BAND A</v>
          </cell>
          <cell r="N147">
            <v>6</v>
          </cell>
          <cell r="O147" t="str">
            <v>NA</v>
          </cell>
          <cell r="P147">
            <v>4468</v>
          </cell>
          <cell r="Q147">
            <v>0.02</v>
          </cell>
          <cell r="R147">
            <v>89</v>
          </cell>
          <cell r="S147">
            <v>5.0000000000000001E-3</v>
          </cell>
          <cell r="T147">
            <v>22</v>
          </cell>
          <cell r="U147">
            <v>2.4843330349149508E-2</v>
          </cell>
          <cell r="V147">
            <v>111</v>
          </cell>
          <cell r="W147">
            <v>4579</v>
          </cell>
          <cell r="X147">
            <v>4579</v>
          </cell>
          <cell r="Y147">
            <v>111</v>
          </cell>
          <cell r="Z147">
            <v>2.4799999999999999E-2</v>
          </cell>
          <cell r="AA147" t="str">
            <v>0.00%-8.40%</v>
          </cell>
          <cell r="AF147">
            <v>0</v>
          </cell>
          <cell r="AG147">
            <v>4579</v>
          </cell>
          <cell r="AH147">
            <v>111</v>
          </cell>
          <cell r="AI147">
            <v>2.4843330349149539E-2</v>
          </cell>
          <cell r="AJ147">
            <v>13.6</v>
          </cell>
          <cell r="AK147">
            <v>650</v>
          </cell>
          <cell r="AM147">
            <v>688</v>
          </cell>
          <cell r="AN147">
            <v>70762.399999999994</v>
          </cell>
          <cell r="AO147" t="str">
            <v>NA</v>
          </cell>
        </row>
        <row r="148">
          <cell r="B148">
            <v>1013831</v>
          </cell>
          <cell r="C148" t="str">
            <v>梁 家斌</v>
          </cell>
          <cell r="D148" t="str">
            <v>Liang Jiabin</v>
          </cell>
          <cell r="E148" t="str">
            <v>Direct Active</v>
          </cell>
          <cell r="F148" t="str">
            <v>OP</v>
          </cell>
          <cell r="G148" t="str">
            <v>FCLCh-PD</v>
          </cell>
          <cell r="H148" t="str">
            <v>FCLCh-VB2</v>
          </cell>
          <cell r="I148" t="str">
            <v>310911</v>
          </cell>
          <cell r="J148">
            <v>42696</v>
          </cell>
          <cell r="K148" t="str">
            <v>Worker</v>
          </cell>
          <cell r="L148" t="str">
            <v>Production Worker</v>
          </cell>
          <cell r="M148" t="str">
            <v>BAND A</v>
          </cell>
          <cell r="N148">
            <v>6</v>
          </cell>
          <cell r="O148" t="str">
            <v>NA</v>
          </cell>
          <cell r="P148">
            <v>4404</v>
          </cell>
          <cell r="Q148">
            <v>0.02</v>
          </cell>
          <cell r="R148">
            <v>88</v>
          </cell>
          <cell r="S148">
            <v>5.0000000000000001E-3</v>
          </cell>
          <cell r="T148">
            <v>22</v>
          </cell>
          <cell r="U148">
            <v>2.4977293369663943E-2</v>
          </cell>
          <cell r="V148">
            <v>110</v>
          </cell>
          <cell r="W148">
            <v>4514</v>
          </cell>
          <cell r="X148">
            <v>4514</v>
          </cell>
          <cell r="Y148">
            <v>110</v>
          </cell>
          <cell r="Z148">
            <v>2.5000000000000001E-2</v>
          </cell>
          <cell r="AA148" t="str">
            <v>0.00%-8.40%</v>
          </cell>
          <cell r="AF148">
            <v>0</v>
          </cell>
          <cell r="AG148">
            <v>4514</v>
          </cell>
          <cell r="AH148">
            <v>110</v>
          </cell>
          <cell r="AI148">
            <v>2.4977293369663922E-2</v>
          </cell>
          <cell r="AJ148">
            <v>13.6</v>
          </cell>
          <cell r="AK148">
            <v>450</v>
          </cell>
          <cell r="AM148">
            <v>688</v>
          </cell>
          <cell r="AN148">
            <v>67478.399999999994</v>
          </cell>
          <cell r="AO148" t="str">
            <v>NA</v>
          </cell>
        </row>
        <row r="149">
          <cell r="B149">
            <v>1014066</v>
          </cell>
          <cell r="C149" t="str">
            <v>汪 正芳</v>
          </cell>
          <cell r="D149" t="str">
            <v>Wang Zhengfang</v>
          </cell>
          <cell r="E149" t="str">
            <v>Direct Active</v>
          </cell>
          <cell r="F149" t="str">
            <v>OP</v>
          </cell>
          <cell r="G149" t="str">
            <v>FCLCh-PD</v>
          </cell>
          <cell r="H149" t="str">
            <v>FCLCh-VB2</v>
          </cell>
          <cell r="I149" t="str">
            <v>310911</v>
          </cell>
          <cell r="J149">
            <v>42726</v>
          </cell>
          <cell r="K149" t="str">
            <v>Worker</v>
          </cell>
          <cell r="L149" t="str">
            <v>Production Worker</v>
          </cell>
          <cell r="M149" t="str">
            <v>BAND A</v>
          </cell>
          <cell r="N149">
            <v>6</v>
          </cell>
          <cell r="O149" t="str">
            <v>NA</v>
          </cell>
          <cell r="P149">
            <v>4268</v>
          </cell>
          <cell r="Q149">
            <v>0.02</v>
          </cell>
          <cell r="R149">
            <v>85</v>
          </cell>
          <cell r="S149">
            <v>5.0000000000000001E-3</v>
          </cell>
          <cell r="T149">
            <v>21</v>
          </cell>
          <cell r="U149">
            <v>2.4835988753514528E-2</v>
          </cell>
          <cell r="V149">
            <v>106</v>
          </cell>
          <cell r="W149">
            <v>4374</v>
          </cell>
          <cell r="X149">
            <v>4268</v>
          </cell>
          <cell r="Y149">
            <v>0</v>
          </cell>
          <cell r="Z149">
            <v>0</v>
          </cell>
          <cell r="AA149" t="str">
            <v>0.00%-8.40%</v>
          </cell>
          <cell r="AF149">
            <v>0</v>
          </cell>
          <cell r="AG149">
            <v>4268</v>
          </cell>
          <cell r="AH149">
            <v>0</v>
          </cell>
          <cell r="AI149">
            <v>0</v>
          </cell>
          <cell r="AJ149">
            <v>13.6</v>
          </cell>
          <cell r="AK149">
            <v>450</v>
          </cell>
          <cell r="AM149">
            <v>688</v>
          </cell>
          <cell r="AN149">
            <v>64132.799999999996</v>
          </cell>
          <cell r="AO149" t="str">
            <v>NA</v>
          </cell>
          <cell r="AQ149" t="str">
            <v>仅能从事单一/简单工序，工作责任心不强</v>
          </cell>
        </row>
        <row r="150">
          <cell r="B150">
            <v>1014111</v>
          </cell>
          <cell r="C150" t="str">
            <v>王 启芳</v>
          </cell>
          <cell r="D150" t="str">
            <v>Wang Qifang</v>
          </cell>
          <cell r="E150" t="str">
            <v>Direct Active</v>
          </cell>
          <cell r="F150" t="str">
            <v>OP</v>
          </cell>
          <cell r="G150" t="str">
            <v>FCLCh-PD</v>
          </cell>
          <cell r="H150" t="str">
            <v>FCLCh-VB2</v>
          </cell>
          <cell r="I150" t="str">
            <v>310911</v>
          </cell>
          <cell r="J150">
            <v>42738</v>
          </cell>
          <cell r="K150" t="str">
            <v>Worker</v>
          </cell>
          <cell r="L150" t="str">
            <v>Production Worker</v>
          </cell>
          <cell r="M150" t="str">
            <v>BAND A</v>
          </cell>
          <cell r="N150">
            <v>6</v>
          </cell>
          <cell r="O150" t="str">
            <v>NA</v>
          </cell>
          <cell r="P150">
            <v>4550</v>
          </cell>
          <cell r="Q150">
            <v>0.02</v>
          </cell>
          <cell r="R150">
            <v>91</v>
          </cell>
          <cell r="S150">
            <v>5.0000000000000001E-3</v>
          </cell>
          <cell r="T150">
            <v>23</v>
          </cell>
          <cell r="U150">
            <v>2.5054945054945054E-2</v>
          </cell>
          <cell r="V150">
            <v>114</v>
          </cell>
          <cell r="W150">
            <v>4664</v>
          </cell>
          <cell r="X150">
            <v>4709</v>
          </cell>
          <cell r="Y150">
            <v>159</v>
          </cell>
          <cell r="Z150">
            <v>3.49E-2</v>
          </cell>
          <cell r="AA150" t="str">
            <v>0.00%-8.40%</v>
          </cell>
          <cell r="AF150">
            <v>0</v>
          </cell>
          <cell r="AG150">
            <v>4709</v>
          </cell>
          <cell r="AH150">
            <v>159</v>
          </cell>
          <cell r="AI150">
            <v>3.4945054945054954E-2</v>
          </cell>
          <cell r="AJ150">
            <v>13.6</v>
          </cell>
          <cell r="AK150">
            <v>450</v>
          </cell>
          <cell r="AM150">
            <v>688</v>
          </cell>
          <cell r="AN150">
            <v>70130.399999999994</v>
          </cell>
          <cell r="AO150" t="str">
            <v>NA</v>
          </cell>
        </row>
        <row r="151">
          <cell r="B151">
            <v>1014286</v>
          </cell>
          <cell r="C151" t="str">
            <v>刘 巧利</v>
          </cell>
          <cell r="D151" t="str">
            <v>Liu Qiaoli</v>
          </cell>
          <cell r="E151" t="str">
            <v>Direct Active</v>
          </cell>
          <cell r="F151" t="str">
            <v>OP</v>
          </cell>
          <cell r="G151" t="str">
            <v>FCLCh-PD</v>
          </cell>
          <cell r="H151" t="str">
            <v>FCLCh-VB2</v>
          </cell>
          <cell r="I151" t="str">
            <v>310911</v>
          </cell>
          <cell r="J151">
            <v>42781</v>
          </cell>
          <cell r="K151" t="str">
            <v>Worker</v>
          </cell>
          <cell r="L151" t="str">
            <v>Middle Skilled Worker</v>
          </cell>
          <cell r="M151" t="str">
            <v>BAND A</v>
          </cell>
          <cell r="N151">
            <v>6</v>
          </cell>
          <cell r="O151" t="str">
            <v>NA</v>
          </cell>
          <cell r="P151">
            <v>4604</v>
          </cell>
          <cell r="Q151">
            <v>0.02</v>
          </cell>
          <cell r="R151">
            <v>92</v>
          </cell>
          <cell r="S151">
            <v>5.0000000000000001E-3</v>
          </cell>
          <cell r="T151">
            <v>23</v>
          </cell>
          <cell r="U151">
            <v>2.4978279756733276E-2</v>
          </cell>
          <cell r="V151">
            <v>115</v>
          </cell>
          <cell r="W151">
            <v>4719</v>
          </cell>
          <cell r="X151">
            <v>4719</v>
          </cell>
          <cell r="Y151">
            <v>115</v>
          </cell>
          <cell r="Z151">
            <v>2.5000000000000001E-2</v>
          </cell>
          <cell r="AA151" t="str">
            <v>0.00%-8.40%</v>
          </cell>
          <cell r="AF151">
            <v>0</v>
          </cell>
          <cell r="AG151">
            <v>4719</v>
          </cell>
          <cell r="AH151">
            <v>115</v>
          </cell>
          <cell r="AI151">
            <v>2.4978279756733279E-2</v>
          </cell>
          <cell r="AJ151">
            <v>13.6</v>
          </cell>
          <cell r="AK151">
            <v>650</v>
          </cell>
          <cell r="AM151">
            <v>688</v>
          </cell>
          <cell r="AN151">
            <v>72666.399999999994</v>
          </cell>
          <cell r="AO151" t="str">
            <v>NA</v>
          </cell>
        </row>
        <row r="152">
          <cell r="B152">
            <v>1014387</v>
          </cell>
          <cell r="C152" t="str">
            <v>韩 秀云</v>
          </cell>
          <cell r="D152" t="str">
            <v>Han Xiuyun</v>
          </cell>
          <cell r="E152" t="str">
            <v>Direct Active</v>
          </cell>
          <cell r="F152" t="str">
            <v>OP</v>
          </cell>
          <cell r="G152" t="str">
            <v>FCLCh-PD</v>
          </cell>
          <cell r="H152" t="str">
            <v>FCLCh-VB2</v>
          </cell>
          <cell r="I152" t="str">
            <v>310911</v>
          </cell>
          <cell r="J152">
            <v>42787</v>
          </cell>
          <cell r="K152" t="str">
            <v>Worker</v>
          </cell>
          <cell r="L152" t="str">
            <v>Production Worker</v>
          </cell>
          <cell r="M152" t="str">
            <v>BAND A</v>
          </cell>
          <cell r="N152">
            <v>6</v>
          </cell>
          <cell r="O152" t="str">
            <v>NA</v>
          </cell>
          <cell r="P152">
            <v>4219</v>
          </cell>
          <cell r="Q152">
            <v>0.02</v>
          </cell>
          <cell r="R152">
            <v>84</v>
          </cell>
          <cell r="S152">
            <v>5.0000000000000001E-3</v>
          </cell>
          <cell r="T152">
            <v>21</v>
          </cell>
          <cell r="U152">
            <v>2.4887414079165678E-2</v>
          </cell>
          <cell r="V152">
            <v>105</v>
          </cell>
          <cell r="W152">
            <v>4324</v>
          </cell>
          <cell r="X152">
            <v>4324</v>
          </cell>
          <cell r="Y152">
            <v>105</v>
          </cell>
          <cell r="Z152">
            <v>2.4899999999999999E-2</v>
          </cell>
          <cell r="AA152" t="str">
            <v>0.00%-8.40%</v>
          </cell>
          <cell r="AF152">
            <v>0</v>
          </cell>
          <cell r="AG152">
            <v>4324</v>
          </cell>
          <cell r="AH152">
            <v>105</v>
          </cell>
          <cell r="AI152">
            <v>2.4887414079165726E-2</v>
          </cell>
          <cell r="AJ152">
            <v>13.6</v>
          </cell>
          <cell r="AK152">
            <v>450</v>
          </cell>
          <cell r="AM152">
            <v>688</v>
          </cell>
          <cell r="AN152">
            <v>64894.400000000001</v>
          </cell>
          <cell r="AO152" t="str">
            <v>NA</v>
          </cell>
        </row>
        <row r="153">
          <cell r="B153">
            <v>1014621</v>
          </cell>
          <cell r="C153" t="str">
            <v>杜 庆标</v>
          </cell>
          <cell r="D153" t="str">
            <v>Du Qingbiao</v>
          </cell>
          <cell r="E153" t="str">
            <v>Direct Active</v>
          </cell>
          <cell r="F153" t="str">
            <v>OP</v>
          </cell>
          <cell r="G153" t="str">
            <v>FCLCh-PD</v>
          </cell>
          <cell r="H153" t="str">
            <v>FCLCh-VB2</v>
          </cell>
          <cell r="I153" t="str">
            <v>310911</v>
          </cell>
          <cell r="J153">
            <v>42796</v>
          </cell>
          <cell r="K153" t="str">
            <v>Worker</v>
          </cell>
          <cell r="L153" t="str">
            <v>Middle Skilled Worker</v>
          </cell>
          <cell r="M153" t="str">
            <v>BAND A</v>
          </cell>
          <cell r="N153">
            <v>6</v>
          </cell>
          <cell r="O153" t="str">
            <v>NA</v>
          </cell>
          <cell r="P153">
            <v>4360</v>
          </cell>
          <cell r="Q153">
            <v>0.02</v>
          </cell>
          <cell r="R153">
            <v>87</v>
          </cell>
          <cell r="S153">
            <v>5.0000000000000001E-3</v>
          </cell>
          <cell r="T153">
            <v>22</v>
          </cell>
          <cell r="U153">
            <v>2.5000000000000001E-2</v>
          </cell>
          <cell r="V153">
            <v>109</v>
          </cell>
          <cell r="W153">
            <v>4469</v>
          </cell>
          <cell r="X153">
            <v>4469</v>
          </cell>
          <cell r="Y153">
            <v>109</v>
          </cell>
          <cell r="Z153">
            <v>2.5000000000000001E-2</v>
          </cell>
          <cell r="AA153" t="str">
            <v>0.00%-8.40%</v>
          </cell>
          <cell r="AF153">
            <v>0</v>
          </cell>
          <cell r="AG153">
            <v>4469</v>
          </cell>
          <cell r="AH153">
            <v>109</v>
          </cell>
          <cell r="AI153">
            <v>2.4999999999999911E-2</v>
          </cell>
          <cell r="AJ153">
            <v>13.6</v>
          </cell>
          <cell r="AK153">
            <v>650</v>
          </cell>
          <cell r="AM153">
            <v>688</v>
          </cell>
          <cell r="AN153">
            <v>69266.399999999994</v>
          </cell>
          <cell r="AO153" t="str">
            <v>NA</v>
          </cell>
        </row>
        <row r="154">
          <cell r="B154">
            <v>1015201</v>
          </cell>
          <cell r="C154" t="str">
            <v>陈 建娟</v>
          </cell>
          <cell r="D154" t="str">
            <v>Chen Jianjuan</v>
          </cell>
          <cell r="E154" t="str">
            <v>Direct Active</v>
          </cell>
          <cell r="F154" t="str">
            <v>OP</v>
          </cell>
          <cell r="G154" t="str">
            <v>FCLCh-PD</v>
          </cell>
          <cell r="H154" t="str">
            <v>FCLCh-VB2</v>
          </cell>
          <cell r="I154" t="str">
            <v>310911</v>
          </cell>
          <cell r="J154">
            <v>42854</v>
          </cell>
          <cell r="K154" t="str">
            <v>Worker</v>
          </cell>
          <cell r="L154" t="str">
            <v>Production Worker</v>
          </cell>
          <cell r="M154" t="str">
            <v>BAND A</v>
          </cell>
          <cell r="N154">
            <v>6</v>
          </cell>
          <cell r="O154" t="str">
            <v>NA</v>
          </cell>
          <cell r="P154">
            <v>4363</v>
          </cell>
          <cell r="Q154">
            <v>0.02</v>
          </cell>
          <cell r="R154">
            <v>87</v>
          </cell>
          <cell r="S154">
            <v>5.0000000000000001E-3</v>
          </cell>
          <cell r="T154">
            <v>22</v>
          </cell>
          <cell r="U154">
            <v>2.4982809993123998E-2</v>
          </cell>
          <cell r="V154">
            <v>109</v>
          </cell>
          <cell r="W154">
            <v>4472</v>
          </cell>
          <cell r="X154">
            <v>4537</v>
          </cell>
          <cell r="Y154">
            <v>174</v>
          </cell>
          <cell r="Z154">
            <v>3.9899999999999998E-2</v>
          </cell>
          <cell r="AA154" t="str">
            <v>0.00%-8.40%</v>
          </cell>
          <cell r="AF154">
            <v>0</v>
          </cell>
          <cell r="AG154">
            <v>4537</v>
          </cell>
          <cell r="AH154">
            <v>174</v>
          </cell>
          <cell r="AI154">
            <v>3.9880815952326287E-2</v>
          </cell>
          <cell r="AJ154">
            <v>13.6</v>
          </cell>
          <cell r="AK154">
            <v>450</v>
          </cell>
          <cell r="AM154">
            <v>688</v>
          </cell>
          <cell r="AN154">
            <v>67791.199999999997</v>
          </cell>
          <cell r="AO154" t="str">
            <v>NA</v>
          </cell>
          <cell r="AQ154" t="str">
            <v>工作责任心强</v>
          </cell>
        </row>
        <row r="155">
          <cell r="B155">
            <v>1015452</v>
          </cell>
          <cell r="C155" t="str">
            <v>林 文俊</v>
          </cell>
          <cell r="D155" t="str">
            <v>Lin Wenjun</v>
          </cell>
          <cell r="E155" t="str">
            <v>Direct Active</v>
          </cell>
          <cell r="F155" t="str">
            <v>OP</v>
          </cell>
          <cell r="G155" t="str">
            <v>FCLCh-PD</v>
          </cell>
          <cell r="H155" t="str">
            <v>FCLCh-VB2</v>
          </cell>
          <cell r="I155" t="str">
            <v>310911</v>
          </cell>
          <cell r="J155">
            <v>42892</v>
          </cell>
          <cell r="K155" t="str">
            <v>Worker</v>
          </cell>
          <cell r="L155" t="str">
            <v>Production Worker</v>
          </cell>
          <cell r="M155" t="str">
            <v>BAND A</v>
          </cell>
          <cell r="N155">
            <v>6</v>
          </cell>
          <cell r="O155" t="str">
            <v>NA</v>
          </cell>
          <cell r="P155">
            <v>4409</v>
          </cell>
          <cell r="Q155">
            <v>0.02</v>
          </cell>
          <cell r="R155">
            <v>88</v>
          </cell>
          <cell r="S155">
            <v>5.0000000000000001E-3</v>
          </cell>
          <cell r="T155">
            <v>22</v>
          </cell>
          <cell r="U155">
            <v>2.4948968019959175E-2</v>
          </cell>
          <cell r="V155">
            <v>110</v>
          </cell>
          <cell r="W155">
            <v>4519</v>
          </cell>
          <cell r="X155">
            <v>4519</v>
          </cell>
          <cell r="Y155">
            <v>110</v>
          </cell>
          <cell r="Z155">
            <v>2.4899999999999999E-2</v>
          </cell>
          <cell r="AA155" t="str">
            <v>0.00%-8.40%</v>
          </cell>
          <cell r="AF155">
            <v>0</v>
          </cell>
          <cell r="AG155">
            <v>4519</v>
          </cell>
          <cell r="AH155">
            <v>110</v>
          </cell>
          <cell r="AI155">
            <v>2.4948968019959272E-2</v>
          </cell>
          <cell r="AJ155">
            <v>13.6</v>
          </cell>
          <cell r="AK155">
            <v>450</v>
          </cell>
          <cell r="AM155">
            <v>688</v>
          </cell>
          <cell r="AN155">
            <v>67546.399999999994</v>
          </cell>
          <cell r="AO155" t="str">
            <v>NA</v>
          </cell>
        </row>
        <row r="156">
          <cell r="B156">
            <v>1015535</v>
          </cell>
          <cell r="C156" t="str">
            <v>王 小妹</v>
          </cell>
          <cell r="D156" t="str">
            <v>Wang Xiaomei</v>
          </cell>
          <cell r="E156" t="str">
            <v>Direct Active</v>
          </cell>
          <cell r="F156" t="str">
            <v>OP</v>
          </cell>
          <cell r="G156" t="str">
            <v>FCLCh-PD</v>
          </cell>
          <cell r="H156" t="str">
            <v>FCLCh-VB2</v>
          </cell>
          <cell r="I156" t="str">
            <v>310911</v>
          </cell>
          <cell r="J156">
            <v>42896</v>
          </cell>
          <cell r="K156" t="str">
            <v>Worker</v>
          </cell>
          <cell r="L156" t="str">
            <v>High Skilled Worker</v>
          </cell>
          <cell r="M156" t="str">
            <v>BAND A</v>
          </cell>
          <cell r="N156">
            <v>6</v>
          </cell>
          <cell r="O156" t="str">
            <v>NA</v>
          </cell>
          <cell r="P156">
            <v>4548</v>
          </cell>
          <cell r="Q156">
            <v>0.02</v>
          </cell>
          <cell r="R156">
            <v>91</v>
          </cell>
          <cell r="S156">
            <v>5.0000000000000001E-3</v>
          </cell>
          <cell r="T156">
            <v>23</v>
          </cell>
          <cell r="U156">
            <v>2.5065963060686015E-2</v>
          </cell>
          <cell r="V156">
            <v>114</v>
          </cell>
          <cell r="W156">
            <v>4662</v>
          </cell>
          <cell r="X156">
            <v>4662</v>
          </cell>
          <cell r="Y156">
            <v>114</v>
          </cell>
          <cell r="Z156">
            <v>2.5100000000000001E-2</v>
          </cell>
          <cell r="AA156" t="str">
            <v>0.00%-8.40%</v>
          </cell>
          <cell r="AF156">
            <v>0</v>
          </cell>
          <cell r="AG156">
            <v>4662</v>
          </cell>
          <cell r="AH156">
            <v>114</v>
          </cell>
          <cell r="AI156">
            <v>2.5065963060685981E-2</v>
          </cell>
          <cell r="AJ156">
            <v>13.6</v>
          </cell>
          <cell r="AK156">
            <v>750</v>
          </cell>
          <cell r="AM156">
            <v>688</v>
          </cell>
          <cell r="AN156">
            <v>73091.199999999997</v>
          </cell>
          <cell r="AO156" t="str">
            <v>NA</v>
          </cell>
        </row>
        <row r="157">
          <cell r="B157">
            <v>1015772</v>
          </cell>
          <cell r="C157" t="str">
            <v>刘 兴萍</v>
          </cell>
          <cell r="D157" t="str">
            <v>Liu Xingping</v>
          </cell>
          <cell r="E157" t="str">
            <v>Direct Active</v>
          </cell>
          <cell r="F157" t="str">
            <v>OP</v>
          </cell>
          <cell r="G157" t="str">
            <v>FCLCh-PD</v>
          </cell>
          <cell r="H157" t="str">
            <v>FCLCh-VB2</v>
          </cell>
          <cell r="I157" t="str">
            <v>310911</v>
          </cell>
          <cell r="J157">
            <v>42924</v>
          </cell>
          <cell r="K157" t="str">
            <v>Worker</v>
          </cell>
          <cell r="L157" t="str">
            <v>Production Worker</v>
          </cell>
          <cell r="M157" t="str">
            <v>BAND A</v>
          </cell>
          <cell r="N157">
            <v>6</v>
          </cell>
          <cell r="O157" t="str">
            <v>NA</v>
          </cell>
          <cell r="P157">
            <v>4475</v>
          </cell>
          <cell r="Q157">
            <v>0.02</v>
          </cell>
          <cell r="R157">
            <v>90</v>
          </cell>
          <cell r="S157">
            <v>5.0000000000000001E-3</v>
          </cell>
          <cell r="T157">
            <v>22</v>
          </cell>
          <cell r="U157">
            <v>2.5027932960893853E-2</v>
          </cell>
          <cell r="V157">
            <v>112</v>
          </cell>
          <cell r="W157">
            <v>4587</v>
          </cell>
          <cell r="X157">
            <v>4587</v>
          </cell>
          <cell r="Y157">
            <v>112</v>
          </cell>
          <cell r="Z157">
            <v>2.5000000000000001E-2</v>
          </cell>
          <cell r="AA157" t="str">
            <v>0.00%-8.40%</v>
          </cell>
          <cell r="AF157">
            <v>0</v>
          </cell>
          <cell r="AG157">
            <v>4587</v>
          </cell>
          <cell r="AH157">
            <v>112</v>
          </cell>
          <cell r="AI157">
            <v>2.5027932960893784E-2</v>
          </cell>
          <cell r="AJ157">
            <v>13.6</v>
          </cell>
          <cell r="AK157">
            <v>450</v>
          </cell>
          <cell r="AM157">
            <v>688</v>
          </cell>
          <cell r="AN157">
            <v>68471.199999999997</v>
          </cell>
          <cell r="AO157" t="str">
            <v>NA</v>
          </cell>
        </row>
        <row r="158">
          <cell r="B158">
            <v>1015797</v>
          </cell>
          <cell r="C158" t="str">
            <v>金 松</v>
          </cell>
          <cell r="D158" t="str">
            <v>Jin Song</v>
          </cell>
          <cell r="E158" t="str">
            <v>Direct Active</v>
          </cell>
          <cell r="F158" t="str">
            <v>OP</v>
          </cell>
          <cell r="G158" t="str">
            <v>FCLCh-PD</v>
          </cell>
          <cell r="H158" t="str">
            <v>FCLCh-VB2</v>
          </cell>
          <cell r="I158" t="str">
            <v>310911</v>
          </cell>
          <cell r="J158">
            <v>42927</v>
          </cell>
          <cell r="K158" t="str">
            <v>Worker</v>
          </cell>
          <cell r="L158" t="str">
            <v>Production Worker</v>
          </cell>
          <cell r="M158" t="str">
            <v>BAND A</v>
          </cell>
          <cell r="N158">
            <v>6</v>
          </cell>
          <cell r="O158" t="str">
            <v>NA</v>
          </cell>
          <cell r="P158">
            <v>4283</v>
          </cell>
          <cell r="Q158">
            <v>0.02</v>
          </cell>
          <cell r="R158">
            <v>86</v>
          </cell>
          <cell r="S158">
            <v>5.0000000000000001E-3</v>
          </cell>
          <cell r="T158">
            <v>21</v>
          </cell>
          <cell r="U158">
            <v>2.4982488909642775E-2</v>
          </cell>
          <cell r="V158">
            <v>107</v>
          </cell>
          <cell r="W158">
            <v>4390</v>
          </cell>
          <cell r="X158">
            <v>4283</v>
          </cell>
          <cell r="Y158">
            <v>0</v>
          </cell>
          <cell r="Z158">
            <v>0</v>
          </cell>
          <cell r="AA158" t="str">
            <v>0.00%-8.40%</v>
          </cell>
          <cell r="AF158">
            <v>0</v>
          </cell>
          <cell r="AG158">
            <v>4283</v>
          </cell>
          <cell r="AH158">
            <v>0</v>
          </cell>
          <cell r="AI158">
            <v>0</v>
          </cell>
          <cell r="AJ158">
            <v>13.6</v>
          </cell>
          <cell r="AK158">
            <v>450</v>
          </cell>
          <cell r="AM158">
            <v>688</v>
          </cell>
          <cell r="AN158">
            <v>64336.799999999996</v>
          </cell>
          <cell r="AO158" t="str">
            <v>NA</v>
          </cell>
          <cell r="AQ158" t="str">
            <v>仅能从事单一/简单工序，工作责任心不强</v>
          </cell>
        </row>
        <row r="159">
          <cell r="B159">
            <v>1015798</v>
          </cell>
          <cell r="C159" t="str">
            <v>陈 义秀</v>
          </cell>
          <cell r="D159" t="str">
            <v>Chen Yixiu</v>
          </cell>
          <cell r="E159" t="str">
            <v>Direct Active</v>
          </cell>
          <cell r="F159" t="str">
            <v>OP</v>
          </cell>
          <cell r="G159" t="str">
            <v>FCLCh-PD</v>
          </cell>
          <cell r="H159" t="str">
            <v>FCLCh-VB2</v>
          </cell>
          <cell r="I159" t="str">
            <v>310911</v>
          </cell>
          <cell r="J159">
            <v>42927</v>
          </cell>
          <cell r="K159" t="str">
            <v>Worker</v>
          </cell>
          <cell r="L159" t="str">
            <v>Heavy Load Worker</v>
          </cell>
          <cell r="M159" t="str">
            <v>BAND A</v>
          </cell>
          <cell r="N159">
            <v>6</v>
          </cell>
          <cell r="O159" t="str">
            <v>NA</v>
          </cell>
          <cell r="P159">
            <v>4388</v>
          </cell>
          <cell r="Q159">
            <v>0.02</v>
          </cell>
          <cell r="R159">
            <v>88</v>
          </cell>
          <cell r="S159">
            <v>5.0000000000000001E-3</v>
          </cell>
          <cell r="T159">
            <v>22</v>
          </cell>
          <cell r="U159">
            <v>2.5068368277119418E-2</v>
          </cell>
          <cell r="V159">
            <v>110</v>
          </cell>
          <cell r="W159">
            <v>4498</v>
          </cell>
          <cell r="X159">
            <v>4498</v>
          </cell>
          <cell r="Y159">
            <v>110</v>
          </cell>
          <cell r="Z159">
            <v>2.5100000000000001E-2</v>
          </cell>
          <cell r="AA159" t="str">
            <v>0.00%-8.40%</v>
          </cell>
          <cell r="AF159">
            <v>0</v>
          </cell>
          <cell r="AG159">
            <v>4498</v>
          </cell>
          <cell r="AH159">
            <v>110</v>
          </cell>
          <cell r="AI159">
            <v>2.5068368277119335E-2</v>
          </cell>
          <cell r="AJ159">
            <v>13.6</v>
          </cell>
          <cell r="AK159">
            <v>650</v>
          </cell>
          <cell r="AM159">
            <v>688</v>
          </cell>
          <cell r="AN159">
            <v>69660.799999999988</v>
          </cell>
          <cell r="AO159" t="str">
            <v>NA</v>
          </cell>
        </row>
        <row r="160">
          <cell r="B160">
            <v>1015804</v>
          </cell>
          <cell r="C160" t="str">
            <v>肖 元莉</v>
          </cell>
          <cell r="D160" t="str">
            <v>Xiao Yuanli</v>
          </cell>
          <cell r="E160" t="str">
            <v>Direct Active</v>
          </cell>
          <cell r="F160" t="str">
            <v>OP</v>
          </cell>
          <cell r="G160" t="str">
            <v>FCLCh-PD</v>
          </cell>
          <cell r="H160" t="str">
            <v>FCLCh-VB2</v>
          </cell>
          <cell r="I160" t="str">
            <v>310911</v>
          </cell>
          <cell r="J160">
            <v>42927</v>
          </cell>
          <cell r="K160" t="str">
            <v>Worker</v>
          </cell>
          <cell r="L160" t="str">
            <v>Middle Skilled Worker</v>
          </cell>
          <cell r="M160" t="str">
            <v>BAND A</v>
          </cell>
          <cell r="N160">
            <v>6</v>
          </cell>
          <cell r="O160" t="str">
            <v>NA</v>
          </cell>
          <cell r="P160">
            <v>4635</v>
          </cell>
          <cell r="Q160">
            <v>0.02</v>
          </cell>
          <cell r="R160">
            <v>93</v>
          </cell>
          <cell r="S160">
            <v>5.0000000000000001E-3</v>
          </cell>
          <cell r="T160">
            <v>23</v>
          </cell>
          <cell r="U160">
            <v>2.5026968716289105E-2</v>
          </cell>
          <cell r="V160">
            <v>116</v>
          </cell>
          <cell r="W160">
            <v>4751</v>
          </cell>
          <cell r="X160">
            <v>4751</v>
          </cell>
          <cell r="Y160">
            <v>116</v>
          </cell>
          <cell r="Z160">
            <v>2.5000000000000001E-2</v>
          </cell>
          <cell r="AA160" t="str">
            <v>0.00%-8.40%</v>
          </cell>
          <cell r="AF160">
            <v>0</v>
          </cell>
          <cell r="AG160">
            <v>4751</v>
          </cell>
          <cell r="AH160">
            <v>116</v>
          </cell>
          <cell r="AI160">
            <v>2.5026968716289177E-2</v>
          </cell>
          <cell r="AJ160">
            <v>13.6</v>
          </cell>
          <cell r="AK160">
            <v>650</v>
          </cell>
          <cell r="AM160">
            <v>688</v>
          </cell>
          <cell r="AN160">
            <v>73101.600000000006</v>
          </cell>
          <cell r="AO160" t="str">
            <v>NA</v>
          </cell>
        </row>
        <row r="161">
          <cell r="B161">
            <v>1015987</v>
          </cell>
          <cell r="C161" t="str">
            <v>毕 金柱</v>
          </cell>
          <cell r="D161" t="str">
            <v>Bi Jinzhu</v>
          </cell>
          <cell r="E161" t="str">
            <v>Direct Active</v>
          </cell>
          <cell r="F161" t="str">
            <v>OP</v>
          </cell>
          <cell r="G161" t="str">
            <v>FCLCh-PD</v>
          </cell>
          <cell r="H161" t="str">
            <v>FCLCh-VB2</v>
          </cell>
          <cell r="I161" t="str">
            <v>310911</v>
          </cell>
          <cell r="J161">
            <v>42935</v>
          </cell>
          <cell r="K161" t="str">
            <v>Worker</v>
          </cell>
          <cell r="L161" t="str">
            <v>High Skilled Worker</v>
          </cell>
          <cell r="M161" t="str">
            <v>BAND A</v>
          </cell>
          <cell r="N161">
            <v>6</v>
          </cell>
          <cell r="O161" t="str">
            <v>NA</v>
          </cell>
          <cell r="P161">
            <v>4304</v>
          </cell>
          <cell r="Q161">
            <v>0.02</v>
          </cell>
          <cell r="R161">
            <v>86</v>
          </cell>
          <cell r="S161">
            <v>5.0000000000000001E-3</v>
          </cell>
          <cell r="T161">
            <v>22</v>
          </cell>
          <cell r="U161">
            <v>2.5092936802973979E-2</v>
          </cell>
          <cell r="V161">
            <v>108</v>
          </cell>
          <cell r="W161">
            <v>4412</v>
          </cell>
          <cell r="X161">
            <v>4412</v>
          </cell>
          <cell r="Y161">
            <v>108</v>
          </cell>
          <cell r="Z161">
            <v>2.5100000000000001E-2</v>
          </cell>
          <cell r="AA161" t="str">
            <v>0.00%-8.40%</v>
          </cell>
          <cell r="AF161">
            <v>0</v>
          </cell>
          <cell r="AG161">
            <v>4412</v>
          </cell>
          <cell r="AH161">
            <v>108</v>
          </cell>
          <cell r="AI161">
            <v>2.5092936802973975E-2</v>
          </cell>
          <cell r="AJ161">
            <v>13.6</v>
          </cell>
          <cell r="AK161">
            <v>750</v>
          </cell>
          <cell r="AM161">
            <v>688</v>
          </cell>
          <cell r="AN161">
            <v>69691.199999999997</v>
          </cell>
          <cell r="AO161" t="str">
            <v>NA</v>
          </cell>
        </row>
        <row r="162">
          <cell r="B162">
            <v>1016002</v>
          </cell>
          <cell r="C162" t="str">
            <v>杜 基燕</v>
          </cell>
          <cell r="D162" t="str">
            <v>Du Jiyan</v>
          </cell>
          <cell r="E162" t="str">
            <v>Direct Active</v>
          </cell>
          <cell r="F162" t="str">
            <v>OP</v>
          </cell>
          <cell r="G162" t="str">
            <v>FCLCh-PD</v>
          </cell>
          <cell r="H162" t="str">
            <v>FCLCh-VB2</v>
          </cell>
          <cell r="I162" t="str">
            <v>310911</v>
          </cell>
          <cell r="J162">
            <v>42935</v>
          </cell>
          <cell r="K162" t="str">
            <v>Worker</v>
          </cell>
          <cell r="L162" t="str">
            <v>Production Worker</v>
          </cell>
          <cell r="M162" t="str">
            <v>BAND A</v>
          </cell>
          <cell r="N162">
            <v>6</v>
          </cell>
          <cell r="O162" t="str">
            <v>NA</v>
          </cell>
          <cell r="P162">
            <v>4313</v>
          </cell>
          <cell r="Q162">
            <v>0.02</v>
          </cell>
          <cell r="R162">
            <v>86</v>
          </cell>
          <cell r="S162">
            <v>5.0000000000000001E-3</v>
          </cell>
          <cell r="T162">
            <v>22</v>
          </cell>
          <cell r="U162">
            <v>2.5040575005796428E-2</v>
          </cell>
          <cell r="V162">
            <v>108</v>
          </cell>
          <cell r="W162">
            <v>4421</v>
          </cell>
          <cell r="X162">
            <v>4421</v>
          </cell>
          <cell r="Y162">
            <v>108</v>
          </cell>
          <cell r="Z162">
            <v>2.5000000000000001E-2</v>
          </cell>
          <cell r="AA162" t="str">
            <v>0.00%-8.40%</v>
          </cell>
          <cell r="AF162">
            <v>0</v>
          </cell>
          <cell r="AG162">
            <v>4421</v>
          </cell>
          <cell r="AH162">
            <v>108</v>
          </cell>
          <cell r="AI162">
            <v>2.5040575005796484E-2</v>
          </cell>
          <cell r="AJ162">
            <v>13.6</v>
          </cell>
          <cell r="AK162">
            <v>450</v>
          </cell>
          <cell r="AM162">
            <v>688</v>
          </cell>
          <cell r="AN162">
            <v>66213.600000000006</v>
          </cell>
          <cell r="AO162" t="str">
            <v>NA</v>
          </cell>
        </row>
        <row r="163">
          <cell r="B163">
            <v>1016065</v>
          </cell>
          <cell r="C163" t="str">
            <v>钟 成香</v>
          </cell>
          <cell r="D163" t="str">
            <v>Zhong Chengxiang</v>
          </cell>
          <cell r="E163" t="str">
            <v>Direct Active</v>
          </cell>
          <cell r="F163" t="str">
            <v>OP</v>
          </cell>
          <cell r="G163" t="str">
            <v>FCLCh-PD</v>
          </cell>
          <cell r="H163" t="str">
            <v>FCLCh-VB2</v>
          </cell>
          <cell r="I163" t="str">
            <v>310911</v>
          </cell>
          <cell r="J163">
            <v>42948</v>
          </cell>
          <cell r="K163" t="str">
            <v>Worker</v>
          </cell>
          <cell r="L163" t="str">
            <v>Production Worker</v>
          </cell>
          <cell r="M163" t="str">
            <v>BAND A</v>
          </cell>
          <cell r="N163">
            <v>6</v>
          </cell>
          <cell r="O163" t="str">
            <v>NA</v>
          </cell>
          <cell r="P163">
            <v>4386</v>
          </cell>
          <cell r="Q163">
            <v>0.02</v>
          </cell>
          <cell r="R163">
            <v>88</v>
          </cell>
          <cell r="S163">
            <v>5.0000000000000001E-3</v>
          </cell>
          <cell r="T163">
            <v>22</v>
          </cell>
          <cell r="U163">
            <v>2.5079799361605107E-2</v>
          </cell>
          <cell r="V163">
            <v>110</v>
          </cell>
          <cell r="W163">
            <v>4496</v>
          </cell>
          <cell r="X163">
            <v>4496</v>
          </cell>
          <cell r="Y163">
            <v>110</v>
          </cell>
          <cell r="Z163">
            <v>2.5100000000000001E-2</v>
          </cell>
          <cell r="AA163" t="str">
            <v>0.00%-8.40%</v>
          </cell>
          <cell r="AF163">
            <v>0</v>
          </cell>
          <cell r="AG163">
            <v>4496</v>
          </cell>
          <cell r="AH163">
            <v>110</v>
          </cell>
          <cell r="AI163">
            <v>2.5079799361605204E-2</v>
          </cell>
          <cell r="AJ163">
            <v>13.6</v>
          </cell>
          <cell r="AK163">
            <v>450</v>
          </cell>
          <cell r="AM163">
            <v>688</v>
          </cell>
          <cell r="AN163">
            <v>67233.600000000006</v>
          </cell>
          <cell r="AO163" t="str">
            <v>NA</v>
          </cell>
        </row>
        <row r="164">
          <cell r="B164">
            <v>1016070</v>
          </cell>
          <cell r="C164" t="str">
            <v>张 鹏</v>
          </cell>
          <cell r="D164" t="str">
            <v>Zhang Peng</v>
          </cell>
          <cell r="E164" t="str">
            <v>Direct Active</v>
          </cell>
          <cell r="F164" t="str">
            <v>OP</v>
          </cell>
          <cell r="G164" t="str">
            <v>FCLCh-PD</v>
          </cell>
          <cell r="H164" t="str">
            <v>FCLCh-VB2</v>
          </cell>
          <cell r="I164" t="str">
            <v>310911</v>
          </cell>
          <cell r="J164">
            <v>42948</v>
          </cell>
          <cell r="K164" t="str">
            <v>Worker</v>
          </cell>
          <cell r="L164" t="str">
            <v>Production Worker</v>
          </cell>
          <cell r="M164" t="str">
            <v>BAND A</v>
          </cell>
          <cell r="N164">
            <v>6</v>
          </cell>
          <cell r="O164" t="str">
            <v>NA</v>
          </cell>
          <cell r="P164">
            <v>4324</v>
          </cell>
          <cell r="Q164">
            <v>0.02</v>
          </cell>
          <cell r="R164">
            <v>86</v>
          </cell>
          <cell r="S164">
            <v>5.0000000000000001E-3</v>
          </cell>
          <cell r="T164">
            <v>22</v>
          </cell>
          <cell r="U164">
            <v>2.4976873265494911E-2</v>
          </cell>
          <cell r="V164">
            <v>108</v>
          </cell>
          <cell r="W164">
            <v>4432</v>
          </cell>
          <cell r="X164">
            <v>4324</v>
          </cell>
          <cell r="Y164">
            <v>0</v>
          </cell>
          <cell r="Z164">
            <v>0</v>
          </cell>
          <cell r="AA164" t="str">
            <v>0.00%-8.40%</v>
          </cell>
          <cell r="AF164">
            <v>0</v>
          </cell>
          <cell r="AG164">
            <v>4324</v>
          </cell>
          <cell r="AH164">
            <v>0</v>
          </cell>
          <cell r="AI164">
            <v>0</v>
          </cell>
          <cell r="AJ164">
            <v>13.6</v>
          </cell>
          <cell r="AK164">
            <v>450</v>
          </cell>
          <cell r="AM164">
            <v>688</v>
          </cell>
          <cell r="AN164">
            <v>64894.400000000001</v>
          </cell>
          <cell r="AO164" t="str">
            <v>NA</v>
          </cell>
          <cell r="AQ164" t="str">
            <v>工作责任心不强，漏检部件,造成报废/返工率成本上升</v>
          </cell>
        </row>
        <row r="165">
          <cell r="B165">
            <v>1016088</v>
          </cell>
          <cell r="C165" t="str">
            <v>陈 立红</v>
          </cell>
          <cell r="D165" t="str">
            <v>Chen Lihong</v>
          </cell>
          <cell r="E165" t="str">
            <v>Direct Active</v>
          </cell>
          <cell r="F165" t="str">
            <v>OP</v>
          </cell>
          <cell r="G165" t="str">
            <v>FCLCh-PD</v>
          </cell>
          <cell r="H165" t="str">
            <v>FCLCh-VB2</v>
          </cell>
          <cell r="I165" t="str">
            <v>310911</v>
          </cell>
          <cell r="J165">
            <v>42948</v>
          </cell>
          <cell r="K165" t="str">
            <v>Worker</v>
          </cell>
          <cell r="L165" t="str">
            <v>Heavy Load Worker</v>
          </cell>
          <cell r="M165" t="str">
            <v>BAND A</v>
          </cell>
          <cell r="N165">
            <v>6</v>
          </cell>
          <cell r="O165" t="str">
            <v>NA</v>
          </cell>
          <cell r="P165">
            <v>4341</v>
          </cell>
          <cell r="Q165">
            <v>0.02</v>
          </cell>
          <cell r="R165">
            <v>87</v>
          </cell>
          <cell r="S165">
            <v>5.0000000000000001E-3</v>
          </cell>
          <cell r="T165">
            <v>22</v>
          </cell>
          <cell r="U165">
            <v>2.5109421792213777E-2</v>
          </cell>
          <cell r="V165">
            <v>109</v>
          </cell>
          <cell r="W165">
            <v>4450</v>
          </cell>
          <cell r="X165">
            <v>4450</v>
          </cell>
          <cell r="Y165">
            <v>109</v>
          </cell>
          <cell r="Z165">
            <v>2.5100000000000001E-2</v>
          </cell>
          <cell r="AA165" t="str">
            <v>0.00%-8.40%</v>
          </cell>
          <cell r="AF165">
            <v>0</v>
          </cell>
          <cell r="AG165">
            <v>4450</v>
          </cell>
          <cell r="AH165">
            <v>109</v>
          </cell>
          <cell r="AI165">
            <v>2.5109421792213871E-2</v>
          </cell>
          <cell r="AJ165">
            <v>13.6</v>
          </cell>
          <cell r="AK165">
            <v>650</v>
          </cell>
          <cell r="AM165">
            <v>688</v>
          </cell>
          <cell r="AN165">
            <v>69008</v>
          </cell>
          <cell r="AO165" t="str">
            <v>NA</v>
          </cell>
        </row>
        <row r="166">
          <cell r="B166">
            <v>1016272</v>
          </cell>
          <cell r="C166" t="str">
            <v>任 山松</v>
          </cell>
          <cell r="D166" t="str">
            <v>Ren Shansong</v>
          </cell>
          <cell r="E166" t="str">
            <v>Direct Active</v>
          </cell>
          <cell r="F166" t="str">
            <v>OP</v>
          </cell>
          <cell r="G166" t="str">
            <v>FCLCh-PD</v>
          </cell>
          <cell r="H166" t="str">
            <v>FCLCh-VB2</v>
          </cell>
          <cell r="I166" t="str">
            <v>310911</v>
          </cell>
          <cell r="J166">
            <v>42978</v>
          </cell>
          <cell r="K166" t="str">
            <v>Worker</v>
          </cell>
          <cell r="L166" t="str">
            <v>Middle Skilled Worker</v>
          </cell>
          <cell r="M166" t="str">
            <v>BAND A</v>
          </cell>
          <cell r="N166">
            <v>6</v>
          </cell>
          <cell r="O166" t="str">
            <v>NA</v>
          </cell>
          <cell r="P166">
            <v>4359</v>
          </cell>
          <cell r="Q166">
            <v>0.02</v>
          </cell>
          <cell r="R166">
            <v>87</v>
          </cell>
          <cell r="S166">
            <v>5.0000000000000001E-3</v>
          </cell>
          <cell r="T166">
            <v>22</v>
          </cell>
          <cell r="U166">
            <v>2.5005735260380822E-2</v>
          </cell>
          <cell r="V166">
            <v>109</v>
          </cell>
          <cell r="W166">
            <v>4468</v>
          </cell>
          <cell r="X166">
            <v>4468</v>
          </cell>
          <cell r="Y166">
            <v>109</v>
          </cell>
          <cell r="Z166">
            <v>2.5000000000000001E-2</v>
          </cell>
          <cell r="AA166" t="str">
            <v>0.00%-8.40%</v>
          </cell>
          <cell r="AF166">
            <v>0</v>
          </cell>
          <cell r="AG166">
            <v>4468</v>
          </cell>
          <cell r="AH166">
            <v>109</v>
          </cell>
          <cell r="AI166">
            <v>2.5005735260380746E-2</v>
          </cell>
          <cell r="AJ166">
            <v>13.6</v>
          </cell>
          <cell r="AK166">
            <v>650</v>
          </cell>
          <cell r="AM166">
            <v>688</v>
          </cell>
          <cell r="AN166">
            <v>69252.799999999988</v>
          </cell>
          <cell r="AO166" t="str">
            <v>NA</v>
          </cell>
        </row>
        <row r="167">
          <cell r="B167">
            <v>1016536</v>
          </cell>
          <cell r="C167" t="str">
            <v>徐 晓荣</v>
          </cell>
          <cell r="D167" t="str">
            <v>Xu Xiaorong</v>
          </cell>
          <cell r="E167" t="str">
            <v>Direct Active</v>
          </cell>
          <cell r="F167" t="str">
            <v>OP</v>
          </cell>
          <cell r="G167" t="str">
            <v>FCLCh-PD</v>
          </cell>
          <cell r="H167" t="str">
            <v>FCLCh-VB2</v>
          </cell>
          <cell r="I167" t="str">
            <v>310911</v>
          </cell>
          <cell r="J167">
            <v>43020</v>
          </cell>
          <cell r="K167" t="str">
            <v>Worker</v>
          </cell>
          <cell r="L167" t="str">
            <v>Production Worker</v>
          </cell>
          <cell r="M167" t="str">
            <v>BAND A</v>
          </cell>
          <cell r="N167">
            <v>6</v>
          </cell>
          <cell r="O167" t="str">
            <v>NA</v>
          </cell>
          <cell r="P167">
            <v>4275</v>
          </cell>
          <cell r="Q167">
            <v>0.02</v>
          </cell>
          <cell r="R167">
            <v>86</v>
          </cell>
          <cell r="S167">
            <v>5.0000000000000001E-3</v>
          </cell>
          <cell r="T167">
            <v>21</v>
          </cell>
          <cell r="U167">
            <v>2.502923976608187E-2</v>
          </cell>
          <cell r="V167">
            <v>107</v>
          </cell>
          <cell r="W167">
            <v>4382</v>
          </cell>
          <cell r="X167">
            <v>4328</v>
          </cell>
          <cell r="Y167">
            <v>53</v>
          </cell>
          <cell r="Z167">
            <v>1.24E-2</v>
          </cell>
          <cell r="AA167" t="str">
            <v>0.00%-8.40%</v>
          </cell>
          <cell r="AF167">
            <v>0</v>
          </cell>
          <cell r="AG167">
            <v>4328</v>
          </cell>
          <cell r="AH167">
            <v>53</v>
          </cell>
          <cell r="AI167">
            <v>1.2397660818713518E-2</v>
          </cell>
          <cell r="AJ167">
            <v>13.6</v>
          </cell>
          <cell r="AK167">
            <v>450</v>
          </cell>
          <cell r="AM167">
            <v>688</v>
          </cell>
          <cell r="AN167">
            <v>64948.799999999996</v>
          </cell>
          <cell r="AO167" t="str">
            <v>NA</v>
          </cell>
          <cell r="AQ167" t="str">
            <v>仅能从事单一/简单工序，临时调休需求多</v>
          </cell>
        </row>
        <row r="168">
          <cell r="B168">
            <v>1016546</v>
          </cell>
          <cell r="C168" t="str">
            <v>王 磊</v>
          </cell>
          <cell r="D168" t="str">
            <v>Wang Lei</v>
          </cell>
          <cell r="E168" t="str">
            <v>Direct Active</v>
          </cell>
          <cell r="F168" t="str">
            <v>OP</v>
          </cell>
          <cell r="G168" t="str">
            <v>FCLCh-PD</v>
          </cell>
          <cell r="H168" t="str">
            <v>FCLCh-VB2</v>
          </cell>
          <cell r="I168" t="str">
            <v>310911</v>
          </cell>
          <cell r="J168">
            <v>43025</v>
          </cell>
          <cell r="K168" t="str">
            <v>Worker</v>
          </cell>
          <cell r="L168" t="str">
            <v>Middle Skilled Worker</v>
          </cell>
          <cell r="M168" t="str">
            <v>BAND A</v>
          </cell>
          <cell r="N168">
            <v>6</v>
          </cell>
          <cell r="O168" t="str">
            <v>NA</v>
          </cell>
          <cell r="P168">
            <v>4475</v>
          </cell>
          <cell r="Q168">
            <v>0.02</v>
          </cell>
          <cell r="R168">
            <v>90</v>
          </cell>
          <cell r="S168">
            <v>5.0000000000000001E-3</v>
          </cell>
          <cell r="T168">
            <v>22</v>
          </cell>
          <cell r="U168">
            <v>2.5027932960893853E-2</v>
          </cell>
          <cell r="V168">
            <v>112</v>
          </cell>
          <cell r="W168">
            <v>4587</v>
          </cell>
          <cell r="X168">
            <v>4653</v>
          </cell>
          <cell r="Y168">
            <v>178</v>
          </cell>
          <cell r="Z168">
            <v>3.9800000000000002E-2</v>
          </cell>
          <cell r="AA168" t="str">
            <v>0.00%-8.40%</v>
          </cell>
          <cell r="AF168">
            <v>0</v>
          </cell>
          <cell r="AG168">
            <v>4653</v>
          </cell>
          <cell r="AH168">
            <v>178</v>
          </cell>
          <cell r="AI168">
            <v>3.9776536312849053E-2</v>
          </cell>
          <cell r="AJ168">
            <v>13.6</v>
          </cell>
          <cell r="AK168">
            <v>650</v>
          </cell>
          <cell r="AM168">
            <v>688</v>
          </cell>
          <cell r="AN168">
            <v>71768.799999999988</v>
          </cell>
          <cell r="AO168" t="str">
            <v>NA</v>
          </cell>
          <cell r="AQ168" t="str">
            <v>工作责任心强</v>
          </cell>
        </row>
        <row r="169">
          <cell r="B169">
            <v>1016578</v>
          </cell>
          <cell r="C169" t="str">
            <v>段 永梅</v>
          </cell>
          <cell r="D169" t="str">
            <v>Duan Yongmei</v>
          </cell>
          <cell r="E169" t="str">
            <v>Direct Active</v>
          </cell>
          <cell r="F169" t="str">
            <v>OP</v>
          </cell>
          <cell r="G169" t="str">
            <v>FCLCh-PD</v>
          </cell>
          <cell r="H169" t="str">
            <v>FCLCh-VB2</v>
          </cell>
          <cell r="I169" t="str">
            <v>310911</v>
          </cell>
          <cell r="J169">
            <v>43031</v>
          </cell>
          <cell r="K169" t="str">
            <v>Worker</v>
          </cell>
          <cell r="L169" t="str">
            <v>Heavy Load Worker</v>
          </cell>
          <cell r="M169" t="str">
            <v>BAND A</v>
          </cell>
          <cell r="N169">
            <v>6</v>
          </cell>
          <cell r="O169" t="str">
            <v>NA</v>
          </cell>
          <cell r="P169">
            <v>4346</v>
          </cell>
          <cell r="Q169">
            <v>0.02</v>
          </cell>
          <cell r="R169">
            <v>87</v>
          </cell>
          <cell r="S169">
            <v>5.0000000000000001E-3</v>
          </cell>
          <cell r="T169">
            <v>22</v>
          </cell>
          <cell r="U169">
            <v>2.5080533824206167E-2</v>
          </cell>
          <cell r="V169">
            <v>109</v>
          </cell>
          <cell r="W169">
            <v>4455</v>
          </cell>
          <cell r="X169">
            <v>4455</v>
          </cell>
          <cell r="Y169">
            <v>109</v>
          </cell>
          <cell r="Z169">
            <v>2.5100000000000001E-2</v>
          </cell>
          <cell r="AA169" t="str">
            <v>0.00%-8.40%</v>
          </cell>
          <cell r="AF169">
            <v>0</v>
          </cell>
          <cell r="AG169">
            <v>4455</v>
          </cell>
          <cell r="AH169">
            <v>109</v>
          </cell>
          <cell r="AI169">
            <v>2.5080533824206164E-2</v>
          </cell>
          <cell r="AJ169">
            <v>13.6</v>
          </cell>
          <cell r="AK169">
            <v>650</v>
          </cell>
          <cell r="AM169">
            <v>688</v>
          </cell>
          <cell r="AN169">
            <v>69076</v>
          </cell>
          <cell r="AO169" t="str">
            <v>NA</v>
          </cell>
        </row>
        <row r="170">
          <cell r="B170">
            <v>1016610</v>
          </cell>
          <cell r="C170" t="str">
            <v>詹 少芳</v>
          </cell>
          <cell r="D170" t="str">
            <v>Zhan Shaofang</v>
          </cell>
          <cell r="E170" t="str">
            <v>Direct Active</v>
          </cell>
          <cell r="F170" t="str">
            <v>OP</v>
          </cell>
          <cell r="G170" t="str">
            <v>FCLCh-PD</v>
          </cell>
          <cell r="H170" t="str">
            <v>FCLCh-VB2</v>
          </cell>
          <cell r="I170" t="str">
            <v>310911</v>
          </cell>
          <cell r="J170">
            <v>43040</v>
          </cell>
          <cell r="K170" t="str">
            <v>Worker</v>
          </cell>
          <cell r="L170" t="str">
            <v>Production Worker</v>
          </cell>
          <cell r="M170" t="str">
            <v>BAND A</v>
          </cell>
          <cell r="N170">
            <v>6</v>
          </cell>
          <cell r="O170" t="str">
            <v>NA</v>
          </cell>
          <cell r="P170">
            <v>4450</v>
          </cell>
          <cell r="Q170">
            <v>0.02</v>
          </cell>
          <cell r="R170">
            <v>89</v>
          </cell>
          <cell r="S170">
            <v>5.0000000000000001E-3</v>
          </cell>
          <cell r="T170">
            <v>22</v>
          </cell>
          <cell r="U170">
            <v>2.4943820224719099E-2</v>
          </cell>
          <cell r="V170">
            <v>111</v>
          </cell>
          <cell r="W170">
            <v>4561</v>
          </cell>
          <cell r="X170">
            <v>4717</v>
          </cell>
          <cell r="Y170">
            <v>267</v>
          </cell>
          <cell r="Z170">
            <v>0.06</v>
          </cell>
          <cell r="AA170" t="str">
            <v>0.00%-8.40%</v>
          </cell>
          <cell r="AF170">
            <v>0</v>
          </cell>
          <cell r="AG170">
            <v>4717</v>
          </cell>
          <cell r="AH170">
            <v>267</v>
          </cell>
          <cell r="AI170">
            <v>6.0000000000000053E-2</v>
          </cell>
          <cell r="AJ170">
            <v>13.6</v>
          </cell>
          <cell r="AK170">
            <v>450</v>
          </cell>
          <cell r="AM170">
            <v>688</v>
          </cell>
          <cell r="AN170">
            <v>70239.199999999997</v>
          </cell>
          <cell r="AO170" t="str">
            <v>NA</v>
          </cell>
          <cell r="AQ170" t="str">
            <v>高绩效员工,新产品阶段胜任门体30个岗位及培训其他员工</v>
          </cell>
        </row>
        <row r="171">
          <cell r="B171">
            <v>1016619</v>
          </cell>
          <cell r="C171" t="str">
            <v>刘 国栋</v>
          </cell>
          <cell r="D171" t="str">
            <v>Liu Guodong</v>
          </cell>
          <cell r="E171" t="str">
            <v>Direct Active</v>
          </cell>
          <cell r="F171" t="str">
            <v>OP</v>
          </cell>
          <cell r="G171" t="str">
            <v>FCLCh-PD</v>
          </cell>
          <cell r="H171" t="str">
            <v>FCLCh-VB2</v>
          </cell>
          <cell r="I171" t="str">
            <v>310911</v>
          </cell>
          <cell r="J171">
            <v>43040</v>
          </cell>
          <cell r="K171" t="str">
            <v>Worker</v>
          </cell>
          <cell r="L171" t="str">
            <v>Production Worker</v>
          </cell>
          <cell r="M171" t="str">
            <v>BAND A</v>
          </cell>
          <cell r="N171">
            <v>6</v>
          </cell>
          <cell r="O171" t="str">
            <v>NA</v>
          </cell>
          <cell r="P171">
            <v>4568</v>
          </cell>
          <cell r="Q171">
            <v>0.02</v>
          </cell>
          <cell r="R171">
            <v>91</v>
          </cell>
          <cell r="S171">
            <v>5.0000000000000001E-3</v>
          </cell>
          <cell r="T171">
            <v>23</v>
          </cell>
          <cell r="U171">
            <v>2.4956217162872153E-2</v>
          </cell>
          <cell r="V171">
            <v>114</v>
          </cell>
          <cell r="W171">
            <v>4682</v>
          </cell>
          <cell r="X171">
            <v>4705</v>
          </cell>
          <cell r="Y171">
            <v>137</v>
          </cell>
          <cell r="Z171">
            <v>0.03</v>
          </cell>
          <cell r="AA171" t="str">
            <v>0.00%-8.40%</v>
          </cell>
          <cell r="AF171">
            <v>0</v>
          </cell>
          <cell r="AG171">
            <v>4705</v>
          </cell>
          <cell r="AH171">
            <v>137</v>
          </cell>
          <cell r="AI171">
            <v>2.9991243432574421E-2</v>
          </cell>
          <cell r="AJ171">
            <v>13.6</v>
          </cell>
          <cell r="AK171">
            <v>450</v>
          </cell>
          <cell r="AM171">
            <v>688</v>
          </cell>
          <cell r="AN171">
            <v>70076</v>
          </cell>
          <cell r="AO171" t="str">
            <v>NA</v>
          </cell>
        </row>
        <row r="172">
          <cell r="B172">
            <v>1016674</v>
          </cell>
          <cell r="C172" t="str">
            <v>侯 宏东</v>
          </cell>
          <cell r="D172" t="str">
            <v>Hou Hongdong</v>
          </cell>
          <cell r="E172" t="str">
            <v>Direct Active</v>
          </cell>
          <cell r="F172" t="str">
            <v>OP</v>
          </cell>
          <cell r="G172" t="str">
            <v>FCLCh-PD</v>
          </cell>
          <cell r="H172" t="str">
            <v>FCLCh-VB2</v>
          </cell>
          <cell r="I172" t="str">
            <v>310911</v>
          </cell>
          <cell r="J172">
            <v>43049</v>
          </cell>
          <cell r="K172" t="str">
            <v>Worker</v>
          </cell>
          <cell r="L172" t="str">
            <v>Heavy Load Worker</v>
          </cell>
          <cell r="M172" t="str">
            <v>BAND A</v>
          </cell>
          <cell r="N172">
            <v>6</v>
          </cell>
          <cell r="O172" t="str">
            <v>NA</v>
          </cell>
          <cell r="P172">
            <v>4236</v>
          </cell>
          <cell r="Q172">
            <v>0.02</v>
          </cell>
          <cell r="R172">
            <v>85</v>
          </cell>
          <cell r="S172">
            <v>5.0000000000000001E-3</v>
          </cell>
          <cell r="T172">
            <v>21</v>
          </cell>
          <cell r="U172">
            <v>2.502360717658168E-2</v>
          </cell>
          <cell r="V172">
            <v>106</v>
          </cell>
          <cell r="W172">
            <v>4342</v>
          </cell>
          <cell r="X172">
            <v>4289</v>
          </cell>
          <cell r="Y172">
            <v>53</v>
          </cell>
          <cell r="Z172">
            <v>1.2500000000000001E-2</v>
          </cell>
          <cell r="AA172" t="str">
            <v>0.00%-8.40%</v>
          </cell>
          <cell r="AF172">
            <v>0</v>
          </cell>
          <cell r="AG172">
            <v>4289</v>
          </cell>
          <cell r="AH172">
            <v>53</v>
          </cell>
          <cell r="AI172">
            <v>1.2511803588290737E-2</v>
          </cell>
          <cell r="AJ172">
            <v>13.6</v>
          </cell>
          <cell r="AK172">
            <v>650</v>
          </cell>
          <cell r="AM172">
            <v>688</v>
          </cell>
          <cell r="AN172">
            <v>66818.399999999994</v>
          </cell>
          <cell r="AO172" t="str">
            <v>NA</v>
          </cell>
          <cell r="AQ172" t="str">
            <v>仅能从事单一工序</v>
          </cell>
        </row>
        <row r="173">
          <cell r="B173">
            <v>1016829</v>
          </cell>
          <cell r="C173" t="str">
            <v>吴 广胜</v>
          </cell>
          <cell r="D173" t="str">
            <v>Wu Guangsheng</v>
          </cell>
          <cell r="E173" t="str">
            <v>Direct Active</v>
          </cell>
          <cell r="F173" t="str">
            <v>OP</v>
          </cell>
          <cell r="G173" t="str">
            <v>FCLCh-PD</v>
          </cell>
          <cell r="H173" t="str">
            <v>FCLCh-VB2</v>
          </cell>
          <cell r="I173" t="str">
            <v>310911</v>
          </cell>
          <cell r="J173">
            <v>43068</v>
          </cell>
          <cell r="K173" t="str">
            <v>Worker</v>
          </cell>
          <cell r="L173" t="str">
            <v>Heavy Load Worker</v>
          </cell>
          <cell r="M173" t="str">
            <v>BAND A</v>
          </cell>
          <cell r="N173">
            <v>6</v>
          </cell>
          <cell r="O173" t="str">
            <v>NA</v>
          </cell>
          <cell r="P173">
            <v>4346</v>
          </cell>
          <cell r="Q173">
            <v>0.02</v>
          </cell>
          <cell r="R173">
            <v>87</v>
          </cell>
          <cell r="S173">
            <v>5.0000000000000001E-3</v>
          </cell>
          <cell r="T173">
            <v>22</v>
          </cell>
          <cell r="U173">
            <v>2.5080533824206167E-2</v>
          </cell>
          <cell r="V173">
            <v>109</v>
          </cell>
          <cell r="W173">
            <v>4455</v>
          </cell>
          <cell r="X173">
            <v>4455</v>
          </cell>
          <cell r="Y173">
            <v>109</v>
          </cell>
          <cell r="Z173">
            <v>2.5100000000000001E-2</v>
          </cell>
          <cell r="AA173" t="str">
            <v>0.00%-8.40%</v>
          </cell>
          <cell r="AF173">
            <v>0</v>
          </cell>
          <cell r="AG173">
            <v>4455</v>
          </cell>
          <cell r="AH173">
            <v>109</v>
          </cell>
          <cell r="AI173">
            <v>2.5080533824206164E-2</v>
          </cell>
          <cell r="AJ173">
            <v>13.6</v>
          </cell>
          <cell r="AK173">
            <v>650</v>
          </cell>
          <cell r="AM173">
            <v>688</v>
          </cell>
          <cell r="AN173">
            <v>69076</v>
          </cell>
          <cell r="AO173" t="str">
            <v>NA</v>
          </cell>
        </row>
        <row r="174">
          <cell r="B174">
            <v>1016860</v>
          </cell>
          <cell r="C174" t="str">
            <v>段 永翠</v>
          </cell>
          <cell r="D174" t="str">
            <v>Duan Yongcui</v>
          </cell>
          <cell r="E174" t="str">
            <v>Direct Active</v>
          </cell>
          <cell r="F174" t="str">
            <v>OP</v>
          </cell>
          <cell r="G174" t="str">
            <v>FCLCh-PD</v>
          </cell>
          <cell r="H174" t="str">
            <v>FCLCh-VB2</v>
          </cell>
          <cell r="I174" t="str">
            <v>310911</v>
          </cell>
          <cell r="J174">
            <v>43073</v>
          </cell>
          <cell r="K174" t="str">
            <v>Worker</v>
          </cell>
          <cell r="L174" t="str">
            <v>Production Worker</v>
          </cell>
          <cell r="M174" t="str">
            <v>BAND A</v>
          </cell>
          <cell r="N174">
            <v>6</v>
          </cell>
          <cell r="O174" t="str">
            <v>NA</v>
          </cell>
          <cell r="P174">
            <v>4388</v>
          </cell>
          <cell r="Q174">
            <v>0.02</v>
          </cell>
          <cell r="R174">
            <v>88</v>
          </cell>
          <cell r="S174">
            <v>5.0000000000000001E-3</v>
          </cell>
          <cell r="T174">
            <v>22</v>
          </cell>
          <cell r="U174">
            <v>2.5068368277119418E-2</v>
          </cell>
          <cell r="V174">
            <v>110</v>
          </cell>
          <cell r="W174">
            <v>4498</v>
          </cell>
          <cell r="X174">
            <v>4498</v>
          </cell>
          <cell r="Y174">
            <v>110</v>
          </cell>
          <cell r="Z174">
            <v>2.5100000000000001E-2</v>
          </cell>
          <cell r="AA174" t="str">
            <v>0.00%-8.40%</v>
          </cell>
          <cell r="AF174">
            <v>0</v>
          </cell>
          <cell r="AG174">
            <v>4498</v>
          </cell>
          <cell r="AH174">
            <v>110</v>
          </cell>
          <cell r="AI174">
            <v>2.5068368277119335E-2</v>
          </cell>
          <cell r="AJ174">
            <v>13.6</v>
          </cell>
          <cell r="AK174">
            <v>450</v>
          </cell>
          <cell r="AM174">
            <v>688</v>
          </cell>
          <cell r="AN174">
            <v>67260.799999999988</v>
          </cell>
          <cell r="AO174" t="str">
            <v>NA</v>
          </cell>
        </row>
        <row r="175">
          <cell r="B175">
            <v>1017010</v>
          </cell>
          <cell r="C175" t="str">
            <v>王 保明</v>
          </cell>
          <cell r="D175" t="str">
            <v>Wang Baoming</v>
          </cell>
          <cell r="E175" t="str">
            <v>Direct Active</v>
          </cell>
          <cell r="F175" t="str">
            <v>OP</v>
          </cell>
          <cell r="G175" t="str">
            <v>FCLCh-PD</v>
          </cell>
          <cell r="H175" t="str">
            <v>FCLCh-VB2</v>
          </cell>
          <cell r="I175" t="str">
            <v>310911</v>
          </cell>
          <cell r="J175">
            <v>43095</v>
          </cell>
          <cell r="K175" t="str">
            <v>Worker</v>
          </cell>
          <cell r="L175" t="str">
            <v>Middle Skilled Worker</v>
          </cell>
          <cell r="M175" t="str">
            <v>BAND A</v>
          </cell>
          <cell r="N175">
            <v>6</v>
          </cell>
          <cell r="O175" t="str">
            <v>NA</v>
          </cell>
          <cell r="P175">
            <v>4606</v>
          </cell>
          <cell r="Q175">
            <v>0.02</v>
          </cell>
          <cell r="R175">
            <v>92</v>
          </cell>
          <cell r="S175">
            <v>5.0000000000000001E-3</v>
          </cell>
          <cell r="T175">
            <v>23</v>
          </cell>
          <cell r="U175">
            <v>2.4967433782023447E-2</v>
          </cell>
          <cell r="V175">
            <v>115</v>
          </cell>
          <cell r="W175">
            <v>4721</v>
          </cell>
          <cell r="X175">
            <v>4721</v>
          </cell>
          <cell r="Y175">
            <v>115</v>
          </cell>
          <cell r="Z175">
            <v>2.5000000000000001E-2</v>
          </cell>
          <cell r="AA175" t="str">
            <v>0.00%-8.40%</v>
          </cell>
          <cell r="AF175">
            <v>0</v>
          </cell>
          <cell r="AG175">
            <v>4721</v>
          </cell>
          <cell r="AH175">
            <v>115</v>
          </cell>
          <cell r="AI175">
            <v>2.4967433782023374E-2</v>
          </cell>
          <cell r="AJ175">
            <v>13.6</v>
          </cell>
          <cell r="AK175">
            <v>650</v>
          </cell>
          <cell r="AM175">
            <v>688</v>
          </cell>
          <cell r="AN175">
            <v>72693.600000000006</v>
          </cell>
          <cell r="AO175" t="str">
            <v>NA</v>
          </cell>
        </row>
        <row r="176">
          <cell r="B176">
            <v>1017018</v>
          </cell>
          <cell r="C176" t="str">
            <v>阮 德梅</v>
          </cell>
          <cell r="D176" t="str">
            <v>Ruan Demei</v>
          </cell>
          <cell r="E176" t="str">
            <v>Direct Active</v>
          </cell>
          <cell r="F176" t="str">
            <v>OP</v>
          </cell>
          <cell r="G176" t="str">
            <v>FCLCh-PD</v>
          </cell>
          <cell r="H176" t="str">
            <v>FCLCh-VB2</v>
          </cell>
          <cell r="I176" t="str">
            <v>310911</v>
          </cell>
          <cell r="J176">
            <v>43096</v>
          </cell>
          <cell r="K176" t="str">
            <v>Worker</v>
          </cell>
          <cell r="L176" t="str">
            <v>Production Worker</v>
          </cell>
          <cell r="M176" t="str">
            <v>BAND A</v>
          </cell>
          <cell r="N176">
            <v>6</v>
          </cell>
          <cell r="O176" t="str">
            <v>NA</v>
          </cell>
          <cell r="P176">
            <v>4457</v>
          </cell>
          <cell r="Q176">
            <v>0.02</v>
          </cell>
          <cell r="R176">
            <v>89</v>
          </cell>
          <cell r="S176">
            <v>5.0000000000000001E-3</v>
          </cell>
          <cell r="T176">
            <v>22</v>
          </cell>
          <cell r="U176">
            <v>2.4904644379627552E-2</v>
          </cell>
          <cell r="V176">
            <v>111</v>
          </cell>
          <cell r="W176">
            <v>4568</v>
          </cell>
          <cell r="X176">
            <v>4613</v>
          </cell>
          <cell r="Y176">
            <v>156</v>
          </cell>
          <cell r="Z176">
            <v>3.5000000000000003E-2</v>
          </cell>
          <cell r="AA176" t="str">
            <v>0.00%-8.40%</v>
          </cell>
          <cell r="AF176">
            <v>0</v>
          </cell>
          <cell r="AG176">
            <v>4613</v>
          </cell>
          <cell r="AH176">
            <v>156</v>
          </cell>
          <cell r="AI176">
            <v>3.500112183082793E-2</v>
          </cell>
          <cell r="AJ176">
            <v>13.6</v>
          </cell>
          <cell r="AK176">
            <v>450</v>
          </cell>
          <cell r="AM176">
            <v>688</v>
          </cell>
          <cell r="AN176">
            <v>68824.799999999988</v>
          </cell>
          <cell r="AO176" t="str">
            <v>NA</v>
          </cell>
        </row>
        <row r="177">
          <cell r="B177">
            <v>1017122</v>
          </cell>
          <cell r="C177" t="str">
            <v>刘 彩霞</v>
          </cell>
          <cell r="D177" t="str">
            <v>Liu Caixia</v>
          </cell>
          <cell r="E177" t="str">
            <v>Direct Active</v>
          </cell>
          <cell r="F177" t="str">
            <v>OP</v>
          </cell>
          <cell r="G177" t="str">
            <v>FCLCh-PD</v>
          </cell>
          <cell r="H177" t="str">
            <v>FCLCh-VB2</v>
          </cell>
          <cell r="I177" t="str">
            <v>310911</v>
          </cell>
          <cell r="J177">
            <v>43133</v>
          </cell>
          <cell r="K177" t="str">
            <v>Worker</v>
          </cell>
          <cell r="L177" t="str">
            <v>Production Worker</v>
          </cell>
          <cell r="M177" t="str">
            <v>BAND A</v>
          </cell>
          <cell r="N177">
            <v>6</v>
          </cell>
          <cell r="O177" t="str">
            <v>NA</v>
          </cell>
          <cell r="P177">
            <v>4367</v>
          </cell>
          <cell r="Q177">
            <v>0.02</v>
          </cell>
          <cell r="R177">
            <v>87</v>
          </cell>
          <cell r="S177">
            <v>5.0000000000000001E-3</v>
          </cell>
          <cell r="T177">
            <v>22</v>
          </cell>
          <cell r="U177">
            <v>2.4959926723150904E-2</v>
          </cell>
          <cell r="V177">
            <v>109</v>
          </cell>
          <cell r="W177">
            <v>4476</v>
          </cell>
          <cell r="X177">
            <v>4476</v>
          </cell>
          <cell r="Y177">
            <v>109</v>
          </cell>
          <cell r="Z177">
            <v>2.5000000000000001E-2</v>
          </cell>
          <cell r="AA177" t="str">
            <v>0.00%-8.40%</v>
          </cell>
          <cell r="AF177">
            <v>0</v>
          </cell>
          <cell r="AG177">
            <v>4476</v>
          </cell>
          <cell r="AH177">
            <v>109</v>
          </cell>
          <cell r="AI177">
            <v>2.4959926723150838E-2</v>
          </cell>
          <cell r="AJ177">
            <v>13.6</v>
          </cell>
          <cell r="AK177">
            <v>450</v>
          </cell>
          <cell r="AM177">
            <v>688</v>
          </cell>
          <cell r="AN177">
            <v>66961.600000000006</v>
          </cell>
          <cell r="AO177" t="str">
            <v>NA</v>
          </cell>
        </row>
        <row r="178">
          <cell r="B178">
            <v>1017143</v>
          </cell>
          <cell r="C178" t="str">
            <v>刘 训燕</v>
          </cell>
          <cell r="D178" t="str">
            <v>Liu Xunyan</v>
          </cell>
          <cell r="E178" t="str">
            <v>Direct Active</v>
          </cell>
          <cell r="F178" t="str">
            <v>OP</v>
          </cell>
          <cell r="G178" t="str">
            <v>FCLCh-PD</v>
          </cell>
          <cell r="H178" t="str">
            <v>FCLCh-VB2</v>
          </cell>
          <cell r="I178" t="str">
            <v>310911</v>
          </cell>
          <cell r="J178">
            <v>43158</v>
          </cell>
          <cell r="K178" t="str">
            <v>Worker</v>
          </cell>
          <cell r="L178" t="str">
            <v>Production Worker</v>
          </cell>
          <cell r="M178" t="str">
            <v>BAND A</v>
          </cell>
          <cell r="N178">
            <v>6</v>
          </cell>
          <cell r="O178" t="str">
            <v>NA</v>
          </cell>
          <cell r="P178">
            <v>4330</v>
          </cell>
          <cell r="Q178">
            <v>0.02</v>
          </cell>
          <cell r="R178">
            <v>87</v>
          </cell>
          <cell r="S178">
            <v>5.0000000000000001E-3</v>
          </cell>
          <cell r="T178">
            <v>22</v>
          </cell>
          <cell r="U178">
            <v>2.5173210161662816E-2</v>
          </cell>
          <cell r="V178">
            <v>109</v>
          </cell>
          <cell r="W178">
            <v>4439</v>
          </cell>
          <cell r="X178">
            <v>4439</v>
          </cell>
          <cell r="Y178">
            <v>109</v>
          </cell>
          <cell r="Z178">
            <v>2.52E-2</v>
          </cell>
          <cell r="AA178" t="str">
            <v>0.00%-8.40%</v>
          </cell>
          <cell r="AF178">
            <v>0</v>
          </cell>
          <cell r="AG178">
            <v>4439</v>
          </cell>
          <cell r="AH178">
            <v>109</v>
          </cell>
          <cell r="AI178">
            <v>2.5173210161662851E-2</v>
          </cell>
          <cell r="AJ178">
            <v>13.6</v>
          </cell>
          <cell r="AK178">
            <v>450</v>
          </cell>
          <cell r="AM178">
            <v>688</v>
          </cell>
          <cell r="AN178">
            <v>66458.399999999994</v>
          </cell>
          <cell r="AO178" t="str">
            <v>NA</v>
          </cell>
        </row>
        <row r="179">
          <cell r="B179">
            <v>1017179</v>
          </cell>
          <cell r="C179" t="str">
            <v>江 忠利</v>
          </cell>
          <cell r="D179" t="str">
            <v>Jiang Zhongli</v>
          </cell>
          <cell r="E179" t="str">
            <v>Direct Active</v>
          </cell>
          <cell r="F179" t="str">
            <v>OP</v>
          </cell>
          <cell r="G179" t="str">
            <v>FCLCh-PD</v>
          </cell>
          <cell r="H179" t="str">
            <v>FCLCh-VB2</v>
          </cell>
          <cell r="I179" t="str">
            <v>310911</v>
          </cell>
          <cell r="J179">
            <v>43160</v>
          </cell>
          <cell r="K179" t="str">
            <v>Worker</v>
          </cell>
          <cell r="L179" t="str">
            <v>Production Worker</v>
          </cell>
          <cell r="M179" t="str">
            <v>BAND A</v>
          </cell>
          <cell r="N179">
            <v>6</v>
          </cell>
          <cell r="O179" t="str">
            <v>NA</v>
          </cell>
          <cell r="P179">
            <v>4516</v>
          </cell>
          <cell r="Q179">
            <v>0.02</v>
          </cell>
          <cell r="R179">
            <v>90</v>
          </cell>
          <cell r="S179">
            <v>5.0000000000000001E-3</v>
          </cell>
          <cell r="T179">
            <v>23</v>
          </cell>
          <cell r="U179">
            <v>2.5022143489813995E-2</v>
          </cell>
          <cell r="V179">
            <v>113</v>
          </cell>
          <cell r="W179">
            <v>4629</v>
          </cell>
          <cell r="X179">
            <v>4629</v>
          </cell>
          <cell r="Y179">
            <v>113</v>
          </cell>
          <cell r="Z179">
            <v>2.5000000000000001E-2</v>
          </cell>
          <cell r="AA179" t="str">
            <v>0.00%-8.40%</v>
          </cell>
          <cell r="AF179">
            <v>0</v>
          </cell>
          <cell r="AG179">
            <v>4629</v>
          </cell>
          <cell r="AH179">
            <v>113</v>
          </cell>
          <cell r="AI179">
            <v>2.5022143489813908E-2</v>
          </cell>
          <cell r="AJ179">
            <v>13.6</v>
          </cell>
          <cell r="AK179">
            <v>450</v>
          </cell>
          <cell r="AM179">
            <v>688</v>
          </cell>
          <cell r="AN179">
            <v>69042.399999999994</v>
          </cell>
          <cell r="AO179" t="str">
            <v>NA</v>
          </cell>
        </row>
        <row r="180">
          <cell r="B180">
            <v>1017194</v>
          </cell>
          <cell r="C180" t="str">
            <v>钟 家勇</v>
          </cell>
          <cell r="D180" t="str">
            <v>Zhong Jiayong</v>
          </cell>
          <cell r="E180" t="str">
            <v>Direct Active</v>
          </cell>
          <cell r="F180" t="str">
            <v>OP</v>
          </cell>
          <cell r="G180" t="str">
            <v>FCLCh-PD</v>
          </cell>
          <cell r="H180" t="str">
            <v>FCLCh-VB2</v>
          </cell>
          <cell r="I180" t="str">
            <v>310911</v>
          </cell>
          <cell r="J180">
            <v>43160</v>
          </cell>
          <cell r="K180" t="str">
            <v>Worker</v>
          </cell>
          <cell r="L180" t="str">
            <v>Heavy Load Worker</v>
          </cell>
          <cell r="M180" t="str">
            <v>BAND A</v>
          </cell>
          <cell r="N180">
            <v>6</v>
          </cell>
          <cell r="O180" t="str">
            <v>NA</v>
          </cell>
          <cell r="P180">
            <v>4324</v>
          </cell>
          <cell r="Q180">
            <v>0.02</v>
          </cell>
          <cell r="R180">
            <v>86</v>
          </cell>
          <cell r="S180">
            <v>5.0000000000000001E-3</v>
          </cell>
          <cell r="T180">
            <v>22</v>
          </cell>
          <cell r="U180">
            <v>2.4976873265494911E-2</v>
          </cell>
          <cell r="V180">
            <v>108</v>
          </cell>
          <cell r="W180">
            <v>4432</v>
          </cell>
          <cell r="X180">
            <v>4378</v>
          </cell>
          <cell r="Y180">
            <v>54</v>
          </cell>
          <cell r="Z180">
            <v>1.2500000000000001E-2</v>
          </cell>
          <cell r="AA180" t="str">
            <v>0.00%-8.40%</v>
          </cell>
          <cell r="AF180">
            <v>0</v>
          </cell>
          <cell r="AG180">
            <v>4378</v>
          </cell>
          <cell r="AH180">
            <v>54</v>
          </cell>
          <cell r="AI180">
            <v>1.2488436632747346E-2</v>
          </cell>
          <cell r="AJ180">
            <v>13.6</v>
          </cell>
          <cell r="AK180">
            <v>650</v>
          </cell>
          <cell r="AM180">
            <v>688</v>
          </cell>
          <cell r="AN180">
            <v>68028.799999999988</v>
          </cell>
          <cell r="AO180" t="str">
            <v>NA</v>
          </cell>
          <cell r="AQ180" t="str">
            <v>工作责任心不强，漏检部件,造成报废/返工率成本上升</v>
          </cell>
        </row>
        <row r="181">
          <cell r="B181">
            <v>1017207</v>
          </cell>
          <cell r="C181" t="str">
            <v>张 忠友</v>
          </cell>
          <cell r="D181" t="str">
            <v>Zhang Zhongyou</v>
          </cell>
          <cell r="E181" t="str">
            <v>Direct Active</v>
          </cell>
          <cell r="F181" t="str">
            <v>OP</v>
          </cell>
          <cell r="G181" t="str">
            <v>FCLCh-PD</v>
          </cell>
          <cell r="H181" t="str">
            <v>FCLCh-VB2</v>
          </cell>
          <cell r="I181" t="str">
            <v>310911</v>
          </cell>
          <cell r="J181">
            <v>43160</v>
          </cell>
          <cell r="K181" t="str">
            <v>Worker</v>
          </cell>
          <cell r="L181" t="str">
            <v>Heavy Load Worker</v>
          </cell>
          <cell r="M181" t="str">
            <v>BAND A</v>
          </cell>
          <cell r="N181">
            <v>6</v>
          </cell>
          <cell r="O181" t="str">
            <v>NA</v>
          </cell>
          <cell r="P181">
            <v>4285</v>
          </cell>
          <cell r="Q181">
            <v>0.02</v>
          </cell>
          <cell r="R181">
            <v>86</v>
          </cell>
          <cell r="S181">
            <v>5.0000000000000001E-3</v>
          </cell>
          <cell r="T181">
            <v>21</v>
          </cell>
          <cell r="U181">
            <v>2.4970828471411903E-2</v>
          </cell>
          <cell r="V181">
            <v>107</v>
          </cell>
          <cell r="W181">
            <v>4392</v>
          </cell>
          <cell r="X181">
            <v>4392</v>
          </cell>
          <cell r="Y181">
            <v>107</v>
          </cell>
          <cell r="Z181">
            <v>2.5000000000000001E-2</v>
          </cell>
          <cell r="AA181" t="str">
            <v>0.00%-8.40%</v>
          </cell>
          <cell r="AF181">
            <v>0</v>
          </cell>
          <cell r="AG181">
            <v>4392</v>
          </cell>
          <cell r="AH181">
            <v>107</v>
          </cell>
          <cell r="AI181">
            <v>2.4970828471411854E-2</v>
          </cell>
          <cell r="AJ181">
            <v>13.6</v>
          </cell>
          <cell r="AK181">
            <v>650</v>
          </cell>
          <cell r="AM181">
            <v>688</v>
          </cell>
          <cell r="AN181">
            <v>68219.199999999997</v>
          </cell>
          <cell r="AO181" t="str">
            <v>NA</v>
          </cell>
        </row>
        <row r="182">
          <cell r="B182">
            <v>1017216</v>
          </cell>
          <cell r="C182" t="str">
            <v>储 成虎</v>
          </cell>
          <cell r="D182" t="str">
            <v>Chu Chenghu</v>
          </cell>
          <cell r="E182" t="str">
            <v>Direct Active</v>
          </cell>
          <cell r="F182" t="str">
            <v>OP</v>
          </cell>
          <cell r="G182" t="str">
            <v>FCLCh-PD</v>
          </cell>
          <cell r="H182" t="str">
            <v>FCLCh-VB2</v>
          </cell>
          <cell r="I182" t="str">
            <v>310911</v>
          </cell>
          <cell r="J182">
            <v>43160</v>
          </cell>
          <cell r="K182" t="str">
            <v>Worker</v>
          </cell>
          <cell r="L182" t="str">
            <v>Middle Skilled Worker</v>
          </cell>
          <cell r="M182" t="str">
            <v>BAND A</v>
          </cell>
          <cell r="N182">
            <v>6</v>
          </cell>
          <cell r="O182" t="str">
            <v>NA</v>
          </cell>
          <cell r="P182">
            <v>4388</v>
          </cell>
          <cell r="Q182">
            <v>0.02</v>
          </cell>
          <cell r="R182">
            <v>88</v>
          </cell>
          <cell r="S182">
            <v>5.0000000000000001E-3</v>
          </cell>
          <cell r="T182">
            <v>22</v>
          </cell>
          <cell r="U182">
            <v>2.5068368277119418E-2</v>
          </cell>
          <cell r="V182">
            <v>110</v>
          </cell>
          <cell r="W182">
            <v>4498</v>
          </cell>
          <cell r="X182">
            <v>4498</v>
          </cell>
          <cell r="Y182">
            <v>110</v>
          </cell>
          <cell r="Z182">
            <v>2.5100000000000001E-2</v>
          </cell>
          <cell r="AA182" t="str">
            <v>0.00%-8.40%</v>
          </cell>
          <cell r="AF182">
            <v>0</v>
          </cell>
          <cell r="AG182">
            <v>4498</v>
          </cell>
          <cell r="AH182">
            <v>110</v>
          </cell>
          <cell r="AI182">
            <v>2.5068368277119335E-2</v>
          </cell>
          <cell r="AJ182">
            <v>13.6</v>
          </cell>
          <cell r="AK182">
            <v>650</v>
          </cell>
          <cell r="AM182">
            <v>688</v>
          </cell>
          <cell r="AN182">
            <v>69660.799999999988</v>
          </cell>
          <cell r="AO182" t="str">
            <v>NA</v>
          </cell>
        </row>
        <row r="183">
          <cell r="B183">
            <v>1017242</v>
          </cell>
          <cell r="C183" t="str">
            <v>孙 远强</v>
          </cell>
          <cell r="D183" t="str">
            <v>Sun Yuanqiang</v>
          </cell>
          <cell r="E183" t="str">
            <v>Direct Active</v>
          </cell>
          <cell r="F183" t="str">
            <v>OP</v>
          </cell>
          <cell r="G183" t="str">
            <v>FCLCh-PD</v>
          </cell>
          <cell r="H183" t="str">
            <v>FCLCh-VB2</v>
          </cell>
          <cell r="I183" t="str">
            <v>310911</v>
          </cell>
          <cell r="J183">
            <v>43162</v>
          </cell>
          <cell r="K183" t="str">
            <v>Worker</v>
          </cell>
          <cell r="L183" t="str">
            <v>High Skilled Worker</v>
          </cell>
          <cell r="M183" t="str">
            <v>BAND A</v>
          </cell>
          <cell r="N183">
            <v>6</v>
          </cell>
          <cell r="O183" t="str">
            <v>NA</v>
          </cell>
          <cell r="P183">
            <v>4381</v>
          </cell>
          <cell r="Q183">
            <v>0.02</v>
          </cell>
          <cell r="R183">
            <v>88</v>
          </cell>
          <cell r="S183">
            <v>5.0000000000000001E-3</v>
          </cell>
          <cell r="T183">
            <v>22</v>
          </cell>
          <cell r="U183">
            <v>2.5108422734535493E-2</v>
          </cell>
          <cell r="V183">
            <v>110</v>
          </cell>
          <cell r="W183">
            <v>4491</v>
          </cell>
          <cell r="X183">
            <v>4534</v>
          </cell>
          <cell r="Y183">
            <v>153</v>
          </cell>
          <cell r="Z183">
            <v>3.49E-2</v>
          </cell>
          <cell r="AA183" t="str">
            <v>0.00%-8.40%</v>
          </cell>
          <cell r="AF183">
            <v>0</v>
          </cell>
          <cell r="AG183">
            <v>4534</v>
          </cell>
          <cell r="AH183">
            <v>153</v>
          </cell>
          <cell r="AI183">
            <v>3.4923533439853882E-2</v>
          </cell>
          <cell r="AJ183">
            <v>13.6</v>
          </cell>
          <cell r="AK183">
            <v>750</v>
          </cell>
          <cell r="AM183">
            <v>688</v>
          </cell>
          <cell r="AN183">
            <v>71350.399999999994</v>
          </cell>
          <cell r="AO183" t="str">
            <v>NA</v>
          </cell>
        </row>
        <row r="184">
          <cell r="B184">
            <v>1017246</v>
          </cell>
          <cell r="C184" t="str">
            <v>郭 曼丽</v>
          </cell>
          <cell r="D184" t="str">
            <v>Guo Manli</v>
          </cell>
          <cell r="E184" t="str">
            <v>Direct Active</v>
          </cell>
          <cell r="F184" t="str">
            <v>OP</v>
          </cell>
          <cell r="G184" t="str">
            <v>FCLCh-PD</v>
          </cell>
          <cell r="H184" t="str">
            <v>FCLCh-VB2</v>
          </cell>
          <cell r="I184" t="str">
            <v>310911</v>
          </cell>
          <cell r="J184">
            <v>43162</v>
          </cell>
          <cell r="K184" t="str">
            <v>Worker</v>
          </cell>
          <cell r="L184" t="str">
            <v>Middle Skilled Worker</v>
          </cell>
          <cell r="M184" t="str">
            <v>BAND A</v>
          </cell>
          <cell r="N184">
            <v>6</v>
          </cell>
          <cell r="O184" t="str">
            <v>NA</v>
          </cell>
          <cell r="P184">
            <v>4296</v>
          </cell>
          <cell r="Q184">
            <v>0.02</v>
          </cell>
          <cell r="R184">
            <v>86</v>
          </cell>
          <cell r="S184">
            <v>5.0000000000000001E-3</v>
          </cell>
          <cell r="T184">
            <v>21</v>
          </cell>
          <cell r="U184">
            <v>2.4906890130353819E-2</v>
          </cell>
          <cell r="V184">
            <v>107</v>
          </cell>
          <cell r="W184">
            <v>4403</v>
          </cell>
          <cell r="X184">
            <v>4403</v>
          </cell>
          <cell r="Y184">
            <v>107</v>
          </cell>
          <cell r="Z184">
            <v>2.4899999999999999E-2</v>
          </cell>
          <cell r="AA184" t="str">
            <v>0.00%-8.40%</v>
          </cell>
          <cell r="AF184">
            <v>0</v>
          </cell>
          <cell r="AG184">
            <v>4403</v>
          </cell>
          <cell r="AH184">
            <v>107</v>
          </cell>
          <cell r="AI184">
            <v>2.4906890130353743E-2</v>
          </cell>
          <cell r="AJ184">
            <v>13.6</v>
          </cell>
          <cell r="AK184">
            <v>650</v>
          </cell>
          <cell r="AM184">
            <v>688</v>
          </cell>
          <cell r="AN184">
            <v>68368.799999999988</v>
          </cell>
          <cell r="AO184" t="str">
            <v>NA</v>
          </cell>
        </row>
        <row r="185">
          <cell r="B185">
            <v>1017295</v>
          </cell>
          <cell r="C185" t="str">
            <v>花 胜慧</v>
          </cell>
          <cell r="D185" t="str">
            <v>Hua Shenghui</v>
          </cell>
          <cell r="E185" t="str">
            <v>Direct Active</v>
          </cell>
          <cell r="F185" t="str">
            <v>OP</v>
          </cell>
          <cell r="G185" t="str">
            <v>FCLCh-PD</v>
          </cell>
          <cell r="H185" t="str">
            <v>FCLCh-VB2</v>
          </cell>
          <cell r="I185" t="str">
            <v>310911</v>
          </cell>
          <cell r="J185">
            <v>43165</v>
          </cell>
          <cell r="K185" t="str">
            <v>Worker</v>
          </cell>
          <cell r="L185" t="str">
            <v>Production Worker</v>
          </cell>
          <cell r="M185" t="str">
            <v>BAND A</v>
          </cell>
          <cell r="N185">
            <v>6</v>
          </cell>
          <cell r="O185" t="str">
            <v>NA</v>
          </cell>
          <cell r="P185">
            <v>4481</v>
          </cell>
          <cell r="Q185">
            <v>0.02</v>
          </cell>
          <cell r="R185">
            <v>90</v>
          </cell>
          <cell r="S185">
            <v>5.0000000000000001E-3</v>
          </cell>
          <cell r="T185">
            <v>22</v>
          </cell>
          <cell r="U185">
            <v>2.4994420888194601E-2</v>
          </cell>
          <cell r="V185">
            <v>112</v>
          </cell>
          <cell r="W185">
            <v>4593</v>
          </cell>
          <cell r="X185">
            <v>4660</v>
          </cell>
          <cell r="Y185">
            <v>179</v>
          </cell>
          <cell r="Z185">
            <v>3.9899999999999998E-2</v>
          </cell>
          <cell r="AA185" t="str">
            <v>0.00%-8.40%</v>
          </cell>
          <cell r="AF185">
            <v>0</v>
          </cell>
          <cell r="AG185">
            <v>4660</v>
          </cell>
          <cell r="AH185">
            <v>179</v>
          </cell>
          <cell r="AI185">
            <v>3.994644052666807E-2</v>
          </cell>
          <cell r="AJ185">
            <v>13.6</v>
          </cell>
          <cell r="AK185">
            <v>450</v>
          </cell>
          <cell r="AM185">
            <v>688</v>
          </cell>
          <cell r="AN185">
            <v>69464</v>
          </cell>
          <cell r="AO185" t="str">
            <v>NA</v>
          </cell>
          <cell r="AQ185" t="str">
            <v>工作责任心强</v>
          </cell>
        </row>
        <row r="186">
          <cell r="B186">
            <v>1017619</v>
          </cell>
          <cell r="C186" t="str">
            <v>石 忠琳</v>
          </cell>
          <cell r="D186" t="str">
            <v>Shi Zhonglin</v>
          </cell>
          <cell r="E186" t="str">
            <v>Direct Active</v>
          </cell>
          <cell r="F186" t="str">
            <v>OP</v>
          </cell>
          <cell r="G186" t="str">
            <v>FCLCh-PD</v>
          </cell>
          <cell r="H186" t="str">
            <v>FCLCh-VB2</v>
          </cell>
          <cell r="I186" t="str">
            <v>310911</v>
          </cell>
          <cell r="J186">
            <v>43179</v>
          </cell>
          <cell r="K186" t="str">
            <v>Worker</v>
          </cell>
          <cell r="L186" t="str">
            <v>High Skilled Worker</v>
          </cell>
          <cell r="M186" t="str">
            <v>BAND A</v>
          </cell>
          <cell r="N186">
            <v>6</v>
          </cell>
          <cell r="O186" t="str">
            <v>NA</v>
          </cell>
          <cell r="P186">
            <v>4487</v>
          </cell>
          <cell r="Q186">
            <v>0.02</v>
          </cell>
          <cell r="R186">
            <v>90</v>
          </cell>
          <cell r="S186">
            <v>5.0000000000000001E-3</v>
          </cell>
          <cell r="T186">
            <v>22</v>
          </cell>
          <cell r="U186">
            <v>2.4960998439937598E-2</v>
          </cell>
          <cell r="V186">
            <v>112</v>
          </cell>
          <cell r="W186">
            <v>4599</v>
          </cell>
          <cell r="X186">
            <v>4599</v>
          </cell>
          <cell r="Y186">
            <v>112</v>
          </cell>
          <cell r="Z186">
            <v>2.5000000000000001E-2</v>
          </cell>
          <cell r="AA186" t="str">
            <v>0.00%-8.40%</v>
          </cell>
          <cell r="AF186">
            <v>0</v>
          </cell>
          <cell r="AG186">
            <v>4599</v>
          </cell>
          <cell r="AH186">
            <v>112</v>
          </cell>
          <cell r="AI186">
            <v>2.4960998439937487E-2</v>
          </cell>
          <cell r="AJ186">
            <v>13.6</v>
          </cell>
          <cell r="AK186">
            <v>750</v>
          </cell>
          <cell r="AM186">
            <v>688</v>
          </cell>
          <cell r="AN186">
            <v>72234.399999999994</v>
          </cell>
          <cell r="AO186" t="str">
            <v>NA</v>
          </cell>
        </row>
        <row r="187">
          <cell r="B187">
            <v>1017683</v>
          </cell>
          <cell r="C187" t="str">
            <v>杨 丽</v>
          </cell>
          <cell r="D187" t="str">
            <v>Yang Li</v>
          </cell>
          <cell r="E187" t="str">
            <v>Direct Active</v>
          </cell>
          <cell r="F187" t="str">
            <v>OP</v>
          </cell>
          <cell r="G187" t="str">
            <v>FCLCh-PD</v>
          </cell>
          <cell r="H187" t="str">
            <v>FCLCh-VB2</v>
          </cell>
          <cell r="I187" t="str">
            <v>310911</v>
          </cell>
          <cell r="J187">
            <v>43181</v>
          </cell>
          <cell r="K187" t="str">
            <v>Worker</v>
          </cell>
          <cell r="L187" t="str">
            <v>Production Worker</v>
          </cell>
          <cell r="M187" t="str">
            <v>BAND A</v>
          </cell>
          <cell r="N187">
            <v>6</v>
          </cell>
          <cell r="O187" t="str">
            <v>NA</v>
          </cell>
          <cell r="P187">
            <v>4047</v>
          </cell>
          <cell r="Q187">
            <v>0.02</v>
          </cell>
          <cell r="R187">
            <v>81</v>
          </cell>
          <cell r="S187">
            <v>5.0000000000000001E-3</v>
          </cell>
          <cell r="T187">
            <v>20</v>
          </cell>
          <cell r="U187">
            <v>2.4956758092414134E-2</v>
          </cell>
          <cell r="V187">
            <v>101</v>
          </cell>
          <cell r="W187">
            <v>4148</v>
          </cell>
          <cell r="X187">
            <v>4148</v>
          </cell>
          <cell r="Y187">
            <v>101</v>
          </cell>
          <cell r="Z187">
            <v>2.5000000000000001E-2</v>
          </cell>
          <cell r="AA187" t="str">
            <v>0.00%-8.40%</v>
          </cell>
          <cell r="AF187">
            <v>0</v>
          </cell>
          <cell r="AG187">
            <v>4148</v>
          </cell>
          <cell r="AH187">
            <v>101</v>
          </cell>
          <cell r="AI187">
            <v>2.4956758092414155E-2</v>
          </cell>
          <cell r="AJ187">
            <v>13.6</v>
          </cell>
          <cell r="AK187">
            <v>450</v>
          </cell>
          <cell r="AM187">
            <v>688</v>
          </cell>
          <cell r="AN187">
            <v>62500.799999999996</v>
          </cell>
          <cell r="AO187" t="str">
            <v>NA</v>
          </cell>
        </row>
        <row r="188">
          <cell r="B188">
            <v>1017781</v>
          </cell>
          <cell r="C188" t="str">
            <v>付 卫军</v>
          </cell>
          <cell r="D188" t="str">
            <v>Fu Weijun</v>
          </cell>
          <cell r="E188" t="str">
            <v>Direct Active</v>
          </cell>
          <cell r="F188" t="str">
            <v>OP</v>
          </cell>
          <cell r="G188" t="str">
            <v>FCLCh-PD</v>
          </cell>
          <cell r="H188" t="str">
            <v>FCLCh-VB2</v>
          </cell>
          <cell r="I188" t="str">
            <v>310911</v>
          </cell>
          <cell r="J188">
            <v>43190</v>
          </cell>
          <cell r="K188" t="str">
            <v>Worker</v>
          </cell>
          <cell r="L188" t="str">
            <v>Heavy Load Worker</v>
          </cell>
          <cell r="M188" t="str">
            <v>BAND A</v>
          </cell>
          <cell r="N188">
            <v>6</v>
          </cell>
          <cell r="O188" t="str">
            <v>NA</v>
          </cell>
          <cell r="P188">
            <v>4317</v>
          </cell>
          <cell r="Q188">
            <v>0.02</v>
          </cell>
          <cell r="R188">
            <v>86</v>
          </cell>
          <cell r="S188">
            <v>5.0000000000000001E-3</v>
          </cell>
          <cell r="T188">
            <v>22</v>
          </cell>
          <cell r="U188">
            <v>2.5017373175816541E-2</v>
          </cell>
          <cell r="V188">
            <v>108</v>
          </cell>
          <cell r="W188">
            <v>4425</v>
          </cell>
          <cell r="X188">
            <v>4425</v>
          </cell>
          <cell r="Y188">
            <v>108</v>
          </cell>
          <cell r="Z188">
            <v>2.5000000000000001E-2</v>
          </cell>
          <cell r="AA188" t="str">
            <v>0.00%-8.40%</v>
          </cell>
          <cell r="AF188">
            <v>0</v>
          </cell>
          <cell r="AG188">
            <v>4425</v>
          </cell>
          <cell r="AH188">
            <v>108</v>
          </cell>
          <cell r="AI188">
            <v>2.5017373175816537E-2</v>
          </cell>
          <cell r="AJ188">
            <v>13.6</v>
          </cell>
          <cell r="AK188">
            <v>650</v>
          </cell>
          <cell r="AM188">
            <v>688</v>
          </cell>
          <cell r="AN188">
            <v>68668</v>
          </cell>
          <cell r="AO188" t="str">
            <v>NA</v>
          </cell>
        </row>
        <row r="189">
          <cell r="B189">
            <v>1017823</v>
          </cell>
          <cell r="C189" t="str">
            <v>吴 梅</v>
          </cell>
          <cell r="D189" t="str">
            <v>Wu Mei</v>
          </cell>
          <cell r="E189" t="str">
            <v>Direct Active</v>
          </cell>
          <cell r="F189" t="str">
            <v>OP</v>
          </cell>
          <cell r="G189" t="str">
            <v>FCLCh-PD</v>
          </cell>
          <cell r="H189" t="str">
            <v>FCLCh-VB2</v>
          </cell>
          <cell r="I189" t="str">
            <v>310911</v>
          </cell>
          <cell r="J189">
            <v>43193</v>
          </cell>
          <cell r="K189" t="str">
            <v>Worker</v>
          </cell>
          <cell r="L189" t="str">
            <v>Middle Skilled Worker</v>
          </cell>
          <cell r="M189" t="str">
            <v>BAND A</v>
          </cell>
          <cell r="N189">
            <v>6</v>
          </cell>
          <cell r="O189" t="str">
            <v>NA</v>
          </cell>
          <cell r="P189">
            <v>4388</v>
          </cell>
          <cell r="Q189">
            <v>0.02</v>
          </cell>
          <cell r="R189">
            <v>88</v>
          </cell>
          <cell r="S189">
            <v>5.0000000000000001E-3</v>
          </cell>
          <cell r="T189">
            <v>22</v>
          </cell>
          <cell r="U189">
            <v>2.5068368277119418E-2</v>
          </cell>
          <cell r="V189">
            <v>110</v>
          </cell>
          <cell r="W189">
            <v>4498</v>
          </cell>
          <cell r="X189">
            <v>4388</v>
          </cell>
          <cell r="Y189">
            <v>0</v>
          </cell>
          <cell r="Z189">
            <v>0</v>
          </cell>
          <cell r="AA189" t="str">
            <v>0.00%-8.40%</v>
          </cell>
          <cell r="AF189">
            <v>0</v>
          </cell>
          <cell r="AG189">
            <v>4388</v>
          </cell>
          <cell r="AH189">
            <v>0</v>
          </cell>
          <cell r="AI189">
            <v>0</v>
          </cell>
          <cell r="AJ189">
            <v>13.6</v>
          </cell>
          <cell r="AK189">
            <v>650</v>
          </cell>
          <cell r="AM189">
            <v>688</v>
          </cell>
          <cell r="AN189">
            <v>68164.799999999988</v>
          </cell>
          <cell r="AO189" t="str">
            <v>NA</v>
          </cell>
          <cell r="AQ189" t="str">
            <v>仅能从事单一/简单工序，工作责任心不强</v>
          </cell>
        </row>
        <row r="190">
          <cell r="B190">
            <v>1018423</v>
          </cell>
          <cell r="C190" t="str">
            <v>余 敏</v>
          </cell>
          <cell r="D190" t="str">
            <v>Yu Min</v>
          </cell>
          <cell r="E190" t="str">
            <v>Direct Active</v>
          </cell>
          <cell r="F190" t="str">
            <v>OP</v>
          </cell>
          <cell r="G190" t="str">
            <v>FCLCh-PD</v>
          </cell>
          <cell r="H190" t="str">
            <v>FCLCh-VB2</v>
          </cell>
          <cell r="I190" t="str">
            <v>310911</v>
          </cell>
          <cell r="J190">
            <v>44279</v>
          </cell>
          <cell r="K190" t="str">
            <v>Worker</v>
          </cell>
          <cell r="L190" t="str">
            <v>Heavy Load Worker</v>
          </cell>
          <cell r="M190" t="str">
            <v>BAND A</v>
          </cell>
          <cell r="N190">
            <v>6</v>
          </cell>
          <cell r="O190" t="str">
            <v>NA</v>
          </cell>
          <cell r="P190">
            <v>4068</v>
          </cell>
          <cell r="Q190">
            <v>0.02</v>
          </cell>
          <cell r="R190">
            <v>81</v>
          </cell>
          <cell r="S190">
            <v>5.0000000000000001E-3</v>
          </cell>
          <cell r="T190">
            <v>20</v>
          </cell>
          <cell r="U190">
            <v>2.4827925270403145E-2</v>
          </cell>
          <cell r="V190">
            <v>101</v>
          </cell>
          <cell r="W190">
            <v>4169</v>
          </cell>
          <cell r="X190">
            <v>4328</v>
          </cell>
          <cell r="Y190">
            <v>260</v>
          </cell>
          <cell r="Z190">
            <v>6.3899999999999998E-2</v>
          </cell>
          <cell r="AA190" t="str">
            <v>0.00%-8.40%</v>
          </cell>
          <cell r="AF190">
            <v>0</v>
          </cell>
          <cell r="AG190">
            <v>4328</v>
          </cell>
          <cell r="AH190">
            <v>260</v>
          </cell>
          <cell r="AI190">
            <v>6.3913470993117061E-2</v>
          </cell>
          <cell r="AJ190">
            <v>13.6</v>
          </cell>
          <cell r="AK190">
            <v>650</v>
          </cell>
          <cell r="AM190">
            <v>688</v>
          </cell>
          <cell r="AN190">
            <v>67348.799999999988</v>
          </cell>
          <cell r="AO190" t="str">
            <v>NA</v>
          </cell>
          <cell r="AQ190" t="str">
            <v>高绩效员工,新产品阶段胜任总装69个岗位及培训其他员工</v>
          </cell>
        </row>
        <row r="191">
          <cell r="B191">
            <v>1019583</v>
          </cell>
          <cell r="C191" t="str">
            <v>江 大月</v>
          </cell>
          <cell r="D191" t="str">
            <v>Jiang Dayue</v>
          </cell>
          <cell r="E191" t="str">
            <v>Direct Active</v>
          </cell>
          <cell r="F191" t="str">
            <v>OP</v>
          </cell>
          <cell r="G191" t="str">
            <v>FCLCh-PD</v>
          </cell>
          <cell r="H191" t="str">
            <v>FCLCh-VB2</v>
          </cell>
          <cell r="I191" t="str">
            <v>310911</v>
          </cell>
          <cell r="J191">
            <v>44058</v>
          </cell>
          <cell r="K191" t="str">
            <v>Worker</v>
          </cell>
          <cell r="L191" t="str">
            <v>Production Worker</v>
          </cell>
          <cell r="M191" t="str">
            <v>BAND A</v>
          </cell>
          <cell r="N191">
            <v>6</v>
          </cell>
          <cell r="O191" t="str">
            <v>NA</v>
          </cell>
          <cell r="P191">
            <v>3956</v>
          </cell>
          <cell r="Q191">
            <v>0.02</v>
          </cell>
          <cell r="R191">
            <v>79</v>
          </cell>
          <cell r="S191">
            <v>5.0000000000000001E-3</v>
          </cell>
          <cell r="T191">
            <v>20</v>
          </cell>
          <cell r="U191">
            <v>2.5025278058645097E-2</v>
          </cell>
          <cell r="V191">
            <v>99</v>
          </cell>
          <cell r="W191">
            <v>4055</v>
          </cell>
          <cell r="X191">
            <v>4006</v>
          </cell>
          <cell r="Y191">
            <v>50</v>
          </cell>
          <cell r="Z191">
            <v>1.26E-2</v>
          </cell>
          <cell r="AA191" t="str">
            <v>0.00%-8.40%</v>
          </cell>
          <cell r="AF191">
            <v>0</v>
          </cell>
          <cell r="AG191">
            <v>4006</v>
          </cell>
          <cell r="AH191">
            <v>50</v>
          </cell>
          <cell r="AI191">
            <v>1.2639029322548012E-2</v>
          </cell>
          <cell r="AJ191">
            <v>13.6</v>
          </cell>
          <cell r="AK191">
            <v>450</v>
          </cell>
          <cell r="AM191">
            <v>688</v>
          </cell>
          <cell r="AN191">
            <v>60569.599999999999</v>
          </cell>
          <cell r="AO191" t="str">
            <v>NA</v>
          </cell>
          <cell r="AQ191" t="str">
            <v>仅能从事单一工序</v>
          </cell>
        </row>
        <row r="192">
          <cell r="B192">
            <v>1111196</v>
          </cell>
          <cell r="C192" t="str">
            <v>董 秋生</v>
          </cell>
          <cell r="D192" t="str">
            <v>Dong Qiusheng</v>
          </cell>
          <cell r="E192" t="str">
            <v>Direct Active</v>
          </cell>
          <cell r="F192" t="str">
            <v>OP</v>
          </cell>
          <cell r="G192" t="str">
            <v>FCLCh-PD</v>
          </cell>
          <cell r="H192" t="str">
            <v>FCLCh-VB2</v>
          </cell>
          <cell r="I192" t="str">
            <v>310911</v>
          </cell>
          <cell r="J192">
            <v>44246</v>
          </cell>
          <cell r="K192" t="str">
            <v>Worker</v>
          </cell>
          <cell r="L192" t="str">
            <v>Heavy Load Worker</v>
          </cell>
          <cell r="M192" t="str">
            <v>BAND A</v>
          </cell>
          <cell r="N192">
            <v>6</v>
          </cell>
          <cell r="O192" t="str">
            <v>NA</v>
          </cell>
          <cell r="P192">
            <v>4069</v>
          </cell>
          <cell r="Q192">
            <v>0.02</v>
          </cell>
          <cell r="R192">
            <v>81</v>
          </cell>
          <cell r="S192">
            <v>5.0000000000000001E-3</v>
          </cell>
          <cell r="T192">
            <v>20</v>
          </cell>
          <cell r="U192">
            <v>2.4821823543868273E-2</v>
          </cell>
          <cell r="V192">
            <v>101</v>
          </cell>
          <cell r="W192">
            <v>4170</v>
          </cell>
          <cell r="X192">
            <v>4120</v>
          </cell>
          <cell r="Y192">
            <v>51</v>
          </cell>
          <cell r="Z192">
            <v>1.2500000000000001E-2</v>
          </cell>
          <cell r="AA192" t="str">
            <v>0.00%-8.40%</v>
          </cell>
          <cell r="AF192">
            <v>0</v>
          </cell>
          <cell r="AG192">
            <v>4120</v>
          </cell>
          <cell r="AH192">
            <v>51</v>
          </cell>
          <cell r="AI192">
            <v>1.2533792086507844E-2</v>
          </cell>
          <cell r="AJ192">
            <v>13.6</v>
          </cell>
          <cell r="AK192">
            <v>650</v>
          </cell>
          <cell r="AM192">
            <v>688</v>
          </cell>
          <cell r="AN192">
            <v>64520</v>
          </cell>
          <cell r="AO192" t="str">
            <v>NA</v>
          </cell>
          <cell r="AQ192" t="str">
            <v>仅能从事单一工序</v>
          </cell>
        </row>
        <row r="193">
          <cell r="B193">
            <v>1111197</v>
          </cell>
          <cell r="C193" t="str">
            <v>袁 虎</v>
          </cell>
          <cell r="D193" t="str">
            <v>Yuan Hu</v>
          </cell>
          <cell r="E193" t="str">
            <v>Direct Active</v>
          </cell>
          <cell r="F193" t="str">
            <v>OP</v>
          </cell>
          <cell r="G193" t="str">
            <v>FCLCh-PD</v>
          </cell>
          <cell r="H193" t="str">
            <v>FCLCh-VB2</v>
          </cell>
          <cell r="I193" t="str">
            <v>310911</v>
          </cell>
          <cell r="J193">
            <v>44246</v>
          </cell>
          <cell r="K193" t="str">
            <v>Worker</v>
          </cell>
          <cell r="L193" t="str">
            <v>Production Worker</v>
          </cell>
          <cell r="M193" t="str">
            <v>BAND A</v>
          </cell>
          <cell r="N193">
            <v>6</v>
          </cell>
          <cell r="O193" t="str">
            <v>NA</v>
          </cell>
          <cell r="P193">
            <v>4069</v>
          </cell>
          <cell r="Q193">
            <v>0.02</v>
          </cell>
          <cell r="R193">
            <v>81</v>
          </cell>
          <cell r="S193">
            <v>5.0000000000000001E-3</v>
          </cell>
          <cell r="T193">
            <v>20</v>
          </cell>
          <cell r="U193">
            <v>2.4821823543868273E-2</v>
          </cell>
          <cell r="V193">
            <v>101</v>
          </cell>
          <cell r="W193">
            <v>4170</v>
          </cell>
          <cell r="X193">
            <v>4170</v>
          </cell>
          <cell r="Y193">
            <v>101</v>
          </cell>
          <cell r="Z193">
            <v>2.4799999999999999E-2</v>
          </cell>
          <cell r="AA193" t="str">
            <v>0.00%-8.40%</v>
          </cell>
          <cell r="AF193">
            <v>0</v>
          </cell>
          <cell r="AG193">
            <v>4170</v>
          </cell>
          <cell r="AH193">
            <v>101</v>
          </cell>
          <cell r="AI193">
            <v>2.4821823543868193E-2</v>
          </cell>
          <cell r="AJ193">
            <v>13.6</v>
          </cell>
          <cell r="AK193">
            <v>450</v>
          </cell>
          <cell r="AM193">
            <v>688</v>
          </cell>
          <cell r="AN193">
            <v>62800</v>
          </cell>
          <cell r="AO193" t="str">
            <v>NA</v>
          </cell>
        </row>
        <row r="194">
          <cell r="B194">
            <v>1111202</v>
          </cell>
          <cell r="C194" t="str">
            <v>安 国芝</v>
          </cell>
          <cell r="D194" t="str">
            <v>An Guozhi</v>
          </cell>
          <cell r="E194" t="str">
            <v>Direct Active</v>
          </cell>
          <cell r="F194" t="str">
            <v>OP</v>
          </cell>
          <cell r="G194" t="str">
            <v>FCLCh-PD</v>
          </cell>
          <cell r="H194" t="str">
            <v>FCLCh-VB2</v>
          </cell>
          <cell r="I194" t="str">
            <v>310911</v>
          </cell>
          <cell r="J194">
            <v>44247</v>
          </cell>
          <cell r="K194" t="str">
            <v>Worker</v>
          </cell>
          <cell r="L194" t="str">
            <v>Production Worker</v>
          </cell>
          <cell r="M194" t="str">
            <v>BAND A</v>
          </cell>
          <cell r="N194">
            <v>6</v>
          </cell>
          <cell r="O194" t="str">
            <v>NA</v>
          </cell>
          <cell r="P194">
            <v>4195</v>
          </cell>
          <cell r="Q194">
            <v>0.02</v>
          </cell>
          <cell r="R194">
            <v>84</v>
          </cell>
          <cell r="S194">
            <v>5.0000000000000001E-3</v>
          </cell>
          <cell r="T194">
            <v>21</v>
          </cell>
          <cell r="U194">
            <v>2.5029797377830752E-2</v>
          </cell>
          <cell r="V194">
            <v>105</v>
          </cell>
          <cell r="W194">
            <v>4300</v>
          </cell>
          <cell r="X194">
            <v>4362</v>
          </cell>
          <cell r="Y194">
            <v>167</v>
          </cell>
          <cell r="Z194">
            <v>3.9800000000000002E-2</v>
          </cell>
          <cell r="AA194" t="str">
            <v>0.00%-8.40%</v>
          </cell>
          <cell r="AF194">
            <v>0</v>
          </cell>
          <cell r="AG194">
            <v>4362</v>
          </cell>
          <cell r="AH194">
            <v>167</v>
          </cell>
          <cell r="AI194">
            <v>3.9809296781883274E-2</v>
          </cell>
          <cell r="AJ194">
            <v>13.6</v>
          </cell>
          <cell r="AK194">
            <v>450</v>
          </cell>
          <cell r="AM194">
            <v>688</v>
          </cell>
          <cell r="AN194">
            <v>65411.199999999997</v>
          </cell>
          <cell r="AO194" t="str">
            <v>NA</v>
          </cell>
          <cell r="AQ194" t="str">
            <v>工作责任心强</v>
          </cell>
        </row>
        <row r="195">
          <cell r="B195">
            <v>1111206</v>
          </cell>
          <cell r="C195" t="str">
            <v>赵 文祥</v>
          </cell>
          <cell r="D195" t="str">
            <v>Zhao Wenxiang</v>
          </cell>
          <cell r="E195" t="str">
            <v>Direct Active</v>
          </cell>
          <cell r="F195" t="str">
            <v>OP</v>
          </cell>
          <cell r="G195" t="str">
            <v>FCLCh-PD</v>
          </cell>
          <cell r="H195" t="str">
            <v>FCLCh-VB2</v>
          </cell>
          <cell r="I195" t="str">
            <v>310911</v>
          </cell>
          <cell r="J195">
            <v>44247</v>
          </cell>
          <cell r="K195" t="str">
            <v>Worker</v>
          </cell>
          <cell r="L195" t="str">
            <v>Heavy Load Worker</v>
          </cell>
          <cell r="M195" t="str">
            <v>BAND A</v>
          </cell>
          <cell r="N195">
            <v>6</v>
          </cell>
          <cell r="O195" t="str">
            <v>NA</v>
          </cell>
          <cell r="P195">
            <v>4046</v>
          </cell>
          <cell r="Q195">
            <v>0.02</v>
          </cell>
          <cell r="R195">
            <v>81</v>
          </cell>
          <cell r="S195">
            <v>5.0000000000000001E-3</v>
          </cell>
          <cell r="T195">
            <v>20</v>
          </cell>
          <cell r="U195">
            <v>2.4962926347009393E-2</v>
          </cell>
          <cell r="V195">
            <v>101</v>
          </cell>
          <cell r="W195">
            <v>4147</v>
          </cell>
          <cell r="X195">
            <v>4147</v>
          </cell>
          <cell r="Y195">
            <v>101</v>
          </cell>
          <cell r="Z195">
            <v>2.5000000000000001E-2</v>
          </cell>
          <cell r="AA195" t="str">
            <v>0.00%-8.40%</v>
          </cell>
          <cell r="AF195">
            <v>0</v>
          </cell>
          <cell r="AG195">
            <v>4147</v>
          </cell>
          <cell r="AH195">
            <v>101</v>
          </cell>
          <cell r="AI195">
            <v>2.4962926347009473E-2</v>
          </cell>
          <cell r="AJ195">
            <v>13.6</v>
          </cell>
          <cell r="AK195">
            <v>650</v>
          </cell>
          <cell r="AM195">
            <v>688</v>
          </cell>
          <cell r="AN195">
            <v>64887.199999999997</v>
          </cell>
          <cell r="AO195" t="str">
            <v>NA</v>
          </cell>
        </row>
        <row r="196">
          <cell r="B196">
            <v>1111480</v>
          </cell>
          <cell r="C196" t="str">
            <v>郑 丽娟</v>
          </cell>
          <cell r="D196" t="str">
            <v>Zheng Lijuan</v>
          </cell>
          <cell r="E196" t="str">
            <v>Direct Active</v>
          </cell>
          <cell r="F196" t="str">
            <v>OP</v>
          </cell>
          <cell r="G196" t="str">
            <v>FCLCh-PD</v>
          </cell>
          <cell r="H196" t="str">
            <v>FCLCh-VB2</v>
          </cell>
          <cell r="I196" t="str">
            <v>310911</v>
          </cell>
          <cell r="J196">
            <v>44279</v>
          </cell>
          <cell r="K196" t="str">
            <v>Worker</v>
          </cell>
          <cell r="L196" t="str">
            <v>Production Worker</v>
          </cell>
          <cell r="M196" t="str">
            <v>BAND A</v>
          </cell>
          <cell r="N196">
            <v>6</v>
          </cell>
          <cell r="O196" t="str">
            <v>NA</v>
          </cell>
          <cell r="P196">
            <v>4288</v>
          </cell>
          <cell r="Q196">
            <v>0.02</v>
          </cell>
          <cell r="R196">
            <v>86</v>
          </cell>
          <cell r="S196">
            <v>5.0000000000000001E-3</v>
          </cell>
          <cell r="T196">
            <v>21</v>
          </cell>
          <cell r="U196">
            <v>2.4953358208955223E-2</v>
          </cell>
          <cell r="V196">
            <v>107</v>
          </cell>
          <cell r="W196">
            <v>4395</v>
          </cell>
          <cell r="X196">
            <v>4395</v>
          </cell>
          <cell r="Y196">
            <v>107</v>
          </cell>
          <cell r="Z196">
            <v>2.5000000000000001E-2</v>
          </cell>
          <cell r="AA196" t="str">
            <v>0.00%-8.40%</v>
          </cell>
          <cell r="AF196">
            <v>0</v>
          </cell>
          <cell r="AG196">
            <v>4395</v>
          </cell>
          <cell r="AH196">
            <v>107</v>
          </cell>
          <cell r="AI196">
            <v>2.4953358208955168E-2</v>
          </cell>
          <cell r="AJ196">
            <v>13.6</v>
          </cell>
          <cell r="AK196">
            <v>450</v>
          </cell>
          <cell r="AM196">
            <v>688</v>
          </cell>
          <cell r="AN196">
            <v>65860</v>
          </cell>
          <cell r="AO196" t="str">
            <v>NA</v>
          </cell>
        </row>
        <row r="197">
          <cell r="B197">
            <v>1112083</v>
          </cell>
          <cell r="C197" t="str">
            <v>杜 广铜</v>
          </cell>
          <cell r="D197" t="str">
            <v>Du Guangtong</v>
          </cell>
          <cell r="E197" t="str">
            <v>Direct Active</v>
          </cell>
          <cell r="F197" t="str">
            <v>OP</v>
          </cell>
          <cell r="G197" t="str">
            <v>FCLCh-PD</v>
          </cell>
          <cell r="H197" t="str">
            <v>FCLCh-VB2</v>
          </cell>
          <cell r="I197" t="str">
            <v>310911</v>
          </cell>
          <cell r="J197">
            <v>33451</v>
          </cell>
          <cell r="K197" t="str">
            <v>Worker</v>
          </cell>
          <cell r="L197" t="str">
            <v>Middle Skilled Worker</v>
          </cell>
          <cell r="M197" t="str">
            <v>BAND A</v>
          </cell>
          <cell r="N197">
            <v>6</v>
          </cell>
          <cell r="O197" t="str">
            <v>NA</v>
          </cell>
          <cell r="P197">
            <v>5223</v>
          </cell>
          <cell r="Q197">
            <v>0.02</v>
          </cell>
          <cell r="R197">
            <v>104</v>
          </cell>
          <cell r="S197">
            <v>5.0000000000000001E-3</v>
          </cell>
          <cell r="T197">
            <v>26</v>
          </cell>
          <cell r="U197">
            <v>2.488991001340226E-2</v>
          </cell>
          <cell r="V197">
            <v>130</v>
          </cell>
          <cell r="W197">
            <v>5353</v>
          </cell>
          <cell r="X197">
            <v>5353</v>
          </cell>
          <cell r="Y197">
            <v>130</v>
          </cell>
          <cell r="Z197">
            <v>2.4899999999999999E-2</v>
          </cell>
          <cell r="AA197" t="str">
            <v>0.00%-8.40%</v>
          </cell>
          <cell r="AF197">
            <v>0</v>
          </cell>
          <cell r="AG197">
            <v>5353</v>
          </cell>
          <cell r="AH197">
            <v>130</v>
          </cell>
          <cell r="AI197">
            <v>2.488991001340235E-2</v>
          </cell>
          <cell r="AJ197">
            <v>13.6</v>
          </cell>
          <cell r="AK197">
            <v>650</v>
          </cell>
          <cell r="AM197">
            <v>688</v>
          </cell>
          <cell r="AN197">
            <v>81288.800000000003</v>
          </cell>
          <cell r="AO197" t="str">
            <v>NA</v>
          </cell>
        </row>
        <row r="198">
          <cell r="B198">
            <v>1113047</v>
          </cell>
          <cell r="C198" t="str">
            <v>胡 家华</v>
          </cell>
          <cell r="D198" t="str">
            <v>Hu Jiahua</v>
          </cell>
          <cell r="E198" t="str">
            <v>Direct Active</v>
          </cell>
          <cell r="F198" t="str">
            <v>OP</v>
          </cell>
          <cell r="G198" t="str">
            <v>FCLCh-PD</v>
          </cell>
          <cell r="H198" t="str">
            <v>FCLCh-VB2</v>
          </cell>
          <cell r="I198" t="str">
            <v>310911</v>
          </cell>
          <cell r="J198">
            <v>36287</v>
          </cell>
          <cell r="K198" t="str">
            <v>Worker</v>
          </cell>
          <cell r="L198" t="str">
            <v>High Skilled Worker</v>
          </cell>
          <cell r="M198" t="str">
            <v>BAND A</v>
          </cell>
          <cell r="N198">
            <v>6</v>
          </cell>
          <cell r="O198" t="str">
            <v>NA</v>
          </cell>
          <cell r="P198">
            <v>4855</v>
          </cell>
          <cell r="Q198">
            <v>0.02</v>
          </cell>
          <cell r="R198">
            <v>97</v>
          </cell>
          <cell r="S198">
            <v>5.0000000000000001E-3</v>
          </cell>
          <cell r="T198">
            <v>24</v>
          </cell>
          <cell r="U198">
            <v>2.4922760041194644E-2</v>
          </cell>
          <cell r="V198">
            <v>121</v>
          </cell>
          <cell r="W198">
            <v>4976</v>
          </cell>
          <cell r="X198">
            <v>4976</v>
          </cell>
          <cell r="Y198">
            <v>121</v>
          </cell>
          <cell r="Z198">
            <v>2.4899999999999999E-2</v>
          </cell>
          <cell r="AA198" t="str">
            <v>0.00%-8.40%</v>
          </cell>
          <cell r="AF198">
            <v>0</v>
          </cell>
          <cell r="AG198">
            <v>4976</v>
          </cell>
          <cell r="AH198">
            <v>121</v>
          </cell>
          <cell r="AI198">
            <v>2.4922760041194536E-2</v>
          </cell>
          <cell r="AJ198">
            <v>13.6</v>
          </cell>
          <cell r="AK198">
            <v>750</v>
          </cell>
          <cell r="AM198">
            <v>688</v>
          </cell>
          <cell r="AN198">
            <v>77361.599999999991</v>
          </cell>
          <cell r="AO198" t="str">
            <v>NA</v>
          </cell>
        </row>
        <row r="199">
          <cell r="B199">
            <v>1113069</v>
          </cell>
          <cell r="C199" t="str">
            <v>王 红星</v>
          </cell>
          <cell r="D199" t="str">
            <v>Wang Hongxing</v>
          </cell>
          <cell r="E199" t="str">
            <v>Direct Active</v>
          </cell>
          <cell r="F199" t="str">
            <v>OP</v>
          </cell>
          <cell r="G199" t="str">
            <v>FCLCh-PD</v>
          </cell>
          <cell r="H199" t="str">
            <v>FCLCh-VB2</v>
          </cell>
          <cell r="I199" t="str">
            <v>310911</v>
          </cell>
          <cell r="J199">
            <v>37025</v>
          </cell>
          <cell r="K199" t="str">
            <v>Worker</v>
          </cell>
          <cell r="L199" t="str">
            <v>Heavy Load Worker</v>
          </cell>
          <cell r="M199" t="str">
            <v>BAND A</v>
          </cell>
          <cell r="N199">
            <v>6</v>
          </cell>
          <cell r="O199" t="str">
            <v>NA</v>
          </cell>
          <cell r="P199">
            <v>6958</v>
          </cell>
          <cell r="Q199">
            <v>0.02</v>
          </cell>
          <cell r="R199">
            <v>139</v>
          </cell>
          <cell r="S199">
            <v>5.0000000000000001E-3</v>
          </cell>
          <cell r="T199">
            <v>35</v>
          </cell>
          <cell r="U199">
            <v>2.5007185972980742E-2</v>
          </cell>
          <cell r="V199">
            <v>174</v>
          </cell>
          <cell r="W199">
            <v>7132</v>
          </cell>
          <cell r="X199">
            <v>6958</v>
          </cell>
          <cell r="Y199">
            <v>0</v>
          </cell>
          <cell r="Z199">
            <v>0</v>
          </cell>
          <cell r="AA199" t="str">
            <v>0.00%-8.40%</v>
          </cell>
          <cell r="AF199">
            <v>0</v>
          </cell>
          <cell r="AG199">
            <v>6958</v>
          </cell>
          <cell r="AH199">
            <v>0</v>
          </cell>
          <cell r="AI199">
            <v>0</v>
          </cell>
          <cell r="AJ199">
            <v>13.6</v>
          </cell>
          <cell r="AK199">
            <v>650</v>
          </cell>
          <cell r="AM199">
            <v>688</v>
          </cell>
          <cell r="AN199">
            <v>103116.8</v>
          </cell>
          <cell r="AO199" t="str">
            <v>NA</v>
          </cell>
          <cell r="AQ199" t="str">
            <v>仅能从事单一/简单工序，工作责任心不强</v>
          </cell>
        </row>
        <row r="200">
          <cell r="B200">
            <v>1114038</v>
          </cell>
          <cell r="C200" t="str">
            <v>李 金泉</v>
          </cell>
          <cell r="D200" t="str">
            <v>Li Jinquan</v>
          </cell>
          <cell r="E200" t="str">
            <v>Direct Active</v>
          </cell>
          <cell r="F200" t="str">
            <v>OP</v>
          </cell>
          <cell r="G200" t="str">
            <v>FCLCh-PD</v>
          </cell>
          <cell r="H200" t="str">
            <v>FCLCh-VB2</v>
          </cell>
          <cell r="I200" t="str">
            <v>310911</v>
          </cell>
          <cell r="J200">
            <v>34151</v>
          </cell>
          <cell r="K200" t="str">
            <v>Worker</v>
          </cell>
          <cell r="L200" t="str">
            <v>Primary Skilled Worker</v>
          </cell>
          <cell r="M200" t="str">
            <v>BAND A</v>
          </cell>
          <cell r="N200">
            <v>6</v>
          </cell>
          <cell r="O200" t="str">
            <v>NA</v>
          </cell>
          <cell r="P200">
            <v>4706</v>
          </cell>
          <cell r="Q200">
            <v>0.02</v>
          </cell>
          <cell r="R200">
            <v>94</v>
          </cell>
          <cell r="S200">
            <v>5.0000000000000001E-3</v>
          </cell>
          <cell r="T200">
            <v>24</v>
          </cell>
          <cell r="U200">
            <v>2.5074373140671482E-2</v>
          </cell>
          <cell r="V200">
            <v>118</v>
          </cell>
          <cell r="W200">
            <v>4824</v>
          </cell>
          <cell r="X200">
            <v>4706</v>
          </cell>
          <cell r="Y200">
            <v>0</v>
          </cell>
          <cell r="Z200">
            <v>0</v>
          </cell>
          <cell r="AA200" t="str">
            <v>0.00%-8.40%</v>
          </cell>
          <cell r="AF200">
            <v>0</v>
          </cell>
          <cell r="AG200">
            <v>4706</v>
          </cell>
          <cell r="AH200">
            <v>0</v>
          </cell>
          <cell r="AI200">
            <v>0</v>
          </cell>
          <cell r="AJ200">
            <v>13.6</v>
          </cell>
          <cell r="AK200">
            <v>450</v>
          </cell>
          <cell r="AM200">
            <v>688</v>
          </cell>
          <cell r="AN200">
            <v>70089.600000000006</v>
          </cell>
          <cell r="AO200" t="str">
            <v>NA</v>
          </cell>
          <cell r="AQ200" t="str">
            <v>工作责任心不强，漏检部件,造成报废/返工率成本上升</v>
          </cell>
        </row>
        <row r="201">
          <cell r="B201">
            <v>1114045</v>
          </cell>
          <cell r="C201" t="str">
            <v>刘 革军</v>
          </cell>
          <cell r="D201" t="str">
            <v>Liu Gejun</v>
          </cell>
          <cell r="E201" t="str">
            <v>Direct Active</v>
          </cell>
          <cell r="F201" t="str">
            <v>OP</v>
          </cell>
          <cell r="G201" t="str">
            <v>FCLCh-PD</v>
          </cell>
          <cell r="H201" t="str">
            <v>FCLCh-VB2</v>
          </cell>
          <cell r="I201" t="str">
            <v>310911</v>
          </cell>
          <cell r="J201">
            <v>31199</v>
          </cell>
          <cell r="K201" t="str">
            <v>Worker</v>
          </cell>
          <cell r="L201" t="str">
            <v>Production Worker</v>
          </cell>
          <cell r="M201" t="str">
            <v>BAND A</v>
          </cell>
          <cell r="N201">
            <v>6</v>
          </cell>
          <cell r="O201" t="str">
            <v>NA</v>
          </cell>
          <cell r="P201">
            <v>4495</v>
          </cell>
          <cell r="Q201">
            <v>0.02</v>
          </cell>
          <cell r="R201">
            <v>90</v>
          </cell>
          <cell r="S201">
            <v>5.0000000000000001E-3</v>
          </cell>
          <cell r="T201">
            <v>22</v>
          </cell>
          <cell r="U201">
            <v>2.4916573971078975E-2</v>
          </cell>
          <cell r="V201">
            <v>112</v>
          </cell>
          <cell r="W201">
            <v>4607</v>
          </cell>
          <cell r="X201">
            <v>4495</v>
          </cell>
          <cell r="Y201">
            <v>0</v>
          </cell>
          <cell r="Z201">
            <v>0</v>
          </cell>
          <cell r="AA201" t="str">
            <v>0.00%-8.40%</v>
          </cell>
          <cell r="AF201">
            <v>0</v>
          </cell>
          <cell r="AG201">
            <v>4495</v>
          </cell>
          <cell r="AH201">
            <v>0</v>
          </cell>
          <cell r="AI201">
            <v>0</v>
          </cell>
          <cell r="AJ201">
            <v>13.6</v>
          </cell>
          <cell r="AK201">
            <v>450</v>
          </cell>
          <cell r="AM201">
            <v>688</v>
          </cell>
          <cell r="AN201">
            <v>67220</v>
          </cell>
          <cell r="AO201" t="str">
            <v>NA</v>
          </cell>
          <cell r="AQ201" t="str">
            <v>仅能从事单一/简单工序，工作责任心不强</v>
          </cell>
        </row>
        <row r="202">
          <cell r="B202">
            <v>1114067</v>
          </cell>
          <cell r="C202" t="str">
            <v>孙 帮龙</v>
          </cell>
          <cell r="D202" t="str">
            <v>Sun Banglong</v>
          </cell>
          <cell r="E202" t="str">
            <v>Direct Active</v>
          </cell>
          <cell r="F202" t="str">
            <v>OP</v>
          </cell>
          <cell r="G202" t="str">
            <v>FCLCh-PD</v>
          </cell>
          <cell r="H202" t="str">
            <v>FCLCh-VB2</v>
          </cell>
          <cell r="I202" t="str">
            <v>310911</v>
          </cell>
          <cell r="J202">
            <v>33420</v>
          </cell>
          <cell r="K202" t="str">
            <v>Worker</v>
          </cell>
          <cell r="L202" t="str">
            <v>Production Worker</v>
          </cell>
          <cell r="M202" t="str">
            <v>BAND A</v>
          </cell>
          <cell r="N202">
            <v>6</v>
          </cell>
          <cell r="O202" t="str">
            <v>NA</v>
          </cell>
          <cell r="P202">
            <v>6748</v>
          </cell>
          <cell r="Q202">
            <v>0.02</v>
          </cell>
          <cell r="R202">
            <v>135</v>
          </cell>
          <cell r="S202">
            <v>5.0000000000000001E-3</v>
          </cell>
          <cell r="T202">
            <v>34</v>
          </cell>
          <cell r="U202">
            <v>2.5044457617071726E-2</v>
          </cell>
          <cell r="V202">
            <v>169</v>
          </cell>
          <cell r="W202">
            <v>6917</v>
          </cell>
          <cell r="X202">
            <v>6883</v>
          </cell>
          <cell r="Y202">
            <v>135</v>
          </cell>
          <cell r="Z202">
            <v>0.02</v>
          </cell>
          <cell r="AA202" t="str">
            <v>0.00%-8.40%</v>
          </cell>
          <cell r="AF202">
            <v>0</v>
          </cell>
          <cell r="AG202">
            <v>6883</v>
          </cell>
          <cell r="AH202">
            <v>135</v>
          </cell>
          <cell r="AI202">
            <v>2.0005927682276159E-2</v>
          </cell>
          <cell r="AJ202">
            <v>13.6</v>
          </cell>
          <cell r="AK202">
            <v>450</v>
          </cell>
          <cell r="AM202">
            <v>688</v>
          </cell>
          <cell r="AN202">
            <v>99696.8</v>
          </cell>
          <cell r="AO202" t="str">
            <v>NA</v>
          </cell>
        </row>
        <row r="203">
          <cell r="B203">
            <v>1114079</v>
          </cell>
          <cell r="C203" t="str">
            <v>徐 庆兵</v>
          </cell>
          <cell r="D203" t="str">
            <v>Xu Qingbing</v>
          </cell>
          <cell r="E203" t="str">
            <v>Direct Active</v>
          </cell>
          <cell r="F203" t="str">
            <v>OP</v>
          </cell>
          <cell r="G203" t="str">
            <v>FCLCh-PD</v>
          </cell>
          <cell r="H203" t="str">
            <v>FCLCh-VB2</v>
          </cell>
          <cell r="I203" t="str">
            <v>310911</v>
          </cell>
          <cell r="J203">
            <v>33298</v>
          </cell>
          <cell r="K203" t="str">
            <v>Worker</v>
          </cell>
          <cell r="L203" t="str">
            <v>Production Worker</v>
          </cell>
          <cell r="M203" t="str">
            <v>BAND A</v>
          </cell>
          <cell r="N203">
            <v>6</v>
          </cell>
          <cell r="O203" t="str">
            <v>NA</v>
          </cell>
          <cell r="P203">
            <v>5190</v>
          </cell>
          <cell r="Q203">
            <v>0.02</v>
          </cell>
          <cell r="R203">
            <v>104</v>
          </cell>
          <cell r="S203">
            <v>5.0000000000000001E-3</v>
          </cell>
          <cell r="T203">
            <v>26</v>
          </cell>
          <cell r="U203">
            <v>2.5048169556840076E-2</v>
          </cell>
          <cell r="V203">
            <v>130</v>
          </cell>
          <cell r="W203">
            <v>5320</v>
          </cell>
          <cell r="X203">
            <v>5346</v>
          </cell>
          <cell r="Y203">
            <v>156</v>
          </cell>
          <cell r="Z203">
            <v>3.0099999999999998E-2</v>
          </cell>
          <cell r="AA203" t="str">
            <v>0.00%-8.40%</v>
          </cell>
          <cell r="AF203">
            <v>0</v>
          </cell>
          <cell r="AG203">
            <v>5346</v>
          </cell>
          <cell r="AH203">
            <v>156</v>
          </cell>
          <cell r="AI203">
            <v>3.0057803468208188E-2</v>
          </cell>
          <cell r="AJ203">
            <v>13.6</v>
          </cell>
          <cell r="AK203">
            <v>450</v>
          </cell>
          <cell r="AM203">
            <v>688</v>
          </cell>
          <cell r="AN203">
            <v>78793.599999999991</v>
          </cell>
          <cell r="AO203" t="str">
            <v>NA</v>
          </cell>
        </row>
        <row r="204">
          <cell r="B204">
            <v>1115014</v>
          </cell>
          <cell r="C204" t="str">
            <v>邓 继飞</v>
          </cell>
          <cell r="D204" t="str">
            <v>Deng Jifei</v>
          </cell>
          <cell r="E204" t="str">
            <v>Direct Active</v>
          </cell>
          <cell r="F204" t="str">
            <v>OP</v>
          </cell>
          <cell r="G204" t="str">
            <v>FCLCh-PD</v>
          </cell>
          <cell r="H204" t="str">
            <v>FCLCh-VB2</v>
          </cell>
          <cell r="I204" t="str">
            <v>310911</v>
          </cell>
          <cell r="J204">
            <v>31138</v>
          </cell>
          <cell r="K204" t="str">
            <v>Worker</v>
          </cell>
          <cell r="L204" t="str">
            <v>Middle Skilled Worker</v>
          </cell>
          <cell r="M204" t="str">
            <v>BAND A</v>
          </cell>
          <cell r="N204">
            <v>6</v>
          </cell>
          <cell r="O204" t="str">
            <v>NA</v>
          </cell>
          <cell r="P204">
            <v>5330</v>
          </cell>
          <cell r="Q204">
            <v>0.02</v>
          </cell>
          <cell r="R204">
            <v>107</v>
          </cell>
          <cell r="S204">
            <v>5.0000000000000001E-3</v>
          </cell>
          <cell r="T204">
            <v>27</v>
          </cell>
          <cell r="U204">
            <v>2.5140712945590993E-2</v>
          </cell>
          <cell r="V204">
            <v>134</v>
          </cell>
          <cell r="W204">
            <v>5464</v>
          </cell>
          <cell r="X204">
            <v>5464</v>
          </cell>
          <cell r="Y204">
            <v>134</v>
          </cell>
          <cell r="Z204">
            <v>2.5100000000000001E-2</v>
          </cell>
          <cell r="AA204" t="str">
            <v>0.00%-8.40%</v>
          </cell>
          <cell r="AF204">
            <v>0</v>
          </cell>
          <cell r="AG204">
            <v>5464</v>
          </cell>
          <cell r="AH204">
            <v>134</v>
          </cell>
          <cell r="AI204">
            <v>2.5140712945590948E-2</v>
          </cell>
          <cell r="AJ204">
            <v>13.6</v>
          </cell>
          <cell r="AK204">
            <v>650</v>
          </cell>
          <cell r="AM204">
            <v>688</v>
          </cell>
          <cell r="AN204">
            <v>82798.399999999994</v>
          </cell>
          <cell r="AO204" t="str">
            <v>NA</v>
          </cell>
        </row>
        <row r="205">
          <cell r="B205">
            <v>1115030</v>
          </cell>
          <cell r="C205" t="str">
            <v>姜 宝全</v>
          </cell>
          <cell r="D205" t="str">
            <v>Jiang Baoquan</v>
          </cell>
          <cell r="E205" t="str">
            <v>Direct Active</v>
          </cell>
          <cell r="F205" t="str">
            <v>OP</v>
          </cell>
          <cell r="G205" t="str">
            <v>FCLCh-PD</v>
          </cell>
          <cell r="H205" t="str">
            <v>FCLCh-VB2</v>
          </cell>
          <cell r="I205" t="str">
            <v>310911</v>
          </cell>
          <cell r="J205">
            <v>33451</v>
          </cell>
          <cell r="K205" t="str">
            <v>Worker</v>
          </cell>
          <cell r="L205" t="str">
            <v>Production Worker</v>
          </cell>
          <cell r="M205" t="str">
            <v>BAND A</v>
          </cell>
          <cell r="N205">
            <v>6</v>
          </cell>
          <cell r="O205" t="str">
            <v>NA</v>
          </cell>
          <cell r="P205">
            <v>4964</v>
          </cell>
          <cell r="Q205">
            <v>0.02</v>
          </cell>
          <cell r="R205">
            <v>99</v>
          </cell>
          <cell r="S205">
            <v>5.0000000000000001E-3</v>
          </cell>
          <cell r="T205">
            <v>25</v>
          </cell>
          <cell r="U205">
            <v>2.4979854955680902E-2</v>
          </cell>
          <cell r="V205">
            <v>124</v>
          </cell>
          <cell r="W205">
            <v>5088</v>
          </cell>
          <cell r="X205">
            <v>5088</v>
          </cell>
          <cell r="Y205">
            <v>124</v>
          </cell>
          <cell r="Z205">
            <v>2.5000000000000001E-2</v>
          </cell>
          <cell r="AA205" t="str">
            <v>0.00%-8.40%</v>
          </cell>
          <cell r="AF205">
            <v>0</v>
          </cell>
          <cell r="AG205">
            <v>5088</v>
          </cell>
          <cell r="AH205">
            <v>124</v>
          </cell>
          <cell r="AI205">
            <v>2.4979854955681002E-2</v>
          </cell>
          <cell r="AJ205">
            <v>13.6</v>
          </cell>
          <cell r="AK205">
            <v>450</v>
          </cell>
          <cell r="AM205">
            <v>688</v>
          </cell>
          <cell r="AN205">
            <v>75284.800000000003</v>
          </cell>
          <cell r="AO205" t="str">
            <v>NA</v>
          </cell>
        </row>
        <row r="206">
          <cell r="B206">
            <v>1115073</v>
          </cell>
          <cell r="C206" t="str">
            <v>王 平峰</v>
          </cell>
          <cell r="D206" t="str">
            <v>Wang Pingfeng</v>
          </cell>
          <cell r="E206" t="str">
            <v>Direct Active</v>
          </cell>
          <cell r="F206" t="str">
            <v>OP</v>
          </cell>
          <cell r="G206" t="str">
            <v>FCLCh-PD</v>
          </cell>
          <cell r="H206" t="str">
            <v>FCLCh-VB2</v>
          </cell>
          <cell r="I206" t="str">
            <v>310911</v>
          </cell>
          <cell r="J206">
            <v>33573</v>
          </cell>
          <cell r="K206" t="str">
            <v>Team Leader</v>
          </cell>
          <cell r="L206" t="str">
            <v>Team Leader</v>
          </cell>
          <cell r="M206" t="str">
            <v>BAND A</v>
          </cell>
          <cell r="N206">
            <v>6</v>
          </cell>
          <cell r="O206" t="str">
            <v>NA</v>
          </cell>
          <cell r="P206">
            <v>5946</v>
          </cell>
          <cell r="Q206">
            <v>0.02</v>
          </cell>
          <cell r="R206">
            <v>119</v>
          </cell>
          <cell r="S206">
            <v>5.0000000000000001E-3</v>
          </cell>
          <cell r="T206">
            <v>30</v>
          </cell>
          <cell r="U206">
            <v>2.5058863101244534E-2</v>
          </cell>
          <cell r="V206">
            <v>149</v>
          </cell>
          <cell r="W206">
            <v>6095</v>
          </cell>
          <cell r="X206">
            <v>6095</v>
          </cell>
          <cell r="Y206">
            <v>149</v>
          </cell>
          <cell r="Z206">
            <v>2.5100000000000001E-2</v>
          </cell>
          <cell r="AA206" t="str">
            <v>0.00%-8.40%</v>
          </cell>
          <cell r="AF206">
            <v>0</v>
          </cell>
          <cell r="AG206">
            <v>6095</v>
          </cell>
          <cell r="AH206">
            <v>149</v>
          </cell>
          <cell r="AI206">
            <v>2.50588631012445E-2</v>
          </cell>
          <cell r="AJ206">
            <v>13.6</v>
          </cell>
          <cell r="AK206">
            <v>850</v>
          </cell>
          <cell r="AM206">
            <v>688</v>
          </cell>
          <cell r="AN206">
            <v>93780</v>
          </cell>
          <cell r="AO206" t="str">
            <v>NA</v>
          </cell>
        </row>
        <row r="207">
          <cell r="B207">
            <v>1117029</v>
          </cell>
          <cell r="C207" t="str">
            <v>吕 满信</v>
          </cell>
          <cell r="D207" t="str">
            <v>Lv Manxin</v>
          </cell>
          <cell r="E207" t="str">
            <v>Direct Active</v>
          </cell>
          <cell r="F207" t="str">
            <v>OP</v>
          </cell>
          <cell r="G207" t="str">
            <v>FCLCh-PD</v>
          </cell>
          <cell r="H207" t="str">
            <v>FCLCh-VB2</v>
          </cell>
          <cell r="I207" t="str">
            <v>310911</v>
          </cell>
          <cell r="J207">
            <v>32417</v>
          </cell>
          <cell r="K207" t="str">
            <v>Team Leader</v>
          </cell>
          <cell r="L207" t="str">
            <v>Team Leader</v>
          </cell>
          <cell r="M207" t="str">
            <v>BAND A</v>
          </cell>
          <cell r="N207">
            <v>6</v>
          </cell>
          <cell r="O207" t="str">
            <v>NA</v>
          </cell>
          <cell r="P207">
            <v>7220</v>
          </cell>
          <cell r="Q207">
            <v>0.02</v>
          </cell>
          <cell r="R207">
            <v>144</v>
          </cell>
          <cell r="S207">
            <v>5.0000000000000001E-3</v>
          </cell>
          <cell r="T207">
            <v>36</v>
          </cell>
          <cell r="U207">
            <v>2.4930747922437674E-2</v>
          </cell>
          <cell r="V207">
            <v>180</v>
          </cell>
          <cell r="W207">
            <v>7400</v>
          </cell>
          <cell r="X207">
            <v>7437</v>
          </cell>
          <cell r="Y207">
            <v>217</v>
          </cell>
          <cell r="Z207">
            <v>3.0099999999999998E-2</v>
          </cell>
          <cell r="AA207" t="str">
            <v>0.00%-8.40%</v>
          </cell>
          <cell r="AF207">
            <v>0</v>
          </cell>
          <cell r="AG207">
            <v>7437</v>
          </cell>
          <cell r="AH207">
            <v>217</v>
          </cell>
          <cell r="AI207">
            <v>3.0055401662049785E-2</v>
          </cell>
          <cell r="AJ207">
            <v>13.6</v>
          </cell>
          <cell r="AK207">
            <v>900</v>
          </cell>
          <cell r="AM207">
            <v>688</v>
          </cell>
          <cell r="AN207">
            <v>112631.2</v>
          </cell>
          <cell r="AO207" t="str">
            <v>NA</v>
          </cell>
        </row>
        <row r="208">
          <cell r="B208">
            <v>1117043</v>
          </cell>
          <cell r="C208" t="str">
            <v>苏 龙平</v>
          </cell>
          <cell r="D208" t="str">
            <v>Su Longping</v>
          </cell>
          <cell r="E208" t="str">
            <v>Direct Active</v>
          </cell>
          <cell r="F208" t="str">
            <v>OP</v>
          </cell>
          <cell r="G208" t="str">
            <v>FCLCh-PD</v>
          </cell>
          <cell r="H208" t="str">
            <v>FCLCh-VB2</v>
          </cell>
          <cell r="I208" t="str">
            <v>310911</v>
          </cell>
          <cell r="J208">
            <v>33573</v>
          </cell>
          <cell r="K208" t="str">
            <v>Worker</v>
          </cell>
          <cell r="L208" t="str">
            <v>Middle Skilled Worker</v>
          </cell>
          <cell r="M208" t="str">
            <v>BAND A</v>
          </cell>
          <cell r="N208">
            <v>6</v>
          </cell>
          <cell r="O208" t="str">
            <v>NA</v>
          </cell>
          <cell r="P208">
            <v>6225</v>
          </cell>
          <cell r="Q208">
            <v>0.02</v>
          </cell>
          <cell r="R208">
            <v>125</v>
          </cell>
          <cell r="S208">
            <v>5.0000000000000001E-3</v>
          </cell>
          <cell r="T208">
            <v>31</v>
          </cell>
          <cell r="U208">
            <v>2.506024096385542E-2</v>
          </cell>
          <cell r="V208">
            <v>156</v>
          </cell>
          <cell r="W208">
            <v>6381</v>
          </cell>
          <cell r="X208">
            <v>6381</v>
          </cell>
          <cell r="Y208">
            <v>156</v>
          </cell>
          <cell r="Z208">
            <v>2.5100000000000001E-2</v>
          </cell>
          <cell r="AA208" t="str">
            <v>0.00%-8.40%</v>
          </cell>
          <cell r="AF208">
            <v>0</v>
          </cell>
          <cell r="AG208">
            <v>6381</v>
          </cell>
          <cell r="AH208">
            <v>156</v>
          </cell>
          <cell r="AI208">
            <v>2.5060240963855396E-2</v>
          </cell>
          <cell r="AJ208">
            <v>13.6</v>
          </cell>
          <cell r="AK208">
            <v>650</v>
          </cell>
          <cell r="AM208">
            <v>688</v>
          </cell>
          <cell r="AN208">
            <v>95269.599999999991</v>
          </cell>
          <cell r="AO208" t="str">
            <v>NA</v>
          </cell>
        </row>
        <row r="209">
          <cell r="B209">
            <v>1117068</v>
          </cell>
          <cell r="C209" t="str">
            <v>余 永明</v>
          </cell>
          <cell r="D209" t="str">
            <v>Yu Yongming</v>
          </cell>
          <cell r="E209" t="str">
            <v>Direct Active</v>
          </cell>
          <cell r="F209" t="str">
            <v>OP</v>
          </cell>
          <cell r="G209" t="str">
            <v>FCLCh-PD</v>
          </cell>
          <cell r="H209" t="str">
            <v>FCLCh-VB2</v>
          </cell>
          <cell r="I209" t="str">
            <v>310911</v>
          </cell>
          <cell r="J209">
            <v>34213</v>
          </cell>
          <cell r="K209" t="str">
            <v>Worker</v>
          </cell>
          <cell r="L209" t="str">
            <v>Production Worker</v>
          </cell>
          <cell r="M209" t="str">
            <v>BAND A</v>
          </cell>
          <cell r="N209">
            <v>6</v>
          </cell>
          <cell r="O209" t="str">
            <v>NA</v>
          </cell>
          <cell r="P209">
            <v>4939</v>
          </cell>
          <cell r="Q209">
            <v>0.02</v>
          </cell>
          <cell r="R209">
            <v>99</v>
          </cell>
          <cell r="S209">
            <v>5.0000000000000001E-3</v>
          </cell>
          <cell r="T209">
            <v>25</v>
          </cell>
          <cell r="U209">
            <v>2.5106296821218871E-2</v>
          </cell>
          <cell r="V209">
            <v>124</v>
          </cell>
          <cell r="W209">
            <v>5063</v>
          </cell>
          <cell r="X209">
            <v>4939</v>
          </cell>
          <cell r="Y209">
            <v>0</v>
          </cell>
          <cell r="Z209">
            <v>0</v>
          </cell>
          <cell r="AA209" t="str">
            <v>0.00%-8.40%</v>
          </cell>
          <cell r="AF209">
            <v>0</v>
          </cell>
          <cell r="AG209">
            <v>4939</v>
          </cell>
          <cell r="AH209">
            <v>0</v>
          </cell>
          <cell r="AI209">
            <v>0</v>
          </cell>
          <cell r="AJ209">
            <v>13.6</v>
          </cell>
          <cell r="AK209">
            <v>450</v>
          </cell>
          <cell r="AM209">
            <v>688</v>
          </cell>
          <cell r="AN209">
            <v>73258.399999999994</v>
          </cell>
          <cell r="AO209" t="str">
            <v>NA</v>
          </cell>
          <cell r="AQ209" t="str">
            <v>仅能从事单一/简单工序，不能从事夜班工作</v>
          </cell>
        </row>
        <row r="210">
          <cell r="B210">
            <v>1117089</v>
          </cell>
          <cell r="C210" t="str">
            <v>濮 永会</v>
          </cell>
          <cell r="D210" t="str">
            <v>Pu Yonghui</v>
          </cell>
          <cell r="E210" t="str">
            <v>Direct Active</v>
          </cell>
          <cell r="F210" t="str">
            <v>OP</v>
          </cell>
          <cell r="G210" t="str">
            <v>FCLCh-PD</v>
          </cell>
          <cell r="H210" t="str">
            <v>FCLCh-VB2</v>
          </cell>
          <cell r="I210" t="str">
            <v>310911</v>
          </cell>
          <cell r="J210">
            <v>33420</v>
          </cell>
          <cell r="K210" t="str">
            <v>Worker</v>
          </cell>
          <cell r="L210" t="str">
            <v>Production Worker</v>
          </cell>
          <cell r="M210" t="str">
            <v>BAND A</v>
          </cell>
          <cell r="N210">
            <v>6</v>
          </cell>
          <cell r="O210" t="str">
            <v>NA</v>
          </cell>
          <cell r="P210">
            <v>4845</v>
          </cell>
          <cell r="Q210">
            <v>0.02</v>
          </cell>
          <cell r="R210">
            <v>97</v>
          </cell>
          <cell r="S210">
            <v>5.0000000000000001E-3</v>
          </cell>
          <cell r="T210">
            <v>24</v>
          </cell>
          <cell r="U210">
            <v>2.4974200206398348E-2</v>
          </cell>
          <cell r="V210">
            <v>121</v>
          </cell>
          <cell r="W210">
            <v>4966</v>
          </cell>
          <cell r="X210">
            <v>4991</v>
          </cell>
          <cell r="Y210">
            <v>146</v>
          </cell>
          <cell r="Z210">
            <v>3.0099999999999998E-2</v>
          </cell>
          <cell r="AA210" t="str">
            <v>0.00%-8.40%</v>
          </cell>
          <cell r="AF210">
            <v>0</v>
          </cell>
          <cell r="AG210">
            <v>4991</v>
          </cell>
          <cell r="AH210">
            <v>146</v>
          </cell>
          <cell r="AI210">
            <v>3.0134158926728549E-2</v>
          </cell>
          <cell r="AJ210">
            <v>13.6</v>
          </cell>
          <cell r="AK210">
            <v>450</v>
          </cell>
          <cell r="AM210">
            <v>688</v>
          </cell>
          <cell r="AN210">
            <v>73965.599999999991</v>
          </cell>
          <cell r="AO210" t="str">
            <v>NA</v>
          </cell>
        </row>
        <row r="211">
          <cell r="B211">
            <v>1117151</v>
          </cell>
          <cell r="C211" t="str">
            <v>王 超</v>
          </cell>
          <cell r="D211" t="str">
            <v>Wang Chao</v>
          </cell>
          <cell r="E211" t="str">
            <v>Direct Active</v>
          </cell>
          <cell r="F211" t="str">
            <v>OP</v>
          </cell>
          <cell r="G211" t="str">
            <v>FCLCh-PD</v>
          </cell>
          <cell r="H211" t="str">
            <v>FCLCh-VB2</v>
          </cell>
          <cell r="I211" t="str">
            <v>310911</v>
          </cell>
          <cell r="J211">
            <v>36580</v>
          </cell>
          <cell r="K211" t="str">
            <v>Worker</v>
          </cell>
          <cell r="L211" t="str">
            <v>Heavy Load Worker</v>
          </cell>
          <cell r="M211" t="str">
            <v>BAND A</v>
          </cell>
          <cell r="N211">
            <v>6</v>
          </cell>
          <cell r="O211" t="str">
            <v>NA</v>
          </cell>
          <cell r="P211">
            <v>5213</v>
          </cell>
          <cell r="Q211">
            <v>0.02</v>
          </cell>
          <cell r="R211">
            <v>104</v>
          </cell>
          <cell r="S211">
            <v>5.0000000000000001E-3</v>
          </cell>
          <cell r="T211">
            <v>26</v>
          </cell>
          <cell r="U211">
            <v>2.4937655860349128E-2</v>
          </cell>
          <cell r="V211">
            <v>130</v>
          </cell>
          <cell r="W211">
            <v>5343</v>
          </cell>
          <cell r="X211">
            <v>5370</v>
          </cell>
          <cell r="Y211">
            <v>157</v>
          </cell>
          <cell r="Z211">
            <v>3.0099999999999998E-2</v>
          </cell>
          <cell r="AA211" t="str">
            <v>0.00%-8.40%</v>
          </cell>
          <cell r="AF211">
            <v>0</v>
          </cell>
          <cell r="AG211">
            <v>5370</v>
          </cell>
          <cell r="AH211">
            <v>157</v>
          </cell>
          <cell r="AI211">
            <v>3.0117015154421667E-2</v>
          </cell>
          <cell r="AJ211">
            <v>13.6</v>
          </cell>
          <cell r="AK211">
            <v>650</v>
          </cell>
          <cell r="AM211">
            <v>688</v>
          </cell>
          <cell r="AN211">
            <v>81520</v>
          </cell>
          <cell r="AO211" t="str">
            <v>NA</v>
          </cell>
        </row>
        <row r="212">
          <cell r="B212">
            <v>1117223</v>
          </cell>
          <cell r="C212" t="str">
            <v>刘 培勇</v>
          </cell>
          <cell r="D212" t="str">
            <v>Liu Peiyong</v>
          </cell>
          <cell r="E212" t="str">
            <v>Direct Active</v>
          </cell>
          <cell r="F212" t="str">
            <v>OP</v>
          </cell>
          <cell r="G212" t="str">
            <v>FCLCh-PD</v>
          </cell>
          <cell r="H212" t="str">
            <v>FCLCh-VB2</v>
          </cell>
          <cell r="I212" t="str">
            <v>310911</v>
          </cell>
          <cell r="J212">
            <v>37350</v>
          </cell>
          <cell r="K212" t="str">
            <v>Worker</v>
          </cell>
          <cell r="L212" t="str">
            <v>Middle Skilled Worker</v>
          </cell>
          <cell r="M212" t="str">
            <v>BAND A</v>
          </cell>
          <cell r="N212">
            <v>6</v>
          </cell>
          <cell r="O212" t="str">
            <v>NA</v>
          </cell>
          <cell r="P212">
            <v>5489</v>
          </cell>
          <cell r="Q212">
            <v>0.02</v>
          </cell>
          <cell r="R212">
            <v>110</v>
          </cell>
          <cell r="S212">
            <v>5.0000000000000001E-3</v>
          </cell>
          <cell r="T212">
            <v>27</v>
          </cell>
          <cell r="U212">
            <v>2.49590089269448E-2</v>
          </cell>
          <cell r="V212">
            <v>137</v>
          </cell>
          <cell r="W212">
            <v>5626</v>
          </cell>
          <cell r="X212">
            <v>5681</v>
          </cell>
          <cell r="Y212">
            <v>192</v>
          </cell>
          <cell r="Z212">
            <v>3.5000000000000003E-2</v>
          </cell>
          <cell r="AA212" t="str">
            <v>0.00%-8.40%</v>
          </cell>
          <cell r="AF212">
            <v>0</v>
          </cell>
          <cell r="AG212">
            <v>5681</v>
          </cell>
          <cell r="AH212">
            <v>192</v>
          </cell>
          <cell r="AI212">
            <v>3.4979049007105134E-2</v>
          </cell>
          <cell r="AJ212">
            <v>13.6</v>
          </cell>
          <cell r="AK212">
            <v>650</v>
          </cell>
          <cell r="AM212">
            <v>688</v>
          </cell>
          <cell r="AN212">
            <v>85749.599999999991</v>
          </cell>
          <cell r="AO212" t="str">
            <v>NA</v>
          </cell>
        </row>
        <row r="213">
          <cell r="B213">
            <v>1117226</v>
          </cell>
          <cell r="C213" t="str">
            <v>刘 勇</v>
          </cell>
          <cell r="D213" t="str">
            <v>Liu Yong</v>
          </cell>
          <cell r="E213" t="str">
            <v>Direct Active</v>
          </cell>
          <cell r="F213" t="str">
            <v>OP</v>
          </cell>
          <cell r="G213" t="str">
            <v>FCLCh-PD</v>
          </cell>
          <cell r="H213" t="str">
            <v>FCLCh-VB2</v>
          </cell>
          <cell r="I213" t="str">
            <v>310911</v>
          </cell>
          <cell r="J213">
            <v>37362</v>
          </cell>
          <cell r="K213" t="str">
            <v>Worker</v>
          </cell>
          <cell r="L213" t="str">
            <v>Heavy Load Worker</v>
          </cell>
          <cell r="M213" t="str">
            <v>BAND A</v>
          </cell>
          <cell r="N213">
            <v>6</v>
          </cell>
          <cell r="O213" t="str">
            <v>NA</v>
          </cell>
          <cell r="P213">
            <v>4588</v>
          </cell>
          <cell r="Q213">
            <v>0.02</v>
          </cell>
          <cell r="R213">
            <v>92</v>
          </cell>
          <cell r="S213">
            <v>5.0000000000000001E-3</v>
          </cell>
          <cell r="T213">
            <v>23</v>
          </cell>
          <cell r="U213">
            <v>2.5065387968613774E-2</v>
          </cell>
          <cell r="V213">
            <v>115</v>
          </cell>
          <cell r="W213">
            <v>4703</v>
          </cell>
          <cell r="X213">
            <v>4703</v>
          </cell>
          <cell r="Y213">
            <v>115</v>
          </cell>
          <cell r="Z213">
            <v>2.5100000000000001E-2</v>
          </cell>
          <cell r="AA213" t="str">
            <v>0.00%-8.40%</v>
          </cell>
          <cell r="AF213">
            <v>0</v>
          </cell>
          <cell r="AG213">
            <v>4703</v>
          </cell>
          <cell r="AH213">
            <v>115</v>
          </cell>
          <cell r="AI213">
            <v>2.5065387968613795E-2</v>
          </cell>
          <cell r="AJ213">
            <v>13.6</v>
          </cell>
          <cell r="AK213">
            <v>650</v>
          </cell>
          <cell r="AM213">
            <v>688</v>
          </cell>
          <cell r="AN213">
            <v>72448.799999999988</v>
          </cell>
          <cell r="AO213" t="str">
            <v>NA</v>
          </cell>
        </row>
        <row r="214">
          <cell r="B214">
            <v>1118020</v>
          </cell>
          <cell r="C214" t="str">
            <v>郭 勇林</v>
          </cell>
          <cell r="D214" t="str">
            <v>Guo Yonglin</v>
          </cell>
          <cell r="E214" t="str">
            <v>Direct Active</v>
          </cell>
          <cell r="F214" t="str">
            <v>OP</v>
          </cell>
          <cell r="G214" t="str">
            <v>FCLCh-PD</v>
          </cell>
          <cell r="H214" t="str">
            <v>FCLCh-VB2</v>
          </cell>
          <cell r="I214" t="str">
            <v>310911</v>
          </cell>
          <cell r="J214">
            <v>33451</v>
          </cell>
          <cell r="K214" t="str">
            <v>Team Leader</v>
          </cell>
          <cell r="L214" t="str">
            <v>Team leader speaker</v>
          </cell>
          <cell r="M214" t="str">
            <v>BAND A</v>
          </cell>
          <cell r="N214">
            <v>6</v>
          </cell>
          <cell r="O214" t="str">
            <v>NA</v>
          </cell>
          <cell r="P214">
            <v>12100</v>
          </cell>
          <cell r="Q214">
            <v>0.02</v>
          </cell>
          <cell r="R214">
            <v>242</v>
          </cell>
          <cell r="S214">
            <v>5.0000000000000001E-3</v>
          </cell>
          <cell r="T214">
            <v>61</v>
          </cell>
          <cell r="U214">
            <v>2.5041322314049586E-2</v>
          </cell>
          <cell r="V214">
            <v>303</v>
          </cell>
          <cell r="W214">
            <v>12403</v>
          </cell>
          <cell r="X214">
            <v>12463</v>
          </cell>
          <cell r="Y214">
            <v>363</v>
          </cell>
          <cell r="Z214">
            <v>0.03</v>
          </cell>
          <cell r="AA214" t="str">
            <v>0.00%-8.40%</v>
          </cell>
          <cell r="AF214">
            <v>0</v>
          </cell>
          <cell r="AG214">
            <v>12463</v>
          </cell>
          <cell r="AH214">
            <v>363</v>
          </cell>
          <cell r="AI214">
            <v>3.0000000000000027E-2</v>
          </cell>
          <cell r="AJ214">
            <v>13.6</v>
          </cell>
          <cell r="AK214">
            <v>500</v>
          </cell>
          <cell r="AM214">
            <v>688</v>
          </cell>
          <cell r="AN214">
            <v>176184.8</v>
          </cell>
          <cell r="AO214" t="str">
            <v>NA</v>
          </cell>
        </row>
        <row r="215">
          <cell r="B215">
            <v>1118137</v>
          </cell>
          <cell r="C215" t="str">
            <v>叶 金波</v>
          </cell>
          <cell r="D215" t="str">
            <v>Ye Jinbo</v>
          </cell>
          <cell r="E215" t="str">
            <v>Direct Active</v>
          </cell>
          <cell r="F215" t="str">
            <v>OP</v>
          </cell>
          <cell r="G215" t="str">
            <v>FCLCh-PD</v>
          </cell>
          <cell r="H215" t="str">
            <v>FCLCh-VB2</v>
          </cell>
          <cell r="I215" t="str">
            <v>310911</v>
          </cell>
          <cell r="J215">
            <v>36493</v>
          </cell>
          <cell r="K215" t="str">
            <v>Worker</v>
          </cell>
          <cell r="L215" t="str">
            <v>Middle Skilled Worker</v>
          </cell>
          <cell r="M215" t="str">
            <v>BAND A</v>
          </cell>
          <cell r="N215">
            <v>6</v>
          </cell>
          <cell r="O215" t="str">
            <v>NA</v>
          </cell>
          <cell r="P215">
            <v>4827</v>
          </cell>
          <cell r="Q215">
            <v>0.02</v>
          </cell>
          <cell r="R215">
            <v>97</v>
          </cell>
          <cell r="S215">
            <v>5.0000000000000001E-3</v>
          </cell>
          <cell r="T215">
            <v>24</v>
          </cell>
          <cell r="U215">
            <v>2.5067329604309095E-2</v>
          </cell>
          <cell r="V215">
            <v>121</v>
          </cell>
          <cell r="W215">
            <v>4948</v>
          </cell>
          <cell r="X215">
            <v>4948</v>
          </cell>
          <cell r="Y215">
            <v>121</v>
          </cell>
          <cell r="Z215">
            <v>2.5100000000000001E-2</v>
          </cell>
          <cell r="AA215" t="str">
            <v>0.00%-8.40%</v>
          </cell>
          <cell r="AF215">
            <v>0</v>
          </cell>
          <cell r="AG215">
            <v>4948</v>
          </cell>
          <cell r="AH215">
            <v>121</v>
          </cell>
          <cell r="AI215">
            <v>2.506732960430913E-2</v>
          </cell>
          <cell r="AJ215">
            <v>13.6</v>
          </cell>
          <cell r="AK215">
            <v>650</v>
          </cell>
          <cell r="AM215">
            <v>688</v>
          </cell>
          <cell r="AN215">
            <v>75780.800000000003</v>
          </cell>
          <cell r="AO215" t="str">
            <v>NA</v>
          </cell>
        </row>
        <row r="216">
          <cell r="B216">
            <v>1118195</v>
          </cell>
          <cell r="C216" t="str">
            <v>余 承君</v>
          </cell>
          <cell r="D216" t="str">
            <v>Yu Chengjun</v>
          </cell>
          <cell r="E216" t="str">
            <v>Direct Active</v>
          </cell>
          <cell r="F216" t="str">
            <v>OP</v>
          </cell>
          <cell r="G216" t="str">
            <v>FCLCh-PD</v>
          </cell>
          <cell r="H216" t="str">
            <v>FCLCh-VB2</v>
          </cell>
          <cell r="I216" t="str">
            <v>310911</v>
          </cell>
          <cell r="J216">
            <v>36409</v>
          </cell>
          <cell r="K216" t="str">
            <v>Worker</v>
          </cell>
          <cell r="L216" t="str">
            <v>High Skilled Worker</v>
          </cell>
          <cell r="M216" t="str">
            <v>BAND A</v>
          </cell>
          <cell r="N216">
            <v>6</v>
          </cell>
          <cell r="O216" t="str">
            <v>NA</v>
          </cell>
          <cell r="P216">
            <v>4919</v>
          </cell>
          <cell r="Q216">
            <v>0.02</v>
          </cell>
          <cell r="R216">
            <v>98</v>
          </cell>
          <cell r="S216">
            <v>5.0000000000000001E-3</v>
          </cell>
          <cell r="T216">
            <v>25</v>
          </cell>
          <cell r="U216">
            <v>2.5005082333807684E-2</v>
          </cell>
          <cell r="V216">
            <v>123</v>
          </cell>
          <cell r="W216">
            <v>5042</v>
          </cell>
          <cell r="X216">
            <v>5042</v>
          </cell>
          <cell r="Y216">
            <v>123</v>
          </cell>
          <cell r="Z216">
            <v>2.5000000000000001E-2</v>
          </cell>
          <cell r="AA216" t="str">
            <v>0.00%-8.40%</v>
          </cell>
          <cell r="AF216">
            <v>0</v>
          </cell>
          <cell r="AG216">
            <v>5042</v>
          </cell>
          <cell r="AH216">
            <v>123</v>
          </cell>
          <cell r="AI216">
            <v>2.5005082333807716E-2</v>
          </cell>
          <cell r="AJ216">
            <v>13.6</v>
          </cell>
          <cell r="AK216">
            <v>750</v>
          </cell>
          <cell r="AM216">
            <v>688</v>
          </cell>
          <cell r="AN216">
            <v>78259.199999999997</v>
          </cell>
          <cell r="AO216" t="str">
            <v>NA</v>
          </cell>
        </row>
        <row r="217">
          <cell r="B217">
            <v>1118206</v>
          </cell>
          <cell r="C217" t="str">
            <v>李 刚</v>
          </cell>
          <cell r="D217" t="str">
            <v>Li Gang</v>
          </cell>
          <cell r="E217" t="str">
            <v>Direct Active</v>
          </cell>
          <cell r="F217" t="str">
            <v>OP</v>
          </cell>
          <cell r="G217" t="str">
            <v>FCLCh-PD</v>
          </cell>
          <cell r="H217" t="str">
            <v>FCLCh-VB2</v>
          </cell>
          <cell r="I217" t="str">
            <v>310911</v>
          </cell>
          <cell r="J217">
            <v>36410</v>
          </cell>
          <cell r="K217" t="str">
            <v>Team Leader</v>
          </cell>
          <cell r="L217" t="str">
            <v>Team Leader</v>
          </cell>
          <cell r="M217" t="str">
            <v>BAND A</v>
          </cell>
          <cell r="N217">
            <v>6</v>
          </cell>
          <cell r="O217" t="str">
            <v>NA</v>
          </cell>
          <cell r="P217">
            <v>5864</v>
          </cell>
          <cell r="Q217">
            <v>0.02</v>
          </cell>
          <cell r="R217">
            <v>117</v>
          </cell>
          <cell r="S217">
            <v>5.0000000000000001E-3</v>
          </cell>
          <cell r="T217">
            <v>29</v>
          </cell>
          <cell r="U217">
            <v>2.4897680763983628E-2</v>
          </cell>
          <cell r="V217">
            <v>146</v>
          </cell>
          <cell r="W217">
            <v>6010</v>
          </cell>
          <cell r="X217">
            <v>6011</v>
          </cell>
          <cell r="Y217">
            <v>147</v>
          </cell>
          <cell r="Z217">
            <v>2.5100000000000001E-2</v>
          </cell>
          <cell r="AA217" t="str">
            <v>0.00%-8.40%</v>
          </cell>
          <cell r="AF217">
            <v>0</v>
          </cell>
          <cell r="AG217">
            <v>6011</v>
          </cell>
          <cell r="AH217">
            <v>147</v>
          </cell>
          <cell r="AI217">
            <v>2.5068212824010949E-2</v>
          </cell>
          <cell r="AJ217">
            <v>13.6</v>
          </cell>
          <cell r="AK217">
            <v>850</v>
          </cell>
          <cell r="AM217">
            <v>688</v>
          </cell>
          <cell r="AN217">
            <v>92637.599999999991</v>
          </cell>
          <cell r="AO217" t="str">
            <v>NA</v>
          </cell>
        </row>
        <row r="218">
          <cell r="B218">
            <v>1118230</v>
          </cell>
          <cell r="C218" t="str">
            <v>张 万龙</v>
          </cell>
          <cell r="D218" t="str">
            <v>Zhang Wanlong</v>
          </cell>
          <cell r="E218" t="str">
            <v>Direct Active</v>
          </cell>
          <cell r="F218" t="str">
            <v>OP</v>
          </cell>
          <cell r="G218" t="str">
            <v>FCLCh-PD</v>
          </cell>
          <cell r="H218" t="str">
            <v>FCLCh-VB2</v>
          </cell>
          <cell r="I218" t="str">
            <v>310911</v>
          </cell>
          <cell r="J218">
            <v>37364</v>
          </cell>
          <cell r="K218" t="str">
            <v>Worker</v>
          </cell>
          <cell r="L218" t="str">
            <v>Production Worker</v>
          </cell>
          <cell r="M218" t="str">
            <v>BAND A</v>
          </cell>
          <cell r="N218">
            <v>6</v>
          </cell>
          <cell r="O218" t="str">
            <v>NA</v>
          </cell>
          <cell r="P218">
            <v>5152</v>
          </cell>
          <cell r="Q218">
            <v>0.02</v>
          </cell>
          <cell r="R218">
            <v>103</v>
          </cell>
          <cell r="S218">
            <v>5.0000000000000001E-3</v>
          </cell>
          <cell r="T218">
            <v>26</v>
          </cell>
          <cell r="U218">
            <v>2.5038819875776396E-2</v>
          </cell>
          <cell r="V218">
            <v>129</v>
          </cell>
          <cell r="W218">
            <v>5281</v>
          </cell>
          <cell r="X218">
            <v>5281</v>
          </cell>
          <cell r="Y218">
            <v>129</v>
          </cell>
          <cell r="Z218">
            <v>2.5000000000000001E-2</v>
          </cell>
          <cell r="AA218" t="str">
            <v>0.00%-8.40%</v>
          </cell>
          <cell r="AF218">
            <v>0</v>
          </cell>
          <cell r="AG218">
            <v>5281</v>
          </cell>
          <cell r="AH218">
            <v>129</v>
          </cell>
          <cell r="AI218">
            <v>2.5038819875776497E-2</v>
          </cell>
          <cell r="AJ218">
            <v>13.6</v>
          </cell>
          <cell r="AK218">
            <v>450</v>
          </cell>
          <cell r="AM218">
            <v>688</v>
          </cell>
          <cell r="AN218">
            <v>77909.599999999991</v>
          </cell>
          <cell r="AO218" t="str">
            <v>NA</v>
          </cell>
        </row>
        <row r="219">
          <cell r="B219">
            <v>1118261</v>
          </cell>
          <cell r="C219" t="str">
            <v>詹 金奎</v>
          </cell>
          <cell r="D219" t="str">
            <v>Zhan Jinkui</v>
          </cell>
          <cell r="E219" t="str">
            <v>Direct Active</v>
          </cell>
          <cell r="F219" t="str">
            <v>OP</v>
          </cell>
          <cell r="G219" t="str">
            <v>FCLCh-PD</v>
          </cell>
          <cell r="H219" t="str">
            <v>FCLCh-VB2</v>
          </cell>
          <cell r="I219" t="str">
            <v>310911</v>
          </cell>
          <cell r="J219">
            <v>37734</v>
          </cell>
          <cell r="K219" t="str">
            <v>Team Leader</v>
          </cell>
          <cell r="L219" t="str">
            <v>Team Leader</v>
          </cell>
          <cell r="M219" t="str">
            <v>BAND A</v>
          </cell>
          <cell r="N219">
            <v>6</v>
          </cell>
          <cell r="O219" t="str">
            <v>NA</v>
          </cell>
          <cell r="P219">
            <v>6435</v>
          </cell>
          <cell r="Q219">
            <v>0.02</v>
          </cell>
          <cell r="R219">
            <v>129</v>
          </cell>
          <cell r="S219">
            <v>5.0000000000000001E-3</v>
          </cell>
          <cell r="T219">
            <v>32</v>
          </cell>
          <cell r="U219">
            <v>2.5019425019425019E-2</v>
          </cell>
          <cell r="V219">
            <v>161</v>
          </cell>
          <cell r="W219">
            <v>6596</v>
          </cell>
          <cell r="X219">
            <v>6629</v>
          </cell>
          <cell r="Y219">
            <v>194</v>
          </cell>
          <cell r="Z219">
            <v>3.0099999999999998E-2</v>
          </cell>
          <cell r="AA219" t="str">
            <v>0.00%-8.40%</v>
          </cell>
          <cell r="AF219">
            <v>0</v>
          </cell>
          <cell r="AG219">
            <v>6629</v>
          </cell>
          <cell r="AH219">
            <v>194</v>
          </cell>
          <cell r="AI219">
            <v>3.0147630147630222E-2</v>
          </cell>
          <cell r="AJ219">
            <v>13.6</v>
          </cell>
          <cell r="AK219">
            <v>850</v>
          </cell>
          <cell r="AM219">
            <v>688</v>
          </cell>
          <cell r="AN219">
            <v>101042.4</v>
          </cell>
          <cell r="AO219" t="str">
            <v>NA</v>
          </cell>
        </row>
        <row r="220">
          <cell r="B220">
            <v>1118302</v>
          </cell>
          <cell r="C220" t="str">
            <v>崔 小兵</v>
          </cell>
          <cell r="D220" t="str">
            <v>Cui Xiaobing</v>
          </cell>
          <cell r="E220" t="str">
            <v>Direct Active</v>
          </cell>
          <cell r="F220" t="str">
            <v>OP</v>
          </cell>
          <cell r="G220" t="str">
            <v>FCLCh-PD</v>
          </cell>
          <cell r="H220" t="str">
            <v>FCLCh-VB2</v>
          </cell>
          <cell r="I220" t="str">
            <v>310911</v>
          </cell>
          <cell r="J220">
            <v>38126</v>
          </cell>
          <cell r="K220" t="str">
            <v>Worker</v>
          </cell>
          <cell r="L220" t="str">
            <v>Production Worker</v>
          </cell>
          <cell r="M220" t="str">
            <v>BAND A</v>
          </cell>
          <cell r="N220">
            <v>6</v>
          </cell>
          <cell r="O220" t="str">
            <v>NA</v>
          </cell>
          <cell r="P220">
            <v>4488</v>
          </cell>
          <cell r="Q220">
            <v>0.02</v>
          </cell>
          <cell r="R220">
            <v>90</v>
          </cell>
          <cell r="S220">
            <v>5.0000000000000001E-3</v>
          </cell>
          <cell r="T220">
            <v>22</v>
          </cell>
          <cell r="U220">
            <v>2.4955436720142603E-2</v>
          </cell>
          <cell r="V220">
            <v>112</v>
          </cell>
          <cell r="W220">
            <v>4600</v>
          </cell>
          <cell r="X220">
            <v>4488</v>
          </cell>
          <cell r="Y220">
            <v>0</v>
          </cell>
          <cell r="Z220">
            <v>0</v>
          </cell>
          <cell r="AA220" t="str">
            <v>0.00%-8.40%</v>
          </cell>
          <cell r="AF220">
            <v>0</v>
          </cell>
          <cell r="AG220">
            <v>4488</v>
          </cell>
          <cell r="AH220">
            <v>0</v>
          </cell>
          <cell r="AI220">
            <v>0</v>
          </cell>
          <cell r="AJ220">
            <v>13.6</v>
          </cell>
          <cell r="AK220">
            <v>450</v>
          </cell>
          <cell r="AM220">
            <v>688</v>
          </cell>
          <cell r="AN220">
            <v>67124.799999999988</v>
          </cell>
          <cell r="AO220" t="str">
            <v>NA</v>
          </cell>
          <cell r="AQ220" t="str">
            <v>仅能从事单一/简单工序，工作责任心不强</v>
          </cell>
        </row>
        <row r="221">
          <cell r="B221">
            <v>1119121</v>
          </cell>
          <cell r="C221" t="str">
            <v>杨 治红</v>
          </cell>
          <cell r="D221" t="str">
            <v>Yang Zhihong</v>
          </cell>
          <cell r="E221" t="str">
            <v>Direct Active</v>
          </cell>
          <cell r="F221" t="str">
            <v>OP</v>
          </cell>
          <cell r="G221" t="str">
            <v>FCLCh-PD</v>
          </cell>
          <cell r="H221" t="str">
            <v>FCLCh-VB2</v>
          </cell>
          <cell r="I221" t="str">
            <v>310911</v>
          </cell>
          <cell r="J221">
            <v>37368</v>
          </cell>
          <cell r="K221" t="str">
            <v>Worker</v>
          </cell>
          <cell r="L221" t="str">
            <v>Production Worker</v>
          </cell>
          <cell r="M221" t="str">
            <v>BAND A</v>
          </cell>
          <cell r="N221">
            <v>6</v>
          </cell>
          <cell r="O221" t="str">
            <v>NA</v>
          </cell>
          <cell r="P221">
            <v>4441</v>
          </cell>
          <cell r="Q221">
            <v>0.02</v>
          </cell>
          <cell r="R221">
            <v>89</v>
          </cell>
          <cell r="S221">
            <v>5.0000000000000001E-3</v>
          </cell>
          <cell r="T221">
            <v>22</v>
          </cell>
          <cell r="U221">
            <v>2.4994370637243864E-2</v>
          </cell>
          <cell r="V221">
            <v>111</v>
          </cell>
          <cell r="W221">
            <v>4552</v>
          </cell>
          <cell r="X221">
            <v>4441</v>
          </cell>
          <cell r="Y221">
            <v>0</v>
          </cell>
          <cell r="Z221">
            <v>0</v>
          </cell>
          <cell r="AA221" t="str">
            <v>0.00%-8.40%</v>
          </cell>
          <cell r="AF221">
            <v>0</v>
          </cell>
          <cell r="AG221">
            <v>4441</v>
          </cell>
          <cell r="AH221">
            <v>0</v>
          </cell>
          <cell r="AI221">
            <v>0</v>
          </cell>
          <cell r="AJ221">
            <v>13.6</v>
          </cell>
          <cell r="AK221">
            <v>450</v>
          </cell>
          <cell r="AM221">
            <v>688</v>
          </cell>
          <cell r="AN221">
            <v>66485.600000000006</v>
          </cell>
          <cell r="AO221" t="str">
            <v>NA</v>
          </cell>
          <cell r="AQ221" t="str">
            <v>仅能从事单一/简单工序，工作责任心不强</v>
          </cell>
        </row>
        <row r="222">
          <cell r="B222">
            <v>1132044</v>
          </cell>
          <cell r="C222" t="str">
            <v>杨 永军</v>
          </cell>
          <cell r="D222" t="str">
            <v>Yang Yongjun</v>
          </cell>
          <cell r="E222" t="str">
            <v>Direct Active</v>
          </cell>
          <cell r="F222" t="str">
            <v>OP</v>
          </cell>
          <cell r="G222" t="str">
            <v>FCLCh-PD</v>
          </cell>
          <cell r="H222" t="str">
            <v>FCLCh-VB2</v>
          </cell>
          <cell r="I222" t="str">
            <v>310911</v>
          </cell>
          <cell r="J222">
            <v>35582</v>
          </cell>
          <cell r="K222" t="str">
            <v>Worker</v>
          </cell>
          <cell r="L222" t="str">
            <v>Heavy Load Worker</v>
          </cell>
          <cell r="M222" t="str">
            <v>BAND A</v>
          </cell>
          <cell r="N222">
            <v>6</v>
          </cell>
          <cell r="O222" t="str">
            <v>NA</v>
          </cell>
          <cell r="P222">
            <v>4737</v>
          </cell>
          <cell r="Q222">
            <v>0.02</v>
          </cell>
          <cell r="R222">
            <v>95</v>
          </cell>
          <cell r="S222">
            <v>5.0000000000000001E-3</v>
          </cell>
          <cell r="T222">
            <v>24</v>
          </cell>
          <cell r="U222">
            <v>2.5121384842727464E-2</v>
          </cell>
          <cell r="V222">
            <v>119</v>
          </cell>
          <cell r="W222">
            <v>4856</v>
          </cell>
          <cell r="X222">
            <v>4856</v>
          </cell>
          <cell r="Y222">
            <v>119</v>
          </cell>
          <cell r="Z222">
            <v>2.5100000000000001E-2</v>
          </cell>
          <cell r="AA222" t="str">
            <v>0.00%-8.40%</v>
          </cell>
          <cell r="AF222">
            <v>0</v>
          </cell>
          <cell r="AG222">
            <v>4856</v>
          </cell>
          <cell r="AH222">
            <v>119</v>
          </cell>
          <cell r="AI222">
            <v>2.5121384842727412E-2</v>
          </cell>
          <cell r="AJ222">
            <v>13.6</v>
          </cell>
          <cell r="AK222">
            <v>650</v>
          </cell>
          <cell r="AM222">
            <v>688</v>
          </cell>
          <cell r="AN222">
            <v>74529.599999999991</v>
          </cell>
          <cell r="AO222" t="str">
            <v>NA</v>
          </cell>
        </row>
        <row r="223">
          <cell r="B223">
            <v>1213105</v>
          </cell>
          <cell r="C223" t="str">
            <v>曹 春梅</v>
          </cell>
          <cell r="D223" t="str">
            <v>Cao Chunmei</v>
          </cell>
          <cell r="E223" t="str">
            <v>Direct Active</v>
          </cell>
          <cell r="F223" t="str">
            <v>OP</v>
          </cell>
          <cell r="G223" t="str">
            <v>FCLCh-PD</v>
          </cell>
          <cell r="H223" t="str">
            <v>FCLCh-VB2</v>
          </cell>
          <cell r="I223" t="str">
            <v>310911</v>
          </cell>
          <cell r="J223">
            <v>37368</v>
          </cell>
          <cell r="K223" t="str">
            <v>Worker</v>
          </cell>
          <cell r="L223" t="str">
            <v>Production Worker</v>
          </cell>
          <cell r="M223" t="str">
            <v>BAND A</v>
          </cell>
          <cell r="N223">
            <v>6</v>
          </cell>
          <cell r="O223" t="str">
            <v>NA</v>
          </cell>
          <cell r="P223">
            <v>4951</v>
          </cell>
          <cell r="Q223">
            <v>0.02</v>
          </cell>
          <cell r="R223">
            <v>99</v>
          </cell>
          <cell r="S223">
            <v>5.0000000000000001E-3</v>
          </cell>
          <cell r="T223">
            <v>25</v>
          </cell>
          <cell r="U223">
            <v>2.5045445364572812E-2</v>
          </cell>
          <cell r="V223">
            <v>124</v>
          </cell>
          <cell r="W223">
            <v>5075</v>
          </cell>
          <cell r="X223">
            <v>5075</v>
          </cell>
          <cell r="Y223">
            <v>124</v>
          </cell>
          <cell r="Z223">
            <v>2.5000000000000001E-2</v>
          </cell>
          <cell r="AA223" t="str">
            <v>0.00%-8.40%</v>
          </cell>
          <cell r="AF223">
            <v>0</v>
          </cell>
          <cell r="AG223">
            <v>5075</v>
          </cell>
          <cell r="AH223">
            <v>124</v>
          </cell>
          <cell r="AI223">
            <v>2.504544536457276E-2</v>
          </cell>
          <cell r="AJ223">
            <v>13.6</v>
          </cell>
          <cell r="AK223">
            <v>450</v>
          </cell>
          <cell r="AM223">
            <v>688</v>
          </cell>
          <cell r="AN223">
            <v>75108</v>
          </cell>
          <cell r="AO223" t="str">
            <v>NA</v>
          </cell>
        </row>
        <row r="224">
          <cell r="B224">
            <v>1213144</v>
          </cell>
          <cell r="C224" t="str">
            <v>邓 继华</v>
          </cell>
          <cell r="D224" t="str">
            <v>Deng Jihua</v>
          </cell>
          <cell r="E224" t="str">
            <v>Direct Active</v>
          </cell>
          <cell r="F224" t="str">
            <v>OP</v>
          </cell>
          <cell r="G224" t="str">
            <v>FCLCh-PD</v>
          </cell>
          <cell r="H224" t="str">
            <v>FCLCh-VB2</v>
          </cell>
          <cell r="I224" t="str">
            <v>310911</v>
          </cell>
          <cell r="J224">
            <v>38243</v>
          </cell>
          <cell r="K224" t="str">
            <v>Worker</v>
          </cell>
          <cell r="L224" t="str">
            <v>Production Worker</v>
          </cell>
          <cell r="M224" t="str">
            <v>BAND A</v>
          </cell>
          <cell r="N224">
            <v>6</v>
          </cell>
          <cell r="O224" t="str">
            <v>NA</v>
          </cell>
          <cell r="P224">
            <v>4865</v>
          </cell>
          <cell r="Q224">
            <v>0.02</v>
          </cell>
          <cell r="R224">
            <v>97</v>
          </cell>
          <cell r="S224">
            <v>5.0000000000000001E-3</v>
          </cell>
          <cell r="T224">
            <v>24</v>
          </cell>
          <cell r="U224">
            <v>2.4871531346351491E-2</v>
          </cell>
          <cell r="V224">
            <v>121</v>
          </cell>
          <cell r="W224">
            <v>4986</v>
          </cell>
          <cell r="X224">
            <v>4986</v>
          </cell>
          <cell r="Y224">
            <v>121</v>
          </cell>
          <cell r="Z224">
            <v>2.4899999999999999E-2</v>
          </cell>
          <cell r="AA224" t="str">
            <v>0.00%-8.40%</v>
          </cell>
          <cell r="AF224">
            <v>0</v>
          </cell>
          <cell r="AG224">
            <v>4986</v>
          </cell>
          <cell r="AH224">
            <v>121</v>
          </cell>
          <cell r="AI224">
            <v>2.487153134635145E-2</v>
          </cell>
          <cell r="AJ224">
            <v>13.6</v>
          </cell>
          <cell r="AK224">
            <v>450</v>
          </cell>
          <cell r="AM224">
            <v>688</v>
          </cell>
          <cell r="AN224">
            <v>73897.599999999991</v>
          </cell>
          <cell r="AO224" t="str">
            <v>NA</v>
          </cell>
        </row>
        <row r="225">
          <cell r="B225">
            <v>1705040</v>
          </cell>
          <cell r="C225" t="str">
            <v>周 传金</v>
          </cell>
          <cell r="D225" t="str">
            <v>Zhou Chuanjin</v>
          </cell>
          <cell r="E225" t="str">
            <v>Direct Active</v>
          </cell>
          <cell r="F225" t="str">
            <v>OP</v>
          </cell>
          <cell r="G225" t="str">
            <v>FCLCh-PD</v>
          </cell>
          <cell r="H225" t="str">
            <v>FCLCh-VB2</v>
          </cell>
          <cell r="I225" t="str">
            <v>310911</v>
          </cell>
          <cell r="J225">
            <v>39664</v>
          </cell>
          <cell r="K225" t="str">
            <v>Worker</v>
          </cell>
          <cell r="L225" t="str">
            <v>High Skilled Worker</v>
          </cell>
          <cell r="M225" t="str">
            <v>BAND A</v>
          </cell>
          <cell r="N225">
            <v>6</v>
          </cell>
          <cell r="O225" t="str">
            <v>NA</v>
          </cell>
          <cell r="P225">
            <v>4750</v>
          </cell>
          <cell r="Q225">
            <v>0.02</v>
          </cell>
          <cell r="R225">
            <v>95</v>
          </cell>
          <cell r="S225">
            <v>5.0000000000000001E-3</v>
          </cell>
          <cell r="T225">
            <v>24</v>
          </cell>
          <cell r="U225">
            <v>2.5052631578947368E-2</v>
          </cell>
          <cell r="V225">
            <v>119</v>
          </cell>
          <cell r="W225">
            <v>4869</v>
          </cell>
          <cell r="X225">
            <v>4893</v>
          </cell>
          <cell r="Y225">
            <v>143</v>
          </cell>
          <cell r="Z225">
            <v>3.0099999999999998E-2</v>
          </cell>
          <cell r="AA225" t="str">
            <v>0.00%-8.40%</v>
          </cell>
          <cell r="AF225">
            <v>0</v>
          </cell>
          <cell r="AG225">
            <v>4893</v>
          </cell>
          <cell r="AH225">
            <v>143</v>
          </cell>
          <cell r="AI225">
            <v>3.0105263157894635E-2</v>
          </cell>
          <cell r="AJ225">
            <v>13.6</v>
          </cell>
          <cell r="AK225">
            <v>750</v>
          </cell>
          <cell r="AM225">
            <v>688</v>
          </cell>
          <cell r="AN225">
            <v>76232.800000000003</v>
          </cell>
          <cell r="AO225" t="str">
            <v>NA</v>
          </cell>
        </row>
        <row r="226">
          <cell r="B226">
            <v>1708031</v>
          </cell>
          <cell r="C226" t="str">
            <v>田 杨</v>
          </cell>
          <cell r="D226" t="str">
            <v>Tian Yang</v>
          </cell>
          <cell r="E226" t="str">
            <v>Direct Active</v>
          </cell>
          <cell r="F226" t="str">
            <v>OP</v>
          </cell>
          <cell r="G226" t="str">
            <v>FCLCh-PD</v>
          </cell>
          <cell r="H226" t="str">
            <v>FCLCh-VB2</v>
          </cell>
          <cell r="I226" t="str">
            <v>310911</v>
          </cell>
          <cell r="J226">
            <v>40764</v>
          </cell>
          <cell r="K226" t="str">
            <v>Team Leader</v>
          </cell>
          <cell r="L226" t="str">
            <v>Team Leader</v>
          </cell>
          <cell r="M226" t="str">
            <v>BAND A</v>
          </cell>
          <cell r="N226">
            <v>6</v>
          </cell>
          <cell r="O226" t="str">
            <v>NA</v>
          </cell>
          <cell r="P226">
            <v>5603</v>
          </cell>
          <cell r="Q226">
            <v>0.02</v>
          </cell>
          <cell r="R226">
            <v>112</v>
          </cell>
          <cell r="S226">
            <v>5.0000000000000001E-3</v>
          </cell>
          <cell r="T226">
            <v>28</v>
          </cell>
          <cell r="U226">
            <v>2.4986614313760487E-2</v>
          </cell>
          <cell r="V226">
            <v>140</v>
          </cell>
          <cell r="W226">
            <v>5743</v>
          </cell>
          <cell r="X226">
            <v>5939</v>
          </cell>
          <cell r="Y226">
            <v>336</v>
          </cell>
          <cell r="Z226">
            <v>0.06</v>
          </cell>
          <cell r="AA226" t="str">
            <v>0.00%-8.40%</v>
          </cell>
          <cell r="AF226">
            <v>0</v>
          </cell>
          <cell r="AG226">
            <v>5939</v>
          </cell>
          <cell r="AH226">
            <v>336</v>
          </cell>
          <cell r="AI226">
            <v>5.9967874353025197E-2</v>
          </cell>
          <cell r="AJ226">
            <v>13.6</v>
          </cell>
          <cell r="AK226">
            <v>850</v>
          </cell>
          <cell r="AM226">
            <v>688</v>
          </cell>
          <cell r="AN226">
            <v>91658.4</v>
          </cell>
          <cell r="AO226" t="str">
            <v>NA</v>
          </cell>
          <cell r="AQ226" t="str">
            <v>高绩效员工,主导门体新产品及培训其他员工</v>
          </cell>
        </row>
        <row r="227">
          <cell r="B227">
            <v>1711009</v>
          </cell>
          <cell r="C227" t="str">
            <v>田 敏</v>
          </cell>
          <cell r="D227" t="str">
            <v>Tian Min</v>
          </cell>
          <cell r="E227" t="str">
            <v>Direct Active</v>
          </cell>
          <cell r="F227" t="str">
            <v>OP</v>
          </cell>
          <cell r="G227" t="str">
            <v>FCLCh-PD</v>
          </cell>
          <cell r="H227" t="str">
            <v>FCLCh-VB2</v>
          </cell>
          <cell r="I227" t="str">
            <v>310911</v>
          </cell>
          <cell r="J227">
            <v>41814</v>
          </cell>
          <cell r="K227" t="str">
            <v>Clerk</v>
          </cell>
          <cell r="L227" t="str">
            <v>SAP Operator</v>
          </cell>
          <cell r="M227" t="str">
            <v>BAND A</v>
          </cell>
          <cell r="N227">
            <v>6</v>
          </cell>
          <cell r="O227" t="str">
            <v>NA</v>
          </cell>
          <cell r="P227">
            <v>5100</v>
          </cell>
          <cell r="Q227">
            <v>0.02</v>
          </cell>
          <cell r="R227">
            <v>102</v>
          </cell>
          <cell r="S227">
            <v>5.0000000000000001E-3</v>
          </cell>
          <cell r="T227">
            <v>26</v>
          </cell>
          <cell r="U227">
            <v>2.5098039215686273E-2</v>
          </cell>
          <cell r="V227">
            <v>128</v>
          </cell>
          <cell r="W227">
            <v>5228</v>
          </cell>
          <cell r="X227">
            <v>5303</v>
          </cell>
          <cell r="Y227">
            <v>203</v>
          </cell>
          <cell r="Z227">
            <v>3.9800000000000002E-2</v>
          </cell>
          <cell r="AA227" t="str">
            <v>0.00%-8.40%</v>
          </cell>
          <cell r="AF227">
            <v>0</v>
          </cell>
          <cell r="AG227">
            <v>5303</v>
          </cell>
          <cell r="AH227">
            <v>203</v>
          </cell>
          <cell r="AI227">
            <v>3.9803921568627443E-2</v>
          </cell>
          <cell r="AJ227">
            <v>13.6</v>
          </cell>
          <cell r="AK227">
            <v>750</v>
          </cell>
          <cell r="AM227">
            <v>688</v>
          </cell>
          <cell r="AN227">
            <v>81808.800000000003</v>
          </cell>
          <cell r="AO227" t="str">
            <v>NA</v>
          </cell>
          <cell r="AQ227" t="str">
            <v>工作责任心强</v>
          </cell>
        </row>
        <row r="228">
          <cell r="B228">
            <v>1711021</v>
          </cell>
          <cell r="C228" t="str">
            <v>贺 祁儒</v>
          </cell>
          <cell r="D228" t="str">
            <v>He Qiru</v>
          </cell>
          <cell r="E228" t="str">
            <v>Direct Active</v>
          </cell>
          <cell r="F228" t="str">
            <v>OP</v>
          </cell>
          <cell r="G228" t="str">
            <v>FCLCh-PD</v>
          </cell>
          <cell r="H228" t="str">
            <v>FCLCh-VB2</v>
          </cell>
          <cell r="I228" t="str">
            <v>310911</v>
          </cell>
          <cell r="J228">
            <v>41814</v>
          </cell>
          <cell r="K228" t="str">
            <v>Worker</v>
          </cell>
          <cell r="L228" t="str">
            <v>Production Worker</v>
          </cell>
          <cell r="M228" t="str">
            <v>BAND A</v>
          </cell>
          <cell r="N228">
            <v>6</v>
          </cell>
          <cell r="O228" t="str">
            <v>NA</v>
          </cell>
          <cell r="P228">
            <v>4470</v>
          </cell>
          <cell r="Q228">
            <v>0.02</v>
          </cell>
          <cell r="R228">
            <v>89</v>
          </cell>
          <cell r="S228">
            <v>5.0000000000000001E-3</v>
          </cell>
          <cell r="T228">
            <v>22</v>
          </cell>
          <cell r="U228">
            <v>2.4832214765100672E-2</v>
          </cell>
          <cell r="V228">
            <v>111</v>
          </cell>
          <cell r="W228">
            <v>4581</v>
          </cell>
          <cell r="X228">
            <v>4526</v>
          </cell>
          <cell r="Y228">
            <v>56</v>
          </cell>
          <cell r="Z228">
            <v>1.2500000000000001E-2</v>
          </cell>
          <cell r="AA228" t="str">
            <v>0.00%-8.40%</v>
          </cell>
          <cell r="AF228">
            <v>0</v>
          </cell>
          <cell r="AG228">
            <v>4526</v>
          </cell>
          <cell r="AH228">
            <v>56</v>
          </cell>
          <cell r="AI228">
            <v>1.2527964205816478E-2</v>
          </cell>
          <cell r="AJ228">
            <v>13.6</v>
          </cell>
          <cell r="AK228">
            <v>450</v>
          </cell>
          <cell r="AM228">
            <v>688</v>
          </cell>
          <cell r="AN228">
            <v>67641.600000000006</v>
          </cell>
          <cell r="AO228" t="str">
            <v>NA</v>
          </cell>
          <cell r="AQ228" t="str">
            <v>仅能从事单一/简单工序，临时调休需求多</v>
          </cell>
        </row>
        <row r="229">
          <cell r="B229">
            <v>1712018</v>
          </cell>
          <cell r="C229" t="str">
            <v>唐 敏</v>
          </cell>
          <cell r="D229" t="str">
            <v>Tang Min</v>
          </cell>
          <cell r="E229" t="str">
            <v>Direct Active</v>
          </cell>
          <cell r="F229" t="str">
            <v>OP</v>
          </cell>
          <cell r="G229" t="str">
            <v>FCLCh-PD</v>
          </cell>
          <cell r="H229" t="str">
            <v>FCLCh-VB2</v>
          </cell>
          <cell r="I229" t="str">
            <v>310911</v>
          </cell>
          <cell r="J229">
            <v>42194</v>
          </cell>
          <cell r="K229" t="str">
            <v>Worker</v>
          </cell>
          <cell r="L229" t="str">
            <v>High Skilled Worker</v>
          </cell>
          <cell r="M229" t="str">
            <v>BAND A</v>
          </cell>
          <cell r="N229">
            <v>6</v>
          </cell>
          <cell r="O229" t="str">
            <v>NA</v>
          </cell>
          <cell r="P229">
            <v>5151</v>
          </cell>
          <cell r="Q229">
            <v>0.02</v>
          </cell>
          <cell r="R229">
            <v>103</v>
          </cell>
          <cell r="S229">
            <v>5.0000000000000001E-3</v>
          </cell>
          <cell r="T229">
            <v>26</v>
          </cell>
          <cell r="U229">
            <v>2.5043680838672103E-2</v>
          </cell>
          <cell r="V229">
            <v>129</v>
          </cell>
          <cell r="W229">
            <v>5280</v>
          </cell>
          <cell r="X229">
            <v>5280</v>
          </cell>
          <cell r="Y229">
            <v>129</v>
          </cell>
          <cell r="Z229">
            <v>2.5000000000000001E-2</v>
          </cell>
          <cell r="AA229" t="str">
            <v>0.00%-8.40%</v>
          </cell>
          <cell r="AF229">
            <v>0</v>
          </cell>
          <cell r="AG229">
            <v>5280</v>
          </cell>
          <cell r="AH229">
            <v>129</v>
          </cell>
          <cell r="AI229">
            <v>2.5043680838672033E-2</v>
          </cell>
          <cell r="AJ229">
            <v>13.6</v>
          </cell>
          <cell r="AK229">
            <v>750</v>
          </cell>
          <cell r="AM229">
            <v>688</v>
          </cell>
          <cell r="AN229">
            <v>81496</v>
          </cell>
          <cell r="AO229" t="str">
            <v>NA</v>
          </cell>
        </row>
        <row r="230">
          <cell r="B230">
            <v>1715030</v>
          </cell>
          <cell r="C230" t="str">
            <v>吴 成</v>
          </cell>
          <cell r="D230" t="str">
            <v>Wu Cheng</v>
          </cell>
          <cell r="E230" t="str">
            <v>Direct Active</v>
          </cell>
          <cell r="F230" t="str">
            <v>OP</v>
          </cell>
          <cell r="G230" t="str">
            <v>FCLCh-PD</v>
          </cell>
          <cell r="H230" t="str">
            <v>FCLCh-VB2</v>
          </cell>
          <cell r="I230" t="str">
            <v>310911</v>
          </cell>
          <cell r="J230">
            <v>43304</v>
          </cell>
          <cell r="K230" t="str">
            <v>Worker</v>
          </cell>
          <cell r="L230" t="str">
            <v>High Skilled Worker</v>
          </cell>
          <cell r="M230" t="str">
            <v>BAND A</v>
          </cell>
          <cell r="N230">
            <v>6</v>
          </cell>
          <cell r="O230" t="str">
            <v>NA</v>
          </cell>
          <cell r="P230">
            <v>4495</v>
          </cell>
          <cell r="Q230">
            <v>0.02</v>
          </cell>
          <cell r="R230">
            <v>90</v>
          </cell>
          <cell r="S230">
            <v>5.0000000000000001E-3</v>
          </cell>
          <cell r="T230">
            <v>22</v>
          </cell>
          <cell r="U230">
            <v>2.4916573971078975E-2</v>
          </cell>
          <cell r="V230">
            <v>112</v>
          </cell>
          <cell r="W230">
            <v>4607</v>
          </cell>
          <cell r="X230">
            <v>4608</v>
          </cell>
          <cell r="Y230">
            <v>113</v>
          </cell>
          <cell r="Z230">
            <v>2.5100000000000001E-2</v>
          </cell>
          <cell r="AA230" t="str">
            <v>0.00%-8.40%</v>
          </cell>
          <cell r="AF230">
            <v>0</v>
          </cell>
          <cell r="AG230">
            <v>4608</v>
          </cell>
          <cell r="AH230">
            <v>113</v>
          </cell>
          <cell r="AI230">
            <v>2.5139043381535053E-2</v>
          </cell>
          <cell r="AJ230">
            <v>13.6</v>
          </cell>
          <cell r="AK230">
            <v>750</v>
          </cell>
          <cell r="AM230">
            <v>688</v>
          </cell>
          <cell r="AN230">
            <v>72356.799999999988</v>
          </cell>
          <cell r="AO230" t="str">
            <v>NA</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CLCh-VB3"/>
      <sheetName val="reference"/>
    </sheetNames>
    <sheetDataSet>
      <sheetData sheetId="0" refreshError="1">
        <row r="9">
          <cell r="B9">
            <v>1000675</v>
          </cell>
          <cell r="C9" t="str">
            <v>张 本武</v>
          </cell>
          <cell r="D9" t="str">
            <v>Zhang Benwu</v>
          </cell>
          <cell r="E9" t="str">
            <v>Direct Active</v>
          </cell>
          <cell r="F9" t="str">
            <v>OP</v>
          </cell>
          <cell r="G9" t="str">
            <v>FCLCh-PD</v>
          </cell>
          <cell r="H9" t="str">
            <v>FCLCh-VB3</v>
          </cell>
          <cell r="I9" t="str">
            <v>310911</v>
          </cell>
          <cell r="J9">
            <v>37362</v>
          </cell>
          <cell r="K9" t="str">
            <v>Worker</v>
          </cell>
          <cell r="L9" t="str">
            <v>Middle Skilled Worker</v>
          </cell>
          <cell r="M9" t="str">
            <v>BAND A</v>
          </cell>
          <cell r="N9">
            <v>6</v>
          </cell>
          <cell r="O9" t="str">
            <v>NA</v>
          </cell>
          <cell r="P9">
            <v>4763</v>
          </cell>
          <cell r="Q9">
            <v>0.02</v>
          </cell>
          <cell r="R9">
            <v>95</v>
          </cell>
          <cell r="S9">
            <v>5.0000000000000001E-3</v>
          </cell>
          <cell r="T9">
            <v>24</v>
          </cell>
          <cell r="U9">
            <v>2.4984253621667018E-2</v>
          </cell>
          <cell r="V9">
            <v>119</v>
          </cell>
          <cell r="W9">
            <v>4882</v>
          </cell>
          <cell r="X9">
            <v>4858.26</v>
          </cell>
          <cell r="Y9">
            <v>95.260000000000218</v>
          </cell>
          <cell r="Z9">
            <v>0.02</v>
          </cell>
          <cell r="AA9" t="str">
            <v>0.00%-8.40%</v>
          </cell>
          <cell r="AF9">
            <v>0</v>
          </cell>
          <cell r="AG9">
            <v>4858.26</v>
          </cell>
          <cell r="AH9">
            <v>95.260000000000218</v>
          </cell>
          <cell r="AI9">
            <v>2.0000000000000018E-2</v>
          </cell>
          <cell r="AJ9">
            <v>13.6</v>
          </cell>
          <cell r="AK9">
            <v>650</v>
          </cell>
          <cell r="AM9">
            <v>688</v>
          </cell>
          <cell r="AN9">
            <v>74560.335999999996</v>
          </cell>
          <cell r="AO9" t="str">
            <v>NA</v>
          </cell>
        </row>
        <row r="10">
          <cell r="B10">
            <v>1000858</v>
          </cell>
          <cell r="C10" t="str">
            <v>王 家法</v>
          </cell>
          <cell r="D10" t="str">
            <v>Wang Jiafa</v>
          </cell>
          <cell r="E10" t="str">
            <v>Direct Active</v>
          </cell>
          <cell r="F10" t="str">
            <v>OP</v>
          </cell>
          <cell r="G10" t="str">
            <v>FCLCh-PD</v>
          </cell>
          <cell r="H10" t="str">
            <v>FCLCh-VB3</v>
          </cell>
          <cell r="I10" t="str">
            <v>310911</v>
          </cell>
          <cell r="J10">
            <v>37636</v>
          </cell>
          <cell r="K10" t="str">
            <v>Worker</v>
          </cell>
          <cell r="L10" t="str">
            <v>Production Worker</v>
          </cell>
          <cell r="M10" t="str">
            <v>BAND A</v>
          </cell>
          <cell r="N10">
            <v>6</v>
          </cell>
          <cell r="O10" t="str">
            <v>NA</v>
          </cell>
          <cell r="P10">
            <v>4509</v>
          </cell>
          <cell r="Q10">
            <v>0.02</v>
          </cell>
          <cell r="R10">
            <v>90</v>
          </cell>
          <cell r="S10">
            <v>5.0000000000000001E-3</v>
          </cell>
          <cell r="T10">
            <v>23</v>
          </cell>
          <cell r="U10">
            <v>2.5060989132845421E-2</v>
          </cell>
          <cell r="V10">
            <v>113</v>
          </cell>
          <cell r="W10">
            <v>4622</v>
          </cell>
          <cell r="X10">
            <v>4554.09</v>
          </cell>
          <cell r="Y10">
            <v>45.090000000000146</v>
          </cell>
          <cell r="Z10">
            <v>0.01</v>
          </cell>
          <cell r="AA10" t="str">
            <v>0.00%-8.40%</v>
          </cell>
          <cell r="AF10">
            <v>0</v>
          </cell>
          <cell r="AG10">
            <v>4554.09</v>
          </cell>
          <cell r="AH10">
            <v>45.090000000000146</v>
          </cell>
          <cell r="AI10">
            <v>1.0000000000000009E-2</v>
          </cell>
          <cell r="AJ10">
            <v>13.6</v>
          </cell>
          <cell r="AK10">
            <v>450</v>
          </cell>
          <cell r="AM10">
            <v>688</v>
          </cell>
          <cell r="AN10">
            <v>68023.624000000011</v>
          </cell>
          <cell r="AO10" t="str">
            <v>NA</v>
          </cell>
          <cell r="AQ10" t="str">
            <v>病假208，10.48%</v>
          </cell>
        </row>
        <row r="11">
          <cell r="B11">
            <v>1001111</v>
          </cell>
          <cell r="C11" t="str">
            <v>程 诗涛</v>
          </cell>
          <cell r="D11" t="str">
            <v>Cheng Shitao</v>
          </cell>
          <cell r="E11" t="str">
            <v>Direct Active</v>
          </cell>
          <cell r="F11" t="str">
            <v>OP</v>
          </cell>
          <cell r="G11" t="str">
            <v>FCLCh-PD</v>
          </cell>
          <cell r="H11" t="str">
            <v>FCLCh-VB3</v>
          </cell>
          <cell r="I11" t="str">
            <v>310911</v>
          </cell>
          <cell r="J11">
            <v>37715</v>
          </cell>
          <cell r="K11" t="str">
            <v>Worker</v>
          </cell>
          <cell r="L11" t="str">
            <v>Middle Skilled Worker</v>
          </cell>
          <cell r="M11" t="str">
            <v>BAND A</v>
          </cell>
          <cell r="N11">
            <v>6</v>
          </cell>
          <cell r="O11" t="str">
            <v>NA</v>
          </cell>
          <cell r="P11">
            <v>4765</v>
          </cell>
          <cell r="Q11">
            <v>0.02</v>
          </cell>
          <cell r="R11">
            <v>95</v>
          </cell>
          <cell r="S11">
            <v>5.0000000000000001E-3</v>
          </cell>
          <cell r="T11">
            <v>24</v>
          </cell>
          <cell r="U11">
            <v>2.497376705141658E-2</v>
          </cell>
          <cell r="V11">
            <v>119</v>
          </cell>
          <cell r="W11">
            <v>4884</v>
          </cell>
          <cell r="X11">
            <v>4884.125</v>
          </cell>
          <cell r="Y11">
            <v>119.125</v>
          </cell>
          <cell r="Z11">
            <v>2.5000000000000001E-2</v>
          </cell>
          <cell r="AA11" t="str">
            <v>0.00%-8.40%</v>
          </cell>
          <cell r="AF11">
            <v>0</v>
          </cell>
          <cell r="AG11">
            <v>4884.125</v>
          </cell>
          <cell r="AH11">
            <v>119.125</v>
          </cell>
          <cell r="AI11">
            <v>2.4999999999999911E-2</v>
          </cell>
          <cell r="AJ11">
            <v>13.6</v>
          </cell>
          <cell r="AK11">
            <v>650</v>
          </cell>
          <cell r="AM11">
            <v>688</v>
          </cell>
          <cell r="AN11">
            <v>74912.099999999991</v>
          </cell>
          <cell r="AO11" t="str">
            <v>NA</v>
          </cell>
        </row>
        <row r="12">
          <cell r="B12">
            <v>1001207</v>
          </cell>
          <cell r="C12" t="str">
            <v>朱 广胜</v>
          </cell>
          <cell r="D12" t="str">
            <v>Zhu Guangsheng</v>
          </cell>
          <cell r="E12" t="str">
            <v>Direct Active</v>
          </cell>
          <cell r="F12" t="str">
            <v>OP</v>
          </cell>
          <cell r="G12" t="str">
            <v>FCLCh-PD</v>
          </cell>
          <cell r="H12" t="str">
            <v>FCLCh-VB3</v>
          </cell>
          <cell r="I12" t="str">
            <v>310911</v>
          </cell>
          <cell r="J12">
            <v>38077</v>
          </cell>
          <cell r="K12" t="str">
            <v>Worker</v>
          </cell>
          <cell r="L12" t="str">
            <v>Middle Skilled Worker</v>
          </cell>
          <cell r="M12" t="str">
            <v>BAND A</v>
          </cell>
          <cell r="N12">
            <v>6</v>
          </cell>
          <cell r="O12" t="str">
            <v>NA</v>
          </cell>
          <cell r="P12">
            <v>5086</v>
          </cell>
          <cell r="Q12">
            <v>0.02</v>
          </cell>
          <cell r="R12">
            <v>102</v>
          </cell>
          <cell r="S12">
            <v>5.0000000000000001E-3</v>
          </cell>
          <cell r="T12">
            <v>25</v>
          </cell>
          <cell r="U12">
            <v>2.4970507274872197E-2</v>
          </cell>
          <cell r="V12">
            <v>127</v>
          </cell>
          <cell r="W12">
            <v>5213</v>
          </cell>
          <cell r="X12">
            <v>5238.58</v>
          </cell>
          <cell r="Y12">
            <v>152.57999999999993</v>
          </cell>
          <cell r="Z12">
            <v>0.03</v>
          </cell>
          <cell r="AA12" t="str">
            <v>0.00%-8.40%</v>
          </cell>
          <cell r="AF12">
            <v>0</v>
          </cell>
          <cell r="AG12">
            <v>5238.58</v>
          </cell>
          <cell r="AH12">
            <v>152.57999999999993</v>
          </cell>
          <cell r="AI12">
            <v>3.0000000000000027E-2</v>
          </cell>
          <cell r="AJ12">
            <v>13.6</v>
          </cell>
          <cell r="AK12">
            <v>650</v>
          </cell>
          <cell r="AM12">
            <v>688</v>
          </cell>
          <cell r="AN12">
            <v>79732.687999999995</v>
          </cell>
          <cell r="AO12" t="str">
            <v>NA</v>
          </cell>
        </row>
        <row r="13">
          <cell r="B13">
            <v>1001251</v>
          </cell>
          <cell r="C13" t="str">
            <v>孙 祝平</v>
          </cell>
          <cell r="D13" t="str">
            <v>Sun Zhuping</v>
          </cell>
          <cell r="E13" t="str">
            <v>Direct Active</v>
          </cell>
          <cell r="F13" t="str">
            <v>OP</v>
          </cell>
          <cell r="G13" t="str">
            <v>FCLCh-PD</v>
          </cell>
          <cell r="H13" t="str">
            <v>FCLCh-VB3</v>
          </cell>
          <cell r="I13" t="str">
            <v>310911</v>
          </cell>
          <cell r="J13">
            <v>38115</v>
          </cell>
          <cell r="K13" t="str">
            <v>Worker</v>
          </cell>
          <cell r="L13" t="str">
            <v>Production Worker</v>
          </cell>
          <cell r="M13" t="str">
            <v>BAND A</v>
          </cell>
          <cell r="N13">
            <v>6</v>
          </cell>
          <cell r="O13" t="str">
            <v>NA</v>
          </cell>
          <cell r="P13">
            <v>4682</v>
          </cell>
          <cell r="Q13">
            <v>0.02</v>
          </cell>
          <cell r="R13">
            <v>94</v>
          </cell>
          <cell r="S13">
            <v>5.0000000000000001E-3</v>
          </cell>
          <cell r="T13">
            <v>23</v>
          </cell>
          <cell r="U13">
            <v>2.4989320803075608E-2</v>
          </cell>
          <cell r="V13">
            <v>117</v>
          </cell>
          <cell r="W13">
            <v>4799</v>
          </cell>
          <cell r="X13">
            <v>4799.0499999999993</v>
          </cell>
          <cell r="Y13">
            <v>117.04999999999927</v>
          </cell>
          <cell r="Z13">
            <v>2.5000000000000001E-2</v>
          </cell>
          <cell r="AA13" t="str">
            <v>0.00%-8.40%</v>
          </cell>
          <cell r="AF13">
            <v>0</v>
          </cell>
          <cell r="AG13">
            <v>4799.0499999999993</v>
          </cell>
          <cell r="AH13">
            <v>117.04999999999927</v>
          </cell>
          <cell r="AI13">
            <v>2.4999999999999911E-2</v>
          </cell>
          <cell r="AJ13">
            <v>13.6</v>
          </cell>
          <cell r="AK13">
            <v>450</v>
          </cell>
          <cell r="AM13">
            <v>688</v>
          </cell>
          <cell r="AN13">
            <v>71355.079999999987</v>
          </cell>
          <cell r="AO13" t="str">
            <v>NA</v>
          </cell>
        </row>
        <row r="14">
          <cell r="B14">
            <v>1001268</v>
          </cell>
          <cell r="C14" t="str">
            <v>朱 广全</v>
          </cell>
          <cell r="D14" t="str">
            <v>Zhu Guangquan</v>
          </cell>
          <cell r="E14" t="str">
            <v>Direct Active</v>
          </cell>
          <cell r="F14" t="str">
            <v>OP</v>
          </cell>
          <cell r="G14" t="str">
            <v>FCLCh-PD</v>
          </cell>
          <cell r="H14" t="str">
            <v>FCLCh-VB3</v>
          </cell>
          <cell r="I14" t="str">
            <v>310911</v>
          </cell>
          <cell r="J14">
            <v>38140</v>
          </cell>
          <cell r="K14" t="str">
            <v>Team Leader</v>
          </cell>
          <cell r="L14" t="str">
            <v>Team Leader</v>
          </cell>
          <cell r="M14" t="str">
            <v>BAND A</v>
          </cell>
          <cell r="N14">
            <v>6</v>
          </cell>
          <cell r="O14" t="str">
            <v>NA</v>
          </cell>
          <cell r="P14">
            <v>5520</v>
          </cell>
          <cell r="Q14">
            <v>0.02</v>
          </cell>
          <cell r="R14">
            <v>110</v>
          </cell>
          <cell r="S14">
            <v>5.0000000000000001E-3</v>
          </cell>
          <cell r="T14">
            <v>28</v>
          </cell>
          <cell r="U14">
            <v>2.5000000000000001E-2</v>
          </cell>
          <cell r="V14">
            <v>138</v>
          </cell>
          <cell r="W14">
            <v>5658</v>
          </cell>
          <cell r="X14">
            <v>5740.8</v>
          </cell>
          <cell r="Y14">
            <v>220.80000000000018</v>
          </cell>
          <cell r="Z14">
            <v>0.04</v>
          </cell>
          <cell r="AA14" t="str">
            <v>0.00%-8.40%</v>
          </cell>
          <cell r="AF14">
            <v>0</v>
          </cell>
          <cell r="AG14">
            <v>5740.8</v>
          </cell>
          <cell r="AH14">
            <v>220.80000000000018</v>
          </cell>
          <cell r="AI14">
            <v>4.0000000000000036E-2</v>
          </cell>
          <cell r="AJ14">
            <v>13.6</v>
          </cell>
          <cell r="AK14">
            <v>850</v>
          </cell>
          <cell r="AM14">
            <v>688</v>
          </cell>
          <cell r="AN14">
            <v>88962.880000000005</v>
          </cell>
          <cell r="AO14" t="str">
            <v>NA</v>
          </cell>
          <cell r="AQ14" t="str">
            <v>柔性生产能主动担当，突破自我，积极参加speedweek改善活动</v>
          </cell>
        </row>
        <row r="15">
          <cell r="B15">
            <v>1001271</v>
          </cell>
          <cell r="C15" t="str">
            <v>孟 庆冬</v>
          </cell>
          <cell r="D15" t="str">
            <v>Meng Qingdong</v>
          </cell>
          <cell r="E15" t="str">
            <v>Direct Active</v>
          </cell>
          <cell r="F15" t="str">
            <v>OP</v>
          </cell>
          <cell r="G15" t="str">
            <v>FCLCh-PD</v>
          </cell>
          <cell r="H15" t="str">
            <v>FCLCh-VB3</v>
          </cell>
          <cell r="I15" t="str">
            <v>310911</v>
          </cell>
          <cell r="J15">
            <v>38140</v>
          </cell>
          <cell r="K15" t="str">
            <v>Worker</v>
          </cell>
          <cell r="L15" t="str">
            <v>Heavy Load Worker</v>
          </cell>
          <cell r="M15" t="str">
            <v>BAND A</v>
          </cell>
          <cell r="N15">
            <v>6</v>
          </cell>
          <cell r="O15" t="str">
            <v>NA</v>
          </cell>
          <cell r="P15">
            <v>4771</v>
          </cell>
          <cell r="Q15">
            <v>0.02</v>
          </cell>
          <cell r="R15">
            <v>95</v>
          </cell>
          <cell r="S15">
            <v>5.0000000000000001E-3</v>
          </cell>
          <cell r="T15">
            <v>24</v>
          </cell>
          <cell r="U15">
            <v>2.4942360092223854E-2</v>
          </cell>
          <cell r="V15">
            <v>119</v>
          </cell>
          <cell r="W15">
            <v>4890</v>
          </cell>
          <cell r="X15">
            <v>4890.2749999999996</v>
          </cell>
          <cell r="Y15">
            <v>119.27499999999964</v>
          </cell>
          <cell r="Z15">
            <v>2.5000000000000001E-2</v>
          </cell>
          <cell r="AA15" t="str">
            <v>0.00%-8.40%</v>
          </cell>
          <cell r="AF15">
            <v>0</v>
          </cell>
          <cell r="AG15">
            <v>4890.2749999999996</v>
          </cell>
          <cell r="AH15">
            <v>119.27499999999964</v>
          </cell>
          <cell r="AI15">
            <v>2.4999999999999911E-2</v>
          </cell>
          <cell r="AJ15">
            <v>13.6</v>
          </cell>
          <cell r="AK15">
            <v>650</v>
          </cell>
          <cell r="AM15">
            <v>688</v>
          </cell>
          <cell r="AN15">
            <v>74995.739999999991</v>
          </cell>
          <cell r="AO15" t="str">
            <v>NA</v>
          </cell>
        </row>
        <row r="16">
          <cell r="B16">
            <v>1001272</v>
          </cell>
          <cell r="C16" t="str">
            <v>申 绍春</v>
          </cell>
          <cell r="D16" t="str">
            <v>Shen Shaochun</v>
          </cell>
          <cell r="E16" t="str">
            <v>Direct Active</v>
          </cell>
          <cell r="F16" t="str">
            <v>OP</v>
          </cell>
          <cell r="G16" t="str">
            <v>FCLCh-PD</v>
          </cell>
          <cell r="H16" t="str">
            <v>FCLCh-VB3</v>
          </cell>
          <cell r="I16" t="str">
            <v>310911</v>
          </cell>
          <cell r="J16">
            <v>38141</v>
          </cell>
          <cell r="K16" t="str">
            <v>Worker</v>
          </cell>
          <cell r="L16" t="str">
            <v>Heavy Load Worker</v>
          </cell>
          <cell r="M16" t="str">
            <v>BAND A</v>
          </cell>
          <cell r="N16">
            <v>6</v>
          </cell>
          <cell r="O16" t="str">
            <v>NA</v>
          </cell>
          <cell r="P16">
            <v>4588</v>
          </cell>
          <cell r="Q16">
            <v>0.02</v>
          </cell>
          <cell r="R16">
            <v>92</v>
          </cell>
          <cell r="S16">
            <v>5.0000000000000001E-3</v>
          </cell>
          <cell r="T16">
            <v>23</v>
          </cell>
          <cell r="U16">
            <v>2.5065387968613774E-2</v>
          </cell>
          <cell r="V16">
            <v>115</v>
          </cell>
          <cell r="W16">
            <v>4703</v>
          </cell>
          <cell r="X16">
            <v>4679.76</v>
          </cell>
          <cell r="Y16">
            <v>91.760000000000218</v>
          </cell>
          <cell r="Z16">
            <v>0.02</v>
          </cell>
          <cell r="AA16" t="str">
            <v>0.00%-8.40%</v>
          </cell>
          <cell r="AF16">
            <v>0</v>
          </cell>
          <cell r="AG16">
            <v>4679.76</v>
          </cell>
          <cell r="AH16">
            <v>91.760000000000218</v>
          </cell>
          <cell r="AI16">
            <v>2.0000000000000018E-2</v>
          </cell>
          <cell r="AJ16">
            <v>13.6</v>
          </cell>
          <cell r="AK16">
            <v>650</v>
          </cell>
          <cell r="AM16">
            <v>688</v>
          </cell>
          <cell r="AN16">
            <v>72132.736000000004</v>
          </cell>
          <cell r="AO16" t="str">
            <v>NA</v>
          </cell>
        </row>
        <row r="17">
          <cell r="B17">
            <v>1001280</v>
          </cell>
          <cell r="C17" t="str">
            <v>欧 孝志</v>
          </cell>
          <cell r="D17" t="str">
            <v>Ou Xiaozhi</v>
          </cell>
          <cell r="E17" t="str">
            <v>Direct Active</v>
          </cell>
          <cell r="F17" t="str">
            <v>OP</v>
          </cell>
          <cell r="G17" t="str">
            <v>FCLCh-PD</v>
          </cell>
          <cell r="H17" t="str">
            <v>FCLCh-VB3</v>
          </cell>
          <cell r="I17" t="str">
            <v>310911</v>
          </cell>
          <cell r="J17">
            <v>38170</v>
          </cell>
          <cell r="K17" t="str">
            <v>Worker</v>
          </cell>
          <cell r="L17" t="str">
            <v>Middle Skilled Worker</v>
          </cell>
          <cell r="M17" t="str">
            <v>BAND A</v>
          </cell>
          <cell r="N17">
            <v>6</v>
          </cell>
          <cell r="O17" t="str">
            <v>NA</v>
          </cell>
          <cell r="P17">
            <v>4646</v>
          </cell>
          <cell r="Q17">
            <v>0.02</v>
          </cell>
          <cell r="R17">
            <v>93</v>
          </cell>
          <cell r="S17">
            <v>5.0000000000000001E-3</v>
          </cell>
          <cell r="T17">
            <v>23</v>
          </cell>
          <cell r="U17">
            <v>2.496771416272062E-2</v>
          </cell>
          <cell r="V17">
            <v>116</v>
          </cell>
          <cell r="W17">
            <v>4762</v>
          </cell>
          <cell r="X17">
            <v>4785.38</v>
          </cell>
          <cell r="Y17">
            <v>139.38000000000011</v>
          </cell>
          <cell r="Z17">
            <v>0.03</v>
          </cell>
          <cell r="AA17" t="str">
            <v>0.00%-8.40%</v>
          </cell>
          <cell r="AF17">
            <v>0</v>
          </cell>
          <cell r="AG17">
            <v>4785.38</v>
          </cell>
          <cell r="AH17">
            <v>139.38000000000011</v>
          </cell>
          <cell r="AI17">
            <v>3.0000000000000027E-2</v>
          </cell>
          <cell r="AJ17">
            <v>13.6</v>
          </cell>
          <cell r="AK17">
            <v>650</v>
          </cell>
          <cell r="AM17">
            <v>688</v>
          </cell>
          <cell r="AN17">
            <v>73569.168000000005</v>
          </cell>
          <cell r="AO17" t="str">
            <v>NA</v>
          </cell>
        </row>
        <row r="18">
          <cell r="B18">
            <v>1001335</v>
          </cell>
          <cell r="C18" t="str">
            <v>马 勇</v>
          </cell>
          <cell r="D18" t="str">
            <v>Ma Yong</v>
          </cell>
          <cell r="E18" t="str">
            <v>Direct Active</v>
          </cell>
          <cell r="F18" t="str">
            <v>OP</v>
          </cell>
          <cell r="G18" t="str">
            <v>FCLCh-PD</v>
          </cell>
          <cell r="H18" t="str">
            <v>FCLCh-VB3</v>
          </cell>
          <cell r="I18" t="str">
            <v>310911</v>
          </cell>
          <cell r="J18">
            <v>38422</v>
          </cell>
          <cell r="K18" t="str">
            <v>Worker</v>
          </cell>
          <cell r="L18" t="str">
            <v>Production Worker</v>
          </cell>
          <cell r="M18" t="str">
            <v>BAND A</v>
          </cell>
          <cell r="N18">
            <v>6</v>
          </cell>
          <cell r="O18" t="str">
            <v>NA</v>
          </cell>
          <cell r="P18">
            <v>4656</v>
          </cell>
          <cell r="Q18">
            <v>0.02</v>
          </cell>
          <cell r="R18">
            <v>93</v>
          </cell>
          <cell r="S18">
            <v>5.0000000000000001E-3</v>
          </cell>
          <cell r="T18">
            <v>23</v>
          </cell>
          <cell r="U18">
            <v>2.4914089347079039E-2</v>
          </cell>
          <cell r="V18">
            <v>116</v>
          </cell>
          <cell r="W18">
            <v>4772</v>
          </cell>
          <cell r="X18">
            <v>4656</v>
          </cell>
          <cell r="Y18">
            <v>0</v>
          </cell>
          <cell r="Z18">
            <v>0</v>
          </cell>
          <cell r="AA18" t="str">
            <v>0.00%-8.40%</v>
          </cell>
          <cell r="AF18">
            <v>0</v>
          </cell>
          <cell r="AG18">
            <v>4656</v>
          </cell>
          <cell r="AH18">
            <v>0</v>
          </cell>
          <cell r="AI18">
            <v>0</v>
          </cell>
          <cell r="AJ18">
            <v>13.6</v>
          </cell>
          <cell r="AK18">
            <v>450</v>
          </cell>
          <cell r="AM18">
            <v>688</v>
          </cell>
          <cell r="AN18">
            <v>69409.600000000006</v>
          </cell>
          <cell r="AO18" t="str">
            <v>NA</v>
          </cell>
          <cell r="AQ18" t="str">
            <v>内部警告信，个人绩效15次负向激励</v>
          </cell>
        </row>
        <row r="19">
          <cell r="B19">
            <v>1001343</v>
          </cell>
          <cell r="C19" t="str">
            <v>张 道明</v>
          </cell>
          <cell r="D19" t="str">
            <v>Zhang Daoming</v>
          </cell>
          <cell r="E19" t="str">
            <v>Direct Active</v>
          </cell>
          <cell r="F19" t="str">
            <v>OP</v>
          </cell>
          <cell r="G19" t="str">
            <v>FCLCh-PD</v>
          </cell>
          <cell r="H19" t="str">
            <v>FCLCh-VB3</v>
          </cell>
          <cell r="I19" t="str">
            <v>310911</v>
          </cell>
          <cell r="J19">
            <v>38422</v>
          </cell>
          <cell r="K19" t="str">
            <v>Team Leader</v>
          </cell>
          <cell r="L19" t="str">
            <v>Team Leader</v>
          </cell>
          <cell r="M19" t="str">
            <v>BAND A</v>
          </cell>
          <cell r="N19">
            <v>6</v>
          </cell>
          <cell r="O19" t="str">
            <v>NA</v>
          </cell>
          <cell r="P19">
            <v>5975</v>
          </cell>
          <cell r="Q19">
            <v>0.02</v>
          </cell>
          <cell r="R19">
            <v>120</v>
          </cell>
          <cell r="S19">
            <v>5.0000000000000001E-3</v>
          </cell>
          <cell r="T19">
            <v>30</v>
          </cell>
          <cell r="U19">
            <v>2.5104602510460251E-2</v>
          </cell>
          <cell r="V19">
            <v>150</v>
          </cell>
          <cell r="W19">
            <v>6125</v>
          </cell>
          <cell r="X19">
            <v>6154.25</v>
          </cell>
          <cell r="Y19">
            <v>179.25</v>
          </cell>
          <cell r="Z19">
            <v>0.03</v>
          </cell>
          <cell r="AA19" t="str">
            <v>0.00%-8.40%</v>
          </cell>
          <cell r="AF19">
            <v>0</v>
          </cell>
          <cell r="AG19">
            <v>6154.25</v>
          </cell>
          <cell r="AH19">
            <v>179.25</v>
          </cell>
          <cell r="AI19">
            <v>3.0000000000000027E-2</v>
          </cell>
          <cell r="AJ19">
            <v>13.6</v>
          </cell>
          <cell r="AK19">
            <v>900</v>
          </cell>
          <cell r="AM19">
            <v>688</v>
          </cell>
          <cell r="AN19">
            <v>95185.8</v>
          </cell>
          <cell r="AO19" t="str">
            <v>NA</v>
          </cell>
        </row>
        <row r="20">
          <cell r="B20">
            <v>1001359</v>
          </cell>
          <cell r="C20" t="str">
            <v>王 国兵</v>
          </cell>
          <cell r="D20" t="str">
            <v>Wang Guobing</v>
          </cell>
          <cell r="E20" t="str">
            <v>Direct Active</v>
          </cell>
          <cell r="F20" t="str">
            <v>OP</v>
          </cell>
          <cell r="G20" t="str">
            <v>FCLCh-PD</v>
          </cell>
          <cell r="H20" t="str">
            <v>FCLCh-VB3</v>
          </cell>
          <cell r="I20" t="str">
            <v>310911</v>
          </cell>
          <cell r="J20">
            <v>38422</v>
          </cell>
          <cell r="K20" t="str">
            <v>Worker</v>
          </cell>
          <cell r="L20" t="str">
            <v>Production Worker</v>
          </cell>
          <cell r="M20" t="str">
            <v>BAND A</v>
          </cell>
          <cell r="N20">
            <v>6</v>
          </cell>
          <cell r="O20" t="str">
            <v>NA</v>
          </cell>
          <cell r="P20">
            <v>4325</v>
          </cell>
          <cell r="Q20">
            <v>0.02</v>
          </cell>
          <cell r="R20">
            <v>87</v>
          </cell>
          <cell r="S20">
            <v>5.0000000000000001E-3</v>
          </cell>
          <cell r="T20">
            <v>22</v>
          </cell>
          <cell r="U20">
            <v>2.5202312138728325E-2</v>
          </cell>
          <cell r="V20">
            <v>109</v>
          </cell>
          <cell r="W20">
            <v>4434</v>
          </cell>
          <cell r="X20">
            <v>4433.125</v>
          </cell>
          <cell r="Y20">
            <v>108.125</v>
          </cell>
          <cell r="Z20">
            <v>2.5000000000000001E-2</v>
          </cell>
          <cell r="AA20" t="str">
            <v>0.00%-8.40%</v>
          </cell>
          <cell r="AF20">
            <v>0</v>
          </cell>
          <cell r="AG20">
            <v>4433.125</v>
          </cell>
          <cell r="AH20">
            <v>108.125</v>
          </cell>
          <cell r="AI20">
            <v>2.4999999999999911E-2</v>
          </cell>
          <cell r="AJ20">
            <v>13.6</v>
          </cell>
          <cell r="AK20">
            <v>450</v>
          </cell>
          <cell r="AM20">
            <v>688</v>
          </cell>
          <cell r="AN20">
            <v>66378.5</v>
          </cell>
          <cell r="AO20" t="str">
            <v>NA</v>
          </cell>
        </row>
        <row r="21">
          <cell r="B21">
            <v>1001371</v>
          </cell>
          <cell r="C21" t="str">
            <v>江 玉林</v>
          </cell>
          <cell r="D21" t="str">
            <v>Jiang Yulin</v>
          </cell>
          <cell r="E21" t="str">
            <v>Direct Active</v>
          </cell>
          <cell r="F21" t="str">
            <v>OP</v>
          </cell>
          <cell r="G21" t="str">
            <v>FCLCh-PD</v>
          </cell>
          <cell r="H21" t="str">
            <v>FCLCh-VB3</v>
          </cell>
          <cell r="I21" t="str">
            <v>310911</v>
          </cell>
          <cell r="J21">
            <v>38422</v>
          </cell>
          <cell r="K21" t="str">
            <v>Worker</v>
          </cell>
          <cell r="L21" t="str">
            <v>High Skilled Worker</v>
          </cell>
          <cell r="M21" t="str">
            <v>BAND A</v>
          </cell>
          <cell r="N21">
            <v>6</v>
          </cell>
          <cell r="O21" t="str">
            <v>NA</v>
          </cell>
          <cell r="P21">
            <v>4790</v>
          </cell>
          <cell r="Q21">
            <v>0.02</v>
          </cell>
          <cell r="R21">
            <v>96</v>
          </cell>
          <cell r="S21">
            <v>5.0000000000000001E-3</v>
          </cell>
          <cell r="T21">
            <v>24</v>
          </cell>
          <cell r="U21">
            <v>2.5052192066805846E-2</v>
          </cell>
          <cell r="V21">
            <v>120</v>
          </cell>
          <cell r="W21">
            <v>4910</v>
          </cell>
          <cell r="X21">
            <v>4837.8999999999996</v>
          </cell>
          <cell r="Y21">
            <v>47.899999999999636</v>
          </cell>
          <cell r="Z21">
            <v>0.01</v>
          </cell>
          <cell r="AA21" t="str">
            <v>0.00%-8.40%</v>
          </cell>
          <cell r="AF21">
            <v>0</v>
          </cell>
          <cell r="AG21">
            <v>4837.8999999999996</v>
          </cell>
          <cell r="AH21">
            <v>47.899999999999636</v>
          </cell>
          <cell r="AI21">
            <v>1.0000000000000009E-2</v>
          </cell>
          <cell r="AJ21">
            <v>13.6</v>
          </cell>
          <cell r="AK21">
            <v>750</v>
          </cell>
          <cell r="AM21">
            <v>688</v>
          </cell>
          <cell r="AN21">
            <v>75483.439999999988</v>
          </cell>
          <cell r="AO21" t="str">
            <v>NA</v>
          </cell>
          <cell r="AQ21" t="str">
            <v>个人绩效4次负向激励</v>
          </cell>
        </row>
        <row r="22">
          <cell r="B22">
            <v>1001374</v>
          </cell>
          <cell r="C22" t="str">
            <v>张 建军</v>
          </cell>
          <cell r="D22" t="str">
            <v>Zhang Jianjun</v>
          </cell>
          <cell r="E22" t="str">
            <v>Direct Active</v>
          </cell>
          <cell r="F22" t="str">
            <v>OP</v>
          </cell>
          <cell r="G22" t="str">
            <v>FCLCh-PD</v>
          </cell>
          <cell r="H22" t="str">
            <v>FCLCh-VB3</v>
          </cell>
          <cell r="I22" t="str">
            <v>310911</v>
          </cell>
          <cell r="J22">
            <v>38422</v>
          </cell>
          <cell r="K22" t="str">
            <v>Worker</v>
          </cell>
          <cell r="L22" t="str">
            <v>High Skilled Worker</v>
          </cell>
          <cell r="M22" t="str">
            <v>BAND A</v>
          </cell>
          <cell r="N22">
            <v>6</v>
          </cell>
          <cell r="O22" t="str">
            <v>NA</v>
          </cell>
          <cell r="P22">
            <v>4861</v>
          </cell>
          <cell r="Q22">
            <v>0.02</v>
          </cell>
          <cell r="R22">
            <v>97</v>
          </cell>
          <cell r="S22">
            <v>5.0000000000000001E-3</v>
          </cell>
          <cell r="T22">
            <v>24</v>
          </cell>
          <cell r="U22">
            <v>2.4891997531372147E-2</v>
          </cell>
          <cell r="V22">
            <v>121</v>
          </cell>
          <cell r="W22">
            <v>4982</v>
          </cell>
          <cell r="X22">
            <v>4982.5249999999996</v>
          </cell>
          <cell r="Y22">
            <v>121.52499999999964</v>
          </cell>
          <cell r="Z22">
            <v>2.5000000000000001E-2</v>
          </cell>
          <cell r="AA22" t="str">
            <v>0.00%-8.40%</v>
          </cell>
          <cell r="AF22">
            <v>0</v>
          </cell>
          <cell r="AG22">
            <v>4982.5249999999996</v>
          </cell>
          <cell r="AH22">
            <v>121.52499999999964</v>
          </cell>
          <cell r="AI22">
            <v>2.4999999999999911E-2</v>
          </cell>
          <cell r="AJ22">
            <v>13.6</v>
          </cell>
          <cell r="AK22">
            <v>750</v>
          </cell>
          <cell r="AM22">
            <v>688</v>
          </cell>
          <cell r="AN22">
            <v>77450.34</v>
          </cell>
          <cell r="AO22" t="str">
            <v>NA</v>
          </cell>
        </row>
        <row r="23">
          <cell r="B23">
            <v>1001451</v>
          </cell>
          <cell r="C23" t="str">
            <v>刘 红雨</v>
          </cell>
          <cell r="D23" t="str">
            <v>Liu Hongyu</v>
          </cell>
          <cell r="E23" t="str">
            <v>Direct Active</v>
          </cell>
          <cell r="F23" t="str">
            <v>OP</v>
          </cell>
          <cell r="G23" t="str">
            <v>FCLCh-PD</v>
          </cell>
          <cell r="H23" t="str">
            <v>FCLCh-VB3</v>
          </cell>
          <cell r="I23" t="str">
            <v>310911</v>
          </cell>
          <cell r="J23">
            <v>38566</v>
          </cell>
          <cell r="K23" t="str">
            <v>Worker</v>
          </cell>
          <cell r="L23" t="str">
            <v>Production Worker</v>
          </cell>
          <cell r="M23" t="str">
            <v>BAND A</v>
          </cell>
          <cell r="N23">
            <v>6</v>
          </cell>
          <cell r="O23" t="str">
            <v>NA</v>
          </cell>
          <cell r="P23">
            <v>4549</v>
          </cell>
          <cell r="Q23">
            <v>0.02</v>
          </cell>
          <cell r="R23">
            <v>91</v>
          </cell>
          <cell r="S23">
            <v>5.0000000000000001E-3</v>
          </cell>
          <cell r="T23">
            <v>23</v>
          </cell>
          <cell r="U23">
            <v>2.5060452846779512E-2</v>
          </cell>
          <cell r="V23">
            <v>114</v>
          </cell>
          <cell r="W23">
            <v>4663</v>
          </cell>
          <cell r="X23">
            <v>4662.7249999999995</v>
          </cell>
          <cell r="Y23">
            <v>113.72499999999945</v>
          </cell>
          <cell r="Z23">
            <v>2.5000000000000001E-2</v>
          </cell>
          <cell r="AA23" t="str">
            <v>0.00%-8.40%</v>
          </cell>
          <cell r="AF23">
            <v>0</v>
          </cell>
          <cell r="AG23">
            <v>4662.7249999999995</v>
          </cell>
          <cell r="AH23">
            <v>113.72499999999945</v>
          </cell>
          <cell r="AI23">
            <v>2.4999999999999911E-2</v>
          </cell>
          <cell r="AJ23">
            <v>13.6</v>
          </cell>
          <cell r="AK23">
            <v>450</v>
          </cell>
          <cell r="AM23">
            <v>688</v>
          </cell>
          <cell r="AN23">
            <v>69501.06</v>
          </cell>
          <cell r="AO23" t="str">
            <v>NA</v>
          </cell>
        </row>
        <row r="24">
          <cell r="B24">
            <v>1001501</v>
          </cell>
          <cell r="C24" t="str">
            <v>高 前文</v>
          </cell>
          <cell r="D24" t="str">
            <v>Gao Qianwen</v>
          </cell>
          <cell r="E24" t="str">
            <v>Direct Active</v>
          </cell>
          <cell r="F24" t="str">
            <v>OP</v>
          </cell>
          <cell r="G24" t="str">
            <v>FCLCh-PD</v>
          </cell>
          <cell r="H24" t="str">
            <v>FCLCh-VB3</v>
          </cell>
          <cell r="I24" t="str">
            <v>310911</v>
          </cell>
          <cell r="J24">
            <v>38762</v>
          </cell>
          <cell r="K24" t="str">
            <v>Worker</v>
          </cell>
          <cell r="L24" t="str">
            <v>Production Worker</v>
          </cell>
          <cell r="M24" t="str">
            <v>BAND A</v>
          </cell>
          <cell r="N24">
            <v>6</v>
          </cell>
          <cell r="O24" t="str">
            <v>NA</v>
          </cell>
          <cell r="P24">
            <v>4474</v>
          </cell>
          <cell r="Q24">
            <v>0.02</v>
          </cell>
          <cell r="R24">
            <v>89</v>
          </cell>
          <cell r="S24">
            <v>5.0000000000000001E-3</v>
          </cell>
          <cell r="T24">
            <v>22</v>
          </cell>
          <cell r="U24">
            <v>2.4810013410818059E-2</v>
          </cell>
          <cell r="V24">
            <v>111</v>
          </cell>
          <cell r="W24">
            <v>4585</v>
          </cell>
          <cell r="X24">
            <v>4518.74</v>
          </cell>
          <cell r="Y24">
            <v>44.739999999999782</v>
          </cell>
          <cell r="Z24">
            <v>0.01</v>
          </cell>
          <cell r="AA24" t="str">
            <v>0.00%-8.40%</v>
          </cell>
          <cell r="AF24">
            <v>0</v>
          </cell>
          <cell r="AG24">
            <v>4518.74</v>
          </cell>
          <cell r="AH24">
            <v>44.739999999999782</v>
          </cell>
          <cell r="AI24">
            <v>1.0000000000000009E-2</v>
          </cell>
          <cell r="AJ24">
            <v>13.6</v>
          </cell>
          <cell r="AK24">
            <v>450</v>
          </cell>
          <cell r="AM24">
            <v>688</v>
          </cell>
          <cell r="AN24">
            <v>67542.864000000001</v>
          </cell>
          <cell r="AO24" t="str">
            <v>NA</v>
          </cell>
          <cell r="AQ24" t="str">
            <v>技能单一，低绩效</v>
          </cell>
        </row>
        <row r="25">
          <cell r="B25">
            <v>1001524</v>
          </cell>
          <cell r="C25" t="str">
            <v>郝 迎松</v>
          </cell>
          <cell r="D25" t="str">
            <v>Hao Yingsong</v>
          </cell>
          <cell r="E25" t="str">
            <v>Direct Active</v>
          </cell>
          <cell r="F25" t="str">
            <v>OP</v>
          </cell>
          <cell r="G25" t="str">
            <v>FCLCh-PD</v>
          </cell>
          <cell r="H25" t="str">
            <v>FCLCh-VB3</v>
          </cell>
          <cell r="I25" t="str">
            <v>310911</v>
          </cell>
          <cell r="J25">
            <v>38762</v>
          </cell>
          <cell r="K25" t="str">
            <v>Worker</v>
          </cell>
          <cell r="L25" t="str">
            <v>High Skilled Worker</v>
          </cell>
          <cell r="M25" t="str">
            <v>BAND A</v>
          </cell>
          <cell r="N25">
            <v>6</v>
          </cell>
          <cell r="O25" t="str">
            <v>NA</v>
          </cell>
          <cell r="P25">
            <v>4442</v>
          </cell>
          <cell r="Q25">
            <v>0.02</v>
          </cell>
          <cell r="R25">
            <v>89</v>
          </cell>
          <cell r="S25">
            <v>5.0000000000000001E-3</v>
          </cell>
          <cell r="T25">
            <v>22</v>
          </cell>
          <cell r="U25">
            <v>2.4988743809095004E-2</v>
          </cell>
          <cell r="V25">
            <v>111</v>
          </cell>
          <cell r="W25">
            <v>4553</v>
          </cell>
          <cell r="X25">
            <v>4508.6299999999992</v>
          </cell>
          <cell r="Y25">
            <v>66.6299999999992</v>
          </cell>
          <cell r="Z25">
            <v>1.4999999999999999E-2</v>
          </cell>
          <cell r="AA25" t="str">
            <v>0.00%-8.40%</v>
          </cell>
          <cell r="AF25">
            <v>0</v>
          </cell>
          <cell r="AG25">
            <v>4508.6299999999992</v>
          </cell>
          <cell r="AH25">
            <v>66.6299999999992</v>
          </cell>
          <cell r="AI25">
            <v>1.4999999999999902E-2</v>
          </cell>
          <cell r="AJ25">
            <v>13.6</v>
          </cell>
          <cell r="AK25">
            <v>750</v>
          </cell>
          <cell r="AM25">
            <v>688</v>
          </cell>
          <cell r="AN25">
            <v>71005.367999999988</v>
          </cell>
          <cell r="AO25" t="str">
            <v>NA</v>
          </cell>
        </row>
        <row r="26">
          <cell r="B26">
            <v>1001527</v>
          </cell>
          <cell r="C26" t="str">
            <v>谷 洋</v>
          </cell>
          <cell r="D26" t="str">
            <v>Gu Yang</v>
          </cell>
          <cell r="E26" t="str">
            <v>Direct Active</v>
          </cell>
          <cell r="F26" t="str">
            <v>OP</v>
          </cell>
          <cell r="G26" t="str">
            <v>FCLCh-PD</v>
          </cell>
          <cell r="H26" t="str">
            <v>FCLCh-VB3</v>
          </cell>
          <cell r="I26" t="str">
            <v>310911</v>
          </cell>
          <cell r="J26">
            <v>38733</v>
          </cell>
          <cell r="K26" t="str">
            <v>Team Leader</v>
          </cell>
          <cell r="L26" t="str">
            <v>Team Leader</v>
          </cell>
          <cell r="M26" t="str">
            <v>BAND A</v>
          </cell>
          <cell r="N26">
            <v>6</v>
          </cell>
          <cell r="O26" t="str">
            <v>NA</v>
          </cell>
          <cell r="P26">
            <v>5610</v>
          </cell>
          <cell r="Q26">
            <v>0.02</v>
          </cell>
          <cell r="R26">
            <v>112</v>
          </cell>
          <cell r="S26">
            <v>5.0000000000000001E-3</v>
          </cell>
          <cell r="T26">
            <v>28</v>
          </cell>
          <cell r="U26">
            <v>2.4955436720142603E-2</v>
          </cell>
          <cell r="V26">
            <v>140</v>
          </cell>
          <cell r="W26">
            <v>5750</v>
          </cell>
          <cell r="X26">
            <v>5778.3</v>
          </cell>
          <cell r="Y26">
            <v>168.30000000000018</v>
          </cell>
          <cell r="Z26">
            <v>0.03</v>
          </cell>
          <cell r="AA26" t="str">
            <v>0.00%-8.40%</v>
          </cell>
          <cell r="AF26">
            <v>0</v>
          </cell>
          <cell r="AG26">
            <v>5778.3</v>
          </cell>
          <cell r="AH26">
            <v>168.30000000000018</v>
          </cell>
          <cell r="AI26">
            <v>3.0000000000000027E-2</v>
          </cell>
          <cell r="AJ26">
            <v>13.6</v>
          </cell>
          <cell r="AK26">
            <v>850</v>
          </cell>
          <cell r="AM26">
            <v>688</v>
          </cell>
          <cell r="AN26">
            <v>89472.88</v>
          </cell>
          <cell r="AO26" t="str">
            <v>NA</v>
          </cell>
        </row>
        <row r="27">
          <cell r="B27">
            <v>1001586</v>
          </cell>
          <cell r="C27" t="str">
            <v>毛 李明</v>
          </cell>
          <cell r="D27" t="str">
            <v>Mao Liming</v>
          </cell>
          <cell r="E27" t="str">
            <v>Direct Active</v>
          </cell>
          <cell r="F27" t="str">
            <v>OP</v>
          </cell>
          <cell r="G27" t="str">
            <v>FCLCh-PD</v>
          </cell>
          <cell r="H27" t="str">
            <v>FCLCh-VB3</v>
          </cell>
          <cell r="I27" t="str">
            <v>310911</v>
          </cell>
          <cell r="J27">
            <v>38771</v>
          </cell>
          <cell r="K27" t="str">
            <v>Worker</v>
          </cell>
          <cell r="L27" t="str">
            <v>High Skilled Worker</v>
          </cell>
          <cell r="M27" t="str">
            <v>BAND A</v>
          </cell>
          <cell r="N27">
            <v>6</v>
          </cell>
          <cell r="O27" t="str">
            <v>NA</v>
          </cell>
          <cell r="P27">
            <v>4550</v>
          </cell>
          <cell r="Q27">
            <v>0.02</v>
          </cell>
          <cell r="R27">
            <v>91</v>
          </cell>
          <cell r="S27">
            <v>5.0000000000000001E-3</v>
          </cell>
          <cell r="T27">
            <v>23</v>
          </cell>
          <cell r="U27">
            <v>2.5054945054945054E-2</v>
          </cell>
          <cell r="V27">
            <v>114</v>
          </cell>
          <cell r="W27">
            <v>4664</v>
          </cell>
          <cell r="X27">
            <v>4641</v>
          </cell>
          <cell r="Y27">
            <v>91</v>
          </cell>
          <cell r="Z27">
            <v>0.02</v>
          </cell>
          <cell r="AA27" t="str">
            <v>0.00%-8.40%</v>
          </cell>
          <cell r="AF27">
            <v>0</v>
          </cell>
          <cell r="AG27">
            <v>4641</v>
          </cell>
          <cell r="AH27">
            <v>91</v>
          </cell>
          <cell r="AI27">
            <v>2.0000000000000018E-2</v>
          </cell>
          <cell r="AJ27">
            <v>13.6</v>
          </cell>
          <cell r="AK27">
            <v>750</v>
          </cell>
          <cell r="AM27">
            <v>688</v>
          </cell>
          <cell r="AN27">
            <v>72805.600000000006</v>
          </cell>
          <cell r="AO27" t="str">
            <v>NA</v>
          </cell>
        </row>
        <row r="28">
          <cell r="B28">
            <v>1001599</v>
          </cell>
          <cell r="C28" t="str">
            <v>陈 开道</v>
          </cell>
          <cell r="D28" t="str">
            <v>Chen Kaidao</v>
          </cell>
          <cell r="E28" t="str">
            <v>Direct Active</v>
          </cell>
          <cell r="F28" t="str">
            <v>OP</v>
          </cell>
          <cell r="G28" t="str">
            <v>FCLCh-PD</v>
          </cell>
          <cell r="H28" t="str">
            <v>FCLCh-VB3</v>
          </cell>
          <cell r="I28" t="str">
            <v>310911</v>
          </cell>
          <cell r="J28">
            <v>38778</v>
          </cell>
          <cell r="K28" t="str">
            <v>Worker</v>
          </cell>
          <cell r="L28" t="str">
            <v>Heavy Load Worker</v>
          </cell>
          <cell r="M28" t="str">
            <v>BAND A</v>
          </cell>
          <cell r="N28">
            <v>6</v>
          </cell>
          <cell r="O28" t="str">
            <v>NA</v>
          </cell>
          <cell r="P28">
            <v>4701</v>
          </cell>
          <cell r="Q28">
            <v>0.02</v>
          </cell>
          <cell r="R28">
            <v>94</v>
          </cell>
          <cell r="S28">
            <v>5.0000000000000001E-3</v>
          </cell>
          <cell r="T28">
            <v>24</v>
          </cell>
          <cell r="U28">
            <v>2.5101042331418848E-2</v>
          </cell>
          <cell r="V28">
            <v>118</v>
          </cell>
          <cell r="W28">
            <v>4819</v>
          </cell>
          <cell r="X28">
            <v>4818.5249999999996</v>
          </cell>
          <cell r="Y28">
            <v>117.52499999999964</v>
          </cell>
          <cell r="Z28">
            <v>2.5000000000000001E-2</v>
          </cell>
          <cell r="AA28" t="str">
            <v>0.00%-8.40%</v>
          </cell>
          <cell r="AF28">
            <v>0</v>
          </cell>
          <cell r="AG28">
            <v>4818.5249999999996</v>
          </cell>
          <cell r="AH28">
            <v>117.52499999999964</v>
          </cell>
          <cell r="AI28">
            <v>2.4999999999999911E-2</v>
          </cell>
          <cell r="AJ28">
            <v>13.6</v>
          </cell>
          <cell r="AK28">
            <v>650</v>
          </cell>
          <cell r="AM28">
            <v>688</v>
          </cell>
          <cell r="AN28">
            <v>74019.94</v>
          </cell>
          <cell r="AO28" t="str">
            <v>NA</v>
          </cell>
        </row>
        <row r="29">
          <cell r="B29">
            <v>1001604</v>
          </cell>
          <cell r="C29" t="str">
            <v>林 文成</v>
          </cell>
          <cell r="D29" t="str">
            <v>Lin Wencheng</v>
          </cell>
          <cell r="E29" t="str">
            <v>Direct Active</v>
          </cell>
          <cell r="F29" t="str">
            <v>OP</v>
          </cell>
          <cell r="G29" t="str">
            <v>FCLCh-PD</v>
          </cell>
          <cell r="H29" t="str">
            <v>FCLCh-VB3</v>
          </cell>
          <cell r="I29" t="str">
            <v>310911</v>
          </cell>
          <cell r="J29">
            <v>38778</v>
          </cell>
          <cell r="K29" t="str">
            <v>Worker</v>
          </cell>
          <cell r="L29" t="str">
            <v>Middle Skilled Worker</v>
          </cell>
          <cell r="M29" t="str">
            <v>BAND A</v>
          </cell>
          <cell r="N29">
            <v>6</v>
          </cell>
          <cell r="O29" t="str">
            <v>NA</v>
          </cell>
          <cell r="P29">
            <v>4811</v>
          </cell>
          <cell r="Q29">
            <v>0.02</v>
          </cell>
          <cell r="R29">
            <v>96</v>
          </cell>
          <cell r="S29">
            <v>5.0000000000000001E-3</v>
          </cell>
          <cell r="T29">
            <v>24</v>
          </cell>
          <cell r="U29">
            <v>2.4942839326543339E-2</v>
          </cell>
          <cell r="V29">
            <v>120</v>
          </cell>
          <cell r="W29">
            <v>4931</v>
          </cell>
          <cell r="X29">
            <v>4931.2749999999996</v>
          </cell>
          <cell r="Y29">
            <v>120.27499999999964</v>
          </cell>
          <cell r="Z29">
            <v>2.5000000000000001E-2</v>
          </cell>
          <cell r="AA29" t="str">
            <v>0.00%-8.40%</v>
          </cell>
          <cell r="AF29">
            <v>0</v>
          </cell>
          <cell r="AG29">
            <v>4931.2749999999996</v>
          </cell>
          <cell r="AH29">
            <v>120.27499999999964</v>
          </cell>
          <cell r="AI29">
            <v>2.4999999999999911E-2</v>
          </cell>
          <cell r="AJ29">
            <v>13.6</v>
          </cell>
          <cell r="AK29">
            <v>650</v>
          </cell>
          <cell r="AM29">
            <v>688</v>
          </cell>
          <cell r="AN29">
            <v>75553.34</v>
          </cell>
          <cell r="AO29" t="str">
            <v>NA</v>
          </cell>
        </row>
        <row r="30">
          <cell r="B30">
            <v>1001621</v>
          </cell>
          <cell r="C30" t="str">
            <v>杨 威</v>
          </cell>
          <cell r="D30" t="str">
            <v>Yang Wei</v>
          </cell>
          <cell r="E30" t="str">
            <v>Direct Active</v>
          </cell>
          <cell r="F30" t="str">
            <v>OP</v>
          </cell>
          <cell r="G30" t="str">
            <v>FCLCh-PD</v>
          </cell>
          <cell r="H30" t="str">
            <v>FCLCh-VB3</v>
          </cell>
          <cell r="I30" t="str">
            <v>310911</v>
          </cell>
          <cell r="J30">
            <v>38824</v>
          </cell>
          <cell r="K30" t="str">
            <v>Worker</v>
          </cell>
          <cell r="L30" t="str">
            <v>Middle Skilled Worker</v>
          </cell>
          <cell r="M30" t="str">
            <v>BAND A</v>
          </cell>
          <cell r="N30">
            <v>6</v>
          </cell>
          <cell r="O30" t="str">
            <v>NA</v>
          </cell>
          <cell r="P30">
            <v>5138</v>
          </cell>
          <cell r="Q30">
            <v>0.02</v>
          </cell>
          <cell r="R30">
            <v>103</v>
          </cell>
          <cell r="S30">
            <v>5.0000000000000001E-3</v>
          </cell>
          <cell r="T30">
            <v>26</v>
          </cell>
          <cell r="U30">
            <v>2.5107045543012844E-2</v>
          </cell>
          <cell r="V30">
            <v>129</v>
          </cell>
          <cell r="W30">
            <v>5267</v>
          </cell>
          <cell r="X30">
            <v>5240.76</v>
          </cell>
          <cell r="Y30">
            <v>102.76000000000022</v>
          </cell>
          <cell r="Z30">
            <v>0.02</v>
          </cell>
          <cell r="AA30" t="str">
            <v>0.00%-8.40%</v>
          </cell>
          <cell r="AF30">
            <v>0</v>
          </cell>
          <cell r="AG30">
            <v>5240.76</v>
          </cell>
          <cell r="AH30">
            <v>102.76000000000022</v>
          </cell>
          <cell r="AI30">
            <v>2.0000000000000018E-2</v>
          </cell>
          <cell r="AJ30">
            <v>13.6</v>
          </cell>
          <cell r="AK30">
            <v>650</v>
          </cell>
          <cell r="AM30">
            <v>688</v>
          </cell>
          <cell r="AN30">
            <v>79762.335999999996</v>
          </cell>
          <cell r="AO30" t="str">
            <v>NA</v>
          </cell>
        </row>
        <row r="31">
          <cell r="B31">
            <v>1001670</v>
          </cell>
          <cell r="C31" t="str">
            <v>芦 建军</v>
          </cell>
          <cell r="D31" t="str">
            <v>Lu Jianjun</v>
          </cell>
          <cell r="E31" t="str">
            <v>Direct Active</v>
          </cell>
          <cell r="F31" t="str">
            <v>OP</v>
          </cell>
          <cell r="G31" t="str">
            <v>FCLCh-PD</v>
          </cell>
          <cell r="H31" t="str">
            <v>FCLCh-VB3</v>
          </cell>
          <cell r="I31" t="str">
            <v>310911</v>
          </cell>
          <cell r="J31">
            <v>38828</v>
          </cell>
          <cell r="K31" t="str">
            <v>Worker</v>
          </cell>
          <cell r="L31" t="str">
            <v>Middle Skilled Worker</v>
          </cell>
          <cell r="M31" t="str">
            <v>BAND A</v>
          </cell>
          <cell r="N31">
            <v>6</v>
          </cell>
          <cell r="O31" t="str">
            <v>NA</v>
          </cell>
          <cell r="P31">
            <v>4688</v>
          </cell>
          <cell r="Q31">
            <v>0.02</v>
          </cell>
          <cell r="R31">
            <v>94</v>
          </cell>
          <cell r="S31">
            <v>5.0000000000000001E-3</v>
          </cell>
          <cell r="T31">
            <v>23</v>
          </cell>
          <cell r="U31">
            <v>2.4957337883959044E-2</v>
          </cell>
          <cell r="V31">
            <v>117</v>
          </cell>
          <cell r="W31">
            <v>4805</v>
          </cell>
          <cell r="X31">
            <v>4781.76</v>
          </cell>
          <cell r="Y31">
            <v>93.760000000000218</v>
          </cell>
          <cell r="Z31">
            <v>0.02</v>
          </cell>
          <cell r="AA31" t="str">
            <v>0.00%-8.40%</v>
          </cell>
          <cell r="AF31">
            <v>0</v>
          </cell>
          <cell r="AG31">
            <v>4781.76</v>
          </cell>
          <cell r="AH31">
            <v>93.760000000000218</v>
          </cell>
          <cell r="AI31">
            <v>2.0000000000000018E-2</v>
          </cell>
          <cell r="AJ31">
            <v>13.6</v>
          </cell>
          <cell r="AK31">
            <v>650</v>
          </cell>
          <cell r="AM31">
            <v>688</v>
          </cell>
          <cell r="AN31">
            <v>73519.936000000002</v>
          </cell>
          <cell r="AO31" t="str">
            <v>NA</v>
          </cell>
        </row>
        <row r="32">
          <cell r="B32">
            <v>1001672</v>
          </cell>
          <cell r="C32" t="str">
            <v>杨 忠林</v>
          </cell>
          <cell r="D32" t="str">
            <v>Yang Zhonglin</v>
          </cell>
          <cell r="E32" t="str">
            <v>Direct Active</v>
          </cell>
          <cell r="F32" t="str">
            <v>OP</v>
          </cell>
          <cell r="G32" t="str">
            <v>FCLCh-PD</v>
          </cell>
          <cell r="H32" t="str">
            <v>FCLCh-VB3</v>
          </cell>
          <cell r="I32" t="str">
            <v>310911</v>
          </cell>
          <cell r="J32">
            <v>38848</v>
          </cell>
          <cell r="K32" t="str">
            <v>Worker</v>
          </cell>
          <cell r="L32" t="str">
            <v>Production Worker</v>
          </cell>
          <cell r="M32" t="str">
            <v>BAND A</v>
          </cell>
          <cell r="N32">
            <v>6</v>
          </cell>
          <cell r="O32" t="str">
            <v>NA</v>
          </cell>
          <cell r="P32">
            <v>4436</v>
          </cell>
          <cell r="Q32">
            <v>0.02</v>
          </cell>
          <cell r="R32">
            <v>89</v>
          </cell>
          <cell r="S32">
            <v>5.0000000000000001E-3</v>
          </cell>
          <cell r="T32">
            <v>22</v>
          </cell>
          <cell r="U32">
            <v>2.502254283137962E-2</v>
          </cell>
          <cell r="V32">
            <v>111</v>
          </cell>
          <cell r="W32">
            <v>4547</v>
          </cell>
          <cell r="X32">
            <v>4524.72</v>
          </cell>
          <cell r="Y32">
            <v>88.720000000000255</v>
          </cell>
          <cell r="Z32">
            <v>0.02</v>
          </cell>
          <cell r="AA32" t="str">
            <v>0.00%-8.40%</v>
          </cell>
          <cell r="AF32">
            <v>0</v>
          </cell>
          <cell r="AG32">
            <v>4524.72</v>
          </cell>
          <cell r="AH32">
            <v>88.720000000000255</v>
          </cell>
          <cell r="AI32">
            <v>2.0000000000000018E-2</v>
          </cell>
          <cell r="AJ32">
            <v>13.6</v>
          </cell>
          <cell r="AK32">
            <v>450</v>
          </cell>
          <cell r="AM32">
            <v>688</v>
          </cell>
          <cell r="AN32">
            <v>67624.19200000001</v>
          </cell>
          <cell r="AO32" t="str">
            <v>NA</v>
          </cell>
        </row>
        <row r="33">
          <cell r="B33">
            <v>1001717</v>
          </cell>
          <cell r="C33" t="str">
            <v>王 治刚</v>
          </cell>
          <cell r="D33" t="str">
            <v>Wang Zhigang</v>
          </cell>
          <cell r="E33" t="str">
            <v>Direct Active</v>
          </cell>
          <cell r="F33" t="str">
            <v>OP</v>
          </cell>
          <cell r="G33" t="str">
            <v>FCLCh-PD</v>
          </cell>
          <cell r="H33" t="str">
            <v>FCLCh-VB3</v>
          </cell>
          <cell r="I33" t="str">
            <v>310911</v>
          </cell>
          <cell r="J33">
            <v>38869</v>
          </cell>
          <cell r="K33" t="str">
            <v>Worker</v>
          </cell>
          <cell r="L33" t="str">
            <v>Heavy Load Worker</v>
          </cell>
          <cell r="M33" t="str">
            <v>BAND A</v>
          </cell>
          <cell r="N33">
            <v>6</v>
          </cell>
          <cell r="O33" t="str">
            <v>NA</v>
          </cell>
          <cell r="P33">
            <v>4549</v>
          </cell>
          <cell r="Q33">
            <v>0.02</v>
          </cell>
          <cell r="R33">
            <v>91</v>
          </cell>
          <cell r="S33">
            <v>5.0000000000000001E-3</v>
          </cell>
          <cell r="T33">
            <v>23</v>
          </cell>
          <cell r="U33">
            <v>2.5060452846779512E-2</v>
          </cell>
          <cell r="V33">
            <v>114</v>
          </cell>
          <cell r="W33">
            <v>4663</v>
          </cell>
          <cell r="X33">
            <v>4662.7249999999995</v>
          </cell>
          <cell r="Y33">
            <v>113.72499999999945</v>
          </cell>
          <cell r="Z33">
            <v>2.5000000000000001E-2</v>
          </cell>
          <cell r="AA33" t="str">
            <v>0.00%-8.40%</v>
          </cell>
          <cell r="AF33">
            <v>0</v>
          </cell>
          <cell r="AG33">
            <v>4662.7249999999995</v>
          </cell>
          <cell r="AH33">
            <v>113.72499999999945</v>
          </cell>
          <cell r="AI33">
            <v>2.4999999999999911E-2</v>
          </cell>
          <cell r="AJ33">
            <v>13.6</v>
          </cell>
          <cell r="AK33">
            <v>650</v>
          </cell>
          <cell r="AM33">
            <v>688</v>
          </cell>
          <cell r="AN33">
            <v>71901.06</v>
          </cell>
          <cell r="AO33" t="str">
            <v>NA</v>
          </cell>
        </row>
        <row r="34">
          <cell r="B34">
            <v>1001794</v>
          </cell>
          <cell r="C34" t="str">
            <v>张 洪海</v>
          </cell>
          <cell r="D34" t="str">
            <v>Zhang Honghai</v>
          </cell>
          <cell r="E34" t="str">
            <v>Direct Active</v>
          </cell>
          <cell r="F34" t="str">
            <v>OP</v>
          </cell>
          <cell r="G34" t="str">
            <v>FCLCh-PD</v>
          </cell>
          <cell r="H34" t="str">
            <v>FCLCh-VB3</v>
          </cell>
          <cell r="I34" t="str">
            <v>310911</v>
          </cell>
          <cell r="J34">
            <v>38894</v>
          </cell>
          <cell r="K34" t="str">
            <v>Worker</v>
          </cell>
          <cell r="L34" t="str">
            <v>Middle Skilled Worker</v>
          </cell>
          <cell r="M34" t="str">
            <v>BAND A</v>
          </cell>
          <cell r="N34">
            <v>6</v>
          </cell>
          <cell r="O34" t="str">
            <v>NA</v>
          </cell>
          <cell r="P34">
            <v>5426</v>
          </cell>
          <cell r="Q34">
            <v>0.02</v>
          </cell>
          <cell r="R34">
            <v>109</v>
          </cell>
          <cell r="S34">
            <v>5.0000000000000001E-3</v>
          </cell>
          <cell r="T34">
            <v>27</v>
          </cell>
          <cell r="U34">
            <v>2.5064504238849983E-2</v>
          </cell>
          <cell r="V34">
            <v>136</v>
          </cell>
          <cell r="W34">
            <v>5562</v>
          </cell>
          <cell r="X34">
            <v>5778.69</v>
          </cell>
          <cell r="Y34">
            <v>352.6899999999996</v>
          </cell>
          <cell r="Z34">
            <v>6.5000000000000002E-2</v>
          </cell>
          <cell r="AA34" t="str">
            <v>0.00%-8.40%</v>
          </cell>
          <cell r="AF34">
            <v>0</v>
          </cell>
          <cell r="AG34">
            <v>5778.69</v>
          </cell>
          <cell r="AH34">
            <v>352.6899999999996</v>
          </cell>
          <cell r="AI34">
            <v>6.4999999999999947E-2</v>
          </cell>
          <cell r="AJ34">
            <v>13.6</v>
          </cell>
          <cell r="AK34">
            <v>650</v>
          </cell>
          <cell r="AM34">
            <v>688</v>
          </cell>
          <cell r="AN34">
            <v>87078.183999999994</v>
          </cell>
          <cell r="AO34" t="str">
            <v>NA</v>
          </cell>
          <cell r="AQ34" t="str">
            <v>2次荣获季度优秀员工，作为班组骨干为L94效率提升作出积极贡献</v>
          </cell>
        </row>
        <row r="35">
          <cell r="B35">
            <v>1001811</v>
          </cell>
          <cell r="C35" t="str">
            <v>戴 荣强</v>
          </cell>
          <cell r="D35" t="str">
            <v>Dai Rongqiang</v>
          </cell>
          <cell r="E35" t="str">
            <v>Direct Active</v>
          </cell>
          <cell r="F35" t="str">
            <v>OP</v>
          </cell>
          <cell r="G35" t="str">
            <v>FCLCh-PD</v>
          </cell>
          <cell r="H35" t="str">
            <v>FCLCh-VB3</v>
          </cell>
          <cell r="I35" t="str">
            <v>310913</v>
          </cell>
          <cell r="J35">
            <v>38894</v>
          </cell>
          <cell r="K35" t="str">
            <v>Worker</v>
          </cell>
          <cell r="L35" t="str">
            <v>Middle Skilled Worker</v>
          </cell>
          <cell r="M35" t="str">
            <v>BAND A</v>
          </cell>
          <cell r="N35">
            <v>6</v>
          </cell>
          <cell r="O35" t="str">
            <v>NA</v>
          </cell>
          <cell r="P35">
            <v>5119</v>
          </cell>
          <cell r="Q35">
            <v>0.02</v>
          </cell>
          <cell r="R35">
            <v>102</v>
          </cell>
          <cell r="S35">
            <v>5.0000000000000001E-3</v>
          </cell>
          <cell r="T35">
            <v>26</v>
          </cell>
          <cell r="U35">
            <v>2.5004883766360616E-2</v>
          </cell>
          <cell r="V35">
            <v>128</v>
          </cell>
          <cell r="W35">
            <v>5247</v>
          </cell>
          <cell r="X35">
            <v>5323.76</v>
          </cell>
          <cell r="Y35">
            <v>204.76000000000022</v>
          </cell>
          <cell r="Z35">
            <v>0.04</v>
          </cell>
          <cell r="AA35" t="str">
            <v>0.00%-8.40%</v>
          </cell>
          <cell r="AF35">
            <v>0</v>
          </cell>
          <cell r="AG35">
            <v>5323.76</v>
          </cell>
          <cell r="AH35">
            <v>204.76000000000022</v>
          </cell>
          <cell r="AI35">
            <v>4.0000000000000036E-2</v>
          </cell>
          <cell r="AJ35">
            <v>13.6</v>
          </cell>
          <cell r="AK35">
            <v>650</v>
          </cell>
          <cell r="AM35">
            <v>688</v>
          </cell>
          <cell r="AN35">
            <v>80891.135999999999</v>
          </cell>
          <cell r="AO35" t="str">
            <v>NA</v>
          </cell>
          <cell r="AQ35" t="str">
            <v>打包主机手，多次出色完成临时性任务</v>
          </cell>
        </row>
        <row r="36">
          <cell r="B36">
            <v>1001859</v>
          </cell>
          <cell r="C36" t="str">
            <v>陈 勇</v>
          </cell>
          <cell r="D36" t="str">
            <v>Chen Yong</v>
          </cell>
          <cell r="E36" t="str">
            <v>Direct Active</v>
          </cell>
          <cell r="F36" t="str">
            <v>OP</v>
          </cell>
          <cell r="G36" t="str">
            <v>FCLCh-PD</v>
          </cell>
          <cell r="H36" t="str">
            <v>FCLCh-VB3</v>
          </cell>
          <cell r="I36" t="str">
            <v>310911</v>
          </cell>
          <cell r="J36">
            <v>38905</v>
          </cell>
          <cell r="K36" t="str">
            <v>Worker</v>
          </cell>
          <cell r="L36" t="str">
            <v>Production Worker</v>
          </cell>
          <cell r="M36" t="str">
            <v>BAND A</v>
          </cell>
          <cell r="N36">
            <v>6</v>
          </cell>
          <cell r="O36" t="str">
            <v>NA</v>
          </cell>
          <cell r="P36">
            <v>4622</v>
          </cell>
          <cell r="Q36">
            <v>0.02</v>
          </cell>
          <cell r="R36">
            <v>92</v>
          </cell>
          <cell r="S36">
            <v>5.0000000000000001E-3</v>
          </cell>
          <cell r="T36">
            <v>23</v>
          </cell>
          <cell r="U36">
            <v>2.4881003894418E-2</v>
          </cell>
          <cell r="V36">
            <v>115</v>
          </cell>
          <cell r="W36">
            <v>4737</v>
          </cell>
          <cell r="X36">
            <v>4737.5499999999993</v>
          </cell>
          <cell r="Y36">
            <v>115.54999999999927</v>
          </cell>
          <cell r="Z36">
            <v>2.5000000000000001E-2</v>
          </cell>
          <cell r="AA36" t="str">
            <v>0.00%-8.40%</v>
          </cell>
          <cell r="AF36">
            <v>0</v>
          </cell>
          <cell r="AG36">
            <v>4737.5499999999993</v>
          </cell>
          <cell r="AH36">
            <v>115.54999999999927</v>
          </cell>
          <cell r="AI36">
            <v>2.4999999999999911E-2</v>
          </cell>
          <cell r="AJ36">
            <v>13.6</v>
          </cell>
          <cell r="AK36">
            <v>450</v>
          </cell>
          <cell r="AM36">
            <v>688</v>
          </cell>
          <cell r="AN36">
            <v>70518.679999999993</v>
          </cell>
          <cell r="AO36" t="str">
            <v>NA</v>
          </cell>
        </row>
        <row r="37">
          <cell r="B37">
            <v>1001871</v>
          </cell>
          <cell r="C37" t="str">
            <v>张 家友</v>
          </cell>
          <cell r="D37" t="str">
            <v>Zhang Jiayou</v>
          </cell>
          <cell r="E37" t="str">
            <v>Direct Active</v>
          </cell>
          <cell r="F37" t="str">
            <v>OP</v>
          </cell>
          <cell r="G37" t="str">
            <v>FCLCh-PD</v>
          </cell>
          <cell r="H37" t="str">
            <v>FCLCh-VB3</v>
          </cell>
          <cell r="I37" t="str">
            <v>310911</v>
          </cell>
          <cell r="J37">
            <v>38905</v>
          </cell>
          <cell r="K37" t="str">
            <v>Worker</v>
          </cell>
          <cell r="L37" t="str">
            <v>Production Worker</v>
          </cell>
          <cell r="M37" t="str">
            <v>BAND A</v>
          </cell>
          <cell r="N37">
            <v>6</v>
          </cell>
          <cell r="O37" t="str">
            <v>NA</v>
          </cell>
          <cell r="P37">
            <v>4297</v>
          </cell>
          <cell r="Q37">
            <v>0.02</v>
          </cell>
          <cell r="R37">
            <v>86</v>
          </cell>
          <cell r="S37">
            <v>5.0000000000000001E-3</v>
          </cell>
          <cell r="T37">
            <v>21</v>
          </cell>
          <cell r="U37">
            <v>2.4901093786362578E-2</v>
          </cell>
          <cell r="V37">
            <v>107</v>
          </cell>
          <cell r="W37">
            <v>4404</v>
          </cell>
          <cell r="X37">
            <v>4361.4549999999999</v>
          </cell>
          <cell r="Y37">
            <v>64.454999999999927</v>
          </cell>
          <cell r="Z37">
            <v>1.4999999999999999E-2</v>
          </cell>
          <cell r="AA37" t="str">
            <v>0.00%-8.40%</v>
          </cell>
          <cell r="AF37">
            <v>0</v>
          </cell>
          <cell r="AG37">
            <v>4361.4549999999999</v>
          </cell>
          <cell r="AH37">
            <v>64.454999999999927</v>
          </cell>
          <cell r="AI37">
            <v>1.4999999999999902E-2</v>
          </cell>
          <cell r="AJ37">
            <v>13.6</v>
          </cell>
          <cell r="AK37">
            <v>450</v>
          </cell>
          <cell r="AM37">
            <v>688</v>
          </cell>
          <cell r="AN37">
            <v>65403.788</v>
          </cell>
          <cell r="AO37" t="str">
            <v>NA</v>
          </cell>
        </row>
        <row r="38">
          <cell r="B38">
            <v>1001913</v>
          </cell>
          <cell r="C38" t="str">
            <v>吴 长燕</v>
          </cell>
          <cell r="D38" t="str">
            <v>Wu Changyan</v>
          </cell>
          <cell r="E38" t="str">
            <v>Direct Active</v>
          </cell>
          <cell r="F38" t="str">
            <v>OP</v>
          </cell>
          <cell r="G38" t="str">
            <v>FCLCh-PD</v>
          </cell>
          <cell r="H38" t="str">
            <v>FCLCh-VB3</v>
          </cell>
          <cell r="I38" t="str">
            <v>310911</v>
          </cell>
          <cell r="J38">
            <v>38905</v>
          </cell>
          <cell r="K38" t="str">
            <v>Worker</v>
          </cell>
          <cell r="L38" t="str">
            <v>Production Worker</v>
          </cell>
          <cell r="M38" t="str">
            <v>BAND A</v>
          </cell>
          <cell r="N38">
            <v>6</v>
          </cell>
          <cell r="O38" t="str">
            <v>NA</v>
          </cell>
          <cell r="P38">
            <v>4587</v>
          </cell>
          <cell r="Q38">
            <v>0.02</v>
          </cell>
          <cell r="R38">
            <v>92</v>
          </cell>
          <cell r="S38">
            <v>5.0000000000000001E-3</v>
          </cell>
          <cell r="T38">
            <v>23</v>
          </cell>
          <cell r="U38">
            <v>2.5070852408981905E-2</v>
          </cell>
          <cell r="V38">
            <v>115</v>
          </cell>
          <cell r="W38">
            <v>4702</v>
          </cell>
          <cell r="X38">
            <v>4701.6749999999993</v>
          </cell>
          <cell r="Y38">
            <v>114.67499999999927</v>
          </cell>
          <cell r="Z38">
            <v>2.5000000000000001E-2</v>
          </cell>
          <cell r="AA38" t="str">
            <v>0.00%-8.40%</v>
          </cell>
          <cell r="AF38">
            <v>0</v>
          </cell>
          <cell r="AG38">
            <v>4701.6749999999993</v>
          </cell>
          <cell r="AH38">
            <v>114.67499999999927</v>
          </cell>
          <cell r="AI38">
            <v>2.4999999999999911E-2</v>
          </cell>
          <cell r="AJ38">
            <v>13.6</v>
          </cell>
          <cell r="AK38">
            <v>450</v>
          </cell>
          <cell r="AM38">
            <v>688</v>
          </cell>
          <cell r="AN38">
            <v>70030.78</v>
          </cell>
          <cell r="AO38" t="str">
            <v>NA</v>
          </cell>
        </row>
        <row r="39">
          <cell r="B39">
            <v>1001928</v>
          </cell>
          <cell r="C39" t="str">
            <v>何 家银</v>
          </cell>
          <cell r="D39" t="str">
            <v>He Jiayin</v>
          </cell>
          <cell r="E39" t="str">
            <v>Direct Active</v>
          </cell>
          <cell r="F39" t="str">
            <v>OP</v>
          </cell>
          <cell r="G39" t="str">
            <v>FCLCh-PD</v>
          </cell>
          <cell r="H39" t="str">
            <v>FCLCh-VB3</v>
          </cell>
          <cell r="I39" t="str">
            <v>310911</v>
          </cell>
          <cell r="J39">
            <v>38908</v>
          </cell>
          <cell r="K39" t="str">
            <v>Worker</v>
          </cell>
          <cell r="L39" t="str">
            <v>Heavy Load Worker</v>
          </cell>
          <cell r="M39" t="str">
            <v>BAND A</v>
          </cell>
          <cell r="N39">
            <v>6</v>
          </cell>
          <cell r="O39" t="str">
            <v>NA</v>
          </cell>
          <cell r="P39">
            <v>4666</v>
          </cell>
          <cell r="Q39">
            <v>0.02</v>
          </cell>
          <cell r="R39">
            <v>93</v>
          </cell>
          <cell r="S39">
            <v>5.0000000000000001E-3</v>
          </cell>
          <cell r="T39">
            <v>23</v>
          </cell>
          <cell r="U39">
            <v>2.4860694384912129E-2</v>
          </cell>
          <cell r="V39">
            <v>116</v>
          </cell>
          <cell r="W39">
            <v>4782</v>
          </cell>
          <cell r="X39">
            <v>4782.6499999999996</v>
          </cell>
          <cell r="Y39">
            <v>116.64999999999964</v>
          </cell>
          <cell r="Z39">
            <v>2.5000000000000001E-2</v>
          </cell>
          <cell r="AA39" t="str">
            <v>0.00%-8.40%</v>
          </cell>
          <cell r="AF39">
            <v>0</v>
          </cell>
          <cell r="AG39">
            <v>4782.6499999999996</v>
          </cell>
          <cell r="AH39">
            <v>116.64999999999964</v>
          </cell>
          <cell r="AI39">
            <v>2.4999999999999911E-2</v>
          </cell>
          <cell r="AJ39">
            <v>13.6</v>
          </cell>
          <cell r="AK39">
            <v>650</v>
          </cell>
          <cell r="AM39">
            <v>688</v>
          </cell>
          <cell r="AN39">
            <v>73532.039999999994</v>
          </cell>
          <cell r="AO39" t="str">
            <v>NA</v>
          </cell>
        </row>
        <row r="40">
          <cell r="B40">
            <v>1001939</v>
          </cell>
          <cell r="C40" t="str">
            <v>张 强</v>
          </cell>
          <cell r="D40" t="str">
            <v>Zhang Qiang</v>
          </cell>
          <cell r="E40" t="str">
            <v>Direct Active</v>
          </cell>
          <cell r="F40" t="str">
            <v>OP</v>
          </cell>
          <cell r="G40" t="str">
            <v>FCLCh-PD</v>
          </cell>
          <cell r="H40" t="str">
            <v>FCLCh-VB3</v>
          </cell>
          <cell r="I40" t="str">
            <v>310911</v>
          </cell>
          <cell r="J40">
            <v>38908</v>
          </cell>
          <cell r="K40" t="str">
            <v>Worker</v>
          </cell>
          <cell r="L40" t="str">
            <v>Heavy Load Worker</v>
          </cell>
          <cell r="M40" t="str">
            <v>BAND A</v>
          </cell>
          <cell r="N40">
            <v>6</v>
          </cell>
          <cell r="O40" t="str">
            <v>NA</v>
          </cell>
          <cell r="P40">
            <v>4544</v>
          </cell>
          <cell r="Q40">
            <v>0.02</v>
          </cell>
          <cell r="R40">
            <v>91</v>
          </cell>
          <cell r="S40">
            <v>5.0000000000000001E-3</v>
          </cell>
          <cell r="T40">
            <v>23</v>
          </cell>
          <cell r="U40">
            <v>2.5088028169014086E-2</v>
          </cell>
          <cell r="V40">
            <v>114</v>
          </cell>
          <cell r="W40">
            <v>4658</v>
          </cell>
          <cell r="X40">
            <v>4657.5999999999995</v>
          </cell>
          <cell r="Y40">
            <v>113.59999999999945</v>
          </cell>
          <cell r="Z40">
            <v>2.5000000000000001E-2</v>
          </cell>
          <cell r="AA40" t="str">
            <v>0.00%-8.40%</v>
          </cell>
          <cell r="AF40">
            <v>0</v>
          </cell>
          <cell r="AG40">
            <v>4657.5999999999995</v>
          </cell>
          <cell r="AH40">
            <v>113.59999999999945</v>
          </cell>
          <cell r="AI40">
            <v>2.4999999999999911E-2</v>
          </cell>
          <cell r="AJ40">
            <v>13.6</v>
          </cell>
          <cell r="AK40">
            <v>650</v>
          </cell>
          <cell r="AM40">
            <v>688</v>
          </cell>
          <cell r="AN40">
            <v>71831.359999999986</v>
          </cell>
          <cell r="AO40" t="str">
            <v>NA</v>
          </cell>
        </row>
        <row r="41">
          <cell r="B41">
            <v>1001958</v>
          </cell>
          <cell r="C41" t="str">
            <v>管 恒友</v>
          </cell>
          <cell r="D41" t="str">
            <v>Guan Hengyou</v>
          </cell>
          <cell r="E41" t="str">
            <v>Direct Active</v>
          </cell>
          <cell r="F41" t="str">
            <v>OP</v>
          </cell>
          <cell r="G41" t="str">
            <v>FCLCh-PD</v>
          </cell>
          <cell r="H41" t="str">
            <v>FCLCh-VB3</v>
          </cell>
          <cell r="I41" t="str">
            <v>310911</v>
          </cell>
          <cell r="J41">
            <v>38908</v>
          </cell>
          <cell r="K41" t="str">
            <v>Worker</v>
          </cell>
          <cell r="L41" t="str">
            <v>High Skilled Worker</v>
          </cell>
          <cell r="M41" t="str">
            <v>BAND A</v>
          </cell>
          <cell r="N41">
            <v>6</v>
          </cell>
          <cell r="O41" t="str">
            <v>NA</v>
          </cell>
          <cell r="P41">
            <v>5490</v>
          </cell>
          <cell r="Q41">
            <v>0.02</v>
          </cell>
          <cell r="R41">
            <v>110</v>
          </cell>
          <cell r="S41">
            <v>5.0000000000000001E-3</v>
          </cell>
          <cell r="T41">
            <v>27</v>
          </cell>
          <cell r="U41">
            <v>2.4954462659380693E-2</v>
          </cell>
          <cell r="V41">
            <v>137</v>
          </cell>
          <cell r="W41">
            <v>5627</v>
          </cell>
          <cell r="X41">
            <v>5627.2499999999991</v>
          </cell>
          <cell r="Y41">
            <v>137.24999999999909</v>
          </cell>
          <cell r="Z41">
            <v>2.5000000000000001E-2</v>
          </cell>
          <cell r="AA41" t="str">
            <v>0.00%-8.40%</v>
          </cell>
          <cell r="AF41">
            <v>0</v>
          </cell>
          <cell r="AG41">
            <v>5627.2499999999991</v>
          </cell>
          <cell r="AH41">
            <v>137.24999999999909</v>
          </cell>
          <cell r="AI41">
            <v>2.4999999999999911E-2</v>
          </cell>
          <cell r="AJ41">
            <v>13.6</v>
          </cell>
          <cell r="AK41">
            <v>750</v>
          </cell>
          <cell r="AM41">
            <v>688</v>
          </cell>
          <cell r="AN41">
            <v>86218.599999999991</v>
          </cell>
          <cell r="AO41" t="str">
            <v>NA</v>
          </cell>
        </row>
        <row r="42">
          <cell r="B42">
            <v>1001994</v>
          </cell>
          <cell r="C42" t="str">
            <v>付 家香</v>
          </cell>
          <cell r="D42" t="str">
            <v>Fu Jiaxiang</v>
          </cell>
          <cell r="E42" t="str">
            <v>Direct Active</v>
          </cell>
          <cell r="F42" t="str">
            <v>OP</v>
          </cell>
          <cell r="G42" t="str">
            <v>FCLCh-PD</v>
          </cell>
          <cell r="H42" t="str">
            <v>FCLCh-VB3</v>
          </cell>
          <cell r="I42" t="str">
            <v>310911</v>
          </cell>
          <cell r="J42">
            <v>38908</v>
          </cell>
          <cell r="K42" t="str">
            <v>Worker</v>
          </cell>
          <cell r="L42" t="str">
            <v>Production Worker</v>
          </cell>
          <cell r="M42" t="str">
            <v>BAND A</v>
          </cell>
          <cell r="N42">
            <v>6</v>
          </cell>
          <cell r="O42" t="str">
            <v>NA</v>
          </cell>
          <cell r="P42">
            <v>4472</v>
          </cell>
          <cell r="Q42">
            <v>0.02</v>
          </cell>
          <cell r="R42">
            <v>89</v>
          </cell>
          <cell r="S42">
            <v>5.0000000000000001E-3</v>
          </cell>
          <cell r="T42">
            <v>22</v>
          </cell>
          <cell r="U42">
            <v>2.4821109123434704E-2</v>
          </cell>
          <cell r="V42">
            <v>111</v>
          </cell>
          <cell r="W42">
            <v>4583</v>
          </cell>
          <cell r="X42">
            <v>4583.7999999999993</v>
          </cell>
          <cell r="Y42">
            <v>111.79999999999927</v>
          </cell>
          <cell r="Z42">
            <v>2.5000000000000001E-2</v>
          </cell>
          <cell r="AA42" t="str">
            <v>0.00%-8.40%</v>
          </cell>
          <cell r="AF42">
            <v>0</v>
          </cell>
          <cell r="AG42">
            <v>4583.7999999999993</v>
          </cell>
          <cell r="AH42">
            <v>111.79999999999927</v>
          </cell>
          <cell r="AI42">
            <v>2.4999999999999911E-2</v>
          </cell>
          <cell r="AJ42">
            <v>13.6</v>
          </cell>
          <cell r="AK42">
            <v>450</v>
          </cell>
          <cell r="AM42">
            <v>688</v>
          </cell>
          <cell r="AN42">
            <v>68427.679999999993</v>
          </cell>
          <cell r="AO42" t="str">
            <v>NA</v>
          </cell>
        </row>
        <row r="43">
          <cell r="B43">
            <v>1002020</v>
          </cell>
          <cell r="C43" t="str">
            <v>武 常</v>
          </cell>
          <cell r="D43" t="str">
            <v>Wu Chang</v>
          </cell>
          <cell r="E43" t="str">
            <v>Direct Active</v>
          </cell>
          <cell r="F43" t="str">
            <v>OP</v>
          </cell>
          <cell r="G43" t="str">
            <v>FCLCh-PD</v>
          </cell>
          <cell r="H43" t="str">
            <v>FCLCh-VB3</v>
          </cell>
          <cell r="I43" t="str">
            <v>310911</v>
          </cell>
          <cell r="J43">
            <v>38911</v>
          </cell>
          <cell r="K43" t="str">
            <v>Worker</v>
          </cell>
          <cell r="L43" t="str">
            <v>Production Worker</v>
          </cell>
          <cell r="M43" t="str">
            <v>BAND A</v>
          </cell>
          <cell r="N43">
            <v>6</v>
          </cell>
          <cell r="O43" t="str">
            <v>NA</v>
          </cell>
          <cell r="P43">
            <v>4563</v>
          </cell>
          <cell r="Q43">
            <v>0.02</v>
          </cell>
          <cell r="R43">
            <v>91</v>
          </cell>
          <cell r="S43">
            <v>5.0000000000000001E-3</v>
          </cell>
          <cell r="T43">
            <v>23</v>
          </cell>
          <cell r="U43">
            <v>2.4983563445101907E-2</v>
          </cell>
          <cell r="V43">
            <v>114</v>
          </cell>
          <cell r="W43">
            <v>4677</v>
          </cell>
          <cell r="X43">
            <v>4608.63</v>
          </cell>
          <cell r="Y43">
            <v>45.630000000000109</v>
          </cell>
          <cell r="Z43">
            <v>0.01</v>
          </cell>
          <cell r="AA43" t="str">
            <v>0.00%-8.40%</v>
          </cell>
          <cell r="AF43">
            <v>0</v>
          </cell>
          <cell r="AG43">
            <v>4608.63</v>
          </cell>
          <cell r="AH43">
            <v>45.630000000000109</v>
          </cell>
          <cell r="AI43">
            <v>1.0000000000000009E-2</v>
          </cell>
          <cell r="AJ43">
            <v>13.6</v>
          </cell>
          <cell r="AK43">
            <v>450</v>
          </cell>
          <cell r="AM43">
            <v>688</v>
          </cell>
          <cell r="AN43">
            <v>68765.368000000002</v>
          </cell>
          <cell r="AO43" t="str">
            <v>NA</v>
          </cell>
          <cell r="AQ43" t="str">
            <v>未上班期间，使用员工卡到小卖部消费</v>
          </cell>
        </row>
        <row r="44">
          <cell r="B44">
            <v>1002021</v>
          </cell>
          <cell r="C44" t="str">
            <v>张 金富</v>
          </cell>
          <cell r="D44" t="str">
            <v>Zhang Jinfu</v>
          </cell>
          <cell r="E44" t="str">
            <v>Direct Active</v>
          </cell>
          <cell r="F44" t="str">
            <v>OP</v>
          </cell>
          <cell r="G44" t="str">
            <v>FCLCh-PD</v>
          </cell>
          <cell r="H44" t="str">
            <v>FCLCh-VB3</v>
          </cell>
          <cell r="I44" t="str">
            <v>310911</v>
          </cell>
          <cell r="J44">
            <v>38911</v>
          </cell>
          <cell r="K44" t="str">
            <v>Worker</v>
          </cell>
          <cell r="L44" t="str">
            <v>Heavy Load Worker</v>
          </cell>
          <cell r="M44" t="str">
            <v>BAND A</v>
          </cell>
          <cell r="N44">
            <v>6</v>
          </cell>
          <cell r="O44" t="str">
            <v>NA</v>
          </cell>
          <cell r="P44">
            <v>4806</v>
          </cell>
          <cell r="Q44">
            <v>0.02</v>
          </cell>
          <cell r="R44">
            <v>96</v>
          </cell>
          <cell r="S44">
            <v>5.0000000000000001E-3</v>
          </cell>
          <cell r="T44">
            <v>24</v>
          </cell>
          <cell r="U44">
            <v>2.4968789013732832E-2</v>
          </cell>
          <cell r="V44">
            <v>120</v>
          </cell>
          <cell r="W44">
            <v>4926</v>
          </cell>
          <cell r="X44">
            <v>4926.1499999999996</v>
          </cell>
          <cell r="Y44">
            <v>120.14999999999964</v>
          </cell>
          <cell r="Z44">
            <v>2.5000000000000001E-2</v>
          </cell>
          <cell r="AA44" t="str">
            <v>0.00%-8.40%</v>
          </cell>
          <cell r="AF44">
            <v>0</v>
          </cell>
          <cell r="AG44">
            <v>4926.1499999999996</v>
          </cell>
          <cell r="AH44">
            <v>120.14999999999964</v>
          </cell>
          <cell r="AI44">
            <v>2.4999999999999911E-2</v>
          </cell>
          <cell r="AJ44">
            <v>13.6</v>
          </cell>
          <cell r="AK44">
            <v>650</v>
          </cell>
          <cell r="AM44">
            <v>688</v>
          </cell>
          <cell r="AN44">
            <v>75483.64</v>
          </cell>
          <cell r="AO44" t="str">
            <v>NA</v>
          </cell>
        </row>
        <row r="45">
          <cell r="B45">
            <v>1002054</v>
          </cell>
          <cell r="C45" t="str">
            <v>余 志成</v>
          </cell>
          <cell r="D45" t="str">
            <v>Yu Zhicheng</v>
          </cell>
          <cell r="E45" t="str">
            <v>Direct Active</v>
          </cell>
          <cell r="F45" t="str">
            <v>OP</v>
          </cell>
          <cell r="G45" t="str">
            <v>FCLCh-PD</v>
          </cell>
          <cell r="H45" t="str">
            <v>FCLCh-VB3</v>
          </cell>
          <cell r="I45" t="str">
            <v>310911</v>
          </cell>
          <cell r="J45">
            <v>38923</v>
          </cell>
          <cell r="K45" t="str">
            <v>Worker</v>
          </cell>
          <cell r="L45" t="str">
            <v>High Skilled Worker</v>
          </cell>
          <cell r="M45" t="str">
            <v>BAND A</v>
          </cell>
          <cell r="N45">
            <v>6</v>
          </cell>
          <cell r="O45" t="str">
            <v>NA</v>
          </cell>
          <cell r="P45">
            <v>5015</v>
          </cell>
          <cell r="Q45">
            <v>0.02</v>
          </cell>
          <cell r="R45">
            <v>100</v>
          </cell>
          <cell r="S45">
            <v>5.0000000000000001E-3</v>
          </cell>
          <cell r="T45">
            <v>25</v>
          </cell>
          <cell r="U45">
            <v>2.4925224327018942E-2</v>
          </cell>
          <cell r="V45">
            <v>125</v>
          </cell>
          <cell r="W45">
            <v>5140</v>
          </cell>
          <cell r="X45">
            <v>5165.45</v>
          </cell>
          <cell r="Y45">
            <v>150.44999999999982</v>
          </cell>
          <cell r="Z45">
            <v>0.03</v>
          </cell>
          <cell r="AA45" t="str">
            <v>0.00%-8.40%</v>
          </cell>
          <cell r="AF45">
            <v>0</v>
          </cell>
          <cell r="AG45">
            <v>5165.45</v>
          </cell>
          <cell r="AH45">
            <v>150.44999999999982</v>
          </cell>
          <cell r="AI45">
            <v>3.0000000000000027E-2</v>
          </cell>
          <cell r="AJ45">
            <v>13.6</v>
          </cell>
          <cell r="AK45">
            <v>750</v>
          </cell>
          <cell r="AM45">
            <v>688</v>
          </cell>
          <cell r="AN45">
            <v>79938.12</v>
          </cell>
          <cell r="AO45" t="str">
            <v>NA</v>
          </cell>
        </row>
        <row r="46">
          <cell r="B46">
            <v>1002106</v>
          </cell>
          <cell r="C46" t="str">
            <v>朱 守伟</v>
          </cell>
          <cell r="D46" t="str">
            <v>Zhu Shouwei</v>
          </cell>
          <cell r="E46" t="str">
            <v>Direct Active</v>
          </cell>
          <cell r="F46" t="str">
            <v>OP</v>
          </cell>
          <cell r="G46" t="str">
            <v>FCLCh-PD</v>
          </cell>
          <cell r="H46" t="str">
            <v>FCLCh-VB3</v>
          </cell>
          <cell r="I46" t="str">
            <v>310911</v>
          </cell>
          <cell r="J46">
            <v>38959</v>
          </cell>
          <cell r="K46" t="str">
            <v>Worker</v>
          </cell>
          <cell r="L46" t="str">
            <v>High Skilled Worker</v>
          </cell>
          <cell r="M46" t="str">
            <v>BAND A</v>
          </cell>
          <cell r="N46">
            <v>6</v>
          </cell>
          <cell r="O46" t="str">
            <v>NA</v>
          </cell>
          <cell r="P46">
            <v>5013</v>
          </cell>
          <cell r="Q46">
            <v>0.02</v>
          </cell>
          <cell r="R46">
            <v>100</v>
          </cell>
          <cell r="S46">
            <v>5.0000000000000001E-3</v>
          </cell>
          <cell r="T46">
            <v>25</v>
          </cell>
          <cell r="U46">
            <v>2.4935168561739478E-2</v>
          </cell>
          <cell r="V46">
            <v>125</v>
          </cell>
          <cell r="W46">
            <v>5138</v>
          </cell>
          <cell r="X46">
            <v>5113.26</v>
          </cell>
          <cell r="Y46">
            <v>100.26000000000022</v>
          </cell>
          <cell r="Z46">
            <v>0.02</v>
          </cell>
          <cell r="AA46" t="str">
            <v>0.00%-8.40%</v>
          </cell>
          <cell r="AF46">
            <v>0</v>
          </cell>
          <cell r="AG46">
            <v>5113.26</v>
          </cell>
          <cell r="AH46">
            <v>100.26000000000022</v>
          </cell>
          <cell r="AI46">
            <v>2.0000000000000018E-2</v>
          </cell>
          <cell r="AJ46">
            <v>13.6</v>
          </cell>
          <cell r="AK46">
            <v>750</v>
          </cell>
          <cell r="AM46">
            <v>688</v>
          </cell>
          <cell r="AN46">
            <v>79228.335999999996</v>
          </cell>
          <cell r="AO46" t="str">
            <v>NA</v>
          </cell>
        </row>
        <row r="47">
          <cell r="B47">
            <v>1002111</v>
          </cell>
          <cell r="C47" t="str">
            <v>刘 宗平</v>
          </cell>
          <cell r="D47" t="str">
            <v>Liu Zongping</v>
          </cell>
          <cell r="E47" t="str">
            <v>Direct Active</v>
          </cell>
          <cell r="F47" t="str">
            <v>OP</v>
          </cell>
          <cell r="G47" t="str">
            <v>FCLCh-PD</v>
          </cell>
          <cell r="H47" t="str">
            <v>FCLCh-VB3</v>
          </cell>
          <cell r="I47" t="str">
            <v>310911</v>
          </cell>
          <cell r="J47">
            <v>38959</v>
          </cell>
          <cell r="K47" t="str">
            <v>Worker</v>
          </cell>
          <cell r="L47" t="str">
            <v>Heavy Load Worker</v>
          </cell>
          <cell r="M47" t="str">
            <v>BAND A</v>
          </cell>
          <cell r="N47">
            <v>6</v>
          </cell>
          <cell r="O47" t="str">
            <v>NA</v>
          </cell>
          <cell r="P47">
            <v>4924</v>
          </cell>
          <cell r="Q47">
            <v>0.02</v>
          </cell>
          <cell r="R47">
            <v>98</v>
          </cell>
          <cell r="S47">
            <v>5.0000000000000001E-3</v>
          </cell>
          <cell r="T47">
            <v>25</v>
          </cell>
          <cell r="U47">
            <v>2.4979691307879772E-2</v>
          </cell>
          <cell r="V47">
            <v>123</v>
          </cell>
          <cell r="W47">
            <v>5047</v>
          </cell>
          <cell r="X47">
            <v>4997.8599999999997</v>
          </cell>
          <cell r="Y47">
            <v>73.859999999999673</v>
          </cell>
          <cell r="Z47">
            <v>1.4999999999999999E-2</v>
          </cell>
          <cell r="AA47" t="str">
            <v>0.00%-8.40%</v>
          </cell>
          <cell r="AF47">
            <v>0</v>
          </cell>
          <cell r="AG47">
            <v>4997.8599999999997</v>
          </cell>
          <cell r="AH47">
            <v>73.859999999999673</v>
          </cell>
          <cell r="AI47">
            <v>1.4999999999999902E-2</v>
          </cell>
          <cell r="AJ47">
            <v>13.6</v>
          </cell>
          <cell r="AK47">
            <v>650</v>
          </cell>
          <cell r="AM47">
            <v>688</v>
          </cell>
          <cell r="AN47">
            <v>76458.895999999993</v>
          </cell>
          <cell r="AO47" t="str">
            <v>NA</v>
          </cell>
        </row>
        <row r="48">
          <cell r="B48">
            <v>1002141</v>
          </cell>
          <cell r="C48" t="str">
            <v>张 翔</v>
          </cell>
          <cell r="D48" t="str">
            <v>Zhang Xiang</v>
          </cell>
          <cell r="E48" t="str">
            <v>Direct Active</v>
          </cell>
          <cell r="F48" t="str">
            <v>OP</v>
          </cell>
          <cell r="G48" t="str">
            <v>FCLCh-PD</v>
          </cell>
          <cell r="H48" t="str">
            <v>FCLCh-VB3</v>
          </cell>
          <cell r="I48" t="str">
            <v>310911</v>
          </cell>
          <cell r="J48">
            <v>38966</v>
          </cell>
          <cell r="K48" t="str">
            <v>Worker</v>
          </cell>
          <cell r="L48" t="str">
            <v>Middle Skilled Worker</v>
          </cell>
          <cell r="M48" t="str">
            <v>BAND A</v>
          </cell>
          <cell r="N48">
            <v>6</v>
          </cell>
          <cell r="O48" t="str">
            <v>NA</v>
          </cell>
          <cell r="P48">
            <v>4607</v>
          </cell>
          <cell r="Q48">
            <v>0.02</v>
          </cell>
          <cell r="R48">
            <v>92</v>
          </cell>
          <cell r="S48">
            <v>5.0000000000000001E-3</v>
          </cell>
          <cell r="T48">
            <v>23</v>
          </cell>
          <cell r="U48">
            <v>2.4962014326025614E-2</v>
          </cell>
          <cell r="V48">
            <v>115</v>
          </cell>
          <cell r="W48">
            <v>4722</v>
          </cell>
          <cell r="X48">
            <v>4699.1400000000003</v>
          </cell>
          <cell r="Y48">
            <v>92.140000000000327</v>
          </cell>
          <cell r="Z48">
            <v>0.02</v>
          </cell>
          <cell r="AA48" t="str">
            <v>0.00%-8.40%</v>
          </cell>
          <cell r="AF48">
            <v>0</v>
          </cell>
          <cell r="AG48">
            <v>4699.1400000000003</v>
          </cell>
          <cell r="AH48">
            <v>92.140000000000327</v>
          </cell>
          <cell r="AI48">
            <v>2.0000000000000018E-2</v>
          </cell>
          <cell r="AJ48">
            <v>13.6</v>
          </cell>
          <cell r="AK48">
            <v>650</v>
          </cell>
          <cell r="AM48">
            <v>688</v>
          </cell>
          <cell r="AN48">
            <v>72396.304000000004</v>
          </cell>
          <cell r="AO48" t="str">
            <v>NA</v>
          </cell>
        </row>
        <row r="49">
          <cell r="B49">
            <v>1002143</v>
          </cell>
          <cell r="C49" t="str">
            <v>王 家权</v>
          </cell>
          <cell r="D49" t="str">
            <v>Wang Jiaquan</v>
          </cell>
          <cell r="E49" t="str">
            <v>Direct Active</v>
          </cell>
          <cell r="F49" t="str">
            <v>OP</v>
          </cell>
          <cell r="G49" t="str">
            <v>FCLCh-PD</v>
          </cell>
          <cell r="H49" t="str">
            <v>FCLCh-VB3</v>
          </cell>
          <cell r="I49" t="str">
            <v>310911</v>
          </cell>
          <cell r="J49">
            <v>38966</v>
          </cell>
          <cell r="K49" t="str">
            <v>Worker</v>
          </cell>
          <cell r="L49" t="str">
            <v>Middle Skilled Worker</v>
          </cell>
          <cell r="M49" t="str">
            <v>BAND A</v>
          </cell>
          <cell r="N49">
            <v>6</v>
          </cell>
          <cell r="O49" t="str">
            <v>NA</v>
          </cell>
          <cell r="P49">
            <v>5008</v>
          </cell>
          <cell r="Q49">
            <v>0.02</v>
          </cell>
          <cell r="R49">
            <v>100</v>
          </cell>
          <cell r="S49">
            <v>5.0000000000000001E-3</v>
          </cell>
          <cell r="T49">
            <v>25</v>
          </cell>
          <cell r="U49">
            <v>2.496006389776358E-2</v>
          </cell>
          <cell r="V49">
            <v>125</v>
          </cell>
          <cell r="W49">
            <v>5133</v>
          </cell>
          <cell r="X49">
            <v>5083.12</v>
          </cell>
          <cell r="Y49">
            <v>75.119999999999891</v>
          </cell>
          <cell r="Z49">
            <v>1.4999999999999999E-2</v>
          </cell>
          <cell r="AA49" t="str">
            <v>0.00%-8.40%</v>
          </cell>
          <cell r="AF49">
            <v>0</v>
          </cell>
          <cell r="AG49">
            <v>5083.12</v>
          </cell>
          <cell r="AH49">
            <v>75.119999999999891</v>
          </cell>
          <cell r="AI49">
            <v>1.4999999999999902E-2</v>
          </cell>
          <cell r="AJ49">
            <v>13.6</v>
          </cell>
          <cell r="AK49">
            <v>650</v>
          </cell>
          <cell r="AM49">
            <v>688</v>
          </cell>
          <cell r="AN49">
            <v>77618.432000000001</v>
          </cell>
          <cell r="AO49" t="str">
            <v>NA</v>
          </cell>
        </row>
        <row r="50">
          <cell r="B50">
            <v>1002144</v>
          </cell>
          <cell r="C50" t="str">
            <v>贾 尚宇</v>
          </cell>
          <cell r="D50" t="str">
            <v>Jia Shangyu</v>
          </cell>
          <cell r="E50" t="str">
            <v>Direct Active</v>
          </cell>
          <cell r="F50" t="str">
            <v>OP</v>
          </cell>
          <cell r="G50" t="str">
            <v>FCLCh-PD</v>
          </cell>
          <cell r="H50" t="str">
            <v>FCLCh-VB3</v>
          </cell>
          <cell r="I50" t="str">
            <v>310911</v>
          </cell>
          <cell r="J50">
            <v>38966</v>
          </cell>
          <cell r="K50" t="str">
            <v>Worker</v>
          </cell>
          <cell r="L50" t="str">
            <v>High Skilled Worker</v>
          </cell>
          <cell r="M50" t="str">
            <v>BAND A</v>
          </cell>
          <cell r="N50">
            <v>6</v>
          </cell>
          <cell r="O50" t="str">
            <v>NA</v>
          </cell>
          <cell r="P50">
            <v>4910</v>
          </cell>
          <cell r="Q50">
            <v>0.02</v>
          </cell>
          <cell r="R50">
            <v>98</v>
          </cell>
          <cell r="S50">
            <v>5.0000000000000001E-3</v>
          </cell>
          <cell r="T50">
            <v>25</v>
          </cell>
          <cell r="U50">
            <v>2.5050916496945009E-2</v>
          </cell>
          <cell r="V50">
            <v>123</v>
          </cell>
          <cell r="W50">
            <v>5033</v>
          </cell>
          <cell r="X50">
            <v>5081.8499999999995</v>
          </cell>
          <cell r="Y50">
            <v>171.84999999999945</v>
          </cell>
          <cell r="Z50">
            <v>3.5000000000000003E-2</v>
          </cell>
          <cell r="AA50" t="str">
            <v>0.00%-8.40%</v>
          </cell>
          <cell r="AF50">
            <v>0</v>
          </cell>
          <cell r="AG50">
            <v>5081.8499999999995</v>
          </cell>
          <cell r="AH50">
            <v>171.84999999999945</v>
          </cell>
          <cell r="AI50">
            <v>3.499999999999992E-2</v>
          </cell>
          <cell r="AJ50">
            <v>13.6</v>
          </cell>
          <cell r="AK50">
            <v>750</v>
          </cell>
          <cell r="AM50">
            <v>688</v>
          </cell>
          <cell r="AN50">
            <v>78801.159999999989</v>
          </cell>
          <cell r="AO50" t="str">
            <v>NA</v>
          </cell>
        </row>
        <row r="51">
          <cell r="B51">
            <v>1002192</v>
          </cell>
          <cell r="C51" t="str">
            <v>李 斌</v>
          </cell>
          <cell r="D51" t="str">
            <v>Li Bin</v>
          </cell>
          <cell r="E51" t="str">
            <v>Direct Active</v>
          </cell>
          <cell r="F51" t="str">
            <v>OP</v>
          </cell>
          <cell r="G51" t="str">
            <v>FCLCh-PD</v>
          </cell>
          <cell r="H51" t="str">
            <v>FCLCh-VB3</v>
          </cell>
          <cell r="I51" t="str">
            <v>310911</v>
          </cell>
          <cell r="J51">
            <v>38976</v>
          </cell>
          <cell r="K51" t="str">
            <v>Worker</v>
          </cell>
          <cell r="L51" t="str">
            <v>Middle Skilled Worker</v>
          </cell>
          <cell r="M51" t="str">
            <v>BAND A</v>
          </cell>
          <cell r="N51">
            <v>6</v>
          </cell>
          <cell r="O51" t="str">
            <v>NA</v>
          </cell>
          <cell r="P51">
            <v>4855</v>
          </cell>
          <cell r="Q51">
            <v>0.02</v>
          </cell>
          <cell r="R51">
            <v>97</v>
          </cell>
          <cell r="S51">
            <v>5.0000000000000001E-3</v>
          </cell>
          <cell r="T51">
            <v>24</v>
          </cell>
          <cell r="U51">
            <v>2.4922760041194644E-2</v>
          </cell>
          <cell r="V51">
            <v>121</v>
          </cell>
          <cell r="W51">
            <v>4976</v>
          </cell>
          <cell r="X51">
            <v>5049.2</v>
          </cell>
          <cell r="Y51">
            <v>194.19999999999982</v>
          </cell>
          <cell r="Z51">
            <v>0.04</v>
          </cell>
          <cell r="AA51" t="str">
            <v>0.00%-8.40%</v>
          </cell>
          <cell r="AF51">
            <v>0</v>
          </cell>
          <cell r="AG51">
            <v>5049.2</v>
          </cell>
          <cell r="AH51">
            <v>194.19999999999982</v>
          </cell>
          <cell r="AI51">
            <v>4.0000000000000036E-2</v>
          </cell>
          <cell r="AJ51">
            <v>13.6</v>
          </cell>
          <cell r="AK51">
            <v>650</v>
          </cell>
          <cell r="AM51">
            <v>688</v>
          </cell>
          <cell r="AN51">
            <v>77157.119999999995</v>
          </cell>
          <cell r="AO51" t="str">
            <v>NA</v>
          </cell>
          <cell r="AQ51" t="str">
            <v>班组多面手，能动性强</v>
          </cell>
        </row>
        <row r="52">
          <cell r="B52">
            <v>1002218</v>
          </cell>
          <cell r="C52" t="str">
            <v>施 磊</v>
          </cell>
          <cell r="D52" t="str">
            <v>Shi Lei</v>
          </cell>
          <cell r="E52" t="str">
            <v>Direct Active</v>
          </cell>
          <cell r="F52" t="str">
            <v>OP</v>
          </cell>
          <cell r="G52" t="str">
            <v>FCLCh-PD</v>
          </cell>
          <cell r="H52" t="str">
            <v>FCLCh-VB3</v>
          </cell>
          <cell r="I52" t="str">
            <v>310911</v>
          </cell>
          <cell r="J52">
            <v>39010</v>
          </cell>
          <cell r="K52" t="str">
            <v>Worker</v>
          </cell>
          <cell r="L52" t="str">
            <v>Production Worker</v>
          </cell>
          <cell r="M52" t="str">
            <v>BAND A</v>
          </cell>
          <cell r="N52">
            <v>6</v>
          </cell>
          <cell r="O52" t="str">
            <v>NA</v>
          </cell>
          <cell r="P52">
            <v>5490</v>
          </cell>
          <cell r="Q52">
            <v>0.02</v>
          </cell>
          <cell r="R52">
            <v>110</v>
          </cell>
          <cell r="S52">
            <v>5.0000000000000001E-3</v>
          </cell>
          <cell r="T52">
            <v>27</v>
          </cell>
          <cell r="U52">
            <v>2.4954462659380693E-2</v>
          </cell>
          <cell r="V52">
            <v>137</v>
          </cell>
          <cell r="W52">
            <v>5627</v>
          </cell>
          <cell r="X52">
            <v>5490</v>
          </cell>
          <cell r="Y52">
            <v>0</v>
          </cell>
          <cell r="Z52">
            <v>0</v>
          </cell>
          <cell r="AA52" t="str">
            <v>0.00%-8.40%</v>
          </cell>
          <cell r="AF52">
            <v>0</v>
          </cell>
          <cell r="AG52">
            <v>5490</v>
          </cell>
          <cell r="AH52">
            <v>0</v>
          </cell>
          <cell r="AI52">
            <v>0</v>
          </cell>
          <cell r="AJ52">
            <v>13.6</v>
          </cell>
          <cell r="AK52">
            <v>450</v>
          </cell>
          <cell r="AM52">
            <v>688</v>
          </cell>
          <cell r="AN52">
            <v>80752</v>
          </cell>
          <cell r="AO52" t="str">
            <v>NA</v>
          </cell>
          <cell r="AP52" t="str">
            <v>Written Warningx1</v>
          </cell>
          <cell r="AQ52" t="str">
            <v>违反LOTO上锁造成工伤事故</v>
          </cell>
        </row>
        <row r="53">
          <cell r="B53">
            <v>1002233</v>
          </cell>
          <cell r="C53" t="str">
            <v>李 文永</v>
          </cell>
          <cell r="D53" t="str">
            <v>Li Wenyong</v>
          </cell>
          <cell r="E53" t="str">
            <v>Direct Active</v>
          </cell>
          <cell r="F53" t="str">
            <v>OP</v>
          </cell>
          <cell r="G53" t="str">
            <v>FCLCh-PD</v>
          </cell>
          <cell r="H53" t="str">
            <v>FCLCh-VB3</v>
          </cell>
          <cell r="I53" t="str">
            <v>310911</v>
          </cell>
          <cell r="J53">
            <v>39010</v>
          </cell>
          <cell r="K53" t="str">
            <v>Worker</v>
          </cell>
          <cell r="L53" t="str">
            <v>Production Worker</v>
          </cell>
          <cell r="M53" t="str">
            <v>BAND A</v>
          </cell>
          <cell r="N53">
            <v>6</v>
          </cell>
          <cell r="O53" t="str">
            <v>NA</v>
          </cell>
          <cell r="P53">
            <v>4503</v>
          </cell>
          <cell r="Q53">
            <v>0.02</v>
          </cell>
          <cell r="R53">
            <v>90</v>
          </cell>
          <cell r="S53">
            <v>5.0000000000000001E-3</v>
          </cell>
          <cell r="T53">
            <v>23</v>
          </cell>
          <cell r="U53">
            <v>2.5094381523428824E-2</v>
          </cell>
          <cell r="V53">
            <v>113</v>
          </cell>
          <cell r="W53">
            <v>4616</v>
          </cell>
          <cell r="X53">
            <v>4570.5449999999992</v>
          </cell>
          <cell r="Y53">
            <v>67.544999999999163</v>
          </cell>
          <cell r="Z53">
            <v>1.4999999999999999E-2</v>
          </cell>
          <cell r="AA53" t="str">
            <v>0.00%-8.40%</v>
          </cell>
          <cell r="AF53">
            <v>0</v>
          </cell>
          <cell r="AG53">
            <v>4570.5449999999992</v>
          </cell>
          <cell r="AH53">
            <v>67.544999999999163</v>
          </cell>
          <cell r="AI53">
            <v>1.4999999999999902E-2</v>
          </cell>
          <cell r="AJ53">
            <v>13.6</v>
          </cell>
          <cell r="AK53">
            <v>450</v>
          </cell>
          <cell r="AM53">
            <v>688</v>
          </cell>
          <cell r="AN53">
            <v>68247.411999999982</v>
          </cell>
          <cell r="AO53" t="str">
            <v>NA</v>
          </cell>
        </row>
        <row r="54">
          <cell r="B54">
            <v>1002234</v>
          </cell>
          <cell r="C54" t="str">
            <v>姚 平</v>
          </cell>
          <cell r="D54" t="str">
            <v>Yao Ping</v>
          </cell>
          <cell r="E54" t="str">
            <v>Direct Active</v>
          </cell>
          <cell r="F54" t="str">
            <v>OP</v>
          </cell>
          <cell r="G54" t="str">
            <v>FCLCh-PD</v>
          </cell>
          <cell r="H54" t="str">
            <v>FCLCh-VB3</v>
          </cell>
          <cell r="I54" t="str">
            <v>310911</v>
          </cell>
          <cell r="J54">
            <v>39010</v>
          </cell>
          <cell r="K54" t="str">
            <v>Worker</v>
          </cell>
          <cell r="L54" t="str">
            <v>Production Worker</v>
          </cell>
          <cell r="M54" t="str">
            <v>BAND A</v>
          </cell>
          <cell r="N54">
            <v>6</v>
          </cell>
          <cell r="O54" t="str">
            <v>NA</v>
          </cell>
          <cell r="P54">
            <v>5316</v>
          </cell>
          <cell r="Q54">
            <v>0.02</v>
          </cell>
          <cell r="R54">
            <v>106</v>
          </cell>
          <cell r="S54">
            <v>5.0000000000000001E-3</v>
          </cell>
          <cell r="T54">
            <v>27</v>
          </cell>
          <cell r="U54">
            <v>2.5018811136192625E-2</v>
          </cell>
          <cell r="V54">
            <v>133</v>
          </cell>
          <cell r="W54">
            <v>5449</v>
          </cell>
          <cell r="X54">
            <v>5395.74</v>
          </cell>
          <cell r="Y54">
            <v>79.739999999999782</v>
          </cell>
          <cell r="Z54">
            <v>1.4999999999999999E-2</v>
          </cell>
          <cell r="AA54" t="str">
            <v>0.00%-8.40%</v>
          </cell>
          <cell r="AF54">
            <v>0</v>
          </cell>
          <cell r="AG54">
            <v>5395.74</v>
          </cell>
          <cell r="AH54">
            <v>79.739999999999782</v>
          </cell>
          <cell r="AI54">
            <v>1.4999999999999902E-2</v>
          </cell>
          <cell r="AJ54">
            <v>13.6</v>
          </cell>
          <cell r="AK54">
            <v>450</v>
          </cell>
          <cell r="AM54">
            <v>688</v>
          </cell>
          <cell r="AN54">
            <v>79470.063999999998</v>
          </cell>
          <cell r="AO54" t="str">
            <v>NA</v>
          </cell>
        </row>
        <row r="55">
          <cell r="B55">
            <v>1002255</v>
          </cell>
          <cell r="C55" t="str">
            <v>王 华峰</v>
          </cell>
          <cell r="D55" t="str">
            <v>Wang Huafeng</v>
          </cell>
          <cell r="E55" t="str">
            <v>Direct Active</v>
          </cell>
          <cell r="F55" t="str">
            <v>OP</v>
          </cell>
          <cell r="G55" t="str">
            <v>FCLCh-PD</v>
          </cell>
          <cell r="H55" t="str">
            <v>FCLCh-VB3</v>
          </cell>
          <cell r="I55" t="str">
            <v>310911</v>
          </cell>
          <cell r="J55">
            <v>39071</v>
          </cell>
          <cell r="K55" t="str">
            <v>Worker</v>
          </cell>
          <cell r="L55" t="str">
            <v>Middle Skilled Worker</v>
          </cell>
          <cell r="M55" t="str">
            <v>BAND A</v>
          </cell>
          <cell r="N55">
            <v>6</v>
          </cell>
          <cell r="O55" t="str">
            <v>NA</v>
          </cell>
          <cell r="P55">
            <v>4486</v>
          </cell>
          <cell r="Q55">
            <v>0.02</v>
          </cell>
          <cell r="R55">
            <v>90</v>
          </cell>
          <cell r="S55">
            <v>5.0000000000000001E-3</v>
          </cell>
          <cell r="T55">
            <v>22</v>
          </cell>
          <cell r="U55">
            <v>2.4966562639322336E-2</v>
          </cell>
          <cell r="V55">
            <v>112</v>
          </cell>
          <cell r="W55">
            <v>4598</v>
          </cell>
          <cell r="X55">
            <v>4598.1499999999996</v>
          </cell>
          <cell r="Y55">
            <v>112.14999999999964</v>
          </cell>
          <cell r="Z55">
            <v>2.5000000000000001E-2</v>
          </cell>
          <cell r="AA55" t="str">
            <v>0.00%-8.40%</v>
          </cell>
          <cell r="AF55">
            <v>0</v>
          </cell>
          <cell r="AG55">
            <v>4598.1499999999996</v>
          </cell>
          <cell r="AH55">
            <v>112.14999999999964</v>
          </cell>
          <cell r="AI55">
            <v>2.4999999999999911E-2</v>
          </cell>
          <cell r="AJ55">
            <v>13.6</v>
          </cell>
          <cell r="AK55">
            <v>650</v>
          </cell>
          <cell r="AM55">
            <v>688</v>
          </cell>
          <cell r="AN55">
            <v>71022.84</v>
          </cell>
          <cell r="AO55" t="str">
            <v>NA</v>
          </cell>
        </row>
        <row r="56">
          <cell r="B56">
            <v>1002263</v>
          </cell>
          <cell r="C56" t="str">
            <v>陈 家满</v>
          </cell>
          <cell r="D56" t="str">
            <v>Chen Jiaman</v>
          </cell>
          <cell r="E56" t="str">
            <v>Direct Active</v>
          </cell>
          <cell r="F56" t="str">
            <v>OP</v>
          </cell>
          <cell r="G56" t="str">
            <v>FCLCh-PD</v>
          </cell>
          <cell r="H56" t="str">
            <v>FCLCh-VB3</v>
          </cell>
          <cell r="I56" t="str">
            <v>310911</v>
          </cell>
          <cell r="J56">
            <v>39116</v>
          </cell>
          <cell r="K56" t="str">
            <v>Worker</v>
          </cell>
          <cell r="L56" t="str">
            <v>Production Worker</v>
          </cell>
          <cell r="M56" t="str">
            <v>BAND A</v>
          </cell>
          <cell r="N56">
            <v>6</v>
          </cell>
          <cell r="O56" t="str">
            <v>NA</v>
          </cell>
          <cell r="P56">
            <v>4810</v>
          </cell>
          <cell r="Q56">
            <v>0.02</v>
          </cell>
          <cell r="R56">
            <v>96</v>
          </cell>
          <cell r="S56">
            <v>5.0000000000000001E-3</v>
          </cell>
          <cell r="T56">
            <v>24</v>
          </cell>
          <cell r="U56">
            <v>2.4948024948024949E-2</v>
          </cell>
          <cell r="V56">
            <v>120</v>
          </cell>
          <cell r="W56">
            <v>4930</v>
          </cell>
          <cell r="X56">
            <v>4882.1499999999996</v>
          </cell>
          <cell r="Y56">
            <v>72.149999999999636</v>
          </cell>
          <cell r="Z56">
            <v>1.4999999999999999E-2</v>
          </cell>
          <cell r="AA56" t="str">
            <v>0.00%-8.40%</v>
          </cell>
          <cell r="AF56">
            <v>0</v>
          </cell>
          <cell r="AG56">
            <v>4882.1499999999996</v>
          </cell>
          <cell r="AH56">
            <v>72.149999999999636</v>
          </cell>
          <cell r="AI56">
            <v>1.4999999999999902E-2</v>
          </cell>
          <cell r="AJ56">
            <v>13.6</v>
          </cell>
          <cell r="AK56">
            <v>450</v>
          </cell>
          <cell r="AM56">
            <v>688</v>
          </cell>
          <cell r="AN56">
            <v>72485.239999999991</v>
          </cell>
          <cell r="AO56" t="str">
            <v>NA</v>
          </cell>
        </row>
        <row r="57">
          <cell r="B57">
            <v>1002274</v>
          </cell>
          <cell r="C57" t="str">
            <v>王 童庆</v>
          </cell>
          <cell r="D57" t="str">
            <v>Wang Tongqing</v>
          </cell>
          <cell r="E57" t="str">
            <v>Direct Active</v>
          </cell>
          <cell r="F57" t="str">
            <v>OP</v>
          </cell>
          <cell r="G57" t="str">
            <v>FCLCh-PD</v>
          </cell>
          <cell r="H57" t="str">
            <v>FCLCh-VB3</v>
          </cell>
          <cell r="I57" t="str">
            <v>310911</v>
          </cell>
          <cell r="J57">
            <v>39116</v>
          </cell>
          <cell r="K57" t="str">
            <v>Worker</v>
          </cell>
          <cell r="L57" t="str">
            <v>Middle Skilled Worker</v>
          </cell>
          <cell r="M57" t="str">
            <v>BAND A</v>
          </cell>
          <cell r="N57">
            <v>6</v>
          </cell>
          <cell r="O57" t="str">
            <v>NA</v>
          </cell>
          <cell r="P57">
            <v>4760</v>
          </cell>
          <cell r="Q57">
            <v>0.02</v>
          </cell>
          <cell r="R57">
            <v>95</v>
          </cell>
          <cell r="S57">
            <v>5.0000000000000001E-3</v>
          </cell>
          <cell r="T57">
            <v>24</v>
          </cell>
          <cell r="U57">
            <v>2.5000000000000001E-2</v>
          </cell>
          <cell r="V57">
            <v>119</v>
          </cell>
          <cell r="W57">
            <v>4879</v>
          </cell>
          <cell r="X57">
            <v>4879</v>
          </cell>
          <cell r="Y57">
            <v>119</v>
          </cell>
          <cell r="Z57">
            <v>2.5000000000000001E-2</v>
          </cell>
          <cell r="AA57" t="str">
            <v>0.00%-8.40%</v>
          </cell>
          <cell r="AF57">
            <v>0</v>
          </cell>
          <cell r="AG57">
            <v>4879</v>
          </cell>
          <cell r="AH57">
            <v>119</v>
          </cell>
          <cell r="AI57">
            <v>2.4999999999999911E-2</v>
          </cell>
          <cell r="AJ57">
            <v>13.6</v>
          </cell>
          <cell r="AK57">
            <v>650</v>
          </cell>
          <cell r="AM57">
            <v>688</v>
          </cell>
          <cell r="AN57">
            <v>74842.399999999994</v>
          </cell>
          <cell r="AO57" t="str">
            <v>NA</v>
          </cell>
        </row>
        <row r="58">
          <cell r="B58">
            <v>1002323</v>
          </cell>
          <cell r="C58" t="str">
            <v>戴 德新</v>
          </cell>
          <cell r="D58" t="str">
            <v>Dai Dexin</v>
          </cell>
          <cell r="E58" t="str">
            <v>Direct Active</v>
          </cell>
          <cell r="F58" t="str">
            <v>OP</v>
          </cell>
          <cell r="G58" t="str">
            <v>FCLCh-PD</v>
          </cell>
          <cell r="H58" t="str">
            <v>FCLCh-VB3</v>
          </cell>
          <cell r="I58" t="str">
            <v>310911</v>
          </cell>
          <cell r="J58">
            <v>39160</v>
          </cell>
          <cell r="K58" t="str">
            <v>Worker</v>
          </cell>
          <cell r="L58" t="str">
            <v>Heavy Load Worker</v>
          </cell>
          <cell r="M58" t="str">
            <v>BAND A</v>
          </cell>
          <cell r="N58">
            <v>6</v>
          </cell>
          <cell r="O58" t="str">
            <v>NA</v>
          </cell>
          <cell r="P58">
            <v>4458</v>
          </cell>
          <cell r="Q58">
            <v>0.02</v>
          </cell>
          <cell r="R58">
            <v>89</v>
          </cell>
          <cell r="S58">
            <v>5.0000000000000001E-3</v>
          </cell>
          <cell r="T58">
            <v>22</v>
          </cell>
          <cell r="U58">
            <v>2.4899057873485869E-2</v>
          </cell>
          <cell r="V58">
            <v>111</v>
          </cell>
          <cell r="W58">
            <v>4569</v>
          </cell>
          <cell r="X58">
            <v>4524.87</v>
          </cell>
          <cell r="Y58">
            <v>66.869999999999891</v>
          </cell>
          <cell r="Z58">
            <v>1.4999999999999999E-2</v>
          </cell>
          <cell r="AA58" t="str">
            <v>0.00%-8.40%</v>
          </cell>
          <cell r="AF58">
            <v>0</v>
          </cell>
          <cell r="AG58">
            <v>4524.87</v>
          </cell>
          <cell r="AH58">
            <v>66.869999999999891</v>
          </cell>
          <cell r="AI58">
            <v>1.4999999999999902E-2</v>
          </cell>
          <cell r="AJ58">
            <v>13.6</v>
          </cell>
          <cell r="AK58">
            <v>650</v>
          </cell>
          <cell r="AM58">
            <v>688</v>
          </cell>
          <cell r="AN58">
            <v>70026.231999999989</v>
          </cell>
          <cell r="AO58" t="str">
            <v>NA</v>
          </cell>
        </row>
        <row r="59">
          <cell r="B59">
            <v>1002324</v>
          </cell>
          <cell r="C59" t="str">
            <v>何 平</v>
          </cell>
          <cell r="D59" t="str">
            <v>He Ping</v>
          </cell>
          <cell r="E59" t="str">
            <v>Direct Active</v>
          </cell>
          <cell r="F59" t="str">
            <v>OP</v>
          </cell>
          <cell r="G59" t="str">
            <v>FCLCh-PD</v>
          </cell>
          <cell r="H59" t="str">
            <v>FCLCh-VB3</v>
          </cell>
          <cell r="I59" t="str">
            <v>310911</v>
          </cell>
          <cell r="J59">
            <v>39160</v>
          </cell>
          <cell r="K59" t="str">
            <v>Worker</v>
          </cell>
          <cell r="L59" t="str">
            <v>High Skilled Worker</v>
          </cell>
          <cell r="M59" t="str">
            <v>BAND A</v>
          </cell>
          <cell r="N59">
            <v>6</v>
          </cell>
          <cell r="O59" t="str">
            <v>NA</v>
          </cell>
          <cell r="P59">
            <v>4714</v>
          </cell>
          <cell r="Q59">
            <v>0.02</v>
          </cell>
          <cell r="R59">
            <v>94</v>
          </cell>
          <cell r="S59">
            <v>5.0000000000000001E-3</v>
          </cell>
          <cell r="T59">
            <v>24</v>
          </cell>
          <cell r="U59">
            <v>2.5031820110309716E-2</v>
          </cell>
          <cell r="V59">
            <v>118</v>
          </cell>
          <cell r="W59">
            <v>4832</v>
          </cell>
          <cell r="X59">
            <v>4831.8499999999995</v>
          </cell>
          <cell r="Y59">
            <v>117.84999999999945</v>
          </cell>
          <cell r="Z59">
            <v>2.5000000000000001E-2</v>
          </cell>
          <cell r="AA59" t="str">
            <v>0.00%-8.40%</v>
          </cell>
          <cell r="AF59">
            <v>0</v>
          </cell>
          <cell r="AG59">
            <v>4831.8499999999995</v>
          </cell>
          <cell r="AH59">
            <v>117.84999999999945</v>
          </cell>
          <cell r="AI59">
            <v>2.4999999999999911E-2</v>
          </cell>
          <cell r="AJ59">
            <v>13.6</v>
          </cell>
          <cell r="AK59">
            <v>750</v>
          </cell>
          <cell r="AM59">
            <v>688</v>
          </cell>
          <cell r="AN59">
            <v>75401.159999999989</v>
          </cell>
          <cell r="AO59" t="str">
            <v>NA</v>
          </cell>
        </row>
        <row r="60">
          <cell r="B60">
            <v>1002328</v>
          </cell>
          <cell r="C60" t="str">
            <v>秦 元东</v>
          </cell>
          <cell r="D60" t="str">
            <v>Qin Yuandong</v>
          </cell>
          <cell r="E60" t="str">
            <v>Direct Active</v>
          </cell>
          <cell r="F60" t="str">
            <v>OP</v>
          </cell>
          <cell r="G60" t="str">
            <v>FCLCh-PD</v>
          </cell>
          <cell r="H60" t="str">
            <v>FCLCh-VB3</v>
          </cell>
          <cell r="I60" t="str">
            <v>310911</v>
          </cell>
          <cell r="J60">
            <v>39160</v>
          </cell>
          <cell r="K60" t="str">
            <v>Worker</v>
          </cell>
          <cell r="L60" t="str">
            <v>Middle Skilled Worker</v>
          </cell>
          <cell r="M60" t="str">
            <v>BAND A</v>
          </cell>
          <cell r="N60">
            <v>6</v>
          </cell>
          <cell r="O60" t="str">
            <v>NA</v>
          </cell>
          <cell r="P60">
            <v>4728</v>
          </cell>
          <cell r="Q60">
            <v>0.02</v>
          </cell>
          <cell r="R60">
            <v>95</v>
          </cell>
          <cell r="S60">
            <v>5.0000000000000001E-3</v>
          </cell>
          <cell r="T60">
            <v>24</v>
          </cell>
          <cell r="U60">
            <v>2.5169204737732657E-2</v>
          </cell>
          <cell r="V60">
            <v>119</v>
          </cell>
          <cell r="W60">
            <v>4847</v>
          </cell>
          <cell r="X60">
            <v>4798.9199999999992</v>
          </cell>
          <cell r="Y60">
            <v>70.919999999999163</v>
          </cell>
          <cell r="Z60">
            <v>1.4999999999999999E-2</v>
          </cell>
          <cell r="AA60" t="str">
            <v>0.00%-8.40%</v>
          </cell>
          <cell r="AF60">
            <v>0</v>
          </cell>
          <cell r="AG60">
            <v>4798.9199999999992</v>
          </cell>
          <cell r="AH60">
            <v>70.919999999999163</v>
          </cell>
          <cell r="AI60">
            <v>1.4999999999999902E-2</v>
          </cell>
          <cell r="AJ60">
            <v>13.6</v>
          </cell>
          <cell r="AK60">
            <v>650</v>
          </cell>
          <cell r="AM60">
            <v>688</v>
          </cell>
          <cell r="AN60">
            <v>73753.311999999976</v>
          </cell>
          <cell r="AO60" t="str">
            <v>NA</v>
          </cell>
        </row>
        <row r="61">
          <cell r="B61">
            <v>1002354</v>
          </cell>
          <cell r="C61" t="str">
            <v>孙 宗荣</v>
          </cell>
          <cell r="D61" t="str">
            <v>Sun Zongrong</v>
          </cell>
          <cell r="E61" t="str">
            <v>Direct Active</v>
          </cell>
          <cell r="F61" t="str">
            <v>OP</v>
          </cell>
          <cell r="G61" t="str">
            <v>FCLCh-PD</v>
          </cell>
          <cell r="H61" t="str">
            <v>FCLCh-VB3</v>
          </cell>
          <cell r="I61" t="str">
            <v>310911</v>
          </cell>
          <cell r="J61">
            <v>39160</v>
          </cell>
          <cell r="K61" t="str">
            <v>Worker</v>
          </cell>
          <cell r="L61" t="str">
            <v>Production Worker</v>
          </cell>
          <cell r="M61" t="str">
            <v>BAND A</v>
          </cell>
          <cell r="N61">
            <v>6</v>
          </cell>
          <cell r="O61" t="str">
            <v>NA</v>
          </cell>
          <cell r="P61">
            <v>4640</v>
          </cell>
          <cell r="Q61">
            <v>0.02</v>
          </cell>
          <cell r="R61">
            <v>93</v>
          </cell>
          <cell r="S61">
            <v>5.0000000000000001E-3</v>
          </cell>
          <cell r="T61">
            <v>23</v>
          </cell>
          <cell r="U61">
            <v>2.5000000000000001E-2</v>
          </cell>
          <cell r="V61">
            <v>116</v>
          </cell>
          <cell r="W61">
            <v>4756</v>
          </cell>
          <cell r="X61">
            <v>4756</v>
          </cell>
          <cell r="Y61">
            <v>116</v>
          </cell>
          <cell r="Z61">
            <v>2.5000000000000001E-2</v>
          </cell>
          <cell r="AA61" t="str">
            <v>0.00%-8.40%</v>
          </cell>
          <cell r="AF61">
            <v>0</v>
          </cell>
          <cell r="AG61">
            <v>4756</v>
          </cell>
          <cell r="AH61">
            <v>116</v>
          </cell>
          <cell r="AI61">
            <v>2.4999999999999911E-2</v>
          </cell>
          <cell r="AJ61">
            <v>13.6</v>
          </cell>
          <cell r="AK61">
            <v>450</v>
          </cell>
          <cell r="AM61">
            <v>688</v>
          </cell>
          <cell r="AN61">
            <v>70769.600000000006</v>
          </cell>
          <cell r="AO61" t="str">
            <v>NA</v>
          </cell>
        </row>
        <row r="62">
          <cell r="B62">
            <v>1002388</v>
          </cell>
          <cell r="C62" t="str">
            <v>卢 长海</v>
          </cell>
          <cell r="D62" t="str">
            <v>Lu Changhai</v>
          </cell>
          <cell r="E62" t="str">
            <v>Direct Active</v>
          </cell>
          <cell r="F62" t="str">
            <v>OP</v>
          </cell>
          <cell r="G62" t="str">
            <v>FCLCh-PD</v>
          </cell>
          <cell r="H62" t="str">
            <v>FCLCh-VB3</v>
          </cell>
          <cell r="I62" t="str">
            <v>310911</v>
          </cell>
          <cell r="J62">
            <v>39181</v>
          </cell>
          <cell r="K62" t="str">
            <v>Worker</v>
          </cell>
          <cell r="L62" t="str">
            <v>Middle Skilled Worker</v>
          </cell>
          <cell r="M62" t="str">
            <v>BAND A</v>
          </cell>
          <cell r="N62">
            <v>6</v>
          </cell>
          <cell r="O62" t="str">
            <v>NA</v>
          </cell>
          <cell r="P62">
            <v>4563</v>
          </cell>
          <cell r="Q62">
            <v>0.02</v>
          </cell>
          <cell r="R62">
            <v>91</v>
          </cell>
          <cell r="S62">
            <v>5.0000000000000001E-3</v>
          </cell>
          <cell r="T62">
            <v>23</v>
          </cell>
          <cell r="U62">
            <v>2.4983563445101907E-2</v>
          </cell>
          <cell r="V62">
            <v>114</v>
          </cell>
          <cell r="W62">
            <v>4677</v>
          </cell>
          <cell r="X62">
            <v>4677.0749999999998</v>
          </cell>
          <cell r="Y62">
            <v>114.07499999999982</v>
          </cell>
          <cell r="Z62">
            <v>2.5000000000000001E-2</v>
          </cell>
          <cell r="AA62" t="str">
            <v>0.00%-8.40%</v>
          </cell>
          <cell r="AF62">
            <v>0</v>
          </cell>
          <cell r="AG62">
            <v>4677.0749999999998</v>
          </cell>
          <cell r="AH62">
            <v>114.07499999999982</v>
          </cell>
          <cell r="AI62">
            <v>2.4999999999999911E-2</v>
          </cell>
          <cell r="AJ62">
            <v>13.6</v>
          </cell>
          <cell r="AK62">
            <v>650</v>
          </cell>
          <cell r="AM62">
            <v>688</v>
          </cell>
          <cell r="AN62">
            <v>72096.22</v>
          </cell>
          <cell r="AO62" t="str">
            <v>NA</v>
          </cell>
        </row>
        <row r="63">
          <cell r="B63">
            <v>1002402</v>
          </cell>
          <cell r="C63" t="str">
            <v>徐 建飞</v>
          </cell>
          <cell r="D63" t="str">
            <v>Xu Jianfeng</v>
          </cell>
          <cell r="E63" t="str">
            <v>Direct Active</v>
          </cell>
          <cell r="F63" t="str">
            <v>OP</v>
          </cell>
          <cell r="G63" t="str">
            <v>FCLCh-PD</v>
          </cell>
          <cell r="H63" t="str">
            <v>FCLCh-VB3</v>
          </cell>
          <cell r="I63" t="str">
            <v>310911</v>
          </cell>
          <cell r="J63">
            <v>39191</v>
          </cell>
          <cell r="K63" t="str">
            <v>Worker</v>
          </cell>
          <cell r="L63" t="str">
            <v>Middle Skilled Worker</v>
          </cell>
          <cell r="M63" t="str">
            <v>BAND A</v>
          </cell>
          <cell r="N63">
            <v>6</v>
          </cell>
          <cell r="O63" t="str">
            <v>NA</v>
          </cell>
          <cell r="P63">
            <v>4941</v>
          </cell>
          <cell r="Q63">
            <v>0.02</v>
          </cell>
          <cell r="R63">
            <v>99</v>
          </cell>
          <cell r="S63">
            <v>5.0000000000000001E-3</v>
          </cell>
          <cell r="T63">
            <v>25</v>
          </cell>
          <cell r="U63">
            <v>2.5096134385751871E-2</v>
          </cell>
          <cell r="V63">
            <v>124</v>
          </cell>
          <cell r="W63">
            <v>5065</v>
          </cell>
          <cell r="X63">
            <v>5113.9349999999995</v>
          </cell>
          <cell r="Y63">
            <v>172.93499999999949</v>
          </cell>
          <cell r="Z63">
            <v>3.5000000000000003E-2</v>
          </cell>
          <cell r="AA63" t="str">
            <v>0.00%-8.40%</v>
          </cell>
          <cell r="AF63">
            <v>0</v>
          </cell>
          <cell r="AG63">
            <v>5113.9349999999995</v>
          </cell>
          <cell r="AH63">
            <v>172.93499999999949</v>
          </cell>
          <cell r="AI63">
            <v>3.499999999999992E-2</v>
          </cell>
          <cell r="AJ63">
            <v>13.6</v>
          </cell>
          <cell r="AK63">
            <v>650</v>
          </cell>
          <cell r="AM63">
            <v>688</v>
          </cell>
          <cell r="AN63">
            <v>78037.515999999989</v>
          </cell>
          <cell r="AO63" t="str">
            <v>NA</v>
          </cell>
        </row>
        <row r="64">
          <cell r="B64">
            <v>1002428</v>
          </cell>
          <cell r="C64" t="str">
            <v>胡 建民</v>
          </cell>
          <cell r="D64" t="str">
            <v>Hu Jianmin</v>
          </cell>
          <cell r="E64" t="str">
            <v>Direct Active</v>
          </cell>
          <cell r="F64" t="str">
            <v>OP</v>
          </cell>
          <cell r="G64" t="str">
            <v>FCLCh-PD</v>
          </cell>
          <cell r="H64" t="str">
            <v>FCLCh-VB3</v>
          </cell>
          <cell r="I64" t="str">
            <v>310911</v>
          </cell>
          <cell r="J64">
            <v>39342</v>
          </cell>
          <cell r="K64" t="str">
            <v>Worker</v>
          </cell>
          <cell r="L64" t="str">
            <v>Production Worker</v>
          </cell>
          <cell r="M64" t="str">
            <v>BAND A</v>
          </cell>
          <cell r="N64">
            <v>6</v>
          </cell>
          <cell r="O64" t="str">
            <v>NA</v>
          </cell>
          <cell r="P64">
            <v>4882</v>
          </cell>
          <cell r="Q64">
            <v>0.02</v>
          </cell>
          <cell r="R64">
            <v>98</v>
          </cell>
          <cell r="S64">
            <v>5.0000000000000001E-3</v>
          </cell>
          <cell r="T64">
            <v>24</v>
          </cell>
          <cell r="U64">
            <v>2.4989758295780418E-2</v>
          </cell>
          <cell r="V64">
            <v>122</v>
          </cell>
          <cell r="W64">
            <v>5004</v>
          </cell>
          <cell r="X64">
            <v>4882</v>
          </cell>
          <cell r="Y64">
            <v>0</v>
          </cell>
          <cell r="Z64">
            <v>0</v>
          </cell>
          <cell r="AA64" t="str">
            <v>0.00%-8.40%</v>
          </cell>
          <cell r="AF64">
            <v>0</v>
          </cell>
          <cell r="AG64">
            <v>4882</v>
          </cell>
          <cell r="AH64">
            <v>0</v>
          </cell>
          <cell r="AI64">
            <v>0</v>
          </cell>
          <cell r="AJ64">
            <v>13.6</v>
          </cell>
          <cell r="AK64">
            <v>450</v>
          </cell>
          <cell r="AM64">
            <v>688</v>
          </cell>
          <cell r="AN64">
            <v>72483.199999999997</v>
          </cell>
          <cell r="AO64" t="str">
            <v>NA</v>
          </cell>
          <cell r="AQ64" t="str">
            <v>个人绩效6次负向激励，能动性差，生产SBS NF2.0把手玻璃漏装，Logo贴反</v>
          </cell>
        </row>
        <row r="65">
          <cell r="B65">
            <v>1002432</v>
          </cell>
          <cell r="C65" t="str">
            <v>王 志安</v>
          </cell>
          <cell r="D65" t="str">
            <v>Wang Zhian</v>
          </cell>
          <cell r="E65" t="str">
            <v>Direct Active</v>
          </cell>
          <cell r="F65" t="str">
            <v>OP</v>
          </cell>
          <cell r="G65" t="str">
            <v>FCLCh-PD</v>
          </cell>
          <cell r="H65" t="str">
            <v>FCLCh-VB3</v>
          </cell>
          <cell r="I65" t="str">
            <v>310911</v>
          </cell>
          <cell r="J65">
            <v>39496</v>
          </cell>
          <cell r="K65" t="str">
            <v>Worker</v>
          </cell>
          <cell r="L65" t="str">
            <v>Heavy Load Worker</v>
          </cell>
          <cell r="M65" t="str">
            <v>BAND A</v>
          </cell>
          <cell r="N65">
            <v>6</v>
          </cell>
          <cell r="O65" t="str">
            <v>NA</v>
          </cell>
          <cell r="P65">
            <v>4720</v>
          </cell>
          <cell r="Q65">
            <v>0.02</v>
          </cell>
          <cell r="R65">
            <v>94</v>
          </cell>
          <cell r="S65">
            <v>5.0000000000000001E-3</v>
          </cell>
          <cell r="T65">
            <v>24</v>
          </cell>
          <cell r="U65">
            <v>2.5000000000000001E-2</v>
          </cell>
          <cell r="V65">
            <v>118</v>
          </cell>
          <cell r="W65">
            <v>4838</v>
          </cell>
          <cell r="X65">
            <v>4814.3999999999996</v>
          </cell>
          <cell r="Y65">
            <v>94.399999999999636</v>
          </cell>
          <cell r="Z65">
            <v>0.02</v>
          </cell>
          <cell r="AA65" t="str">
            <v>0.00%-8.40%</v>
          </cell>
          <cell r="AF65">
            <v>0</v>
          </cell>
          <cell r="AG65">
            <v>4814.3999999999996</v>
          </cell>
          <cell r="AH65">
            <v>94.399999999999636</v>
          </cell>
          <cell r="AI65">
            <v>2.0000000000000018E-2</v>
          </cell>
          <cell r="AJ65">
            <v>13.6</v>
          </cell>
          <cell r="AK65">
            <v>650</v>
          </cell>
          <cell r="AM65">
            <v>688</v>
          </cell>
          <cell r="AN65">
            <v>73963.839999999997</v>
          </cell>
          <cell r="AO65" t="str">
            <v>NA</v>
          </cell>
        </row>
        <row r="66">
          <cell r="B66">
            <v>1002444</v>
          </cell>
          <cell r="C66" t="str">
            <v>胡 伟</v>
          </cell>
          <cell r="D66" t="str">
            <v>Hu Wei</v>
          </cell>
          <cell r="E66" t="str">
            <v>Direct Active</v>
          </cell>
          <cell r="F66" t="str">
            <v>OP</v>
          </cell>
          <cell r="G66" t="str">
            <v>FCLCh-PD</v>
          </cell>
          <cell r="H66" t="str">
            <v>FCLCh-VB3</v>
          </cell>
          <cell r="I66" t="str">
            <v>310911</v>
          </cell>
          <cell r="J66">
            <v>39496</v>
          </cell>
          <cell r="K66" t="str">
            <v>Worker</v>
          </cell>
          <cell r="L66" t="str">
            <v>High Skilled Worker</v>
          </cell>
          <cell r="M66" t="str">
            <v>BAND A</v>
          </cell>
          <cell r="N66">
            <v>6</v>
          </cell>
          <cell r="O66" t="str">
            <v>NA</v>
          </cell>
          <cell r="P66">
            <v>5133</v>
          </cell>
          <cell r="Q66">
            <v>0.02</v>
          </cell>
          <cell r="R66">
            <v>103</v>
          </cell>
          <cell r="S66">
            <v>5.0000000000000001E-3</v>
          </cell>
          <cell r="T66">
            <v>26</v>
          </cell>
          <cell r="U66">
            <v>2.5131502045587374E-2</v>
          </cell>
          <cell r="V66">
            <v>129</v>
          </cell>
          <cell r="W66">
            <v>5262</v>
          </cell>
          <cell r="X66">
            <v>5261.3249999999998</v>
          </cell>
          <cell r="Y66">
            <v>128.32499999999982</v>
          </cell>
          <cell r="Z66">
            <v>2.5000000000000001E-2</v>
          </cell>
          <cell r="AA66" t="str">
            <v>0.00%-8.40%</v>
          </cell>
          <cell r="AF66">
            <v>0</v>
          </cell>
          <cell r="AG66">
            <v>5261.3249999999998</v>
          </cell>
          <cell r="AH66">
            <v>128.32499999999982</v>
          </cell>
          <cell r="AI66">
            <v>2.4999999999999911E-2</v>
          </cell>
          <cell r="AJ66">
            <v>13.6</v>
          </cell>
          <cell r="AK66">
            <v>750</v>
          </cell>
          <cell r="AM66">
            <v>688</v>
          </cell>
          <cell r="AN66">
            <v>81242.01999999999</v>
          </cell>
          <cell r="AO66" t="str">
            <v>NA</v>
          </cell>
        </row>
        <row r="67">
          <cell r="B67">
            <v>1002459</v>
          </cell>
          <cell r="C67" t="str">
            <v>纪 大春</v>
          </cell>
          <cell r="D67" t="str">
            <v>Ji Dachun</v>
          </cell>
          <cell r="E67" t="str">
            <v>Direct Active</v>
          </cell>
          <cell r="F67" t="str">
            <v>OP</v>
          </cell>
          <cell r="G67" t="str">
            <v>FCLCh-PD</v>
          </cell>
          <cell r="H67" t="str">
            <v>FCLCh-VB3</v>
          </cell>
          <cell r="I67" t="str">
            <v>310911</v>
          </cell>
          <cell r="J67">
            <v>39496</v>
          </cell>
          <cell r="K67" t="str">
            <v>Worker</v>
          </cell>
          <cell r="L67" t="str">
            <v>Primary Skilled Worker</v>
          </cell>
          <cell r="M67" t="str">
            <v>BAND A</v>
          </cell>
          <cell r="N67">
            <v>6</v>
          </cell>
          <cell r="O67" t="str">
            <v>NA</v>
          </cell>
          <cell r="P67">
            <v>4868</v>
          </cell>
          <cell r="Q67">
            <v>0.02</v>
          </cell>
          <cell r="R67">
            <v>97</v>
          </cell>
          <cell r="S67">
            <v>5.0000000000000001E-3</v>
          </cell>
          <cell r="T67">
            <v>24</v>
          </cell>
          <cell r="U67">
            <v>2.4856203779786361E-2</v>
          </cell>
          <cell r="V67">
            <v>121</v>
          </cell>
          <cell r="W67">
            <v>4989</v>
          </cell>
          <cell r="X67">
            <v>4989.7</v>
          </cell>
          <cell r="Y67">
            <v>121.69999999999982</v>
          </cell>
          <cell r="Z67">
            <v>2.5000000000000001E-2</v>
          </cell>
          <cell r="AA67" t="str">
            <v>0.00%-8.40%</v>
          </cell>
          <cell r="AF67">
            <v>0</v>
          </cell>
          <cell r="AG67">
            <v>4989.7</v>
          </cell>
          <cell r="AH67">
            <v>121.69999999999982</v>
          </cell>
          <cell r="AI67">
            <v>2.4999999999999911E-2</v>
          </cell>
          <cell r="AJ67">
            <v>13.6</v>
          </cell>
          <cell r="AK67">
            <v>450</v>
          </cell>
          <cell r="AM67">
            <v>688</v>
          </cell>
          <cell r="AN67">
            <v>73947.92</v>
          </cell>
          <cell r="AO67" t="str">
            <v>NA</v>
          </cell>
        </row>
        <row r="68">
          <cell r="B68">
            <v>1002476</v>
          </cell>
          <cell r="C68" t="str">
            <v>郁 坤</v>
          </cell>
          <cell r="D68" t="str">
            <v>Yu Kun</v>
          </cell>
          <cell r="E68" t="str">
            <v>Direct Active</v>
          </cell>
          <cell r="F68" t="str">
            <v>OP</v>
          </cell>
          <cell r="G68" t="str">
            <v>FCLCh-PD</v>
          </cell>
          <cell r="H68" t="str">
            <v>FCLCh-VB3</v>
          </cell>
          <cell r="I68" t="str">
            <v>310911</v>
          </cell>
          <cell r="J68">
            <v>39496</v>
          </cell>
          <cell r="K68" t="str">
            <v>Worker</v>
          </cell>
          <cell r="L68" t="str">
            <v>Heavy Load Worker</v>
          </cell>
          <cell r="M68" t="str">
            <v>BAND A</v>
          </cell>
          <cell r="N68">
            <v>6</v>
          </cell>
          <cell r="O68" t="str">
            <v>NA</v>
          </cell>
          <cell r="P68">
            <v>4646</v>
          </cell>
          <cell r="Q68">
            <v>0.02</v>
          </cell>
          <cell r="R68">
            <v>93</v>
          </cell>
          <cell r="S68">
            <v>5.0000000000000001E-3</v>
          </cell>
          <cell r="T68">
            <v>23</v>
          </cell>
          <cell r="U68">
            <v>2.496771416272062E-2</v>
          </cell>
          <cell r="V68">
            <v>116</v>
          </cell>
          <cell r="W68">
            <v>4762</v>
          </cell>
          <cell r="X68">
            <v>4762.1499999999996</v>
          </cell>
          <cell r="Y68">
            <v>116.14999999999964</v>
          </cell>
          <cell r="Z68">
            <v>2.5000000000000001E-2</v>
          </cell>
          <cell r="AA68" t="str">
            <v>0.00%-8.40%</v>
          </cell>
          <cell r="AF68">
            <v>0</v>
          </cell>
          <cell r="AG68">
            <v>4762.1499999999996</v>
          </cell>
          <cell r="AH68">
            <v>116.14999999999964</v>
          </cell>
          <cell r="AI68">
            <v>2.4999999999999911E-2</v>
          </cell>
          <cell r="AJ68">
            <v>13.6</v>
          </cell>
          <cell r="AK68">
            <v>650</v>
          </cell>
          <cell r="AM68">
            <v>688</v>
          </cell>
          <cell r="AN68">
            <v>73253.239999999991</v>
          </cell>
          <cell r="AO68" t="str">
            <v>NA</v>
          </cell>
        </row>
        <row r="69">
          <cell r="B69">
            <v>1002477</v>
          </cell>
          <cell r="C69" t="str">
            <v>董 志清</v>
          </cell>
          <cell r="D69" t="str">
            <v>Dong Zhiqing</v>
          </cell>
          <cell r="E69" t="str">
            <v>Direct Active</v>
          </cell>
          <cell r="F69" t="str">
            <v>OP</v>
          </cell>
          <cell r="G69" t="str">
            <v>FCLCh-PD</v>
          </cell>
          <cell r="H69" t="str">
            <v>FCLCh-VB3</v>
          </cell>
          <cell r="I69" t="str">
            <v>310911</v>
          </cell>
          <cell r="J69">
            <v>39496</v>
          </cell>
          <cell r="K69" t="str">
            <v>Worker</v>
          </cell>
          <cell r="L69" t="str">
            <v>High Skilled Worker</v>
          </cell>
          <cell r="M69" t="str">
            <v>BAND A</v>
          </cell>
          <cell r="N69">
            <v>6</v>
          </cell>
          <cell r="O69" t="str">
            <v>NA</v>
          </cell>
          <cell r="P69">
            <v>5097</v>
          </cell>
          <cell r="Q69">
            <v>0.02</v>
          </cell>
          <cell r="R69">
            <v>102</v>
          </cell>
          <cell r="S69">
            <v>5.0000000000000001E-3</v>
          </cell>
          <cell r="T69">
            <v>25</v>
          </cell>
          <cell r="U69">
            <v>2.491661761820679E-2</v>
          </cell>
          <cell r="V69">
            <v>127</v>
          </cell>
          <cell r="W69">
            <v>5224</v>
          </cell>
          <cell r="X69">
            <v>5351.85</v>
          </cell>
          <cell r="Y69">
            <v>254.85000000000036</v>
          </cell>
          <cell r="Z69">
            <v>0.05</v>
          </cell>
          <cell r="AA69" t="str">
            <v>0.00%-8.40%</v>
          </cell>
          <cell r="AF69">
            <v>0</v>
          </cell>
          <cell r="AG69">
            <v>5351.85</v>
          </cell>
          <cell r="AH69">
            <v>254.85000000000036</v>
          </cell>
          <cell r="AI69">
            <v>5.0000000000000044E-2</v>
          </cell>
          <cell r="AJ69">
            <v>13.6</v>
          </cell>
          <cell r="AK69">
            <v>750</v>
          </cell>
          <cell r="AM69">
            <v>688</v>
          </cell>
          <cell r="AN69">
            <v>82473.16</v>
          </cell>
          <cell r="AO69" t="str">
            <v>NA</v>
          </cell>
          <cell r="AQ69" t="str">
            <v>季度优秀员工，班组多面手，主动担当协助班长工作</v>
          </cell>
        </row>
        <row r="70">
          <cell r="B70">
            <v>1002484</v>
          </cell>
          <cell r="C70" t="str">
            <v>杨 波</v>
          </cell>
          <cell r="D70" t="str">
            <v>Yang Bo</v>
          </cell>
          <cell r="E70" t="str">
            <v>Direct Active</v>
          </cell>
          <cell r="F70" t="str">
            <v>OP</v>
          </cell>
          <cell r="G70" t="str">
            <v>FCLCh-PD</v>
          </cell>
          <cell r="H70" t="str">
            <v>FCLCh-VB3</v>
          </cell>
          <cell r="I70" t="str">
            <v>310911</v>
          </cell>
          <cell r="J70">
            <v>39496</v>
          </cell>
          <cell r="K70" t="str">
            <v>Worker</v>
          </cell>
          <cell r="L70" t="str">
            <v>Heavy Load Worker</v>
          </cell>
          <cell r="M70" t="str">
            <v>BAND A</v>
          </cell>
          <cell r="N70">
            <v>6</v>
          </cell>
          <cell r="O70" t="str">
            <v>NA</v>
          </cell>
          <cell r="P70">
            <v>4582</v>
          </cell>
          <cell r="Q70">
            <v>0.02</v>
          </cell>
          <cell r="R70">
            <v>92</v>
          </cell>
          <cell r="S70">
            <v>5.0000000000000001E-3</v>
          </cell>
          <cell r="T70">
            <v>23</v>
          </cell>
          <cell r="U70">
            <v>2.5098210388476649E-2</v>
          </cell>
          <cell r="V70">
            <v>115</v>
          </cell>
          <cell r="W70">
            <v>4697</v>
          </cell>
          <cell r="X70">
            <v>4673.6400000000003</v>
          </cell>
          <cell r="Y70">
            <v>91.640000000000327</v>
          </cell>
          <cell r="Z70">
            <v>0.02</v>
          </cell>
          <cell r="AA70" t="str">
            <v>0.00%-8.40%</v>
          </cell>
          <cell r="AF70">
            <v>0</v>
          </cell>
          <cell r="AG70">
            <v>4673.6400000000003</v>
          </cell>
          <cell r="AH70">
            <v>91.640000000000327</v>
          </cell>
          <cell r="AI70">
            <v>2.0000000000000018E-2</v>
          </cell>
          <cell r="AJ70">
            <v>13.6</v>
          </cell>
          <cell r="AK70">
            <v>650</v>
          </cell>
          <cell r="AM70">
            <v>688</v>
          </cell>
          <cell r="AN70">
            <v>72049.504000000001</v>
          </cell>
          <cell r="AO70" t="str">
            <v>NA</v>
          </cell>
        </row>
        <row r="71">
          <cell r="B71">
            <v>1002485</v>
          </cell>
          <cell r="C71" t="str">
            <v>周 文</v>
          </cell>
          <cell r="D71" t="str">
            <v>Zhou Wen</v>
          </cell>
          <cell r="E71" t="str">
            <v>Direct Active</v>
          </cell>
          <cell r="F71" t="str">
            <v>OP</v>
          </cell>
          <cell r="G71" t="str">
            <v>FCLCh-PD</v>
          </cell>
          <cell r="H71" t="str">
            <v>FCLCh-VB3</v>
          </cell>
          <cell r="I71" t="str">
            <v>310911</v>
          </cell>
          <cell r="J71">
            <v>39496</v>
          </cell>
          <cell r="K71" t="str">
            <v>Worker</v>
          </cell>
          <cell r="L71" t="str">
            <v>Middle Skilled Worker</v>
          </cell>
          <cell r="M71" t="str">
            <v>BAND A</v>
          </cell>
          <cell r="N71">
            <v>6</v>
          </cell>
          <cell r="O71" t="str">
            <v>NA</v>
          </cell>
          <cell r="P71">
            <v>4728</v>
          </cell>
          <cell r="Q71">
            <v>0.02</v>
          </cell>
          <cell r="R71">
            <v>95</v>
          </cell>
          <cell r="S71">
            <v>5.0000000000000001E-3</v>
          </cell>
          <cell r="T71">
            <v>24</v>
          </cell>
          <cell r="U71">
            <v>2.5169204737732657E-2</v>
          </cell>
          <cell r="V71">
            <v>119</v>
          </cell>
          <cell r="W71">
            <v>4847</v>
          </cell>
          <cell r="X71">
            <v>4846.2</v>
          </cell>
          <cell r="Y71">
            <v>118.19999999999982</v>
          </cell>
          <cell r="Z71">
            <v>2.5000000000000001E-2</v>
          </cell>
          <cell r="AA71" t="str">
            <v>0.00%-8.40%</v>
          </cell>
          <cell r="AF71">
            <v>0</v>
          </cell>
          <cell r="AG71">
            <v>4846.2</v>
          </cell>
          <cell r="AH71">
            <v>118.19999999999982</v>
          </cell>
          <cell r="AI71">
            <v>2.4999999999999911E-2</v>
          </cell>
          <cell r="AJ71">
            <v>13.6</v>
          </cell>
          <cell r="AK71">
            <v>650</v>
          </cell>
          <cell r="AM71">
            <v>688</v>
          </cell>
          <cell r="AN71">
            <v>74396.319999999992</v>
          </cell>
          <cell r="AO71" t="str">
            <v>NA</v>
          </cell>
        </row>
        <row r="72">
          <cell r="B72">
            <v>1002488</v>
          </cell>
          <cell r="C72" t="str">
            <v>陈 国军</v>
          </cell>
          <cell r="D72" t="str">
            <v>Chen Guojun</v>
          </cell>
          <cell r="E72" t="str">
            <v>Direct Active</v>
          </cell>
          <cell r="F72" t="str">
            <v>OP</v>
          </cell>
          <cell r="G72" t="str">
            <v>FCLCh-PD</v>
          </cell>
          <cell r="H72" t="str">
            <v>FCLCh-VB3</v>
          </cell>
          <cell r="I72" t="str">
            <v>310911</v>
          </cell>
          <cell r="J72">
            <v>39496</v>
          </cell>
          <cell r="K72" t="str">
            <v>Worker</v>
          </cell>
          <cell r="L72" t="str">
            <v>Production Worker</v>
          </cell>
          <cell r="M72" t="str">
            <v>BAND A</v>
          </cell>
          <cell r="N72">
            <v>6</v>
          </cell>
          <cell r="O72" t="str">
            <v>NA</v>
          </cell>
          <cell r="P72">
            <v>4468</v>
          </cell>
          <cell r="Q72">
            <v>0.02</v>
          </cell>
          <cell r="R72">
            <v>89</v>
          </cell>
          <cell r="S72">
            <v>5.0000000000000001E-3</v>
          </cell>
          <cell r="T72">
            <v>22</v>
          </cell>
          <cell r="U72">
            <v>2.4843330349149508E-2</v>
          </cell>
          <cell r="V72">
            <v>111</v>
          </cell>
          <cell r="W72">
            <v>4579</v>
          </cell>
          <cell r="X72">
            <v>4512.68</v>
          </cell>
          <cell r="Y72">
            <v>44.680000000000291</v>
          </cell>
          <cell r="Z72">
            <v>0.01</v>
          </cell>
          <cell r="AA72" t="str">
            <v>0.00%-8.40%</v>
          </cell>
          <cell r="AF72">
            <v>0</v>
          </cell>
          <cell r="AG72">
            <v>4512.68</v>
          </cell>
          <cell r="AH72">
            <v>44.680000000000291</v>
          </cell>
          <cell r="AI72">
            <v>1.0000000000000009E-2</v>
          </cell>
          <cell r="AJ72">
            <v>13.6</v>
          </cell>
          <cell r="AK72">
            <v>450</v>
          </cell>
          <cell r="AM72">
            <v>688</v>
          </cell>
          <cell r="AN72">
            <v>67460.448000000004</v>
          </cell>
          <cell r="AO72" t="str">
            <v>NA</v>
          </cell>
          <cell r="AQ72" t="str">
            <v>能动性差，单一岗位，个人绩效3次负向激励</v>
          </cell>
        </row>
        <row r="73">
          <cell r="B73">
            <v>1002495</v>
          </cell>
          <cell r="C73" t="str">
            <v>丁 军</v>
          </cell>
          <cell r="D73" t="str">
            <v>Ding Jun</v>
          </cell>
          <cell r="E73" t="str">
            <v>Direct Active</v>
          </cell>
          <cell r="F73" t="str">
            <v>OP</v>
          </cell>
          <cell r="G73" t="str">
            <v>FCLCh-PD</v>
          </cell>
          <cell r="H73" t="str">
            <v>FCLCh-VB3</v>
          </cell>
          <cell r="I73" t="str">
            <v>310911</v>
          </cell>
          <cell r="J73">
            <v>39496</v>
          </cell>
          <cell r="K73" t="str">
            <v>Worker</v>
          </cell>
          <cell r="L73" t="str">
            <v>Middle Skilled Worker</v>
          </cell>
          <cell r="M73" t="str">
            <v>BAND A</v>
          </cell>
          <cell r="N73">
            <v>6</v>
          </cell>
          <cell r="O73" t="str">
            <v>NA</v>
          </cell>
          <cell r="P73">
            <v>4754</v>
          </cell>
          <cell r="Q73">
            <v>0.02</v>
          </cell>
          <cell r="R73">
            <v>95</v>
          </cell>
          <cell r="S73">
            <v>5.0000000000000001E-3</v>
          </cell>
          <cell r="T73">
            <v>24</v>
          </cell>
          <cell r="U73">
            <v>2.503155237694573E-2</v>
          </cell>
          <cell r="V73">
            <v>119</v>
          </cell>
          <cell r="W73">
            <v>4873</v>
          </cell>
          <cell r="X73">
            <v>4872.8499999999995</v>
          </cell>
          <cell r="Y73">
            <v>118.84999999999945</v>
          </cell>
          <cell r="Z73">
            <v>2.5000000000000001E-2</v>
          </cell>
          <cell r="AA73" t="str">
            <v>0.00%-8.40%</v>
          </cell>
          <cell r="AF73">
            <v>0</v>
          </cell>
          <cell r="AG73">
            <v>4872.8499999999995</v>
          </cell>
          <cell r="AH73">
            <v>118.84999999999945</v>
          </cell>
          <cell r="AI73">
            <v>2.4999999999999911E-2</v>
          </cell>
          <cell r="AJ73">
            <v>13.6</v>
          </cell>
          <cell r="AK73">
            <v>650</v>
          </cell>
          <cell r="AM73">
            <v>688</v>
          </cell>
          <cell r="AN73">
            <v>74758.759999999995</v>
          </cell>
          <cell r="AO73" t="str">
            <v>NA</v>
          </cell>
        </row>
        <row r="74">
          <cell r="B74">
            <v>1002513</v>
          </cell>
          <cell r="C74" t="str">
            <v>曹 军</v>
          </cell>
          <cell r="D74" t="str">
            <v>Cao Jun</v>
          </cell>
          <cell r="E74" t="str">
            <v>Direct Active</v>
          </cell>
          <cell r="F74" t="str">
            <v>OP</v>
          </cell>
          <cell r="G74" t="str">
            <v>FCLCh-PD</v>
          </cell>
          <cell r="H74" t="str">
            <v>FCLCh-VB3</v>
          </cell>
          <cell r="I74" t="str">
            <v>310911</v>
          </cell>
          <cell r="J74">
            <v>39496</v>
          </cell>
          <cell r="K74" t="str">
            <v>Worker</v>
          </cell>
          <cell r="L74" t="str">
            <v>Production Worker</v>
          </cell>
          <cell r="M74" t="str">
            <v>BAND A</v>
          </cell>
          <cell r="N74">
            <v>6</v>
          </cell>
          <cell r="O74" t="str">
            <v>NA</v>
          </cell>
          <cell r="P74">
            <v>4918</v>
          </cell>
          <cell r="Q74">
            <v>0.02</v>
          </cell>
          <cell r="R74">
            <v>98</v>
          </cell>
          <cell r="S74">
            <v>5.0000000000000001E-3</v>
          </cell>
          <cell r="T74">
            <v>25</v>
          </cell>
          <cell r="U74">
            <v>2.5010166734444898E-2</v>
          </cell>
          <cell r="V74">
            <v>123</v>
          </cell>
          <cell r="W74">
            <v>5041</v>
          </cell>
          <cell r="X74">
            <v>5065.54</v>
          </cell>
          <cell r="Y74">
            <v>147.53999999999996</v>
          </cell>
          <cell r="Z74">
            <v>0.03</v>
          </cell>
          <cell r="AA74" t="str">
            <v>0.00%-8.40%</v>
          </cell>
          <cell r="AF74">
            <v>0</v>
          </cell>
          <cell r="AG74">
            <v>5065.54</v>
          </cell>
          <cell r="AH74">
            <v>147.53999999999996</v>
          </cell>
          <cell r="AI74">
            <v>3.0000000000000027E-2</v>
          </cell>
          <cell r="AJ74">
            <v>13.6</v>
          </cell>
          <cell r="AK74">
            <v>450</v>
          </cell>
          <cell r="AM74">
            <v>688</v>
          </cell>
          <cell r="AN74">
            <v>74979.343999999997</v>
          </cell>
          <cell r="AO74" t="str">
            <v>NA</v>
          </cell>
        </row>
        <row r="75">
          <cell r="B75">
            <v>1002524</v>
          </cell>
          <cell r="C75" t="str">
            <v>姬 新建</v>
          </cell>
          <cell r="D75" t="str">
            <v>Ji Xinjian</v>
          </cell>
          <cell r="E75" t="str">
            <v>Direct Active</v>
          </cell>
          <cell r="F75" t="str">
            <v>OP</v>
          </cell>
          <cell r="G75" t="str">
            <v>FCLCh-PD</v>
          </cell>
          <cell r="H75" t="str">
            <v>FCLCh-VB3</v>
          </cell>
          <cell r="I75" t="str">
            <v>310911</v>
          </cell>
          <cell r="J75">
            <v>39496</v>
          </cell>
          <cell r="K75" t="str">
            <v>Worker</v>
          </cell>
          <cell r="L75" t="str">
            <v>Middle Skilled Worker</v>
          </cell>
          <cell r="M75" t="str">
            <v>BAND A</v>
          </cell>
          <cell r="N75">
            <v>6</v>
          </cell>
          <cell r="O75" t="str">
            <v>NA</v>
          </cell>
          <cell r="P75">
            <v>5062</v>
          </cell>
          <cell r="Q75">
            <v>0.02</v>
          </cell>
          <cell r="R75">
            <v>101</v>
          </cell>
          <cell r="S75">
            <v>5.0000000000000001E-3</v>
          </cell>
          <cell r="T75">
            <v>25</v>
          </cell>
          <cell r="U75">
            <v>2.4891347293559858E-2</v>
          </cell>
          <cell r="V75">
            <v>126</v>
          </cell>
          <cell r="W75">
            <v>5188</v>
          </cell>
          <cell r="X75">
            <v>5188.5499999999993</v>
          </cell>
          <cell r="Y75">
            <v>126.54999999999927</v>
          </cell>
          <cell r="Z75">
            <v>2.5000000000000001E-2</v>
          </cell>
          <cell r="AA75" t="str">
            <v>0.00%-8.40%</v>
          </cell>
          <cell r="AF75">
            <v>0</v>
          </cell>
          <cell r="AG75">
            <v>5188.5499999999993</v>
          </cell>
          <cell r="AH75">
            <v>126.54999999999927</v>
          </cell>
          <cell r="AI75">
            <v>2.4999999999999911E-2</v>
          </cell>
          <cell r="AJ75">
            <v>13.6</v>
          </cell>
          <cell r="AK75">
            <v>650</v>
          </cell>
          <cell r="AM75">
            <v>688</v>
          </cell>
          <cell r="AN75">
            <v>79052.279999999984</v>
          </cell>
          <cell r="AO75" t="str">
            <v>NA</v>
          </cell>
        </row>
        <row r="76">
          <cell r="B76">
            <v>1002533</v>
          </cell>
          <cell r="C76" t="str">
            <v>缪 礼银</v>
          </cell>
          <cell r="D76" t="str">
            <v>Miao Liyin</v>
          </cell>
          <cell r="E76" t="str">
            <v>Direct Active</v>
          </cell>
          <cell r="F76" t="str">
            <v>OP</v>
          </cell>
          <cell r="G76" t="str">
            <v>FCLCh-PD</v>
          </cell>
          <cell r="H76" t="str">
            <v>FCLCh-VB3</v>
          </cell>
          <cell r="I76" t="str">
            <v>310911</v>
          </cell>
          <cell r="J76">
            <v>39496</v>
          </cell>
          <cell r="K76" t="str">
            <v>Worker</v>
          </cell>
          <cell r="L76" t="str">
            <v>Production Worker</v>
          </cell>
          <cell r="M76" t="str">
            <v>BAND A</v>
          </cell>
          <cell r="N76">
            <v>6</v>
          </cell>
          <cell r="O76" t="str">
            <v>NA</v>
          </cell>
          <cell r="P76">
            <v>4824</v>
          </cell>
          <cell r="Q76">
            <v>0.02</v>
          </cell>
          <cell r="R76">
            <v>96</v>
          </cell>
          <cell r="S76">
            <v>5.0000000000000001E-3</v>
          </cell>
          <cell r="T76">
            <v>24</v>
          </cell>
          <cell r="U76">
            <v>2.4875621890547265E-2</v>
          </cell>
          <cell r="V76">
            <v>120</v>
          </cell>
          <cell r="W76">
            <v>4944</v>
          </cell>
          <cell r="X76">
            <v>4944.5999999999995</v>
          </cell>
          <cell r="Y76">
            <v>120.59999999999945</v>
          </cell>
          <cell r="Z76">
            <v>2.5000000000000001E-2</v>
          </cell>
          <cell r="AA76" t="str">
            <v>0.00%-8.40%</v>
          </cell>
          <cell r="AF76">
            <v>0</v>
          </cell>
          <cell r="AG76">
            <v>4944.5999999999995</v>
          </cell>
          <cell r="AH76">
            <v>120.59999999999945</v>
          </cell>
          <cell r="AI76">
            <v>2.4999999999999911E-2</v>
          </cell>
          <cell r="AJ76">
            <v>13.6</v>
          </cell>
          <cell r="AK76">
            <v>450</v>
          </cell>
          <cell r="AM76">
            <v>688</v>
          </cell>
          <cell r="AN76">
            <v>73334.559999999998</v>
          </cell>
          <cell r="AO76" t="str">
            <v>NA</v>
          </cell>
        </row>
        <row r="77">
          <cell r="B77">
            <v>1002543</v>
          </cell>
          <cell r="C77" t="str">
            <v>黄 大庆</v>
          </cell>
          <cell r="D77" t="str">
            <v>Huang Daqing</v>
          </cell>
          <cell r="E77" t="str">
            <v>Direct Active</v>
          </cell>
          <cell r="F77" t="str">
            <v>OP</v>
          </cell>
          <cell r="G77" t="str">
            <v>FCLCh-PD</v>
          </cell>
          <cell r="H77" t="str">
            <v>FCLCh-VB3</v>
          </cell>
          <cell r="I77" t="str">
            <v>310911</v>
          </cell>
          <cell r="J77">
            <v>39496</v>
          </cell>
          <cell r="K77" t="str">
            <v>Worker</v>
          </cell>
          <cell r="L77" t="str">
            <v>Production Worker</v>
          </cell>
          <cell r="M77" t="str">
            <v>BAND A</v>
          </cell>
          <cell r="N77">
            <v>6</v>
          </cell>
          <cell r="O77" t="str">
            <v>NA</v>
          </cell>
          <cell r="P77">
            <v>4768</v>
          </cell>
          <cell r="Q77">
            <v>0.02</v>
          </cell>
          <cell r="R77">
            <v>95</v>
          </cell>
          <cell r="S77">
            <v>5.0000000000000001E-3</v>
          </cell>
          <cell r="T77">
            <v>24</v>
          </cell>
          <cell r="U77">
            <v>2.4958053691275166E-2</v>
          </cell>
          <cell r="V77">
            <v>119</v>
          </cell>
          <cell r="W77">
            <v>4887</v>
          </cell>
          <cell r="X77">
            <v>4815.68</v>
          </cell>
          <cell r="Y77">
            <v>47.680000000000291</v>
          </cell>
          <cell r="Z77">
            <v>0.01</v>
          </cell>
          <cell r="AA77" t="str">
            <v>0.00%-8.40%</v>
          </cell>
          <cell r="AF77">
            <v>0</v>
          </cell>
          <cell r="AG77">
            <v>4815.68</v>
          </cell>
          <cell r="AH77">
            <v>47.680000000000291</v>
          </cell>
          <cell r="AI77">
            <v>1.0000000000000009E-2</v>
          </cell>
          <cell r="AJ77">
            <v>13.6</v>
          </cell>
          <cell r="AK77">
            <v>450</v>
          </cell>
          <cell r="AM77">
            <v>688</v>
          </cell>
          <cell r="AN77">
            <v>71581.247999999992</v>
          </cell>
          <cell r="AO77" t="str">
            <v>NA</v>
          </cell>
          <cell r="AQ77" t="str">
            <v>病假80，4.03%，且多次违规操作，产品堆放</v>
          </cell>
        </row>
        <row r="78">
          <cell r="B78">
            <v>1002548</v>
          </cell>
          <cell r="C78" t="str">
            <v>盛 怀亮</v>
          </cell>
          <cell r="D78" t="str">
            <v>Sheng Huailiang</v>
          </cell>
          <cell r="E78" t="str">
            <v>Direct Active</v>
          </cell>
          <cell r="F78" t="str">
            <v>OP</v>
          </cell>
          <cell r="G78" t="str">
            <v>FCLCh-PD</v>
          </cell>
          <cell r="H78" t="str">
            <v>FCLCh-VB3</v>
          </cell>
          <cell r="I78" t="str">
            <v>310911</v>
          </cell>
          <cell r="J78">
            <v>39496</v>
          </cell>
          <cell r="K78" t="str">
            <v>Worker</v>
          </cell>
          <cell r="L78" t="str">
            <v>Production Worker</v>
          </cell>
          <cell r="M78" t="str">
            <v>BAND A</v>
          </cell>
          <cell r="N78">
            <v>6</v>
          </cell>
          <cell r="O78" t="str">
            <v>NA</v>
          </cell>
          <cell r="P78">
            <v>4490</v>
          </cell>
          <cell r="Q78">
            <v>0.02</v>
          </cell>
          <cell r="R78">
            <v>90</v>
          </cell>
          <cell r="S78">
            <v>5.0000000000000001E-3</v>
          </cell>
          <cell r="T78">
            <v>22</v>
          </cell>
          <cell r="U78">
            <v>2.4944320712694878E-2</v>
          </cell>
          <cell r="V78">
            <v>112</v>
          </cell>
          <cell r="W78">
            <v>4602</v>
          </cell>
          <cell r="X78">
            <v>4534.8999999999996</v>
          </cell>
          <cell r="Y78">
            <v>44.899999999999636</v>
          </cell>
          <cell r="Z78">
            <v>0.01</v>
          </cell>
          <cell r="AA78" t="str">
            <v>0.00%-8.40%</v>
          </cell>
          <cell r="AF78">
            <v>0</v>
          </cell>
          <cell r="AG78">
            <v>4534.8999999999996</v>
          </cell>
          <cell r="AH78">
            <v>44.899999999999636</v>
          </cell>
          <cell r="AI78">
            <v>1.0000000000000009E-2</v>
          </cell>
          <cell r="AJ78">
            <v>13.6</v>
          </cell>
          <cell r="AK78">
            <v>450</v>
          </cell>
          <cell r="AM78">
            <v>688</v>
          </cell>
          <cell r="AN78">
            <v>67762.639999999985</v>
          </cell>
          <cell r="AO78" t="str">
            <v>NA</v>
          </cell>
          <cell r="AQ78" t="str">
            <v>能动性差，多次出现过程违规操作问题</v>
          </cell>
        </row>
        <row r="79">
          <cell r="B79">
            <v>1002558</v>
          </cell>
          <cell r="C79" t="str">
            <v>朱 海波</v>
          </cell>
          <cell r="D79" t="str">
            <v>Zhu Haibo</v>
          </cell>
          <cell r="E79" t="str">
            <v>Direct Active</v>
          </cell>
          <cell r="F79" t="str">
            <v>OP</v>
          </cell>
          <cell r="G79" t="str">
            <v>FCLCh-PD</v>
          </cell>
          <cell r="H79" t="str">
            <v>FCLCh-VB3</v>
          </cell>
          <cell r="I79" t="str">
            <v>310911</v>
          </cell>
          <cell r="J79">
            <v>39496</v>
          </cell>
          <cell r="K79" t="str">
            <v>Worker</v>
          </cell>
          <cell r="L79" t="str">
            <v>Production Worker</v>
          </cell>
          <cell r="M79" t="str">
            <v>BAND A</v>
          </cell>
          <cell r="N79">
            <v>6</v>
          </cell>
          <cell r="O79" t="str">
            <v>NA</v>
          </cell>
          <cell r="P79">
            <v>4958</v>
          </cell>
          <cell r="Q79">
            <v>0.02</v>
          </cell>
          <cell r="R79">
            <v>99</v>
          </cell>
          <cell r="S79">
            <v>5.0000000000000001E-3</v>
          </cell>
          <cell r="T79">
            <v>25</v>
          </cell>
          <cell r="U79">
            <v>2.501008471157725E-2</v>
          </cell>
          <cell r="V79">
            <v>124</v>
          </cell>
          <cell r="W79">
            <v>5082</v>
          </cell>
          <cell r="X79">
            <v>5081.95</v>
          </cell>
          <cell r="Y79">
            <v>123.94999999999982</v>
          </cell>
          <cell r="Z79">
            <v>2.5000000000000001E-2</v>
          </cell>
          <cell r="AA79" t="str">
            <v>0.00%-8.40%</v>
          </cell>
          <cell r="AF79">
            <v>0</v>
          </cell>
          <cell r="AG79">
            <v>5081.95</v>
          </cell>
          <cell r="AH79">
            <v>123.94999999999982</v>
          </cell>
          <cell r="AI79">
            <v>2.4999999999999911E-2</v>
          </cell>
          <cell r="AJ79">
            <v>13.6</v>
          </cell>
          <cell r="AK79">
            <v>450</v>
          </cell>
          <cell r="AM79">
            <v>688</v>
          </cell>
          <cell r="AN79">
            <v>75202.51999999999</v>
          </cell>
          <cell r="AO79" t="str">
            <v>NA</v>
          </cell>
        </row>
        <row r="80">
          <cell r="B80">
            <v>1002570</v>
          </cell>
          <cell r="C80" t="str">
            <v>韦 燕</v>
          </cell>
          <cell r="D80" t="str">
            <v>Wei Yan</v>
          </cell>
          <cell r="E80" t="str">
            <v>Direct Active</v>
          </cell>
          <cell r="F80" t="str">
            <v>OP</v>
          </cell>
          <cell r="G80" t="str">
            <v>FCLCh-PD</v>
          </cell>
          <cell r="H80" t="str">
            <v>FCLCh-VB3</v>
          </cell>
          <cell r="I80" t="str">
            <v>310911</v>
          </cell>
          <cell r="J80">
            <v>39496</v>
          </cell>
          <cell r="K80" t="str">
            <v>Worker</v>
          </cell>
          <cell r="L80" t="str">
            <v>Production Worker</v>
          </cell>
          <cell r="M80" t="str">
            <v>BAND A</v>
          </cell>
          <cell r="N80">
            <v>6</v>
          </cell>
          <cell r="O80" t="str">
            <v>NA</v>
          </cell>
          <cell r="P80">
            <v>4515</v>
          </cell>
          <cell r="Q80">
            <v>0.02</v>
          </cell>
          <cell r="R80">
            <v>90</v>
          </cell>
          <cell r="S80">
            <v>5.0000000000000001E-3</v>
          </cell>
          <cell r="T80">
            <v>23</v>
          </cell>
          <cell r="U80">
            <v>2.5027685492801773E-2</v>
          </cell>
          <cell r="V80">
            <v>113</v>
          </cell>
          <cell r="W80">
            <v>4628</v>
          </cell>
          <cell r="X80">
            <v>4627.875</v>
          </cell>
          <cell r="Y80">
            <v>112.875</v>
          </cell>
          <cell r="Z80">
            <v>2.5000000000000001E-2</v>
          </cell>
          <cell r="AA80" t="str">
            <v>0.00%-8.40%</v>
          </cell>
          <cell r="AF80">
            <v>0</v>
          </cell>
          <cell r="AG80">
            <v>4627.875</v>
          </cell>
          <cell r="AH80">
            <v>112.875</v>
          </cell>
          <cell r="AI80">
            <v>2.4999999999999911E-2</v>
          </cell>
          <cell r="AJ80">
            <v>13.6</v>
          </cell>
          <cell r="AK80">
            <v>450</v>
          </cell>
          <cell r="AM80">
            <v>688</v>
          </cell>
          <cell r="AN80">
            <v>69027.100000000006</v>
          </cell>
          <cell r="AO80" t="str">
            <v>NA</v>
          </cell>
        </row>
        <row r="81">
          <cell r="B81">
            <v>1002585</v>
          </cell>
          <cell r="C81" t="str">
            <v>盛 恩建</v>
          </cell>
          <cell r="D81" t="str">
            <v>Sheng Enjian</v>
          </cell>
          <cell r="E81" t="str">
            <v>Direct Active</v>
          </cell>
          <cell r="F81" t="str">
            <v>OP</v>
          </cell>
          <cell r="G81" t="str">
            <v>FCLCh-PD</v>
          </cell>
          <cell r="H81" t="str">
            <v>FCLCh-VB3</v>
          </cell>
          <cell r="I81" t="str">
            <v>310911</v>
          </cell>
          <cell r="J81">
            <v>39863</v>
          </cell>
          <cell r="K81" t="str">
            <v>Worker</v>
          </cell>
          <cell r="L81" t="str">
            <v>Middle Skilled Worker</v>
          </cell>
          <cell r="M81" t="str">
            <v>BAND A</v>
          </cell>
          <cell r="N81">
            <v>6</v>
          </cell>
          <cell r="O81" t="str">
            <v>NA</v>
          </cell>
          <cell r="P81">
            <v>4487</v>
          </cell>
          <cell r="Q81">
            <v>0.02</v>
          </cell>
          <cell r="R81">
            <v>90</v>
          </cell>
          <cell r="S81">
            <v>5.0000000000000001E-3</v>
          </cell>
          <cell r="T81">
            <v>22</v>
          </cell>
          <cell r="U81">
            <v>2.4960998439937598E-2</v>
          </cell>
          <cell r="V81">
            <v>112</v>
          </cell>
          <cell r="W81">
            <v>4599</v>
          </cell>
          <cell r="X81">
            <v>4599.1749999999993</v>
          </cell>
          <cell r="Y81">
            <v>112.17499999999927</v>
          </cell>
          <cell r="Z81">
            <v>2.5000000000000001E-2</v>
          </cell>
          <cell r="AA81" t="str">
            <v>0.00%-8.40%</v>
          </cell>
          <cell r="AF81">
            <v>0</v>
          </cell>
          <cell r="AG81">
            <v>4599.1749999999993</v>
          </cell>
          <cell r="AH81">
            <v>112.17499999999927</v>
          </cell>
          <cell r="AI81">
            <v>2.4999999999999911E-2</v>
          </cell>
          <cell r="AJ81">
            <v>13.6</v>
          </cell>
          <cell r="AK81">
            <v>650</v>
          </cell>
          <cell r="AM81">
            <v>688</v>
          </cell>
          <cell r="AN81">
            <v>71036.78</v>
          </cell>
          <cell r="AO81" t="str">
            <v>NA</v>
          </cell>
        </row>
        <row r="82">
          <cell r="B82">
            <v>1002592</v>
          </cell>
          <cell r="C82" t="str">
            <v>蒋 文俊</v>
          </cell>
          <cell r="D82" t="str">
            <v>Jiang Wenjun</v>
          </cell>
          <cell r="E82" t="str">
            <v>Direct Active</v>
          </cell>
          <cell r="F82" t="str">
            <v>OP</v>
          </cell>
          <cell r="G82" t="str">
            <v>FCLCh-PD</v>
          </cell>
          <cell r="H82" t="str">
            <v>FCLCh-VB3</v>
          </cell>
          <cell r="I82" t="str">
            <v>310911</v>
          </cell>
          <cell r="J82">
            <v>39512</v>
          </cell>
          <cell r="K82" t="str">
            <v>Worker</v>
          </cell>
          <cell r="L82" t="str">
            <v>Production Worker</v>
          </cell>
          <cell r="M82" t="str">
            <v>BAND A</v>
          </cell>
          <cell r="N82">
            <v>6</v>
          </cell>
          <cell r="O82" t="str">
            <v>NA</v>
          </cell>
          <cell r="P82">
            <v>4627</v>
          </cell>
          <cell r="Q82">
            <v>0.02</v>
          </cell>
          <cell r="R82">
            <v>93</v>
          </cell>
          <cell r="S82">
            <v>5.0000000000000001E-3</v>
          </cell>
          <cell r="T82">
            <v>23</v>
          </cell>
          <cell r="U82">
            <v>2.5070239896261077E-2</v>
          </cell>
          <cell r="V82">
            <v>116</v>
          </cell>
          <cell r="W82">
            <v>4743</v>
          </cell>
          <cell r="X82">
            <v>4742.6749999999993</v>
          </cell>
          <cell r="Y82">
            <v>115.67499999999927</v>
          </cell>
          <cell r="Z82">
            <v>2.5000000000000001E-2</v>
          </cell>
          <cell r="AA82" t="str">
            <v>0.00%-8.40%</v>
          </cell>
          <cell r="AF82">
            <v>0</v>
          </cell>
          <cell r="AG82">
            <v>4742.6749999999993</v>
          </cell>
          <cell r="AH82">
            <v>115.67499999999927</v>
          </cell>
          <cell r="AI82">
            <v>2.4999999999999911E-2</v>
          </cell>
          <cell r="AJ82">
            <v>13.6</v>
          </cell>
          <cell r="AK82">
            <v>450</v>
          </cell>
          <cell r="AM82">
            <v>688</v>
          </cell>
          <cell r="AN82">
            <v>70588.37999999999</v>
          </cell>
          <cell r="AO82" t="str">
            <v>NA</v>
          </cell>
        </row>
        <row r="83">
          <cell r="B83">
            <v>1002617</v>
          </cell>
          <cell r="C83" t="str">
            <v>金 辉</v>
          </cell>
          <cell r="D83" t="str">
            <v>Jin Hui</v>
          </cell>
          <cell r="E83" t="str">
            <v>Direct Active</v>
          </cell>
          <cell r="F83" t="str">
            <v>OP</v>
          </cell>
          <cell r="G83" t="str">
            <v>FCLCh-PD</v>
          </cell>
          <cell r="H83" t="str">
            <v>FCLCh-VB3</v>
          </cell>
          <cell r="I83" t="str">
            <v>310911</v>
          </cell>
          <cell r="J83">
            <v>39512</v>
          </cell>
          <cell r="K83" t="str">
            <v>Worker</v>
          </cell>
          <cell r="L83" t="str">
            <v>Heavy Load Worker</v>
          </cell>
          <cell r="M83" t="str">
            <v>BAND A</v>
          </cell>
          <cell r="N83">
            <v>6</v>
          </cell>
          <cell r="O83" t="str">
            <v>NA</v>
          </cell>
          <cell r="P83">
            <v>4868</v>
          </cell>
          <cell r="Q83">
            <v>0.02</v>
          </cell>
          <cell r="R83">
            <v>97</v>
          </cell>
          <cell r="S83">
            <v>5.0000000000000001E-3</v>
          </cell>
          <cell r="T83">
            <v>24</v>
          </cell>
          <cell r="U83">
            <v>2.4856203779786361E-2</v>
          </cell>
          <cell r="V83">
            <v>121</v>
          </cell>
          <cell r="W83">
            <v>4989</v>
          </cell>
          <cell r="X83">
            <v>5014.04</v>
          </cell>
          <cell r="Y83">
            <v>146.03999999999996</v>
          </cell>
          <cell r="Z83">
            <v>0.03</v>
          </cell>
          <cell r="AA83" t="str">
            <v>0.00%-8.40%</v>
          </cell>
          <cell r="AF83">
            <v>0</v>
          </cell>
          <cell r="AG83">
            <v>5014.04</v>
          </cell>
          <cell r="AH83">
            <v>146.03999999999996</v>
          </cell>
          <cell r="AI83">
            <v>3.0000000000000027E-2</v>
          </cell>
          <cell r="AJ83">
            <v>13.6</v>
          </cell>
          <cell r="AK83">
            <v>650</v>
          </cell>
          <cell r="AM83">
            <v>688</v>
          </cell>
          <cell r="AN83">
            <v>76678.944000000003</v>
          </cell>
          <cell r="AO83" t="str">
            <v>NA</v>
          </cell>
        </row>
        <row r="84">
          <cell r="B84">
            <v>1002760</v>
          </cell>
          <cell r="C84" t="str">
            <v>周 正强</v>
          </cell>
          <cell r="D84" t="str">
            <v>Zhou Zhengqiang</v>
          </cell>
          <cell r="E84" t="str">
            <v>Direct Active</v>
          </cell>
          <cell r="F84" t="str">
            <v>OP</v>
          </cell>
          <cell r="G84" t="str">
            <v>FCLCh-PD</v>
          </cell>
          <cell r="H84" t="str">
            <v>FCLCh-VB3</v>
          </cell>
          <cell r="I84" t="str">
            <v>310911</v>
          </cell>
          <cell r="J84">
            <v>39576</v>
          </cell>
          <cell r="K84" t="str">
            <v>Worker</v>
          </cell>
          <cell r="L84" t="str">
            <v>Middle Skilled Worker</v>
          </cell>
          <cell r="M84" t="str">
            <v>BAND A</v>
          </cell>
          <cell r="N84">
            <v>6</v>
          </cell>
          <cell r="O84" t="str">
            <v>NA</v>
          </cell>
          <cell r="P84">
            <v>4702</v>
          </cell>
          <cell r="Q84">
            <v>0.02</v>
          </cell>
          <cell r="R84">
            <v>94</v>
          </cell>
          <cell r="S84">
            <v>5.0000000000000001E-3</v>
          </cell>
          <cell r="T84">
            <v>24</v>
          </cell>
          <cell r="U84">
            <v>2.5095703955763504E-2</v>
          </cell>
          <cell r="V84">
            <v>118</v>
          </cell>
          <cell r="W84">
            <v>4820</v>
          </cell>
          <cell r="X84">
            <v>4819.5499999999993</v>
          </cell>
          <cell r="Y84">
            <v>117.54999999999927</v>
          </cell>
          <cell r="Z84">
            <v>2.5000000000000001E-2</v>
          </cell>
          <cell r="AA84" t="str">
            <v>0.00%-8.40%</v>
          </cell>
          <cell r="AF84">
            <v>0</v>
          </cell>
          <cell r="AG84">
            <v>4819.5499999999993</v>
          </cell>
          <cell r="AH84">
            <v>117.54999999999927</v>
          </cell>
          <cell r="AI84">
            <v>2.4999999999999911E-2</v>
          </cell>
          <cell r="AJ84">
            <v>13.6</v>
          </cell>
          <cell r="AK84">
            <v>650</v>
          </cell>
          <cell r="AM84">
            <v>688</v>
          </cell>
          <cell r="AN84">
            <v>74033.87999999999</v>
          </cell>
          <cell r="AO84" t="str">
            <v>NA</v>
          </cell>
        </row>
        <row r="85">
          <cell r="B85">
            <v>1002779</v>
          </cell>
          <cell r="C85" t="str">
            <v>张 桂余</v>
          </cell>
          <cell r="D85" t="str">
            <v>Zhang Guiyu</v>
          </cell>
          <cell r="E85" t="str">
            <v>Direct Active</v>
          </cell>
          <cell r="F85" t="str">
            <v>OP</v>
          </cell>
          <cell r="G85" t="str">
            <v>FCLCh-PD</v>
          </cell>
          <cell r="H85" t="str">
            <v>FCLCh-VB3</v>
          </cell>
          <cell r="I85" t="str">
            <v>310911</v>
          </cell>
          <cell r="J85">
            <v>39576</v>
          </cell>
          <cell r="K85" t="str">
            <v>Worker</v>
          </cell>
          <cell r="L85" t="str">
            <v>Heavy Load Worker</v>
          </cell>
          <cell r="M85" t="str">
            <v>BAND A</v>
          </cell>
          <cell r="N85">
            <v>6</v>
          </cell>
          <cell r="O85" t="str">
            <v>NA</v>
          </cell>
          <cell r="P85">
            <v>4483</v>
          </cell>
          <cell r="Q85">
            <v>0.02</v>
          </cell>
          <cell r="R85">
            <v>90</v>
          </cell>
          <cell r="S85">
            <v>5.0000000000000001E-3</v>
          </cell>
          <cell r="T85">
            <v>22</v>
          </cell>
          <cell r="U85">
            <v>2.4983270131608299E-2</v>
          </cell>
          <cell r="V85">
            <v>112</v>
          </cell>
          <cell r="W85">
            <v>4595</v>
          </cell>
          <cell r="X85">
            <v>4617.49</v>
          </cell>
          <cell r="Y85">
            <v>134.48999999999978</v>
          </cell>
          <cell r="Z85">
            <v>0.03</v>
          </cell>
          <cell r="AA85" t="str">
            <v>0.00%-8.40%</v>
          </cell>
          <cell r="AF85">
            <v>0</v>
          </cell>
          <cell r="AG85">
            <v>4617.49</v>
          </cell>
          <cell r="AH85">
            <v>134.48999999999978</v>
          </cell>
          <cell r="AI85">
            <v>3.0000000000000027E-2</v>
          </cell>
          <cell r="AJ85">
            <v>13.6</v>
          </cell>
          <cell r="AK85">
            <v>650</v>
          </cell>
          <cell r="AM85">
            <v>688</v>
          </cell>
          <cell r="AN85">
            <v>71285.864000000001</v>
          </cell>
          <cell r="AO85" t="str">
            <v>NA</v>
          </cell>
        </row>
        <row r="86">
          <cell r="B86">
            <v>1002833</v>
          </cell>
          <cell r="C86" t="str">
            <v>张 菊</v>
          </cell>
          <cell r="D86" t="str">
            <v>Zhang Ju</v>
          </cell>
          <cell r="E86" t="str">
            <v>Direct Active</v>
          </cell>
          <cell r="F86" t="str">
            <v>OP</v>
          </cell>
          <cell r="G86" t="str">
            <v>FCLCh-PD</v>
          </cell>
          <cell r="H86" t="str">
            <v>FCLCh-VB3</v>
          </cell>
          <cell r="I86" t="str">
            <v>310911</v>
          </cell>
          <cell r="J86">
            <v>39576</v>
          </cell>
          <cell r="K86" t="str">
            <v>Worker</v>
          </cell>
          <cell r="L86" t="str">
            <v>Production Worker</v>
          </cell>
          <cell r="M86" t="str">
            <v>BAND A</v>
          </cell>
          <cell r="N86">
            <v>6</v>
          </cell>
          <cell r="O86" t="str">
            <v>NA</v>
          </cell>
          <cell r="P86">
            <v>4658</v>
          </cell>
          <cell r="Q86">
            <v>0.02</v>
          </cell>
          <cell r="R86">
            <v>93</v>
          </cell>
          <cell r="S86">
            <v>5.0000000000000001E-3</v>
          </cell>
          <cell r="T86">
            <v>23</v>
          </cell>
          <cell r="U86">
            <v>2.4903392013739801E-2</v>
          </cell>
          <cell r="V86">
            <v>116</v>
          </cell>
          <cell r="W86">
            <v>4774</v>
          </cell>
          <cell r="X86">
            <v>4774.45</v>
          </cell>
          <cell r="Y86">
            <v>116.44999999999982</v>
          </cell>
          <cell r="Z86">
            <v>2.5000000000000001E-2</v>
          </cell>
          <cell r="AA86" t="str">
            <v>0.00%-8.40%</v>
          </cell>
          <cell r="AF86">
            <v>0</v>
          </cell>
          <cell r="AG86">
            <v>4774.45</v>
          </cell>
          <cell r="AH86">
            <v>116.44999999999982</v>
          </cell>
          <cell r="AI86">
            <v>2.4999999999999911E-2</v>
          </cell>
          <cell r="AJ86">
            <v>13.6</v>
          </cell>
          <cell r="AK86">
            <v>450</v>
          </cell>
          <cell r="AM86">
            <v>688</v>
          </cell>
          <cell r="AN86">
            <v>71020.51999999999</v>
          </cell>
          <cell r="AO86" t="str">
            <v>NA</v>
          </cell>
        </row>
        <row r="87">
          <cell r="B87">
            <v>1002835</v>
          </cell>
          <cell r="C87" t="str">
            <v>张 乔菊</v>
          </cell>
          <cell r="D87" t="str">
            <v>Zhang Qiaoju</v>
          </cell>
          <cell r="E87" t="str">
            <v>Direct Active</v>
          </cell>
          <cell r="F87" t="str">
            <v>OP</v>
          </cell>
          <cell r="G87" t="str">
            <v>FCLCh-PD</v>
          </cell>
          <cell r="H87" t="str">
            <v>FCLCh-VB3</v>
          </cell>
          <cell r="I87" t="str">
            <v>310911</v>
          </cell>
          <cell r="J87">
            <v>39576</v>
          </cell>
          <cell r="K87" t="str">
            <v>Worker</v>
          </cell>
          <cell r="L87" t="str">
            <v>Production Worker</v>
          </cell>
          <cell r="M87" t="str">
            <v>BAND A</v>
          </cell>
          <cell r="N87">
            <v>6</v>
          </cell>
          <cell r="O87" t="str">
            <v>NA</v>
          </cell>
          <cell r="P87">
            <v>4652</v>
          </cell>
          <cell r="Q87">
            <v>0.02</v>
          </cell>
          <cell r="R87">
            <v>93</v>
          </cell>
          <cell r="S87">
            <v>5.0000000000000001E-3</v>
          </cell>
          <cell r="T87">
            <v>23</v>
          </cell>
          <cell r="U87">
            <v>2.4935511607910577E-2</v>
          </cell>
          <cell r="V87">
            <v>116</v>
          </cell>
          <cell r="W87">
            <v>4768</v>
          </cell>
          <cell r="X87">
            <v>4768.2999999999993</v>
          </cell>
          <cell r="Y87">
            <v>116.29999999999927</v>
          </cell>
          <cell r="Z87">
            <v>2.5000000000000001E-2</v>
          </cell>
          <cell r="AA87" t="str">
            <v>0.00%-8.40%</v>
          </cell>
          <cell r="AF87">
            <v>0</v>
          </cell>
          <cell r="AG87">
            <v>4768.2999999999993</v>
          </cell>
          <cell r="AH87">
            <v>116.29999999999927</v>
          </cell>
          <cell r="AI87">
            <v>2.4999999999999911E-2</v>
          </cell>
          <cell r="AJ87">
            <v>13.6</v>
          </cell>
          <cell r="AK87">
            <v>450</v>
          </cell>
          <cell r="AM87">
            <v>688</v>
          </cell>
          <cell r="AN87">
            <v>70936.87999999999</v>
          </cell>
          <cell r="AO87" t="str">
            <v>NA</v>
          </cell>
        </row>
        <row r="88">
          <cell r="B88">
            <v>1002837</v>
          </cell>
          <cell r="C88" t="str">
            <v>方 勤</v>
          </cell>
          <cell r="D88" t="str">
            <v>Fang Qin</v>
          </cell>
          <cell r="E88" t="str">
            <v>Direct Active</v>
          </cell>
          <cell r="F88" t="str">
            <v>OP</v>
          </cell>
          <cell r="G88" t="str">
            <v>FCLCh-PD</v>
          </cell>
          <cell r="H88" t="str">
            <v>FCLCh-VB3</v>
          </cell>
          <cell r="I88" t="str">
            <v>310911</v>
          </cell>
          <cell r="J88">
            <v>39576</v>
          </cell>
          <cell r="K88" t="str">
            <v>Worker</v>
          </cell>
          <cell r="L88" t="str">
            <v>Production Worker</v>
          </cell>
          <cell r="M88" t="str">
            <v>BAND A</v>
          </cell>
          <cell r="N88">
            <v>6</v>
          </cell>
          <cell r="O88" t="str">
            <v>NA</v>
          </cell>
          <cell r="P88">
            <v>4700</v>
          </cell>
          <cell r="Q88">
            <v>0.02</v>
          </cell>
          <cell r="R88">
            <v>94</v>
          </cell>
          <cell r="S88">
            <v>5.0000000000000001E-3</v>
          </cell>
          <cell r="T88">
            <v>24</v>
          </cell>
          <cell r="U88">
            <v>2.5106382978723404E-2</v>
          </cell>
          <cell r="V88">
            <v>118</v>
          </cell>
          <cell r="W88">
            <v>4818</v>
          </cell>
          <cell r="X88">
            <v>4817.5</v>
          </cell>
          <cell r="Y88">
            <v>117.5</v>
          </cell>
          <cell r="Z88">
            <v>2.5000000000000001E-2</v>
          </cell>
          <cell r="AA88" t="str">
            <v>0.00%-8.40%</v>
          </cell>
          <cell r="AF88">
            <v>0</v>
          </cell>
          <cell r="AG88">
            <v>4817.5</v>
          </cell>
          <cell r="AH88">
            <v>117.5</v>
          </cell>
          <cell r="AI88">
            <v>2.4999999999999911E-2</v>
          </cell>
          <cell r="AJ88">
            <v>13.6</v>
          </cell>
          <cell r="AK88">
            <v>450</v>
          </cell>
          <cell r="AM88">
            <v>688</v>
          </cell>
          <cell r="AN88">
            <v>71606</v>
          </cell>
          <cell r="AO88" t="str">
            <v>NA</v>
          </cell>
        </row>
        <row r="89">
          <cell r="B89">
            <v>1002854</v>
          </cell>
          <cell r="C89" t="str">
            <v>张 久忠</v>
          </cell>
          <cell r="D89" t="str">
            <v>Zhang Jiuzhong</v>
          </cell>
          <cell r="E89" t="str">
            <v>Direct Active</v>
          </cell>
          <cell r="F89" t="str">
            <v>OP</v>
          </cell>
          <cell r="G89" t="str">
            <v>FCLCh-PD</v>
          </cell>
          <cell r="H89" t="str">
            <v>FCLCh-VB3</v>
          </cell>
          <cell r="I89" t="str">
            <v>310911</v>
          </cell>
          <cell r="J89">
            <v>39577</v>
          </cell>
          <cell r="K89" t="str">
            <v>Worker</v>
          </cell>
          <cell r="L89" t="str">
            <v>Heavy Load Worker</v>
          </cell>
          <cell r="M89" t="str">
            <v>BAND A</v>
          </cell>
          <cell r="N89">
            <v>6</v>
          </cell>
          <cell r="O89" t="str">
            <v>NA</v>
          </cell>
          <cell r="P89">
            <v>4994</v>
          </cell>
          <cell r="Q89">
            <v>0.02</v>
          </cell>
          <cell r="R89">
            <v>100</v>
          </cell>
          <cell r="S89">
            <v>5.0000000000000001E-3</v>
          </cell>
          <cell r="T89">
            <v>25</v>
          </cell>
          <cell r="U89">
            <v>2.5030036043251901E-2</v>
          </cell>
          <cell r="V89">
            <v>125</v>
          </cell>
          <cell r="W89">
            <v>5119</v>
          </cell>
          <cell r="X89">
            <v>5093.88</v>
          </cell>
          <cell r="Y89">
            <v>99.880000000000109</v>
          </cell>
          <cell r="Z89">
            <v>0.02</v>
          </cell>
          <cell r="AA89" t="str">
            <v>0.00%-8.40%</v>
          </cell>
          <cell r="AF89">
            <v>0</v>
          </cell>
          <cell r="AG89">
            <v>5093.88</v>
          </cell>
          <cell r="AH89">
            <v>99.880000000000109</v>
          </cell>
          <cell r="AI89">
            <v>2.0000000000000018E-2</v>
          </cell>
          <cell r="AJ89">
            <v>13.6</v>
          </cell>
          <cell r="AK89">
            <v>650</v>
          </cell>
          <cell r="AM89">
            <v>688</v>
          </cell>
          <cell r="AN89">
            <v>77764.767999999996</v>
          </cell>
          <cell r="AO89" t="str">
            <v>NA</v>
          </cell>
        </row>
        <row r="90">
          <cell r="B90">
            <v>1002857</v>
          </cell>
          <cell r="C90" t="str">
            <v>许 宏四</v>
          </cell>
          <cell r="D90" t="str">
            <v>Xu Hongsi</v>
          </cell>
          <cell r="E90" t="str">
            <v>Direct Active</v>
          </cell>
          <cell r="F90" t="str">
            <v>OP</v>
          </cell>
          <cell r="G90" t="str">
            <v>FCLCh-PD</v>
          </cell>
          <cell r="H90" t="str">
            <v>FCLCh-VB3</v>
          </cell>
          <cell r="I90" t="str">
            <v>310913</v>
          </cell>
          <cell r="J90">
            <v>39857</v>
          </cell>
          <cell r="K90" t="str">
            <v>Worker</v>
          </cell>
          <cell r="L90" t="str">
            <v>Middle Skilled Worker</v>
          </cell>
          <cell r="M90" t="str">
            <v>BAND A</v>
          </cell>
          <cell r="N90">
            <v>6</v>
          </cell>
          <cell r="O90" t="str">
            <v>NA</v>
          </cell>
          <cell r="P90">
            <v>4920</v>
          </cell>
          <cell r="Q90">
            <v>0.02</v>
          </cell>
          <cell r="R90">
            <v>98</v>
          </cell>
          <cell r="S90">
            <v>5.0000000000000001E-3</v>
          </cell>
          <cell r="T90">
            <v>25</v>
          </cell>
          <cell r="U90">
            <v>2.5000000000000001E-2</v>
          </cell>
          <cell r="V90">
            <v>123</v>
          </cell>
          <cell r="W90">
            <v>5043</v>
          </cell>
          <cell r="X90">
            <v>5116.8</v>
          </cell>
          <cell r="Y90">
            <v>196.80000000000018</v>
          </cell>
          <cell r="Z90">
            <v>0.04</v>
          </cell>
          <cell r="AA90" t="str">
            <v>0.00%-8.40%</v>
          </cell>
          <cell r="AF90">
            <v>0</v>
          </cell>
          <cell r="AG90">
            <v>5116.8</v>
          </cell>
          <cell r="AH90">
            <v>196.80000000000018</v>
          </cell>
          <cell r="AI90">
            <v>4.0000000000000036E-2</v>
          </cell>
          <cell r="AJ90">
            <v>13.6</v>
          </cell>
          <cell r="AK90">
            <v>650</v>
          </cell>
          <cell r="AM90">
            <v>688</v>
          </cell>
          <cell r="AN90">
            <v>78076.479999999996</v>
          </cell>
          <cell r="AO90" t="str">
            <v>NA</v>
          </cell>
          <cell r="AQ90" t="str">
            <v>在L24生产时发泡批量侧板磕碰，避免大的质量风险</v>
          </cell>
        </row>
        <row r="91">
          <cell r="B91">
            <v>1002889</v>
          </cell>
          <cell r="C91" t="str">
            <v>韩 群</v>
          </cell>
          <cell r="D91" t="str">
            <v>Han Qun</v>
          </cell>
          <cell r="E91" t="str">
            <v>Direct Active</v>
          </cell>
          <cell r="F91" t="str">
            <v>OP</v>
          </cell>
          <cell r="G91" t="str">
            <v>FCLCh-PD</v>
          </cell>
          <cell r="H91" t="str">
            <v>FCLCh-VB3</v>
          </cell>
          <cell r="I91" t="str">
            <v>310911</v>
          </cell>
          <cell r="J91">
            <v>39857</v>
          </cell>
          <cell r="K91" t="str">
            <v>Worker</v>
          </cell>
          <cell r="L91" t="str">
            <v>Production Worker</v>
          </cell>
          <cell r="M91" t="str">
            <v>BAND A</v>
          </cell>
          <cell r="N91">
            <v>6</v>
          </cell>
          <cell r="O91" t="str">
            <v>NA</v>
          </cell>
          <cell r="P91">
            <v>4675</v>
          </cell>
          <cell r="Q91">
            <v>0.02</v>
          </cell>
          <cell r="R91">
            <v>94</v>
          </cell>
          <cell r="S91">
            <v>5.0000000000000001E-3</v>
          </cell>
          <cell r="T91">
            <v>23</v>
          </cell>
          <cell r="U91">
            <v>2.502673796791444E-2</v>
          </cell>
          <cell r="V91">
            <v>117</v>
          </cell>
          <cell r="W91">
            <v>4792</v>
          </cell>
          <cell r="X91">
            <v>4791.875</v>
          </cell>
          <cell r="Y91">
            <v>116.875</v>
          </cell>
          <cell r="Z91">
            <v>2.5000000000000001E-2</v>
          </cell>
          <cell r="AA91" t="str">
            <v>0.00%-8.40%</v>
          </cell>
          <cell r="AF91">
            <v>0</v>
          </cell>
          <cell r="AG91">
            <v>4791.875</v>
          </cell>
          <cell r="AH91">
            <v>116.875</v>
          </cell>
          <cell r="AI91">
            <v>2.4999999999999911E-2</v>
          </cell>
          <cell r="AJ91">
            <v>13.6</v>
          </cell>
          <cell r="AK91">
            <v>450</v>
          </cell>
          <cell r="AM91">
            <v>688</v>
          </cell>
          <cell r="AN91">
            <v>71257.5</v>
          </cell>
          <cell r="AO91" t="str">
            <v>NA</v>
          </cell>
        </row>
        <row r="92">
          <cell r="B92">
            <v>1002896</v>
          </cell>
          <cell r="C92" t="str">
            <v>史 大军</v>
          </cell>
          <cell r="D92" t="str">
            <v>Shi Dajun</v>
          </cell>
          <cell r="E92" t="str">
            <v>Direct Active</v>
          </cell>
          <cell r="F92" t="str">
            <v>OP</v>
          </cell>
          <cell r="G92" t="str">
            <v>FCLCh-PD</v>
          </cell>
          <cell r="H92" t="str">
            <v>FCLCh-VB3</v>
          </cell>
          <cell r="I92" t="str">
            <v>310911</v>
          </cell>
          <cell r="J92">
            <v>39594</v>
          </cell>
          <cell r="K92" t="str">
            <v>Worker</v>
          </cell>
          <cell r="L92" t="str">
            <v>Middle Skilled Worker</v>
          </cell>
          <cell r="M92" t="str">
            <v>BAND A</v>
          </cell>
          <cell r="N92">
            <v>6</v>
          </cell>
          <cell r="O92" t="str">
            <v>NA</v>
          </cell>
          <cell r="P92">
            <v>4944</v>
          </cell>
          <cell r="Q92">
            <v>0.02</v>
          </cell>
          <cell r="R92">
            <v>99</v>
          </cell>
          <cell r="S92">
            <v>5.0000000000000001E-3</v>
          </cell>
          <cell r="T92">
            <v>25</v>
          </cell>
          <cell r="U92">
            <v>2.5080906148867314E-2</v>
          </cell>
          <cell r="V92">
            <v>124</v>
          </cell>
          <cell r="W92">
            <v>5068</v>
          </cell>
          <cell r="X92">
            <v>5067.5999999999995</v>
          </cell>
          <cell r="Y92">
            <v>123.59999999999945</v>
          </cell>
          <cell r="Z92">
            <v>2.5000000000000001E-2</v>
          </cell>
          <cell r="AA92" t="str">
            <v>0.00%-8.40%</v>
          </cell>
          <cell r="AF92">
            <v>0</v>
          </cell>
          <cell r="AG92">
            <v>5067.5999999999995</v>
          </cell>
          <cell r="AH92">
            <v>123.59999999999945</v>
          </cell>
          <cell r="AI92">
            <v>2.4999999999999911E-2</v>
          </cell>
          <cell r="AJ92">
            <v>13.6</v>
          </cell>
          <cell r="AK92">
            <v>650</v>
          </cell>
          <cell r="AM92">
            <v>688</v>
          </cell>
          <cell r="AN92">
            <v>77407.359999999986</v>
          </cell>
          <cell r="AO92" t="str">
            <v>NA</v>
          </cell>
        </row>
        <row r="93">
          <cell r="B93">
            <v>1002906</v>
          </cell>
          <cell r="C93" t="str">
            <v>丁 绍祥</v>
          </cell>
          <cell r="D93" t="str">
            <v>Ding Shaoxiang</v>
          </cell>
          <cell r="E93" t="str">
            <v>Direct Active</v>
          </cell>
          <cell r="F93" t="str">
            <v>OP</v>
          </cell>
          <cell r="G93" t="str">
            <v>FCLCh-PD</v>
          </cell>
          <cell r="H93" t="str">
            <v>FCLCh-VB3</v>
          </cell>
          <cell r="I93" t="str">
            <v>310911</v>
          </cell>
          <cell r="J93">
            <v>39594</v>
          </cell>
          <cell r="K93" t="str">
            <v>Team Leader</v>
          </cell>
          <cell r="L93" t="str">
            <v>Team leader speaker</v>
          </cell>
          <cell r="M93" t="str">
            <v>BAND A</v>
          </cell>
          <cell r="N93">
            <v>6</v>
          </cell>
          <cell r="O93" t="str">
            <v>NA</v>
          </cell>
          <cell r="P93">
            <v>9560</v>
          </cell>
          <cell r="Q93">
            <v>0.02</v>
          </cell>
          <cell r="R93">
            <v>191</v>
          </cell>
          <cell r="S93">
            <v>5.0000000000000001E-3</v>
          </cell>
          <cell r="T93">
            <v>48</v>
          </cell>
          <cell r="U93">
            <v>2.5000000000000001E-2</v>
          </cell>
          <cell r="V93">
            <v>239</v>
          </cell>
          <cell r="W93">
            <v>9799</v>
          </cell>
          <cell r="X93">
            <v>10190.200000000001</v>
          </cell>
          <cell r="Y93">
            <v>630.20000000000073</v>
          </cell>
          <cell r="Z93">
            <v>6.59E-2</v>
          </cell>
          <cell r="AA93" t="str">
            <v>0.00%-8.40%</v>
          </cell>
          <cell r="AF93">
            <v>0</v>
          </cell>
          <cell r="AG93">
            <v>10190.200000000001</v>
          </cell>
          <cell r="AH93">
            <v>630.20000000000073</v>
          </cell>
          <cell r="AI93">
            <v>6.5920502092050359E-2</v>
          </cell>
          <cell r="AJ93">
            <v>13.6</v>
          </cell>
          <cell r="AK93">
            <v>500</v>
          </cell>
          <cell r="AM93">
            <v>688</v>
          </cell>
          <cell r="AN93">
            <v>145274.72</v>
          </cell>
          <cell r="AO93" t="str">
            <v>NA</v>
          </cell>
          <cell r="AQ93" t="str">
            <v>带领团队高效完成5条线、11个平台的柔性生产组织工作，并稳定达成各项绩效指标，与其他领班差异较大，适度平衡</v>
          </cell>
        </row>
        <row r="94">
          <cell r="B94">
            <v>1002912</v>
          </cell>
          <cell r="C94" t="str">
            <v>张 余</v>
          </cell>
          <cell r="D94" t="str">
            <v>Zhang Yu</v>
          </cell>
          <cell r="E94" t="str">
            <v>Direct Active</v>
          </cell>
          <cell r="F94" t="str">
            <v>OP</v>
          </cell>
          <cell r="G94" t="str">
            <v>FCLCh-PD</v>
          </cell>
          <cell r="H94" t="str">
            <v>FCLCh-VB3</v>
          </cell>
          <cell r="I94" t="str">
            <v>310911</v>
          </cell>
          <cell r="J94">
            <v>39863</v>
          </cell>
          <cell r="K94" t="str">
            <v>Worker</v>
          </cell>
          <cell r="L94" t="str">
            <v>Heavy Load Worker</v>
          </cell>
          <cell r="M94" t="str">
            <v>BAND A</v>
          </cell>
          <cell r="N94">
            <v>6</v>
          </cell>
          <cell r="O94" t="str">
            <v>NA</v>
          </cell>
          <cell r="P94">
            <v>4652</v>
          </cell>
          <cell r="Q94">
            <v>0.02</v>
          </cell>
          <cell r="R94">
            <v>93</v>
          </cell>
          <cell r="S94">
            <v>5.0000000000000001E-3</v>
          </cell>
          <cell r="T94">
            <v>23</v>
          </cell>
          <cell r="U94">
            <v>2.4935511607910577E-2</v>
          </cell>
          <cell r="V94">
            <v>116</v>
          </cell>
          <cell r="W94">
            <v>4768</v>
          </cell>
          <cell r="X94">
            <v>4768.2999999999993</v>
          </cell>
          <cell r="Y94">
            <v>116.29999999999927</v>
          </cell>
          <cell r="Z94">
            <v>2.5000000000000001E-2</v>
          </cell>
          <cell r="AA94" t="str">
            <v>0.00%-8.40%</v>
          </cell>
          <cell r="AF94">
            <v>0</v>
          </cell>
          <cell r="AG94">
            <v>4768.2999999999993</v>
          </cell>
          <cell r="AH94">
            <v>116.29999999999927</v>
          </cell>
          <cell r="AI94">
            <v>2.4999999999999911E-2</v>
          </cell>
          <cell r="AJ94">
            <v>13.6</v>
          </cell>
          <cell r="AK94">
            <v>650</v>
          </cell>
          <cell r="AM94">
            <v>688</v>
          </cell>
          <cell r="AN94">
            <v>73336.87999999999</v>
          </cell>
          <cell r="AO94" t="str">
            <v>NA</v>
          </cell>
        </row>
        <row r="95">
          <cell r="B95">
            <v>1002915</v>
          </cell>
          <cell r="C95" t="str">
            <v>刘 安邦</v>
          </cell>
          <cell r="D95" t="str">
            <v>Liu Anbang</v>
          </cell>
          <cell r="E95" t="str">
            <v>Direct Active</v>
          </cell>
          <cell r="F95" t="str">
            <v>OP</v>
          </cell>
          <cell r="G95" t="str">
            <v>FCLCh-PD</v>
          </cell>
          <cell r="H95" t="str">
            <v>FCLCh-VB3</v>
          </cell>
          <cell r="I95" t="str">
            <v>310911</v>
          </cell>
          <cell r="J95">
            <v>39594</v>
          </cell>
          <cell r="K95" t="str">
            <v>Worker</v>
          </cell>
          <cell r="L95" t="str">
            <v>Production Worker</v>
          </cell>
          <cell r="M95" t="str">
            <v>BAND A</v>
          </cell>
          <cell r="N95">
            <v>6</v>
          </cell>
          <cell r="O95" t="str">
            <v>NA</v>
          </cell>
          <cell r="P95">
            <v>4864</v>
          </cell>
          <cell r="Q95">
            <v>0.02</v>
          </cell>
          <cell r="R95">
            <v>97</v>
          </cell>
          <cell r="S95">
            <v>5.0000000000000001E-3</v>
          </cell>
          <cell r="T95">
            <v>24</v>
          </cell>
          <cell r="U95">
            <v>2.4876644736842105E-2</v>
          </cell>
          <cell r="V95">
            <v>121</v>
          </cell>
          <cell r="W95">
            <v>4985</v>
          </cell>
          <cell r="X95">
            <v>4936.9599999999991</v>
          </cell>
          <cell r="Y95">
            <v>72.959999999999127</v>
          </cell>
          <cell r="Z95">
            <v>1.4999999999999999E-2</v>
          </cell>
          <cell r="AA95" t="str">
            <v>0.00%-8.40%</v>
          </cell>
          <cell r="AF95">
            <v>0</v>
          </cell>
          <cell r="AG95">
            <v>4936.9599999999991</v>
          </cell>
          <cell r="AH95">
            <v>72.959999999999127</v>
          </cell>
          <cell r="AI95">
            <v>1.4999999999999902E-2</v>
          </cell>
          <cell r="AJ95">
            <v>13.6</v>
          </cell>
          <cell r="AK95">
            <v>450</v>
          </cell>
          <cell r="AM95">
            <v>688</v>
          </cell>
          <cell r="AN95">
            <v>73230.655999999988</v>
          </cell>
          <cell r="AO95" t="str">
            <v>NA</v>
          </cell>
        </row>
        <row r="96">
          <cell r="B96">
            <v>1002928</v>
          </cell>
          <cell r="C96" t="str">
            <v>江 勇春</v>
          </cell>
          <cell r="D96" t="str">
            <v>Jiang Yongchun</v>
          </cell>
          <cell r="E96" t="str">
            <v>Direct Active</v>
          </cell>
          <cell r="F96" t="str">
            <v>OP</v>
          </cell>
          <cell r="G96" t="str">
            <v>FCLCh-PD</v>
          </cell>
          <cell r="H96" t="str">
            <v>FCLCh-VB3</v>
          </cell>
          <cell r="I96" t="str">
            <v>310911</v>
          </cell>
          <cell r="J96">
            <v>39857</v>
          </cell>
          <cell r="K96" t="str">
            <v>Worker</v>
          </cell>
          <cell r="L96" t="str">
            <v>Primary Skilled Worker</v>
          </cell>
          <cell r="M96" t="str">
            <v>BAND A</v>
          </cell>
          <cell r="N96">
            <v>6</v>
          </cell>
          <cell r="O96" t="str">
            <v>NA</v>
          </cell>
          <cell r="P96">
            <v>4533</v>
          </cell>
          <cell r="Q96">
            <v>0.02</v>
          </cell>
          <cell r="R96">
            <v>91</v>
          </cell>
          <cell r="S96">
            <v>5.0000000000000001E-3</v>
          </cell>
          <cell r="T96">
            <v>23</v>
          </cell>
          <cell r="U96">
            <v>2.5148908007941759E-2</v>
          </cell>
          <cell r="V96">
            <v>114</v>
          </cell>
          <cell r="W96">
            <v>4647</v>
          </cell>
          <cell r="X96">
            <v>4646.3249999999998</v>
          </cell>
          <cell r="Y96">
            <v>113.32499999999982</v>
          </cell>
          <cell r="Z96">
            <v>2.5000000000000001E-2</v>
          </cell>
          <cell r="AA96" t="str">
            <v>0.00%-8.40%</v>
          </cell>
          <cell r="AF96">
            <v>0</v>
          </cell>
          <cell r="AG96">
            <v>4646.3249999999998</v>
          </cell>
          <cell r="AH96">
            <v>113.32499999999982</v>
          </cell>
          <cell r="AI96">
            <v>2.4999999999999911E-2</v>
          </cell>
          <cell r="AJ96">
            <v>13.6</v>
          </cell>
          <cell r="AK96">
            <v>450</v>
          </cell>
          <cell r="AM96">
            <v>688</v>
          </cell>
          <cell r="AN96">
            <v>69278.01999999999</v>
          </cell>
          <cell r="AO96" t="str">
            <v>NA</v>
          </cell>
        </row>
        <row r="97">
          <cell r="B97">
            <v>1002937</v>
          </cell>
          <cell r="C97" t="str">
            <v>刘 伟</v>
          </cell>
          <cell r="D97" t="str">
            <v>Liu Wei</v>
          </cell>
          <cell r="E97" t="str">
            <v>Direct Active</v>
          </cell>
          <cell r="F97" t="str">
            <v>OP</v>
          </cell>
          <cell r="G97" t="str">
            <v>FCLCh-PD</v>
          </cell>
          <cell r="H97" t="str">
            <v>FCLCh-VB3</v>
          </cell>
          <cell r="I97" t="str">
            <v>310911</v>
          </cell>
          <cell r="J97">
            <v>39596</v>
          </cell>
          <cell r="K97" t="str">
            <v>Team Leader</v>
          </cell>
          <cell r="L97" t="str">
            <v>Team Leader</v>
          </cell>
          <cell r="M97" t="str">
            <v>BAND A</v>
          </cell>
          <cell r="N97">
            <v>6</v>
          </cell>
          <cell r="O97" t="str">
            <v>NA</v>
          </cell>
          <cell r="P97">
            <v>5694</v>
          </cell>
          <cell r="Q97">
            <v>0.02</v>
          </cell>
          <cell r="R97">
            <v>114</v>
          </cell>
          <cell r="S97">
            <v>5.0000000000000001E-3</v>
          </cell>
          <cell r="T97">
            <v>28</v>
          </cell>
          <cell r="U97">
            <v>2.4938531787846857E-2</v>
          </cell>
          <cell r="V97">
            <v>142</v>
          </cell>
          <cell r="W97">
            <v>5836</v>
          </cell>
          <cell r="X97">
            <v>5864.82</v>
          </cell>
          <cell r="Y97">
            <v>170.81999999999971</v>
          </cell>
          <cell r="Z97">
            <v>0.03</v>
          </cell>
          <cell r="AA97" t="str">
            <v>0.00%-8.40%</v>
          </cell>
          <cell r="AF97">
            <v>0</v>
          </cell>
          <cell r="AG97">
            <v>5864.82</v>
          </cell>
          <cell r="AH97">
            <v>170.81999999999971</v>
          </cell>
          <cell r="AI97">
            <v>3.0000000000000027E-2</v>
          </cell>
          <cell r="AJ97">
            <v>13.6</v>
          </cell>
          <cell r="AK97">
            <v>850</v>
          </cell>
          <cell r="AM97">
            <v>688</v>
          </cell>
          <cell r="AN97">
            <v>90649.551999999996</v>
          </cell>
          <cell r="AO97" t="str">
            <v>NA</v>
          </cell>
        </row>
        <row r="98">
          <cell r="B98">
            <v>1002944</v>
          </cell>
          <cell r="C98" t="str">
            <v>王 荔</v>
          </cell>
          <cell r="D98" t="str">
            <v>Wang Li</v>
          </cell>
          <cell r="E98" t="str">
            <v>Direct Active</v>
          </cell>
          <cell r="F98" t="str">
            <v>OP</v>
          </cell>
          <cell r="G98" t="str">
            <v>FCLCh-PD</v>
          </cell>
          <cell r="H98" t="str">
            <v>FCLCh-VB3</v>
          </cell>
          <cell r="I98" t="str">
            <v>310911</v>
          </cell>
          <cell r="J98">
            <v>39596</v>
          </cell>
          <cell r="K98" t="str">
            <v>Worker</v>
          </cell>
          <cell r="L98" t="str">
            <v>Heavy Load Worker</v>
          </cell>
          <cell r="M98" t="str">
            <v>BAND A</v>
          </cell>
          <cell r="N98">
            <v>6</v>
          </cell>
          <cell r="O98" t="str">
            <v>NA</v>
          </cell>
          <cell r="P98">
            <v>4368</v>
          </cell>
          <cell r="Q98">
            <v>0.02</v>
          </cell>
          <cell r="R98">
            <v>87</v>
          </cell>
          <cell r="S98">
            <v>5.0000000000000001E-3</v>
          </cell>
          <cell r="T98">
            <v>22</v>
          </cell>
          <cell r="U98">
            <v>2.4954212454212456E-2</v>
          </cell>
          <cell r="V98">
            <v>109</v>
          </cell>
          <cell r="W98">
            <v>4477</v>
          </cell>
          <cell r="X98">
            <v>4433.5199999999995</v>
          </cell>
          <cell r="Y98">
            <v>65.519999999999527</v>
          </cell>
          <cell r="Z98">
            <v>1.4999999999999999E-2</v>
          </cell>
          <cell r="AA98" t="str">
            <v>0.00%-8.40%</v>
          </cell>
          <cell r="AF98">
            <v>0</v>
          </cell>
          <cell r="AG98">
            <v>4433.5199999999995</v>
          </cell>
          <cell r="AH98">
            <v>65.519999999999527</v>
          </cell>
          <cell r="AI98">
            <v>1.4999999999999902E-2</v>
          </cell>
          <cell r="AJ98">
            <v>13.6</v>
          </cell>
          <cell r="AK98">
            <v>650</v>
          </cell>
          <cell r="AM98">
            <v>688</v>
          </cell>
          <cell r="AN98">
            <v>68783.871999999988</v>
          </cell>
          <cell r="AO98" t="str">
            <v>NA</v>
          </cell>
        </row>
        <row r="99">
          <cell r="B99">
            <v>1002963</v>
          </cell>
          <cell r="C99" t="str">
            <v>包 红</v>
          </cell>
          <cell r="D99" t="str">
            <v>Bao Hong</v>
          </cell>
          <cell r="E99" t="str">
            <v>Direct Active</v>
          </cell>
          <cell r="F99" t="str">
            <v>OP</v>
          </cell>
          <cell r="G99" t="str">
            <v>FCLCh-PD</v>
          </cell>
          <cell r="H99" t="str">
            <v>FCLCh-VB3</v>
          </cell>
          <cell r="I99" t="str">
            <v>310911</v>
          </cell>
          <cell r="J99">
            <v>39601</v>
          </cell>
          <cell r="K99" t="str">
            <v>Worker</v>
          </cell>
          <cell r="L99" t="str">
            <v>Primary Skilled Worker</v>
          </cell>
          <cell r="M99" t="str">
            <v>BAND A</v>
          </cell>
          <cell r="N99">
            <v>6</v>
          </cell>
          <cell r="O99" t="str">
            <v>NA</v>
          </cell>
          <cell r="P99">
            <v>4825</v>
          </cell>
          <cell r="Q99">
            <v>0.02</v>
          </cell>
          <cell r="R99">
            <v>97</v>
          </cell>
          <cell r="S99">
            <v>5.0000000000000001E-3</v>
          </cell>
          <cell r="T99">
            <v>24</v>
          </cell>
          <cell r="U99">
            <v>2.5077720207253885E-2</v>
          </cell>
          <cell r="V99">
            <v>121</v>
          </cell>
          <cell r="W99">
            <v>4946</v>
          </cell>
          <cell r="X99">
            <v>4945.625</v>
          </cell>
          <cell r="Y99">
            <v>120.625</v>
          </cell>
          <cell r="Z99">
            <v>2.5000000000000001E-2</v>
          </cell>
          <cell r="AA99" t="str">
            <v>0.00%-8.40%</v>
          </cell>
          <cell r="AF99">
            <v>0</v>
          </cell>
          <cell r="AG99">
            <v>4945.625</v>
          </cell>
          <cell r="AH99">
            <v>120.625</v>
          </cell>
          <cell r="AI99">
            <v>2.4999999999999911E-2</v>
          </cell>
          <cell r="AJ99">
            <v>13.6</v>
          </cell>
          <cell r="AK99">
            <v>450</v>
          </cell>
          <cell r="AM99">
            <v>688</v>
          </cell>
          <cell r="AN99">
            <v>73348.5</v>
          </cell>
          <cell r="AO99" t="str">
            <v>NA</v>
          </cell>
        </row>
        <row r="100">
          <cell r="B100">
            <v>1002966</v>
          </cell>
          <cell r="C100" t="str">
            <v>刘 爱丽</v>
          </cell>
          <cell r="D100" t="str">
            <v>Liu Aili</v>
          </cell>
          <cell r="E100" t="str">
            <v>Direct Active</v>
          </cell>
          <cell r="F100" t="str">
            <v>OP</v>
          </cell>
          <cell r="G100" t="str">
            <v>FCLCh-PD</v>
          </cell>
          <cell r="H100" t="str">
            <v>FCLCh-VB3</v>
          </cell>
          <cell r="I100" t="str">
            <v>310911</v>
          </cell>
          <cell r="J100">
            <v>39601</v>
          </cell>
          <cell r="K100" t="str">
            <v>Worker</v>
          </cell>
          <cell r="L100" t="str">
            <v>Primary Skilled Worker</v>
          </cell>
          <cell r="M100" t="str">
            <v>BAND A</v>
          </cell>
          <cell r="N100">
            <v>6</v>
          </cell>
          <cell r="O100" t="str">
            <v>NA</v>
          </cell>
          <cell r="P100">
            <v>4755</v>
          </cell>
          <cell r="Q100">
            <v>0.02</v>
          </cell>
          <cell r="R100">
            <v>95</v>
          </cell>
          <cell r="S100">
            <v>5.0000000000000001E-3</v>
          </cell>
          <cell r="T100">
            <v>24</v>
          </cell>
          <cell r="U100">
            <v>2.5026288117770766E-2</v>
          </cell>
          <cell r="V100">
            <v>119</v>
          </cell>
          <cell r="W100">
            <v>4874</v>
          </cell>
          <cell r="X100">
            <v>4826.3249999999998</v>
          </cell>
          <cell r="Y100">
            <v>71.324999999999818</v>
          </cell>
          <cell r="Z100">
            <v>1.4999999999999999E-2</v>
          </cell>
          <cell r="AA100" t="str">
            <v>0.00%-8.40%</v>
          </cell>
          <cell r="AF100">
            <v>0</v>
          </cell>
          <cell r="AG100">
            <v>4826.3249999999998</v>
          </cell>
          <cell r="AH100">
            <v>71.324999999999818</v>
          </cell>
          <cell r="AI100">
            <v>1.4999999999999902E-2</v>
          </cell>
          <cell r="AJ100">
            <v>13.6</v>
          </cell>
          <cell r="AK100">
            <v>450</v>
          </cell>
          <cell r="AM100">
            <v>688</v>
          </cell>
          <cell r="AN100">
            <v>71726.01999999999</v>
          </cell>
          <cell r="AO100" t="str">
            <v>NA</v>
          </cell>
        </row>
        <row r="101">
          <cell r="B101">
            <v>1002972</v>
          </cell>
          <cell r="C101" t="str">
            <v>郑 海燕</v>
          </cell>
          <cell r="D101" t="str">
            <v>Zheng Haiyan</v>
          </cell>
          <cell r="E101" t="str">
            <v>Direct Active</v>
          </cell>
          <cell r="F101" t="str">
            <v>OP</v>
          </cell>
          <cell r="G101" t="str">
            <v>FCLCh-PD</v>
          </cell>
          <cell r="H101" t="str">
            <v>FCLCh-VB3</v>
          </cell>
          <cell r="I101" t="str">
            <v>310911</v>
          </cell>
          <cell r="J101">
            <v>39601</v>
          </cell>
          <cell r="K101" t="str">
            <v>Worker</v>
          </cell>
          <cell r="L101" t="str">
            <v>Middle Skilled Worker</v>
          </cell>
          <cell r="M101" t="str">
            <v>BAND A</v>
          </cell>
          <cell r="N101">
            <v>6</v>
          </cell>
          <cell r="O101" t="str">
            <v>NA</v>
          </cell>
          <cell r="P101">
            <v>5126</v>
          </cell>
          <cell r="Q101">
            <v>0.02</v>
          </cell>
          <cell r="R101">
            <v>103</v>
          </cell>
          <cell r="S101">
            <v>5.0000000000000001E-3</v>
          </cell>
          <cell r="T101">
            <v>26</v>
          </cell>
          <cell r="U101">
            <v>2.5165821303160359E-2</v>
          </cell>
          <cell r="V101">
            <v>129</v>
          </cell>
          <cell r="W101">
            <v>5255</v>
          </cell>
          <cell r="X101">
            <v>5254.15</v>
          </cell>
          <cell r="Y101">
            <v>128.14999999999964</v>
          </cell>
          <cell r="Z101">
            <v>2.5000000000000001E-2</v>
          </cell>
          <cell r="AA101" t="str">
            <v>0.00%-8.40%</v>
          </cell>
          <cell r="AF101">
            <v>0</v>
          </cell>
          <cell r="AG101">
            <v>5254.15</v>
          </cell>
          <cell r="AH101">
            <v>128.14999999999964</v>
          </cell>
          <cell r="AI101">
            <v>2.4999999999999911E-2</v>
          </cell>
          <cell r="AJ101">
            <v>13.6</v>
          </cell>
          <cell r="AK101">
            <v>650</v>
          </cell>
          <cell r="AM101">
            <v>688</v>
          </cell>
          <cell r="AN101">
            <v>79944.439999999988</v>
          </cell>
          <cell r="AO101" t="str">
            <v>NA</v>
          </cell>
        </row>
        <row r="102">
          <cell r="B102">
            <v>1002974</v>
          </cell>
          <cell r="C102" t="str">
            <v>刘 玉荣</v>
          </cell>
          <cell r="D102" t="str">
            <v>Liu Yurong</v>
          </cell>
          <cell r="E102" t="str">
            <v>Direct Active</v>
          </cell>
          <cell r="F102" t="str">
            <v>OP</v>
          </cell>
          <cell r="G102" t="str">
            <v>FCLCh-PD</v>
          </cell>
          <cell r="H102" t="str">
            <v>FCLCh-VB3</v>
          </cell>
          <cell r="I102" t="str">
            <v>310911</v>
          </cell>
          <cell r="J102">
            <v>39601</v>
          </cell>
          <cell r="K102" t="str">
            <v>Worker</v>
          </cell>
          <cell r="L102" t="str">
            <v>Primary Skilled Worker</v>
          </cell>
          <cell r="M102" t="str">
            <v>BAND A</v>
          </cell>
          <cell r="N102">
            <v>6</v>
          </cell>
          <cell r="O102" t="str">
            <v>NA</v>
          </cell>
          <cell r="P102">
            <v>4923</v>
          </cell>
          <cell r="Q102">
            <v>0.02</v>
          </cell>
          <cell r="R102">
            <v>98</v>
          </cell>
          <cell r="S102">
            <v>5.0000000000000001E-3</v>
          </cell>
          <cell r="T102">
            <v>25</v>
          </cell>
          <cell r="U102">
            <v>2.4984765386959172E-2</v>
          </cell>
          <cell r="V102">
            <v>123</v>
          </cell>
          <cell r="W102">
            <v>5046</v>
          </cell>
          <cell r="X102">
            <v>5046.0749999999998</v>
          </cell>
          <cell r="Y102">
            <v>123.07499999999982</v>
          </cell>
          <cell r="Z102">
            <v>2.5000000000000001E-2</v>
          </cell>
          <cell r="AA102" t="str">
            <v>0.00%-8.40%</v>
          </cell>
          <cell r="AF102">
            <v>0</v>
          </cell>
          <cell r="AG102">
            <v>5046.0749999999998</v>
          </cell>
          <cell r="AH102">
            <v>123.07499999999982</v>
          </cell>
          <cell r="AI102">
            <v>2.4999999999999911E-2</v>
          </cell>
          <cell r="AJ102">
            <v>13.6</v>
          </cell>
          <cell r="AK102">
            <v>450</v>
          </cell>
          <cell r="AM102">
            <v>688</v>
          </cell>
          <cell r="AN102">
            <v>74714.62</v>
          </cell>
          <cell r="AO102" t="str">
            <v>NA</v>
          </cell>
        </row>
        <row r="103">
          <cell r="B103">
            <v>1002992</v>
          </cell>
          <cell r="C103" t="str">
            <v>张 国权</v>
          </cell>
          <cell r="D103" t="str">
            <v>Zhang Guoquan</v>
          </cell>
          <cell r="E103" t="str">
            <v>Direct Active</v>
          </cell>
          <cell r="F103" t="str">
            <v>OP</v>
          </cell>
          <cell r="G103" t="str">
            <v>FCLCh-PD</v>
          </cell>
          <cell r="H103" t="str">
            <v>FCLCh-VB3</v>
          </cell>
          <cell r="I103" t="str">
            <v>310911</v>
          </cell>
          <cell r="J103">
            <v>39613</v>
          </cell>
          <cell r="K103" t="str">
            <v>Clerk</v>
          </cell>
          <cell r="L103" t="str">
            <v>Production Clerk</v>
          </cell>
          <cell r="M103" t="str">
            <v>BAND A</v>
          </cell>
          <cell r="N103">
            <v>6</v>
          </cell>
          <cell r="O103" t="str">
            <v>NA</v>
          </cell>
          <cell r="P103">
            <v>5687</v>
          </cell>
          <cell r="Q103">
            <v>0.02</v>
          </cell>
          <cell r="R103">
            <v>114</v>
          </cell>
          <cell r="S103">
            <v>5.0000000000000001E-3</v>
          </cell>
          <cell r="T103">
            <v>28</v>
          </cell>
          <cell r="U103">
            <v>2.4969228064005627E-2</v>
          </cell>
          <cell r="V103">
            <v>142</v>
          </cell>
          <cell r="W103">
            <v>5829</v>
          </cell>
          <cell r="X103">
            <v>5829.1749999999993</v>
          </cell>
          <cell r="Y103">
            <v>142.17499999999927</v>
          </cell>
          <cell r="Z103">
            <v>2.5000000000000001E-2</v>
          </cell>
          <cell r="AA103" t="str">
            <v>0.00%-8.40%</v>
          </cell>
          <cell r="AF103">
            <v>0</v>
          </cell>
          <cell r="AG103">
            <v>5829.1749999999993</v>
          </cell>
          <cell r="AH103">
            <v>142.17499999999927</v>
          </cell>
          <cell r="AI103">
            <v>2.4999999999999911E-2</v>
          </cell>
          <cell r="AJ103">
            <v>13.6</v>
          </cell>
          <cell r="AK103">
            <v>900</v>
          </cell>
          <cell r="AM103">
            <v>688</v>
          </cell>
          <cell r="AN103">
            <v>90764.779999999984</v>
          </cell>
          <cell r="AO103" t="str">
            <v>NA</v>
          </cell>
        </row>
        <row r="104">
          <cell r="B104">
            <v>1003009</v>
          </cell>
          <cell r="C104" t="str">
            <v>姜 伟</v>
          </cell>
          <cell r="D104" t="str">
            <v>Jiang Wei</v>
          </cell>
          <cell r="E104" t="str">
            <v>Direct Active</v>
          </cell>
          <cell r="F104" t="str">
            <v>OP</v>
          </cell>
          <cell r="G104" t="str">
            <v>FCLCh-PD</v>
          </cell>
          <cell r="H104" t="str">
            <v>FCLCh-VB3</v>
          </cell>
          <cell r="I104" t="str">
            <v>310911</v>
          </cell>
          <cell r="J104">
            <v>39613</v>
          </cell>
          <cell r="K104" t="str">
            <v>Worker</v>
          </cell>
          <cell r="L104" t="str">
            <v>Middle Skilled Worker</v>
          </cell>
          <cell r="M104" t="str">
            <v>BAND A</v>
          </cell>
          <cell r="N104">
            <v>6</v>
          </cell>
          <cell r="O104" t="str">
            <v>NA</v>
          </cell>
          <cell r="P104">
            <v>4855</v>
          </cell>
          <cell r="Q104">
            <v>0.02</v>
          </cell>
          <cell r="R104">
            <v>97</v>
          </cell>
          <cell r="S104">
            <v>5.0000000000000001E-3</v>
          </cell>
          <cell r="T104">
            <v>24</v>
          </cell>
          <cell r="U104">
            <v>2.4922760041194644E-2</v>
          </cell>
          <cell r="V104">
            <v>121</v>
          </cell>
          <cell r="W104">
            <v>4976</v>
          </cell>
          <cell r="X104">
            <v>4927.8249999999998</v>
          </cell>
          <cell r="Y104">
            <v>72.824999999999818</v>
          </cell>
          <cell r="Z104">
            <v>1.4999999999999999E-2</v>
          </cell>
          <cell r="AA104" t="str">
            <v>0.00%-8.40%</v>
          </cell>
          <cell r="AF104">
            <v>0</v>
          </cell>
          <cell r="AG104">
            <v>4927.8249999999998</v>
          </cell>
          <cell r="AH104">
            <v>72.824999999999818</v>
          </cell>
          <cell r="AI104">
            <v>1.4999999999999902E-2</v>
          </cell>
          <cell r="AJ104">
            <v>13.6</v>
          </cell>
          <cell r="AK104">
            <v>650</v>
          </cell>
          <cell r="AM104">
            <v>688</v>
          </cell>
          <cell r="AN104">
            <v>75506.42</v>
          </cell>
          <cell r="AO104" t="str">
            <v>NA</v>
          </cell>
        </row>
        <row r="105">
          <cell r="B105">
            <v>1003029</v>
          </cell>
          <cell r="C105" t="str">
            <v>刘 兵</v>
          </cell>
          <cell r="D105" t="str">
            <v>Liu Bing</v>
          </cell>
          <cell r="E105" t="str">
            <v>Direct Active</v>
          </cell>
          <cell r="F105" t="str">
            <v>OP</v>
          </cell>
          <cell r="G105" t="str">
            <v>FCLCh-PD</v>
          </cell>
          <cell r="H105" t="str">
            <v>FCLCh-VB3</v>
          </cell>
          <cell r="I105" t="str">
            <v>310911</v>
          </cell>
          <cell r="J105">
            <v>39617</v>
          </cell>
          <cell r="K105" t="str">
            <v>Worker</v>
          </cell>
          <cell r="L105" t="str">
            <v>Heavy Load Worker</v>
          </cell>
          <cell r="M105" t="str">
            <v>BAND A</v>
          </cell>
          <cell r="N105">
            <v>6</v>
          </cell>
          <cell r="O105" t="str">
            <v>NA</v>
          </cell>
          <cell r="P105">
            <v>4778</v>
          </cell>
          <cell r="Q105">
            <v>0.02</v>
          </cell>
          <cell r="R105">
            <v>96</v>
          </cell>
          <cell r="S105">
            <v>5.0000000000000001E-3</v>
          </cell>
          <cell r="T105">
            <v>24</v>
          </cell>
          <cell r="U105">
            <v>2.5115110925073254E-2</v>
          </cell>
          <cell r="V105">
            <v>120</v>
          </cell>
          <cell r="W105">
            <v>4898</v>
          </cell>
          <cell r="X105">
            <v>4825.78</v>
          </cell>
          <cell r="Y105">
            <v>47.779999999999745</v>
          </cell>
          <cell r="Z105">
            <v>0.01</v>
          </cell>
          <cell r="AA105" t="str">
            <v>0.00%-8.40%</v>
          </cell>
          <cell r="AF105">
            <v>0</v>
          </cell>
          <cell r="AG105">
            <v>4825.78</v>
          </cell>
          <cell r="AH105">
            <v>47.779999999999745</v>
          </cell>
          <cell r="AI105">
            <v>1.0000000000000009E-2</v>
          </cell>
          <cell r="AJ105">
            <v>13.6</v>
          </cell>
          <cell r="AK105">
            <v>650</v>
          </cell>
          <cell r="AM105">
            <v>688</v>
          </cell>
          <cell r="AN105">
            <v>74118.607999999993</v>
          </cell>
          <cell r="AO105" t="str">
            <v>NA</v>
          </cell>
          <cell r="AQ105" t="str">
            <v>病假336,16.94%</v>
          </cell>
        </row>
        <row r="106">
          <cell r="B106">
            <v>1003037</v>
          </cell>
          <cell r="C106" t="str">
            <v>胡 斌</v>
          </cell>
          <cell r="D106" t="str">
            <v>Hu Bin</v>
          </cell>
          <cell r="E106" t="str">
            <v>Direct Active</v>
          </cell>
          <cell r="F106" t="str">
            <v>OP</v>
          </cell>
          <cell r="G106" t="str">
            <v>FCLCh-PD</v>
          </cell>
          <cell r="H106" t="str">
            <v>FCLCh-VB3</v>
          </cell>
          <cell r="I106" t="str">
            <v>310911</v>
          </cell>
          <cell r="J106">
            <v>39618</v>
          </cell>
          <cell r="K106" t="str">
            <v>Team Leader</v>
          </cell>
          <cell r="L106" t="str">
            <v>Team Leader</v>
          </cell>
          <cell r="M106" t="str">
            <v>BAND A</v>
          </cell>
          <cell r="N106">
            <v>6</v>
          </cell>
          <cell r="O106" t="str">
            <v>NA</v>
          </cell>
          <cell r="P106">
            <v>5572</v>
          </cell>
          <cell r="Q106">
            <v>0.02</v>
          </cell>
          <cell r="R106">
            <v>111</v>
          </cell>
          <cell r="S106">
            <v>5.0000000000000001E-3</v>
          </cell>
          <cell r="T106">
            <v>28</v>
          </cell>
          <cell r="U106">
            <v>2.4946159368269921E-2</v>
          </cell>
          <cell r="V106">
            <v>139</v>
          </cell>
          <cell r="W106">
            <v>5711</v>
          </cell>
          <cell r="X106">
            <v>5739.16</v>
          </cell>
          <cell r="Y106">
            <v>167.15999999999985</v>
          </cell>
          <cell r="Z106">
            <v>0.03</v>
          </cell>
          <cell r="AA106" t="str">
            <v>0.00%-8.40%</v>
          </cell>
          <cell r="AF106">
            <v>0</v>
          </cell>
          <cell r="AG106">
            <v>5739.16</v>
          </cell>
          <cell r="AH106">
            <v>167.15999999999985</v>
          </cell>
          <cell r="AI106">
            <v>3.0000000000000027E-2</v>
          </cell>
          <cell r="AJ106">
            <v>13.6</v>
          </cell>
          <cell r="AK106">
            <v>850</v>
          </cell>
          <cell r="AM106">
            <v>688</v>
          </cell>
          <cell r="AN106">
            <v>88940.576000000001</v>
          </cell>
          <cell r="AO106" t="str">
            <v>NA</v>
          </cell>
        </row>
        <row r="107">
          <cell r="B107">
            <v>1003042</v>
          </cell>
          <cell r="C107" t="str">
            <v>高 健</v>
          </cell>
          <cell r="D107" t="str">
            <v>Gao Jian</v>
          </cell>
          <cell r="E107" t="str">
            <v>Direct Active</v>
          </cell>
          <cell r="F107" t="str">
            <v>OP</v>
          </cell>
          <cell r="G107" t="str">
            <v>FCLCh-PD</v>
          </cell>
          <cell r="H107" t="str">
            <v>FCLCh-VB3</v>
          </cell>
          <cell r="I107" t="str">
            <v>310911</v>
          </cell>
          <cell r="J107">
            <v>39618</v>
          </cell>
          <cell r="K107" t="str">
            <v>Worker</v>
          </cell>
          <cell r="L107" t="str">
            <v>Production Worker</v>
          </cell>
          <cell r="M107" t="str">
            <v>BAND A</v>
          </cell>
          <cell r="N107">
            <v>6</v>
          </cell>
          <cell r="O107" t="str">
            <v>NA</v>
          </cell>
          <cell r="P107">
            <v>4717</v>
          </cell>
          <cell r="Q107">
            <v>0.02</v>
          </cell>
          <cell r="R107">
            <v>94</v>
          </cell>
          <cell r="S107">
            <v>5.0000000000000001E-3</v>
          </cell>
          <cell r="T107">
            <v>24</v>
          </cell>
          <cell r="U107">
            <v>2.5015899936400254E-2</v>
          </cell>
          <cell r="V107">
            <v>118</v>
          </cell>
          <cell r="W107">
            <v>4835</v>
          </cell>
          <cell r="X107">
            <v>4858.51</v>
          </cell>
          <cell r="Y107">
            <v>141.51000000000022</v>
          </cell>
          <cell r="Z107">
            <v>0.03</v>
          </cell>
          <cell r="AA107" t="str">
            <v>0.00%-8.40%</v>
          </cell>
          <cell r="AF107">
            <v>0</v>
          </cell>
          <cell r="AG107">
            <v>4858.51</v>
          </cell>
          <cell r="AH107">
            <v>141.51000000000022</v>
          </cell>
          <cell r="AI107">
            <v>3.0000000000000027E-2</v>
          </cell>
          <cell r="AJ107">
            <v>13.6</v>
          </cell>
          <cell r="AK107">
            <v>450</v>
          </cell>
          <cell r="AM107">
            <v>688</v>
          </cell>
          <cell r="AN107">
            <v>72163.736000000004</v>
          </cell>
          <cell r="AO107" t="str">
            <v>NA</v>
          </cell>
        </row>
        <row r="108">
          <cell r="B108">
            <v>1003057</v>
          </cell>
          <cell r="C108" t="str">
            <v>陆 同叶</v>
          </cell>
          <cell r="D108" t="str">
            <v>Lu Tongye</v>
          </cell>
          <cell r="E108" t="str">
            <v>Direct Active</v>
          </cell>
          <cell r="F108" t="str">
            <v>OP</v>
          </cell>
          <cell r="G108" t="str">
            <v>FCLCh-PD</v>
          </cell>
          <cell r="H108" t="str">
            <v>FCLCh-VB3</v>
          </cell>
          <cell r="I108" t="str">
            <v>310911</v>
          </cell>
          <cell r="J108">
            <v>39618</v>
          </cell>
          <cell r="K108" t="str">
            <v>Worker</v>
          </cell>
          <cell r="L108" t="str">
            <v>Primary Skilled Worker</v>
          </cell>
          <cell r="M108" t="str">
            <v>BAND A</v>
          </cell>
          <cell r="N108">
            <v>6</v>
          </cell>
          <cell r="O108" t="str">
            <v>NA</v>
          </cell>
          <cell r="P108">
            <v>4745</v>
          </cell>
          <cell r="Q108">
            <v>0.02</v>
          </cell>
          <cell r="R108">
            <v>95</v>
          </cell>
          <cell r="S108">
            <v>5.0000000000000001E-3</v>
          </cell>
          <cell r="T108">
            <v>24</v>
          </cell>
          <cell r="U108">
            <v>2.5079030558482613E-2</v>
          </cell>
          <cell r="V108">
            <v>119</v>
          </cell>
          <cell r="W108">
            <v>4864</v>
          </cell>
          <cell r="X108">
            <v>4839.8999999999996</v>
          </cell>
          <cell r="Y108">
            <v>94.899999999999636</v>
          </cell>
          <cell r="Z108">
            <v>0.02</v>
          </cell>
          <cell r="AA108" t="str">
            <v>0.00%-8.40%</v>
          </cell>
          <cell r="AF108">
            <v>0</v>
          </cell>
          <cell r="AG108">
            <v>4839.8999999999996</v>
          </cell>
          <cell r="AH108">
            <v>94.899999999999636</v>
          </cell>
          <cell r="AI108">
            <v>2.0000000000000018E-2</v>
          </cell>
          <cell r="AJ108">
            <v>13.6</v>
          </cell>
          <cell r="AK108">
            <v>450</v>
          </cell>
          <cell r="AM108">
            <v>688</v>
          </cell>
          <cell r="AN108">
            <v>71910.64</v>
          </cell>
          <cell r="AO108" t="str">
            <v>NA</v>
          </cell>
        </row>
        <row r="109">
          <cell r="B109">
            <v>1003062</v>
          </cell>
          <cell r="C109" t="str">
            <v>刘 传</v>
          </cell>
          <cell r="D109" t="str">
            <v>Liu Chuan</v>
          </cell>
          <cell r="E109" t="str">
            <v>Direct Active</v>
          </cell>
          <cell r="F109" t="str">
            <v>OP</v>
          </cell>
          <cell r="G109" t="str">
            <v>FCLCh-PD</v>
          </cell>
          <cell r="H109" t="str">
            <v>FCLCh-VB3</v>
          </cell>
          <cell r="I109" t="str">
            <v>310911</v>
          </cell>
          <cell r="J109">
            <v>39613</v>
          </cell>
          <cell r="K109" t="str">
            <v>Worker</v>
          </cell>
          <cell r="L109" t="str">
            <v>Production Worker</v>
          </cell>
          <cell r="M109" t="str">
            <v>BAND A</v>
          </cell>
          <cell r="N109">
            <v>6</v>
          </cell>
          <cell r="O109" t="str">
            <v>NA</v>
          </cell>
          <cell r="P109">
            <v>4558</v>
          </cell>
          <cell r="Q109">
            <v>0.02</v>
          </cell>
          <cell r="R109">
            <v>91</v>
          </cell>
          <cell r="S109">
            <v>5.0000000000000001E-3</v>
          </cell>
          <cell r="T109">
            <v>23</v>
          </cell>
          <cell r="U109">
            <v>2.5010969723562967E-2</v>
          </cell>
          <cell r="V109">
            <v>114</v>
          </cell>
          <cell r="W109">
            <v>4672</v>
          </cell>
          <cell r="X109">
            <v>4671.95</v>
          </cell>
          <cell r="Y109">
            <v>113.94999999999982</v>
          </cell>
          <cell r="Z109">
            <v>2.5000000000000001E-2</v>
          </cell>
          <cell r="AA109" t="str">
            <v>0.00%-8.40%</v>
          </cell>
          <cell r="AF109">
            <v>0</v>
          </cell>
          <cell r="AG109">
            <v>4671.95</v>
          </cell>
          <cell r="AH109">
            <v>113.94999999999982</v>
          </cell>
          <cell r="AI109">
            <v>2.4999999999999911E-2</v>
          </cell>
          <cell r="AJ109">
            <v>13.6</v>
          </cell>
          <cell r="AK109">
            <v>450</v>
          </cell>
          <cell r="AM109">
            <v>688</v>
          </cell>
          <cell r="AN109">
            <v>69626.51999999999</v>
          </cell>
          <cell r="AO109" t="str">
            <v>NA</v>
          </cell>
        </row>
        <row r="110">
          <cell r="B110">
            <v>1003077</v>
          </cell>
          <cell r="C110" t="str">
            <v>许 如成</v>
          </cell>
          <cell r="D110" t="str">
            <v>Xu Rucheng</v>
          </cell>
          <cell r="E110" t="str">
            <v>Direct Active</v>
          </cell>
          <cell r="F110" t="str">
            <v>OP</v>
          </cell>
          <cell r="G110" t="str">
            <v>FCLCh-PD</v>
          </cell>
          <cell r="H110" t="str">
            <v>FCLCh-VB3</v>
          </cell>
          <cell r="I110" t="str">
            <v>310911</v>
          </cell>
          <cell r="J110">
            <v>39881</v>
          </cell>
          <cell r="K110" t="str">
            <v>Worker</v>
          </cell>
          <cell r="L110" t="str">
            <v>Production Worker</v>
          </cell>
          <cell r="M110" t="str">
            <v>BAND A</v>
          </cell>
          <cell r="N110">
            <v>6</v>
          </cell>
          <cell r="O110" t="str">
            <v>NA</v>
          </cell>
          <cell r="P110">
            <v>4502</v>
          </cell>
          <cell r="Q110">
            <v>0.02</v>
          </cell>
          <cell r="R110">
            <v>90</v>
          </cell>
          <cell r="S110">
            <v>5.0000000000000001E-3</v>
          </cell>
          <cell r="T110">
            <v>23</v>
          </cell>
          <cell r="U110">
            <v>2.5099955575299867E-2</v>
          </cell>
          <cell r="V110">
            <v>113</v>
          </cell>
          <cell r="W110">
            <v>4615</v>
          </cell>
          <cell r="X110">
            <v>4592.04</v>
          </cell>
          <cell r="Y110">
            <v>90.039999999999964</v>
          </cell>
          <cell r="Z110">
            <v>0.02</v>
          </cell>
          <cell r="AA110" t="str">
            <v>0.00%-8.40%</v>
          </cell>
          <cell r="AF110">
            <v>0</v>
          </cell>
          <cell r="AG110">
            <v>4592.04</v>
          </cell>
          <cell r="AH110">
            <v>90.039999999999964</v>
          </cell>
          <cell r="AI110">
            <v>2.0000000000000018E-2</v>
          </cell>
          <cell r="AJ110">
            <v>13.6</v>
          </cell>
          <cell r="AK110">
            <v>450</v>
          </cell>
          <cell r="AM110">
            <v>688</v>
          </cell>
          <cell r="AN110">
            <v>68539.744000000006</v>
          </cell>
          <cell r="AO110" t="str">
            <v>NA</v>
          </cell>
        </row>
        <row r="111">
          <cell r="B111">
            <v>1003088</v>
          </cell>
          <cell r="C111" t="str">
            <v>陈 勤梅</v>
          </cell>
          <cell r="D111" t="str">
            <v>Chen Qinmei</v>
          </cell>
          <cell r="E111" t="str">
            <v>Direct Active</v>
          </cell>
          <cell r="F111" t="str">
            <v>OP</v>
          </cell>
          <cell r="G111" t="str">
            <v>FCLCh-PD</v>
          </cell>
          <cell r="H111" t="str">
            <v>FCLCh-VB3</v>
          </cell>
          <cell r="I111" t="str">
            <v>310911</v>
          </cell>
          <cell r="J111">
            <v>39881</v>
          </cell>
          <cell r="K111" t="str">
            <v>Worker</v>
          </cell>
          <cell r="L111" t="str">
            <v>High Skilled Worker</v>
          </cell>
          <cell r="M111" t="str">
            <v>BAND A</v>
          </cell>
          <cell r="N111">
            <v>6</v>
          </cell>
          <cell r="O111" t="str">
            <v>NA</v>
          </cell>
          <cell r="P111">
            <v>4646</v>
          </cell>
          <cell r="Q111">
            <v>0.02</v>
          </cell>
          <cell r="R111">
            <v>93</v>
          </cell>
          <cell r="S111">
            <v>5.0000000000000001E-3</v>
          </cell>
          <cell r="T111">
            <v>23</v>
          </cell>
          <cell r="U111">
            <v>2.496771416272062E-2</v>
          </cell>
          <cell r="V111">
            <v>116</v>
          </cell>
          <cell r="W111">
            <v>4762</v>
          </cell>
          <cell r="X111">
            <v>4762.1499999999996</v>
          </cell>
          <cell r="Y111">
            <v>116.14999999999964</v>
          </cell>
          <cell r="Z111">
            <v>2.5000000000000001E-2</v>
          </cell>
          <cell r="AA111" t="str">
            <v>0.00%-8.40%</v>
          </cell>
          <cell r="AF111">
            <v>0</v>
          </cell>
          <cell r="AG111">
            <v>4762.1499999999996</v>
          </cell>
          <cell r="AH111">
            <v>116.14999999999964</v>
          </cell>
          <cell r="AI111">
            <v>2.4999999999999911E-2</v>
          </cell>
          <cell r="AJ111">
            <v>13.6</v>
          </cell>
          <cell r="AK111">
            <v>750</v>
          </cell>
          <cell r="AM111">
            <v>688</v>
          </cell>
          <cell r="AN111">
            <v>74453.239999999991</v>
          </cell>
          <cell r="AO111" t="str">
            <v>NA</v>
          </cell>
        </row>
        <row r="112">
          <cell r="B112">
            <v>1003259</v>
          </cell>
          <cell r="C112" t="str">
            <v>赵 永芬</v>
          </cell>
          <cell r="D112" t="str">
            <v>Zhao Yongfen</v>
          </cell>
          <cell r="E112" t="str">
            <v>Direct Active</v>
          </cell>
          <cell r="F112" t="str">
            <v>OP</v>
          </cell>
          <cell r="G112" t="str">
            <v>FCLCh-PD</v>
          </cell>
          <cell r="H112" t="str">
            <v>FCLCh-VB3</v>
          </cell>
          <cell r="I112" t="str">
            <v>310911</v>
          </cell>
          <cell r="J112">
            <v>39897</v>
          </cell>
          <cell r="K112" t="str">
            <v>Worker</v>
          </cell>
          <cell r="L112" t="str">
            <v>Middle Skilled Worker</v>
          </cell>
          <cell r="M112" t="str">
            <v>BAND A</v>
          </cell>
          <cell r="N112">
            <v>6</v>
          </cell>
          <cell r="O112" t="str">
            <v>NA</v>
          </cell>
          <cell r="P112">
            <v>4722</v>
          </cell>
          <cell r="Q112">
            <v>0.02</v>
          </cell>
          <cell r="R112">
            <v>94</v>
          </cell>
          <cell r="S112">
            <v>5.0000000000000001E-3</v>
          </cell>
          <cell r="T112">
            <v>24</v>
          </cell>
          <cell r="U112">
            <v>2.4989411266412537E-2</v>
          </cell>
          <cell r="V112">
            <v>118</v>
          </cell>
          <cell r="W112">
            <v>4840</v>
          </cell>
          <cell r="X112">
            <v>4840.0499999999993</v>
          </cell>
          <cell r="Y112">
            <v>118.04999999999927</v>
          </cell>
          <cell r="Z112">
            <v>2.5000000000000001E-2</v>
          </cell>
          <cell r="AA112" t="str">
            <v>0.00%-8.40%</v>
          </cell>
          <cell r="AF112">
            <v>0</v>
          </cell>
          <cell r="AG112">
            <v>4840.0499999999993</v>
          </cell>
          <cell r="AH112">
            <v>118.04999999999927</v>
          </cell>
          <cell r="AI112">
            <v>2.4999999999999911E-2</v>
          </cell>
          <cell r="AJ112">
            <v>13.6</v>
          </cell>
          <cell r="AK112">
            <v>650</v>
          </cell>
          <cell r="AM112">
            <v>688</v>
          </cell>
          <cell r="AN112">
            <v>74312.679999999993</v>
          </cell>
          <cell r="AO112" t="str">
            <v>NA</v>
          </cell>
        </row>
        <row r="113">
          <cell r="B113">
            <v>1003374</v>
          </cell>
          <cell r="C113" t="str">
            <v>王 军</v>
          </cell>
          <cell r="D113" t="str">
            <v>Wang Jun</v>
          </cell>
          <cell r="E113" t="str">
            <v>Direct Active</v>
          </cell>
          <cell r="F113" t="str">
            <v>OP</v>
          </cell>
          <cell r="G113" t="str">
            <v>FCLCh-PD</v>
          </cell>
          <cell r="H113" t="str">
            <v>FCLCh-VB3</v>
          </cell>
          <cell r="I113" t="str">
            <v>310911</v>
          </cell>
          <cell r="J113">
            <v>39910</v>
          </cell>
          <cell r="K113" t="str">
            <v>Worker</v>
          </cell>
          <cell r="L113" t="str">
            <v>High Skilled Worker</v>
          </cell>
          <cell r="M113" t="str">
            <v>BAND A</v>
          </cell>
          <cell r="N113">
            <v>6</v>
          </cell>
          <cell r="O113" t="str">
            <v>NA</v>
          </cell>
          <cell r="P113">
            <v>4970</v>
          </cell>
          <cell r="Q113">
            <v>0.02</v>
          </cell>
          <cell r="R113">
            <v>99</v>
          </cell>
          <cell r="S113">
            <v>5.0000000000000001E-3</v>
          </cell>
          <cell r="T113">
            <v>25</v>
          </cell>
          <cell r="U113">
            <v>2.4949698189134808E-2</v>
          </cell>
          <cell r="V113">
            <v>124</v>
          </cell>
          <cell r="W113">
            <v>5094</v>
          </cell>
          <cell r="X113">
            <v>5119.1000000000004</v>
          </cell>
          <cell r="Y113">
            <v>149.10000000000036</v>
          </cell>
          <cell r="Z113">
            <v>0.03</v>
          </cell>
          <cell r="AA113" t="str">
            <v>0.00%-8.40%</v>
          </cell>
          <cell r="AF113">
            <v>0</v>
          </cell>
          <cell r="AG113">
            <v>5119.1000000000004</v>
          </cell>
          <cell r="AH113">
            <v>149.10000000000036</v>
          </cell>
          <cell r="AI113">
            <v>3.0000000000000027E-2</v>
          </cell>
          <cell r="AJ113">
            <v>13.6</v>
          </cell>
          <cell r="AK113">
            <v>750</v>
          </cell>
          <cell r="AM113">
            <v>688</v>
          </cell>
          <cell r="AN113">
            <v>79307.760000000009</v>
          </cell>
          <cell r="AO113" t="str">
            <v>NA</v>
          </cell>
        </row>
        <row r="114">
          <cell r="B114">
            <v>1003386</v>
          </cell>
          <cell r="C114" t="str">
            <v>汪 涛秀</v>
          </cell>
          <cell r="D114" t="str">
            <v>Wang Taoxiu</v>
          </cell>
          <cell r="E114" t="str">
            <v>Direct Active</v>
          </cell>
          <cell r="F114" t="str">
            <v>OP</v>
          </cell>
          <cell r="G114" t="str">
            <v>FCLCh-PD</v>
          </cell>
          <cell r="H114" t="str">
            <v>FCLCh-VB3</v>
          </cell>
          <cell r="I114" t="str">
            <v>310911</v>
          </cell>
          <cell r="J114">
            <v>39910</v>
          </cell>
          <cell r="K114" t="str">
            <v>Worker</v>
          </cell>
          <cell r="L114" t="str">
            <v>Primary Skilled Worker</v>
          </cell>
          <cell r="M114" t="str">
            <v>BAND A</v>
          </cell>
          <cell r="N114">
            <v>6</v>
          </cell>
          <cell r="O114" t="str">
            <v>NA</v>
          </cell>
          <cell r="P114">
            <v>4497</v>
          </cell>
          <cell r="Q114">
            <v>0.02</v>
          </cell>
          <cell r="R114">
            <v>90</v>
          </cell>
          <cell r="S114">
            <v>5.0000000000000001E-3</v>
          </cell>
          <cell r="T114">
            <v>22</v>
          </cell>
          <cell r="U114">
            <v>2.490549255058928E-2</v>
          </cell>
          <cell r="V114">
            <v>112</v>
          </cell>
          <cell r="W114">
            <v>4609</v>
          </cell>
          <cell r="X114">
            <v>4631.91</v>
          </cell>
          <cell r="Y114">
            <v>134.90999999999985</v>
          </cell>
          <cell r="Z114">
            <v>0.03</v>
          </cell>
          <cell r="AA114" t="str">
            <v>0.00%-8.40%</v>
          </cell>
          <cell r="AF114">
            <v>0</v>
          </cell>
          <cell r="AG114">
            <v>4631.91</v>
          </cell>
          <cell r="AH114">
            <v>134.90999999999985</v>
          </cell>
          <cell r="AI114">
            <v>3.0000000000000027E-2</v>
          </cell>
          <cell r="AJ114">
            <v>13.6</v>
          </cell>
          <cell r="AK114">
            <v>450</v>
          </cell>
          <cell r="AM114">
            <v>688</v>
          </cell>
          <cell r="AN114">
            <v>69081.975999999995</v>
          </cell>
          <cell r="AO114" t="str">
            <v>NA</v>
          </cell>
        </row>
        <row r="115">
          <cell r="B115">
            <v>1003495</v>
          </cell>
          <cell r="C115" t="str">
            <v>王 海涛</v>
          </cell>
          <cell r="D115" t="str">
            <v>Wang Haitao</v>
          </cell>
          <cell r="E115" t="str">
            <v>Direct Active</v>
          </cell>
          <cell r="F115" t="str">
            <v>OP</v>
          </cell>
          <cell r="G115" t="str">
            <v>FCLCh-PD</v>
          </cell>
          <cell r="H115" t="str">
            <v>FCLCh-VB3</v>
          </cell>
          <cell r="I115" t="str">
            <v>310911</v>
          </cell>
          <cell r="J115">
            <v>39937</v>
          </cell>
          <cell r="K115" t="str">
            <v>Worker</v>
          </cell>
          <cell r="L115" t="str">
            <v>Primary Skilled Worker</v>
          </cell>
          <cell r="M115" t="str">
            <v>BAND A</v>
          </cell>
          <cell r="N115">
            <v>6</v>
          </cell>
          <cell r="O115" t="str">
            <v>NA</v>
          </cell>
          <cell r="P115">
            <v>4647</v>
          </cell>
          <cell r="Q115">
            <v>0.02</v>
          </cell>
          <cell r="R115">
            <v>93</v>
          </cell>
          <cell r="S115">
            <v>5.0000000000000001E-3</v>
          </cell>
          <cell r="T115">
            <v>23</v>
          </cell>
          <cell r="U115">
            <v>2.4962341295459437E-2</v>
          </cell>
          <cell r="V115">
            <v>116</v>
          </cell>
          <cell r="W115">
            <v>4763</v>
          </cell>
          <cell r="X115">
            <v>4647</v>
          </cell>
          <cell r="Y115">
            <v>0</v>
          </cell>
          <cell r="Z115">
            <v>0</v>
          </cell>
          <cell r="AA115" t="str">
            <v>0.00%-8.40%</v>
          </cell>
          <cell r="AF115">
            <v>0</v>
          </cell>
          <cell r="AG115">
            <v>4647</v>
          </cell>
          <cell r="AH115">
            <v>0</v>
          </cell>
          <cell r="AI115">
            <v>0</v>
          </cell>
          <cell r="AJ115">
            <v>13.6</v>
          </cell>
          <cell r="AK115">
            <v>450</v>
          </cell>
          <cell r="AM115">
            <v>688</v>
          </cell>
          <cell r="AN115">
            <v>69287.199999999997</v>
          </cell>
          <cell r="AO115" t="str">
            <v>NA</v>
          </cell>
          <cell r="AQ115" t="str">
            <v>病假496，25%</v>
          </cell>
        </row>
        <row r="116">
          <cell r="B116">
            <v>1003526</v>
          </cell>
          <cell r="C116" t="str">
            <v>李 韵</v>
          </cell>
          <cell r="D116" t="str">
            <v>Li Yun</v>
          </cell>
          <cell r="E116" t="str">
            <v>Direct Active</v>
          </cell>
          <cell r="F116" t="str">
            <v>OP</v>
          </cell>
          <cell r="G116" t="str">
            <v>FCLCh-PD</v>
          </cell>
          <cell r="H116" t="str">
            <v>FCLCh-VB3</v>
          </cell>
          <cell r="I116" t="str">
            <v>310911</v>
          </cell>
          <cell r="J116">
            <v>39945</v>
          </cell>
          <cell r="K116" t="str">
            <v>Worker</v>
          </cell>
          <cell r="L116" t="str">
            <v>Middle Skilled Worker</v>
          </cell>
          <cell r="M116" t="str">
            <v>BAND A</v>
          </cell>
          <cell r="N116">
            <v>6</v>
          </cell>
          <cell r="O116" t="str">
            <v>NA</v>
          </cell>
          <cell r="P116">
            <v>4758</v>
          </cell>
          <cell r="Q116">
            <v>0.02</v>
          </cell>
          <cell r="R116">
            <v>95</v>
          </cell>
          <cell r="S116">
            <v>5.0000000000000001E-3</v>
          </cell>
          <cell r="T116">
            <v>24</v>
          </cell>
          <cell r="U116">
            <v>2.5010508617065993E-2</v>
          </cell>
          <cell r="V116">
            <v>119</v>
          </cell>
          <cell r="W116">
            <v>4877</v>
          </cell>
          <cell r="X116">
            <v>4924.53</v>
          </cell>
          <cell r="Y116">
            <v>166.52999999999975</v>
          </cell>
          <cell r="Z116">
            <v>3.5000000000000003E-2</v>
          </cell>
          <cell r="AA116" t="str">
            <v>0.00%-8.40%</v>
          </cell>
          <cell r="AF116">
            <v>0</v>
          </cell>
          <cell r="AG116">
            <v>4924.53</v>
          </cell>
          <cell r="AH116">
            <v>166.52999999999975</v>
          </cell>
          <cell r="AI116">
            <v>3.499999999999992E-2</v>
          </cell>
          <cell r="AJ116">
            <v>13.6</v>
          </cell>
          <cell r="AK116">
            <v>650</v>
          </cell>
          <cell r="AM116">
            <v>688</v>
          </cell>
          <cell r="AN116">
            <v>75461.607999999993</v>
          </cell>
          <cell r="AO116" t="str">
            <v>NA</v>
          </cell>
        </row>
        <row r="117">
          <cell r="B117">
            <v>1003573</v>
          </cell>
          <cell r="C117" t="str">
            <v>刘 成燕</v>
          </cell>
          <cell r="D117" t="str">
            <v>Liu Chengyan</v>
          </cell>
          <cell r="E117" t="str">
            <v>Direct Active</v>
          </cell>
          <cell r="F117" t="str">
            <v>OP</v>
          </cell>
          <cell r="G117" t="str">
            <v>FCLCh-PD</v>
          </cell>
          <cell r="H117" t="str">
            <v>FCLCh-VB3</v>
          </cell>
          <cell r="I117" t="str">
            <v>310911</v>
          </cell>
          <cell r="J117">
            <v>39955</v>
          </cell>
          <cell r="K117" t="str">
            <v>Worker</v>
          </cell>
          <cell r="L117" t="str">
            <v>Production Worker</v>
          </cell>
          <cell r="M117" t="str">
            <v>BAND A</v>
          </cell>
          <cell r="N117">
            <v>6</v>
          </cell>
          <cell r="O117" t="str">
            <v>NA</v>
          </cell>
          <cell r="P117">
            <v>4765</v>
          </cell>
          <cell r="Q117">
            <v>0.02</v>
          </cell>
          <cell r="R117">
            <v>95</v>
          </cell>
          <cell r="S117">
            <v>5.0000000000000001E-3</v>
          </cell>
          <cell r="T117">
            <v>24</v>
          </cell>
          <cell r="U117">
            <v>2.497376705141658E-2</v>
          </cell>
          <cell r="V117">
            <v>119</v>
          </cell>
          <cell r="W117">
            <v>4884</v>
          </cell>
          <cell r="X117">
            <v>4884.125</v>
          </cell>
          <cell r="Y117">
            <v>119.125</v>
          </cell>
          <cell r="Z117">
            <v>2.5000000000000001E-2</v>
          </cell>
          <cell r="AA117" t="str">
            <v>0.00%-8.40%</v>
          </cell>
          <cell r="AF117">
            <v>0</v>
          </cell>
          <cell r="AG117">
            <v>4884.125</v>
          </cell>
          <cell r="AH117">
            <v>119.125</v>
          </cell>
          <cell r="AI117">
            <v>2.4999999999999911E-2</v>
          </cell>
          <cell r="AJ117">
            <v>13.6</v>
          </cell>
          <cell r="AK117">
            <v>450</v>
          </cell>
          <cell r="AM117">
            <v>688</v>
          </cell>
          <cell r="AN117">
            <v>72512.099999999991</v>
          </cell>
          <cell r="AO117" t="str">
            <v>NA</v>
          </cell>
        </row>
        <row r="118">
          <cell r="B118">
            <v>1003580</v>
          </cell>
          <cell r="C118" t="str">
            <v>段 礼俊</v>
          </cell>
          <cell r="D118" t="str">
            <v>Duan Lijun</v>
          </cell>
          <cell r="E118" t="str">
            <v>Direct Active</v>
          </cell>
          <cell r="F118" t="str">
            <v>OP</v>
          </cell>
          <cell r="G118" t="str">
            <v>FCLCh-PD</v>
          </cell>
          <cell r="H118" t="str">
            <v>FCLCh-VB3</v>
          </cell>
          <cell r="I118" t="str">
            <v>310911</v>
          </cell>
          <cell r="J118">
            <v>39955</v>
          </cell>
          <cell r="K118" t="str">
            <v>Worker</v>
          </cell>
          <cell r="L118" t="str">
            <v>Heavy Load Worker</v>
          </cell>
          <cell r="M118" t="str">
            <v>BAND A</v>
          </cell>
          <cell r="N118">
            <v>6</v>
          </cell>
          <cell r="O118" t="str">
            <v>NA</v>
          </cell>
          <cell r="P118">
            <v>4508</v>
          </cell>
          <cell r="Q118">
            <v>0.02</v>
          </cell>
          <cell r="R118">
            <v>90</v>
          </cell>
          <cell r="S118">
            <v>5.0000000000000001E-3</v>
          </cell>
          <cell r="T118">
            <v>23</v>
          </cell>
          <cell r="U118">
            <v>2.5066548358473825E-2</v>
          </cell>
          <cell r="V118">
            <v>113</v>
          </cell>
          <cell r="W118">
            <v>4621</v>
          </cell>
          <cell r="X118">
            <v>4620.7</v>
          </cell>
          <cell r="Y118">
            <v>112.69999999999982</v>
          </cell>
          <cell r="Z118">
            <v>2.5000000000000001E-2</v>
          </cell>
          <cell r="AA118" t="str">
            <v>0.00%-8.40%</v>
          </cell>
          <cell r="AF118">
            <v>0</v>
          </cell>
          <cell r="AG118">
            <v>4620.7</v>
          </cell>
          <cell r="AH118">
            <v>112.69999999999982</v>
          </cell>
          <cell r="AI118">
            <v>2.4999999999999911E-2</v>
          </cell>
          <cell r="AJ118">
            <v>13.6</v>
          </cell>
          <cell r="AK118">
            <v>650</v>
          </cell>
          <cell r="AM118">
            <v>688</v>
          </cell>
          <cell r="AN118">
            <v>71329.51999999999</v>
          </cell>
          <cell r="AO118" t="str">
            <v>NA</v>
          </cell>
        </row>
        <row r="119">
          <cell r="B119">
            <v>1003627</v>
          </cell>
          <cell r="C119" t="str">
            <v>刘 玮</v>
          </cell>
          <cell r="D119" t="str">
            <v>Liu Wei</v>
          </cell>
          <cell r="E119" t="str">
            <v>Direct Active</v>
          </cell>
          <cell r="F119" t="str">
            <v>OP</v>
          </cell>
          <cell r="G119" t="str">
            <v>FCLCh-PD</v>
          </cell>
          <cell r="H119" t="str">
            <v>FCLCh-VB3</v>
          </cell>
          <cell r="I119" t="str">
            <v>310911</v>
          </cell>
          <cell r="J119">
            <v>39970</v>
          </cell>
          <cell r="K119" t="str">
            <v>Worker</v>
          </cell>
          <cell r="L119" t="str">
            <v>High Skilled Worker</v>
          </cell>
          <cell r="M119" t="str">
            <v>BAND A</v>
          </cell>
          <cell r="N119">
            <v>6</v>
          </cell>
          <cell r="O119" t="str">
            <v>NA</v>
          </cell>
          <cell r="P119">
            <v>4542</v>
          </cell>
          <cell r="Q119">
            <v>0.02</v>
          </cell>
          <cell r="R119">
            <v>91</v>
          </cell>
          <cell r="S119">
            <v>5.0000000000000001E-3</v>
          </cell>
          <cell r="T119">
            <v>23</v>
          </cell>
          <cell r="U119">
            <v>2.5099075297225892E-2</v>
          </cell>
          <cell r="V119">
            <v>114</v>
          </cell>
          <cell r="W119">
            <v>4656</v>
          </cell>
          <cell r="X119">
            <v>4700.9699999999993</v>
          </cell>
          <cell r="Y119">
            <v>158.96999999999935</v>
          </cell>
          <cell r="Z119">
            <v>3.5000000000000003E-2</v>
          </cell>
          <cell r="AA119" t="str">
            <v>0.00%-8.40%</v>
          </cell>
          <cell r="AF119">
            <v>0</v>
          </cell>
          <cell r="AG119">
            <v>4700.9699999999993</v>
          </cell>
          <cell r="AH119">
            <v>158.96999999999935</v>
          </cell>
          <cell r="AI119">
            <v>3.499999999999992E-2</v>
          </cell>
          <cell r="AJ119">
            <v>13.6</v>
          </cell>
          <cell r="AK119">
            <v>750</v>
          </cell>
          <cell r="AM119">
            <v>688</v>
          </cell>
          <cell r="AN119">
            <v>73621.191999999981</v>
          </cell>
          <cell r="AO119" t="str">
            <v>NA</v>
          </cell>
        </row>
        <row r="120">
          <cell r="B120">
            <v>1003670</v>
          </cell>
          <cell r="C120" t="str">
            <v>许 晓娟</v>
          </cell>
          <cell r="D120" t="str">
            <v>Xu Xiaojuan</v>
          </cell>
          <cell r="E120" t="str">
            <v>Direct Active</v>
          </cell>
          <cell r="F120" t="str">
            <v>OP</v>
          </cell>
          <cell r="G120" t="str">
            <v>FCLCh-PD</v>
          </cell>
          <cell r="H120" t="str">
            <v>FCLCh-VB3</v>
          </cell>
          <cell r="I120" t="str">
            <v>310911</v>
          </cell>
          <cell r="J120">
            <v>39970</v>
          </cell>
          <cell r="K120" t="str">
            <v>Worker</v>
          </cell>
          <cell r="L120" t="str">
            <v>Production Worker</v>
          </cell>
          <cell r="M120" t="str">
            <v>BAND A</v>
          </cell>
          <cell r="N120">
            <v>6</v>
          </cell>
          <cell r="O120" t="str">
            <v>NA</v>
          </cell>
          <cell r="P120">
            <v>4639</v>
          </cell>
          <cell r="Q120">
            <v>0.02</v>
          </cell>
          <cell r="R120">
            <v>93</v>
          </cell>
          <cell r="S120">
            <v>5.0000000000000001E-3</v>
          </cell>
          <cell r="T120">
            <v>23</v>
          </cell>
          <cell r="U120">
            <v>2.5005389092476828E-2</v>
          </cell>
          <cell r="V120">
            <v>116</v>
          </cell>
          <cell r="W120">
            <v>4755</v>
          </cell>
          <cell r="X120">
            <v>4754.9749999999995</v>
          </cell>
          <cell r="Y120">
            <v>115.97499999999945</v>
          </cell>
          <cell r="Z120">
            <v>2.5000000000000001E-2</v>
          </cell>
          <cell r="AA120" t="str">
            <v>0.00%-8.40%</v>
          </cell>
          <cell r="AF120">
            <v>0</v>
          </cell>
          <cell r="AG120">
            <v>4754.9749999999995</v>
          </cell>
          <cell r="AH120">
            <v>115.97499999999945</v>
          </cell>
          <cell r="AI120">
            <v>2.4999999999999911E-2</v>
          </cell>
          <cell r="AJ120">
            <v>13.6</v>
          </cell>
          <cell r="AK120">
            <v>450</v>
          </cell>
          <cell r="AM120">
            <v>688</v>
          </cell>
          <cell r="AN120">
            <v>70755.659999999989</v>
          </cell>
          <cell r="AO120" t="str">
            <v>NA</v>
          </cell>
        </row>
        <row r="121">
          <cell r="B121">
            <v>1003680</v>
          </cell>
          <cell r="C121" t="str">
            <v>钟 延武</v>
          </cell>
          <cell r="D121" t="str">
            <v>Zhong Yanwu</v>
          </cell>
          <cell r="E121" t="str">
            <v>Direct Active</v>
          </cell>
          <cell r="F121" t="str">
            <v>OP</v>
          </cell>
          <cell r="G121" t="str">
            <v>FCLCh-PD</v>
          </cell>
          <cell r="H121" t="str">
            <v>FCLCh-VB3</v>
          </cell>
          <cell r="I121" t="str">
            <v>310911</v>
          </cell>
          <cell r="J121">
            <v>39982</v>
          </cell>
          <cell r="K121" t="str">
            <v>Worker</v>
          </cell>
          <cell r="L121" t="str">
            <v>Production Worker</v>
          </cell>
          <cell r="M121" t="str">
            <v>BAND A</v>
          </cell>
          <cell r="N121">
            <v>6</v>
          </cell>
          <cell r="O121" t="str">
            <v>NA</v>
          </cell>
          <cell r="P121">
            <v>4713</v>
          </cell>
          <cell r="Q121">
            <v>0.02</v>
          </cell>
          <cell r="R121">
            <v>94</v>
          </cell>
          <cell r="S121">
            <v>5.0000000000000001E-3</v>
          </cell>
          <cell r="T121">
            <v>24</v>
          </cell>
          <cell r="U121">
            <v>2.503713133884999E-2</v>
          </cell>
          <cell r="V121">
            <v>118</v>
          </cell>
          <cell r="W121">
            <v>4831</v>
          </cell>
          <cell r="X121">
            <v>4830.8249999999998</v>
          </cell>
          <cell r="Y121">
            <v>117.82499999999982</v>
          </cell>
          <cell r="Z121">
            <v>2.5000000000000001E-2</v>
          </cell>
          <cell r="AA121" t="str">
            <v>0.00%-8.40%</v>
          </cell>
          <cell r="AF121">
            <v>0</v>
          </cell>
          <cell r="AG121">
            <v>4830.8249999999998</v>
          </cell>
          <cell r="AH121">
            <v>117.82499999999982</v>
          </cell>
          <cell r="AI121">
            <v>2.4999999999999911E-2</v>
          </cell>
          <cell r="AJ121">
            <v>13.6</v>
          </cell>
          <cell r="AK121">
            <v>450</v>
          </cell>
          <cell r="AM121">
            <v>688</v>
          </cell>
          <cell r="AN121">
            <v>71787.22</v>
          </cell>
          <cell r="AO121" t="str">
            <v>NA</v>
          </cell>
        </row>
        <row r="122">
          <cell r="B122">
            <v>1003751</v>
          </cell>
          <cell r="C122" t="str">
            <v>欧 风雷</v>
          </cell>
          <cell r="D122" t="str">
            <v>Ou Fenglei</v>
          </cell>
          <cell r="E122" t="str">
            <v>Direct Active</v>
          </cell>
          <cell r="F122" t="str">
            <v>OP</v>
          </cell>
          <cell r="G122" t="str">
            <v>FCLCh-PD</v>
          </cell>
          <cell r="H122" t="str">
            <v>FCLCh-VB3</v>
          </cell>
          <cell r="I122" t="str">
            <v>310911</v>
          </cell>
          <cell r="J122">
            <v>39995</v>
          </cell>
          <cell r="K122" t="str">
            <v>Team Leader</v>
          </cell>
          <cell r="L122" t="str">
            <v>Team Leader</v>
          </cell>
          <cell r="M122" t="str">
            <v>BAND A</v>
          </cell>
          <cell r="N122">
            <v>6</v>
          </cell>
          <cell r="O122" t="str">
            <v>NA</v>
          </cell>
          <cell r="P122">
            <v>5351</v>
          </cell>
          <cell r="Q122">
            <v>0.02</v>
          </cell>
          <cell r="R122">
            <v>107</v>
          </cell>
          <cell r="S122">
            <v>5.0000000000000001E-3</v>
          </cell>
          <cell r="T122">
            <v>27</v>
          </cell>
          <cell r="U122">
            <v>2.5042048215286862E-2</v>
          </cell>
          <cell r="V122">
            <v>134</v>
          </cell>
          <cell r="W122">
            <v>5485</v>
          </cell>
          <cell r="X122">
            <v>5511.53</v>
          </cell>
          <cell r="Y122">
            <v>160.52999999999975</v>
          </cell>
          <cell r="Z122">
            <v>0.03</v>
          </cell>
          <cell r="AA122" t="str">
            <v>0.00%-8.40%</v>
          </cell>
          <cell r="AF122">
            <v>0</v>
          </cell>
          <cell r="AG122">
            <v>5511.53</v>
          </cell>
          <cell r="AH122">
            <v>160.52999999999975</v>
          </cell>
          <cell r="AI122">
            <v>3.0000000000000027E-2</v>
          </cell>
          <cell r="AJ122">
            <v>13.6</v>
          </cell>
          <cell r="AK122">
            <v>900</v>
          </cell>
          <cell r="AM122">
            <v>688</v>
          </cell>
          <cell r="AN122">
            <v>86444.80799999999</v>
          </cell>
          <cell r="AO122" t="str">
            <v>NA</v>
          </cell>
        </row>
        <row r="123">
          <cell r="B123">
            <v>1003760</v>
          </cell>
          <cell r="C123" t="str">
            <v>李 皎</v>
          </cell>
          <cell r="D123" t="str">
            <v>Li Jiao</v>
          </cell>
          <cell r="E123" t="str">
            <v>Direct Active</v>
          </cell>
          <cell r="F123" t="str">
            <v>OP</v>
          </cell>
          <cell r="G123" t="str">
            <v>FCLCh-PD</v>
          </cell>
          <cell r="H123" t="str">
            <v>FCLCh-VB3</v>
          </cell>
          <cell r="I123" t="str">
            <v>310911</v>
          </cell>
          <cell r="J123">
            <v>39995</v>
          </cell>
          <cell r="K123" t="str">
            <v>Worker</v>
          </cell>
          <cell r="L123" t="str">
            <v>Production Worker</v>
          </cell>
          <cell r="M123" t="str">
            <v>BAND A</v>
          </cell>
          <cell r="N123">
            <v>6</v>
          </cell>
          <cell r="O123" t="str">
            <v>NA</v>
          </cell>
          <cell r="P123">
            <v>4580</v>
          </cell>
          <cell r="Q123">
            <v>0.02</v>
          </cell>
          <cell r="R123">
            <v>92</v>
          </cell>
          <cell r="S123">
            <v>5.0000000000000001E-3</v>
          </cell>
          <cell r="T123">
            <v>23</v>
          </cell>
          <cell r="U123">
            <v>2.5109170305676855E-2</v>
          </cell>
          <cell r="V123">
            <v>115</v>
          </cell>
          <cell r="W123">
            <v>4695</v>
          </cell>
          <cell r="X123">
            <v>4671.6000000000004</v>
          </cell>
          <cell r="Y123">
            <v>91.600000000000364</v>
          </cell>
          <cell r="Z123">
            <v>0.02</v>
          </cell>
          <cell r="AA123" t="str">
            <v>0.00%-8.40%</v>
          </cell>
          <cell r="AF123">
            <v>0</v>
          </cell>
          <cell r="AG123">
            <v>4671.6000000000004</v>
          </cell>
          <cell r="AH123">
            <v>91.600000000000364</v>
          </cell>
          <cell r="AI123">
            <v>2.0000000000000018E-2</v>
          </cell>
          <cell r="AJ123">
            <v>13.6</v>
          </cell>
          <cell r="AK123">
            <v>450</v>
          </cell>
          <cell r="AM123">
            <v>688</v>
          </cell>
          <cell r="AN123">
            <v>69621.760000000009</v>
          </cell>
          <cell r="AO123" t="str">
            <v>NA</v>
          </cell>
        </row>
        <row r="124">
          <cell r="B124">
            <v>1003820</v>
          </cell>
          <cell r="C124" t="str">
            <v>姜 文勇</v>
          </cell>
          <cell r="D124" t="str">
            <v>Jiang Wenyong</v>
          </cell>
          <cell r="E124" t="str">
            <v>Direct Active</v>
          </cell>
          <cell r="F124" t="str">
            <v>OP</v>
          </cell>
          <cell r="G124" t="str">
            <v>FCLCh-PD</v>
          </cell>
          <cell r="H124" t="str">
            <v>FCLCh-VB3</v>
          </cell>
          <cell r="I124" t="str">
            <v>310911</v>
          </cell>
          <cell r="J124">
            <v>40007</v>
          </cell>
          <cell r="K124" t="str">
            <v>Worker</v>
          </cell>
          <cell r="L124" t="str">
            <v>High Skilled Worker</v>
          </cell>
          <cell r="M124" t="str">
            <v>BAND A</v>
          </cell>
          <cell r="N124">
            <v>6</v>
          </cell>
          <cell r="O124" t="str">
            <v>NA</v>
          </cell>
          <cell r="P124">
            <v>4914</v>
          </cell>
          <cell r="Q124">
            <v>0.02</v>
          </cell>
          <cell r="R124">
            <v>98</v>
          </cell>
          <cell r="S124">
            <v>5.0000000000000001E-3</v>
          </cell>
          <cell r="T124">
            <v>25</v>
          </cell>
          <cell r="U124">
            <v>2.5030525030525032E-2</v>
          </cell>
          <cell r="V124">
            <v>123</v>
          </cell>
          <cell r="W124">
            <v>5037</v>
          </cell>
          <cell r="X124">
            <v>5061.42</v>
          </cell>
          <cell r="Y124">
            <v>147.42000000000007</v>
          </cell>
          <cell r="Z124">
            <v>0.03</v>
          </cell>
          <cell r="AA124" t="str">
            <v>0.00%-8.40%</v>
          </cell>
          <cell r="AF124">
            <v>0</v>
          </cell>
          <cell r="AG124">
            <v>5061.42</v>
          </cell>
          <cell r="AH124">
            <v>147.42000000000007</v>
          </cell>
          <cell r="AI124">
            <v>3.0000000000000027E-2</v>
          </cell>
          <cell r="AJ124">
            <v>13.6</v>
          </cell>
          <cell r="AK124">
            <v>750</v>
          </cell>
          <cell r="AM124">
            <v>688</v>
          </cell>
          <cell r="AN124">
            <v>78523.312000000005</v>
          </cell>
          <cell r="AO124" t="str">
            <v>NA</v>
          </cell>
        </row>
        <row r="125">
          <cell r="B125">
            <v>1003826</v>
          </cell>
          <cell r="C125" t="str">
            <v>张 德清</v>
          </cell>
          <cell r="D125" t="str">
            <v>Zhang Deqing</v>
          </cell>
          <cell r="E125" t="str">
            <v>Direct Active</v>
          </cell>
          <cell r="F125" t="str">
            <v>OP</v>
          </cell>
          <cell r="G125" t="str">
            <v>FCLCh-PD</v>
          </cell>
          <cell r="H125" t="str">
            <v>FCLCh-VB3</v>
          </cell>
          <cell r="I125" t="str">
            <v>310911</v>
          </cell>
          <cell r="J125">
            <v>40007</v>
          </cell>
          <cell r="K125" t="str">
            <v>Worker</v>
          </cell>
          <cell r="L125" t="str">
            <v>High Skilled Worker</v>
          </cell>
          <cell r="M125" t="str">
            <v>BAND A</v>
          </cell>
          <cell r="N125">
            <v>6</v>
          </cell>
          <cell r="O125" t="str">
            <v>NA</v>
          </cell>
          <cell r="P125">
            <v>5751</v>
          </cell>
          <cell r="Q125">
            <v>0.02</v>
          </cell>
          <cell r="R125">
            <v>115</v>
          </cell>
          <cell r="S125">
            <v>5.0000000000000001E-3</v>
          </cell>
          <cell r="T125">
            <v>29</v>
          </cell>
          <cell r="U125">
            <v>2.5039123630672927E-2</v>
          </cell>
          <cell r="V125">
            <v>144</v>
          </cell>
          <cell r="W125">
            <v>5895</v>
          </cell>
          <cell r="X125">
            <v>5894.7749999999996</v>
          </cell>
          <cell r="Y125">
            <v>143.77499999999964</v>
          </cell>
          <cell r="Z125">
            <v>2.5000000000000001E-2</v>
          </cell>
          <cell r="AA125" t="str">
            <v>0.00%-8.40%</v>
          </cell>
          <cell r="AF125">
            <v>0</v>
          </cell>
          <cell r="AG125">
            <v>5894.7749999999996</v>
          </cell>
          <cell r="AH125">
            <v>143.77499999999964</v>
          </cell>
          <cell r="AI125">
            <v>2.4999999999999911E-2</v>
          </cell>
          <cell r="AJ125">
            <v>13.6</v>
          </cell>
          <cell r="AK125">
            <v>750</v>
          </cell>
          <cell r="AM125">
            <v>688</v>
          </cell>
          <cell r="AN125">
            <v>89856.939999999988</v>
          </cell>
          <cell r="AO125" t="str">
            <v>NA</v>
          </cell>
        </row>
        <row r="126">
          <cell r="B126">
            <v>1003869</v>
          </cell>
          <cell r="C126" t="str">
            <v>黎 玉良</v>
          </cell>
          <cell r="D126" t="str">
            <v>Li Yuliang</v>
          </cell>
          <cell r="E126" t="str">
            <v>Direct Active</v>
          </cell>
          <cell r="F126" t="str">
            <v>OP</v>
          </cell>
          <cell r="G126" t="str">
            <v>FCLCh-PD</v>
          </cell>
          <cell r="H126" t="str">
            <v>FCLCh-VB3</v>
          </cell>
          <cell r="I126" t="str">
            <v>310911</v>
          </cell>
          <cell r="J126">
            <v>40007</v>
          </cell>
          <cell r="K126" t="str">
            <v>Worker</v>
          </cell>
          <cell r="L126" t="str">
            <v>Heavy Load Worker</v>
          </cell>
          <cell r="M126" t="str">
            <v>BAND A</v>
          </cell>
          <cell r="N126">
            <v>6</v>
          </cell>
          <cell r="O126" t="str">
            <v>NA</v>
          </cell>
          <cell r="P126">
            <v>4508</v>
          </cell>
          <cell r="Q126">
            <v>0.02</v>
          </cell>
          <cell r="R126">
            <v>90</v>
          </cell>
          <cell r="S126">
            <v>5.0000000000000001E-3</v>
          </cell>
          <cell r="T126">
            <v>23</v>
          </cell>
          <cell r="U126">
            <v>2.5066548358473825E-2</v>
          </cell>
          <cell r="V126">
            <v>113</v>
          </cell>
          <cell r="W126">
            <v>4621</v>
          </cell>
          <cell r="X126">
            <v>4598.16</v>
          </cell>
          <cell r="Y126">
            <v>90.159999999999854</v>
          </cell>
          <cell r="Z126">
            <v>0.02</v>
          </cell>
          <cell r="AA126" t="str">
            <v>0.00%-8.40%</v>
          </cell>
          <cell r="AF126">
            <v>0</v>
          </cell>
          <cell r="AG126">
            <v>4598.16</v>
          </cell>
          <cell r="AH126">
            <v>90.159999999999854</v>
          </cell>
          <cell r="AI126">
            <v>2.0000000000000018E-2</v>
          </cell>
          <cell r="AJ126">
            <v>13.6</v>
          </cell>
          <cell r="AK126">
            <v>650</v>
          </cell>
          <cell r="AM126">
            <v>688</v>
          </cell>
          <cell r="AN126">
            <v>71022.975999999995</v>
          </cell>
          <cell r="AO126" t="str">
            <v>NA</v>
          </cell>
        </row>
        <row r="127">
          <cell r="B127">
            <v>1003883</v>
          </cell>
          <cell r="C127" t="str">
            <v>储 淑贤</v>
          </cell>
          <cell r="D127" t="str">
            <v>Chu Shuxian</v>
          </cell>
          <cell r="E127" t="str">
            <v>Direct Active</v>
          </cell>
          <cell r="F127" t="str">
            <v>OP</v>
          </cell>
          <cell r="G127" t="str">
            <v>FCLCh-PD</v>
          </cell>
          <cell r="H127" t="str">
            <v>FCLCh-VB3</v>
          </cell>
          <cell r="I127" t="str">
            <v>310911</v>
          </cell>
          <cell r="J127">
            <v>40007</v>
          </cell>
          <cell r="K127" t="str">
            <v>Worker</v>
          </cell>
          <cell r="L127" t="str">
            <v>Primary Skilled Worker</v>
          </cell>
          <cell r="M127" t="str">
            <v>BAND A</v>
          </cell>
          <cell r="N127">
            <v>6</v>
          </cell>
          <cell r="O127" t="str">
            <v>NA</v>
          </cell>
          <cell r="P127">
            <v>4614</v>
          </cell>
          <cell r="Q127">
            <v>0.02</v>
          </cell>
          <cell r="R127">
            <v>92</v>
          </cell>
          <cell r="S127">
            <v>5.0000000000000001E-3</v>
          </cell>
          <cell r="T127">
            <v>23</v>
          </cell>
          <cell r="U127">
            <v>2.492414390983962E-2</v>
          </cell>
          <cell r="V127">
            <v>115</v>
          </cell>
          <cell r="W127">
            <v>4729</v>
          </cell>
          <cell r="X127">
            <v>4729.3499999999995</v>
          </cell>
          <cell r="Y127">
            <v>115.34999999999945</v>
          </cell>
          <cell r="Z127">
            <v>2.5000000000000001E-2</v>
          </cell>
          <cell r="AA127" t="str">
            <v>0.00%-8.40%</v>
          </cell>
          <cell r="AF127">
            <v>0</v>
          </cell>
          <cell r="AG127">
            <v>4729.3499999999995</v>
          </cell>
          <cell r="AH127">
            <v>115.34999999999945</v>
          </cell>
          <cell r="AI127">
            <v>2.4999999999999911E-2</v>
          </cell>
          <cell r="AJ127">
            <v>13.6</v>
          </cell>
          <cell r="AK127">
            <v>450</v>
          </cell>
          <cell r="AM127">
            <v>688</v>
          </cell>
          <cell r="AN127">
            <v>70407.159999999989</v>
          </cell>
          <cell r="AO127" t="str">
            <v>NA</v>
          </cell>
        </row>
        <row r="128">
          <cell r="B128">
            <v>1003902</v>
          </cell>
          <cell r="C128" t="str">
            <v>胡 忠惠</v>
          </cell>
          <cell r="D128" t="str">
            <v>Hu Zhonghui</v>
          </cell>
          <cell r="E128" t="str">
            <v>Direct Active</v>
          </cell>
          <cell r="F128" t="str">
            <v>OP</v>
          </cell>
          <cell r="G128" t="str">
            <v>FCLCh-PD</v>
          </cell>
          <cell r="H128" t="str">
            <v>FCLCh-VB3</v>
          </cell>
          <cell r="I128" t="str">
            <v>310911</v>
          </cell>
          <cell r="J128">
            <v>40014</v>
          </cell>
          <cell r="K128" t="str">
            <v>Worker</v>
          </cell>
          <cell r="L128" t="str">
            <v>High Skilled Worker</v>
          </cell>
          <cell r="M128" t="str">
            <v>BAND A</v>
          </cell>
          <cell r="N128">
            <v>6</v>
          </cell>
          <cell r="O128" t="str">
            <v>NA</v>
          </cell>
          <cell r="P128">
            <v>4504</v>
          </cell>
          <cell r="Q128">
            <v>0.02</v>
          </cell>
          <cell r="R128">
            <v>90</v>
          </cell>
          <cell r="S128">
            <v>5.0000000000000001E-3</v>
          </cell>
          <cell r="T128">
            <v>23</v>
          </cell>
          <cell r="U128">
            <v>2.5088809946714034E-2</v>
          </cell>
          <cell r="V128">
            <v>113</v>
          </cell>
          <cell r="W128">
            <v>4617</v>
          </cell>
          <cell r="X128">
            <v>4616.5999999999995</v>
          </cell>
          <cell r="Y128">
            <v>112.59999999999945</v>
          </cell>
          <cell r="Z128">
            <v>2.5000000000000001E-2</v>
          </cell>
          <cell r="AA128" t="str">
            <v>0.00%-8.40%</v>
          </cell>
          <cell r="AF128">
            <v>0</v>
          </cell>
          <cell r="AG128">
            <v>4616.5999999999995</v>
          </cell>
          <cell r="AH128">
            <v>112.59999999999945</v>
          </cell>
          <cell r="AI128">
            <v>2.4999999999999911E-2</v>
          </cell>
          <cell r="AJ128">
            <v>13.6</v>
          </cell>
          <cell r="AK128">
            <v>750</v>
          </cell>
          <cell r="AM128">
            <v>688</v>
          </cell>
          <cell r="AN128">
            <v>72473.75999999998</v>
          </cell>
          <cell r="AO128" t="str">
            <v>NA</v>
          </cell>
        </row>
        <row r="129">
          <cell r="B129">
            <v>1003935</v>
          </cell>
          <cell r="C129" t="str">
            <v>丁 仕慧</v>
          </cell>
          <cell r="D129" t="str">
            <v>Ding Shihui</v>
          </cell>
          <cell r="E129" t="str">
            <v>Direct Active</v>
          </cell>
          <cell r="F129" t="str">
            <v>OP</v>
          </cell>
          <cell r="G129" t="str">
            <v>FCLCh-PD</v>
          </cell>
          <cell r="H129" t="str">
            <v>FCLCh-VB3</v>
          </cell>
          <cell r="I129" t="str">
            <v>310911</v>
          </cell>
          <cell r="J129">
            <v>40016</v>
          </cell>
          <cell r="K129" t="str">
            <v>Worker</v>
          </cell>
          <cell r="L129" t="str">
            <v>Production Worker</v>
          </cell>
          <cell r="M129" t="str">
            <v>BAND A</v>
          </cell>
          <cell r="N129">
            <v>6</v>
          </cell>
          <cell r="O129" t="str">
            <v>NA</v>
          </cell>
          <cell r="P129">
            <v>4556</v>
          </cell>
          <cell r="Q129">
            <v>0.02</v>
          </cell>
          <cell r="R129">
            <v>91</v>
          </cell>
          <cell r="S129">
            <v>5.0000000000000001E-3</v>
          </cell>
          <cell r="T129">
            <v>23</v>
          </cell>
          <cell r="U129">
            <v>2.5021949078138719E-2</v>
          </cell>
          <cell r="V129">
            <v>114</v>
          </cell>
          <cell r="W129">
            <v>4670</v>
          </cell>
          <cell r="X129">
            <v>4669.8999999999996</v>
          </cell>
          <cell r="Y129">
            <v>113.89999999999964</v>
          </cell>
          <cell r="Z129">
            <v>2.5000000000000001E-2</v>
          </cell>
          <cell r="AA129" t="str">
            <v>0.00%-8.40%</v>
          </cell>
          <cell r="AF129">
            <v>0</v>
          </cell>
          <cell r="AG129">
            <v>4669.8999999999996</v>
          </cell>
          <cell r="AH129">
            <v>113.89999999999964</v>
          </cell>
          <cell r="AI129">
            <v>2.4999999999999911E-2</v>
          </cell>
          <cell r="AJ129">
            <v>13.6</v>
          </cell>
          <cell r="AK129">
            <v>450</v>
          </cell>
          <cell r="AM129">
            <v>688</v>
          </cell>
          <cell r="AN129">
            <v>69598.639999999985</v>
          </cell>
          <cell r="AO129" t="str">
            <v>NA</v>
          </cell>
        </row>
        <row r="130">
          <cell r="B130">
            <v>1004001</v>
          </cell>
          <cell r="C130" t="str">
            <v>柏 传兵</v>
          </cell>
          <cell r="D130" t="str">
            <v>Bai Chuanbing</v>
          </cell>
          <cell r="E130" t="str">
            <v>Direct Active</v>
          </cell>
          <cell r="F130" t="str">
            <v>OP</v>
          </cell>
          <cell r="G130" t="str">
            <v>FCLCh-PD</v>
          </cell>
          <cell r="H130" t="str">
            <v>FCLCh-VB3</v>
          </cell>
          <cell r="I130" t="str">
            <v>310911</v>
          </cell>
          <cell r="J130">
            <v>40035</v>
          </cell>
          <cell r="K130" t="str">
            <v>Worker</v>
          </cell>
          <cell r="L130" t="str">
            <v>Production Worker</v>
          </cell>
          <cell r="M130" t="str">
            <v>BAND A</v>
          </cell>
          <cell r="N130">
            <v>6</v>
          </cell>
          <cell r="O130" t="str">
            <v>NA</v>
          </cell>
          <cell r="P130">
            <v>4752</v>
          </cell>
          <cell r="Q130">
            <v>0.02</v>
          </cell>
          <cell r="R130">
            <v>95</v>
          </cell>
          <cell r="S130">
            <v>5.0000000000000001E-3</v>
          </cell>
          <cell r="T130">
            <v>24</v>
          </cell>
          <cell r="U130">
            <v>2.5042087542087543E-2</v>
          </cell>
          <cell r="V130">
            <v>119</v>
          </cell>
          <cell r="W130">
            <v>4871</v>
          </cell>
          <cell r="X130">
            <v>4870.7999999999993</v>
          </cell>
          <cell r="Y130">
            <v>118.79999999999927</v>
          </cell>
          <cell r="Z130">
            <v>2.5000000000000001E-2</v>
          </cell>
          <cell r="AA130" t="str">
            <v>0.00%-8.40%</v>
          </cell>
          <cell r="AF130">
            <v>0</v>
          </cell>
          <cell r="AG130">
            <v>4870.7999999999993</v>
          </cell>
          <cell r="AH130">
            <v>118.79999999999927</v>
          </cell>
          <cell r="AI130">
            <v>2.4999999999999911E-2</v>
          </cell>
          <cell r="AJ130">
            <v>13.6</v>
          </cell>
          <cell r="AK130">
            <v>450</v>
          </cell>
          <cell r="AM130">
            <v>688</v>
          </cell>
          <cell r="AN130">
            <v>72330.87999999999</v>
          </cell>
          <cell r="AO130" t="str">
            <v>NA</v>
          </cell>
        </row>
        <row r="131">
          <cell r="B131">
            <v>1004009</v>
          </cell>
          <cell r="C131" t="str">
            <v>周 明</v>
          </cell>
          <cell r="D131" t="str">
            <v>Zhou Ming</v>
          </cell>
          <cell r="E131" t="str">
            <v>Direct Active</v>
          </cell>
          <cell r="F131" t="str">
            <v>OP</v>
          </cell>
          <cell r="G131" t="str">
            <v>FCLCh-PD</v>
          </cell>
          <cell r="H131" t="str">
            <v>FCLCh-VB3</v>
          </cell>
          <cell r="I131" t="str">
            <v>310911</v>
          </cell>
          <cell r="J131">
            <v>40035</v>
          </cell>
          <cell r="K131" t="str">
            <v>Worker</v>
          </cell>
          <cell r="L131" t="str">
            <v>Production Worker</v>
          </cell>
          <cell r="M131" t="str">
            <v>BAND A</v>
          </cell>
          <cell r="N131">
            <v>6</v>
          </cell>
          <cell r="O131" t="str">
            <v>NA</v>
          </cell>
          <cell r="P131">
            <v>4640</v>
          </cell>
          <cell r="Q131">
            <v>0.02</v>
          </cell>
          <cell r="R131">
            <v>93</v>
          </cell>
          <cell r="S131">
            <v>5.0000000000000001E-3</v>
          </cell>
          <cell r="T131">
            <v>23</v>
          </cell>
          <cell r="U131">
            <v>2.5000000000000001E-2</v>
          </cell>
          <cell r="V131">
            <v>116</v>
          </cell>
          <cell r="W131">
            <v>4756</v>
          </cell>
          <cell r="X131">
            <v>4756</v>
          </cell>
          <cell r="Y131">
            <v>116</v>
          </cell>
          <cell r="Z131">
            <v>2.5000000000000001E-2</v>
          </cell>
          <cell r="AA131" t="str">
            <v>0.00%-8.40%</v>
          </cell>
          <cell r="AF131">
            <v>0</v>
          </cell>
          <cell r="AG131">
            <v>4756</v>
          </cell>
          <cell r="AH131">
            <v>116</v>
          </cell>
          <cell r="AI131">
            <v>2.4999999999999911E-2</v>
          </cell>
          <cell r="AJ131">
            <v>13.6</v>
          </cell>
          <cell r="AK131">
            <v>450</v>
          </cell>
          <cell r="AM131">
            <v>688</v>
          </cell>
          <cell r="AN131">
            <v>70769.600000000006</v>
          </cell>
          <cell r="AO131" t="str">
            <v>NA</v>
          </cell>
        </row>
        <row r="132">
          <cell r="B132">
            <v>1004047</v>
          </cell>
          <cell r="C132" t="str">
            <v>尹 国美</v>
          </cell>
          <cell r="D132" t="str">
            <v>Yin Guomei</v>
          </cell>
          <cell r="E132" t="str">
            <v>Direct Active</v>
          </cell>
          <cell r="F132" t="str">
            <v>OP</v>
          </cell>
          <cell r="G132" t="str">
            <v>FCLCh-PD</v>
          </cell>
          <cell r="H132" t="str">
            <v>FCLCh-VB3</v>
          </cell>
          <cell r="I132" t="str">
            <v>310911</v>
          </cell>
          <cell r="J132">
            <v>40035</v>
          </cell>
          <cell r="K132" t="str">
            <v>Worker</v>
          </cell>
          <cell r="L132" t="str">
            <v>Heavy Load Worker</v>
          </cell>
          <cell r="M132" t="str">
            <v>BAND A</v>
          </cell>
          <cell r="N132">
            <v>6</v>
          </cell>
          <cell r="O132" t="str">
            <v>NA</v>
          </cell>
          <cell r="P132">
            <v>4558</v>
          </cell>
          <cell r="Q132">
            <v>0.02</v>
          </cell>
          <cell r="R132">
            <v>91</v>
          </cell>
          <cell r="S132">
            <v>5.0000000000000001E-3</v>
          </cell>
          <cell r="T132">
            <v>23</v>
          </cell>
          <cell r="U132">
            <v>2.5010969723562967E-2</v>
          </cell>
          <cell r="V132">
            <v>114</v>
          </cell>
          <cell r="W132">
            <v>4672</v>
          </cell>
          <cell r="X132">
            <v>4671.95</v>
          </cell>
          <cell r="Y132">
            <v>113.94999999999982</v>
          </cell>
          <cell r="Z132">
            <v>2.5000000000000001E-2</v>
          </cell>
          <cell r="AA132" t="str">
            <v>0.00%-8.40%</v>
          </cell>
          <cell r="AF132">
            <v>0</v>
          </cell>
          <cell r="AG132">
            <v>4671.95</v>
          </cell>
          <cell r="AH132">
            <v>113.94999999999982</v>
          </cell>
          <cell r="AI132">
            <v>2.4999999999999911E-2</v>
          </cell>
          <cell r="AJ132">
            <v>13.6</v>
          </cell>
          <cell r="AK132">
            <v>650</v>
          </cell>
          <cell r="AM132">
            <v>688</v>
          </cell>
          <cell r="AN132">
            <v>72026.51999999999</v>
          </cell>
          <cell r="AO132" t="str">
            <v>NA</v>
          </cell>
        </row>
        <row r="133">
          <cell r="B133">
            <v>1004049</v>
          </cell>
          <cell r="C133" t="str">
            <v>黄 全芝</v>
          </cell>
          <cell r="D133" t="str">
            <v>Huang Quanzhi</v>
          </cell>
          <cell r="E133" t="str">
            <v>Direct Active</v>
          </cell>
          <cell r="F133" t="str">
            <v>OP</v>
          </cell>
          <cell r="G133" t="str">
            <v>FCLCh-PD</v>
          </cell>
          <cell r="H133" t="str">
            <v>FCLCh-VB3</v>
          </cell>
          <cell r="I133" t="str">
            <v>310911</v>
          </cell>
          <cell r="J133">
            <v>40035</v>
          </cell>
          <cell r="K133" t="str">
            <v>Worker</v>
          </cell>
          <cell r="L133" t="str">
            <v>High Skilled Worker</v>
          </cell>
          <cell r="M133" t="str">
            <v>BAND A</v>
          </cell>
          <cell r="N133">
            <v>6</v>
          </cell>
          <cell r="O133" t="str">
            <v>NA</v>
          </cell>
          <cell r="P133">
            <v>4732</v>
          </cell>
          <cell r="Q133">
            <v>0.02</v>
          </cell>
          <cell r="R133">
            <v>95</v>
          </cell>
          <cell r="S133">
            <v>5.0000000000000001E-3</v>
          </cell>
          <cell r="T133">
            <v>24</v>
          </cell>
          <cell r="U133">
            <v>2.514792899408284E-2</v>
          </cell>
          <cell r="V133">
            <v>119</v>
          </cell>
          <cell r="W133">
            <v>4851</v>
          </cell>
          <cell r="X133">
            <v>4850.2999999999993</v>
          </cell>
          <cell r="Y133">
            <v>118.29999999999927</v>
          </cell>
          <cell r="Z133">
            <v>2.5000000000000001E-2</v>
          </cell>
          <cell r="AA133" t="str">
            <v>0.00%-8.40%</v>
          </cell>
          <cell r="AF133">
            <v>0</v>
          </cell>
          <cell r="AG133">
            <v>4850.2999999999993</v>
          </cell>
          <cell r="AH133">
            <v>118.29999999999927</v>
          </cell>
          <cell r="AI133">
            <v>2.4999999999999911E-2</v>
          </cell>
          <cell r="AJ133">
            <v>13.6</v>
          </cell>
          <cell r="AK133">
            <v>750</v>
          </cell>
          <cell r="AM133">
            <v>688</v>
          </cell>
          <cell r="AN133">
            <v>75652.079999999987</v>
          </cell>
          <cell r="AO133" t="str">
            <v>NA</v>
          </cell>
        </row>
        <row r="134">
          <cell r="B134">
            <v>1004050</v>
          </cell>
          <cell r="C134" t="str">
            <v>薛 典菊</v>
          </cell>
          <cell r="D134" t="str">
            <v>Xue Dianju</v>
          </cell>
          <cell r="E134" t="str">
            <v>Direct Active</v>
          </cell>
          <cell r="F134" t="str">
            <v>OP</v>
          </cell>
          <cell r="G134" t="str">
            <v>FCLCh-PD</v>
          </cell>
          <cell r="H134" t="str">
            <v>FCLCh-VB3</v>
          </cell>
          <cell r="I134" t="str">
            <v>310911</v>
          </cell>
          <cell r="J134">
            <v>40035</v>
          </cell>
          <cell r="K134" t="str">
            <v>Worker</v>
          </cell>
          <cell r="L134" t="str">
            <v>High Skilled Worker</v>
          </cell>
          <cell r="M134" t="str">
            <v>BAND A</v>
          </cell>
          <cell r="N134">
            <v>6</v>
          </cell>
          <cell r="O134" t="str">
            <v>NA</v>
          </cell>
          <cell r="P134">
            <v>5027</v>
          </cell>
          <cell r="Q134">
            <v>0.02</v>
          </cell>
          <cell r="R134">
            <v>101</v>
          </cell>
          <cell r="S134">
            <v>5.0000000000000001E-3</v>
          </cell>
          <cell r="T134">
            <v>25</v>
          </cell>
          <cell r="U134">
            <v>2.5064650885219811E-2</v>
          </cell>
          <cell r="V134">
            <v>126</v>
          </cell>
          <cell r="W134">
            <v>5153</v>
          </cell>
          <cell r="X134">
            <v>5127.54</v>
          </cell>
          <cell r="Y134">
            <v>100.53999999999996</v>
          </cell>
          <cell r="Z134">
            <v>0.02</v>
          </cell>
          <cell r="AA134" t="str">
            <v>0.00%-8.40%</v>
          </cell>
          <cell r="AF134">
            <v>0</v>
          </cell>
          <cell r="AG134">
            <v>5127.54</v>
          </cell>
          <cell r="AH134">
            <v>100.53999999999996</v>
          </cell>
          <cell r="AI134">
            <v>2.0000000000000018E-2</v>
          </cell>
          <cell r="AJ134">
            <v>13.6</v>
          </cell>
          <cell r="AK134">
            <v>750</v>
          </cell>
          <cell r="AM134">
            <v>688</v>
          </cell>
          <cell r="AN134">
            <v>79422.543999999994</v>
          </cell>
          <cell r="AO134" t="str">
            <v>NA</v>
          </cell>
        </row>
        <row r="135">
          <cell r="B135">
            <v>1004145</v>
          </cell>
          <cell r="C135" t="str">
            <v>方 燕</v>
          </cell>
          <cell r="D135" t="str">
            <v>Fang Yan</v>
          </cell>
          <cell r="E135" t="str">
            <v>Direct Active</v>
          </cell>
          <cell r="F135" t="str">
            <v>OP</v>
          </cell>
          <cell r="G135" t="str">
            <v>FCLCh-PD</v>
          </cell>
          <cell r="H135" t="str">
            <v>FCLCh-VB3</v>
          </cell>
          <cell r="I135" t="str">
            <v>310911</v>
          </cell>
          <cell r="J135">
            <v>40098</v>
          </cell>
          <cell r="K135" t="str">
            <v>Worker</v>
          </cell>
          <cell r="L135" t="str">
            <v>Production Worker</v>
          </cell>
          <cell r="M135" t="str">
            <v>BAND A</v>
          </cell>
          <cell r="N135">
            <v>6</v>
          </cell>
          <cell r="O135" t="str">
            <v>NA</v>
          </cell>
          <cell r="P135">
            <v>4568</v>
          </cell>
          <cell r="Q135">
            <v>0.02</v>
          </cell>
          <cell r="R135">
            <v>91</v>
          </cell>
          <cell r="S135">
            <v>5.0000000000000001E-3</v>
          </cell>
          <cell r="T135">
            <v>23</v>
          </cell>
          <cell r="U135">
            <v>2.4956217162872153E-2</v>
          </cell>
          <cell r="V135">
            <v>114</v>
          </cell>
          <cell r="W135">
            <v>4682</v>
          </cell>
          <cell r="X135">
            <v>4682.2</v>
          </cell>
          <cell r="Y135">
            <v>114.19999999999982</v>
          </cell>
          <cell r="Z135">
            <v>2.5000000000000001E-2</v>
          </cell>
          <cell r="AA135" t="str">
            <v>0.00%-8.40%</v>
          </cell>
          <cell r="AF135">
            <v>0</v>
          </cell>
          <cell r="AG135">
            <v>4682.2</v>
          </cell>
          <cell r="AH135">
            <v>114.19999999999982</v>
          </cell>
          <cell r="AI135">
            <v>2.4999999999999911E-2</v>
          </cell>
          <cell r="AJ135">
            <v>13.6</v>
          </cell>
          <cell r="AK135">
            <v>450</v>
          </cell>
          <cell r="AM135">
            <v>688</v>
          </cell>
          <cell r="AN135">
            <v>69765.919999999998</v>
          </cell>
          <cell r="AO135" t="str">
            <v>NA</v>
          </cell>
        </row>
        <row r="136">
          <cell r="B136">
            <v>1004150</v>
          </cell>
          <cell r="C136" t="str">
            <v>雍 飞</v>
          </cell>
          <cell r="D136" t="str">
            <v>Yong Fei</v>
          </cell>
          <cell r="E136" t="str">
            <v>Direct Active</v>
          </cell>
          <cell r="F136" t="str">
            <v>OP</v>
          </cell>
          <cell r="G136" t="str">
            <v>FCLCh-PD</v>
          </cell>
          <cell r="H136" t="str">
            <v>FCLCh-VB3</v>
          </cell>
          <cell r="I136" t="str">
            <v>310911</v>
          </cell>
          <cell r="J136">
            <v>40102</v>
          </cell>
          <cell r="K136" t="str">
            <v>Worker</v>
          </cell>
          <cell r="L136" t="str">
            <v>Heavy Load Worker</v>
          </cell>
          <cell r="M136" t="str">
            <v>BAND A</v>
          </cell>
          <cell r="N136">
            <v>6</v>
          </cell>
          <cell r="O136" t="str">
            <v>NA</v>
          </cell>
          <cell r="P136">
            <v>4610</v>
          </cell>
          <cell r="Q136">
            <v>0.02</v>
          </cell>
          <cell r="R136">
            <v>92</v>
          </cell>
          <cell r="S136">
            <v>5.0000000000000001E-3</v>
          </cell>
          <cell r="T136">
            <v>23</v>
          </cell>
          <cell r="U136">
            <v>2.4945770065075923E-2</v>
          </cell>
          <cell r="V136">
            <v>115</v>
          </cell>
          <cell r="W136">
            <v>4725</v>
          </cell>
          <cell r="X136">
            <v>4748.3</v>
          </cell>
          <cell r="Y136">
            <v>138.30000000000018</v>
          </cell>
          <cell r="Z136">
            <v>0.03</v>
          </cell>
          <cell r="AA136" t="str">
            <v>0.00%-8.40%</v>
          </cell>
          <cell r="AF136">
            <v>0</v>
          </cell>
          <cell r="AG136">
            <v>4748.3</v>
          </cell>
          <cell r="AH136">
            <v>138.30000000000018</v>
          </cell>
          <cell r="AI136">
            <v>3.0000000000000027E-2</v>
          </cell>
          <cell r="AJ136">
            <v>13.6</v>
          </cell>
          <cell r="AK136">
            <v>650</v>
          </cell>
          <cell r="AM136">
            <v>688</v>
          </cell>
          <cell r="AN136">
            <v>73064.88</v>
          </cell>
          <cell r="AO136" t="str">
            <v>NA</v>
          </cell>
        </row>
        <row r="137">
          <cell r="B137">
            <v>1004160</v>
          </cell>
          <cell r="C137" t="str">
            <v>张 忠玲</v>
          </cell>
          <cell r="D137" t="str">
            <v>Zhang Zhongling</v>
          </cell>
          <cell r="E137" t="str">
            <v>Direct Active</v>
          </cell>
          <cell r="F137" t="str">
            <v>OP</v>
          </cell>
          <cell r="G137" t="str">
            <v>FCLCh-PD</v>
          </cell>
          <cell r="H137" t="str">
            <v>FCLCh-VB3</v>
          </cell>
          <cell r="I137" t="str">
            <v>310911</v>
          </cell>
          <cell r="J137">
            <v>40108</v>
          </cell>
          <cell r="K137" t="str">
            <v>Worker</v>
          </cell>
          <cell r="L137" t="str">
            <v>Primary Skilled Worker</v>
          </cell>
          <cell r="M137" t="str">
            <v>BAND A</v>
          </cell>
          <cell r="N137">
            <v>6</v>
          </cell>
          <cell r="O137" t="str">
            <v>NA</v>
          </cell>
          <cell r="P137">
            <v>4568</v>
          </cell>
          <cell r="Q137">
            <v>0.02</v>
          </cell>
          <cell r="R137">
            <v>91</v>
          </cell>
          <cell r="S137">
            <v>5.0000000000000001E-3</v>
          </cell>
          <cell r="T137">
            <v>23</v>
          </cell>
          <cell r="U137">
            <v>2.4956217162872153E-2</v>
          </cell>
          <cell r="V137">
            <v>114</v>
          </cell>
          <cell r="W137">
            <v>4682</v>
          </cell>
          <cell r="X137">
            <v>4682.2</v>
          </cell>
          <cell r="Y137">
            <v>114.19999999999982</v>
          </cell>
          <cell r="Z137">
            <v>2.5000000000000001E-2</v>
          </cell>
          <cell r="AA137" t="str">
            <v>0.00%-8.40%</v>
          </cell>
          <cell r="AF137">
            <v>0</v>
          </cell>
          <cell r="AG137">
            <v>4682.2</v>
          </cell>
          <cell r="AH137">
            <v>114.19999999999982</v>
          </cell>
          <cell r="AI137">
            <v>2.4999999999999911E-2</v>
          </cell>
          <cell r="AJ137">
            <v>13.6</v>
          </cell>
          <cell r="AK137">
            <v>450</v>
          </cell>
          <cell r="AM137">
            <v>688</v>
          </cell>
          <cell r="AN137">
            <v>69765.919999999998</v>
          </cell>
          <cell r="AO137" t="str">
            <v>NA</v>
          </cell>
        </row>
        <row r="138">
          <cell r="B138">
            <v>1004247</v>
          </cell>
          <cell r="C138" t="str">
            <v>王 永梅</v>
          </cell>
          <cell r="D138" t="str">
            <v>Wang Yongmei</v>
          </cell>
          <cell r="E138" t="str">
            <v>Direct Active</v>
          </cell>
          <cell r="F138" t="str">
            <v>OP</v>
          </cell>
          <cell r="G138" t="str">
            <v>FCLCh-PD</v>
          </cell>
          <cell r="H138" t="str">
            <v>FCLCh-VB3</v>
          </cell>
          <cell r="I138" t="str">
            <v>310911</v>
          </cell>
          <cell r="J138">
            <v>40119</v>
          </cell>
          <cell r="K138" t="str">
            <v>Worker</v>
          </cell>
          <cell r="L138" t="str">
            <v>High Skilled Worker</v>
          </cell>
          <cell r="M138" t="str">
            <v>BAND A</v>
          </cell>
          <cell r="N138">
            <v>6</v>
          </cell>
          <cell r="O138" t="str">
            <v>NA</v>
          </cell>
          <cell r="P138">
            <v>4678</v>
          </cell>
          <cell r="Q138">
            <v>0.02</v>
          </cell>
          <cell r="R138">
            <v>94</v>
          </cell>
          <cell r="S138">
            <v>5.0000000000000001E-3</v>
          </cell>
          <cell r="T138">
            <v>23</v>
          </cell>
          <cell r="U138">
            <v>2.5010688328345448E-2</v>
          </cell>
          <cell r="V138">
            <v>117</v>
          </cell>
          <cell r="W138">
            <v>4795</v>
          </cell>
          <cell r="X138">
            <v>4724.78</v>
          </cell>
          <cell r="Y138">
            <v>46.779999999999745</v>
          </cell>
          <cell r="Z138">
            <v>0.01</v>
          </cell>
          <cell r="AA138" t="str">
            <v>0.00%-8.40%</v>
          </cell>
          <cell r="AF138">
            <v>0</v>
          </cell>
          <cell r="AG138">
            <v>4724.78</v>
          </cell>
          <cell r="AH138">
            <v>46.779999999999745</v>
          </cell>
          <cell r="AI138">
            <v>1.0000000000000009E-2</v>
          </cell>
          <cell r="AJ138">
            <v>13.6</v>
          </cell>
          <cell r="AK138">
            <v>750</v>
          </cell>
          <cell r="AM138">
            <v>688</v>
          </cell>
          <cell r="AN138">
            <v>73945.008000000002</v>
          </cell>
          <cell r="AO138" t="str">
            <v>NA</v>
          </cell>
          <cell r="AQ138" t="str">
            <v>批量门封条焊接不良造成返工，2次过程缺陷</v>
          </cell>
        </row>
        <row r="139">
          <cell r="B139">
            <v>1004267</v>
          </cell>
          <cell r="C139" t="str">
            <v>张 兰</v>
          </cell>
          <cell r="D139" t="str">
            <v>Zhang Lan</v>
          </cell>
          <cell r="E139" t="str">
            <v>Direct Active</v>
          </cell>
          <cell r="F139" t="str">
            <v>OP</v>
          </cell>
          <cell r="G139" t="str">
            <v>FCLCh-PD</v>
          </cell>
          <cell r="H139" t="str">
            <v>FCLCh-VB3</v>
          </cell>
          <cell r="I139" t="str">
            <v>310911</v>
          </cell>
          <cell r="J139">
            <v>40122</v>
          </cell>
          <cell r="K139" t="str">
            <v>Worker</v>
          </cell>
          <cell r="L139" t="str">
            <v>Production Worker</v>
          </cell>
          <cell r="M139" t="str">
            <v>BAND A</v>
          </cell>
          <cell r="N139">
            <v>6</v>
          </cell>
          <cell r="O139" t="str">
            <v>NA</v>
          </cell>
          <cell r="P139">
            <v>4605</v>
          </cell>
          <cell r="Q139">
            <v>0.02</v>
          </cell>
          <cell r="R139">
            <v>92</v>
          </cell>
          <cell r="S139">
            <v>5.0000000000000001E-3</v>
          </cell>
          <cell r="T139">
            <v>23</v>
          </cell>
          <cell r="U139">
            <v>2.4972855591748101E-2</v>
          </cell>
          <cell r="V139">
            <v>115</v>
          </cell>
          <cell r="W139">
            <v>4720</v>
          </cell>
          <cell r="X139">
            <v>4720.125</v>
          </cell>
          <cell r="Y139">
            <v>115.125</v>
          </cell>
          <cell r="Z139">
            <v>2.5000000000000001E-2</v>
          </cell>
          <cell r="AA139" t="str">
            <v>0.00%-8.40%</v>
          </cell>
          <cell r="AF139">
            <v>0</v>
          </cell>
          <cell r="AG139">
            <v>4720.125</v>
          </cell>
          <cell r="AH139">
            <v>115.125</v>
          </cell>
          <cell r="AI139">
            <v>2.4999999999999911E-2</v>
          </cell>
          <cell r="AJ139">
            <v>13.6</v>
          </cell>
          <cell r="AK139">
            <v>450</v>
          </cell>
          <cell r="AM139">
            <v>688</v>
          </cell>
          <cell r="AN139">
            <v>70281.7</v>
          </cell>
          <cell r="AO139" t="str">
            <v>NA</v>
          </cell>
        </row>
        <row r="140">
          <cell r="B140">
            <v>1004301</v>
          </cell>
          <cell r="C140" t="str">
            <v>吕 攀菊</v>
          </cell>
          <cell r="D140" t="str">
            <v>Lv Panju</v>
          </cell>
          <cell r="E140" t="str">
            <v>Direct Active</v>
          </cell>
          <cell r="F140" t="str">
            <v>OP</v>
          </cell>
          <cell r="G140" t="str">
            <v>FCLCh-PD</v>
          </cell>
          <cell r="H140" t="str">
            <v>FCLCh-VB3</v>
          </cell>
          <cell r="I140" t="str">
            <v>310911</v>
          </cell>
          <cell r="J140">
            <v>40123</v>
          </cell>
          <cell r="K140" t="str">
            <v>Worker</v>
          </cell>
          <cell r="L140" t="str">
            <v>Production Worker</v>
          </cell>
          <cell r="M140" t="str">
            <v>BAND A</v>
          </cell>
          <cell r="N140">
            <v>6</v>
          </cell>
          <cell r="O140" t="str">
            <v>NA</v>
          </cell>
          <cell r="P140">
            <v>4486</v>
          </cell>
          <cell r="Q140">
            <v>0.02</v>
          </cell>
          <cell r="R140">
            <v>90</v>
          </cell>
          <cell r="S140">
            <v>5.0000000000000001E-3</v>
          </cell>
          <cell r="T140">
            <v>22</v>
          </cell>
          <cell r="U140">
            <v>2.4966562639322336E-2</v>
          </cell>
          <cell r="V140">
            <v>112</v>
          </cell>
          <cell r="W140">
            <v>4598</v>
          </cell>
          <cell r="X140">
            <v>4598.1499999999996</v>
          </cell>
          <cell r="Y140">
            <v>112.14999999999964</v>
          </cell>
          <cell r="Z140">
            <v>2.5000000000000001E-2</v>
          </cell>
          <cell r="AA140" t="str">
            <v>0.00%-8.40%</v>
          </cell>
          <cell r="AF140">
            <v>0</v>
          </cell>
          <cell r="AG140">
            <v>4598.1499999999996</v>
          </cell>
          <cell r="AH140">
            <v>112.14999999999964</v>
          </cell>
          <cell r="AI140">
            <v>2.4999999999999911E-2</v>
          </cell>
          <cell r="AJ140">
            <v>13.6</v>
          </cell>
          <cell r="AK140">
            <v>450</v>
          </cell>
          <cell r="AM140">
            <v>688</v>
          </cell>
          <cell r="AN140">
            <v>68622.84</v>
          </cell>
          <cell r="AO140" t="str">
            <v>NA</v>
          </cell>
        </row>
        <row r="141">
          <cell r="B141">
            <v>1004397</v>
          </cell>
          <cell r="C141" t="str">
            <v>张 红旗</v>
          </cell>
          <cell r="D141" t="str">
            <v>Zhang Hongqi</v>
          </cell>
          <cell r="E141" t="str">
            <v>Direct Active</v>
          </cell>
          <cell r="F141" t="str">
            <v>OP</v>
          </cell>
          <cell r="G141" t="str">
            <v>FCLCh-PD</v>
          </cell>
          <cell r="H141" t="str">
            <v>FCLCh-VB3</v>
          </cell>
          <cell r="I141" t="str">
            <v>310911</v>
          </cell>
          <cell r="J141">
            <v>40150</v>
          </cell>
          <cell r="K141" t="str">
            <v>Worker</v>
          </cell>
          <cell r="L141" t="str">
            <v>Production Worker</v>
          </cell>
          <cell r="M141" t="str">
            <v>BAND A</v>
          </cell>
          <cell r="N141">
            <v>6</v>
          </cell>
          <cell r="O141" t="str">
            <v>NA</v>
          </cell>
          <cell r="P141">
            <v>4424</v>
          </cell>
          <cell r="Q141">
            <v>0.02</v>
          </cell>
          <cell r="R141">
            <v>88</v>
          </cell>
          <cell r="S141">
            <v>5.0000000000000001E-3</v>
          </cell>
          <cell r="T141">
            <v>22</v>
          </cell>
          <cell r="U141">
            <v>2.4864376130198915E-2</v>
          </cell>
          <cell r="V141">
            <v>110</v>
          </cell>
          <cell r="W141">
            <v>4534</v>
          </cell>
          <cell r="X141">
            <v>4490.3599999999997</v>
          </cell>
          <cell r="Y141">
            <v>66.359999999999673</v>
          </cell>
          <cell r="Z141">
            <v>1.4999999999999999E-2</v>
          </cell>
          <cell r="AA141" t="str">
            <v>0.00%-8.40%</v>
          </cell>
          <cell r="AF141">
            <v>0</v>
          </cell>
          <cell r="AG141">
            <v>4490.3599999999997</v>
          </cell>
          <cell r="AH141">
            <v>66.359999999999673</v>
          </cell>
          <cell r="AI141">
            <v>1.4999999999999902E-2</v>
          </cell>
          <cell r="AJ141">
            <v>13.6</v>
          </cell>
          <cell r="AK141">
            <v>450</v>
          </cell>
          <cell r="AM141">
            <v>688</v>
          </cell>
          <cell r="AN141">
            <v>67156.895999999993</v>
          </cell>
          <cell r="AO141" t="str">
            <v>NA</v>
          </cell>
        </row>
        <row r="142">
          <cell r="B142">
            <v>1004413</v>
          </cell>
          <cell r="C142" t="str">
            <v>武 春平</v>
          </cell>
          <cell r="D142" t="str">
            <v>Wu Chunping</v>
          </cell>
          <cell r="E142" t="str">
            <v>Direct Active</v>
          </cell>
          <cell r="F142" t="str">
            <v>OP</v>
          </cell>
          <cell r="G142" t="str">
            <v>FCLCh-PD</v>
          </cell>
          <cell r="H142" t="str">
            <v>FCLCh-VB3</v>
          </cell>
          <cell r="I142" t="str">
            <v>310911</v>
          </cell>
          <cell r="J142">
            <v>40150</v>
          </cell>
          <cell r="K142" t="str">
            <v>Worker</v>
          </cell>
          <cell r="L142" t="str">
            <v>Production Worker</v>
          </cell>
          <cell r="M142" t="str">
            <v>BAND A</v>
          </cell>
          <cell r="N142">
            <v>6</v>
          </cell>
          <cell r="O142" t="str">
            <v>NA</v>
          </cell>
          <cell r="P142">
            <v>4437</v>
          </cell>
          <cell r="Q142">
            <v>0.02</v>
          </cell>
          <cell r="R142">
            <v>89</v>
          </cell>
          <cell r="S142">
            <v>5.0000000000000001E-3</v>
          </cell>
          <cell r="T142">
            <v>22</v>
          </cell>
          <cell r="U142">
            <v>2.5016903313049357E-2</v>
          </cell>
          <cell r="V142">
            <v>111</v>
          </cell>
          <cell r="W142">
            <v>4548</v>
          </cell>
          <cell r="X142">
            <v>4525.74</v>
          </cell>
          <cell r="Y142">
            <v>88.739999999999782</v>
          </cell>
          <cell r="Z142">
            <v>0.02</v>
          </cell>
          <cell r="AA142" t="str">
            <v>0.00%-8.40%</v>
          </cell>
          <cell r="AF142">
            <v>0</v>
          </cell>
          <cell r="AG142">
            <v>4525.74</v>
          </cell>
          <cell r="AH142">
            <v>88.739999999999782</v>
          </cell>
          <cell r="AI142">
            <v>2.0000000000000018E-2</v>
          </cell>
          <cell r="AJ142">
            <v>13.6</v>
          </cell>
          <cell r="AK142">
            <v>450</v>
          </cell>
          <cell r="AM142">
            <v>688</v>
          </cell>
          <cell r="AN142">
            <v>67638.063999999998</v>
          </cell>
          <cell r="AO142" t="str">
            <v>NA</v>
          </cell>
        </row>
        <row r="143">
          <cell r="B143">
            <v>1004438</v>
          </cell>
          <cell r="C143" t="str">
            <v>童 朝新</v>
          </cell>
          <cell r="D143" t="str">
            <v>Tong Chaoxin</v>
          </cell>
          <cell r="E143" t="str">
            <v>Direct Active</v>
          </cell>
          <cell r="F143" t="str">
            <v>OP</v>
          </cell>
          <cell r="G143" t="str">
            <v>FCLCh-PD</v>
          </cell>
          <cell r="H143" t="str">
            <v>FCLCh-VB3</v>
          </cell>
          <cell r="I143" t="str">
            <v>310911</v>
          </cell>
          <cell r="J143">
            <v>40152</v>
          </cell>
          <cell r="K143" t="str">
            <v>Worker</v>
          </cell>
          <cell r="L143" t="str">
            <v>Heavy Load Worker</v>
          </cell>
          <cell r="M143" t="str">
            <v>BAND A</v>
          </cell>
          <cell r="N143">
            <v>6</v>
          </cell>
          <cell r="O143" t="str">
            <v>NA</v>
          </cell>
          <cell r="P143">
            <v>4715</v>
          </cell>
          <cell r="Q143">
            <v>0.02</v>
          </cell>
          <cell r="R143">
            <v>94</v>
          </cell>
          <cell r="S143">
            <v>5.0000000000000001E-3</v>
          </cell>
          <cell r="T143">
            <v>24</v>
          </cell>
          <cell r="U143">
            <v>2.5026511134676563E-2</v>
          </cell>
          <cell r="V143">
            <v>118</v>
          </cell>
          <cell r="W143">
            <v>4833</v>
          </cell>
          <cell r="X143">
            <v>4832.875</v>
          </cell>
          <cell r="Y143">
            <v>117.875</v>
          </cell>
          <cell r="Z143">
            <v>2.5000000000000001E-2</v>
          </cell>
          <cell r="AA143" t="str">
            <v>0.00%-8.40%</v>
          </cell>
          <cell r="AF143">
            <v>0</v>
          </cell>
          <cell r="AG143">
            <v>4832.875</v>
          </cell>
          <cell r="AH143">
            <v>117.875</v>
          </cell>
          <cell r="AI143">
            <v>2.4999999999999911E-2</v>
          </cell>
          <cell r="AJ143">
            <v>13.6</v>
          </cell>
          <cell r="AK143">
            <v>650</v>
          </cell>
          <cell r="AM143">
            <v>688</v>
          </cell>
          <cell r="AN143">
            <v>74215.099999999991</v>
          </cell>
          <cell r="AO143" t="str">
            <v>NA</v>
          </cell>
        </row>
        <row r="144">
          <cell r="B144">
            <v>1004473</v>
          </cell>
          <cell r="C144" t="str">
            <v>刘 敏</v>
          </cell>
          <cell r="D144" t="str">
            <v>Liu Min</v>
          </cell>
          <cell r="E144" t="str">
            <v>Direct Active</v>
          </cell>
          <cell r="F144" t="str">
            <v>OP</v>
          </cell>
          <cell r="G144" t="str">
            <v>FCLCh-PD</v>
          </cell>
          <cell r="H144" t="str">
            <v>FCLCh-VB3</v>
          </cell>
          <cell r="I144" t="str">
            <v>310911</v>
          </cell>
          <cell r="J144">
            <v>40159</v>
          </cell>
          <cell r="K144" t="str">
            <v>Worker</v>
          </cell>
          <cell r="L144" t="str">
            <v>Primary Skilled Worker</v>
          </cell>
          <cell r="M144" t="str">
            <v>BAND A</v>
          </cell>
          <cell r="N144">
            <v>6</v>
          </cell>
          <cell r="O144" t="str">
            <v>NA</v>
          </cell>
          <cell r="P144">
            <v>4648</v>
          </cell>
          <cell r="Q144">
            <v>0.02</v>
          </cell>
          <cell r="R144">
            <v>93</v>
          </cell>
          <cell r="S144">
            <v>5.0000000000000001E-3</v>
          </cell>
          <cell r="T144">
            <v>23</v>
          </cell>
          <cell r="U144">
            <v>2.4956970740103269E-2</v>
          </cell>
          <cell r="V144">
            <v>116</v>
          </cell>
          <cell r="W144">
            <v>4764</v>
          </cell>
          <cell r="X144">
            <v>4764.2</v>
          </cell>
          <cell r="Y144">
            <v>116.19999999999982</v>
          </cell>
          <cell r="Z144">
            <v>2.5000000000000001E-2</v>
          </cell>
          <cell r="AA144" t="str">
            <v>0.00%-8.40%</v>
          </cell>
          <cell r="AF144">
            <v>0</v>
          </cell>
          <cell r="AG144">
            <v>4764.2</v>
          </cell>
          <cell r="AH144">
            <v>116.19999999999982</v>
          </cell>
          <cell r="AI144">
            <v>2.4999999999999911E-2</v>
          </cell>
          <cell r="AJ144">
            <v>13.6</v>
          </cell>
          <cell r="AK144">
            <v>450</v>
          </cell>
          <cell r="AM144">
            <v>688</v>
          </cell>
          <cell r="AN144">
            <v>70881.119999999995</v>
          </cell>
          <cell r="AO144" t="str">
            <v>NA</v>
          </cell>
        </row>
        <row r="145">
          <cell r="B145">
            <v>1004484</v>
          </cell>
          <cell r="C145" t="str">
            <v>李 国娟</v>
          </cell>
          <cell r="D145" t="str">
            <v>Li Guojuan</v>
          </cell>
          <cell r="E145" t="str">
            <v>Direct Active</v>
          </cell>
          <cell r="F145" t="str">
            <v>OP</v>
          </cell>
          <cell r="G145" t="str">
            <v>FCLCh-PD</v>
          </cell>
          <cell r="H145" t="str">
            <v>FCLCh-VB3</v>
          </cell>
          <cell r="I145" t="str">
            <v>310911</v>
          </cell>
          <cell r="J145">
            <v>40159</v>
          </cell>
          <cell r="K145" t="str">
            <v>Worker</v>
          </cell>
          <cell r="L145" t="str">
            <v>Production Worker</v>
          </cell>
          <cell r="M145" t="str">
            <v>BAND A</v>
          </cell>
          <cell r="N145">
            <v>6</v>
          </cell>
          <cell r="O145" t="str">
            <v>NA</v>
          </cell>
          <cell r="P145">
            <v>4180</v>
          </cell>
          <cell r="Q145">
            <v>0.02</v>
          </cell>
          <cell r="R145">
            <v>84</v>
          </cell>
          <cell r="S145">
            <v>5.0000000000000001E-3</v>
          </cell>
          <cell r="T145">
            <v>21</v>
          </cell>
          <cell r="U145">
            <v>2.5119617224880382E-2</v>
          </cell>
          <cell r="V145">
            <v>105</v>
          </cell>
          <cell r="W145">
            <v>4285</v>
          </cell>
          <cell r="X145">
            <v>4263.6000000000004</v>
          </cell>
          <cell r="Y145">
            <v>83.600000000000364</v>
          </cell>
          <cell r="Z145">
            <v>0.02</v>
          </cell>
          <cell r="AA145" t="str">
            <v>0.00%-8.40%</v>
          </cell>
          <cell r="AF145">
            <v>0</v>
          </cell>
          <cell r="AG145">
            <v>4263.6000000000004</v>
          </cell>
          <cell r="AH145">
            <v>83.600000000000364</v>
          </cell>
          <cell r="AI145">
            <v>2.0000000000000018E-2</v>
          </cell>
          <cell r="AJ145">
            <v>13.6</v>
          </cell>
          <cell r="AK145">
            <v>450</v>
          </cell>
          <cell r="AM145">
            <v>688</v>
          </cell>
          <cell r="AN145">
            <v>64072.960000000006</v>
          </cell>
          <cell r="AO145" t="str">
            <v>NA</v>
          </cell>
        </row>
        <row r="146">
          <cell r="B146">
            <v>1004559</v>
          </cell>
          <cell r="C146" t="str">
            <v>仰 宗成</v>
          </cell>
          <cell r="D146" t="str">
            <v>Yang Zongcheng</v>
          </cell>
          <cell r="E146" t="str">
            <v>Direct Active</v>
          </cell>
          <cell r="F146" t="str">
            <v>OP</v>
          </cell>
          <cell r="G146" t="str">
            <v>FCLCh-PD</v>
          </cell>
          <cell r="H146" t="str">
            <v>FCLCh-VB3</v>
          </cell>
          <cell r="I146" t="str">
            <v>310911</v>
          </cell>
          <cell r="J146">
            <v>40169</v>
          </cell>
          <cell r="K146" t="str">
            <v>Worker</v>
          </cell>
          <cell r="L146" t="str">
            <v>Production Worker</v>
          </cell>
          <cell r="M146" t="str">
            <v>BAND A</v>
          </cell>
          <cell r="N146">
            <v>6</v>
          </cell>
          <cell r="O146" t="str">
            <v>NA</v>
          </cell>
          <cell r="P146">
            <v>4411</v>
          </cell>
          <cell r="Q146">
            <v>0.02</v>
          </cell>
          <cell r="R146">
            <v>88</v>
          </cell>
          <cell r="S146">
            <v>5.0000000000000001E-3</v>
          </cell>
          <cell r="T146">
            <v>22</v>
          </cell>
          <cell r="U146">
            <v>2.4937655860349128E-2</v>
          </cell>
          <cell r="V146">
            <v>110</v>
          </cell>
          <cell r="W146">
            <v>4521</v>
          </cell>
          <cell r="X146">
            <v>4499.22</v>
          </cell>
          <cell r="Y146">
            <v>88.220000000000255</v>
          </cell>
          <cell r="Z146">
            <v>0.02</v>
          </cell>
          <cell r="AA146" t="str">
            <v>0.00%-8.40%</v>
          </cell>
          <cell r="AF146">
            <v>0</v>
          </cell>
          <cell r="AG146">
            <v>4499.22</v>
          </cell>
          <cell r="AH146">
            <v>88.220000000000255</v>
          </cell>
          <cell r="AI146">
            <v>2.0000000000000018E-2</v>
          </cell>
          <cell r="AJ146">
            <v>13.6</v>
          </cell>
          <cell r="AK146">
            <v>450</v>
          </cell>
          <cell r="AM146">
            <v>688</v>
          </cell>
          <cell r="AN146">
            <v>67277.391999999993</v>
          </cell>
          <cell r="AO146" t="str">
            <v>NA</v>
          </cell>
        </row>
        <row r="147">
          <cell r="B147">
            <v>1004600</v>
          </cell>
          <cell r="C147" t="str">
            <v>徐 晓静</v>
          </cell>
          <cell r="D147" t="str">
            <v>Xu Xiaojing</v>
          </cell>
          <cell r="E147" t="str">
            <v>Direct Active</v>
          </cell>
          <cell r="F147" t="str">
            <v>OP</v>
          </cell>
          <cell r="G147" t="str">
            <v>FCLCh-PD</v>
          </cell>
          <cell r="H147" t="str">
            <v>FCLCh-VB3</v>
          </cell>
          <cell r="I147" t="str">
            <v>310911</v>
          </cell>
          <cell r="J147">
            <v>40173</v>
          </cell>
          <cell r="K147" t="str">
            <v>Worker</v>
          </cell>
          <cell r="L147" t="str">
            <v>Production Worker</v>
          </cell>
          <cell r="M147" t="str">
            <v>BAND A</v>
          </cell>
          <cell r="N147">
            <v>6</v>
          </cell>
          <cell r="O147" t="str">
            <v>NA</v>
          </cell>
          <cell r="P147">
            <v>4728</v>
          </cell>
          <cell r="Q147">
            <v>0.02</v>
          </cell>
          <cell r="R147">
            <v>95</v>
          </cell>
          <cell r="S147">
            <v>5.0000000000000001E-3</v>
          </cell>
          <cell r="T147">
            <v>24</v>
          </cell>
          <cell r="U147">
            <v>2.5169204737732657E-2</v>
          </cell>
          <cell r="V147">
            <v>119</v>
          </cell>
          <cell r="W147">
            <v>4847</v>
          </cell>
          <cell r="X147">
            <v>4846.2</v>
          </cell>
          <cell r="Y147">
            <v>118.19999999999982</v>
          </cell>
          <cell r="Z147">
            <v>2.5000000000000001E-2</v>
          </cell>
          <cell r="AA147" t="str">
            <v>0.00%-8.40%</v>
          </cell>
          <cell r="AF147">
            <v>0</v>
          </cell>
          <cell r="AG147">
            <v>4846.2</v>
          </cell>
          <cell r="AH147">
            <v>118.19999999999982</v>
          </cell>
          <cell r="AI147">
            <v>2.4999999999999911E-2</v>
          </cell>
          <cell r="AJ147">
            <v>13.6</v>
          </cell>
          <cell r="AK147">
            <v>450</v>
          </cell>
          <cell r="AM147">
            <v>688</v>
          </cell>
          <cell r="AN147">
            <v>71996.319999999992</v>
          </cell>
          <cell r="AO147" t="str">
            <v>NA</v>
          </cell>
        </row>
        <row r="148">
          <cell r="B148">
            <v>1004622</v>
          </cell>
          <cell r="C148" t="str">
            <v>李 学军</v>
          </cell>
          <cell r="D148" t="str">
            <v>Li Xuejun</v>
          </cell>
          <cell r="E148" t="str">
            <v>Direct Active</v>
          </cell>
          <cell r="F148" t="str">
            <v>OP</v>
          </cell>
          <cell r="G148" t="str">
            <v>FCLCh-PD</v>
          </cell>
          <cell r="H148" t="str">
            <v>FCLCh-VB3</v>
          </cell>
          <cell r="I148" t="str">
            <v>310911</v>
          </cell>
          <cell r="J148">
            <v>40181</v>
          </cell>
          <cell r="K148" t="str">
            <v>Worker</v>
          </cell>
          <cell r="L148" t="str">
            <v>Production Worker</v>
          </cell>
          <cell r="M148" t="str">
            <v>BAND A</v>
          </cell>
          <cell r="N148">
            <v>6</v>
          </cell>
          <cell r="O148" t="str">
            <v>NA</v>
          </cell>
          <cell r="P148">
            <v>4412</v>
          </cell>
          <cell r="Q148">
            <v>0.02</v>
          </cell>
          <cell r="R148">
            <v>88</v>
          </cell>
          <cell r="S148">
            <v>5.0000000000000001E-3</v>
          </cell>
          <cell r="T148">
            <v>22</v>
          </cell>
          <cell r="U148">
            <v>2.4932003626473256E-2</v>
          </cell>
          <cell r="V148">
            <v>110</v>
          </cell>
          <cell r="W148">
            <v>4522</v>
          </cell>
          <cell r="X148">
            <v>4522.2999999999993</v>
          </cell>
          <cell r="Y148">
            <v>110.29999999999927</v>
          </cell>
          <cell r="Z148">
            <v>2.5000000000000001E-2</v>
          </cell>
          <cell r="AA148" t="str">
            <v>0.00%-8.40%</v>
          </cell>
          <cell r="AF148">
            <v>0</v>
          </cell>
          <cell r="AG148">
            <v>4522.2999999999993</v>
          </cell>
          <cell r="AH148">
            <v>110.29999999999927</v>
          </cell>
          <cell r="AI148">
            <v>2.4999999999999911E-2</v>
          </cell>
          <cell r="AJ148">
            <v>13.6</v>
          </cell>
          <cell r="AK148">
            <v>450</v>
          </cell>
          <cell r="AM148">
            <v>688</v>
          </cell>
          <cell r="AN148">
            <v>67591.28</v>
          </cell>
          <cell r="AO148" t="str">
            <v>NA</v>
          </cell>
        </row>
        <row r="149">
          <cell r="B149">
            <v>1004771</v>
          </cell>
          <cell r="C149" t="str">
            <v>程 学松</v>
          </cell>
          <cell r="D149" t="str">
            <v>Cheng Xuesong</v>
          </cell>
          <cell r="E149" t="str">
            <v>Direct Active</v>
          </cell>
          <cell r="F149" t="str">
            <v>OP</v>
          </cell>
          <cell r="G149" t="str">
            <v>FCLCh-PD</v>
          </cell>
          <cell r="H149" t="str">
            <v>FCLCh-VB3</v>
          </cell>
          <cell r="I149" t="str">
            <v>310911</v>
          </cell>
          <cell r="J149">
            <v>40236</v>
          </cell>
          <cell r="K149" t="str">
            <v>Worker</v>
          </cell>
          <cell r="L149" t="str">
            <v>Heavy Load Worker</v>
          </cell>
          <cell r="M149" t="str">
            <v>BAND A</v>
          </cell>
          <cell r="N149">
            <v>6</v>
          </cell>
          <cell r="O149" t="str">
            <v>NA</v>
          </cell>
          <cell r="P149">
            <v>4496</v>
          </cell>
          <cell r="Q149">
            <v>0.02</v>
          </cell>
          <cell r="R149">
            <v>90</v>
          </cell>
          <cell r="S149">
            <v>5.0000000000000001E-3</v>
          </cell>
          <cell r="T149">
            <v>22</v>
          </cell>
          <cell r="U149">
            <v>2.491103202846975E-2</v>
          </cell>
          <cell r="V149">
            <v>112</v>
          </cell>
          <cell r="W149">
            <v>4608</v>
          </cell>
          <cell r="X149">
            <v>4608.3999999999996</v>
          </cell>
          <cell r="Y149">
            <v>112.39999999999964</v>
          </cell>
          <cell r="Z149">
            <v>2.5000000000000001E-2</v>
          </cell>
          <cell r="AA149" t="str">
            <v>0.00%-8.40%</v>
          </cell>
          <cell r="AF149">
            <v>0</v>
          </cell>
          <cell r="AG149">
            <v>4608.3999999999996</v>
          </cell>
          <cell r="AH149">
            <v>112.39999999999964</v>
          </cell>
          <cell r="AI149">
            <v>2.4999999999999911E-2</v>
          </cell>
          <cell r="AJ149">
            <v>13.6</v>
          </cell>
          <cell r="AK149">
            <v>650</v>
          </cell>
          <cell r="AM149">
            <v>688</v>
          </cell>
          <cell r="AN149">
            <v>71162.239999999991</v>
          </cell>
          <cell r="AO149" t="str">
            <v>NA</v>
          </cell>
        </row>
        <row r="150">
          <cell r="B150">
            <v>1004777</v>
          </cell>
          <cell r="C150" t="str">
            <v>王 孝胜</v>
          </cell>
          <cell r="D150" t="str">
            <v>Wang Xiaosheng</v>
          </cell>
          <cell r="E150" t="str">
            <v>Direct Active</v>
          </cell>
          <cell r="F150" t="str">
            <v>OP</v>
          </cell>
          <cell r="G150" t="str">
            <v>FCLCh-PD</v>
          </cell>
          <cell r="H150" t="str">
            <v>FCLCh-VB3</v>
          </cell>
          <cell r="I150" t="str">
            <v>310911</v>
          </cell>
          <cell r="J150">
            <v>40236</v>
          </cell>
          <cell r="K150" t="str">
            <v>Worker</v>
          </cell>
          <cell r="L150" t="str">
            <v>Heavy Load Worker</v>
          </cell>
          <cell r="M150" t="str">
            <v>BAND A</v>
          </cell>
          <cell r="N150">
            <v>6</v>
          </cell>
          <cell r="O150" t="str">
            <v>NA</v>
          </cell>
          <cell r="P150">
            <v>4835</v>
          </cell>
          <cell r="Q150">
            <v>0.02</v>
          </cell>
          <cell r="R150">
            <v>97</v>
          </cell>
          <cell r="S150">
            <v>5.0000000000000001E-3</v>
          </cell>
          <cell r="T150">
            <v>24</v>
          </cell>
          <cell r="U150">
            <v>2.5025853154084798E-2</v>
          </cell>
          <cell r="V150">
            <v>121</v>
          </cell>
          <cell r="W150">
            <v>4956</v>
          </cell>
          <cell r="X150">
            <v>4931.7</v>
          </cell>
          <cell r="Y150">
            <v>96.699999999999818</v>
          </cell>
          <cell r="Z150">
            <v>0.02</v>
          </cell>
          <cell r="AA150" t="str">
            <v>0.00%-8.40%</v>
          </cell>
          <cell r="AF150">
            <v>0</v>
          </cell>
          <cell r="AG150">
            <v>4931.7</v>
          </cell>
          <cell r="AH150">
            <v>96.699999999999818</v>
          </cell>
          <cell r="AI150">
            <v>2.0000000000000018E-2</v>
          </cell>
          <cell r="AJ150">
            <v>13.6</v>
          </cell>
          <cell r="AK150">
            <v>650</v>
          </cell>
          <cell r="AM150">
            <v>688</v>
          </cell>
          <cell r="AN150">
            <v>75559.12</v>
          </cell>
          <cell r="AO150" t="str">
            <v>NA</v>
          </cell>
        </row>
        <row r="151">
          <cell r="B151">
            <v>1004820</v>
          </cell>
          <cell r="C151" t="str">
            <v>刘 守彬</v>
          </cell>
          <cell r="D151" t="str">
            <v>Liu Shoubin</v>
          </cell>
          <cell r="E151" t="str">
            <v>Direct Active</v>
          </cell>
          <cell r="F151" t="str">
            <v>OP</v>
          </cell>
          <cell r="G151" t="str">
            <v>FCLCh-PD</v>
          </cell>
          <cell r="H151" t="str">
            <v>FCLCh-VB3</v>
          </cell>
          <cell r="I151" t="str">
            <v>310911</v>
          </cell>
          <cell r="J151">
            <v>40246</v>
          </cell>
          <cell r="K151" t="str">
            <v>Worker</v>
          </cell>
          <cell r="L151" t="str">
            <v>Heavy Load Worker</v>
          </cell>
          <cell r="M151" t="str">
            <v>BAND A</v>
          </cell>
          <cell r="N151">
            <v>6</v>
          </cell>
          <cell r="O151" t="str">
            <v>NA</v>
          </cell>
          <cell r="P151">
            <v>4570</v>
          </cell>
          <cell r="Q151">
            <v>0.02</v>
          </cell>
          <cell r="R151">
            <v>91</v>
          </cell>
          <cell r="S151">
            <v>5.0000000000000001E-3</v>
          </cell>
          <cell r="T151">
            <v>23</v>
          </cell>
          <cell r="U151">
            <v>2.4945295404814005E-2</v>
          </cell>
          <cell r="V151">
            <v>114</v>
          </cell>
          <cell r="W151">
            <v>4684</v>
          </cell>
          <cell r="X151">
            <v>4684.25</v>
          </cell>
          <cell r="Y151">
            <v>114.25</v>
          </cell>
          <cell r="Z151">
            <v>2.5000000000000001E-2</v>
          </cell>
          <cell r="AA151" t="str">
            <v>0.00%-8.40%</v>
          </cell>
          <cell r="AF151">
            <v>0</v>
          </cell>
          <cell r="AG151">
            <v>4684.25</v>
          </cell>
          <cell r="AH151">
            <v>114.25</v>
          </cell>
          <cell r="AI151">
            <v>2.4999999999999911E-2</v>
          </cell>
          <cell r="AJ151">
            <v>13.6</v>
          </cell>
          <cell r="AK151">
            <v>650</v>
          </cell>
          <cell r="AM151">
            <v>688</v>
          </cell>
          <cell r="AN151">
            <v>72193.799999999988</v>
          </cell>
          <cell r="AO151" t="str">
            <v>NA</v>
          </cell>
        </row>
        <row r="152">
          <cell r="B152">
            <v>1004826</v>
          </cell>
          <cell r="C152" t="str">
            <v>马 家友</v>
          </cell>
          <cell r="D152" t="str">
            <v>Ma Jiayou</v>
          </cell>
          <cell r="E152" t="str">
            <v>Direct Active</v>
          </cell>
          <cell r="F152" t="str">
            <v>OP</v>
          </cell>
          <cell r="G152" t="str">
            <v>FCLCh-PD</v>
          </cell>
          <cell r="H152" t="str">
            <v>FCLCh-VB3</v>
          </cell>
          <cell r="I152" t="str">
            <v>310911</v>
          </cell>
          <cell r="J152">
            <v>40246</v>
          </cell>
          <cell r="K152" t="str">
            <v>Worker</v>
          </cell>
          <cell r="L152" t="str">
            <v>Middle Skilled Worker</v>
          </cell>
          <cell r="M152" t="str">
            <v>BAND A</v>
          </cell>
          <cell r="N152">
            <v>6</v>
          </cell>
          <cell r="O152" t="str">
            <v>NA</v>
          </cell>
          <cell r="P152">
            <v>5003</v>
          </cell>
          <cell r="Q152">
            <v>0.02</v>
          </cell>
          <cell r="R152">
            <v>100</v>
          </cell>
          <cell r="S152">
            <v>5.0000000000000001E-3</v>
          </cell>
          <cell r="T152">
            <v>25</v>
          </cell>
          <cell r="U152">
            <v>2.498500899460324E-2</v>
          </cell>
          <cell r="V152">
            <v>125</v>
          </cell>
          <cell r="W152">
            <v>5128</v>
          </cell>
          <cell r="X152">
            <v>5153.09</v>
          </cell>
          <cell r="Y152">
            <v>150.09000000000015</v>
          </cell>
          <cell r="Z152">
            <v>0.03</v>
          </cell>
          <cell r="AA152" t="str">
            <v>0.00%-8.40%</v>
          </cell>
          <cell r="AF152">
            <v>0</v>
          </cell>
          <cell r="AG152">
            <v>5153.09</v>
          </cell>
          <cell r="AH152">
            <v>150.09000000000015</v>
          </cell>
          <cell r="AI152">
            <v>3.0000000000000027E-2</v>
          </cell>
          <cell r="AJ152">
            <v>13.6</v>
          </cell>
          <cell r="AK152">
            <v>650</v>
          </cell>
          <cell r="AM152">
            <v>688</v>
          </cell>
          <cell r="AN152">
            <v>78570.024000000005</v>
          </cell>
          <cell r="AO152" t="str">
            <v>NA</v>
          </cell>
        </row>
        <row r="153">
          <cell r="B153">
            <v>1004880</v>
          </cell>
          <cell r="C153" t="str">
            <v>黄 从霞</v>
          </cell>
          <cell r="D153" t="str">
            <v>Huang Congxia</v>
          </cell>
          <cell r="E153" t="str">
            <v>Direct Active</v>
          </cell>
          <cell r="F153" t="str">
            <v>OP</v>
          </cell>
          <cell r="G153" t="str">
            <v>FCLCh-PD</v>
          </cell>
          <cell r="H153" t="str">
            <v>FCLCh-VB3</v>
          </cell>
          <cell r="I153" t="str">
            <v>310911</v>
          </cell>
          <cell r="J153">
            <v>40246</v>
          </cell>
          <cell r="K153" t="str">
            <v>Worker</v>
          </cell>
          <cell r="L153" t="str">
            <v>Production Worker</v>
          </cell>
          <cell r="M153" t="str">
            <v>BAND A</v>
          </cell>
          <cell r="N153">
            <v>6</v>
          </cell>
          <cell r="O153" t="str">
            <v>NA</v>
          </cell>
          <cell r="P153">
            <v>4575</v>
          </cell>
          <cell r="Q153">
            <v>0.02</v>
          </cell>
          <cell r="R153">
            <v>92</v>
          </cell>
          <cell r="S153">
            <v>5.0000000000000001E-3</v>
          </cell>
          <cell r="T153">
            <v>23</v>
          </cell>
          <cell r="U153">
            <v>2.5136612021857924E-2</v>
          </cell>
          <cell r="V153">
            <v>115</v>
          </cell>
          <cell r="W153">
            <v>4690</v>
          </cell>
          <cell r="X153">
            <v>4689.375</v>
          </cell>
          <cell r="Y153">
            <v>114.375</v>
          </cell>
          <cell r="Z153">
            <v>2.5000000000000001E-2</v>
          </cell>
          <cell r="AA153" t="str">
            <v>0.00%-8.40%</v>
          </cell>
          <cell r="AF153">
            <v>0</v>
          </cell>
          <cell r="AG153">
            <v>4689.375</v>
          </cell>
          <cell r="AH153">
            <v>114.375</v>
          </cell>
          <cell r="AI153">
            <v>2.4999999999999911E-2</v>
          </cell>
          <cell r="AJ153">
            <v>13.6</v>
          </cell>
          <cell r="AK153">
            <v>450</v>
          </cell>
          <cell r="AM153">
            <v>688</v>
          </cell>
          <cell r="AN153">
            <v>69863.5</v>
          </cell>
          <cell r="AO153" t="str">
            <v>NA</v>
          </cell>
        </row>
        <row r="154">
          <cell r="B154">
            <v>1004885</v>
          </cell>
          <cell r="C154" t="str">
            <v>张 留</v>
          </cell>
          <cell r="D154" t="str">
            <v>Zhang Liu</v>
          </cell>
          <cell r="E154" t="str">
            <v>Direct Active</v>
          </cell>
          <cell r="F154" t="str">
            <v>OP</v>
          </cell>
          <cell r="G154" t="str">
            <v>FCLCh-PD</v>
          </cell>
          <cell r="H154" t="str">
            <v>FCLCh-VB3</v>
          </cell>
          <cell r="I154" t="str">
            <v>310911</v>
          </cell>
          <cell r="J154">
            <v>40247</v>
          </cell>
          <cell r="K154" t="str">
            <v>Worker</v>
          </cell>
          <cell r="L154" t="str">
            <v>Heavy Load Worker</v>
          </cell>
          <cell r="M154" t="str">
            <v>BAND A</v>
          </cell>
          <cell r="N154">
            <v>6</v>
          </cell>
          <cell r="O154" t="str">
            <v>NA</v>
          </cell>
          <cell r="P154">
            <v>4690</v>
          </cell>
          <cell r="Q154">
            <v>0.02</v>
          </cell>
          <cell r="R154">
            <v>94</v>
          </cell>
          <cell r="S154">
            <v>5.0000000000000001E-3</v>
          </cell>
          <cell r="T154">
            <v>23</v>
          </cell>
          <cell r="U154">
            <v>2.4946695095948827E-2</v>
          </cell>
          <cell r="V154">
            <v>117</v>
          </cell>
          <cell r="W154">
            <v>4807</v>
          </cell>
          <cell r="X154">
            <v>4901.05</v>
          </cell>
          <cell r="Y154">
            <v>211.05000000000018</v>
          </cell>
          <cell r="Z154">
            <v>4.4999999999999998E-2</v>
          </cell>
          <cell r="AA154" t="str">
            <v>0.00%-8.40%</v>
          </cell>
          <cell r="AF154">
            <v>0</v>
          </cell>
          <cell r="AG154">
            <v>4901.05</v>
          </cell>
          <cell r="AH154">
            <v>211.05000000000018</v>
          </cell>
          <cell r="AI154">
            <v>4.4999999999999929E-2</v>
          </cell>
          <cell r="AJ154">
            <v>13.6</v>
          </cell>
          <cell r="AK154">
            <v>650</v>
          </cell>
          <cell r="AM154">
            <v>688</v>
          </cell>
          <cell r="AN154">
            <v>75142.28</v>
          </cell>
          <cell r="AO154" t="str">
            <v>NA</v>
          </cell>
          <cell r="AQ154" t="str">
            <v>班组骨干，多面手</v>
          </cell>
        </row>
        <row r="155">
          <cell r="B155">
            <v>1004894</v>
          </cell>
          <cell r="C155" t="str">
            <v>张 世发</v>
          </cell>
          <cell r="D155" t="str">
            <v>Zhang Shifa</v>
          </cell>
          <cell r="E155" t="str">
            <v>Direct Active</v>
          </cell>
          <cell r="F155" t="str">
            <v>OP</v>
          </cell>
          <cell r="G155" t="str">
            <v>FCLCh-PD</v>
          </cell>
          <cell r="H155" t="str">
            <v>FCLCh-VB3</v>
          </cell>
          <cell r="I155" t="str">
            <v>310911</v>
          </cell>
          <cell r="J155">
            <v>40247</v>
          </cell>
          <cell r="K155" t="str">
            <v>Worker</v>
          </cell>
          <cell r="L155" t="str">
            <v>Production Worker</v>
          </cell>
          <cell r="M155" t="str">
            <v>BAND A</v>
          </cell>
          <cell r="N155">
            <v>6</v>
          </cell>
          <cell r="O155" t="str">
            <v>NA</v>
          </cell>
          <cell r="P155">
            <v>4494</v>
          </cell>
          <cell r="Q155">
            <v>0.02</v>
          </cell>
          <cell r="R155">
            <v>90</v>
          </cell>
          <cell r="S155">
            <v>5.0000000000000001E-3</v>
          </cell>
          <cell r="T155">
            <v>22</v>
          </cell>
          <cell r="U155">
            <v>2.4922118380062305E-2</v>
          </cell>
          <cell r="V155">
            <v>112</v>
          </cell>
          <cell r="W155">
            <v>4606</v>
          </cell>
          <cell r="X155">
            <v>4583.88</v>
          </cell>
          <cell r="Y155">
            <v>89.880000000000109</v>
          </cell>
          <cell r="Z155">
            <v>0.02</v>
          </cell>
          <cell r="AA155" t="str">
            <v>0.00%-8.40%</v>
          </cell>
          <cell r="AF155">
            <v>0</v>
          </cell>
          <cell r="AG155">
            <v>4583.88</v>
          </cell>
          <cell r="AH155">
            <v>89.880000000000109</v>
          </cell>
          <cell r="AI155">
            <v>2.0000000000000018E-2</v>
          </cell>
          <cell r="AJ155">
            <v>13.6</v>
          </cell>
          <cell r="AK155">
            <v>450</v>
          </cell>
          <cell r="AM155">
            <v>688</v>
          </cell>
          <cell r="AN155">
            <v>68428.767999999996</v>
          </cell>
          <cell r="AO155" t="str">
            <v>NA</v>
          </cell>
        </row>
        <row r="156">
          <cell r="B156">
            <v>1004908</v>
          </cell>
          <cell r="C156" t="str">
            <v>顾 世刚</v>
          </cell>
          <cell r="D156" t="str">
            <v>Gu Shigang</v>
          </cell>
          <cell r="E156" t="str">
            <v>Direct Active</v>
          </cell>
          <cell r="F156" t="str">
            <v>OP</v>
          </cell>
          <cell r="G156" t="str">
            <v>FCLCh-PD</v>
          </cell>
          <cell r="H156" t="str">
            <v>FCLCh-VB3</v>
          </cell>
          <cell r="I156" t="str">
            <v>310911</v>
          </cell>
          <cell r="J156">
            <v>40247</v>
          </cell>
          <cell r="K156" t="str">
            <v>Worker</v>
          </cell>
          <cell r="L156" t="str">
            <v>Production Worker</v>
          </cell>
          <cell r="M156" t="str">
            <v>BAND A</v>
          </cell>
          <cell r="N156">
            <v>6</v>
          </cell>
          <cell r="O156" t="str">
            <v>NA</v>
          </cell>
          <cell r="P156">
            <v>4996</v>
          </cell>
          <cell r="Q156">
            <v>0.02</v>
          </cell>
          <cell r="R156">
            <v>100</v>
          </cell>
          <cell r="S156">
            <v>5.0000000000000001E-3</v>
          </cell>
          <cell r="T156">
            <v>25</v>
          </cell>
          <cell r="U156">
            <v>2.5020016012810248E-2</v>
          </cell>
          <cell r="V156">
            <v>125</v>
          </cell>
          <cell r="W156">
            <v>5121</v>
          </cell>
          <cell r="X156">
            <v>5095.92</v>
          </cell>
          <cell r="Y156">
            <v>99.920000000000073</v>
          </cell>
          <cell r="Z156">
            <v>0.02</v>
          </cell>
          <cell r="AA156" t="str">
            <v>0.00%-8.40%</v>
          </cell>
          <cell r="AF156">
            <v>0</v>
          </cell>
          <cell r="AG156">
            <v>5095.92</v>
          </cell>
          <cell r="AH156">
            <v>99.920000000000073</v>
          </cell>
          <cell r="AI156">
            <v>2.0000000000000018E-2</v>
          </cell>
          <cell r="AJ156">
            <v>13.6</v>
          </cell>
          <cell r="AK156">
            <v>450</v>
          </cell>
          <cell r="AM156">
            <v>688</v>
          </cell>
          <cell r="AN156">
            <v>75392.512000000002</v>
          </cell>
          <cell r="AO156" t="str">
            <v>NA</v>
          </cell>
        </row>
        <row r="157">
          <cell r="B157">
            <v>1004920</v>
          </cell>
          <cell r="C157" t="str">
            <v>孙 忠成</v>
          </cell>
          <cell r="D157" t="str">
            <v>Sun Zhongcheng</v>
          </cell>
          <cell r="E157" t="str">
            <v>Direct Active</v>
          </cell>
          <cell r="F157" t="str">
            <v>OP</v>
          </cell>
          <cell r="G157" t="str">
            <v>FCLCh-PD</v>
          </cell>
          <cell r="H157" t="str">
            <v>FCLCh-VB3</v>
          </cell>
          <cell r="I157" t="str">
            <v>310911</v>
          </cell>
          <cell r="J157">
            <v>40247</v>
          </cell>
          <cell r="K157" t="str">
            <v>Worker</v>
          </cell>
          <cell r="L157" t="str">
            <v>Middle Skilled Worker</v>
          </cell>
          <cell r="M157" t="str">
            <v>BAND A</v>
          </cell>
          <cell r="N157">
            <v>6</v>
          </cell>
          <cell r="O157" t="str">
            <v>NA</v>
          </cell>
          <cell r="P157">
            <v>4550</v>
          </cell>
          <cell r="Q157">
            <v>0.02</v>
          </cell>
          <cell r="R157">
            <v>91</v>
          </cell>
          <cell r="S157">
            <v>5.0000000000000001E-3</v>
          </cell>
          <cell r="T157">
            <v>23</v>
          </cell>
          <cell r="U157">
            <v>2.5054945054945054E-2</v>
          </cell>
          <cell r="V157">
            <v>114</v>
          </cell>
          <cell r="W157">
            <v>4664</v>
          </cell>
          <cell r="X157">
            <v>4618.25</v>
          </cell>
          <cell r="Y157">
            <v>68.25</v>
          </cell>
          <cell r="Z157">
            <v>1.4999999999999999E-2</v>
          </cell>
          <cell r="AA157" t="str">
            <v>0.00%-8.40%</v>
          </cell>
          <cell r="AF157">
            <v>0</v>
          </cell>
          <cell r="AG157">
            <v>4618.25</v>
          </cell>
          <cell r="AH157">
            <v>68.25</v>
          </cell>
          <cell r="AI157">
            <v>1.4999999999999902E-2</v>
          </cell>
          <cell r="AJ157">
            <v>13.6</v>
          </cell>
          <cell r="AK157">
            <v>650</v>
          </cell>
          <cell r="AM157">
            <v>688</v>
          </cell>
          <cell r="AN157">
            <v>71296.2</v>
          </cell>
          <cell r="AO157" t="str">
            <v>NA</v>
          </cell>
        </row>
        <row r="158">
          <cell r="B158">
            <v>1004956</v>
          </cell>
          <cell r="C158" t="str">
            <v>徐 安风</v>
          </cell>
          <cell r="D158" t="str">
            <v>Xu Anfeng</v>
          </cell>
          <cell r="E158" t="str">
            <v>Direct Active</v>
          </cell>
          <cell r="F158" t="str">
            <v>OP</v>
          </cell>
          <cell r="G158" t="str">
            <v>FCLCh-PD</v>
          </cell>
          <cell r="H158" t="str">
            <v>FCLCh-VB3</v>
          </cell>
          <cell r="I158" t="str">
            <v>310911</v>
          </cell>
          <cell r="J158">
            <v>40254</v>
          </cell>
          <cell r="K158" t="str">
            <v>Worker</v>
          </cell>
          <cell r="L158" t="str">
            <v>Heavy Load Worker</v>
          </cell>
          <cell r="M158" t="str">
            <v>BAND A</v>
          </cell>
          <cell r="N158">
            <v>6</v>
          </cell>
          <cell r="O158" t="str">
            <v>NA</v>
          </cell>
          <cell r="P158">
            <v>4513</v>
          </cell>
          <cell r="Q158">
            <v>0.02</v>
          </cell>
          <cell r="R158">
            <v>90</v>
          </cell>
          <cell r="S158">
            <v>5.0000000000000001E-3</v>
          </cell>
          <cell r="T158">
            <v>23</v>
          </cell>
          <cell r="U158">
            <v>2.5038776866829159E-2</v>
          </cell>
          <cell r="V158">
            <v>113</v>
          </cell>
          <cell r="W158">
            <v>4626</v>
          </cell>
          <cell r="X158">
            <v>4625.8249999999998</v>
          </cell>
          <cell r="Y158">
            <v>112.82499999999982</v>
          </cell>
          <cell r="Z158">
            <v>2.5000000000000001E-2</v>
          </cell>
          <cell r="AA158" t="str">
            <v>0.00%-8.40%</v>
          </cell>
          <cell r="AF158">
            <v>0</v>
          </cell>
          <cell r="AG158">
            <v>4625.8249999999998</v>
          </cell>
          <cell r="AH158">
            <v>112.82499999999982</v>
          </cell>
          <cell r="AI158">
            <v>2.4999999999999911E-2</v>
          </cell>
          <cell r="AJ158">
            <v>13.6</v>
          </cell>
          <cell r="AK158">
            <v>650</v>
          </cell>
          <cell r="AM158">
            <v>688</v>
          </cell>
          <cell r="AN158">
            <v>71399.22</v>
          </cell>
          <cell r="AO158" t="str">
            <v>NA</v>
          </cell>
        </row>
        <row r="159">
          <cell r="B159">
            <v>1004994</v>
          </cell>
          <cell r="C159" t="str">
            <v>刘 红莉</v>
          </cell>
          <cell r="D159" t="str">
            <v>Liu Hongli</v>
          </cell>
          <cell r="E159" t="str">
            <v>Direct Active</v>
          </cell>
          <cell r="F159" t="str">
            <v>OP</v>
          </cell>
          <cell r="G159" t="str">
            <v>FCLCh-PD</v>
          </cell>
          <cell r="H159" t="str">
            <v>FCLCh-VB3</v>
          </cell>
          <cell r="I159" t="str">
            <v>310911</v>
          </cell>
          <cell r="J159">
            <v>40254</v>
          </cell>
          <cell r="K159" t="str">
            <v>Worker</v>
          </cell>
          <cell r="L159" t="str">
            <v>Primary Skilled Worker</v>
          </cell>
          <cell r="M159" t="str">
            <v>BAND A</v>
          </cell>
          <cell r="N159">
            <v>6</v>
          </cell>
          <cell r="O159" t="str">
            <v>NA</v>
          </cell>
          <cell r="P159">
            <v>4543</v>
          </cell>
          <cell r="Q159">
            <v>0.02</v>
          </cell>
          <cell r="R159">
            <v>91</v>
          </cell>
          <cell r="S159">
            <v>5.0000000000000001E-3</v>
          </cell>
          <cell r="T159">
            <v>23</v>
          </cell>
          <cell r="U159">
            <v>2.509355051727933E-2</v>
          </cell>
          <cell r="V159">
            <v>114</v>
          </cell>
          <cell r="W159">
            <v>4657</v>
          </cell>
          <cell r="X159">
            <v>4656.5749999999998</v>
          </cell>
          <cell r="Y159">
            <v>113.57499999999982</v>
          </cell>
          <cell r="Z159">
            <v>2.5000000000000001E-2</v>
          </cell>
          <cell r="AA159" t="str">
            <v>0.00%-8.40%</v>
          </cell>
          <cell r="AF159">
            <v>0</v>
          </cell>
          <cell r="AG159">
            <v>4656.5749999999998</v>
          </cell>
          <cell r="AH159">
            <v>113.57499999999982</v>
          </cell>
          <cell r="AI159">
            <v>2.4999999999999911E-2</v>
          </cell>
          <cell r="AJ159">
            <v>13.6</v>
          </cell>
          <cell r="AK159">
            <v>450</v>
          </cell>
          <cell r="AM159">
            <v>688</v>
          </cell>
          <cell r="AN159">
            <v>69417.42</v>
          </cell>
          <cell r="AO159" t="str">
            <v>NA</v>
          </cell>
        </row>
        <row r="160">
          <cell r="B160">
            <v>1004996</v>
          </cell>
          <cell r="C160" t="str">
            <v>刘 庆红</v>
          </cell>
          <cell r="D160" t="str">
            <v>Liu Qinghong</v>
          </cell>
          <cell r="E160" t="str">
            <v>Direct Active</v>
          </cell>
          <cell r="F160" t="str">
            <v>OP</v>
          </cell>
          <cell r="G160" t="str">
            <v>FCLCh-PD</v>
          </cell>
          <cell r="H160" t="str">
            <v>FCLCh-VB3</v>
          </cell>
          <cell r="I160" t="str">
            <v>310911</v>
          </cell>
          <cell r="J160">
            <v>40254</v>
          </cell>
          <cell r="K160" t="str">
            <v>Worker</v>
          </cell>
          <cell r="L160" t="str">
            <v>Primary Skilled Worker</v>
          </cell>
          <cell r="M160" t="str">
            <v>BAND A</v>
          </cell>
          <cell r="N160">
            <v>6</v>
          </cell>
          <cell r="O160" t="str">
            <v>NA</v>
          </cell>
          <cell r="P160">
            <v>4666</v>
          </cell>
          <cell r="Q160">
            <v>0.02</v>
          </cell>
          <cell r="R160">
            <v>93</v>
          </cell>
          <cell r="S160">
            <v>5.0000000000000001E-3</v>
          </cell>
          <cell r="T160">
            <v>23</v>
          </cell>
          <cell r="U160">
            <v>2.4860694384912129E-2</v>
          </cell>
          <cell r="V160">
            <v>116</v>
          </cell>
          <cell r="W160">
            <v>4782</v>
          </cell>
          <cell r="X160">
            <v>4782.6499999999996</v>
          </cell>
          <cell r="Y160">
            <v>116.64999999999964</v>
          </cell>
          <cell r="Z160">
            <v>2.5000000000000001E-2</v>
          </cell>
          <cell r="AA160" t="str">
            <v>0.00%-8.40%</v>
          </cell>
          <cell r="AF160">
            <v>0</v>
          </cell>
          <cell r="AG160">
            <v>4782.6499999999996</v>
          </cell>
          <cell r="AH160">
            <v>116.64999999999964</v>
          </cell>
          <cell r="AI160">
            <v>2.4999999999999911E-2</v>
          </cell>
          <cell r="AJ160">
            <v>13.6</v>
          </cell>
          <cell r="AK160">
            <v>450</v>
          </cell>
          <cell r="AM160">
            <v>688</v>
          </cell>
          <cell r="AN160">
            <v>71132.039999999994</v>
          </cell>
          <cell r="AO160" t="str">
            <v>NA</v>
          </cell>
        </row>
        <row r="161">
          <cell r="B161">
            <v>1005003</v>
          </cell>
          <cell r="C161" t="str">
            <v>张 正山</v>
          </cell>
          <cell r="D161" t="str">
            <v>Zhang Zhengshan</v>
          </cell>
          <cell r="E161" t="str">
            <v>Direct Active</v>
          </cell>
          <cell r="F161" t="str">
            <v>OP</v>
          </cell>
          <cell r="G161" t="str">
            <v>FCLCh-PD</v>
          </cell>
          <cell r="H161" t="str">
            <v>FCLCh-VB3</v>
          </cell>
          <cell r="I161" t="str">
            <v>310911</v>
          </cell>
          <cell r="J161">
            <v>40260</v>
          </cell>
          <cell r="K161" t="str">
            <v>Worker</v>
          </cell>
          <cell r="L161" t="str">
            <v>Middle Skilled Worker</v>
          </cell>
          <cell r="M161" t="str">
            <v>BAND A</v>
          </cell>
          <cell r="N161">
            <v>6</v>
          </cell>
          <cell r="O161" t="str">
            <v>NA</v>
          </cell>
          <cell r="P161">
            <v>4762</v>
          </cell>
          <cell r="Q161">
            <v>0.02</v>
          </cell>
          <cell r="R161">
            <v>95</v>
          </cell>
          <cell r="S161">
            <v>5.0000000000000001E-3</v>
          </cell>
          <cell r="T161">
            <v>24</v>
          </cell>
          <cell r="U161">
            <v>2.49895002099958E-2</v>
          </cell>
          <cell r="V161">
            <v>119</v>
          </cell>
          <cell r="W161">
            <v>4881</v>
          </cell>
          <cell r="X161">
            <v>4833.4299999999994</v>
          </cell>
          <cell r="Y161">
            <v>71.429999999999382</v>
          </cell>
          <cell r="Z161">
            <v>1.4999999999999999E-2</v>
          </cell>
          <cell r="AA161" t="str">
            <v>0.00%-8.40%</v>
          </cell>
          <cell r="AF161">
            <v>0</v>
          </cell>
          <cell r="AG161">
            <v>4833.4299999999994</v>
          </cell>
          <cell r="AH161">
            <v>71.429999999999382</v>
          </cell>
          <cell r="AI161">
            <v>1.4999999999999902E-2</v>
          </cell>
          <cell r="AJ161">
            <v>13.6</v>
          </cell>
          <cell r="AK161">
            <v>650</v>
          </cell>
          <cell r="AM161">
            <v>688</v>
          </cell>
          <cell r="AN161">
            <v>74222.647999999986</v>
          </cell>
          <cell r="AO161" t="str">
            <v>NA</v>
          </cell>
        </row>
        <row r="162">
          <cell r="B162">
            <v>1005016</v>
          </cell>
          <cell r="C162" t="str">
            <v>戴 强</v>
          </cell>
          <cell r="D162" t="str">
            <v>Dai Qiang</v>
          </cell>
          <cell r="E162" t="str">
            <v>Direct Active</v>
          </cell>
          <cell r="F162" t="str">
            <v>OP</v>
          </cell>
          <cell r="G162" t="str">
            <v>FCLCh-PD</v>
          </cell>
          <cell r="H162" t="str">
            <v>FCLCh-VB3</v>
          </cell>
          <cell r="I162" t="str">
            <v>310911</v>
          </cell>
          <cell r="J162">
            <v>40260</v>
          </cell>
          <cell r="K162" t="str">
            <v>Worker</v>
          </cell>
          <cell r="L162" t="str">
            <v>Production Worker</v>
          </cell>
          <cell r="M162" t="str">
            <v>BAND A</v>
          </cell>
          <cell r="N162">
            <v>6</v>
          </cell>
          <cell r="O162" t="str">
            <v>NA</v>
          </cell>
          <cell r="P162">
            <v>4353</v>
          </cell>
          <cell r="Q162">
            <v>0.02</v>
          </cell>
          <cell r="R162">
            <v>87</v>
          </cell>
          <cell r="S162">
            <v>5.0000000000000001E-3</v>
          </cell>
          <cell r="T162">
            <v>22</v>
          </cell>
          <cell r="U162">
            <v>2.5040202159430279E-2</v>
          </cell>
          <cell r="V162">
            <v>109</v>
          </cell>
          <cell r="W162">
            <v>4462</v>
          </cell>
          <cell r="X162">
            <v>4440.0600000000004</v>
          </cell>
          <cell r="Y162">
            <v>87.0600000000004</v>
          </cell>
          <cell r="Z162">
            <v>0.02</v>
          </cell>
          <cell r="AA162" t="str">
            <v>0.00%-8.40%</v>
          </cell>
          <cell r="AF162">
            <v>0</v>
          </cell>
          <cell r="AG162">
            <v>4440.0600000000004</v>
          </cell>
          <cell r="AH162">
            <v>87.0600000000004</v>
          </cell>
          <cell r="AI162">
            <v>2.0000000000000018E-2</v>
          </cell>
          <cell r="AJ162">
            <v>13.6</v>
          </cell>
          <cell r="AK162">
            <v>450</v>
          </cell>
          <cell r="AM162">
            <v>688</v>
          </cell>
          <cell r="AN162">
            <v>66472.816000000006</v>
          </cell>
          <cell r="AO162" t="str">
            <v>NA</v>
          </cell>
        </row>
        <row r="163">
          <cell r="B163">
            <v>1005027</v>
          </cell>
          <cell r="C163" t="str">
            <v>周 杰祥</v>
          </cell>
          <cell r="D163" t="str">
            <v>Zhou Jiexiang</v>
          </cell>
          <cell r="E163" t="str">
            <v>Direct Active</v>
          </cell>
          <cell r="F163" t="str">
            <v>OP</v>
          </cell>
          <cell r="G163" t="str">
            <v>FCLCh-PD</v>
          </cell>
          <cell r="H163" t="str">
            <v>FCLCh-VB3</v>
          </cell>
          <cell r="I163" t="str">
            <v>310911</v>
          </cell>
          <cell r="J163">
            <v>40260</v>
          </cell>
          <cell r="K163" t="str">
            <v>Worker</v>
          </cell>
          <cell r="L163" t="str">
            <v>Middle Skilled Worker</v>
          </cell>
          <cell r="M163" t="str">
            <v>BAND A</v>
          </cell>
          <cell r="N163">
            <v>6</v>
          </cell>
          <cell r="O163" t="str">
            <v>NA</v>
          </cell>
          <cell r="P163">
            <v>4529</v>
          </cell>
          <cell r="Q163">
            <v>0.02</v>
          </cell>
          <cell r="R163">
            <v>91</v>
          </cell>
          <cell r="S163">
            <v>5.0000000000000001E-3</v>
          </cell>
          <cell r="T163">
            <v>23</v>
          </cell>
          <cell r="U163">
            <v>2.5171119452417751E-2</v>
          </cell>
          <cell r="V163">
            <v>114</v>
          </cell>
          <cell r="W163">
            <v>4643</v>
          </cell>
          <cell r="X163">
            <v>4642.2249999999995</v>
          </cell>
          <cell r="Y163">
            <v>113.22499999999945</v>
          </cell>
          <cell r="Z163">
            <v>2.5000000000000001E-2</v>
          </cell>
          <cell r="AA163" t="str">
            <v>0.00%-8.40%</v>
          </cell>
          <cell r="AF163">
            <v>0</v>
          </cell>
          <cell r="AG163">
            <v>4642.2249999999995</v>
          </cell>
          <cell r="AH163">
            <v>113.22499999999945</v>
          </cell>
          <cell r="AI163">
            <v>2.4999999999999911E-2</v>
          </cell>
          <cell r="AJ163">
            <v>13.6</v>
          </cell>
          <cell r="AK163">
            <v>650</v>
          </cell>
          <cell r="AM163">
            <v>688</v>
          </cell>
          <cell r="AN163">
            <v>71622.25999999998</v>
          </cell>
          <cell r="AO163" t="str">
            <v>NA</v>
          </cell>
        </row>
        <row r="164">
          <cell r="B164">
            <v>1005048</v>
          </cell>
          <cell r="C164" t="str">
            <v>肖 欢欢</v>
          </cell>
          <cell r="D164" t="str">
            <v>Xiao Huanhuan</v>
          </cell>
          <cell r="E164" t="str">
            <v>Direct Active</v>
          </cell>
          <cell r="F164" t="str">
            <v>OP</v>
          </cell>
          <cell r="G164" t="str">
            <v>FCLCh-PD</v>
          </cell>
          <cell r="H164" t="str">
            <v>FCLCh-VB3</v>
          </cell>
          <cell r="I164" t="str">
            <v>310911</v>
          </cell>
          <cell r="J164">
            <v>40260</v>
          </cell>
          <cell r="K164" t="str">
            <v>Worker</v>
          </cell>
          <cell r="L164" t="str">
            <v>Production Worker</v>
          </cell>
          <cell r="M164" t="str">
            <v>BAND A</v>
          </cell>
          <cell r="N164">
            <v>6</v>
          </cell>
          <cell r="O164" t="str">
            <v>NA</v>
          </cell>
          <cell r="P164">
            <v>4357</v>
          </cell>
          <cell r="Q164">
            <v>0.02</v>
          </cell>
          <cell r="R164">
            <v>87</v>
          </cell>
          <cell r="S164">
            <v>5.0000000000000001E-3</v>
          </cell>
          <cell r="T164">
            <v>22</v>
          </cell>
          <cell r="U164">
            <v>2.5017213679137021E-2</v>
          </cell>
          <cell r="V164">
            <v>109</v>
          </cell>
          <cell r="W164">
            <v>4466</v>
          </cell>
          <cell r="X164">
            <v>4465.9249999999993</v>
          </cell>
          <cell r="Y164">
            <v>108.92499999999927</v>
          </cell>
          <cell r="Z164">
            <v>2.5000000000000001E-2</v>
          </cell>
          <cell r="AA164" t="str">
            <v>0.00%-8.40%</v>
          </cell>
          <cell r="AF164">
            <v>0</v>
          </cell>
          <cell r="AG164">
            <v>4465.9249999999993</v>
          </cell>
          <cell r="AH164">
            <v>108.92499999999927</v>
          </cell>
          <cell r="AI164">
            <v>2.4999999999999911E-2</v>
          </cell>
          <cell r="AJ164">
            <v>13.6</v>
          </cell>
          <cell r="AK164">
            <v>450</v>
          </cell>
          <cell r="AM164">
            <v>688</v>
          </cell>
          <cell r="AN164">
            <v>66824.579999999987</v>
          </cell>
          <cell r="AO164" t="str">
            <v>NA</v>
          </cell>
        </row>
        <row r="165">
          <cell r="B165">
            <v>1005057</v>
          </cell>
          <cell r="C165" t="str">
            <v>谢 明</v>
          </cell>
          <cell r="D165" t="str">
            <v>Xie Ming</v>
          </cell>
          <cell r="E165" t="str">
            <v>Direct Active</v>
          </cell>
          <cell r="F165" t="str">
            <v>OP</v>
          </cell>
          <cell r="G165" t="str">
            <v>FCLCh-PD</v>
          </cell>
          <cell r="H165" t="str">
            <v>FCLCh-VB3</v>
          </cell>
          <cell r="I165" t="str">
            <v>310911</v>
          </cell>
          <cell r="J165">
            <v>40260</v>
          </cell>
          <cell r="K165" t="str">
            <v>Worker</v>
          </cell>
          <cell r="L165" t="str">
            <v>High Skilled Worker</v>
          </cell>
          <cell r="M165" t="str">
            <v>BAND A</v>
          </cell>
          <cell r="N165">
            <v>6</v>
          </cell>
          <cell r="O165" t="str">
            <v>NA</v>
          </cell>
          <cell r="P165">
            <v>4653</v>
          </cell>
          <cell r="Q165">
            <v>0.02</v>
          </cell>
          <cell r="R165">
            <v>93</v>
          </cell>
          <cell r="S165">
            <v>5.0000000000000001E-3</v>
          </cell>
          <cell r="T165">
            <v>23</v>
          </cell>
          <cell r="U165">
            <v>2.4930152589727059E-2</v>
          </cell>
          <cell r="V165">
            <v>116</v>
          </cell>
          <cell r="W165">
            <v>4769</v>
          </cell>
          <cell r="X165">
            <v>4769.3249999999998</v>
          </cell>
          <cell r="Y165">
            <v>116.32499999999982</v>
          </cell>
          <cell r="Z165">
            <v>2.5000000000000001E-2</v>
          </cell>
          <cell r="AA165" t="str">
            <v>0.00%-8.40%</v>
          </cell>
          <cell r="AF165">
            <v>0</v>
          </cell>
          <cell r="AG165">
            <v>4769.3249999999998</v>
          </cell>
          <cell r="AH165">
            <v>116.32499999999982</v>
          </cell>
          <cell r="AI165">
            <v>2.4999999999999911E-2</v>
          </cell>
          <cell r="AJ165">
            <v>13.6</v>
          </cell>
          <cell r="AK165">
            <v>750</v>
          </cell>
          <cell r="AM165">
            <v>688</v>
          </cell>
          <cell r="AN165">
            <v>74550.819999999992</v>
          </cell>
          <cell r="AO165" t="str">
            <v>NA</v>
          </cell>
        </row>
        <row r="166">
          <cell r="B166">
            <v>1005058</v>
          </cell>
          <cell r="C166" t="str">
            <v>陈 艳杰</v>
          </cell>
          <cell r="D166" t="str">
            <v>Chen Yanjie</v>
          </cell>
          <cell r="E166" t="str">
            <v>Direct Active</v>
          </cell>
          <cell r="F166" t="str">
            <v>OP</v>
          </cell>
          <cell r="G166" t="str">
            <v>FCLCh-PD</v>
          </cell>
          <cell r="H166" t="str">
            <v>FCLCh-VB3</v>
          </cell>
          <cell r="I166" t="str">
            <v>310911</v>
          </cell>
          <cell r="J166">
            <v>40260</v>
          </cell>
          <cell r="K166" t="str">
            <v>Worker</v>
          </cell>
          <cell r="L166" t="str">
            <v>Middle Skilled Worker</v>
          </cell>
          <cell r="M166" t="str">
            <v>BAND A</v>
          </cell>
          <cell r="N166">
            <v>6</v>
          </cell>
          <cell r="O166" t="str">
            <v>NA</v>
          </cell>
          <cell r="P166">
            <v>4600</v>
          </cell>
          <cell r="Q166">
            <v>0.02</v>
          </cell>
          <cell r="R166">
            <v>92</v>
          </cell>
          <cell r="S166">
            <v>5.0000000000000001E-3</v>
          </cell>
          <cell r="T166">
            <v>23</v>
          </cell>
          <cell r="U166">
            <v>2.5000000000000001E-2</v>
          </cell>
          <cell r="V166">
            <v>115</v>
          </cell>
          <cell r="W166">
            <v>4715</v>
          </cell>
          <cell r="X166">
            <v>4692</v>
          </cell>
          <cell r="Y166">
            <v>92</v>
          </cell>
          <cell r="Z166">
            <v>0.02</v>
          </cell>
          <cell r="AA166" t="str">
            <v>0.00%-8.40%</v>
          </cell>
          <cell r="AF166">
            <v>0</v>
          </cell>
          <cell r="AG166">
            <v>4692</v>
          </cell>
          <cell r="AH166">
            <v>92</v>
          </cell>
          <cell r="AI166">
            <v>2.0000000000000018E-2</v>
          </cell>
          <cell r="AJ166">
            <v>13.6</v>
          </cell>
          <cell r="AK166">
            <v>650</v>
          </cell>
          <cell r="AM166">
            <v>688</v>
          </cell>
          <cell r="AN166">
            <v>72299.199999999997</v>
          </cell>
          <cell r="AO166" t="str">
            <v>NA</v>
          </cell>
        </row>
        <row r="167">
          <cell r="B167">
            <v>1005061</v>
          </cell>
          <cell r="C167" t="str">
            <v>刘 承翠</v>
          </cell>
          <cell r="D167" t="str">
            <v>Liu Chengcui</v>
          </cell>
          <cell r="E167" t="str">
            <v>Direct Active</v>
          </cell>
          <cell r="F167" t="str">
            <v>OP</v>
          </cell>
          <cell r="G167" t="str">
            <v>FCLCh-PD</v>
          </cell>
          <cell r="H167" t="str">
            <v>FCLCh-VB3</v>
          </cell>
          <cell r="I167" t="str">
            <v>310911</v>
          </cell>
          <cell r="J167">
            <v>40260</v>
          </cell>
          <cell r="K167" t="str">
            <v>Worker</v>
          </cell>
          <cell r="L167" t="str">
            <v>Middle Skilled Worker</v>
          </cell>
          <cell r="M167" t="str">
            <v>BAND A</v>
          </cell>
          <cell r="N167">
            <v>6</v>
          </cell>
          <cell r="O167" t="str">
            <v>NA</v>
          </cell>
          <cell r="P167">
            <v>4498</v>
          </cell>
          <cell r="Q167">
            <v>0.02</v>
          </cell>
          <cell r="R167">
            <v>90</v>
          </cell>
          <cell r="S167">
            <v>5.0000000000000001E-3</v>
          </cell>
          <cell r="T167">
            <v>22</v>
          </cell>
          <cell r="U167">
            <v>2.4899955535793685E-2</v>
          </cell>
          <cell r="V167">
            <v>112</v>
          </cell>
          <cell r="W167">
            <v>4610</v>
          </cell>
          <cell r="X167">
            <v>4542.9800000000005</v>
          </cell>
          <cell r="Y167">
            <v>44.980000000000473</v>
          </cell>
          <cell r="Z167">
            <v>0.01</v>
          </cell>
          <cell r="AA167" t="str">
            <v>0.00%-8.40%</v>
          </cell>
          <cell r="AF167">
            <v>0</v>
          </cell>
          <cell r="AG167">
            <v>4542.9800000000005</v>
          </cell>
          <cell r="AH167">
            <v>44.980000000000473</v>
          </cell>
          <cell r="AI167">
            <v>1.0000000000000009E-2</v>
          </cell>
          <cell r="AJ167">
            <v>13.6</v>
          </cell>
          <cell r="AK167">
            <v>650</v>
          </cell>
          <cell r="AM167">
            <v>688</v>
          </cell>
          <cell r="AN167">
            <v>70272.528000000006</v>
          </cell>
          <cell r="AO167" t="str">
            <v>NA</v>
          </cell>
          <cell r="AQ167" t="str">
            <v>工伤6个月</v>
          </cell>
        </row>
        <row r="168">
          <cell r="B168">
            <v>1005150</v>
          </cell>
          <cell r="C168" t="str">
            <v>丁 丽</v>
          </cell>
          <cell r="D168" t="str">
            <v>Ding Li</v>
          </cell>
          <cell r="E168" t="str">
            <v>Direct Active</v>
          </cell>
          <cell r="F168" t="str">
            <v>OP</v>
          </cell>
          <cell r="G168" t="str">
            <v>FCLCh-PD</v>
          </cell>
          <cell r="H168" t="str">
            <v>FCLCh-VB3</v>
          </cell>
          <cell r="I168" t="str">
            <v>310911</v>
          </cell>
          <cell r="J168">
            <v>40262</v>
          </cell>
          <cell r="K168" t="str">
            <v>Worker</v>
          </cell>
          <cell r="L168" t="str">
            <v>Primary Skilled Worker</v>
          </cell>
          <cell r="M168" t="str">
            <v>BAND A</v>
          </cell>
          <cell r="N168">
            <v>6</v>
          </cell>
          <cell r="O168" t="str">
            <v>NA</v>
          </cell>
          <cell r="P168">
            <v>4504</v>
          </cell>
          <cell r="Q168">
            <v>0.02</v>
          </cell>
          <cell r="R168">
            <v>90</v>
          </cell>
          <cell r="S168">
            <v>5.0000000000000001E-3</v>
          </cell>
          <cell r="T168">
            <v>23</v>
          </cell>
          <cell r="U168">
            <v>2.5088809946714034E-2</v>
          </cell>
          <cell r="V168">
            <v>113</v>
          </cell>
          <cell r="W168">
            <v>4617</v>
          </cell>
          <cell r="X168">
            <v>4639.12</v>
          </cell>
          <cell r="Y168">
            <v>135.11999999999989</v>
          </cell>
          <cell r="Z168">
            <v>0.03</v>
          </cell>
          <cell r="AA168" t="str">
            <v>0.00%-8.40%</v>
          </cell>
          <cell r="AF168">
            <v>0</v>
          </cell>
          <cell r="AG168">
            <v>4639.12</v>
          </cell>
          <cell r="AH168">
            <v>135.11999999999989</v>
          </cell>
          <cell r="AI168">
            <v>3.0000000000000027E-2</v>
          </cell>
          <cell r="AJ168">
            <v>13.6</v>
          </cell>
          <cell r="AK168">
            <v>450</v>
          </cell>
          <cell r="AM168">
            <v>688</v>
          </cell>
          <cell r="AN168">
            <v>69180.032000000007</v>
          </cell>
          <cell r="AO168" t="str">
            <v>NA</v>
          </cell>
        </row>
        <row r="169">
          <cell r="B169">
            <v>1005240</v>
          </cell>
          <cell r="C169" t="str">
            <v>刘 望</v>
          </cell>
          <cell r="D169" t="str">
            <v>Liu Wang</v>
          </cell>
          <cell r="E169" t="str">
            <v>Direct Active</v>
          </cell>
          <cell r="F169" t="str">
            <v>OP</v>
          </cell>
          <cell r="G169" t="str">
            <v>FCLCh-PD</v>
          </cell>
          <cell r="H169" t="str">
            <v>FCLCh-VB3</v>
          </cell>
          <cell r="I169" t="str">
            <v>310913</v>
          </cell>
          <cell r="J169">
            <v>40271</v>
          </cell>
          <cell r="K169" t="str">
            <v>Worker</v>
          </cell>
          <cell r="L169" t="str">
            <v>Middle Skilled Worker</v>
          </cell>
          <cell r="M169" t="str">
            <v>BAND A</v>
          </cell>
          <cell r="N169">
            <v>6</v>
          </cell>
          <cell r="O169" t="str">
            <v>NA</v>
          </cell>
          <cell r="P169">
            <v>4698</v>
          </cell>
          <cell r="Q169">
            <v>0.02</v>
          </cell>
          <cell r="R169">
            <v>94</v>
          </cell>
          <cell r="S169">
            <v>5.0000000000000001E-3</v>
          </cell>
          <cell r="T169">
            <v>23</v>
          </cell>
          <cell r="U169">
            <v>2.4904214559386972E-2</v>
          </cell>
          <cell r="V169">
            <v>117</v>
          </cell>
          <cell r="W169">
            <v>4815</v>
          </cell>
          <cell r="X169">
            <v>4815.45</v>
          </cell>
          <cell r="Y169">
            <v>117.44999999999982</v>
          </cell>
          <cell r="Z169">
            <v>2.5000000000000001E-2</v>
          </cell>
          <cell r="AA169" t="str">
            <v>0.00%-8.40%</v>
          </cell>
          <cell r="AF169">
            <v>0</v>
          </cell>
          <cell r="AG169">
            <v>4815.45</v>
          </cell>
          <cell r="AH169">
            <v>117.44999999999982</v>
          </cell>
          <cell r="AI169">
            <v>2.4999999999999911E-2</v>
          </cell>
          <cell r="AJ169">
            <v>13.6</v>
          </cell>
          <cell r="AK169">
            <v>650</v>
          </cell>
          <cell r="AM169">
            <v>688</v>
          </cell>
          <cell r="AN169">
            <v>73978.12</v>
          </cell>
          <cell r="AO169" t="str">
            <v>NA</v>
          </cell>
        </row>
        <row r="170">
          <cell r="B170">
            <v>1005252</v>
          </cell>
          <cell r="C170" t="str">
            <v>周 玲</v>
          </cell>
          <cell r="D170" t="str">
            <v>Zhou Ling</v>
          </cell>
          <cell r="E170" t="str">
            <v>Direct Active</v>
          </cell>
          <cell r="F170" t="str">
            <v>OP</v>
          </cell>
          <cell r="G170" t="str">
            <v>FCLCh-PD</v>
          </cell>
          <cell r="H170" t="str">
            <v>FCLCh-VB3</v>
          </cell>
          <cell r="I170" t="str">
            <v>310913</v>
          </cell>
          <cell r="J170">
            <v>40271</v>
          </cell>
          <cell r="K170" t="str">
            <v>Worker</v>
          </cell>
          <cell r="L170" t="str">
            <v>Primary Skilled Worker</v>
          </cell>
          <cell r="M170" t="str">
            <v>BAND A</v>
          </cell>
          <cell r="N170">
            <v>6</v>
          </cell>
          <cell r="O170" t="str">
            <v>NA</v>
          </cell>
          <cell r="P170">
            <v>4607</v>
          </cell>
          <cell r="Q170">
            <v>0.02</v>
          </cell>
          <cell r="R170">
            <v>92</v>
          </cell>
          <cell r="S170">
            <v>5.0000000000000001E-3</v>
          </cell>
          <cell r="T170">
            <v>23</v>
          </cell>
          <cell r="U170">
            <v>2.4962014326025614E-2</v>
          </cell>
          <cell r="V170">
            <v>115</v>
          </cell>
          <cell r="W170">
            <v>4722</v>
          </cell>
          <cell r="X170">
            <v>4722.1749999999993</v>
          </cell>
          <cell r="Y170">
            <v>115.17499999999927</v>
          </cell>
          <cell r="Z170">
            <v>2.5000000000000001E-2</v>
          </cell>
          <cell r="AA170" t="str">
            <v>0.00%-8.40%</v>
          </cell>
          <cell r="AF170">
            <v>0</v>
          </cell>
          <cell r="AG170">
            <v>4722.1749999999993</v>
          </cell>
          <cell r="AH170">
            <v>115.17499999999927</v>
          </cell>
          <cell r="AI170">
            <v>2.4999999999999911E-2</v>
          </cell>
          <cell r="AJ170">
            <v>13.6</v>
          </cell>
          <cell r="AK170">
            <v>450</v>
          </cell>
          <cell r="AM170">
            <v>688</v>
          </cell>
          <cell r="AN170">
            <v>70309.579999999987</v>
          </cell>
          <cell r="AO170" t="str">
            <v>NA</v>
          </cell>
        </row>
        <row r="171">
          <cell r="B171">
            <v>1005274</v>
          </cell>
          <cell r="C171" t="str">
            <v>卜 凡军</v>
          </cell>
          <cell r="D171" t="str">
            <v>Bu Fanjun</v>
          </cell>
          <cell r="E171" t="str">
            <v>Direct Active</v>
          </cell>
          <cell r="F171" t="str">
            <v>OP</v>
          </cell>
          <cell r="G171" t="str">
            <v>FCLCh-PD</v>
          </cell>
          <cell r="H171" t="str">
            <v>FCLCh-VB3</v>
          </cell>
          <cell r="I171" t="str">
            <v>310911</v>
          </cell>
          <cell r="J171">
            <v>40274</v>
          </cell>
          <cell r="K171" t="str">
            <v>Worker</v>
          </cell>
          <cell r="L171" t="str">
            <v>Production Worker</v>
          </cell>
          <cell r="M171" t="str">
            <v>BAND A</v>
          </cell>
          <cell r="N171">
            <v>6</v>
          </cell>
          <cell r="O171" t="str">
            <v>NA</v>
          </cell>
          <cell r="P171">
            <v>4516</v>
          </cell>
          <cell r="Q171">
            <v>0.02</v>
          </cell>
          <cell r="R171">
            <v>90</v>
          </cell>
          <cell r="S171">
            <v>5.0000000000000001E-3</v>
          </cell>
          <cell r="T171">
            <v>23</v>
          </cell>
          <cell r="U171">
            <v>2.5022143489813995E-2</v>
          </cell>
          <cell r="V171">
            <v>113</v>
          </cell>
          <cell r="W171">
            <v>4629</v>
          </cell>
          <cell r="X171">
            <v>4628.8999999999996</v>
          </cell>
          <cell r="Y171">
            <v>112.89999999999964</v>
          </cell>
          <cell r="Z171">
            <v>2.5000000000000001E-2</v>
          </cell>
          <cell r="AA171" t="str">
            <v>0.00%-8.40%</v>
          </cell>
          <cell r="AF171">
            <v>0</v>
          </cell>
          <cell r="AG171">
            <v>4628.8999999999996</v>
          </cell>
          <cell r="AH171">
            <v>112.89999999999964</v>
          </cell>
          <cell r="AI171">
            <v>2.4999999999999911E-2</v>
          </cell>
          <cell r="AJ171">
            <v>13.6</v>
          </cell>
          <cell r="AK171">
            <v>450</v>
          </cell>
          <cell r="AM171">
            <v>688</v>
          </cell>
          <cell r="AN171">
            <v>69041.039999999994</v>
          </cell>
          <cell r="AO171" t="str">
            <v>NA</v>
          </cell>
        </row>
        <row r="172">
          <cell r="B172">
            <v>1005284</v>
          </cell>
          <cell r="C172" t="str">
            <v>陈 杰</v>
          </cell>
          <cell r="D172" t="str">
            <v>Chen Jie</v>
          </cell>
          <cell r="E172" t="str">
            <v>Direct Active</v>
          </cell>
          <cell r="F172" t="str">
            <v>OP</v>
          </cell>
          <cell r="G172" t="str">
            <v>FCLCh-PD</v>
          </cell>
          <cell r="H172" t="str">
            <v>FCLCh-VB3</v>
          </cell>
          <cell r="I172" t="str">
            <v>310911</v>
          </cell>
          <cell r="J172">
            <v>40274</v>
          </cell>
          <cell r="K172" t="str">
            <v>Team Leader</v>
          </cell>
          <cell r="L172" t="str">
            <v>Team Leader</v>
          </cell>
          <cell r="M172" t="str">
            <v>BAND A</v>
          </cell>
          <cell r="N172">
            <v>6</v>
          </cell>
          <cell r="O172" t="str">
            <v>NA</v>
          </cell>
          <cell r="P172">
            <v>6150</v>
          </cell>
          <cell r="Q172">
            <v>0.02</v>
          </cell>
          <cell r="R172">
            <v>123</v>
          </cell>
          <cell r="S172">
            <v>5.0000000000000001E-3</v>
          </cell>
          <cell r="T172">
            <v>31</v>
          </cell>
          <cell r="U172">
            <v>2.5040650406504064E-2</v>
          </cell>
          <cell r="V172">
            <v>154</v>
          </cell>
          <cell r="W172">
            <v>6304</v>
          </cell>
          <cell r="X172">
            <v>6426.75</v>
          </cell>
          <cell r="Y172">
            <v>276.75</v>
          </cell>
          <cell r="Z172">
            <v>4.4999999999999998E-2</v>
          </cell>
          <cell r="AA172" t="str">
            <v>0.00%-8.40%</v>
          </cell>
          <cell r="AF172">
            <v>0</v>
          </cell>
          <cell r="AG172">
            <v>6426.75</v>
          </cell>
          <cell r="AH172">
            <v>276.75</v>
          </cell>
          <cell r="AI172">
            <v>4.4999999999999929E-2</v>
          </cell>
          <cell r="AJ172">
            <v>13.6</v>
          </cell>
          <cell r="AK172">
            <v>900</v>
          </cell>
          <cell r="AM172">
            <v>688</v>
          </cell>
          <cell r="AN172">
            <v>98891.8</v>
          </cell>
          <cell r="AO172" t="str">
            <v>NA</v>
          </cell>
          <cell r="AQ172" t="str">
            <v>季度安全之星，家电园安全月活动团队第一名主要成员，L94 AM小组主要推进人（通过Step3)</v>
          </cell>
        </row>
        <row r="173">
          <cell r="B173">
            <v>1005324</v>
          </cell>
          <cell r="C173" t="str">
            <v>王 有平</v>
          </cell>
          <cell r="D173" t="str">
            <v>Wang Youping</v>
          </cell>
          <cell r="E173" t="str">
            <v>Direct Active</v>
          </cell>
          <cell r="F173" t="str">
            <v>OP</v>
          </cell>
          <cell r="G173" t="str">
            <v>FCLCh-PD</v>
          </cell>
          <cell r="H173" t="str">
            <v>FCLCh-VB3</v>
          </cell>
          <cell r="I173" t="str">
            <v>310911</v>
          </cell>
          <cell r="J173">
            <v>40283</v>
          </cell>
          <cell r="K173" t="str">
            <v>Worker</v>
          </cell>
          <cell r="L173" t="str">
            <v>Production Worker</v>
          </cell>
          <cell r="M173" t="str">
            <v>BAND A</v>
          </cell>
          <cell r="N173">
            <v>6</v>
          </cell>
          <cell r="O173" t="str">
            <v>NA</v>
          </cell>
          <cell r="P173">
            <v>4527</v>
          </cell>
          <cell r="Q173">
            <v>0.02</v>
          </cell>
          <cell r="R173">
            <v>91</v>
          </cell>
          <cell r="S173">
            <v>5.0000000000000001E-3</v>
          </cell>
          <cell r="T173">
            <v>23</v>
          </cell>
          <cell r="U173">
            <v>2.5182239893969515E-2</v>
          </cell>
          <cell r="V173">
            <v>114</v>
          </cell>
          <cell r="W173">
            <v>4641</v>
          </cell>
          <cell r="X173">
            <v>4640.1749999999993</v>
          </cell>
          <cell r="Y173">
            <v>113.17499999999927</v>
          </cell>
          <cell r="Z173">
            <v>2.5000000000000001E-2</v>
          </cell>
          <cell r="AA173" t="str">
            <v>0.00%-8.40%</v>
          </cell>
          <cell r="AF173">
            <v>0</v>
          </cell>
          <cell r="AG173">
            <v>4640.1749999999993</v>
          </cell>
          <cell r="AH173">
            <v>113.17499999999927</v>
          </cell>
          <cell r="AI173">
            <v>2.4999999999999911E-2</v>
          </cell>
          <cell r="AJ173">
            <v>13.6</v>
          </cell>
          <cell r="AK173">
            <v>450</v>
          </cell>
          <cell r="AM173">
            <v>688</v>
          </cell>
          <cell r="AN173">
            <v>69194.37999999999</v>
          </cell>
          <cell r="AO173" t="str">
            <v>NA</v>
          </cell>
        </row>
        <row r="174">
          <cell r="B174">
            <v>1005374</v>
          </cell>
          <cell r="C174" t="str">
            <v>潘 书怀</v>
          </cell>
          <cell r="D174" t="str">
            <v>Pan Shuhuai</v>
          </cell>
          <cell r="E174" t="str">
            <v>Direct Active</v>
          </cell>
          <cell r="F174" t="str">
            <v>OP</v>
          </cell>
          <cell r="G174" t="str">
            <v>FCLCh-PD</v>
          </cell>
          <cell r="H174" t="str">
            <v>FCLCh-VB3</v>
          </cell>
          <cell r="I174" t="str">
            <v>310911</v>
          </cell>
          <cell r="J174">
            <v>40285</v>
          </cell>
          <cell r="K174" t="str">
            <v>Worker</v>
          </cell>
          <cell r="L174" t="str">
            <v>High Skilled Worker</v>
          </cell>
          <cell r="M174" t="str">
            <v>BAND A</v>
          </cell>
          <cell r="N174">
            <v>6</v>
          </cell>
          <cell r="O174" t="str">
            <v>NA</v>
          </cell>
          <cell r="P174">
            <v>4808</v>
          </cell>
          <cell r="Q174">
            <v>0.02</v>
          </cell>
          <cell r="R174">
            <v>96</v>
          </cell>
          <cell r="S174">
            <v>5.0000000000000001E-3</v>
          </cell>
          <cell r="T174">
            <v>24</v>
          </cell>
          <cell r="U174">
            <v>2.4958402662229616E-2</v>
          </cell>
          <cell r="V174">
            <v>120</v>
          </cell>
          <cell r="W174">
            <v>4928</v>
          </cell>
          <cell r="X174">
            <v>4928.2</v>
          </cell>
          <cell r="Y174">
            <v>120.19999999999982</v>
          </cell>
          <cell r="Z174">
            <v>2.5000000000000001E-2</v>
          </cell>
          <cell r="AA174" t="str">
            <v>0.00%-8.40%</v>
          </cell>
          <cell r="AF174">
            <v>0</v>
          </cell>
          <cell r="AG174">
            <v>4928.2</v>
          </cell>
          <cell r="AH174">
            <v>120.19999999999982</v>
          </cell>
          <cell r="AI174">
            <v>2.4999999999999911E-2</v>
          </cell>
          <cell r="AJ174">
            <v>13.6</v>
          </cell>
          <cell r="AK174">
            <v>750</v>
          </cell>
          <cell r="AM174">
            <v>688</v>
          </cell>
          <cell r="AN174">
            <v>76711.51999999999</v>
          </cell>
          <cell r="AO174" t="str">
            <v>NA</v>
          </cell>
        </row>
        <row r="175">
          <cell r="B175">
            <v>1005413</v>
          </cell>
          <cell r="C175" t="str">
            <v>金 多</v>
          </cell>
          <cell r="D175" t="str">
            <v>Jin Duo</v>
          </cell>
          <cell r="E175" t="str">
            <v>Direct Active</v>
          </cell>
          <cell r="F175" t="str">
            <v>OP</v>
          </cell>
          <cell r="G175" t="str">
            <v>FCLCh-PD</v>
          </cell>
          <cell r="H175" t="str">
            <v>FCLCh-VB3</v>
          </cell>
          <cell r="I175" t="str">
            <v>310911</v>
          </cell>
          <cell r="J175">
            <v>40289</v>
          </cell>
          <cell r="K175" t="str">
            <v>Worker</v>
          </cell>
          <cell r="L175" t="str">
            <v>Heavy Load Worker</v>
          </cell>
          <cell r="M175" t="str">
            <v>BAND A</v>
          </cell>
          <cell r="N175">
            <v>6</v>
          </cell>
          <cell r="O175" t="str">
            <v>NA</v>
          </cell>
          <cell r="P175">
            <v>4488</v>
          </cell>
          <cell r="Q175">
            <v>0.02</v>
          </cell>
          <cell r="R175">
            <v>90</v>
          </cell>
          <cell r="S175">
            <v>5.0000000000000001E-3</v>
          </cell>
          <cell r="T175">
            <v>22</v>
          </cell>
          <cell r="U175">
            <v>2.4955436720142603E-2</v>
          </cell>
          <cell r="V175">
            <v>112</v>
          </cell>
          <cell r="W175">
            <v>4600</v>
          </cell>
          <cell r="X175">
            <v>4600.2</v>
          </cell>
          <cell r="Y175">
            <v>112.19999999999982</v>
          </cell>
          <cell r="Z175">
            <v>2.5000000000000001E-2</v>
          </cell>
          <cell r="AA175" t="str">
            <v>0.00%-8.40%</v>
          </cell>
          <cell r="AF175">
            <v>0</v>
          </cell>
          <cell r="AG175">
            <v>4600.2</v>
          </cell>
          <cell r="AH175">
            <v>112.19999999999982</v>
          </cell>
          <cell r="AI175">
            <v>2.4999999999999911E-2</v>
          </cell>
          <cell r="AJ175">
            <v>13.6</v>
          </cell>
          <cell r="AK175">
            <v>650</v>
          </cell>
          <cell r="AM175">
            <v>688</v>
          </cell>
          <cell r="AN175">
            <v>71050.720000000001</v>
          </cell>
          <cell r="AO175" t="str">
            <v>NA</v>
          </cell>
        </row>
        <row r="176">
          <cell r="B176">
            <v>1005414</v>
          </cell>
          <cell r="C176" t="str">
            <v>周 明军</v>
          </cell>
          <cell r="D176" t="str">
            <v>Zhou Mingjun</v>
          </cell>
          <cell r="E176" t="str">
            <v>Direct Active</v>
          </cell>
          <cell r="F176" t="str">
            <v>OP</v>
          </cell>
          <cell r="G176" t="str">
            <v>FCLCh-PD</v>
          </cell>
          <cell r="H176" t="str">
            <v>FCLCh-VB3</v>
          </cell>
          <cell r="I176" t="str">
            <v>310911</v>
          </cell>
          <cell r="J176">
            <v>40289</v>
          </cell>
          <cell r="K176" t="str">
            <v>Worker</v>
          </cell>
          <cell r="L176" t="str">
            <v>Heavy Load Worker</v>
          </cell>
          <cell r="M176" t="str">
            <v>BAND A</v>
          </cell>
          <cell r="N176">
            <v>6</v>
          </cell>
          <cell r="O176" t="str">
            <v>NA</v>
          </cell>
          <cell r="P176">
            <v>4714</v>
          </cell>
          <cell r="Q176">
            <v>0.02</v>
          </cell>
          <cell r="R176">
            <v>94</v>
          </cell>
          <cell r="S176">
            <v>5.0000000000000001E-3</v>
          </cell>
          <cell r="T176">
            <v>24</v>
          </cell>
          <cell r="U176">
            <v>2.5031820110309716E-2</v>
          </cell>
          <cell r="V176">
            <v>118</v>
          </cell>
          <cell r="W176">
            <v>4832</v>
          </cell>
          <cell r="X176">
            <v>4855.42</v>
          </cell>
          <cell r="Y176">
            <v>141.42000000000007</v>
          </cell>
          <cell r="Z176">
            <v>0.03</v>
          </cell>
          <cell r="AA176" t="str">
            <v>0.00%-8.40%</v>
          </cell>
          <cell r="AF176">
            <v>0</v>
          </cell>
          <cell r="AG176">
            <v>4855.42</v>
          </cell>
          <cell r="AH176">
            <v>141.42000000000007</v>
          </cell>
          <cell r="AI176">
            <v>3.0000000000000027E-2</v>
          </cell>
          <cell r="AJ176">
            <v>13.6</v>
          </cell>
          <cell r="AK176">
            <v>650</v>
          </cell>
          <cell r="AM176">
            <v>688</v>
          </cell>
          <cell r="AN176">
            <v>74521.712</v>
          </cell>
          <cell r="AO176" t="str">
            <v>NA</v>
          </cell>
        </row>
        <row r="177">
          <cell r="B177">
            <v>1005457</v>
          </cell>
          <cell r="C177" t="str">
            <v>丰 安玲</v>
          </cell>
          <cell r="D177" t="str">
            <v>Feng Anling</v>
          </cell>
          <cell r="E177" t="str">
            <v>Direct Active</v>
          </cell>
          <cell r="F177" t="str">
            <v>OP</v>
          </cell>
          <cell r="G177" t="str">
            <v>FCLCh-PD</v>
          </cell>
          <cell r="H177" t="str">
            <v>FCLCh-VB3</v>
          </cell>
          <cell r="I177" t="str">
            <v>310911</v>
          </cell>
          <cell r="J177">
            <v>40297</v>
          </cell>
          <cell r="K177" t="str">
            <v>Worker</v>
          </cell>
          <cell r="L177" t="str">
            <v>Production Worker</v>
          </cell>
          <cell r="M177" t="str">
            <v>BAND A</v>
          </cell>
          <cell r="N177">
            <v>6</v>
          </cell>
          <cell r="O177" t="str">
            <v>NA</v>
          </cell>
          <cell r="P177">
            <v>4503</v>
          </cell>
          <cell r="Q177">
            <v>0.02</v>
          </cell>
          <cell r="R177">
            <v>90</v>
          </cell>
          <cell r="S177">
            <v>5.0000000000000001E-3</v>
          </cell>
          <cell r="T177">
            <v>23</v>
          </cell>
          <cell r="U177">
            <v>2.5094381523428824E-2</v>
          </cell>
          <cell r="V177">
            <v>113</v>
          </cell>
          <cell r="W177">
            <v>4616</v>
          </cell>
          <cell r="X177">
            <v>4593.0600000000004</v>
          </cell>
          <cell r="Y177">
            <v>90.0600000000004</v>
          </cell>
          <cell r="Z177">
            <v>0.02</v>
          </cell>
          <cell r="AA177" t="str">
            <v>0.00%-8.40%</v>
          </cell>
          <cell r="AF177">
            <v>0</v>
          </cell>
          <cell r="AG177">
            <v>4593.0600000000004</v>
          </cell>
          <cell r="AH177">
            <v>90.0600000000004</v>
          </cell>
          <cell r="AI177">
            <v>2.0000000000000018E-2</v>
          </cell>
          <cell r="AJ177">
            <v>13.6</v>
          </cell>
          <cell r="AK177">
            <v>450</v>
          </cell>
          <cell r="AM177">
            <v>688</v>
          </cell>
          <cell r="AN177">
            <v>68553.616000000009</v>
          </cell>
          <cell r="AO177" t="str">
            <v>NA</v>
          </cell>
        </row>
        <row r="178">
          <cell r="B178">
            <v>1005485</v>
          </cell>
          <cell r="C178" t="str">
            <v>张 军</v>
          </cell>
          <cell r="D178" t="str">
            <v>Zhang Jun</v>
          </cell>
          <cell r="E178" t="str">
            <v>Direct Active</v>
          </cell>
          <cell r="F178" t="str">
            <v>OP</v>
          </cell>
          <cell r="G178" t="str">
            <v>FCLCh-PD</v>
          </cell>
          <cell r="H178" t="str">
            <v>FCLCh-VB3</v>
          </cell>
          <cell r="I178" t="str">
            <v>310911</v>
          </cell>
          <cell r="J178">
            <v>40302</v>
          </cell>
          <cell r="K178" t="str">
            <v>Worker</v>
          </cell>
          <cell r="L178" t="str">
            <v>Production Worker</v>
          </cell>
          <cell r="M178" t="str">
            <v>BAND A</v>
          </cell>
          <cell r="N178">
            <v>6</v>
          </cell>
          <cell r="O178" t="str">
            <v>NA</v>
          </cell>
          <cell r="P178">
            <v>4605</v>
          </cell>
          <cell r="Q178">
            <v>0.02</v>
          </cell>
          <cell r="R178">
            <v>92</v>
          </cell>
          <cell r="S178">
            <v>5.0000000000000001E-3</v>
          </cell>
          <cell r="T178">
            <v>23</v>
          </cell>
          <cell r="U178">
            <v>2.4972855591748101E-2</v>
          </cell>
          <cell r="V178">
            <v>115</v>
          </cell>
          <cell r="W178">
            <v>4720</v>
          </cell>
          <cell r="X178">
            <v>4720.125</v>
          </cell>
          <cell r="Y178">
            <v>115.125</v>
          </cell>
          <cell r="Z178">
            <v>2.5000000000000001E-2</v>
          </cell>
          <cell r="AA178" t="str">
            <v>0.00%-8.40%</v>
          </cell>
          <cell r="AF178">
            <v>0</v>
          </cell>
          <cell r="AG178">
            <v>4720.125</v>
          </cell>
          <cell r="AH178">
            <v>115.125</v>
          </cell>
          <cell r="AI178">
            <v>2.4999999999999911E-2</v>
          </cell>
          <cell r="AJ178">
            <v>13.6</v>
          </cell>
          <cell r="AK178">
            <v>450</v>
          </cell>
          <cell r="AM178">
            <v>688</v>
          </cell>
          <cell r="AN178">
            <v>70281.7</v>
          </cell>
          <cell r="AO178" t="str">
            <v>NA</v>
          </cell>
        </row>
        <row r="179">
          <cell r="B179">
            <v>1005506</v>
          </cell>
          <cell r="C179" t="str">
            <v>罗 永芳</v>
          </cell>
          <cell r="D179" t="str">
            <v>Luo Yongfang</v>
          </cell>
          <cell r="E179" t="str">
            <v>Direct Active</v>
          </cell>
          <cell r="F179" t="str">
            <v>OP</v>
          </cell>
          <cell r="G179" t="str">
            <v>FCLCh-PD</v>
          </cell>
          <cell r="H179" t="str">
            <v>FCLCh-VB3</v>
          </cell>
          <cell r="I179" t="str">
            <v>310911</v>
          </cell>
          <cell r="J179">
            <v>40302</v>
          </cell>
          <cell r="K179" t="str">
            <v>Worker</v>
          </cell>
          <cell r="L179" t="str">
            <v>Heavy Load Worker</v>
          </cell>
          <cell r="M179" t="str">
            <v>BAND A</v>
          </cell>
          <cell r="N179">
            <v>6</v>
          </cell>
          <cell r="O179" t="str">
            <v>NA</v>
          </cell>
          <cell r="P179">
            <v>4432</v>
          </cell>
          <cell r="Q179">
            <v>0.02</v>
          </cell>
          <cell r="R179">
            <v>89</v>
          </cell>
          <cell r="S179">
            <v>5.0000000000000001E-3</v>
          </cell>
          <cell r="T179">
            <v>22</v>
          </cell>
          <cell r="U179">
            <v>2.5045126353790612E-2</v>
          </cell>
          <cell r="V179">
            <v>111</v>
          </cell>
          <cell r="W179">
            <v>4543</v>
          </cell>
          <cell r="X179">
            <v>4542.7999999999993</v>
          </cell>
          <cell r="Y179">
            <v>110.79999999999927</v>
          </cell>
          <cell r="Z179">
            <v>2.5000000000000001E-2</v>
          </cell>
          <cell r="AA179" t="str">
            <v>0.00%-8.40%</v>
          </cell>
          <cell r="AF179">
            <v>0</v>
          </cell>
          <cell r="AG179">
            <v>4542.7999999999993</v>
          </cell>
          <cell r="AH179">
            <v>110.79999999999927</v>
          </cell>
          <cell r="AI179">
            <v>2.4999999999999911E-2</v>
          </cell>
          <cell r="AJ179">
            <v>13.6</v>
          </cell>
          <cell r="AK179">
            <v>650</v>
          </cell>
          <cell r="AM179">
            <v>688</v>
          </cell>
          <cell r="AN179">
            <v>70270.079999999987</v>
          </cell>
          <cell r="AO179" t="str">
            <v>NA</v>
          </cell>
        </row>
        <row r="180">
          <cell r="B180">
            <v>1005569</v>
          </cell>
          <cell r="C180" t="str">
            <v>徐 善琴</v>
          </cell>
          <cell r="D180" t="str">
            <v>Xu Shanqin</v>
          </cell>
          <cell r="E180" t="str">
            <v>Direct Active</v>
          </cell>
          <cell r="F180" t="str">
            <v>OP</v>
          </cell>
          <cell r="G180" t="str">
            <v>FCLCh-PD</v>
          </cell>
          <cell r="H180" t="str">
            <v>FCLCh-VB3</v>
          </cell>
          <cell r="I180" t="str">
            <v>310911</v>
          </cell>
          <cell r="J180">
            <v>40309</v>
          </cell>
          <cell r="K180" t="str">
            <v>Worker</v>
          </cell>
          <cell r="L180" t="str">
            <v>Production Worker</v>
          </cell>
          <cell r="M180" t="str">
            <v>BAND A</v>
          </cell>
          <cell r="N180">
            <v>6</v>
          </cell>
          <cell r="O180" t="str">
            <v>NA</v>
          </cell>
          <cell r="P180">
            <v>4366</v>
          </cell>
          <cell r="Q180">
            <v>0.02</v>
          </cell>
          <cell r="R180">
            <v>87</v>
          </cell>
          <cell r="S180">
            <v>5.0000000000000001E-3</v>
          </cell>
          <cell r="T180">
            <v>22</v>
          </cell>
          <cell r="U180">
            <v>2.4965643609711406E-2</v>
          </cell>
          <cell r="V180">
            <v>109</v>
          </cell>
          <cell r="W180">
            <v>4475</v>
          </cell>
          <cell r="X180">
            <v>4475.1499999999996</v>
          </cell>
          <cell r="Y180">
            <v>109.14999999999964</v>
          </cell>
          <cell r="Z180">
            <v>2.5000000000000001E-2</v>
          </cell>
          <cell r="AA180" t="str">
            <v>0.00%-8.40%</v>
          </cell>
          <cell r="AF180">
            <v>0</v>
          </cell>
          <cell r="AG180">
            <v>4475.1499999999996</v>
          </cell>
          <cell r="AH180">
            <v>109.14999999999964</v>
          </cell>
          <cell r="AI180">
            <v>2.4999999999999911E-2</v>
          </cell>
          <cell r="AJ180">
            <v>13.6</v>
          </cell>
          <cell r="AK180">
            <v>450</v>
          </cell>
          <cell r="AM180">
            <v>688</v>
          </cell>
          <cell r="AN180">
            <v>66950.039999999994</v>
          </cell>
          <cell r="AO180" t="str">
            <v>NA</v>
          </cell>
        </row>
        <row r="181">
          <cell r="B181">
            <v>1005570</v>
          </cell>
          <cell r="C181" t="str">
            <v>许 正芳</v>
          </cell>
          <cell r="D181" t="str">
            <v>Xu Zhengfang</v>
          </cell>
          <cell r="E181" t="str">
            <v>Direct Active</v>
          </cell>
          <cell r="F181" t="str">
            <v>OP</v>
          </cell>
          <cell r="G181" t="str">
            <v>FCLCh-PD</v>
          </cell>
          <cell r="H181" t="str">
            <v>FCLCh-VB3</v>
          </cell>
          <cell r="I181" t="str">
            <v>310911</v>
          </cell>
          <cell r="J181">
            <v>40309</v>
          </cell>
          <cell r="K181" t="str">
            <v>Worker</v>
          </cell>
          <cell r="L181" t="str">
            <v>Production Worker</v>
          </cell>
          <cell r="M181" t="str">
            <v>BAND A</v>
          </cell>
          <cell r="N181">
            <v>6</v>
          </cell>
          <cell r="O181" t="str">
            <v>NA</v>
          </cell>
          <cell r="P181">
            <v>3800</v>
          </cell>
          <cell r="Q181">
            <v>0.02</v>
          </cell>
          <cell r="R181">
            <v>76</v>
          </cell>
          <cell r="S181">
            <v>5.0000000000000001E-3</v>
          </cell>
          <cell r="T181">
            <v>19</v>
          </cell>
          <cell r="U181">
            <v>2.5000000000000001E-2</v>
          </cell>
          <cell r="V181">
            <v>95</v>
          </cell>
          <cell r="W181">
            <v>3895</v>
          </cell>
          <cell r="X181">
            <v>3876</v>
          </cell>
          <cell r="Y181">
            <v>76</v>
          </cell>
          <cell r="Z181">
            <v>0.02</v>
          </cell>
          <cell r="AA181" t="str">
            <v>0.00%-8.40%</v>
          </cell>
          <cell r="AF181">
            <v>0</v>
          </cell>
          <cell r="AG181">
            <v>3876</v>
          </cell>
          <cell r="AH181">
            <v>76</v>
          </cell>
          <cell r="AI181">
            <v>2.0000000000000018E-2</v>
          </cell>
          <cell r="AJ181">
            <v>13.6</v>
          </cell>
          <cell r="AK181">
            <v>450</v>
          </cell>
          <cell r="AM181">
            <v>688</v>
          </cell>
          <cell r="AN181">
            <v>58801.599999999999</v>
          </cell>
          <cell r="AO181" t="str">
            <v>NA</v>
          </cell>
        </row>
        <row r="182">
          <cell r="B182">
            <v>1005684</v>
          </cell>
          <cell r="C182" t="str">
            <v>刘 忠会</v>
          </cell>
          <cell r="D182" t="str">
            <v>Liu Zhonghui</v>
          </cell>
          <cell r="E182" t="str">
            <v>Direct Active</v>
          </cell>
          <cell r="F182" t="str">
            <v>OP</v>
          </cell>
          <cell r="G182" t="str">
            <v>FCLCh-PD</v>
          </cell>
          <cell r="H182" t="str">
            <v>FCLCh-VB3</v>
          </cell>
          <cell r="I182" t="str">
            <v>310911</v>
          </cell>
          <cell r="J182">
            <v>40325</v>
          </cell>
          <cell r="K182" t="str">
            <v>Worker</v>
          </cell>
          <cell r="L182" t="str">
            <v>Middle Skilled Worker</v>
          </cell>
          <cell r="M182" t="str">
            <v>BAND A</v>
          </cell>
          <cell r="N182">
            <v>6</v>
          </cell>
          <cell r="O182" t="str">
            <v>NA</v>
          </cell>
          <cell r="P182">
            <v>4706</v>
          </cell>
          <cell r="Q182">
            <v>0.02</v>
          </cell>
          <cell r="R182">
            <v>94</v>
          </cell>
          <cell r="S182">
            <v>5.0000000000000001E-3</v>
          </cell>
          <cell r="T182">
            <v>24</v>
          </cell>
          <cell r="U182">
            <v>2.5074373140671482E-2</v>
          </cell>
          <cell r="V182">
            <v>118</v>
          </cell>
          <cell r="W182">
            <v>4824</v>
          </cell>
          <cell r="X182">
            <v>4800.12</v>
          </cell>
          <cell r="Y182">
            <v>94.119999999999891</v>
          </cell>
          <cell r="Z182">
            <v>0.02</v>
          </cell>
          <cell r="AA182" t="str">
            <v>0.00%-8.40%</v>
          </cell>
          <cell r="AF182">
            <v>0</v>
          </cell>
          <cell r="AG182">
            <v>4800.12</v>
          </cell>
          <cell r="AH182">
            <v>94.119999999999891</v>
          </cell>
          <cell r="AI182">
            <v>2.0000000000000018E-2</v>
          </cell>
          <cell r="AJ182">
            <v>13.6</v>
          </cell>
          <cell r="AK182">
            <v>650</v>
          </cell>
          <cell r="AM182">
            <v>688</v>
          </cell>
          <cell r="AN182">
            <v>73769.631999999998</v>
          </cell>
          <cell r="AO182" t="str">
            <v>NA</v>
          </cell>
        </row>
        <row r="183">
          <cell r="B183">
            <v>1005738</v>
          </cell>
          <cell r="C183" t="str">
            <v>姜 小如</v>
          </cell>
          <cell r="D183" t="str">
            <v>Jiang Xiaoru</v>
          </cell>
          <cell r="E183" t="str">
            <v>Direct Active</v>
          </cell>
          <cell r="F183" t="str">
            <v>OP</v>
          </cell>
          <cell r="G183" t="str">
            <v>FCLCh-PD</v>
          </cell>
          <cell r="H183" t="str">
            <v>FCLCh-VB3</v>
          </cell>
          <cell r="I183" t="str">
            <v>310911</v>
          </cell>
          <cell r="J183">
            <v>40326</v>
          </cell>
          <cell r="K183" t="str">
            <v>Worker</v>
          </cell>
          <cell r="L183" t="str">
            <v>Middle Skilled Worker</v>
          </cell>
          <cell r="M183" t="str">
            <v>BAND A</v>
          </cell>
          <cell r="N183">
            <v>6</v>
          </cell>
          <cell r="O183" t="str">
            <v>NA</v>
          </cell>
          <cell r="P183">
            <v>4600</v>
          </cell>
          <cell r="Q183">
            <v>0.02</v>
          </cell>
          <cell r="R183">
            <v>92</v>
          </cell>
          <cell r="S183">
            <v>5.0000000000000001E-3</v>
          </cell>
          <cell r="T183">
            <v>23</v>
          </cell>
          <cell r="U183">
            <v>2.5000000000000001E-2</v>
          </cell>
          <cell r="V183">
            <v>115</v>
          </cell>
          <cell r="W183">
            <v>4715</v>
          </cell>
          <cell r="X183">
            <v>4715</v>
          </cell>
          <cell r="Y183">
            <v>115</v>
          </cell>
          <cell r="Z183">
            <v>2.5000000000000001E-2</v>
          </cell>
          <cell r="AA183" t="str">
            <v>0.00%-8.40%</v>
          </cell>
          <cell r="AF183">
            <v>0</v>
          </cell>
          <cell r="AG183">
            <v>4715</v>
          </cell>
          <cell r="AH183">
            <v>115</v>
          </cell>
          <cell r="AI183">
            <v>2.4999999999999911E-2</v>
          </cell>
          <cell r="AJ183">
            <v>13.6</v>
          </cell>
          <cell r="AK183">
            <v>650</v>
          </cell>
          <cell r="AM183">
            <v>688</v>
          </cell>
          <cell r="AN183">
            <v>72612</v>
          </cell>
          <cell r="AO183" t="str">
            <v>NA</v>
          </cell>
        </row>
        <row r="184">
          <cell r="B184">
            <v>1005789</v>
          </cell>
          <cell r="C184" t="str">
            <v>郑 晓辉</v>
          </cell>
          <cell r="D184" t="str">
            <v>Zheng Xiaohui</v>
          </cell>
          <cell r="E184" t="str">
            <v>Direct Active</v>
          </cell>
          <cell r="F184" t="str">
            <v>OP</v>
          </cell>
          <cell r="G184" t="str">
            <v>FCLCh-PD</v>
          </cell>
          <cell r="H184" t="str">
            <v>FCLCh-VB3</v>
          </cell>
          <cell r="I184" t="str">
            <v>310911</v>
          </cell>
          <cell r="J184">
            <v>40331</v>
          </cell>
          <cell r="K184" t="str">
            <v>Worker</v>
          </cell>
          <cell r="L184" t="str">
            <v>Primary Skilled Worker</v>
          </cell>
          <cell r="M184" t="str">
            <v>BAND A</v>
          </cell>
          <cell r="N184">
            <v>6</v>
          </cell>
          <cell r="O184" t="str">
            <v>NA</v>
          </cell>
          <cell r="P184">
            <v>4559</v>
          </cell>
          <cell r="Q184">
            <v>0.02</v>
          </cell>
          <cell r="R184">
            <v>91</v>
          </cell>
          <cell r="S184">
            <v>5.0000000000000001E-3</v>
          </cell>
          <cell r="T184">
            <v>23</v>
          </cell>
          <cell r="U184">
            <v>2.5005483658697081E-2</v>
          </cell>
          <cell r="V184">
            <v>114</v>
          </cell>
          <cell r="W184">
            <v>4673</v>
          </cell>
          <cell r="X184">
            <v>4672.9749999999995</v>
          </cell>
          <cell r="Y184">
            <v>113.97499999999945</v>
          </cell>
          <cell r="Z184">
            <v>2.5000000000000001E-2</v>
          </cell>
          <cell r="AA184" t="str">
            <v>0.00%-8.40%</v>
          </cell>
          <cell r="AF184">
            <v>0</v>
          </cell>
          <cell r="AG184">
            <v>4672.9749999999995</v>
          </cell>
          <cell r="AH184">
            <v>113.97499999999945</v>
          </cell>
          <cell r="AI184">
            <v>2.4999999999999911E-2</v>
          </cell>
          <cell r="AJ184">
            <v>13.6</v>
          </cell>
          <cell r="AK184">
            <v>450</v>
          </cell>
          <cell r="AM184">
            <v>688</v>
          </cell>
          <cell r="AN184">
            <v>69640.459999999992</v>
          </cell>
          <cell r="AO184" t="str">
            <v>NA</v>
          </cell>
        </row>
        <row r="185">
          <cell r="B185">
            <v>1005792</v>
          </cell>
          <cell r="C185" t="str">
            <v>张 宝</v>
          </cell>
          <cell r="D185" t="str">
            <v>Zhang Bao</v>
          </cell>
          <cell r="E185" t="str">
            <v>Direct Active</v>
          </cell>
          <cell r="F185" t="str">
            <v>OP</v>
          </cell>
          <cell r="G185" t="str">
            <v>FCLCh-PD</v>
          </cell>
          <cell r="H185" t="str">
            <v>FCLCh-VB3</v>
          </cell>
          <cell r="I185" t="str">
            <v>310911</v>
          </cell>
          <cell r="J185">
            <v>40331</v>
          </cell>
          <cell r="K185" t="str">
            <v>Worker</v>
          </cell>
          <cell r="L185" t="str">
            <v>Production Worker</v>
          </cell>
          <cell r="M185" t="str">
            <v>BAND A</v>
          </cell>
          <cell r="N185">
            <v>6</v>
          </cell>
          <cell r="O185" t="str">
            <v>NA</v>
          </cell>
          <cell r="P185">
            <v>4622</v>
          </cell>
          <cell r="Q185">
            <v>0.02</v>
          </cell>
          <cell r="R185">
            <v>92</v>
          </cell>
          <cell r="S185">
            <v>5.0000000000000001E-3</v>
          </cell>
          <cell r="T185">
            <v>23</v>
          </cell>
          <cell r="U185">
            <v>2.4881003894418E-2</v>
          </cell>
          <cell r="V185">
            <v>115</v>
          </cell>
          <cell r="W185">
            <v>4737</v>
          </cell>
          <cell r="X185">
            <v>4737.5499999999993</v>
          </cell>
          <cell r="Y185">
            <v>115.54999999999927</v>
          </cell>
          <cell r="Z185">
            <v>2.5000000000000001E-2</v>
          </cell>
          <cell r="AA185" t="str">
            <v>0.00%-8.40%</v>
          </cell>
          <cell r="AF185">
            <v>0</v>
          </cell>
          <cell r="AG185">
            <v>4737.5499999999993</v>
          </cell>
          <cell r="AH185">
            <v>115.54999999999927</v>
          </cell>
          <cell r="AI185">
            <v>2.4999999999999911E-2</v>
          </cell>
          <cell r="AJ185">
            <v>13.6</v>
          </cell>
          <cell r="AK185">
            <v>450</v>
          </cell>
          <cell r="AM185">
            <v>688</v>
          </cell>
          <cell r="AN185">
            <v>70518.679999999993</v>
          </cell>
          <cell r="AO185" t="str">
            <v>NA</v>
          </cell>
        </row>
        <row r="186">
          <cell r="B186">
            <v>1005864</v>
          </cell>
          <cell r="C186" t="str">
            <v>黄 晨明</v>
          </cell>
          <cell r="D186" t="str">
            <v>Huang Chenming</v>
          </cell>
          <cell r="E186" t="str">
            <v>Direct Active</v>
          </cell>
          <cell r="F186" t="str">
            <v>OP</v>
          </cell>
          <cell r="G186" t="str">
            <v>FCLCh-PD</v>
          </cell>
          <cell r="H186" t="str">
            <v>FCLCh-VB3</v>
          </cell>
          <cell r="I186" t="str">
            <v>310911</v>
          </cell>
          <cell r="J186">
            <v>40348</v>
          </cell>
          <cell r="K186" t="str">
            <v>Worker</v>
          </cell>
          <cell r="L186" t="str">
            <v>High Skilled Worker</v>
          </cell>
          <cell r="M186" t="str">
            <v>BAND A</v>
          </cell>
          <cell r="N186">
            <v>6</v>
          </cell>
          <cell r="O186" t="str">
            <v>NA</v>
          </cell>
          <cell r="P186">
            <v>4670</v>
          </cell>
          <cell r="Q186">
            <v>0.02</v>
          </cell>
          <cell r="R186">
            <v>93</v>
          </cell>
          <cell r="S186">
            <v>5.0000000000000001E-3</v>
          </cell>
          <cell r="T186">
            <v>23</v>
          </cell>
          <cell r="U186">
            <v>2.4839400428265525E-2</v>
          </cell>
          <cell r="V186">
            <v>116</v>
          </cell>
          <cell r="W186">
            <v>4786</v>
          </cell>
          <cell r="X186">
            <v>4786.75</v>
          </cell>
          <cell r="Y186">
            <v>116.75</v>
          </cell>
          <cell r="Z186">
            <v>2.5000000000000001E-2</v>
          </cell>
          <cell r="AA186" t="str">
            <v>0.00%-8.40%</v>
          </cell>
          <cell r="AF186">
            <v>0</v>
          </cell>
          <cell r="AG186">
            <v>4786.75</v>
          </cell>
          <cell r="AH186">
            <v>116.75</v>
          </cell>
          <cell r="AI186">
            <v>2.4999999999999911E-2</v>
          </cell>
          <cell r="AJ186">
            <v>13.6</v>
          </cell>
          <cell r="AK186">
            <v>750</v>
          </cell>
          <cell r="AM186">
            <v>688</v>
          </cell>
          <cell r="AN186">
            <v>74787.799999999988</v>
          </cell>
          <cell r="AO186" t="str">
            <v>NA</v>
          </cell>
        </row>
        <row r="187">
          <cell r="B187">
            <v>1005877</v>
          </cell>
          <cell r="C187" t="str">
            <v>郑 海全</v>
          </cell>
          <cell r="D187" t="str">
            <v>Zheng Haiquan</v>
          </cell>
          <cell r="E187" t="str">
            <v>Direct Active</v>
          </cell>
          <cell r="F187" t="str">
            <v>OP</v>
          </cell>
          <cell r="G187" t="str">
            <v>FCLCh-PD</v>
          </cell>
          <cell r="H187" t="str">
            <v>FCLCh-VB3</v>
          </cell>
          <cell r="I187" t="str">
            <v>310911</v>
          </cell>
          <cell r="J187">
            <v>40348</v>
          </cell>
          <cell r="K187" t="str">
            <v>Worker</v>
          </cell>
          <cell r="L187" t="str">
            <v>Heavy Load Worker</v>
          </cell>
          <cell r="M187" t="str">
            <v>BAND A</v>
          </cell>
          <cell r="N187">
            <v>6</v>
          </cell>
          <cell r="O187" t="str">
            <v>NA</v>
          </cell>
          <cell r="P187">
            <v>4520</v>
          </cell>
          <cell r="Q187">
            <v>0.02</v>
          </cell>
          <cell r="R187">
            <v>90</v>
          </cell>
          <cell r="S187">
            <v>5.0000000000000001E-3</v>
          </cell>
          <cell r="T187">
            <v>23</v>
          </cell>
          <cell r="U187">
            <v>2.5000000000000001E-2</v>
          </cell>
          <cell r="V187">
            <v>113</v>
          </cell>
          <cell r="W187">
            <v>4633</v>
          </cell>
          <cell r="X187">
            <v>4633</v>
          </cell>
          <cell r="Y187">
            <v>113</v>
          </cell>
          <cell r="Z187">
            <v>2.5000000000000001E-2</v>
          </cell>
          <cell r="AA187" t="str">
            <v>0.00%-8.40%</v>
          </cell>
          <cell r="AF187">
            <v>0</v>
          </cell>
          <cell r="AG187">
            <v>4633</v>
          </cell>
          <cell r="AH187">
            <v>113</v>
          </cell>
          <cell r="AI187">
            <v>2.4999999999999911E-2</v>
          </cell>
          <cell r="AJ187">
            <v>13.6</v>
          </cell>
          <cell r="AK187">
            <v>650</v>
          </cell>
          <cell r="AM187">
            <v>688</v>
          </cell>
          <cell r="AN187">
            <v>71496.799999999988</v>
          </cell>
          <cell r="AO187" t="str">
            <v>NA</v>
          </cell>
        </row>
        <row r="188">
          <cell r="B188">
            <v>1005885</v>
          </cell>
          <cell r="C188" t="str">
            <v>蒋 艳</v>
          </cell>
          <cell r="D188" t="str">
            <v>Jiang Yan</v>
          </cell>
          <cell r="E188" t="str">
            <v>Direct Active</v>
          </cell>
          <cell r="F188" t="str">
            <v>OP</v>
          </cell>
          <cell r="G188" t="str">
            <v>FCLCh-PD</v>
          </cell>
          <cell r="H188" t="str">
            <v>FCLCh-VB3</v>
          </cell>
          <cell r="I188" t="str">
            <v>310911</v>
          </cell>
          <cell r="J188">
            <v>40348</v>
          </cell>
          <cell r="K188" t="str">
            <v>Worker</v>
          </cell>
          <cell r="L188" t="str">
            <v>Production Worker</v>
          </cell>
          <cell r="M188" t="str">
            <v>BAND A</v>
          </cell>
          <cell r="N188">
            <v>6</v>
          </cell>
          <cell r="O188" t="str">
            <v>NA</v>
          </cell>
          <cell r="P188">
            <v>4360</v>
          </cell>
          <cell r="Q188">
            <v>0.02</v>
          </cell>
          <cell r="R188">
            <v>87</v>
          </cell>
          <cell r="S188">
            <v>5.0000000000000001E-3</v>
          </cell>
          <cell r="T188">
            <v>22</v>
          </cell>
          <cell r="U188">
            <v>2.5000000000000001E-2</v>
          </cell>
          <cell r="V188">
            <v>109</v>
          </cell>
          <cell r="W188">
            <v>4469</v>
          </cell>
          <cell r="X188">
            <v>4469</v>
          </cell>
          <cell r="Y188">
            <v>109</v>
          </cell>
          <cell r="Z188">
            <v>2.5000000000000001E-2</v>
          </cell>
          <cell r="AA188" t="str">
            <v>0.00%-8.40%</v>
          </cell>
          <cell r="AF188">
            <v>0</v>
          </cell>
          <cell r="AG188">
            <v>4469</v>
          </cell>
          <cell r="AH188">
            <v>109</v>
          </cell>
          <cell r="AI188">
            <v>2.4999999999999911E-2</v>
          </cell>
          <cell r="AJ188">
            <v>13.6</v>
          </cell>
          <cell r="AK188">
            <v>450</v>
          </cell>
          <cell r="AM188">
            <v>688</v>
          </cell>
          <cell r="AN188">
            <v>66866.399999999994</v>
          </cell>
          <cell r="AO188" t="str">
            <v>NA</v>
          </cell>
        </row>
        <row r="189">
          <cell r="B189">
            <v>1005919</v>
          </cell>
          <cell r="C189" t="str">
            <v>张 红松</v>
          </cell>
          <cell r="D189" t="str">
            <v>Zhang Hongsong</v>
          </cell>
          <cell r="E189" t="str">
            <v>Direct Active</v>
          </cell>
          <cell r="F189" t="str">
            <v>OP</v>
          </cell>
          <cell r="G189" t="str">
            <v>FCLCh-PD</v>
          </cell>
          <cell r="H189" t="str">
            <v>FCLCh-VB3</v>
          </cell>
          <cell r="I189" t="str">
            <v>310911</v>
          </cell>
          <cell r="J189">
            <v>40360</v>
          </cell>
          <cell r="K189" t="str">
            <v>Worker</v>
          </cell>
          <cell r="L189" t="str">
            <v>Heavy Load Worker</v>
          </cell>
          <cell r="M189" t="str">
            <v>BAND A</v>
          </cell>
          <cell r="N189">
            <v>6</v>
          </cell>
          <cell r="O189" t="str">
            <v>NA</v>
          </cell>
          <cell r="P189">
            <v>4261</v>
          </cell>
          <cell r="Q189">
            <v>0.02</v>
          </cell>
          <cell r="R189">
            <v>85</v>
          </cell>
          <cell r="S189">
            <v>5.0000000000000001E-3</v>
          </cell>
          <cell r="T189">
            <v>21</v>
          </cell>
          <cell r="U189">
            <v>2.4876789486036142E-2</v>
          </cell>
          <cell r="V189">
            <v>106</v>
          </cell>
          <cell r="W189">
            <v>4367</v>
          </cell>
          <cell r="X189">
            <v>4367.5249999999996</v>
          </cell>
          <cell r="Y189">
            <v>106.52499999999964</v>
          </cell>
          <cell r="Z189">
            <v>2.5000000000000001E-2</v>
          </cell>
          <cell r="AA189" t="str">
            <v>0.00%-8.40%</v>
          </cell>
          <cell r="AF189">
            <v>0</v>
          </cell>
          <cell r="AG189">
            <v>4367.5249999999996</v>
          </cell>
          <cell r="AH189">
            <v>106.52499999999964</v>
          </cell>
          <cell r="AI189">
            <v>2.4999999999999911E-2</v>
          </cell>
          <cell r="AJ189">
            <v>13.6</v>
          </cell>
          <cell r="AK189">
            <v>650</v>
          </cell>
          <cell r="AM189">
            <v>688</v>
          </cell>
          <cell r="AN189">
            <v>67886.34</v>
          </cell>
          <cell r="AO189" t="str">
            <v>NA</v>
          </cell>
        </row>
        <row r="190">
          <cell r="B190">
            <v>1006142</v>
          </cell>
          <cell r="C190" t="str">
            <v>贾 炎炎</v>
          </cell>
          <cell r="D190" t="str">
            <v>Jia Yanyan</v>
          </cell>
          <cell r="E190" t="str">
            <v>Direct Active</v>
          </cell>
          <cell r="F190" t="str">
            <v>OP</v>
          </cell>
          <cell r="G190" t="str">
            <v>FCLCh-PD</v>
          </cell>
          <cell r="H190" t="str">
            <v>FCLCh-VB3</v>
          </cell>
          <cell r="I190" t="str">
            <v>310911</v>
          </cell>
          <cell r="J190">
            <v>40409</v>
          </cell>
          <cell r="K190" t="str">
            <v>Worker</v>
          </cell>
          <cell r="L190" t="str">
            <v>Middle Skilled Worker</v>
          </cell>
          <cell r="M190" t="str">
            <v>BAND A</v>
          </cell>
          <cell r="N190">
            <v>6</v>
          </cell>
          <cell r="O190" t="str">
            <v>NA</v>
          </cell>
          <cell r="P190">
            <v>4771</v>
          </cell>
          <cell r="Q190">
            <v>0.02</v>
          </cell>
          <cell r="R190">
            <v>95</v>
          </cell>
          <cell r="S190">
            <v>5.0000000000000001E-3</v>
          </cell>
          <cell r="T190">
            <v>24</v>
          </cell>
          <cell r="U190">
            <v>2.4942360092223854E-2</v>
          </cell>
          <cell r="V190">
            <v>119</v>
          </cell>
          <cell r="W190">
            <v>4890</v>
          </cell>
          <cell r="X190">
            <v>4890.2749999999996</v>
          </cell>
          <cell r="Y190">
            <v>119.27499999999964</v>
          </cell>
          <cell r="Z190">
            <v>2.5000000000000001E-2</v>
          </cell>
          <cell r="AA190" t="str">
            <v>0.00%-8.40%</v>
          </cell>
          <cell r="AF190">
            <v>0</v>
          </cell>
          <cell r="AG190">
            <v>4890.2749999999996</v>
          </cell>
          <cell r="AH190">
            <v>119.27499999999964</v>
          </cell>
          <cell r="AI190">
            <v>2.4999999999999911E-2</v>
          </cell>
          <cell r="AJ190">
            <v>13.6</v>
          </cell>
          <cell r="AK190">
            <v>650</v>
          </cell>
          <cell r="AM190">
            <v>688</v>
          </cell>
          <cell r="AN190">
            <v>74995.739999999991</v>
          </cell>
          <cell r="AO190" t="str">
            <v>NA</v>
          </cell>
        </row>
        <row r="191">
          <cell r="B191">
            <v>1006145</v>
          </cell>
          <cell r="C191" t="str">
            <v>安 成慧</v>
          </cell>
          <cell r="D191" t="str">
            <v>An Chenghui</v>
          </cell>
          <cell r="E191" t="str">
            <v>Direct Active</v>
          </cell>
          <cell r="F191" t="str">
            <v>OP</v>
          </cell>
          <cell r="G191" t="str">
            <v>FCLCh-PD</v>
          </cell>
          <cell r="H191" t="str">
            <v>FCLCh-VB3</v>
          </cell>
          <cell r="I191" t="str">
            <v>310911</v>
          </cell>
          <cell r="J191">
            <v>40409</v>
          </cell>
          <cell r="K191" t="str">
            <v>Worker</v>
          </cell>
          <cell r="L191" t="str">
            <v>Heavy Load Worker</v>
          </cell>
          <cell r="M191" t="str">
            <v>BAND A</v>
          </cell>
          <cell r="N191">
            <v>6</v>
          </cell>
          <cell r="O191" t="str">
            <v>NA</v>
          </cell>
          <cell r="P191">
            <v>4550</v>
          </cell>
          <cell r="Q191">
            <v>0.02</v>
          </cell>
          <cell r="R191">
            <v>91</v>
          </cell>
          <cell r="S191">
            <v>5.0000000000000001E-3</v>
          </cell>
          <cell r="T191">
            <v>23</v>
          </cell>
          <cell r="U191">
            <v>2.5054945054945054E-2</v>
          </cell>
          <cell r="V191">
            <v>114</v>
          </cell>
          <cell r="W191">
            <v>4664</v>
          </cell>
          <cell r="X191">
            <v>4663.75</v>
          </cell>
          <cell r="Y191">
            <v>113.75</v>
          </cell>
          <cell r="Z191">
            <v>2.5000000000000001E-2</v>
          </cell>
          <cell r="AA191" t="str">
            <v>0.00%-8.40%</v>
          </cell>
          <cell r="AF191">
            <v>0</v>
          </cell>
          <cell r="AG191">
            <v>4663.75</v>
          </cell>
          <cell r="AH191">
            <v>113.75</v>
          </cell>
          <cell r="AI191">
            <v>2.4999999999999911E-2</v>
          </cell>
          <cell r="AJ191">
            <v>13.6</v>
          </cell>
          <cell r="AK191">
            <v>650</v>
          </cell>
          <cell r="AM191">
            <v>688</v>
          </cell>
          <cell r="AN191">
            <v>71915</v>
          </cell>
          <cell r="AO191" t="str">
            <v>NA</v>
          </cell>
        </row>
        <row r="192">
          <cell r="B192">
            <v>1006152</v>
          </cell>
          <cell r="C192" t="str">
            <v>盛 继美</v>
          </cell>
          <cell r="D192" t="str">
            <v>Sheng Jimei</v>
          </cell>
          <cell r="E192" t="str">
            <v>Direct Active</v>
          </cell>
          <cell r="F192" t="str">
            <v>OP</v>
          </cell>
          <cell r="G192" t="str">
            <v>FCLCh-PD</v>
          </cell>
          <cell r="H192" t="str">
            <v>FCLCh-VB3</v>
          </cell>
          <cell r="I192" t="str">
            <v>310911</v>
          </cell>
          <cell r="J192">
            <v>40409</v>
          </cell>
          <cell r="K192" t="str">
            <v>Worker</v>
          </cell>
          <cell r="L192" t="str">
            <v>Middle Skilled Worker</v>
          </cell>
          <cell r="M192" t="str">
            <v>BAND A</v>
          </cell>
          <cell r="N192">
            <v>6</v>
          </cell>
          <cell r="O192" t="str">
            <v>NA</v>
          </cell>
          <cell r="P192">
            <v>4702</v>
          </cell>
          <cell r="Q192">
            <v>0.02</v>
          </cell>
          <cell r="R192">
            <v>94</v>
          </cell>
          <cell r="S192">
            <v>5.0000000000000001E-3</v>
          </cell>
          <cell r="T192">
            <v>24</v>
          </cell>
          <cell r="U192">
            <v>2.5095703955763504E-2</v>
          </cell>
          <cell r="V192">
            <v>118</v>
          </cell>
          <cell r="W192">
            <v>4820</v>
          </cell>
          <cell r="X192">
            <v>4796.04</v>
          </cell>
          <cell r="Y192">
            <v>94.039999999999964</v>
          </cell>
          <cell r="Z192">
            <v>0.02</v>
          </cell>
          <cell r="AA192" t="str">
            <v>0.00%-8.40%</v>
          </cell>
          <cell r="AF192">
            <v>0</v>
          </cell>
          <cell r="AG192">
            <v>4796.04</v>
          </cell>
          <cell r="AH192">
            <v>94.039999999999964</v>
          </cell>
          <cell r="AI192">
            <v>2.0000000000000018E-2</v>
          </cell>
          <cell r="AJ192">
            <v>13.6</v>
          </cell>
          <cell r="AK192">
            <v>650</v>
          </cell>
          <cell r="AM192">
            <v>688</v>
          </cell>
          <cell r="AN192">
            <v>73714.144</v>
          </cell>
          <cell r="AO192" t="str">
            <v>NA</v>
          </cell>
        </row>
        <row r="193">
          <cell r="B193">
            <v>1006172</v>
          </cell>
          <cell r="C193" t="str">
            <v>赵 娣</v>
          </cell>
          <cell r="D193" t="str">
            <v>Zhao Di</v>
          </cell>
          <cell r="E193" t="str">
            <v>Direct Active</v>
          </cell>
          <cell r="F193" t="str">
            <v>OP</v>
          </cell>
          <cell r="G193" t="str">
            <v>FCLCh-PD</v>
          </cell>
          <cell r="H193" t="str">
            <v>FCLCh-VB3</v>
          </cell>
          <cell r="I193" t="str">
            <v>310911</v>
          </cell>
          <cell r="J193">
            <v>40417</v>
          </cell>
          <cell r="K193" t="str">
            <v>Worker</v>
          </cell>
          <cell r="L193" t="str">
            <v>Production Worker</v>
          </cell>
          <cell r="M193" t="str">
            <v>BAND A</v>
          </cell>
          <cell r="N193">
            <v>6</v>
          </cell>
          <cell r="O193" t="str">
            <v>NA</v>
          </cell>
          <cell r="P193">
            <v>4578</v>
          </cell>
          <cell r="Q193">
            <v>0.02</v>
          </cell>
          <cell r="R193">
            <v>92</v>
          </cell>
          <cell r="S193">
            <v>5.0000000000000001E-3</v>
          </cell>
          <cell r="T193">
            <v>23</v>
          </cell>
          <cell r="U193">
            <v>2.5120139799038883E-2</v>
          </cell>
          <cell r="V193">
            <v>115</v>
          </cell>
          <cell r="W193">
            <v>4693</v>
          </cell>
          <cell r="X193">
            <v>4669.5600000000004</v>
          </cell>
          <cell r="Y193">
            <v>91.5600000000004</v>
          </cell>
          <cell r="Z193">
            <v>0.02</v>
          </cell>
          <cell r="AA193" t="str">
            <v>0.00%-8.40%</v>
          </cell>
          <cell r="AF193">
            <v>0</v>
          </cell>
          <cell r="AG193">
            <v>4669.5600000000004</v>
          </cell>
          <cell r="AH193">
            <v>91.5600000000004</v>
          </cell>
          <cell r="AI193">
            <v>2.0000000000000018E-2</v>
          </cell>
          <cell r="AJ193">
            <v>13.6</v>
          </cell>
          <cell r="AK193">
            <v>450</v>
          </cell>
          <cell r="AM193">
            <v>688</v>
          </cell>
          <cell r="AN193">
            <v>69594.016000000003</v>
          </cell>
          <cell r="AO193" t="str">
            <v>NA</v>
          </cell>
        </row>
        <row r="194">
          <cell r="B194">
            <v>1006184</v>
          </cell>
          <cell r="C194" t="str">
            <v>吕 满军</v>
          </cell>
          <cell r="D194" t="str">
            <v>Lv Manjun</v>
          </cell>
          <cell r="E194" t="str">
            <v>Direct Active</v>
          </cell>
          <cell r="F194" t="str">
            <v>OP</v>
          </cell>
          <cell r="G194" t="str">
            <v>FCLCh-PD</v>
          </cell>
          <cell r="H194" t="str">
            <v>FCLCh-VB3</v>
          </cell>
          <cell r="I194" t="str">
            <v>310911</v>
          </cell>
          <cell r="J194">
            <v>40417</v>
          </cell>
          <cell r="K194" t="str">
            <v>Team Leader</v>
          </cell>
          <cell r="L194" t="str">
            <v>Team Leader</v>
          </cell>
          <cell r="M194" t="str">
            <v>BAND A</v>
          </cell>
          <cell r="N194">
            <v>6</v>
          </cell>
          <cell r="O194" t="str">
            <v>NA</v>
          </cell>
          <cell r="P194">
            <v>5203</v>
          </cell>
          <cell r="Q194">
            <v>0.02</v>
          </cell>
          <cell r="R194">
            <v>104</v>
          </cell>
          <cell r="S194">
            <v>5.0000000000000001E-3</v>
          </cell>
          <cell r="T194">
            <v>26</v>
          </cell>
          <cell r="U194">
            <v>2.4985585239285027E-2</v>
          </cell>
          <cell r="V194">
            <v>130</v>
          </cell>
          <cell r="W194">
            <v>5333</v>
          </cell>
          <cell r="X194">
            <v>5437.1349999999993</v>
          </cell>
          <cell r="Y194">
            <v>234.13499999999931</v>
          </cell>
          <cell r="Z194">
            <v>4.4999999999999998E-2</v>
          </cell>
          <cell r="AA194" t="str">
            <v>0.00%-8.40%</v>
          </cell>
          <cell r="AF194">
            <v>0</v>
          </cell>
          <cell r="AG194">
            <v>5437.1349999999993</v>
          </cell>
          <cell r="AH194">
            <v>234.13499999999931</v>
          </cell>
          <cell r="AI194">
            <v>4.4999999999999929E-2</v>
          </cell>
          <cell r="AJ194">
            <v>13.6</v>
          </cell>
          <cell r="AK194">
            <v>850</v>
          </cell>
          <cell r="AM194">
            <v>688</v>
          </cell>
          <cell r="AN194">
            <v>84833.035999999993</v>
          </cell>
          <cell r="AO194" t="str">
            <v>NA</v>
          </cell>
          <cell r="AQ194" t="str">
            <v>季度优秀员工，家电园安全月活动团队第一名主要成员</v>
          </cell>
        </row>
        <row r="195">
          <cell r="B195">
            <v>1006204</v>
          </cell>
          <cell r="C195" t="str">
            <v>张 欢</v>
          </cell>
          <cell r="D195" t="str">
            <v>Zhang Huan</v>
          </cell>
          <cell r="E195" t="str">
            <v>Direct Active</v>
          </cell>
          <cell r="F195" t="str">
            <v>OP</v>
          </cell>
          <cell r="G195" t="str">
            <v>FCLCh-PD</v>
          </cell>
          <cell r="H195" t="str">
            <v>FCLCh-VB3</v>
          </cell>
          <cell r="I195" t="str">
            <v>310911</v>
          </cell>
          <cell r="J195">
            <v>40417</v>
          </cell>
          <cell r="K195" t="str">
            <v>Team Leader</v>
          </cell>
          <cell r="L195" t="str">
            <v>Team Leader</v>
          </cell>
          <cell r="M195" t="str">
            <v>BAND A</v>
          </cell>
          <cell r="N195">
            <v>6</v>
          </cell>
          <cell r="O195" t="str">
            <v>NA</v>
          </cell>
          <cell r="P195">
            <v>5460</v>
          </cell>
          <cell r="Q195">
            <v>0.02</v>
          </cell>
          <cell r="R195">
            <v>109</v>
          </cell>
          <cell r="S195">
            <v>5.0000000000000001E-3</v>
          </cell>
          <cell r="T195">
            <v>27</v>
          </cell>
          <cell r="U195">
            <v>2.490842490842491E-2</v>
          </cell>
          <cell r="V195">
            <v>136</v>
          </cell>
          <cell r="W195">
            <v>5596</v>
          </cell>
          <cell r="X195">
            <v>5705.7</v>
          </cell>
          <cell r="Y195">
            <v>245.69999999999982</v>
          </cell>
          <cell r="Z195">
            <v>4.4999999999999998E-2</v>
          </cell>
          <cell r="AA195" t="str">
            <v>0.00%-8.40%</v>
          </cell>
          <cell r="AF195">
            <v>0</v>
          </cell>
          <cell r="AG195">
            <v>5705.7</v>
          </cell>
          <cell r="AH195">
            <v>245.69999999999982</v>
          </cell>
          <cell r="AI195">
            <v>4.4999999999999929E-2</v>
          </cell>
          <cell r="AJ195">
            <v>13.6</v>
          </cell>
          <cell r="AK195">
            <v>850</v>
          </cell>
          <cell r="AM195">
            <v>688</v>
          </cell>
          <cell r="AN195">
            <v>88485.51999999999</v>
          </cell>
          <cell r="AO195" t="str">
            <v>NA</v>
          </cell>
          <cell r="AQ195" t="str">
            <v>柔性班组生产中，很好带领门体班组实现产量和质量新突破</v>
          </cell>
        </row>
        <row r="196">
          <cell r="B196">
            <v>1006227</v>
          </cell>
          <cell r="C196" t="str">
            <v>汪 洋</v>
          </cell>
          <cell r="D196" t="str">
            <v>Wang Yang</v>
          </cell>
          <cell r="E196" t="str">
            <v>Direct Active</v>
          </cell>
          <cell r="F196" t="str">
            <v>OP</v>
          </cell>
          <cell r="G196" t="str">
            <v>FCLCh-PD</v>
          </cell>
          <cell r="H196" t="str">
            <v>FCLCh-VB3</v>
          </cell>
          <cell r="I196" t="str">
            <v>310911</v>
          </cell>
          <cell r="J196">
            <v>40424</v>
          </cell>
          <cell r="K196" t="str">
            <v>Worker</v>
          </cell>
          <cell r="L196" t="str">
            <v>High Skilled Worker</v>
          </cell>
          <cell r="M196" t="str">
            <v>BAND A</v>
          </cell>
          <cell r="N196">
            <v>6</v>
          </cell>
          <cell r="O196" t="str">
            <v>NA</v>
          </cell>
          <cell r="P196">
            <v>5110</v>
          </cell>
          <cell r="Q196">
            <v>0.02</v>
          </cell>
          <cell r="R196">
            <v>102</v>
          </cell>
          <cell r="S196">
            <v>5.0000000000000001E-3</v>
          </cell>
          <cell r="T196">
            <v>26</v>
          </cell>
          <cell r="U196">
            <v>2.5048923679060666E-2</v>
          </cell>
          <cell r="V196">
            <v>128</v>
          </cell>
          <cell r="W196">
            <v>5238</v>
          </cell>
          <cell r="X196">
            <v>5212.2</v>
          </cell>
          <cell r="Y196">
            <v>102.19999999999982</v>
          </cell>
          <cell r="Z196">
            <v>0.02</v>
          </cell>
          <cell r="AA196" t="str">
            <v>0.00%-8.40%</v>
          </cell>
          <cell r="AF196">
            <v>0</v>
          </cell>
          <cell r="AG196">
            <v>5212.2</v>
          </cell>
          <cell r="AH196">
            <v>102.19999999999982</v>
          </cell>
          <cell r="AI196">
            <v>2.0000000000000018E-2</v>
          </cell>
          <cell r="AJ196">
            <v>13.6</v>
          </cell>
          <cell r="AK196">
            <v>750</v>
          </cell>
          <cell r="AM196">
            <v>688</v>
          </cell>
          <cell r="AN196">
            <v>80573.919999999998</v>
          </cell>
          <cell r="AO196" t="str">
            <v>NA</v>
          </cell>
        </row>
        <row r="197">
          <cell r="B197">
            <v>1006251</v>
          </cell>
          <cell r="C197" t="str">
            <v>贾 凤义</v>
          </cell>
          <cell r="D197" t="str">
            <v>Jia Fengyi</v>
          </cell>
          <cell r="E197" t="str">
            <v>Direct Active</v>
          </cell>
          <cell r="F197" t="str">
            <v>OP</v>
          </cell>
          <cell r="G197" t="str">
            <v>FCLCh-PD</v>
          </cell>
          <cell r="H197" t="str">
            <v>FCLCh-VB3</v>
          </cell>
          <cell r="I197" t="str">
            <v>310911</v>
          </cell>
          <cell r="J197">
            <v>40424</v>
          </cell>
          <cell r="K197" t="str">
            <v>Worker</v>
          </cell>
          <cell r="L197" t="str">
            <v>Primary Skilled Worker</v>
          </cell>
          <cell r="M197" t="str">
            <v>BAND A</v>
          </cell>
          <cell r="N197">
            <v>6</v>
          </cell>
          <cell r="O197" t="str">
            <v>NA</v>
          </cell>
          <cell r="P197">
            <v>4417</v>
          </cell>
          <cell r="Q197">
            <v>0.02</v>
          </cell>
          <cell r="R197">
            <v>88</v>
          </cell>
          <cell r="S197">
            <v>5.0000000000000001E-3</v>
          </cell>
          <cell r="T197">
            <v>22</v>
          </cell>
          <cell r="U197">
            <v>2.4903780846728549E-2</v>
          </cell>
          <cell r="V197">
            <v>110</v>
          </cell>
          <cell r="W197">
            <v>4527</v>
          </cell>
          <cell r="X197">
            <v>4505.34</v>
          </cell>
          <cell r="Y197">
            <v>88.340000000000146</v>
          </cell>
          <cell r="Z197">
            <v>0.02</v>
          </cell>
          <cell r="AA197" t="str">
            <v>0.00%-8.40%</v>
          </cell>
          <cell r="AF197">
            <v>0</v>
          </cell>
          <cell r="AG197">
            <v>4505.34</v>
          </cell>
          <cell r="AH197">
            <v>88.340000000000146</v>
          </cell>
          <cell r="AI197">
            <v>2.0000000000000018E-2</v>
          </cell>
          <cell r="AJ197">
            <v>13.6</v>
          </cell>
          <cell r="AK197">
            <v>450</v>
          </cell>
          <cell r="AM197">
            <v>688</v>
          </cell>
          <cell r="AN197">
            <v>67360.624000000011</v>
          </cell>
          <cell r="AO197" t="str">
            <v>NA</v>
          </cell>
        </row>
        <row r="198">
          <cell r="B198">
            <v>1006283</v>
          </cell>
          <cell r="C198" t="str">
            <v>王 燕</v>
          </cell>
          <cell r="D198" t="str">
            <v>Wang Yan</v>
          </cell>
          <cell r="E198" t="str">
            <v>Direct Active</v>
          </cell>
          <cell r="F198" t="str">
            <v>OP</v>
          </cell>
          <cell r="G198" t="str">
            <v>FCLCh-PD</v>
          </cell>
          <cell r="H198" t="str">
            <v>FCLCh-VB3</v>
          </cell>
          <cell r="I198" t="str">
            <v>310911</v>
          </cell>
          <cell r="J198">
            <v>40424</v>
          </cell>
          <cell r="K198" t="str">
            <v>Worker</v>
          </cell>
          <cell r="L198" t="str">
            <v>Primary Skilled Worker</v>
          </cell>
          <cell r="M198" t="str">
            <v>BAND A</v>
          </cell>
          <cell r="N198">
            <v>6</v>
          </cell>
          <cell r="O198" t="str">
            <v>NA</v>
          </cell>
          <cell r="P198">
            <v>4402</v>
          </cell>
          <cell r="Q198">
            <v>0.02</v>
          </cell>
          <cell r="R198">
            <v>88</v>
          </cell>
          <cell r="S198">
            <v>5.0000000000000001E-3</v>
          </cell>
          <cell r="T198">
            <v>22</v>
          </cell>
          <cell r="U198">
            <v>2.4988641526578828E-2</v>
          </cell>
          <cell r="V198">
            <v>110</v>
          </cell>
          <cell r="W198">
            <v>4512</v>
          </cell>
          <cell r="X198">
            <v>4512.0499999999993</v>
          </cell>
          <cell r="Y198">
            <v>110.04999999999927</v>
          </cell>
          <cell r="Z198">
            <v>2.5000000000000001E-2</v>
          </cell>
          <cell r="AA198" t="str">
            <v>0.00%-8.40%</v>
          </cell>
          <cell r="AF198">
            <v>0</v>
          </cell>
          <cell r="AG198">
            <v>4512.0499999999993</v>
          </cell>
          <cell r="AH198">
            <v>110.04999999999927</v>
          </cell>
          <cell r="AI198">
            <v>2.4999999999999911E-2</v>
          </cell>
          <cell r="AJ198">
            <v>13.6</v>
          </cell>
          <cell r="AK198">
            <v>450</v>
          </cell>
          <cell r="AM198">
            <v>688</v>
          </cell>
          <cell r="AN198">
            <v>67451.87999999999</v>
          </cell>
          <cell r="AO198" t="str">
            <v>NA</v>
          </cell>
        </row>
        <row r="199">
          <cell r="B199">
            <v>1006317</v>
          </cell>
          <cell r="C199" t="str">
            <v>杨 孝春</v>
          </cell>
          <cell r="D199" t="str">
            <v>Yang Xiaochun</v>
          </cell>
          <cell r="E199" t="str">
            <v>Direct Active</v>
          </cell>
          <cell r="F199" t="str">
            <v>OP</v>
          </cell>
          <cell r="G199" t="str">
            <v>FCLCh-PD</v>
          </cell>
          <cell r="H199" t="str">
            <v>FCLCh-VB3</v>
          </cell>
          <cell r="I199" t="str">
            <v>310911</v>
          </cell>
          <cell r="J199">
            <v>40431</v>
          </cell>
          <cell r="K199" t="str">
            <v>Worker</v>
          </cell>
          <cell r="L199" t="str">
            <v>High Skilled Worker</v>
          </cell>
          <cell r="M199" t="str">
            <v>BAND A</v>
          </cell>
          <cell r="N199">
            <v>6</v>
          </cell>
          <cell r="O199" t="str">
            <v>NA</v>
          </cell>
          <cell r="P199">
            <v>4659</v>
          </cell>
          <cell r="Q199">
            <v>0.02</v>
          </cell>
          <cell r="R199">
            <v>93</v>
          </cell>
          <cell r="S199">
            <v>5.0000000000000001E-3</v>
          </cell>
          <cell r="T199">
            <v>23</v>
          </cell>
          <cell r="U199">
            <v>2.48980467911569E-2</v>
          </cell>
          <cell r="V199">
            <v>116</v>
          </cell>
          <cell r="W199">
            <v>4775</v>
          </cell>
          <cell r="X199">
            <v>4775.4749999999995</v>
          </cell>
          <cell r="Y199">
            <v>116.47499999999945</v>
          </cell>
          <cell r="Z199">
            <v>2.5000000000000001E-2</v>
          </cell>
          <cell r="AA199" t="str">
            <v>0.00%-8.40%</v>
          </cell>
          <cell r="AF199">
            <v>0</v>
          </cell>
          <cell r="AG199">
            <v>4775.4749999999995</v>
          </cell>
          <cell r="AH199">
            <v>116.47499999999945</v>
          </cell>
          <cell r="AI199">
            <v>2.4999999999999911E-2</v>
          </cell>
          <cell r="AJ199">
            <v>13.6</v>
          </cell>
          <cell r="AK199">
            <v>750</v>
          </cell>
          <cell r="AM199">
            <v>688</v>
          </cell>
          <cell r="AN199">
            <v>74634.459999999992</v>
          </cell>
          <cell r="AO199" t="str">
            <v>NA</v>
          </cell>
        </row>
        <row r="200">
          <cell r="B200">
            <v>1006360</v>
          </cell>
          <cell r="C200" t="str">
            <v>吴 珊</v>
          </cell>
          <cell r="D200" t="str">
            <v>Wu Shan</v>
          </cell>
          <cell r="E200" t="str">
            <v>Direct Active</v>
          </cell>
          <cell r="F200" t="str">
            <v>OP</v>
          </cell>
          <cell r="G200" t="str">
            <v>FCLCh-PD</v>
          </cell>
          <cell r="H200" t="str">
            <v>FCLCh-VB3</v>
          </cell>
          <cell r="I200" t="str">
            <v>310911</v>
          </cell>
          <cell r="J200">
            <v>40431</v>
          </cell>
          <cell r="K200" t="str">
            <v>Worker</v>
          </cell>
          <cell r="L200" t="str">
            <v>Production Worker</v>
          </cell>
          <cell r="M200" t="str">
            <v>BAND A</v>
          </cell>
          <cell r="N200">
            <v>6</v>
          </cell>
          <cell r="O200" t="str">
            <v>NA</v>
          </cell>
          <cell r="P200">
            <v>4493</v>
          </cell>
          <cell r="Q200">
            <v>0.02</v>
          </cell>
          <cell r="R200">
            <v>90</v>
          </cell>
          <cell r="S200">
            <v>5.0000000000000001E-3</v>
          </cell>
          <cell r="T200">
            <v>22</v>
          </cell>
          <cell r="U200">
            <v>2.4927665257066547E-2</v>
          </cell>
          <cell r="V200">
            <v>112</v>
          </cell>
          <cell r="W200">
            <v>4605</v>
          </cell>
          <cell r="X200">
            <v>4582.8599999999997</v>
          </cell>
          <cell r="Y200">
            <v>89.859999999999673</v>
          </cell>
          <cell r="Z200">
            <v>0.02</v>
          </cell>
          <cell r="AA200" t="str">
            <v>0.00%-8.40%</v>
          </cell>
          <cell r="AF200">
            <v>0</v>
          </cell>
          <cell r="AG200">
            <v>4582.8599999999997</v>
          </cell>
          <cell r="AH200">
            <v>89.859999999999673</v>
          </cell>
          <cell r="AI200">
            <v>2.0000000000000018E-2</v>
          </cell>
          <cell r="AJ200">
            <v>13.6</v>
          </cell>
          <cell r="AK200">
            <v>450</v>
          </cell>
          <cell r="AM200">
            <v>688</v>
          </cell>
          <cell r="AN200">
            <v>68414.895999999993</v>
          </cell>
          <cell r="AO200" t="str">
            <v>NA</v>
          </cell>
        </row>
        <row r="201">
          <cell r="B201">
            <v>1006366</v>
          </cell>
          <cell r="C201" t="str">
            <v>张 桂青</v>
          </cell>
          <cell r="D201" t="str">
            <v>Zhang Guiqing</v>
          </cell>
          <cell r="E201" t="str">
            <v>Direct Active</v>
          </cell>
          <cell r="F201" t="str">
            <v>OP</v>
          </cell>
          <cell r="G201" t="str">
            <v>FCLCh-PD</v>
          </cell>
          <cell r="H201" t="str">
            <v>FCLCh-VB3</v>
          </cell>
          <cell r="I201" t="str">
            <v>310911</v>
          </cell>
          <cell r="J201">
            <v>40431</v>
          </cell>
          <cell r="K201" t="str">
            <v>Worker</v>
          </cell>
          <cell r="L201" t="str">
            <v>Production Worker</v>
          </cell>
          <cell r="M201" t="str">
            <v>BAND A</v>
          </cell>
          <cell r="N201">
            <v>6</v>
          </cell>
          <cell r="O201" t="str">
            <v>NA</v>
          </cell>
          <cell r="P201">
            <v>4580</v>
          </cell>
          <cell r="Q201">
            <v>0.02</v>
          </cell>
          <cell r="R201">
            <v>92</v>
          </cell>
          <cell r="S201">
            <v>5.0000000000000001E-3</v>
          </cell>
          <cell r="T201">
            <v>23</v>
          </cell>
          <cell r="U201">
            <v>2.5109170305676855E-2</v>
          </cell>
          <cell r="V201">
            <v>115</v>
          </cell>
          <cell r="W201">
            <v>4695</v>
          </cell>
          <cell r="X201">
            <v>4671.6000000000004</v>
          </cell>
          <cell r="Y201">
            <v>91.600000000000364</v>
          </cell>
          <cell r="Z201">
            <v>0.02</v>
          </cell>
          <cell r="AA201" t="str">
            <v>0.00%-8.40%</v>
          </cell>
          <cell r="AF201">
            <v>0</v>
          </cell>
          <cell r="AG201">
            <v>4671.6000000000004</v>
          </cell>
          <cell r="AH201">
            <v>91.600000000000364</v>
          </cell>
          <cell r="AI201">
            <v>2.0000000000000018E-2</v>
          </cell>
          <cell r="AJ201">
            <v>13.6</v>
          </cell>
          <cell r="AK201">
            <v>450</v>
          </cell>
          <cell r="AM201">
            <v>688</v>
          </cell>
          <cell r="AN201">
            <v>69621.760000000009</v>
          </cell>
          <cell r="AO201" t="str">
            <v>NA</v>
          </cell>
        </row>
        <row r="202">
          <cell r="B202">
            <v>1006405</v>
          </cell>
          <cell r="C202" t="str">
            <v>王 响玲</v>
          </cell>
          <cell r="D202" t="str">
            <v>Wang Xiangling</v>
          </cell>
          <cell r="E202" t="str">
            <v>Direct Active</v>
          </cell>
          <cell r="F202" t="str">
            <v>OP</v>
          </cell>
          <cell r="G202" t="str">
            <v>FCLCh-PD</v>
          </cell>
          <cell r="H202" t="str">
            <v>FCLCh-VB3</v>
          </cell>
          <cell r="I202" t="str">
            <v>310911</v>
          </cell>
          <cell r="J202">
            <v>40442</v>
          </cell>
          <cell r="K202" t="str">
            <v>Worker</v>
          </cell>
          <cell r="L202" t="str">
            <v>Middle Skilled Worker</v>
          </cell>
          <cell r="M202" t="str">
            <v>BAND A</v>
          </cell>
          <cell r="N202">
            <v>6</v>
          </cell>
          <cell r="O202" t="str">
            <v>NA</v>
          </cell>
          <cell r="P202">
            <v>4549</v>
          </cell>
          <cell r="Q202">
            <v>0.02</v>
          </cell>
          <cell r="R202">
            <v>91</v>
          </cell>
          <cell r="S202">
            <v>5.0000000000000001E-3</v>
          </cell>
          <cell r="T202">
            <v>23</v>
          </cell>
          <cell r="U202">
            <v>2.5060452846779512E-2</v>
          </cell>
          <cell r="V202">
            <v>114</v>
          </cell>
          <cell r="W202">
            <v>4663</v>
          </cell>
          <cell r="X202">
            <v>4685.47</v>
          </cell>
          <cell r="Y202">
            <v>136.47000000000025</v>
          </cell>
          <cell r="Z202">
            <v>0.03</v>
          </cell>
          <cell r="AA202" t="str">
            <v>0.00%-8.40%</v>
          </cell>
          <cell r="AF202">
            <v>0</v>
          </cell>
          <cell r="AG202">
            <v>4685.47</v>
          </cell>
          <cell r="AH202">
            <v>136.47000000000025</v>
          </cell>
          <cell r="AI202">
            <v>3.0000000000000027E-2</v>
          </cell>
          <cell r="AJ202">
            <v>13.6</v>
          </cell>
          <cell r="AK202">
            <v>650</v>
          </cell>
          <cell r="AM202">
            <v>688</v>
          </cell>
          <cell r="AN202">
            <v>72210.391999999993</v>
          </cell>
          <cell r="AO202" t="str">
            <v>NA</v>
          </cell>
        </row>
        <row r="203">
          <cell r="B203">
            <v>1006872</v>
          </cell>
          <cell r="C203" t="str">
            <v>王 丽</v>
          </cell>
          <cell r="D203" t="str">
            <v>Wang Li</v>
          </cell>
          <cell r="E203" t="str">
            <v>Direct Active</v>
          </cell>
          <cell r="F203" t="str">
            <v>OP</v>
          </cell>
          <cell r="G203" t="str">
            <v>FCLCh-PD</v>
          </cell>
          <cell r="H203" t="str">
            <v>FCLCh-VB3</v>
          </cell>
          <cell r="I203" t="str">
            <v>310911</v>
          </cell>
          <cell r="J203">
            <v>40516</v>
          </cell>
          <cell r="K203" t="str">
            <v>Worker</v>
          </cell>
          <cell r="L203" t="str">
            <v>Middle Skilled Worker</v>
          </cell>
          <cell r="M203" t="str">
            <v>BAND A</v>
          </cell>
          <cell r="N203">
            <v>6</v>
          </cell>
          <cell r="O203" t="str">
            <v>NA</v>
          </cell>
          <cell r="P203">
            <v>4800</v>
          </cell>
          <cell r="Q203">
            <v>0.02</v>
          </cell>
          <cell r="R203">
            <v>96</v>
          </cell>
          <cell r="S203">
            <v>5.0000000000000001E-3</v>
          </cell>
          <cell r="T203">
            <v>24</v>
          </cell>
          <cell r="U203">
            <v>2.5000000000000001E-2</v>
          </cell>
          <cell r="V203">
            <v>120</v>
          </cell>
          <cell r="W203">
            <v>4920</v>
          </cell>
          <cell r="X203">
            <v>4944</v>
          </cell>
          <cell r="Y203">
            <v>144</v>
          </cell>
          <cell r="Z203">
            <v>0.03</v>
          </cell>
          <cell r="AA203" t="str">
            <v>0.00%-8.40%</v>
          </cell>
          <cell r="AF203">
            <v>0</v>
          </cell>
          <cell r="AG203">
            <v>4944</v>
          </cell>
          <cell r="AH203">
            <v>144</v>
          </cell>
          <cell r="AI203">
            <v>3.0000000000000027E-2</v>
          </cell>
          <cell r="AJ203">
            <v>13.6</v>
          </cell>
          <cell r="AK203">
            <v>650</v>
          </cell>
          <cell r="AM203">
            <v>688</v>
          </cell>
          <cell r="AN203">
            <v>75726.399999999994</v>
          </cell>
          <cell r="AO203" t="str">
            <v>NA</v>
          </cell>
        </row>
        <row r="204">
          <cell r="B204">
            <v>1006918</v>
          </cell>
          <cell r="C204" t="str">
            <v>黄 强</v>
          </cell>
          <cell r="D204" t="str">
            <v>Huang Qiang</v>
          </cell>
          <cell r="E204" t="str">
            <v>Direct Active</v>
          </cell>
          <cell r="F204" t="str">
            <v>OP</v>
          </cell>
          <cell r="G204" t="str">
            <v>FCLCh-PD</v>
          </cell>
          <cell r="H204" t="str">
            <v>FCLCh-VB3</v>
          </cell>
          <cell r="I204" t="str">
            <v>310911</v>
          </cell>
          <cell r="J204">
            <v>40525</v>
          </cell>
          <cell r="K204" t="str">
            <v>Worker</v>
          </cell>
          <cell r="L204" t="str">
            <v>Production Worker</v>
          </cell>
          <cell r="M204" t="str">
            <v>BAND A</v>
          </cell>
          <cell r="N204">
            <v>6</v>
          </cell>
          <cell r="O204" t="str">
            <v>NA</v>
          </cell>
          <cell r="P204">
            <v>4557</v>
          </cell>
          <cell r="Q204">
            <v>0.02</v>
          </cell>
          <cell r="R204">
            <v>91</v>
          </cell>
          <cell r="S204">
            <v>5.0000000000000001E-3</v>
          </cell>
          <cell r="T204">
            <v>23</v>
          </cell>
          <cell r="U204">
            <v>2.5016458196181698E-2</v>
          </cell>
          <cell r="V204">
            <v>114</v>
          </cell>
          <cell r="W204">
            <v>4671</v>
          </cell>
          <cell r="X204">
            <v>4648.1400000000003</v>
          </cell>
          <cell r="Y204">
            <v>91.140000000000327</v>
          </cell>
          <cell r="Z204">
            <v>0.02</v>
          </cell>
          <cell r="AA204" t="str">
            <v>0.00%-8.40%</v>
          </cell>
          <cell r="AF204">
            <v>0</v>
          </cell>
          <cell r="AG204">
            <v>4648.1400000000003</v>
          </cell>
          <cell r="AH204">
            <v>91.140000000000327</v>
          </cell>
          <cell r="AI204">
            <v>2.0000000000000018E-2</v>
          </cell>
          <cell r="AJ204">
            <v>13.6</v>
          </cell>
          <cell r="AK204">
            <v>450</v>
          </cell>
          <cell r="AM204">
            <v>688</v>
          </cell>
          <cell r="AN204">
            <v>69302.703999999998</v>
          </cell>
          <cell r="AO204" t="str">
            <v>NA</v>
          </cell>
        </row>
        <row r="205">
          <cell r="B205">
            <v>1006947</v>
          </cell>
          <cell r="C205" t="str">
            <v>李 菲</v>
          </cell>
          <cell r="D205" t="str">
            <v>Li Fei</v>
          </cell>
          <cell r="E205" t="str">
            <v>Direct Active</v>
          </cell>
          <cell r="F205" t="str">
            <v>OP</v>
          </cell>
          <cell r="G205" t="str">
            <v>FCLCh-PD</v>
          </cell>
          <cell r="H205" t="str">
            <v>FCLCh-VB3</v>
          </cell>
          <cell r="I205" t="str">
            <v>310911</v>
          </cell>
          <cell r="J205">
            <v>40525</v>
          </cell>
          <cell r="K205" t="str">
            <v>Worker</v>
          </cell>
          <cell r="L205" t="str">
            <v>Primary Skilled Worker</v>
          </cell>
          <cell r="M205" t="str">
            <v>BAND A</v>
          </cell>
          <cell r="N205">
            <v>6</v>
          </cell>
          <cell r="O205" t="str">
            <v>NA</v>
          </cell>
          <cell r="P205">
            <v>4593</v>
          </cell>
          <cell r="Q205">
            <v>0.02</v>
          </cell>
          <cell r="R205">
            <v>92</v>
          </cell>
          <cell r="S205">
            <v>5.0000000000000001E-3</v>
          </cell>
          <cell r="T205">
            <v>23</v>
          </cell>
          <cell r="U205">
            <v>2.5038101458741562E-2</v>
          </cell>
          <cell r="V205">
            <v>115</v>
          </cell>
          <cell r="W205">
            <v>4708</v>
          </cell>
          <cell r="X205">
            <v>4707.8249999999998</v>
          </cell>
          <cell r="Y205">
            <v>114.82499999999982</v>
          </cell>
          <cell r="Z205">
            <v>2.5000000000000001E-2</v>
          </cell>
          <cell r="AA205" t="str">
            <v>0.00%-8.40%</v>
          </cell>
          <cell r="AF205">
            <v>0</v>
          </cell>
          <cell r="AG205">
            <v>4707.8249999999998</v>
          </cell>
          <cell r="AH205">
            <v>114.82499999999982</v>
          </cell>
          <cell r="AI205">
            <v>2.4999999999999911E-2</v>
          </cell>
          <cell r="AJ205">
            <v>13.6</v>
          </cell>
          <cell r="AK205">
            <v>450</v>
          </cell>
          <cell r="AM205">
            <v>688</v>
          </cell>
          <cell r="AN205">
            <v>70114.42</v>
          </cell>
          <cell r="AO205" t="str">
            <v>NA</v>
          </cell>
        </row>
        <row r="206">
          <cell r="B206">
            <v>1006963</v>
          </cell>
          <cell r="C206" t="str">
            <v>俞 吾悠</v>
          </cell>
          <cell r="D206" t="str">
            <v>Yu Wuyou</v>
          </cell>
          <cell r="E206" t="str">
            <v>Direct Active</v>
          </cell>
          <cell r="F206" t="str">
            <v>OP</v>
          </cell>
          <cell r="G206" t="str">
            <v>FCLCh-PD</v>
          </cell>
          <cell r="H206" t="str">
            <v>FCLCh-VB3</v>
          </cell>
          <cell r="I206" t="str">
            <v>310911</v>
          </cell>
          <cell r="J206">
            <v>40521</v>
          </cell>
          <cell r="K206" t="str">
            <v>Worker</v>
          </cell>
          <cell r="L206" t="str">
            <v>Production Worker</v>
          </cell>
          <cell r="M206" t="str">
            <v>BAND A</v>
          </cell>
          <cell r="N206">
            <v>6</v>
          </cell>
          <cell r="O206" t="str">
            <v>NA</v>
          </cell>
          <cell r="P206">
            <v>4730</v>
          </cell>
          <cell r="Q206">
            <v>0.02</v>
          </cell>
          <cell r="R206">
            <v>95</v>
          </cell>
          <cell r="S206">
            <v>5.0000000000000001E-3</v>
          </cell>
          <cell r="T206">
            <v>24</v>
          </cell>
          <cell r="U206">
            <v>2.5158562367864692E-2</v>
          </cell>
          <cell r="V206">
            <v>119</v>
          </cell>
          <cell r="W206">
            <v>4849</v>
          </cell>
          <cell r="X206">
            <v>4848.25</v>
          </cell>
          <cell r="Y206">
            <v>118.25</v>
          </cell>
          <cell r="Z206">
            <v>2.5000000000000001E-2</v>
          </cell>
          <cell r="AA206" t="str">
            <v>0.00%-8.40%</v>
          </cell>
          <cell r="AF206">
            <v>0</v>
          </cell>
          <cell r="AG206">
            <v>4848.25</v>
          </cell>
          <cell r="AH206">
            <v>118.25</v>
          </cell>
          <cell r="AI206">
            <v>2.4999999999999911E-2</v>
          </cell>
          <cell r="AJ206">
            <v>13.6</v>
          </cell>
          <cell r="AK206">
            <v>450</v>
          </cell>
          <cell r="AM206">
            <v>688</v>
          </cell>
          <cell r="AN206">
            <v>72024.2</v>
          </cell>
          <cell r="AO206" t="str">
            <v>NA</v>
          </cell>
        </row>
        <row r="207">
          <cell r="B207">
            <v>1007042</v>
          </cell>
          <cell r="C207" t="str">
            <v>曹 传梅</v>
          </cell>
          <cell r="D207" t="str">
            <v>Cao Chuanmei</v>
          </cell>
          <cell r="E207" t="str">
            <v>Direct Active</v>
          </cell>
          <cell r="F207" t="str">
            <v>OP</v>
          </cell>
          <cell r="G207" t="str">
            <v>FCLCh-PD</v>
          </cell>
          <cell r="H207" t="str">
            <v>FCLCh-VB3</v>
          </cell>
          <cell r="I207" t="str">
            <v>310911</v>
          </cell>
          <cell r="J207">
            <v>40562</v>
          </cell>
          <cell r="K207" t="str">
            <v>Worker</v>
          </cell>
          <cell r="L207" t="str">
            <v>Heavy Load Worker</v>
          </cell>
          <cell r="M207" t="str">
            <v>BAND A</v>
          </cell>
          <cell r="N207">
            <v>6</v>
          </cell>
          <cell r="O207" t="str">
            <v>NA</v>
          </cell>
          <cell r="P207">
            <v>4512</v>
          </cell>
          <cell r="Q207">
            <v>0.02</v>
          </cell>
          <cell r="R207">
            <v>90</v>
          </cell>
          <cell r="S207">
            <v>5.0000000000000001E-3</v>
          </cell>
          <cell r="T207">
            <v>23</v>
          </cell>
          <cell r="U207">
            <v>2.5044326241134753E-2</v>
          </cell>
          <cell r="V207">
            <v>113</v>
          </cell>
          <cell r="W207">
            <v>4625</v>
          </cell>
          <cell r="X207">
            <v>4669.92</v>
          </cell>
          <cell r="Y207">
            <v>157.92000000000007</v>
          </cell>
          <cell r="Z207">
            <v>3.5000000000000003E-2</v>
          </cell>
          <cell r="AA207" t="str">
            <v>0.00%-8.40%</v>
          </cell>
          <cell r="AF207">
            <v>0</v>
          </cell>
          <cell r="AG207">
            <v>4669.92</v>
          </cell>
          <cell r="AH207">
            <v>157.92000000000007</v>
          </cell>
          <cell r="AI207">
            <v>3.499999999999992E-2</v>
          </cell>
          <cell r="AJ207">
            <v>13.6</v>
          </cell>
          <cell r="AK207">
            <v>650</v>
          </cell>
          <cell r="AM207">
            <v>688</v>
          </cell>
          <cell r="AN207">
            <v>71998.911999999997</v>
          </cell>
          <cell r="AO207" t="str">
            <v>NA</v>
          </cell>
        </row>
        <row r="208">
          <cell r="B208">
            <v>1007065</v>
          </cell>
          <cell r="C208" t="str">
            <v>郭 伟</v>
          </cell>
          <cell r="D208" t="str">
            <v>Guo Wei</v>
          </cell>
          <cell r="E208" t="str">
            <v>Direct Active</v>
          </cell>
          <cell r="F208" t="str">
            <v>OP</v>
          </cell>
          <cell r="G208" t="str">
            <v>FCLCh-PD</v>
          </cell>
          <cell r="H208" t="str">
            <v>FCLCh-VB3</v>
          </cell>
          <cell r="I208" t="str">
            <v>310911</v>
          </cell>
          <cell r="J208">
            <v>40600</v>
          </cell>
          <cell r="K208" t="str">
            <v>Worker</v>
          </cell>
          <cell r="L208" t="str">
            <v>Heavy Load Worker</v>
          </cell>
          <cell r="M208" t="str">
            <v>BAND A</v>
          </cell>
          <cell r="N208">
            <v>6</v>
          </cell>
          <cell r="O208" t="str">
            <v>NA</v>
          </cell>
          <cell r="P208">
            <v>4629</v>
          </cell>
          <cell r="Q208">
            <v>0.02</v>
          </cell>
          <cell r="R208">
            <v>93</v>
          </cell>
          <cell r="S208">
            <v>5.0000000000000001E-3</v>
          </cell>
          <cell r="T208">
            <v>23</v>
          </cell>
          <cell r="U208">
            <v>2.5059408079498812E-2</v>
          </cell>
          <cell r="V208">
            <v>116</v>
          </cell>
          <cell r="W208">
            <v>4745</v>
          </cell>
          <cell r="X208">
            <v>4744.7249999999995</v>
          </cell>
          <cell r="Y208">
            <v>115.72499999999945</v>
          </cell>
          <cell r="Z208">
            <v>2.5000000000000001E-2</v>
          </cell>
          <cell r="AA208" t="str">
            <v>0.00%-8.40%</v>
          </cell>
          <cell r="AF208">
            <v>0</v>
          </cell>
          <cell r="AG208">
            <v>4744.7249999999995</v>
          </cell>
          <cell r="AH208">
            <v>115.72499999999945</v>
          </cell>
          <cell r="AI208">
            <v>2.4999999999999911E-2</v>
          </cell>
          <cell r="AJ208">
            <v>13.6</v>
          </cell>
          <cell r="AK208">
            <v>650</v>
          </cell>
          <cell r="AM208">
            <v>688</v>
          </cell>
          <cell r="AN208">
            <v>73016.25999999998</v>
          </cell>
          <cell r="AO208" t="str">
            <v>NA</v>
          </cell>
        </row>
        <row r="209">
          <cell r="B209">
            <v>1007084</v>
          </cell>
          <cell r="C209" t="str">
            <v>李 宏府</v>
          </cell>
          <cell r="D209" t="str">
            <v>Li Hongfu</v>
          </cell>
          <cell r="E209" t="str">
            <v>Direct Active</v>
          </cell>
          <cell r="F209" t="str">
            <v>OP</v>
          </cell>
          <cell r="G209" t="str">
            <v>FCLCh-PD</v>
          </cell>
          <cell r="H209" t="str">
            <v>FCLCh-VB3</v>
          </cell>
          <cell r="I209" t="str">
            <v>310911</v>
          </cell>
          <cell r="J209">
            <v>40600</v>
          </cell>
          <cell r="K209" t="str">
            <v>Worker</v>
          </cell>
          <cell r="L209" t="str">
            <v>High Skilled Worker</v>
          </cell>
          <cell r="M209" t="str">
            <v>BAND A</v>
          </cell>
          <cell r="N209">
            <v>6</v>
          </cell>
          <cell r="O209" t="str">
            <v>NA</v>
          </cell>
          <cell r="P209">
            <v>4563</v>
          </cell>
          <cell r="Q209">
            <v>0.02</v>
          </cell>
          <cell r="R209">
            <v>91</v>
          </cell>
          <cell r="S209">
            <v>5.0000000000000001E-3</v>
          </cell>
          <cell r="T209">
            <v>23</v>
          </cell>
          <cell r="U209">
            <v>2.4983563445101907E-2</v>
          </cell>
          <cell r="V209">
            <v>114</v>
          </cell>
          <cell r="W209">
            <v>4677</v>
          </cell>
          <cell r="X209">
            <v>4677.0749999999998</v>
          </cell>
          <cell r="Y209">
            <v>114.07499999999982</v>
          </cell>
          <cell r="Z209">
            <v>2.5000000000000001E-2</v>
          </cell>
          <cell r="AA209" t="str">
            <v>0.00%-8.40%</v>
          </cell>
          <cell r="AF209">
            <v>0</v>
          </cell>
          <cell r="AG209">
            <v>4677.0749999999998</v>
          </cell>
          <cell r="AH209">
            <v>114.07499999999982</v>
          </cell>
          <cell r="AI209">
            <v>2.4999999999999911E-2</v>
          </cell>
          <cell r="AJ209">
            <v>13.6</v>
          </cell>
          <cell r="AK209">
            <v>750</v>
          </cell>
          <cell r="AM209">
            <v>688</v>
          </cell>
          <cell r="AN209">
            <v>73296.22</v>
          </cell>
          <cell r="AO209" t="str">
            <v>NA</v>
          </cell>
        </row>
        <row r="210">
          <cell r="B210">
            <v>1007110</v>
          </cell>
          <cell r="C210" t="str">
            <v>徐 青华</v>
          </cell>
          <cell r="D210" t="str">
            <v>Xu Qinghua</v>
          </cell>
          <cell r="E210" t="str">
            <v>Direct Active</v>
          </cell>
          <cell r="F210" t="str">
            <v>OP</v>
          </cell>
          <cell r="G210" t="str">
            <v>FCLCh-PD</v>
          </cell>
          <cell r="H210" t="str">
            <v>FCLCh-VB3</v>
          </cell>
          <cell r="I210" t="str">
            <v>310911</v>
          </cell>
          <cell r="J210">
            <v>40599</v>
          </cell>
          <cell r="K210" t="str">
            <v>Worker</v>
          </cell>
          <cell r="L210" t="str">
            <v>Production Worker</v>
          </cell>
          <cell r="M210" t="str">
            <v>BAND A</v>
          </cell>
          <cell r="N210">
            <v>6</v>
          </cell>
          <cell r="O210" t="str">
            <v>NA</v>
          </cell>
          <cell r="P210">
            <v>4616</v>
          </cell>
          <cell r="Q210">
            <v>0.02</v>
          </cell>
          <cell r="R210">
            <v>92</v>
          </cell>
          <cell r="S210">
            <v>5.0000000000000001E-3</v>
          </cell>
          <cell r="T210">
            <v>23</v>
          </cell>
          <cell r="U210">
            <v>2.4913344887348355E-2</v>
          </cell>
          <cell r="V210">
            <v>115</v>
          </cell>
          <cell r="W210">
            <v>4731</v>
          </cell>
          <cell r="X210">
            <v>4616</v>
          </cell>
          <cell r="Y210">
            <v>0</v>
          </cell>
          <cell r="Z210">
            <v>0</v>
          </cell>
          <cell r="AA210" t="str">
            <v>0.00%-8.40%</v>
          </cell>
          <cell r="AF210">
            <v>0</v>
          </cell>
          <cell r="AG210">
            <v>4616</v>
          </cell>
          <cell r="AH210">
            <v>0</v>
          </cell>
          <cell r="AI210">
            <v>0</v>
          </cell>
          <cell r="AJ210">
            <v>13.6</v>
          </cell>
          <cell r="AK210">
            <v>450</v>
          </cell>
          <cell r="AM210">
            <v>688</v>
          </cell>
          <cell r="AN210">
            <v>68865.600000000006</v>
          </cell>
          <cell r="AO210" t="str">
            <v>NA</v>
          </cell>
          <cell r="AQ210" t="str">
            <v>病假1000，50.4%</v>
          </cell>
        </row>
        <row r="211">
          <cell r="B211">
            <v>1007123</v>
          </cell>
          <cell r="C211" t="str">
            <v>徐 秀娟</v>
          </cell>
          <cell r="D211" t="str">
            <v>Xu Xiujuan</v>
          </cell>
          <cell r="E211" t="str">
            <v>Direct Active</v>
          </cell>
          <cell r="F211" t="str">
            <v>OP</v>
          </cell>
          <cell r="G211" t="str">
            <v>FCLCh-PD</v>
          </cell>
          <cell r="H211" t="str">
            <v>FCLCh-VB3</v>
          </cell>
          <cell r="I211" t="str">
            <v>310911</v>
          </cell>
          <cell r="J211">
            <v>40600</v>
          </cell>
          <cell r="K211" t="str">
            <v>Worker</v>
          </cell>
          <cell r="L211" t="str">
            <v>Production Worker</v>
          </cell>
          <cell r="M211" t="str">
            <v>BAND A</v>
          </cell>
          <cell r="N211">
            <v>6</v>
          </cell>
          <cell r="O211" t="str">
            <v>NA</v>
          </cell>
          <cell r="P211">
            <v>4528</v>
          </cell>
          <cell r="Q211">
            <v>0.02</v>
          </cell>
          <cell r="R211">
            <v>91</v>
          </cell>
          <cell r="S211">
            <v>5.0000000000000001E-3</v>
          </cell>
          <cell r="T211">
            <v>23</v>
          </cell>
          <cell r="U211">
            <v>2.517667844522968E-2</v>
          </cell>
          <cell r="V211">
            <v>114</v>
          </cell>
          <cell r="W211">
            <v>4642</v>
          </cell>
          <cell r="X211">
            <v>4641.2</v>
          </cell>
          <cell r="Y211">
            <v>113.19999999999982</v>
          </cell>
          <cell r="Z211">
            <v>2.5000000000000001E-2</v>
          </cell>
          <cell r="AA211" t="str">
            <v>0.00%-8.40%</v>
          </cell>
          <cell r="AF211">
            <v>0</v>
          </cell>
          <cell r="AG211">
            <v>4641.2</v>
          </cell>
          <cell r="AH211">
            <v>113.19999999999982</v>
          </cell>
          <cell r="AI211">
            <v>2.4999999999999911E-2</v>
          </cell>
          <cell r="AJ211">
            <v>13.6</v>
          </cell>
          <cell r="AK211">
            <v>450</v>
          </cell>
          <cell r="AM211">
            <v>688</v>
          </cell>
          <cell r="AN211">
            <v>69208.319999999992</v>
          </cell>
          <cell r="AO211" t="str">
            <v>NA</v>
          </cell>
        </row>
        <row r="212">
          <cell r="B212">
            <v>1007157</v>
          </cell>
          <cell r="C212" t="str">
            <v>詹 德柱</v>
          </cell>
          <cell r="D212" t="str">
            <v>Zhan Dezhu</v>
          </cell>
          <cell r="E212" t="str">
            <v>Direct Active</v>
          </cell>
          <cell r="F212" t="str">
            <v>OP</v>
          </cell>
          <cell r="G212" t="str">
            <v>FCLCh-PD</v>
          </cell>
          <cell r="H212" t="str">
            <v>FCLCh-VB3</v>
          </cell>
          <cell r="I212" t="str">
            <v>310911</v>
          </cell>
          <cell r="J212">
            <v>40610</v>
          </cell>
          <cell r="K212" t="str">
            <v>Worker</v>
          </cell>
          <cell r="L212" t="str">
            <v>Middle Skilled Worker</v>
          </cell>
          <cell r="M212" t="str">
            <v>BAND A</v>
          </cell>
          <cell r="N212">
            <v>6</v>
          </cell>
          <cell r="O212" t="str">
            <v>NA</v>
          </cell>
          <cell r="P212">
            <v>4968</v>
          </cell>
          <cell r="Q212">
            <v>0.02</v>
          </cell>
          <cell r="R212">
            <v>99</v>
          </cell>
          <cell r="S212">
            <v>5.0000000000000001E-3</v>
          </cell>
          <cell r="T212">
            <v>25</v>
          </cell>
          <cell r="U212">
            <v>2.4959742351046699E-2</v>
          </cell>
          <cell r="V212">
            <v>124</v>
          </cell>
          <cell r="W212">
            <v>5092</v>
          </cell>
          <cell r="X212">
            <v>5092.2</v>
          </cell>
          <cell r="Y212">
            <v>124.19999999999982</v>
          </cell>
          <cell r="Z212">
            <v>2.5000000000000001E-2</v>
          </cell>
          <cell r="AA212" t="str">
            <v>0.00%-8.40%</v>
          </cell>
          <cell r="AF212">
            <v>0</v>
          </cell>
          <cell r="AG212">
            <v>5092.2</v>
          </cell>
          <cell r="AH212">
            <v>124.19999999999982</v>
          </cell>
          <cell r="AI212">
            <v>2.4999999999999911E-2</v>
          </cell>
          <cell r="AJ212">
            <v>13.6</v>
          </cell>
          <cell r="AK212">
            <v>650</v>
          </cell>
          <cell r="AM212">
            <v>688</v>
          </cell>
          <cell r="AN212">
            <v>77741.919999999998</v>
          </cell>
          <cell r="AO212" t="str">
            <v>NA</v>
          </cell>
        </row>
        <row r="213">
          <cell r="B213">
            <v>1007167</v>
          </cell>
          <cell r="C213" t="str">
            <v>马 红兵</v>
          </cell>
          <cell r="D213" t="str">
            <v>Ma Hongbing</v>
          </cell>
          <cell r="E213" t="str">
            <v>Direct Active</v>
          </cell>
          <cell r="F213" t="str">
            <v>OP</v>
          </cell>
          <cell r="G213" t="str">
            <v>FCLCh-PD</v>
          </cell>
          <cell r="H213" t="str">
            <v>FCLCh-VB3</v>
          </cell>
          <cell r="I213" t="str">
            <v>310911</v>
          </cell>
          <cell r="J213">
            <v>40610</v>
          </cell>
          <cell r="K213" t="str">
            <v>Worker</v>
          </cell>
          <cell r="L213" t="str">
            <v>Middle Skilled Worker</v>
          </cell>
          <cell r="M213" t="str">
            <v>BAND A</v>
          </cell>
          <cell r="N213">
            <v>6</v>
          </cell>
          <cell r="O213" t="str">
            <v>NA</v>
          </cell>
          <cell r="P213">
            <v>4700</v>
          </cell>
          <cell r="Q213">
            <v>0.02</v>
          </cell>
          <cell r="R213">
            <v>94</v>
          </cell>
          <cell r="S213">
            <v>5.0000000000000001E-3</v>
          </cell>
          <cell r="T213">
            <v>24</v>
          </cell>
          <cell r="U213">
            <v>2.5106382978723404E-2</v>
          </cell>
          <cell r="V213">
            <v>118</v>
          </cell>
          <cell r="W213">
            <v>4818</v>
          </cell>
          <cell r="X213">
            <v>4817.5</v>
          </cell>
          <cell r="Y213">
            <v>117.5</v>
          </cell>
          <cell r="Z213">
            <v>2.5000000000000001E-2</v>
          </cell>
          <cell r="AA213" t="str">
            <v>0.00%-8.40%</v>
          </cell>
          <cell r="AF213">
            <v>0</v>
          </cell>
          <cell r="AG213">
            <v>4817.5</v>
          </cell>
          <cell r="AH213">
            <v>117.5</v>
          </cell>
          <cell r="AI213">
            <v>2.4999999999999911E-2</v>
          </cell>
          <cell r="AJ213">
            <v>13.6</v>
          </cell>
          <cell r="AK213">
            <v>650</v>
          </cell>
          <cell r="AM213">
            <v>688</v>
          </cell>
          <cell r="AN213">
            <v>74006</v>
          </cell>
          <cell r="AO213" t="str">
            <v>NA</v>
          </cell>
        </row>
        <row r="214">
          <cell r="B214">
            <v>1007176</v>
          </cell>
          <cell r="C214" t="str">
            <v>肖 慧</v>
          </cell>
          <cell r="D214" t="str">
            <v>Xiao Hui</v>
          </cell>
          <cell r="E214" t="str">
            <v>Direct Active</v>
          </cell>
          <cell r="F214" t="str">
            <v>OP</v>
          </cell>
          <cell r="G214" t="str">
            <v>FCLCh-PD</v>
          </cell>
          <cell r="H214" t="str">
            <v>FCLCh-VB3</v>
          </cell>
          <cell r="I214" t="str">
            <v>310911</v>
          </cell>
          <cell r="J214">
            <v>40610</v>
          </cell>
          <cell r="K214" t="str">
            <v>Worker</v>
          </cell>
          <cell r="L214" t="str">
            <v>Production Worker</v>
          </cell>
          <cell r="M214" t="str">
            <v>BAND A</v>
          </cell>
          <cell r="N214">
            <v>6</v>
          </cell>
          <cell r="O214" t="str">
            <v>NA</v>
          </cell>
          <cell r="P214">
            <v>4419</v>
          </cell>
          <cell r="Q214">
            <v>0.02</v>
          </cell>
          <cell r="R214">
            <v>88</v>
          </cell>
          <cell r="S214">
            <v>5.0000000000000001E-3</v>
          </cell>
          <cell r="T214">
            <v>22</v>
          </cell>
          <cell r="U214">
            <v>2.4892509617560534E-2</v>
          </cell>
          <cell r="V214">
            <v>110</v>
          </cell>
          <cell r="W214">
            <v>4529</v>
          </cell>
          <cell r="X214">
            <v>4463.1899999999996</v>
          </cell>
          <cell r="Y214">
            <v>44.1899999999996</v>
          </cell>
          <cell r="Z214">
            <v>0.01</v>
          </cell>
          <cell r="AA214" t="str">
            <v>0.00%-8.40%</v>
          </cell>
          <cell r="AF214">
            <v>0</v>
          </cell>
          <cell r="AG214">
            <v>4463.1899999999996</v>
          </cell>
          <cell r="AH214">
            <v>44.1899999999996</v>
          </cell>
          <cell r="AI214">
            <v>1.0000000000000009E-2</v>
          </cell>
          <cell r="AJ214">
            <v>13.6</v>
          </cell>
          <cell r="AK214">
            <v>450</v>
          </cell>
          <cell r="AM214">
            <v>688</v>
          </cell>
          <cell r="AN214">
            <v>66787.383999999991</v>
          </cell>
          <cell r="AO214" t="str">
            <v>NA</v>
          </cell>
          <cell r="AQ214" t="str">
            <v>病假224，11.29%</v>
          </cell>
        </row>
        <row r="215">
          <cell r="B215">
            <v>1007184</v>
          </cell>
          <cell r="C215" t="str">
            <v>徐 英</v>
          </cell>
          <cell r="D215" t="str">
            <v>Xu Ying</v>
          </cell>
          <cell r="E215" t="str">
            <v>Direct Active</v>
          </cell>
          <cell r="F215" t="str">
            <v>OP</v>
          </cell>
          <cell r="G215" t="str">
            <v>FCLCh-PD</v>
          </cell>
          <cell r="H215" t="str">
            <v>FCLCh-VB3</v>
          </cell>
          <cell r="I215" t="str">
            <v>310911</v>
          </cell>
          <cell r="J215">
            <v>40610</v>
          </cell>
          <cell r="K215" t="str">
            <v>Worker</v>
          </cell>
          <cell r="L215" t="str">
            <v>Middle Skilled Worker</v>
          </cell>
          <cell r="M215" t="str">
            <v>BAND A</v>
          </cell>
          <cell r="N215">
            <v>6</v>
          </cell>
          <cell r="O215" t="str">
            <v>NA</v>
          </cell>
          <cell r="P215">
            <v>4740</v>
          </cell>
          <cell r="Q215">
            <v>0.02</v>
          </cell>
          <cell r="R215">
            <v>95</v>
          </cell>
          <cell r="S215">
            <v>5.0000000000000001E-3</v>
          </cell>
          <cell r="T215">
            <v>24</v>
          </cell>
          <cell r="U215">
            <v>2.5105485232067511E-2</v>
          </cell>
          <cell r="V215">
            <v>119</v>
          </cell>
          <cell r="W215">
            <v>4859</v>
          </cell>
          <cell r="X215">
            <v>4858.5</v>
          </cell>
          <cell r="Y215">
            <v>118.5</v>
          </cell>
          <cell r="Z215">
            <v>2.5000000000000001E-2</v>
          </cell>
          <cell r="AA215" t="str">
            <v>0.00%-8.40%</v>
          </cell>
          <cell r="AF215">
            <v>0</v>
          </cell>
          <cell r="AG215">
            <v>4858.5</v>
          </cell>
          <cell r="AH215">
            <v>118.5</v>
          </cell>
          <cell r="AI215">
            <v>2.4999999999999911E-2</v>
          </cell>
          <cell r="AJ215">
            <v>13.6</v>
          </cell>
          <cell r="AK215">
            <v>650</v>
          </cell>
          <cell r="AM215">
            <v>688</v>
          </cell>
          <cell r="AN215">
            <v>74563.599999999991</v>
          </cell>
          <cell r="AO215" t="str">
            <v>NA</v>
          </cell>
        </row>
        <row r="216">
          <cell r="B216">
            <v>1007201</v>
          </cell>
          <cell r="C216" t="str">
            <v>袁 登芳</v>
          </cell>
          <cell r="D216" t="str">
            <v>Yuan Dengfang</v>
          </cell>
          <cell r="E216" t="str">
            <v>Direct Active</v>
          </cell>
          <cell r="F216" t="str">
            <v>OP</v>
          </cell>
          <cell r="G216" t="str">
            <v>FCLCh-PD</v>
          </cell>
          <cell r="H216" t="str">
            <v>FCLCh-VB3</v>
          </cell>
          <cell r="I216" t="str">
            <v>310911</v>
          </cell>
          <cell r="J216">
            <v>40610</v>
          </cell>
          <cell r="K216" t="str">
            <v>Worker</v>
          </cell>
          <cell r="L216" t="str">
            <v>High Skilled Worker</v>
          </cell>
          <cell r="M216" t="str">
            <v>BAND A</v>
          </cell>
          <cell r="N216">
            <v>6</v>
          </cell>
          <cell r="O216" t="str">
            <v>NA</v>
          </cell>
          <cell r="P216">
            <v>4768</v>
          </cell>
          <cell r="Q216">
            <v>0.02</v>
          </cell>
          <cell r="R216">
            <v>95</v>
          </cell>
          <cell r="S216">
            <v>5.0000000000000001E-3</v>
          </cell>
          <cell r="T216">
            <v>24</v>
          </cell>
          <cell r="U216">
            <v>2.4958053691275166E-2</v>
          </cell>
          <cell r="V216">
            <v>119</v>
          </cell>
          <cell r="W216">
            <v>4887</v>
          </cell>
          <cell r="X216">
            <v>4815.68</v>
          </cell>
          <cell r="Y216">
            <v>47.680000000000291</v>
          </cell>
          <cell r="Z216">
            <v>0.01</v>
          </cell>
          <cell r="AA216" t="str">
            <v>0.00%-8.40%</v>
          </cell>
          <cell r="AF216">
            <v>0</v>
          </cell>
          <cell r="AG216">
            <v>4815.68</v>
          </cell>
          <cell r="AH216">
            <v>47.680000000000291</v>
          </cell>
          <cell r="AI216">
            <v>1.0000000000000009E-2</v>
          </cell>
          <cell r="AJ216">
            <v>13.6</v>
          </cell>
          <cell r="AK216">
            <v>750</v>
          </cell>
          <cell r="AM216">
            <v>688</v>
          </cell>
          <cell r="AN216">
            <v>75181.247999999992</v>
          </cell>
          <cell r="AO216" t="str">
            <v>NA</v>
          </cell>
          <cell r="AQ216" t="str">
            <v>未上班期间，使用员工卡到小卖部消费</v>
          </cell>
        </row>
        <row r="217">
          <cell r="B217">
            <v>1007210</v>
          </cell>
          <cell r="C217" t="str">
            <v>李 红凤</v>
          </cell>
          <cell r="D217" t="str">
            <v>Li Hongfeng</v>
          </cell>
          <cell r="E217" t="str">
            <v>Direct Active</v>
          </cell>
          <cell r="F217" t="str">
            <v>OP</v>
          </cell>
          <cell r="G217" t="str">
            <v>FCLCh-PD</v>
          </cell>
          <cell r="H217" t="str">
            <v>FCLCh-VB3</v>
          </cell>
          <cell r="I217" t="str">
            <v>310911</v>
          </cell>
          <cell r="J217">
            <v>40610</v>
          </cell>
          <cell r="K217" t="str">
            <v>Worker</v>
          </cell>
          <cell r="L217" t="str">
            <v>Production Worker</v>
          </cell>
          <cell r="M217" t="str">
            <v>BAND A</v>
          </cell>
          <cell r="N217">
            <v>6</v>
          </cell>
          <cell r="O217" t="str">
            <v>NA</v>
          </cell>
          <cell r="P217">
            <v>4465</v>
          </cell>
          <cell r="Q217">
            <v>0.02</v>
          </cell>
          <cell r="R217">
            <v>89</v>
          </cell>
          <cell r="S217">
            <v>5.0000000000000001E-3</v>
          </cell>
          <cell r="T217">
            <v>22</v>
          </cell>
          <cell r="U217">
            <v>2.4860022396416572E-2</v>
          </cell>
          <cell r="V217">
            <v>111</v>
          </cell>
          <cell r="W217">
            <v>4576</v>
          </cell>
          <cell r="X217">
            <v>4576.625</v>
          </cell>
          <cell r="Y217">
            <v>111.625</v>
          </cell>
          <cell r="Z217">
            <v>2.5000000000000001E-2</v>
          </cell>
          <cell r="AA217" t="str">
            <v>0.00%-8.40%</v>
          </cell>
          <cell r="AF217">
            <v>0</v>
          </cell>
          <cell r="AG217">
            <v>4576.625</v>
          </cell>
          <cell r="AH217">
            <v>111.625</v>
          </cell>
          <cell r="AI217">
            <v>2.4999999999999911E-2</v>
          </cell>
          <cell r="AJ217">
            <v>13.6</v>
          </cell>
          <cell r="AK217">
            <v>450</v>
          </cell>
          <cell r="AM217">
            <v>688</v>
          </cell>
          <cell r="AN217">
            <v>68330.100000000006</v>
          </cell>
          <cell r="AO217" t="str">
            <v>NA</v>
          </cell>
        </row>
        <row r="218">
          <cell r="B218">
            <v>1007746</v>
          </cell>
          <cell r="C218" t="str">
            <v>王 小芹</v>
          </cell>
          <cell r="D218" t="str">
            <v>Wang Xiaoqin</v>
          </cell>
          <cell r="E218" t="str">
            <v>Direct Active</v>
          </cell>
          <cell r="F218" t="str">
            <v>OP</v>
          </cell>
          <cell r="G218" t="str">
            <v>FCLCh-PD</v>
          </cell>
          <cell r="H218" t="str">
            <v>FCLCh-VB3</v>
          </cell>
          <cell r="I218" t="str">
            <v>310911</v>
          </cell>
          <cell r="J218">
            <v>41032</v>
          </cell>
          <cell r="K218" t="str">
            <v>Worker</v>
          </cell>
          <cell r="L218" t="str">
            <v>Production Worker</v>
          </cell>
          <cell r="M218" t="str">
            <v>BAND A</v>
          </cell>
          <cell r="N218">
            <v>6</v>
          </cell>
          <cell r="O218" t="str">
            <v>NA</v>
          </cell>
          <cell r="P218">
            <v>4479</v>
          </cell>
          <cell r="Q218">
            <v>0.02</v>
          </cell>
          <cell r="R218">
            <v>90</v>
          </cell>
          <cell r="S218">
            <v>5.0000000000000001E-3</v>
          </cell>
          <cell r="T218">
            <v>22</v>
          </cell>
          <cell r="U218">
            <v>2.5005581603036391E-2</v>
          </cell>
          <cell r="V218">
            <v>112</v>
          </cell>
          <cell r="W218">
            <v>4591</v>
          </cell>
          <cell r="X218">
            <v>4590.9749999999995</v>
          </cell>
          <cell r="Y218">
            <v>111.97499999999945</v>
          </cell>
          <cell r="Z218">
            <v>2.5000000000000001E-2</v>
          </cell>
          <cell r="AA218" t="str">
            <v>0.00%-8.40%</v>
          </cell>
          <cell r="AF218">
            <v>0</v>
          </cell>
          <cell r="AG218">
            <v>4590.9749999999995</v>
          </cell>
          <cell r="AH218">
            <v>111.97499999999945</v>
          </cell>
          <cell r="AI218">
            <v>2.4999999999999911E-2</v>
          </cell>
          <cell r="AJ218">
            <v>13.6</v>
          </cell>
          <cell r="AK218">
            <v>450</v>
          </cell>
          <cell r="AM218">
            <v>688</v>
          </cell>
          <cell r="AN218">
            <v>68525.25999999998</v>
          </cell>
          <cell r="AO218" t="str">
            <v>NA</v>
          </cell>
        </row>
        <row r="219">
          <cell r="B219">
            <v>1007798</v>
          </cell>
          <cell r="C219" t="str">
            <v>王 宇</v>
          </cell>
          <cell r="D219" t="str">
            <v>Wang Yu</v>
          </cell>
          <cell r="E219" t="str">
            <v>Direct Active</v>
          </cell>
          <cell r="F219" t="str">
            <v>OP</v>
          </cell>
          <cell r="G219" t="str">
            <v>FCLCh-PD</v>
          </cell>
          <cell r="H219" t="str">
            <v>FCLCh-VB3</v>
          </cell>
          <cell r="I219" t="str">
            <v>310911</v>
          </cell>
          <cell r="J219">
            <v>41059</v>
          </cell>
          <cell r="K219" t="str">
            <v>Worker</v>
          </cell>
          <cell r="L219" t="str">
            <v>Production Worker</v>
          </cell>
          <cell r="M219" t="str">
            <v>BAND A</v>
          </cell>
          <cell r="N219">
            <v>6</v>
          </cell>
          <cell r="O219" t="str">
            <v>NA</v>
          </cell>
          <cell r="P219">
            <v>4386</v>
          </cell>
          <cell r="Q219">
            <v>0.02</v>
          </cell>
          <cell r="R219">
            <v>88</v>
          </cell>
          <cell r="S219">
            <v>5.0000000000000001E-3</v>
          </cell>
          <cell r="T219">
            <v>22</v>
          </cell>
          <cell r="U219">
            <v>2.5079799361605107E-2</v>
          </cell>
          <cell r="V219">
            <v>110</v>
          </cell>
          <cell r="W219">
            <v>4496</v>
          </cell>
          <cell r="X219">
            <v>4495.6499999999996</v>
          </cell>
          <cell r="Y219">
            <v>109.64999999999964</v>
          </cell>
          <cell r="Z219">
            <v>2.5000000000000001E-2</v>
          </cell>
          <cell r="AA219" t="str">
            <v>0.00%-8.40%</v>
          </cell>
          <cell r="AF219">
            <v>0</v>
          </cell>
          <cell r="AG219">
            <v>4495.6499999999996</v>
          </cell>
          <cell r="AH219">
            <v>109.64999999999964</v>
          </cell>
          <cell r="AI219">
            <v>2.4999999999999911E-2</v>
          </cell>
          <cell r="AJ219">
            <v>13.6</v>
          </cell>
          <cell r="AK219">
            <v>450</v>
          </cell>
          <cell r="AM219">
            <v>688</v>
          </cell>
          <cell r="AN219">
            <v>67228.84</v>
          </cell>
          <cell r="AO219" t="str">
            <v>NA</v>
          </cell>
        </row>
        <row r="220">
          <cell r="B220">
            <v>1007872</v>
          </cell>
          <cell r="C220" t="str">
            <v>史 维娜</v>
          </cell>
          <cell r="D220" t="str">
            <v>Shi Weina</v>
          </cell>
          <cell r="E220" t="str">
            <v>Direct Active</v>
          </cell>
          <cell r="F220" t="str">
            <v>OP</v>
          </cell>
          <cell r="G220" t="str">
            <v>FCLCh-PD</v>
          </cell>
          <cell r="H220" t="str">
            <v>FCLCh-VB3</v>
          </cell>
          <cell r="I220" t="str">
            <v>310911</v>
          </cell>
          <cell r="J220">
            <v>41331</v>
          </cell>
          <cell r="K220" t="str">
            <v>Worker</v>
          </cell>
          <cell r="L220" t="str">
            <v>Primary Skilled Worker</v>
          </cell>
          <cell r="M220" t="str">
            <v>BAND A</v>
          </cell>
          <cell r="N220">
            <v>6</v>
          </cell>
          <cell r="O220" t="str">
            <v>NA</v>
          </cell>
          <cell r="P220">
            <v>4532</v>
          </cell>
          <cell r="Q220">
            <v>0.02</v>
          </cell>
          <cell r="R220">
            <v>91</v>
          </cell>
          <cell r="S220">
            <v>5.0000000000000001E-3</v>
          </cell>
          <cell r="T220">
            <v>23</v>
          </cell>
          <cell r="U220">
            <v>2.5154457193292144E-2</v>
          </cell>
          <cell r="V220">
            <v>114</v>
          </cell>
          <cell r="W220">
            <v>4646</v>
          </cell>
          <cell r="X220">
            <v>4645.2999999999993</v>
          </cell>
          <cell r="Y220">
            <v>113.29999999999927</v>
          </cell>
          <cell r="Z220">
            <v>2.5000000000000001E-2</v>
          </cell>
          <cell r="AA220" t="str">
            <v>0.00%-8.40%</v>
          </cell>
          <cell r="AF220">
            <v>0</v>
          </cell>
          <cell r="AG220">
            <v>4645.2999999999993</v>
          </cell>
          <cell r="AH220">
            <v>113.29999999999927</v>
          </cell>
          <cell r="AI220">
            <v>2.4999999999999911E-2</v>
          </cell>
          <cell r="AJ220">
            <v>13.6</v>
          </cell>
          <cell r="AK220">
            <v>450</v>
          </cell>
          <cell r="AM220">
            <v>688</v>
          </cell>
          <cell r="AN220">
            <v>69264.079999999987</v>
          </cell>
          <cell r="AO220" t="str">
            <v>NA</v>
          </cell>
        </row>
        <row r="221">
          <cell r="B221">
            <v>1007881</v>
          </cell>
          <cell r="C221" t="str">
            <v>刘 礼星</v>
          </cell>
          <cell r="D221" t="str">
            <v>Liu Lixing</v>
          </cell>
          <cell r="E221" t="str">
            <v>Direct Active</v>
          </cell>
          <cell r="F221" t="str">
            <v>OP</v>
          </cell>
          <cell r="G221" t="str">
            <v>FCLCh-PD</v>
          </cell>
          <cell r="H221" t="str">
            <v>FCLCh-VB3</v>
          </cell>
          <cell r="I221" t="str">
            <v>310911</v>
          </cell>
          <cell r="J221">
            <v>41331</v>
          </cell>
          <cell r="K221" t="str">
            <v>Worker</v>
          </cell>
          <cell r="L221" t="str">
            <v>Heavy Load Worker</v>
          </cell>
          <cell r="M221" t="str">
            <v>BAND A</v>
          </cell>
          <cell r="N221">
            <v>6</v>
          </cell>
          <cell r="O221" t="str">
            <v>NA</v>
          </cell>
          <cell r="P221">
            <v>4396</v>
          </cell>
          <cell r="Q221">
            <v>0.02</v>
          </cell>
          <cell r="R221">
            <v>88</v>
          </cell>
          <cell r="S221">
            <v>5.0000000000000001E-3</v>
          </cell>
          <cell r="T221">
            <v>22</v>
          </cell>
          <cell r="U221">
            <v>2.5022747952684259E-2</v>
          </cell>
          <cell r="V221">
            <v>110</v>
          </cell>
          <cell r="W221">
            <v>4506</v>
          </cell>
          <cell r="X221">
            <v>4505.8999999999996</v>
          </cell>
          <cell r="Y221">
            <v>109.89999999999964</v>
          </cell>
          <cell r="Z221">
            <v>2.5000000000000001E-2</v>
          </cell>
          <cell r="AA221" t="str">
            <v>0.00%-8.40%</v>
          </cell>
          <cell r="AF221">
            <v>0</v>
          </cell>
          <cell r="AG221">
            <v>4505.8999999999996</v>
          </cell>
          <cell r="AH221">
            <v>109.89999999999964</v>
          </cell>
          <cell r="AI221">
            <v>2.4999999999999911E-2</v>
          </cell>
          <cell r="AJ221">
            <v>13.6</v>
          </cell>
          <cell r="AK221">
            <v>650</v>
          </cell>
          <cell r="AM221">
            <v>688</v>
          </cell>
          <cell r="AN221">
            <v>69768.239999999991</v>
          </cell>
          <cell r="AO221" t="str">
            <v>NA</v>
          </cell>
        </row>
        <row r="222">
          <cell r="B222">
            <v>1007919</v>
          </cell>
          <cell r="C222" t="str">
            <v>王 佳丽</v>
          </cell>
          <cell r="D222" t="str">
            <v>Wang Jiali</v>
          </cell>
          <cell r="E222" t="str">
            <v>Direct Active</v>
          </cell>
          <cell r="F222" t="str">
            <v>OP</v>
          </cell>
          <cell r="G222" t="str">
            <v>FCLCh-PD</v>
          </cell>
          <cell r="H222" t="str">
            <v>FCLCh-VB3</v>
          </cell>
          <cell r="I222" t="str">
            <v>310911</v>
          </cell>
          <cell r="J222">
            <v>41344</v>
          </cell>
          <cell r="K222" t="str">
            <v>Worker</v>
          </cell>
          <cell r="L222" t="str">
            <v>Production Worker</v>
          </cell>
          <cell r="M222" t="str">
            <v>BAND A</v>
          </cell>
          <cell r="N222">
            <v>6</v>
          </cell>
          <cell r="O222" t="str">
            <v>NA</v>
          </cell>
          <cell r="P222">
            <v>4398</v>
          </cell>
          <cell r="Q222">
            <v>0.02</v>
          </cell>
          <cell r="R222">
            <v>88</v>
          </cell>
          <cell r="S222">
            <v>5.0000000000000001E-3</v>
          </cell>
          <cell r="T222">
            <v>22</v>
          </cell>
          <cell r="U222">
            <v>2.5011368804001819E-2</v>
          </cell>
          <cell r="V222">
            <v>110</v>
          </cell>
          <cell r="W222">
            <v>4508</v>
          </cell>
          <cell r="X222">
            <v>4507.95</v>
          </cell>
          <cell r="Y222">
            <v>109.94999999999982</v>
          </cell>
          <cell r="Z222">
            <v>2.5000000000000001E-2</v>
          </cell>
          <cell r="AA222" t="str">
            <v>0.00%-8.40%</v>
          </cell>
          <cell r="AF222">
            <v>0</v>
          </cell>
          <cell r="AG222">
            <v>4507.95</v>
          </cell>
          <cell r="AH222">
            <v>109.94999999999982</v>
          </cell>
          <cell r="AI222">
            <v>2.4999999999999911E-2</v>
          </cell>
          <cell r="AJ222">
            <v>13.6</v>
          </cell>
          <cell r="AK222">
            <v>450</v>
          </cell>
          <cell r="AM222">
            <v>688</v>
          </cell>
          <cell r="AN222">
            <v>67396.12</v>
          </cell>
          <cell r="AO222" t="str">
            <v>NA</v>
          </cell>
        </row>
        <row r="223">
          <cell r="B223">
            <v>1007979</v>
          </cell>
          <cell r="C223" t="str">
            <v>李 铸刚</v>
          </cell>
          <cell r="D223" t="str">
            <v>Li Zhugang</v>
          </cell>
          <cell r="E223" t="str">
            <v>Direct Active</v>
          </cell>
          <cell r="F223" t="str">
            <v>OP</v>
          </cell>
          <cell r="G223" t="str">
            <v>FCLCh-PD</v>
          </cell>
          <cell r="H223" t="str">
            <v>FCLCh-VB3</v>
          </cell>
          <cell r="I223" t="str">
            <v>310911</v>
          </cell>
          <cell r="J223">
            <v>41351</v>
          </cell>
          <cell r="K223" t="str">
            <v>Worker</v>
          </cell>
          <cell r="L223" t="str">
            <v>High Skilled Worker</v>
          </cell>
          <cell r="M223" t="str">
            <v>BAND A</v>
          </cell>
          <cell r="N223">
            <v>6</v>
          </cell>
          <cell r="O223" t="str">
            <v>NA</v>
          </cell>
          <cell r="P223">
            <v>4840</v>
          </cell>
          <cell r="Q223">
            <v>0.02</v>
          </cell>
          <cell r="R223">
            <v>97</v>
          </cell>
          <cell r="S223">
            <v>5.0000000000000001E-3</v>
          </cell>
          <cell r="T223">
            <v>24</v>
          </cell>
          <cell r="U223">
            <v>2.5000000000000001E-2</v>
          </cell>
          <cell r="V223">
            <v>121</v>
          </cell>
          <cell r="W223">
            <v>4961</v>
          </cell>
          <cell r="X223">
            <v>4961</v>
          </cell>
          <cell r="Y223">
            <v>121</v>
          </cell>
          <cell r="Z223">
            <v>2.5000000000000001E-2</v>
          </cell>
          <cell r="AA223" t="str">
            <v>0.00%-8.40%</v>
          </cell>
          <cell r="AF223">
            <v>0</v>
          </cell>
          <cell r="AG223">
            <v>4961</v>
          </cell>
          <cell r="AH223">
            <v>121</v>
          </cell>
          <cell r="AI223">
            <v>2.4999999999999911E-2</v>
          </cell>
          <cell r="AJ223">
            <v>13.6</v>
          </cell>
          <cell r="AK223">
            <v>750</v>
          </cell>
          <cell r="AM223">
            <v>688</v>
          </cell>
          <cell r="AN223">
            <v>77157.599999999991</v>
          </cell>
          <cell r="AO223" t="str">
            <v>NA</v>
          </cell>
        </row>
        <row r="224">
          <cell r="B224">
            <v>1007985</v>
          </cell>
          <cell r="C224" t="str">
            <v>马 广俊</v>
          </cell>
          <cell r="D224" t="str">
            <v>Ma Guangjun</v>
          </cell>
          <cell r="E224" t="str">
            <v>Direct Active</v>
          </cell>
          <cell r="F224" t="str">
            <v>OP</v>
          </cell>
          <cell r="G224" t="str">
            <v>FCLCh-PD</v>
          </cell>
          <cell r="H224" t="str">
            <v>FCLCh-VB3</v>
          </cell>
          <cell r="I224" t="str">
            <v>310911</v>
          </cell>
          <cell r="J224">
            <v>41351</v>
          </cell>
          <cell r="K224" t="str">
            <v>Worker</v>
          </cell>
          <cell r="L224" t="str">
            <v>Production Worker</v>
          </cell>
          <cell r="M224" t="str">
            <v>BAND A</v>
          </cell>
          <cell r="N224">
            <v>6</v>
          </cell>
          <cell r="O224" t="str">
            <v>NA</v>
          </cell>
          <cell r="P224">
            <v>4516</v>
          </cell>
          <cell r="Q224">
            <v>0.02</v>
          </cell>
          <cell r="R224">
            <v>90</v>
          </cell>
          <cell r="S224">
            <v>5.0000000000000001E-3</v>
          </cell>
          <cell r="T224">
            <v>23</v>
          </cell>
          <cell r="U224">
            <v>2.5022143489813995E-2</v>
          </cell>
          <cell r="V224">
            <v>113</v>
          </cell>
          <cell r="W224">
            <v>4629</v>
          </cell>
          <cell r="X224">
            <v>4628.8999999999996</v>
          </cell>
          <cell r="Y224">
            <v>112.89999999999964</v>
          </cell>
          <cell r="Z224">
            <v>2.5000000000000001E-2</v>
          </cell>
          <cell r="AA224" t="str">
            <v>0.00%-8.40%</v>
          </cell>
          <cell r="AF224">
            <v>0</v>
          </cell>
          <cell r="AG224">
            <v>4628.8999999999996</v>
          </cell>
          <cell r="AH224">
            <v>112.89999999999964</v>
          </cell>
          <cell r="AI224">
            <v>2.4999999999999911E-2</v>
          </cell>
          <cell r="AJ224">
            <v>13.6</v>
          </cell>
          <cell r="AK224">
            <v>450</v>
          </cell>
          <cell r="AM224">
            <v>688</v>
          </cell>
          <cell r="AN224">
            <v>69041.039999999994</v>
          </cell>
          <cell r="AO224" t="str">
            <v>NA</v>
          </cell>
        </row>
        <row r="225">
          <cell r="B225">
            <v>1008015</v>
          </cell>
          <cell r="C225" t="str">
            <v>赵 正海</v>
          </cell>
          <cell r="D225" t="str">
            <v>Zhao Zhenghai</v>
          </cell>
          <cell r="E225" t="str">
            <v>Direct Active</v>
          </cell>
          <cell r="F225" t="str">
            <v>OP</v>
          </cell>
          <cell r="G225" t="str">
            <v>FCLCh-PD</v>
          </cell>
          <cell r="H225" t="str">
            <v>FCLCh-VB3</v>
          </cell>
          <cell r="I225" t="str">
            <v>310911</v>
          </cell>
          <cell r="J225">
            <v>41365</v>
          </cell>
          <cell r="K225" t="str">
            <v>Worker</v>
          </cell>
          <cell r="L225" t="str">
            <v>Production Worker</v>
          </cell>
          <cell r="M225" t="str">
            <v>BAND A</v>
          </cell>
          <cell r="N225">
            <v>6</v>
          </cell>
          <cell r="O225" t="str">
            <v>NA</v>
          </cell>
          <cell r="P225">
            <v>4486</v>
          </cell>
          <cell r="Q225">
            <v>0.02</v>
          </cell>
          <cell r="R225">
            <v>90</v>
          </cell>
          <cell r="S225">
            <v>5.0000000000000001E-3</v>
          </cell>
          <cell r="T225">
            <v>22</v>
          </cell>
          <cell r="U225">
            <v>2.4966562639322336E-2</v>
          </cell>
          <cell r="V225">
            <v>112</v>
          </cell>
          <cell r="W225">
            <v>4598</v>
          </cell>
          <cell r="X225">
            <v>4598.1499999999996</v>
          </cell>
          <cell r="Y225">
            <v>112.14999999999964</v>
          </cell>
          <cell r="Z225">
            <v>2.5000000000000001E-2</v>
          </cell>
          <cell r="AA225" t="str">
            <v>0.00%-8.40%</v>
          </cell>
          <cell r="AF225">
            <v>0</v>
          </cell>
          <cell r="AG225">
            <v>4598.1499999999996</v>
          </cell>
          <cell r="AH225">
            <v>112.14999999999964</v>
          </cell>
          <cell r="AI225">
            <v>2.4999999999999911E-2</v>
          </cell>
          <cell r="AJ225">
            <v>13.6</v>
          </cell>
          <cell r="AK225">
            <v>450</v>
          </cell>
          <cell r="AM225">
            <v>688</v>
          </cell>
          <cell r="AN225">
            <v>68622.84</v>
          </cell>
          <cell r="AO225" t="str">
            <v>NA</v>
          </cell>
        </row>
        <row r="226">
          <cell r="B226">
            <v>1008025</v>
          </cell>
          <cell r="C226" t="str">
            <v>林 曾霞</v>
          </cell>
          <cell r="D226" t="str">
            <v>Lin Zengxia</v>
          </cell>
          <cell r="E226" t="str">
            <v>Direct Active</v>
          </cell>
          <cell r="F226" t="str">
            <v>OP</v>
          </cell>
          <cell r="G226" t="str">
            <v>FCLCh-PD</v>
          </cell>
          <cell r="H226" t="str">
            <v>FCLCh-VB3</v>
          </cell>
          <cell r="I226" t="str">
            <v>310911</v>
          </cell>
          <cell r="J226">
            <v>41365</v>
          </cell>
          <cell r="K226" t="str">
            <v>Worker</v>
          </cell>
          <cell r="L226" t="str">
            <v>Middle Skilled Worker</v>
          </cell>
          <cell r="M226" t="str">
            <v>BAND A</v>
          </cell>
          <cell r="N226">
            <v>6</v>
          </cell>
          <cell r="O226" t="str">
            <v>NA</v>
          </cell>
          <cell r="P226">
            <v>4509</v>
          </cell>
          <cell r="Q226">
            <v>0.02</v>
          </cell>
          <cell r="R226">
            <v>90</v>
          </cell>
          <cell r="S226">
            <v>5.0000000000000001E-3</v>
          </cell>
          <cell r="T226">
            <v>23</v>
          </cell>
          <cell r="U226">
            <v>2.5060989132845421E-2</v>
          </cell>
          <cell r="V226">
            <v>113</v>
          </cell>
          <cell r="W226">
            <v>4622</v>
          </cell>
          <cell r="X226">
            <v>4644.2700000000004</v>
          </cell>
          <cell r="Y226">
            <v>135.27000000000044</v>
          </cell>
          <cell r="Z226">
            <v>0.03</v>
          </cell>
          <cell r="AA226" t="str">
            <v>0.00%-8.40%</v>
          </cell>
          <cell r="AF226">
            <v>0</v>
          </cell>
          <cell r="AG226">
            <v>4644.2700000000004</v>
          </cell>
          <cell r="AH226">
            <v>135.27000000000044</v>
          </cell>
          <cell r="AI226">
            <v>3.0000000000000027E-2</v>
          </cell>
          <cell r="AJ226">
            <v>13.6</v>
          </cell>
          <cell r="AK226">
            <v>650</v>
          </cell>
          <cell r="AM226">
            <v>688</v>
          </cell>
          <cell r="AN226">
            <v>71650.072000000015</v>
          </cell>
          <cell r="AO226" t="str">
            <v>NA</v>
          </cell>
        </row>
        <row r="227">
          <cell r="B227">
            <v>1008029</v>
          </cell>
          <cell r="C227" t="str">
            <v>李 学丽</v>
          </cell>
          <cell r="D227" t="str">
            <v>Li Xueli</v>
          </cell>
          <cell r="E227" t="str">
            <v>Direct Active</v>
          </cell>
          <cell r="F227" t="str">
            <v>OP</v>
          </cell>
          <cell r="G227" t="str">
            <v>FCLCh-PD</v>
          </cell>
          <cell r="H227" t="str">
            <v>FCLCh-VB3</v>
          </cell>
          <cell r="I227" t="str">
            <v>310911</v>
          </cell>
          <cell r="J227">
            <v>41365</v>
          </cell>
          <cell r="K227" t="str">
            <v>Worker</v>
          </cell>
          <cell r="L227" t="str">
            <v>Production Worker</v>
          </cell>
          <cell r="M227" t="str">
            <v>BAND A</v>
          </cell>
          <cell r="N227">
            <v>6</v>
          </cell>
          <cell r="O227" t="str">
            <v>NA</v>
          </cell>
          <cell r="P227">
            <v>4527</v>
          </cell>
          <cell r="Q227">
            <v>0.02</v>
          </cell>
          <cell r="R227">
            <v>91</v>
          </cell>
          <cell r="S227">
            <v>5.0000000000000001E-3</v>
          </cell>
          <cell r="T227">
            <v>23</v>
          </cell>
          <cell r="U227">
            <v>2.5182239893969515E-2</v>
          </cell>
          <cell r="V227">
            <v>114</v>
          </cell>
          <cell r="W227">
            <v>4641</v>
          </cell>
          <cell r="X227">
            <v>4640.1749999999993</v>
          </cell>
          <cell r="Y227">
            <v>113.17499999999927</v>
          </cell>
          <cell r="Z227">
            <v>2.5000000000000001E-2</v>
          </cell>
          <cell r="AA227" t="str">
            <v>0.00%-8.40%</v>
          </cell>
          <cell r="AF227">
            <v>0</v>
          </cell>
          <cell r="AG227">
            <v>4640.1749999999993</v>
          </cell>
          <cell r="AH227">
            <v>113.17499999999927</v>
          </cell>
          <cell r="AI227">
            <v>2.4999999999999911E-2</v>
          </cell>
          <cell r="AJ227">
            <v>13.6</v>
          </cell>
          <cell r="AK227">
            <v>450</v>
          </cell>
          <cell r="AM227">
            <v>688</v>
          </cell>
          <cell r="AN227">
            <v>69194.37999999999</v>
          </cell>
          <cell r="AO227" t="str">
            <v>NA</v>
          </cell>
        </row>
        <row r="228">
          <cell r="B228">
            <v>1008080</v>
          </cell>
          <cell r="C228" t="str">
            <v>陈 爱国</v>
          </cell>
          <cell r="D228" t="str">
            <v>Chen Aiguo</v>
          </cell>
          <cell r="E228" t="str">
            <v>Direct Active</v>
          </cell>
          <cell r="F228" t="str">
            <v>OP</v>
          </cell>
          <cell r="G228" t="str">
            <v>FCLCh-PD</v>
          </cell>
          <cell r="H228" t="str">
            <v>FCLCh-VB3</v>
          </cell>
          <cell r="I228" t="str">
            <v>310911</v>
          </cell>
          <cell r="J228">
            <v>41365</v>
          </cell>
          <cell r="K228" t="str">
            <v>Worker</v>
          </cell>
          <cell r="L228" t="str">
            <v>High Skilled Worker</v>
          </cell>
          <cell r="M228" t="str">
            <v>BAND A</v>
          </cell>
          <cell r="N228">
            <v>6</v>
          </cell>
          <cell r="O228" t="str">
            <v>NA</v>
          </cell>
          <cell r="P228">
            <v>4490</v>
          </cell>
          <cell r="Q228">
            <v>0.02</v>
          </cell>
          <cell r="R228">
            <v>90</v>
          </cell>
          <cell r="S228">
            <v>5.0000000000000001E-3</v>
          </cell>
          <cell r="T228">
            <v>22</v>
          </cell>
          <cell r="U228">
            <v>2.4944320712694878E-2</v>
          </cell>
          <cell r="V228">
            <v>112</v>
          </cell>
          <cell r="W228">
            <v>4602</v>
          </cell>
          <cell r="X228">
            <v>4647.1499999999996</v>
          </cell>
          <cell r="Y228">
            <v>157.14999999999964</v>
          </cell>
          <cell r="Z228">
            <v>3.5000000000000003E-2</v>
          </cell>
          <cell r="AA228" t="str">
            <v>0.00%-8.40%</v>
          </cell>
          <cell r="AF228">
            <v>0</v>
          </cell>
          <cell r="AG228">
            <v>4647.1499999999996</v>
          </cell>
          <cell r="AH228">
            <v>157.14999999999964</v>
          </cell>
          <cell r="AI228">
            <v>3.499999999999992E-2</v>
          </cell>
          <cell r="AJ228">
            <v>13.6</v>
          </cell>
          <cell r="AK228">
            <v>750</v>
          </cell>
          <cell r="AM228">
            <v>688</v>
          </cell>
          <cell r="AN228">
            <v>72889.239999999991</v>
          </cell>
          <cell r="AO228" t="str">
            <v>NA</v>
          </cell>
        </row>
        <row r="229">
          <cell r="B229">
            <v>1008089</v>
          </cell>
          <cell r="C229" t="str">
            <v>陈 广荣</v>
          </cell>
          <cell r="D229" t="str">
            <v>Chen Guangrong</v>
          </cell>
          <cell r="E229" t="str">
            <v>Direct Active</v>
          </cell>
          <cell r="F229" t="str">
            <v>OP</v>
          </cell>
          <cell r="G229" t="str">
            <v>FCLCh-PD</v>
          </cell>
          <cell r="H229" t="str">
            <v>FCLCh-VB3</v>
          </cell>
          <cell r="I229" t="str">
            <v>310911</v>
          </cell>
          <cell r="J229">
            <v>41365</v>
          </cell>
          <cell r="K229" t="str">
            <v>Worker</v>
          </cell>
          <cell r="L229" t="str">
            <v>Production Worker</v>
          </cell>
          <cell r="M229" t="str">
            <v>BAND A</v>
          </cell>
          <cell r="N229">
            <v>6</v>
          </cell>
          <cell r="O229" t="str">
            <v>NA</v>
          </cell>
          <cell r="P229">
            <v>4435</v>
          </cell>
          <cell r="Q229">
            <v>0.02</v>
          </cell>
          <cell r="R229">
            <v>89</v>
          </cell>
          <cell r="S229">
            <v>5.0000000000000001E-3</v>
          </cell>
          <cell r="T229">
            <v>22</v>
          </cell>
          <cell r="U229">
            <v>2.5028184892897407E-2</v>
          </cell>
          <cell r="V229">
            <v>111</v>
          </cell>
          <cell r="W229">
            <v>4546</v>
          </cell>
          <cell r="X229">
            <v>4568.05</v>
          </cell>
          <cell r="Y229">
            <v>133.05000000000018</v>
          </cell>
          <cell r="Z229">
            <v>0.03</v>
          </cell>
          <cell r="AA229" t="str">
            <v>0.00%-8.40%</v>
          </cell>
          <cell r="AF229">
            <v>0</v>
          </cell>
          <cell r="AG229">
            <v>4568.05</v>
          </cell>
          <cell r="AH229">
            <v>133.05000000000018</v>
          </cell>
          <cell r="AI229">
            <v>3.0000000000000027E-2</v>
          </cell>
          <cell r="AJ229">
            <v>13.6</v>
          </cell>
          <cell r="AK229">
            <v>450</v>
          </cell>
          <cell r="AM229">
            <v>688</v>
          </cell>
          <cell r="AN229">
            <v>68213.48000000001</v>
          </cell>
          <cell r="AO229" t="str">
            <v>NA</v>
          </cell>
        </row>
        <row r="230">
          <cell r="B230">
            <v>1008170</v>
          </cell>
          <cell r="C230" t="str">
            <v>王 宏</v>
          </cell>
          <cell r="D230" t="str">
            <v>Wang Hong</v>
          </cell>
          <cell r="E230" t="str">
            <v>Direct Active</v>
          </cell>
          <cell r="F230" t="str">
            <v>OP</v>
          </cell>
          <cell r="G230" t="str">
            <v>FCLCh-PD</v>
          </cell>
          <cell r="H230" t="str">
            <v>FCLCh-VB3</v>
          </cell>
          <cell r="I230" t="str">
            <v>310911</v>
          </cell>
          <cell r="J230">
            <v>41375</v>
          </cell>
          <cell r="K230" t="str">
            <v>Worker</v>
          </cell>
          <cell r="L230" t="str">
            <v>Production Worker</v>
          </cell>
          <cell r="M230" t="str">
            <v>BAND A</v>
          </cell>
          <cell r="N230">
            <v>6</v>
          </cell>
          <cell r="O230" t="str">
            <v>NA</v>
          </cell>
          <cell r="P230">
            <v>4343</v>
          </cell>
          <cell r="Q230">
            <v>0.02</v>
          </cell>
          <cell r="R230">
            <v>87</v>
          </cell>
          <cell r="S230">
            <v>5.0000000000000001E-3</v>
          </cell>
          <cell r="T230">
            <v>22</v>
          </cell>
          <cell r="U230">
            <v>2.5097858623071609E-2</v>
          </cell>
          <cell r="V230">
            <v>109</v>
          </cell>
          <cell r="W230">
            <v>4452</v>
          </cell>
          <cell r="X230">
            <v>4451.5749999999998</v>
          </cell>
          <cell r="Y230">
            <v>108.57499999999982</v>
          </cell>
          <cell r="Z230">
            <v>2.5000000000000001E-2</v>
          </cell>
          <cell r="AA230" t="str">
            <v>0.00%-8.40%</v>
          </cell>
          <cell r="AF230">
            <v>0</v>
          </cell>
          <cell r="AG230">
            <v>4451.5749999999998</v>
          </cell>
          <cell r="AH230">
            <v>108.57499999999982</v>
          </cell>
          <cell r="AI230">
            <v>2.4999999999999911E-2</v>
          </cell>
          <cell r="AJ230">
            <v>13.6</v>
          </cell>
          <cell r="AK230">
            <v>450</v>
          </cell>
          <cell r="AM230">
            <v>688</v>
          </cell>
          <cell r="AN230">
            <v>66629.42</v>
          </cell>
          <cell r="AO230" t="str">
            <v>NA</v>
          </cell>
        </row>
        <row r="231">
          <cell r="B231">
            <v>1008347</v>
          </cell>
          <cell r="C231" t="str">
            <v>薛 守攀</v>
          </cell>
          <cell r="D231" t="str">
            <v>Xue Shoupan</v>
          </cell>
          <cell r="E231" t="str">
            <v>Direct Active</v>
          </cell>
          <cell r="F231" t="str">
            <v>OP</v>
          </cell>
          <cell r="G231" t="str">
            <v>FCLCh-PD</v>
          </cell>
          <cell r="H231" t="str">
            <v>FCLCh-VB3</v>
          </cell>
          <cell r="I231" t="str">
            <v>310911</v>
          </cell>
          <cell r="J231">
            <v>41389</v>
          </cell>
          <cell r="K231" t="str">
            <v>Worker</v>
          </cell>
          <cell r="L231" t="str">
            <v>Middle Skilled Worker</v>
          </cell>
          <cell r="M231" t="str">
            <v>BAND A</v>
          </cell>
          <cell r="N231">
            <v>6</v>
          </cell>
          <cell r="O231" t="str">
            <v>NA</v>
          </cell>
          <cell r="P231">
            <v>4640</v>
          </cell>
          <cell r="Q231">
            <v>0.02</v>
          </cell>
          <cell r="R231">
            <v>93</v>
          </cell>
          <cell r="S231">
            <v>5.0000000000000001E-3</v>
          </cell>
          <cell r="T231">
            <v>23</v>
          </cell>
          <cell r="U231">
            <v>2.5000000000000001E-2</v>
          </cell>
          <cell r="V231">
            <v>116</v>
          </cell>
          <cell r="W231">
            <v>4756</v>
          </cell>
          <cell r="X231">
            <v>4825.6000000000004</v>
          </cell>
          <cell r="Y231">
            <v>185.60000000000036</v>
          </cell>
          <cell r="Z231">
            <v>0.04</v>
          </cell>
          <cell r="AA231" t="str">
            <v>0.00%-8.40%</v>
          </cell>
          <cell r="AF231">
            <v>0</v>
          </cell>
          <cell r="AG231">
            <v>4825.6000000000004</v>
          </cell>
          <cell r="AH231">
            <v>185.60000000000036</v>
          </cell>
          <cell r="AI231">
            <v>4.0000000000000036E-2</v>
          </cell>
          <cell r="AJ231">
            <v>13.6</v>
          </cell>
          <cell r="AK231">
            <v>650</v>
          </cell>
          <cell r="AM231">
            <v>688</v>
          </cell>
          <cell r="AN231">
            <v>74116.160000000003</v>
          </cell>
          <cell r="AO231" t="str">
            <v>NA</v>
          </cell>
          <cell r="AQ231" t="str">
            <v>班组骨干，多面手</v>
          </cell>
        </row>
        <row r="232">
          <cell r="B232">
            <v>1008419</v>
          </cell>
          <cell r="C232" t="str">
            <v>张 弟</v>
          </cell>
          <cell r="D232" t="str">
            <v>Zhang Di</v>
          </cell>
          <cell r="E232" t="str">
            <v>Direct Active</v>
          </cell>
          <cell r="F232" t="str">
            <v>OP</v>
          </cell>
          <cell r="G232" t="str">
            <v>FCLCh-PD</v>
          </cell>
          <cell r="H232" t="str">
            <v>FCLCh-VB3</v>
          </cell>
          <cell r="I232" t="str">
            <v>310911</v>
          </cell>
          <cell r="J232">
            <v>41403</v>
          </cell>
          <cell r="K232" t="str">
            <v>Worker</v>
          </cell>
          <cell r="L232" t="str">
            <v>Heavy Load Worker</v>
          </cell>
          <cell r="M232" t="str">
            <v>BAND A</v>
          </cell>
          <cell r="N232">
            <v>6</v>
          </cell>
          <cell r="O232" t="str">
            <v>NA</v>
          </cell>
          <cell r="P232">
            <v>4538</v>
          </cell>
          <cell r="Q232">
            <v>0.02</v>
          </cell>
          <cell r="R232">
            <v>91</v>
          </cell>
          <cell r="S232">
            <v>5.0000000000000001E-3</v>
          </cell>
          <cell r="T232">
            <v>23</v>
          </cell>
          <cell r="U232">
            <v>2.51211987659762E-2</v>
          </cell>
          <cell r="V232">
            <v>114</v>
          </cell>
          <cell r="W232">
            <v>4652</v>
          </cell>
          <cell r="X232">
            <v>4674.1400000000003</v>
          </cell>
          <cell r="Y232">
            <v>136.14000000000033</v>
          </cell>
          <cell r="Z232">
            <v>0.03</v>
          </cell>
          <cell r="AA232" t="str">
            <v>0.00%-8.40%</v>
          </cell>
          <cell r="AF232">
            <v>0</v>
          </cell>
          <cell r="AG232">
            <v>4674.1400000000003</v>
          </cell>
          <cell r="AH232">
            <v>136.14000000000033</v>
          </cell>
          <cell r="AI232">
            <v>3.0000000000000027E-2</v>
          </cell>
          <cell r="AJ232">
            <v>13.6</v>
          </cell>
          <cell r="AK232">
            <v>650</v>
          </cell>
          <cell r="AM232">
            <v>688</v>
          </cell>
          <cell r="AN232">
            <v>72056.304000000004</v>
          </cell>
          <cell r="AO232" t="str">
            <v>NA</v>
          </cell>
        </row>
        <row r="233">
          <cell r="B233">
            <v>1008485</v>
          </cell>
          <cell r="C233" t="str">
            <v>余 娇龙</v>
          </cell>
          <cell r="D233" t="str">
            <v>Yu Jiaolong</v>
          </cell>
          <cell r="E233" t="str">
            <v>Direct Active</v>
          </cell>
          <cell r="F233" t="str">
            <v>OP</v>
          </cell>
          <cell r="G233" t="str">
            <v>FCLCh-PD</v>
          </cell>
          <cell r="H233" t="str">
            <v>FCLCh-VB3</v>
          </cell>
          <cell r="I233" t="str">
            <v>310911</v>
          </cell>
          <cell r="J233">
            <v>41424</v>
          </cell>
          <cell r="K233" t="str">
            <v>Worker</v>
          </cell>
          <cell r="L233" t="str">
            <v>Production Worker</v>
          </cell>
          <cell r="M233" t="str">
            <v>BAND A</v>
          </cell>
          <cell r="N233">
            <v>6</v>
          </cell>
          <cell r="O233" t="str">
            <v>NA</v>
          </cell>
          <cell r="P233">
            <v>4320</v>
          </cell>
          <cell r="Q233">
            <v>0.02</v>
          </cell>
          <cell r="R233">
            <v>86</v>
          </cell>
          <cell r="S233">
            <v>5.0000000000000001E-3</v>
          </cell>
          <cell r="T233">
            <v>22</v>
          </cell>
          <cell r="U233">
            <v>2.5000000000000001E-2</v>
          </cell>
          <cell r="V233">
            <v>108</v>
          </cell>
          <cell r="W233">
            <v>4428</v>
          </cell>
          <cell r="X233">
            <v>4428</v>
          </cell>
          <cell r="Y233">
            <v>108</v>
          </cell>
          <cell r="Z233">
            <v>2.5000000000000001E-2</v>
          </cell>
          <cell r="AA233" t="str">
            <v>0.00%-8.40%</v>
          </cell>
          <cell r="AF233">
            <v>0</v>
          </cell>
          <cell r="AG233">
            <v>4428</v>
          </cell>
          <cell r="AH233">
            <v>108</v>
          </cell>
          <cell r="AI233">
            <v>2.4999999999999911E-2</v>
          </cell>
          <cell r="AJ233">
            <v>13.6</v>
          </cell>
          <cell r="AK233">
            <v>450</v>
          </cell>
          <cell r="AM233">
            <v>688</v>
          </cell>
          <cell r="AN233">
            <v>66308.799999999988</v>
          </cell>
          <cell r="AO233" t="str">
            <v>NA</v>
          </cell>
        </row>
        <row r="234">
          <cell r="B234">
            <v>1008541</v>
          </cell>
          <cell r="C234" t="str">
            <v>徐 正国</v>
          </cell>
          <cell r="D234" t="str">
            <v>Xu Zhengguo</v>
          </cell>
          <cell r="E234" t="str">
            <v>Direct Active</v>
          </cell>
          <cell r="F234" t="str">
            <v>OP</v>
          </cell>
          <cell r="G234" t="str">
            <v>FCLCh-PD</v>
          </cell>
          <cell r="H234" t="str">
            <v>FCLCh-VB3</v>
          </cell>
          <cell r="I234" t="str">
            <v>310911</v>
          </cell>
          <cell r="J234">
            <v>41435</v>
          </cell>
          <cell r="K234" t="str">
            <v>Worker</v>
          </cell>
          <cell r="L234" t="str">
            <v>Middle Skilled Worker</v>
          </cell>
          <cell r="M234" t="str">
            <v>BAND A</v>
          </cell>
          <cell r="N234">
            <v>6</v>
          </cell>
          <cell r="O234" t="str">
            <v>NA</v>
          </cell>
          <cell r="P234">
            <v>4700</v>
          </cell>
          <cell r="Q234">
            <v>0.02</v>
          </cell>
          <cell r="R234">
            <v>94</v>
          </cell>
          <cell r="S234">
            <v>5.0000000000000001E-3</v>
          </cell>
          <cell r="T234">
            <v>24</v>
          </cell>
          <cell r="U234">
            <v>2.5106382978723404E-2</v>
          </cell>
          <cell r="V234">
            <v>118</v>
          </cell>
          <cell r="W234">
            <v>4818</v>
          </cell>
          <cell r="X234">
            <v>4817.5</v>
          </cell>
          <cell r="Y234">
            <v>117.5</v>
          </cell>
          <cell r="Z234">
            <v>2.5000000000000001E-2</v>
          </cell>
          <cell r="AA234" t="str">
            <v>0.00%-8.40%</v>
          </cell>
          <cell r="AF234">
            <v>0</v>
          </cell>
          <cell r="AG234">
            <v>4817.5</v>
          </cell>
          <cell r="AH234">
            <v>117.5</v>
          </cell>
          <cell r="AI234">
            <v>2.4999999999999911E-2</v>
          </cell>
          <cell r="AJ234">
            <v>13.6</v>
          </cell>
          <cell r="AK234">
            <v>650</v>
          </cell>
          <cell r="AM234">
            <v>688</v>
          </cell>
          <cell r="AN234">
            <v>74006</v>
          </cell>
          <cell r="AO234" t="str">
            <v>NA</v>
          </cell>
        </row>
        <row r="235">
          <cell r="B235">
            <v>1008623</v>
          </cell>
          <cell r="C235" t="str">
            <v>李 乙芳</v>
          </cell>
          <cell r="D235" t="str">
            <v>Li Yifang</v>
          </cell>
          <cell r="E235" t="str">
            <v>Direct Active</v>
          </cell>
          <cell r="F235" t="str">
            <v>OP</v>
          </cell>
          <cell r="G235" t="str">
            <v>FCLCh-PD</v>
          </cell>
          <cell r="H235" t="str">
            <v>FCLCh-VB3</v>
          </cell>
          <cell r="I235" t="str">
            <v>310911</v>
          </cell>
          <cell r="J235">
            <v>41445</v>
          </cell>
          <cell r="K235" t="str">
            <v>Worker</v>
          </cell>
          <cell r="L235" t="str">
            <v>Production Worker</v>
          </cell>
          <cell r="M235" t="str">
            <v>BAND A</v>
          </cell>
          <cell r="N235">
            <v>6</v>
          </cell>
          <cell r="O235" t="str">
            <v>NA</v>
          </cell>
          <cell r="P235">
            <v>4499</v>
          </cell>
          <cell r="Q235">
            <v>0.02</v>
          </cell>
          <cell r="R235">
            <v>90</v>
          </cell>
          <cell r="S235">
            <v>5.0000000000000001E-3</v>
          </cell>
          <cell r="T235">
            <v>22</v>
          </cell>
          <cell r="U235">
            <v>2.4894420982440543E-2</v>
          </cell>
          <cell r="V235">
            <v>112</v>
          </cell>
          <cell r="W235">
            <v>4611</v>
          </cell>
          <cell r="X235">
            <v>4611.4749999999995</v>
          </cell>
          <cell r="Y235">
            <v>112.47499999999945</v>
          </cell>
          <cell r="Z235">
            <v>2.5000000000000001E-2</v>
          </cell>
          <cell r="AA235" t="str">
            <v>0.00%-8.40%</v>
          </cell>
          <cell r="AF235">
            <v>0</v>
          </cell>
          <cell r="AG235">
            <v>4611.4749999999995</v>
          </cell>
          <cell r="AH235">
            <v>112.47499999999945</v>
          </cell>
          <cell r="AI235">
            <v>2.4999999999999911E-2</v>
          </cell>
          <cell r="AJ235">
            <v>13.6</v>
          </cell>
          <cell r="AK235">
            <v>450</v>
          </cell>
          <cell r="AM235">
            <v>688</v>
          </cell>
          <cell r="AN235">
            <v>68804.06</v>
          </cell>
          <cell r="AO235" t="str">
            <v>NA</v>
          </cell>
        </row>
        <row r="236">
          <cell r="B236">
            <v>1008656</v>
          </cell>
          <cell r="C236" t="str">
            <v>蔡 爱红</v>
          </cell>
          <cell r="D236" t="str">
            <v>Cai Aihong</v>
          </cell>
          <cell r="E236" t="str">
            <v>Direct Active</v>
          </cell>
          <cell r="F236" t="str">
            <v>OP</v>
          </cell>
          <cell r="G236" t="str">
            <v>FCLCh-PD</v>
          </cell>
          <cell r="H236" t="str">
            <v>FCLCh-VB3</v>
          </cell>
          <cell r="I236" t="str">
            <v>310911</v>
          </cell>
          <cell r="J236">
            <v>41447</v>
          </cell>
          <cell r="K236" t="str">
            <v>Worker</v>
          </cell>
          <cell r="L236" t="str">
            <v>Production Worker</v>
          </cell>
          <cell r="M236" t="str">
            <v>BAND A</v>
          </cell>
          <cell r="N236">
            <v>6</v>
          </cell>
          <cell r="O236" t="str">
            <v>NA</v>
          </cell>
          <cell r="P236">
            <v>4540</v>
          </cell>
          <cell r="Q236">
            <v>0.02</v>
          </cell>
          <cell r="R236">
            <v>91</v>
          </cell>
          <cell r="S236">
            <v>5.0000000000000001E-3</v>
          </cell>
          <cell r="T236">
            <v>23</v>
          </cell>
          <cell r="U236">
            <v>2.5110132158590308E-2</v>
          </cell>
          <cell r="V236">
            <v>114</v>
          </cell>
          <cell r="W236">
            <v>4654</v>
          </cell>
          <cell r="X236">
            <v>4653.5</v>
          </cell>
          <cell r="Y236">
            <v>113.5</v>
          </cell>
          <cell r="Z236">
            <v>2.5000000000000001E-2</v>
          </cell>
          <cell r="AA236" t="str">
            <v>0.00%-8.40%</v>
          </cell>
          <cell r="AF236">
            <v>0</v>
          </cell>
          <cell r="AG236">
            <v>4653.5</v>
          </cell>
          <cell r="AH236">
            <v>113.5</v>
          </cell>
          <cell r="AI236">
            <v>2.4999999999999911E-2</v>
          </cell>
          <cell r="AJ236">
            <v>13.6</v>
          </cell>
          <cell r="AK236">
            <v>450</v>
          </cell>
          <cell r="AM236">
            <v>688</v>
          </cell>
          <cell r="AN236">
            <v>69375.600000000006</v>
          </cell>
          <cell r="AO236" t="str">
            <v>NA</v>
          </cell>
        </row>
        <row r="237">
          <cell r="B237">
            <v>1008783</v>
          </cell>
          <cell r="C237" t="str">
            <v>田 培武</v>
          </cell>
          <cell r="D237" t="str">
            <v>Tian Peiwu</v>
          </cell>
          <cell r="E237" t="str">
            <v>Direct Active</v>
          </cell>
          <cell r="F237" t="str">
            <v>OP</v>
          </cell>
          <cell r="G237" t="str">
            <v>FCLCh-PD</v>
          </cell>
          <cell r="H237" t="str">
            <v>FCLCh-VB3</v>
          </cell>
          <cell r="I237" t="str">
            <v>310911</v>
          </cell>
          <cell r="J237">
            <v>41464</v>
          </cell>
          <cell r="K237" t="str">
            <v>Worker</v>
          </cell>
          <cell r="L237" t="str">
            <v>Heavy Load Worker</v>
          </cell>
          <cell r="M237" t="str">
            <v>BAND A</v>
          </cell>
          <cell r="N237">
            <v>6</v>
          </cell>
          <cell r="O237" t="str">
            <v>NA</v>
          </cell>
          <cell r="P237">
            <v>4476</v>
          </cell>
          <cell r="Q237">
            <v>0.02</v>
          </cell>
          <cell r="R237">
            <v>90</v>
          </cell>
          <cell r="S237">
            <v>5.0000000000000001E-3</v>
          </cell>
          <cell r="T237">
            <v>22</v>
          </cell>
          <cell r="U237">
            <v>2.5022341376228777E-2</v>
          </cell>
          <cell r="V237">
            <v>112</v>
          </cell>
          <cell r="W237">
            <v>4588</v>
          </cell>
          <cell r="X237">
            <v>4587.8999999999996</v>
          </cell>
          <cell r="Y237">
            <v>111.89999999999964</v>
          </cell>
          <cell r="Z237">
            <v>2.5000000000000001E-2</v>
          </cell>
          <cell r="AA237" t="str">
            <v>0.00%-8.40%</v>
          </cell>
          <cell r="AF237">
            <v>0</v>
          </cell>
          <cell r="AG237">
            <v>4587.8999999999996</v>
          </cell>
          <cell r="AH237">
            <v>111.89999999999964</v>
          </cell>
          <cell r="AI237">
            <v>2.4999999999999911E-2</v>
          </cell>
          <cell r="AJ237">
            <v>13.6</v>
          </cell>
          <cell r="AK237">
            <v>650</v>
          </cell>
          <cell r="AM237">
            <v>688</v>
          </cell>
          <cell r="AN237">
            <v>70883.44</v>
          </cell>
          <cell r="AO237" t="str">
            <v>NA</v>
          </cell>
        </row>
        <row r="238">
          <cell r="B238">
            <v>1008933</v>
          </cell>
          <cell r="C238" t="str">
            <v>陈 金莉</v>
          </cell>
          <cell r="D238" t="str">
            <v>Chen Jinli</v>
          </cell>
          <cell r="E238" t="str">
            <v>Direct Active</v>
          </cell>
          <cell r="F238" t="str">
            <v>OP</v>
          </cell>
          <cell r="G238" t="str">
            <v>FCLCh-PD</v>
          </cell>
          <cell r="H238" t="str">
            <v>FCLCh-VB3</v>
          </cell>
          <cell r="I238" t="str">
            <v>310911</v>
          </cell>
          <cell r="J238">
            <v>41482</v>
          </cell>
          <cell r="K238" t="str">
            <v>Worker</v>
          </cell>
          <cell r="L238" t="str">
            <v>Primary Skilled Worker</v>
          </cell>
          <cell r="M238" t="str">
            <v>BAND A</v>
          </cell>
          <cell r="N238">
            <v>6</v>
          </cell>
          <cell r="O238" t="str">
            <v>NA</v>
          </cell>
          <cell r="P238">
            <v>4437</v>
          </cell>
          <cell r="Q238">
            <v>0.02</v>
          </cell>
          <cell r="R238">
            <v>89</v>
          </cell>
          <cell r="S238">
            <v>5.0000000000000001E-3</v>
          </cell>
          <cell r="T238">
            <v>22</v>
          </cell>
          <cell r="U238">
            <v>2.5016903313049357E-2</v>
          </cell>
          <cell r="V238">
            <v>111</v>
          </cell>
          <cell r="W238">
            <v>4548</v>
          </cell>
          <cell r="X238">
            <v>4547.9249999999993</v>
          </cell>
          <cell r="Y238">
            <v>110.92499999999927</v>
          </cell>
          <cell r="Z238">
            <v>2.5000000000000001E-2</v>
          </cell>
          <cell r="AA238" t="str">
            <v>0.00%-8.40%</v>
          </cell>
          <cell r="AF238">
            <v>0</v>
          </cell>
          <cell r="AG238">
            <v>4547.9249999999993</v>
          </cell>
          <cell r="AH238">
            <v>110.92499999999927</v>
          </cell>
          <cell r="AI238">
            <v>2.4999999999999911E-2</v>
          </cell>
          <cell r="AJ238">
            <v>13.6</v>
          </cell>
          <cell r="AK238">
            <v>450</v>
          </cell>
          <cell r="AM238">
            <v>688</v>
          </cell>
          <cell r="AN238">
            <v>67939.78</v>
          </cell>
          <cell r="AO238" t="str">
            <v>NA</v>
          </cell>
        </row>
        <row r="239">
          <cell r="B239">
            <v>1008942</v>
          </cell>
          <cell r="C239" t="str">
            <v>许 钢</v>
          </cell>
          <cell r="D239" t="str">
            <v>Xu Gang</v>
          </cell>
          <cell r="E239" t="str">
            <v>Direct Active</v>
          </cell>
          <cell r="F239" t="str">
            <v>OP</v>
          </cell>
          <cell r="G239" t="str">
            <v>FCLCh-PD</v>
          </cell>
          <cell r="H239" t="str">
            <v>FCLCh-VB3</v>
          </cell>
          <cell r="I239" t="str">
            <v>310911</v>
          </cell>
          <cell r="J239">
            <v>41482</v>
          </cell>
          <cell r="K239" t="str">
            <v>Worker</v>
          </cell>
          <cell r="L239" t="str">
            <v>Heavy Load Worker</v>
          </cell>
          <cell r="M239" t="str">
            <v>BAND A</v>
          </cell>
          <cell r="N239">
            <v>6</v>
          </cell>
          <cell r="O239" t="str">
            <v>NA</v>
          </cell>
          <cell r="P239">
            <v>4467</v>
          </cell>
          <cell r="Q239">
            <v>0.02</v>
          </cell>
          <cell r="R239">
            <v>89</v>
          </cell>
          <cell r="S239">
            <v>5.0000000000000001E-3</v>
          </cell>
          <cell r="T239">
            <v>22</v>
          </cell>
          <cell r="U239">
            <v>2.4848891873740765E-2</v>
          </cell>
          <cell r="V239">
            <v>111</v>
          </cell>
          <cell r="W239">
            <v>4578</v>
          </cell>
          <cell r="X239">
            <v>4578.6749999999993</v>
          </cell>
          <cell r="Y239">
            <v>111.67499999999927</v>
          </cell>
          <cell r="Z239">
            <v>2.5000000000000001E-2</v>
          </cell>
          <cell r="AA239" t="str">
            <v>0.00%-8.40%</v>
          </cell>
          <cell r="AF239">
            <v>0</v>
          </cell>
          <cell r="AG239">
            <v>4578.6749999999993</v>
          </cell>
          <cell r="AH239">
            <v>111.67499999999927</v>
          </cell>
          <cell r="AI239">
            <v>2.4999999999999911E-2</v>
          </cell>
          <cell r="AJ239">
            <v>13.6</v>
          </cell>
          <cell r="AK239">
            <v>650</v>
          </cell>
          <cell r="AM239">
            <v>688</v>
          </cell>
          <cell r="AN239">
            <v>70757.979999999981</v>
          </cell>
          <cell r="AO239" t="str">
            <v>NA</v>
          </cell>
        </row>
        <row r="240">
          <cell r="B240">
            <v>1009065</v>
          </cell>
          <cell r="C240" t="str">
            <v>徐 孝芝</v>
          </cell>
          <cell r="D240" t="str">
            <v>Xu Xiaozhi</v>
          </cell>
          <cell r="E240" t="str">
            <v>Direct Active</v>
          </cell>
          <cell r="F240" t="str">
            <v>OP</v>
          </cell>
          <cell r="G240" t="str">
            <v>FCLCh-PD</v>
          </cell>
          <cell r="H240" t="str">
            <v>FCLCh-VB3</v>
          </cell>
          <cell r="I240" t="str">
            <v>310911</v>
          </cell>
          <cell r="J240">
            <v>41572</v>
          </cell>
          <cell r="K240" t="str">
            <v>Worker</v>
          </cell>
          <cell r="L240" t="str">
            <v>Production Worker</v>
          </cell>
          <cell r="M240" t="str">
            <v>BAND A</v>
          </cell>
          <cell r="N240">
            <v>6</v>
          </cell>
          <cell r="O240" t="str">
            <v>NA</v>
          </cell>
          <cell r="P240">
            <v>4381</v>
          </cell>
          <cell r="Q240">
            <v>0.02</v>
          </cell>
          <cell r="R240">
            <v>88</v>
          </cell>
          <cell r="S240">
            <v>5.0000000000000001E-3</v>
          </cell>
          <cell r="T240">
            <v>22</v>
          </cell>
          <cell r="U240">
            <v>2.5108422734535493E-2</v>
          </cell>
          <cell r="V240">
            <v>110</v>
          </cell>
          <cell r="W240">
            <v>4491</v>
          </cell>
          <cell r="X240">
            <v>4490.5249999999996</v>
          </cell>
          <cell r="Y240">
            <v>109.52499999999964</v>
          </cell>
          <cell r="Z240">
            <v>2.5000000000000001E-2</v>
          </cell>
          <cell r="AA240" t="str">
            <v>0.00%-8.40%</v>
          </cell>
          <cell r="AF240">
            <v>0</v>
          </cell>
          <cell r="AG240">
            <v>4490.5249999999996</v>
          </cell>
          <cell r="AH240">
            <v>109.52499999999964</v>
          </cell>
          <cell r="AI240">
            <v>2.4999999999999911E-2</v>
          </cell>
          <cell r="AJ240">
            <v>13.6</v>
          </cell>
          <cell r="AK240">
            <v>450</v>
          </cell>
          <cell r="AM240">
            <v>688</v>
          </cell>
          <cell r="AN240">
            <v>67159.139999999985</v>
          </cell>
          <cell r="AO240" t="str">
            <v>NA</v>
          </cell>
        </row>
        <row r="241">
          <cell r="B241">
            <v>1009095</v>
          </cell>
          <cell r="C241" t="str">
            <v>李 冬</v>
          </cell>
          <cell r="D241" t="str">
            <v>Li Dong</v>
          </cell>
          <cell r="E241" t="str">
            <v>Direct Active</v>
          </cell>
          <cell r="F241" t="str">
            <v>OP</v>
          </cell>
          <cell r="G241" t="str">
            <v>FCLCh-PD</v>
          </cell>
          <cell r="H241" t="str">
            <v>FCLCh-VB3</v>
          </cell>
          <cell r="I241" t="str">
            <v>310911</v>
          </cell>
          <cell r="J241">
            <v>41572</v>
          </cell>
          <cell r="K241" t="str">
            <v>Worker</v>
          </cell>
          <cell r="L241" t="str">
            <v>Heavy Load Worker</v>
          </cell>
          <cell r="M241" t="str">
            <v>BAND A</v>
          </cell>
          <cell r="N241">
            <v>6</v>
          </cell>
          <cell r="O241" t="str">
            <v>NA</v>
          </cell>
          <cell r="P241">
            <v>4548</v>
          </cell>
          <cell r="Q241">
            <v>0.02</v>
          </cell>
          <cell r="R241">
            <v>91</v>
          </cell>
          <cell r="S241">
            <v>5.0000000000000001E-3</v>
          </cell>
          <cell r="T241">
            <v>23</v>
          </cell>
          <cell r="U241">
            <v>2.5065963060686015E-2</v>
          </cell>
          <cell r="V241">
            <v>114</v>
          </cell>
          <cell r="W241">
            <v>4662</v>
          </cell>
          <cell r="X241">
            <v>4661.7</v>
          </cell>
          <cell r="Y241">
            <v>113.69999999999982</v>
          </cell>
          <cell r="Z241">
            <v>2.5000000000000001E-2</v>
          </cell>
          <cell r="AA241" t="str">
            <v>0.00%-8.40%</v>
          </cell>
          <cell r="AF241">
            <v>0</v>
          </cell>
          <cell r="AG241">
            <v>4661.7</v>
          </cell>
          <cell r="AH241">
            <v>113.69999999999982</v>
          </cell>
          <cell r="AI241">
            <v>2.4999999999999911E-2</v>
          </cell>
          <cell r="AJ241">
            <v>13.6</v>
          </cell>
          <cell r="AK241">
            <v>650</v>
          </cell>
          <cell r="AM241">
            <v>688</v>
          </cell>
          <cell r="AN241">
            <v>71887.12</v>
          </cell>
          <cell r="AO241" t="str">
            <v>NA</v>
          </cell>
        </row>
        <row r="242">
          <cell r="B242">
            <v>1009144</v>
          </cell>
          <cell r="C242" t="str">
            <v>王 梅</v>
          </cell>
          <cell r="D242" t="str">
            <v>Wang Mei</v>
          </cell>
          <cell r="E242" t="str">
            <v>Direct Active</v>
          </cell>
          <cell r="F242" t="str">
            <v>OP</v>
          </cell>
          <cell r="G242" t="str">
            <v>FCLCh-PD</v>
          </cell>
          <cell r="H242" t="str">
            <v>FCLCh-VB3</v>
          </cell>
          <cell r="I242" t="str">
            <v>310911</v>
          </cell>
          <cell r="J242">
            <v>41580</v>
          </cell>
          <cell r="K242" t="str">
            <v>Worker</v>
          </cell>
          <cell r="L242" t="str">
            <v>High Skilled Worker</v>
          </cell>
          <cell r="M242" t="str">
            <v>BAND A</v>
          </cell>
          <cell r="N242">
            <v>6</v>
          </cell>
          <cell r="O242" t="str">
            <v>NA</v>
          </cell>
          <cell r="P242">
            <v>4491</v>
          </cell>
          <cell r="Q242">
            <v>0.02</v>
          </cell>
          <cell r="R242">
            <v>90</v>
          </cell>
          <cell r="S242">
            <v>5.0000000000000001E-3</v>
          </cell>
          <cell r="T242">
            <v>22</v>
          </cell>
          <cell r="U242">
            <v>2.4938766421732355E-2</v>
          </cell>
          <cell r="V242">
            <v>112</v>
          </cell>
          <cell r="W242">
            <v>4603</v>
          </cell>
          <cell r="X242">
            <v>4603.2749999999996</v>
          </cell>
          <cell r="Y242">
            <v>112.27499999999964</v>
          </cell>
          <cell r="Z242">
            <v>2.5000000000000001E-2</v>
          </cell>
          <cell r="AA242" t="str">
            <v>0.00%-8.40%</v>
          </cell>
          <cell r="AF242">
            <v>0</v>
          </cell>
          <cell r="AG242">
            <v>4603.2749999999996</v>
          </cell>
          <cell r="AH242">
            <v>112.27499999999964</v>
          </cell>
          <cell r="AI242">
            <v>2.4999999999999911E-2</v>
          </cell>
          <cell r="AJ242">
            <v>13.6</v>
          </cell>
          <cell r="AK242">
            <v>750</v>
          </cell>
          <cell r="AM242">
            <v>688</v>
          </cell>
          <cell r="AN242">
            <v>72292.539999999994</v>
          </cell>
          <cell r="AO242" t="str">
            <v>NA</v>
          </cell>
        </row>
        <row r="243">
          <cell r="B243">
            <v>1009145</v>
          </cell>
          <cell r="C243" t="str">
            <v>吕 茂荣</v>
          </cell>
          <cell r="D243" t="str">
            <v>Nv Maorong</v>
          </cell>
          <cell r="E243" t="str">
            <v>Direct Active</v>
          </cell>
          <cell r="F243" t="str">
            <v>OP</v>
          </cell>
          <cell r="G243" t="str">
            <v>FCLCh-PD</v>
          </cell>
          <cell r="H243" t="str">
            <v>FCLCh-VB3</v>
          </cell>
          <cell r="I243" t="str">
            <v>310911</v>
          </cell>
          <cell r="J243">
            <v>41580</v>
          </cell>
          <cell r="K243" t="str">
            <v>Worker</v>
          </cell>
          <cell r="L243" t="str">
            <v>High Skilled Worker</v>
          </cell>
          <cell r="M243" t="str">
            <v>BAND A</v>
          </cell>
          <cell r="N243">
            <v>6</v>
          </cell>
          <cell r="O243" t="str">
            <v>NA</v>
          </cell>
          <cell r="P243">
            <v>4710</v>
          </cell>
          <cell r="Q243">
            <v>0.02</v>
          </cell>
          <cell r="R243">
            <v>94</v>
          </cell>
          <cell r="S243">
            <v>5.0000000000000001E-3</v>
          </cell>
          <cell r="T243">
            <v>24</v>
          </cell>
          <cell r="U243">
            <v>2.5053078556263271E-2</v>
          </cell>
          <cell r="V243">
            <v>118</v>
          </cell>
          <cell r="W243">
            <v>4828</v>
          </cell>
          <cell r="X243">
            <v>4874.8499999999995</v>
          </cell>
          <cell r="Y243">
            <v>164.84999999999945</v>
          </cell>
          <cell r="Z243">
            <v>3.5000000000000003E-2</v>
          </cell>
          <cell r="AA243" t="str">
            <v>0.00%-8.40%</v>
          </cell>
          <cell r="AF243">
            <v>0</v>
          </cell>
          <cell r="AG243">
            <v>4874.8499999999995</v>
          </cell>
          <cell r="AH243">
            <v>164.84999999999945</v>
          </cell>
          <cell r="AI243">
            <v>3.499999999999992E-2</v>
          </cell>
          <cell r="AJ243">
            <v>13.6</v>
          </cell>
          <cell r="AK243">
            <v>750</v>
          </cell>
          <cell r="AM243">
            <v>688</v>
          </cell>
          <cell r="AN243">
            <v>75985.959999999992</v>
          </cell>
          <cell r="AO243" t="str">
            <v>NA</v>
          </cell>
        </row>
        <row r="244">
          <cell r="B244">
            <v>1009272</v>
          </cell>
          <cell r="C244" t="str">
            <v>傅 德平</v>
          </cell>
          <cell r="D244" t="str">
            <v>Fu Deping</v>
          </cell>
          <cell r="E244" t="str">
            <v>Direct Active</v>
          </cell>
          <cell r="F244" t="str">
            <v>OP</v>
          </cell>
          <cell r="G244" t="str">
            <v>FCLCh-PD</v>
          </cell>
          <cell r="H244" t="str">
            <v>FCLCh-VB3</v>
          </cell>
          <cell r="I244" t="str">
            <v>310911</v>
          </cell>
          <cell r="J244">
            <v>41613</v>
          </cell>
          <cell r="K244" t="str">
            <v>Worker</v>
          </cell>
          <cell r="L244" t="str">
            <v>Production Worker</v>
          </cell>
          <cell r="M244" t="str">
            <v>BAND A</v>
          </cell>
          <cell r="N244">
            <v>6</v>
          </cell>
          <cell r="O244" t="str">
            <v>NA</v>
          </cell>
          <cell r="P244">
            <v>4458</v>
          </cell>
          <cell r="Q244">
            <v>0.02</v>
          </cell>
          <cell r="R244">
            <v>89</v>
          </cell>
          <cell r="S244">
            <v>5.0000000000000001E-3</v>
          </cell>
          <cell r="T244">
            <v>22</v>
          </cell>
          <cell r="U244">
            <v>2.4899057873485869E-2</v>
          </cell>
          <cell r="V244">
            <v>111</v>
          </cell>
          <cell r="W244">
            <v>4569</v>
          </cell>
          <cell r="X244">
            <v>4569.45</v>
          </cell>
          <cell r="Y244">
            <v>111.44999999999982</v>
          </cell>
          <cell r="Z244">
            <v>2.5000000000000001E-2</v>
          </cell>
          <cell r="AA244" t="str">
            <v>0.00%-8.40%</v>
          </cell>
          <cell r="AF244">
            <v>0</v>
          </cell>
          <cell r="AG244">
            <v>4569.45</v>
          </cell>
          <cell r="AH244">
            <v>111.44999999999982</v>
          </cell>
          <cell r="AI244">
            <v>2.4999999999999911E-2</v>
          </cell>
          <cell r="AJ244">
            <v>13.6</v>
          </cell>
          <cell r="AK244">
            <v>450</v>
          </cell>
          <cell r="AM244">
            <v>688</v>
          </cell>
          <cell r="AN244">
            <v>68232.51999999999</v>
          </cell>
          <cell r="AO244" t="str">
            <v>NA</v>
          </cell>
        </row>
        <row r="245">
          <cell r="B245">
            <v>1009283</v>
          </cell>
          <cell r="C245" t="str">
            <v>王 超</v>
          </cell>
          <cell r="D245" t="str">
            <v>Wang Chao</v>
          </cell>
          <cell r="E245" t="str">
            <v>Direct Active</v>
          </cell>
          <cell r="F245" t="str">
            <v>OP</v>
          </cell>
          <cell r="G245" t="str">
            <v>FCLCh-PD</v>
          </cell>
          <cell r="H245" t="str">
            <v>FCLCh-VB3</v>
          </cell>
          <cell r="I245" t="str">
            <v>310911</v>
          </cell>
          <cell r="J245">
            <v>41613</v>
          </cell>
          <cell r="K245" t="str">
            <v>Team Leader</v>
          </cell>
          <cell r="L245" t="str">
            <v>Team Leader</v>
          </cell>
          <cell r="M245" t="str">
            <v>BAND A</v>
          </cell>
          <cell r="N245">
            <v>6</v>
          </cell>
          <cell r="O245" t="str">
            <v>NA</v>
          </cell>
          <cell r="P245">
            <v>5360</v>
          </cell>
          <cell r="Q245">
            <v>0.02</v>
          </cell>
          <cell r="R245">
            <v>107</v>
          </cell>
          <cell r="S245">
            <v>5.0000000000000001E-3</v>
          </cell>
          <cell r="T245">
            <v>27</v>
          </cell>
          <cell r="U245">
            <v>2.5000000000000001E-2</v>
          </cell>
          <cell r="V245">
            <v>134</v>
          </cell>
          <cell r="W245">
            <v>5494</v>
          </cell>
          <cell r="X245">
            <v>5708.4</v>
          </cell>
          <cell r="Y245">
            <v>348.39999999999964</v>
          </cell>
          <cell r="Z245">
            <v>6.5000000000000002E-2</v>
          </cell>
          <cell r="AA245" t="str">
            <v>0.00%-8.40%</v>
          </cell>
          <cell r="AF245">
            <v>0</v>
          </cell>
          <cell r="AG245">
            <v>5708.4</v>
          </cell>
          <cell r="AH245">
            <v>348.39999999999964</v>
          </cell>
          <cell r="AI245">
            <v>6.4999999999999947E-2</v>
          </cell>
          <cell r="AJ245">
            <v>13.6</v>
          </cell>
          <cell r="AK245">
            <v>850</v>
          </cell>
          <cell r="AM245">
            <v>688</v>
          </cell>
          <cell r="AN245">
            <v>88522.239999999991</v>
          </cell>
          <cell r="AO245" t="str">
            <v>NA</v>
          </cell>
          <cell r="AQ245" t="str">
            <v>工厂年度BLI竞赛第一名，季度优秀员工，主动拥抱业务变化在跨线生产中自我驱动，带领门体班组实现产量和质量新突破</v>
          </cell>
        </row>
        <row r="246">
          <cell r="B246">
            <v>1009305</v>
          </cell>
          <cell r="C246" t="str">
            <v>薛 云</v>
          </cell>
          <cell r="D246" t="str">
            <v>Xue Yun</v>
          </cell>
          <cell r="E246" t="str">
            <v>Direct Active</v>
          </cell>
          <cell r="F246" t="str">
            <v>OP</v>
          </cell>
          <cell r="G246" t="str">
            <v>FCLCh-PD</v>
          </cell>
          <cell r="H246" t="str">
            <v>FCLCh-VB3</v>
          </cell>
          <cell r="I246" t="str">
            <v>310911</v>
          </cell>
          <cell r="J246">
            <v>41620</v>
          </cell>
          <cell r="K246" t="str">
            <v>Worker</v>
          </cell>
          <cell r="L246" t="str">
            <v>Production Worker</v>
          </cell>
          <cell r="M246" t="str">
            <v>BAND A</v>
          </cell>
          <cell r="N246">
            <v>6</v>
          </cell>
          <cell r="O246" t="str">
            <v>NA</v>
          </cell>
          <cell r="P246">
            <v>4474</v>
          </cell>
          <cell r="Q246">
            <v>0.02</v>
          </cell>
          <cell r="R246">
            <v>89</v>
          </cell>
          <cell r="S246">
            <v>5.0000000000000001E-3</v>
          </cell>
          <cell r="T246">
            <v>22</v>
          </cell>
          <cell r="U246">
            <v>2.4810013410818059E-2</v>
          </cell>
          <cell r="V246">
            <v>111</v>
          </cell>
          <cell r="W246">
            <v>4585</v>
          </cell>
          <cell r="X246">
            <v>4585.8499999999995</v>
          </cell>
          <cell r="Y246">
            <v>111.84999999999945</v>
          </cell>
          <cell r="Z246">
            <v>2.5000000000000001E-2</v>
          </cell>
          <cell r="AA246" t="str">
            <v>0.00%-8.40%</v>
          </cell>
          <cell r="AF246">
            <v>0</v>
          </cell>
          <cell r="AG246">
            <v>4585.8499999999995</v>
          </cell>
          <cell r="AH246">
            <v>111.84999999999945</v>
          </cell>
          <cell r="AI246">
            <v>2.4999999999999911E-2</v>
          </cell>
          <cell r="AJ246">
            <v>13.6</v>
          </cell>
          <cell r="AK246">
            <v>450</v>
          </cell>
          <cell r="AM246">
            <v>688</v>
          </cell>
          <cell r="AN246">
            <v>68455.56</v>
          </cell>
          <cell r="AO246" t="str">
            <v>NA</v>
          </cell>
        </row>
        <row r="247">
          <cell r="B247">
            <v>1009444</v>
          </cell>
          <cell r="C247" t="str">
            <v>陈 德勇</v>
          </cell>
          <cell r="D247" t="str">
            <v>Chen Deyong</v>
          </cell>
          <cell r="E247" t="str">
            <v>Direct Active</v>
          </cell>
          <cell r="F247" t="str">
            <v>OP</v>
          </cell>
          <cell r="G247" t="str">
            <v>FCLCh-PD</v>
          </cell>
          <cell r="H247" t="str">
            <v>FCLCh-VB3</v>
          </cell>
          <cell r="I247" t="str">
            <v>310911</v>
          </cell>
          <cell r="J247">
            <v>41644</v>
          </cell>
          <cell r="K247" t="str">
            <v>Worker</v>
          </cell>
          <cell r="L247" t="str">
            <v>Heavy Load Worker</v>
          </cell>
          <cell r="M247" t="str">
            <v>BAND A</v>
          </cell>
          <cell r="N247">
            <v>6</v>
          </cell>
          <cell r="O247" t="str">
            <v>NA</v>
          </cell>
          <cell r="P247">
            <v>4318</v>
          </cell>
          <cell r="Q247">
            <v>0.02</v>
          </cell>
          <cell r="R247">
            <v>86</v>
          </cell>
          <cell r="S247">
            <v>5.0000000000000001E-3</v>
          </cell>
          <cell r="T247">
            <v>22</v>
          </cell>
          <cell r="U247">
            <v>2.5011579434923575E-2</v>
          </cell>
          <cell r="V247">
            <v>108</v>
          </cell>
          <cell r="W247">
            <v>4426</v>
          </cell>
          <cell r="X247">
            <v>4318</v>
          </cell>
          <cell r="Y247">
            <v>0</v>
          </cell>
          <cell r="Z247">
            <v>0</v>
          </cell>
          <cell r="AA247" t="str">
            <v>0.00%-8.40%</v>
          </cell>
          <cell r="AF247">
            <v>0</v>
          </cell>
          <cell r="AG247">
            <v>4318</v>
          </cell>
          <cell r="AH247">
            <v>0</v>
          </cell>
          <cell r="AI247">
            <v>0</v>
          </cell>
          <cell r="AJ247">
            <v>13.6</v>
          </cell>
          <cell r="AK247">
            <v>650</v>
          </cell>
          <cell r="AM247">
            <v>688</v>
          </cell>
          <cell r="AN247">
            <v>67212.799999999988</v>
          </cell>
          <cell r="AO247" t="str">
            <v>NA</v>
          </cell>
          <cell r="AQ247" t="str">
            <v>个人绩效5次负向激励</v>
          </cell>
        </row>
        <row r="248">
          <cell r="B248">
            <v>1009588</v>
          </cell>
          <cell r="C248" t="str">
            <v>王 斌</v>
          </cell>
          <cell r="D248" t="str">
            <v>Wang Bin</v>
          </cell>
          <cell r="E248" t="str">
            <v>Direct Active</v>
          </cell>
          <cell r="F248" t="str">
            <v>OP</v>
          </cell>
          <cell r="G248" t="str">
            <v>FCLCh-PD</v>
          </cell>
          <cell r="H248" t="str">
            <v>FCLCh-VB3</v>
          </cell>
          <cell r="I248" t="str">
            <v>310911</v>
          </cell>
          <cell r="J248">
            <v>41682</v>
          </cell>
          <cell r="K248" t="str">
            <v>Worker</v>
          </cell>
          <cell r="L248" t="str">
            <v>Production Worker</v>
          </cell>
          <cell r="M248" t="str">
            <v>BAND A</v>
          </cell>
          <cell r="N248">
            <v>6</v>
          </cell>
          <cell r="O248" t="str">
            <v>NA</v>
          </cell>
          <cell r="P248">
            <v>4678</v>
          </cell>
          <cell r="Q248">
            <v>0.02</v>
          </cell>
          <cell r="R248">
            <v>94</v>
          </cell>
          <cell r="S248">
            <v>5.0000000000000001E-3</v>
          </cell>
          <cell r="T248">
            <v>23</v>
          </cell>
          <cell r="U248">
            <v>2.5010688328345448E-2</v>
          </cell>
          <cell r="V248">
            <v>117</v>
          </cell>
          <cell r="W248">
            <v>4795</v>
          </cell>
          <cell r="X248">
            <v>4794.95</v>
          </cell>
          <cell r="Y248">
            <v>116.94999999999982</v>
          </cell>
          <cell r="Z248">
            <v>2.5000000000000001E-2</v>
          </cell>
          <cell r="AA248" t="str">
            <v>0.00%-8.40%</v>
          </cell>
          <cell r="AF248">
            <v>0</v>
          </cell>
          <cell r="AG248">
            <v>4794.95</v>
          </cell>
          <cell r="AH248">
            <v>116.94999999999982</v>
          </cell>
          <cell r="AI248">
            <v>2.4999999999999911E-2</v>
          </cell>
          <cell r="AJ248">
            <v>13.6</v>
          </cell>
          <cell r="AK248">
            <v>450</v>
          </cell>
          <cell r="AM248">
            <v>688</v>
          </cell>
          <cell r="AN248">
            <v>71299.319999999992</v>
          </cell>
          <cell r="AO248" t="str">
            <v>NA</v>
          </cell>
        </row>
        <row r="249">
          <cell r="B249">
            <v>1009593</v>
          </cell>
          <cell r="C249" t="str">
            <v>丁 希梅</v>
          </cell>
          <cell r="D249" t="str">
            <v>Ding Ximei</v>
          </cell>
          <cell r="E249" t="str">
            <v>Direct Active</v>
          </cell>
          <cell r="F249" t="str">
            <v>OP</v>
          </cell>
          <cell r="G249" t="str">
            <v>FCLCh-PD</v>
          </cell>
          <cell r="H249" t="str">
            <v>FCLCh-VB3</v>
          </cell>
          <cell r="I249" t="str">
            <v>310911</v>
          </cell>
          <cell r="J249">
            <v>41681</v>
          </cell>
          <cell r="K249" t="str">
            <v>Worker</v>
          </cell>
          <cell r="L249" t="str">
            <v>Middle Skilled Worker</v>
          </cell>
          <cell r="M249" t="str">
            <v>BAND A</v>
          </cell>
          <cell r="N249">
            <v>6</v>
          </cell>
          <cell r="O249" t="str">
            <v>NA</v>
          </cell>
          <cell r="P249">
            <v>4514</v>
          </cell>
          <cell r="Q249">
            <v>0.02</v>
          </cell>
          <cell r="R249">
            <v>90</v>
          </cell>
          <cell r="S249">
            <v>5.0000000000000001E-3</v>
          </cell>
          <cell r="T249">
            <v>23</v>
          </cell>
          <cell r="U249">
            <v>2.5033229951262739E-2</v>
          </cell>
          <cell r="V249">
            <v>113</v>
          </cell>
          <cell r="W249">
            <v>4627</v>
          </cell>
          <cell r="X249">
            <v>4626.8499999999995</v>
          </cell>
          <cell r="Y249">
            <v>112.84999999999945</v>
          </cell>
          <cell r="Z249">
            <v>2.5000000000000001E-2</v>
          </cell>
          <cell r="AA249" t="str">
            <v>0.00%-8.40%</v>
          </cell>
          <cell r="AF249">
            <v>0</v>
          </cell>
          <cell r="AG249">
            <v>4626.8499999999995</v>
          </cell>
          <cell r="AH249">
            <v>112.84999999999945</v>
          </cell>
          <cell r="AI249">
            <v>2.4999999999999911E-2</v>
          </cell>
          <cell r="AJ249">
            <v>13.6</v>
          </cell>
          <cell r="AK249">
            <v>650</v>
          </cell>
          <cell r="AM249">
            <v>688</v>
          </cell>
          <cell r="AN249">
            <v>71413.159999999989</v>
          </cell>
          <cell r="AO249" t="str">
            <v>NA</v>
          </cell>
        </row>
        <row r="250">
          <cell r="B250">
            <v>1009613</v>
          </cell>
          <cell r="C250" t="str">
            <v>陈 荣</v>
          </cell>
          <cell r="D250" t="str">
            <v>Chen Rong</v>
          </cell>
          <cell r="E250" t="str">
            <v>Direct Active</v>
          </cell>
          <cell r="F250" t="str">
            <v>OP</v>
          </cell>
          <cell r="G250" t="str">
            <v>FCLCh-PD</v>
          </cell>
          <cell r="H250" t="str">
            <v>FCLCh-VB3</v>
          </cell>
          <cell r="I250" t="str">
            <v>310911</v>
          </cell>
          <cell r="J250">
            <v>41682</v>
          </cell>
          <cell r="K250" t="str">
            <v>Worker</v>
          </cell>
          <cell r="L250" t="str">
            <v>Primary Skilled Worker</v>
          </cell>
          <cell r="M250" t="str">
            <v>BAND A</v>
          </cell>
          <cell r="N250">
            <v>6</v>
          </cell>
          <cell r="O250" t="str">
            <v>NA</v>
          </cell>
          <cell r="P250">
            <v>4434</v>
          </cell>
          <cell r="Q250">
            <v>0.02</v>
          </cell>
          <cell r="R250">
            <v>89</v>
          </cell>
          <cell r="S250">
            <v>5.0000000000000001E-3</v>
          </cell>
          <cell r="T250">
            <v>22</v>
          </cell>
          <cell r="U250">
            <v>2.503382949932341E-2</v>
          </cell>
          <cell r="V250">
            <v>111</v>
          </cell>
          <cell r="W250">
            <v>4545</v>
          </cell>
          <cell r="X250">
            <v>4544.8499999999995</v>
          </cell>
          <cell r="Y250">
            <v>110.84999999999945</v>
          </cell>
          <cell r="Z250">
            <v>2.5000000000000001E-2</v>
          </cell>
          <cell r="AA250" t="str">
            <v>0.00%-8.40%</v>
          </cell>
          <cell r="AF250">
            <v>0</v>
          </cell>
          <cell r="AG250">
            <v>4544.8499999999995</v>
          </cell>
          <cell r="AH250">
            <v>110.84999999999945</v>
          </cell>
          <cell r="AI250">
            <v>2.4999999999999911E-2</v>
          </cell>
          <cell r="AJ250">
            <v>13.6</v>
          </cell>
          <cell r="AK250">
            <v>450</v>
          </cell>
          <cell r="AM250">
            <v>688</v>
          </cell>
          <cell r="AN250">
            <v>67897.959999999992</v>
          </cell>
          <cell r="AO250" t="str">
            <v>NA</v>
          </cell>
        </row>
        <row r="251">
          <cell r="B251">
            <v>1009616</v>
          </cell>
          <cell r="C251" t="str">
            <v>高 正斌</v>
          </cell>
          <cell r="D251" t="str">
            <v>Gao Zhengbin</v>
          </cell>
          <cell r="E251" t="str">
            <v>Direct Active</v>
          </cell>
          <cell r="F251" t="str">
            <v>OP</v>
          </cell>
          <cell r="G251" t="str">
            <v>FCLCh-PD</v>
          </cell>
          <cell r="H251" t="str">
            <v>FCLCh-VB3</v>
          </cell>
          <cell r="I251" t="str">
            <v>310911</v>
          </cell>
          <cell r="J251">
            <v>41682</v>
          </cell>
          <cell r="K251" t="str">
            <v>Worker</v>
          </cell>
          <cell r="L251" t="str">
            <v>High Skilled Worker</v>
          </cell>
          <cell r="M251" t="str">
            <v>BAND A</v>
          </cell>
          <cell r="N251">
            <v>6</v>
          </cell>
          <cell r="O251" t="str">
            <v>NA</v>
          </cell>
          <cell r="P251">
            <v>4490</v>
          </cell>
          <cell r="Q251">
            <v>0.02</v>
          </cell>
          <cell r="R251">
            <v>90</v>
          </cell>
          <cell r="S251">
            <v>5.0000000000000001E-3</v>
          </cell>
          <cell r="T251">
            <v>22</v>
          </cell>
          <cell r="U251">
            <v>2.4944320712694878E-2</v>
          </cell>
          <cell r="V251">
            <v>112</v>
          </cell>
          <cell r="W251">
            <v>4602</v>
          </cell>
          <cell r="X251">
            <v>4624.7</v>
          </cell>
          <cell r="Y251">
            <v>134.69999999999982</v>
          </cell>
          <cell r="Z251">
            <v>0.03</v>
          </cell>
          <cell r="AA251" t="str">
            <v>0.00%-8.40%</v>
          </cell>
          <cell r="AF251">
            <v>0</v>
          </cell>
          <cell r="AG251">
            <v>4624.7</v>
          </cell>
          <cell r="AH251">
            <v>134.69999999999982</v>
          </cell>
          <cell r="AI251">
            <v>3.0000000000000027E-2</v>
          </cell>
          <cell r="AJ251">
            <v>13.6</v>
          </cell>
          <cell r="AK251">
            <v>750</v>
          </cell>
          <cell r="AM251">
            <v>688</v>
          </cell>
          <cell r="AN251">
            <v>72583.92</v>
          </cell>
          <cell r="AO251" t="str">
            <v>NA</v>
          </cell>
        </row>
        <row r="252">
          <cell r="B252">
            <v>1009621</v>
          </cell>
          <cell r="C252" t="str">
            <v>陈 孝星</v>
          </cell>
          <cell r="D252" t="str">
            <v>Chen Xiaoxing</v>
          </cell>
          <cell r="E252" t="str">
            <v>Direct Active</v>
          </cell>
          <cell r="F252" t="str">
            <v>OP</v>
          </cell>
          <cell r="G252" t="str">
            <v>FCLCh-PD</v>
          </cell>
          <cell r="H252" t="str">
            <v>FCLCh-VB3</v>
          </cell>
          <cell r="I252" t="str">
            <v>310911</v>
          </cell>
          <cell r="J252">
            <v>41682</v>
          </cell>
          <cell r="K252" t="str">
            <v>Worker</v>
          </cell>
          <cell r="L252" t="str">
            <v>Production Worker</v>
          </cell>
          <cell r="M252" t="str">
            <v>BAND A</v>
          </cell>
          <cell r="N252">
            <v>6</v>
          </cell>
          <cell r="O252" t="str">
            <v>NA</v>
          </cell>
          <cell r="P252">
            <v>4419</v>
          </cell>
          <cell r="Q252">
            <v>0.02</v>
          </cell>
          <cell r="R252">
            <v>88</v>
          </cell>
          <cell r="S252">
            <v>5.0000000000000001E-3</v>
          </cell>
          <cell r="T252">
            <v>22</v>
          </cell>
          <cell r="U252">
            <v>2.4892509617560534E-2</v>
          </cell>
          <cell r="V252">
            <v>110</v>
          </cell>
          <cell r="W252">
            <v>4529</v>
          </cell>
          <cell r="X252">
            <v>4529.4749999999995</v>
          </cell>
          <cell r="Y252">
            <v>110.47499999999945</v>
          </cell>
          <cell r="Z252">
            <v>2.5000000000000001E-2</v>
          </cell>
          <cell r="AA252" t="str">
            <v>0.00%-8.40%</v>
          </cell>
          <cell r="AF252">
            <v>0</v>
          </cell>
          <cell r="AG252">
            <v>4529.4749999999995</v>
          </cell>
          <cell r="AH252">
            <v>110.47499999999945</v>
          </cell>
          <cell r="AI252">
            <v>2.4999999999999911E-2</v>
          </cell>
          <cell r="AJ252">
            <v>13.6</v>
          </cell>
          <cell r="AK252">
            <v>450</v>
          </cell>
          <cell r="AM252">
            <v>688</v>
          </cell>
          <cell r="AN252">
            <v>67688.859999999986</v>
          </cell>
          <cell r="AO252" t="str">
            <v>NA</v>
          </cell>
        </row>
        <row r="253">
          <cell r="B253">
            <v>1009622</v>
          </cell>
          <cell r="C253" t="str">
            <v>陈 克为</v>
          </cell>
          <cell r="D253" t="str">
            <v>Chen Kewei</v>
          </cell>
          <cell r="E253" t="str">
            <v>Direct Active</v>
          </cell>
          <cell r="F253" t="str">
            <v>OP</v>
          </cell>
          <cell r="G253" t="str">
            <v>FCLCh-PD</v>
          </cell>
          <cell r="H253" t="str">
            <v>FCLCh-VB3</v>
          </cell>
          <cell r="I253" t="str">
            <v>310911</v>
          </cell>
          <cell r="J253">
            <v>41681</v>
          </cell>
          <cell r="K253" t="str">
            <v>Worker</v>
          </cell>
          <cell r="L253" t="str">
            <v>Production Worker</v>
          </cell>
          <cell r="M253" t="str">
            <v>BAND A</v>
          </cell>
          <cell r="N253">
            <v>6</v>
          </cell>
          <cell r="O253" t="str">
            <v>NA</v>
          </cell>
          <cell r="P253">
            <v>4400</v>
          </cell>
          <cell r="Q253">
            <v>0.02</v>
          </cell>
          <cell r="R253">
            <v>88</v>
          </cell>
          <cell r="S253">
            <v>5.0000000000000001E-3</v>
          </cell>
          <cell r="T253">
            <v>22</v>
          </cell>
          <cell r="U253">
            <v>2.5000000000000001E-2</v>
          </cell>
          <cell r="V253">
            <v>110</v>
          </cell>
          <cell r="W253">
            <v>4510</v>
          </cell>
          <cell r="X253">
            <v>4510</v>
          </cell>
          <cell r="Y253">
            <v>110</v>
          </cell>
          <cell r="Z253">
            <v>2.5000000000000001E-2</v>
          </cell>
          <cell r="AA253" t="str">
            <v>0.00%-8.40%</v>
          </cell>
          <cell r="AF253">
            <v>0</v>
          </cell>
          <cell r="AG253">
            <v>4510</v>
          </cell>
          <cell r="AH253">
            <v>110</v>
          </cell>
          <cell r="AI253">
            <v>2.4999999999999911E-2</v>
          </cell>
          <cell r="AJ253">
            <v>13.6</v>
          </cell>
          <cell r="AK253">
            <v>450</v>
          </cell>
          <cell r="AM253">
            <v>688</v>
          </cell>
          <cell r="AN253">
            <v>67424</v>
          </cell>
          <cell r="AO253" t="str">
            <v>NA</v>
          </cell>
        </row>
        <row r="254">
          <cell r="B254">
            <v>1009746</v>
          </cell>
          <cell r="C254" t="str">
            <v>赖 年年</v>
          </cell>
          <cell r="D254" t="str">
            <v>Lai Niannian</v>
          </cell>
          <cell r="E254" t="str">
            <v>Direct Active</v>
          </cell>
          <cell r="F254" t="str">
            <v>OP</v>
          </cell>
          <cell r="G254" t="str">
            <v>FCLCh-PD</v>
          </cell>
          <cell r="H254" t="str">
            <v>FCLCh-VB3</v>
          </cell>
          <cell r="I254" t="str">
            <v>310911</v>
          </cell>
          <cell r="J254">
            <v>41684</v>
          </cell>
          <cell r="K254" t="str">
            <v>Worker</v>
          </cell>
          <cell r="L254" t="str">
            <v>Primary Skilled Worker</v>
          </cell>
          <cell r="M254" t="str">
            <v>BAND A</v>
          </cell>
          <cell r="N254">
            <v>6</v>
          </cell>
          <cell r="O254" t="str">
            <v>NA</v>
          </cell>
          <cell r="P254">
            <v>4419</v>
          </cell>
          <cell r="Q254">
            <v>0.02</v>
          </cell>
          <cell r="R254">
            <v>88</v>
          </cell>
          <cell r="S254">
            <v>5.0000000000000001E-3</v>
          </cell>
          <cell r="T254">
            <v>22</v>
          </cell>
          <cell r="U254">
            <v>2.4892509617560534E-2</v>
          </cell>
          <cell r="V254">
            <v>110</v>
          </cell>
          <cell r="W254">
            <v>4529</v>
          </cell>
          <cell r="X254">
            <v>4529.4749999999995</v>
          </cell>
          <cell r="Y254">
            <v>110.47499999999945</v>
          </cell>
          <cell r="Z254">
            <v>2.5000000000000001E-2</v>
          </cell>
          <cell r="AA254" t="str">
            <v>0.00%-8.40%</v>
          </cell>
          <cell r="AF254">
            <v>0</v>
          </cell>
          <cell r="AG254">
            <v>4529.4749999999995</v>
          </cell>
          <cell r="AH254">
            <v>110.47499999999945</v>
          </cell>
          <cell r="AI254">
            <v>2.4999999999999911E-2</v>
          </cell>
          <cell r="AJ254">
            <v>13.6</v>
          </cell>
          <cell r="AK254">
            <v>450</v>
          </cell>
          <cell r="AM254">
            <v>688</v>
          </cell>
          <cell r="AN254">
            <v>67688.859999999986</v>
          </cell>
          <cell r="AO254" t="str">
            <v>NA</v>
          </cell>
        </row>
        <row r="255">
          <cell r="B255">
            <v>1009778</v>
          </cell>
          <cell r="C255" t="str">
            <v>胡 华艳</v>
          </cell>
          <cell r="D255" t="str">
            <v>Hu Huayan</v>
          </cell>
          <cell r="E255" t="str">
            <v>Direct Active</v>
          </cell>
          <cell r="F255" t="str">
            <v>OP</v>
          </cell>
          <cell r="G255" t="str">
            <v>FCLCh-PD</v>
          </cell>
          <cell r="H255" t="str">
            <v>FCLCh-VB3</v>
          </cell>
          <cell r="I255" t="str">
            <v>310911</v>
          </cell>
          <cell r="J255">
            <v>41689</v>
          </cell>
          <cell r="K255" t="str">
            <v>Worker</v>
          </cell>
          <cell r="L255" t="str">
            <v>Production Worker</v>
          </cell>
          <cell r="M255" t="str">
            <v>BAND A</v>
          </cell>
          <cell r="N255">
            <v>6</v>
          </cell>
          <cell r="O255" t="str">
            <v>NA</v>
          </cell>
          <cell r="P255">
            <v>4464</v>
          </cell>
          <cell r="Q255">
            <v>0.02</v>
          </cell>
          <cell r="R255">
            <v>89</v>
          </cell>
          <cell r="S255">
            <v>5.0000000000000001E-3</v>
          </cell>
          <cell r="T255">
            <v>22</v>
          </cell>
          <cell r="U255">
            <v>2.4865591397849461E-2</v>
          </cell>
          <cell r="V255">
            <v>111</v>
          </cell>
          <cell r="W255">
            <v>4575</v>
          </cell>
          <cell r="X255">
            <v>4575.5999999999995</v>
          </cell>
          <cell r="Y255">
            <v>111.59999999999945</v>
          </cell>
          <cell r="Z255">
            <v>2.5000000000000001E-2</v>
          </cell>
          <cell r="AA255" t="str">
            <v>0.00%-8.40%</v>
          </cell>
          <cell r="AF255">
            <v>0</v>
          </cell>
          <cell r="AG255">
            <v>4575.5999999999995</v>
          </cell>
          <cell r="AH255">
            <v>111.59999999999945</v>
          </cell>
          <cell r="AI255">
            <v>2.4999999999999911E-2</v>
          </cell>
          <cell r="AJ255">
            <v>13.6</v>
          </cell>
          <cell r="AK255">
            <v>450</v>
          </cell>
          <cell r="AM255">
            <v>688</v>
          </cell>
          <cell r="AN255">
            <v>68316.159999999989</v>
          </cell>
          <cell r="AO255" t="str">
            <v>NA</v>
          </cell>
        </row>
        <row r="256">
          <cell r="B256">
            <v>1009786</v>
          </cell>
          <cell r="C256" t="str">
            <v>黄 鑫</v>
          </cell>
          <cell r="D256" t="str">
            <v>Huang Xin</v>
          </cell>
          <cell r="E256" t="str">
            <v>Direct Active</v>
          </cell>
          <cell r="F256" t="str">
            <v>OP</v>
          </cell>
          <cell r="G256" t="str">
            <v>FCLCh-PD</v>
          </cell>
          <cell r="H256" t="str">
            <v>FCLCh-VB3</v>
          </cell>
          <cell r="I256" t="str">
            <v>310911</v>
          </cell>
          <cell r="J256">
            <v>41690</v>
          </cell>
          <cell r="K256" t="str">
            <v>Worker</v>
          </cell>
          <cell r="L256" t="str">
            <v>Heavy Load Worker</v>
          </cell>
          <cell r="M256" t="str">
            <v>BAND A</v>
          </cell>
          <cell r="N256">
            <v>6</v>
          </cell>
          <cell r="O256" t="str">
            <v>NA</v>
          </cell>
          <cell r="P256">
            <v>4227</v>
          </cell>
          <cell r="Q256">
            <v>0.02</v>
          </cell>
          <cell r="R256">
            <v>85</v>
          </cell>
          <cell r="S256">
            <v>5.0000000000000001E-3</v>
          </cell>
          <cell r="T256">
            <v>21</v>
          </cell>
          <cell r="U256">
            <v>2.5076886680861131E-2</v>
          </cell>
          <cell r="V256">
            <v>106</v>
          </cell>
          <cell r="W256">
            <v>4333</v>
          </cell>
          <cell r="X256">
            <v>4332.6749999999993</v>
          </cell>
          <cell r="Y256">
            <v>105.67499999999927</v>
          </cell>
          <cell r="Z256">
            <v>2.5000000000000001E-2</v>
          </cell>
          <cell r="AA256" t="str">
            <v>0.00%-8.40%</v>
          </cell>
          <cell r="AF256">
            <v>0</v>
          </cell>
          <cell r="AG256">
            <v>4332.6749999999993</v>
          </cell>
          <cell r="AH256">
            <v>105.67499999999927</v>
          </cell>
          <cell r="AI256">
            <v>2.4999999999999911E-2</v>
          </cell>
          <cell r="AJ256">
            <v>13.6</v>
          </cell>
          <cell r="AK256">
            <v>650</v>
          </cell>
          <cell r="AM256">
            <v>688</v>
          </cell>
          <cell r="AN256">
            <v>67412.37999999999</v>
          </cell>
          <cell r="AO256" t="str">
            <v>NA</v>
          </cell>
        </row>
        <row r="257">
          <cell r="B257">
            <v>1009792</v>
          </cell>
          <cell r="C257" t="str">
            <v>胡 红</v>
          </cell>
          <cell r="D257" t="str">
            <v>Hu Hong</v>
          </cell>
          <cell r="E257" t="str">
            <v>Direct Active</v>
          </cell>
          <cell r="F257" t="str">
            <v>OP</v>
          </cell>
          <cell r="G257" t="str">
            <v>FCLCh-PD</v>
          </cell>
          <cell r="H257" t="str">
            <v>FCLCh-VB3</v>
          </cell>
          <cell r="I257" t="str">
            <v>310911</v>
          </cell>
          <cell r="J257">
            <v>41690</v>
          </cell>
          <cell r="K257" t="str">
            <v>Worker</v>
          </cell>
          <cell r="L257" t="str">
            <v>Production Worker</v>
          </cell>
          <cell r="M257" t="str">
            <v>BAND A</v>
          </cell>
          <cell r="N257">
            <v>6</v>
          </cell>
          <cell r="O257" t="str">
            <v>NA</v>
          </cell>
          <cell r="P257">
            <v>4423</v>
          </cell>
          <cell r="Q257">
            <v>0.02</v>
          </cell>
          <cell r="R257">
            <v>88</v>
          </cell>
          <cell r="S257">
            <v>5.0000000000000001E-3</v>
          </cell>
          <cell r="T257">
            <v>22</v>
          </cell>
          <cell r="U257">
            <v>2.4869997739091116E-2</v>
          </cell>
          <cell r="V257">
            <v>110</v>
          </cell>
          <cell r="W257">
            <v>4533</v>
          </cell>
          <cell r="X257">
            <v>4533.5749999999998</v>
          </cell>
          <cell r="Y257">
            <v>110.57499999999982</v>
          </cell>
          <cell r="Z257">
            <v>2.5000000000000001E-2</v>
          </cell>
          <cell r="AA257" t="str">
            <v>0.00%-8.40%</v>
          </cell>
          <cell r="AF257">
            <v>0</v>
          </cell>
          <cell r="AG257">
            <v>4533.5749999999998</v>
          </cell>
          <cell r="AH257">
            <v>110.57499999999982</v>
          </cell>
          <cell r="AI257">
            <v>2.4999999999999911E-2</v>
          </cell>
          <cell r="AJ257">
            <v>13.6</v>
          </cell>
          <cell r="AK257">
            <v>450</v>
          </cell>
          <cell r="AM257">
            <v>688</v>
          </cell>
          <cell r="AN257">
            <v>67744.62</v>
          </cell>
          <cell r="AO257" t="str">
            <v>NA</v>
          </cell>
        </row>
        <row r="258">
          <cell r="B258">
            <v>1009809</v>
          </cell>
          <cell r="C258" t="str">
            <v>冉 雨</v>
          </cell>
          <cell r="D258" t="str">
            <v>Ran Yu</v>
          </cell>
          <cell r="E258" t="str">
            <v>Direct Active</v>
          </cell>
          <cell r="F258" t="str">
            <v>OP</v>
          </cell>
          <cell r="G258" t="str">
            <v>FCLCh-PD</v>
          </cell>
          <cell r="H258" t="str">
            <v>FCLCh-VB3</v>
          </cell>
          <cell r="I258" t="str">
            <v>310911</v>
          </cell>
          <cell r="J258">
            <v>41689</v>
          </cell>
          <cell r="K258" t="str">
            <v>Worker</v>
          </cell>
          <cell r="L258" t="str">
            <v>High Skilled Worker</v>
          </cell>
          <cell r="M258" t="str">
            <v>BAND A</v>
          </cell>
          <cell r="N258">
            <v>6</v>
          </cell>
          <cell r="O258" t="str">
            <v>NA</v>
          </cell>
          <cell r="P258">
            <v>4804</v>
          </cell>
          <cell r="Q258">
            <v>0.02</v>
          </cell>
          <cell r="R258">
            <v>96</v>
          </cell>
          <cell r="S258">
            <v>5.0000000000000001E-3</v>
          </cell>
          <cell r="T258">
            <v>24</v>
          </cell>
          <cell r="U258">
            <v>2.497918401332223E-2</v>
          </cell>
          <cell r="V258">
            <v>120</v>
          </cell>
          <cell r="W258">
            <v>4924</v>
          </cell>
          <cell r="X258">
            <v>4948.12</v>
          </cell>
          <cell r="Y258">
            <v>144.11999999999989</v>
          </cell>
          <cell r="Z258">
            <v>0.03</v>
          </cell>
          <cell r="AA258" t="str">
            <v>0.00%-8.40%</v>
          </cell>
          <cell r="AF258">
            <v>0</v>
          </cell>
          <cell r="AG258">
            <v>4948.12</v>
          </cell>
          <cell r="AH258">
            <v>144.11999999999989</v>
          </cell>
          <cell r="AI258">
            <v>3.0000000000000027E-2</v>
          </cell>
          <cell r="AJ258">
            <v>13.6</v>
          </cell>
          <cell r="AK258">
            <v>750</v>
          </cell>
          <cell r="AM258">
            <v>688</v>
          </cell>
          <cell r="AN258">
            <v>76982.432000000001</v>
          </cell>
          <cell r="AO258" t="str">
            <v>NA</v>
          </cell>
        </row>
        <row r="259">
          <cell r="B259">
            <v>1009830</v>
          </cell>
          <cell r="C259" t="str">
            <v>周 萍</v>
          </cell>
          <cell r="D259" t="str">
            <v>Zhou Ping</v>
          </cell>
          <cell r="E259" t="str">
            <v>Direct Active</v>
          </cell>
          <cell r="F259" t="str">
            <v>OP</v>
          </cell>
          <cell r="G259" t="str">
            <v>FCLCh-PD</v>
          </cell>
          <cell r="H259" t="str">
            <v>FCLCh-VB3</v>
          </cell>
          <cell r="I259" t="str">
            <v>310911</v>
          </cell>
          <cell r="J259">
            <v>41690</v>
          </cell>
          <cell r="K259" t="str">
            <v>Worker</v>
          </cell>
          <cell r="L259" t="str">
            <v>Production Worker</v>
          </cell>
          <cell r="M259" t="str">
            <v>BAND A</v>
          </cell>
          <cell r="N259">
            <v>6</v>
          </cell>
          <cell r="O259" t="str">
            <v>NA</v>
          </cell>
          <cell r="P259">
            <v>4380</v>
          </cell>
          <cell r="Q259">
            <v>0.02</v>
          </cell>
          <cell r="R259">
            <v>88</v>
          </cell>
          <cell r="S259">
            <v>5.0000000000000001E-3</v>
          </cell>
          <cell r="T259">
            <v>22</v>
          </cell>
          <cell r="U259">
            <v>2.5114155251141551E-2</v>
          </cell>
          <cell r="V259">
            <v>110</v>
          </cell>
          <cell r="W259">
            <v>4490</v>
          </cell>
          <cell r="X259">
            <v>4489.5</v>
          </cell>
          <cell r="Y259">
            <v>109.5</v>
          </cell>
          <cell r="Z259">
            <v>2.5000000000000001E-2</v>
          </cell>
          <cell r="AA259" t="str">
            <v>0.00%-8.40%</v>
          </cell>
          <cell r="AF259">
            <v>0</v>
          </cell>
          <cell r="AG259">
            <v>4489.5</v>
          </cell>
          <cell r="AH259">
            <v>109.5</v>
          </cell>
          <cell r="AI259">
            <v>2.4999999999999911E-2</v>
          </cell>
          <cell r="AJ259">
            <v>13.6</v>
          </cell>
          <cell r="AK259">
            <v>450</v>
          </cell>
          <cell r="AM259">
            <v>688</v>
          </cell>
          <cell r="AN259">
            <v>67145.2</v>
          </cell>
          <cell r="AO259" t="str">
            <v>NA</v>
          </cell>
        </row>
        <row r="260">
          <cell r="B260">
            <v>1009891</v>
          </cell>
          <cell r="C260" t="str">
            <v>徐 素琴</v>
          </cell>
          <cell r="D260" t="str">
            <v>Xu Suqin</v>
          </cell>
          <cell r="E260" t="str">
            <v>Direct Active</v>
          </cell>
          <cell r="F260" t="str">
            <v>OP</v>
          </cell>
          <cell r="G260" t="str">
            <v>FCLCh-PD</v>
          </cell>
          <cell r="H260" t="str">
            <v>FCLCh-VB3</v>
          </cell>
          <cell r="I260" t="str">
            <v>310911</v>
          </cell>
          <cell r="J260">
            <v>41694</v>
          </cell>
          <cell r="K260" t="str">
            <v>Worker</v>
          </cell>
          <cell r="L260" t="str">
            <v>Heavy Load Worker</v>
          </cell>
          <cell r="M260" t="str">
            <v>BAND A</v>
          </cell>
          <cell r="N260">
            <v>6</v>
          </cell>
          <cell r="O260" t="str">
            <v>NA</v>
          </cell>
          <cell r="P260">
            <v>4666</v>
          </cell>
          <cell r="Q260">
            <v>0.02</v>
          </cell>
          <cell r="R260">
            <v>93</v>
          </cell>
          <cell r="S260">
            <v>5.0000000000000001E-3</v>
          </cell>
          <cell r="T260">
            <v>23</v>
          </cell>
          <cell r="U260">
            <v>2.4860694384912129E-2</v>
          </cell>
          <cell r="V260">
            <v>116</v>
          </cell>
          <cell r="W260">
            <v>4782</v>
          </cell>
          <cell r="X260">
            <v>4782.6499999999996</v>
          </cell>
          <cell r="Y260">
            <v>116.64999999999964</v>
          </cell>
          <cell r="Z260">
            <v>2.5000000000000001E-2</v>
          </cell>
          <cell r="AA260" t="str">
            <v>0.00%-8.40%</v>
          </cell>
          <cell r="AF260">
            <v>0</v>
          </cell>
          <cell r="AG260">
            <v>4782.6499999999996</v>
          </cell>
          <cell r="AH260">
            <v>116.64999999999964</v>
          </cell>
          <cell r="AI260">
            <v>2.4999999999999911E-2</v>
          </cell>
          <cell r="AJ260">
            <v>13.6</v>
          </cell>
          <cell r="AK260">
            <v>650</v>
          </cell>
          <cell r="AM260">
            <v>688</v>
          </cell>
          <cell r="AN260">
            <v>73532.039999999994</v>
          </cell>
          <cell r="AO260" t="str">
            <v>NA</v>
          </cell>
        </row>
        <row r="261">
          <cell r="B261">
            <v>1009921</v>
          </cell>
          <cell r="C261" t="str">
            <v>方 园</v>
          </cell>
          <cell r="D261" t="str">
            <v>Fang Yuan</v>
          </cell>
          <cell r="E261" t="str">
            <v>Direct Active</v>
          </cell>
          <cell r="F261" t="str">
            <v>OP</v>
          </cell>
          <cell r="G261" t="str">
            <v>FCLCh-PD</v>
          </cell>
          <cell r="H261" t="str">
            <v>FCLCh-VB3</v>
          </cell>
          <cell r="I261" t="str">
            <v>310911</v>
          </cell>
          <cell r="J261">
            <v>41694</v>
          </cell>
          <cell r="K261" t="str">
            <v>Worker</v>
          </cell>
          <cell r="L261" t="str">
            <v>Production Worker</v>
          </cell>
          <cell r="M261" t="str">
            <v>BAND A</v>
          </cell>
          <cell r="N261">
            <v>6</v>
          </cell>
          <cell r="O261" t="str">
            <v>NA</v>
          </cell>
          <cell r="P261">
            <v>4380</v>
          </cell>
          <cell r="Q261">
            <v>0.02</v>
          </cell>
          <cell r="R261">
            <v>88</v>
          </cell>
          <cell r="S261">
            <v>5.0000000000000001E-3</v>
          </cell>
          <cell r="T261">
            <v>22</v>
          </cell>
          <cell r="U261">
            <v>2.5114155251141551E-2</v>
          </cell>
          <cell r="V261">
            <v>110</v>
          </cell>
          <cell r="W261">
            <v>4490</v>
          </cell>
          <cell r="X261">
            <v>4489.5</v>
          </cell>
          <cell r="Y261">
            <v>109.5</v>
          </cell>
          <cell r="Z261">
            <v>2.5000000000000001E-2</v>
          </cell>
          <cell r="AA261" t="str">
            <v>0.00%-8.40%</v>
          </cell>
          <cell r="AF261">
            <v>0</v>
          </cell>
          <cell r="AG261">
            <v>4489.5</v>
          </cell>
          <cell r="AH261">
            <v>109.5</v>
          </cell>
          <cell r="AI261">
            <v>2.4999999999999911E-2</v>
          </cell>
          <cell r="AJ261">
            <v>13.6</v>
          </cell>
          <cell r="AK261">
            <v>450</v>
          </cell>
          <cell r="AM261">
            <v>688</v>
          </cell>
          <cell r="AN261">
            <v>67145.2</v>
          </cell>
          <cell r="AO261" t="str">
            <v>NA</v>
          </cell>
        </row>
        <row r="262">
          <cell r="B262">
            <v>1009974</v>
          </cell>
          <cell r="C262" t="str">
            <v>杨 宏伟</v>
          </cell>
          <cell r="D262" t="str">
            <v>Yang Hongwei</v>
          </cell>
          <cell r="E262" t="str">
            <v>Direct Active</v>
          </cell>
          <cell r="F262" t="str">
            <v>OP</v>
          </cell>
          <cell r="G262" t="str">
            <v>FCLCh-PD</v>
          </cell>
          <cell r="H262" t="str">
            <v>FCLCh-VB3</v>
          </cell>
          <cell r="I262" t="str">
            <v>310911</v>
          </cell>
          <cell r="J262">
            <v>41701</v>
          </cell>
          <cell r="K262" t="str">
            <v>Worker</v>
          </cell>
          <cell r="L262" t="str">
            <v>Middle Skilled Worker</v>
          </cell>
          <cell r="M262" t="str">
            <v>BAND A</v>
          </cell>
          <cell r="N262">
            <v>6</v>
          </cell>
          <cell r="O262" t="str">
            <v>NA</v>
          </cell>
          <cell r="P262">
            <v>4578</v>
          </cell>
          <cell r="Q262">
            <v>0.02</v>
          </cell>
          <cell r="R262">
            <v>92</v>
          </cell>
          <cell r="S262">
            <v>5.0000000000000001E-3</v>
          </cell>
          <cell r="T262">
            <v>23</v>
          </cell>
          <cell r="U262">
            <v>2.5120139799038883E-2</v>
          </cell>
          <cell r="V262">
            <v>115</v>
          </cell>
          <cell r="W262">
            <v>4693</v>
          </cell>
          <cell r="X262">
            <v>4738.2299999999996</v>
          </cell>
          <cell r="Y262">
            <v>160.22999999999956</v>
          </cell>
          <cell r="Z262">
            <v>3.5000000000000003E-2</v>
          </cell>
          <cell r="AA262" t="str">
            <v>0.00%-8.40%</v>
          </cell>
          <cell r="AF262">
            <v>0</v>
          </cell>
          <cell r="AG262">
            <v>4738.2299999999996</v>
          </cell>
          <cell r="AH262">
            <v>160.22999999999956</v>
          </cell>
          <cell r="AI262">
            <v>3.499999999999992E-2</v>
          </cell>
          <cell r="AJ262">
            <v>13.6</v>
          </cell>
          <cell r="AK262">
            <v>650</v>
          </cell>
          <cell r="AM262">
            <v>688</v>
          </cell>
          <cell r="AN262">
            <v>72927.927999999985</v>
          </cell>
          <cell r="AO262" t="str">
            <v>NA</v>
          </cell>
        </row>
        <row r="263">
          <cell r="B263">
            <v>1010024</v>
          </cell>
          <cell r="C263" t="str">
            <v>沈 忠林</v>
          </cell>
          <cell r="D263" t="str">
            <v>Shen Zhonglin</v>
          </cell>
          <cell r="E263" t="str">
            <v>Direct Active</v>
          </cell>
          <cell r="F263" t="str">
            <v>OP</v>
          </cell>
          <cell r="G263" t="str">
            <v>FCLCh-PD</v>
          </cell>
          <cell r="H263" t="str">
            <v>FCLCh-VB3</v>
          </cell>
          <cell r="I263" t="str">
            <v>310911</v>
          </cell>
          <cell r="J263">
            <v>41704</v>
          </cell>
          <cell r="K263" t="str">
            <v>Worker</v>
          </cell>
          <cell r="L263" t="str">
            <v>Production Worker</v>
          </cell>
          <cell r="M263" t="str">
            <v>BAND A</v>
          </cell>
          <cell r="N263">
            <v>6</v>
          </cell>
          <cell r="O263" t="str">
            <v>NA</v>
          </cell>
          <cell r="P263">
            <v>4419</v>
          </cell>
          <cell r="Q263">
            <v>0.02</v>
          </cell>
          <cell r="R263">
            <v>88</v>
          </cell>
          <cell r="S263">
            <v>5.0000000000000001E-3</v>
          </cell>
          <cell r="T263">
            <v>22</v>
          </cell>
          <cell r="U263">
            <v>2.4892509617560534E-2</v>
          </cell>
          <cell r="V263">
            <v>110</v>
          </cell>
          <cell r="W263">
            <v>4529</v>
          </cell>
          <cell r="X263">
            <v>4529.4749999999995</v>
          </cell>
          <cell r="Y263">
            <v>110.47499999999945</v>
          </cell>
          <cell r="Z263">
            <v>2.5000000000000001E-2</v>
          </cell>
          <cell r="AA263" t="str">
            <v>0.00%-8.40%</v>
          </cell>
          <cell r="AF263">
            <v>0</v>
          </cell>
          <cell r="AG263">
            <v>4529.4749999999995</v>
          </cell>
          <cell r="AH263">
            <v>110.47499999999945</v>
          </cell>
          <cell r="AI263">
            <v>2.4999999999999911E-2</v>
          </cell>
          <cell r="AJ263">
            <v>13.6</v>
          </cell>
          <cell r="AK263">
            <v>450</v>
          </cell>
          <cell r="AM263">
            <v>688</v>
          </cell>
          <cell r="AN263">
            <v>67688.859999999986</v>
          </cell>
          <cell r="AO263" t="str">
            <v>NA</v>
          </cell>
        </row>
        <row r="264">
          <cell r="B264">
            <v>1010109</v>
          </cell>
          <cell r="C264" t="str">
            <v>徐 玉艳</v>
          </cell>
          <cell r="D264" t="str">
            <v>Xu Yuyan</v>
          </cell>
          <cell r="E264" t="str">
            <v>Direct Active</v>
          </cell>
          <cell r="F264" t="str">
            <v>OP</v>
          </cell>
          <cell r="G264" t="str">
            <v>FCLCh-PD</v>
          </cell>
          <cell r="H264" t="str">
            <v>FCLCh-VB3</v>
          </cell>
          <cell r="I264" t="str">
            <v>310911</v>
          </cell>
          <cell r="J264">
            <v>41709</v>
          </cell>
          <cell r="K264" t="str">
            <v>Worker</v>
          </cell>
          <cell r="L264" t="str">
            <v>High Skilled Worker</v>
          </cell>
          <cell r="M264" t="str">
            <v>BAND A</v>
          </cell>
          <cell r="N264">
            <v>6</v>
          </cell>
          <cell r="O264" t="str">
            <v>NA</v>
          </cell>
          <cell r="P264">
            <v>4621</v>
          </cell>
          <cell r="Q264">
            <v>0.02</v>
          </cell>
          <cell r="R264">
            <v>92</v>
          </cell>
          <cell r="S264">
            <v>5.0000000000000001E-3</v>
          </cell>
          <cell r="T264">
            <v>23</v>
          </cell>
          <cell r="U264">
            <v>2.4886388227656351E-2</v>
          </cell>
          <cell r="V264">
            <v>115</v>
          </cell>
          <cell r="W264">
            <v>4736</v>
          </cell>
          <cell r="X264">
            <v>4736.5249999999996</v>
          </cell>
          <cell r="Y264">
            <v>115.52499999999964</v>
          </cell>
          <cell r="Z264">
            <v>2.5000000000000001E-2</v>
          </cell>
          <cell r="AA264" t="str">
            <v>0.00%-8.40%</v>
          </cell>
          <cell r="AF264">
            <v>0</v>
          </cell>
          <cell r="AG264">
            <v>4736.5249999999996</v>
          </cell>
          <cell r="AH264">
            <v>115.52499999999964</v>
          </cell>
          <cell r="AI264">
            <v>2.4999999999999911E-2</v>
          </cell>
          <cell r="AJ264">
            <v>13.6</v>
          </cell>
          <cell r="AK264">
            <v>750</v>
          </cell>
          <cell r="AM264">
            <v>688</v>
          </cell>
          <cell r="AN264">
            <v>74104.739999999991</v>
          </cell>
          <cell r="AO264" t="str">
            <v>NA</v>
          </cell>
        </row>
        <row r="265">
          <cell r="B265">
            <v>1010174</v>
          </cell>
          <cell r="C265" t="str">
            <v>林 文远</v>
          </cell>
          <cell r="D265" t="str">
            <v>Lin Wenyuan</v>
          </cell>
          <cell r="E265" t="str">
            <v>Direct Active</v>
          </cell>
          <cell r="F265" t="str">
            <v>OP</v>
          </cell>
          <cell r="G265" t="str">
            <v>FCLCh-PD</v>
          </cell>
          <cell r="H265" t="str">
            <v>FCLCh-VB3</v>
          </cell>
          <cell r="I265" t="str">
            <v>310911</v>
          </cell>
          <cell r="J265">
            <v>41712</v>
          </cell>
          <cell r="K265" t="str">
            <v>Worker</v>
          </cell>
          <cell r="L265" t="str">
            <v>Production Worker</v>
          </cell>
          <cell r="M265" t="str">
            <v>BAND A</v>
          </cell>
          <cell r="N265">
            <v>6</v>
          </cell>
          <cell r="O265" t="str">
            <v>NA</v>
          </cell>
          <cell r="P265">
            <v>4434</v>
          </cell>
          <cell r="Q265">
            <v>0.02</v>
          </cell>
          <cell r="R265">
            <v>89</v>
          </cell>
          <cell r="S265">
            <v>5.0000000000000001E-3</v>
          </cell>
          <cell r="T265">
            <v>22</v>
          </cell>
          <cell r="U265">
            <v>2.503382949932341E-2</v>
          </cell>
          <cell r="V265">
            <v>111</v>
          </cell>
          <cell r="W265">
            <v>4545</v>
          </cell>
          <cell r="X265">
            <v>4544.8499999999995</v>
          </cell>
          <cell r="Y265">
            <v>110.84999999999945</v>
          </cell>
          <cell r="Z265">
            <v>2.5000000000000001E-2</v>
          </cell>
          <cell r="AA265" t="str">
            <v>0.00%-8.40%</v>
          </cell>
          <cell r="AF265">
            <v>0</v>
          </cell>
          <cell r="AG265">
            <v>4544.8499999999995</v>
          </cell>
          <cell r="AH265">
            <v>110.84999999999945</v>
          </cell>
          <cell r="AI265">
            <v>2.4999999999999911E-2</v>
          </cell>
          <cell r="AJ265">
            <v>13.6</v>
          </cell>
          <cell r="AK265">
            <v>450</v>
          </cell>
          <cell r="AM265">
            <v>688</v>
          </cell>
          <cell r="AN265">
            <v>67897.959999999992</v>
          </cell>
          <cell r="AO265" t="str">
            <v>NA</v>
          </cell>
        </row>
        <row r="266">
          <cell r="B266">
            <v>1010225</v>
          </cell>
          <cell r="C266" t="str">
            <v>张 秀兵</v>
          </cell>
          <cell r="D266" t="str">
            <v>Zhang Xiubing</v>
          </cell>
          <cell r="E266" t="str">
            <v>Direct Active</v>
          </cell>
          <cell r="F266" t="str">
            <v>OP</v>
          </cell>
          <cell r="G266" t="str">
            <v>FCLCh-PD</v>
          </cell>
          <cell r="H266" t="str">
            <v>FCLCh-VB3</v>
          </cell>
          <cell r="I266" t="str">
            <v>310911</v>
          </cell>
          <cell r="J266">
            <v>41715</v>
          </cell>
          <cell r="K266" t="str">
            <v>Worker</v>
          </cell>
          <cell r="L266" t="str">
            <v>Production Worker</v>
          </cell>
          <cell r="M266" t="str">
            <v>BAND A</v>
          </cell>
          <cell r="N266">
            <v>6</v>
          </cell>
          <cell r="O266" t="str">
            <v>NA</v>
          </cell>
          <cell r="P266">
            <v>4700</v>
          </cell>
          <cell r="Q266">
            <v>0.02</v>
          </cell>
          <cell r="R266">
            <v>94</v>
          </cell>
          <cell r="S266">
            <v>5.0000000000000001E-3</v>
          </cell>
          <cell r="T266">
            <v>24</v>
          </cell>
          <cell r="U266">
            <v>2.5106382978723404E-2</v>
          </cell>
          <cell r="V266">
            <v>118</v>
          </cell>
          <cell r="W266">
            <v>4818</v>
          </cell>
          <cell r="X266">
            <v>4841</v>
          </cell>
          <cell r="Y266">
            <v>141</v>
          </cell>
          <cell r="Z266">
            <v>0.03</v>
          </cell>
          <cell r="AA266" t="str">
            <v>0.00%-8.40%</v>
          </cell>
          <cell r="AF266">
            <v>0</v>
          </cell>
          <cell r="AG266">
            <v>4841</v>
          </cell>
          <cell r="AH266">
            <v>141</v>
          </cell>
          <cell r="AI266">
            <v>3.0000000000000027E-2</v>
          </cell>
          <cell r="AJ266">
            <v>13.6</v>
          </cell>
          <cell r="AK266">
            <v>450</v>
          </cell>
          <cell r="AM266">
            <v>688</v>
          </cell>
          <cell r="AN266">
            <v>71925.599999999991</v>
          </cell>
          <cell r="AO266" t="str">
            <v>NA</v>
          </cell>
        </row>
        <row r="267">
          <cell r="B267">
            <v>1010227</v>
          </cell>
          <cell r="C267" t="str">
            <v>王 平锋</v>
          </cell>
          <cell r="D267" t="str">
            <v>Wang Pingfeng</v>
          </cell>
          <cell r="E267" t="str">
            <v>Direct Active</v>
          </cell>
          <cell r="F267" t="str">
            <v>OP</v>
          </cell>
          <cell r="G267" t="str">
            <v>FCLCh-PD</v>
          </cell>
          <cell r="H267" t="str">
            <v>FCLCh-VB3</v>
          </cell>
          <cell r="I267" t="str">
            <v>310911</v>
          </cell>
          <cell r="J267">
            <v>41715</v>
          </cell>
          <cell r="K267" t="str">
            <v>Worker</v>
          </cell>
          <cell r="L267" t="str">
            <v>High Skilled Worker</v>
          </cell>
          <cell r="M267" t="str">
            <v>BAND A</v>
          </cell>
          <cell r="N267">
            <v>6</v>
          </cell>
          <cell r="O267" t="str">
            <v>NA</v>
          </cell>
          <cell r="P267">
            <v>4579</v>
          </cell>
          <cell r="Q267">
            <v>0.02</v>
          </cell>
          <cell r="R267">
            <v>92</v>
          </cell>
          <cell r="S267">
            <v>5.0000000000000001E-3</v>
          </cell>
          <cell r="T267">
            <v>23</v>
          </cell>
          <cell r="U267">
            <v>2.5114653854553397E-2</v>
          </cell>
          <cell r="V267">
            <v>115</v>
          </cell>
          <cell r="W267">
            <v>4694</v>
          </cell>
          <cell r="X267">
            <v>4693.4749999999995</v>
          </cell>
          <cell r="Y267">
            <v>114.47499999999945</v>
          </cell>
          <cell r="Z267">
            <v>2.5000000000000001E-2</v>
          </cell>
          <cell r="AA267" t="str">
            <v>0.00%-8.40%</v>
          </cell>
          <cell r="AF267">
            <v>0</v>
          </cell>
          <cell r="AG267">
            <v>4693.4749999999995</v>
          </cell>
          <cell r="AH267">
            <v>114.47499999999945</v>
          </cell>
          <cell r="AI267">
            <v>2.4999999999999911E-2</v>
          </cell>
          <cell r="AJ267">
            <v>13.6</v>
          </cell>
          <cell r="AK267">
            <v>750</v>
          </cell>
          <cell r="AM267">
            <v>688</v>
          </cell>
          <cell r="AN267">
            <v>73519.25999999998</v>
          </cell>
          <cell r="AO267" t="str">
            <v>NA</v>
          </cell>
        </row>
        <row r="268">
          <cell r="B268">
            <v>1010443</v>
          </cell>
          <cell r="C268" t="str">
            <v>王 传红</v>
          </cell>
          <cell r="D268" t="str">
            <v>Wang Chuanhong</v>
          </cell>
          <cell r="E268" t="str">
            <v>Direct Active</v>
          </cell>
          <cell r="F268" t="str">
            <v>OP</v>
          </cell>
          <cell r="G268" t="str">
            <v>FCLCh-PD</v>
          </cell>
          <cell r="H268" t="str">
            <v>FCLCh-VB3</v>
          </cell>
          <cell r="I268" t="str">
            <v>310911</v>
          </cell>
          <cell r="J268">
            <v>41738</v>
          </cell>
          <cell r="K268" t="str">
            <v>Worker</v>
          </cell>
          <cell r="L268" t="str">
            <v>High Skilled Worker</v>
          </cell>
          <cell r="M268" t="str">
            <v>BAND A</v>
          </cell>
          <cell r="N268">
            <v>6</v>
          </cell>
          <cell r="O268" t="str">
            <v>NA</v>
          </cell>
          <cell r="P268">
            <v>4552</v>
          </cell>
          <cell r="Q268">
            <v>0.02</v>
          </cell>
          <cell r="R268">
            <v>91</v>
          </cell>
          <cell r="S268">
            <v>5.0000000000000001E-3</v>
          </cell>
          <cell r="T268">
            <v>23</v>
          </cell>
          <cell r="U268">
            <v>2.5043936731107205E-2</v>
          </cell>
          <cell r="V268">
            <v>114</v>
          </cell>
          <cell r="W268">
            <v>4666</v>
          </cell>
          <cell r="X268">
            <v>4688.5600000000004</v>
          </cell>
          <cell r="Y268">
            <v>136.5600000000004</v>
          </cell>
          <cell r="Z268">
            <v>0.03</v>
          </cell>
          <cell r="AA268" t="str">
            <v>0.00%-8.40%</v>
          </cell>
          <cell r="AF268">
            <v>0</v>
          </cell>
          <cell r="AG268">
            <v>4688.5600000000004</v>
          </cell>
          <cell r="AH268">
            <v>136.5600000000004</v>
          </cell>
          <cell r="AI268">
            <v>3.0000000000000027E-2</v>
          </cell>
          <cell r="AJ268">
            <v>13.6</v>
          </cell>
          <cell r="AK268">
            <v>750</v>
          </cell>
          <cell r="AM268">
            <v>688</v>
          </cell>
          <cell r="AN268">
            <v>73452.415999999997</v>
          </cell>
          <cell r="AO268" t="str">
            <v>NA</v>
          </cell>
        </row>
        <row r="269">
          <cell r="B269">
            <v>1010453</v>
          </cell>
          <cell r="C269" t="str">
            <v>刘 成珍</v>
          </cell>
          <cell r="D269" t="str">
            <v>Liu Chengzhen</v>
          </cell>
          <cell r="E269" t="str">
            <v>Direct Active</v>
          </cell>
          <cell r="F269" t="str">
            <v>OP</v>
          </cell>
          <cell r="G269" t="str">
            <v>FCLCh-PD</v>
          </cell>
          <cell r="H269" t="str">
            <v>FCLCh-VB3</v>
          </cell>
          <cell r="I269" t="str">
            <v>310911</v>
          </cell>
          <cell r="J269">
            <v>41744</v>
          </cell>
          <cell r="K269" t="str">
            <v>Worker</v>
          </cell>
          <cell r="L269" t="str">
            <v>Heavy Load Worker</v>
          </cell>
          <cell r="M269" t="str">
            <v>BAND A</v>
          </cell>
          <cell r="N269">
            <v>6</v>
          </cell>
          <cell r="O269" t="str">
            <v>NA</v>
          </cell>
          <cell r="P269">
            <v>4497</v>
          </cell>
          <cell r="Q269">
            <v>0.02</v>
          </cell>
          <cell r="R269">
            <v>90</v>
          </cell>
          <cell r="S269">
            <v>5.0000000000000001E-3</v>
          </cell>
          <cell r="T269">
            <v>22</v>
          </cell>
          <cell r="U269">
            <v>2.490549255058928E-2</v>
          </cell>
          <cell r="V269">
            <v>112</v>
          </cell>
          <cell r="W269">
            <v>4609</v>
          </cell>
          <cell r="X269">
            <v>4609.4249999999993</v>
          </cell>
          <cell r="Y269">
            <v>112.42499999999927</v>
          </cell>
          <cell r="Z269">
            <v>2.5000000000000001E-2</v>
          </cell>
          <cell r="AA269" t="str">
            <v>0.00%-8.40%</v>
          </cell>
          <cell r="AF269">
            <v>0</v>
          </cell>
          <cell r="AG269">
            <v>4609.4249999999993</v>
          </cell>
          <cell r="AH269">
            <v>112.42499999999927</v>
          </cell>
          <cell r="AI269">
            <v>2.4999999999999911E-2</v>
          </cell>
          <cell r="AJ269">
            <v>13.6</v>
          </cell>
          <cell r="AK269">
            <v>650</v>
          </cell>
          <cell r="AM269">
            <v>688</v>
          </cell>
          <cell r="AN269">
            <v>71176.179999999993</v>
          </cell>
          <cell r="AO269" t="str">
            <v>NA</v>
          </cell>
        </row>
        <row r="270">
          <cell r="B270">
            <v>1010477</v>
          </cell>
          <cell r="C270" t="str">
            <v>方 群</v>
          </cell>
          <cell r="D270" t="str">
            <v>Fang Qun</v>
          </cell>
          <cell r="E270" t="str">
            <v>Direct Active</v>
          </cell>
          <cell r="F270" t="str">
            <v>OP</v>
          </cell>
          <cell r="G270" t="str">
            <v>FCLCh-PD</v>
          </cell>
          <cell r="H270" t="str">
            <v>FCLCh-VB3</v>
          </cell>
          <cell r="I270" t="str">
            <v>310911</v>
          </cell>
          <cell r="J270">
            <v>41744</v>
          </cell>
          <cell r="K270" t="str">
            <v>Worker</v>
          </cell>
          <cell r="L270" t="str">
            <v>Production Worker</v>
          </cell>
          <cell r="M270" t="str">
            <v>BAND A</v>
          </cell>
          <cell r="N270">
            <v>6</v>
          </cell>
          <cell r="O270" t="str">
            <v>NA</v>
          </cell>
          <cell r="P270">
            <v>4380</v>
          </cell>
          <cell r="Q270">
            <v>0.02</v>
          </cell>
          <cell r="R270">
            <v>88</v>
          </cell>
          <cell r="S270">
            <v>5.0000000000000001E-3</v>
          </cell>
          <cell r="T270">
            <v>22</v>
          </cell>
          <cell r="U270">
            <v>2.5114155251141551E-2</v>
          </cell>
          <cell r="V270">
            <v>110</v>
          </cell>
          <cell r="W270">
            <v>4490</v>
          </cell>
          <cell r="X270">
            <v>4489.5</v>
          </cell>
          <cell r="Y270">
            <v>109.5</v>
          </cell>
          <cell r="Z270">
            <v>2.5000000000000001E-2</v>
          </cell>
          <cell r="AA270" t="str">
            <v>0.00%-8.40%</v>
          </cell>
          <cell r="AF270">
            <v>0</v>
          </cell>
          <cell r="AG270">
            <v>4489.5</v>
          </cell>
          <cell r="AH270">
            <v>109.5</v>
          </cell>
          <cell r="AI270">
            <v>2.4999999999999911E-2</v>
          </cell>
          <cell r="AJ270">
            <v>13.6</v>
          </cell>
          <cell r="AK270">
            <v>450</v>
          </cell>
          <cell r="AM270">
            <v>688</v>
          </cell>
          <cell r="AN270">
            <v>67145.2</v>
          </cell>
          <cell r="AO270" t="str">
            <v>NA</v>
          </cell>
        </row>
        <row r="271">
          <cell r="B271">
            <v>1010576</v>
          </cell>
          <cell r="C271" t="str">
            <v>黄 学梅</v>
          </cell>
          <cell r="D271" t="str">
            <v>Huang Xuemei</v>
          </cell>
          <cell r="E271" t="str">
            <v>Direct Active</v>
          </cell>
          <cell r="F271" t="str">
            <v>OP</v>
          </cell>
          <cell r="G271" t="str">
            <v>FCLCh-PD</v>
          </cell>
          <cell r="H271" t="str">
            <v>FCLCh-VB3</v>
          </cell>
          <cell r="I271" t="str">
            <v>310911</v>
          </cell>
          <cell r="J271">
            <v>41758</v>
          </cell>
          <cell r="K271" t="str">
            <v>Worker</v>
          </cell>
          <cell r="L271" t="str">
            <v>High Skilled Worker</v>
          </cell>
          <cell r="M271" t="str">
            <v>BAND A</v>
          </cell>
          <cell r="N271">
            <v>6</v>
          </cell>
          <cell r="O271" t="str">
            <v>NA</v>
          </cell>
          <cell r="P271">
            <v>4540</v>
          </cell>
          <cell r="Q271">
            <v>0.02</v>
          </cell>
          <cell r="R271">
            <v>91</v>
          </cell>
          <cell r="S271">
            <v>5.0000000000000001E-3</v>
          </cell>
          <cell r="T271">
            <v>23</v>
          </cell>
          <cell r="U271">
            <v>2.5110132158590308E-2</v>
          </cell>
          <cell r="V271">
            <v>114</v>
          </cell>
          <cell r="W271">
            <v>4654</v>
          </cell>
          <cell r="X271">
            <v>4653.5</v>
          </cell>
          <cell r="Y271">
            <v>113.5</v>
          </cell>
          <cell r="Z271">
            <v>2.5000000000000001E-2</v>
          </cell>
          <cell r="AA271" t="str">
            <v>0.00%-8.40%</v>
          </cell>
          <cell r="AF271">
            <v>0</v>
          </cell>
          <cell r="AG271">
            <v>4653.5</v>
          </cell>
          <cell r="AH271">
            <v>113.5</v>
          </cell>
          <cell r="AI271">
            <v>2.4999999999999911E-2</v>
          </cell>
          <cell r="AJ271">
            <v>13.6</v>
          </cell>
          <cell r="AK271">
            <v>750</v>
          </cell>
          <cell r="AM271">
            <v>688</v>
          </cell>
          <cell r="AN271">
            <v>72975.600000000006</v>
          </cell>
          <cell r="AO271" t="str">
            <v>NA</v>
          </cell>
        </row>
        <row r="272">
          <cell r="B272">
            <v>1010614</v>
          </cell>
          <cell r="C272" t="str">
            <v>郑 明星</v>
          </cell>
          <cell r="D272" t="str">
            <v>Zheng Mingxing</v>
          </cell>
          <cell r="E272" t="str">
            <v>Direct Active</v>
          </cell>
          <cell r="F272" t="str">
            <v>OP</v>
          </cell>
          <cell r="G272" t="str">
            <v>FCLCh-PD</v>
          </cell>
          <cell r="H272" t="str">
            <v>FCLCh-VB3</v>
          </cell>
          <cell r="I272" t="str">
            <v>310911</v>
          </cell>
          <cell r="J272">
            <v>41760</v>
          </cell>
          <cell r="K272" t="str">
            <v>Worker</v>
          </cell>
          <cell r="L272" t="str">
            <v>High Skilled Worker</v>
          </cell>
          <cell r="M272" t="str">
            <v>BAND A</v>
          </cell>
          <cell r="N272">
            <v>6</v>
          </cell>
          <cell r="O272" t="str">
            <v>NA</v>
          </cell>
          <cell r="P272">
            <v>4870</v>
          </cell>
          <cell r="Q272">
            <v>0.02</v>
          </cell>
          <cell r="R272">
            <v>97</v>
          </cell>
          <cell r="S272">
            <v>5.0000000000000001E-3</v>
          </cell>
          <cell r="T272">
            <v>24</v>
          </cell>
          <cell r="U272">
            <v>2.484599589322382E-2</v>
          </cell>
          <cell r="V272">
            <v>121</v>
          </cell>
          <cell r="W272">
            <v>4991</v>
          </cell>
          <cell r="X272">
            <v>4991.75</v>
          </cell>
          <cell r="Y272">
            <v>121.75</v>
          </cell>
          <cell r="Z272">
            <v>2.5000000000000001E-2</v>
          </cell>
          <cell r="AA272" t="str">
            <v>0.00%-8.40%</v>
          </cell>
          <cell r="AF272">
            <v>0</v>
          </cell>
          <cell r="AG272">
            <v>4991.75</v>
          </cell>
          <cell r="AH272">
            <v>121.75</v>
          </cell>
          <cell r="AI272">
            <v>2.4999999999999911E-2</v>
          </cell>
          <cell r="AJ272">
            <v>13.6</v>
          </cell>
          <cell r="AK272">
            <v>750</v>
          </cell>
          <cell r="AM272">
            <v>688</v>
          </cell>
          <cell r="AN272">
            <v>77575.8</v>
          </cell>
          <cell r="AO272" t="str">
            <v>NA</v>
          </cell>
        </row>
        <row r="273">
          <cell r="B273">
            <v>1011248</v>
          </cell>
          <cell r="C273" t="str">
            <v>孙 虎</v>
          </cell>
          <cell r="D273" t="str">
            <v>Sun Hu</v>
          </cell>
          <cell r="E273" t="str">
            <v>Direct Active</v>
          </cell>
          <cell r="F273" t="str">
            <v>OP</v>
          </cell>
          <cell r="G273" t="str">
            <v>FCLCh-PD</v>
          </cell>
          <cell r="H273" t="str">
            <v>FCLCh-VB3</v>
          </cell>
          <cell r="I273" t="str">
            <v>310911</v>
          </cell>
          <cell r="J273">
            <v>42021</v>
          </cell>
          <cell r="K273" t="str">
            <v>Worker</v>
          </cell>
          <cell r="L273" t="str">
            <v>High Skilled Worker</v>
          </cell>
          <cell r="M273" t="str">
            <v>BAND A</v>
          </cell>
          <cell r="N273">
            <v>6</v>
          </cell>
          <cell r="O273" t="str">
            <v>NA</v>
          </cell>
          <cell r="P273">
            <v>4543</v>
          </cell>
          <cell r="Q273">
            <v>0.02</v>
          </cell>
          <cell r="R273">
            <v>91</v>
          </cell>
          <cell r="S273">
            <v>5.0000000000000001E-3</v>
          </cell>
          <cell r="T273">
            <v>23</v>
          </cell>
          <cell r="U273">
            <v>2.509355051727933E-2</v>
          </cell>
          <cell r="V273">
            <v>114</v>
          </cell>
          <cell r="W273">
            <v>4657</v>
          </cell>
          <cell r="X273">
            <v>4656.5749999999998</v>
          </cell>
          <cell r="Y273">
            <v>113.57499999999982</v>
          </cell>
          <cell r="Z273">
            <v>2.5000000000000001E-2</v>
          </cell>
          <cell r="AA273" t="str">
            <v>0.00%-8.40%</v>
          </cell>
          <cell r="AF273">
            <v>0</v>
          </cell>
          <cell r="AG273">
            <v>4656.5749999999998</v>
          </cell>
          <cell r="AH273">
            <v>113.57499999999982</v>
          </cell>
          <cell r="AI273">
            <v>2.4999999999999911E-2</v>
          </cell>
          <cell r="AJ273">
            <v>13.6</v>
          </cell>
          <cell r="AK273">
            <v>750</v>
          </cell>
          <cell r="AM273">
            <v>688</v>
          </cell>
          <cell r="AN273">
            <v>73017.42</v>
          </cell>
          <cell r="AO273" t="str">
            <v>NA</v>
          </cell>
        </row>
        <row r="274">
          <cell r="B274">
            <v>1011250</v>
          </cell>
          <cell r="C274" t="str">
            <v>潘 万军</v>
          </cell>
          <cell r="D274" t="str">
            <v>Pan Wanjun</v>
          </cell>
          <cell r="E274" t="str">
            <v>Direct Active</v>
          </cell>
          <cell r="F274" t="str">
            <v>OP</v>
          </cell>
          <cell r="G274" t="str">
            <v>FCLCh-PD</v>
          </cell>
          <cell r="H274" t="str">
            <v>FCLCh-VB3</v>
          </cell>
          <cell r="I274" t="str">
            <v>310911</v>
          </cell>
          <cell r="J274">
            <v>42021</v>
          </cell>
          <cell r="K274" t="str">
            <v>Worker</v>
          </cell>
          <cell r="L274" t="str">
            <v>Heavy Load Worker</v>
          </cell>
          <cell r="M274" t="str">
            <v>BAND A</v>
          </cell>
          <cell r="N274">
            <v>6</v>
          </cell>
          <cell r="O274" t="str">
            <v>NA</v>
          </cell>
          <cell r="P274">
            <v>4269</v>
          </cell>
          <cell r="Q274">
            <v>0.02</v>
          </cell>
          <cell r="R274">
            <v>85</v>
          </cell>
          <cell r="S274">
            <v>5.0000000000000001E-3</v>
          </cell>
          <cell r="T274">
            <v>21</v>
          </cell>
          <cell r="U274">
            <v>2.4830171000234248E-2</v>
          </cell>
          <cell r="V274">
            <v>106</v>
          </cell>
          <cell r="W274">
            <v>4375</v>
          </cell>
          <cell r="X274">
            <v>4269</v>
          </cell>
          <cell r="Y274">
            <v>0</v>
          </cell>
          <cell r="Z274">
            <v>0</v>
          </cell>
          <cell r="AA274" t="str">
            <v>0.00%-8.40%</v>
          </cell>
          <cell r="AF274">
            <v>0</v>
          </cell>
          <cell r="AG274">
            <v>4269</v>
          </cell>
          <cell r="AH274">
            <v>0</v>
          </cell>
          <cell r="AI274">
            <v>0</v>
          </cell>
          <cell r="AJ274">
            <v>13.6</v>
          </cell>
          <cell r="AK274">
            <v>650</v>
          </cell>
          <cell r="AM274">
            <v>688</v>
          </cell>
          <cell r="AN274">
            <v>66546.399999999994</v>
          </cell>
          <cell r="AO274" t="str">
            <v>NA</v>
          </cell>
          <cell r="AQ274" t="str">
            <v>内部警告信，多次过程问题给产品质量带来巨大风险</v>
          </cell>
        </row>
        <row r="275">
          <cell r="B275">
            <v>1011265</v>
          </cell>
          <cell r="C275" t="str">
            <v>薛 永权</v>
          </cell>
          <cell r="D275" t="str">
            <v>Xue Yongquan</v>
          </cell>
          <cell r="E275" t="str">
            <v>Direct Active</v>
          </cell>
          <cell r="F275" t="str">
            <v>OP</v>
          </cell>
          <cell r="G275" t="str">
            <v>FCLCh-PD</v>
          </cell>
          <cell r="H275" t="str">
            <v>FCLCh-VB3</v>
          </cell>
          <cell r="I275" t="str">
            <v>310911</v>
          </cell>
          <cell r="J275">
            <v>42021</v>
          </cell>
          <cell r="K275" t="str">
            <v>Worker</v>
          </cell>
          <cell r="L275" t="str">
            <v>Heavy Load Worker</v>
          </cell>
          <cell r="M275" t="str">
            <v>BAND A</v>
          </cell>
          <cell r="N275">
            <v>6</v>
          </cell>
          <cell r="O275" t="str">
            <v>NA</v>
          </cell>
          <cell r="P275">
            <v>4419</v>
          </cell>
          <cell r="Q275">
            <v>0.02</v>
          </cell>
          <cell r="R275">
            <v>88</v>
          </cell>
          <cell r="S275">
            <v>5.0000000000000001E-3</v>
          </cell>
          <cell r="T275">
            <v>22</v>
          </cell>
          <cell r="U275">
            <v>2.4892509617560534E-2</v>
          </cell>
          <cell r="V275">
            <v>110</v>
          </cell>
          <cell r="W275">
            <v>4529</v>
          </cell>
          <cell r="X275">
            <v>4529.4749999999995</v>
          </cell>
          <cell r="Y275">
            <v>110.47499999999945</v>
          </cell>
          <cell r="Z275">
            <v>2.5000000000000001E-2</v>
          </cell>
          <cell r="AA275" t="str">
            <v>0.00%-8.40%</v>
          </cell>
          <cell r="AF275">
            <v>0</v>
          </cell>
          <cell r="AG275">
            <v>4529.4749999999995</v>
          </cell>
          <cell r="AH275">
            <v>110.47499999999945</v>
          </cell>
          <cell r="AI275">
            <v>2.4999999999999911E-2</v>
          </cell>
          <cell r="AJ275">
            <v>13.6</v>
          </cell>
          <cell r="AK275">
            <v>650</v>
          </cell>
          <cell r="AM275">
            <v>688</v>
          </cell>
          <cell r="AN275">
            <v>70088.859999999986</v>
          </cell>
          <cell r="AO275" t="str">
            <v>NA</v>
          </cell>
        </row>
        <row r="276">
          <cell r="B276">
            <v>1011312</v>
          </cell>
          <cell r="C276" t="str">
            <v>吴 宝红</v>
          </cell>
          <cell r="D276" t="str">
            <v>Wu Baohong</v>
          </cell>
          <cell r="E276" t="str">
            <v>Direct Active</v>
          </cell>
          <cell r="F276" t="str">
            <v>OP</v>
          </cell>
          <cell r="G276" t="str">
            <v>FCLCh-PD</v>
          </cell>
          <cell r="H276" t="str">
            <v>FCLCh-VB3</v>
          </cell>
          <cell r="I276" t="str">
            <v>310911</v>
          </cell>
          <cell r="J276">
            <v>42030</v>
          </cell>
          <cell r="K276" t="str">
            <v>Worker</v>
          </cell>
          <cell r="L276" t="str">
            <v>Primary Skilled Worker</v>
          </cell>
          <cell r="M276" t="str">
            <v>BAND A</v>
          </cell>
          <cell r="N276">
            <v>6</v>
          </cell>
          <cell r="O276" t="str">
            <v>NA</v>
          </cell>
          <cell r="P276">
            <v>4462</v>
          </cell>
          <cell r="Q276">
            <v>0.02</v>
          </cell>
          <cell r="R276">
            <v>89</v>
          </cell>
          <cell r="S276">
            <v>5.0000000000000001E-3</v>
          </cell>
          <cell r="T276">
            <v>22</v>
          </cell>
          <cell r="U276">
            <v>2.4876736889287314E-2</v>
          </cell>
          <cell r="V276">
            <v>111</v>
          </cell>
          <cell r="W276">
            <v>4573</v>
          </cell>
          <cell r="X276">
            <v>4573.5499999999993</v>
          </cell>
          <cell r="Y276">
            <v>111.54999999999927</v>
          </cell>
          <cell r="Z276">
            <v>2.5000000000000001E-2</v>
          </cell>
          <cell r="AA276" t="str">
            <v>0.00%-8.40%</v>
          </cell>
          <cell r="AF276">
            <v>0</v>
          </cell>
          <cell r="AG276">
            <v>4573.5499999999993</v>
          </cell>
          <cell r="AH276">
            <v>111.54999999999927</v>
          </cell>
          <cell r="AI276">
            <v>2.4999999999999911E-2</v>
          </cell>
          <cell r="AJ276">
            <v>13.6</v>
          </cell>
          <cell r="AK276">
            <v>450</v>
          </cell>
          <cell r="AM276">
            <v>688</v>
          </cell>
          <cell r="AN276">
            <v>68288.28</v>
          </cell>
          <cell r="AO276" t="str">
            <v>NA</v>
          </cell>
        </row>
        <row r="277">
          <cell r="B277">
            <v>1011321</v>
          </cell>
          <cell r="C277" t="str">
            <v>张 梅芳</v>
          </cell>
          <cell r="D277" t="str">
            <v>Zhang Meifang</v>
          </cell>
          <cell r="E277" t="str">
            <v>Direct Active</v>
          </cell>
          <cell r="F277" t="str">
            <v>OP</v>
          </cell>
          <cell r="G277" t="str">
            <v>FCLCh-PD</v>
          </cell>
          <cell r="H277" t="str">
            <v>FCLCh-VB3</v>
          </cell>
          <cell r="I277" t="str">
            <v>310911</v>
          </cell>
          <cell r="J277">
            <v>44201</v>
          </cell>
          <cell r="K277" t="str">
            <v>Worker</v>
          </cell>
          <cell r="L277" t="str">
            <v>Middle Skilled Worker</v>
          </cell>
          <cell r="M277" t="str">
            <v>BAND A</v>
          </cell>
          <cell r="N277">
            <v>6</v>
          </cell>
          <cell r="O277" t="str">
            <v>NA</v>
          </cell>
          <cell r="P277">
            <v>4196</v>
          </cell>
          <cell r="Q277">
            <v>0.02</v>
          </cell>
          <cell r="R277">
            <v>84</v>
          </cell>
          <cell r="S277">
            <v>5.0000000000000001E-3</v>
          </cell>
          <cell r="T277">
            <v>21</v>
          </cell>
          <cell r="U277">
            <v>2.5023832221163011E-2</v>
          </cell>
          <cell r="V277">
            <v>105</v>
          </cell>
          <cell r="W277">
            <v>4301</v>
          </cell>
          <cell r="X277">
            <v>4300.8999999999996</v>
          </cell>
          <cell r="Y277">
            <v>104.89999999999964</v>
          </cell>
          <cell r="Z277">
            <v>2.5000000000000001E-2</v>
          </cell>
          <cell r="AA277" t="str">
            <v>0.00%-8.40%</v>
          </cell>
          <cell r="AF277">
            <v>0</v>
          </cell>
          <cell r="AG277">
            <v>4300.8999999999996</v>
          </cell>
          <cell r="AH277">
            <v>104.89999999999964</v>
          </cell>
          <cell r="AI277">
            <v>2.4999999999999911E-2</v>
          </cell>
          <cell r="AJ277">
            <v>13.6</v>
          </cell>
          <cell r="AK277">
            <v>650</v>
          </cell>
          <cell r="AM277">
            <v>688</v>
          </cell>
          <cell r="AN277">
            <v>66980.239999999991</v>
          </cell>
          <cell r="AO277" t="str">
            <v>NA</v>
          </cell>
        </row>
        <row r="278">
          <cell r="B278">
            <v>1011330</v>
          </cell>
          <cell r="C278" t="str">
            <v>郝 东冬</v>
          </cell>
          <cell r="D278" t="str">
            <v>Hao Dongdong</v>
          </cell>
          <cell r="E278" t="str">
            <v>Direct Active</v>
          </cell>
          <cell r="F278" t="str">
            <v>OP</v>
          </cell>
          <cell r="G278" t="str">
            <v>FCLCh-PD</v>
          </cell>
          <cell r="H278" t="str">
            <v>FCLCh-VB3</v>
          </cell>
          <cell r="I278" t="str">
            <v>310911</v>
          </cell>
          <cell r="J278">
            <v>42030</v>
          </cell>
          <cell r="K278" t="str">
            <v>Team Leader</v>
          </cell>
          <cell r="L278" t="str">
            <v>Team Leader</v>
          </cell>
          <cell r="M278" t="str">
            <v>BAND A</v>
          </cell>
          <cell r="N278">
            <v>6</v>
          </cell>
          <cell r="O278" t="str">
            <v>NA</v>
          </cell>
          <cell r="P278">
            <v>4942</v>
          </cell>
          <cell r="Q278">
            <v>0.02</v>
          </cell>
          <cell r="R278">
            <v>99</v>
          </cell>
          <cell r="S278">
            <v>5.0000000000000001E-3</v>
          </cell>
          <cell r="T278">
            <v>25</v>
          </cell>
          <cell r="U278">
            <v>2.5091056252529342E-2</v>
          </cell>
          <cell r="V278">
            <v>124</v>
          </cell>
          <cell r="W278">
            <v>5066</v>
          </cell>
          <cell r="X278">
            <v>5065.5499999999993</v>
          </cell>
          <cell r="Y278">
            <v>123.54999999999927</v>
          </cell>
          <cell r="Z278">
            <v>2.5000000000000001E-2</v>
          </cell>
          <cell r="AA278" t="str">
            <v>0.00%-8.40%</v>
          </cell>
          <cell r="AF278">
            <v>0</v>
          </cell>
          <cell r="AG278">
            <v>5065.5499999999993</v>
          </cell>
          <cell r="AH278">
            <v>123.54999999999927</v>
          </cell>
          <cell r="AI278">
            <v>2.4999999999999911E-2</v>
          </cell>
          <cell r="AJ278">
            <v>13.6</v>
          </cell>
          <cell r="AK278">
            <v>850</v>
          </cell>
          <cell r="AM278">
            <v>688</v>
          </cell>
          <cell r="AN278">
            <v>79779.479999999981</v>
          </cell>
          <cell r="AO278" t="str">
            <v>NA</v>
          </cell>
        </row>
        <row r="279">
          <cell r="B279">
            <v>1011334</v>
          </cell>
          <cell r="C279" t="str">
            <v>胡 家保</v>
          </cell>
          <cell r="D279" t="str">
            <v>Hu Jiabao</v>
          </cell>
          <cell r="E279" t="str">
            <v>Direct Active</v>
          </cell>
          <cell r="F279" t="str">
            <v>OP</v>
          </cell>
          <cell r="G279" t="str">
            <v>FCLCh-PD</v>
          </cell>
          <cell r="H279" t="str">
            <v>FCLCh-VB3</v>
          </cell>
          <cell r="I279" t="str">
            <v>310911</v>
          </cell>
          <cell r="J279">
            <v>42030</v>
          </cell>
          <cell r="K279" t="str">
            <v>Worker</v>
          </cell>
          <cell r="L279" t="str">
            <v>Heavy Load Worker</v>
          </cell>
          <cell r="M279" t="str">
            <v>BAND A</v>
          </cell>
          <cell r="N279">
            <v>6</v>
          </cell>
          <cell r="O279" t="str">
            <v>NA</v>
          </cell>
          <cell r="P279">
            <v>4373</v>
          </cell>
          <cell r="Q279">
            <v>0.02</v>
          </cell>
          <cell r="R279">
            <v>87</v>
          </cell>
          <cell r="S279">
            <v>5.0000000000000001E-3</v>
          </cell>
          <cell r="T279">
            <v>22</v>
          </cell>
          <cell r="U279">
            <v>2.4925680310999315E-2</v>
          </cell>
          <cell r="V279">
            <v>109</v>
          </cell>
          <cell r="W279">
            <v>4482</v>
          </cell>
          <cell r="X279">
            <v>4482.3249999999998</v>
          </cell>
          <cell r="Y279">
            <v>109.32499999999982</v>
          </cell>
          <cell r="Z279">
            <v>2.5000000000000001E-2</v>
          </cell>
          <cell r="AA279" t="str">
            <v>0.00%-8.40%</v>
          </cell>
          <cell r="AF279">
            <v>0</v>
          </cell>
          <cell r="AG279">
            <v>4482.3249999999998</v>
          </cell>
          <cell r="AH279">
            <v>109.32499999999982</v>
          </cell>
          <cell r="AI279">
            <v>2.4999999999999911E-2</v>
          </cell>
          <cell r="AJ279">
            <v>13.6</v>
          </cell>
          <cell r="AK279">
            <v>650</v>
          </cell>
          <cell r="AM279">
            <v>688</v>
          </cell>
          <cell r="AN279">
            <v>69447.62</v>
          </cell>
          <cell r="AO279" t="str">
            <v>NA</v>
          </cell>
        </row>
        <row r="280">
          <cell r="B280">
            <v>1011338</v>
          </cell>
          <cell r="C280" t="str">
            <v>张 世林</v>
          </cell>
          <cell r="D280" t="str">
            <v>Zhang Shilin</v>
          </cell>
          <cell r="E280" t="str">
            <v>Direct Active</v>
          </cell>
          <cell r="F280" t="str">
            <v>OP</v>
          </cell>
          <cell r="G280" t="str">
            <v>FCLCh-PD</v>
          </cell>
          <cell r="H280" t="str">
            <v>FCLCh-VB3</v>
          </cell>
          <cell r="I280" t="str">
            <v>310911</v>
          </cell>
          <cell r="J280">
            <v>42030</v>
          </cell>
          <cell r="K280" t="str">
            <v>Worker</v>
          </cell>
          <cell r="L280" t="str">
            <v>Production Worker</v>
          </cell>
          <cell r="M280" t="str">
            <v>BAND A</v>
          </cell>
          <cell r="N280">
            <v>6</v>
          </cell>
          <cell r="O280" t="str">
            <v>NA</v>
          </cell>
          <cell r="P280">
            <v>4411</v>
          </cell>
          <cell r="Q280">
            <v>0.02</v>
          </cell>
          <cell r="R280">
            <v>88</v>
          </cell>
          <cell r="S280">
            <v>5.0000000000000001E-3</v>
          </cell>
          <cell r="T280">
            <v>22</v>
          </cell>
          <cell r="U280">
            <v>2.4937655860349128E-2</v>
          </cell>
          <cell r="V280">
            <v>110</v>
          </cell>
          <cell r="W280">
            <v>4521</v>
          </cell>
          <cell r="X280">
            <v>4499.22</v>
          </cell>
          <cell r="Y280">
            <v>88.220000000000255</v>
          </cell>
          <cell r="Z280">
            <v>0.02</v>
          </cell>
          <cell r="AA280" t="str">
            <v>0.00%-8.40%</v>
          </cell>
          <cell r="AF280">
            <v>0</v>
          </cell>
          <cell r="AG280">
            <v>4499.22</v>
          </cell>
          <cell r="AH280">
            <v>88.220000000000255</v>
          </cell>
          <cell r="AI280">
            <v>2.0000000000000018E-2</v>
          </cell>
          <cell r="AJ280">
            <v>13.6</v>
          </cell>
          <cell r="AK280">
            <v>450</v>
          </cell>
          <cell r="AM280">
            <v>688</v>
          </cell>
          <cell r="AN280">
            <v>67277.391999999993</v>
          </cell>
          <cell r="AO280" t="str">
            <v>NA</v>
          </cell>
        </row>
        <row r="281">
          <cell r="B281">
            <v>1011735</v>
          </cell>
          <cell r="C281" t="str">
            <v>唐 锐</v>
          </cell>
          <cell r="D281" t="str">
            <v>Tang Rui</v>
          </cell>
          <cell r="E281" t="str">
            <v>Direct Active</v>
          </cell>
          <cell r="F281" t="str">
            <v>OP</v>
          </cell>
          <cell r="G281" t="str">
            <v>FCLCh-PD</v>
          </cell>
          <cell r="H281" t="str">
            <v>FCLCh-VB3</v>
          </cell>
          <cell r="I281" t="str">
            <v>310911</v>
          </cell>
          <cell r="J281">
            <v>44249</v>
          </cell>
          <cell r="K281" t="str">
            <v>Worker</v>
          </cell>
          <cell r="L281" t="str">
            <v>Production Worker</v>
          </cell>
          <cell r="M281" t="str">
            <v>BAND A</v>
          </cell>
          <cell r="N281">
            <v>6</v>
          </cell>
          <cell r="O281" t="str">
            <v>NA</v>
          </cell>
          <cell r="P281">
            <v>4028</v>
          </cell>
          <cell r="Q281">
            <v>0.02</v>
          </cell>
          <cell r="R281">
            <v>81</v>
          </cell>
          <cell r="S281">
            <v>5.0000000000000001E-3</v>
          </cell>
          <cell r="T281">
            <v>20</v>
          </cell>
          <cell r="U281">
            <v>2.5074478649453825E-2</v>
          </cell>
          <cell r="V281">
            <v>101</v>
          </cell>
          <cell r="W281">
            <v>4129</v>
          </cell>
          <cell r="X281">
            <v>4128.7</v>
          </cell>
          <cell r="Y281">
            <v>100.69999999999982</v>
          </cell>
          <cell r="Z281">
            <v>2.5000000000000001E-2</v>
          </cell>
          <cell r="AA281" t="str">
            <v>0.00%-8.40%</v>
          </cell>
          <cell r="AF281">
            <v>0</v>
          </cell>
          <cell r="AG281">
            <v>4128.7</v>
          </cell>
          <cell r="AH281">
            <v>100.69999999999982</v>
          </cell>
          <cell r="AI281">
            <v>2.4999999999999911E-2</v>
          </cell>
          <cell r="AJ281">
            <v>13.6</v>
          </cell>
          <cell r="AK281">
            <v>450</v>
          </cell>
          <cell r="AM281">
            <v>688</v>
          </cell>
          <cell r="AN281">
            <v>62238.319999999992</v>
          </cell>
          <cell r="AO281" t="str">
            <v>NA</v>
          </cell>
        </row>
        <row r="282">
          <cell r="B282">
            <v>1012790</v>
          </cell>
          <cell r="C282" t="str">
            <v>吕 秀芹</v>
          </cell>
          <cell r="D282" t="str">
            <v>Lv Xiuqin</v>
          </cell>
          <cell r="E282" t="str">
            <v>Direct Active</v>
          </cell>
          <cell r="F282" t="str">
            <v>OP</v>
          </cell>
          <cell r="G282" t="str">
            <v>FCLCh-PD</v>
          </cell>
          <cell r="H282" t="str">
            <v>FCLCh-VB3</v>
          </cell>
          <cell r="I282" t="str">
            <v>310911</v>
          </cell>
          <cell r="J282">
            <v>42485</v>
          </cell>
          <cell r="K282" t="str">
            <v>Worker</v>
          </cell>
          <cell r="L282" t="str">
            <v>Production Worker</v>
          </cell>
          <cell r="M282" t="str">
            <v>BAND A</v>
          </cell>
          <cell r="N282">
            <v>6</v>
          </cell>
          <cell r="O282" t="str">
            <v>NA</v>
          </cell>
          <cell r="P282">
            <v>4357</v>
          </cell>
          <cell r="Q282">
            <v>0.02</v>
          </cell>
          <cell r="R282">
            <v>87</v>
          </cell>
          <cell r="S282">
            <v>5.0000000000000001E-3</v>
          </cell>
          <cell r="T282">
            <v>22</v>
          </cell>
          <cell r="U282">
            <v>2.5017213679137021E-2</v>
          </cell>
          <cell r="V282">
            <v>109</v>
          </cell>
          <cell r="W282">
            <v>4466</v>
          </cell>
          <cell r="X282">
            <v>4444.1400000000003</v>
          </cell>
          <cell r="Y282">
            <v>87.140000000000327</v>
          </cell>
          <cell r="Z282">
            <v>0.02</v>
          </cell>
          <cell r="AA282" t="str">
            <v>0.00%-8.40%</v>
          </cell>
          <cell r="AF282">
            <v>0</v>
          </cell>
          <cell r="AG282">
            <v>4444.1400000000003</v>
          </cell>
          <cell r="AH282">
            <v>87.140000000000327</v>
          </cell>
          <cell r="AI282">
            <v>2.0000000000000018E-2</v>
          </cell>
          <cell r="AJ282">
            <v>13.6</v>
          </cell>
          <cell r="AK282">
            <v>450</v>
          </cell>
          <cell r="AM282">
            <v>688</v>
          </cell>
          <cell r="AN282">
            <v>66528.304000000004</v>
          </cell>
          <cell r="AO282" t="str">
            <v>NA</v>
          </cell>
        </row>
        <row r="283">
          <cell r="B283">
            <v>1013197</v>
          </cell>
          <cell r="C283" t="str">
            <v>李 如玉</v>
          </cell>
          <cell r="D283" t="str">
            <v>Li Ruyu</v>
          </cell>
          <cell r="E283" t="str">
            <v>Direct Active</v>
          </cell>
          <cell r="F283" t="str">
            <v>OP</v>
          </cell>
          <cell r="G283" t="str">
            <v>FCLCh-PD</v>
          </cell>
          <cell r="H283" t="str">
            <v>FCLCh-VB3</v>
          </cell>
          <cell r="I283" t="str">
            <v>310911</v>
          </cell>
          <cell r="J283">
            <v>42658</v>
          </cell>
          <cell r="K283" t="str">
            <v>Worker</v>
          </cell>
          <cell r="L283" t="str">
            <v>Production Worker</v>
          </cell>
          <cell r="M283" t="str">
            <v>BAND A</v>
          </cell>
          <cell r="N283">
            <v>6</v>
          </cell>
          <cell r="O283" t="str">
            <v>NA</v>
          </cell>
          <cell r="P283">
            <v>4189</v>
          </cell>
          <cell r="Q283">
            <v>0.02</v>
          </cell>
          <cell r="R283">
            <v>84</v>
          </cell>
          <cell r="S283">
            <v>5.0000000000000001E-3</v>
          </cell>
          <cell r="T283">
            <v>21</v>
          </cell>
          <cell r="U283">
            <v>2.5065648126044403E-2</v>
          </cell>
          <cell r="V283">
            <v>105</v>
          </cell>
          <cell r="W283">
            <v>4294</v>
          </cell>
          <cell r="X283">
            <v>4293.7249999999995</v>
          </cell>
          <cell r="Y283">
            <v>104.72499999999945</v>
          </cell>
          <cell r="Z283">
            <v>2.5000000000000001E-2</v>
          </cell>
          <cell r="AA283" t="str">
            <v>0.00%-8.40%</v>
          </cell>
          <cell r="AF283">
            <v>0</v>
          </cell>
          <cell r="AG283">
            <v>4293.7249999999995</v>
          </cell>
          <cell r="AH283">
            <v>104.72499999999945</v>
          </cell>
          <cell r="AI283">
            <v>2.4999999999999911E-2</v>
          </cell>
          <cell r="AJ283">
            <v>13.6</v>
          </cell>
          <cell r="AK283">
            <v>450</v>
          </cell>
          <cell r="AM283">
            <v>688</v>
          </cell>
          <cell r="AN283">
            <v>64482.659999999989</v>
          </cell>
          <cell r="AO283" t="str">
            <v>NA</v>
          </cell>
        </row>
        <row r="284">
          <cell r="B284">
            <v>1013231</v>
          </cell>
          <cell r="C284" t="str">
            <v>许 正先</v>
          </cell>
          <cell r="D284" t="str">
            <v>Xu Zhengxian</v>
          </cell>
          <cell r="E284" t="str">
            <v>Direct Active</v>
          </cell>
          <cell r="F284" t="str">
            <v>OP</v>
          </cell>
          <cell r="G284" t="str">
            <v>FCLCh-PD</v>
          </cell>
          <cell r="H284" t="str">
            <v>FCLCh-VB3</v>
          </cell>
          <cell r="I284" t="str">
            <v>310911</v>
          </cell>
          <cell r="J284">
            <v>42661</v>
          </cell>
          <cell r="K284" t="str">
            <v>Worker</v>
          </cell>
          <cell r="L284" t="str">
            <v>Production Worker</v>
          </cell>
          <cell r="M284" t="str">
            <v>BAND A</v>
          </cell>
          <cell r="N284">
            <v>6</v>
          </cell>
          <cell r="O284" t="str">
            <v>NA</v>
          </cell>
          <cell r="P284">
            <v>4322</v>
          </cell>
          <cell r="Q284">
            <v>0.02</v>
          </cell>
          <cell r="R284">
            <v>86</v>
          </cell>
          <cell r="S284">
            <v>5.0000000000000001E-3</v>
          </cell>
          <cell r="T284">
            <v>22</v>
          </cell>
          <cell r="U284">
            <v>2.4988431281813973E-2</v>
          </cell>
          <cell r="V284">
            <v>108</v>
          </cell>
          <cell r="W284">
            <v>4430</v>
          </cell>
          <cell r="X284">
            <v>4430.0499999999993</v>
          </cell>
          <cell r="Y284">
            <v>108.04999999999927</v>
          </cell>
          <cell r="Z284">
            <v>2.5000000000000001E-2</v>
          </cell>
          <cell r="AA284" t="str">
            <v>0.00%-8.40%</v>
          </cell>
          <cell r="AF284">
            <v>0</v>
          </cell>
          <cell r="AG284">
            <v>4430.0499999999993</v>
          </cell>
          <cell r="AH284">
            <v>108.04999999999927</v>
          </cell>
          <cell r="AI284">
            <v>2.4999999999999911E-2</v>
          </cell>
          <cell r="AJ284">
            <v>13.6</v>
          </cell>
          <cell r="AK284">
            <v>450</v>
          </cell>
          <cell r="AM284">
            <v>688</v>
          </cell>
          <cell r="AN284">
            <v>66336.679999999993</v>
          </cell>
          <cell r="AO284" t="str">
            <v>NA</v>
          </cell>
        </row>
        <row r="285">
          <cell r="B285">
            <v>1013243</v>
          </cell>
          <cell r="C285" t="str">
            <v>胡 龙凤</v>
          </cell>
          <cell r="D285" t="str">
            <v>Hu Longfeng</v>
          </cell>
          <cell r="E285" t="str">
            <v>Direct Active</v>
          </cell>
          <cell r="F285" t="str">
            <v>OP</v>
          </cell>
          <cell r="G285" t="str">
            <v>FCLCh-PD</v>
          </cell>
          <cell r="H285" t="str">
            <v>FCLCh-VB3</v>
          </cell>
          <cell r="I285" t="str">
            <v>310911</v>
          </cell>
          <cell r="J285">
            <v>42661</v>
          </cell>
          <cell r="K285" t="str">
            <v>Worker</v>
          </cell>
          <cell r="L285" t="str">
            <v>Middle Skilled Worker</v>
          </cell>
          <cell r="M285" t="str">
            <v>BAND A</v>
          </cell>
          <cell r="N285">
            <v>6</v>
          </cell>
          <cell r="O285" t="str">
            <v>NA</v>
          </cell>
          <cell r="P285">
            <v>4406</v>
          </cell>
          <cell r="Q285">
            <v>0.02</v>
          </cell>
          <cell r="R285">
            <v>88</v>
          </cell>
          <cell r="S285">
            <v>5.0000000000000001E-3</v>
          </cell>
          <cell r="T285">
            <v>22</v>
          </cell>
          <cell r="U285">
            <v>2.4965955515206535E-2</v>
          </cell>
          <cell r="V285">
            <v>110</v>
          </cell>
          <cell r="W285">
            <v>4516</v>
          </cell>
          <cell r="X285">
            <v>4516.1499999999996</v>
          </cell>
          <cell r="Y285">
            <v>110.14999999999964</v>
          </cell>
          <cell r="Z285">
            <v>2.5000000000000001E-2</v>
          </cell>
          <cell r="AA285" t="str">
            <v>0.00%-8.40%</v>
          </cell>
          <cell r="AF285">
            <v>0</v>
          </cell>
          <cell r="AG285">
            <v>4516.1499999999996</v>
          </cell>
          <cell r="AH285">
            <v>110.14999999999964</v>
          </cell>
          <cell r="AI285">
            <v>2.4999999999999911E-2</v>
          </cell>
          <cell r="AJ285">
            <v>13.6</v>
          </cell>
          <cell r="AK285">
            <v>650</v>
          </cell>
          <cell r="AM285">
            <v>688</v>
          </cell>
          <cell r="AN285">
            <v>69907.639999999985</v>
          </cell>
          <cell r="AO285" t="str">
            <v>NA</v>
          </cell>
        </row>
        <row r="286">
          <cell r="B286">
            <v>1013253</v>
          </cell>
          <cell r="C286" t="str">
            <v>朱 翠竹</v>
          </cell>
          <cell r="D286" t="str">
            <v>Zhu Cuizhu</v>
          </cell>
          <cell r="E286" t="str">
            <v>Direct Active</v>
          </cell>
          <cell r="F286" t="str">
            <v>OP</v>
          </cell>
          <cell r="G286" t="str">
            <v>FCLCh-PD</v>
          </cell>
          <cell r="H286" t="str">
            <v>FCLCh-VB3</v>
          </cell>
          <cell r="I286" t="str">
            <v>310911</v>
          </cell>
          <cell r="J286">
            <v>42661</v>
          </cell>
          <cell r="K286" t="str">
            <v>Worker</v>
          </cell>
          <cell r="L286" t="str">
            <v>High Skilled Worker</v>
          </cell>
          <cell r="M286" t="str">
            <v>BAND A</v>
          </cell>
          <cell r="N286">
            <v>6</v>
          </cell>
          <cell r="O286" t="str">
            <v>NA</v>
          </cell>
          <cell r="P286">
            <v>4385</v>
          </cell>
          <cell r="Q286">
            <v>0.02</v>
          </cell>
          <cell r="R286">
            <v>88</v>
          </cell>
          <cell r="S286">
            <v>5.0000000000000001E-3</v>
          </cell>
          <cell r="T286">
            <v>22</v>
          </cell>
          <cell r="U286">
            <v>2.5085518814139111E-2</v>
          </cell>
          <cell r="V286">
            <v>110</v>
          </cell>
          <cell r="W286">
            <v>4495</v>
          </cell>
          <cell r="X286">
            <v>4494.625</v>
          </cell>
          <cell r="Y286">
            <v>109.625</v>
          </cell>
          <cell r="Z286">
            <v>2.5000000000000001E-2</v>
          </cell>
          <cell r="AA286" t="str">
            <v>0.00%-8.40%</v>
          </cell>
          <cell r="AF286">
            <v>0</v>
          </cell>
          <cell r="AG286">
            <v>4494.625</v>
          </cell>
          <cell r="AH286">
            <v>109.625</v>
          </cell>
          <cell r="AI286">
            <v>2.4999999999999911E-2</v>
          </cell>
          <cell r="AJ286">
            <v>13.6</v>
          </cell>
          <cell r="AK286">
            <v>750</v>
          </cell>
          <cell r="AM286">
            <v>688</v>
          </cell>
          <cell r="AN286">
            <v>70814.899999999994</v>
          </cell>
          <cell r="AO286" t="str">
            <v>NA</v>
          </cell>
        </row>
        <row r="287">
          <cell r="B287">
            <v>1013262</v>
          </cell>
          <cell r="C287" t="str">
            <v>于 革娣</v>
          </cell>
          <cell r="D287" t="str">
            <v>Yu Gedi</v>
          </cell>
          <cell r="E287" t="str">
            <v>Direct Active</v>
          </cell>
          <cell r="F287" t="str">
            <v>OP</v>
          </cell>
          <cell r="G287" t="str">
            <v>FCLCh-PD</v>
          </cell>
          <cell r="H287" t="str">
            <v>FCLCh-VB3</v>
          </cell>
          <cell r="I287" t="str">
            <v>310911</v>
          </cell>
          <cell r="J287">
            <v>42661</v>
          </cell>
          <cell r="K287" t="str">
            <v>Worker</v>
          </cell>
          <cell r="L287" t="str">
            <v>Production Worker</v>
          </cell>
          <cell r="M287" t="str">
            <v>BAND A</v>
          </cell>
          <cell r="N287">
            <v>6</v>
          </cell>
          <cell r="O287" t="str">
            <v>NA</v>
          </cell>
          <cell r="P287">
            <v>4397</v>
          </cell>
          <cell r="Q287">
            <v>0.02</v>
          </cell>
          <cell r="R287">
            <v>88</v>
          </cell>
          <cell r="S287">
            <v>5.0000000000000001E-3</v>
          </cell>
          <cell r="T287">
            <v>22</v>
          </cell>
          <cell r="U287">
            <v>2.501705708437571E-2</v>
          </cell>
          <cell r="V287">
            <v>110</v>
          </cell>
          <cell r="W287">
            <v>4507</v>
          </cell>
          <cell r="X287">
            <v>4440.97</v>
          </cell>
          <cell r="Y287">
            <v>43.970000000000255</v>
          </cell>
          <cell r="Z287">
            <v>0.01</v>
          </cell>
          <cell r="AA287" t="str">
            <v>0.00%-8.40%</v>
          </cell>
          <cell r="AF287">
            <v>0</v>
          </cell>
          <cell r="AG287">
            <v>4440.97</v>
          </cell>
          <cell r="AH287">
            <v>43.970000000000255</v>
          </cell>
          <cell r="AI287">
            <v>1.0000000000000009E-2</v>
          </cell>
          <cell r="AJ287">
            <v>13.6</v>
          </cell>
          <cell r="AK287">
            <v>450</v>
          </cell>
          <cell r="AM287">
            <v>688</v>
          </cell>
          <cell r="AN287">
            <v>66485.19200000001</v>
          </cell>
          <cell r="AO287" t="str">
            <v>NA</v>
          </cell>
          <cell r="AQ287" t="str">
            <v>病假440，22.18%</v>
          </cell>
        </row>
        <row r="288">
          <cell r="B288">
            <v>1013273</v>
          </cell>
          <cell r="C288" t="str">
            <v>孙 雪燕</v>
          </cell>
          <cell r="D288" t="str">
            <v>Sun Xueyan</v>
          </cell>
          <cell r="E288" t="str">
            <v>Direct Active</v>
          </cell>
          <cell r="F288" t="str">
            <v>OP</v>
          </cell>
          <cell r="G288" t="str">
            <v>FCLCh-PD</v>
          </cell>
          <cell r="H288" t="str">
            <v>FCLCh-VB3</v>
          </cell>
          <cell r="I288" t="str">
            <v>310911</v>
          </cell>
          <cell r="J288">
            <v>42661</v>
          </cell>
          <cell r="K288" t="str">
            <v>Worker</v>
          </cell>
          <cell r="L288" t="str">
            <v>Production Worker</v>
          </cell>
          <cell r="M288" t="str">
            <v>BAND A</v>
          </cell>
          <cell r="N288">
            <v>6</v>
          </cell>
          <cell r="O288" t="str">
            <v>NA</v>
          </cell>
          <cell r="P288">
            <v>4387</v>
          </cell>
          <cell r="Q288">
            <v>0.02</v>
          </cell>
          <cell r="R288">
            <v>88</v>
          </cell>
          <cell r="S288">
            <v>5.0000000000000001E-3</v>
          </cell>
          <cell r="T288">
            <v>22</v>
          </cell>
          <cell r="U288">
            <v>2.5074082516526101E-2</v>
          </cell>
          <cell r="V288">
            <v>110</v>
          </cell>
          <cell r="W288">
            <v>4497</v>
          </cell>
          <cell r="X288">
            <v>4518.6099999999997</v>
          </cell>
          <cell r="Y288">
            <v>131.60999999999967</v>
          </cell>
          <cell r="Z288">
            <v>0.03</v>
          </cell>
          <cell r="AA288" t="str">
            <v>0.00%-8.40%</v>
          </cell>
          <cell r="AF288">
            <v>0</v>
          </cell>
          <cell r="AG288">
            <v>4518.6099999999997</v>
          </cell>
          <cell r="AH288">
            <v>131.60999999999967</v>
          </cell>
          <cell r="AI288">
            <v>3.0000000000000027E-2</v>
          </cell>
          <cell r="AJ288">
            <v>13.6</v>
          </cell>
          <cell r="AK288">
            <v>450</v>
          </cell>
          <cell r="AM288">
            <v>688</v>
          </cell>
          <cell r="AN288">
            <v>67541.09599999999</v>
          </cell>
          <cell r="AO288" t="str">
            <v>NA</v>
          </cell>
        </row>
        <row r="289">
          <cell r="B289">
            <v>1013282</v>
          </cell>
          <cell r="C289" t="str">
            <v>王 书燕</v>
          </cell>
          <cell r="D289" t="str">
            <v>Wang Shuyan</v>
          </cell>
          <cell r="E289" t="str">
            <v>Direct Active</v>
          </cell>
          <cell r="F289" t="str">
            <v>OP</v>
          </cell>
          <cell r="G289" t="str">
            <v>FCLCh-PD</v>
          </cell>
          <cell r="H289" t="str">
            <v>FCLCh-VB3</v>
          </cell>
          <cell r="I289" t="str">
            <v>310911</v>
          </cell>
          <cell r="J289">
            <v>42661</v>
          </cell>
          <cell r="K289" t="str">
            <v>Worker</v>
          </cell>
          <cell r="L289" t="str">
            <v>Production Worker</v>
          </cell>
          <cell r="M289" t="str">
            <v>BAND A</v>
          </cell>
          <cell r="N289">
            <v>6</v>
          </cell>
          <cell r="O289" t="str">
            <v>NA</v>
          </cell>
          <cell r="P289">
            <v>4481</v>
          </cell>
          <cell r="Q289">
            <v>0.02</v>
          </cell>
          <cell r="R289">
            <v>90</v>
          </cell>
          <cell r="S289">
            <v>5.0000000000000001E-3</v>
          </cell>
          <cell r="T289">
            <v>22</v>
          </cell>
          <cell r="U289">
            <v>2.4994420888194601E-2</v>
          </cell>
          <cell r="V289">
            <v>112</v>
          </cell>
          <cell r="W289">
            <v>4593</v>
          </cell>
          <cell r="X289">
            <v>4593.0249999999996</v>
          </cell>
          <cell r="Y289">
            <v>112.02499999999964</v>
          </cell>
          <cell r="Z289">
            <v>2.5000000000000001E-2</v>
          </cell>
          <cell r="AA289" t="str">
            <v>0.00%-8.40%</v>
          </cell>
          <cell r="AF289">
            <v>0</v>
          </cell>
          <cell r="AG289">
            <v>4593.0249999999996</v>
          </cell>
          <cell r="AH289">
            <v>112.02499999999964</v>
          </cell>
          <cell r="AI289">
            <v>2.4999999999999911E-2</v>
          </cell>
          <cell r="AJ289">
            <v>13.6</v>
          </cell>
          <cell r="AK289">
            <v>450</v>
          </cell>
          <cell r="AM289">
            <v>688</v>
          </cell>
          <cell r="AN289">
            <v>68553.139999999985</v>
          </cell>
          <cell r="AO289" t="str">
            <v>NA</v>
          </cell>
        </row>
        <row r="290">
          <cell r="B290">
            <v>1013296</v>
          </cell>
          <cell r="C290" t="str">
            <v>黄 明军</v>
          </cell>
          <cell r="D290" t="str">
            <v>Huang Mingjun</v>
          </cell>
          <cell r="E290" t="str">
            <v>Direct Active</v>
          </cell>
          <cell r="F290" t="str">
            <v>OP</v>
          </cell>
          <cell r="G290" t="str">
            <v>FCLCh-PD</v>
          </cell>
          <cell r="H290" t="str">
            <v>FCLCh-VB3</v>
          </cell>
          <cell r="I290" t="str">
            <v>310911</v>
          </cell>
          <cell r="J290">
            <v>42661</v>
          </cell>
          <cell r="K290" t="str">
            <v>Worker</v>
          </cell>
          <cell r="L290" t="str">
            <v>Production Worker</v>
          </cell>
          <cell r="M290" t="str">
            <v>BAND A</v>
          </cell>
          <cell r="N290">
            <v>6</v>
          </cell>
          <cell r="O290" t="str">
            <v>NA</v>
          </cell>
          <cell r="P290">
            <v>4435</v>
          </cell>
          <cell r="Q290">
            <v>0.02</v>
          </cell>
          <cell r="R290">
            <v>89</v>
          </cell>
          <cell r="S290">
            <v>5.0000000000000001E-3</v>
          </cell>
          <cell r="T290">
            <v>22</v>
          </cell>
          <cell r="U290">
            <v>2.5028184892897407E-2</v>
          </cell>
          <cell r="V290">
            <v>111</v>
          </cell>
          <cell r="W290">
            <v>4546</v>
          </cell>
          <cell r="X290">
            <v>4545.875</v>
          </cell>
          <cell r="Y290">
            <v>110.875</v>
          </cell>
          <cell r="Z290">
            <v>2.5000000000000001E-2</v>
          </cell>
          <cell r="AA290" t="str">
            <v>0.00%-8.40%</v>
          </cell>
          <cell r="AF290">
            <v>0</v>
          </cell>
          <cell r="AG290">
            <v>4545.875</v>
          </cell>
          <cell r="AH290">
            <v>110.875</v>
          </cell>
          <cell r="AI290">
            <v>2.4999999999999911E-2</v>
          </cell>
          <cell r="AJ290">
            <v>13.6</v>
          </cell>
          <cell r="AK290">
            <v>450</v>
          </cell>
          <cell r="AM290">
            <v>688</v>
          </cell>
          <cell r="AN290">
            <v>67911.899999999994</v>
          </cell>
          <cell r="AO290" t="str">
            <v>NA</v>
          </cell>
        </row>
        <row r="291">
          <cell r="B291">
            <v>1013324</v>
          </cell>
          <cell r="C291" t="str">
            <v>秦 玉红</v>
          </cell>
          <cell r="D291" t="str">
            <v>Qin Yuhong</v>
          </cell>
          <cell r="E291" t="str">
            <v>Direct Active</v>
          </cell>
          <cell r="F291" t="str">
            <v>OP</v>
          </cell>
          <cell r="G291" t="str">
            <v>FCLCh-PD</v>
          </cell>
          <cell r="H291" t="str">
            <v>FCLCh-VB3</v>
          </cell>
          <cell r="I291" t="str">
            <v>310911</v>
          </cell>
          <cell r="J291">
            <v>42661</v>
          </cell>
          <cell r="K291" t="str">
            <v>Worker</v>
          </cell>
          <cell r="L291" t="str">
            <v>Production Worker</v>
          </cell>
          <cell r="M291" t="str">
            <v>BAND A</v>
          </cell>
          <cell r="N291">
            <v>6</v>
          </cell>
          <cell r="O291" t="str">
            <v>NA</v>
          </cell>
          <cell r="P291">
            <v>4397</v>
          </cell>
          <cell r="Q291">
            <v>0.02</v>
          </cell>
          <cell r="R291">
            <v>88</v>
          </cell>
          <cell r="S291">
            <v>5.0000000000000001E-3</v>
          </cell>
          <cell r="T291">
            <v>22</v>
          </cell>
          <cell r="U291">
            <v>2.501705708437571E-2</v>
          </cell>
          <cell r="V291">
            <v>110</v>
          </cell>
          <cell r="W291">
            <v>4507</v>
          </cell>
          <cell r="X291">
            <v>4506.9249999999993</v>
          </cell>
          <cell r="Y291">
            <v>109.92499999999927</v>
          </cell>
          <cell r="Z291">
            <v>2.5000000000000001E-2</v>
          </cell>
          <cell r="AA291" t="str">
            <v>0.00%-8.40%</v>
          </cell>
          <cell r="AF291">
            <v>0</v>
          </cell>
          <cell r="AG291">
            <v>4506.9249999999993</v>
          </cell>
          <cell r="AH291">
            <v>109.92499999999927</v>
          </cell>
          <cell r="AI291">
            <v>2.4999999999999911E-2</v>
          </cell>
          <cell r="AJ291">
            <v>13.6</v>
          </cell>
          <cell r="AK291">
            <v>450</v>
          </cell>
          <cell r="AM291">
            <v>688</v>
          </cell>
          <cell r="AN291">
            <v>67382.179999999993</v>
          </cell>
          <cell r="AO291" t="str">
            <v>NA</v>
          </cell>
        </row>
        <row r="292">
          <cell r="B292">
            <v>1013355</v>
          </cell>
          <cell r="C292" t="str">
            <v>陶 铸</v>
          </cell>
          <cell r="D292" t="str">
            <v>Tao Zhu</v>
          </cell>
          <cell r="E292" t="str">
            <v>Direct Active</v>
          </cell>
          <cell r="F292" t="str">
            <v>OP</v>
          </cell>
          <cell r="G292" t="str">
            <v>FCLCh-PD</v>
          </cell>
          <cell r="H292" t="str">
            <v>FCLCh-VB3</v>
          </cell>
          <cell r="I292" t="str">
            <v>310911</v>
          </cell>
          <cell r="J292">
            <v>42665</v>
          </cell>
          <cell r="K292" t="str">
            <v>Team Leader</v>
          </cell>
          <cell r="L292" t="str">
            <v>Team Leader</v>
          </cell>
          <cell r="M292" t="str">
            <v>BAND A</v>
          </cell>
          <cell r="N292">
            <v>6</v>
          </cell>
          <cell r="O292" t="str">
            <v>NA</v>
          </cell>
          <cell r="P292">
            <v>5120</v>
          </cell>
          <cell r="Q292">
            <v>0.02</v>
          </cell>
          <cell r="R292">
            <v>102</v>
          </cell>
          <cell r="S292">
            <v>5.0000000000000001E-3</v>
          </cell>
          <cell r="T292">
            <v>26</v>
          </cell>
          <cell r="U292">
            <v>2.5000000000000001E-2</v>
          </cell>
          <cell r="V292">
            <v>128</v>
          </cell>
          <cell r="W292">
            <v>5248</v>
          </cell>
          <cell r="X292">
            <v>5299.2</v>
          </cell>
          <cell r="Y292">
            <v>179.19999999999982</v>
          </cell>
          <cell r="Z292">
            <v>3.5000000000000003E-2</v>
          </cell>
          <cell r="AA292" t="str">
            <v>0.00%-8.40%</v>
          </cell>
          <cell r="AF292">
            <v>0</v>
          </cell>
          <cell r="AG292">
            <v>5299.2</v>
          </cell>
          <cell r="AH292">
            <v>179.19999999999982</v>
          </cell>
          <cell r="AI292">
            <v>3.499999999999992E-2</v>
          </cell>
          <cell r="AJ292">
            <v>13.6</v>
          </cell>
          <cell r="AK292">
            <v>850</v>
          </cell>
          <cell r="AM292">
            <v>688</v>
          </cell>
          <cell r="AN292">
            <v>82957.119999999995</v>
          </cell>
          <cell r="AO292" t="str">
            <v>NA</v>
          </cell>
        </row>
        <row r="293">
          <cell r="B293">
            <v>1013464</v>
          </cell>
          <cell r="C293" t="str">
            <v>孟 敏</v>
          </cell>
          <cell r="D293" t="str">
            <v>Meng Min</v>
          </cell>
          <cell r="E293" t="str">
            <v>Direct Active</v>
          </cell>
          <cell r="F293" t="str">
            <v>OP</v>
          </cell>
          <cell r="G293" t="str">
            <v>FCLCh-PD</v>
          </cell>
          <cell r="H293" t="str">
            <v>FCLCh-VB3</v>
          </cell>
          <cell r="I293" t="str">
            <v>310911</v>
          </cell>
          <cell r="J293">
            <v>42672</v>
          </cell>
          <cell r="K293" t="str">
            <v>Worker</v>
          </cell>
          <cell r="L293" t="str">
            <v>Production Worker</v>
          </cell>
          <cell r="M293" t="str">
            <v>BAND A</v>
          </cell>
          <cell r="N293">
            <v>6</v>
          </cell>
          <cell r="O293" t="str">
            <v>NA</v>
          </cell>
          <cell r="P293">
            <v>4397</v>
          </cell>
          <cell r="Q293">
            <v>0.02</v>
          </cell>
          <cell r="R293">
            <v>88</v>
          </cell>
          <cell r="S293">
            <v>5.0000000000000001E-3</v>
          </cell>
          <cell r="T293">
            <v>22</v>
          </cell>
          <cell r="U293">
            <v>2.501705708437571E-2</v>
          </cell>
          <cell r="V293">
            <v>110</v>
          </cell>
          <cell r="W293">
            <v>4507</v>
          </cell>
          <cell r="X293">
            <v>4506.9249999999993</v>
          </cell>
          <cell r="Y293">
            <v>109.92499999999927</v>
          </cell>
          <cell r="Z293">
            <v>2.5000000000000001E-2</v>
          </cell>
          <cell r="AA293" t="str">
            <v>0.00%-8.40%</v>
          </cell>
          <cell r="AF293">
            <v>0</v>
          </cell>
          <cell r="AG293">
            <v>4506.9249999999993</v>
          </cell>
          <cell r="AH293">
            <v>109.92499999999927</v>
          </cell>
          <cell r="AI293">
            <v>2.4999999999999911E-2</v>
          </cell>
          <cell r="AJ293">
            <v>13.6</v>
          </cell>
          <cell r="AK293">
            <v>450</v>
          </cell>
          <cell r="AM293">
            <v>688</v>
          </cell>
          <cell r="AN293">
            <v>67382.179999999993</v>
          </cell>
          <cell r="AO293" t="str">
            <v>NA</v>
          </cell>
        </row>
        <row r="294">
          <cell r="B294">
            <v>1013507</v>
          </cell>
          <cell r="C294" t="str">
            <v>王 兴</v>
          </cell>
          <cell r="D294" t="str">
            <v>Wang Xing</v>
          </cell>
          <cell r="E294" t="str">
            <v>Direct Active</v>
          </cell>
          <cell r="F294" t="str">
            <v>OP</v>
          </cell>
          <cell r="G294" t="str">
            <v>FCLCh-PD</v>
          </cell>
          <cell r="H294" t="str">
            <v>FCLCh-VB3</v>
          </cell>
          <cell r="I294" t="str">
            <v>310911</v>
          </cell>
          <cell r="J294">
            <v>42672</v>
          </cell>
          <cell r="K294" t="str">
            <v>Worker</v>
          </cell>
          <cell r="L294" t="str">
            <v>Production Worker</v>
          </cell>
          <cell r="M294" t="str">
            <v>BAND A</v>
          </cell>
          <cell r="N294">
            <v>6</v>
          </cell>
          <cell r="O294" t="str">
            <v>NA</v>
          </cell>
          <cell r="P294">
            <v>4397</v>
          </cell>
          <cell r="Q294">
            <v>0.02</v>
          </cell>
          <cell r="R294">
            <v>88</v>
          </cell>
          <cell r="S294">
            <v>5.0000000000000001E-3</v>
          </cell>
          <cell r="T294">
            <v>22</v>
          </cell>
          <cell r="U294">
            <v>2.501705708437571E-2</v>
          </cell>
          <cell r="V294">
            <v>110</v>
          </cell>
          <cell r="W294">
            <v>4507</v>
          </cell>
          <cell r="X294">
            <v>4506.9249999999993</v>
          </cell>
          <cell r="Y294">
            <v>109.92499999999927</v>
          </cell>
          <cell r="Z294">
            <v>2.5000000000000001E-2</v>
          </cell>
          <cell r="AA294" t="str">
            <v>0.00%-8.40%</v>
          </cell>
          <cell r="AF294">
            <v>0</v>
          </cell>
          <cell r="AG294">
            <v>4506.9249999999993</v>
          </cell>
          <cell r="AH294">
            <v>109.92499999999927</v>
          </cell>
          <cell r="AI294">
            <v>2.4999999999999911E-2</v>
          </cell>
          <cell r="AJ294">
            <v>13.6</v>
          </cell>
          <cell r="AK294">
            <v>450</v>
          </cell>
          <cell r="AM294">
            <v>688</v>
          </cell>
          <cell r="AN294">
            <v>67382.179999999993</v>
          </cell>
          <cell r="AO294" t="str">
            <v>NA</v>
          </cell>
        </row>
        <row r="295">
          <cell r="B295">
            <v>1013529</v>
          </cell>
          <cell r="C295" t="str">
            <v>魏 张杰</v>
          </cell>
          <cell r="D295" t="str">
            <v>Wei Zhangjie</v>
          </cell>
          <cell r="E295" t="str">
            <v>Direct Active</v>
          </cell>
          <cell r="F295" t="str">
            <v>OP</v>
          </cell>
          <cell r="G295" t="str">
            <v>FCLCh-PD</v>
          </cell>
          <cell r="H295" t="str">
            <v>FCLCh-VB3</v>
          </cell>
          <cell r="I295" t="str">
            <v>310911</v>
          </cell>
          <cell r="J295">
            <v>42678</v>
          </cell>
          <cell r="K295" t="str">
            <v>Worker</v>
          </cell>
          <cell r="L295" t="str">
            <v>Heavy Load Worker</v>
          </cell>
          <cell r="M295" t="str">
            <v>BAND A</v>
          </cell>
          <cell r="N295">
            <v>6</v>
          </cell>
          <cell r="O295" t="str">
            <v>NA</v>
          </cell>
          <cell r="P295">
            <v>4240</v>
          </cell>
          <cell r="Q295">
            <v>0.02</v>
          </cell>
          <cell r="R295">
            <v>85</v>
          </cell>
          <cell r="S295">
            <v>5.0000000000000001E-3</v>
          </cell>
          <cell r="T295">
            <v>21</v>
          </cell>
          <cell r="U295">
            <v>2.5000000000000001E-2</v>
          </cell>
          <cell r="V295">
            <v>106</v>
          </cell>
          <cell r="W295">
            <v>4346</v>
          </cell>
          <cell r="X295">
            <v>4346</v>
          </cell>
          <cell r="Y295">
            <v>106</v>
          </cell>
          <cell r="Z295">
            <v>2.5000000000000001E-2</v>
          </cell>
          <cell r="AA295" t="str">
            <v>0.00%-8.40%</v>
          </cell>
          <cell r="AF295">
            <v>0</v>
          </cell>
          <cell r="AG295">
            <v>4346</v>
          </cell>
          <cell r="AH295">
            <v>106</v>
          </cell>
          <cell r="AI295">
            <v>2.4999999999999911E-2</v>
          </cell>
          <cell r="AJ295">
            <v>13.6</v>
          </cell>
          <cell r="AK295">
            <v>650</v>
          </cell>
          <cell r="AM295">
            <v>688</v>
          </cell>
          <cell r="AN295">
            <v>67593.600000000006</v>
          </cell>
          <cell r="AO295" t="str">
            <v>NA</v>
          </cell>
        </row>
        <row r="296">
          <cell r="B296">
            <v>1013542</v>
          </cell>
          <cell r="C296" t="str">
            <v>田 银雪</v>
          </cell>
          <cell r="D296" t="str">
            <v>Tian Yinxue</v>
          </cell>
          <cell r="E296" t="str">
            <v>Direct Active</v>
          </cell>
          <cell r="F296" t="str">
            <v>OP</v>
          </cell>
          <cell r="G296" t="str">
            <v>FCLCh-PD</v>
          </cell>
          <cell r="H296" t="str">
            <v>FCLCh-VB3</v>
          </cell>
          <cell r="I296" t="str">
            <v>310911</v>
          </cell>
          <cell r="J296">
            <v>42678</v>
          </cell>
          <cell r="K296" t="str">
            <v>Worker</v>
          </cell>
          <cell r="L296" t="str">
            <v>Production Worker</v>
          </cell>
          <cell r="M296" t="str">
            <v>BAND A</v>
          </cell>
          <cell r="N296">
            <v>6</v>
          </cell>
          <cell r="O296" t="str">
            <v>NA</v>
          </cell>
          <cell r="P296">
            <v>4376</v>
          </cell>
          <cell r="Q296">
            <v>0.02</v>
          </cell>
          <cell r="R296">
            <v>88</v>
          </cell>
          <cell r="S296">
            <v>5.0000000000000001E-3</v>
          </cell>
          <cell r="T296">
            <v>22</v>
          </cell>
          <cell r="U296">
            <v>2.5137111517367458E-2</v>
          </cell>
          <cell r="V296">
            <v>110</v>
          </cell>
          <cell r="W296">
            <v>4486</v>
          </cell>
          <cell r="X296">
            <v>4441.6399999999994</v>
          </cell>
          <cell r="Y296">
            <v>65.639999999999418</v>
          </cell>
          <cell r="Z296">
            <v>1.4999999999999999E-2</v>
          </cell>
          <cell r="AA296" t="str">
            <v>0.00%-8.40%</v>
          </cell>
          <cell r="AF296">
            <v>0</v>
          </cell>
          <cell r="AG296">
            <v>4441.6399999999994</v>
          </cell>
          <cell r="AH296">
            <v>65.639999999999418</v>
          </cell>
          <cell r="AI296">
            <v>1.4999999999999902E-2</v>
          </cell>
          <cell r="AJ296">
            <v>13.6</v>
          </cell>
          <cell r="AK296">
            <v>450</v>
          </cell>
          <cell r="AM296">
            <v>688</v>
          </cell>
          <cell r="AN296">
            <v>66494.303999999989</v>
          </cell>
          <cell r="AO296" t="str">
            <v>NA</v>
          </cell>
        </row>
        <row r="297">
          <cell r="B297">
            <v>1013559</v>
          </cell>
          <cell r="C297" t="str">
            <v>李 响</v>
          </cell>
          <cell r="D297" t="str">
            <v>Li Xiang</v>
          </cell>
          <cell r="E297" t="str">
            <v>Direct Active</v>
          </cell>
          <cell r="F297" t="str">
            <v>OP</v>
          </cell>
          <cell r="G297" t="str">
            <v>FCLCh-PD</v>
          </cell>
          <cell r="H297" t="str">
            <v>FCLCh-VB3</v>
          </cell>
          <cell r="I297" t="str">
            <v>310911</v>
          </cell>
          <cell r="J297">
            <v>42678</v>
          </cell>
          <cell r="K297" t="str">
            <v>Technician</v>
          </cell>
          <cell r="L297" t="str">
            <v>Technician</v>
          </cell>
          <cell r="M297" t="str">
            <v>BAND A</v>
          </cell>
          <cell r="N297">
            <v>6</v>
          </cell>
          <cell r="O297" t="str">
            <v>NA</v>
          </cell>
          <cell r="P297">
            <v>4963</v>
          </cell>
          <cell r="Q297">
            <v>0.02</v>
          </cell>
          <cell r="R297">
            <v>99</v>
          </cell>
          <cell r="S297">
            <v>5.0000000000000001E-3</v>
          </cell>
          <cell r="T297">
            <v>25</v>
          </cell>
          <cell r="U297">
            <v>2.4984888172476325E-2</v>
          </cell>
          <cell r="V297">
            <v>124</v>
          </cell>
          <cell r="W297">
            <v>5087</v>
          </cell>
          <cell r="X297">
            <v>5111.8900000000003</v>
          </cell>
          <cell r="Y297">
            <v>148.89000000000033</v>
          </cell>
          <cell r="Z297">
            <v>0.03</v>
          </cell>
          <cell r="AA297" t="str">
            <v>0.00%-8.40%</v>
          </cell>
          <cell r="AF297">
            <v>0</v>
          </cell>
          <cell r="AG297">
            <v>5111.8900000000003</v>
          </cell>
          <cell r="AH297">
            <v>148.89000000000033</v>
          </cell>
          <cell r="AI297">
            <v>3.0000000000000027E-2</v>
          </cell>
          <cell r="AJ297">
            <v>13.6</v>
          </cell>
          <cell r="AK297">
            <v>750</v>
          </cell>
          <cell r="AM297">
            <v>688</v>
          </cell>
          <cell r="AN297">
            <v>79209.703999999998</v>
          </cell>
          <cell r="AO297" t="str">
            <v>NA</v>
          </cell>
        </row>
        <row r="298">
          <cell r="B298">
            <v>1013797</v>
          </cell>
          <cell r="C298" t="str">
            <v>张 宝贤</v>
          </cell>
          <cell r="D298" t="str">
            <v>Zhang Baoxian</v>
          </cell>
          <cell r="E298" t="str">
            <v>Direct Active</v>
          </cell>
          <cell r="F298" t="str">
            <v>OP</v>
          </cell>
          <cell r="G298" t="str">
            <v>FCLCh-PD</v>
          </cell>
          <cell r="H298" t="str">
            <v>FCLCh-VB3</v>
          </cell>
          <cell r="I298" t="str">
            <v>310911</v>
          </cell>
          <cell r="J298">
            <v>42696</v>
          </cell>
          <cell r="K298" t="str">
            <v>Worker</v>
          </cell>
          <cell r="L298" t="str">
            <v>Primary Skilled Worker</v>
          </cell>
          <cell r="M298" t="str">
            <v>BAND A</v>
          </cell>
          <cell r="N298">
            <v>6</v>
          </cell>
          <cell r="O298" t="str">
            <v>NA</v>
          </cell>
          <cell r="P298">
            <v>4654</v>
          </cell>
          <cell r="Q298">
            <v>0.02</v>
          </cell>
          <cell r="R298">
            <v>93</v>
          </cell>
          <cell r="S298">
            <v>5.0000000000000001E-3</v>
          </cell>
          <cell r="T298">
            <v>23</v>
          </cell>
          <cell r="U298">
            <v>2.4924795874516546E-2</v>
          </cell>
          <cell r="V298">
            <v>116</v>
          </cell>
          <cell r="W298">
            <v>4770</v>
          </cell>
          <cell r="X298">
            <v>4793.62</v>
          </cell>
          <cell r="Y298">
            <v>139.61999999999989</v>
          </cell>
          <cell r="Z298">
            <v>0.03</v>
          </cell>
          <cell r="AA298" t="str">
            <v>0.00%-8.40%</v>
          </cell>
          <cell r="AF298">
            <v>0</v>
          </cell>
          <cell r="AG298">
            <v>4793.62</v>
          </cell>
          <cell r="AH298">
            <v>139.61999999999989</v>
          </cell>
          <cell r="AI298">
            <v>3.0000000000000027E-2</v>
          </cell>
          <cell r="AJ298">
            <v>13.6</v>
          </cell>
          <cell r="AK298">
            <v>450</v>
          </cell>
          <cell r="AM298">
            <v>688</v>
          </cell>
          <cell r="AN298">
            <v>71281.231999999989</v>
          </cell>
          <cell r="AO298" t="str">
            <v>NA</v>
          </cell>
        </row>
        <row r="299">
          <cell r="B299">
            <v>1013939</v>
          </cell>
          <cell r="C299" t="str">
            <v>王 鹏展</v>
          </cell>
          <cell r="D299" t="str">
            <v>Wang Pengzhan</v>
          </cell>
          <cell r="E299" t="str">
            <v>Direct Active</v>
          </cell>
          <cell r="F299" t="str">
            <v>OP</v>
          </cell>
          <cell r="G299" t="str">
            <v>FCLCh-PD</v>
          </cell>
          <cell r="H299" t="str">
            <v>FCLCh-VB3</v>
          </cell>
          <cell r="I299" t="str">
            <v>310911</v>
          </cell>
          <cell r="J299">
            <v>42710</v>
          </cell>
          <cell r="K299" t="str">
            <v>Worker</v>
          </cell>
          <cell r="L299" t="str">
            <v>Heavy Load Worker</v>
          </cell>
          <cell r="M299" t="str">
            <v>BAND A</v>
          </cell>
          <cell r="N299">
            <v>6</v>
          </cell>
          <cell r="O299" t="str">
            <v>NA</v>
          </cell>
          <cell r="P299">
            <v>4472</v>
          </cell>
          <cell r="Q299">
            <v>0.02</v>
          </cell>
          <cell r="R299">
            <v>89</v>
          </cell>
          <cell r="S299">
            <v>5.0000000000000001E-3</v>
          </cell>
          <cell r="T299">
            <v>22</v>
          </cell>
          <cell r="U299">
            <v>2.4821109123434704E-2</v>
          </cell>
          <cell r="V299">
            <v>111</v>
          </cell>
          <cell r="W299">
            <v>4583</v>
          </cell>
          <cell r="X299">
            <v>4583.7999999999993</v>
          </cell>
          <cell r="Y299">
            <v>111.79999999999927</v>
          </cell>
          <cell r="Z299">
            <v>2.5000000000000001E-2</v>
          </cell>
          <cell r="AA299" t="str">
            <v>0.00%-8.40%</v>
          </cell>
          <cell r="AF299">
            <v>0</v>
          </cell>
          <cell r="AG299">
            <v>4583.7999999999993</v>
          </cell>
          <cell r="AH299">
            <v>111.79999999999927</v>
          </cell>
          <cell r="AI299">
            <v>2.4999999999999911E-2</v>
          </cell>
          <cell r="AJ299">
            <v>13.6</v>
          </cell>
          <cell r="AK299">
            <v>650</v>
          </cell>
          <cell r="AM299">
            <v>688</v>
          </cell>
          <cell r="AN299">
            <v>70827.679999999993</v>
          </cell>
          <cell r="AO299" t="str">
            <v>NA</v>
          </cell>
        </row>
        <row r="300">
          <cell r="B300">
            <v>1013975</v>
          </cell>
          <cell r="C300" t="str">
            <v>戴 大柱</v>
          </cell>
          <cell r="D300" t="str">
            <v>Dai Dazhu</v>
          </cell>
          <cell r="E300" t="str">
            <v>Direct Active</v>
          </cell>
          <cell r="F300" t="str">
            <v>OP</v>
          </cell>
          <cell r="G300" t="str">
            <v>FCLCh-PD</v>
          </cell>
          <cell r="H300" t="str">
            <v>FCLCh-VB3</v>
          </cell>
          <cell r="I300" t="str">
            <v>310911</v>
          </cell>
          <cell r="J300">
            <v>42710</v>
          </cell>
          <cell r="K300" t="str">
            <v>Worker</v>
          </cell>
          <cell r="L300" t="str">
            <v>Heavy Load Worker</v>
          </cell>
          <cell r="M300" t="str">
            <v>BAND A</v>
          </cell>
          <cell r="N300">
            <v>6</v>
          </cell>
          <cell r="O300" t="str">
            <v>NA</v>
          </cell>
          <cell r="P300">
            <v>4593</v>
          </cell>
          <cell r="Q300">
            <v>0.02</v>
          </cell>
          <cell r="R300">
            <v>92</v>
          </cell>
          <cell r="S300">
            <v>5.0000000000000001E-3</v>
          </cell>
          <cell r="T300">
            <v>23</v>
          </cell>
          <cell r="U300">
            <v>2.5038101458741562E-2</v>
          </cell>
          <cell r="V300">
            <v>115</v>
          </cell>
          <cell r="W300">
            <v>4708</v>
          </cell>
          <cell r="X300">
            <v>4730.79</v>
          </cell>
          <cell r="Y300">
            <v>137.78999999999996</v>
          </cell>
          <cell r="Z300">
            <v>0.03</v>
          </cell>
          <cell r="AA300" t="str">
            <v>0.00%-8.40%</v>
          </cell>
          <cell r="AF300">
            <v>0</v>
          </cell>
          <cell r="AG300">
            <v>4730.79</v>
          </cell>
          <cell r="AH300">
            <v>137.78999999999996</v>
          </cell>
          <cell r="AI300">
            <v>3.0000000000000027E-2</v>
          </cell>
          <cell r="AJ300">
            <v>13.6</v>
          </cell>
          <cell r="AK300">
            <v>650</v>
          </cell>
          <cell r="AM300">
            <v>688</v>
          </cell>
          <cell r="AN300">
            <v>72826.744000000006</v>
          </cell>
          <cell r="AO300" t="str">
            <v>NA</v>
          </cell>
        </row>
        <row r="301">
          <cell r="B301">
            <v>1014217</v>
          </cell>
          <cell r="C301" t="str">
            <v>耿 雪丽</v>
          </cell>
          <cell r="D301" t="str">
            <v>Geng Xueli</v>
          </cell>
          <cell r="E301" t="str">
            <v>Direct Active</v>
          </cell>
          <cell r="F301" t="str">
            <v>OP</v>
          </cell>
          <cell r="G301" t="str">
            <v>FCLCh-PD</v>
          </cell>
          <cell r="H301" t="str">
            <v>FCLCh-VB3</v>
          </cell>
          <cell r="I301" t="str">
            <v>310911</v>
          </cell>
          <cell r="J301">
            <v>42776</v>
          </cell>
          <cell r="K301" t="str">
            <v>Worker</v>
          </cell>
          <cell r="L301" t="str">
            <v>High Skilled Worker</v>
          </cell>
          <cell r="M301" t="str">
            <v>BAND A</v>
          </cell>
          <cell r="N301">
            <v>6</v>
          </cell>
          <cell r="O301" t="str">
            <v>NA</v>
          </cell>
          <cell r="P301">
            <v>4349</v>
          </cell>
          <cell r="Q301">
            <v>0.02</v>
          </cell>
          <cell r="R301">
            <v>87</v>
          </cell>
          <cell r="S301">
            <v>5.0000000000000001E-3</v>
          </cell>
          <cell r="T301">
            <v>22</v>
          </cell>
          <cell r="U301">
            <v>2.5063232927109682E-2</v>
          </cell>
          <cell r="V301">
            <v>109</v>
          </cell>
          <cell r="W301">
            <v>4458</v>
          </cell>
          <cell r="X301">
            <v>4457.7249999999995</v>
          </cell>
          <cell r="Y301">
            <v>108.72499999999945</v>
          </cell>
          <cell r="Z301">
            <v>2.5000000000000001E-2</v>
          </cell>
          <cell r="AA301" t="str">
            <v>0.00%-8.40%</v>
          </cell>
          <cell r="AF301">
            <v>0</v>
          </cell>
          <cell r="AG301">
            <v>4457.7249999999995</v>
          </cell>
          <cell r="AH301">
            <v>108.72499999999945</v>
          </cell>
          <cell r="AI301">
            <v>2.4999999999999911E-2</v>
          </cell>
          <cell r="AJ301">
            <v>13.6</v>
          </cell>
          <cell r="AK301">
            <v>750</v>
          </cell>
          <cell r="AM301">
            <v>688</v>
          </cell>
          <cell r="AN301">
            <v>70313.06</v>
          </cell>
          <cell r="AO301" t="str">
            <v>NA</v>
          </cell>
        </row>
        <row r="302">
          <cell r="B302">
            <v>1014220</v>
          </cell>
          <cell r="C302" t="str">
            <v>武 静静</v>
          </cell>
          <cell r="D302" t="str">
            <v>Wu Jingjing</v>
          </cell>
          <cell r="E302" t="str">
            <v>Direct Active</v>
          </cell>
          <cell r="F302" t="str">
            <v>OP</v>
          </cell>
          <cell r="G302" t="str">
            <v>FCLCh-PD</v>
          </cell>
          <cell r="H302" t="str">
            <v>FCLCh-VB3</v>
          </cell>
          <cell r="I302" t="str">
            <v>310911</v>
          </cell>
          <cell r="J302">
            <v>42776</v>
          </cell>
          <cell r="K302" t="str">
            <v>Worker</v>
          </cell>
          <cell r="L302" t="str">
            <v>Middle Skilled Worker</v>
          </cell>
          <cell r="M302" t="str">
            <v>BAND A</v>
          </cell>
          <cell r="N302">
            <v>6</v>
          </cell>
          <cell r="O302" t="str">
            <v>NA</v>
          </cell>
          <cell r="P302">
            <v>4935</v>
          </cell>
          <cell r="Q302">
            <v>0.02</v>
          </cell>
          <cell r="R302">
            <v>99</v>
          </cell>
          <cell r="S302">
            <v>5.0000000000000001E-3</v>
          </cell>
          <cell r="T302">
            <v>25</v>
          </cell>
          <cell r="U302">
            <v>2.5126646403242147E-2</v>
          </cell>
          <cell r="V302">
            <v>124</v>
          </cell>
          <cell r="W302">
            <v>5059</v>
          </cell>
          <cell r="X302">
            <v>5206.4249999999993</v>
          </cell>
          <cell r="Y302">
            <v>271.42499999999927</v>
          </cell>
          <cell r="Z302">
            <v>5.5E-2</v>
          </cell>
          <cell r="AA302" t="str">
            <v>0.00%-8.40%</v>
          </cell>
          <cell r="AF302">
            <v>0</v>
          </cell>
          <cell r="AG302">
            <v>5206.4249999999993</v>
          </cell>
          <cell r="AH302">
            <v>271.42499999999927</v>
          </cell>
          <cell r="AI302">
            <v>5.4999999999999938E-2</v>
          </cell>
          <cell r="AJ302">
            <v>13.6</v>
          </cell>
          <cell r="AK302">
            <v>650</v>
          </cell>
          <cell r="AM302">
            <v>688</v>
          </cell>
          <cell r="AN302">
            <v>79295.37999999999</v>
          </cell>
          <cell r="AO302" t="str">
            <v>NA</v>
          </cell>
          <cell r="AQ302" t="str">
            <v>班组骨干，家电园安全月竞赛第一名重要成员</v>
          </cell>
        </row>
        <row r="303">
          <cell r="B303">
            <v>1014375</v>
          </cell>
          <cell r="C303" t="str">
            <v>孙 红</v>
          </cell>
          <cell r="D303" t="str">
            <v>Sun Hong</v>
          </cell>
          <cell r="E303" t="str">
            <v>Direct Active</v>
          </cell>
          <cell r="F303" t="str">
            <v>OP</v>
          </cell>
          <cell r="G303" t="str">
            <v>FCLCh-PD</v>
          </cell>
          <cell r="H303" t="str">
            <v>FCLCh-VB3</v>
          </cell>
          <cell r="I303" t="str">
            <v>310911</v>
          </cell>
          <cell r="J303">
            <v>42787</v>
          </cell>
          <cell r="K303" t="str">
            <v>Worker</v>
          </cell>
          <cell r="L303" t="str">
            <v>High Skilled Worker</v>
          </cell>
          <cell r="M303" t="str">
            <v>BAND A</v>
          </cell>
          <cell r="N303">
            <v>6</v>
          </cell>
          <cell r="O303" t="str">
            <v>NA</v>
          </cell>
          <cell r="P303">
            <v>4549</v>
          </cell>
          <cell r="Q303">
            <v>0.02</v>
          </cell>
          <cell r="R303">
            <v>91</v>
          </cell>
          <cell r="S303">
            <v>5.0000000000000001E-3</v>
          </cell>
          <cell r="T303">
            <v>23</v>
          </cell>
          <cell r="U303">
            <v>2.5060452846779512E-2</v>
          </cell>
          <cell r="V303">
            <v>114</v>
          </cell>
          <cell r="W303">
            <v>4663</v>
          </cell>
          <cell r="X303">
            <v>4662.7249999999995</v>
          </cell>
          <cell r="Y303">
            <v>113.72499999999945</v>
          </cell>
          <cell r="Z303">
            <v>2.5000000000000001E-2</v>
          </cell>
          <cell r="AA303" t="str">
            <v>0.00%-8.40%</v>
          </cell>
          <cell r="AF303">
            <v>0</v>
          </cell>
          <cell r="AG303">
            <v>4662.7249999999995</v>
          </cell>
          <cell r="AH303">
            <v>113.72499999999945</v>
          </cell>
          <cell r="AI303">
            <v>2.4999999999999911E-2</v>
          </cell>
          <cell r="AJ303">
            <v>13.6</v>
          </cell>
          <cell r="AK303">
            <v>750</v>
          </cell>
          <cell r="AM303">
            <v>688</v>
          </cell>
          <cell r="AN303">
            <v>73101.06</v>
          </cell>
          <cell r="AO303" t="str">
            <v>NA</v>
          </cell>
        </row>
        <row r="304">
          <cell r="B304">
            <v>1014443</v>
          </cell>
          <cell r="C304" t="str">
            <v>周 梅</v>
          </cell>
          <cell r="D304" t="str">
            <v>Zhou Mei</v>
          </cell>
          <cell r="E304" t="str">
            <v>Direct Active</v>
          </cell>
          <cell r="F304" t="str">
            <v>OP</v>
          </cell>
          <cell r="G304" t="str">
            <v>FCLCh-PD</v>
          </cell>
          <cell r="H304" t="str">
            <v>FCLCh-VB3</v>
          </cell>
          <cell r="I304" t="str">
            <v>310911</v>
          </cell>
          <cell r="J304">
            <v>42788</v>
          </cell>
          <cell r="K304" t="str">
            <v>Worker</v>
          </cell>
          <cell r="L304" t="str">
            <v>Middle Skilled Worker</v>
          </cell>
          <cell r="M304" t="str">
            <v>BAND A</v>
          </cell>
          <cell r="N304">
            <v>6</v>
          </cell>
          <cell r="O304" t="str">
            <v>NA</v>
          </cell>
          <cell r="P304">
            <v>4436</v>
          </cell>
          <cell r="Q304">
            <v>0.02</v>
          </cell>
          <cell r="R304">
            <v>89</v>
          </cell>
          <cell r="S304">
            <v>5.0000000000000001E-3</v>
          </cell>
          <cell r="T304">
            <v>22</v>
          </cell>
          <cell r="U304">
            <v>2.502254283137962E-2</v>
          </cell>
          <cell r="V304">
            <v>111</v>
          </cell>
          <cell r="W304">
            <v>4547</v>
          </cell>
          <cell r="X304">
            <v>4546.8999999999996</v>
          </cell>
          <cell r="Y304">
            <v>110.89999999999964</v>
          </cell>
          <cell r="Z304">
            <v>2.5000000000000001E-2</v>
          </cell>
          <cell r="AA304" t="str">
            <v>0.00%-8.40%</v>
          </cell>
          <cell r="AF304">
            <v>0</v>
          </cell>
          <cell r="AG304">
            <v>4546.8999999999996</v>
          </cell>
          <cell r="AH304">
            <v>110.89999999999964</v>
          </cell>
          <cell r="AI304">
            <v>2.4999999999999911E-2</v>
          </cell>
          <cell r="AJ304">
            <v>13.6</v>
          </cell>
          <cell r="AK304">
            <v>650</v>
          </cell>
          <cell r="AM304">
            <v>688</v>
          </cell>
          <cell r="AN304">
            <v>70325.84</v>
          </cell>
          <cell r="AO304" t="str">
            <v>NA</v>
          </cell>
        </row>
        <row r="305">
          <cell r="B305">
            <v>1014500</v>
          </cell>
          <cell r="C305" t="str">
            <v>闫 翠玲</v>
          </cell>
          <cell r="D305" t="str">
            <v>Yan Cuiling</v>
          </cell>
          <cell r="E305" t="str">
            <v>Direct Active</v>
          </cell>
          <cell r="F305" t="str">
            <v>OP</v>
          </cell>
          <cell r="G305" t="str">
            <v>FCLCh-PD</v>
          </cell>
          <cell r="H305" t="str">
            <v>FCLCh-VB3</v>
          </cell>
          <cell r="I305" t="str">
            <v>310911</v>
          </cell>
          <cell r="J305">
            <v>42793</v>
          </cell>
          <cell r="K305" t="str">
            <v>Worker</v>
          </cell>
          <cell r="L305" t="str">
            <v>Production Worker</v>
          </cell>
          <cell r="M305" t="str">
            <v>BAND A</v>
          </cell>
          <cell r="N305">
            <v>6</v>
          </cell>
          <cell r="O305" t="str">
            <v>NA</v>
          </cell>
          <cell r="P305">
            <v>4388</v>
          </cell>
          <cell r="Q305">
            <v>0.02</v>
          </cell>
          <cell r="R305">
            <v>88</v>
          </cell>
          <cell r="S305">
            <v>5.0000000000000001E-3</v>
          </cell>
          <cell r="T305">
            <v>22</v>
          </cell>
          <cell r="U305">
            <v>2.5068368277119418E-2</v>
          </cell>
          <cell r="V305">
            <v>110</v>
          </cell>
          <cell r="W305">
            <v>4498</v>
          </cell>
          <cell r="X305">
            <v>4497.7</v>
          </cell>
          <cell r="Y305">
            <v>109.69999999999982</v>
          </cell>
          <cell r="Z305">
            <v>2.5000000000000001E-2</v>
          </cell>
          <cell r="AA305" t="str">
            <v>0.00%-8.40%</v>
          </cell>
          <cell r="AF305">
            <v>0</v>
          </cell>
          <cell r="AG305">
            <v>4497.7</v>
          </cell>
          <cell r="AH305">
            <v>109.69999999999982</v>
          </cell>
          <cell r="AI305">
            <v>2.4999999999999911E-2</v>
          </cell>
          <cell r="AJ305">
            <v>13.6</v>
          </cell>
          <cell r="AK305">
            <v>450</v>
          </cell>
          <cell r="AM305">
            <v>688</v>
          </cell>
          <cell r="AN305">
            <v>67256.72</v>
          </cell>
          <cell r="AO305" t="str">
            <v>NA</v>
          </cell>
        </row>
        <row r="306">
          <cell r="B306">
            <v>1014835</v>
          </cell>
          <cell r="C306" t="str">
            <v>王 凯</v>
          </cell>
          <cell r="D306" t="str">
            <v>Wang Kai</v>
          </cell>
          <cell r="E306" t="str">
            <v>Direct Active</v>
          </cell>
          <cell r="F306" t="str">
            <v>OP</v>
          </cell>
          <cell r="G306" t="str">
            <v>FCLCh-PD</v>
          </cell>
          <cell r="H306" t="str">
            <v>FCLCh-VB3</v>
          </cell>
          <cell r="I306" t="str">
            <v>310911</v>
          </cell>
          <cell r="J306">
            <v>42818</v>
          </cell>
          <cell r="K306" t="str">
            <v>Worker</v>
          </cell>
          <cell r="L306" t="str">
            <v>Heavy Load Worker</v>
          </cell>
          <cell r="M306" t="str">
            <v>BAND A</v>
          </cell>
          <cell r="N306">
            <v>6</v>
          </cell>
          <cell r="O306" t="str">
            <v>NA</v>
          </cell>
          <cell r="P306">
            <v>4499</v>
          </cell>
          <cell r="Q306">
            <v>0.02</v>
          </cell>
          <cell r="R306">
            <v>90</v>
          </cell>
          <cell r="S306">
            <v>5.0000000000000001E-3</v>
          </cell>
          <cell r="T306">
            <v>22</v>
          </cell>
          <cell r="U306">
            <v>2.4894420982440543E-2</v>
          </cell>
          <cell r="V306">
            <v>112</v>
          </cell>
          <cell r="W306">
            <v>4611</v>
          </cell>
          <cell r="X306">
            <v>4588.9800000000005</v>
          </cell>
          <cell r="Y306">
            <v>89.980000000000473</v>
          </cell>
          <cell r="Z306">
            <v>0.02</v>
          </cell>
          <cell r="AA306" t="str">
            <v>0.00%-8.40%</v>
          </cell>
          <cell r="AF306">
            <v>0</v>
          </cell>
          <cell r="AG306">
            <v>4588.9800000000005</v>
          </cell>
          <cell r="AH306">
            <v>89.980000000000473</v>
          </cell>
          <cell r="AI306">
            <v>2.0000000000000018E-2</v>
          </cell>
          <cell r="AJ306">
            <v>13.6</v>
          </cell>
          <cell r="AK306">
            <v>650</v>
          </cell>
          <cell r="AM306">
            <v>688</v>
          </cell>
          <cell r="AN306">
            <v>70898.127999999997</v>
          </cell>
          <cell r="AO306" t="str">
            <v>NA</v>
          </cell>
        </row>
        <row r="307">
          <cell r="B307">
            <v>1014901</v>
          </cell>
          <cell r="C307" t="str">
            <v>梁 昌菊</v>
          </cell>
          <cell r="D307" t="str">
            <v>Liang Changju</v>
          </cell>
          <cell r="E307" t="str">
            <v>Direct Active</v>
          </cell>
          <cell r="F307" t="str">
            <v>OP</v>
          </cell>
          <cell r="G307" t="str">
            <v>FCLCh-PD</v>
          </cell>
          <cell r="H307" t="str">
            <v>FCLCh-VB3</v>
          </cell>
          <cell r="I307" t="str">
            <v>310911</v>
          </cell>
          <cell r="J307">
            <v>42823</v>
          </cell>
          <cell r="K307" t="str">
            <v>Worker</v>
          </cell>
          <cell r="L307" t="str">
            <v>Production Worker</v>
          </cell>
          <cell r="M307" t="str">
            <v>BAND A</v>
          </cell>
          <cell r="N307">
            <v>6</v>
          </cell>
          <cell r="O307" t="str">
            <v>NA</v>
          </cell>
          <cell r="P307">
            <v>4203</v>
          </cell>
          <cell r="Q307">
            <v>0.02</v>
          </cell>
          <cell r="R307">
            <v>84</v>
          </cell>
          <cell r="S307">
            <v>5.0000000000000001E-3</v>
          </cell>
          <cell r="T307">
            <v>21</v>
          </cell>
          <cell r="U307">
            <v>2.4982155603140613E-2</v>
          </cell>
          <cell r="V307">
            <v>105</v>
          </cell>
          <cell r="W307">
            <v>4308</v>
          </cell>
          <cell r="X307">
            <v>4308.0749999999998</v>
          </cell>
          <cell r="Y307">
            <v>105.07499999999982</v>
          </cell>
          <cell r="Z307">
            <v>2.5000000000000001E-2</v>
          </cell>
          <cell r="AA307" t="str">
            <v>0.00%-8.40%</v>
          </cell>
          <cell r="AF307">
            <v>0</v>
          </cell>
          <cell r="AG307">
            <v>4308.0749999999998</v>
          </cell>
          <cell r="AH307">
            <v>105.07499999999982</v>
          </cell>
          <cell r="AI307">
            <v>2.4999999999999911E-2</v>
          </cell>
          <cell r="AJ307">
            <v>13.6</v>
          </cell>
          <cell r="AK307">
            <v>450</v>
          </cell>
          <cell r="AM307">
            <v>688</v>
          </cell>
          <cell r="AN307">
            <v>64677.819999999992</v>
          </cell>
          <cell r="AO307" t="str">
            <v>NA</v>
          </cell>
        </row>
        <row r="308">
          <cell r="B308">
            <v>1015277</v>
          </cell>
          <cell r="C308" t="str">
            <v>汪 帮梅</v>
          </cell>
          <cell r="D308" t="str">
            <v>Wang Bangmei</v>
          </cell>
          <cell r="E308" t="str">
            <v>Direct Active</v>
          </cell>
          <cell r="F308" t="str">
            <v>OP</v>
          </cell>
          <cell r="G308" t="str">
            <v>FCLCh-PD</v>
          </cell>
          <cell r="H308" t="str">
            <v>FCLCh-VB3</v>
          </cell>
          <cell r="I308" t="str">
            <v>310911</v>
          </cell>
          <cell r="J308">
            <v>42866</v>
          </cell>
          <cell r="K308" t="str">
            <v>Worker</v>
          </cell>
          <cell r="L308" t="str">
            <v>Production Worker</v>
          </cell>
          <cell r="M308" t="str">
            <v>BAND A</v>
          </cell>
          <cell r="N308">
            <v>6</v>
          </cell>
          <cell r="O308" t="str">
            <v>NA</v>
          </cell>
          <cell r="P308">
            <v>4256</v>
          </cell>
          <cell r="Q308">
            <v>0.02</v>
          </cell>
          <cell r="R308">
            <v>85</v>
          </cell>
          <cell r="S308">
            <v>5.0000000000000001E-3</v>
          </cell>
          <cell r="T308">
            <v>21</v>
          </cell>
          <cell r="U308">
            <v>2.4906015037593984E-2</v>
          </cell>
          <cell r="V308">
            <v>106</v>
          </cell>
          <cell r="W308">
            <v>4362</v>
          </cell>
          <cell r="X308">
            <v>4362.3999999999996</v>
          </cell>
          <cell r="Y308">
            <v>106.39999999999964</v>
          </cell>
          <cell r="Z308">
            <v>2.5000000000000001E-2</v>
          </cell>
          <cell r="AA308" t="str">
            <v>0.00%-8.40%</v>
          </cell>
          <cell r="AF308">
            <v>0</v>
          </cell>
          <cell r="AG308">
            <v>4362.3999999999996</v>
          </cell>
          <cell r="AH308">
            <v>106.39999999999964</v>
          </cell>
          <cell r="AI308">
            <v>2.4999999999999911E-2</v>
          </cell>
          <cell r="AJ308">
            <v>13.6</v>
          </cell>
          <cell r="AK308">
            <v>450</v>
          </cell>
          <cell r="AM308">
            <v>688</v>
          </cell>
          <cell r="AN308">
            <v>65416.639999999992</v>
          </cell>
          <cell r="AO308" t="str">
            <v>NA</v>
          </cell>
        </row>
        <row r="309">
          <cell r="B309">
            <v>1015336</v>
          </cell>
          <cell r="C309" t="str">
            <v>王 菊</v>
          </cell>
          <cell r="D309" t="str">
            <v>Wang Ju</v>
          </cell>
          <cell r="E309" t="str">
            <v>Direct Active</v>
          </cell>
          <cell r="F309" t="str">
            <v>OP</v>
          </cell>
          <cell r="G309" t="str">
            <v>FCLCh-PD</v>
          </cell>
          <cell r="H309" t="str">
            <v>FCLCh-VB3</v>
          </cell>
          <cell r="I309" t="str">
            <v>310911</v>
          </cell>
          <cell r="J309">
            <v>42875</v>
          </cell>
          <cell r="K309" t="str">
            <v>Worker</v>
          </cell>
          <cell r="L309" t="str">
            <v>Production Worker</v>
          </cell>
          <cell r="M309" t="str">
            <v>BAND A</v>
          </cell>
          <cell r="N309">
            <v>6</v>
          </cell>
          <cell r="O309" t="str">
            <v>NA</v>
          </cell>
          <cell r="P309">
            <v>4399</v>
          </cell>
          <cell r="Q309">
            <v>0.02</v>
          </cell>
          <cell r="R309">
            <v>88</v>
          </cell>
          <cell r="S309">
            <v>5.0000000000000001E-3</v>
          </cell>
          <cell r="T309">
            <v>22</v>
          </cell>
          <cell r="U309">
            <v>2.5005683109797682E-2</v>
          </cell>
          <cell r="V309">
            <v>110</v>
          </cell>
          <cell r="W309">
            <v>4509</v>
          </cell>
          <cell r="X309">
            <v>4508.9749999999995</v>
          </cell>
          <cell r="Y309">
            <v>109.97499999999945</v>
          </cell>
          <cell r="Z309">
            <v>2.5000000000000001E-2</v>
          </cell>
          <cell r="AA309" t="str">
            <v>0.00%-8.40%</v>
          </cell>
          <cell r="AF309">
            <v>0</v>
          </cell>
          <cell r="AG309">
            <v>4508.9749999999995</v>
          </cell>
          <cell r="AH309">
            <v>109.97499999999945</v>
          </cell>
          <cell r="AI309">
            <v>2.4999999999999911E-2</v>
          </cell>
          <cell r="AJ309">
            <v>13.6</v>
          </cell>
          <cell r="AK309">
            <v>450</v>
          </cell>
          <cell r="AM309">
            <v>688</v>
          </cell>
          <cell r="AN309">
            <v>67410.06</v>
          </cell>
          <cell r="AO309" t="str">
            <v>NA</v>
          </cell>
        </row>
        <row r="310">
          <cell r="B310">
            <v>1015352</v>
          </cell>
          <cell r="C310" t="str">
            <v>刘 洋</v>
          </cell>
          <cell r="D310" t="str">
            <v>Liu Yang</v>
          </cell>
          <cell r="E310" t="str">
            <v>Direct Active</v>
          </cell>
          <cell r="F310" t="str">
            <v>OP</v>
          </cell>
          <cell r="G310" t="str">
            <v>FCLCh-PD</v>
          </cell>
          <cell r="H310" t="str">
            <v>FCLCh-VB3</v>
          </cell>
          <cell r="I310" t="str">
            <v>310911</v>
          </cell>
          <cell r="J310">
            <v>42880</v>
          </cell>
          <cell r="K310" t="str">
            <v>Worker</v>
          </cell>
          <cell r="L310" t="str">
            <v>Middle Skilled Worker</v>
          </cell>
          <cell r="M310" t="str">
            <v>BAND A</v>
          </cell>
          <cell r="N310">
            <v>6</v>
          </cell>
          <cell r="O310" t="str">
            <v>NA</v>
          </cell>
          <cell r="P310">
            <v>4258</v>
          </cell>
          <cell r="Q310">
            <v>0.02</v>
          </cell>
          <cell r="R310">
            <v>85</v>
          </cell>
          <cell r="S310">
            <v>5.0000000000000001E-3</v>
          </cell>
          <cell r="T310">
            <v>21</v>
          </cell>
          <cell r="U310">
            <v>2.489431658055425E-2</v>
          </cell>
          <cell r="V310">
            <v>106</v>
          </cell>
          <cell r="W310">
            <v>4364</v>
          </cell>
          <cell r="X310">
            <v>4258</v>
          </cell>
          <cell r="Y310">
            <v>0</v>
          </cell>
          <cell r="Z310">
            <v>0</v>
          </cell>
          <cell r="AA310" t="str">
            <v>0.00%-8.40%</v>
          </cell>
          <cell r="AF310">
            <v>0</v>
          </cell>
          <cell r="AG310">
            <v>4258</v>
          </cell>
          <cell r="AH310">
            <v>0</v>
          </cell>
          <cell r="AI310">
            <v>0</v>
          </cell>
          <cell r="AJ310">
            <v>13.6</v>
          </cell>
          <cell r="AK310">
            <v>650</v>
          </cell>
          <cell r="AM310">
            <v>688</v>
          </cell>
          <cell r="AN310">
            <v>66396.799999999988</v>
          </cell>
          <cell r="AO310" t="str">
            <v>NA</v>
          </cell>
          <cell r="AQ310" t="str">
            <v>个人绩效5次负激励</v>
          </cell>
        </row>
        <row r="311">
          <cell r="B311">
            <v>1015438</v>
          </cell>
          <cell r="C311" t="str">
            <v>吴 绳敏</v>
          </cell>
          <cell r="D311" t="str">
            <v>Wu Shengmin</v>
          </cell>
          <cell r="E311" t="str">
            <v>Direct Active</v>
          </cell>
          <cell r="F311" t="str">
            <v>OP</v>
          </cell>
          <cell r="G311" t="str">
            <v>FCLCh-PD</v>
          </cell>
          <cell r="H311" t="str">
            <v>FCLCh-VB3</v>
          </cell>
          <cell r="I311" t="str">
            <v>310911</v>
          </cell>
          <cell r="J311">
            <v>42892</v>
          </cell>
          <cell r="K311" t="str">
            <v>Worker</v>
          </cell>
          <cell r="L311" t="str">
            <v>Middle Skilled Worker</v>
          </cell>
          <cell r="M311" t="str">
            <v>BAND A</v>
          </cell>
          <cell r="N311">
            <v>6</v>
          </cell>
          <cell r="O311" t="str">
            <v>NA</v>
          </cell>
          <cell r="P311">
            <v>4387</v>
          </cell>
          <cell r="Q311">
            <v>0.02</v>
          </cell>
          <cell r="R311">
            <v>88</v>
          </cell>
          <cell r="S311">
            <v>5.0000000000000001E-3</v>
          </cell>
          <cell r="T311">
            <v>22</v>
          </cell>
          <cell r="U311">
            <v>2.5074082516526101E-2</v>
          </cell>
          <cell r="V311">
            <v>110</v>
          </cell>
          <cell r="W311">
            <v>4497</v>
          </cell>
          <cell r="X311">
            <v>4518.6099999999997</v>
          </cell>
          <cell r="Y311">
            <v>131.60999999999967</v>
          </cell>
          <cell r="Z311">
            <v>0.03</v>
          </cell>
          <cell r="AA311" t="str">
            <v>0.00%-8.40%</v>
          </cell>
          <cell r="AF311">
            <v>0</v>
          </cell>
          <cell r="AG311">
            <v>4518.6099999999997</v>
          </cell>
          <cell r="AH311">
            <v>131.60999999999967</v>
          </cell>
          <cell r="AI311">
            <v>3.0000000000000027E-2</v>
          </cell>
          <cell r="AJ311">
            <v>13.6</v>
          </cell>
          <cell r="AK311">
            <v>650</v>
          </cell>
          <cell r="AM311">
            <v>688</v>
          </cell>
          <cell r="AN311">
            <v>69941.09599999999</v>
          </cell>
          <cell r="AO311" t="str">
            <v>NA</v>
          </cell>
        </row>
        <row r="312">
          <cell r="B312">
            <v>1015460</v>
          </cell>
          <cell r="C312" t="str">
            <v>谢 道银</v>
          </cell>
          <cell r="D312" t="str">
            <v>Xie Daoyin</v>
          </cell>
          <cell r="E312" t="str">
            <v>Direct Active</v>
          </cell>
          <cell r="F312" t="str">
            <v>OP</v>
          </cell>
          <cell r="G312" t="str">
            <v>FCLCh-PD</v>
          </cell>
          <cell r="H312" t="str">
            <v>FCLCh-VB3</v>
          </cell>
          <cell r="I312" t="str">
            <v>310911</v>
          </cell>
          <cell r="J312">
            <v>42892</v>
          </cell>
          <cell r="K312" t="str">
            <v>Worker</v>
          </cell>
          <cell r="L312" t="str">
            <v>Middle Skilled Worker</v>
          </cell>
          <cell r="M312" t="str">
            <v>BAND A</v>
          </cell>
          <cell r="N312">
            <v>6</v>
          </cell>
          <cell r="O312" t="str">
            <v>NA</v>
          </cell>
          <cell r="P312">
            <v>4533</v>
          </cell>
          <cell r="Q312">
            <v>0.02</v>
          </cell>
          <cell r="R312">
            <v>91</v>
          </cell>
          <cell r="S312">
            <v>5.0000000000000001E-3</v>
          </cell>
          <cell r="T312">
            <v>23</v>
          </cell>
          <cell r="U312">
            <v>2.5148908007941759E-2</v>
          </cell>
          <cell r="V312">
            <v>114</v>
          </cell>
          <cell r="W312">
            <v>4647</v>
          </cell>
          <cell r="X312">
            <v>4668.99</v>
          </cell>
          <cell r="Y312">
            <v>135.98999999999978</v>
          </cell>
          <cell r="Z312">
            <v>0.03</v>
          </cell>
          <cell r="AA312" t="str">
            <v>0.00%-8.40%</v>
          </cell>
          <cell r="AF312">
            <v>0</v>
          </cell>
          <cell r="AG312">
            <v>4668.99</v>
          </cell>
          <cell r="AH312">
            <v>135.98999999999978</v>
          </cell>
          <cell r="AI312">
            <v>3.0000000000000027E-2</v>
          </cell>
          <cell r="AJ312">
            <v>13.6</v>
          </cell>
          <cell r="AK312">
            <v>650</v>
          </cell>
          <cell r="AM312">
            <v>688</v>
          </cell>
          <cell r="AN312">
            <v>71986.263999999996</v>
          </cell>
          <cell r="AO312" t="str">
            <v>NA</v>
          </cell>
        </row>
        <row r="313">
          <cell r="B313">
            <v>1015468</v>
          </cell>
          <cell r="C313" t="str">
            <v>徐 亮亮</v>
          </cell>
          <cell r="D313" t="str">
            <v>Xu Liangliang</v>
          </cell>
          <cell r="E313" t="str">
            <v>Direct Active</v>
          </cell>
          <cell r="F313" t="str">
            <v>OP</v>
          </cell>
          <cell r="G313" t="str">
            <v>FCLCh-PD</v>
          </cell>
          <cell r="H313" t="str">
            <v>FCLCh-VB3</v>
          </cell>
          <cell r="I313" t="str">
            <v>310911</v>
          </cell>
          <cell r="J313">
            <v>42892</v>
          </cell>
          <cell r="K313" t="str">
            <v>Worker</v>
          </cell>
          <cell r="L313" t="str">
            <v>Heavy Load Worker</v>
          </cell>
          <cell r="M313" t="str">
            <v>BAND A</v>
          </cell>
          <cell r="N313">
            <v>6</v>
          </cell>
          <cell r="O313" t="str">
            <v>NA</v>
          </cell>
          <cell r="P313">
            <v>4588</v>
          </cell>
          <cell r="Q313">
            <v>0.02</v>
          </cell>
          <cell r="R313">
            <v>92</v>
          </cell>
          <cell r="S313">
            <v>5.0000000000000001E-3</v>
          </cell>
          <cell r="T313">
            <v>23</v>
          </cell>
          <cell r="U313">
            <v>2.5065387968613774E-2</v>
          </cell>
          <cell r="V313">
            <v>115</v>
          </cell>
          <cell r="W313">
            <v>4703</v>
          </cell>
          <cell r="X313">
            <v>4702.7</v>
          </cell>
          <cell r="Y313">
            <v>114.69999999999982</v>
          </cell>
          <cell r="Z313">
            <v>2.5000000000000001E-2</v>
          </cell>
          <cell r="AA313" t="str">
            <v>0.00%-8.40%</v>
          </cell>
          <cell r="AF313">
            <v>0</v>
          </cell>
          <cell r="AG313">
            <v>4702.7</v>
          </cell>
          <cell r="AH313">
            <v>114.69999999999982</v>
          </cell>
          <cell r="AI313">
            <v>2.4999999999999911E-2</v>
          </cell>
          <cell r="AJ313">
            <v>13.6</v>
          </cell>
          <cell r="AK313">
            <v>650</v>
          </cell>
          <cell r="AM313">
            <v>688</v>
          </cell>
          <cell r="AN313">
            <v>72444.72</v>
          </cell>
          <cell r="AO313" t="str">
            <v>NA</v>
          </cell>
        </row>
        <row r="314">
          <cell r="B314">
            <v>1015769</v>
          </cell>
          <cell r="C314" t="str">
            <v>刘 林霞</v>
          </cell>
          <cell r="D314" t="str">
            <v>Liu Linxia</v>
          </cell>
          <cell r="E314" t="str">
            <v>Direct Active</v>
          </cell>
          <cell r="F314" t="str">
            <v>OP</v>
          </cell>
          <cell r="G314" t="str">
            <v>FCLCh-PD</v>
          </cell>
          <cell r="H314" t="str">
            <v>FCLCh-VB3</v>
          </cell>
          <cell r="I314" t="str">
            <v>310911</v>
          </cell>
          <cell r="J314">
            <v>42924</v>
          </cell>
          <cell r="K314" t="str">
            <v>Worker</v>
          </cell>
          <cell r="L314" t="str">
            <v>Production Worker</v>
          </cell>
          <cell r="M314" t="str">
            <v>BAND A</v>
          </cell>
          <cell r="N314">
            <v>6</v>
          </cell>
          <cell r="O314" t="str">
            <v>NA</v>
          </cell>
          <cell r="P314">
            <v>4248</v>
          </cell>
          <cell r="Q314">
            <v>0.02</v>
          </cell>
          <cell r="R314">
            <v>85</v>
          </cell>
          <cell r="S314">
            <v>5.0000000000000001E-3</v>
          </cell>
          <cell r="T314">
            <v>21</v>
          </cell>
          <cell r="U314">
            <v>2.4952919020715631E-2</v>
          </cell>
          <cell r="V314">
            <v>106</v>
          </cell>
          <cell r="W314">
            <v>4354</v>
          </cell>
          <cell r="X314">
            <v>4332.96</v>
          </cell>
          <cell r="Y314">
            <v>84.960000000000036</v>
          </cell>
          <cell r="Z314">
            <v>0.02</v>
          </cell>
          <cell r="AA314" t="str">
            <v>0.00%-8.40%</v>
          </cell>
          <cell r="AF314">
            <v>0</v>
          </cell>
          <cell r="AG314">
            <v>4332.96</v>
          </cell>
          <cell r="AH314">
            <v>84.960000000000036</v>
          </cell>
          <cell r="AI314">
            <v>2.0000000000000018E-2</v>
          </cell>
          <cell r="AJ314">
            <v>13.6</v>
          </cell>
          <cell r="AK314">
            <v>450</v>
          </cell>
          <cell r="AM314">
            <v>688</v>
          </cell>
          <cell r="AN314">
            <v>65016.256000000001</v>
          </cell>
          <cell r="AO314" t="str">
            <v>NA</v>
          </cell>
        </row>
        <row r="315">
          <cell r="B315">
            <v>1016022</v>
          </cell>
          <cell r="C315" t="str">
            <v>董 瑞晓</v>
          </cell>
          <cell r="D315" t="str">
            <v>Dong Ruixiao</v>
          </cell>
          <cell r="E315" t="str">
            <v>Direct Active</v>
          </cell>
          <cell r="F315" t="str">
            <v>OP</v>
          </cell>
          <cell r="G315" t="str">
            <v>FCLCh-PD</v>
          </cell>
          <cell r="H315" t="str">
            <v>FCLCh-VB3</v>
          </cell>
          <cell r="I315" t="str">
            <v>310911</v>
          </cell>
          <cell r="J315">
            <v>42940</v>
          </cell>
          <cell r="K315" t="str">
            <v>Worker</v>
          </cell>
          <cell r="L315" t="str">
            <v>Production Worker</v>
          </cell>
          <cell r="M315" t="str">
            <v>BAND A</v>
          </cell>
          <cell r="N315">
            <v>6</v>
          </cell>
          <cell r="O315" t="str">
            <v>NA</v>
          </cell>
          <cell r="P315">
            <v>4373</v>
          </cell>
          <cell r="Q315">
            <v>0.02</v>
          </cell>
          <cell r="R315">
            <v>87</v>
          </cell>
          <cell r="S315">
            <v>5.0000000000000001E-3</v>
          </cell>
          <cell r="T315">
            <v>22</v>
          </cell>
          <cell r="U315">
            <v>2.4925680310999315E-2</v>
          </cell>
          <cell r="V315">
            <v>109</v>
          </cell>
          <cell r="W315">
            <v>4482</v>
          </cell>
          <cell r="X315">
            <v>4482.3249999999998</v>
          </cell>
          <cell r="Y315">
            <v>109.32499999999982</v>
          </cell>
          <cell r="Z315">
            <v>2.5000000000000001E-2</v>
          </cell>
          <cell r="AA315" t="str">
            <v>0.00%-8.40%</v>
          </cell>
          <cell r="AF315">
            <v>0</v>
          </cell>
          <cell r="AG315">
            <v>4482.3249999999998</v>
          </cell>
          <cell r="AH315">
            <v>109.32499999999982</v>
          </cell>
          <cell r="AI315">
            <v>2.4999999999999911E-2</v>
          </cell>
          <cell r="AJ315">
            <v>13.6</v>
          </cell>
          <cell r="AK315">
            <v>450</v>
          </cell>
          <cell r="AM315">
            <v>688</v>
          </cell>
          <cell r="AN315">
            <v>67047.62</v>
          </cell>
          <cell r="AO315" t="str">
            <v>NA</v>
          </cell>
        </row>
        <row r="316">
          <cell r="B316">
            <v>1016083</v>
          </cell>
          <cell r="C316" t="str">
            <v>赵 燕利</v>
          </cell>
          <cell r="D316" t="str">
            <v>Zhao Yanli</v>
          </cell>
          <cell r="E316" t="str">
            <v>Direct Active</v>
          </cell>
          <cell r="F316" t="str">
            <v>OP</v>
          </cell>
          <cell r="G316" t="str">
            <v>FCLCh-PD</v>
          </cell>
          <cell r="H316" t="str">
            <v>FCLCh-VB3</v>
          </cell>
          <cell r="I316" t="str">
            <v>310911</v>
          </cell>
          <cell r="J316">
            <v>42948</v>
          </cell>
          <cell r="K316" t="str">
            <v>Worker</v>
          </cell>
          <cell r="L316" t="str">
            <v>Primary Skilled Worker</v>
          </cell>
          <cell r="M316" t="str">
            <v>BAND A</v>
          </cell>
          <cell r="N316">
            <v>6</v>
          </cell>
          <cell r="O316" t="str">
            <v>NA</v>
          </cell>
          <cell r="P316">
            <v>4260</v>
          </cell>
          <cell r="Q316">
            <v>0.02</v>
          </cell>
          <cell r="R316">
            <v>85</v>
          </cell>
          <cell r="S316">
            <v>5.0000000000000001E-3</v>
          </cell>
          <cell r="T316">
            <v>21</v>
          </cell>
          <cell r="U316">
            <v>2.4882629107981221E-2</v>
          </cell>
          <cell r="V316">
            <v>106</v>
          </cell>
          <cell r="W316">
            <v>4366</v>
          </cell>
          <cell r="X316">
            <v>4366.5</v>
          </cell>
          <cell r="Y316">
            <v>106.5</v>
          </cell>
          <cell r="Z316">
            <v>2.5000000000000001E-2</v>
          </cell>
          <cell r="AA316" t="str">
            <v>0.00%-8.40%</v>
          </cell>
          <cell r="AF316">
            <v>0</v>
          </cell>
          <cell r="AG316">
            <v>4366.5</v>
          </cell>
          <cell r="AH316">
            <v>106.5</v>
          </cell>
          <cell r="AI316">
            <v>2.4999999999999911E-2</v>
          </cell>
          <cell r="AJ316">
            <v>13.6</v>
          </cell>
          <cell r="AK316">
            <v>450</v>
          </cell>
          <cell r="AM316">
            <v>688</v>
          </cell>
          <cell r="AN316">
            <v>65472.4</v>
          </cell>
          <cell r="AO316" t="str">
            <v>NA</v>
          </cell>
        </row>
        <row r="317">
          <cell r="B317">
            <v>1016244</v>
          </cell>
          <cell r="C317" t="str">
            <v>马 明红</v>
          </cell>
          <cell r="D317" t="str">
            <v>Ma Minghong</v>
          </cell>
          <cell r="E317" t="str">
            <v>Direct Active</v>
          </cell>
          <cell r="F317" t="str">
            <v>OP</v>
          </cell>
          <cell r="G317" t="str">
            <v>FCLCh-PD</v>
          </cell>
          <cell r="H317" t="str">
            <v>FCLCh-VB3</v>
          </cell>
          <cell r="I317" t="str">
            <v>310911</v>
          </cell>
          <cell r="J317">
            <v>42972</v>
          </cell>
          <cell r="K317" t="str">
            <v>Worker</v>
          </cell>
          <cell r="L317" t="str">
            <v>Production Worker</v>
          </cell>
          <cell r="M317" t="str">
            <v>BAND A</v>
          </cell>
          <cell r="N317">
            <v>6</v>
          </cell>
          <cell r="O317" t="str">
            <v>NA</v>
          </cell>
          <cell r="P317">
            <v>4312</v>
          </cell>
          <cell r="Q317">
            <v>0.02</v>
          </cell>
          <cell r="R317">
            <v>86</v>
          </cell>
          <cell r="S317">
            <v>5.0000000000000001E-3</v>
          </cell>
          <cell r="T317">
            <v>22</v>
          </cell>
          <cell r="U317">
            <v>2.5046382189239332E-2</v>
          </cell>
          <cell r="V317">
            <v>108</v>
          </cell>
          <cell r="W317">
            <v>4420</v>
          </cell>
          <cell r="X317">
            <v>4419.7999999999993</v>
          </cell>
          <cell r="Y317">
            <v>107.79999999999927</v>
          </cell>
          <cell r="Z317">
            <v>2.5000000000000001E-2</v>
          </cell>
          <cell r="AA317" t="str">
            <v>0.00%-8.40%</v>
          </cell>
          <cell r="AF317">
            <v>0</v>
          </cell>
          <cell r="AG317">
            <v>4419.7999999999993</v>
          </cell>
          <cell r="AH317">
            <v>107.79999999999927</v>
          </cell>
          <cell r="AI317">
            <v>2.4999999999999911E-2</v>
          </cell>
          <cell r="AJ317">
            <v>13.6</v>
          </cell>
          <cell r="AK317">
            <v>450</v>
          </cell>
          <cell r="AM317">
            <v>688</v>
          </cell>
          <cell r="AN317">
            <v>66197.279999999999</v>
          </cell>
          <cell r="AO317" t="str">
            <v>NA</v>
          </cell>
        </row>
        <row r="318">
          <cell r="B318">
            <v>1016422</v>
          </cell>
          <cell r="C318" t="str">
            <v>王 书红</v>
          </cell>
          <cell r="D318" t="str">
            <v>Wang Shuhong</v>
          </cell>
          <cell r="E318" t="str">
            <v>Direct Active</v>
          </cell>
          <cell r="F318" t="str">
            <v>OP</v>
          </cell>
          <cell r="G318" t="str">
            <v>FCLCh-PD</v>
          </cell>
          <cell r="H318" t="str">
            <v>FCLCh-VB3</v>
          </cell>
          <cell r="I318" t="str">
            <v>310911</v>
          </cell>
          <cell r="J318">
            <v>42999</v>
          </cell>
          <cell r="K318" t="str">
            <v>Worker</v>
          </cell>
          <cell r="L318" t="str">
            <v>Heavy Load Worker</v>
          </cell>
          <cell r="M318" t="str">
            <v>BAND A</v>
          </cell>
          <cell r="N318">
            <v>6</v>
          </cell>
          <cell r="O318" t="str">
            <v>NA</v>
          </cell>
          <cell r="P318">
            <v>4347</v>
          </cell>
          <cell r="Q318">
            <v>0.02</v>
          </cell>
          <cell r="R318">
            <v>87</v>
          </cell>
          <cell r="S318">
            <v>5.0000000000000001E-3</v>
          </cell>
          <cell r="T318">
            <v>22</v>
          </cell>
          <cell r="U318">
            <v>2.5074764205198989E-2</v>
          </cell>
          <cell r="V318">
            <v>109</v>
          </cell>
          <cell r="W318">
            <v>4456</v>
          </cell>
          <cell r="X318">
            <v>4455.6749999999993</v>
          </cell>
          <cell r="Y318">
            <v>108.67499999999927</v>
          </cell>
          <cell r="Z318">
            <v>2.5000000000000001E-2</v>
          </cell>
          <cell r="AA318" t="str">
            <v>0.00%-8.40%</v>
          </cell>
          <cell r="AF318">
            <v>0</v>
          </cell>
          <cell r="AG318">
            <v>4455.6749999999993</v>
          </cell>
          <cell r="AH318">
            <v>108.67499999999927</v>
          </cell>
          <cell r="AI318">
            <v>2.4999999999999911E-2</v>
          </cell>
          <cell r="AJ318">
            <v>13.6</v>
          </cell>
          <cell r="AK318">
            <v>650</v>
          </cell>
          <cell r="AM318">
            <v>688</v>
          </cell>
          <cell r="AN318">
            <v>69085.179999999993</v>
          </cell>
          <cell r="AO318" t="str">
            <v>NA</v>
          </cell>
        </row>
        <row r="319">
          <cell r="B319">
            <v>1016444</v>
          </cell>
          <cell r="C319" t="str">
            <v>宋 玉进</v>
          </cell>
          <cell r="D319" t="str">
            <v>Song Yujin</v>
          </cell>
          <cell r="E319" t="str">
            <v>Direct Active</v>
          </cell>
          <cell r="F319" t="str">
            <v>OP</v>
          </cell>
          <cell r="G319" t="str">
            <v>FCLCh-PD</v>
          </cell>
          <cell r="H319" t="str">
            <v>FCLCh-VB3</v>
          </cell>
          <cell r="I319" t="str">
            <v>310911</v>
          </cell>
          <cell r="J319">
            <v>43000</v>
          </cell>
          <cell r="K319" t="str">
            <v>Worker</v>
          </cell>
          <cell r="L319" t="str">
            <v>Production Worker</v>
          </cell>
          <cell r="M319" t="str">
            <v>BAND A</v>
          </cell>
          <cell r="N319">
            <v>6</v>
          </cell>
          <cell r="O319" t="str">
            <v>NA</v>
          </cell>
          <cell r="P319">
            <v>4370</v>
          </cell>
          <cell r="Q319">
            <v>0.02</v>
          </cell>
          <cell r="R319">
            <v>87</v>
          </cell>
          <cell r="S319">
            <v>5.0000000000000001E-3</v>
          </cell>
          <cell r="T319">
            <v>22</v>
          </cell>
          <cell r="U319">
            <v>2.4942791762013729E-2</v>
          </cell>
          <cell r="V319">
            <v>109</v>
          </cell>
          <cell r="W319">
            <v>4479</v>
          </cell>
          <cell r="X319">
            <v>4479.25</v>
          </cell>
          <cell r="Y319">
            <v>109.25</v>
          </cell>
          <cell r="Z319">
            <v>2.5000000000000001E-2</v>
          </cell>
          <cell r="AA319" t="str">
            <v>0.00%-8.40%</v>
          </cell>
          <cell r="AF319">
            <v>0</v>
          </cell>
          <cell r="AG319">
            <v>4479.25</v>
          </cell>
          <cell r="AH319">
            <v>109.25</v>
          </cell>
          <cell r="AI319">
            <v>2.4999999999999911E-2</v>
          </cell>
          <cell r="AJ319">
            <v>13.6</v>
          </cell>
          <cell r="AK319">
            <v>450</v>
          </cell>
          <cell r="AM319">
            <v>688</v>
          </cell>
          <cell r="AN319">
            <v>67005.799999999988</v>
          </cell>
          <cell r="AO319" t="str">
            <v>NA</v>
          </cell>
        </row>
        <row r="320">
          <cell r="B320">
            <v>1016493</v>
          </cell>
          <cell r="C320" t="str">
            <v>陈 连峰</v>
          </cell>
          <cell r="D320" t="str">
            <v>Chen Lianfeng</v>
          </cell>
          <cell r="E320" t="str">
            <v>Direct Active</v>
          </cell>
          <cell r="F320" t="str">
            <v>OP</v>
          </cell>
          <cell r="G320" t="str">
            <v>FCLCh-PD</v>
          </cell>
          <cell r="H320" t="str">
            <v>FCLCh-VB3</v>
          </cell>
          <cell r="I320" t="str">
            <v>310911</v>
          </cell>
          <cell r="J320">
            <v>43020</v>
          </cell>
          <cell r="K320" t="str">
            <v>Worker</v>
          </cell>
          <cell r="L320" t="str">
            <v>Production Worker</v>
          </cell>
          <cell r="M320" t="str">
            <v>BAND A</v>
          </cell>
          <cell r="N320">
            <v>6</v>
          </cell>
          <cell r="O320" t="str">
            <v>NA</v>
          </cell>
          <cell r="P320">
            <v>4355</v>
          </cell>
          <cell r="Q320">
            <v>0.02</v>
          </cell>
          <cell r="R320">
            <v>87</v>
          </cell>
          <cell r="S320">
            <v>5.0000000000000001E-3</v>
          </cell>
          <cell r="T320">
            <v>22</v>
          </cell>
          <cell r="U320">
            <v>2.5028702640642938E-2</v>
          </cell>
          <cell r="V320">
            <v>109</v>
          </cell>
          <cell r="W320">
            <v>4464</v>
          </cell>
          <cell r="X320">
            <v>4442.1000000000004</v>
          </cell>
          <cell r="Y320">
            <v>87.100000000000364</v>
          </cell>
          <cell r="Z320">
            <v>0.02</v>
          </cell>
          <cell r="AA320" t="str">
            <v>0.00%-8.40%</v>
          </cell>
          <cell r="AF320">
            <v>0</v>
          </cell>
          <cell r="AG320">
            <v>4442.1000000000004</v>
          </cell>
          <cell r="AH320">
            <v>87.100000000000364</v>
          </cell>
          <cell r="AI320">
            <v>2.0000000000000018E-2</v>
          </cell>
          <cell r="AJ320">
            <v>13.6</v>
          </cell>
          <cell r="AK320">
            <v>450</v>
          </cell>
          <cell r="AM320">
            <v>688</v>
          </cell>
          <cell r="AN320">
            <v>66500.56</v>
          </cell>
          <cell r="AO320" t="str">
            <v>NA</v>
          </cell>
        </row>
        <row r="321">
          <cell r="B321">
            <v>1016545</v>
          </cell>
          <cell r="C321" t="str">
            <v>李 中花</v>
          </cell>
          <cell r="D321" t="str">
            <v>Li Zhonghua</v>
          </cell>
          <cell r="E321" t="str">
            <v>Direct Active</v>
          </cell>
          <cell r="F321" t="str">
            <v>OP</v>
          </cell>
          <cell r="G321" t="str">
            <v>FCLCh-PD</v>
          </cell>
          <cell r="H321" t="str">
            <v>FCLCh-VB3</v>
          </cell>
          <cell r="I321" t="str">
            <v>310911</v>
          </cell>
          <cell r="J321">
            <v>43026</v>
          </cell>
          <cell r="K321" t="str">
            <v>Worker</v>
          </cell>
          <cell r="L321" t="str">
            <v>Production Worker</v>
          </cell>
          <cell r="M321" t="str">
            <v>BAND A</v>
          </cell>
          <cell r="N321">
            <v>6</v>
          </cell>
          <cell r="O321" t="str">
            <v>NA</v>
          </cell>
          <cell r="P321">
            <v>4306</v>
          </cell>
          <cell r="Q321">
            <v>0.02</v>
          </cell>
          <cell r="R321">
            <v>86</v>
          </cell>
          <cell r="S321">
            <v>5.0000000000000001E-3</v>
          </cell>
          <cell r="T321">
            <v>22</v>
          </cell>
          <cell r="U321">
            <v>2.5081281932187643E-2</v>
          </cell>
          <cell r="V321">
            <v>108</v>
          </cell>
          <cell r="W321">
            <v>4414</v>
          </cell>
          <cell r="X321">
            <v>4413.6499999999996</v>
          </cell>
          <cell r="Y321">
            <v>107.64999999999964</v>
          </cell>
          <cell r="Z321">
            <v>2.5000000000000001E-2</v>
          </cell>
          <cell r="AA321" t="str">
            <v>0.00%-8.40%</v>
          </cell>
          <cell r="AF321">
            <v>0</v>
          </cell>
          <cell r="AG321">
            <v>4413.6499999999996</v>
          </cell>
          <cell r="AH321">
            <v>107.64999999999964</v>
          </cell>
          <cell r="AI321">
            <v>2.4999999999999911E-2</v>
          </cell>
          <cell r="AJ321">
            <v>13.6</v>
          </cell>
          <cell r="AK321">
            <v>450</v>
          </cell>
          <cell r="AM321">
            <v>688</v>
          </cell>
          <cell r="AN321">
            <v>66113.639999999985</v>
          </cell>
          <cell r="AO321" t="str">
            <v>NA</v>
          </cell>
        </row>
        <row r="322">
          <cell r="B322">
            <v>1016685</v>
          </cell>
          <cell r="C322" t="str">
            <v>刘 瑶瑶</v>
          </cell>
          <cell r="D322" t="str">
            <v>Liu Yaoyao</v>
          </cell>
          <cell r="E322" t="str">
            <v>Direct Active</v>
          </cell>
          <cell r="F322" t="str">
            <v>OP</v>
          </cell>
          <cell r="G322" t="str">
            <v>FCLCh-PD</v>
          </cell>
          <cell r="H322" t="str">
            <v>FCLCh-VB3</v>
          </cell>
          <cell r="I322" t="str">
            <v>310911</v>
          </cell>
          <cell r="J322">
            <v>43053</v>
          </cell>
          <cell r="K322" t="str">
            <v>Worker</v>
          </cell>
          <cell r="L322" t="str">
            <v>Production Worker</v>
          </cell>
          <cell r="M322" t="str">
            <v>BAND A</v>
          </cell>
          <cell r="N322">
            <v>6</v>
          </cell>
          <cell r="O322" t="str">
            <v>NA</v>
          </cell>
          <cell r="P322">
            <v>4168</v>
          </cell>
          <cell r="Q322">
            <v>0.02</v>
          </cell>
          <cell r="R322">
            <v>83</v>
          </cell>
          <cell r="S322">
            <v>5.0000000000000001E-3</v>
          </cell>
          <cell r="T322">
            <v>21</v>
          </cell>
          <cell r="U322">
            <v>2.4952015355086371E-2</v>
          </cell>
          <cell r="V322">
            <v>104</v>
          </cell>
          <cell r="W322">
            <v>4272</v>
          </cell>
          <cell r="X322">
            <v>4272.2</v>
          </cell>
          <cell r="Y322">
            <v>104.19999999999982</v>
          </cell>
          <cell r="Z322">
            <v>2.5000000000000001E-2</v>
          </cell>
          <cell r="AA322" t="str">
            <v>0.00%-8.40%</v>
          </cell>
          <cell r="AF322">
            <v>0</v>
          </cell>
          <cell r="AG322">
            <v>4272.2</v>
          </cell>
          <cell r="AH322">
            <v>104.19999999999982</v>
          </cell>
          <cell r="AI322">
            <v>2.4999999999999911E-2</v>
          </cell>
          <cell r="AJ322">
            <v>13.6</v>
          </cell>
          <cell r="AK322">
            <v>450</v>
          </cell>
          <cell r="AM322">
            <v>688</v>
          </cell>
          <cell r="AN322">
            <v>64189.919999999998</v>
          </cell>
          <cell r="AO322" t="str">
            <v>NA</v>
          </cell>
        </row>
        <row r="323">
          <cell r="B323">
            <v>1016707</v>
          </cell>
          <cell r="C323" t="str">
            <v>韩 胜俭</v>
          </cell>
          <cell r="D323" t="str">
            <v>Han Shengjian</v>
          </cell>
          <cell r="E323" t="str">
            <v>Direct Active</v>
          </cell>
          <cell r="F323" t="str">
            <v>OP</v>
          </cell>
          <cell r="G323" t="str">
            <v>FCLCh-PD</v>
          </cell>
          <cell r="H323" t="str">
            <v>FCLCh-VB3</v>
          </cell>
          <cell r="I323" t="str">
            <v>310911</v>
          </cell>
          <cell r="J323">
            <v>43056</v>
          </cell>
          <cell r="K323" t="str">
            <v>Worker</v>
          </cell>
          <cell r="L323" t="str">
            <v>Production Worker</v>
          </cell>
          <cell r="M323" t="str">
            <v>BAND A</v>
          </cell>
          <cell r="N323">
            <v>6</v>
          </cell>
          <cell r="O323" t="str">
            <v>NA</v>
          </cell>
          <cell r="P323">
            <v>4335</v>
          </cell>
          <cell r="Q323">
            <v>0.02</v>
          </cell>
          <cell r="R323">
            <v>87</v>
          </cell>
          <cell r="S323">
            <v>5.0000000000000001E-3</v>
          </cell>
          <cell r="T323">
            <v>22</v>
          </cell>
          <cell r="U323">
            <v>2.5144175317185699E-2</v>
          </cell>
          <cell r="V323">
            <v>109</v>
          </cell>
          <cell r="W323">
            <v>4444</v>
          </cell>
          <cell r="X323">
            <v>4443.375</v>
          </cell>
          <cell r="Y323">
            <v>108.375</v>
          </cell>
          <cell r="Z323">
            <v>2.5000000000000001E-2</v>
          </cell>
          <cell r="AA323" t="str">
            <v>0.00%-8.40%</v>
          </cell>
          <cell r="AF323">
            <v>0</v>
          </cell>
          <cell r="AG323">
            <v>4443.375</v>
          </cell>
          <cell r="AH323">
            <v>108.375</v>
          </cell>
          <cell r="AI323">
            <v>2.4999999999999911E-2</v>
          </cell>
          <cell r="AJ323">
            <v>13.6</v>
          </cell>
          <cell r="AK323">
            <v>450</v>
          </cell>
          <cell r="AM323">
            <v>688</v>
          </cell>
          <cell r="AN323">
            <v>66517.899999999994</v>
          </cell>
          <cell r="AO323" t="str">
            <v>NA</v>
          </cell>
        </row>
        <row r="324">
          <cell r="B324">
            <v>1016711</v>
          </cell>
          <cell r="C324" t="str">
            <v>马 冬梅</v>
          </cell>
          <cell r="D324" t="str">
            <v>Ma Dongmei</v>
          </cell>
          <cell r="E324" t="str">
            <v>Direct Active</v>
          </cell>
          <cell r="F324" t="str">
            <v>OP</v>
          </cell>
          <cell r="G324" t="str">
            <v>FCLCh-PD</v>
          </cell>
          <cell r="H324" t="str">
            <v>FCLCh-VB3</v>
          </cell>
          <cell r="I324" t="str">
            <v>310911</v>
          </cell>
          <cell r="J324">
            <v>43056</v>
          </cell>
          <cell r="K324" t="str">
            <v>Worker</v>
          </cell>
          <cell r="L324" t="str">
            <v>Production Worker</v>
          </cell>
          <cell r="M324" t="str">
            <v>BAND A</v>
          </cell>
          <cell r="N324">
            <v>6</v>
          </cell>
          <cell r="O324" t="str">
            <v>NA</v>
          </cell>
          <cell r="P324">
            <v>4314</v>
          </cell>
          <cell r="Q324">
            <v>0.02</v>
          </cell>
          <cell r="R324">
            <v>86</v>
          </cell>
          <cell r="S324">
            <v>5.0000000000000001E-3</v>
          </cell>
          <cell r="T324">
            <v>22</v>
          </cell>
          <cell r="U324">
            <v>2.5034770514603615E-2</v>
          </cell>
          <cell r="V324">
            <v>108</v>
          </cell>
          <cell r="W324">
            <v>4422</v>
          </cell>
          <cell r="X324">
            <v>4421.8499999999995</v>
          </cell>
          <cell r="Y324">
            <v>107.84999999999945</v>
          </cell>
          <cell r="Z324">
            <v>2.5000000000000001E-2</v>
          </cell>
          <cell r="AA324" t="str">
            <v>0.00%-8.40%</v>
          </cell>
          <cell r="AF324">
            <v>0</v>
          </cell>
          <cell r="AG324">
            <v>4421.8499999999995</v>
          </cell>
          <cell r="AH324">
            <v>107.84999999999945</v>
          </cell>
          <cell r="AI324">
            <v>2.4999999999999911E-2</v>
          </cell>
          <cell r="AJ324">
            <v>13.6</v>
          </cell>
          <cell r="AK324">
            <v>450</v>
          </cell>
          <cell r="AM324">
            <v>688</v>
          </cell>
          <cell r="AN324">
            <v>66225.159999999989</v>
          </cell>
          <cell r="AO324" t="str">
            <v>NA</v>
          </cell>
        </row>
        <row r="325">
          <cell r="B325">
            <v>1016727</v>
          </cell>
          <cell r="C325" t="str">
            <v>汪 结姣</v>
          </cell>
          <cell r="D325" t="str">
            <v>Wang Jiejiao</v>
          </cell>
          <cell r="E325" t="str">
            <v>Direct Active</v>
          </cell>
          <cell r="F325" t="str">
            <v>OP</v>
          </cell>
          <cell r="G325" t="str">
            <v>FCLCh-PD</v>
          </cell>
          <cell r="H325" t="str">
            <v>FCLCh-VB3</v>
          </cell>
          <cell r="I325" t="str">
            <v>310911</v>
          </cell>
          <cell r="J325">
            <v>43057</v>
          </cell>
          <cell r="K325" t="str">
            <v>Worker</v>
          </cell>
          <cell r="L325" t="str">
            <v>Production Worker</v>
          </cell>
          <cell r="M325" t="str">
            <v>BAND A</v>
          </cell>
          <cell r="N325">
            <v>6</v>
          </cell>
          <cell r="O325" t="str">
            <v>NA</v>
          </cell>
          <cell r="P325">
            <v>4282</v>
          </cell>
          <cell r="Q325">
            <v>0.02</v>
          </cell>
          <cell r="R325">
            <v>86</v>
          </cell>
          <cell r="S325">
            <v>5.0000000000000001E-3</v>
          </cell>
          <cell r="T325">
            <v>21</v>
          </cell>
          <cell r="U325">
            <v>2.4988323213451659E-2</v>
          </cell>
          <cell r="V325">
            <v>107</v>
          </cell>
          <cell r="W325">
            <v>4389</v>
          </cell>
          <cell r="X325">
            <v>4389.0499999999993</v>
          </cell>
          <cell r="Y325">
            <v>107.04999999999927</v>
          </cell>
          <cell r="Z325">
            <v>2.5000000000000001E-2</v>
          </cell>
          <cell r="AA325" t="str">
            <v>0.00%-8.40%</v>
          </cell>
          <cell r="AF325">
            <v>0</v>
          </cell>
          <cell r="AG325">
            <v>4389.0499999999993</v>
          </cell>
          <cell r="AH325">
            <v>107.04999999999927</v>
          </cell>
          <cell r="AI325">
            <v>2.4999999999999911E-2</v>
          </cell>
          <cell r="AJ325">
            <v>13.6</v>
          </cell>
          <cell r="AK325">
            <v>450</v>
          </cell>
          <cell r="AM325">
            <v>688</v>
          </cell>
          <cell r="AN325">
            <v>65779.079999999987</v>
          </cell>
          <cell r="AO325" t="str">
            <v>NA</v>
          </cell>
        </row>
        <row r="326">
          <cell r="B326">
            <v>1016795</v>
          </cell>
          <cell r="C326" t="str">
            <v>钱 伟</v>
          </cell>
          <cell r="D326" t="str">
            <v>Qian Wei</v>
          </cell>
          <cell r="E326" t="str">
            <v>Direct Active</v>
          </cell>
          <cell r="F326" t="str">
            <v>OP</v>
          </cell>
          <cell r="G326" t="str">
            <v>FCLCh-PD</v>
          </cell>
          <cell r="H326" t="str">
            <v>FCLCh-VB3</v>
          </cell>
          <cell r="I326" t="str">
            <v>310911</v>
          </cell>
          <cell r="J326">
            <v>43064</v>
          </cell>
          <cell r="K326" t="str">
            <v>Worker</v>
          </cell>
          <cell r="L326" t="str">
            <v>Production Worker</v>
          </cell>
          <cell r="M326" t="str">
            <v>BAND A</v>
          </cell>
          <cell r="N326">
            <v>6</v>
          </cell>
          <cell r="O326" t="str">
            <v>NA</v>
          </cell>
          <cell r="P326">
            <v>4366</v>
          </cell>
          <cell r="Q326">
            <v>0.02</v>
          </cell>
          <cell r="R326">
            <v>87</v>
          </cell>
          <cell r="S326">
            <v>5.0000000000000001E-3</v>
          </cell>
          <cell r="T326">
            <v>22</v>
          </cell>
          <cell r="U326">
            <v>2.4965643609711406E-2</v>
          </cell>
          <cell r="V326">
            <v>109</v>
          </cell>
          <cell r="W326">
            <v>4475</v>
          </cell>
          <cell r="X326">
            <v>4366</v>
          </cell>
          <cell r="Y326">
            <v>0</v>
          </cell>
          <cell r="Z326">
            <v>0</v>
          </cell>
          <cell r="AA326" t="str">
            <v>0.00%-8.40%</v>
          </cell>
          <cell r="AF326">
            <v>0</v>
          </cell>
          <cell r="AG326">
            <v>4366</v>
          </cell>
          <cell r="AH326">
            <v>0</v>
          </cell>
          <cell r="AI326">
            <v>0</v>
          </cell>
          <cell r="AJ326">
            <v>13.6</v>
          </cell>
          <cell r="AK326">
            <v>450</v>
          </cell>
          <cell r="AM326">
            <v>688</v>
          </cell>
          <cell r="AN326">
            <v>65465.599999999999</v>
          </cell>
          <cell r="AO326" t="str">
            <v>NA</v>
          </cell>
          <cell r="AQ326" t="str">
            <v>内部警告信</v>
          </cell>
        </row>
        <row r="327">
          <cell r="B327">
            <v>1016836</v>
          </cell>
          <cell r="C327" t="str">
            <v>陶 春雷</v>
          </cell>
          <cell r="D327" t="str">
            <v>Tao Chunlei</v>
          </cell>
          <cell r="E327" t="str">
            <v>Direct Active</v>
          </cell>
          <cell r="F327" t="str">
            <v>OP</v>
          </cell>
          <cell r="G327" t="str">
            <v>FCLCh-PD</v>
          </cell>
          <cell r="H327" t="str">
            <v>FCLCh-VB3</v>
          </cell>
          <cell r="I327" t="str">
            <v>310911</v>
          </cell>
          <cell r="J327">
            <v>43069</v>
          </cell>
          <cell r="K327" t="str">
            <v>Worker</v>
          </cell>
          <cell r="L327" t="str">
            <v>High Skilled Worker</v>
          </cell>
          <cell r="M327" t="str">
            <v>BAND A</v>
          </cell>
          <cell r="N327">
            <v>6</v>
          </cell>
          <cell r="O327" t="str">
            <v>NA</v>
          </cell>
          <cell r="P327">
            <v>4554</v>
          </cell>
          <cell r="Q327">
            <v>0.02</v>
          </cell>
          <cell r="R327">
            <v>91</v>
          </cell>
          <cell r="S327">
            <v>5.0000000000000001E-3</v>
          </cell>
          <cell r="T327">
            <v>23</v>
          </cell>
          <cell r="U327">
            <v>2.5032938076416336E-2</v>
          </cell>
          <cell r="V327">
            <v>114</v>
          </cell>
          <cell r="W327">
            <v>4668</v>
          </cell>
          <cell r="X327">
            <v>4667.8499999999995</v>
          </cell>
          <cell r="Y327">
            <v>113.84999999999945</v>
          </cell>
          <cell r="Z327">
            <v>2.5000000000000001E-2</v>
          </cell>
          <cell r="AA327" t="str">
            <v>0.00%-8.40%</v>
          </cell>
          <cell r="AF327">
            <v>0</v>
          </cell>
          <cell r="AG327">
            <v>4667.8499999999995</v>
          </cell>
          <cell r="AH327">
            <v>113.84999999999945</v>
          </cell>
          <cell r="AI327">
            <v>2.4999999999999911E-2</v>
          </cell>
          <cell r="AJ327">
            <v>13.6</v>
          </cell>
          <cell r="AK327">
            <v>750</v>
          </cell>
          <cell r="AM327">
            <v>688</v>
          </cell>
          <cell r="AN327">
            <v>73170.75999999998</v>
          </cell>
          <cell r="AO327" t="str">
            <v>NA</v>
          </cell>
        </row>
        <row r="328">
          <cell r="B328">
            <v>1016837</v>
          </cell>
          <cell r="C328" t="str">
            <v>张 祥新</v>
          </cell>
          <cell r="D328" t="str">
            <v>Zhang Xiangxin</v>
          </cell>
          <cell r="E328" t="str">
            <v>Direct Active</v>
          </cell>
          <cell r="F328" t="str">
            <v>OP</v>
          </cell>
          <cell r="G328" t="str">
            <v>FCLCh-PD</v>
          </cell>
          <cell r="H328" t="str">
            <v>FCLCh-VB3</v>
          </cell>
          <cell r="I328" t="str">
            <v>310911</v>
          </cell>
          <cell r="J328">
            <v>43069</v>
          </cell>
          <cell r="K328" t="str">
            <v>Worker</v>
          </cell>
          <cell r="L328" t="str">
            <v>Production Worker</v>
          </cell>
          <cell r="M328" t="str">
            <v>BAND A</v>
          </cell>
          <cell r="N328">
            <v>6</v>
          </cell>
          <cell r="O328" t="str">
            <v>NA</v>
          </cell>
          <cell r="P328">
            <v>4258</v>
          </cell>
          <cell r="Q328">
            <v>0.02</v>
          </cell>
          <cell r="R328">
            <v>85</v>
          </cell>
          <cell r="S328">
            <v>5.0000000000000001E-3</v>
          </cell>
          <cell r="T328">
            <v>21</v>
          </cell>
          <cell r="U328">
            <v>2.489431658055425E-2</v>
          </cell>
          <cell r="V328">
            <v>106</v>
          </cell>
          <cell r="W328">
            <v>4364</v>
          </cell>
          <cell r="X328">
            <v>4300.58</v>
          </cell>
          <cell r="Y328">
            <v>42.579999999999927</v>
          </cell>
          <cell r="Z328">
            <v>0.01</v>
          </cell>
          <cell r="AA328" t="str">
            <v>0.00%-8.40%</v>
          </cell>
          <cell r="AF328">
            <v>0</v>
          </cell>
          <cell r="AG328">
            <v>4300.58</v>
          </cell>
          <cell r="AH328">
            <v>42.579999999999927</v>
          </cell>
          <cell r="AI328">
            <v>1.0000000000000009E-2</v>
          </cell>
          <cell r="AJ328">
            <v>13.6</v>
          </cell>
          <cell r="AK328">
            <v>450</v>
          </cell>
          <cell r="AM328">
            <v>688</v>
          </cell>
          <cell r="AN328">
            <v>64575.887999999999</v>
          </cell>
          <cell r="AO328" t="str">
            <v>NA</v>
          </cell>
          <cell r="AQ328" t="str">
            <v>病假384，20.16%，且个人绩效负向激励4次</v>
          </cell>
        </row>
        <row r="329">
          <cell r="B329">
            <v>1016990</v>
          </cell>
          <cell r="C329" t="str">
            <v>杨 涛</v>
          </cell>
          <cell r="D329" t="str">
            <v>Yang Tao</v>
          </cell>
          <cell r="E329" t="str">
            <v>Direct Active</v>
          </cell>
          <cell r="F329" t="str">
            <v>OP</v>
          </cell>
          <cell r="G329" t="str">
            <v>FCLCh-PD</v>
          </cell>
          <cell r="H329" t="str">
            <v>FCLCh-VB3</v>
          </cell>
          <cell r="I329" t="str">
            <v>310911</v>
          </cell>
          <cell r="J329">
            <v>43088</v>
          </cell>
          <cell r="K329" t="str">
            <v>Worker</v>
          </cell>
          <cell r="L329" t="str">
            <v>Production Worker</v>
          </cell>
          <cell r="M329" t="str">
            <v>BAND A</v>
          </cell>
          <cell r="N329">
            <v>6</v>
          </cell>
          <cell r="O329" t="str">
            <v>NA</v>
          </cell>
          <cell r="P329">
            <v>4328</v>
          </cell>
          <cell r="Q329">
            <v>0.02</v>
          </cell>
          <cell r="R329">
            <v>87</v>
          </cell>
          <cell r="S329">
            <v>5.0000000000000001E-3</v>
          </cell>
          <cell r="T329">
            <v>22</v>
          </cell>
          <cell r="U329">
            <v>2.5184842883548983E-2</v>
          </cell>
          <cell r="V329">
            <v>109</v>
          </cell>
          <cell r="W329">
            <v>4437</v>
          </cell>
          <cell r="X329">
            <v>4436.2</v>
          </cell>
          <cell r="Y329">
            <v>108.19999999999982</v>
          </cell>
          <cell r="Z329">
            <v>2.5000000000000001E-2</v>
          </cell>
          <cell r="AA329" t="str">
            <v>0.00%-8.40%</v>
          </cell>
          <cell r="AF329">
            <v>0</v>
          </cell>
          <cell r="AG329">
            <v>4436.2</v>
          </cell>
          <cell r="AH329">
            <v>108.19999999999982</v>
          </cell>
          <cell r="AI329">
            <v>2.4999999999999911E-2</v>
          </cell>
          <cell r="AJ329">
            <v>13.6</v>
          </cell>
          <cell r="AK329">
            <v>450</v>
          </cell>
          <cell r="AM329">
            <v>688</v>
          </cell>
          <cell r="AN329">
            <v>66420.319999999992</v>
          </cell>
          <cell r="AO329" t="str">
            <v>NA</v>
          </cell>
        </row>
        <row r="330">
          <cell r="B330">
            <v>1016992</v>
          </cell>
          <cell r="C330" t="str">
            <v>范 召弟</v>
          </cell>
          <cell r="D330" t="str">
            <v>Fan zhaodi</v>
          </cell>
          <cell r="E330" t="str">
            <v>Direct Active</v>
          </cell>
          <cell r="F330" t="str">
            <v>OP</v>
          </cell>
          <cell r="G330" t="str">
            <v>FCLCh-PD</v>
          </cell>
          <cell r="H330" t="str">
            <v>FCLCh-VB3</v>
          </cell>
          <cell r="I330" t="str">
            <v>310911</v>
          </cell>
          <cell r="J330">
            <v>43088</v>
          </cell>
          <cell r="K330" t="str">
            <v>Worker</v>
          </cell>
          <cell r="L330" t="str">
            <v>Production Worker</v>
          </cell>
          <cell r="M330" t="str">
            <v>BAND A</v>
          </cell>
          <cell r="N330">
            <v>6</v>
          </cell>
          <cell r="O330" t="str">
            <v>NA</v>
          </cell>
          <cell r="P330">
            <v>4391</v>
          </cell>
          <cell r="Q330">
            <v>0.02</v>
          </cell>
          <cell r="R330">
            <v>88</v>
          </cell>
          <cell r="S330">
            <v>5.0000000000000001E-3</v>
          </cell>
          <cell r="T330">
            <v>22</v>
          </cell>
          <cell r="U330">
            <v>2.505124117513095E-2</v>
          </cell>
          <cell r="V330">
            <v>110</v>
          </cell>
          <cell r="W330">
            <v>4501</v>
          </cell>
          <cell r="X330">
            <v>4478.82</v>
          </cell>
          <cell r="Y330">
            <v>87.819999999999709</v>
          </cell>
          <cell r="Z330">
            <v>0.02</v>
          </cell>
          <cell r="AA330" t="str">
            <v>0.00%-8.40%</v>
          </cell>
          <cell r="AF330">
            <v>0</v>
          </cell>
          <cell r="AG330">
            <v>4478.82</v>
          </cell>
          <cell r="AH330">
            <v>87.819999999999709</v>
          </cell>
          <cell r="AI330">
            <v>2.0000000000000018E-2</v>
          </cell>
          <cell r="AJ330">
            <v>13.6</v>
          </cell>
          <cell r="AK330">
            <v>450</v>
          </cell>
          <cell r="AM330">
            <v>688</v>
          </cell>
          <cell r="AN330">
            <v>66999.95199999999</v>
          </cell>
          <cell r="AO330" t="str">
            <v>NA</v>
          </cell>
        </row>
        <row r="331">
          <cell r="B331">
            <v>1017468</v>
          </cell>
          <cell r="C331" t="str">
            <v>张 世成</v>
          </cell>
          <cell r="D331" t="str">
            <v>Zhang Shicheng</v>
          </cell>
          <cell r="E331" t="str">
            <v>Direct Active</v>
          </cell>
          <cell r="F331" t="str">
            <v>OP</v>
          </cell>
          <cell r="G331" t="str">
            <v>FCLCh-PD</v>
          </cell>
          <cell r="H331" t="str">
            <v>FCLCh-VB3</v>
          </cell>
          <cell r="I331" t="str">
            <v>310911</v>
          </cell>
          <cell r="J331">
            <v>43169</v>
          </cell>
          <cell r="K331" t="str">
            <v>Worker</v>
          </cell>
          <cell r="L331" t="str">
            <v>Production Worker</v>
          </cell>
          <cell r="M331" t="str">
            <v>BAND A</v>
          </cell>
          <cell r="N331">
            <v>6</v>
          </cell>
          <cell r="O331" t="str">
            <v>NA</v>
          </cell>
          <cell r="P331">
            <v>4221</v>
          </cell>
          <cell r="Q331">
            <v>0.02</v>
          </cell>
          <cell r="R331">
            <v>84</v>
          </cell>
          <cell r="S331">
            <v>5.0000000000000001E-3</v>
          </cell>
          <cell r="T331">
            <v>21</v>
          </cell>
          <cell r="U331">
            <v>2.4875621890547265E-2</v>
          </cell>
          <cell r="V331">
            <v>105</v>
          </cell>
          <cell r="W331">
            <v>4326</v>
          </cell>
          <cell r="X331">
            <v>4326.5249999999996</v>
          </cell>
          <cell r="Y331">
            <v>105.52499999999964</v>
          </cell>
          <cell r="Z331">
            <v>2.5000000000000001E-2</v>
          </cell>
          <cell r="AA331" t="str">
            <v>0.00%-8.40%</v>
          </cell>
          <cell r="AF331">
            <v>0</v>
          </cell>
          <cell r="AG331">
            <v>4326.5249999999996</v>
          </cell>
          <cell r="AH331">
            <v>105.52499999999964</v>
          </cell>
          <cell r="AI331">
            <v>2.4999999999999911E-2</v>
          </cell>
          <cell r="AJ331">
            <v>13.6</v>
          </cell>
          <cell r="AK331">
            <v>450</v>
          </cell>
          <cell r="AM331">
            <v>688</v>
          </cell>
          <cell r="AN331">
            <v>64928.739999999991</v>
          </cell>
          <cell r="AO331" t="str">
            <v>NA</v>
          </cell>
        </row>
        <row r="332">
          <cell r="B332">
            <v>1017515</v>
          </cell>
          <cell r="C332" t="str">
            <v>赵 保海</v>
          </cell>
          <cell r="D332" t="str">
            <v>Zhao Baohai</v>
          </cell>
          <cell r="E332" t="str">
            <v>Direct Active</v>
          </cell>
          <cell r="F332" t="str">
            <v>OP</v>
          </cell>
          <cell r="G332" t="str">
            <v>FCLCh-PD</v>
          </cell>
          <cell r="H332" t="str">
            <v>FCLCh-VB3</v>
          </cell>
          <cell r="I332" t="str">
            <v>310911</v>
          </cell>
          <cell r="J332">
            <v>43174</v>
          </cell>
          <cell r="K332" t="str">
            <v>Worker</v>
          </cell>
          <cell r="L332" t="str">
            <v>Production Worker</v>
          </cell>
          <cell r="M332" t="str">
            <v>BAND A</v>
          </cell>
          <cell r="N332">
            <v>6</v>
          </cell>
          <cell r="O332" t="str">
            <v>NA</v>
          </cell>
          <cell r="P332">
            <v>4384</v>
          </cell>
          <cell r="Q332">
            <v>0.02</v>
          </cell>
          <cell r="R332">
            <v>88</v>
          </cell>
          <cell r="S332">
            <v>5.0000000000000001E-3</v>
          </cell>
          <cell r="T332">
            <v>22</v>
          </cell>
          <cell r="U332">
            <v>2.5091240875912409E-2</v>
          </cell>
          <cell r="V332">
            <v>110</v>
          </cell>
          <cell r="W332">
            <v>4494</v>
          </cell>
          <cell r="X332">
            <v>4493.5999999999995</v>
          </cell>
          <cell r="Y332">
            <v>109.59999999999945</v>
          </cell>
          <cell r="Z332">
            <v>2.5000000000000001E-2</v>
          </cell>
          <cell r="AA332" t="str">
            <v>0.00%-8.40%</v>
          </cell>
          <cell r="AF332">
            <v>0</v>
          </cell>
          <cell r="AG332">
            <v>4493.5999999999995</v>
          </cell>
          <cell r="AH332">
            <v>109.59999999999945</v>
          </cell>
          <cell r="AI332">
            <v>2.4999999999999911E-2</v>
          </cell>
          <cell r="AJ332">
            <v>13.6</v>
          </cell>
          <cell r="AK332">
            <v>450</v>
          </cell>
          <cell r="AM332">
            <v>688</v>
          </cell>
          <cell r="AN332">
            <v>67200.959999999992</v>
          </cell>
          <cell r="AO332" t="str">
            <v>NA</v>
          </cell>
        </row>
        <row r="333">
          <cell r="B333">
            <v>1017667</v>
          </cell>
          <cell r="C333" t="str">
            <v>吴 静</v>
          </cell>
          <cell r="D333" t="str">
            <v>Wu Jing</v>
          </cell>
          <cell r="E333" t="str">
            <v>Direct Active</v>
          </cell>
          <cell r="F333" t="str">
            <v>OP</v>
          </cell>
          <cell r="G333" t="str">
            <v>FCLCh-PD</v>
          </cell>
          <cell r="H333" t="str">
            <v>FCLCh-VB3</v>
          </cell>
          <cell r="I333" t="str">
            <v>310911</v>
          </cell>
          <cell r="J333">
            <v>44300</v>
          </cell>
          <cell r="K333" t="str">
            <v>Worker</v>
          </cell>
          <cell r="L333" t="str">
            <v>Production Worker</v>
          </cell>
          <cell r="M333" t="str">
            <v>BAND A</v>
          </cell>
          <cell r="N333">
            <v>6</v>
          </cell>
          <cell r="O333" t="str">
            <v>NA</v>
          </cell>
          <cell r="P333">
            <v>4065</v>
          </cell>
          <cell r="Q333">
            <v>0.02</v>
          </cell>
          <cell r="R333">
            <v>81</v>
          </cell>
          <cell r="S333">
            <v>5.0000000000000001E-3</v>
          </cell>
          <cell r="T333">
            <v>20</v>
          </cell>
          <cell r="U333">
            <v>2.4846248462484625E-2</v>
          </cell>
          <cell r="V333">
            <v>101</v>
          </cell>
          <cell r="W333">
            <v>4166</v>
          </cell>
          <cell r="X333">
            <v>4166.625</v>
          </cell>
          <cell r="Y333">
            <v>101.625</v>
          </cell>
          <cell r="Z333">
            <v>2.5000000000000001E-2</v>
          </cell>
          <cell r="AA333" t="str">
            <v>0.00%-8.40%</v>
          </cell>
          <cell r="AF333">
            <v>0</v>
          </cell>
          <cell r="AG333">
            <v>4166.625</v>
          </cell>
          <cell r="AH333">
            <v>101.625</v>
          </cell>
          <cell r="AI333">
            <v>2.4999999999999911E-2</v>
          </cell>
          <cell r="AJ333">
            <v>13.6</v>
          </cell>
          <cell r="AK333">
            <v>450</v>
          </cell>
          <cell r="AM333">
            <v>688</v>
          </cell>
          <cell r="AN333">
            <v>62754.1</v>
          </cell>
          <cell r="AO333" t="str">
            <v>NA</v>
          </cell>
        </row>
        <row r="334">
          <cell r="B334">
            <v>1017737</v>
          </cell>
          <cell r="C334" t="str">
            <v>计 承刚</v>
          </cell>
          <cell r="D334" t="str">
            <v>Ji Chenggang</v>
          </cell>
          <cell r="E334" t="str">
            <v>Direct Active</v>
          </cell>
          <cell r="F334" t="str">
            <v>OP</v>
          </cell>
          <cell r="G334" t="str">
            <v>FCLCh-PD</v>
          </cell>
          <cell r="H334" t="str">
            <v>FCLCh-VB3</v>
          </cell>
          <cell r="I334" t="str">
            <v>310911</v>
          </cell>
          <cell r="J334">
            <v>43186</v>
          </cell>
          <cell r="K334" t="str">
            <v>Worker</v>
          </cell>
          <cell r="L334" t="str">
            <v>Heavy Load Worker</v>
          </cell>
          <cell r="M334" t="str">
            <v>BAND A</v>
          </cell>
          <cell r="N334">
            <v>6</v>
          </cell>
          <cell r="O334" t="str">
            <v>NA</v>
          </cell>
          <cell r="P334">
            <v>4444</v>
          </cell>
          <cell r="Q334">
            <v>0.02</v>
          </cell>
          <cell r="R334">
            <v>89</v>
          </cell>
          <cell r="S334">
            <v>5.0000000000000001E-3</v>
          </cell>
          <cell r="T334">
            <v>22</v>
          </cell>
          <cell r="U334">
            <v>2.4977497749774976E-2</v>
          </cell>
          <cell r="V334">
            <v>111</v>
          </cell>
          <cell r="W334">
            <v>4555</v>
          </cell>
          <cell r="X334">
            <v>4555.0999999999995</v>
          </cell>
          <cell r="Y334">
            <v>111.09999999999945</v>
          </cell>
          <cell r="Z334">
            <v>2.5000000000000001E-2</v>
          </cell>
          <cell r="AA334" t="str">
            <v>0.00%-8.40%</v>
          </cell>
          <cell r="AF334">
            <v>0</v>
          </cell>
          <cell r="AG334">
            <v>4555.0999999999995</v>
          </cell>
          <cell r="AH334">
            <v>111.09999999999945</v>
          </cell>
          <cell r="AI334">
            <v>2.4999999999999911E-2</v>
          </cell>
          <cell r="AJ334">
            <v>13.6</v>
          </cell>
          <cell r="AK334">
            <v>650</v>
          </cell>
          <cell r="AM334">
            <v>688</v>
          </cell>
          <cell r="AN334">
            <v>70437.359999999986</v>
          </cell>
          <cell r="AO334" t="str">
            <v>NA</v>
          </cell>
        </row>
        <row r="335">
          <cell r="B335">
            <v>1018286</v>
          </cell>
          <cell r="C335" t="str">
            <v>徐 实</v>
          </cell>
          <cell r="D335" t="str">
            <v>Xu Shi</v>
          </cell>
          <cell r="E335" t="str">
            <v>Direct Active</v>
          </cell>
          <cell r="F335" t="str">
            <v>OP</v>
          </cell>
          <cell r="G335" t="str">
            <v>FCLCh-PD</v>
          </cell>
          <cell r="H335" t="str">
            <v>FCLCh-VB3</v>
          </cell>
          <cell r="I335" t="str">
            <v>310911</v>
          </cell>
          <cell r="J335">
            <v>44274</v>
          </cell>
          <cell r="K335" t="str">
            <v>Worker</v>
          </cell>
          <cell r="L335" t="str">
            <v>Heavy Load Worker</v>
          </cell>
          <cell r="M335" t="str">
            <v>BAND A</v>
          </cell>
          <cell r="N335">
            <v>6</v>
          </cell>
          <cell r="O335" t="str">
            <v>NA</v>
          </cell>
          <cell r="P335">
            <v>4062</v>
          </cell>
          <cell r="Q335">
            <v>0.02</v>
          </cell>
          <cell r="R335">
            <v>81</v>
          </cell>
          <cell r="S335">
            <v>5.0000000000000001E-3</v>
          </cell>
          <cell r="T335">
            <v>20</v>
          </cell>
          <cell r="U335">
            <v>2.4864598719842441E-2</v>
          </cell>
          <cell r="V335">
            <v>101</v>
          </cell>
          <cell r="W335">
            <v>4163</v>
          </cell>
          <cell r="X335">
            <v>4163.5499999999993</v>
          </cell>
          <cell r="Y335">
            <v>101.54999999999927</v>
          </cell>
          <cell r="Z335">
            <v>2.5000000000000001E-2</v>
          </cell>
          <cell r="AA335" t="str">
            <v>0.00%-8.40%</v>
          </cell>
          <cell r="AF335">
            <v>0</v>
          </cell>
          <cell r="AG335">
            <v>4163.5499999999993</v>
          </cell>
          <cell r="AH335">
            <v>101.54999999999927</v>
          </cell>
          <cell r="AI335">
            <v>2.4999999999999911E-2</v>
          </cell>
          <cell r="AJ335">
            <v>13.6</v>
          </cell>
          <cell r="AK335">
            <v>650</v>
          </cell>
          <cell r="AM335">
            <v>688</v>
          </cell>
          <cell r="AN335">
            <v>65112.279999999992</v>
          </cell>
          <cell r="AO335" t="str">
            <v>NA</v>
          </cell>
        </row>
        <row r="336">
          <cell r="B336">
            <v>1019224</v>
          </cell>
          <cell r="C336" t="str">
            <v>蔡 忠林</v>
          </cell>
          <cell r="D336" t="str">
            <v>Cai Zhonglin</v>
          </cell>
          <cell r="E336" t="str">
            <v>Direct Active</v>
          </cell>
          <cell r="F336" t="str">
            <v>OP</v>
          </cell>
          <cell r="G336" t="str">
            <v>FCLCh-PD</v>
          </cell>
          <cell r="H336" t="str">
            <v>FCLCh-VB3</v>
          </cell>
          <cell r="I336" t="str">
            <v>310911</v>
          </cell>
          <cell r="J336">
            <v>44025</v>
          </cell>
          <cell r="K336" t="str">
            <v>Worker</v>
          </cell>
          <cell r="L336" t="str">
            <v>High Skilled Worker</v>
          </cell>
          <cell r="M336" t="str">
            <v>BAND A</v>
          </cell>
          <cell r="N336">
            <v>6</v>
          </cell>
          <cell r="O336" t="str">
            <v>NA</v>
          </cell>
          <cell r="P336">
            <v>4471</v>
          </cell>
          <cell r="Q336">
            <v>0.02</v>
          </cell>
          <cell r="R336">
            <v>89</v>
          </cell>
          <cell r="S336">
            <v>5.0000000000000001E-3</v>
          </cell>
          <cell r="T336">
            <v>22</v>
          </cell>
          <cell r="U336">
            <v>2.4826660702303736E-2</v>
          </cell>
          <cell r="V336">
            <v>111</v>
          </cell>
          <cell r="W336">
            <v>4582</v>
          </cell>
          <cell r="X336">
            <v>4582.7749999999996</v>
          </cell>
          <cell r="Y336">
            <v>111.77499999999964</v>
          </cell>
          <cell r="Z336">
            <v>2.5000000000000001E-2</v>
          </cell>
          <cell r="AA336" t="str">
            <v>0.00%-8.40%</v>
          </cell>
          <cell r="AF336">
            <v>0</v>
          </cell>
          <cell r="AG336">
            <v>4582.7749999999996</v>
          </cell>
          <cell r="AH336">
            <v>111.77499999999964</v>
          </cell>
          <cell r="AI336">
            <v>2.4999999999999911E-2</v>
          </cell>
          <cell r="AJ336">
            <v>13.6</v>
          </cell>
          <cell r="AK336">
            <v>750</v>
          </cell>
          <cell r="AM336">
            <v>688</v>
          </cell>
          <cell r="AN336">
            <v>72013.739999999991</v>
          </cell>
          <cell r="AO336" t="str">
            <v>NA</v>
          </cell>
        </row>
        <row r="337">
          <cell r="B337">
            <v>1020342</v>
          </cell>
          <cell r="C337" t="str">
            <v>余 飞飞</v>
          </cell>
          <cell r="D337" t="str">
            <v>Yu Feifei</v>
          </cell>
          <cell r="E337" t="str">
            <v>Direct Active</v>
          </cell>
          <cell r="F337" t="str">
            <v>OP</v>
          </cell>
          <cell r="G337" t="str">
            <v>FCLCh-PD</v>
          </cell>
          <cell r="H337" t="str">
            <v>FCLCh-VB3</v>
          </cell>
          <cell r="I337" t="str">
            <v>310911</v>
          </cell>
          <cell r="J337">
            <v>44165</v>
          </cell>
          <cell r="K337" t="str">
            <v>Worker</v>
          </cell>
          <cell r="L337" t="str">
            <v>High Skilled Worker</v>
          </cell>
          <cell r="M337" t="str">
            <v>BAND A</v>
          </cell>
          <cell r="N337">
            <v>6</v>
          </cell>
          <cell r="O337" t="str">
            <v>NA</v>
          </cell>
          <cell r="P337">
            <v>4325</v>
          </cell>
          <cell r="Q337">
            <v>0.02</v>
          </cell>
          <cell r="R337">
            <v>87</v>
          </cell>
          <cell r="S337">
            <v>5.0000000000000001E-3</v>
          </cell>
          <cell r="T337">
            <v>22</v>
          </cell>
          <cell r="U337">
            <v>2.5202312138728325E-2</v>
          </cell>
          <cell r="V337">
            <v>109</v>
          </cell>
          <cell r="W337">
            <v>4434</v>
          </cell>
          <cell r="X337">
            <v>4433.125</v>
          </cell>
          <cell r="Y337">
            <v>108.125</v>
          </cell>
          <cell r="Z337">
            <v>2.5000000000000001E-2</v>
          </cell>
          <cell r="AA337" t="str">
            <v>0.00%-8.40%</v>
          </cell>
          <cell r="AF337">
            <v>0</v>
          </cell>
          <cell r="AG337">
            <v>4433.125</v>
          </cell>
          <cell r="AH337">
            <v>108.125</v>
          </cell>
          <cell r="AI337">
            <v>2.4999999999999911E-2</v>
          </cell>
          <cell r="AJ337">
            <v>13.6</v>
          </cell>
          <cell r="AK337">
            <v>750</v>
          </cell>
          <cell r="AM337">
            <v>688</v>
          </cell>
          <cell r="AN337">
            <v>69978.5</v>
          </cell>
          <cell r="AO337" t="str">
            <v>NA</v>
          </cell>
        </row>
        <row r="338">
          <cell r="B338">
            <v>1110014</v>
          </cell>
          <cell r="C338" t="str">
            <v>徐 永东</v>
          </cell>
          <cell r="D338" t="str">
            <v>Xu Yongdong</v>
          </cell>
          <cell r="E338" t="str">
            <v>Direct Active</v>
          </cell>
          <cell r="F338" t="str">
            <v>OP</v>
          </cell>
          <cell r="G338" t="str">
            <v>FCLCh-PD</v>
          </cell>
          <cell r="H338" t="str">
            <v>FCLCh-VB3</v>
          </cell>
          <cell r="I338" t="str">
            <v>310911</v>
          </cell>
          <cell r="J338">
            <v>38596</v>
          </cell>
          <cell r="K338" t="str">
            <v>Team Leader</v>
          </cell>
          <cell r="L338" t="str">
            <v>Team leader speaker</v>
          </cell>
          <cell r="M338" t="str">
            <v>BAND A</v>
          </cell>
          <cell r="N338">
            <v>6</v>
          </cell>
          <cell r="O338" t="str">
            <v>NA</v>
          </cell>
          <cell r="P338">
            <v>8040</v>
          </cell>
          <cell r="Q338">
            <v>0.02</v>
          </cell>
          <cell r="R338">
            <v>161</v>
          </cell>
          <cell r="S338">
            <v>5.0000000000000001E-3</v>
          </cell>
          <cell r="T338">
            <v>40</v>
          </cell>
          <cell r="U338">
            <v>2.5000000000000001E-2</v>
          </cell>
          <cell r="V338">
            <v>201</v>
          </cell>
          <cell r="W338">
            <v>8241</v>
          </cell>
          <cell r="X338">
            <v>8442</v>
          </cell>
          <cell r="Y338">
            <v>402</v>
          </cell>
          <cell r="Z338">
            <v>0.05</v>
          </cell>
          <cell r="AA338" t="str">
            <v>0.00%-8.40%</v>
          </cell>
          <cell r="AF338">
            <v>0</v>
          </cell>
          <cell r="AG338">
            <v>8442</v>
          </cell>
          <cell r="AH338">
            <v>402</v>
          </cell>
          <cell r="AI338">
            <v>5.0000000000000044E-2</v>
          </cell>
          <cell r="AJ338">
            <v>13.6</v>
          </cell>
          <cell r="AK338">
            <v>500</v>
          </cell>
          <cell r="AM338">
            <v>688</v>
          </cell>
          <cell r="AN338">
            <v>121499.2</v>
          </cell>
          <cell r="AO338" t="str">
            <v>NA</v>
          </cell>
          <cell r="AQ338" t="str">
            <v>带领团队完成4D 85P-Fit新产品快速爬坡，并主导快赢项目实现8个人头优化，与其他领班差异较大，适度平衡</v>
          </cell>
        </row>
        <row r="339">
          <cell r="B339">
            <v>1111228</v>
          </cell>
          <cell r="C339" t="str">
            <v>乔 传权</v>
          </cell>
          <cell r="D339" t="str">
            <v>Qiao Chuanquan</v>
          </cell>
          <cell r="E339" t="str">
            <v>Direct Active</v>
          </cell>
          <cell r="F339" t="str">
            <v>OP</v>
          </cell>
          <cell r="G339" t="str">
            <v>FCLCh-PD</v>
          </cell>
          <cell r="H339" t="str">
            <v>FCLCh-VB3</v>
          </cell>
          <cell r="I339" t="str">
            <v>310911</v>
          </cell>
          <cell r="J339">
            <v>44249</v>
          </cell>
          <cell r="K339" t="str">
            <v>Worker</v>
          </cell>
          <cell r="L339" t="str">
            <v>Heavy Load Worker</v>
          </cell>
          <cell r="M339" t="str">
            <v>BAND A</v>
          </cell>
          <cell r="N339">
            <v>6</v>
          </cell>
          <cell r="O339" t="str">
            <v>NA</v>
          </cell>
          <cell r="P339">
            <v>3980</v>
          </cell>
          <cell r="Q339">
            <v>0.02</v>
          </cell>
          <cell r="R339">
            <v>80</v>
          </cell>
          <cell r="S339">
            <v>5.0000000000000001E-3</v>
          </cell>
          <cell r="T339">
            <v>20</v>
          </cell>
          <cell r="U339">
            <v>2.5125628140703519E-2</v>
          </cell>
          <cell r="V339">
            <v>100</v>
          </cell>
          <cell r="W339">
            <v>4080</v>
          </cell>
          <cell r="X339">
            <v>4099.4000000000005</v>
          </cell>
          <cell r="Y339">
            <v>119.40000000000055</v>
          </cell>
          <cell r="Z339">
            <v>0.03</v>
          </cell>
          <cell r="AA339" t="str">
            <v>0.00%-8.40%</v>
          </cell>
          <cell r="AF339">
            <v>0</v>
          </cell>
          <cell r="AG339">
            <v>4099.4000000000005</v>
          </cell>
          <cell r="AH339">
            <v>119.40000000000055</v>
          </cell>
          <cell r="AI339">
            <v>3.0000000000000027E-2</v>
          </cell>
          <cell r="AJ339">
            <v>13.6</v>
          </cell>
          <cell r="AK339">
            <v>650</v>
          </cell>
          <cell r="AM339">
            <v>688</v>
          </cell>
          <cell r="AN339">
            <v>64239.840000000004</v>
          </cell>
          <cell r="AO339" t="str">
            <v>NA</v>
          </cell>
        </row>
        <row r="340">
          <cell r="B340">
            <v>1111290</v>
          </cell>
          <cell r="C340" t="str">
            <v>李 早雨</v>
          </cell>
          <cell r="D340" t="str">
            <v>Li Zaoyu</v>
          </cell>
          <cell r="E340" t="str">
            <v>Direct Active</v>
          </cell>
          <cell r="F340" t="str">
            <v>OP</v>
          </cell>
          <cell r="G340" t="str">
            <v>FCLCh-PD</v>
          </cell>
          <cell r="H340" t="str">
            <v>FCLCh-VB3</v>
          </cell>
          <cell r="I340" t="str">
            <v>310911</v>
          </cell>
          <cell r="J340">
            <v>44250</v>
          </cell>
          <cell r="K340" t="str">
            <v>Worker</v>
          </cell>
          <cell r="L340" t="str">
            <v>Heavy Load Worker</v>
          </cell>
          <cell r="M340" t="str">
            <v>BAND A</v>
          </cell>
          <cell r="N340">
            <v>6</v>
          </cell>
          <cell r="O340" t="str">
            <v>NA</v>
          </cell>
          <cell r="P340">
            <v>4019</v>
          </cell>
          <cell r="Q340">
            <v>0.02</v>
          </cell>
          <cell r="R340">
            <v>80</v>
          </cell>
          <cell r="S340">
            <v>5.0000000000000001E-3</v>
          </cell>
          <cell r="T340">
            <v>20</v>
          </cell>
          <cell r="U340">
            <v>2.4881811395869619E-2</v>
          </cell>
          <cell r="V340">
            <v>100</v>
          </cell>
          <cell r="W340">
            <v>4119</v>
          </cell>
          <cell r="X340">
            <v>4119.4749999999995</v>
          </cell>
          <cell r="Y340">
            <v>100.47499999999945</v>
          </cell>
          <cell r="Z340">
            <v>2.5000000000000001E-2</v>
          </cell>
          <cell r="AA340" t="str">
            <v>0.00%-8.40%</v>
          </cell>
          <cell r="AF340">
            <v>0</v>
          </cell>
          <cell r="AG340">
            <v>4119.4749999999995</v>
          </cell>
          <cell r="AH340">
            <v>100.47499999999945</v>
          </cell>
          <cell r="AI340">
            <v>2.4999999999999911E-2</v>
          </cell>
          <cell r="AJ340">
            <v>13.6</v>
          </cell>
          <cell r="AK340">
            <v>650</v>
          </cell>
          <cell r="AM340">
            <v>688</v>
          </cell>
          <cell r="AN340">
            <v>64512.859999999993</v>
          </cell>
          <cell r="AO340" t="str">
            <v>NA</v>
          </cell>
        </row>
        <row r="341">
          <cell r="B341">
            <v>1111306</v>
          </cell>
          <cell r="C341" t="str">
            <v>张 翔</v>
          </cell>
          <cell r="D341" t="str">
            <v>Zhang Xiang</v>
          </cell>
          <cell r="E341" t="str">
            <v>Direct Active</v>
          </cell>
          <cell r="F341" t="str">
            <v>OP</v>
          </cell>
          <cell r="G341" t="str">
            <v>FCLCh-PD</v>
          </cell>
          <cell r="H341" t="str">
            <v>FCLCh-VB3</v>
          </cell>
          <cell r="I341" t="str">
            <v>310911</v>
          </cell>
          <cell r="J341">
            <v>44251</v>
          </cell>
          <cell r="K341" t="str">
            <v>Worker</v>
          </cell>
          <cell r="L341" t="str">
            <v>Heavy Load Worker</v>
          </cell>
          <cell r="M341" t="str">
            <v>BAND A</v>
          </cell>
          <cell r="N341">
            <v>6</v>
          </cell>
          <cell r="O341" t="str">
            <v>NA</v>
          </cell>
          <cell r="P341">
            <v>4108</v>
          </cell>
          <cell r="Q341">
            <v>0.02</v>
          </cell>
          <cell r="R341">
            <v>82</v>
          </cell>
          <cell r="S341">
            <v>5.0000000000000001E-3</v>
          </cell>
          <cell r="T341">
            <v>21</v>
          </cell>
          <cell r="U341">
            <v>2.5073028237585199E-2</v>
          </cell>
          <cell r="V341">
            <v>103</v>
          </cell>
          <cell r="W341">
            <v>4211</v>
          </cell>
          <cell r="X341">
            <v>4210.7</v>
          </cell>
          <cell r="Y341">
            <v>102.69999999999982</v>
          </cell>
          <cell r="Z341">
            <v>2.5000000000000001E-2</v>
          </cell>
          <cell r="AA341" t="str">
            <v>0.00%-8.40%</v>
          </cell>
          <cell r="AF341">
            <v>0</v>
          </cell>
          <cell r="AG341">
            <v>4210.7</v>
          </cell>
          <cell r="AH341">
            <v>102.69999999999982</v>
          </cell>
          <cell r="AI341">
            <v>2.4999999999999911E-2</v>
          </cell>
          <cell r="AJ341">
            <v>13.6</v>
          </cell>
          <cell r="AK341">
            <v>650</v>
          </cell>
          <cell r="AM341">
            <v>688</v>
          </cell>
          <cell r="AN341">
            <v>65753.51999999999</v>
          </cell>
          <cell r="AO341" t="str">
            <v>NA</v>
          </cell>
        </row>
        <row r="342">
          <cell r="B342">
            <v>1111316</v>
          </cell>
          <cell r="C342" t="str">
            <v>侯 静</v>
          </cell>
          <cell r="D342" t="str">
            <v>Hou Jing</v>
          </cell>
          <cell r="E342" t="str">
            <v>Direct Active</v>
          </cell>
          <cell r="F342" t="str">
            <v>OP</v>
          </cell>
          <cell r="G342" t="str">
            <v>FCLCh-PD</v>
          </cell>
          <cell r="H342" t="str">
            <v>FCLCh-VB3</v>
          </cell>
          <cell r="I342" t="str">
            <v>310911</v>
          </cell>
          <cell r="J342">
            <v>44252</v>
          </cell>
          <cell r="K342" t="str">
            <v>Worker</v>
          </cell>
          <cell r="L342" t="str">
            <v>Production Worker</v>
          </cell>
          <cell r="M342" t="str">
            <v>BAND A</v>
          </cell>
          <cell r="N342">
            <v>6</v>
          </cell>
          <cell r="O342" t="str">
            <v>NA</v>
          </cell>
          <cell r="P342">
            <v>4071</v>
          </cell>
          <cell r="Q342">
            <v>0.02</v>
          </cell>
          <cell r="R342">
            <v>81</v>
          </cell>
          <cell r="S342">
            <v>5.0000000000000001E-3</v>
          </cell>
          <cell r="T342">
            <v>20</v>
          </cell>
          <cell r="U342">
            <v>2.4809629083763204E-2</v>
          </cell>
          <cell r="V342">
            <v>101</v>
          </cell>
          <cell r="W342">
            <v>4172</v>
          </cell>
          <cell r="X342">
            <v>4172.7749999999996</v>
          </cell>
          <cell r="Y342">
            <v>101.77499999999964</v>
          </cell>
          <cell r="Z342">
            <v>2.5000000000000001E-2</v>
          </cell>
          <cell r="AA342" t="str">
            <v>0.00%-8.40%</v>
          </cell>
          <cell r="AF342">
            <v>0</v>
          </cell>
          <cell r="AG342">
            <v>4172.7749999999996</v>
          </cell>
          <cell r="AH342">
            <v>101.77499999999964</v>
          </cell>
          <cell r="AI342">
            <v>2.4999999999999911E-2</v>
          </cell>
          <cell r="AJ342">
            <v>13.6</v>
          </cell>
          <cell r="AK342">
            <v>450</v>
          </cell>
          <cell r="AM342">
            <v>688</v>
          </cell>
          <cell r="AN342">
            <v>62837.739999999991</v>
          </cell>
          <cell r="AO342" t="str">
            <v>NA</v>
          </cell>
        </row>
        <row r="343">
          <cell r="B343">
            <v>1111322</v>
          </cell>
          <cell r="C343" t="str">
            <v>李 贵和</v>
          </cell>
          <cell r="D343" t="str">
            <v>Li Guihe</v>
          </cell>
          <cell r="E343" t="str">
            <v>Direct Active</v>
          </cell>
          <cell r="F343" t="str">
            <v>OP</v>
          </cell>
          <cell r="G343" t="str">
            <v>FCLCh-PD</v>
          </cell>
          <cell r="H343" t="str">
            <v>FCLCh-VB3</v>
          </cell>
          <cell r="I343" t="str">
            <v>310911</v>
          </cell>
          <cell r="J343">
            <v>44252</v>
          </cell>
          <cell r="K343" t="str">
            <v>Worker</v>
          </cell>
          <cell r="L343" t="str">
            <v>Heavy Load Worker</v>
          </cell>
          <cell r="M343" t="str">
            <v>BAND A</v>
          </cell>
          <cell r="N343">
            <v>6</v>
          </cell>
          <cell r="O343" t="str">
            <v>NA</v>
          </cell>
          <cell r="P343">
            <v>4302</v>
          </cell>
          <cell r="Q343">
            <v>0.02</v>
          </cell>
          <cell r="R343">
            <v>86</v>
          </cell>
          <cell r="S343">
            <v>5.0000000000000001E-3</v>
          </cell>
          <cell r="T343">
            <v>22</v>
          </cell>
          <cell r="U343">
            <v>2.5104602510460251E-2</v>
          </cell>
          <cell r="V343">
            <v>108</v>
          </cell>
          <cell r="W343">
            <v>4410</v>
          </cell>
          <cell r="X343">
            <v>4409.5499999999993</v>
          </cell>
          <cell r="Y343">
            <v>107.54999999999927</v>
          </cell>
          <cell r="Z343">
            <v>2.5000000000000001E-2</v>
          </cell>
          <cell r="AA343" t="str">
            <v>0.00%-8.40%</v>
          </cell>
          <cell r="AF343">
            <v>0</v>
          </cell>
          <cell r="AG343">
            <v>4409.5499999999993</v>
          </cell>
          <cell r="AH343">
            <v>107.54999999999927</v>
          </cell>
          <cell r="AI343">
            <v>2.4999999999999911E-2</v>
          </cell>
          <cell r="AJ343">
            <v>13.6</v>
          </cell>
          <cell r="AK343">
            <v>650</v>
          </cell>
          <cell r="AM343">
            <v>688</v>
          </cell>
          <cell r="AN343">
            <v>68457.87999999999</v>
          </cell>
          <cell r="AO343" t="str">
            <v>NA</v>
          </cell>
        </row>
        <row r="344">
          <cell r="B344">
            <v>1111396</v>
          </cell>
          <cell r="C344" t="str">
            <v>吴 青苗</v>
          </cell>
          <cell r="D344" t="str">
            <v>Wu Qingmiao</v>
          </cell>
          <cell r="E344" t="str">
            <v>Direct Active</v>
          </cell>
          <cell r="F344" t="str">
            <v>OP</v>
          </cell>
          <cell r="G344" t="str">
            <v>FCLCh-PD</v>
          </cell>
          <cell r="H344" t="str">
            <v>FCLCh-VB3</v>
          </cell>
          <cell r="I344" t="str">
            <v>310911</v>
          </cell>
          <cell r="J344">
            <v>44260</v>
          </cell>
          <cell r="K344" t="str">
            <v>Worker</v>
          </cell>
          <cell r="L344" t="str">
            <v>Heavy Load Worker</v>
          </cell>
          <cell r="M344" t="str">
            <v>BAND A</v>
          </cell>
          <cell r="N344">
            <v>6</v>
          </cell>
          <cell r="O344" t="str">
            <v>NA</v>
          </cell>
          <cell r="P344">
            <v>4034</v>
          </cell>
          <cell r="Q344">
            <v>0.02</v>
          </cell>
          <cell r="R344">
            <v>81</v>
          </cell>
          <cell r="S344">
            <v>5.0000000000000001E-3</v>
          </cell>
          <cell r="T344">
            <v>20</v>
          </cell>
          <cell r="U344">
            <v>2.5037183936539417E-2</v>
          </cell>
          <cell r="V344">
            <v>101</v>
          </cell>
          <cell r="W344">
            <v>4135</v>
          </cell>
          <cell r="X344">
            <v>4134.8499999999995</v>
          </cell>
          <cell r="Y344">
            <v>100.84999999999945</v>
          </cell>
          <cell r="Z344">
            <v>2.5000000000000001E-2</v>
          </cell>
          <cell r="AA344" t="str">
            <v>0.00%-8.40%</v>
          </cell>
          <cell r="AF344">
            <v>0</v>
          </cell>
          <cell r="AG344">
            <v>4134.8499999999995</v>
          </cell>
          <cell r="AH344">
            <v>100.84999999999945</v>
          </cell>
          <cell r="AI344">
            <v>2.4999999999999911E-2</v>
          </cell>
          <cell r="AJ344">
            <v>13.6</v>
          </cell>
          <cell r="AK344">
            <v>650</v>
          </cell>
          <cell r="AM344">
            <v>688</v>
          </cell>
          <cell r="AN344">
            <v>64721.959999999992</v>
          </cell>
          <cell r="AO344" t="str">
            <v>NA</v>
          </cell>
        </row>
        <row r="345">
          <cell r="B345">
            <v>1112030</v>
          </cell>
          <cell r="C345" t="str">
            <v>彭 克胜</v>
          </cell>
          <cell r="D345" t="str">
            <v>Pen Kesheng</v>
          </cell>
          <cell r="E345" t="str">
            <v>Direct Active</v>
          </cell>
          <cell r="F345" t="str">
            <v>OP</v>
          </cell>
          <cell r="G345" t="str">
            <v>FCLCh-PD</v>
          </cell>
          <cell r="H345" t="str">
            <v>FCLCh-VB3</v>
          </cell>
          <cell r="I345" t="str">
            <v>310911</v>
          </cell>
          <cell r="J345">
            <v>31291</v>
          </cell>
          <cell r="K345" t="str">
            <v>Worker</v>
          </cell>
          <cell r="L345" t="str">
            <v>Production Worker</v>
          </cell>
          <cell r="M345" t="str">
            <v>BAND A</v>
          </cell>
          <cell r="N345">
            <v>6</v>
          </cell>
          <cell r="O345" t="str">
            <v>NA</v>
          </cell>
          <cell r="P345">
            <v>4993</v>
          </cell>
          <cell r="Q345">
            <v>0.02</v>
          </cell>
          <cell r="R345">
            <v>100</v>
          </cell>
          <cell r="S345">
            <v>5.0000000000000001E-3</v>
          </cell>
          <cell r="T345">
            <v>25</v>
          </cell>
          <cell r="U345">
            <v>2.5035049068696174E-2</v>
          </cell>
          <cell r="V345">
            <v>125</v>
          </cell>
          <cell r="W345">
            <v>5118</v>
          </cell>
          <cell r="X345">
            <v>5117.8249999999998</v>
          </cell>
          <cell r="Y345">
            <v>124.82499999999982</v>
          </cell>
          <cell r="Z345">
            <v>2.5000000000000001E-2</v>
          </cell>
          <cell r="AA345" t="str">
            <v>0.00%-8.40%</v>
          </cell>
          <cell r="AF345">
            <v>0</v>
          </cell>
          <cell r="AG345">
            <v>5117.8249999999998</v>
          </cell>
          <cell r="AH345">
            <v>124.82499999999982</v>
          </cell>
          <cell r="AI345">
            <v>2.4999999999999911E-2</v>
          </cell>
          <cell r="AJ345">
            <v>13.6</v>
          </cell>
          <cell r="AK345">
            <v>450</v>
          </cell>
          <cell r="AM345">
            <v>688</v>
          </cell>
          <cell r="AN345">
            <v>75690.42</v>
          </cell>
          <cell r="AO345" t="str">
            <v>NA</v>
          </cell>
        </row>
        <row r="346">
          <cell r="B346">
            <v>1113037</v>
          </cell>
          <cell r="C346" t="str">
            <v>李 善虎</v>
          </cell>
          <cell r="D346" t="str">
            <v>Li Shanhu</v>
          </cell>
          <cell r="E346" t="str">
            <v>Direct Active</v>
          </cell>
          <cell r="F346" t="str">
            <v>OP</v>
          </cell>
          <cell r="G346" t="str">
            <v>FCLCh-PD</v>
          </cell>
          <cell r="H346" t="str">
            <v>FCLCh-VB3</v>
          </cell>
          <cell r="I346" t="str">
            <v>310911</v>
          </cell>
          <cell r="J346">
            <v>33700</v>
          </cell>
          <cell r="K346" t="str">
            <v>Worker</v>
          </cell>
          <cell r="L346" t="str">
            <v>Production Worker</v>
          </cell>
          <cell r="M346" t="str">
            <v>BAND A</v>
          </cell>
          <cell r="N346">
            <v>6</v>
          </cell>
          <cell r="O346" t="str">
            <v>NA</v>
          </cell>
          <cell r="P346">
            <v>5850</v>
          </cell>
          <cell r="Q346">
            <v>0.02</v>
          </cell>
          <cell r="R346">
            <v>117</v>
          </cell>
          <cell r="S346">
            <v>5.0000000000000001E-3</v>
          </cell>
          <cell r="T346">
            <v>29</v>
          </cell>
          <cell r="U346">
            <v>2.4957264957264958E-2</v>
          </cell>
          <cell r="V346">
            <v>146</v>
          </cell>
          <cell r="W346">
            <v>5996</v>
          </cell>
          <cell r="X346">
            <v>6025.5</v>
          </cell>
          <cell r="Y346">
            <v>175.5</v>
          </cell>
          <cell r="Z346">
            <v>0.03</v>
          </cell>
          <cell r="AA346" t="str">
            <v>0.00%-8.40%</v>
          </cell>
          <cell r="AF346">
            <v>0</v>
          </cell>
          <cell r="AG346">
            <v>6025.5</v>
          </cell>
          <cell r="AH346">
            <v>175.5</v>
          </cell>
          <cell r="AI346">
            <v>3.0000000000000027E-2</v>
          </cell>
          <cell r="AJ346">
            <v>13.6</v>
          </cell>
          <cell r="AK346">
            <v>450</v>
          </cell>
          <cell r="AM346">
            <v>688</v>
          </cell>
          <cell r="AN346">
            <v>88034.8</v>
          </cell>
          <cell r="AO346" t="str">
            <v>NA</v>
          </cell>
        </row>
        <row r="347">
          <cell r="B347">
            <v>1113072</v>
          </cell>
          <cell r="C347" t="str">
            <v>徐 宗尧</v>
          </cell>
          <cell r="D347" t="str">
            <v>Xu Zongyao</v>
          </cell>
          <cell r="E347" t="str">
            <v>Direct Active</v>
          </cell>
          <cell r="F347" t="str">
            <v>OP</v>
          </cell>
          <cell r="G347" t="str">
            <v>FCLCh-PD</v>
          </cell>
          <cell r="H347" t="str">
            <v>FCLCh-VB3</v>
          </cell>
          <cell r="I347" t="str">
            <v>310913</v>
          </cell>
          <cell r="J347">
            <v>38113</v>
          </cell>
          <cell r="K347" t="str">
            <v>Team Leader</v>
          </cell>
          <cell r="L347" t="str">
            <v>Team Leader</v>
          </cell>
          <cell r="M347" t="str">
            <v>BAND A</v>
          </cell>
          <cell r="N347">
            <v>6</v>
          </cell>
          <cell r="O347" t="str">
            <v>NA</v>
          </cell>
          <cell r="P347">
            <v>8185</v>
          </cell>
          <cell r="Q347">
            <v>0.02</v>
          </cell>
          <cell r="R347">
            <v>164</v>
          </cell>
          <cell r="S347">
            <v>5.0000000000000001E-3</v>
          </cell>
          <cell r="T347">
            <v>41</v>
          </cell>
          <cell r="U347">
            <v>2.504581551618815E-2</v>
          </cell>
          <cell r="V347">
            <v>205</v>
          </cell>
          <cell r="W347">
            <v>8390</v>
          </cell>
          <cell r="X347">
            <v>8348.7000000000007</v>
          </cell>
          <cell r="Y347">
            <v>163.70000000000073</v>
          </cell>
          <cell r="Z347">
            <v>0.02</v>
          </cell>
          <cell r="AA347" t="str">
            <v>0.00%-8.40%</v>
          </cell>
          <cell r="AF347">
            <v>0</v>
          </cell>
          <cell r="AG347">
            <v>8348.7000000000007</v>
          </cell>
          <cell r="AH347">
            <v>163.70000000000073</v>
          </cell>
          <cell r="AI347">
            <v>2.0000000000000018E-2</v>
          </cell>
          <cell r="AJ347">
            <v>13.6</v>
          </cell>
          <cell r="AK347">
            <v>500</v>
          </cell>
          <cell r="AM347">
            <v>688</v>
          </cell>
          <cell r="AN347">
            <v>120230.32</v>
          </cell>
          <cell r="AO347" t="str">
            <v>NA</v>
          </cell>
        </row>
        <row r="348">
          <cell r="B348">
            <v>1114094</v>
          </cell>
          <cell r="C348" t="str">
            <v>张 荣珠</v>
          </cell>
          <cell r="D348" t="str">
            <v>Zhang Rongzhu</v>
          </cell>
          <cell r="E348" t="str">
            <v>Direct Active</v>
          </cell>
          <cell r="F348" t="str">
            <v>OP</v>
          </cell>
          <cell r="G348" t="str">
            <v>FCLCh-PD</v>
          </cell>
          <cell r="H348" t="str">
            <v>FCLCh-VB3</v>
          </cell>
          <cell r="I348" t="str">
            <v>310911</v>
          </cell>
          <cell r="J348">
            <v>33573</v>
          </cell>
          <cell r="K348" t="str">
            <v>Team Leader</v>
          </cell>
          <cell r="L348" t="str">
            <v>Team Leader</v>
          </cell>
          <cell r="M348" t="str">
            <v>BAND A</v>
          </cell>
          <cell r="N348">
            <v>6</v>
          </cell>
          <cell r="O348" t="str">
            <v>NA</v>
          </cell>
          <cell r="P348">
            <v>5588</v>
          </cell>
          <cell r="Q348">
            <v>0.02</v>
          </cell>
          <cell r="R348">
            <v>112</v>
          </cell>
          <cell r="S348">
            <v>5.0000000000000001E-3</v>
          </cell>
          <cell r="T348">
            <v>28</v>
          </cell>
          <cell r="U348">
            <v>2.5053686471009307E-2</v>
          </cell>
          <cell r="V348">
            <v>140</v>
          </cell>
          <cell r="W348">
            <v>5728</v>
          </cell>
          <cell r="X348">
            <v>5643.88</v>
          </cell>
          <cell r="Y348">
            <v>55.880000000000109</v>
          </cell>
          <cell r="Z348">
            <v>0.01</v>
          </cell>
          <cell r="AA348" t="str">
            <v>0.00%-8.40%</v>
          </cell>
          <cell r="AF348">
            <v>0</v>
          </cell>
          <cell r="AG348">
            <v>5643.88</v>
          </cell>
          <cell r="AH348">
            <v>55.880000000000109</v>
          </cell>
          <cell r="AI348">
            <v>1.0000000000000009E-2</v>
          </cell>
          <cell r="AJ348">
            <v>13.6</v>
          </cell>
          <cell r="AK348">
            <v>850</v>
          </cell>
          <cell r="AM348">
            <v>688</v>
          </cell>
          <cell r="AN348">
            <v>87644.767999999996</v>
          </cell>
          <cell r="AO348" t="str">
            <v>NA</v>
          </cell>
          <cell r="AQ348" t="str">
            <v>全年管理班组共18次过程问题，质量意识薄弱</v>
          </cell>
        </row>
        <row r="349">
          <cell r="B349">
            <v>1115028</v>
          </cell>
          <cell r="C349" t="str">
            <v>黄 永武</v>
          </cell>
          <cell r="D349" t="str">
            <v>Huang Yongwu</v>
          </cell>
          <cell r="E349" t="str">
            <v>Direct Active</v>
          </cell>
          <cell r="F349" t="str">
            <v>OP</v>
          </cell>
          <cell r="G349" t="str">
            <v>FCLCh-PD</v>
          </cell>
          <cell r="H349" t="str">
            <v>FCLCh-VB3</v>
          </cell>
          <cell r="I349" t="str">
            <v>310911</v>
          </cell>
          <cell r="J349">
            <v>32417</v>
          </cell>
          <cell r="K349" t="str">
            <v>Team Leader</v>
          </cell>
          <cell r="L349" t="str">
            <v>Team Leader</v>
          </cell>
          <cell r="M349" t="str">
            <v>BAND A</v>
          </cell>
          <cell r="N349">
            <v>6</v>
          </cell>
          <cell r="O349" t="str">
            <v>NA</v>
          </cell>
          <cell r="P349">
            <v>7380</v>
          </cell>
          <cell r="Q349">
            <v>0.02</v>
          </cell>
          <cell r="R349">
            <v>148</v>
          </cell>
          <cell r="S349">
            <v>5.0000000000000001E-3</v>
          </cell>
          <cell r="T349">
            <v>37</v>
          </cell>
          <cell r="U349">
            <v>2.5067750677506776E-2</v>
          </cell>
          <cell r="V349">
            <v>185</v>
          </cell>
          <cell r="W349">
            <v>7565</v>
          </cell>
          <cell r="X349">
            <v>7601.4000000000005</v>
          </cell>
          <cell r="Y349">
            <v>221.40000000000055</v>
          </cell>
          <cell r="Z349">
            <v>0.03</v>
          </cell>
          <cell r="AA349" t="str">
            <v>0.00%-8.40%</v>
          </cell>
          <cell r="AF349">
            <v>0</v>
          </cell>
          <cell r="AG349">
            <v>7601.4000000000005</v>
          </cell>
          <cell r="AH349">
            <v>221.40000000000055</v>
          </cell>
          <cell r="AI349">
            <v>3.0000000000000027E-2</v>
          </cell>
          <cell r="AJ349">
            <v>13.6</v>
          </cell>
          <cell r="AK349">
            <v>900</v>
          </cell>
          <cell r="AM349">
            <v>688</v>
          </cell>
          <cell r="AN349">
            <v>114867.04000000001</v>
          </cell>
          <cell r="AO349" t="str">
            <v>NA</v>
          </cell>
        </row>
        <row r="350">
          <cell r="B350">
            <v>1115052</v>
          </cell>
          <cell r="C350" t="str">
            <v>吕 玉根</v>
          </cell>
          <cell r="D350" t="str">
            <v>Lu Yugen</v>
          </cell>
          <cell r="E350" t="str">
            <v>Direct Active</v>
          </cell>
          <cell r="F350" t="str">
            <v>OP</v>
          </cell>
          <cell r="G350" t="str">
            <v>FCLCh-PD</v>
          </cell>
          <cell r="H350" t="str">
            <v>FCLCh-VB3</v>
          </cell>
          <cell r="I350" t="str">
            <v>310911</v>
          </cell>
          <cell r="J350">
            <v>32417</v>
          </cell>
          <cell r="K350" t="str">
            <v>Worker</v>
          </cell>
          <cell r="L350" t="str">
            <v>Heavy Load Worker</v>
          </cell>
          <cell r="M350" t="str">
            <v>BAND A</v>
          </cell>
          <cell r="N350">
            <v>6</v>
          </cell>
          <cell r="O350" t="str">
            <v>NA</v>
          </cell>
          <cell r="P350">
            <v>4880</v>
          </cell>
          <cell r="Q350">
            <v>0.02</v>
          </cell>
          <cell r="R350">
            <v>98</v>
          </cell>
          <cell r="S350">
            <v>5.0000000000000001E-3</v>
          </cell>
          <cell r="T350">
            <v>24</v>
          </cell>
          <cell r="U350">
            <v>2.5000000000000001E-2</v>
          </cell>
          <cell r="V350">
            <v>122</v>
          </cell>
          <cell r="W350">
            <v>5002</v>
          </cell>
          <cell r="X350">
            <v>5002</v>
          </cell>
          <cell r="Y350">
            <v>122</v>
          </cell>
          <cell r="Z350">
            <v>2.5000000000000001E-2</v>
          </cell>
          <cell r="AA350" t="str">
            <v>0.00%-8.40%</v>
          </cell>
          <cell r="AF350">
            <v>0</v>
          </cell>
          <cell r="AG350">
            <v>5002</v>
          </cell>
          <cell r="AH350">
            <v>122</v>
          </cell>
          <cell r="AI350">
            <v>2.4999999999999911E-2</v>
          </cell>
          <cell r="AJ350">
            <v>13.6</v>
          </cell>
          <cell r="AK350">
            <v>650</v>
          </cell>
          <cell r="AM350">
            <v>688</v>
          </cell>
          <cell r="AN350">
            <v>76515.199999999997</v>
          </cell>
          <cell r="AO350" t="str">
            <v>NA</v>
          </cell>
        </row>
        <row r="351">
          <cell r="B351">
            <v>1115100</v>
          </cell>
          <cell r="C351" t="str">
            <v>张 邦义</v>
          </cell>
          <cell r="D351" t="str">
            <v>Zhang Bangyi</v>
          </cell>
          <cell r="E351" t="str">
            <v>Direct Active</v>
          </cell>
          <cell r="F351" t="str">
            <v>OP</v>
          </cell>
          <cell r="G351" t="str">
            <v>FCLCh-PD</v>
          </cell>
          <cell r="H351" t="str">
            <v>FCLCh-VB3</v>
          </cell>
          <cell r="I351" t="str">
            <v>310911</v>
          </cell>
          <cell r="J351">
            <v>33420</v>
          </cell>
          <cell r="K351" t="str">
            <v>Worker</v>
          </cell>
          <cell r="L351" t="str">
            <v>Middle Skilled Worker</v>
          </cell>
          <cell r="M351" t="str">
            <v>BAND A</v>
          </cell>
          <cell r="N351">
            <v>6</v>
          </cell>
          <cell r="O351" t="str">
            <v>NA</v>
          </cell>
          <cell r="P351">
            <v>5170</v>
          </cell>
          <cell r="Q351">
            <v>0.02</v>
          </cell>
          <cell r="R351">
            <v>103</v>
          </cell>
          <cell r="S351">
            <v>5.0000000000000001E-3</v>
          </cell>
          <cell r="T351">
            <v>26</v>
          </cell>
          <cell r="U351">
            <v>2.4951644100580272E-2</v>
          </cell>
          <cell r="V351">
            <v>129</v>
          </cell>
          <cell r="W351">
            <v>5299</v>
          </cell>
          <cell r="X351">
            <v>5428.5</v>
          </cell>
          <cell r="Y351">
            <v>258.5</v>
          </cell>
          <cell r="Z351">
            <v>0.05</v>
          </cell>
          <cell r="AA351" t="str">
            <v>0.00%-8.40%</v>
          </cell>
          <cell r="AF351">
            <v>0</v>
          </cell>
          <cell r="AG351">
            <v>5428.5</v>
          </cell>
          <cell r="AH351">
            <v>258.5</v>
          </cell>
          <cell r="AI351">
            <v>5.0000000000000044E-2</v>
          </cell>
          <cell r="AJ351">
            <v>13.6</v>
          </cell>
          <cell r="AK351">
            <v>650</v>
          </cell>
          <cell r="AM351">
            <v>688</v>
          </cell>
          <cell r="AN351">
            <v>82315.599999999991</v>
          </cell>
          <cell r="AO351" t="str">
            <v>NA</v>
          </cell>
          <cell r="AQ351" t="str">
            <v>能动性强，班长得力助手</v>
          </cell>
        </row>
        <row r="352">
          <cell r="B352">
            <v>1115102</v>
          </cell>
          <cell r="C352" t="str">
            <v>张 道荣</v>
          </cell>
          <cell r="D352" t="str">
            <v>Zhang Daorong</v>
          </cell>
          <cell r="E352" t="str">
            <v>Direct Active</v>
          </cell>
          <cell r="F352" t="str">
            <v>OP</v>
          </cell>
          <cell r="G352" t="str">
            <v>FCLCh-PD</v>
          </cell>
          <cell r="H352" t="str">
            <v>FCLCh-VB3</v>
          </cell>
          <cell r="I352" t="str">
            <v>310911</v>
          </cell>
          <cell r="J352">
            <v>33420</v>
          </cell>
          <cell r="K352" t="str">
            <v>Team Leader</v>
          </cell>
          <cell r="L352" t="str">
            <v>Team Leader</v>
          </cell>
          <cell r="M352" t="str">
            <v>BAND A</v>
          </cell>
          <cell r="N352">
            <v>6</v>
          </cell>
          <cell r="O352" t="str">
            <v>NA</v>
          </cell>
          <cell r="P352">
            <v>7320</v>
          </cell>
          <cell r="Q352">
            <v>0.02</v>
          </cell>
          <cell r="R352">
            <v>146</v>
          </cell>
          <cell r="S352">
            <v>5.0000000000000001E-3</v>
          </cell>
          <cell r="T352">
            <v>37</v>
          </cell>
          <cell r="U352">
            <v>2.5000000000000001E-2</v>
          </cell>
          <cell r="V352">
            <v>183</v>
          </cell>
          <cell r="W352">
            <v>7503</v>
          </cell>
          <cell r="X352">
            <v>7576.2</v>
          </cell>
          <cell r="Y352">
            <v>256.19999999999982</v>
          </cell>
          <cell r="Z352">
            <v>3.5000000000000003E-2</v>
          </cell>
          <cell r="AA352" t="str">
            <v>0.00%-8.40%</v>
          </cell>
          <cell r="AF352">
            <v>0</v>
          </cell>
          <cell r="AG352">
            <v>7576.2</v>
          </cell>
          <cell r="AH352">
            <v>256.19999999999982</v>
          </cell>
          <cell r="AI352">
            <v>3.499999999999992E-2</v>
          </cell>
          <cell r="AJ352">
            <v>13.6</v>
          </cell>
          <cell r="AK352">
            <v>850</v>
          </cell>
          <cell r="AM352">
            <v>688</v>
          </cell>
          <cell r="AN352">
            <v>113924.31999999999</v>
          </cell>
          <cell r="AO352" t="str">
            <v>NA</v>
          </cell>
        </row>
        <row r="353">
          <cell r="B353">
            <v>1116042</v>
          </cell>
          <cell r="C353" t="str">
            <v>宣 宜山</v>
          </cell>
          <cell r="D353" t="str">
            <v>Xuan Yishan</v>
          </cell>
          <cell r="E353" t="str">
            <v>Direct Active</v>
          </cell>
          <cell r="F353" t="str">
            <v>OP</v>
          </cell>
          <cell r="G353" t="str">
            <v>FCLCh-PD</v>
          </cell>
          <cell r="H353" t="str">
            <v>FCLCh-VB3</v>
          </cell>
          <cell r="I353" t="str">
            <v>310911</v>
          </cell>
          <cell r="J353">
            <v>33573</v>
          </cell>
          <cell r="K353" t="str">
            <v>Worker</v>
          </cell>
          <cell r="L353" t="str">
            <v>Middle Skilled Worker</v>
          </cell>
          <cell r="M353" t="str">
            <v>BAND A</v>
          </cell>
          <cell r="N353">
            <v>6</v>
          </cell>
          <cell r="O353" t="str">
            <v>NA</v>
          </cell>
          <cell r="P353">
            <v>4710</v>
          </cell>
          <cell r="Q353">
            <v>0.02</v>
          </cell>
          <cell r="R353">
            <v>94</v>
          </cell>
          <cell r="S353">
            <v>5.0000000000000001E-3</v>
          </cell>
          <cell r="T353">
            <v>24</v>
          </cell>
          <cell r="U353">
            <v>2.5053078556263271E-2</v>
          </cell>
          <cell r="V353">
            <v>118</v>
          </cell>
          <cell r="W353">
            <v>4828</v>
          </cell>
          <cell r="X353">
            <v>4827.75</v>
          </cell>
          <cell r="Y353">
            <v>117.75</v>
          </cell>
          <cell r="Z353">
            <v>2.5000000000000001E-2</v>
          </cell>
          <cell r="AA353" t="str">
            <v>0.00%-8.40%</v>
          </cell>
          <cell r="AF353">
            <v>0</v>
          </cell>
          <cell r="AG353">
            <v>4827.75</v>
          </cell>
          <cell r="AH353">
            <v>117.75</v>
          </cell>
          <cell r="AI353">
            <v>2.4999999999999911E-2</v>
          </cell>
          <cell r="AJ353">
            <v>13.6</v>
          </cell>
          <cell r="AK353">
            <v>650</v>
          </cell>
          <cell r="AM353">
            <v>688</v>
          </cell>
          <cell r="AN353">
            <v>74145.399999999994</v>
          </cell>
          <cell r="AO353" t="str">
            <v>NA</v>
          </cell>
        </row>
        <row r="354">
          <cell r="B354">
            <v>1117066</v>
          </cell>
          <cell r="C354" t="str">
            <v>雍 万浪</v>
          </cell>
          <cell r="D354" t="str">
            <v>Yong Wanlang</v>
          </cell>
          <cell r="E354" t="str">
            <v>Direct Active</v>
          </cell>
          <cell r="F354" t="str">
            <v>OP</v>
          </cell>
          <cell r="G354" t="str">
            <v>FCLCh-PD</v>
          </cell>
          <cell r="H354" t="str">
            <v>FCLCh-VB3</v>
          </cell>
          <cell r="I354" t="str">
            <v>310911</v>
          </cell>
          <cell r="J354">
            <v>33434</v>
          </cell>
          <cell r="K354" t="str">
            <v>Worker</v>
          </cell>
          <cell r="L354" t="str">
            <v>Production Worker</v>
          </cell>
          <cell r="M354" t="str">
            <v>BAND A</v>
          </cell>
          <cell r="N354">
            <v>6</v>
          </cell>
          <cell r="O354" t="str">
            <v>NA</v>
          </cell>
          <cell r="P354">
            <v>5039</v>
          </cell>
          <cell r="Q354">
            <v>0.02</v>
          </cell>
          <cell r="R354">
            <v>101</v>
          </cell>
          <cell r="S354">
            <v>5.0000000000000001E-3</v>
          </cell>
          <cell r="T354">
            <v>25</v>
          </cell>
          <cell r="U354">
            <v>2.5004961301845603E-2</v>
          </cell>
          <cell r="V354">
            <v>126</v>
          </cell>
          <cell r="W354">
            <v>5165</v>
          </cell>
          <cell r="X354">
            <v>5164.9749999999995</v>
          </cell>
          <cell r="Y354">
            <v>125.97499999999945</v>
          </cell>
          <cell r="Z354">
            <v>2.5000000000000001E-2</v>
          </cell>
          <cell r="AA354" t="str">
            <v>0.00%-8.40%</v>
          </cell>
          <cell r="AF354">
            <v>0</v>
          </cell>
          <cell r="AG354">
            <v>5164.9749999999995</v>
          </cell>
          <cell r="AH354">
            <v>125.97499999999945</v>
          </cell>
          <cell r="AI354">
            <v>2.4999999999999911E-2</v>
          </cell>
          <cell r="AJ354">
            <v>13.6</v>
          </cell>
          <cell r="AK354">
            <v>450</v>
          </cell>
          <cell r="AM354">
            <v>688</v>
          </cell>
          <cell r="AN354">
            <v>76331.659999999989</v>
          </cell>
          <cell r="AO354" t="str">
            <v>NA</v>
          </cell>
        </row>
        <row r="355">
          <cell r="B355">
            <v>1117172</v>
          </cell>
          <cell r="C355" t="str">
            <v>刘 琴</v>
          </cell>
          <cell r="D355" t="str">
            <v>Liu Qin</v>
          </cell>
          <cell r="E355" t="str">
            <v>Direct Active</v>
          </cell>
          <cell r="F355" t="str">
            <v>OP</v>
          </cell>
          <cell r="G355" t="str">
            <v>FCLCh-PD</v>
          </cell>
          <cell r="H355" t="str">
            <v>FCLCh-VB3</v>
          </cell>
          <cell r="I355" t="str">
            <v>310911</v>
          </cell>
          <cell r="J355">
            <v>37350</v>
          </cell>
          <cell r="K355" t="str">
            <v>Worker</v>
          </cell>
          <cell r="L355" t="str">
            <v>Middle Skilled Worker</v>
          </cell>
          <cell r="M355" t="str">
            <v>BAND A</v>
          </cell>
          <cell r="N355">
            <v>6</v>
          </cell>
          <cell r="O355" t="str">
            <v>NA</v>
          </cell>
          <cell r="P355">
            <v>4801</v>
          </cell>
          <cell r="Q355">
            <v>0.02</v>
          </cell>
          <cell r="R355">
            <v>96</v>
          </cell>
          <cell r="S355">
            <v>5.0000000000000001E-3</v>
          </cell>
          <cell r="T355">
            <v>24</v>
          </cell>
          <cell r="U355">
            <v>2.4994792751510102E-2</v>
          </cell>
          <cell r="V355">
            <v>120</v>
          </cell>
          <cell r="W355">
            <v>4921</v>
          </cell>
          <cell r="X355">
            <v>4921.0249999999996</v>
          </cell>
          <cell r="Y355">
            <v>120.02499999999964</v>
          </cell>
          <cell r="Z355">
            <v>2.5000000000000001E-2</v>
          </cell>
          <cell r="AA355" t="str">
            <v>0.00%-8.40%</v>
          </cell>
          <cell r="AF355">
            <v>0</v>
          </cell>
          <cell r="AG355">
            <v>4921.0249999999996</v>
          </cell>
          <cell r="AH355">
            <v>120.02499999999964</v>
          </cell>
          <cell r="AI355">
            <v>2.4999999999999911E-2</v>
          </cell>
          <cell r="AJ355">
            <v>13.6</v>
          </cell>
          <cell r="AK355">
            <v>650</v>
          </cell>
          <cell r="AM355">
            <v>688</v>
          </cell>
          <cell r="AN355">
            <v>75413.939999999988</v>
          </cell>
          <cell r="AO355" t="str">
            <v>NA</v>
          </cell>
        </row>
        <row r="356">
          <cell r="B356">
            <v>1117175</v>
          </cell>
          <cell r="C356" t="str">
            <v>李 庆莉</v>
          </cell>
          <cell r="D356" t="str">
            <v>Li Qingli</v>
          </cell>
          <cell r="E356" t="str">
            <v>Direct Active</v>
          </cell>
          <cell r="F356" t="str">
            <v>OP</v>
          </cell>
          <cell r="G356" t="str">
            <v>FCLCh-PD</v>
          </cell>
          <cell r="H356" t="str">
            <v>FCLCh-VB3</v>
          </cell>
          <cell r="I356" t="str">
            <v>310911</v>
          </cell>
          <cell r="J356">
            <v>37362</v>
          </cell>
          <cell r="K356" t="str">
            <v>Worker</v>
          </cell>
          <cell r="L356" t="str">
            <v>High Skilled Worker</v>
          </cell>
          <cell r="M356" t="str">
            <v>BAND A</v>
          </cell>
          <cell r="N356">
            <v>6</v>
          </cell>
          <cell r="O356" t="str">
            <v>NA</v>
          </cell>
          <cell r="P356">
            <v>4770</v>
          </cell>
          <cell r="Q356">
            <v>0.02</v>
          </cell>
          <cell r="R356">
            <v>95</v>
          </cell>
          <cell r="S356">
            <v>5.0000000000000001E-3</v>
          </cell>
          <cell r="T356">
            <v>24</v>
          </cell>
          <cell r="U356">
            <v>2.4947589098532494E-2</v>
          </cell>
          <cell r="V356">
            <v>119</v>
          </cell>
          <cell r="W356">
            <v>4889</v>
          </cell>
          <cell r="X356">
            <v>4960.8</v>
          </cell>
          <cell r="Y356">
            <v>190.80000000000018</v>
          </cell>
          <cell r="Z356">
            <v>0.04</v>
          </cell>
          <cell r="AA356" t="str">
            <v>0.00%-8.40%</v>
          </cell>
          <cell r="AF356">
            <v>0</v>
          </cell>
          <cell r="AG356">
            <v>4960.8</v>
          </cell>
          <cell r="AH356">
            <v>190.80000000000018</v>
          </cell>
          <cell r="AI356">
            <v>4.0000000000000036E-2</v>
          </cell>
          <cell r="AJ356">
            <v>13.6</v>
          </cell>
          <cell r="AK356">
            <v>750</v>
          </cell>
          <cell r="AM356">
            <v>688</v>
          </cell>
          <cell r="AN356">
            <v>77154.880000000005</v>
          </cell>
          <cell r="AO356" t="str">
            <v>NA</v>
          </cell>
          <cell r="AQ356" t="str">
            <v>有效履行终检职责，全年无重大质量问题流到终端客户</v>
          </cell>
        </row>
        <row r="357">
          <cell r="B357">
            <v>1117197</v>
          </cell>
          <cell r="C357" t="str">
            <v>甄 茂胜</v>
          </cell>
          <cell r="D357" t="str">
            <v>Zhen Maosheng</v>
          </cell>
          <cell r="E357" t="str">
            <v>Direct Active</v>
          </cell>
          <cell r="F357" t="str">
            <v>OP</v>
          </cell>
          <cell r="G357" t="str">
            <v>FCLCh-PD</v>
          </cell>
          <cell r="H357" t="str">
            <v>FCLCh-VB3</v>
          </cell>
          <cell r="I357" t="str">
            <v>310911</v>
          </cell>
          <cell r="J357">
            <v>37455</v>
          </cell>
          <cell r="K357" t="str">
            <v>Worker</v>
          </cell>
          <cell r="L357" t="str">
            <v>High Skilled Worker</v>
          </cell>
          <cell r="M357" t="str">
            <v>BAND A</v>
          </cell>
          <cell r="N357">
            <v>6</v>
          </cell>
          <cell r="O357" t="str">
            <v>NA</v>
          </cell>
          <cell r="P357">
            <v>5250</v>
          </cell>
          <cell r="Q357">
            <v>0.02</v>
          </cell>
          <cell r="R357">
            <v>105</v>
          </cell>
          <cell r="S357">
            <v>5.0000000000000001E-3</v>
          </cell>
          <cell r="T357">
            <v>26</v>
          </cell>
          <cell r="U357">
            <v>2.4952380952380952E-2</v>
          </cell>
          <cell r="V357">
            <v>131</v>
          </cell>
          <cell r="W357">
            <v>5381</v>
          </cell>
          <cell r="X357">
            <v>5407.5</v>
          </cell>
          <cell r="Y357">
            <v>157.5</v>
          </cell>
          <cell r="Z357">
            <v>0.03</v>
          </cell>
          <cell r="AA357" t="str">
            <v>0.00%-8.40%</v>
          </cell>
          <cell r="AF357">
            <v>0</v>
          </cell>
          <cell r="AG357">
            <v>5407.5</v>
          </cell>
          <cell r="AH357">
            <v>157.5</v>
          </cell>
          <cell r="AI357">
            <v>3.0000000000000027E-2</v>
          </cell>
          <cell r="AJ357">
            <v>13.6</v>
          </cell>
          <cell r="AK357">
            <v>750</v>
          </cell>
          <cell r="AM357">
            <v>688</v>
          </cell>
          <cell r="AN357">
            <v>83230</v>
          </cell>
          <cell r="AO357" t="str">
            <v>NA</v>
          </cell>
        </row>
        <row r="358">
          <cell r="B358">
            <v>1117214</v>
          </cell>
          <cell r="C358" t="str">
            <v>李 跃</v>
          </cell>
          <cell r="D358" t="str">
            <v>Li Yue</v>
          </cell>
          <cell r="E358" t="str">
            <v>Direct Active</v>
          </cell>
          <cell r="F358" t="str">
            <v>OP</v>
          </cell>
          <cell r="G358" t="str">
            <v>FCLCh-PD</v>
          </cell>
          <cell r="H358" t="str">
            <v>FCLCh-VB3</v>
          </cell>
          <cell r="I358" t="str">
            <v>310911</v>
          </cell>
          <cell r="J358">
            <v>37447</v>
          </cell>
          <cell r="K358" t="str">
            <v>Worker</v>
          </cell>
          <cell r="L358" t="str">
            <v>Heavy Load Worker</v>
          </cell>
          <cell r="M358" t="str">
            <v>BAND A</v>
          </cell>
          <cell r="N358">
            <v>6</v>
          </cell>
          <cell r="O358" t="str">
            <v>NA</v>
          </cell>
          <cell r="P358">
            <v>4378</v>
          </cell>
          <cell r="Q358">
            <v>0.02</v>
          </cell>
          <cell r="R358">
            <v>88</v>
          </cell>
          <cell r="S358">
            <v>5.0000000000000001E-3</v>
          </cell>
          <cell r="T358">
            <v>22</v>
          </cell>
          <cell r="U358">
            <v>2.5125628140703519E-2</v>
          </cell>
          <cell r="V358">
            <v>110</v>
          </cell>
          <cell r="W358">
            <v>4488</v>
          </cell>
          <cell r="X358">
            <v>4487.45</v>
          </cell>
          <cell r="Y358">
            <v>109.44999999999982</v>
          </cell>
          <cell r="Z358">
            <v>2.5000000000000001E-2</v>
          </cell>
          <cell r="AA358" t="str">
            <v>0.00%-8.40%</v>
          </cell>
          <cell r="AF358">
            <v>0</v>
          </cell>
          <cell r="AG358">
            <v>4487.45</v>
          </cell>
          <cell r="AH358">
            <v>109.44999999999982</v>
          </cell>
          <cell r="AI358">
            <v>2.4999999999999911E-2</v>
          </cell>
          <cell r="AJ358">
            <v>13.6</v>
          </cell>
          <cell r="AK358">
            <v>650</v>
          </cell>
          <cell r="AM358">
            <v>688</v>
          </cell>
          <cell r="AN358">
            <v>69517.319999999992</v>
          </cell>
          <cell r="AO358" t="str">
            <v>NA</v>
          </cell>
        </row>
        <row r="359">
          <cell r="B359">
            <v>1117225</v>
          </cell>
          <cell r="C359" t="str">
            <v>邓 民江</v>
          </cell>
          <cell r="D359" t="str">
            <v>Deng Minjiang</v>
          </cell>
          <cell r="E359" t="str">
            <v>Direct Active</v>
          </cell>
          <cell r="F359" t="str">
            <v>OP</v>
          </cell>
          <cell r="G359" t="str">
            <v>FCLCh-PD</v>
          </cell>
          <cell r="H359" t="str">
            <v>FCLCh-VB3</v>
          </cell>
          <cell r="I359" t="str">
            <v>310911</v>
          </cell>
          <cell r="J359">
            <v>37715</v>
          </cell>
          <cell r="K359" t="str">
            <v>Worker</v>
          </cell>
          <cell r="L359" t="str">
            <v>Heavy Load Worker</v>
          </cell>
          <cell r="M359" t="str">
            <v>BAND A</v>
          </cell>
          <cell r="N359">
            <v>6</v>
          </cell>
          <cell r="O359" t="str">
            <v>NA</v>
          </cell>
          <cell r="P359">
            <v>4826</v>
          </cell>
          <cell r="Q359">
            <v>0.02</v>
          </cell>
          <cell r="R359">
            <v>97</v>
          </cell>
          <cell r="S359">
            <v>5.0000000000000001E-3</v>
          </cell>
          <cell r="T359">
            <v>24</v>
          </cell>
          <cell r="U359">
            <v>2.5072523829258186E-2</v>
          </cell>
          <cell r="V359">
            <v>121</v>
          </cell>
          <cell r="W359">
            <v>4947</v>
          </cell>
          <cell r="X359">
            <v>4922.5200000000004</v>
          </cell>
          <cell r="Y359">
            <v>96.520000000000437</v>
          </cell>
          <cell r="Z359">
            <v>0.02</v>
          </cell>
          <cell r="AA359" t="str">
            <v>0.00%-8.40%</v>
          </cell>
          <cell r="AF359">
            <v>0</v>
          </cell>
          <cell r="AG359">
            <v>4922.5200000000004</v>
          </cell>
          <cell r="AH359">
            <v>96.520000000000437</v>
          </cell>
          <cell r="AI359">
            <v>2.0000000000000018E-2</v>
          </cell>
          <cell r="AJ359">
            <v>13.6</v>
          </cell>
          <cell r="AK359">
            <v>650</v>
          </cell>
          <cell r="AM359">
            <v>688</v>
          </cell>
          <cell r="AN359">
            <v>75434.271999999997</v>
          </cell>
          <cell r="AO359" t="str">
            <v>NA</v>
          </cell>
        </row>
        <row r="360">
          <cell r="B360">
            <v>1117228</v>
          </cell>
          <cell r="C360" t="str">
            <v>迟 文山</v>
          </cell>
          <cell r="D360" t="str">
            <v>Chi Wenshan</v>
          </cell>
          <cell r="E360" t="str">
            <v>Direct Active</v>
          </cell>
          <cell r="F360" t="str">
            <v>OP</v>
          </cell>
          <cell r="G360" t="str">
            <v>FCLCh-PD</v>
          </cell>
          <cell r="H360" t="str">
            <v>FCLCh-VB3</v>
          </cell>
          <cell r="I360" t="str">
            <v>310911</v>
          </cell>
          <cell r="J360">
            <v>37350</v>
          </cell>
          <cell r="K360" t="str">
            <v>Worker</v>
          </cell>
          <cell r="L360" t="str">
            <v>Production Worker</v>
          </cell>
          <cell r="M360" t="str">
            <v>BAND A</v>
          </cell>
          <cell r="N360">
            <v>6</v>
          </cell>
          <cell r="O360" t="str">
            <v>NA</v>
          </cell>
          <cell r="P360">
            <v>4488</v>
          </cell>
          <cell r="Q360">
            <v>0.02</v>
          </cell>
          <cell r="R360">
            <v>90</v>
          </cell>
          <cell r="S360">
            <v>5.0000000000000001E-3</v>
          </cell>
          <cell r="T360">
            <v>22</v>
          </cell>
          <cell r="U360">
            <v>2.4955436720142603E-2</v>
          </cell>
          <cell r="V360">
            <v>112</v>
          </cell>
          <cell r="W360">
            <v>4600</v>
          </cell>
          <cell r="X360">
            <v>4577.76</v>
          </cell>
          <cell r="Y360">
            <v>89.760000000000218</v>
          </cell>
          <cell r="Z360">
            <v>0.02</v>
          </cell>
          <cell r="AA360" t="str">
            <v>0.00%-8.40%</v>
          </cell>
          <cell r="AF360">
            <v>0</v>
          </cell>
          <cell r="AG360">
            <v>4577.76</v>
          </cell>
          <cell r="AH360">
            <v>89.760000000000218</v>
          </cell>
          <cell r="AI360">
            <v>2.0000000000000018E-2</v>
          </cell>
          <cell r="AJ360">
            <v>13.6</v>
          </cell>
          <cell r="AK360">
            <v>450</v>
          </cell>
          <cell r="AM360">
            <v>688</v>
          </cell>
          <cell r="AN360">
            <v>68345.535999999993</v>
          </cell>
          <cell r="AO360" t="str">
            <v>NA</v>
          </cell>
        </row>
        <row r="361">
          <cell r="B361">
            <v>1117231</v>
          </cell>
          <cell r="C361" t="str">
            <v>陈 卫兴</v>
          </cell>
          <cell r="D361" t="str">
            <v>Chen Weixing</v>
          </cell>
          <cell r="E361" t="str">
            <v>Direct Active</v>
          </cell>
          <cell r="F361" t="str">
            <v>OP</v>
          </cell>
          <cell r="G361" t="str">
            <v>FCLCh-PD</v>
          </cell>
          <cell r="H361" t="str">
            <v>FCLCh-VB3</v>
          </cell>
          <cell r="I361" t="str">
            <v>310911</v>
          </cell>
          <cell r="J361">
            <v>37715</v>
          </cell>
          <cell r="K361" t="str">
            <v>Worker</v>
          </cell>
          <cell r="L361" t="str">
            <v>Heavy Load Worker</v>
          </cell>
          <cell r="M361" t="str">
            <v>BAND A</v>
          </cell>
          <cell r="N361">
            <v>6</v>
          </cell>
          <cell r="O361" t="str">
            <v>NA</v>
          </cell>
          <cell r="P361">
            <v>4641</v>
          </cell>
          <cell r="Q361">
            <v>0.02</v>
          </cell>
          <cell r="R361">
            <v>93</v>
          </cell>
          <cell r="S361">
            <v>5.0000000000000001E-3</v>
          </cell>
          <cell r="T361">
            <v>23</v>
          </cell>
          <cell r="U361">
            <v>2.4994613229907349E-2</v>
          </cell>
          <cell r="V361">
            <v>116</v>
          </cell>
          <cell r="W361">
            <v>4757</v>
          </cell>
          <cell r="X361">
            <v>4757.0249999999996</v>
          </cell>
          <cell r="Y361">
            <v>116.02499999999964</v>
          </cell>
          <cell r="Z361">
            <v>2.5000000000000001E-2</v>
          </cell>
          <cell r="AA361" t="str">
            <v>0.00%-8.40%</v>
          </cell>
          <cell r="AF361">
            <v>0</v>
          </cell>
          <cell r="AG361">
            <v>4757.0249999999996</v>
          </cell>
          <cell r="AH361">
            <v>116.02499999999964</v>
          </cell>
          <cell r="AI361">
            <v>2.4999999999999911E-2</v>
          </cell>
          <cell r="AJ361">
            <v>13.6</v>
          </cell>
          <cell r="AK361">
            <v>650</v>
          </cell>
          <cell r="AM361">
            <v>688</v>
          </cell>
          <cell r="AN361">
            <v>73183.539999999994</v>
          </cell>
          <cell r="AO361" t="str">
            <v>NA</v>
          </cell>
        </row>
        <row r="362">
          <cell r="B362">
            <v>1117239</v>
          </cell>
          <cell r="C362" t="str">
            <v>夏 海亮</v>
          </cell>
          <cell r="D362" t="str">
            <v>Xia Hailiang</v>
          </cell>
          <cell r="E362" t="str">
            <v>Direct Active</v>
          </cell>
          <cell r="F362" t="str">
            <v>OP</v>
          </cell>
          <cell r="G362" t="str">
            <v>FCLCh-PD</v>
          </cell>
          <cell r="H362" t="str">
            <v>FCLCh-VB3</v>
          </cell>
          <cell r="I362" t="str">
            <v>310911</v>
          </cell>
          <cell r="J362">
            <v>38854</v>
          </cell>
          <cell r="K362" t="str">
            <v>Worker</v>
          </cell>
          <cell r="L362" t="str">
            <v>Heavy Load Worker</v>
          </cell>
          <cell r="M362" t="str">
            <v>BAND A</v>
          </cell>
          <cell r="N362">
            <v>6</v>
          </cell>
          <cell r="O362" t="str">
            <v>NA</v>
          </cell>
          <cell r="P362">
            <v>5117</v>
          </cell>
          <cell r="Q362">
            <v>0.02</v>
          </cell>
          <cell r="R362">
            <v>102</v>
          </cell>
          <cell r="S362">
            <v>5.0000000000000001E-3</v>
          </cell>
          <cell r="T362">
            <v>26</v>
          </cell>
          <cell r="U362">
            <v>2.5014657025600937E-2</v>
          </cell>
          <cell r="V362">
            <v>128</v>
          </cell>
          <cell r="W362">
            <v>5245</v>
          </cell>
          <cell r="X362">
            <v>5244.9249999999993</v>
          </cell>
          <cell r="Y362">
            <v>127.92499999999927</v>
          </cell>
          <cell r="Z362">
            <v>2.5000000000000001E-2</v>
          </cell>
          <cell r="AA362" t="str">
            <v>0.00%-8.40%</v>
          </cell>
          <cell r="AF362">
            <v>0</v>
          </cell>
          <cell r="AG362">
            <v>5244.9249999999993</v>
          </cell>
          <cell r="AH362">
            <v>127.92499999999927</v>
          </cell>
          <cell r="AI362">
            <v>2.4999999999999911E-2</v>
          </cell>
          <cell r="AJ362">
            <v>13.6</v>
          </cell>
          <cell r="AK362">
            <v>650</v>
          </cell>
          <cell r="AM362">
            <v>688</v>
          </cell>
          <cell r="AN362">
            <v>79818.979999999981</v>
          </cell>
          <cell r="AO362" t="str">
            <v>NA</v>
          </cell>
        </row>
        <row r="363">
          <cell r="B363">
            <v>1117246</v>
          </cell>
          <cell r="C363" t="str">
            <v>王 君</v>
          </cell>
          <cell r="D363" t="str">
            <v>Wang Jun</v>
          </cell>
          <cell r="E363" t="str">
            <v>Direct Active</v>
          </cell>
          <cell r="F363" t="str">
            <v>OP</v>
          </cell>
          <cell r="G363" t="str">
            <v>FCLCh-PD</v>
          </cell>
          <cell r="H363" t="str">
            <v>FCLCh-VB3</v>
          </cell>
          <cell r="I363" t="str">
            <v>310911</v>
          </cell>
          <cell r="J363">
            <v>39295</v>
          </cell>
          <cell r="K363" t="str">
            <v>Worker</v>
          </cell>
          <cell r="L363" t="str">
            <v>High Skilled Worker</v>
          </cell>
          <cell r="M363" t="str">
            <v>BAND A</v>
          </cell>
          <cell r="N363">
            <v>6</v>
          </cell>
          <cell r="O363" t="str">
            <v>NA</v>
          </cell>
          <cell r="P363">
            <v>4773</v>
          </cell>
          <cell r="Q363">
            <v>0.02</v>
          </cell>
          <cell r="R363">
            <v>95</v>
          </cell>
          <cell r="S363">
            <v>5.0000000000000001E-3</v>
          </cell>
          <cell r="T363">
            <v>24</v>
          </cell>
          <cell r="U363">
            <v>2.4931908652838886E-2</v>
          </cell>
          <cell r="V363">
            <v>119</v>
          </cell>
          <cell r="W363">
            <v>4892</v>
          </cell>
          <cell r="X363">
            <v>4868.46</v>
          </cell>
          <cell r="Y363">
            <v>95.460000000000036</v>
          </cell>
          <cell r="Z363">
            <v>0.02</v>
          </cell>
          <cell r="AA363" t="str">
            <v>0.00%-8.40%</v>
          </cell>
          <cell r="AF363">
            <v>0</v>
          </cell>
          <cell r="AG363">
            <v>4868.46</v>
          </cell>
          <cell r="AH363">
            <v>95.460000000000036</v>
          </cell>
          <cell r="AI363">
            <v>2.0000000000000018E-2</v>
          </cell>
          <cell r="AJ363">
            <v>13.6</v>
          </cell>
          <cell r="AK363">
            <v>750</v>
          </cell>
          <cell r="AM363">
            <v>688</v>
          </cell>
          <cell r="AN363">
            <v>75899.055999999997</v>
          </cell>
          <cell r="AO363" t="str">
            <v>NA</v>
          </cell>
        </row>
        <row r="364">
          <cell r="B364">
            <v>1118006</v>
          </cell>
          <cell r="C364" t="str">
            <v>陈 安路</v>
          </cell>
          <cell r="D364" t="str">
            <v>Chen Anlu</v>
          </cell>
          <cell r="E364" t="str">
            <v>Direct Active</v>
          </cell>
          <cell r="F364" t="str">
            <v>OP</v>
          </cell>
          <cell r="G364" t="str">
            <v>FCLCh-PD</v>
          </cell>
          <cell r="H364" t="str">
            <v>FCLCh-VB3</v>
          </cell>
          <cell r="I364" t="str">
            <v>310911</v>
          </cell>
          <cell r="J364">
            <v>33573</v>
          </cell>
          <cell r="K364" t="str">
            <v>Worker</v>
          </cell>
          <cell r="L364" t="str">
            <v>Middle Skilled Worker</v>
          </cell>
          <cell r="M364" t="str">
            <v>BAND A</v>
          </cell>
          <cell r="N364">
            <v>6</v>
          </cell>
          <cell r="O364" t="str">
            <v>NA</v>
          </cell>
          <cell r="P364">
            <v>4964</v>
          </cell>
          <cell r="Q364">
            <v>0.02</v>
          </cell>
          <cell r="R364">
            <v>99</v>
          </cell>
          <cell r="S364">
            <v>5.0000000000000001E-3</v>
          </cell>
          <cell r="T364">
            <v>25</v>
          </cell>
          <cell r="U364">
            <v>2.4979854955680902E-2</v>
          </cell>
          <cell r="V364">
            <v>124</v>
          </cell>
          <cell r="W364">
            <v>5088</v>
          </cell>
          <cell r="X364">
            <v>5088.0999999999995</v>
          </cell>
          <cell r="Y364">
            <v>124.09999999999945</v>
          </cell>
          <cell r="Z364">
            <v>2.5000000000000001E-2</v>
          </cell>
          <cell r="AA364" t="str">
            <v>0.00%-8.40%</v>
          </cell>
          <cell r="AF364">
            <v>0</v>
          </cell>
          <cell r="AG364">
            <v>5088.0999999999995</v>
          </cell>
          <cell r="AH364">
            <v>124.09999999999945</v>
          </cell>
          <cell r="AI364">
            <v>2.4999999999999911E-2</v>
          </cell>
          <cell r="AJ364">
            <v>13.6</v>
          </cell>
          <cell r="AK364">
            <v>650</v>
          </cell>
          <cell r="AM364">
            <v>688</v>
          </cell>
          <cell r="AN364">
            <v>77686.159999999989</v>
          </cell>
          <cell r="AO364" t="str">
            <v>NA</v>
          </cell>
        </row>
        <row r="365">
          <cell r="B365">
            <v>1118015</v>
          </cell>
          <cell r="C365" t="str">
            <v>费 文雪</v>
          </cell>
          <cell r="D365" t="str">
            <v>Fei Wenxue</v>
          </cell>
          <cell r="E365" t="str">
            <v>Direct Active</v>
          </cell>
          <cell r="F365" t="str">
            <v>OP</v>
          </cell>
          <cell r="G365" t="str">
            <v>FCLCh-PD</v>
          </cell>
          <cell r="H365" t="str">
            <v>FCLCh-VB3</v>
          </cell>
          <cell r="I365" t="str">
            <v>310911</v>
          </cell>
          <cell r="J365">
            <v>33420</v>
          </cell>
          <cell r="K365" t="str">
            <v>Worker</v>
          </cell>
          <cell r="L365" t="str">
            <v>Middle Skilled Worker</v>
          </cell>
          <cell r="M365" t="str">
            <v>BAND A</v>
          </cell>
          <cell r="N365">
            <v>6</v>
          </cell>
          <cell r="O365" t="str">
            <v>NA</v>
          </cell>
          <cell r="P365">
            <v>4664</v>
          </cell>
          <cell r="Q365">
            <v>0.02</v>
          </cell>
          <cell r="R365">
            <v>93</v>
          </cell>
          <cell r="S365">
            <v>5.0000000000000001E-3</v>
          </cell>
          <cell r="T365">
            <v>23</v>
          </cell>
          <cell r="U365">
            <v>2.4871355060034305E-2</v>
          </cell>
          <cell r="V365">
            <v>116</v>
          </cell>
          <cell r="W365">
            <v>4780</v>
          </cell>
          <cell r="X365">
            <v>4733.9599999999991</v>
          </cell>
          <cell r="Y365">
            <v>69.959999999999127</v>
          </cell>
          <cell r="Z365">
            <v>1.4999999999999999E-2</v>
          </cell>
          <cell r="AA365" t="str">
            <v>0.00%-8.40%</v>
          </cell>
          <cell r="AF365">
            <v>0</v>
          </cell>
          <cell r="AG365">
            <v>4733.9599999999991</v>
          </cell>
          <cell r="AH365">
            <v>69.959999999999127</v>
          </cell>
          <cell r="AI365">
            <v>1.4999999999999902E-2</v>
          </cell>
          <cell r="AJ365">
            <v>13.6</v>
          </cell>
          <cell r="AK365">
            <v>650</v>
          </cell>
          <cell r="AM365">
            <v>688</v>
          </cell>
          <cell r="AN365">
            <v>72869.855999999985</v>
          </cell>
          <cell r="AO365" t="str">
            <v>NA</v>
          </cell>
        </row>
        <row r="366">
          <cell r="B366">
            <v>1118023</v>
          </cell>
          <cell r="C366" t="str">
            <v>黄 海荣</v>
          </cell>
          <cell r="D366" t="str">
            <v>Huang Hairong</v>
          </cell>
          <cell r="E366" t="str">
            <v>Direct Active</v>
          </cell>
          <cell r="F366" t="str">
            <v>OP</v>
          </cell>
          <cell r="G366" t="str">
            <v>FCLCh-PD</v>
          </cell>
          <cell r="H366" t="str">
            <v>FCLCh-VB3</v>
          </cell>
          <cell r="I366" t="str">
            <v>310911</v>
          </cell>
          <cell r="J366">
            <v>33451</v>
          </cell>
          <cell r="K366" t="str">
            <v>Worker</v>
          </cell>
          <cell r="L366" t="str">
            <v>Production Worker</v>
          </cell>
          <cell r="M366" t="str">
            <v>BAND A</v>
          </cell>
          <cell r="N366">
            <v>6</v>
          </cell>
          <cell r="O366" t="str">
            <v>NA</v>
          </cell>
          <cell r="P366">
            <v>4926</v>
          </cell>
          <cell r="Q366">
            <v>0.02</v>
          </cell>
          <cell r="R366">
            <v>99</v>
          </cell>
          <cell r="S366">
            <v>5.0000000000000001E-3</v>
          </cell>
          <cell r="T366">
            <v>25</v>
          </cell>
          <cell r="U366">
            <v>2.5172553796183515E-2</v>
          </cell>
          <cell r="V366">
            <v>124</v>
          </cell>
          <cell r="W366">
            <v>5050</v>
          </cell>
          <cell r="X366">
            <v>5049.1499999999996</v>
          </cell>
          <cell r="Y366">
            <v>123.14999999999964</v>
          </cell>
          <cell r="Z366">
            <v>2.5000000000000001E-2</v>
          </cell>
          <cell r="AA366" t="str">
            <v>0.00%-8.40%</v>
          </cell>
          <cell r="AF366">
            <v>0</v>
          </cell>
          <cell r="AG366">
            <v>5049.1499999999996</v>
          </cell>
          <cell r="AH366">
            <v>123.14999999999964</v>
          </cell>
          <cell r="AI366">
            <v>2.4999999999999911E-2</v>
          </cell>
          <cell r="AJ366">
            <v>13.6</v>
          </cell>
          <cell r="AK366">
            <v>450</v>
          </cell>
          <cell r="AM366">
            <v>688</v>
          </cell>
          <cell r="AN366">
            <v>74756.439999999988</v>
          </cell>
          <cell r="AO366" t="str">
            <v>NA</v>
          </cell>
        </row>
        <row r="367">
          <cell r="B367">
            <v>1118047</v>
          </cell>
          <cell r="C367" t="str">
            <v>卢 洪林</v>
          </cell>
          <cell r="D367" t="str">
            <v>Lu Honglin</v>
          </cell>
          <cell r="E367" t="str">
            <v>Direct Active</v>
          </cell>
          <cell r="F367" t="str">
            <v>OP</v>
          </cell>
          <cell r="G367" t="str">
            <v>FCLCh-PD</v>
          </cell>
          <cell r="H367" t="str">
            <v>FCLCh-VB3</v>
          </cell>
          <cell r="I367" t="str">
            <v>310911</v>
          </cell>
          <cell r="J367">
            <v>33420</v>
          </cell>
          <cell r="K367" t="str">
            <v>Team Leader</v>
          </cell>
          <cell r="L367" t="str">
            <v>Team Leader</v>
          </cell>
          <cell r="M367" t="str">
            <v>BAND A</v>
          </cell>
          <cell r="N367">
            <v>6</v>
          </cell>
          <cell r="O367" t="str">
            <v>NA</v>
          </cell>
          <cell r="P367">
            <v>6148</v>
          </cell>
          <cell r="Q367">
            <v>0.02</v>
          </cell>
          <cell r="R367">
            <v>123</v>
          </cell>
          <cell r="S367">
            <v>5.0000000000000001E-3</v>
          </cell>
          <cell r="T367">
            <v>31</v>
          </cell>
          <cell r="U367">
            <v>2.5048796356538713E-2</v>
          </cell>
          <cell r="V367">
            <v>154</v>
          </cell>
          <cell r="W367">
            <v>6302</v>
          </cell>
          <cell r="X367">
            <v>6424.66</v>
          </cell>
          <cell r="Y367">
            <v>276.65999999999985</v>
          </cell>
          <cell r="Z367">
            <v>4.4999999999999998E-2</v>
          </cell>
          <cell r="AA367" t="str">
            <v>0.00%-8.40%</v>
          </cell>
          <cell r="AF367">
            <v>0</v>
          </cell>
          <cell r="AG367">
            <v>6424.66</v>
          </cell>
          <cell r="AH367">
            <v>276.65999999999985</v>
          </cell>
          <cell r="AI367">
            <v>4.4999999999999929E-2</v>
          </cell>
          <cell r="AJ367">
            <v>13.6</v>
          </cell>
          <cell r="AK367">
            <v>850</v>
          </cell>
          <cell r="AM367">
            <v>688</v>
          </cell>
          <cell r="AN367">
            <v>98263.375999999989</v>
          </cell>
          <cell r="AO367" t="str">
            <v>NA</v>
          </cell>
          <cell r="AQ367" t="str">
            <v>季度优秀员工，在L94节拍提升和效率改善中贡献了很多想法并最终落地</v>
          </cell>
        </row>
        <row r="368">
          <cell r="B368">
            <v>1118065</v>
          </cell>
          <cell r="C368" t="str">
            <v>汪 积明</v>
          </cell>
          <cell r="D368" t="str">
            <v>Wang Jiming</v>
          </cell>
          <cell r="E368" t="str">
            <v>Direct Active</v>
          </cell>
          <cell r="F368" t="str">
            <v>OP</v>
          </cell>
          <cell r="G368" t="str">
            <v>FCLCh-PD</v>
          </cell>
          <cell r="H368" t="str">
            <v>FCLCh-VB3</v>
          </cell>
          <cell r="I368" t="str">
            <v>310911</v>
          </cell>
          <cell r="J368">
            <v>33420</v>
          </cell>
          <cell r="K368" t="str">
            <v>Worker</v>
          </cell>
          <cell r="L368" t="str">
            <v>Production Worker</v>
          </cell>
          <cell r="M368" t="str">
            <v>BAND A</v>
          </cell>
          <cell r="N368">
            <v>6</v>
          </cell>
          <cell r="O368" t="str">
            <v>NA</v>
          </cell>
          <cell r="P368">
            <v>4695</v>
          </cell>
          <cell r="Q368">
            <v>0.02</v>
          </cell>
          <cell r="R368">
            <v>94</v>
          </cell>
          <cell r="S368">
            <v>5.0000000000000001E-3</v>
          </cell>
          <cell r="T368">
            <v>23</v>
          </cell>
          <cell r="U368">
            <v>2.4920127795527155E-2</v>
          </cell>
          <cell r="V368">
            <v>117</v>
          </cell>
          <cell r="W368">
            <v>4812</v>
          </cell>
          <cell r="X368">
            <v>4788.8999999999996</v>
          </cell>
          <cell r="Y368">
            <v>93.899999999999636</v>
          </cell>
          <cell r="Z368">
            <v>0.02</v>
          </cell>
          <cell r="AA368" t="str">
            <v>0.00%-8.40%</v>
          </cell>
          <cell r="AF368">
            <v>0</v>
          </cell>
          <cell r="AG368">
            <v>4788.8999999999996</v>
          </cell>
          <cell r="AH368">
            <v>93.899999999999636</v>
          </cell>
          <cell r="AI368">
            <v>2.0000000000000018E-2</v>
          </cell>
          <cell r="AJ368">
            <v>13.6</v>
          </cell>
          <cell r="AK368">
            <v>450</v>
          </cell>
          <cell r="AM368">
            <v>688</v>
          </cell>
          <cell r="AN368">
            <v>71217.039999999994</v>
          </cell>
          <cell r="AO368" t="str">
            <v>NA</v>
          </cell>
        </row>
        <row r="369">
          <cell r="B369">
            <v>1118093</v>
          </cell>
          <cell r="C369" t="str">
            <v>姚 进步</v>
          </cell>
          <cell r="D369" t="str">
            <v>Yao Jinbu</v>
          </cell>
          <cell r="E369" t="str">
            <v>Direct Active</v>
          </cell>
          <cell r="F369" t="str">
            <v>OP</v>
          </cell>
          <cell r="G369" t="str">
            <v>FCLCh-PD</v>
          </cell>
          <cell r="H369" t="str">
            <v>FCLCh-VB3</v>
          </cell>
          <cell r="I369" t="str">
            <v>310911</v>
          </cell>
          <cell r="J369">
            <v>33451</v>
          </cell>
          <cell r="K369" t="str">
            <v>Worker</v>
          </cell>
          <cell r="L369" t="str">
            <v>Production Worker</v>
          </cell>
          <cell r="M369" t="str">
            <v>BAND A</v>
          </cell>
          <cell r="N369">
            <v>6</v>
          </cell>
          <cell r="O369" t="str">
            <v>NA</v>
          </cell>
          <cell r="P369">
            <v>5480</v>
          </cell>
          <cell r="Q369">
            <v>0.02</v>
          </cell>
          <cell r="R369">
            <v>110</v>
          </cell>
          <cell r="S369">
            <v>5.0000000000000001E-3</v>
          </cell>
          <cell r="T369">
            <v>27</v>
          </cell>
          <cell r="U369">
            <v>2.5000000000000001E-2</v>
          </cell>
          <cell r="V369">
            <v>137</v>
          </cell>
          <cell r="W369">
            <v>5617</v>
          </cell>
          <cell r="X369">
            <v>5671.7999999999993</v>
          </cell>
          <cell r="Y369">
            <v>191.79999999999927</v>
          </cell>
          <cell r="Z369">
            <v>3.5000000000000003E-2</v>
          </cell>
          <cell r="AA369" t="str">
            <v>0.00%-8.40%</v>
          </cell>
          <cell r="AF369">
            <v>0</v>
          </cell>
          <cell r="AG369">
            <v>5671.7999999999993</v>
          </cell>
          <cell r="AH369">
            <v>191.79999999999927</v>
          </cell>
          <cell r="AI369">
            <v>3.499999999999992E-2</v>
          </cell>
          <cell r="AJ369">
            <v>13.6</v>
          </cell>
          <cell r="AK369">
            <v>450</v>
          </cell>
          <cell r="AM369">
            <v>688</v>
          </cell>
          <cell r="AN369">
            <v>83224.479999999981</v>
          </cell>
          <cell r="AO369" t="str">
            <v>NA</v>
          </cell>
        </row>
        <row r="370">
          <cell r="B370">
            <v>1118094</v>
          </cell>
          <cell r="C370" t="str">
            <v>叶 炳壮</v>
          </cell>
          <cell r="D370" t="str">
            <v>Ye Bingzhuang</v>
          </cell>
          <cell r="E370" t="str">
            <v>Direct Active</v>
          </cell>
          <cell r="F370" t="str">
            <v>OP</v>
          </cell>
          <cell r="G370" t="str">
            <v>FCLCh-PD</v>
          </cell>
          <cell r="H370" t="str">
            <v>FCLCh-VB3</v>
          </cell>
          <cell r="I370" t="str">
            <v>310911</v>
          </cell>
          <cell r="J370">
            <v>33573</v>
          </cell>
          <cell r="K370" t="str">
            <v>Worker</v>
          </cell>
          <cell r="L370" t="str">
            <v>High Skilled Worker</v>
          </cell>
          <cell r="M370" t="str">
            <v>BAND A</v>
          </cell>
          <cell r="N370">
            <v>6</v>
          </cell>
          <cell r="O370" t="str">
            <v>NA</v>
          </cell>
          <cell r="P370">
            <v>5135</v>
          </cell>
          <cell r="Q370">
            <v>0.02</v>
          </cell>
          <cell r="R370">
            <v>103</v>
          </cell>
          <cell r="S370">
            <v>5.0000000000000001E-3</v>
          </cell>
          <cell r="T370">
            <v>26</v>
          </cell>
          <cell r="U370">
            <v>2.5121713729308666E-2</v>
          </cell>
          <cell r="V370">
            <v>129</v>
          </cell>
          <cell r="W370">
            <v>5264</v>
          </cell>
          <cell r="X370">
            <v>5186.3500000000004</v>
          </cell>
          <cell r="Y370">
            <v>51.350000000000364</v>
          </cell>
          <cell r="Z370">
            <v>0.01</v>
          </cell>
          <cell r="AA370" t="str">
            <v>0.00%-8.40%</v>
          </cell>
          <cell r="AF370">
            <v>0</v>
          </cell>
          <cell r="AG370">
            <v>5186.3500000000004</v>
          </cell>
          <cell r="AH370">
            <v>51.350000000000364</v>
          </cell>
          <cell r="AI370">
            <v>1.0000000000000009E-2</v>
          </cell>
          <cell r="AJ370">
            <v>13.6</v>
          </cell>
          <cell r="AK370">
            <v>750</v>
          </cell>
          <cell r="AM370">
            <v>688</v>
          </cell>
          <cell r="AN370">
            <v>80222.36</v>
          </cell>
          <cell r="AO370" t="str">
            <v>NA</v>
          </cell>
          <cell r="AQ370" t="str">
            <v>病假352，17.74%</v>
          </cell>
        </row>
        <row r="371">
          <cell r="B371">
            <v>1118108</v>
          </cell>
          <cell r="C371" t="str">
            <v>张 勇</v>
          </cell>
          <cell r="D371" t="str">
            <v>Zhang Yong</v>
          </cell>
          <cell r="E371" t="str">
            <v>Direct Active</v>
          </cell>
          <cell r="F371" t="str">
            <v>OP</v>
          </cell>
          <cell r="G371" t="str">
            <v>FCLCh-PD</v>
          </cell>
          <cell r="H371" t="str">
            <v>FCLCh-VB3</v>
          </cell>
          <cell r="I371" t="str">
            <v>310911</v>
          </cell>
          <cell r="J371">
            <v>33451</v>
          </cell>
          <cell r="K371" t="str">
            <v>Worker</v>
          </cell>
          <cell r="L371" t="str">
            <v>Middle Skilled Worker</v>
          </cell>
          <cell r="M371" t="str">
            <v>BAND A</v>
          </cell>
          <cell r="N371">
            <v>6</v>
          </cell>
          <cell r="O371" t="str">
            <v>NA</v>
          </cell>
          <cell r="P371">
            <v>4896</v>
          </cell>
          <cell r="Q371">
            <v>0.02</v>
          </cell>
          <cell r="R371">
            <v>98</v>
          </cell>
          <cell r="S371">
            <v>5.0000000000000001E-3</v>
          </cell>
          <cell r="T371">
            <v>24</v>
          </cell>
          <cell r="U371">
            <v>2.4918300653594773E-2</v>
          </cell>
          <cell r="V371">
            <v>122</v>
          </cell>
          <cell r="W371">
            <v>5018</v>
          </cell>
          <cell r="X371">
            <v>5067.3599999999997</v>
          </cell>
          <cell r="Y371">
            <v>171.35999999999967</v>
          </cell>
          <cell r="Z371">
            <v>3.5000000000000003E-2</v>
          </cell>
          <cell r="AA371" t="str">
            <v>0.00%-8.40%</v>
          </cell>
          <cell r="AF371">
            <v>0</v>
          </cell>
          <cell r="AG371">
            <v>5067.3599999999997</v>
          </cell>
          <cell r="AH371">
            <v>171.35999999999967</v>
          </cell>
          <cell r="AI371">
            <v>3.499999999999992E-2</v>
          </cell>
          <cell r="AJ371">
            <v>13.6</v>
          </cell>
          <cell r="AK371">
            <v>650</v>
          </cell>
          <cell r="AM371">
            <v>688</v>
          </cell>
          <cell r="AN371">
            <v>77404.09599999999</v>
          </cell>
          <cell r="AO371" t="str">
            <v>NA</v>
          </cell>
        </row>
        <row r="372">
          <cell r="B372">
            <v>1118139</v>
          </cell>
          <cell r="C372" t="str">
            <v>王 泽</v>
          </cell>
          <cell r="D372" t="str">
            <v>Wang Ze</v>
          </cell>
          <cell r="E372" t="str">
            <v>Direct Active</v>
          </cell>
          <cell r="F372" t="str">
            <v>OP</v>
          </cell>
          <cell r="G372" t="str">
            <v>FCLCh-PD</v>
          </cell>
          <cell r="H372" t="str">
            <v>FCLCh-VB3</v>
          </cell>
          <cell r="I372" t="str">
            <v>310911</v>
          </cell>
          <cell r="J372">
            <v>36272</v>
          </cell>
          <cell r="K372" t="str">
            <v>Worker</v>
          </cell>
          <cell r="L372" t="str">
            <v>High Skilled Worker</v>
          </cell>
          <cell r="M372" t="str">
            <v>BAND A</v>
          </cell>
          <cell r="N372">
            <v>6</v>
          </cell>
          <cell r="O372" t="str">
            <v>NA</v>
          </cell>
          <cell r="P372">
            <v>4829</v>
          </cell>
          <cell r="Q372">
            <v>0.02</v>
          </cell>
          <cell r="R372">
            <v>97</v>
          </cell>
          <cell r="S372">
            <v>5.0000000000000001E-3</v>
          </cell>
          <cell r="T372">
            <v>24</v>
          </cell>
          <cell r="U372">
            <v>2.5056947608200455E-2</v>
          </cell>
          <cell r="V372">
            <v>121</v>
          </cell>
          <cell r="W372">
            <v>4950</v>
          </cell>
          <cell r="X372">
            <v>4949.7249999999995</v>
          </cell>
          <cell r="Y372">
            <v>120.72499999999945</v>
          </cell>
          <cell r="Z372">
            <v>2.5000000000000001E-2</v>
          </cell>
          <cell r="AA372" t="str">
            <v>0.00%-8.40%</v>
          </cell>
          <cell r="AF372">
            <v>0</v>
          </cell>
          <cell r="AG372">
            <v>4949.7249999999995</v>
          </cell>
          <cell r="AH372">
            <v>120.72499999999945</v>
          </cell>
          <cell r="AI372">
            <v>2.4999999999999911E-2</v>
          </cell>
          <cell r="AJ372">
            <v>13.6</v>
          </cell>
          <cell r="AK372">
            <v>750</v>
          </cell>
          <cell r="AM372">
            <v>688</v>
          </cell>
          <cell r="AN372">
            <v>77004.259999999995</v>
          </cell>
          <cell r="AO372" t="str">
            <v>NA</v>
          </cell>
        </row>
        <row r="373">
          <cell r="B373">
            <v>1118154</v>
          </cell>
          <cell r="C373" t="str">
            <v>王 红杰</v>
          </cell>
          <cell r="D373" t="str">
            <v>Wang Hongjie</v>
          </cell>
          <cell r="E373" t="str">
            <v>Direct Active</v>
          </cell>
          <cell r="F373" t="str">
            <v>OP</v>
          </cell>
          <cell r="G373" t="str">
            <v>FCLCh-PD</v>
          </cell>
          <cell r="H373" t="str">
            <v>FCLCh-VB3</v>
          </cell>
          <cell r="I373" t="str">
            <v>310911</v>
          </cell>
          <cell r="J373">
            <v>36409</v>
          </cell>
          <cell r="K373" t="str">
            <v>Team Leader</v>
          </cell>
          <cell r="L373" t="str">
            <v>Team Leader</v>
          </cell>
          <cell r="M373" t="str">
            <v>BAND A</v>
          </cell>
          <cell r="N373">
            <v>6</v>
          </cell>
          <cell r="O373" t="str">
            <v>NA</v>
          </cell>
          <cell r="P373">
            <v>6640</v>
          </cell>
          <cell r="Q373">
            <v>0.02</v>
          </cell>
          <cell r="R373">
            <v>133</v>
          </cell>
          <cell r="S373">
            <v>5.0000000000000001E-3</v>
          </cell>
          <cell r="T373">
            <v>33</v>
          </cell>
          <cell r="U373">
            <v>2.5000000000000001E-2</v>
          </cell>
          <cell r="V373">
            <v>166</v>
          </cell>
          <cell r="W373">
            <v>6806</v>
          </cell>
          <cell r="X373">
            <v>6972</v>
          </cell>
          <cell r="Y373">
            <v>332</v>
          </cell>
          <cell r="Z373">
            <v>0.05</v>
          </cell>
          <cell r="AA373" t="str">
            <v>0.00%-8.40%</v>
          </cell>
          <cell r="AF373">
            <v>0</v>
          </cell>
          <cell r="AG373">
            <v>6972</v>
          </cell>
          <cell r="AH373">
            <v>332</v>
          </cell>
          <cell r="AI373">
            <v>5.0000000000000044E-2</v>
          </cell>
          <cell r="AJ373">
            <v>13.6</v>
          </cell>
          <cell r="AK373">
            <v>850</v>
          </cell>
          <cell r="AM373">
            <v>688</v>
          </cell>
          <cell r="AN373">
            <v>105707.2</v>
          </cell>
          <cell r="AO373" t="str">
            <v>NA</v>
          </cell>
          <cell r="AQ373" t="str">
            <v>老班长，主要管路检测，3个平台TCR数据均在目标以内，很好的管控了过程质量</v>
          </cell>
        </row>
        <row r="374">
          <cell r="B374">
            <v>1118159</v>
          </cell>
          <cell r="C374" t="str">
            <v>韩 传和</v>
          </cell>
          <cell r="D374" t="str">
            <v>Han Chuanhe</v>
          </cell>
          <cell r="E374" t="str">
            <v>Direct Active</v>
          </cell>
          <cell r="F374" t="str">
            <v>OP</v>
          </cell>
          <cell r="G374" t="str">
            <v>FCLCh-PD</v>
          </cell>
          <cell r="H374" t="str">
            <v>FCLCh-VB3</v>
          </cell>
          <cell r="I374" t="str">
            <v>310911</v>
          </cell>
          <cell r="J374">
            <v>36410</v>
          </cell>
          <cell r="K374" t="str">
            <v>Worker</v>
          </cell>
          <cell r="L374" t="str">
            <v>Production Worker</v>
          </cell>
          <cell r="M374" t="str">
            <v>BAND A</v>
          </cell>
          <cell r="N374">
            <v>6</v>
          </cell>
          <cell r="O374" t="str">
            <v>NA</v>
          </cell>
          <cell r="P374">
            <v>4891</v>
          </cell>
          <cell r="Q374">
            <v>0.02</v>
          </cell>
          <cell r="R374">
            <v>98</v>
          </cell>
          <cell r="S374">
            <v>5.0000000000000001E-3</v>
          </cell>
          <cell r="T374">
            <v>24</v>
          </cell>
          <cell r="U374">
            <v>2.494377427928849E-2</v>
          </cell>
          <cell r="V374">
            <v>122</v>
          </cell>
          <cell r="W374">
            <v>5013</v>
          </cell>
          <cell r="X374">
            <v>4988.82</v>
          </cell>
          <cell r="Y374">
            <v>97.819999999999709</v>
          </cell>
          <cell r="Z374">
            <v>0.02</v>
          </cell>
          <cell r="AA374" t="str">
            <v>0.00%-8.40%</v>
          </cell>
          <cell r="AF374">
            <v>0</v>
          </cell>
          <cell r="AG374">
            <v>4988.82</v>
          </cell>
          <cell r="AH374">
            <v>97.819999999999709</v>
          </cell>
          <cell r="AI374">
            <v>2.0000000000000018E-2</v>
          </cell>
          <cell r="AJ374">
            <v>13.6</v>
          </cell>
          <cell r="AK374">
            <v>450</v>
          </cell>
          <cell r="AM374">
            <v>688</v>
          </cell>
          <cell r="AN374">
            <v>73935.95199999999</v>
          </cell>
          <cell r="AO374" t="str">
            <v>NA</v>
          </cell>
        </row>
        <row r="375">
          <cell r="B375">
            <v>1118162</v>
          </cell>
          <cell r="C375" t="str">
            <v>刘 军</v>
          </cell>
          <cell r="D375" t="str">
            <v>Liu Jun</v>
          </cell>
          <cell r="E375" t="str">
            <v>Direct Active</v>
          </cell>
          <cell r="F375" t="str">
            <v>OP</v>
          </cell>
          <cell r="G375" t="str">
            <v>FCLCh-PD</v>
          </cell>
          <cell r="H375" t="str">
            <v>FCLCh-VB3</v>
          </cell>
          <cell r="I375" t="str">
            <v>310911</v>
          </cell>
          <cell r="J375">
            <v>36272</v>
          </cell>
          <cell r="K375" t="str">
            <v>Team Leader</v>
          </cell>
          <cell r="L375" t="str">
            <v>Team Leader</v>
          </cell>
          <cell r="M375" t="str">
            <v>BAND A</v>
          </cell>
          <cell r="N375">
            <v>6</v>
          </cell>
          <cell r="O375" t="str">
            <v>NA</v>
          </cell>
          <cell r="P375">
            <v>5975</v>
          </cell>
          <cell r="Q375">
            <v>0.02</v>
          </cell>
          <cell r="R375">
            <v>120</v>
          </cell>
          <cell r="S375">
            <v>5.0000000000000001E-3</v>
          </cell>
          <cell r="T375">
            <v>30</v>
          </cell>
          <cell r="U375">
            <v>2.5104602510460251E-2</v>
          </cell>
          <cell r="V375">
            <v>150</v>
          </cell>
          <cell r="W375">
            <v>6125</v>
          </cell>
          <cell r="X375">
            <v>6124.3749999999991</v>
          </cell>
          <cell r="Y375">
            <v>149.37499999999909</v>
          </cell>
          <cell r="Z375">
            <v>2.5000000000000001E-2</v>
          </cell>
          <cell r="AA375" t="str">
            <v>0.00%-8.40%</v>
          </cell>
          <cell r="AF375">
            <v>0</v>
          </cell>
          <cell r="AG375">
            <v>6124.3749999999991</v>
          </cell>
          <cell r="AH375">
            <v>149.37499999999909</v>
          </cell>
          <cell r="AI375">
            <v>2.4999999999999911E-2</v>
          </cell>
          <cell r="AJ375">
            <v>13.6</v>
          </cell>
          <cell r="AK375">
            <v>850</v>
          </cell>
          <cell r="AM375">
            <v>688</v>
          </cell>
          <cell r="AN375">
            <v>94179.499999999985</v>
          </cell>
          <cell r="AO375" t="str">
            <v>NA</v>
          </cell>
        </row>
        <row r="376">
          <cell r="B376">
            <v>1118229</v>
          </cell>
          <cell r="C376" t="str">
            <v>王 海军</v>
          </cell>
          <cell r="D376" t="str">
            <v>Wang Haijun</v>
          </cell>
          <cell r="E376" t="str">
            <v>Direct Active</v>
          </cell>
          <cell r="F376" t="str">
            <v>OP</v>
          </cell>
          <cell r="G376" t="str">
            <v>FCLCh-PD</v>
          </cell>
          <cell r="H376" t="str">
            <v>FCLCh-VB3</v>
          </cell>
          <cell r="I376" t="str">
            <v>310911</v>
          </cell>
          <cell r="J376">
            <v>37718</v>
          </cell>
          <cell r="K376" t="str">
            <v>Worker</v>
          </cell>
          <cell r="L376" t="str">
            <v>Middle Skilled Worker</v>
          </cell>
          <cell r="M376" t="str">
            <v>BAND A</v>
          </cell>
          <cell r="N376">
            <v>6</v>
          </cell>
          <cell r="O376" t="str">
            <v>NA</v>
          </cell>
          <cell r="P376">
            <v>5017</v>
          </cell>
          <cell r="Q376">
            <v>0.02</v>
          </cell>
          <cell r="R376">
            <v>100</v>
          </cell>
          <cell r="S376">
            <v>5.0000000000000001E-3</v>
          </cell>
          <cell r="T376">
            <v>25</v>
          </cell>
          <cell r="U376">
            <v>2.491528802072952E-2</v>
          </cell>
          <cell r="V376">
            <v>125</v>
          </cell>
          <cell r="W376">
            <v>5142</v>
          </cell>
          <cell r="X376">
            <v>5092.2549999999992</v>
          </cell>
          <cell r="Y376">
            <v>75.2549999999992</v>
          </cell>
          <cell r="Z376">
            <v>1.4999999999999999E-2</v>
          </cell>
          <cell r="AA376" t="str">
            <v>0.00%-8.40%</v>
          </cell>
          <cell r="AF376">
            <v>0</v>
          </cell>
          <cell r="AG376">
            <v>5092.2549999999992</v>
          </cell>
          <cell r="AH376">
            <v>75.2549999999992</v>
          </cell>
          <cell r="AI376">
            <v>1.4999999999999902E-2</v>
          </cell>
          <cell r="AJ376">
            <v>13.6</v>
          </cell>
          <cell r="AK376">
            <v>650</v>
          </cell>
          <cell r="AM376">
            <v>688</v>
          </cell>
          <cell r="AN376">
            <v>77742.667999999991</v>
          </cell>
          <cell r="AO376" t="str">
            <v>NA</v>
          </cell>
        </row>
        <row r="377">
          <cell r="B377">
            <v>1118234</v>
          </cell>
          <cell r="C377" t="str">
            <v>孙 兵山</v>
          </cell>
          <cell r="D377" t="str">
            <v>Sun Bingshan</v>
          </cell>
          <cell r="E377" t="str">
            <v>Direct Active</v>
          </cell>
          <cell r="F377" t="str">
            <v>OP</v>
          </cell>
          <cell r="G377" t="str">
            <v>FCLCh-PD</v>
          </cell>
          <cell r="H377" t="str">
            <v>FCLCh-VB3</v>
          </cell>
          <cell r="I377" t="str">
            <v>310911</v>
          </cell>
          <cell r="J377">
            <v>37725</v>
          </cell>
          <cell r="K377" t="str">
            <v>Worker</v>
          </cell>
          <cell r="L377" t="str">
            <v>Heavy Load Worker</v>
          </cell>
          <cell r="M377" t="str">
            <v>BAND A</v>
          </cell>
          <cell r="N377">
            <v>6</v>
          </cell>
          <cell r="O377" t="str">
            <v>NA</v>
          </cell>
          <cell r="P377">
            <v>4625</v>
          </cell>
          <cell r="Q377">
            <v>0.02</v>
          </cell>
          <cell r="R377">
            <v>93</v>
          </cell>
          <cell r="S377">
            <v>5.0000000000000001E-3</v>
          </cell>
          <cell r="T377">
            <v>23</v>
          </cell>
          <cell r="U377">
            <v>2.5081081081081081E-2</v>
          </cell>
          <cell r="V377">
            <v>116</v>
          </cell>
          <cell r="W377">
            <v>4741</v>
          </cell>
          <cell r="X377">
            <v>4740.625</v>
          </cell>
          <cell r="Y377">
            <v>115.625</v>
          </cell>
          <cell r="Z377">
            <v>2.5000000000000001E-2</v>
          </cell>
          <cell r="AA377" t="str">
            <v>0.00%-8.40%</v>
          </cell>
          <cell r="AF377">
            <v>0</v>
          </cell>
          <cell r="AG377">
            <v>4740.625</v>
          </cell>
          <cell r="AH377">
            <v>115.625</v>
          </cell>
          <cell r="AI377">
            <v>2.4999999999999911E-2</v>
          </cell>
          <cell r="AJ377">
            <v>13.6</v>
          </cell>
          <cell r="AK377">
            <v>650</v>
          </cell>
          <cell r="AM377">
            <v>688</v>
          </cell>
          <cell r="AN377">
            <v>72960.5</v>
          </cell>
          <cell r="AO377" t="str">
            <v>NA</v>
          </cell>
        </row>
        <row r="378">
          <cell r="B378">
            <v>1118236</v>
          </cell>
          <cell r="C378" t="str">
            <v>张 秀峰</v>
          </cell>
          <cell r="D378" t="str">
            <v>Zhang Xiufeng</v>
          </cell>
          <cell r="E378" t="str">
            <v>Direct Active</v>
          </cell>
          <cell r="F378" t="str">
            <v>OP</v>
          </cell>
          <cell r="G378" t="str">
            <v>FCLCh-PD</v>
          </cell>
          <cell r="H378" t="str">
            <v>FCLCh-VB3</v>
          </cell>
          <cell r="I378" t="str">
            <v>310911</v>
          </cell>
          <cell r="J378">
            <v>37750</v>
          </cell>
          <cell r="K378" t="str">
            <v>Team Leader</v>
          </cell>
          <cell r="L378" t="str">
            <v>Team Leader</v>
          </cell>
          <cell r="M378" t="str">
            <v>BAND A</v>
          </cell>
          <cell r="N378">
            <v>6</v>
          </cell>
          <cell r="O378" t="str">
            <v>NA</v>
          </cell>
          <cell r="P378">
            <v>5978</v>
          </cell>
          <cell r="Q378">
            <v>0.02</v>
          </cell>
          <cell r="R378">
            <v>120</v>
          </cell>
          <cell r="S378">
            <v>5.0000000000000001E-3</v>
          </cell>
          <cell r="T378">
            <v>30</v>
          </cell>
          <cell r="U378">
            <v>2.5092004014720642E-2</v>
          </cell>
          <cell r="V378">
            <v>150</v>
          </cell>
          <cell r="W378">
            <v>6128</v>
          </cell>
          <cell r="X378">
            <v>6127.45</v>
          </cell>
          <cell r="Y378">
            <v>149.44999999999982</v>
          </cell>
          <cell r="Z378">
            <v>2.5000000000000001E-2</v>
          </cell>
          <cell r="AA378" t="str">
            <v>0.00%-8.40%</v>
          </cell>
          <cell r="AF378">
            <v>0</v>
          </cell>
          <cell r="AG378">
            <v>6127.45</v>
          </cell>
          <cell r="AH378">
            <v>149.44999999999982</v>
          </cell>
          <cell r="AI378">
            <v>2.4999999999999911E-2</v>
          </cell>
          <cell r="AJ378">
            <v>13.6</v>
          </cell>
          <cell r="AK378">
            <v>850</v>
          </cell>
          <cell r="AM378">
            <v>688</v>
          </cell>
          <cell r="AN378">
            <v>94221.319999999992</v>
          </cell>
          <cell r="AO378" t="str">
            <v>NA</v>
          </cell>
        </row>
        <row r="379">
          <cell r="B379">
            <v>1118253</v>
          </cell>
          <cell r="C379" t="str">
            <v>高 勇</v>
          </cell>
          <cell r="D379" t="str">
            <v>Gao Yong</v>
          </cell>
          <cell r="E379" t="str">
            <v>Direct Active</v>
          </cell>
          <cell r="F379" t="str">
            <v>OP</v>
          </cell>
          <cell r="G379" t="str">
            <v>FCLCh-PD</v>
          </cell>
          <cell r="H379" t="str">
            <v>FCLCh-VB3</v>
          </cell>
          <cell r="I379" t="str">
            <v>310911</v>
          </cell>
          <cell r="J379">
            <v>37636</v>
          </cell>
          <cell r="K379" t="str">
            <v>Worker</v>
          </cell>
          <cell r="L379" t="str">
            <v>Middle Skilled Worker</v>
          </cell>
          <cell r="M379" t="str">
            <v>BAND A</v>
          </cell>
          <cell r="N379">
            <v>6</v>
          </cell>
          <cell r="O379" t="str">
            <v>NA</v>
          </cell>
          <cell r="P379">
            <v>4913</v>
          </cell>
          <cell r="Q379">
            <v>0.02</v>
          </cell>
          <cell r="R379">
            <v>98</v>
          </cell>
          <cell r="S379">
            <v>5.0000000000000001E-3</v>
          </cell>
          <cell r="T379">
            <v>25</v>
          </cell>
          <cell r="U379">
            <v>2.5035619784245879E-2</v>
          </cell>
          <cell r="V379">
            <v>123</v>
          </cell>
          <cell r="W379">
            <v>5036</v>
          </cell>
          <cell r="X379">
            <v>4962.13</v>
          </cell>
          <cell r="Y379">
            <v>49.130000000000109</v>
          </cell>
          <cell r="Z379">
            <v>0.01</v>
          </cell>
          <cell r="AA379" t="str">
            <v>0.00%-8.40%</v>
          </cell>
          <cell r="AF379">
            <v>0</v>
          </cell>
          <cell r="AG379">
            <v>4962.13</v>
          </cell>
          <cell r="AH379">
            <v>49.130000000000109</v>
          </cell>
          <cell r="AI379">
            <v>1.0000000000000009E-2</v>
          </cell>
          <cell r="AJ379">
            <v>13.6</v>
          </cell>
          <cell r="AK379">
            <v>650</v>
          </cell>
          <cell r="AM379">
            <v>688</v>
          </cell>
          <cell r="AN379">
            <v>75972.967999999993</v>
          </cell>
          <cell r="AO379" t="str">
            <v>NA</v>
          </cell>
          <cell r="AQ379" t="str">
            <v>病假392,19.76%</v>
          </cell>
        </row>
        <row r="380">
          <cell r="B380">
            <v>1118291</v>
          </cell>
          <cell r="C380" t="str">
            <v>李 丰海</v>
          </cell>
          <cell r="D380" t="str">
            <v>Li Fenghai</v>
          </cell>
          <cell r="E380" t="str">
            <v>Direct Active</v>
          </cell>
          <cell r="F380" t="str">
            <v>OP</v>
          </cell>
          <cell r="G380" t="str">
            <v>FCLCh-PD</v>
          </cell>
          <cell r="H380" t="str">
            <v>FCLCh-VB3</v>
          </cell>
          <cell r="I380" t="str">
            <v>310911</v>
          </cell>
          <cell r="J380">
            <v>37715</v>
          </cell>
          <cell r="K380" t="str">
            <v>Worker</v>
          </cell>
          <cell r="L380" t="str">
            <v>High Skilled Worker</v>
          </cell>
          <cell r="M380" t="str">
            <v>BAND A</v>
          </cell>
          <cell r="N380">
            <v>6</v>
          </cell>
          <cell r="O380" t="str">
            <v>NA</v>
          </cell>
          <cell r="P380">
            <v>4971</v>
          </cell>
          <cell r="Q380">
            <v>0.02</v>
          </cell>
          <cell r="R380">
            <v>99</v>
          </cell>
          <cell r="S380">
            <v>5.0000000000000001E-3</v>
          </cell>
          <cell r="T380">
            <v>25</v>
          </cell>
          <cell r="U380">
            <v>2.4944679139006234E-2</v>
          </cell>
          <cell r="V380">
            <v>124</v>
          </cell>
          <cell r="W380">
            <v>5095</v>
          </cell>
          <cell r="X380">
            <v>5070.42</v>
          </cell>
          <cell r="Y380">
            <v>99.420000000000073</v>
          </cell>
          <cell r="Z380">
            <v>0.02</v>
          </cell>
          <cell r="AA380" t="str">
            <v>0.00%-8.40%</v>
          </cell>
          <cell r="AF380">
            <v>0</v>
          </cell>
          <cell r="AG380">
            <v>5070.42</v>
          </cell>
          <cell r="AH380">
            <v>99.420000000000073</v>
          </cell>
          <cell r="AI380">
            <v>2.0000000000000018E-2</v>
          </cell>
          <cell r="AJ380">
            <v>13.6</v>
          </cell>
          <cell r="AK380">
            <v>750</v>
          </cell>
          <cell r="AM380">
            <v>688</v>
          </cell>
          <cell r="AN380">
            <v>78645.712</v>
          </cell>
          <cell r="AO380" t="str">
            <v>NA</v>
          </cell>
        </row>
        <row r="381">
          <cell r="B381">
            <v>1119039</v>
          </cell>
          <cell r="C381" t="str">
            <v>徐 怀斌</v>
          </cell>
          <cell r="D381" t="str">
            <v>Xu Huaibin</v>
          </cell>
          <cell r="E381" t="str">
            <v>Direct Active</v>
          </cell>
          <cell r="F381" t="str">
            <v>OP</v>
          </cell>
          <cell r="G381" t="str">
            <v>FCLCh-PD</v>
          </cell>
          <cell r="H381" t="str">
            <v>FCLCh-VB3</v>
          </cell>
          <cell r="I381" t="str">
            <v>310911</v>
          </cell>
          <cell r="J381">
            <v>33420</v>
          </cell>
          <cell r="K381" t="str">
            <v>Worker</v>
          </cell>
          <cell r="L381" t="str">
            <v>High Skilled Worker</v>
          </cell>
          <cell r="M381" t="str">
            <v>BAND A</v>
          </cell>
          <cell r="N381">
            <v>6</v>
          </cell>
          <cell r="O381" t="str">
            <v>NA</v>
          </cell>
          <cell r="P381">
            <v>5120</v>
          </cell>
          <cell r="Q381">
            <v>0.02</v>
          </cell>
          <cell r="R381">
            <v>102</v>
          </cell>
          <cell r="S381">
            <v>5.0000000000000001E-3</v>
          </cell>
          <cell r="T381">
            <v>26</v>
          </cell>
          <cell r="U381">
            <v>2.5000000000000001E-2</v>
          </cell>
          <cell r="V381">
            <v>128</v>
          </cell>
          <cell r="W381">
            <v>5248</v>
          </cell>
          <cell r="X381">
            <v>5222.3999999999996</v>
          </cell>
          <cell r="Y381">
            <v>102.39999999999964</v>
          </cell>
          <cell r="Z381">
            <v>0.02</v>
          </cell>
          <cell r="AA381" t="str">
            <v>0.00%-8.40%</v>
          </cell>
          <cell r="AF381">
            <v>0</v>
          </cell>
          <cell r="AG381">
            <v>5222.3999999999996</v>
          </cell>
          <cell r="AH381">
            <v>102.39999999999964</v>
          </cell>
          <cell r="AI381">
            <v>2.0000000000000018E-2</v>
          </cell>
          <cell r="AJ381">
            <v>13.6</v>
          </cell>
          <cell r="AK381">
            <v>750</v>
          </cell>
          <cell r="AM381">
            <v>688</v>
          </cell>
          <cell r="AN381">
            <v>80712.639999999999</v>
          </cell>
          <cell r="AO381" t="str">
            <v>NA</v>
          </cell>
        </row>
        <row r="382">
          <cell r="B382">
            <v>1119071</v>
          </cell>
          <cell r="C382" t="str">
            <v>王 登浩</v>
          </cell>
          <cell r="D382" t="str">
            <v>Wang Denghao</v>
          </cell>
          <cell r="E382" t="str">
            <v>Direct Active</v>
          </cell>
          <cell r="F382" t="str">
            <v>OP</v>
          </cell>
          <cell r="G382" t="str">
            <v>FCLCh-PD</v>
          </cell>
          <cell r="H382" t="str">
            <v>FCLCh-VB3</v>
          </cell>
          <cell r="I382" t="str">
            <v>310911</v>
          </cell>
          <cell r="J382">
            <v>36410</v>
          </cell>
          <cell r="K382" t="str">
            <v>Worker</v>
          </cell>
          <cell r="L382" t="str">
            <v>Heavy Load Worker</v>
          </cell>
          <cell r="M382" t="str">
            <v>BAND A</v>
          </cell>
          <cell r="N382">
            <v>6</v>
          </cell>
          <cell r="O382" t="str">
            <v>NA</v>
          </cell>
          <cell r="P382">
            <v>4602</v>
          </cell>
          <cell r="Q382">
            <v>0.02</v>
          </cell>
          <cell r="R382">
            <v>92</v>
          </cell>
          <cell r="S382">
            <v>5.0000000000000001E-3</v>
          </cell>
          <cell r="T382">
            <v>23</v>
          </cell>
          <cell r="U382">
            <v>2.4989135158626684E-2</v>
          </cell>
          <cell r="V382">
            <v>115</v>
          </cell>
          <cell r="W382">
            <v>4717</v>
          </cell>
          <cell r="X382">
            <v>4717.0499999999993</v>
          </cell>
          <cell r="Y382">
            <v>115.04999999999927</v>
          </cell>
          <cell r="Z382">
            <v>2.5000000000000001E-2</v>
          </cell>
          <cell r="AA382" t="str">
            <v>0.00%-8.40%</v>
          </cell>
          <cell r="AF382">
            <v>0</v>
          </cell>
          <cell r="AG382">
            <v>4717.0499999999993</v>
          </cell>
          <cell r="AH382">
            <v>115.04999999999927</v>
          </cell>
          <cell r="AI382">
            <v>2.4999999999999911E-2</v>
          </cell>
          <cell r="AJ382">
            <v>13.6</v>
          </cell>
          <cell r="AK382">
            <v>650</v>
          </cell>
          <cell r="AM382">
            <v>688</v>
          </cell>
          <cell r="AN382">
            <v>72639.87999999999</v>
          </cell>
          <cell r="AO382" t="str">
            <v>NA</v>
          </cell>
        </row>
        <row r="383">
          <cell r="B383">
            <v>1119114</v>
          </cell>
          <cell r="C383" t="str">
            <v>周 长松</v>
          </cell>
          <cell r="D383" t="str">
            <v>Zhou Changsong</v>
          </cell>
          <cell r="E383" t="str">
            <v>Direct Active</v>
          </cell>
          <cell r="F383" t="str">
            <v>OP</v>
          </cell>
          <cell r="G383" t="str">
            <v>FCLCh-PD</v>
          </cell>
          <cell r="H383" t="str">
            <v>FCLCh-VB3</v>
          </cell>
          <cell r="I383" t="str">
            <v>310911</v>
          </cell>
          <cell r="J383">
            <v>37715</v>
          </cell>
          <cell r="K383" t="str">
            <v>Worker</v>
          </cell>
          <cell r="L383" t="str">
            <v>Production Worker</v>
          </cell>
          <cell r="M383" t="str">
            <v>BAND A</v>
          </cell>
          <cell r="N383">
            <v>6</v>
          </cell>
          <cell r="O383" t="str">
            <v>NA</v>
          </cell>
          <cell r="P383">
            <v>4851</v>
          </cell>
          <cell r="Q383">
            <v>0.02</v>
          </cell>
          <cell r="R383">
            <v>97</v>
          </cell>
          <cell r="S383">
            <v>5.0000000000000001E-3</v>
          </cell>
          <cell r="T383">
            <v>24</v>
          </cell>
          <cell r="U383">
            <v>2.4943310657596373E-2</v>
          </cell>
          <cell r="V383">
            <v>121</v>
          </cell>
          <cell r="W383">
            <v>4972</v>
          </cell>
          <cell r="X383">
            <v>4972.2749999999996</v>
          </cell>
          <cell r="Y383">
            <v>121.27499999999964</v>
          </cell>
          <cell r="Z383">
            <v>2.5000000000000001E-2</v>
          </cell>
          <cell r="AA383" t="str">
            <v>0.00%-8.40%</v>
          </cell>
          <cell r="AF383">
            <v>0</v>
          </cell>
          <cell r="AG383">
            <v>4972.2749999999996</v>
          </cell>
          <cell r="AH383">
            <v>121.27499999999964</v>
          </cell>
          <cell r="AI383">
            <v>2.4999999999999911E-2</v>
          </cell>
          <cell r="AJ383">
            <v>13.6</v>
          </cell>
          <cell r="AK383">
            <v>450</v>
          </cell>
          <cell r="AM383">
            <v>688</v>
          </cell>
          <cell r="AN383">
            <v>73710.939999999988</v>
          </cell>
          <cell r="AO383" t="str">
            <v>NA</v>
          </cell>
        </row>
        <row r="384">
          <cell r="B384">
            <v>1119119</v>
          </cell>
          <cell r="C384" t="str">
            <v>刘 环</v>
          </cell>
          <cell r="D384" t="str">
            <v>Liu Huan</v>
          </cell>
          <cell r="E384" t="str">
            <v>Direct Active</v>
          </cell>
          <cell r="F384" t="str">
            <v>OP</v>
          </cell>
          <cell r="G384" t="str">
            <v>FCLCh-PD</v>
          </cell>
          <cell r="H384" t="str">
            <v>FCLCh-VB3</v>
          </cell>
          <cell r="I384" t="str">
            <v>310911</v>
          </cell>
          <cell r="J384">
            <v>37715</v>
          </cell>
          <cell r="K384" t="str">
            <v>Worker</v>
          </cell>
          <cell r="L384" t="str">
            <v>Production Worker</v>
          </cell>
          <cell r="M384" t="str">
            <v>BAND A</v>
          </cell>
          <cell r="N384">
            <v>6</v>
          </cell>
          <cell r="O384" t="str">
            <v>NA</v>
          </cell>
          <cell r="P384">
            <v>4789</v>
          </cell>
          <cell r="Q384">
            <v>0.02</v>
          </cell>
          <cell r="R384">
            <v>96</v>
          </cell>
          <cell r="S384">
            <v>5.0000000000000001E-3</v>
          </cell>
          <cell r="T384">
            <v>24</v>
          </cell>
          <cell r="U384">
            <v>2.505742326164126E-2</v>
          </cell>
          <cell r="V384">
            <v>120</v>
          </cell>
          <cell r="W384">
            <v>4909</v>
          </cell>
          <cell r="X384">
            <v>4884.78</v>
          </cell>
          <cell r="Y384">
            <v>95.779999999999745</v>
          </cell>
          <cell r="Z384">
            <v>0.02</v>
          </cell>
          <cell r="AA384" t="str">
            <v>0.00%-8.40%</v>
          </cell>
          <cell r="AF384">
            <v>0</v>
          </cell>
          <cell r="AG384">
            <v>4884.78</v>
          </cell>
          <cell r="AH384">
            <v>95.779999999999745</v>
          </cell>
          <cell r="AI384">
            <v>2.0000000000000018E-2</v>
          </cell>
          <cell r="AJ384">
            <v>13.6</v>
          </cell>
          <cell r="AK384">
            <v>450</v>
          </cell>
          <cell r="AM384">
            <v>688</v>
          </cell>
          <cell r="AN384">
            <v>72521.008000000002</v>
          </cell>
          <cell r="AO384" t="str">
            <v>NA</v>
          </cell>
        </row>
        <row r="385">
          <cell r="B385">
            <v>1119131</v>
          </cell>
          <cell r="C385" t="str">
            <v>韩 春扬</v>
          </cell>
          <cell r="D385" t="str">
            <v>Han Chunyang</v>
          </cell>
          <cell r="E385" t="str">
            <v>Direct Active</v>
          </cell>
          <cell r="F385" t="str">
            <v>OP</v>
          </cell>
          <cell r="G385" t="str">
            <v>FCLCh-PD</v>
          </cell>
          <cell r="H385" t="str">
            <v>FCLCh-VB3</v>
          </cell>
          <cell r="I385" t="str">
            <v>310911</v>
          </cell>
          <cell r="J385">
            <v>39295</v>
          </cell>
          <cell r="K385" t="str">
            <v>Worker</v>
          </cell>
          <cell r="L385" t="str">
            <v>High Skilled Worker</v>
          </cell>
          <cell r="M385" t="str">
            <v>BAND A</v>
          </cell>
          <cell r="N385">
            <v>6</v>
          </cell>
          <cell r="O385" t="str">
            <v>NA</v>
          </cell>
          <cell r="P385">
            <v>5126</v>
          </cell>
          <cell r="Q385">
            <v>0.02</v>
          </cell>
          <cell r="R385">
            <v>103</v>
          </cell>
          <cell r="S385">
            <v>5.0000000000000001E-3</v>
          </cell>
          <cell r="T385">
            <v>26</v>
          </cell>
          <cell r="U385">
            <v>2.5165821303160359E-2</v>
          </cell>
          <cell r="V385">
            <v>129</v>
          </cell>
          <cell r="W385">
            <v>5255</v>
          </cell>
          <cell r="X385">
            <v>5305.41</v>
          </cell>
          <cell r="Y385">
            <v>179.40999999999985</v>
          </cell>
          <cell r="Z385">
            <v>3.5000000000000003E-2</v>
          </cell>
          <cell r="AA385" t="str">
            <v>0.00%-8.40%</v>
          </cell>
          <cell r="AF385">
            <v>0</v>
          </cell>
          <cell r="AG385">
            <v>5305.41</v>
          </cell>
          <cell r="AH385">
            <v>179.40999999999985</v>
          </cell>
          <cell r="AI385">
            <v>3.499999999999992E-2</v>
          </cell>
          <cell r="AJ385">
            <v>13.6</v>
          </cell>
          <cell r="AK385">
            <v>750</v>
          </cell>
          <cell r="AM385">
            <v>688</v>
          </cell>
          <cell r="AN385">
            <v>81841.576000000001</v>
          </cell>
          <cell r="AO385" t="str">
            <v>NA</v>
          </cell>
        </row>
        <row r="386">
          <cell r="B386">
            <v>1213135</v>
          </cell>
          <cell r="C386" t="str">
            <v>郑 广成</v>
          </cell>
          <cell r="D386" t="str">
            <v>Zheng Guangcheng</v>
          </cell>
          <cell r="E386" t="str">
            <v>Direct Active</v>
          </cell>
          <cell r="F386" t="str">
            <v>OP</v>
          </cell>
          <cell r="G386" t="str">
            <v>FCLCh-PD</v>
          </cell>
          <cell r="H386" t="str">
            <v>FCLCh-VB3</v>
          </cell>
          <cell r="I386" t="str">
            <v>310911</v>
          </cell>
          <cell r="J386">
            <v>39462</v>
          </cell>
          <cell r="K386" t="str">
            <v>Worker</v>
          </cell>
          <cell r="L386" t="str">
            <v>Production Worker</v>
          </cell>
          <cell r="M386" t="str">
            <v>BAND A</v>
          </cell>
          <cell r="N386">
            <v>6</v>
          </cell>
          <cell r="O386" t="str">
            <v>NA</v>
          </cell>
          <cell r="P386">
            <v>4675</v>
          </cell>
          <cell r="Q386">
            <v>0.02</v>
          </cell>
          <cell r="R386">
            <v>94</v>
          </cell>
          <cell r="S386">
            <v>5.0000000000000001E-3</v>
          </cell>
          <cell r="T386">
            <v>23</v>
          </cell>
          <cell r="U386">
            <v>2.502673796791444E-2</v>
          </cell>
          <cell r="V386">
            <v>117</v>
          </cell>
          <cell r="W386">
            <v>4792</v>
          </cell>
          <cell r="X386">
            <v>4675</v>
          </cell>
          <cell r="Y386">
            <v>0</v>
          </cell>
          <cell r="Z386">
            <v>0</v>
          </cell>
          <cell r="AA386" t="str">
            <v>0.00%-8.40%</v>
          </cell>
          <cell r="AF386">
            <v>0</v>
          </cell>
          <cell r="AG386">
            <v>4675</v>
          </cell>
          <cell r="AH386">
            <v>0</v>
          </cell>
          <cell r="AI386">
            <v>0</v>
          </cell>
          <cell r="AJ386">
            <v>13.6</v>
          </cell>
          <cell r="AK386">
            <v>450</v>
          </cell>
          <cell r="AM386">
            <v>688</v>
          </cell>
          <cell r="AN386">
            <v>69668</v>
          </cell>
          <cell r="AO386" t="str">
            <v>NA</v>
          </cell>
          <cell r="AQ386" t="str">
            <v>长期在爱心岗位工作，低绩效</v>
          </cell>
        </row>
        <row r="387">
          <cell r="B387">
            <v>1711039</v>
          </cell>
          <cell r="C387" t="str">
            <v>沈 晓敏</v>
          </cell>
          <cell r="D387" t="str">
            <v>Shen Xiaomin</v>
          </cell>
          <cell r="E387" t="str">
            <v>Direct Active</v>
          </cell>
          <cell r="F387" t="str">
            <v>OP</v>
          </cell>
          <cell r="G387" t="str">
            <v>FCLCh-PD</v>
          </cell>
          <cell r="H387" t="str">
            <v>FCLCh-VB3</v>
          </cell>
          <cell r="I387" t="str">
            <v>310911</v>
          </cell>
          <cell r="J387">
            <v>41814</v>
          </cell>
          <cell r="K387" t="str">
            <v>Clerk</v>
          </cell>
          <cell r="L387" t="str">
            <v>SAP Operator</v>
          </cell>
          <cell r="M387" t="str">
            <v>BAND A</v>
          </cell>
          <cell r="N387">
            <v>6</v>
          </cell>
          <cell r="O387" t="str">
            <v>NA</v>
          </cell>
          <cell r="P387">
            <v>5460</v>
          </cell>
          <cell r="Q387">
            <v>0.02</v>
          </cell>
          <cell r="R387">
            <v>109</v>
          </cell>
          <cell r="S387">
            <v>5.0000000000000001E-3</v>
          </cell>
          <cell r="T387">
            <v>27</v>
          </cell>
          <cell r="U387">
            <v>2.490842490842491E-2</v>
          </cell>
          <cell r="V387">
            <v>136</v>
          </cell>
          <cell r="W387">
            <v>5596</v>
          </cell>
          <cell r="X387">
            <v>5787.6</v>
          </cell>
          <cell r="Y387">
            <v>327.60000000000036</v>
          </cell>
          <cell r="Z387">
            <v>0.06</v>
          </cell>
          <cell r="AA387" t="str">
            <v>0.00%-8.40%</v>
          </cell>
          <cell r="AF387">
            <v>0</v>
          </cell>
          <cell r="AG387">
            <v>5787.6</v>
          </cell>
          <cell r="AH387">
            <v>327.60000000000036</v>
          </cell>
          <cell r="AI387">
            <v>6.0000000000000053E-2</v>
          </cell>
          <cell r="AJ387">
            <v>13.6</v>
          </cell>
          <cell r="AK387">
            <v>750</v>
          </cell>
          <cell r="AM387">
            <v>688</v>
          </cell>
          <cell r="AN387">
            <v>88399.360000000001</v>
          </cell>
          <cell r="AO387" t="str">
            <v>NA</v>
          </cell>
          <cell r="AQ387" t="str">
            <v>主动担当负责3条线材料管理，支持洗碗机研发BOM梳理，并积极参与现场改善，获评季度优秀员工及改善项目小组MVP</v>
          </cell>
        </row>
        <row r="388">
          <cell r="B388">
            <v>1712029</v>
          </cell>
          <cell r="C388" t="str">
            <v>武 坤</v>
          </cell>
          <cell r="D388" t="str">
            <v>Wu Kun</v>
          </cell>
          <cell r="E388" t="str">
            <v>Direct Active</v>
          </cell>
          <cell r="F388" t="str">
            <v>OP</v>
          </cell>
          <cell r="G388" t="str">
            <v>FCLCh-PD</v>
          </cell>
          <cell r="H388" t="str">
            <v>FCLCh-VB3</v>
          </cell>
          <cell r="I388" t="str">
            <v>310911</v>
          </cell>
          <cell r="J388">
            <v>42194</v>
          </cell>
          <cell r="K388" t="str">
            <v>Worker</v>
          </cell>
          <cell r="L388" t="str">
            <v>High Skilled Worker</v>
          </cell>
          <cell r="M388" t="str">
            <v>BAND A</v>
          </cell>
          <cell r="N388">
            <v>6</v>
          </cell>
          <cell r="O388" t="str">
            <v>NA</v>
          </cell>
          <cell r="P388">
            <v>4533</v>
          </cell>
          <cell r="Q388">
            <v>0.02</v>
          </cell>
          <cell r="R388">
            <v>91</v>
          </cell>
          <cell r="S388">
            <v>5.0000000000000001E-3</v>
          </cell>
          <cell r="T388">
            <v>23</v>
          </cell>
          <cell r="U388">
            <v>2.5148908007941759E-2</v>
          </cell>
          <cell r="V388">
            <v>114</v>
          </cell>
          <cell r="W388">
            <v>4647</v>
          </cell>
          <cell r="X388">
            <v>4646.3249999999998</v>
          </cell>
          <cell r="Y388">
            <v>113.32499999999982</v>
          </cell>
          <cell r="Z388">
            <v>2.5000000000000001E-2</v>
          </cell>
          <cell r="AA388" t="str">
            <v>0.00%-8.40%</v>
          </cell>
          <cell r="AF388">
            <v>0</v>
          </cell>
          <cell r="AG388">
            <v>4646.3249999999998</v>
          </cell>
          <cell r="AH388">
            <v>113.32499999999982</v>
          </cell>
          <cell r="AI388">
            <v>2.4999999999999911E-2</v>
          </cell>
          <cell r="AJ388">
            <v>13.6</v>
          </cell>
          <cell r="AK388">
            <v>750</v>
          </cell>
          <cell r="AM388">
            <v>688</v>
          </cell>
          <cell r="AN388">
            <v>72878.01999999999</v>
          </cell>
          <cell r="AO388" t="str">
            <v>NA</v>
          </cell>
        </row>
        <row r="389">
          <cell r="B389">
            <v>1719011</v>
          </cell>
          <cell r="C389" t="str">
            <v>章 劲</v>
          </cell>
          <cell r="D389" t="str">
            <v>Zhang Jin</v>
          </cell>
          <cell r="E389" t="str">
            <v>Direct Active</v>
          </cell>
          <cell r="F389" t="str">
            <v>OP</v>
          </cell>
          <cell r="G389" t="str">
            <v>FCLCh-PD</v>
          </cell>
          <cell r="H389" t="str">
            <v>FCLCh-VB3</v>
          </cell>
          <cell r="I389" t="str">
            <v>310911</v>
          </cell>
          <cell r="J389">
            <v>44774</v>
          </cell>
          <cell r="K389" t="str">
            <v>Technician</v>
          </cell>
          <cell r="L389" t="str">
            <v>Technician</v>
          </cell>
          <cell r="M389" t="str">
            <v>BAND A</v>
          </cell>
          <cell r="N389">
            <v>6</v>
          </cell>
          <cell r="O389" t="str">
            <v>NA</v>
          </cell>
          <cell r="P389">
            <v>4800</v>
          </cell>
          <cell r="Q389">
            <v>0.02</v>
          </cell>
          <cell r="R389">
            <v>96</v>
          </cell>
          <cell r="S389">
            <v>5.0000000000000001E-3</v>
          </cell>
          <cell r="T389">
            <v>24</v>
          </cell>
          <cell r="U389">
            <v>2.5000000000000001E-2</v>
          </cell>
          <cell r="V389">
            <v>120</v>
          </cell>
          <cell r="W389">
            <v>4920</v>
          </cell>
          <cell r="X389">
            <v>4920</v>
          </cell>
          <cell r="Y389">
            <v>120</v>
          </cell>
          <cell r="Z389">
            <v>2.5000000000000001E-2</v>
          </cell>
          <cell r="AA389" t="str">
            <v>0.00%-8.40%</v>
          </cell>
          <cell r="AF389">
            <v>0</v>
          </cell>
          <cell r="AG389">
            <v>4920</v>
          </cell>
          <cell r="AH389">
            <v>120</v>
          </cell>
          <cell r="AI389">
            <v>2.4999999999999911E-2</v>
          </cell>
          <cell r="AJ389">
            <v>13.6</v>
          </cell>
          <cell r="AK389">
            <v>750</v>
          </cell>
          <cell r="AM389">
            <v>688</v>
          </cell>
          <cell r="AN389">
            <v>76600</v>
          </cell>
          <cell r="AO389" t="str">
            <v>NA</v>
          </cell>
        </row>
      </sheetData>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CLCh-VB1"/>
      <sheetName val="reference"/>
    </sheetNames>
    <sheetDataSet>
      <sheetData sheetId="0" refreshError="1">
        <row r="9">
          <cell r="B9">
            <v>1001232</v>
          </cell>
          <cell r="C9" t="str">
            <v>张 开年</v>
          </cell>
          <cell r="D9" t="str">
            <v>Zhang Kainian</v>
          </cell>
          <cell r="E9" t="str">
            <v>Direct Active</v>
          </cell>
          <cell r="F9" t="str">
            <v>OP</v>
          </cell>
          <cell r="G9" t="str">
            <v>FCLCh-PD</v>
          </cell>
          <cell r="H9" t="str">
            <v>FCLCh-VB1</v>
          </cell>
          <cell r="I9" t="str">
            <v>310911</v>
          </cell>
          <cell r="J9">
            <v>38099</v>
          </cell>
          <cell r="K9" t="str">
            <v>Worker</v>
          </cell>
          <cell r="L9" t="str">
            <v>Middle Skilled Worker</v>
          </cell>
          <cell r="M9" t="str">
            <v>BAND A</v>
          </cell>
          <cell r="N9">
            <v>6</v>
          </cell>
          <cell r="O9" t="str">
            <v>NA</v>
          </cell>
          <cell r="P9">
            <v>5108</v>
          </cell>
          <cell r="Q9">
            <v>0.02</v>
          </cell>
          <cell r="R9">
            <v>102</v>
          </cell>
          <cell r="S9">
            <v>5.0000000000000001E-3</v>
          </cell>
          <cell r="T9">
            <v>26</v>
          </cell>
          <cell r="U9">
            <v>2.5058731401722788E-2</v>
          </cell>
          <cell r="V9">
            <v>128</v>
          </cell>
          <cell r="W9">
            <v>5236</v>
          </cell>
          <cell r="X9">
            <v>5415</v>
          </cell>
          <cell r="Y9">
            <v>307</v>
          </cell>
          <cell r="Z9">
            <v>6.0100000000000001E-2</v>
          </cell>
          <cell r="AA9" t="str">
            <v>0.00%-8.40%</v>
          </cell>
          <cell r="AF9">
            <v>0</v>
          </cell>
          <cell r="AG9">
            <v>5415</v>
          </cell>
          <cell r="AH9">
            <v>307</v>
          </cell>
          <cell r="AI9">
            <v>6.0101801096319463E-2</v>
          </cell>
          <cell r="AJ9">
            <v>13.6</v>
          </cell>
          <cell r="AK9">
            <v>650</v>
          </cell>
          <cell r="AM9">
            <v>688</v>
          </cell>
          <cell r="AN9">
            <v>82132</v>
          </cell>
          <cell r="AO9" t="str">
            <v>NA</v>
          </cell>
          <cell r="AQ9" t="str">
            <v>除日常返工内容，协助班组日常转岗员工及借调人员的培训与检查</v>
          </cell>
        </row>
        <row r="10">
          <cell r="B10">
            <v>1001269</v>
          </cell>
          <cell r="C10" t="str">
            <v>苏 永海</v>
          </cell>
          <cell r="D10" t="str">
            <v>Su Yonghai</v>
          </cell>
          <cell r="E10" t="str">
            <v>Direct Active</v>
          </cell>
          <cell r="F10" t="str">
            <v>OP</v>
          </cell>
          <cell r="G10" t="str">
            <v>FCLCh-PD</v>
          </cell>
          <cell r="H10" t="str">
            <v>FCLCh-VB1</v>
          </cell>
          <cell r="I10" t="str">
            <v>310911</v>
          </cell>
          <cell r="J10">
            <v>38140</v>
          </cell>
          <cell r="K10" t="str">
            <v>Worker</v>
          </cell>
          <cell r="L10" t="str">
            <v>High Skilled Worker</v>
          </cell>
          <cell r="M10" t="str">
            <v>BAND A</v>
          </cell>
          <cell r="N10">
            <v>6</v>
          </cell>
          <cell r="O10" t="str">
            <v>NA</v>
          </cell>
          <cell r="P10">
            <v>5231</v>
          </cell>
          <cell r="Q10">
            <v>0.02</v>
          </cell>
          <cell r="R10">
            <v>105</v>
          </cell>
          <cell r="S10">
            <v>5.0000000000000001E-3</v>
          </cell>
          <cell r="T10">
            <v>26</v>
          </cell>
          <cell r="U10">
            <v>2.504301280825846E-2</v>
          </cell>
          <cell r="V10">
            <v>131</v>
          </cell>
          <cell r="W10">
            <v>5362</v>
          </cell>
          <cell r="X10">
            <v>5362</v>
          </cell>
          <cell r="Y10">
            <v>131</v>
          </cell>
          <cell r="Z10">
            <v>2.5000000000000001E-2</v>
          </cell>
          <cell r="AA10" t="str">
            <v>0.00%-8.40%</v>
          </cell>
          <cell r="AF10">
            <v>0</v>
          </cell>
          <cell r="AG10">
            <v>5362</v>
          </cell>
          <cell r="AH10">
            <v>131</v>
          </cell>
          <cell r="AI10">
            <v>2.504301280825838E-2</v>
          </cell>
          <cell r="AJ10">
            <v>13.6</v>
          </cell>
          <cell r="AK10">
            <v>750</v>
          </cell>
          <cell r="AM10">
            <v>688</v>
          </cell>
          <cell r="AN10">
            <v>82611.199999999997</v>
          </cell>
          <cell r="AO10" t="str">
            <v>NA</v>
          </cell>
        </row>
        <row r="11">
          <cell r="B11">
            <v>1001334</v>
          </cell>
          <cell r="C11" t="str">
            <v>李 后涛</v>
          </cell>
          <cell r="D11" t="str">
            <v>Li Houtao</v>
          </cell>
          <cell r="E11" t="str">
            <v>Direct Active</v>
          </cell>
          <cell r="F11" t="str">
            <v>OP</v>
          </cell>
          <cell r="G11" t="str">
            <v>FCLCh-PD</v>
          </cell>
          <cell r="H11" t="str">
            <v>FCLCh-VB1</v>
          </cell>
          <cell r="I11" t="str">
            <v>310911</v>
          </cell>
          <cell r="J11">
            <v>38422</v>
          </cell>
          <cell r="K11" t="str">
            <v>Worker</v>
          </cell>
          <cell r="L11" t="str">
            <v>Heavy Load Worker</v>
          </cell>
          <cell r="M11" t="str">
            <v>BAND A</v>
          </cell>
          <cell r="N11">
            <v>6</v>
          </cell>
          <cell r="O11" t="str">
            <v>NA</v>
          </cell>
          <cell r="P11">
            <v>4553</v>
          </cell>
          <cell r="Q11">
            <v>0.02</v>
          </cell>
          <cell r="R11">
            <v>91</v>
          </cell>
          <cell r="S11">
            <v>5.0000000000000001E-3</v>
          </cell>
          <cell r="T11">
            <v>23</v>
          </cell>
          <cell r="U11">
            <v>2.5038436195914782E-2</v>
          </cell>
          <cell r="V11">
            <v>114</v>
          </cell>
          <cell r="W11">
            <v>4667</v>
          </cell>
          <cell r="X11">
            <v>4667</v>
          </cell>
          <cell r="Y11">
            <v>114</v>
          </cell>
          <cell r="Z11">
            <v>2.5000000000000001E-2</v>
          </cell>
          <cell r="AA11" t="str">
            <v>0.00%-8.40%</v>
          </cell>
          <cell r="AF11">
            <v>0</v>
          </cell>
          <cell r="AG11">
            <v>4667</v>
          </cell>
          <cell r="AH11">
            <v>114</v>
          </cell>
          <cell r="AI11">
            <v>2.5038436195914837E-2</v>
          </cell>
          <cell r="AJ11">
            <v>13.6</v>
          </cell>
          <cell r="AK11">
            <v>650</v>
          </cell>
          <cell r="AM11">
            <v>688</v>
          </cell>
          <cell r="AN11">
            <v>71959.199999999997</v>
          </cell>
          <cell r="AO11" t="str">
            <v>NA</v>
          </cell>
        </row>
        <row r="12">
          <cell r="B12">
            <v>1001390</v>
          </cell>
          <cell r="C12" t="str">
            <v>曹 杰</v>
          </cell>
          <cell r="D12" t="str">
            <v>Cao Jie</v>
          </cell>
          <cell r="E12" t="str">
            <v>Direct Active</v>
          </cell>
          <cell r="F12" t="str">
            <v>OP</v>
          </cell>
          <cell r="G12" t="str">
            <v>FCLCh-PD</v>
          </cell>
          <cell r="H12" t="str">
            <v>FCLCh-VB1</v>
          </cell>
          <cell r="I12" t="str">
            <v>310911</v>
          </cell>
          <cell r="J12">
            <v>38422</v>
          </cell>
          <cell r="K12" t="str">
            <v>Worker</v>
          </cell>
          <cell r="L12" t="str">
            <v>Middle Skilled Worker</v>
          </cell>
          <cell r="M12" t="str">
            <v>BAND A</v>
          </cell>
          <cell r="N12">
            <v>6</v>
          </cell>
          <cell r="O12" t="str">
            <v>NA</v>
          </cell>
          <cell r="P12">
            <v>4830</v>
          </cell>
          <cell r="Q12">
            <v>0.02</v>
          </cell>
          <cell r="R12">
            <v>97</v>
          </cell>
          <cell r="S12">
            <v>5.0000000000000001E-3</v>
          </cell>
          <cell r="T12">
            <v>24</v>
          </cell>
          <cell r="U12">
            <v>2.5051759834368529E-2</v>
          </cell>
          <cell r="V12">
            <v>121</v>
          </cell>
          <cell r="W12">
            <v>4951</v>
          </cell>
          <cell r="X12">
            <v>4951</v>
          </cell>
          <cell r="Y12">
            <v>121</v>
          </cell>
          <cell r="Z12">
            <v>2.5100000000000001E-2</v>
          </cell>
          <cell r="AA12" t="str">
            <v>0.00%-8.40%</v>
          </cell>
          <cell r="AF12">
            <v>0</v>
          </cell>
          <cell r="AG12">
            <v>4951</v>
          </cell>
          <cell r="AH12">
            <v>121</v>
          </cell>
          <cell r="AI12">
            <v>2.505175983436847E-2</v>
          </cell>
          <cell r="AJ12">
            <v>13.6</v>
          </cell>
          <cell r="AK12">
            <v>650</v>
          </cell>
          <cell r="AM12">
            <v>688</v>
          </cell>
          <cell r="AN12">
            <v>75821.599999999991</v>
          </cell>
          <cell r="AO12" t="str">
            <v>NA</v>
          </cell>
        </row>
        <row r="13">
          <cell r="B13">
            <v>1001397</v>
          </cell>
          <cell r="C13" t="str">
            <v>张 俊</v>
          </cell>
          <cell r="D13" t="str">
            <v>Zhang Jun</v>
          </cell>
          <cell r="E13" t="str">
            <v>Direct Active</v>
          </cell>
          <cell r="F13" t="str">
            <v>OP</v>
          </cell>
          <cell r="G13" t="str">
            <v>FCLCh-PD</v>
          </cell>
          <cell r="H13" t="str">
            <v>FCLCh-VB1</v>
          </cell>
          <cell r="I13" t="str">
            <v>310913</v>
          </cell>
          <cell r="J13">
            <v>38443</v>
          </cell>
          <cell r="K13" t="str">
            <v>Worker</v>
          </cell>
          <cell r="L13" t="str">
            <v>Heavy Load Worker</v>
          </cell>
          <cell r="M13" t="str">
            <v>BAND A</v>
          </cell>
          <cell r="N13">
            <v>6</v>
          </cell>
          <cell r="O13" t="str">
            <v>NA</v>
          </cell>
          <cell r="P13">
            <v>5659</v>
          </cell>
          <cell r="Q13">
            <v>0.02</v>
          </cell>
          <cell r="R13">
            <v>113</v>
          </cell>
          <cell r="S13">
            <v>5.0000000000000001E-3</v>
          </cell>
          <cell r="T13">
            <v>28</v>
          </cell>
          <cell r="U13">
            <v>2.4916062908641103E-2</v>
          </cell>
          <cell r="V13">
            <v>141</v>
          </cell>
          <cell r="W13">
            <v>5800</v>
          </cell>
          <cell r="X13">
            <v>5715</v>
          </cell>
          <cell r="Y13">
            <v>56</v>
          </cell>
          <cell r="Z13">
            <v>9.9000000000000008E-3</v>
          </cell>
          <cell r="AA13" t="str">
            <v>0.00%-8.40%</v>
          </cell>
          <cell r="AF13">
            <v>0</v>
          </cell>
          <cell r="AG13">
            <v>5715</v>
          </cell>
          <cell r="AH13">
            <v>56</v>
          </cell>
          <cell r="AI13">
            <v>9.8957412970488434E-3</v>
          </cell>
          <cell r="AJ13">
            <v>13.6</v>
          </cell>
          <cell r="AK13">
            <v>650</v>
          </cell>
          <cell r="AM13">
            <v>688</v>
          </cell>
          <cell r="AN13">
            <v>86212</v>
          </cell>
          <cell r="AO13" t="str">
            <v>NA</v>
          </cell>
        </row>
        <row r="14">
          <cell r="B14">
            <v>1001402</v>
          </cell>
          <cell r="C14" t="str">
            <v>王 永军</v>
          </cell>
          <cell r="D14" t="str">
            <v>Wang Yongjun</v>
          </cell>
          <cell r="E14" t="str">
            <v>Direct Active</v>
          </cell>
          <cell r="F14" t="str">
            <v>OP</v>
          </cell>
          <cell r="G14" t="str">
            <v>FCLCh-PD</v>
          </cell>
          <cell r="H14" t="str">
            <v>FCLCh-VB1</v>
          </cell>
          <cell r="I14" t="str">
            <v>310911</v>
          </cell>
          <cell r="J14">
            <v>38456</v>
          </cell>
          <cell r="K14" t="str">
            <v>Worker</v>
          </cell>
          <cell r="L14" t="str">
            <v>Production Worker</v>
          </cell>
          <cell r="M14" t="str">
            <v>BAND A</v>
          </cell>
          <cell r="N14">
            <v>6</v>
          </cell>
          <cell r="O14" t="str">
            <v>NA</v>
          </cell>
          <cell r="P14">
            <v>4611</v>
          </cell>
          <cell r="Q14">
            <v>0.02</v>
          </cell>
          <cell r="R14">
            <v>92</v>
          </cell>
          <cell r="S14">
            <v>5.0000000000000001E-3</v>
          </cell>
          <cell r="T14">
            <v>23</v>
          </cell>
          <cell r="U14">
            <v>2.4940360008674906E-2</v>
          </cell>
          <cell r="V14">
            <v>115</v>
          </cell>
          <cell r="W14">
            <v>4726</v>
          </cell>
          <cell r="X14">
            <v>4726</v>
          </cell>
          <cell r="Y14">
            <v>115</v>
          </cell>
          <cell r="Z14">
            <v>2.4899999999999999E-2</v>
          </cell>
          <cell r="AA14" t="str">
            <v>0.00%-8.40%</v>
          </cell>
          <cell r="AF14">
            <v>0</v>
          </cell>
          <cell r="AG14">
            <v>4726</v>
          </cell>
          <cell r="AH14">
            <v>115</v>
          </cell>
          <cell r="AI14">
            <v>2.4940360008674833E-2</v>
          </cell>
          <cell r="AJ14">
            <v>13.6</v>
          </cell>
          <cell r="AK14">
            <v>450</v>
          </cell>
          <cell r="AM14">
            <v>688</v>
          </cell>
          <cell r="AN14">
            <v>70361.600000000006</v>
          </cell>
          <cell r="AO14" t="str">
            <v>NA</v>
          </cell>
        </row>
        <row r="15">
          <cell r="B15">
            <v>1001534</v>
          </cell>
          <cell r="C15" t="str">
            <v>丁 海波</v>
          </cell>
          <cell r="D15" t="str">
            <v>Ding Haibo</v>
          </cell>
          <cell r="E15" t="str">
            <v>Direct Active</v>
          </cell>
          <cell r="F15" t="str">
            <v>OP</v>
          </cell>
          <cell r="G15" t="str">
            <v>FCLCh-PD</v>
          </cell>
          <cell r="H15" t="str">
            <v>FCLCh-VB1</v>
          </cell>
          <cell r="I15" t="str">
            <v>310911</v>
          </cell>
          <cell r="J15">
            <v>38733</v>
          </cell>
          <cell r="K15" t="str">
            <v>Team Leader</v>
          </cell>
          <cell r="L15" t="str">
            <v>Team Leader</v>
          </cell>
          <cell r="M15" t="str">
            <v>BAND A</v>
          </cell>
          <cell r="N15">
            <v>6</v>
          </cell>
          <cell r="O15" t="str">
            <v>NA</v>
          </cell>
          <cell r="P15">
            <v>5417</v>
          </cell>
          <cell r="Q15">
            <v>0.02</v>
          </cell>
          <cell r="R15">
            <v>108</v>
          </cell>
          <cell r="S15">
            <v>5.0000000000000001E-3</v>
          </cell>
          <cell r="T15">
            <v>27</v>
          </cell>
          <cell r="U15">
            <v>2.4921543289643713E-2</v>
          </cell>
          <cell r="V15">
            <v>135</v>
          </cell>
          <cell r="W15">
            <v>5552</v>
          </cell>
          <cell r="X15">
            <v>5788</v>
          </cell>
          <cell r="Y15">
            <v>371</v>
          </cell>
          <cell r="Z15">
            <v>6.8500000000000005E-2</v>
          </cell>
          <cell r="AA15" t="str">
            <v>0.00%-8.40%</v>
          </cell>
          <cell r="AF15">
            <v>0</v>
          </cell>
          <cell r="AG15">
            <v>5788</v>
          </cell>
          <cell r="AH15">
            <v>371</v>
          </cell>
          <cell r="AI15">
            <v>6.8488093040428355E-2</v>
          </cell>
          <cell r="AJ15">
            <v>13.6</v>
          </cell>
          <cell r="AK15">
            <v>850</v>
          </cell>
          <cell r="AM15">
            <v>688</v>
          </cell>
          <cell r="AN15">
            <v>89604.800000000003</v>
          </cell>
          <cell r="AO15" t="str">
            <v>NA</v>
          </cell>
          <cell r="AQ15" t="str">
            <v>工作积极主动，带领团队出色的完成任务</v>
          </cell>
        </row>
        <row r="16">
          <cell r="B16">
            <v>1001566</v>
          </cell>
          <cell r="C16" t="str">
            <v>袁 平</v>
          </cell>
          <cell r="D16" t="str">
            <v>Yuan Ping</v>
          </cell>
          <cell r="E16" t="str">
            <v>Direct Active</v>
          </cell>
          <cell r="F16" t="str">
            <v>OP</v>
          </cell>
          <cell r="G16" t="str">
            <v>FCLCh-PD</v>
          </cell>
          <cell r="H16" t="str">
            <v>FCLCh-VB1</v>
          </cell>
          <cell r="I16" t="str">
            <v>310911</v>
          </cell>
          <cell r="J16">
            <v>38764</v>
          </cell>
          <cell r="K16" t="str">
            <v>Worker</v>
          </cell>
          <cell r="L16" t="str">
            <v>Heavy Load Worker</v>
          </cell>
          <cell r="M16" t="str">
            <v>BAND A</v>
          </cell>
          <cell r="N16">
            <v>6</v>
          </cell>
          <cell r="O16" t="str">
            <v>NA</v>
          </cell>
          <cell r="P16">
            <v>4785</v>
          </cell>
          <cell r="Q16">
            <v>0.02</v>
          </cell>
          <cell r="R16">
            <v>96</v>
          </cell>
          <cell r="S16">
            <v>5.0000000000000001E-3</v>
          </cell>
          <cell r="T16">
            <v>24</v>
          </cell>
          <cell r="U16">
            <v>2.5078369905956112E-2</v>
          </cell>
          <cell r="V16">
            <v>120</v>
          </cell>
          <cell r="W16">
            <v>4905</v>
          </cell>
          <cell r="X16">
            <v>4905</v>
          </cell>
          <cell r="Y16">
            <v>120</v>
          </cell>
          <cell r="Z16">
            <v>2.5100000000000001E-2</v>
          </cell>
          <cell r="AA16" t="str">
            <v>0.00%-8.40%</v>
          </cell>
          <cell r="AF16">
            <v>0</v>
          </cell>
          <cell r="AG16">
            <v>4905</v>
          </cell>
          <cell r="AH16">
            <v>120</v>
          </cell>
          <cell r="AI16">
            <v>2.5078369905956022E-2</v>
          </cell>
          <cell r="AJ16">
            <v>13.6</v>
          </cell>
          <cell r="AK16">
            <v>650</v>
          </cell>
          <cell r="AM16">
            <v>688</v>
          </cell>
          <cell r="AN16">
            <v>75196</v>
          </cell>
          <cell r="AO16" t="str">
            <v>NA</v>
          </cell>
        </row>
        <row r="17">
          <cell r="B17">
            <v>1001580</v>
          </cell>
          <cell r="C17" t="str">
            <v>史 孝宏</v>
          </cell>
          <cell r="D17" t="str">
            <v>Shi Xiaohong</v>
          </cell>
          <cell r="E17" t="str">
            <v>Direct Active</v>
          </cell>
          <cell r="F17" t="str">
            <v>OP</v>
          </cell>
          <cell r="G17" t="str">
            <v>FCLCh-PD</v>
          </cell>
          <cell r="H17" t="str">
            <v>FCLCh-VB1</v>
          </cell>
          <cell r="I17" t="str">
            <v>310911</v>
          </cell>
          <cell r="J17">
            <v>38771</v>
          </cell>
          <cell r="K17" t="str">
            <v>Worker</v>
          </cell>
          <cell r="L17" t="str">
            <v>Production Worker</v>
          </cell>
          <cell r="M17" t="str">
            <v>BAND A</v>
          </cell>
          <cell r="N17">
            <v>6</v>
          </cell>
          <cell r="O17" t="str">
            <v>NA</v>
          </cell>
          <cell r="P17">
            <v>4718</v>
          </cell>
          <cell r="Q17">
            <v>0.02</v>
          </cell>
          <cell r="R17">
            <v>94</v>
          </cell>
          <cell r="S17">
            <v>5.0000000000000001E-3</v>
          </cell>
          <cell r="T17">
            <v>24</v>
          </cell>
          <cell r="U17">
            <v>2.5010597710894446E-2</v>
          </cell>
          <cell r="V17">
            <v>118</v>
          </cell>
          <cell r="W17">
            <v>4836</v>
          </cell>
          <cell r="X17">
            <v>4859</v>
          </cell>
          <cell r="Y17">
            <v>141</v>
          </cell>
          <cell r="Z17">
            <v>2.9899999999999999E-2</v>
          </cell>
          <cell r="AA17" t="str">
            <v>0.00%-8.40%</v>
          </cell>
          <cell r="AF17">
            <v>0</v>
          </cell>
          <cell r="AG17">
            <v>4859</v>
          </cell>
          <cell r="AH17">
            <v>141</v>
          </cell>
          <cell r="AI17">
            <v>2.9885544722340063E-2</v>
          </cell>
          <cell r="AJ17">
            <v>13.6</v>
          </cell>
          <cell r="AK17">
            <v>450</v>
          </cell>
          <cell r="AM17">
            <v>688</v>
          </cell>
          <cell r="AN17">
            <v>72170.399999999994</v>
          </cell>
          <cell r="AO17" t="str">
            <v>NA</v>
          </cell>
        </row>
        <row r="18">
          <cell r="B18">
            <v>1001603</v>
          </cell>
          <cell r="C18" t="str">
            <v>王 金刚</v>
          </cell>
          <cell r="D18" t="str">
            <v>Wang Jingang</v>
          </cell>
          <cell r="E18" t="str">
            <v>Direct Active</v>
          </cell>
          <cell r="F18" t="str">
            <v>OP</v>
          </cell>
          <cell r="G18" t="str">
            <v>FCLCh-PD</v>
          </cell>
          <cell r="H18" t="str">
            <v>FCLCh-VB1</v>
          </cell>
          <cell r="I18" t="str">
            <v>310911</v>
          </cell>
          <cell r="J18">
            <v>38804</v>
          </cell>
          <cell r="K18" t="str">
            <v>Worker</v>
          </cell>
          <cell r="L18" t="str">
            <v>Production Worker</v>
          </cell>
          <cell r="M18" t="str">
            <v>BAND A</v>
          </cell>
          <cell r="N18">
            <v>6</v>
          </cell>
          <cell r="O18" t="str">
            <v>NA</v>
          </cell>
          <cell r="P18">
            <v>4727</v>
          </cell>
          <cell r="Q18">
            <v>0.02</v>
          </cell>
          <cell r="R18">
            <v>95</v>
          </cell>
          <cell r="S18">
            <v>5.0000000000000001E-3</v>
          </cell>
          <cell r="T18">
            <v>24</v>
          </cell>
          <cell r="U18">
            <v>2.5174529299767295E-2</v>
          </cell>
          <cell r="V18">
            <v>119</v>
          </cell>
          <cell r="W18">
            <v>4846</v>
          </cell>
          <cell r="X18">
            <v>4846</v>
          </cell>
          <cell r="Y18">
            <v>119</v>
          </cell>
          <cell r="Z18">
            <v>2.52E-2</v>
          </cell>
          <cell r="AA18" t="str">
            <v>0.00%-8.40%</v>
          </cell>
          <cell r="AF18">
            <v>0</v>
          </cell>
          <cell r="AG18">
            <v>4846</v>
          </cell>
          <cell r="AH18">
            <v>119</v>
          </cell>
          <cell r="AI18">
            <v>2.5174529299767379E-2</v>
          </cell>
          <cell r="AJ18">
            <v>13.6</v>
          </cell>
          <cell r="AK18">
            <v>450</v>
          </cell>
          <cell r="AM18">
            <v>688</v>
          </cell>
          <cell r="AN18">
            <v>71993.599999999991</v>
          </cell>
          <cell r="AO18" t="str">
            <v>NA</v>
          </cell>
        </row>
        <row r="19">
          <cell r="B19">
            <v>1001609</v>
          </cell>
          <cell r="C19" t="str">
            <v>陈 发余</v>
          </cell>
          <cell r="D19" t="str">
            <v>Chen Fayu</v>
          </cell>
          <cell r="E19" t="str">
            <v>Direct Active</v>
          </cell>
          <cell r="F19" t="str">
            <v>OP</v>
          </cell>
          <cell r="G19" t="str">
            <v>FCLCh-PD</v>
          </cell>
          <cell r="H19" t="str">
            <v>FCLCh-VB1</v>
          </cell>
          <cell r="I19" t="str">
            <v>310911</v>
          </cell>
          <cell r="J19">
            <v>38778</v>
          </cell>
          <cell r="K19" t="str">
            <v>Worker</v>
          </cell>
          <cell r="L19" t="str">
            <v>Production Worker</v>
          </cell>
          <cell r="M19" t="str">
            <v>BAND A</v>
          </cell>
          <cell r="N19">
            <v>6</v>
          </cell>
          <cell r="O19" t="str">
            <v>NA</v>
          </cell>
          <cell r="P19">
            <v>4970</v>
          </cell>
          <cell r="Q19">
            <v>0.02</v>
          </cell>
          <cell r="R19">
            <v>99</v>
          </cell>
          <cell r="S19">
            <v>5.0000000000000001E-3</v>
          </cell>
          <cell r="T19">
            <v>25</v>
          </cell>
          <cell r="U19">
            <v>2.4949698189134808E-2</v>
          </cell>
          <cell r="V19">
            <v>124</v>
          </cell>
          <cell r="W19">
            <v>5094</v>
          </cell>
          <cell r="X19">
            <v>5094</v>
          </cell>
          <cell r="Y19">
            <v>124</v>
          </cell>
          <cell r="Z19">
            <v>2.4899999999999999E-2</v>
          </cell>
          <cell r="AA19" t="str">
            <v>0.00%-8.40%</v>
          </cell>
          <cell r="AF19">
            <v>0</v>
          </cell>
          <cell r="AG19">
            <v>5094</v>
          </cell>
          <cell r="AH19">
            <v>124</v>
          </cell>
          <cell r="AI19">
            <v>2.4949698189134839E-2</v>
          </cell>
          <cell r="AJ19">
            <v>13.6</v>
          </cell>
          <cell r="AK19">
            <v>450</v>
          </cell>
          <cell r="AM19">
            <v>688</v>
          </cell>
          <cell r="AN19">
            <v>75366.399999999994</v>
          </cell>
          <cell r="AO19" t="str">
            <v>NA</v>
          </cell>
        </row>
        <row r="20">
          <cell r="B20">
            <v>1001619</v>
          </cell>
          <cell r="C20" t="str">
            <v>贺 佳</v>
          </cell>
          <cell r="D20" t="str">
            <v>He Jia</v>
          </cell>
          <cell r="E20" t="str">
            <v>Direct Active</v>
          </cell>
          <cell r="F20" t="str">
            <v>OP</v>
          </cell>
          <cell r="G20" t="str">
            <v>FCLCh-PD</v>
          </cell>
          <cell r="H20" t="str">
            <v>FCLCh-VB1</v>
          </cell>
          <cell r="I20" t="str">
            <v>310911</v>
          </cell>
          <cell r="J20">
            <v>38786</v>
          </cell>
          <cell r="K20" t="str">
            <v>Worker</v>
          </cell>
          <cell r="L20" t="str">
            <v>High Skilled Worker</v>
          </cell>
          <cell r="M20" t="str">
            <v>BAND A</v>
          </cell>
          <cell r="N20">
            <v>6</v>
          </cell>
          <cell r="O20" t="str">
            <v>NA</v>
          </cell>
          <cell r="P20">
            <v>4606</v>
          </cell>
          <cell r="Q20">
            <v>0.02</v>
          </cell>
          <cell r="R20">
            <v>92</v>
          </cell>
          <cell r="S20">
            <v>5.0000000000000001E-3</v>
          </cell>
          <cell r="T20">
            <v>23</v>
          </cell>
          <cell r="U20">
            <v>2.4967433782023447E-2</v>
          </cell>
          <cell r="V20">
            <v>115</v>
          </cell>
          <cell r="W20">
            <v>4721</v>
          </cell>
          <cell r="X20">
            <v>4721</v>
          </cell>
          <cell r="Y20">
            <v>115</v>
          </cell>
          <cell r="Z20">
            <v>2.5000000000000001E-2</v>
          </cell>
          <cell r="AA20" t="str">
            <v>0.00%-8.40%</v>
          </cell>
          <cell r="AF20">
            <v>0</v>
          </cell>
          <cell r="AG20">
            <v>4721</v>
          </cell>
          <cell r="AH20">
            <v>115</v>
          </cell>
          <cell r="AI20">
            <v>2.4967433782023374E-2</v>
          </cell>
          <cell r="AJ20">
            <v>13.6</v>
          </cell>
          <cell r="AK20">
            <v>750</v>
          </cell>
          <cell r="AM20">
            <v>688</v>
          </cell>
          <cell r="AN20">
            <v>73893.600000000006</v>
          </cell>
          <cell r="AO20" t="str">
            <v>NA</v>
          </cell>
        </row>
        <row r="21">
          <cell r="B21">
            <v>1001654</v>
          </cell>
          <cell r="C21" t="str">
            <v>张 久祥</v>
          </cell>
          <cell r="D21" t="str">
            <v>Zhang Jiuxiang</v>
          </cell>
          <cell r="E21" t="str">
            <v>Direct Active</v>
          </cell>
          <cell r="F21" t="str">
            <v>OP</v>
          </cell>
          <cell r="G21" t="str">
            <v>FCLCh-PD</v>
          </cell>
          <cell r="H21" t="str">
            <v>FCLCh-VB1</v>
          </cell>
          <cell r="I21" t="str">
            <v>310911</v>
          </cell>
          <cell r="J21">
            <v>38828</v>
          </cell>
          <cell r="K21" t="str">
            <v>Worker</v>
          </cell>
          <cell r="L21" t="str">
            <v>High Skilled Worker</v>
          </cell>
          <cell r="M21" t="str">
            <v>BAND A</v>
          </cell>
          <cell r="N21">
            <v>6</v>
          </cell>
          <cell r="O21" t="str">
            <v>NA</v>
          </cell>
          <cell r="P21">
            <v>5115</v>
          </cell>
          <cell r="Q21">
            <v>0.02</v>
          </cell>
          <cell r="R21">
            <v>102</v>
          </cell>
          <cell r="S21">
            <v>5.0000000000000001E-3</v>
          </cell>
          <cell r="T21">
            <v>26</v>
          </cell>
          <cell r="U21">
            <v>2.5024437927663734E-2</v>
          </cell>
          <cell r="V21">
            <v>128</v>
          </cell>
          <cell r="W21">
            <v>5243</v>
          </cell>
          <cell r="X21">
            <v>5243</v>
          </cell>
          <cell r="Y21">
            <v>128</v>
          </cell>
          <cell r="Z21">
            <v>2.5000000000000001E-2</v>
          </cell>
          <cell r="AA21" t="str">
            <v>0.00%-8.40%</v>
          </cell>
          <cell r="AF21">
            <v>0</v>
          </cell>
          <cell r="AG21">
            <v>5243</v>
          </cell>
          <cell r="AH21">
            <v>128</v>
          </cell>
          <cell r="AI21">
            <v>2.5024437927663623E-2</v>
          </cell>
          <cell r="AJ21">
            <v>13.6</v>
          </cell>
          <cell r="AK21">
            <v>750</v>
          </cell>
          <cell r="AM21">
            <v>688</v>
          </cell>
          <cell r="AN21">
            <v>80992.800000000003</v>
          </cell>
          <cell r="AO21" t="str">
            <v>NA</v>
          </cell>
        </row>
        <row r="22">
          <cell r="B22">
            <v>1001728</v>
          </cell>
          <cell r="C22" t="str">
            <v>闫 正军</v>
          </cell>
          <cell r="D22" t="str">
            <v>Yan Zhengjun</v>
          </cell>
          <cell r="E22" t="str">
            <v>Direct Active</v>
          </cell>
          <cell r="F22" t="str">
            <v>OP</v>
          </cell>
          <cell r="G22" t="str">
            <v>FCLCh-PD</v>
          </cell>
          <cell r="H22" t="str">
            <v>FCLCh-VB1</v>
          </cell>
          <cell r="I22" t="str">
            <v>310911</v>
          </cell>
          <cell r="J22">
            <v>38869</v>
          </cell>
          <cell r="K22" t="str">
            <v>Worker</v>
          </cell>
          <cell r="L22" t="str">
            <v>Production Worker</v>
          </cell>
          <cell r="M22" t="str">
            <v>BAND A</v>
          </cell>
          <cell r="N22">
            <v>6</v>
          </cell>
          <cell r="O22" t="str">
            <v>NA</v>
          </cell>
          <cell r="P22">
            <v>4659</v>
          </cell>
          <cell r="Q22">
            <v>0.02</v>
          </cell>
          <cell r="R22">
            <v>93</v>
          </cell>
          <cell r="S22">
            <v>5.0000000000000001E-3</v>
          </cell>
          <cell r="T22">
            <v>23</v>
          </cell>
          <cell r="U22">
            <v>2.48980467911569E-2</v>
          </cell>
          <cell r="V22">
            <v>116</v>
          </cell>
          <cell r="W22">
            <v>4775</v>
          </cell>
          <cell r="X22">
            <v>4775</v>
          </cell>
          <cell r="Y22">
            <v>116</v>
          </cell>
          <cell r="Z22">
            <v>2.4899999999999999E-2</v>
          </cell>
          <cell r="AA22" t="str">
            <v>0.00%-8.40%</v>
          </cell>
          <cell r="AF22">
            <v>0</v>
          </cell>
          <cell r="AG22">
            <v>4775</v>
          </cell>
          <cell r="AH22">
            <v>116</v>
          </cell>
          <cell r="AI22">
            <v>2.4898046791156814E-2</v>
          </cell>
          <cell r="AJ22">
            <v>13.6</v>
          </cell>
          <cell r="AK22">
            <v>450</v>
          </cell>
          <cell r="AM22">
            <v>688</v>
          </cell>
          <cell r="AN22">
            <v>71028</v>
          </cell>
          <cell r="AO22" t="str">
            <v>NA</v>
          </cell>
        </row>
        <row r="23">
          <cell r="B23">
            <v>1001759</v>
          </cell>
          <cell r="C23" t="str">
            <v>蒋 春媛</v>
          </cell>
          <cell r="D23" t="str">
            <v>Jiang Chunyuan</v>
          </cell>
          <cell r="E23" t="str">
            <v>Direct Active</v>
          </cell>
          <cell r="F23" t="str">
            <v>OP</v>
          </cell>
          <cell r="G23" t="str">
            <v>FCLCh-PD</v>
          </cell>
          <cell r="H23" t="str">
            <v>FCLCh-VB1</v>
          </cell>
          <cell r="I23" t="str">
            <v>310911</v>
          </cell>
          <cell r="J23">
            <v>38880</v>
          </cell>
          <cell r="K23" t="str">
            <v>Worker</v>
          </cell>
          <cell r="L23" t="str">
            <v>Primary Skilled Worker</v>
          </cell>
          <cell r="M23" t="str">
            <v>BAND A</v>
          </cell>
          <cell r="N23">
            <v>6</v>
          </cell>
          <cell r="O23" t="str">
            <v>NA</v>
          </cell>
          <cell r="P23">
            <v>4753</v>
          </cell>
          <cell r="Q23">
            <v>0.02</v>
          </cell>
          <cell r="R23">
            <v>95</v>
          </cell>
          <cell r="S23">
            <v>5.0000000000000001E-3</v>
          </cell>
          <cell r="T23">
            <v>24</v>
          </cell>
          <cell r="U23">
            <v>2.5036818851251842E-2</v>
          </cell>
          <cell r="V23">
            <v>119</v>
          </cell>
          <cell r="W23">
            <v>4872</v>
          </cell>
          <cell r="X23">
            <v>4753</v>
          </cell>
          <cell r="Y23">
            <v>0</v>
          </cell>
          <cell r="Z23">
            <v>0</v>
          </cell>
          <cell r="AA23" t="str">
            <v>0.00%-8.40%</v>
          </cell>
          <cell r="AF23">
            <v>0</v>
          </cell>
          <cell r="AG23">
            <v>4753</v>
          </cell>
          <cell r="AH23">
            <v>0</v>
          </cell>
          <cell r="AI23">
            <v>0</v>
          </cell>
          <cell r="AJ23">
            <v>13.6</v>
          </cell>
          <cell r="AK23">
            <v>450</v>
          </cell>
          <cell r="AM23">
            <v>688</v>
          </cell>
          <cell r="AN23">
            <v>70728.799999999988</v>
          </cell>
          <cell r="AO23" t="str">
            <v>NA</v>
          </cell>
          <cell r="AQ23" t="str">
            <v>病假多 长期病假一个月  只能单一岗位</v>
          </cell>
        </row>
        <row r="24">
          <cell r="B24">
            <v>1001765</v>
          </cell>
          <cell r="C24" t="str">
            <v>王 韬</v>
          </cell>
          <cell r="D24" t="str">
            <v>Wang Tao</v>
          </cell>
          <cell r="E24" t="str">
            <v>Direct Active</v>
          </cell>
          <cell r="F24" t="str">
            <v>OP</v>
          </cell>
          <cell r="G24" t="str">
            <v>FCLCh-PD</v>
          </cell>
          <cell r="H24" t="str">
            <v>FCLCh-VB1</v>
          </cell>
          <cell r="I24" t="str">
            <v>310911</v>
          </cell>
          <cell r="J24">
            <v>38880</v>
          </cell>
          <cell r="K24" t="str">
            <v>Worker</v>
          </cell>
          <cell r="L24" t="str">
            <v>High Skilled Worker</v>
          </cell>
          <cell r="M24" t="str">
            <v>BAND A</v>
          </cell>
          <cell r="N24">
            <v>6</v>
          </cell>
          <cell r="O24" t="str">
            <v>NA</v>
          </cell>
          <cell r="P24">
            <v>4945</v>
          </cell>
          <cell r="Q24">
            <v>0.02</v>
          </cell>
          <cell r="R24">
            <v>99</v>
          </cell>
          <cell r="S24">
            <v>5.0000000000000001E-3</v>
          </cell>
          <cell r="T24">
            <v>25</v>
          </cell>
          <cell r="U24">
            <v>2.5075834175935289E-2</v>
          </cell>
          <cell r="V24">
            <v>124</v>
          </cell>
          <cell r="W24">
            <v>5069</v>
          </cell>
          <cell r="X24">
            <v>5094</v>
          </cell>
          <cell r="Y24">
            <v>149</v>
          </cell>
          <cell r="Z24">
            <v>3.0099999999999998E-2</v>
          </cell>
          <cell r="AA24" t="str">
            <v>0.00%-8.40%</v>
          </cell>
          <cell r="AF24">
            <v>0</v>
          </cell>
          <cell r="AG24">
            <v>5094</v>
          </cell>
          <cell r="AH24">
            <v>149</v>
          </cell>
          <cell r="AI24">
            <v>3.0131445904954424E-2</v>
          </cell>
          <cell r="AJ24">
            <v>13.6</v>
          </cell>
          <cell r="AK24">
            <v>750</v>
          </cell>
          <cell r="AM24">
            <v>688</v>
          </cell>
          <cell r="AN24">
            <v>78966.399999999994</v>
          </cell>
          <cell r="AO24" t="str">
            <v>NA</v>
          </cell>
        </row>
        <row r="25">
          <cell r="B25">
            <v>1001836</v>
          </cell>
          <cell r="C25" t="str">
            <v>唐 小莉</v>
          </cell>
          <cell r="D25" t="str">
            <v>Tang Xiaoli</v>
          </cell>
          <cell r="E25" t="str">
            <v>Direct Active</v>
          </cell>
          <cell r="F25" t="str">
            <v>OP</v>
          </cell>
          <cell r="G25" t="str">
            <v>FCLCh-PD</v>
          </cell>
          <cell r="H25" t="str">
            <v>FCLCh-VB1</v>
          </cell>
          <cell r="I25" t="str">
            <v>310911</v>
          </cell>
          <cell r="J25">
            <v>38901</v>
          </cell>
          <cell r="K25" t="str">
            <v>Worker</v>
          </cell>
          <cell r="L25" t="str">
            <v>Production Worker</v>
          </cell>
          <cell r="M25" t="str">
            <v>BAND A</v>
          </cell>
          <cell r="N25">
            <v>6</v>
          </cell>
          <cell r="O25" t="str">
            <v>NA</v>
          </cell>
          <cell r="P25">
            <v>4590</v>
          </cell>
          <cell r="Q25">
            <v>0.02</v>
          </cell>
          <cell r="R25">
            <v>92</v>
          </cell>
          <cell r="S25">
            <v>5.0000000000000001E-3</v>
          </cell>
          <cell r="T25">
            <v>23</v>
          </cell>
          <cell r="U25">
            <v>2.5054466230936819E-2</v>
          </cell>
          <cell r="V25">
            <v>115</v>
          </cell>
          <cell r="W25">
            <v>4705</v>
          </cell>
          <cell r="X25">
            <v>4705</v>
          </cell>
          <cell r="Y25">
            <v>115</v>
          </cell>
          <cell r="Z25">
            <v>2.5100000000000001E-2</v>
          </cell>
          <cell r="AA25" t="str">
            <v>0.00%-8.40%</v>
          </cell>
          <cell r="AF25">
            <v>0</v>
          </cell>
          <cell r="AG25">
            <v>4705</v>
          </cell>
          <cell r="AH25">
            <v>115</v>
          </cell>
          <cell r="AI25">
            <v>2.5054466230936878E-2</v>
          </cell>
          <cell r="AJ25">
            <v>13.6</v>
          </cell>
          <cell r="AK25">
            <v>450</v>
          </cell>
          <cell r="AM25">
            <v>688</v>
          </cell>
          <cell r="AN25">
            <v>70076</v>
          </cell>
          <cell r="AO25" t="str">
            <v>NA</v>
          </cell>
        </row>
        <row r="26">
          <cell r="B26">
            <v>1001846</v>
          </cell>
          <cell r="C26" t="str">
            <v>汪 仁甜</v>
          </cell>
          <cell r="D26" t="str">
            <v>Wang Rentian</v>
          </cell>
          <cell r="E26" t="str">
            <v>Direct Active</v>
          </cell>
          <cell r="F26" t="str">
            <v>OP</v>
          </cell>
          <cell r="G26" t="str">
            <v>FCLCh-PD</v>
          </cell>
          <cell r="H26" t="str">
            <v>FCLCh-VB1</v>
          </cell>
          <cell r="I26" t="str">
            <v>310911</v>
          </cell>
          <cell r="J26">
            <v>38901</v>
          </cell>
          <cell r="K26" t="str">
            <v>Worker</v>
          </cell>
          <cell r="L26" t="str">
            <v>High Skilled Worker</v>
          </cell>
          <cell r="M26" t="str">
            <v>BAND A</v>
          </cell>
          <cell r="N26">
            <v>6</v>
          </cell>
          <cell r="O26" t="str">
            <v>NA</v>
          </cell>
          <cell r="P26">
            <v>4782</v>
          </cell>
          <cell r="Q26">
            <v>0.02</v>
          </cell>
          <cell r="R26">
            <v>96</v>
          </cell>
          <cell r="S26">
            <v>5.0000000000000001E-3</v>
          </cell>
          <cell r="T26">
            <v>24</v>
          </cell>
          <cell r="U26">
            <v>2.5094102885821833E-2</v>
          </cell>
          <cell r="V26">
            <v>120</v>
          </cell>
          <cell r="W26">
            <v>4902</v>
          </cell>
          <cell r="X26">
            <v>5021</v>
          </cell>
          <cell r="Y26">
            <v>239</v>
          </cell>
          <cell r="Z26">
            <v>0.05</v>
          </cell>
          <cell r="AA26" t="str">
            <v>0.00%-8.40%</v>
          </cell>
          <cell r="AF26">
            <v>0</v>
          </cell>
          <cell r="AG26">
            <v>5021</v>
          </cell>
          <cell r="AH26">
            <v>239</v>
          </cell>
          <cell r="AI26">
            <v>4.9979088247595227E-2</v>
          </cell>
          <cell r="AJ26">
            <v>13.6</v>
          </cell>
          <cell r="AK26">
            <v>750</v>
          </cell>
          <cell r="AM26">
            <v>688</v>
          </cell>
          <cell r="AN26">
            <v>77973.599999999991</v>
          </cell>
          <cell r="AO26" t="str">
            <v>NA</v>
          </cell>
          <cell r="AQ26" t="str">
            <v>工作能力强，积极性高，工作认真负责.四次发现批量缺陷</v>
          </cell>
        </row>
        <row r="27">
          <cell r="B27">
            <v>1001866</v>
          </cell>
          <cell r="C27" t="str">
            <v>朱 友俊</v>
          </cell>
          <cell r="D27" t="str">
            <v>Zhu Youjun</v>
          </cell>
          <cell r="E27" t="str">
            <v>Direct Active</v>
          </cell>
          <cell r="F27" t="str">
            <v>OP</v>
          </cell>
          <cell r="G27" t="str">
            <v>FCLCh-PD</v>
          </cell>
          <cell r="H27" t="str">
            <v>FCLCh-VB1</v>
          </cell>
          <cell r="I27" t="str">
            <v>310911</v>
          </cell>
          <cell r="J27">
            <v>38905</v>
          </cell>
          <cell r="K27" t="str">
            <v>Worker</v>
          </cell>
          <cell r="L27" t="str">
            <v>Heavy Load Worker</v>
          </cell>
          <cell r="M27" t="str">
            <v>BAND A</v>
          </cell>
          <cell r="N27">
            <v>6</v>
          </cell>
          <cell r="O27" t="str">
            <v>NA</v>
          </cell>
          <cell r="P27">
            <v>4422</v>
          </cell>
          <cell r="Q27">
            <v>0.02</v>
          </cell>
          <cell r="R27">
            <v>88</v>
          </cell>
          <cell r="S27">
            <v>5.0000000000000001E-3</v>
          </cell>
          <cell r="T27">
            <v>22</v>
          </cell>
          <cell r="U27">
            <v>2.4875621890547265E-2</v>
          </cell>
          <cell r="V27">
            <v>110</v>
          </cell>
          <cell r="W27">
            <v>4532</v>
          </cell>
          <cell r="X27">
            <v>4422</v>
          </cell>
          <cell r="Y27">
            <v>0</v>
          </cell>
          <cell r="Z27">
            <v>0</v>
          </cell>
          <cell r="AA27" t="str">
            <v>0.00%-8.40%</v>
          </cell>
          <cell r="AF27">
            <v>0</v>
          </cell>
          <cell r="AG27">
            <v>4422</v>
          </cell>
          <cell r="AH27">
            <v>0</v>
          </cell>
          <cell r="AI27">
            <v>0</v>
          </cell>
          <cell r="AJ27">
            <v>13.6</v>
          </cell>
          <cell r="AK27">
            <v>650</v>
          </cell>
          <cell r="AM27">
            <v>688</v>
          </cell>
          <cell r="AN27">
            <v>68627.199999999997</v>
          </cell>
          <cell r="AO27" t="str">
            <v>NA</v>
          </cell>
          <cell r="AQ27" t="str">
            <v>质量意识差 ，多次批量侧板磕碰划伤  ，现场5S差 岗位带私人物品，业绩评估扣分5次</v>
          </cell>
        </row>
        <row r="28">
          <cell r="B28">
            <v>1001876</v>
          </cell>
          <cell r="C28" t="str">
            <v>索 春来</v>
          </cell>
          <cell r="D28" t="str">
            <v>Suo Chunlai</v>
          </cell>
          <cell r="E28" t="str">
            <v>Direct Active</v>
          </cell>
          <cell r="F28" t="str">
            <v>OP</v>
          </cell>
          <cell r="G28" t="str">
            <v>FCLCh-PD</v>
          </cell>
          <cell r="H28" t="str">
            <v>FCLCh-VB1</v>
          </cell>
          <cell r="I28" t="str">
            <v>310911</v>
          </cell>
          <cell r="J28">
            <v>38905</v>
          </cell>
          <cell r="K28" t="str">
            <v>Worker</v>
          </cell>
          <cell r="L28" t="str">
            <v>Production Worker</v>
          </cell>
          <cell r="M28" t="str">
            <v>BAND A</v>
          </cell>
          <cell r="N28">
            <v>6</v>
          </cell>
          <cell r="O28" t="str">
            <v>NA</v>
          </cell>
          <cell r="P28">
            <v>4647</v>
          </cell>
          <cell r="Q28">
            <v>0.02</v>
          </cell>
          <cell r="R28">
            <v>93</v>
          </cell>
          <cell r="S28">
            <v>5.0000000000000001E-3</v>
          </cell>
          <cell r="T28">
            <v>23</v>
          </cell>
          <cell r="U28">
            <v>2.4962341295459437E-2</v>
          </cell>
          <cell r="V28">
            <v>116</v>
          </cell>
          <cell r="W28">
            <v>4763</v>
          </cell>
          <cell r="X28">
            <v>4763</v>
          </cell>
          <cell r="Y28">
            <v>116</v>
          </cell>
          <cell r="Z28">
            <v>2.5000000000000001E-2</v>
          </cell>
          <cell r="AA28" t="str">
            <v>0.00%-8.40%</v>
          </cell>
          <cell r="AF28">
            <v>0</v>
          </cell>
          <cell r="AG28">
            <v>4763</v>
          </cell>
          <cell r="AH28">
            <v>116</v>
          </cell>
          <cell r="AI28">
            <v>2.4962341295459378E-2</v>
          </cell>
          <cell r="AJ28">
            <v>13.6</v>
          </cell>
          <cell r="AK28">
            <v>450</v>
          </cell>
          <cell r="AM28">
            <v>688</v>
          </cell>
          <cell r="AN28">
            <v>70864.799999999988</v>
          </cell>
          <cell r="AO28" t="str">
            <v>NA</v>
          </cell>
        </row>
        <row r="29">
          <cell r="B29">
            <v>1001883</v>
          </cell>
          <cell r="C29" t="str">
            <v>顾 庆龙</v>
          </cell>
          <cell r="D29" t="str">
            <v>Gu Qinglong</v>
          </cell>
          <cell r="E29" t="str">
            <v>Direct Active</v>
          </cell>
          <cell r="F29" t="str">
            <v>OP</v>
          </cell>
          <cell r="G29" t="str">
            <v>FCLCh-PD</v>
          </cell>
          <cell r="H29" t="str">
            <v>FCLCh-VB1</v>
          </cell>
          <cell r="I29" t="str">
            <v>310911</v>
          </cell>
          <cell r="J29">
            <v>38905</v>
          </cell>
          <cell r="K29" t="str">
            <v>Worker</v>
          </cell>
          <cell r="L29" t="str">
            <v>Production Worker</v>
          </cell>
          <cell r="M29" t="str">
            <v>BAND A</v>
          </cell>
          <cell r="N29">
            <v>6</v>
          </cell>
          <cell r="O29" t="str">
            <v>NA</v>
          </cell>
          <cell r="P29">
            <v>4754</v>
          </cell>
          <cell r="Q29">
            <v>0.02</v>
          </cell>
          <cell r="R29">
            <v>95</v>
          </cell>
          <cell r="S29">
            <v>5.0000000000000001E-3</v>
          </cell>
          <cell r="T29">
            <v>24</v>
          </cell>
          <cell r="U29">
            <v>2.503155237694573E-2</v>
          </cell>
          <cell r="V29">
            <v>119</v>
          </cell>
          <cell r="W29">
            <v>4873</v>
          </cell>
          <cell r="X29">
            <v>4873</v>
          </cell>
          <cell r="Y29">
            <v>119</v>
          </cell>
          <cell r="Z29">
            <v>2.5000000000000001E-2</v>
          </cell>
          <cell r="AA29" t="str">
            <v>0.00%-8.40%</v>
          </cell>
          <cell r="AF29">
            <v>0</v>
          </cell>
          <cell r="AG29">
            <v>4873</v>
          </cell>
          <cell r="AH29">
            <v>119</v>
          </cell>
          <cell r="AI29">
            <v>2.5031552376945765E-2</v>
          </cell>
          <cell r="AJ29">
            <v>13.6</v>
          </cell>
          <cell r="AK29">
            <v>450</v>
          </cell>
          <cell r="AM29">
            <v>688</v>
          </cell>
          <cell r="AN29">
            <v>72360.800000000003</v>
          </cell>
          <cell r="AO29" t="str">
            <v>NA</v>
          </cell>
        </row>
        <row r="30">
          <cell r="B30">
            <v>1001893</v>
          </cell>
          <cell r="C30" t="str">
            <v>毕 金虎</v>
          </cell>
          <cell r="D30" t="str">
            <v>Bi Jinhu</v>
          </cell>
          <cell r="E30" t="str">
            <v>Direct Active</v>
          </cell>
          <cell r="F30" t="str">
            <v>OP</v>
          </cell>
          <cell r="G30" t="str">
            <v>FCLCh-PD</v>
          </cell>
          <cell r="H30" t="str">
            <v>FCLCh-VB1</v>
          </cell>
          <cell r="I30" t="str">
            <v>310913</v>
          </cell>
          <cell r="J30">
            <v>38905</v>
          </cell>
          <cell r="K30" t="str">
            <v>Team Leader</v>
          </cell>
          <cell r="L30" t="str">
            <v>Team Leader</v>
          </cell>
          <cell r="M30" t="str">
            <v>BAND A</v>
          </cell>
          <cell r="N30">
            <v>6</v>
          </cell>
          <cell r="O30" t="str">
            <v>NA</v>
          </cell>
          <cell r="P30">
            <v>5638</v>
          </cell>
          <cell r="Q30">
            <v>0.02</v>
          </cell>
          <cell r="R30">
            <v>113</v>
          </cell>
          <cell r="S30">
            <v>5.0000000000000001E-3</v>
          </cell>
          <cell r="T30">
            <v>28</v>
          </cell>
          <cell r="U30">
            <v>2.5008868393047178E-2</v>
          </cell>
          <cell r="V30">
            <v>141</v>
          </cell>
          <cell r="W30">
            <v>5779</v>
          </cell>
          <cell r="X30">
            <v>5779</v>
          </cell>
          <cell r="Y30">
            <v>141</v>
          </cell>
          <cell r="Z30">
            <v>2.5000000000000001E-2</v>
          </cell>
          <cell r="AA30" t="str">
            <v>0.00%-8.40%</v>
          </cell>
          <cell r="AF30">
            <v>0</v>
          </cell>
          <cell r="AG30">
            <v>5779</v>
          </cell>
          <cell r="AH30">
            <v>141</v>
          </cell>
          <cell r="AI30">
            <v>2.5008868393047168E-2</v>
          </cell>
          <cell r="AJ30">
            <v>13.6</v>
          </cell>
          <cell r="AK30">
            <v>850</v>
          </cell>
          <cell r="AM30">
            <v>688</v>
          </cell>
          <cell r="AN30">
            <v>89482.4</v>
          </cell>
          <cell r="AO30" t="str">
            <v>NA</v>
          </cell>
          <cell r="AQ30" t="str">
            <v>参与支持RNA效率提升</v>
          </cell>
        </row>
        <row r="31">
          <cell r="B31">
            <v>1001925</v>
          </cell>
          <cell r="C31" t="str">
            <v>朱 士清</v>
          </cell>
          <cell r="D31" t="str">
            <v>Zhu Shiqing</v>
          </cell>
          <cell r="E31" t="str">
            <v>Direct Active</v>
          </cell>
          <cell r="F31" t="str">
            <v>OP</v>
          </cell>
          <cell r="G31" t="str">
            <v>FCLCh-PD</v>
          </cell>
          <cell r="H31" t="str">
            <v>FCLCh-VB1</v>
          </cell>
          <cell r="I31" t="str">
            <v>310913</v>
          </cell>
          <cell r="J31">
            <v>38908</v>
          </cell>
          <cell r="K31" t="str">
            <v>Team Leader</v>
          </cell>
          <cell r="L31" t="str">
            <v>Team Leader</v>
          </cell>
          <cell r="M31" t="str">
            <v>BAND A</v>
          </cell>
          <cell r="N31">
            <v>6</v>
          </cell>
          <cell r="O31" t="str">
            <v>NA</v>
          </cell>
          <cell r="P31">
            <v>6624</v>
          </cell>
          <cell r="Q31">
            <v>0.02</v>
          </cell>
          <cell r="R31">
            <v>132</v>
          </cell>
          <cell r="S31">
            <v>5.0000000000000001E-3</v>
          </cell>
          <cell r="T31">
            <v>33</v>
          </cell>
          <cell r="U31">
            <v>2.4909420289855072E-2</v>
          </cell>
          <cell r="V31">
            <v>165</v>
          </cell>
          <cell r="W31">
            <v>6789</v>
          </cell>
          <cell r="X31">
            <v>6790</v>
          </cell>
          <cell r="Y31">
            <v>166</v>
          </cell>
          <cell r="Z31">
            <v>2.5100000000000001E-2</v>
          </cell>
          <cell r="AA31" t="str">
            <v>0.00%-8.40%</v>
          </cell>
          <cell r="AF31">
            <v>0</v>
          </cell>
          <cell r="AG31">
            <v>6790</v>
          </cell>
          <cell r="AH31">
            <v>166</v>
          </cell>
          <cell r="AI31">
            <v>2.5060386473430007E-2</v>
          </cell>
          <cell r="AJ31">
            <v>13.6</v>
          </cell>
          <cell r="AK31">
            <v>900</v>
          </cell>
          <cell r="AM31">
            <v>688</v>
          </cell>
          <cell r="AN31">
            <v>103832</v>
          </cell>
          <cell r="AO31" t="str">
            <v>NA</v>
          </cell>
        </row>
        <row r="32">
          <cell r="B32">
            <v>1001931</v>
          </cell>
          <cell r="C32" t="str">
            <v>郑 亮</v>
          </cell>
          <cell r="D32" t="str">
            <v>Zheng Liang</v>
          </cell>
          <cell r="E32" t="str">
            <v>Direct Active</v>
          </cell>
          <cell r="F32" t="str">
            <v>OP</v>
          </cell>
          <cell r="G32" t="str">
            <v>FCLCh-PD</v>
          </cell>
          <cell r="H32" t="str">
            <v>FCLCh-VB1</v>
          </cell>
          <cell r="I32" t="str">
            <v>310911</v>
          </cell>
          <cell r="J32">
            <v>38908</v>
          </cell>
          <cell r="K32" t="str">
            <v>Worker</v>
          </cell>
          <cell r="L32" t="str">
            <v>Heavy Load Worker</v>
          </cell>
          <cell r="M32" t="str">
            <v>BAND A</v>
          </cell>
          <cell r="N32">
            <v>6</v>
          </cell>
          <cell r="O32" t="str">
            <v>NA</v>
          </cell>
          <cell r="P32">
            <v>5215</v>
          </cell>
          <cell r="Q32">
            <v>0.02</v>
          </cell>
          <cell r="R32">
            <v>104</v>
          </cell>
          <cell r="S32">
            <v>5.0000000000000001E-3</v>
          </cell>
          <cell r="T32">
            <v>26</v>
          </cell>
          <cell r="U32">
            <v>2.4928092042186004E-2</v>
          </cell>
          <cell r="V32">
            <v>130</v>
          </cell>
          <cell r="W32">
            <v>5345</v>
          </cell>
          <cell r="X32">
            <v>5371</v>
          </cell>
          <cell r="Y32">
            <v>156</v>
          </cell>
          <cell r="Z32">
            <v>2.9899999999999999E-2</v>
          </cell>
          <cell r="AA32" t="str">
            <v>0.00%-8.40%</v>
          </cell>
          <cell r="AF32">
            <v>0</v>
          </cell>
          <cell r="AG32">
            <v>5371</v>
          </cell>
          <cell r="AH32">
            <v>156</v>
          </cell>
          <cell r="AI32">
            <v>2.9913710450623299E-2</v>
          </cell>
          <cell r="AJ32">
            <v>13.6</v>
          </cell>
          <cell r="AK32">
            <v>650</v>
          </cell>
          <cell r="AM32">
            <v>688</v>
          </cell>
          <cell r="AN32">
            <v>81533.599999999991</v>
          </cell>
          <cell r="AO32" t="str">
            <v>NA</v>
          </cell>
        </row>
        <row r="33">
          <cell r="B33">
            <v>1001942</v>
          </cell>
          <cell r="C33" t="str">
            <v>丁 锋</v>
          </cell>
          <cell r="D33" t="str">
            <v>Ding Feng</v>
          </cell>
          <cell r="E33" t="str">
            <v>Direct Active</v>
          </cell>
          <cell r="F33" t="str">
            <v>OP</v>
          </cell>
          <cell r="G33" t="str">
            <v>FCLCh-PD</v>
          </cell>
          <cell r="H33" t="str">
            <v>FCLCh-VB1</v>
          </cell>
          <cell r="I33" t="str">
            <v>310911</v>
          </cell>
          <cell r="J33">
            <v>38908</v>
          </cell>
          <cell r="K33" t="str">
            <v>Worker</v>
          </cell>
          <cell r="L33" t="str">
            <v>Production Worker</v>
          </cell>
          <cell r="M33" t="str">
            <v>BAND A</v>
          </cell>
          <cell r="N33">
            <v>6</v>
          </cell>
          <cell r="O33" t="str">
            <v>NA</v>
          </cell>
          <cell r="P33">
            <v>4570</v>
          </cell>
          <cell r="Q33">
            <v>0.02</v>
          </cell>
          <cell r="R33">
            <v>91</v>
          </cell>
          <cell r="S33">
            <v>5.0000000000000001E-3</v>
          </cell>
          <cell r="T33">
            <v>23</v>
          </cell>
          <cell r="U33">
            <v>2.4945295404814005E-2</v>
          </cell>
          <cell r="V33">
            <v>114</v>
          </cell>
          <cell r="W33">
            <v>4684</v>
          </cell>
          <cell r="X33">
            <v>4570</v>
          </cell>
          <cell r="Y33">
            <v>0</v>
          </cell>
          <cell r="Z33">
            <v>0</v>
          </cell>
          <cell r="AA33" t="str">
            <v>0.00%-8.40%</v>
          </cell>
          <cell r="AF33">
            <v>0</v>
          </cell>
          <cell r="AG33">
            <v>4570</v>
          </cell>
          <cell r="AH33">
            <v>0</v>
          </cell>
          <cell r="AI33">
            <v>0</v>
          </cell>
          <cell r="AJ33">
            <v>13.6</v>
          </cell>
          <cell r="AK33">
            <v>450</v>
          </cell>
          <cell r="AM33">
            <v>688</v>
          </cell>
          <cell r="AN33">
            <v>68240</v>
          </cell>
          <cell r="AO33" t="str">
            <v>NA</v>
          </cell>
          <cell r="AQ33" t="str">
            <v>工作能力 差，会的岗位少，时常不服从管理。业绩评估扣分4次</v>
          </cell>
        </row>
        <row r="34">
          <cell r="B34">
            <v>1001961</v>
          </cell>
          <cell r="C34" t="str">
            <v>马 方城</v>
          </cell>
          <cell r="D34" t="str">
            <v>Ma Fangcheng</v>
          </cell>
          <cell r="E34" t="str">
            <v>Direct Active</v>
          </cell>
          <cell r="F34" t="str">
            <v>OP</v>
          </cell>
          <cell r="G34" t="str">
            <v>FCLCh-PD</v>
          </cell>
          <cell r="H34" t="str">
            <v>FCLCh-VB1</v>
          </cell>
          <cell r="I34" t="str">
            <v>310913</v>
          </cell>
          <cell r="J34">
            <v>38908</v>
          </cell>
          <cell r="K34" t="str">
            <v>Worker</v>
          </cell>
          <cell r="L34" t="str">
            <v>Heavy Load Worker</v>
          </cell>
          <cell r="M34" t="str">
            <v>BAND A</v>
          </cell>
          <cell r="N34">
            <v>6</v>
          </cell>
          <cell r="O34" t="str">
            <v>NA</v>
          </cell>
          <cell r="P34">
            <v>4593</v>
          </cell>
          <cell r="Q34">
            <v>0.02</v>
          </cell>
          <cell r="R34">
            <v>92</v>
          </cell>
          <cell r="S34">
            <v>5.0000000000000001E-3</v>
          </cell>
          <cell r="T34">
            <v>23</v>
          </cell>
          <cell r="U34">
            <v>2.5038101458741562E-2</v>
          </cell>
          <cell r="V34">
            <v>115</v>
          </cell>
          <cell r="W34">
            <v>4708</v>
          </cell>
          <cell r="X34">
            <v>4708</v>
          </cell>
          <cell r="Y34">
            <v>115</v>
          </cell>
          <cell r="Z34">
            <v>2.5000000000000001E-2</v>
          </cell>
          <cell r="AA34" t="str">
            <v>0.00%-8.40%</v>
          </cell>
          <cell r="AF34">
            <v>0</v>
          </cell>
          <cell r="AG34">
            <v>4708</v>
          </cell>
          <cell r="AH34">
            <v>115</v>
          </cell>
          <cell r="AI34">
            <v>2.5038101458741524E-2</v>
          </cell>
          <cell r="AJ34">
            <v>13.6</v>
          </cell>
          <cell r="AK34">
            <v>650</v>
          </cell>
          <cell r="AM34">
            <v>688</v>
          </cell>
          <cell r="AN34">
            <v>72516.799999999988</v>
          </cell>
          <cell r="AO34" t="str">
            <v>NA</v>
          </cell>
        </row>
        <row r="35">
          <cell r="B35">
            <v>1001990</v>
          </cell>
          <cell r="C35" t="str">
            <v>杨 绍敏</v>
          </cell>
          <cell r="D35" t="str">
            <v>Yang Shaomin</v>
          </cell>
          <cell r="E35" t="str">
            <v>Direct Active</v>
          </cell>
          <cell r="F35" t="str">
            <v>OP</v>
          </cell>
          <cell r="G35" t="str">
            <v>FCLCh-PD</v>
          </cell>
          <cell r="H35" t="str">
            <v>FCLCh-VB1</v>
          </cell>
          <cell r="I35" t="str">
            <v>310911</v>
          </cell>
          <cell r="J35">
            <v>38908</v>
          </cell>
          <cell r="K35" t="str">
            <v>Worker</v>
          </cell>
          <cell r="L35" t="str">
            <v>Production Worker</v>
          </cell>
          <cell r="M35" t="str">
            <v>BAND A</v>
          </cell>
          <cell r="N35">
            <v>6</v>
          </cell>
          <cell r="O35" t="str">
            <v>NA</v>
          </cell>
          <cell r="P35">
            <v>4691</v>
          </cell>
          <cell r="Q35">
            <v>0.02</v>
          </cell>
          <cell r="R35">
            <v>94</v>
          </cell>
          <cell r="S35">
            <v>5.0000000000000001E-3</v>
          </cell>
          <cell r="T35">
            <v>23</v>
          </cell>
          <cell r="U35">
            <v>2.4941377105094864E-2</v>
          </cell>
          <cell r="V35">
            <v>117</v>
          </cell>
          <cell r="W35">
            <v>4808</v>
          </cell>
          <cell r="X35">
            <v>4808</v>
          </cell>
          <cell r="Y35">
            <v>117</v>
          </cell>
          <cell r="Z35">
            <v>2.4899999999999999E-2</v>
          </cell>
          <cell r="AA35" t="str">
            <v>0.00%-8.40%</v>
          </cell>
          <cell r="AF35">
            <v>0</v>
          </cell>
          <cell r="AG35">
            <v>4808</v>
          </cell>
          <cell r="AH35">
            <v>117</v>
          </cell>
          <cell r="AI35">
            <v>2.4941377105094809E-2</v>
          </cell>
          <cell r="AJ35">
            <v>13.6</v>
          </cell>
          <cell r="AK35">
            <v>450</v>
          </cell>
          <cell r="AM35">
            <v>688</v>
          </cell>
          <cell r="AN35">
            <v>71476.799999999988</v>
          </cell>
          <cell r="AO35" t="str">
            <v>NA</v>
          </cell>
        </row>
        <row r="36">
          <cell r="B36">
            <v>1002015</v>
          </cell>
          <cell r="C36" t="str">
            <v>孙 超</v>
          </cell>
          <cell r="D36" t="str">
            <v>Sun Chao</v>
          </cell>
          <cell r="E36" t="str">
            <v>Direct Active</v>
          </cell>
          <cell r="F36" t="str">
            <v>OP</v>
          </cell>
          <cell r="G36" t="str">
            <v>FCLCh-PD</v>
          </cell>
          <cell r="H36" t="str">
            <v>FCLCh-VB1</v>
          </cell>
          <cell r="I36" t="str">
            <v>310911</v>
          </cell>
          <cell r="J36">
            <v>38923</v>
          </cell>
          <cell r="K36" t="str">
            <v>Worker</v>
          </cell>
          <cell r="L36" t="str">
            <v>Production Worker</v>
          </cell>
          <cell r="M36" t="str">
            <v>BAND A</v>
          </cell>
          <cell r="N36">
            <v>6</v>
          </cell>
          <cell r="O36" t="str">
            <v>NA</v>
          </cell>
          <cell r="P36">
            <v>4718</v>
          </cell>
          <cell r="Q36">
            <v>0.02</v>
          </cell>
          <cell r="R36">
            <v>94</v>
          </cell>
          <cell r="S36">
            <v>5.0000000000000001E-3</v>
          </cell>
          <cell r="T36">
            <v>24</v>
          </cell>
          <cell r="U36">
            <v>2.5010597710894446E-2</v>
          </cell>
          <cell r="V36">
            <v>118</v>
          </cell>
          <cell r="W36">
            <v>4836</v>
          </cell>
          <cell r="X36">
            <v>4718</v>
          </cell>
          <cell r="Y36">
            <v>0</v>
          </cell>
          <cell r="Z36">
            <v>0</v>
          </cell>
          <cell r="AA36" t="str">
            <v>0.00%-8.40%</v>
          </cell>
          <cell r="AF36">
            <v>0</v>
          </cell>
          <cell r="AG36">
            <v>4718</v>
          </cell>
          <cell r="AH36">
            <v>0</v>
          </cell>
          <cell r="AI36">
            <v>0</v>
          </cell>
          <cell r="AJ36">
            <v>13.6</v>
          </cell>
          <cell r="AK36">
            <v>450</v>
          </cell>
          <cell r="AM36">
            <v>688</v>
          </cell>
          <cell r="AN36">
            <v>70252.799999999988</v>
          </cell>
          <cell r="AO36" t="str">
            <v>NA</v>
          </cell>
          <cell r="AQ36" t="str">
            <v>冷藏出水口插件2次批量未装配到位，导致箱体报废3台</v>
          </cell>
        </row>
        <row r="37">
          <cell r="B37">
            <v>1002046</v>
          </cell>
          <cell r="C37" t="str">
            <v>王 士龙</v>
          </cell>
          <cell r="D37" t="str">
            <v>Wang Shilong</v>
          </cell>
          <cell r="E37" t="str">
            <v>Direct Active</v>
          </cell>
          <cell r="F37" t="str">
            <v>OP</v>
          </cell>
          <cell r="G37" t="str">
            <v>FCLCh-PD</v>
          </cell>
          <cell r="H37" t="str">
            <v>FCLCh-VB1</v>
          </cell>
          <cell r="I37" t="str">
            <v>310911</v>
          </cell>
          <cell r="J37">
            <v>38923</v>
          </cell>
          <cell r="K37" t="str">
            <v>Team Leader</v>
          </cell>
          <cell r="L37" t="str">
            <v>Team Leader</v>
          </cell>
          <cell r="M37" t="str">
            <v>BAND A</v>
          </cell>
          <cell r="N37">
            <v>6</v>
          </cell>
          <cell r="O37" t="str">
            <v>NA</v>
          </cell>
          <cell r="P37">
            <v>5531</v>
          </cell>
          <cell r="Q37">
            <v>0.02</v>
          </cell>
          <cell r="R37">
            <v>111</v>
          </cell>
          <cell r="S37">
            <v>5.0000000000000001E-3</v>
          </cell>
          <cell r="T37">
            <v>28</v>
          </cell>
          <cell r="U37">
            <v>2.5131079370819018E-2</v>
          </cell>
          <cell r="V37">
            <v>139</v>
          </cell>
          <cell r="W37">
            <v>5670</v>
          </cell>
          <cell r="X37">
            <v>5808</v>
          </cell>
          <cell r="Y37">
            <v>277</v>
          </cell>
          <cell r="Z37">
            <v>5.0099999999999999E-2</v>
          </cell>
          <cell r="AA37" t="str">
            <v>0.00%-8.40%</v>
          </cell>
          <cell r="AF37">
            <v>0</v>
          </cell>
          <cell r="AG37">
            <v>5808</v>
          </cell>
          <cell r="AH37">
            <v>277</v>
          </cell>
          <cell r="AI37">
            <v>5.0081359609473797E-2</v>
          </cell>
          <cell r="AJ37">
            <v>13.6</v>
          </cell>
          <cell r="AK37">
            <v>850</v>
          </cell>
          <cell r="AM37">
            <v>688</v>
          </cell>
          <cell r="AN37">
            <v>89876.800000000003</v>
          </cell>
          <cell r="AO37" t="str">
            <v>NA</v>
          </cell>
        </row>
        <row r="38">
          <cell r="B38">
            <v>1002049</v>
          </cell>
          <cell r="C38" t="str">
            <v>张 立建</v>
          </cell>
          <cell r="D38" t="str">
            <v>Zhang Lijian</v>
          </cell>
          <cell r="E38" t="str">
            <v>Direct Active</v>
          </cell>
          <cell r="F38" t="str">
            <v>OP</v>
          </cell>
          <cell r="G38" t="str">
            <v>FCLCh-PD</v>
          </cell>
          <cell r="H38" t="str">
            <v>FCLCh-VB1</v>
          </cell>
          <cell r="I38" t="str">
            <v>310911</v>
          </cell>
          <cell r="J38">
            <v>38923</v>
          </cell>
          <cell r="K38" t="str">
            <v>Worker</v>
          </cell>
          <cell r="L38" t="str">
            <v>Production Worker</v>
          </cell>
          <cell r="M38" t="str">
            <v>BAND A</v>
          </cell>
          <cell r="N38">
            <v>6</v>
          </cell>
          <cell r="O38" t="str">
            <v>NA</v>
          </cell>
          <cell r="P38">
            <v>4910</v>
          </cell>
          <cell r="Q38">
            <v>0.02</v>
          </cell>
          <cell r="R38">
            <v>98</v>
          </cell>
          <cell r="S38">
            <v>5.0000000000000001E-3</v>
          </cell>
          <cell r="T38">
            <v>25</v>
          </cell>
          <cell r="U38">
            <v>2.5050916496945009E-2</v>
          </cell>
          <cell r="V38">
            <v>123</v>
          </cell>
          <cell r="W38">
            <v>5033</v>
          </cell>
          <cell r="X38">
            <v>5033</v>
          </cell>
          <cell r="Y38">
            <v>123</v>
          </cell>
          <cell r="Z38">
            <v>2.5100000000000001E-2</v>
          </cell>
          <cell r="AA38" t="str">
            <v>0.00%-8.40%</v>
          </cell>
          <cell r="AF38">
            <v>0</v>
          </cell>
          <cell r="AG38">
            <v>5033</v>
          </cell>
          <cell r="AH38">
            <v>123</v>
          </cell>
          <cell r="AI38">
            <v>2.5050916496945019E-2</v>
          </cell>
          <cell r="AJ38">
            <v>13.6</v>
          </cell>
          <cell r="AK38">
            <v>450</v>
          </cell>
          <cell r="AM38">
            <v>688</v>
          </cell>
          <cell r="AN38">
            <v>74536.800000000003</v>
          </cell>
          <cell r="AO38" t="str">
            <v>NA</v>
          </cell>
        </row>
        <row r="39">
          <cell r="B39">
            <v>1002085</v>
          </cell>
          <cell r="C39" t="str">
            <v>程 金钢</v>
          </cell>
          <cell r="D39" t="str">
            <v>Cheng Jingang</v>
          </cell>
          <cell r="E39" t="str">
            <v>Direct Active</v>
          </cell>
          <cell r="F39" t="str">
            <v>OP</v>
          </cell>
          <cell r="G39" t="str">
            <v>FCLCh-PD</v>
          </cell>
          <cell r="H39" t="str">
            <v>FCLCh-VB1</v>
          </cell>
          <cell r="I39" t="str">
            <v>310911</v>
          </cell>
          <cell r="J39">
            <v>38950</v>
          </cell>
          <cell r="K39" t="str">
            <v>Worker</v>
          </cell>
          <cell r="L39" t="str">
            <v>Production Worker</v>
          </cell>
          <cell r="M39" t="str">
            <v>BAND A</v>
          </cell>
          <cell r="N39">
            <v>6</v>
          </cell>
          <cell r="O39" t="str">
            <v>NA</v>
          </cell>
          <cell r="P39">
            <v>4579</v>
          </cell>
          <cell r="Q39">
            <v>0.02</v>
          </cell>
          <cell r="R39">
            <v>92</v>
          </cell>
          <cell r="S39">
            <v>5.0000000000000001E-3</v>
          </cell>
          <cell r="T39">
            <v>23</v>
          </cell>
          <cell r="U39">
            <v>2.5114653854553397E-2</v>
          </cell>
          <cell r="V39">
            <v>115</v>
          </cell>
          <cell r="W39">
            <v>4694</v>
          </cell>
          <cell r="X39">
            <v>4693</v>
          </cell>
          <cell r="Y39">
            <v>114</v>
          </cell>
          <cell r="Z39">
            <v>2.4899999999999999E-2</v>
          </cell>
          <cell r="AA39" t="str">
            <v>0.00%-8.40%</v>
          </cell>
          <cell r="AF39">
            <v>0</v>
          </cell>
          <cell r="AG39">
            <v>4693</v>
          </cell>
          <cell r="AH39">
            <v>114</v>
          </cell>
          <cell r="AI39">
            <v>2.4896265560165887E-2</v>
          </cell>
          <cell r="AJ39">
            <v>13.6</v>
          </cell>
          <cell r="AK39">
            <v>450</v>
          </cell>
          <cell r="AM39">
            <v>688</v>
          </cell>
          <cell r="AN39">
            <v>69912.799999999988</v>
          </cell>
          <cell r="AO39" t="str">
            <v>NA</v>
          </cell>
        </row>
        <row r="40">
          <cell r="B40">
            <v>1002119</v>
          </cell>
          <cell r="C40" t="str">
            <v>胡 军</v>
          </cell>
          <cell r="D40" t="str">
            <v>Hu Jun</v>
          </cell>
          <cell r="E40" t="str">
            <v>Direct Active</v>
          </cell>
          <cell r="F40" t="str">
            <v>OP</v>
          </cell>
          <cell r="G40" t="str">
            <v>FCLCh-PD</v>
          </cell>
          <cell r="H40" t="str">
            <v>FCLCh-VB1</v>
          </cell>
          <cell r="I40" t="str">
            <v>310911</v>
          </cell>
          <cell r="J40">
            <v>38959</v>
          </cell>
          <cell r="K40" t="str">
            <v>Worker</v>
          </cell>
          <cell r="L40" t="str">
            <v>Middle Skilled Worker</v>
          </cell>
          <cell r="M40" t="str">
            <v>BAND A</v>
          </cell>
          <cell r="N40">
            <v>6</v>
          </cell>
          <cell r="O40" t="str">
            <v>NA</v>
          </cell>
          <cell r="P40">
            <v>4906</v>
          </cell>
          <cell r="Q40">
            <v>0.02</v>
          </cell>
          <cell r="R40">
            <v>98</v>
          </cell>
          <cell r="S40">
            <v>5.0000000000000001E-3</v>
          </cell>
          <cell r="T40">
            <v>25</v>
          </cell>
          <cell r="U40">
            <v>2.5071341214838973E-2</v>
          </cell>
          <cell r="V40">
            <v>123</v>
          </cell>
          <cell r="W40">
            <v>5029</v>
          </cell>
          <cell r="X40">
            <v>5053</v>
          </cell>
          <cell r="Y40">
            <v>147</v>
          </cell>
          <cell r="Z40">
            <v>0.03</v>
          </cell>
          <cell r="AA40" t="str">
            <v>0.00%-8.40%</v>
          </cell>
          <cell r="AF40">
            <v>0</v>
          </cell>
          <cell r="AG40">
            <v>5053</v>
          </cell>
          <cell r="AH40">
            <v>147</v>
          </cell>
          <cell r="AI40">
            <v>2.9963310232368423E-2</v>
          </cell>
          <cell r="AJ40">
            <v>13.6</v>
          </cell>
          <cell r="AK40">
            <v>650</v>
          </cell>
          <cell r="AM40">
            <v>688</v>
          </cell>
          <cell r="AN40">
            <v>77208.800000000003</v>
          </cell>
          <cell r="AO40" t="str">
            <v>NA</v>
          </cell>
        </row>
        <row r="41">
          <cell r="B41">
            <v>1002123</v>
          </cell>
          <cell r="C41" t="str">
            <v>陈 凯</v>
          </cell>
          <cell r="D41" t="str">
            <v>Chen Kai</v>
          </cell>
          <cell r="E41" t="str">
            <v>Direct Active</v>
          </cell>
          <cell r="F41" t="str">
            <v>OP</v>
          </cell>
          <cell r="G41" t="str">
            <v>FCLCh-PD</v>
          </cell>
          <cell r="H41" t="str">
            <v>FCLCh-VB1</v>
          </cell>
          <cell r="I41" t="str">
            <v>310913</v>
          </cell>
          <cell r="J41">
            <v>38959</v>
          </cell>
          <cell r="K41" t="str">
            <v>Worker</v>
          </cell>
          <cell r="L41" t="str">
            <v>Production Worker</v>
          </cell>
          <cell r="M41" t="str">
            <v>BAND A</v>
          </cell>
          <cell r="N41">
            <v>6</v>
          </cell>
          <cell r="O41" t="str">
            <v>NA</v>
          </cell>
          <cell r="P41">
            <v>4869</v>
          </cell>
          <cell r="Q41">
            <v>0.02</v>
          </cell>
          <cell r="R41">
            <v>97</v>
          </cell>
          <cell r="S41">
            <v>5.0000000000000001E-3</v>
          </cell>
          <cell r="T41">
            <v>24</v>
          </cell>
          <cell r="U41">
            <v>2.4851098788252209E-2</v>
          </cell>
          <cell r="V41">
            <v>121</v>
          </cell>
          <cell r="W41">
            <v>4990</v>
          </cell>
          <cell r="X41">
            <v>4869</v>
          </cell>
          <cell r="Y41">
            <v>0</v>
          </cell>
          <cell r="Z41">
            <v>0</v>
          </cell>
          <cell r="AA41" t="str">
            <v>0.00%-8.40%</v>
          </cell>
          <cell r="AF41">
            <v>0</v>
          </cell>
          <cell r="AG41">
            <v>4869</v>
          </cell>
          <cell r="AH41">
            <v>0</v>
          </cell>
          <cell r="AI41">
            <v>0</v>
          </cell>
          <cell r="AJ41">
            <v>13.6</v>
          </cell>
          <cell r="AK41">
            <v>450</v>
          </cell>
          <cell r="AM41">
            <v>688</v>
          </cell>
          <cell r="AN41">
            <v>72306.399999999994</v>
          </cell>
          <cell r="AO41" t="str">
            <v>NA</v>
          </cell>
          <cell r="AQ41" t="str">
            <v>工作中玩手机，被处罚，警告信一封</v>
          </cell>
        </row>
        <row r="42">
          <cell r="B42">
            <v>1002198</v>
          </cell>
          <cell r="C42" t="str">
            <v>黄 文海</v>
          </cell>
          <cell r="D42" t="str">
            <v>Huang Wenhai</v>
          </cell>
          <cell r="E42" t="str">
            <v>Direct Active</v>
          </cell>
          <cell r="F42" t="str">
            <v>OP</v>
          </cell>
          <cell r="G42" t="str">
            <v>FCLCh-PD</v>
          </cell>
          <cell r="H42" t="str">
            <v>FCLCh-VB1</v>
          </cell>
          <cell r="I42" t="str">
            <v>310911</v>
          </cell>
          <cell r="J42">
            <v>39030</v>
          </cell>
          <cell r="K42" t="str">
            <v>Worker</v>
          </cell>
          <cell r="L42" t="str">
            <v>Production Worker</v>
          </cell>
          <cell r="M42" t="str">
            <v>BAND A</v>
          </cell>
          <cell r="N42">
            <v>6</v>
          </cell>
          <cell r="O42" t="str">
            <v>NA</v>
          </cell>
          <cell r="P42">
            <v>4615</v>
          </cell>
          <cell r="Q42">
            <v>0.02</v>
          </cell>
          <cell r="R42">
            <v>92</v>
          </cell>
          <cell r="S42">
            <v>5.0000000000000001E-3</v>
          </cell>
          <cell r="T42">
            <v>23</v>
          </cell>
          <cell r="U42">
            <v>2.4918743228602384E-2</v>
          </cell>
          <cell r="V42">
            <v>115</v>
          </cell>
          <cell r="W42">
            <v>4730</v>
          </cell>
          <cell r="X42">
            <v>4730</v>
          </cell>
          <cell r="Y42">
            <v>115</v>
          </cell>
          <cell r="Z42">
            <v>2.4899999999999999E-2</v>
          </cell>
          <cell r="AA42" t="str">
            <v>0.00%-8.40%</v>
          </cell>
          <cell r="AF42">
            <v>0</v>
          </cell>
          <cell r="AG42">
            <v>4730</v>
          </cell>
          <cell r="AH42">
            <v>115</v>
          </cell>
          <cell r="AI42">
            <v>2.4918743228602436E-2</v>
          </cell>
          <cell r="AJ42">
            <v>13.6</v>
          </cell>
          <cell r="AK42">
            <v>450</v>
          </cell>
          <cell r="AM42">
            <v>688</v>
          </cell>
          <cell r="AN42">
            <v>70416</v>
          </cell>
          <cell r="AO42" t="str">
            <v>NA</v>
          </cell>
        </row>
        <row r="43">
          <cell r="B43">
            <v>1002225</v>
          </cell>
          <cell r="C43" t="str">
            <v>冯 洋</v>
          </cell>
          <cell r="D43" t="str">
            <v>Feng Yang</v>
          </cell>
          <cell r="E43" t="str">
            <v>Direct Active</v>
          </cell>
          <cell r="F43" t="str">
            <v>OP</v>
          </cell>
          <cell r="G43" t="str">
            <v>FCLCh-PD</v>
          </cell>
          <cell r="H43" t="str">
            <v>FCLCh-VB1</v>
          </cell>
          <cell r="I43" t="str">
            <v>310911</v>
          </cell>
          <cell r="J43">
            <v>39010</v>
          </cell>
          <cell r="K43" t="str">
            <v>Worker</v>
          </cell>
          <cell r="L43" t="str">
            <v>High Skilled Worker</v>
          </cell>
          <cell r="M43" t="str">
            <v>BAND A</v>
          </cell>
          <cell r="N43">
            <v>6</v>
          </cell>
          <cell r="O43" t="str">
            <v>NA</v>
          </cell>
          <cell r="P43">
            <v>4924</v>
          </cell>
          <cell r="Q43">
            <v>0.02</v>
          </cell>
          <cell r="R43">
            <v>98</v>
          </cell>
          <cell r="S43">
            <v>5.0000000000000001E-3</v>
          </cell>
          <cell r="T43">
            <v>25</v>
          </cell>
          <cell r="U43">
            <v>2.4979691307879772E-2</v>
          </cell>
          <cell r="V43">
            <v>123</v>
          </cell>
          <cell r="W43">
            <v>5047</v>
          </cell>
          <cell r="X43">
            <v>5047</v>
          </cell>
          <cell r="Y43">
            <v>123</v>
          </cell>
          <cell r="Z43">
            <v>2.5000000000000001E-2</v>
          </cell>
          <cell r="AA43" t="str">
            <v>0.00%-8.40%</v>
          </cell>
          <cell r="AF43">
            <v>0</v>
          </cell>
          <cell r="AG43">
            <v>5047</v>
          </cell>
          <cell r="AH43">
            <v>123</v>
          </cell>
          <cell r="AI43">
            <v>2.4979691307879692E-2</v>
          </cell>
          <cell r="AJ43">
            <v>13.6</v>
          </cell>
          <cell r="AK43">
            <v>750</v>
          </cell>
          <cell r="AM43">
            <v>688</v>
          </cell>
          <cell r="AN43">
            <v>78327.199999999997</v>
          </cell>
          <cell r="AO43" t="str">
            <v>NA</v>
          </cell>
        </row>
        <row r="44">
          <cell r="B44">
            <v>1002272</v>
          </cell>
          <cell r="C44" t="str">
            <v>章 志岗</v>
          </cell>
          <cell r="D44" t="str">
            <v>Zhang Zhigang</v>
          </cell>
          <cell r="E44" t="str">
            <v>Direct Active</v>
          </cell>
          <cell r="F44" t="str">
            <v>OP</v>
          </cell>
          <cell r="G44" t="str">
            <v>FCLCh-PD</v>
          </cell>
          <cell r="H44" t="str">
            <v>FCLCh-VB1</v>
          </cell>
          <cell r="I44" t="str">
            <v>310913</v>
          </cell>
          <cell r="J44">
            <v>39116</v>
          </cell>
          <cell r="K44" t="str">
            <v>Worker</v>
          </cell>
          <cell r="L44" t="str">
            <v>Heavy Load Worker</v>
          </cell>
          <cell r="M44" t="str">
            <v>BAND A</v>
          </cell>
          <cell r="N44">
            <v>6</v>
          </cell>
          <cell r="O44" t="str">
            <v>NA</v>
          </cell>
          <cell r="P44">
            <v>5509</v>
          </cell>
          <cell r="Q44">
            <v>0.02</v>
          </cell>
          <cell r="R44">
            <v>110</v>
          </cell>
          <cell r="S44">
            <v>5.0000000000000001E-3</v>
          </cell>
          <cell r="T44">
            <v>28</v>
          </cell>
          <cell r="U44">
            <v>2.5049918315483755E-2</v>
          </cell>
          <cell r="V44">
            <v>138</v>
          </cell>
          <cell r="W44">
            <v>5647</v>
          </cell>
          <cell r="X44">
            <v>5647</v>
          </cell>
          <cell r="Y44">
            <v>138</v>
          </cell>
          <cell r="Z44">
            <v>2.5000000000000001E-2</v>
          </cell>
          <cell r="AA44" t="str">
            <v>0.00%-8.40%</v>
          </cell>
          <cell r="AF44">
            <v>0</v>
          </cell>
          <cell r="AG44">
            <v>5647</v>
          </cell>
          <cell r="AH44">
            <v>138</v>
          </cell>
          <cell r="AI44">
            <v>2.5049918315483755E-2</v>
          </cell>
          <cell r="AJ44">
            <v>13.6</v>
          </cell>
          <cell r="AK44">
            <v>650</v>
          </cell>
          <cell r="AM44">
            <v>688</v>
          </cell>
          <cell r="AN44">
            <v>85287.2</v>
          </cell>
          <cell r="AO44" t="str">
            <v>NA</v>
          </cell>
        </row>
        <row r="45">
          <cell r="B45">
            <v>1002320</v>
          </cell>
          <cell r="C45" t="str">
            <v>潘 万国</v>
          </cell>
          <cell r="D45" t="str">
            <v>Pan Wanguo</v>
          </cell>
          <cell r="E45" t="str">
            <v>Direct Active</v>
          </cell>
          <cell r="F45" t="str">
            <v>OP</v>
          </cell>
          <cell r="G45" t="str">
            <v>FCLCh-PD</v>
          </cell>
          <cell r="H45" t="str">
            <v>FCLCh-VB1</v>
          </cell>
          <cell r="I45" t="str">
            <v>310911</v>
          </cell>
          <cell r="J45">
            <v>39160</v>
          </cell>
          <cell r="K45" t="str">
            <v>Worker</v>
          </cell>
          <cell r="L45" t="str">
            <v>Middle Skilled Worker</v>
          </cell>
          <cell r="M45" t="str">
            <v>BAND A</v>
          </cell>
          <cell r="N45">
            <v>6</v>
          </cell>
          <cell r="O45" t="str">
            <v>NA</v>
          </cell>
          <cell r="P45">
            <v>4805</v>
          </cell>
          <cell r="Q45">
            <v>0.02</v>
          </cell>
          <cell r="R45">
            <v>96</v>
          </cell>
          <cell r="S45">
            <v>5.0000000000000001E-3</v>
          </cell>
          <cell r="T45">
            <v>24</v>
          </cell>
          <cell r="U45">
            <v>2.497398543184183E-2</v>
          </cell>
          <cell r="V45">
            <v>120</v>
          </cell>
          <cell r="W45">
            <v>4925</v>
          </cell>
          <cell r="X45">
            <v>4925</v>
          </cell>
          <cell r="Y45">
            <v>120</v>
          </cell>
          <cell r="Z45">
            <v>2.5000000000000001E-2</v>
          </cell>
          <cell r="AA45" t="str">
            <v>0.00%-8.40%</v>
          </cell>
          <cell r="AF45">
            <v>0</v>
          </cell>
          <cell r="AG45">
            <v>4925</v>
          </cell>
          <cell r="AH45">
            <v>120</v>
          </cell>
          <cell r="AI45">
            <v>2.4973985431841816E-2</v>
          </cell>
          <cell r="AJ45">
            <v>13.6</v>
          </cell>
          <cell r="AK45">
            <v>650</v>
          </cell>
          <cell r="AM45">
            <v>688</v>
          </cell>
          <cell r="AN45">
            <v>75468</v>
          </cell>
          <cell r="AO45" t="str">
            <v>NA</v>
          </cell>
        </row>
        <row r="46">
          <cell r="B46">
            <v>1002338</v>
          </cell>
          <cell r="C46" t="str">
            <v>张 成宁</v>
          </cell>
          <cell r="D46" t="str">
            <v>Zhang Chengning</v>
          </cell>
          <cell r="E46" t="str">
            <v>Direct Active</v>
          </cell>
          <cell r="F46" t="str">
            <v>OP</v>
          </cell>
          <cell r="G46" t="str">
            <v>FCLCh-PD</v>
          </cell>
          <cell r="H46" t="str">
            <v>FCLCh-VB1</v>
          </cell>
          <cell r="I46" t="str">
            <v>310913</v>
          </cell>
          <cell r="J46">
            <v>39160</v>
          </cell>
          <cell r="K46" t="str">
            <v>Worker</v>
          </cell>
          <cell r="L46" t="str">
            <v>Middle Skilled Worker</v>
          </cell>
          <cell r="M46" t="str">
            <v>BAND A</v>
          </cell>
          <cell r="N46">
            <v>6</v>
          </cell>
          <cell r="O46" t="str">
            <v>NA</v>
          </cell>
          <cell r="P46">
            <v>4962</v>
          </cell>
          <cell r="Q46">
            <v>0.02</v>
          </cell>
          <cell r="R46">
            <v>99</v>
          </cell>
          <cell r="S46">
            <v>5.0000000000000001E-3</v>
          </cell>
          <cell r="T46">
            <v>25</v>
          </cell>
          <cell r="U46">
            <v>2.4989923417976623E-2</v>
          </cell>
          <cell r="V46">
            <v>124</v>
          </cell>
          <cell r="W46">
            <v>5086</v>
          </cell>
          <cell r="X46">
            <v>5111</v>
          </cell>
          <cell r="Y46">
            <v>149</v>
          </cell>
          <cell r="Z46">
            <v>0.03</v>
          </cell>
          <cell r="AA46" t="str">
            <v>0.00%-8.40%</v>
          </cell>
          <cell r="AF46">
            <v>0</v>
          </cell>
          <cell r="AG46">
            <v>5111</v>
          </cell>
          <cell r="AH46">
            <v>149</v>
          </cell>
          <cell r="AI46">
            <v>3.0028214429665523E-2</v>
          </cell>
          <cell r="AJ46">
            <v>13.6</v>
          </cell>
          <cell r="AK46">
            <v>650</v>
          </cell>
          <cell r="AM46">
            <v>688</v>
          </cell>
          <cell r="AN46">
            <v>77997.599999999991</v>
          </cell>
          <cell r="AO46" t="str">
            <v>NA</v>
          </cell>
        </row>
        <row r="47">
          <cell r="B47">
            <v>1002392</v>
          </cell>
          <cell r="C47" t="str">
            <v>刘 汉宇</v>
          </cell>
          <cell r="D47" t="str">
            <v>Liu Hanyu</v>
          </cell>
          <cell r="E47" t="str">
            <v>Direct Active</v>
          </cell>
          <cell r="F47" t="str">
            <v>OP</v>
          </cell>
          <cell r="G47" t="str">
            <v>FCLCh-PD</v>
          </cell>
          <cell r="H47" t="str">
            <v>FCLCh-VB1</v>
          </cell>
          <cell r="I47" t="str">
            <v>310911</v>
          </cell>
          <cell r="J47">
            <v>39191</v>
          </cell>
          <cell r="K47" t="str">
            <v>Worker</v>
          </cell>
          <cell r="L47" t="str">
            <v>Heavy Load Worker</v>
          </cell>
          <cell r="M47" t="str">
            <v>BAND A</v>
          </cell>
          <cell r="N47">
            <v>6</v>
          </cell>
          <cell r="O47" t="str">
            <v>NA</v>
          </cell>
          <cell r="P47">
            <v>5123</v>
          </cell>
          <cell r="Q47">
            <v>0.02</v>
          </cell>
          <cell r="R47">
            <v>102</v>
          </cell>
          <cell r="S47">
            <v>5.0000000000000001E-3</v>
          </cell>
          <cell r="T47">
            <v>26</v>
          </cell>
          <cell r="U47">
            <v>2.4985360140542652E-2</v>
          </cell>
          <cell r="V47">
            <v>128</v>
          </cell>
          <cell r="W47">
            <v>5251</v>
          </cell>
          <cell r="X47">
            <v>5328</v>
          </cell>
          <cell r="Y47">
            <v>205</v>
          </cell>
          <cell r="Z47">
            <v>0.04</v>
          </cell>
          <cell r="AA47" t="str">
            <v>0.00%-8.40%</v>
          </cell>
          <cell r="AF47">
            <v>0</v>
          </cell>
          <cell r="AG47">
            <v>5328</v>
          </cell>
          <cell r="AH47">
            <v>205</v>
          </cell>
          <cell r="AI47">
            <v>4.0015615850087949E-2</v>
          </cell>
          <cell r="AJ47">
            <v>13.6</v>
          </cell>
          <cell r="AK47">
            <v>650</v>
          </cell>
          <cell r="AM47">
            <v>688</v>
          </cell>
          <cell r="AN47">
            <v>80948.800000000003</v>
          </cell>
          <cell r="AO47" t="str">
            <v>NA</v>
          </cell>
          <cell r="AQ47" t="str">
            <v>员工个人能力强，经常能核对发现异常材料状况，安排工作执行力强，个人业绩无扣分</v>
          </cell>
        </row>
        <row r="48">
          <cell r="B48">
            <v>1002410</v>
          </cell>
          <cell r="C48" t="str">
            <v>李 大金</v>
          </cell>
          <cell r="D48" t="str">
            <v>Li Dajin</v>
          </cell>
          <cell r="E48" t="str">
            <v>Direct Active</v>
          </cell>
          <cell r="F48" t="str">
            <v>OP</v>
          </cell>
          <cell r="G48" t="str">
            <v>FCLCh-PD</v>
          </cell>
          <cell r="H48" t="str">
            <v>FCLCh-VB1</v>
          </cell>
          <cell r="I48" t="str">
            <v>310913</v>
          </cell>
          <cell r="J48">
            <v>39191</v>
          </cell>
          <cell r="K48" t="str">
            <v>Worker</v>
          </cell>
          <cell r="L48" t="str">
            <v>Middle Skilled Worker</v>
          </cell>
          <cell r="M48" t="str">
            <v>BAND A</v>
          </cell>
          <cell r="N48">
            <v>6</v>
          </cell>
          <cell r="O48" t="str">
            <v>NA</v>
          </cell>
          <cell r="P48">
            <v>4998</v>
          </cell>
          <cell r="Q48">
            <v>0.02</v>
          </cell>
          <cell r="R48">
            <v>100</v>
          </cell>
          <cell r="S48">
            <v>5.0000000000000001E-3</v>
          </cell>
          <cell r="T48">
            <v>25</v>
          </cell>
          <cell r="U48">
            <v>2.5010004001600639E-2</v>
          </cell>
          <cell r="V48">
            <v>125</v>
          </cell>
          <cell r="W48">
            <v>5123</v>
          </cell>
          <cell r="X48">
            <v>5148</v>
          </cell>
          <cell r="Y48">
            <v>150</v>
          </cell>
          <cell r="Z48">
            <v>0.03</v>
          </cell>
          <cell r="AA48" t="str">
            <v>0.00%-8.40%</v>
          </cell>
          <cell r="AF48">
            <v>0</v>
          </cell>
          <cell r="AG48">
            <v>5148</v>
          </cell>
          <cell r="AH48">
            <v>150</v>
          </cell>
          <cell r="AI48">
            <v>3.0012004801920789E-2</v>
          </cell>
          <cell r="AJ48">
            <v>13.6</v>
          </cell>
          <cell r="AK48">
            <v>650</v>
          </cell>
          <cell r="AM48">
            <v>688</v>
          </cell>
          <cell r="AN48">
            <v>78500.800000000003</v>
          </cell>
          <cell r="AO48" t="str">
            <v>NA</v>
          </cell>
        </row>
        <row r="49">
          <cell r="B49">
            <v>1002413</v>
          </cell>
          <cell r="C49" t="str">
            <v>杜 和平</v>
          </cell>
          <cell r="D49" t="str">
            <v>Du Heping</v>
          </cell>
          <cell r="E49" t="str">
            <v>Direct Active</v>
          </cell>
          <cell r="F49" t="str">
            <v>OP</v>
          </cell>
          <cell r="G49" t="str">
            <v>FCLCh-PD</v>
          </cell>
          <cell r="H49" t="str">
            <v>FCLCh-VB1</v>
          </cell>
          <cell r="I49" t="str">
            <v>310911</v>
          </cell>
          <cell r="J49">
            <v>39191</v>
          </cell>
          <cell r="K49" t="str">
            <v>Worker</v>
          </cell>
          <cell r="L49" t="str">
            <v>Middle Skilled Worker</v>
          </cell>
          <cell r="M49" t="str">
            <v>BAND A</v>
          </cell>
          <cell r="N49">
            <v>6</v>
          </cell>
          <cell r="O49" t="str">
            <v>NA</v>
          </cell>
          <cell r="P49">
            <v>5122</v>
          </cell>
          <cell r="Q49">
            <v>0.02</v>
          </cell>
          <cell r="R49">
            <v>102</v>
          </cell>
          <cell r="S49">
            <v>5.0000000000000001E-3</v>
          </cell>
          <cell r="T49">
            <v>26</v>
          </cell>
          <cell r="U49">
            <v>2.4990238188207732E-2</v>
          </cell>
          <cell r="V49">
            <v>128</v>
          </cell>
          <cell r="W49">
            <v>5250</v>
          </cell>
          <cell r="X49">
            <v>5250</v>
          </cell>
          <cell r="Y49">
            <v>128</v>
          </cell>
          <cell r="Z49">
            <v>2.5000000000000001E-2</v>
          </cell>
          <cell r="AA49" t="str">
            <v>0.00%-8.40%</v>
          </cell>
          <cell r="AF49">
            <v>0</v>
          </cell>
          <cell r="AG49">
            <v>5250</v>
          </cell>
          <cell r="AH49">
            <v>128</v>
          </cell>
          <cell r="AI49">
            <v>2.499023818820767E-2</v>
          </cell>
          <cell r="AJ49">
            <v>13.6</v>
          </cell>
          <cell r="AK49">
            <v>700</v>
          </cell>
          <cell r="AM49">
            <v>688</v>
          </cell>
          <cell r="AN49">
            <v>80488</v>
          </cell>
          <cell r="AO49" t="str">
            <v>NA</v>
          </cell>
        </row>
        <row r="50">
          <cell r="B50">
            <v>1002465</v>
          </cell>
          <cell r="C50" t="str">
            <v>陈 松</v>
          </cell>
          <cell r="D50" t="str">
            <v>Chen Song</v>
          </cell>
          <cell r="E50" t="str">
            <v>Direct Active</v>
          </cell>
          <cell r="F50" t="str">
            <v>OP</v>
          </cell>
          <cell r="G50" t="str">
            <v>FCLCh-PD</v>
          </cell>
          <cell r="H50" t="str">
            <v>FCLCh-VB1</v>
          </cell>
          <cell r="I50" t="str">
            <v>310911</v>
          </cell>
          <cell r="J50">
            <v>39496</v>
          </cell>
          <cell r="K50" t="str">
            <v>Worker</v>
          </cell>
          <cell r="L50" t="str">
            <v>Heavy Load Worker</v>
          </cell>
          <cell r="M50" t="str">
            <v>BAND A</v>
          </cell>
          <cell r="N50">
            <v>6</v>
          </cell>
          <cell r="O50" t="str">
            <v>NA</v>
          </cell>
          <cell r="P50">
            <v>4594</v>
          </cell>
          <cell r="Q50">
            <v>0.02</v>
          </cell>
          <cell r="R50">
            <v>92</v>
          </cell>
          <cell r="S50">
            <v>5.0000000000000001E-3</v>
          </cell>
          <cell r="T50">
            <v>23</v>
          </cell>
          <cell r="U50">
            <v>2.5032651284283849E-2</v>
          </cell>
          <cell r="V50">
            <v>115</v>
          </cell>
          <cell r="W50">
            <v>4709</v>
          </cell>
          <cell r="X50">
            <v>4709</v>
          </cell>
          <cell r="Y50">
            <v>115</v>
          </cell>
          <cell r="Z50">
            <v>2.5000000000000001E-2</v>
          </cell>
          <cell r="AA50" t="str">
            <v>0.00%-8.40%</v>
          </cell>
          <cell r="AF50">
            <v>0</v>
          </cell>
          <cell r="AG50">
            <v>4709</v>
          </cell>
          <cell r="AH50">
            <v>115</v>
          </cell>
          <cell r="AI50">
            <v>2.503265128428378E-2</v>
          </cell>
          <cell r="AJ50">
            <v>13.6</v>
          </cell>
          <cell r="AK50">
            <v>650</v>
          </cell>
          <cell r="AM50">
            <v>688</v>
          </cell>
          <cell r="AN50">
            <v>72530.399999999994</v>
          </cell>
          <cell r="AO50" t="str">
            <v>NA</v>
          </cell>
        </row>
        <row r="51">
          <cell r="B51">
            <v>1002591</v>
          </cell>
          <cell r="C51" t="str">
            <v>张 斗胜</v>
          </cell>
          <cell r="D51" t="str">
            <v>Zhang Dousheng</v>
          </cell>
          <cell r="E51" t="str">
            <v>Direct Active</v>
          </cell>
          <cell r="F51" t="str">
            <v>OP</v>
          </cell>
          <cell r="G51" t="str">
            <v>FCLCh-PD</v>
          </cell>
          <cell r="H51" t="str">
            <v>FCLCh-VB1</v>
          </cell>
          <cell r="I51" t="str">
            <v>310911</v>
          </cell>
          <cell r="J51">
            <v>39512</v>
          </cell>
          <cell r="K51" t="str">
            <v>Worker</v>
          </cell>
          <cell r="L51" t="str">
            <v>Production Worker</v>
          </cell>
          <cell r="M51" t="str">
            <v>BAND A</v>
          </cell>
          <cell r="N51">
            <v>6</v>
          </cell>
          <cell r="O51" t="str">
            <v>NA</v>
          </cell>
          <cell r="P51">
            <v>4640</v>
          </cell>
          <cell r="Q51">
            <v>0.02</v>
          </cell>
          <cell r="R51">
            <v>93</v>
          </cell>
          <cell r="S51">
            <v>5.0000000000000001E-3</v>
          </cell>
          <cell r="T51">
            <v>23</v>
          </cell>
          <cell r="U51">
            <v>2.5000000000000001E-2</v>
          </cell>
          <cell r="V51">
            <v>116</v>
          </cell>
          <cell r="W51">
            <v>4756</v>
          </cell>
          <cell r="X51">
            <v>4756</v>
          </cell>
          <cell r="Y51">
            <v>116</v>
          </cell>
          <cell r="Z51">
            <v>2.5000000000000001E-2</v>
          </cell>
          <cell r="AA51" t="str">
            <v>0.00%-8.40%</v>
          </cell>
          <cell r="AF51">
            <v>0</v>
          </cell>
          <cell r="AG51">
            <v>4756</v>
          </cell>
          <cell r="AH51">
            <v>116</v>
          </cell>
          <cell r="AI51">
            <v>2.4999999999999911E-2</v>
          </cell>
          <cell r="AJ51">
            <v>13.6</v>
          </cell>
          <cell r="AK51">
            <v>450</v>
          </cell>
          <cell r="AM51">
            <v>688</v>
          </cell>
          <cell r="AN51">
            <v>70769.600000000006</v>
          </cell>
          <cell r="AO51" t="str">
            <v>NA</v>
          </cell>
        </row>
        <row r="52">
          <cell r="B52">
            <v>1002743</v>
          </cell>
          <cell r="C52" t="str">
            <v>任 国庆</v>
          </cell>
          <cell r="D52" t="str">
            <v>Ren Guoqing</v>
          </cell>
          <cell r="E52" t="str">
            <v>Direct Active</v>
          </cell>
          <cell r="F52" t="str">
            <v>OP</v>
          </cell>
          <cell r="G52" t="str">
            <v>FCLCh-PD</v>
          </cell>
          <cell r="H52" t="str">
            <v>FCLCh-VB1</v>
          </cell>
          <cell r="I52" t="str">
            <v>310911</v>
          </cell>
          <cell r="J52">
            <v>39576</v>
          </cell>
          <cell r="K52" t="str">
            <v>Worker</v>
          </cell>
          <cell r="L52" t="str">
            <v>Middle Skilled Worker</v>
          </cell>
          <cell r="M52" t="str">
            <v>BAND A</v>
          </cell>
          <cell r="N52">
            <v>6</v>
          </cell>
          <cell r="O52" t="str">
            <v>NA</v>
          </cell>
          <cell r="P52">
            <v>4715</v>
          </cell>
          <cell r="Q52">
            <v>0.02</v>
          </cell>
          <cell r="R52">
            <v>94</v>
          </cell>
          <cell r="S52">
            <v>5.0000000000000001E-3</v>
          </cell>
          <cell r="T52">
            <v>24</v>
          </cell>
          <cell r="U52">
            <v>2.5026511134676563E-2</v>
          </cell>
          <cell r="V52">
            <v>118</v>
          </cell>
          <cell r="W52">
            <v>4833</v>
          </cell>
          <cell r="X52">
            <v>4833</v>
          </cell>
          <cell r="Y52">
            <v>118</v>
          </cell>
          <cell r="Z52">
            <v>2.5000000000000001E-2</v>
          </cell>
          <cell r="AA52" t="str">
            <v>0.00%-8.40%</v>
          </cell>
          <cell r="AF52">
            <v>0</v>
          </cell>
          <cell r="AG52">
            <v>4833</v>
          </cell>
          <cell r="AH52">
            <v>118</v>
          </cell>
          <cell r="AI52">
            <v>2.5026511134676577E-2</v>
          </cell>
          <cell r="AJ52">
            <v>13.6</v>
          </cell>
          <cell r="AK52">
            <v>650</v>
          </cell>
          <cell r="AM52">
            <v>688</v>
          </cell>
          <cell r="AN52">
            <v>74216.800000000003</v>
          </cell>
          <cell r="AO52" t="str">
            <v>NA</v>
          </cell>
        </row>
        <row r="53">
          <cell r="B53">
            <v>1002776</v>
          </cell>
          <cell r="C53" t="str">
            <v>郑 兴</v>
          </cell>
          <cell r="D53" t="str">
            <v>Zheng Xing</v>
          </cell>
          <cell r="E53" t="str">
            <v>Direct Active</v>
          </cell>
          <cell r="F53" t="str">
            <v>OP</v>
          </cell>
          <cell r="G53" t="str">
            <v>FCLCh-PD</v>
          </cell>
          <cell r="H53" t="str">
            <v>FCLCh-VB1</v>
          </cell>
          <cell r="I53" t="str">
            <v>310911</v>
          </cell>
          <cell r="J53">
            <v>39576</v>
          </cell>
          <cell r="K53" t="str">
            <v>Worker</v>
          </cell>
          <cell r="L53" t="str">
            <v>Production Worker</v>
          </cell>
          <cell r="M53" t="str">
            <v>BAND A</v>
          </cell>
          <cell r="N53">
            <v>6</v>
          </cell>
          <cell r="O53" t="str">
            <v>NA</v>
          </cell>
          <cell r="P53">
            <v>4770</v>
          </cell>
          <cell r="Q53">
            <v>0.02</v>
          </cell>
          <cell r="R53">
            <v>95</v>
          </cell>
          <cell r="S53">
            <v>5.0000000000000001E-3</v>
          </cell>
          <cell r="T53">
            <v>24</v>
          </cell>
          <cell r="U53">
            <v>2.4947589098532494E-2</v>
          </cell>
          <cell r="V53">
            <v>119</v>
          </cell>
          <cell r="W53">
            <v>4889</v>
          </cell>
          <cell r="X53">
            <v>4889</v>
          </cell>
          <cell r="Y53">
            <v>119</v>
          </cell>
          <cell r="Z53">
            <v>2.4899999999999999E-2</v>
          </cell>
          <cell r="AA53" t="str">
            <v>0.00%-8.40%</v>
          </cell>
          <cell r="AF53">
            <v>0</v>
          </cell>
          <cell r="AG53">
            <v>4889</v>
          </cell>
          <cell r="AH53">
            <v>119</v>
          </cell>
          <cell r="AI53">
            <v>2.4947589098532452E-2</v>
          </cell>
          <cell r="AJ53">
            <v>13.6</v>
          </cell>
          <cell r="AK53">
            <v>450</v>
          </cell>
          <cell r="AM53">
            <v>688</v>
          </cell>
          <cell r="AN53">
            <v>72578.399999999994</v>
          </cell>
          <cell r="AO53" t="str">
            <v>NA</v>
          </cell>
        </row>
        <row r="54">
          <cell r="B54">
            <v>1002778</v>
          </cell>
          <cell r="C54" t="str">
            <v>李 祥春</v>
          </cell>
          <cell r="D54" t="str">
            <v>Li Xiangchun</v>
          </cell>
          <cell r="E54" t="str">
            <v>Direct Active</v>
          </cell>
          <cell r="F54" t="str">
            <v>OP</v>
          </cell>
          <cell r="G54" t="str">
            <v>FCLCh-PD</v>
          </cell>
          <cell r="H54" t="str">
            <v>FCLCh-VB1</v>
          </cell>
          <cell r="I54" t="str">
            <v>310911</v>
          </cell>
          <cell r="J54">
            <v>39576</v>
          </cell>
          <cell r="K54" t="str">
            <v>Worker</v>
          </cell>
          <cell r="L54" t="str">
            <v>Middle Skilled Worker</v>
          </cell>
          <cell r="M54" t="str">
            <v>BAND A</v>
          </cell>
          <cell r="N54">
            <v>6</v>
          </cell>
          <cell r="O54" t="str">
            <v>NA</v>
          </cell>
          <cell r="P54">
            <v>5157</v>
          </cell>
          <cell r="Q54">
            <v>0.02</v>
          </cell>
          <cell r="R54">
            <v>103</v>
          </cell>
          <cell r="S54">
            <v>5.0000000000000001E-3</v>
          </cell>
          <cell r="T54">
            <v>26</v>
          </cell>
          <cell r="U54">
            <v>2.501454333915067E-2</v>
          </cell>
          <cell r="V54">
            <v>129</v>
          </cell>
          <cell r="W54">
            <v>5286</v>
          </cell>
          <cell r="X54">
            <v>5415</v>
          </cell>
          <cell r="Y54">
            <v>258</v>
          </cell>
          <cell r="Z54">
            <v>0.05</v>
          </cell>
          <cell r="AA54" t="str">
            <v>0.00%-8.40%</v>
          </cell>
          <cell r="AF54">
            <v>0</v>
          </cell>
          <cell r="AG54">
            <v>5415</v>
          </cell>
          <cell r="AH54">
            <v>258</v>
          </cell>
          <cell r="AI54">
            <v>5.0029086678301304E-2</v>
          </cell>
          <cell r="AJ54">
            <v>13.6</v>
          </cell>
          <cell r="AK54">
            <v>650</v>
          </cell>
          <cell r="AM54">
            <v>688</v>
          </cell>
          <cell r="AN54">
            <v>82132</v>
          </cell>
          <cell r="AO54" t="str">
            <v>NA</v>
          </cell>
          <cell r="AQ54" t="str">
            <v>除日常返工内容，协助班组工装工具的日常维修保养，确保因工装工具短缺造成停产</v>
          </cell>
        </row>
        <row r="55">
          <cell r="B55">
            <v>1002918</v>
          </cell>
          <cell r="C55" t="str">
            <v>王 军</v>
          </cell>
          <cell r="D55" t="str">
            <v>Wang Jun</v>
          </cell>
          <cell r="E55" t="str">
            <v>Direct Active</v>
          </cell>
          <cell r="F55" t="str">
            <v>OP</v>
          </cell>
          <cell r="G55" t="str">
            <v>FCLCh-PD</v>
          </cell>
          <cell r="H55" t="str">
            <v>FCLCh-VB1</v>
          </cell>
          <cell r="I55" t="str">
            <v>310911</v>
          </cell>
          <cell r="J55">
            <v>39863</v>
          </cell>
          <cell r="K55" t="str">
            <v>Worker</v>
          </cell>
          <cell r="L55" t="str">
            <v>Heavy Load Worker</v>
          </cell>
          <cell r="M55" t="str">
            <v>BAND A</v>
          </cell>
          <cell r="N55">
            <v>6</v>
          </cell>
          <cell r="O55" t="str">
            <v>NA</v>
          </cell>
          <cell r="P55">
            <v>4423</v>
          </cell>
          <cell r="Q55">
            <v>0.02</v>
          </cell>
          <cell r="R55">
            <v>88</v>
          </cell>
          <cell r="S55">
            <v>5.0000000000000001E-3</v>
          </cell>
          <cell r="T55">
            <v>22</v>
          </cell>
          <cell r="U55">
            <v>2.4869997739091116E-2</v>
          </cell>
          <cell r="V55">
            <v>110</v>
          </cell>
          <cell r="W55">
            <v>4533</v>
          </cell>
          <cell r="X55">
            <v>4533</v>
          </cell>
          <cell r="Y55">
            <v>110</v>
          </cell>
          <cell r="Z55">
            <v>2.4899999999999999E-2</v>
          </cell>
          <cell r="AA55" t="str">
            <v>0.00%-8.40%</v>
          </cell>
          <cell r="AF55">
            <v>0</v>
          </cell>
          <cell r="AG55">
            <v>4533</v>
          </cell>
          <cell r="AH55">
            <v>110</v>
          </cell>
          <cell r="AI55">
            <v>2.4869997739091154E-2</v>
          </cell>
          <cell r="AJ55">
            <v>13.6</v>
          </cell>
          <cell r="AK55">
            <v>650</v>
          </cell>
          <cell r="AM55">
            <v>688</v>
          </cell>
          <cell r="AN55">
            <v>70136.799999999988</v>
          </cell>
          <cell r="AO55" t="str">
            <v>NA</v>
          </cell>
        </row>
        <row r="56">
          <cell r="B56">
            <v>1002998</v>
          </cell>
          <cell r="C56" t="str">
            <v>吴 忠伟</v>
          </cell>
          <cell r="D56" t="str">
            <v>Wu Zhongwei</v>
          </cell>
          <cell r="E56" t="str">
            <v>Direct Active</v>
          </cell>
          <cell r="F56" t="str">
            <v>OP</v>
          </cell>
          <cell r="G56" t="str">
            <v>FCLCh-PD</v>
          </cell>
          <cell r="H56" t="str">
            <v>FCLCh-VB1</v>
          </cell>
          <cell r="I56" t="str">
            <v>310911</v>
          </cell>
          <cell r="J56">
            <v>39613</v>
          </cell>
          <cell r="K56" t="str">
            <v>Team Leader</v>
          </cell>
          <cell r="L56" t="str">
            <v>Team Leader</v>
          </cell>
          <cell r="M56" t="str">
            <v>BAND A</v>
          </cell>
          <cell r="N56">
            <v>6</v>
          </cell>
          <cell r="O56" t="str">
            <v>NA</v>
          </cell>
          <cell r="P56">
            <v>6212</v>
          </cell>
          <cell r="Q56">
            <v>0.02</v>
          </cell>
          <cell r="R56">
            <v>124</v>
          </cell>
          <cell r="S56">
            <v>5.0000000000000001E-3</v>
          </cell>
          <cell r="T56">
            <v>31</v>
          </cell>
          <cell r="U56">
            <v>2.495170637475853E-2</v>
          </cell>
          <cell r="V56">
            <v>155</v>
          </cell>
          <cell r="W56">
            <v>6367</v>
          </cell>
          <cell r="X56">
            <v>6623</v>
          </cell>
          <cell r="Y56">
            <v>411</v>
          </cell>
          <cell r="Z56">
            <v>6.6199999999999995E-2</v>
          </cell>
          <cell r="AA56" t="str">
            <v>0.00%-8.40%</v>
          </cell>
          <cell r="AF56">
            <v>0</v>
          </cell>
          <cell r="AG56">
            <v>6623</v>
          </cell>
          <cell r="AH56">
            <v>411</v>
          </cell>
          <cell r="AI56">
            <v>6.6162266580811258E-2</v>
          </cell>
          <cell r="AJ56">
            <v>13.6</v>
          </cell>
          <cell r="AK56">
            <v>850</v>
          </cell>
          <cell r="AM56">
            <v>688</v>
          </cell>
          <cell r="AN56">
            <v>100960.8</v>
          </cell>
          <cell r="AO56" t="str">
            <v>NA</v>
          </cell>
        </row>
        <row r="57">
          <cell r="B57">
            <v>1003191</v>
          </cell>
          <cell r="C57" t="str">
            <v>黄 玉萍</v>
          </cell>
          <cell r="D57" t="str">
            <v>Huang Yuping</v>
          </cell>
          <cell r="E57" t="str">
            <v>Direct Active</v>
          </cell>
          <cell r="F57" t="str">
            <v>OP</v>
          </cell>
          <cell r="G57" t="str">
            <v>FCLCh-PD</v>
          </cell>
          <cell r="H57" t="str">
            <v>FCLCh-VB1</v>
          </cell>
          <cell r="I57" t="str">
            <v>310911</v>
          </cell>
          <cell r="J57">
            <v>39897</v>
          </cell>
          <cell r="K57" t="str">
            <v>Worker</v>
          </cell>
          <cell r="L57" t="str">
            <v>Production Worker</v>
          </cell>
          <cell r="M57" t="str">
            <v>BAND A</v>
          </cell>
          <cell r="N57">
            <v>6</v>
          </cell>
          <cell r="O57" t="str">
            <v>NA</v>
          </cell>
          <cell r="P57">
            <v>4573</v>
          </cell>
          <cell r="Q57">
            <v>0.02</v>
          </cell>
          <cell r="R57">
            <v>91</v>
          </cell>
          <cell r="S57">
            <v>5.0000000000000001E-3</v>
          </cell>
          <cell r="T57">
            <v>23</v>
          </cell>
          <cell r="U57">
            <v>2.4928930680078724E-2</v>
          </cell>
          <cell r="V57">
            <v>114</v>
          </cell>
          <cell r="W57">
            <v>4687</v>
          </cell>
          <cell r="X57">
            <v>4687</v>
          </cell>
          <cell r="Y57">
            <v>114</v>
          </cell>
          <cell r="Z57">
            <v>2.4899999999999999E-2</v>
          </cell>
          <cell r="AA57" t="str">
            <v>0.00%-8.40%</v>
          </cell>
          <cell r="AF57">
            <v>0</v>
          </cell>
          <cell r="AG57">
            <v>4687</v>
          </cell>
          <cell r="AH57">
            <v>114</v>
          </cell>
          <cell r="AI57">
            <v>2.492893068007862E-2</v>
          </cell>
          <cell r="AJ57">
            <v>13.6</v>
          </cell>
          <cell r="AK57">
            <v>450</v>
          </cell>
          <cell r="AM57">
            <v>688</v>
          </cell>
          <cell r="AN57">
            <v>69831.199999999997</v>
          </cell>
          <cell r="AO57" t="str">
            <v>NA</v>
          </cell>
        </row>
        <row r="58">
          <cell r="B58">
            <v>1003238</v>
          </cell>
          <cell r="C58" t="str">
            <v>徐 隆海</v>
          </cell>
          <cell r="D58" t="str">
            <v>Xu Longhai</v>
          </cell>
          <cell r="E58" t="str">
            <v>Direct Active</v>
          </cell>
          <cell r="F58" t="str">
            <v>OP</v>
          </cell>
          <cell r="G58" t="str">
            <v>FCLCh-PD</v>
          </cell>
          <cell r="H58" t="str">
            <v>FCLCh-VB1</v>
          </cell>
          <cell r="I58" t="str">
            <v>310911</v>
          </cell>
          <cell r="J58">
            <v>39897</v>
          </cell>
          <cell r="K58" t="str">
            <v>Worker</v>
          </cell>
          <cell r="L58" t="str">
            <v>High Skilled Worker</v>
          </cell>
          <cell r="M58" t="str">
            <v>BAND A</v>
          </cell>
          <cell r="N58">
            <v>6</v>
          </cell>
          <cell r="O58" t="str">
            <v>NA</v>
          </cell>
          <cell r="P58">
            <v>4833</v>
          </cell>
          <cell r="Q58">
            <v>0.02</v>
          </cell>
          <cell r="R58">
            <v>97</v>
          </cell>
          <cell r="S58">
            <v>5.0000000000000001E-3</v>
          </cell>
          <cell r="T58">
            <v>24</v>
          </cell>
          <cell r="U58">
            <v>2.5036209393751292E-2</v>
          </cell>
          <cell r="V58">
            <v>121</v>
          </cell>
          <cell r="W58">
            <v>4954</v>
          </cell>
          <cell r="X58">
            <v>4954</v>
          </cell>
          <cell r="Y58">
            <v>121</v>
          </cell>
          <cell r="Z58">
            <v>2.5000000000000001E-2</v>
          </cell>
          <cell r="AA58" t="str">
            <v>0.00%-8.40%</v>
          </cell>
          <cell r="AF58">
            <v>0</v>
          </cell>
          <cell r="AG58">
            <v>4954</v>
          </cell>
          <cell r="AH58">
            <v>121</v>
          </cell>
          <cell r="AI58">
            <v>2.5036209393751285E-2</v>
          </cell>
          <cell r="AJ58">
            <v>13.6</v>
          </cell>
          <cell r="AK58">
            <v>750</v>
          </cell>
          <cell r="AM58">
            <v>688</v>
          </cell>
          <cell r="AN58">
            <v>77062.399999999994</v>
          </cell>
          <cell r="AO58" t="str">
            <v>NA</v>
          </cell>
        </row>
        <row r="59">
          <cell r="B59">
            <v>1003320</v>
          </cell>
          <cell r="C59" t="str">
            <v>冯 亚萍</v>
          </cell>
          <cell r="D59" t="str">
            <v>Feng Yaping</v>
          </cell>
          <cell r="E59" t="str">
            <v>Direct Active</v>
          </cell>
          <cell r="F59" t="str">
            <v>OP</v>
          </cell>
          <cell r="G59" t="str">
            <v>FCLCh-PD</v>
          </cell>
          <cell r="H59" t="str">
            <v>FCLCh-VB1</v>
          </cell>
          <cell r="I59" t="str">
            <v>310911</v>
          </cell>
          <cell r="J59">
            <v>39904</v>
          </cell>
          <cell r="K59" t="str">
            <v>Worker</v>
          </cell>
          <cell r="L59" t="str">
            <v>Production Worker</v>
          </cell>
          <cell r="M59" t="str">
            <v>BAND A</v>
          </cell>
          <cell r="N59">
            <v>6</v>
          </cell>
          <cell r="O59" t="str">
            <v>NA</v>
          </cell>
          <cell r="P59">
            <v>4415</v>
          </cell>
          <cell r="Q59">
            <v>0.02</v>
          </cell>
          <cell r="R59">
            <v>88</v>
          </cell>
          <cell r="S59">
            <v>5.0000000000000001E-3</v>
          </cell>
          <cell r="T59">
            <v>22</v>
          </cell>
          <cell r="U59">
            <v>2.491506228765572E-2</v>
          </cell>
          <cell r="V59">
            <v>110</v>
          </cell>
          <cell r="W59">
            <v>4525</v>
          </cell>
          <cell r="X59">
            <v>4525</v>
          </cell>
          <cell r="Y59">
            <v>110</v>
          </cell>
          <cell r="Z59">
            <v>2.4899999999999999E-2</v>
          </cell>
          <cell r="AA59" t="str">
            <v>0.00%-8.40%</v>
          </cell>
          <cell r="AF59">
            <v>0</v>
          </cell>
          <cell r="AG59">
            <v>4525</v>
          </cell>
          <cell r="AH59">
            <v>110</v>
          </cell>
          <cell r="AI59">
            <v>2.491506228765572E-2</v>
          </cell>
          <cell r="AJ59">
            <v>13.6</v>
          </cell>
          <cell r="AK59">
            <v>450</v>
          </cell>
          <cell r="AM59">
            <v>688</v>
          </cell>
          <cell r="AN59">
            <v>67628</v>
          </cell>
          <cell r="AO59" t="str">
            <v>NA</v>
          </cell>
        </row>
        <row r="60">
          <cell r="B60">
            <v>1003575</v>
          </cell>
          <cell r="C60" t="str">
            <v>詹 敏</v>
          </cell>
          <cell r="D60" t="str">
            <v>Zhan Min</v>
          </cell>
          <cell r="E60" t="str">
            <v>Direct Active</v>
          </cell>
          <cell r="F60" t="str">
            <v>OP</v>
          </cell>
          <cell r="G60" t="str">
            <v>FCLCh-PD</v>
          </cell>
          <cell r="H60" t="str">
            <v>FCLCh-VB1</v>
          </cell>
          <cell r="I60" t="str">
            <v>310911</v>
          </cell>
          <cell r="J60">
            <v>39955</v>
          </cell>
          <cell r="K60" t="str">
            <v>Worker</v>
          </cell>
          <cell r="L60" t="str">
            <v>High Skilled Worker</v>
          </cell>
          <cell r="M60" t="str">
            <v>BAND A</v>
          </cell>
          <cell r="N60">
            <v>6</v>
          </cell>
          <cell r="O60" t="str">
            <v>NA</v>
          </cell>
          <cell r="P60">
            <v>4818</v>
          </cell>
          <cell r="Q60">
            <v>0.02</v>
          </cell>
          <cell r="R60">
            <v>96</v>
          </cell>
          <cell r="S60">
            <v>5.0000000000000001E-3</v>
          </cell>
          <cell r="T60">
            <v>24</v>
          </cell>
          <cell r="U60">
            <v>2.4906600249066001E-2</v>
          </cell>
          <cell r="V60">
            <v>120</v>
          </cell>
          <cell r="W60">
            <v>4938</v>
          </cell>
          <cell r="X60">
            <v>4938</v>
          </cell>
          <cell r="Y60">
            <v>120</v>
          </cell>
          <cell r="Z60">
            <v>2.4899999999999999E-2</v>
          </cell>
          <cell r="AA60" t="str">
            <v>0.00%-8.40%</v>
          </cell>
          <cell r="AF60">
            <v>0</v>
          </cell>
          <cell r="AG60">
            <v>4938</v>
          </cell>
          <cell r="AH60">
            <v>120</v>
          </cell>
          <cell r="AI60">
            <v>2.4906600249066102E-2</v>
          </cell>
          <cell r="AJ60">
            <v>13.6</v>
          </cell>
          <cell r="AK60">
            <v>750</v>
          </cell>
          <cell r="AM60">
            <v>688</v>
          </cell>
          <cell r="AN60">
            <v>76844.800000000003</v>
          </cell>
          <cell r="AO60" t="str">
            <v>NA</v>
          </cell>
        </row>
        <row r="61">
          <cell r="B61">
            <v>1003657</v>
          </cell>
          <cell r="C61" t="str">
            <v>张 建春</v>
          </cell>
          <cell r="D61" t="str">
            <v>Zhang Jianchun</v>
          </cell>
          <cell r="E61" t="str">
            <v>Direct Active</v>
          </cell>
          <cell r="F61" t="str">
            <v>OP</v>
          </cell>
          <cell r="G61" t="str">
            <v>FCLCh-PD</v>
          </cell>
          <cell r="H61" t="str">
            <v>FCLCh-VB1</v>
          </cell>
          <cell r="I61" t="str">
            <v>310911</v>
          </cell>
          <cell r="J61">
            <v>39970</v>
          </cell>
          <cell r="K61" t="str">
            <v>Worker</v>
          </cell>
          <cell r="L61" t="str">
            <v>Production Worker</v>
          </cell>
          <cell r="M61" t="str">
            <v>BAND A</v>
          </cell>
          <cell r="N61">
            <v>6</v>
          </cell>
          <cell r="O61" t="str">
            <v>NA</v>
          </cell>
          <cell r="P61">
            <v>4466</v>
          </cell>
          <cell r="Q61">
            <v>0.02</v>
          </cell>
          <cell r="R61">
            <v>89</v>
          </cell>
          <cell r="S61">
            <v>5.0000000000000001E-3</v>
          </cell>
          <cell r="T61">
            <v>22</v>
          </cell>
          <cell r="U61">
            <v>2.4854455888938646E-2</v>
          </cell>
          <cell r="V61">
            <v>111</v>
          </cell>
          <cell r="W61">
            <v>4577</v>
          </cell>
          <cell r="X61">
            <v>4577</v>
          </cell>
          <cell r="Y61">
            <v>111</v>
          </cell>
          <cell r="Z61">
            <v>2.4899999999999999E-2</v>
          </cell>
          <cell r="AA61" t="str">
            <v>0.00%-8.40%</v>
          </cell>
          <cell r="AF61">
            <v>0</v>
          </cell>
          <cell r="AG61">
            <v>4577</v>
          </cell>
          <cell r="AH61">
            <v>111</v>
          </cell>
          <cell r="AI61">
            <v>2.4854455888938753E-2</v>
          </cell>
          <cell r="AJ61">
            <v>13.6</v>
          </cell>
          <cell r="AK61">
            <v>450</v>
          </cell>
          <cell r="AM61">
            <v>688</v>
          </cell>
          <cell r="AN61">
            <v>68335.199999999997</v>
          </cell>
          <cell r="AO61" t="str">
            <v>NA</v>
          </cell>
        </row>
        <row r="62">
          <cell r="B62">
            <v>1003742</v>
          </cell>
          <cell r="C62" t="str">
            <v>张 梅</v>
          </cell>
          <cell r="D62" t="str">
            <v>Zhang Mei</v>
          </cell>
          <cell r="E62" t="str">
            <v>Direct Active</v>
          </cell>
          <cell r="F62" t="str">
            <v>OP</v>
          </cell>
          <cell r="G62" t="str">
            <v>FCLCh-PD</v>
          </cell>
          <cell r="H62" t="str">
            <v>FCLCh-VB1</v>
          </cell>
          <cell r="I62" t="str">
            <v>310911</v>
          </cell>
          <cell r="J62">
            <v>39991</v>
          </cell>
          <cell r="K62" t="str">
            <v>Worker</v>
          </cell>
          <cell r="L62" t="str">
            <v>Primary Skilled Worker</v>
          </cell>
          <cell r="M62" t="str">
            <v>BAND A</v>
          </cell>
          <cell r="N62">
            <v>6</v>
          </cell>
          <cell r="O62" t="str">
            <v>NA</v>
          </cell>
          <cell r="P62">
            <v>4755</v>
          </cell>
          <cell r="Q62">
            <v>0.02</v>
          </cell>
          <cell r="R62">
            <v>95</v>
          </cell>
          <cell r="S62">
            <v>5.0000000000000001E-3</v>
          </cell>
          <cell r="T62">
            <v>24</v>
          </cell>
          <cell r="U62">
            <v>2.5026288117770766E-2</v>
          </cell>
          <cell r="V62">
            <v>119</v>
          </cell>
          <cell r="W62">
            <v>4874</v>
          </cell>
          <cell r="X62">
            <v>4874</v>
          </cell>
          <cell r="Y62">
            <v>119</v>
          </cell>
          <cell r="Z62">
            <v>2.5000000000000001E-2</v>
          </cell>
          <cell r="AA62" t="str">
            <v>0.00%-8.40%</v>
          </cell>
          <cell r="AF62">
            <v>0</v>
          </cell>
          <cell r="AG62">
            <v>4874</v>
          </cell>
          <cell r="AH62">
            <v>119</v>
          </cell>
          <cell r="AI62">
            <v>2.5026288117770745E-2</v>
          </cell>
          <cell r="AJ62">
            <v>13.6</v>
          </cell>
          <cell r="AK62">
            <v>450</v>
          </cell>
          <cell r="AM62">
            <v>688</v>
          </cell>
          <cell r="AN62">
            <v>72374.399999999994</v>
          </cell>
          <cell r="AO62" t="str">
            <v>NA</v>
          </cell>
        </row>
        <row r="63">
          <cell r="B63">
            <v>1003880</v>
          </cell>
          <cell r="C63" t="str">
            <v>马 延萍</v>
          </cell>
          <cell r="D63" t="str">
            <v>Ma Yanping</v>
          </cell>
          <cell r="E63" t="str">
            <v>Direct Active</v>
          </cell>
          <cell r="F63" t="str">
            <v>OP</v>
          </cell>
          <cell r="G63" t="str">
            <v>FCLCh-PD</v>
          </cell>
          <cell r="H63" t="str">
            <v>FCLCh-VB1</v>
          </cell>
          <cell r="I63" t="str">
            <v>310911</v>
          </cell>
          <cell r="J63">
            <v>40007</v>
          </cell>
          <cell r="K63" t="str">
            <v>Worker</v>
          </cell>
          <cell r="L63" t="str">
            <v>High Skilled Worker</v>
          </cell>
          <cell r="M63" t="str">
            <v>BAND A</v>
          </cell>
          <cell r="N63">
            <v>6</v>
          </cell>
          <cell r="O63" t="str">
            <v>NA</v>
          </cell>
          <cell r="P63">
            <v>4663</v>
          </cell>
          <cell r="Q63">
            <v>0.02</v>
          </cell>
          <cell r="R63">
            <v>93</v>
          </cell>
          <cell r="S63">
            <v>5.0000000000000001E-3</v>
          </cell>
          <cell r="T63">
            <v>23</v>
          </cell>
          <cell r="U63">
            <v>2.4876688826935448E-2</v>
          </cell>
          <cell r="V63">
            <v>116</v>
          </cell>
          <cell r="W63">
            <v>4779</v>
          </cell>
          <cell r="X63">
            <v>4663</v>
          </cell>
          <cell r="Y63">
            <v>0</v>
          </cell>
          <cell r="Z63">
            <v>0</v>
          </cell>
          <cell r="AA63" t="str">
            <v>0.00%-8.40%</v>
          </cell>
          <cell r="AF63">
            <v>0</v>
          </cell>
          <cell r="AG63">
            <v>4663</v>
          </cell>
          <cell r="AH63">
            <v>0</v>
          </cell>
          <cell r="AI63">
            <v>0</v>
          </cell>
          <cell r="AJ63">
            <v>13.6</v>
          </cell>
          <cell r="AK63">
            <v>750</v>
          </cell>
          <cell r="AM63">
            <v>688</v>
          </cell>
          <cell r="AN63">
            <v>73104.799999999988</v>
          </cell>
          <cell r="AO63" t="str">
            <v>NA</v>
          </cell>
          <cell r="AQ63" t="str">
            <v>业绩评估扣分4次</v>
          </cell>
        </row>
        <row r="64">
          <cell r="B64">
            <v>1003895</v>
          </cell>
          <cell r="C64" t="str">
            <v>邹 华平</v>
          </cell>
          <cell r="D64" t="str">
            <v>Zou Huaping</v>
          </cell>
          <cell r="E64" t="str">
            <v>Direct Active</v>
          </cell>
          <cell r="F64" t="str">
            <v>OP</v>
          </cell>
          <cell r="G64" t="str">
            <v>FCLCh-PD</v>
          </cell>
          <cell r="H64" t="str">
            <v>FCLCh-VB1</v>
          </cell>
          <cell r="I64" t="str">
            <v>310911</v>
          </cell>
          <cell r="J64">
            <v>40007</v>
          </cell>
          <cell r="K64" t="str">
            <v>Worker</v>
          </cell>
          <cell r="L64" t="str">
            <v>Heavy Load Worker</v>
          </cell>
          <cell r="M64" t="str">
            <v>BAND A</v>
          </cell>
          <cell r="N64">
            <v>6</v>
          </cell>
          <cell r="O64" t="str">
            <v>NA</v>
          </cell>
          <cell r="P64">
            <v>4271</v>
          </cell>
          <cell r="Q64">
            <v>0.02</v>
          </cell>
          <cell r="R64">
            <v>85</v>
          </cell>
          <cell r="S64">
            <v>5.0000000000000001E-3</v>
          </cell>
          <cell r="T64">
            <v>21</v>
          </cell>
          <cell r="U64">
            <v>2.481854366658862E-2</v>
          </cell>
          <cell r="V64">
            <v>106</v>
          </cell>
          <cell r="W64">
            <v>4377</v>
          </cell>
          <cell r="X64">
            <v>4313</v>
          </cell>
          <cell r="Y64">
            <v>42</v>
          </cell>
          <cell r="Z64">
            <v>9.7999999999999997E-3</v>
          </cell>
          <cell r="AA64" t="str">
            <v>0.00%-8.40%</v>
          </cell>
          <cell r="AF64">
            <v>0</v>
          </cell>
          <cell r="AG64">
            <v>4313</v>
          </cell>
          <cell r="AH64">
            <v>42</v>
          </cell>
          <cell r="AI64">
            <v>9.8337625848747834E-3</v>
          </cell>
          <cell r="AJ64">
            <v>13.6</v>
          </cell>
          <cell r="AK64">
            <v>650</v>
          </cell>
          <cell r="AM64">
            <v>688</v>
          </cell>
          <cell r="AN64">
            <v>67144.799999999988</v>
          </cell>
          <cell r="AO64" t="str">
            <v>NA</v>
          </cell>
        </row>
        <row r="65">
          <cell r="B65">
            <v>1003917</v>
          </cell>
          <cell r="C65" t="str">
            <v>黄 继扬</v>
          </cell>
          <cell r="D65" t="str">
            <v>Huang Jiyang</v>
          </cell>
          <cell r="E65" t="str">
            <v>Direct Active</v>
          </cell>
          <cell r="F65" t="str">
            <v>OP</v>
          </cell>
          <cell r="G65" t="str">
            <v>FCLCh-PD</v>
          </cell>
          <cell r="H65" t="str">
            <v>FCLCh-VB1</v>
          </cell>
          <cell r="I65" t="str">
            <v>310911</v>
          </cell>
          <cell r="J65">
            <v>40014</v>
          </cell>
          <cell r="K65" t="str">
            <v>Worker</v>
          </cell>
          <cell r="L65" t="str">
            <v>Heavy Load Worker</v>
          </cell>
          <cell r="M65" t="str">
            <v>BAND A</v>
          </cell>
          <cell r="N65">
            <v>6</v>
          </cell>
          <cell r="O65" t="str">
            <v>NA</v>
          </cell>
          <cell r="P65">
            <v>5465</v>
          </cell>
          <cell r="Q65">
            <v>0.02</v>
          </cell>
          <cell r="R65">
            <v>109</v>
          </cell>
          <cell r="S65">
            <v>5.0000000000000001E-3</v>
          </cell>
          <cell r="T65">
            <v>27</v>
          </cell>
          <cell r="U65">
            <v>2.4885635864592862E-2</v>
          </cell>
          <cell r="V65">
            <v>136</v>
          </cell>
          <cell r="W65">
            <v>5601</v>
          </cell>
          <cell r="X65">
            <v>5629</v>
          </cell>
          <cell r="Y65">
            <v>164</v>
          </cell>
          <cell r="Z65">
            <v>0.03</v>
          </cell>
          <cell r="AA65" t="str">
            <v>0.00%-8.40%</v>
          </cell>
          <cell r="AF65">
            <v>0</v>
          </cell>
          <cell r="AG65">
            <v>5629</v>
          </cell>
          <cell r="AH65">
            <v>164</v>
          </cell>
          <cell r="AI65">
            <v>3.0009149130832524E-2</v>
          </cell>
          <cell r="AJ65">
            <v>13.6</v>
          </cell>
          <cell r="AK65">
            <v>650</v>
          </cell>
          <cell r="AM65">
            <v>688</v>
          </cell>
          <cell r="AN65">
            <v>85042.4</v>
          </cell>
          <cell r="AO65" t="str">
            <v>NA</v>
          </cell>
        </row>
        <row r="66">
          <cell r="B66">
            <v>1003994</v>
          </cell>
          <cell r="C66" t="str">
            <v>何 广强</v>
          </cell>
          <cell r="D66" t="str">
            <v>He Guangqiang</v>
          </cell>
          <cell r="E66" t="str">
            <v>Direct Active</v>
          </cell>
          <cell r="F66" t="str">
            <v>OP</v>
          </cell>
          <cell r="G66" t="str">
            <v>FCLCh-PD</v>
          </cell>
          <cell r="H66" t="str">
            <v>FCLCh-VB1</v>
          </cell>
          <cell r="I66" t="str">
            <v>310911</v>
          </cell>
          <cell r="J66">
            <v>40023</v>
          </cell>
          <cell r="K66" t="str">
            <v>Worker</v>
          </cell>
          <cell r="L66" t="str">
            <v>Production Worker</v>
          </cell>
          <cell r="M66" t="str">
            <v>BAND A</v>
          </cell>
          <cell r="N66">
            <v>6</v>
          </cell>
          <cell r="O66" t="str">
            <v>NA</v>
          </cell>
          <cell r="P66">
            <v>4369</v>
          </cell>
          <cell r="Q66">
            <v>0.02</v>
          </cell>
          <cell r="R66">
            <v>87</v>
          </cell>
          <cell r="S66">
            <v>5.0000000000000001E-3</v>
          </cell>
          <cell r="T66">
            <v>22</v>
          </cell>
          <cell r="U66">
            <v>2.4948500801098651E-2</v>
          </cell>
          <cell r="V66">
            <v>109</v>
          </cell>
          <cell r="W66">
            <v>4478</v>
          </cell>
          <cell r="X66">
            <v>4369</v>
          </cell>
          <cell r="Y66">
            <v>0</v>
          </cell>
          <cell r="Z66">
            <v>0</v>
          </cell>
          <cell r="AA66" t="str">
            <v>0.00%-8.40%</v>
          </cell>
          <cell r="AF66">
            <v>0</v>
          </cell>
          <cell r="AG66">
            <v>4369</v>
          </cell>
          <cell r="AH66">
            <v>0</v>
          </cell>
          <cell r="AI66">
            <v>0</v>
          </cell>
          <cell r="AJ66">
            <v>13.6</v>
          </cell>
          <cell r="AK66">
            <v>450</v>
          </cell>
          <cell r="AM66">
            <v>688</v>
          </cell>
          <cell r="AN66">
            <v>65506.400000000001</v>
          </cell>
          <cell r="AO66" t="str">
            <v>NA</v>
          </cell>
          <cell r="AQ66" t="str">
            <v>工作不认真，时常将不合格的缺陷门体装配到箱体上，岗位单一，学习意愿低，工作不积极。业绩评估扣分4次</v>
          </cell>
        </row>
        <row r="67">
          <cell r="B67">
            <v>1003996</v>
          </cell>
          <cell r="C67" t="str">
            <v>刘 夕羽</v>
          </cell>
          <cell r="D67" t="str">
            <v>Liu Xiyu</v>
          </cell>
          <cell r="E67" t="str">
            <v>Direct Active</v>
          </cell>
          <cell r="F67" t="str">
            <v>OP</v>
          </cell>
          <cell r="G67" t="str">
            <v>FCLCh-PD</v>
          </cell>
          <cell r="H67" t="str">
            <v>FCLCh-VB1</v>
          </cell>
          <cell r="I67" t="str">
            <v>310911</v>
          </cell>
          <cell r="J67">
            <v>40023</v>
          </cell>
          <cell r="K67" t="str">
            <v>Worker</v>
          </cell>
          <cell r="L67" t="str">
            <v>Production Worker</v>
          </cell>
          <cell r="M67" t="str">
            <v>BAND A</v>
          </cell>
          <cell r="N67">
            <v>6</v>
          </cell>
          <cell r="O67" t="str">
            <v>NA</v>
          </cell>
          <cell r="P67">
            <v>4708</v>
          </cell>
          <cell r="Q67">
            <v>0.02</v>
          </cell>
          <cell r="R67">
            <v>94</v>
          </cell>
          <cell r="S67">
            <v>5.0000000000000001E-3</v>
          </cell>
          <cell r="T67">
            <v>24</v>
          </cell>
          <cell r="U67">
            <v>2.5063721325403569E-2</v>
          </cell>
          <cell r="V67">
            <v>118</v>
          </cell>
          <cell r="W67">
            <v>4826</v>
          </cell>
          <cell r="X67">
            <v>4826</v>
          </cell>
          <cell r="Y67">
            <v>118</v>
          </cell>
          <cell r="Z67">
            <v>2.5100000000000001E-2</v>
          </cell>
          <cell r="AA67" t="str">
            <v>0.00%-8.40%</v>
          </cell>
          <cell r="AF67">
            <v>0</v>
          </cell>
          <cell r="AG67">
            <v>4826</v>
          </cell>
          <cell r="AH67">
            <v>118</v>
          </cell>
          <cell r="AI67">
            <v>2.5063721325403465E-2</v>
          </cell>
          <cell r="AJ67">
            <v>13.6</v>
          </cell>
          <cell r="AK67">
            <v>450</v>
          </cell>
          <cell r="AM67">
            <v>688</v>
          </cell>
          <cell r="AN67">
            <v>71721.599999999991</v>
          </cell>
          <cell r="AO67" t="str">
            <v>NA</v>
          </cell>
        </row>
        <row r="68">
          <cell r="B68">
            <v>1004020</v>
          </cell>
          <cell r="C68" t="str">
            <v>程 涛</v>
          </cell>
          <cell r="D68" t="str">
            <v>Cheng Tao</v>
          </cell>
          <cell r="E68" t="str">
            <v>Direct Active</v>
          </cell>
          <cell r="F68" t="str">
            <v>OP</v>
          </cell>
          <cell r="G68" t="str">
            <v>FCLCh-PD</v>
          </cell>
          <cell r="H68" t="str">
            <v>FCLCh-VB1</v>
          </cell>
          <cell r="I68" t="str">
            <v>310911</v>
          </cell>
          <cell r="J68">
            <v>40035</v>
          </cell>
          <cell r="K68" t="str">
            <v>Worker</v>
          </cell>
          <cell r="L68" t="str">
            <v>Production Worker</v>
          </cell>
          <cell r="M68" t="str">
            <v>BAND A</v>
          </cell>
          <cell r="N68">
            <v>6</v>
          </cell>
          <cell r="O68" t="str">
            <v>NA</v>
          </cell>
          <cell r="P68">
            <v>4426</v>
          </cell>
          <cell r="Q68">
            <v>0.02</v>
          </cell>
          <cell r="R68">
            <v>89</v>
          </cell>
          <cell r="S68">
            <v>5.0000000000000001E-3</v>
          </cell>
          <cell r="T68">
            <v>22</v>
          </cell>
          <cell r="U68">
            <v>2.5079078174423858E-2</v>
          </cell>
          <cell r="V68">
            <v>111</v>
          </cell>
          <cell r="W68">
            <v>4537</v>
          </cell>
          <cell r="X68">
            <v>4426</v>
          </cell>
          <cell r="Y68">
            <v>0</v>
          </cell>
          <cell r="Z68">
            <v>0</v>
          </cell>
          <cell r="AA68" t="str">
            <v>0.00%-8.40%</v>
          </cell>
          <cell r="AF68">
            <v>0</v>
          </cell>
          <cell r="AG68">
            <v>4426</v>
          </cell>
          <cell r="AH68">
            <v>0</v>
          </cell>
          <cell r="AI68">
            <v>0</v>
          </cell>
          <cell r="AJ68">
            <v>13.6</v>
          </cell>
          <cell r="AK68">
            <v>450</v>
          </cell>
          <cell r="AM68">
            <v>688</v>
          </cell>
          <cell r="AN68">
            <v>66281.600000000006</v>
          </cell>
          <cell r="AO68" t="str">
            <v>NA</v>
          </cell>
          <cell r="AQ68" t="str">
            <v>业绩评估扣分4次</v>
          </cell>
        </row>
        <row r="69">
          <cell r="B69">
            <v>1004064</v>
          </cell>
          <cell r="C69" t="str">
            <v>翟 伟</v>
          </cell>
          <cell r="D69" t="str">
            <v>Zhai Wei</v>
          </cell>
          <cell r="E69" t="str">
            <v>Direct Active</v>
          </cell>
          <cell r="F69" t="str">
            <v>OP</v>
          </cell>
          <cell r="G69" t="str">
            <v>FCLCh-PD</v>
          </cell>
          <cell r="H69" t="str">
            <v>FCLCh-VB1</v>
          </cell>
          <cell r="I69" t="str">
            <v>310911</v>
          </cell>
          <cell r="J69">
            <v>40046</v>
          </cell>
          <cell r="K69" t="str">
            <v>Worker</v>
          </cell>
          <cell r="L69" t="str">
            <v>Heavy Load Worker</v>
          </cell>
          <cell r="M69" t="str">
            <v>BAND A</v>
          </cell>
          <cell r="N69">
            <v>6</v>
          </cell>
          <cell r="O69" t="str">
            <v>NA</v>
          </cell>
          <cell r="P69">
            <v>5054</v>
          </cell>
          <cell r="Q69">
            <v>0.02</v>
          </cell>
          <cell r="R69">
            <v>101</v>
          </cell>
          <cell r="S69">
            <v>5.0000000000000001E-3</v>
          </cell>
          <cell r="T69">
            <v>25</v>
          </cell>
          <cell r="U69">
            <v>2.4930747922437674E-2</v>
          </cell>
          <cell r="V69">
            <v>126</v>
          </cell>
          <cell r="W69">
            <v>5180</v>
          </cell>
          <cell r="X69">
            <v>5205</v>
          </cell>
          <cell r="Y69">
            <v>151</v>
          </cell>
          <cell r="Z69">
            <v>2.9899999999999999E-2</v>
          </cell>
          <cell r="AA69" t="str">
            <v>0.00%-8.40%</v>
          </cell>
          <cell r="AF69">
            <v>0</v>
          </cell>
          <cell r="AG69">
            <v>5205</v>
          </cell>
          <cell r="AH69">
            <v>151</v>
          </cell>
          <cell r="AI69">
            <v>2.9877324891175228E-2</v>
          </cell>
          <cell r="AJ69">
            <v>13.6</v>
          </cell>
          <cell r="AK69">
            <v>650</v>
          </cell>
          <cell r="AM69">
            <v>688</v>
          </cell>
          <cell r="AN69">
            <v>79276</v>
          </cell>
          <cell r="AO69" t="str">
            <v>NA</v>
          </cell>
        </row>
        <row r="70">
          <cell r="B70">
            <v>1004091</v>
          </cell>
          <cell r="C70" t="str">
            <v>潘 杰红</v>
          </cell>
          <cell r="D70" t="str">
            <v>Pan Jiehong</v>
          </cell>
          <cell r="E70" t="str">
            <v>Direct Active</v>
          </cell>
          <cell r="F70" t="str">
            <v>OP</v>
          </cell>
          <cell r="G70" t="str">
            <v>FCLCh-PD</v>
          </cell>
          <cell r="H70" t="str">
            <v>FCLCh-VB1</v>
          </cell>
          <cell r="I70" t="str">
            <v>310911</v>
          </cell>
          <cell r="J70">
            <v>40054</v>
          </cell>
          <cell r="K70" t="str">
            <v>Worker</v>
          </cell>
          <cell r="L70" t="str">
            <v>High Skilled Worker</v>
          </cell>
          <cell r="M70" t="str">
            <v>BAND A</v>
          </cell>
          <cell r="N70">
            <v>6</v>
          </cell>
          <cell r="O70" t="str">
            <v>NA</v>
          </cell>
          <cell r="P70">
            <v>4641</v>
          </cell>
          <cell r="Q70">
            <v>0.02</v>
          </cell>
          <cell r="R70">
            <v>93</v>
          </cell>
          <cell r="S70">
            <v>5.0000000000000001E-3</v>
          </cell>
          <cell r="T70">
            <v>23</v>
          </cell>
          <cell r="U70">
            <v>2.4994613229907349E-2</v>
          </cell>
          <cell r="V70">
            <v>116</v>
          </cell>
          <cell r="W70">
            <v>4757</v>
          </cell>
          <cell r="X70">
            <v>4757</v>
          </cell>
          <cell r="Y70">
            <v>116</v>
          </cell>
          <cell r="Z70">
            <v>2.5000000000000001E-2</v>
          </cell>
          <cell r="AA70" t="str">
            <v>0.00%-8.40%</v>
          </cell>
          <cell r="AF70">
            <v>0</v>
          </cell>
          <cell r="AG70">
            <v>4757</v>
          </cell>
          <cell r="AH70">
            <v>116</v>
          </cell>
          <cell r="AI70">
            <v>2.4994613229907259E-2</v>
          </cell>
          <cell r="AJ70">
            <v>13.6</v>
          </cell>
          <cell r="AK70">
            <v>750</v>
          </cell>
          <cell r="AM70">
            <v>688</v>
          </cell>
          <cell r="AN70">
            <v>74383.199999999997</v>
          </cell>
          <cell r="AO70" t="str">
            <v>NA</v>
          </cell>
        </row>
        <row r="71">
          <cell r="B71">
            <v>1004230</v>
          </cell>
          <cell r="C71" t="str">
            <v>张 传娣</v>
          </cell>
          <cell r="D71" t="str">
            <v>Zhang Chuandi</v>
          </cell>
          <cell r="E71" t="str">
            <v>Direct Active</v>
          </cell>
          <cell r="F71" t="str">
            <v>OP</v>
          </cell>
          <cell r="G71" t="str">
            <v>FCLCh-PD</v>
          </cell>
          <cell r="H71" t="str">
            <v>FCLCh-VB1</v>
          </cell>
          <cell r="I71" t="str">
            <v>310913</v>
          </cell>
          <cell r="J71">
            <v>40119</v>
          </cell>
          <cell r="K71" t="str">
            <v>Worker</v>
          </cell>
          <cell r="L71" t="str">
            <v>Production Worker</v>
          </cell>
          <cell r="M71" t="str">
            <v>BAND A</v>
          </cell>
          <cell r="N71">
            <v>6</v>
          </cell>
          <cell r="O71" t="str">
            <v>NA</v>
          </cell>
          <cell r="P71">
            <v>4310</v>
          </cell>
          <cell r="Q71">
            <v>0.02</v>
          </cell>
          <cell r="R71">
            <v>86</v>
          </cell>
          <cell r="S71">
            <v>5.0000000000000001E-3</v>
          </cell>
          <cell r="T71">
            <v>22</v>
          </cell>
          <cell r="U71">
            <v>2.505800464037123E-2</v>
          </cell>
          <cell r="V71">
            <v>108</v>
          </cell>
          <cell r="W71">
            <v>4418</v>
          </cell>
          <cell r="X71">
            <v>4353</v>
          </cell>
          <cell r="Y71">
            <v>43</v>
          </cell>
          <cell r="Z71">
            <v>0.01</v>
          </cell>
          <cell r="AA71" t="str">
            <v>0.00%-8.40%</v>
          </cell>
          <cell r="AF71">
            <v>0</v>
          </cell>
          <cell r="AG71">
            <v>4353</v>
          </cell>
          <cell r="AH71">
            <v>43</v>
          </cell>
          <cell r="AI71">
            <v>9.9767981438514397E-3</v>
          </cell>
          <cell r="AJ71">
            <v>13.6</v>
          </cell>
          <cell r="AK71">
            <v>450</v>
          </cell>
          <cell r="AM71">
            <v>688</v>
          </cell>
          <cell r="AN71">
            <v>65288.799999999996</v>
          </cell>
          <cell r="AO71" t="str">
            <v>NA</v>
          </cell>
        </row>
        <row r="72">
          <cell r="B72">
            <v>1004265</v>
          </cell>
          <cell r="C72" t="str">
            <v>张 静</v>
          </cell>
          <cell r="D72" t="str">
            <v>Zhang Jing</v>
          </cell>
          <cell r="E72" t="str">
            <v>Direct Active</v>
          </cell>
          <cell r="F72" t="str">
            <v>OP</v>
          </cell>
          <cell r="G72" t="str">
            <v>FCLCh-PD</v>
          </cell>
          <cell r="H72" t="str">
            <v>FCLCh-VB1</v>
          </cell>
          <cell r="I72" t="str">
            <v>310911</v>
          </cell>
          <cell r="J72">
            <v>40122</v>
          </cell>
          <cell r="K72" t="str">
            <v>Worker</v>
          </cell>
          <cell r="L72" t="str">
            <v>Production Worker</v>
          </cell>
          <cell r="M72" t="str">
            <v>BAND A</v>
          </cell>
          <cell r="N72">
            <v>6</v>
          </cell>
          <cell r="O72" t="str">
            <v>NA</v>
          </cell>
          <cell r="P72">
            <v>4474</v>
          </cell>
          <cell r="Q72">
            <v>0.02</v>
          </cell>
          <cell r="R72">
            <v>89</v>
          </cell>
          <cell r="S72">
            <v>5.0000000000000001E-3</v>
          </cell>
          <cell r="T72">
            <v>22</v>
          </cell>
          <cell r="U72">
            <v>2.4810013410818059E-2</v>
          </cell>
          <cell r="V72">
            <v>111</v>
          </cell>
          <cell r="W72">
            <v>4585</v>
          </cell>
          <cell r="X72">
            <v>4585</v>
          </cell>
          <cell r="Y72">
            <v>111</v>
          </cell>
          <cell r="Z72">
            <v>2.4799999999999999E-2</v>
          </cell>
          <cell r="AA72" t="str">
            <v>0.00%-8.40%</v>
          </cell>
          <cell r="AF72">
            <v>0</v>
          </cell>
          <cell r="AG72">
            <v>4585</v>
          </cell>
          <cell r="AH72">
            <v>111</v>
          </cell>
          <cell r="AI72">
            <v>2.481001341081801E-2</v>
          </cell>
          <cell r="AJ72">
            <v>13.6</v>
          </cell>
          <cell r="AK72">
            <v>450</v>
          </cell>
          <cell r="AM72">
            <v>688</v>
          </cell>
          <cell r="AN72">
            <v>68444</v>
          </cell>
          <cell r="AO72" t="str">
            <v>NA</v>
          </cell>
        </row>
        <row r="73">
          <cell r="B73">
            <v>1004271</v>
          </cell>
          <cell r="C73" t="str">
            <v>臧 迁敏</v>
          </cell>
          <cell r="D73" t="str">
            <v>Zang Qianmin</v>
          </cell>
          <cell r="E73" t="str">
            <v>Direct Active</v>
          </cell>
          <cell r="F73" t="str">
            <v>OP</v>
          </cell>
          <cell r="G73" t="str">
            <v>FCLCh-PD</v>
          </cell>
          <cell r="H73" t="str">
            <v>FCLCh-VB1</v>
          </cell>
          <cell r="I73" t="str">
            <v>310911</v>
          </cell>
          <cell r="J73">
            <v>40122</v>
          </cell>
          <cell r="K73" t="str">
            <v>Worker</v>
          </cell>
          <cell r="L73" t="str">
            <v>Middle Skilled Worker</v>
          </cell>
          <cell r="M73" t="str">
            <v>BAND A</v>
          </cell>
          <cell r="N73">
            <v>6</v>
          </cell>
          <cell r="O73" t="str">
            <v>NA</v>
          </cell>
          <cell r="P73">
            <v>4741</v>
          </cell>
          <cell r="Q73">
            <v>0.02</v>
          </cell>
          <cell r="R73">
            <v>95</v>
          </cell>
          <cell r="S73">
            <v>5.0000000000000001E-3</v>
          </cell>
          <cell r="T73">
            <v>24</v>
          </cell>
          <cell r="U73">
            <v>2.5100189833368487E-2</v>
          </cell>
          <cell r="V73">
            <v>119</v>
          </cell>
          <cell r="W73">
            <v>4860</v>
          </cell>
          <cell r="X73">
            <v>4860</v>
          </cell>
          <cell r="Y73">
            <v>119</v>
          </cell>
          <cell r="Z73">
            <v>2.5100000000000001E-2</v>
          </cell>
          <cell r="AA73" t="str">
            <v>0.00%-8.40%</v>
          </cell>
          <cell r="AF73">
            <v>0</v>
          </cell>
          <cell r="AG73">
            <v>4860</v>
          </cell>
          <cell r="AH73">
            <v>119</v>
          </cell>
          <cell r="AI73">
            <v>2.510018983336848E-2</v>
          </cell>
          <cell r="AJ73">
            <v>13.6</v>
          </cell>
          <cell r="AK73">
            <v>650</v>
          </cell>
          <cell r="AM73">
            <v>688</v>
          </cell>
          <cell r="AN73">
            <v>74584</v>
          </cell>
          <cell r="AO73" t="str">
            <v>NA</v>
          </cell>
        </row>
        <row r="74">
          <cell r="B74">
            <v>1004273</v>
          </cell>
          <cell r="C74" t="str">
            <v>代 绍云</v>
          </cell>
          <cell r="D74" t="str">
            <v>Dai Shaoyun</v>
          </cell>
          <cell r="E74" t="str">
            <v>Direct Active</v>
          </cell>
          <cell r="F74" t="str">
            <v>OP</v>
          </cell>
          <cell r="G74" t="str">
            <v>FCLCh-PD</v>
          </cell>
          <cell r="H74" t="str">
            <v>FCLCh-VB1</v>
          </cell>
          <cell r="I74" t="str">
            <v>310913</v>
          </cell>
          <cell r="J74">
            <v>40122</v>
          </cell>
          <cell r="K74" t="str">
            <v>Worker</v>
          </cell>
          <cell r="L74" t="str">
            <v>Middle Skilled Worker</v>
          </cell>
          <cell r="M74" t="str">
            <v>BAND A</v>
          </cell>
          <cell r="N74">
            <v>6</v>
          </cell>
          <cell r="O74" t="str">
            <v>NA</v>
          </cell>
          <cell r="P74">
            <v>4677</v>
          </cell>
          <cell r="Q74">
            <v>0.02</v>
          </cell>
          <cell r="R74">
            <v>94</v>
          </cell>
          <cell r="S74">
            <v>5.0000000000000001E-3</v>
          </cell>
          <cell r="T74">
            <v>23</v>
          </cell>
          <cell r="U74">
            <v>2.5016035920461834E-2</v>
          </cell>
          <cell r="V74">
            <v>117</v>
          </cell>
          <cell r="W74">
            <v>4794</v>
          </cell>
          <cell r="X74">
            <v>4794</v>
          </cell>
          <cell r="Y74">
            <v>117</v>
          </cell>
          <cell r="Z74">
            <v>2.5000000000000001E-2</v>
          </cell>
          <cell r="AA74" t="str">
            <v>0.00%-8.40%</v>
          </cell>
          <cell r="AF74">
            <v>0</v>
          </cell>
          <cell r="AG74">
            <v>4794</v>
          </cell>
          <cell r="AH74">
            <v>117</v>
          </cell>
          <cell r="AI74">
            <v>2.5016035920461865E-2</v>
          </cell>
          <cell r="AJ74">
            <v>13.6</v>
          </cell>
          <cell r="AK74">
            <v>650</v>
          </cell>
          <cell r="AM74">
            <v>688</v>
          </cell>
          <cell r="AN74">
            <v>73686.399999999994</v>
          </cell>
          <cell r="AO74" t="str">
            <v>NA</v>
          </cell>
        </row>
        <row r="75">
          <cell r="B75">
            <v>1004281</v>
          </cell>
          <cell r="C75" t="str">
            <v>徐 辉</v>
          </cell>
          <cell r="D75" t="str">
            <v>Xu Hui</v>
          </cell>
          <cell r="E75" t="str">
            <v>Direct Active</v>
          </cell>
          <cell r="F75" t="str">
            <v>OP</v>
          </cell>
          <cell r="G75" t="str">
            <v>FCLCh-PD</v>
          </cell>
          <cell r="H75" t="str">
            <v>FCLCh-VB1</v>
          </cell>
          <cell r="I75" t="str">
            <v>310911</v>
          </cell>
          <cell r="J75">
            <v>40122</v>
          </cell>
          <cell r="K75" t="str">
            <v>Worker</v>
          </cell>
          <cell r="L75" t="str">
            <v>Production Worker</v>
          </cell>
          <cell r="M75" t="str">
            <v>BAND A</v>
          </cell>
          <cell r="N75">
            <v>6</v>
          </cell>
          <cell r="O75" t="str">
            <v>NA</v>
          </cell>
          <cell r="P75">
            <v>4516</v>
          </cell>
          <cell r="Q75">
            <v>0.02</v>
          </cell>
          <cell r="R75">
            <v>90</v>
          </cell>
          <cell r="S75">
            <v>5.0000000000000001E-3</v>
          </cell>
          <cell r="T75">
            <v>23</v>
          </cell>
          <cell r="U75">
            <v>2.5022143489813995E-2</v>
          </cell>
          <cell r="V75">
            <v>113</v>
          </cell>
          <cell r="W75">
            <v>4629</v>
          </cell>
          <cell r="X75">
            <v>4629</v>
          </cell>
          <cell r="Y75">
            <v>113</v>
          </cell>
          <cell r="Z75">
            <v>2.5000000000000001E-2</v>
          </cell>
          <cell r="AA75" t="str">
            <v>0.00%-8.40%</v>
          </cell>
          <cell r="AF75">
            <v>0</v>
          </cell>
          <cell r="AG75">
            <v>4629</v>
          </cell>
          <cell r="AH75">
            <v>113</v>
          </cell>
          <cell r="AI75">
            <v>2.5022143489813908E-2</v>
          </cell>
          <cell r="AJ75">
            <v>13.6</v>
          </cell>
          <cell r="AK75">
            <v>450</v>
          </cell>
          <cell r="AM75">
            <v>688</v>
          </cell>
          <cell r="AN75">
            <v>69042.399999999994</v>
          </cell>
          <cell r="AO75" t="str">
            <v>NA</v>
          </cell>
        </row>
        <row r="76">
          <cell r="B76">
            <v>1004405</v>
          </cell>
          <cell r="C76" t="str">
            <v>陈 龙梅</v>
          </cell>
          <cell r="D76" t="str">
            <v>Chen Longmei</v>
          </cell>
          <cell r="E76" t="str">
            <v>Direct Active</v>
          </cell>
          <cell r="F76" t="str">
            <v>OP</v>
          </cell>
          <cell r="G76" t="str">
            <v>FCLCh-PD</v>
          </cell>
          <cell r="H76" t="str">
            <v>FCLCh-VB1</v>
          </cell>
          <cell r="I76" t="str">
            <v>310911</v>
          </cell>
          <cell r="J76">
            <v>40150</v>
          </cell>
          <cell r="K76" t="str">
            <v>Worker</v>
          </cell>
          <cell r="L76" t="str">
            <v>Production Worker</v>
          </cell>
          <cell r="M76" t="str">
            <v>BAND A</v>
          </cell>
          <cell r="N76">
            <v>6</v>
          </cell>
          <cell r="O76" t="str">
            <v>NA</v>
          </cell>
          <cell r="P76">
            <v>4484</v>
          </cell>
          <cell r="Q76">
            <v>0.02</v>
          </cell>
          <cell r="R76">
            <v>90</v>
          </cell>
          <cell r="S76">
            <v>5.0000000000000001E-3</v>
          </cell>
          <cell r="T76">
            <v>22</v>
          </cell>
          <cell r="U76">
            <v>2.4977698483496878E-2</v>
          </cell>
          <cell r="V76">
            <v>112</v>
          </cell>
          <cell r="W76">
            <v>4596</v>
          </cell>
          <cell r="X76">
            <v>4753</v>
          </cell>
          <cell r="Y76">
            <v>269</v>
          </cell>
          <cell r="Z76">
            <v>0.06</v>
          </cell>
          <cell r="AA76" t="str">
            <v>0.00%-8.40%</v>
          </cell>
          <cell r="AF76">
            <v>0</v>
          </cell>
          <cell r="AG76">
            <v>4753</v>
          </cell>
          <cell r="AH76">
            <v>269</v>
          </cell>
          <cell r="AI76">
            <v>5.999107939339865E-2</v>
          </cell>
          <cell r="AJ76">
            <v>13.6</v>
          </cell>
          <cell r="AK76">
            <v>450</v>
          </cell>
          <cell r="AM76">
            <v>688</v>
          </cell>
          <cell r="AN76">
            <v>70728.799999999988</v>
          </cell>
          <cell r="AO76" t="str">
            <v>NA</v>
          </cell>
          <cell r="AQ76" t="str">
            <v>2025年评为年终优秀员工</v>
          </cell>
        </row>
        <row r="77">
          <cell r="B77">
            <v>1004472</v>
          </cell>
          <cell r="C77" t="str">
            <v>沈 昌明</v>
          </cell>
          <cell r="D77" t="str">
            <v>Shen Changming</v>
          </cell>
          <cell r="E77" t="str">
            <v>Direct Active</v>
          </cell>
          <cell r="F77" t="str">
            <v>OP</v>
          </cell>
          <cell r="G77" t="str">
            <v>FCLCh-PD</v>
          </cell>
          <cell r="H77" t="str">
            <v>FCLCh-VB1</v>
          </cell>
          <cell r="I77" t="str">
            <v>310913</v>
          </cell>
          <cell r="J77">
            <v>40159</v>
          </cell>
          <cell r="K77" t="str">
            <v>Worker</v>
          </cell>
          <cell r="L77" t="str">
            <v>Heavy Load Worker</v>
          </cell>
          <cell r="M77" t="str">
            <v>BAND A</v>
          </cell>
          <cell r="N77">
            <v>6</v>
          </cell>
          <cell r="O77" t="str">
            <v>NA</v>
          </cell>
          <cell r="P77">
            <v>4487</v>
          </cell>
          <cell r="Q77">
            <v>0.02</v>
          </cell>
          <cell r="R77">
            <v>90</v>
          </cell>
          <cell r="S77">
            <v>5.0000000000000001E-3</v>
          </cell>
          <cell r="T77">
            <v>22</v>
          </cell>
          <cell r="U77">
            <v>2.4960998439937598E-2</v>
          </cell>
          <cell r="V77">
            <v>112</v>
          </cell>
          <cell r="W77">
            <v>4599</v>
          </cell>
          <cell r="X77">
            <v>4599</v>
          </cell>
          <cell r="Y77">
            <v>112</v>
          </cell>
          <cell r="Z77">
            <v>2.5000000000000001E-2</v>
          </cell>
          <cell r="AA77" t="str">
            <v>0.00%-8.40%</v>
          </cell>
          <cell r="AF77">
            <v>0</v>
          </cell>
          <cell r="AG77">
            <v>4599</v>
          </cell>
          <cell r="AH77">
            <v>112</v>
          </cell>
          <cell r="AI77">
            <v>2.4960998439937487E-2</v>
          </cell>
          <cell r="AJ77">
            <v>13.6</v>
          </cell>
          <cell r="AK77">
            <v>650</v>
          </cell>
          <cell r="AM77">
            <v>688</v>
          </cell>
          <cell r="AN77">
            <v>71034.399999999994</v>
          </cell>
          <cell r="AO77" t="str">
            <v>NA</v>
          </cell>
        </row>
        <row r="78">
          <cell r="B78">
            <v>1004666</v>
          </cell>
          <cell r="C78" t="str">
            <v>孙 波</v>
          </cell>
          <cell r="D78" t="str">
            <v>Sun Bo</v>
          </cell>
          <cell r="E78" t="str">
            <v>Direct Active</v>
          </cell>
          <cell r="F78" t="str">
            <v>OP</v>
          </cell>
          <cell r="G78" t="str">
            <v>FCLCh-PD</v>
          </cell>
          <cell r="H78" t="str">
            <v>FCLCh-VB1</v>
          </cell>
          <cell r="I78" t="str">
            <v>310911</v>
          </cell>
          <cell r="J78">
            <v>40193</v>
          </cell>
          <cell r="K78" t="str">
            <v>Worker</v>
          </cell>
          <cell r="L78" t="str">
            <v>Heavy Load Worker</v>
          </cell>
          <cell r="M78" t="str">
            <v>BAND A</v>
          </cell>
          <cell r="N78">
            <v>6</v>
          </cell>
          <cell r="O78" t="str">
            <v>NA</v>
          </cell>
          <cell r="P78">
            <v>4628</v>
          </cell>
          <cell r="Q78">
            <v>0.02</v>
          </cell>
          <cell r="R78">
            <v>93</v>
          </cell>
          <cell r="S78">
            <v>5.0000000000000001E-3</v>
          </cell>
          <cell r="T78">
            <v>23</v>
          </cell>
          <cell r="U78">
            <v>2.5064822817631807E-2</v>
          </cell>
          <cell r="V78">
            <v>116</v>
          </cell>
          <cell r="W78">
            <v>4744</v>
          </cell>
          <cell r="X78">
            <v>4628</v>
          </cell>
          <cell r="Y78">
            <v>0</v>
          </cell>
          <cell r="Z78">
            <v>0</v>
          </cell>
          <cell r="AA78" t="str">
            <v>0.00%-8.40%</v>
          </cell>
          <cell r="AF78">
            <v>0</v>
          </cell>
          <cell r="AG78">
            <v>4628</v>
          </cell>
          <cell r="AH78">
            <v>0</v>
          </cell>
          <cell r="AI78">
            <v>0</v>
          </cell>
          <cell r="AJ78">
            <v>13.6</v>
          </cell>
          <cell r="AK78">
            <v>650</v>
          </cell>
          <cell r="AM78">
            <v>688</v>
          </cell>
          <cell r="AN78">
            <v>71428.799999999988</v>
          </cell>
          <cell r="AO78" t="str">
            <v>NA</v>
          </cell>
          <cell r="AQ78" t="str">
            <v>会的岗位少。请假频繁</v>
          </cell>
        </row>
        <row r="79">
          <cell r="B79">
            <v>1004828</v>
          </cell>
          <cell r="C79" t="str">
            <v>张 发阳</v>
          </cell>
          <cell r="D79" t="str">
            <v>Zhang Fayang</v>
          </cell>
          <cell r="E79" t="str">
            <v>Direct Active</v>
          </cell>
          <cell r="F79" t="str">
            <v>OP</v>
          </cell>
          <cell r="G79" t="str">
            <v>FCLCh-PD</v>
          </cell>
          <cell r="H79" t="str">
            <v>FCLCh-VB1</v>
          </cell>
          <cell r="I79" t="str">
            <v>310911</v>
          </cell>
          <cell r="J79">
            <v>40245</v>
          </cell>
          <cell r="K79" t="str">
            <v>Worker</v>
          </cell>
          <cell r="L79" t="str">
            <v>Middle Skilled Worker</v>
          </cell>
          <cell r="M79" t="str">
            <v>BAND A</v>
          </cell>
          <cell r="N79">
            <v>6</v>
          </cell>
          <cell r="O79" t="str">
            <v>NA</v>
          </cell>
          <cell r="P79">
            <v>4626</v>
          </cell>
          <cell r="Q79">
            <v>0.02</v>
          </cell>
          <cell r="R79">
            <v>93</v>
          </cell>
          <cell r="S79">
            <v>5.0000000000000001E-3</v>
          </cell>
          <cell r="T79">
            <v>23</v>
          </cell>
          <cell r="U79">
            <v>2.5075659316904454E-2</v>
          </cell>
          <cell r="V79">
            <v>116</v>
          </cell>
          <cell r="W79">
            <v>4742</v>
          </cell>
          <cell r="X79">
            <v>4742</v>
          </cell>
          <cell r="Y79">
            <v>116</v>
          </cell>
          <cell r="Z79">
            <v>2.5100000000000001E-2</v>
          </cell>
          <cell r="AA79" t="str">
            <v>0.00%-8.40%</v>
          </cell>
          <cell r="AF79">
            <v>0</v>
          </cell>
          <cell r="AG79">
            <v>4742</v>
          </cell>
          <cell r="AH79">
            <v>116</v>
          </cell>
          <cell r="AI79">
            <v>2.5075659316904364E-2</v>
          </cell>
          <cell r="AJ79">
            <v>13.6</v>
          </cell>
          <cell r="AK79">
            <v>650</v>
          </cell>
          <cell r="AM79">
            <v>688</v>
          </cell>
          <cell r="AN79">
            <v>72979.199999999997</v>
          </cell>
          <cell r="AO79" t="str">
            <v>NA</v>
          </cell>
        </row>
        <row r="80">
          <cell r="B80">
            <v>1004868</v>
          </cell>
          <cell r="C80" t="str">
            <v>孙 庆青</v>
          </cell>
          <cell r="D80" t="str">
            <v>Su Qingqing</v>
          </cell>
          <cell r="E80" t="str">
            <v>Direct Active</v>
          </cell>
          <cell r="F80" t="str">
            <v>OP</v>
          </cell>
          <cell r="G80" t="str">
            <v>FCLCh-PD</v>
          </cell>
          <cell r="H80" t="str">
            <v>FCLCh-VB1</v>
          </cell>
          <cell r="I80" t="str">
            <v>310911</v>
          </cell>
          <cell r="J80">
            <v>40246</v>
          </cell>
          <cell r="K80" t="str">
            <v>Worker</v>
          </cell>
          <cell r="L80" t="str">
            <v>Production Worker</v>
          </cell>
          <cell r="M80" t="str">
            <v>BAND A</v>
          </cell>
          <cell r="N80">
            <v>6</v>
          </cell>
          <cell r="O80" t="str">
            <v>NA</v>
          </cell>
          <cell r="P80">
            <v>4431</v>
          </cell>
          <cell r="Q80">
            <v>0.02</v>
          </cell>
          <cell r="R80">
            <v>89</v>
          </cell>
          <cell r="S80">
            <v>5.0000000000000001E-3</v>
          </cell>
          <cell r="T80">
            <v>22</v>
          </cell>
          <cell r="U80">
            <v>2.5050778605280974E-2</v>
          </cell>
          <cell r="V80">
            <v>111</v>
          </cell>
          <cell r="W80">
            <v>4542</v>
          </cell>
          <cell r="X80">
            <v>4431</v>
          </cell>
          <cell r="Y80">
            <v>0</v>
          </cell>
          <cell r="Z80">
            <v>0</v>
          </cell>
          <cell r="AA80" t="str">
            <v>0.00%-8.40%</v>
          </cell>
          <cell r="AF80">
            <v>0</v>
          </cell>
          <cell r="AG80">
            <v>4431</v>
          </cell>
          <cell r="AH80">
            <v>0</v>
          </cell>
          <cell r="AI80">
            <v>0</v>
          </cell>
          <cell r="AJ80">
            <v>13.6</v>
          </cell>
          <cell r="AK80">
            <v>450</v>
          </cell>
          <cell r="AM80">
            <v>688</v>
          </cell>
          <cell r="AN80">
            <v>66349.600000000006</v>
          </cell>
          <cell r="AO80" t="str">
            <v>NA</v>
          </cell>
          <cell r="AQ80" t="str">
            <v>病假多，水管漏泡造成2台箱体报废</v>
          </cell>
        </row>
        <row r="81">
          <cell r="B81">
            <v>1004891</v>
          </cell>
          <cell r="C81" t="str">
            <v>李 有朋</v>
          </cell>
          <cell r="D81" t="str">
            <v>Li Youpeng</v>
          </cell>
          <cell r="E81" t="str">
            <v>Direct Active</v>
          </cell>
          <cell r="F81" t="str">
            <v>OP</v>
          </cell>
          <cell r="G81" t="str">
            <v>FCLCh-PD</v>
          </cell>
          <cell r="H81" t="str">
            <v>FCLCh-VB1</v>
          </cell>
          <cell r="I81" t="str">
            <v>310911</v>
          </cell>
          <cell r="J81">
            <v>40247</v>
          </cell>
          <cell r="K81" t="str">
            <v>Worker</v>
          </cell>
          <cell r="L81" t="str">
            <v>High Skilled Worker</v>
          </cell>
          <cell r="M81" t="str">
            <v>BAND A</v>
          </cell>
          <cell r="N81">
            <v>6</v>
          </cell>
          <cell r="O81" t="str">
            <v>NA</v>
          </cell>
          <cell r="P81">
            <v>4749</v>
          </cell>
          <cell r="Q81">
            <v>0.02</v>
          </cell>
          <cell r="R81">
            <v>95</v>
          </cell>
          <cell r="S81">
            <v>5.0000000000000001E-3</v>
          </cell>
          <cell r="T81">
            <v>24</v>
          </cell>
          <cell r="U81">
            <v>2.5057906927774268E-2</v>
          </cell>
          <cell r="V81">
            <v>119</v>
          </cell>
          <cell r="W81">
            <v>4868</v>
          </cell>
          <cell r="X81">
            <v>4986</v>
          </cell>
          <cell r="Y81">
            <v>237</v>
          </cell>
          <cell r="Z81">
            <v>4.99E-2</v>
          </cell>
          <cell r="AA81" t="str">
            <v>0.00%-8.40%</v>
          </cell>
          <cell r="AF81">
            <v>0</v>
          </cell>
          <cell r="AG81">
            <v>4986</v>
          </cell>
          <cell r="AH81">
            <v>237</v>
          </cell>
          <cell r="AI81">
            <v>4.9905243209096728E-2</v>
          </cell>
          <cell r="AJ81">
            <v>13.6</v>
          </cell>
          <cell r="AK81">
            <v>750</v>
          </cell>
          <cell r="AM81">
            <v>688</v>
          </cell>
          <cell r="AN81">
            <v>77497.599999999991</v>
          </cell>
          <cell r="AO81" t="str">
            <v>NA</v>
          </cell>
          <cell r="AQ81" t="str">
            <v>季度优秀员工</v>
          </cell>
        </row>
        <row r="82">
          <cell r="B82">
            <v>1004893</v>
          </cell>
          <cell r="C82" t="str">
            <v>刘 杰</v>
          </cell>
          <cell r="D82" t="str">
            <v>Liu Jie</v>
          </cell>
          <cell r="E82" t="str">
            <v>Direct Active</v>
          </cell>
          <cell r="F82" t="str">
            <v>OP</v>
          </cell>
          <cell r="G82" t="str">
            <v>FCLCh-PD</v>
          </cell>
          <cell r="H82" t="str">
            <v>FCLCh-VB1</v>
          </cell>
          <cell r="I82" t="str">
            <v>310911</v>
          </cell>
          <cell r="J82">
            <v>40247</v>
          </cell>
          <cell r="K82" t="str">
            <v>Worker</v>
          </cell>
          <cell r="L82" t="str">
            <v>Production Worker</v>
          </cell>
          <cell r="M82" t="str">
            <v>BAND A</v>
          </cell>
          <cell r="N82">
            <v>6</v>
          </cell>
          <cell r="O82" t="str">
            <v>NA</v>
          </cell>
          <cell r="P82">
            <v>4304</v>
          </cell>
          <cell r="Q82">
            <v>0.02</v>
          </cell>
          <cell r="R82">
            <v>86</v>
          </cell>
          <cell r="S82">
            <v>5.0000000000000001E-3</v>
          </cell>
          <cell r="T82">
            <v>22</v>
          </cell>
          <cell r="U82">
            <v>2.5092936802973979E-2</v>
          </cell>
          <cell r="V82">
            <v>108</v>
          </cell>
          <cell r="W82">
            <v>4412</v>
          </cell>
          <cell r="X82">
            <v>4304</v>
          </cell>
          <cell r="Y82">
            <v>0</v>
          </cell>
          <cell r="Z82">
            <v>0</v>
          </cell>
          <cell r="AA82" t="str">
            <v>0.00%-8.40%</v>
          </cell>
          <cell r="AF82">
            <v>0</v>
          </cell>
          <cell r="AG82">
            <v>4304</v>
          </cell>
          <cell r="AH82">
            <v>0</v>
          </cell>
          <cell r="AI82">
            <v>0</v>
          </cell>
          <cell r="AJ82">
            <v>13.6</v>
          </cell>
          <cell r="AK82">
            <v>450</v>
          </cell>
          <cell r="AM82">
            <v>688</v>
          </cell>
          <cell r="AN82">
            <v>64622.400000000001</v>
          </cell>
          <cell r="AO82" t="str">
            <v>NA</v>
          </cell>
          <cell r="AQ82" t="str">
            <v>个人工作能力有限，且在工作中经常出现漏装错装及造成产品缺陷的问题</v>
          </cell>
        </row>
        <row r="83">
          <cell r="B83">
            <v>1004988</v>
          </cell>
          <cell r="C83" t="str">
            <v>陈 文莲</v>
          </cell>
          <cell r="D83" t="str">
            <v>Chen Wenlian</v>
          </cell>
          <cell r="E83" t="str">
            <v>Direct Active</v>
          </cell>
          <cell r="F83" t="str">
            <v>OP</v>
          </cell>
          <cell r="G83" t="str">
            <v>FCLCh-PD</v>
          </cell>
          <cell r="H83" t="str">
            <v>FCLCh-VB1</v>
          </cell>
          <cell r="I83" t="str">
            <v>310911</v>
          </cell>
          <cell r="J83">
            <v>40254</v>
          </cell>
          <cell r="K83" t="str">
            <v>Worker</v>
          </cell>
          <cell r="L83" t="str">
            <v>Heavy Load Worker</v>
          </cell>
          <cell r="M83" t="str">
            <v>BAND A</v>
          </cell>
          <cell r="N83">
            <v>6</v>
          </cell>
          <cell r="O83" t="str">
            <v>NA</v>
          </cell>
          <cell r="P83">
            <v>4682</v>
          </cell>
          <cell r="Q83">
            <v>0.02</v>
          </cell>
          <cell r="R83">
            <v>94</v>
          </cell>
          <cell r="S83">
            <v>5.0000000000000001E-3</v>
          </cell>
          <cell r="T83">
            <v>23</v>
          </cell>
          <cell r="U83">
            <v>2.4989320803075608E-2</v>
          </cell>
          <cell r="V83">
            <v>117</v>
          </cell>
          <cell r="W83">
            <v>4799</v>
          </cell>
          <cell r="X83">
            <v>4799</v>
          </cell>
          <cell r="Y83">
            <v>117</v>
          </cell>
          <cell r="Z83">
            <v>2.5000000000000001E-2</v>
          </cell>
          <cell r="AA83" t="str">
            <v>0.00%-8.40%</v>
          </cell>
          <cell r="AF83">
            <v>0</v>
          </cell>
          <cell r="AG83">
            <v>4799</v>
          </cell>
          <cell r="AH83">
            <v>117</v>
          </cell>
          <cell r="AI83">
            <v>2.4989320803075588E-2</v>
          </cell>
          <cell r="AJ83">
            <v>13.6</v>
          </cell>
          <cell r="AK83">
            <v>650</v>
          </cell>
          <cell r="AM83">
            <v>688</v>
          </cell>
          <cell r="AN83">
            <v>73754.399999999994</v>
          </cell>
          <cell r="AO83" t="str">
            <v>NA</v>
          </cell>
        </row>
        <row r="84">
          <cell r="B84">
            <v>1004991</v>
          </cell>
          <cell r="C84" t="str">
            <v>张 丽娜</v>
          </cell>
          <cell r="D84" t="str">
            <v>Zhang Lina</v>
          </cell>
          <cell r="E84" t="str">
            <v>Direct Active</v>
          </cell>
          <cell r="F84" t="str">
            <v>OP</v>
          </cell>
          <cell r="G84" t="str">
            <v>FCLCh-PD</v>
          </cell>
          <cell r="H84" t="str">
            <v>FCLCh-VB1</v>
          </cell>
          <cell r="I84" t="str">
            <v>310911</v>
          </cell>
          <cell r="J84">
            <v>40254</v>
          </cell>
          <cell r="K84" t="str">
            <v>Worker</v>
          </cell>
          <cell r="L84" t="str">
            <v>High Skilled Worker</v>
          </cell>
          <cell r="M84" t="str">
            <v>BAND A</v>
          </cell>
          <cell r="N84">
            <v>6</v>
          </cell>
          <cell r="O84" t="str">
            <v>NA</v>
          </cell>
          <cell r="P84">
            <v>4768</v>
          </cell>
          <cell r="Q84">
            <v>0.02</v>
          </cell>
          <cell r="R84">
            <v>95</v>
          </cell>
          <cell r="S84">
            <v>5.0000000000000001E-3</v>
          </cell>
          <cell r="T84">
            <v>24</v>
          </cell>
          <cell r="U84">
            <v>2.4958053691275166E-2</v>
          </cell>
          <cell r="V84">
            <v>119</v>
          </cell>
          <cell r="W84">
            <v>4887</v>
          </cell>
          <cell r="X84">
            <v>4911</v>
          </cell>
          <cell r="Y84">
            <v>143</v>
          </cell>
          <cell r="Z84">
            <v>0.03</v>
          </cell>
          <cell r="AA84" t="str">
            <v>0.00%-8.40%</v>
          </cell>
          <cell r="AF84">
            <v>0</v>
          </cell>
          <cell r="AG84">
            <v>4911</v>
          </cell>
          <cell r="AH84">
            <v>143</v>
          </cell>
          <cell r="AI84">
            <v>2.9991610738254959E-2</v>
          </cell>
          <cell r="AJ84">
            <v>13.6</v>
          </cell>
          <cell r="AK84">
            <v>750</v>
          </cell>
          <cell r="AM84">
            <v>688</v>
          </cell>
          <cell r="AN84">
            <v>76477.599999999991</v>
          </cell>
          <cell r="AO84" t="str">
            <v>NA</v>
          </cell>
        </row>
        <row r="85">
          <cell r="B85">
            <v>1004993</v>
          </cell>
          <cell r="C85" t="str">
            <v>刘 艳</v>
          </cell>
          <cell r="D85" t="str">
            <v>Liu Yan</v>
          </cell>
          <cell r="E85" t="str">
            <v>Direct Active</v>
          </cell>
          <cell r="F85" t="str">
            <v>OP</v>
          </cell>
          <cell r="G85" t="str">
            <v>FCLCh-PD</v>
          </cell>
          <cell r="H85" t="str">
            <v>FCLCh-VB1</v>
          </cell>
          <cell r="I85" t="str">
            <v>310911</v>
          </cell>
          <cell r="J85">
            <v>40254</v>
          </cell>
          <cell r="K85" t="str">
            <v>Worker</v>
          </cell>
          <cell r="L85" t="str">
            <v>Heavy Load Worker</v>
          </cell>
          <cell r="M85" t="str">
            <v>BAND A</v>
          </cell>
          <cell r="N85">
            <v>6</v>
          </cell>
          <cell r="O85" t="str">
            <v>NA</v>
          </cell>
          <cell r="P85">
            <v>4607</v>
          </cell>
          <cell r="Q85">
            <v>0.02</v>
          </cell>
          <cell r="R85">
            <v>92</v>
          </cell>
          <cell r="S85">
            <v>5.0000000000000001E-3</v>
          </cell>
          <cell r="T85">
            <v>23</v>
          </cell>
          <cell r="U85">
            <v>2.4962014326025614E-2</v>
          </cell>
          <cell r="V85">
            <v>115</v>
          </cell>
          <cell r="W85">
            <v>4722</v>
          </cell>
          <cell r="X85">
            <v>4722</v>
          </cell>
          <cell r="Y85">
            <v>115</v>
          </cell>
          <cell r="Z85">
            <v>2.5000000000000001E-2</v>
          </cell>
          <cell r="AA85" t="str">
            <v>0.00%-8.40%</v>
          </cell>
          <cell r="AF85">
            <v>0</v>
          </cell>
          <cell r="AG85">
            <v>4722</v>
          </cell>
          <cell r="AH85">
            <v>115</v>
          </cell>
          <cell r="AI85">
            <v>2.4962014326025628E-2</v>
          </cell>
          <cell r="AJ85">
            <v>13.6</v>
          </cell>
          <cell r="AK85">
            <v>650</v>
          </cell>
          <cell r="AM85">
            <v>688</v>
          </cell>
          <cell r="AN85">
            <v>72707.199999999997</v>
          </cell>
          <cell r="AO85" t="str">
            <v>NA</v>
          </cell>
        </row>
        <row r="86">
          <cell r="B86">
            <v>1005019</v>
          </cell>
          <cell r="C86" t="str">
            <v>陈 开勇</v>
          </cell>
          <cell r="D86" t="str">
            <v>Chen Kaiyong</v>
          </cell>
          <cell r="E86" t="str">
            <v>Direct Active</v>
          </cell>
          <cell r="F86" t="str">
            <v>OP</v>
          </cell>
          <cell r="G86" t="str">
            <v>FCLCh-PD</v>
          </cell>
          <cell r="H86" t="str">
            <v>FCLCh-VB1</v>
          </cell>
          <cell r="I86" t="str">
            <v>310911</v>
          </cell>
          <cell r="J86">
            <v>40260</v>
          </cell>
          <cell r="K86" t="str">
            <v>Worker</v>
          </cell>
          <cell r="L86" t="str">
            <v>Middle Skilled Worker</v>
          </cell>
          <cell r="M86" t="str">
            <v>BAND A</v>
          </cell>
          <cell r="N86">
            <v>6</v>
          </cell>
          <cell r="O86" t="str">
            <v>NA</v>
          </cell>
          <cell r="P86">
            <v>4717</v>
          </cell>
          <cell r="Q86">
            <v>0.02</v>
          </cell>
          <cell r="R86">
            <v>94</v>
          </cell>
          <cell r="S86">
            <v>5.0000000000000001E-3</v>
          </cell>
          <cell r="T86">
            <v>24</v>
          </cell>
          <cell r="U86">
            <v>2.5015899936400254E-2</v>
          </cell>
          <cell r="V86">
            <v>118</v>
          </cell>
          <cell r="W86">
            <v>4835</v>
          </cell>
          <cell r="X86">
            <v>4835</v>
          </cell>
          <cell r="Y86">
            <v>118</v>
          </cell>
          <cell r="Z86">
            <v>2.5000000000000001E-2</v>
          </cell>
          <cell r="AA86" t="str">
            <v>0.00%-8.40%</v>
          </cell>
          <cell r="AF86">
            <v>0</v>
          </cell>
          <cell r="AG86">
            <v>4835</v>
          </cell>
          <cell r="AH86">
            <v>118</v>
          </cell>
          <cell r="AI86">
            <v>2.5015899936400299E-2</v>
          </cell>
          <cell r="AJ86">
            <v>13.6</v>
          </cell>
          <cell r="AK86">
            <v>650</v>
          </cell>
          <cell r="AM86">
            <v>688</v>
          </cell>
          <cell r="AN86">
            <v>74244</v>
          </cell>
          <cell r="AO86" t="str">
            <v>NA</v>
          </cell>
        </row>
        <row r="87">
          <cell r="B87">
            <v>1005044</v>
          </cell>
          <cell r="C87" t="str">
            <v>朱 本俊</v>
          </cell>
          <cell r="D87" t="str">
            <v>Zhu Benjun</v>
          </cell>
          <cell r="E87" t="str">
            <v>Direct Active</v>
          </cell>
          <cell r="F87" t="str">
            <v>OP</v>
          </cell>
          <cell r="G87" t="str">
            <v>FCLCh-PD</v>
          </cell>
          <cell r="H87" t="str">
            <v>FCLCh-VB1</v>
          </cell>
          <cell r="I87" t="str">
            <v>310911</v>
          </cell>
          <cell r="J87">
            <v>40260</v>
          </cell>
          <cell r="K87" t="str">
            <v>Worker</v>
          </cell>
          <cell r="L87" t="str">
            <v>Production Worker</v>
          </cell>
          <cell r="M87" t="str">
            <v>BAND A</v>
          </cell>
          <cell r="N87">
            <v>6</v>
          </cell>
          <cell r="O87" t="str">
            <v>NA</v>
          </cell>
          <cell r="P87">
            <v>4487</v>
          </cell>
          <cell r="Q87">
            <v>0.02</v>
          </cell>
          <cell r="R87">
            <v>90</v>
          </cell>
          <cell r="S87">
            <v>5.0000000000000001E-3</v>
          </cell>
          <cell r="T87">
            <v>22</v>
          </cell>
          <cell r="U87">
            <v>2.4960998439937598E-2</v>
          </cell>
          <cell r="V87">
            <v>112</v>
          </cell>
          <cell r="W87">
            <v>4599</v>
          </cell>
          <cell r="X87">
            <v>4487</v>
          </cell>
          <cell r="Y87">
            <v>0</v>
          </cell>
          <cell r="Z87">
            <v>0</v>
          </cell>
          <cell r="AA87" t="str">
            <v>0.00%-8.40%</v>
          </cell>
          <cell r="AF87">
            <v>0</v>
          </cell>
          <cell r="AG87">
            <v>4487</v>
          </cell>
          <cell r="AH87">
            <v>0</v>
          </cell>
          <cell r="AI87">
            <v>0</v>
          </cell>
          <cell r="AJ87">
            <v>13.6</v>
          </cell>
          <cell r="AK87">
            <v>450</v>
          </cell>
          <cell r="AM87">
            <v>688</v>
          </cell>
          <cell r="AN87">
            <v>67111.199999999997</v>
          </cell>
          <cell r="AO87" t="str">
            <v>NA</v>
          </cell>
          <cell r="AQ87" t="str">
            <v>工作单一，只能从事一些简单岗位</v>
          </cell>
        </row>
        <row r="88">
          <cell r="B88">
            <v>1005104</v>
          </cell>
          <cell r="C88" t="str">
            <v>赵 明</v>
          </cell>
          <cell r="D88" t="str">
            <v>Zhao Ming</v>
          </cell>
          <cell r="E88" t="str">
            <v>Direct Active</v>
          </cell>
          <cell r="F88" t="str">
            <v>OP</v>
          </cell>
          <cell r="G88" t="str">
            <v>FCLCh-PD</v>
          </cell>
          <cell r="H88" t="str">
            <v>FCLCh-VB1</v>
          </cell>
          <cell r="I88" t="str">
            <v>310911</v>
          </cell>
          <cell r="J88">
            <v>40262</v>
          </cell>
          <cell r="K88" t="str">
            <v>Worker</v>
          </cell>
          <cell r="L88" t="str">
            <v>High Skilled Worker</v>
          </cell>
          <cell r="M88" t="str">
            <v>BAND A</v>
          </cell>
          <cell r="N88">
            <v>6</v>
          </cell>
          <cell r="O88" t="str">
            <v>NA</v>
          </cell>
          <cell r="P88">
            <v>4634</v>
          </cell>
          <cell r="Q88">
            <v>0.02</v>
          </cell>
          <cell r="R88">
            <v>93</v>
          </cell>
          <cell r="S88">
            <v>5.0000000000000001E-3</v>
          </cell>
          <cell r="T88">
            <v>23</v>
          </cell>
          <cell r="U88">
            <v>2.5032369443245578E-2</v>
          </cell>
          <cell r="V88">
            <v>116</v>
          </cell>
          <cell r="W88">
            <v>4750</v>
          </cell>
          <cell r="X88">
            <v>4750</v>
          </cell>
          <cell r="Y88">
            <v>116</v>
          </cell>
          <cell r="Z88">
            <v>2.5000000000000001E-2</v>
          </cell>
          <cell r="AA88" t="str">
            <v>0.00%-8.40%</v>
          </cell>
          <cell r="AF88">
            <v>0</v>
          </cell>
          <cell r="AG88">
            <v>4750</v>
          </cell>
          <cell r="AH88">
            <v>116</v>
          </cell>
          <cell r="AI88">
            <v>2.5032369443245495E-2</v>
          </cell>
          <cell r="AJ88">
            <v>13.6</v>
          </cell>
          <cell r="AK88">
            <v>750</v>
          </cell>
          <cell r="AM88">
            <v>688</v>
          </cell>
          <cell r="AN88">
            <v>74288</v>
          </cell>
          <cell r="AO88" t="str">
            <v>NA</v>
          </cell>
        </row>
        <row r="89">
          <cell r="B89">
            <v>1005178</v>
          </cell>
          <cell r="C89" t="str">
            <v>张 德正</v>
          </cell>
          <cell r="D89" t="str">
            <v>Zhang Dezheng</v>
          </cell>
          <cell r="E89" t="str">
            <v>Direct Active</v>
          </cell>
          <cell r="F89" t="str">
            <v>OP</v>
          </cell>
          <cell r="G89" t="str">
            <v>FCLCh-PD</v>
          </cell>
          <cell r="H89" t="str">
            <v>FCLCh-VB1</v>
          </cell>
          <cell r="I89" t="str">
            <v>310911</v>
          </cell>
          <cell r="J89">
            <v>40264</v>
          </cell>
          <cell r="K89" t="str">
            <v>Worker</v>
          </cell>
          <cell r="L89" t="str">
            <v>High Skilled Worker</v>
          </cell>
          <cell r="M89" t="str">
            <v>BAND A</v>
          </cell>
          <cell r="N89">
            <v>6</v>
          </cell>
          <cell r="O89" t="str">
            <v>NA</v>
          </cell>
          <cell r="P89">
            <v>4707</v>
          </cell>
          <cell r="Q89">
            <v>0.02</v>
          </cell>
          <cell r="R89">
            <v>94</v>
          </cell>
          <cell r="S89">
            <v>5.0000000000000001E-3</v>
          </cell>
          <cell r="T89">
            <v>24</v>
          </cell>
          <cell r="U89">
            <v>2.5069046101550883E-2</v>
          </cell>
          <cell r="V89">
            <v>118</v>
          </cell>
          <cell r="W89">
            <v>4825</v>
          </cell>
          <cell r="X89">
            <v>4942</v>
          </cell>
          <cell r="Y89">
            <v>235</v>
          </cell>
          <cell r="Z89">
            <v>4.99E-2</v>
          </cell>
          <cell r="AA89" t="str">
            <v>0.00%-8.40%</v>
          </cell>
          <cell r="AF89">
            <v>0</v>
          </cell>
          <cell r="AG89">
            <v>4942</v>
          </cell>
          <cell r="AH89">
            <v>235</v>
          </cell>
          <cell r="AI89">
            <v>4.9925642659868208E-2</v>
          </cell>
          <cell r="AJ89">
            <v>13.6</v>
          </cell>
          <cell r="AK89">
            <v>750</v>
          </cell>
          <cell r="AM89">
            <v>688</v>
          </cell>
          <cell r="AN89">
            <v>76899.199999999997</v>
          </cell>
          <cell r="AO89" t="str">
            <v>NA</v>
          </cell>
          <cell r="AQ89" t="str">
            <v>季度优秀员工， 工作积极主动，一人多岗，工作认真负责，起到模范带头作用</v>
          </cell>
        </row>
        <row r="90">
          <cell r="B90">
            <v>1005181</v>
          </cell>
          <cell r="C90" t="str">
            <v>张 安文</v>
          </cell>
          <cell r="D90" t="str">
            <v>Zhang Anwen</v>
          </cell>
          <cell r="E90" t="str">
            <v>Direct Active</v>
          </cell>
          <cell r="F90" t="str">
            <v>OP</v>
          </cell>
          <cell r="G90" t="str">
            <v>FCLCh-PD</v>
          </cell>
          <cell r="H90" t="str">
            <v>FCLCh-VB1</v>
          </cell>
          <cell r="I90" t="str">
            <v>310911</v>
          </cell>
          <cell r="J90">
            <v>40264</v>
          </cell>
          <cell r="K90" t="str">
            <v>Worker</v>
          </cell>
          <cell r="L90" t="str">
            <v>High Skilled Worker</v>
          </cell>
          <cell r="M90" t="str">
            <v>BAND A</v>
          </cell>
          <cell r="N90">
            <v>6</v>
          </cell>
          <cell r="O90" t="str">
            <v>NA</v>
          </cell>
          <cell r="P90">
            <v>4591</v>
          </cell>
          <cell r="Q90">
            <v>0.02</v>
          </cell>
          <cell r="R90">
            <v>92</v>
          </cell>
          <cell r="S90">
            <v>5.0000000000000001E-3</v>
          </cell>
          <cell r="T90">
            <v>23</v>
          </cell>
          <cell r="U90">
            <v>2.5049008930516228E-2</v>
          </cell>
          <cell r="V90">
            <v>115</v>
          </cell>
          <cell r="W90">
            <v>4706</v>
          </cell>
          <cell r="X90">
            <v>4706</v>
          </cell>
          <cell r="Y90">
            <v>115</v>
          </cell>
          <cell r="Z90">
            <v>2.5000000000000001E-2</v>
          </cell>
          <cell r="AA90" t="str">
            <v>0.00%-8.40%</v>
          </cell>
          <cell r="AF90">
            <v>0</v>
          </cell>
          <cell r="AG90">
            <v>4706</v>
          </cell>
          <cell r="AH90">
            <v>115</v>
          </cell>
          <cell r="AI90">
            <v>2.5049008930516203E-2</v>
          </cell>
          <cell r="AJ90">
            <v>13.6</v>
          </cell>
          <cell r="AK90">
            <v>750</v>
          </cell>
          <cell r="AM90">
            <v>688</v>
          </cell>
          <cell r="AN90">
            <v>73689.600000000006</v>
          </cell>
          <cell r="AO90" t="str">
            <v>NA</v>
          </cell>
        </row>
        <row r="91">
          <cell r="B91">
            <v>1005289</v>
          </cell>
          <cell r="C91" t="str">
            <v>赵 成群</v>
          </cell>
          <cell r="D91" t="str">
            <v>Zhao Chengqun</v>
          </cell>
          <cell r="E91" t="str">
            <v>Direct Active</v>
          </cell>
          <cell r="F91" t="str">
            <v>OP</v>
          </cell>
          <cell r="G91" t="str">
            <v>FCLCh-PD</v>
          </cell>
          <cell r="H91" t="str">
            <v>FCLCh-VB1</v>
          </cell>
          <cell r="I91" t="str">
            <v>310911</v>
          </cell>
          <cell r="J91">
            <v>40274</v>
          </cell>
          <cell r="K91" t="str">
            <v>Worker</v>
          </cell>
          <cell r="L91" t="str">
            <v>Production Worker</v>
          </cell>
          <cell r="M91" t="str">
            <v>BAND A</v>
          </cell>
          <cell r="N91">
            <v>6</v>
          </cell>
          <cell r="O91" t="str">
            <v>NA</v>
          </cell>
          <cell r="P91">
            <v>4419</v>
          </cell>
          <cell r="Q91">
            <v>0.02</v>
          </cell>
          <cell r="R91">
            <v>88</v>
          </cell>
          <cell r="S91">
            <v>5.0000000000000001E-3</v>
          </cell>
          <cell r="T91">
            <v>22</v>
          </cell>
          <cell r="U91">
            <v>2.4892509617560534E-2</v>
          </cell>
          <cell r="V91">
            <v>110</v>
          </cell>
          <cell r="W91">
            <v>4529</v>
          </cell>
          <cell r="X91">
            <v>4529</v>
          </cell>
          <cell r="Y91">
            <v>110</v>
          </cell>
          <cell r="Z91">
            <v>2.4899999999999999E-2</v>
          </cell>
          <cell r="AA91" t="str">
            <v>0.00%-8.40%</v>
          </cell>
          <cell r="AF91">
            <v>0</v>
          </cell>
          <cell r="AG91">
            <v>4529</v>
          </cell>
          <cell r="AH91">
            <v>110</v>
          </cell>
          <cell r="AI91">
            <v>2.489250961756051E-2</v>
          </cell>
          <cell r="AJ91">
            <v>13.6</v>
          </cell>
          <cell r="AK91">
            <v>450</v>
          </cell>
          <cell r="AM91">
            <v>688</v>
          </cell>
          <cell r="AN91">
            <v>67682.399999999994</v>
          </cell>
          <cell r="AO91" t="str">
            <v>NA</v>
          </cell>
        </row>
        <row r="92">
          <cell r="B92">
            <v>1005305</v>
          </cell>
          <cell r="C92" t="str">
            <v>周 敏</v>
          </cell>
          <cell r="D92" t="str">
            <v>Zhou Min</v>
          </cell>
          <cell r="E92" t="str">
            <v>Direct Active</v>
          </cell>
          <cell r="F92" t="str">
            <v>OP</v>
          </cell>
          <cell r="G92" t="str">
            <v>FCLCh-PD</v>
          </cell>
          <cell r="H92" t="str">
            <v>FCLCh-VB1</v>
          </cell>
          <cell r="I92" t="str">
            <v>310911</v>
          </cell>
          <cell r="J92">
            <v>40283</v>
          </cell>
          <cell r="K92" t="str">
            <v>Team Leader</v>
          </cell>
          <cell r="L92" t="str">
            <v>Team Leader</v>
          </cell>
          <cell r="M92" t="str">
            <v>BAND A</v>
          </cell>
          <cell r="N92">
            <v>6</v>
          </cell>
          <cell r="O92" t="str">
            <v>NA</v>
          </cell>
          <cell r="P92">
            <v>4950</v>
          </cell>
          <cell r="Q92">
            <v>0.02</v>
          </cell>
          <cell r="R92">
            <v>99</v>
          </cell>
          <cell r="S92">
            <v>5.0000000000000001E-3</v>
          </cell>
          <cell r="T92">
            <v>25</v>
          </cell>
          <cell r="U92">
            <v>2.5050505050505052E-2</v>
          </cell>
          <cell r="V92">
            <v>124</v>
          </cell>
          <cell r="W92">
            <v>5074</v>
          </cell>
          <cell r="X92">
            <v>5074</v>
          </cell>
          <cell r="Y92">
            <v>124</v>
          </cell>
          <cell r="Z92">
            <v>2.5100000000000001E-2</v>
          </cell>
          <cell r="AA92" t="str">
            <v>0.00%-8.40%</v>
          </cell>
          <cell r="AF92">
            <v>0</v>
          </cell>
          <cell r="AG92">
            <v>5074</v>
          </cell>
          <cell r="AH92">
            <v>124</v>
          </cell>
          <cell r="AI92">
            <v>2.505050505050499E-2</v>
          </cell>
          <cell r="AJ92">
            <v>13.6</v>
          </cell>
          <cell r="AK92">
            <v>850</v>
          </cell>
          <cell r="AM92">
            <v>688</v>
          </cell>
          <cell r="AN92">
            <v>79894.399999999994</v>
          </cell>
          <cell r="AO92" t="str">
            <v>NA</v>
          </cell>
        </row>
        <row r="93">
          <cell r="B93">
            <v>1005407</v>
          </cell>
          <cell r="C93" t="str">
            <v>张 兵</v>
          </cell>
          <cell r="D93" t="str">
            <v>Zhang Bing</v>
          </cell>
          <cell r="E93" t="str">
            <v>Direct Active</v>
          </cell>
          <cell r="F93" t="str">
            <v>OP</v>
          </cell>
          <cell r="G93" t="str">
            <v>FCLCh-PD</v>
          </cell>
          <cell r="H93" t="str">
            <v>FCLCh-VB1</v>
          </cell>
          <cell r="I93" t="str">
            <v>310911</v>
          </cell>
          <cell r="J93">
            <v>40289</v>
          </cell>
          <cell r="K93" t="str">
            <v>Worker</v>
          </cell>
          <cell r="L93" t="str">
            <v>Production Worker</v>
          </cell>
          <cell r="M93" t="str">
            <v>BAND A</v>
          </cell>
          <cell r="N93">
            <v>6</v>
          </cell>
          <cell r="O93" t="str">
            <v>NA</v>
          </cell>
          <cell r="P93">
            <v>4529</v>
          </cell>
          <cell r="Q93">
            <v>0.02</v>
          </cell>
          <cell r="R93">
            <v>91</v>
          </cell>
          <cell r="S93">
            <v>5.0000000000000001E-3</v>
          </cell>
          <cell r="T93">
            <v>23</v>
          </cell>
          <cell r="U93">
            <v>2.5171119452417751E-2</v>
          </cell>
          <cell r="V93">
            <v>114</v>
          </cell>
          <cell r="W93">
            <v>4643</v>
          </cell>
          <cell r="X93">
            <v>4643</v>
          </cell>
          <cell r="Y93">
            <v>114</v>
          </cell>
          <cell r="Z93">
            <v>2.52E-2</v>
          </cell>
          <cell r="AA93" t="str">
            <v>0.00%-8.40%</v>
          </cell>
          <cell r="AF93">
            <v>0</v>
          </cell>
          <cell r="AG93">
            <v>4643</v>
          </cell>
          <cell r="AH93">
            <v>114</v>
          </cell>
          <cell r="AI93">
            <v>2.5171119452417789E-2</v>
          </cell>
          <cell r="AJ93">
            <v>13.6</v>
          </cell>
          <cell r="AK93">
            <v>450</v>
          </cell>
          <cell r="AM93">
            <v>688</v>
          </cell>
          <cell r="AN93">
            <v>69232.799999999988</v>
          </cell>
          <cell r="AO93" t="str">
            <v>NA</v>
          </cell>
        </row>
        <row r="94">
          <cell r="B94">
            <v>1005440</v>
          </cell>
          <cell r="C94" t="str">
            <v>尹 明志</v>
          </cell>
          <cell r="D94" t="str">
            <v>Yin Mingzhi</v>
          </cell>
          <cell r="E94" t="str">
            <v>Direct Active</v>
          </cell>
          <cell r="F94" t="str">
            <v>OP</v>
          </cell>
          <cell r="G94" t="str">
            <v>FCLCh-PD</v>
          </cell>
          <cell r="H94" t="str">
            <v>FCLCh-VB1</v>
          </cell>
          <cell r="I94" t="str">
            <v>310911</v>
          </cell>
          <cell r="J94">
            <v>40297</v>
          </cell>
          <cell r="K94" t="str">
            <v>Worker</v>
          </cell>
          <cell r="L94" t="str">
            <v>Production Worker</v>
          </cell>
          <cell r="M94" t="str">
            <v>BAND A</v>
          </cell>
          <cell r="N94">
            <v>6</v>
          </cell>
          <cell r="O94" t="str">
            <v>NA</v>
          </cell>
          <cell r="P94">
            <v>4450</v>
          </cell>
          <cell r="Q94">
            <v>0.02</v>
          </cell>
          <cell r="R94">
            <v>89</v>
          </cell>
          <cell r="S94">
            <v>5.0000000000000001E-3</v>
          </cell>
          <cell r="T94">
            <v>22</v>
          </cell>
          <cell r="U94">
            <v>2.4943820224719099E-2</v>
          </cell>
          <cell r="V94">
            <v>111</v>
          </cell>
          <cell r="W94">
            <v>4561</v>
          </cell>
          <cell r="X94">
            <v>4450</v>
          </cell>
          <cell r="Y94">
            <v>0</v>
          </cell>
          <cell r="Z94">
            <v>0</v>
          </cell>
          <cell r="AA94" t="str">
            <v>0.00%-8.40%</v>
          </cell>
          <cell r="AF94">
            <v>0</v>
          </cell>
          <cell r="AG94">
            <v>4450</v>
          </cell>
          <cell r="AH94">
            <v>0</v>
          </cell>
          <cell r="AI94">
            <v>0</v>
          </cell>
          <cell r="AJ94">
            <v>13.6</v>
          </cell>
          <cell r="AK94">
            <v>450</v>
          </cell>
          <cell r="AM94">
            <v>688</v>
          </cell>
          <cell r="AN94">
            <v>66608</v>
          </cell>
          <cell r="AO94" t="str">
            <v>NA</v>
          </cell>
          <cell r="AQ94" t="str">
            <v>5S差，私人物品乱放，背板螺丝未固定造成箱体报废</v>
          </cell>
        </row>
        <row r="95">
          <cell r="B95">
            <v>1005484</v>
          </cell>
          <cell r="C95" t="str">
            <v>侯 范银</v>
          </cell>
          <cell r="D95" t="str">
            <v>Hou Fanyin</v>
          </cell>
          <cell r="E95" t="str">
            <v>Direct Active</v>
          </cell>
          <cell r="F95" t="str">
            <v>OP</v>
          </cell>
          <cell r="G95" t="str">
            <v>FCLCh-PD</v>
          </cell>
          <cell r="H95" t="str">
            <v>FCLCh-VB1</v>
          </cell>
          <cell r="I95" t="str">
            <v>310911</v>
          </cell>
          <cell r="J95">
            <v>40302</v>
          </cell>
          <cell r="K95" t="str">
            <v>Worker</v>
          </cell>
          <cell r="L95" t="str">
            <v>Heavy Load Worker</v>
          </cell>
          <cell r="M95" t="str">
            <v>BAND A</v>
          </cell>
          <cell r="N95">
            <v>6</v>
          </cell>
          <cell r="O95" t="str">
            <v>NA</v>
          </cell>
          <cell r="P95">
            <v>4880</v>
          </cell>
          <cell r="Q95">
            <v>0.02</v>
          </cell>
          <cell r="R95">
            <v>98</v>
          </cell>
          <cell r="S95">
            <v>5.0000000000000001E-3</v>
          </cell>
          <cell r="T95">
            <v>24</v>
          </cell>
          <cell r="U95">
            <v>2.5000000000000001E-2</v>
          </cell>
          <cell r="V95">
            <v>122</v>
          </cell>
          <cell r="W95">
            <v>5002</v>
          </cell>
          <cell r="X95">
            <v>5124</v>
          </cell>
          <cell r="Y95">
            <v>244</v>
          </cell>
          <cell r="Z95">
            <v>0.05</v>
          </cell>
          <cell r="AA95" t="str">
            <v>0.00%-8.40%</v>
          </cell>
          <cell r="AF95">
            <v>0</v>
          </cell>
          <cell r="AG95">
            <v>5124</v>
          </cell>
          <cell r="AH95">
            <v>244</v>
          </cell>
          <cell r="AI95">
            <v>5.0000000000000044E-2</v>
          </cell>
          <cell r="AJ95">
            <v>13.6</v>
          </cell>
          <cell r="AK95">
            <v>650</v>
          </cell>
          <cell r="AM95">
            <v>688</v>
          </cell>
          <cell r="AN95">
            <v>78174.399999999994</v>
          </cell>
          <cell r="AO95" t="str">
            <v>NA</v>
          </cell>
          <cell r="AQ95" t="str">
            <v>季度优秀员工， 工作积极主动，一人多岗，工作认真负责，发现多次内胆灯条孔偏，避免批量质量事故</v>
          </cell>
        </row>
        <row r="96">
          <cell r="B96">
            <v>1005486</v>
          </cell>
          <cell r="C96" t="str">
            <v>雍 友祥</v>
          </cell>
          <cell r="D96" t="str">
            <v>Yong Youxiang</v>
          </cell>
          <cell r="E96" t="str">
            <v>Direct Active</v>
          </cell>
          <cell r="F96" t="str">
            <v>OP</v>
          </cell>
          <cell r="G96" t="str">
            <v>FCLCh-PD</v>
          </cell>
          <cell r="H96" t="str">
            <v>FCLCh-VB1</v>
          </cell>
          <cell r="I96" t="str">
            <v>310911</v>
          </cell>
          <cell r="J96">
            <v>40302</v>
          </cell>
          <cell r="K96" t="str">
            <v>Worker</v>
          </cell>
          <cell r="L96" t="str">
            <v>Production Worker</v>
          </cell>
          <cell r="M96" t="str">
            <v>BAND A</v>
          </cell>
          <cell r="N96">
            <v>6</v>
          </cell>
          <cell r="O96" t="str">
            <v>NA</v>
          </cell>
          <cell r="P96">
            <v>4495</v>
          </cell>
          <cell r="Q96">
            <v>0.02</v>
          </cell>
          <cell r="R96">
            <v>90</v>
          </cell>
          <cell r="S96">
            <v>5.0000000000000001E-3</v>
          </cell>
          <cell r="T96">
            <v>22</v>
          </cell>
          <cell r="U96">
            <v>2.4916573971078975E-2</v>
          </cell>
          <cell r="V96">
            <v>112</v>
          </cell>
          <cell r="W96">
            <v>4607</v>
          </cell>
          <cell r="X96">
            <v>4607</v>
          </cell>
          <cell r="Y96">
            <v>112</v>
          </cell>
          <cell r="Z96">
            <v>2.4899999999999999E-2</v>
          </cell>
          <cell r="AA96" t="str">
            <v>0.00%-8.40%</v>
          </cell>
          <cell r="AF96">
            <v>0</v>
          </cell>
          <cell r="AG96">
            <v>4607</v>
          </cell>
          <cell r="AH96">
            <v>112</v>
          </cell>
          <cell r="AI96">
            <v>2.4916573971079048E-2</v>
          </cell>
          <cell r="AJ96">
            <v>13.6</v>
          </cell>
          <cell r="AK96">
            <v>450</v>
          </cell>
          <cell r="AM96">
            <v>688</v>
          </cell>
          <cell r="AN96">
            <v>68743.199999999997</v>
          </cell>
          <cell r="AO96" t="str">
            <v>NA</v>
          </cell>
        </row>
        <row r="97">
          <cell r="B97">
            <v>1005512</v>
          </cell>
          <cell r="C97" t="str">
            <v>李 明娟</v>
          </cell>
          <cell r="D97" t="str">
            <v>Li Mingjuan</v>
          </cell>
          <cell r="E97" t="str">
            <v>Direct Active</v>
          </cell>
          <cell r="F97" t="str">
            <v>OP</v>
          </cell>
          <cell r="G97" t="str">
            <v>FCLCh-PD</v>
          </cell>
          <cell r="H97" t="str">
            <v>FCLCh-VB1</v>
          </cell>
          <cell r="I97" t="str">
            <v>310913</v>
          </cell>
          <cell r="J97">
            <v>40302</v>
          </cell>
          <cell r="K97" t="str">
            <v>Worker</v>
          </cell>
          <cell r="L97" t="str">
            <v>Production Worker</v>
          </cell>
          <cell r="M97" t="str">
            <v>BAND A</v>
          </cell>
          <cell r="N97">
            <v>6</v>
          </cell>
          <cell r="O97" t="str">
            <v>NA</v>
          </cell>
          <cell r="P97">
            <v>4770</v>
          </cell>
          <cell r="Q97">
            <v>0.02</v>
          </cell>
          <cell r="R97">
            <v>95</v>
          </cell>
          <cell r="S97">
            <v>5.0000000000000001E-3</v>
          </cell>
          <cell r="T97">
            <v>24</v>
          </cell>
          <cell r="U97">
            <v>2.4947589098532494E-2</v>
          </cell>
          <cell r="V97">
            <v>119</v>
          </cell>
          <cell r="W97">
            <v>4889</v>
          </cell>
          <cell r="X97">
            <v>4889</v>
          </cell>
          <cell r="Y97">
            <v>119</v>
          </cell>
          <cell r="Z97">
            <v>2.4899999999999999E-2</v>
          </cell>
          <cell r="AA97" t="str">
            <v>0.00%-8.40%</v>
          </cell>
          <cell r="AF97">
            <v>0</v>
          </cell>
          <cell r="AG97">
            <v>4889</v>
          </cell>
          <cell r="AH97">
            <v>119</v>
          </cell>
          <cell r="AI97">
            <v>2.4947589098532452E-2</v>
          </cell>
          <cell r="AJ97">
            <v>13.6</v>
          </cell>
          <cell r="AK97">
            <v>450</v>
          </cell>
          <cell r="AM97">
            <v>688</v>
          </cell>
          <cell r="AN97">
            <v>72578.399999999994</v>
          </cell>
          <cell r="AO97" t="str">
            <v>NA</v>
          </cell>
        </row>
        <row r="98">
          <cell r="B98">
            <v>1005517</v>
          </cell>
          <cell r="C98" t="str">
            <v>李 艳</v>
          </cell>
          <cell r="D98" t="str">
            <v>Li Yan</v>
          </cell>
          <cell r="E98" t="str">
            <v>Direct Active</v>
          </cell>
          <cell r="F98" t="str">
            <v>OP</v>
          </cell>
          <cell r="G98" t="str">
            <v>FCLCh-PD</v>
          </cell>
          <cell r="H98" t="str">
            <v>FCLCh-VB1</v>
          </cell>
          <cell r="I98" t="str">
            <v>310911</v>
          </cell>
          <cell r="J98">
            <v>40302</v>
          </cell>
          <cell r="K98" t="str">
            <v>Worker</v>
          </cell>
          <cell r="L98" t="str">
            <v>Middle Skilled Worker</v>
          </cell>
          <cell r="M98" t="str">
            <v>BAND A</v>
          </cell>
          <cell r="N98">
            <v>6</v>
          </cell>
          <cell r="O98" t="str">
            <v>NA</v>
          </cell>
          <cell r="P98">
            <v>4594</v>
          </cell>
          <cell r="Q98">
            <v>0.02</v>
          </cell>
          <cell r="R98">
            <v>92</v>
          </cell>
          <cell r="S98">
            <v>5.0000000000000001E-3</v>
          </cell>
          <cell r="T98">
            <v>23</v>
          </cell>
          <cell r="U98">
            <v>2.5032651284283849E-2</v>
          </cell>
          <cell r="V98">
            <v>115</v>
          </cell>
          <cell r="W98">
            <v>4709</v>
          </cell>
          <cell r="X98">
            <v>4709</v>
          </cell>
          <cell r="Y98">
            <v>115</v>
          </cell>
          <cell r="Z98">
            <v>2.5000000000000001E-2</v>
          </cell>
          <cell r="AA98" t="str">
            <v>0.00%-8.40%</v>
          </cell>
          <cell r="AF98">
            <v>0</v>
          </cell>
          <cell r="AG98">
            <v>4709</v>
          </cell>
          <cell r="AH98">
            <v>115</v>
          </cell>
          <cell r="AI98">
            <v>2.503265128428378E-2</v>
          </cell>
          <cell r="AJ98">
            <v>13.6</v>
          </cell>
          <cell r="AK98">
            <v>650</v>
          </cell>
          <cell r="AM98">
            <v>688</v>
          </cell>
          <cell r="AN98">
            <v>72530.399999999994</v>
          </cell>
          <cell r="AO98" t="str">
            <v>NA</v>
          </cell>
        </row>
        <row r="99">
          <cell r="B99">
            <v>1006326</v>
          </cell>
          <cell r="C99" t="str">
            <v>许 荣</v>
          </cell>
          <cell r="D99" t="str">
            <v>Xu Rong</v>
          </cell>
          <cell r="E99" t="str">
            <v>Direct Active</v>
          </cell>
          <cell r="F99" t="str">
            <v>OP</v>
          </cell>
          <cell r="G99" t="str">
            <v>FCLCh-PD</v>
          </cell>
          <cell r="H99" t="str">
            <v>FCLCh-VB1</v>
          </cell>
          <cell r="I99" t="str">
            <v>310913</v>
          </cell>
          <cell r="J99">
            <v>40431</v>
          </cell>
          <cell r="K99" t="str">
            <v>Worker</v>
          </cell>
          <cell r="L99" t="str">
            <v>Production Worker</v>
          </cell>
          <cell r="M99" t="str">
            <v>BAND A</v>
          </cell>
          <cell r="N99">
            <v>6</v>
          </cell>
          <cell r="O99" t="str">
            <v>NA</v>
          </cell>
          <cell r="P99">
            <v>4557</v>
          </cell>
          <cell r="Q99">
            <v>0.02</v>
          </cell>
          <cell r="R99">
            <v>91</v>
          </cell>
          <cell r="S99">
            <v>5.0000000000000001E-3</v>
          </cell>
          <cell r="T99">
            <v>23</v>
          </cell>
          <cell r="U99">
            <v>2.5016458196181698E-2</v>
          </cell>
          <cell r="V99">
            <v>114</v>
          </cell>
          <cell r="W99">
            <v>4671</v>
          </cell>
          <cell r="X99">
            <v>4557</v>
          </cell>
          <cell r="Y99">
            <v>0</v>
          </cell>
          <cell r="Z99">
            <v>0</v>
          </cell>
          <cell r="AA99" t="str">
            <v>0.00%-8.40%</v>
          </cell>
          <cell r="AF99">
            <v>0</v>
          </cell>
          <cell r="AG99">
            <v>4557</v>
          </cell>
          <cell r="AH99">
            <v>0</v>
          </cell>
          <cell r="AI99">
            <v>0</v>
          </cell>
          <cell r="AJ99">
            <v>13.6</v>
          </cell>
          <cell r="AK99">
            <v>450</v>
          </cell>
          <cell r="AM99">
            <v>688</v>
          </cell>
          <cell r="AN99">
            <v>68063.199999999997</v>
          </cell>
          <cell r="AO99" t="str">
            <v>NA</v>
          </cell>
          <cell r="AQ99" t="str">
            <v>病假请的多</v>
          </cell>
        </row>
        <row r="100">
          <cell r="B100">
            <v>1006399</v>
          </cell>
          <cell r="C100" t="str">
            <v>张 元梅</v>
          </cell>
          <cell r="D100" t="str">
            <v>Zhang Yuanmei</v>
          </cell>
          <cell r="E100" t="str">
            <v>Direct Active</v>
          </cell>
          <cell r="F100" t="str">
            <v>OP</v>
          </cell>
          <cell r="G100" t="str">
            <v>FCLCh-PD</v>
          </cell>
          <cell r="H100" t="str">
            <v>FCLCh-VB1</v>
          </cell>
          <cell r="I100" t="str">
            <v>310911</v>
          </cell>
          <cell r="J100">
            <v>40444</v>
          </cell>
          <cell r="K100" t="str">
            <v>Worker</v>
          </cell>
          <cell r="L100" t="str">
            <v>Production Worker</v>
          </cell>
          <cell r="M100" t="str">
            <v>BAND A</v>
          </cell>
          <cell r="N100">
            <v>6</v>
          </cell>
          <cell r="O100" t="str">
            <v>NA</v>
          </cell>
          <cell r="P100">
            <v>4681</v>
          </cell>
          <cell r="Q100">
            <v>0.02</v>
          </cell>
          <cell r="R100">
            <v>94</v>
          </cell>
          <cell r="S100">
            <v>5.0000000000000001E-3</v>
          </cell>
          <cell r="T100">
            <v>23</v>
          </cell>
          <cell r="U100">
            <v>2.4994659260841701E-2</v>
          </cell>
          <cell r="V100">
            <v>117</v>
          </cell>
          <cell r="W100">
            <v>4798</v>
          </cell>
          <cell r="X100">
            <v>4798</v>
          </cell>
          <cell r="Y100">
            <v>117</v>
          </cell>
          <cell r="Z100">
            <v>2.5000000000000001E-2</v>
          </cell>
          <cell r="AA100" t="str">
            <v>0.00%-8.40%</v>
          </cell>
          <cell r="AF100">
            <v>0</v>
          </cell>
          <cell r="AG100">
            <v>4798</v>
          </cell>
          <cell r="AH100">
            <v>117</v>
          </cell>
          <cell r="AI100">
            <v>2.4994659260841656E-2</v>
          </cell>
          <cell r="AJ100">
            <v>13.6</v>
          </cell>
          <cell r="AK100">
            <v>450</v>
          </cell>
          <cell r="AM100">
            <v>688</v>
          </cell>
          <cell r="AN100">
            <v>71340.799999999988</v>
          </cell>
          <cell r="AO100" t="str">
            <v>NA</v>
          </cell>
        </row>
        <row r="101">
          <cell r="B101">
            <v>1006906</v>
          </cell>
          <cell r="C101" t="str">
            <v>张 燕兰</v>
          </cell>
          <cell r="D101" t="str">
            <v>Zhang Yanlan</v>
          </cell>
          <cell r="E101" t="str">
            <v>Direct Active</v>
          </cell>
          <cell r="F101" t="str">
            <v>OP</v>
          </cell>
          <cell r="G101" t="str">
            <v>FCLCh-PD</v>
          </cell>
          <cell r="H101" t="str">
            <v>FCLCh-VB1</v>
          </cell>
          <cell r="I101" t="str">
            <v>310913</v>
          </cell>
          <cell r="J101">
            <v>40518</v>
          </cell>
          <cell r="K101" t="str">
            <v>Worker</v>
          </cell>
          <cell r="L101" t="str">
            <v>High Skilled Worker</v>
          </cell>
          <cell r="M101" t="str">
            <v>BAND A</v>
          </cell>
          <cell r="N101">
            <v>6</v>
          </cell>
          <cell r="O101" t="str">
            <v>NA</v>
          </cell>
          <cell r="P101">
            <v>4510</v>
          </cell>
          <cell r="Q101">
            <v>0.02</v>
          </cell>
          <cell r="R101">
            <v>90</v>
          </cell>
          <cell r="S101">
            <v>5.0000000000000001E-3</v>
          </cell>
          <cell r="T101">
            <v>23</v>
          </cell>
          <cell r="U101">
            <v>2.5055432372505543E-2</v>
          </cell>
          <cell r="V101">
            <v>113</v>
          </cell>
          <cell r="W101">
            <v>4623</v>
          </cell>
          <cell r="X101">
            <v>4623</v>
          </cell>
          <cell r="Y101">
            <v>113</v>
          </cell>
          <cell r="Z101">
            <v>2.5100000000000001E-2</v>
          </cell>
          <cell r="AA101" t="str">
            <v>0.00%-8.40%</v>
          </cell>
          <cell r="AF101">
            <v>0</v>
          </cell>
          <cell r="AG101">
            <v>4623</v>
          </cell>
          <cell r="AH101">
            <v>113</v>
          </cell>
          <cell r="AI101">
            <v>2.5055432372505626E-2</v>
          </cell>
          <cell r="AJ101">
            <v>13.6</v>
          </cell>
          <cell r="AK101">
            <v>750</v>
          </cell>
          <cell r="AM101">
            <v>688</v>
          </cell>
          <cell r="AN101">
            <v>72560.799999999988</v>
          </cell>
          <cell r="AO101" t="str">
            <v>NA</v>
          </cell>
        </row>
        <row r="102">
          <cell r="B102">
            <v>1006962</v>
          </cell>
          <cell r="C102" t="str">
            <v>王 晓娟</v>
          </cell>
          <cell r="D102" t="str">
            <v>Wang Xiaojuan</v>
          </cell>
          <cell r="E102" t="str">
            <v>Direct Active</v>
          </cell>
          <cell r="F102" t="str">
            <v>OP</v>
          </cell>
          <cell r="G102" t="str">
            <v>FCLCh-PD</v>
          </cell>
          <cell r="H102" t="str">
            <v>FCLCh-VB1</v>
          </cell>
          <cell r="I102" t="str">
            <v>310911</v>
          </cell>
          <cell r="J102">
            <v>40521</v>
          </cell>
          <cell r="K102" t="str">
            <v>Worker</v>
          </cell>
          <cell r="L102" t="str">
            <v>Primary Skilled Worker</v>
          </cell>
          <cell r="M102" t="str">
            <v>BAND A</v>
          </cell>
          <cell r="N102">
            <v>6</v>
          </cell>
          <cell r="O102" t="str">
            <v>NA</v>
          </cell>
          <cell r="P102">
            <v>4468</v>
          </cell>
          <cell r="Q102">
            <v>0.02</v>
          </cell>
          <cell r="R102">
            <v>89</v>
          </cell>
          <cell r="S102">
            <v>5.0000000000000001E-3</v>
          </cell>
          <cell r="T102">
            <v>22</v>
          </cell>
          <cell r="U102">
            <v>2.4843330349149508E-2</v>
          </cell>
          <cell r="V102">
            <v>111</v>
          </cell>
          <cell r="W102">
            <v>4579</v>
          </cell>
          <cell r="X102">
            <v>4579</v>
          </cell>
          <cell r="Y102">
            <v>111</v>
          </cell>
          <cell r="Z102">
            <v>2.4799999999999999E-2</v>
          </cell>
          <cell r="AA102" t="str">
            <v>0.00%-8.40%</v>
          </cell>
          <cell r="AF102">
            <v>0</v>
          </cell>
          <cell r="AG102">
            <v>4579</v>
          </cell>
          <cell r="AH102">
            <v>111</v>
          </cell>
          <cell r="AI102">
            <v>2.4843330349149539E-2</v>
          </cell>
          <cell r="AJ102">
            <v>13.6</v>
          </cell>
          <cell r="AK102">
            <v>450</v>
          </cell>
          <cell r="AM102">
            <v>688</v>
          </cell>
          <cell r="AN102">
            <v>68362.399999999994</v>
          </cell>
          <cell r="AO102" t="str">
            <v>NA</v>
          </cell>
        </row>
        <row r="103">
          <cell r="B103">
            <v>1007103</v>
          </cell>
          <cell r="C103" t="str">
            <v>胡 秀好</v>
          </cell>
          <cell r="D103" t="str">
            <v>Hu Xiuhao</v>
          </cell>
          <cell r="E103" t="str">
            <v>Direct Active</v>
          </cell>
          <cell r="F103" t="str">
            <v>OP</v>
          </cell>
          <cell r="G103" t="str">
            <v>FCLCh-PD</v>
          </cell>
          <cell r="H103" t="str">
            <v>FCLCh-VB1</v>
          </cell>
          <cell r="I103" t="str">
            <v>310911</v>
          </cell>
          <cell r="J103">
            <v>40599</v>
          </cell>
          <cell r="K103" t="str">
            <v>Worker</v>
          </cell>
          <cell r="L103" t="str">
            <v>Production Worker</v>
          </cell>
          <cell r="M103" t="str">
            <v>BAND A</v>
          </cell>
          <cell r="N103">
            <v>6</v>
          </cell>
          <cell r="O103" t="str">
            <v>NA</v>
          </cell>
          <cell r="P103">
            <v>4515</v>
          </cell>
          <cell r="Q103">
            <v>0.02</v>
          </cell>
          <cell r="R103">
            <v>90</v>
          </cell>
          <cell r="S103">
            <v>5.0000000000000001E-3</v>
          </cell>
          <cell r="T103">
            <v>23</v>
          </cell>
          <cell r="U103">
            <v>2.5027685492801773E-2</v>
          </cell>
          <cell r="V103">
            <v>113</v>
          </cell>
          <cell r="W103">
            <v>4628</v>
          </cell>
          <cell r="X103">
            <v>4515</v>
          </cell>
          <cell r="Y103">
            <v>0</v>
          </cell>
          <cell r="Z103">
            <v>0</v>
          </cell>
          <cell r="AA103" t="str">
            <v>0.00%-8.40%</v>
          </cell>
          <cell r="AF103">
            <v>0</v>
          </cell>
          <cell r="AG103">
            <v>4515</v>
          </cell>
          <cell r="AH103">
            <v>0</v>
          </cell>
          <cell r="AI103">
            <v>0</v>
          </cell>
          <cell r="AJ103">
            <v>13.6</v>
          </cell>
          <cell r="AK103">
            <v>450</v>
          </cell>
          <cell r="AM103">
            <v>688</v>
          </cell>
          <cell r="AN103">
            <v>67492</v>
          </cell>
          <cell r="AO103" t="str">
            <v>NA</v>
          </cell>
          <cell r="AQ103" t="str">
            <v>只能从事一些简单岗位</v>
          </cell>
        </row>
        <row r="104">
          <cell r="B104">
            <v>1007799</v>
          </cell>
          <cell r="C104" t="str">
            <v>武 立功</v>
          </cell>
          <cell r="D104" t="str">
            <v>Wu Ligong</v>
          </cell>
          <cell r="E104" t="str">
            <v>Direct Active</v>
          </cell>
          <cell r="F104" t="str">
            <v>OP</v>
          </cell>
          <cell r="G104" t="str">
            <v>FCLCh-PD</v>
          </cell>
          <cell r="H104" t="str">
            <v>FCLCh-VB1</v>
          </cell>
          <cell r="I104" t="str">
            <v>310911</v>
          </cell>
          <cell r="J104">
            <v>41059</v>
          </cell>
          <cell r="K104" t="str">
            <v>Worker</v>
          </cell>
          <cell r="L104" t="str">
            <v>Heavy Load Worker</v>
          </cell>
          <cell r="M104" t="str">
            <v>BAND A</v>
          </cell>
          <cell r="N104">
            <v>6</v>
          </cell>
          <cell r="O104" t="str">
            <v>NA</v>
          </cell>
          <cell r="P104">
            <v>4583</v>
          </cell>
          <cell r="Q104">
            <v>0.02</v>
          </cell>
          <cell r="R104">
            <v>92</v>
          </cell>
          <cell r="S104">
            <v>5.0000000000000001E-3</v>
          </cell>
          <cell r="T104">
            <v>23</v>
          </cell>
          <cell r="U104">
            <v>2.5092734017019419E-2</v>
          </cell>
          <cell r="V104">
            <v>115</v>
          </cell>
          <cell r="W104">
            <v>4698</v>
          </cell>
          <cell r="X104">
            <v>4698</v>
          </cell>
          <cell r="Y104">
            <v>115</v>
          </cell>
          <cell r="Z104">
            <v>2.5100000000000001E-2</v>
          </cell>
          <cell r="AA104" t="str">
            <v>0.00%-8.40%</v>
          </cell>
          <cell r="AF104">
            <v>0</v>
          </cell>
          <cell r="AG104">
            <v>4698</v>
          </cell>
          <cell r="AH104">
            <v>115</v>
          </cell>
          <cell r="AI104">
            <v>2.5092734017019502E-2</v>
          </cell>
          <cell r="AJ104">
            <v>13.6</v>
          </cell>
          <cell r="AK104">
            <v>650</v>
          </cell>
          <cell r="AM104">
            <v>688</v>
          </cell>
          <cell r="AN104">
            <v>72380.799999999988</v>
          </cell>
          <cell r="AO104" t="str">
            <v>NA</v>
          </cell>
        </row>
        <row r="105">
          <cell r="B105">
            <v>1007886</v>
          </cell>
          <cell r="C105" t="str">
            <v>余 芳</v>
          </cell>
          <cell r="D105" t="str">
            <v>Yu Fang</v>
          </cell>
          <cell r="E105" t="str">
            <v>Direct Active</v>
          </cell>
          <cell r="F105" t="str">
            <v>OP</v>
          </cell>
          <cell r="G105" t="str">
            <v>FCLCh-PD</v>
          </cell>
          <cell r="H105" t="str">
            <v>FCLCh-VB1</v>
          </cell>
          <cell r="I105" t="str">
            <v>310911</v>
          </cell>
          <cell r="J105">
            <v>41337</v>
          </cell>
          <cell r="K105" t="str">
            <v>Worker</v>
          </cell>
          <cell r="L105" t="str">
            <v>Production Worker</v>
          </cell>
          <cell r="M105" t="str">
            <v>BAND A</v>
          </cell>
          <cell r="N105">
            <v>6</v>
          </cell>
          <cell r="O105" t="str">
            <v>NA</v>
          </cell>
          <cell r="P105">
            <v>4512</v>
          </cell>
          <cell r="Q105">
            <v>0.02</v>
          </cell>
          <cell r="R105">
            <v>90</v>
          </cell>
          <cell r="S105">
            <v>5.0000000000000001E-3</v>
          </cell>
          <cell r="T105">
            <v>23</v>
          </cell>
          <cell r="U105">
            <v>2.5044326241134753E-2</v>
          </cell>
          <cell r="V105">
            <v>113</v>
          </cell>
          <cell r="W105">
            <v>4625</v>
          </cell>
          <cell r="X105">
            <v>4625</v>
          </cell>
          <cell r="Y105">
            <v>113</v>
          </cell>
          <cell r="Z105">
            <v>2.5000000000000001E-2</v>
          </cell>
          <cell r="AA105" t="str">
            <v>0.00%-8.40%</v>
          </cell>
          <cell r="AF105">
            <v>0</v>
          </cell>
          <cell r="AG105">
            <v>4625</v>
          </cell>
          <cell r="AH105">
            <v>113</v>
          </cell>
          <cell r="AI105">
            <v>2.504432624113484E-2</v>
          </cell>
          <cell r="AJ105">
            <v>13.6</v>
          </cell>
          <cell r="AK105">
            <v>450</v>
          </cell>
          <cell r="AM105">
            <v>688</v>
          </cell>
          <cell r="AN105">
            <v>68988</v>
          </cell>
          <cell r="AO105" t="str">
            <v>NA</v>
          </cell>
        </row>
        <row r="106">
          <cell r="B106">
            <v>1008035</v>
          </cell>
          <cell r="C106" t="str">
            <v>谢 传琴</v>
          </cell>
          <cell r="D106" t="str">
            <v>Xie Chuanqin</v>
          </cell>
          <cell r="E106" t="str">
            <v>Direct Active</v>
          </cell>
          <cell r="F106" t="str">
            <v>OP</v>
          </cell>
          <cell r="G106" t="str">
            <v>FCLCh-PD</v>
          </cell>
          <cell r="H106" t="str">
            <v>FCLCh-VB1</v>
          </cell>
          <cell r="I106" t="str">
            <v>310911</v>
          </cell>
          <cell r="J106">
            <v>41365</v>
          </cell>
          <cell r="K106" t="str">
            <v>Worker</v>
          </cell>
          <cell r="L106" t="str">
            <v>Middle Skilled Worker</v>
          </cell>
          <cell r="M106" t="str">
            <v>BAND A</v>
          </cell>
          <cell r="N106">
            <v>6</v>
          </cell>
          <cell r="O106" t="str">
            <v>NA</v>
          </cell>
          <cell r="P106">
            <v>4671</v>
          </cell>
          <cell r="Q106">
            <v>0.02</v>
          </cell>
          <cell r="R106">
            <v>93</v>
          </cell>
          <cell r="S106">
            <v>5.0000000000000001E-3</v>
          </cell>
          <cell r="T106">
            <v>23</v>
          </cell>
          <cell r="U106">
            <v>2.4834082637550846E-2</v>
          </cell>
          <cell r="V106">
            <v>116</v>
          </cell>
          <cell r="W106">
            <v>4787</v>
          </cell>
          <cell r="X106">
            <v>4787</v>
          </cell>
          <cell r="Y106">
            <v>116</v>
          </cell>
          <cell r="Z106">
            <v>2.4799999999999999E-2</v>
          </cell>
          <cell r="AA106" t="str">
            <v>0.00%-8.40%</v>
          </cell>
          <cell r="AF106">
            <v>0</v>
          </cell>
          <cell r="AG106">
            <v>4787</v>
          </cell>
          <cell r="AH106">
            <v>116</v>
          </cell>
          <cell r="AI106">
            <v>2.4834082637550825E-2</v>
          </cell>
          <cell r="AJ106">
            <v>13.6</v>
          </cell>
          <cell r="AK106">
            <v>650</v>
          </cell>
          <cell r="AM106">
            <v>688</v>
          </cell>
          <cell r="AN106">
            <v>73591.199999999997</v>
          </cell>
          <cell r="AO106" t="str">
            <v>NA</v>
          </cell>
        </row>
        <row r="107">
          <cell r="B107">
            <v>1008063</v>
          </cell>
          <cell r="C107" t="str">
            <v>刘 泽良</v>
          </cell>
          <cell r="D107" t="str">
            <v>Liu Zeliang</v>
          </cell>
          <cell r="E107" t="str">
            <v>Direct Active</v>
          </cell>
          <cell r="F107" t="str">
            <v>OP</v>
          </cell>
          <cell r="G107" t="str">
            <v>FCLCh-PD</v>
          </cell>
          <cell r="H107" t="str">
            <v>FCLCh-VB1</v>
          </cell>
          <cell r="I107" t="str">
            <v>310911</v>
          </cell>
          <cell r="J107">
            <v>41365</v>
          </cell>
          <cell r="K107" t="str">
            <v>Worker</v>
          </cell>
          <cell r="L107" t="str">
            <v>Middle Skilled Worker</v>
          </cell>
          <cell r="M107" t="str">
            <v>BAND A</v>
          </cell>
          <cell r="N107">
            <v>6</v>
          </cell>
          <cell r="O107" t="str">
            <v>NA</v>
          </cell>
          <cell r="P107">
            <v>4535</v>
          </cell>
          <cell r="Q107">
            <v>0.02</v>
          </cell>
          <cell r="R107">
            <v>91</v>
          </cell>
          <cell r="S107">
            <v>5.0000000000000001E-3</v>
          </cell>
          <cell r="T107">
            <v>23</v>
          </cell>
          <cell r="U107">
            <v>2.5137816979051819E-2</v>
          </cell>
          <cell r="V107">
            <v>114</v>
          </cell>
          <cell r="W107">
            <v>4649</v>
          </cell>
          <cell r="X107">
            <v>4649</v>
          </cell>
          <cell r="Y107">
            <v>114</v>
          </cell>
          <cell r="Z107">
            <v>2.5100000000000001E-2</v>
          </cell>
          <cell r="AA107" t="str">
            <v>0.00%-8.40%</v>
          </cell>
          <cell r="AF107">
            <v>0</v>
          </cell>
          <cell r="AG107">
            <v>4649</v>
          </cell>
          <cell r="AH107">
            <v>114</v>
          </cell>
          <cell r="AI107">
            <v>2.513781697905193E-2</v>
          </cell>
          <cell r="AJ107">
            <v>13.6</v>
          </cell>
          <cell r="AK107">
            <v>650</v>
          </cell>
          <cell r="AM107">
            <v>688</v>
          </cell>
          <cell r="AN107">
            <v>71714.399999999994</v>
          </cell>
          <cell r="AO107" t="str">
            <v>NA</v>
          </cell>
        </row>
        <row r="108">
          <cell r="B108">
            <v>1008161</v>
          </cell>
          <cell r="C108" t="str">
            <v>高 业敏</v>
          </cell>
          <cell r="D108" t="str">
            <v>Gao Yemin</v>
          </cell>
          <cell r="E108" t="str">
            <v>Direct Active</v>
          </cell>
          <cell r="F108" t="str">
            <v>OP</v>
          </cell>
          <cell r="G108" t="str">
            <v>FCLCh-PD</v>
          </cell>
          <cell r="H108" t="str">
            <v>FCLCh-VB1</v>
          </cell>
          <cell r="I108" t="str">
            <v>310911</v>
          </cell>
          <cell r="J108">
            <v>41375</v>
          </cell>
          <cell r="K108" t="str">
            <v>Worker</v>
          </cell>
          <cell r="L108" t="str">
            <v>Production Worker</v>
          </cell>
          <cell r="M108" t="str">
            <v>BAND A</v>
          </cell>
          <cell r="N108">
            <v>6</v>
          </cell>
          <cell r="O108" t="str">
            <v>NA</v>
          </cell>
          <cell r="P108">
            <v>4508</v>
          </cell>
          <cell r="Q108">
            <v>0.02</v>
          </cell>
          <cell r="R108">
            <v>90</v>
          </cell>
          <cell r="S108">
            <v>5.0000000000000001E-3</v>
          </cell>
          <cell r="T108">
            <v>23</v>
          </cell>
          <cell r="U108">
            <v>2.5066548358473825E-2</v>
          </cell>
          <cell r="V108">
            <v>113</v>
          </cell>
          <cell r="W108">
            <v>4621</v>
          </cell>
          <cell r="X108">
            <v>4621</v>
          </cell>
          <cell r="Y108">
            <v>113</v>
          </cell>
          <cell r="Z108">
            <v>2.5100000000000001E-2</v>
          </cell>
          <cell r="AA108" t="str">
            <v>0.00%-8.40%</v>
          </cell>
          <cell r="AF108">
            <v>0</v>
          </cell>
          <cell r="AG108">
            <v>4621</v>
          </cell>
          <cell r="AH108">
            <v>113</v>
          </cell>
          <cell r="AI108">
            <v>2.5066548358473772E-2</v>
          </cell>
          <cell r="AJ108">
            <v>13.6</v>
          </cell>
          <cell r="AK108">
            <v>450</v>
          </cell>
          <cell r="AM108">
            <v>688</v>
          </cell>
          <cell r="AN108">
            <v>68933.600000000006</v>
          </cell>
          <cell r="AO108" t="str">
            <v>NA</v>
          </cell>
        </row>
        <row r="109">
          <cell r="B109">
            <v>1008278</v>
          </cell>
          <cell r="C109" t="str">
            <v>谢 云飞</v>
          </cell>
          <cell r="D109" t="str">
            <v>Xie Yunfei</v>
          </cell>
          <cell r="E109" t="str">
            <v>Direct Active</v>
          </cell>
          <cell r="F109" t="str">
            <v>OP</v>
          </cell>
          <cell r="G109" t="str">
            <v>FCLCh-PD</v>
          </cell>
          <cell r="H109" t="str">
            <v>FCLCh-VB1</v>
          </cell>
          <cell r="I109" t="str">
            <v>310911</v>
          </cell>
          <cell r="J109">
            <v>41381</v>
          </cell>
          <cell r="K109" t="str">
            <v>Worker</v>
          </cell>
          <cell r="L109" t="str">
            <v>High Skilled Worker</v>
          </cell>
          <cell r="M109" t="str">
            <v>BAND A</v>
          </cell>
          <cell r="N109">
            <v>6</v>
          </cell>
          <cell r="O109" t="str">
            <v>NA</v>
          </cell>
          <cell r="P109">
            <v>4777</v>
          </cell>
          <cell r="Q109">
            <v>0.02</v>
          </cell>
          <cell r="R109">
            <v>96</v>
          </cell>
          <cell r="S109">
            <v>5.0000000000000001E-3</v>
          </cell>
          <cell r="T109">
            <v>24</v>
          </cell>
          <cell r="U109">
            <v>2.5120368432070338E-2</v>
          </cell>
          <cell r="V109">
            <v>120</v>
          </cell>
          <cell r="W109">
            <v>4897</v>
          </cell>
          <cell r="X109">
            <v>5016</v>
          </cell>
          <cell r="Y109">
            <v>239</v>
          </cell>
          <cell r="Z109">
            <v>0.05</v>
          </cell>
          <cell r="AA109" t="str">
            <v>0.00%-8.40%</v>
          </cell>
          <cell r="AF109">
            <v>0</v>
          </cell>
          <cell r="AG109">
            <v>5016</v>
          </cell>
          <cell r="AH109">
            <v>239</v>
          </cell>
          <cell r="AI109">
            <v>5.0031400460539999E-2</v>
          </cell>
          <cell r="AJ109">
            <v>13.6</v>
          </cell>
          <cell r="AK109">
            <v>750</v>
          </cell>
          <cell r="AM109">
            <v>688</v>
          </cell>
          <cell r="AN109">
            <v>77905.599999999991</v>
          </cell>
          <cell r="AO109" t="str">
            <v>NA</v>
          </cell>
          <cell r="AQ109" t="str">
            <v>工作能力强，积极性高，任劳任怨，工作认真负责心细，门体冷冻区域会的岗位多。</v>
          </cell>
        </row>
        <row r="110">
          <cell r="B110">
            <v>1008296</v>
          </cell>
          <cell r="C110" t="str">
            <v>周 倩</v>
          </cell>
          <cell r="D110" t="str">
            <v>Zhou Qian</v>
          </cell>
          <cell r="E110" t="str">
            <v>Direct Active</v>
          </cell>
          <cell r="F110" t="str">
            <v>OP</v>
          </cell>
          <cell r="G110" t="str">
            <v>FCLCh-PD</v>
          </cell>
          <cell r="H110" t="str">
            <v>FCLCh-VB1</v>
          </cell>
          <cell r="I110" t="str">
            <v>310911</v>
          </cell>
          <cell r="J110">
            <v>41384</v>
          </cell>
          <cell r="K110" t="str">
            <v>Worker</v>
          </cell>
          <cell r="L110" t="str">
            <v>Production Worker</v>
          </cell>
          <cell r="M110" t="str">
            <v>BAND A</v>
          </cell>
          <cell r="N110">
            <v>6</v>
          </cell>
          <cell r="O110" t="str">
            <v>NA</v>
          </cell>
          <cell r="P110">
            <v>4376</v>
          </cell>
          <cell r="Q110">
            <v>0.02</v>
          </cell>
          <cell r="R110">
            <v>88</v>
          </cell>
          <cell r="S110">
            <v>5.0000000000000001E-3</v>
          </cell>
          <cell r="T110">
            <v>22</v>
          </cell>
          <cell r="U110">
            <v>2.5137111517367458E-2</v>
          </cell>
          <cell r="V110">
            <v>110</v>
          </cell>
          <cell r="W110">
            <v>4486</v>
          </cell>
          <cell r="X110">
            <v>4420</v>
          </cell>
          <cell r="Y110">
            <v>44</v>
          </cell>
          <cell r="Z110">
            <v>1.01E-2</v>
          </cell>
          <cell r="AA110" t="str">
            <v>0.00%-8.40%</v>
          </cell>
          <cell r="AF110">
            <v>0</v>
          </cell>
          <cell r="AG110">
            <v>4420</v>
          </cell>
          <cell r="AH110">
            <v>44</v>
          </cell>
          <cell r="AI110">
            <v>1.0054844606947055E-2</v>
          </cell>
          <cell r="AJ110">
            <v>13.6</v>
          </cell>
          <cell r="AK110">
            <v>450</v>
          </cell>
          <cell r="AM110">
            <v>688</v>
          </cell>
          <cell r="AN110">
            <v>66200</v>
          </cell>
          <cell r="AO110" t="str">
            <v>NA</v>
          </cell>
        </row>
        <row r="111">
          <cell r="B111">
            <v>1008299</v>
          </cell>
          <cell r="C111" t="str">
            <v>王 璐</v>
          </cell>
          <cell r="D111" t="str">
            <v>Wang Lu</v>
          </cell>
          <cell r="E111" t="str">
            <v>Direct Active</v>
          </cell>
          <cell r="F111" t="str">
            <v>OP</v>
          </cell>
          <cell r="G111" t="str">
            <v>FCLCh-PD</v>
          </cell>
          <cell r="H111" t="str">
            <v>FCLCh-VB1</v>
          </cell>
          <cell r="I111" t="str">
            <v>310911</v>
          </cell>
          <cell r="J111">
            <v>41384</v>
          </cell>
          <cell r="K111" t="str">
            <v>Worker</v>
          </cell>
          <cell r="L111" t="str">
            <v>Primary Skilled Worker</v>
          </cell>
          <cell r="M111" t="str">
            <v>BAND A</v>
          </cell>
          <cell r="N111">
            <v>6</v>
          </cell>
          <cell r="O111" t="str">
            <v>NA</v>
          </cell>
          <cell r="P111">
            <v>4578</v>
          </cell>
          <cell r="Q111">
            <v>0.02</v>
          </cell>
          <cell r="R111">
            <v>92</v>
          </cell>
          <cell r="S111">
            <v>5.0000000000000001E-3</v>
          </cell>
          <cell r="T111">
            <v>23</v>
          </cell>
          <cell r="U111">
            <v>2.5120139799038883E-2</v>
          </cell>
          <cell r="V111">
            <v>115</v>
          </cell>
          <cell r="W111">
            <v>4693</v>
          </cell>
          <cell r="X111">
            <v>4624</v>
          </cell>
          <cell r="Y111">
            <v>46</v>
          </cell>
          <cell r="Z111">
            <v>0.01</v>
          </cell>
          <cell r="AA111" t="str">
            <v>0.00%-8.40%</v>
          </cell>
          <cell r="AF111">
            <v>0</v>
          </cell>
          <cell r="AG111">
            <v>4624</v>
          </cell>
          <cell r="AH111">
            <v>46</v>
          </cell>
          <cell r="AI111">
            <v>1.0048055919615662E-2</v>
          </cell>
          <cell r="AJ111">
            <v>13.6</v>
          </cell>
          <cell r="AK111">
            <v>450</v>
          </cell>
          <cell r="AM111">
            <v>688</v>
          </cell>
          <cell r="AN111">
            <v>68974.399999999994</v>
          </cell>
          <cell r="AO111" t="str">
            <v>NA</v>
          </cell>
        </row>
        <row r="112">
          <cell r="B112">
            <v>1008336</v>
          </cell>
          <cell r="C112" t="str">
            <v>徐 芳</v>
          </cell>
          <cell r="D112" t="str">
            <v>Xu Fang</v>
          </cell>
          <cell r="E112" t="str">
            <v>Direct Active</v>
          </cell>
          <cell r="F112" t="str">
            <v>OP</v>
          </cell>
          <cell r="G112" t="str">
            <v>FCLCh-PD</v>
          </cell>
          <cell r="H112" t="str">
            <v>FCLCh-VB1</v>
          </cell>
          <cell r="I112" t="str">
            <v>310911</v>
          </cell>
          <cell r="J112">
            <v>41389</v>
          </cell>
          <cell r="K112" t="str">
            <v>Worker</v>
          </cell>
          <cell r="L112" t="str">
            <v>Middle Skilled Worker</v>
          </cell>
          <cell r="M112" t="str">
            <v>BAND A</v>
          </cell>
          <cell r="N112">
            <v>6</v>
          </cell>
          <cell r="O112" t="str">
            <v>NA</v>
          </cell>
          <cell r="P112">
            <v>4632</v>
          </cell>
          <cell r="Q112">
            <v>0.02</v>
          </cell>
          <cell r="R112">
            <v>93</v>
          </cell>
          <cell r="S112">
            <v>5.0000000000000001E-3</v>
          </cell>
          <cell r="T112">
            <v>23</v>
          </cell>
          <cell r="U112">
            <v>2.5043177892918825E-2</v>
          </cell>
          <cell r="V112">
            <v>116</v>
          </cell>
          <cell r="W112">
            <v>4748</v>
          </cell>
          <cell r="X112">
            <v>4748</v>
          </cell>
          <cell r="Y112">
            <v>116</v>
          </cell>
          <cell r="Z112">
            <v>2.5000000000000001E-2</v>
          </cell>
          <cell r="AA112" t="str">
            <v>0.00%-8.40%</v>
          </cell>
          <cell r="AF112">
            <v>0</v>
          </cell>
          <cell r="AG112">
            <v>4748</v>
          </cell>
          <cell r="AH112">
            <v>116</v>
          </cell>
          <cell r="AI112">
            <v>2.5043177892918767E-2</v>
          </cell>
          <cell r="AJ112">
            <v>13.6</v>
          </cell>
          <cell r="AK112">
            <v>650</v>
          </cell>
          <cell r="AM112">
            <v>688</v>
          </cell>
          <cell r="AN112">
            <v>73060.799999999988</v>
          </cell>
          <cell r="AO112" t="str">
            <v>NA</v>
          </cell>
        </row>
        <row r="113">
          <cell r="B113">
            <v>1008415</v>
          </cell>
          <cell r="C113" t="str">
            <v>宋 磊磊</v>
          </cell>
          <cell r="D113" t="str">
            <v>Song Leilei</v>
          </cell>
          <cell r="E113" t="str">
            <v>Direct Active</v>
          </cell>
          <cell r="F113" t="str">
            <v>OP</v>
          </cell>
          <cell r="G113" t="str">
            <v>FCLCh-PD</v>
          </cell>
          <cell r="H113" t="str">
            <v>FCLCh-VB1</v>
          </cell>
          <cell r="I113" t="str">
            <v>310911</v>
          </cell>
          <cell r="J113">
            <v>41403</v>
          </cell>
          <cell r="K113" t="str">
            <v>Worker</v>
          </cell>
          <cell r="L113" t="str">
            <v>Production Worker</v>
          </cell>
          <cell r="M113" t="str">
            <v>BAND A</v>
          </cell>
          <cell r="N113">
            <v>6</v>
          </cell>
          <cell r="O113" t="str">
            <v>NA</v>
          </cell>
          <cell r="P113">
            <v>4200</v>
          </cell>
          <cell r="Q113">
            <v>0.02</v>
          </cell>
          <cell r="R113">
            <v>84</v>
          </cell>
          <cell r="S113">
            <v>5.0000000000000001E-3</v>
          </cell>
          <cell r="T113">
            <v>21</v>
          </cell>
          <cell r="U113">
            <v>2.5000000000000001E-2</v>
          </cell>
          <cell r="V113">
            <v>105</v>
          </cell>
          <cell r="W113">
            <v>4305</v>
          </cell>
          <cell r="X113">
            <v>4200</v>
          </cell>
          <cell r="Y113">
            <v>0</v>
          </cell>
          <cell r="Z113">
            <v>0</v>
          </cell>
          <cell r="AA113" t="str">
            <v>0.00%-8.40%</v>
          </cell>
          <cell r="AF113">
            <v>0</v>
          </cell>
          <cell r="AG113">
            <v>4200</v>
          </cell>
          <cell r="AH113">
            <v>0</v>
          </cell>
          <cell r="AI113">
            <v>0</v>
          </cell>
          <cell r="AJ113">
            <v>13.6</v>
          </cell>
          <cell r="AK113">
            <v>450</v>
          </cell>
          <cell r="AM113">
            <v>688</v>
          </cell>
          <cell r="AN113">
            <v>63208</v>
          </cell>
          <cell r="AO113" t="str">
            <v>NA</v>
          </cell>
          <cell r="AQ113" t="str">
            <v>岗位单一，学习意愿低，工作不积极。工作犯困，时常睡着。</v>
          </cell>
        </row>
        <row r="114">
          <cell r="B114">
            <v>1008423</v>
          </cell>
          <cell r="C114" t="str">
            <v>姚 维珍</v>
          </cell>
          <cell r="D114" t="str">
            <v>Yao Weizhen</v>
          </cell>
          <cell r="E114" t="str">
            <v>Direct Active</v>
          </cell>
          <cell r="F114" t="str">
            <v>OP</v>
          </cell>
          <cell r="G114" t="str">
            <v>FCLCh-PD</v>
          </cell>
          <cell r="H114" t="str">
            <v>FCLCh-VB1</v>
          </cell>
          <cell r="I114" t="str">
            <v>310911</v>
          </cell>
          <cell r="J114">
            <v>41403</v>
          </cell>
          <cell r="K114" t="str">
            <v>Worker</v>
          </cell>
          <cell r="L114" t="str">
            <v>Middle Skilled Worker</v>
          </cell>
          <cell r="M114" t="str">
            <v>BAND A</v>
          </cell>
          <cell r="N114">
            <v>6</v>
          </cell>
          <cell r="O114" t="str">
            <v>NA</v>
          </cell>
          <cell r="P114">
            <v>4617</v>
          </cell>
          <cell r="Q114">
            <v>0.02</v>
          </cell>
          <cell r="R114">
            <v>92</v>
          </cell>
          <cell r="S114">
            <v>5.0000000000000001E-3</v>
          </cell>
          <cell r="T114">
            <v>23</v>
          </cell>
          <cell r="U114">
            <v>2.4907948884557073E-2</v>
          </cell>
          <cell r="V114">
            <v>115</v>
          </cell>
          <cell r="W114">
            <v>4732</v>
          </cell>
          <cell r="X114">
            <v>4755</v>
          </cell>
          <cell r="Y114">
            <v>138</v>
          </cell>
          <cell r="Z114">
            <v>2.9899999999999999E-2</v>
          </cell>
          <cell r="AA114" t="str">
            <v>0.00%-8.40%</v>
          </cell>
          <cell r="AF114">
            <v>0</v>
          </cell>
          <cell r="AG114">
            <v>4755</v>
          </cell>
          <cell r="AH114">
            <v>138</v>
          </cell>
          <cell r="AI114">
            <v>2.9889538661468595E-2</v>
          </cell>
          <cell r="AJ114">
            <v>13.6</v>
          </cell>
          <cell r="AK114">
            <v>650</v>
          </cell>
          <cell r="AM114">
            <v>688</v>
          </cell>
          <cell r="AN114">
            <v>73156</v>
          </cell>
          <cell r="AO114" t="str">
            <v>NA</v>
          </cell>
        </row>
        <row r="115">
          <cell r="B115">
            <v>1008463</v>
          </cell>
          <cell r="C115" t="str">
            <v>卢 芹</v>
          </cell>
          <cell r="D115" t="str">
            <v>Lu Qin</v>
          </cell>
          <cell r="E115" t="str">
            <v>Direct Active</v>
          </cell>
          <cell r="F115" t="str">
            <v>OP</v>
          </cell>
          <cell r="G115" t="str">
            <v>FCLCh-PD</v>
          </cell>
          <cell r="H115" t="str">
            <v>FCLCh-VB1</v>
          </cell>
          <cell r="I115" t="str">
            <v>310911</v>
          </cell>
          <cell r="J115">
            <v>41411</v>
          </cell>
          <cell r="K115" t="str">
            <v>Worker</v>
          </cell>
          <cell r="L115" t="str">
            <v>Production Worker</v>
          </cell>
          <cell r="M115" t="str">
            <v>BAND A</v>
          </cell>
          <cell r="N115">
            <v>6</v>
          </cell>
          <cell r="O115" t="str">
            <v>NA</v>
          </cell>
          <cell r="P115">
            <v>4345</v>
          </cell>
          <cell r="Q115">
            <v>0.02</v>
          </cell>
          <cell r="R115">
            <v>87</v>
          </cell>
          <cell r="S115">
            <v>5.0000000000000001E-3</v>
          </cell>
          <cell r="T115">
            <v>22</v>
          </cell>
          <cell r="U115">
            <v>2.5086306098964326E-2</v>
          </cell>
          <cell r="V115">
            <v>109</v>
          </cell>
          <cell r="W115">
            <v>4454</v>
          </cell>
          <cell r="X115">
            <v>4454</v>
          </cell>
          <cell r="Y115">
            <v>109</v>
          </cell>
          <cell r="Z115">
            <v>2.5100000000000001E-2</v>
          </cell>
          <cell r="AA115" t="str">
            <v>0.00%-8.40%</v>
          </cell>
          <cell r="AF115">
            <v>0</v>
          </cell>
          <cell r="AG115">
            <v>4454</v>
          </cell>
          <cell r="AH115">
            <v>109</v>
          </cell>
          <cell r="AI115">
            <v>2.5086306098964339E-2</v>
          </cell>
          <cell r="AJ115">
            <v>13.6</v>
          </cell>
          <cell r="AK115">
            <v>450</v>
          </cell>
          <cell r="AM115">
            <v>688</v>
          </cell>
          <cell r="AN115">
            <v>66662.399999999994</v>
          </cell>
          <cell r="AO115" t="str">
            <v>NA</v>
          </cell>
        </row>
        <row r="116">
          <cell r="B116">
            <v>1008504</v>
          </cell>
          <cell r="C116" t="str">
            <v>李 瑞清</v>
          </cell>
          <cell r="D116" t="str">
            <v>Li Ruiqing</v>
          </cell>
          <cell r="E116" t="str">
            <v>Direct Active</v>
          </cell>
          <cell r="F116" t="str">
            <v>OP</v>
          </cell>
          <cell r="G116" t="str">
            <v>FCLCh-PD</v>
          </cell>
          <cell r="H116" t="str">
            <v>FCLCh-VB1</v>
          </cell>
          <cell r="I116" t="str">
            <v>310911</v>
          </cell>
          <cell r="J116">
            <v>41431</v>
          </cell>
          <cell r="K116" t="str">
            <v>Worker</v>
          </cell>
          <cell r="L116" t="str">
            <v>High Skilled Worker</v>
          </cell>
          <cell r="M116" t="str">
            <v>BAND A</v>
          </cell>
          <cell r="N116">
            <v>6</v>
          </cell>
          <cell r="O116" t="str">
            <v>NA</v>
          </cell>
          <cell r="P116">
            <v>4603</v>
          </cell>
          <cell r="Q116">
            <v>0.02</v>
          </cell>
          <cell r="R116">
            <v>92</v>
          </cell>
          <cell r="S116">
            <v>5.0000000000000001E-3</v>
          </cell>
          <cell r="T116">
            <v>23</v>
          </cell>
          <cell r="U116">
            <v>2.4983706278514012E-2</v>
          </cell>
          <cell r="V116">
            <v>115</v>
          </cell>
          <cell r="W116">
            <v>4718</v>
          </cell>
          <cell r="X116">
            <v>4718</v>
          </cell>
          <cell r="Y116">
            <v>115</v>
          </cell>
          <cell r="Z116">
            <v>2.5000000000000001E-2</v>
          </cell>
          <cell r="AA116" t="str">
            <v>0.00%-8.40%</v>
          </cell>
          <cell r="AF116">
            <v>0</v>
          </cell>
          <cell r="AG116">
            <v>4718</v>
          </cell>
          <cell r="AH116">
            <v>115</v>
          </cell>
          <cell r="AI116">
            <v>2.4983706278514095E-2</v>
          </cell>
          <cell r="AJ116">
            <v>13.6</v>
          </cell>
          <cell r="AK116">
            <v>750</v>
          </cell>
          <cell r="AM116">
            <v>688</v>
          </cell>
          <cell r="AN116">
            <v>73852.799999999988</v>
          </cell>
          <cell r="AO116" t="str">
            <v>NA</v>
          </cell>
        </row>
        <row r="117">
          <cell r="B117">
            <v>1008511</v>
          </cell>
          <cell r="C117" t="str">
            <v>李 晓玲</v>
          </cell>
          <cell r="D117" t="str">
            <v>Li Xiaoling</v>
          </cell>
          <cell r="E117" t="str">
            <v>Direct Active</v>
          </cell>
          <cell r="F117" t="str">
            <v>OP</v>
          </cell>
          <cell r="G117" t="str">
            <v>FCLCh-PD</v>
          </cell>
          <cell r="H117" t="str">
            <v>FCLCh-VB1</v>
          </cell>
          <cell r="I117" t="str">
            <v>310911</v>
          </cell>
          <cell r="J117">
            <v>41431</v>
          </cell>
          <cell r="K117" t="str">
            <v>Worker</v>
          </cell>
          <cell r="L117" t="str">
            <v>Middle Skilled Worker</v>
          </cell>
          <cell r="M117" t="str">
            <v>BAND A</v>
          </cell>
          <cell r="N117">
            <v>6</v>
          </cell>
          <cell r="O117" t="str">
            <v>NA</v>
          </cell>
          <cell r="P117">
            <v>4526</v>
          </cell>
          <cell r="Q117">
            <v>0.02</v>
          </cell>
          <cell r="R117">
            <v>91</v>
          </cell>
          <cell r="S117">
            <v>5.0000000000000001E-3</v>
          </cell>
          <cell r="T117">
            <v>23</v>
          </cell>
          <cell r="U117">
            <v>2.5187803800265134E-2</v>
          </cell>
          <cell r="V117">
            <v>114</v>
          </cell>
          <cell r="W117">
            <v>4640</v>
          </cell>
          <cell r="X117">
            <v>4571</v>
          </cell>
          <cell r="Y117">
            <v>45</v>
          </cell>
          <cell r="Z117">
            <v>9.9000000000000008E-3</v>
          </cell>
          <cell r="AA117" t="str">
            <v>0.00%-8.40%</v>
          </cell>
          <cell r="AF117">
            <v>0</v>
          </cell>
          <cell r="AG117">
            <v>4571</v>
          </cell>
          <cell r="AH117">
            <v>45</v>
          </cell>
          <cell r="AI117">
            <v>9.9425541316835453E-3</v>
          </cell>
          <cell r="AJ117">
            <v>13.6</v>
          </cell>
          <cell r="AK117">
            <v>650</v>
          </cell>
          <cell r="AM117">
            <v>688</v>
          </cell>
          <cell r="AN117">
            <v>70653.600000000006</v>
          </cell>
          <cell r="AO117" t="str">
            <v>NA</v>
          </cell>
        </row>
        <row r="118">
          <cell r="B118">
            <v>1008575</v>
          </cell>
          <cell r="C118" t="str">
            <v>汤 明娟</v>
          </cell>
          <cell r="D118" t="str">
            <v>Tang Mingjuan</v>
          </cell>
          <cell r="E118" t="str">
            <v>Direct Active</v>
          </cell>
          <cell r="F118" t="str">
            <v>OP</v>
          </cell>
          <cell r="G118" t="str">
            <v>FCLCh-PD</v>
          </cell>
          <cell r="H118" t="str">
            <v>FCLCh-VB1</v>
          </cell>
          <cell r="I118" t="str">
            <v>310911</v>
          </cell>
          <cell r="J118">
            <v>41443</v>
          </cell>
          <cell r="K118" t="str">
            <v>Worker</v>
          </cell>
          <cell r="L118" t="str">
            <v>Production Worker</v>
          </cell>
          <cell r="M118" t="str">
            <v>BAND A</v>
          </cell>
          <cell r="N118">
            <v>6</v>
          </cell>
          <cell r="O118" t="str">
            <v>NA</v>
          </cell>
          <cell r="P118">
            <v>4476</v>
          </cell>
          <cell r="Q118">
            <v>0.02</v>
          </cell>
          <cell r="R118">
            <v>90</v>
          </cell>
          <cell r="S118">
            <v>5.0000000000000001E-3</v>
          </cell>
          <cell r="T118">
            <v>22</v>
          </cell>
          <cell r="U118">
            <v>2.5022341376228777E-2</v>
          </cell>
          <cell r="V118">
            <v>112</v>
          </cell>
          <cell r="W118">
            <v>4588</v>
          </cell>
          <cell r="X118">
            <v>4700</v>
          </cell>
          <cell r="Y118">
            <v>224</v>
          </cell>
          <cell r="Z118">
            <v>0.05</v>
          </cell>
          <cell r="AA118" t="str">
            <v>0.00%-8.40%</v>
          </cell>
          <cell r="AF118">
            <v>0</v>
          </cell>
          <cell r="AG118">
            <v>4700</v>
          </cell>
          <cell r="AH118">
            <v>224</v>
          </cell>
          <cell r="AI118">
            <v>5.0044682752457659E-2</v>
          </cell>
          <cell r="AJ118">
            <v>13.6</v>
          </cell>
          <cell r="AK118">
            <v>450</v>
          </cell>
          <cell r="AM118">
            <v>688</v>
          </cell>
          <cell r="AN118">
            <v>70008</v>
          </cell>
          <cell r="AO118" t="str">
            <v>NA</v>
          </cell>
          <cell r="AQ118" t="str">
            <v>季度优秀员工， 工作积极主动，一人多岗，工作认真负责，任劳任怨，服从管理.</v>
          </cell>
        </row>
        <row r="119">
          <cell r="B119">
            <v>1008617</v>
          </cell>
          <cell r="C119" t="str">
            <v>何 运翠</v>
          </cell>
          <cell r="D119" t="str">
            <v>He Yuncui</v>
          </cell>
          <cell r="E119" t="str">
            <v>Direct Active</v>
          </cell>
          <cell r="F119" t="str">
            <v>OP</v>
          </cell>
          <cell r="G119" t="str">
            <v>FCLCh-PD</v>
          </cell>
          <cell r="H119" t="str">
            <v>FCLCh-VB1</v>
          </cell>
          <cell r="I119" t="str">
            <v>310911</v>
          </cell>
          <cell r="J119">
            <v>41445</v>
          </cell>
          <cell r="K119" t="str">
            <v>Worker</v>
          </cell>
          <cell r="L119" t="str">
            <v>Production Worker</v>
          </cell>
          <cell r="M119" t="str">
            <v>BAND A</v>
          </cell>
          <cell r="N119">
            <v>6</v>
          </cell>
          <cell r="O119" t="str">
            <v>NA</v>
          </cell>
          <cell r="P119">
            <v>4427</v>
          </cell>
          <cell r="Q119">
            <v>0.02</v>
          </cell>
          <cell r="R119">
            <v>89</v>
          </cell>
          <cell r="S119">
            <v>5.0000000000000001E-3</v>
          </cell>
          <cell r="T119">
            <v>22</v>
          </cell>
          <cell r="U119">
            <v>2.5073413146600408E-2</v>
          </cell>
          <cell r="V119">
            <v>111</v>
          </cell>
          <cell r="W119">
            <v>4538</v>
          </cell>
          <cell r="X119">
            <v>4538</v>
          </cell>
          <cell r="Y119">
            <v>111</v>
          </cell>
          <cell r="Z119">
            <v>2.5100000000000001E-2</v>
          </cell>
          <cell r="AA119" t="str">
            <v>0.00%-8.40%</v>
          </cell>
          <cell r="AF119">
            <v>0</v>
          </cell>
          <cell r="AG119">
            <v>4538</v>
          </cell>
          <cell r="AH119">
            <v>111</v>
          </cell>
          <cell r="AI119">
            <v>2.5073413146600387E-2</v>
          </cell>
          <cell r="AJ119">
            <v>13.6</v>
          </cell>
          <cell r="AK119">
            <v>450</v>
          </cell>
          <cell r="AM119">
            <v>688</v>
          </cell>
          <cell r="AN119">
            <v>67804.799999999988</v>
          </cell>
          <cell r="AO119" t="str">
            <v>NA</v>
          </cell>
        </row>
        <row r="120">
          <cell r="B120">
            <v>1008699</v>
          </cell>
          <cell r="C120" t="str">
            <v>何 艳</v>
          </cell>
          <cell r="D120" t="str">
            <v>He Yan</v>
          </cell>
          <cell r="E120" t="str">
            <v>Direct Active</v>
          </cell>
          <cell r="F120" t="str">
            <v>OP</v>
          </cell>
          <cell r="G120" t="str">
            <v>FCLCh-PD</v>
          </cell>
          <cell r="H120" t="str">
            <v>FCLCh-VB1</v>
          </cell>
          <cell r="I120" t="str">
            <v>310911</v>
          </cell>
          <cell r="J120">
            <v>41454</v>
          </cell>
          <cell r="K120" t="str">
            <v>Worker</v>
          </cell>
          <cell r="L120" t="str">
            <v>Heavy Load Worker</v>
          </cell>
          <cell r="M120" t="str">
            <v>BAND A</v>
          </cell>
          <cell r="N120">
            <v>6</v>
          </cell>
          <cell r="O120" t="str">
            <v>NA</v>
          </cell>
          <cell r="P120">
            <v>4506</v>
          </cell>
          <cell r="Q120">
            <v>0.02</v>
          </cell>
          <cell r="R120">
            <v>90</v>
          </cell>
          <cell r="S120">
            <v>5.0000000000000001E-3</v>
          </cell>
          <cell r="T120">
            <v>23</v>
          </cell>
          <cell r="U120">
            <v>2.5077674212161564E-2</v>
          </cell>
          <cell r="V120">
            <v>113</v>
          </cell>
          <cell r="W120">
            <v>4619</v>
          </cell>
          <cell r="X120">
            <v>4776</v>
          </cell>
          <cell r="Y120">
            <v>270</v>
          </cell>
          <cell r="Z120">
            <v>5.9900000000000002E-2</v>
          </cell>
          <cell r="AA120" t="str">
            <v>0.00%-8.40%</v>
          </cell>
          <cell r="AF120">
            <v>0</v>
          </cell>
          <cell r="AG120">
            <v>4776</v>
          </cell>
          <cell r="AH120">
            <v>270</v>
          </cell>
          <cell r="AI120">
            <v>5.9920106524633754E-2</v>
          </cell>
          <cell r="AJ120">
            <v>13.6</v>
          </cell>
          <cell r="AK120">
            <v>650</v>
          </cell>
          <cell r="AM120">
            <v>688</v>
          </cell>
          <cell r="AN120">
            <v>73441.600000000006</v>
          </cell>
          <cell r="AO120" t="str">
            <v>NA</v>
          </cell>
          <cell r="AQ120" t="str">
            <v>插件人为缺陷一直保持零缺陷，2025年被评为季度优秀员工</v>
          </cell>
        </row>
        <row r="121">
          <cell r="B121">
            <v>1008716</v>
          </cell>
          <cell r="C121" t="str">
            <v>樊 培培</v>
          </cell>
          <cell r="D121" t="str">
            <v>Fan Peipei</v>
          </cell>
          <cell r="E121" t="str">
            <v>Direct Active</v>
          </cell>
          <cell r="F121" t="str">
            <v>OP</v>
          </cell>
          <cell r="G121" t="str">
            <v>FCLCh-PD</v>
          </cell>
          <cell r="H121" t="str">
            <v>FCLCh-VB1</v>
          </cell>
          <cell r="I121" t="str">
            <v>310911</v>
          </cell>
          <cell r="J121">
            <v>41454</v>
          </cell>
          <cell r="K121" t="str">
            <v>Worker</v>
          </cell>
          <cell r="L121" t="str">
            <v>Production Worker</v>
          </cell>
          <cell r="M121" t="str">
            <v>BAND A</v>
          </cell>
          <cell r="N121">
            <v>6</v>
          </cell>
          <cell r="O121" t="str">
            <v>NA</v>
          </cell>
          <cell r="P121">
            <v>4779</v>
          </cell>
          <cell r="Q121">
            <v>0.02</v>
          </cell>
          <cell r="R121">
            <v>96</v>
          </cell>
          <cell r="S121">
            <v>5.0000000000000001E-3</v>
          </cell>
          <cell r="T121">
            <v>24</v>
          </cell>
          <cell r="U121">
            <v>2.5109855618330193E-2</v>
          </cell>
          <cell r="V121">
            <v>120</v>
          </cell>
          <cell r="W121">
            <v>4899</v>
          </cell>
          <cell r="X121">
            <v>5018</v>
          </cell>
          <cell r="Y121">
            <v>239</v>
          </cell>
          <cell r="Z121">
            <v>0.05</v>
          </cell>
          <cell r="AA121" t="str">
            <v>0.00%-8.40%</v>
          </cell>
          <cell r="AF121">
            <v>0</v>
          </cell>
          <cell r="AG121">
            <v>5018</v>
          </cell>
          <cell r="AH121">
            <v>239</v>
          </cell>
          <cell r="AI121">
            <v>5.0010462439840975E-2</v>
          </cell>
          <cell r="AJ121">
            <v>13.6</v>
          </cell>
          <cell r="AK121">
            <v>450</v>
          </cell>
          <cell r="AM121">
            <v>688</v>
          </cell>
          <cell r="AN121">
            <v>74332.800000000003</v>
          </cell>
          <cell r="AO121" t="str">
            <v>NA</v>
          </cell>
          <cell r="AQ121" t="str">
            <v>季度优秀员工</v>
          </cell>
        </row>
        <row r="122">
          <cell r="B122">
            <v>1008771</v>
          </cell>
          <cell r="C122" t="str">
            <v>武 克静</v>
          </cell>
          <cell r="D122" t="str">
            <v>Wu Kejing</v>
          </cell>
          <cell r="E122" t="str">
            <v>Direct Active</v>
          </cell>
          <cell r="F122" t="str">
            <v>OP</v>
          </cell>
          <cell r="G122" t="str">
            <v>FCLCh-PD</v>
          </cell>
          <cell r="H122" t="str">
            <v>FCLCh-VB1</v>
          </cell>
          <cell r="I122" t="str">
            <v>310913</v>
          </cell>
          <cell r="J122">
            <v>41459</v>
          </cell>
          <cell r="K122" t="str">
            <v>Worker</v>
          </cell>
          <cell r="L122" t="str">
            <v>Primary Skilled Worker</v>
          </cell>
          <cell r="M122" t="str">
            <v>BAND A</v>
          </cell>
          <cell r="N122">
            <v>6</v>
          </cell>
          <cell r="O122" t="str">
            <v>NA</v>
          </cell>
          <cell r="P122">
            <v>4539</v>
          </cell>
          <cell r="Q122">
            <v>0.02</v>
          </cell>
          <cell r="R122">
            <v>91</v>
          </cell>
          <cell r="S122">
            <v>5.0000000000000001E-3</v>
          </cell>
          <cell r="T122">
            <v>23</v>
          </cell>
          <cell r="U122">
            <v>2.511566424322538E-2</v>
          </cell>
          <cell r="V122">
            <v>114</v>
          </cell>
          <cell r="W122">
            <v>4653</v>
          </cell>
          <cell r="X122">
            <v>4675</v>
          </cell>
          <cell r="Y122">
            <v>136</v>
          </cell>
          <cell r="Z122">
            <v>0.03</v>
          </cell>
          <cell r="AA122" t="str">
            <v>0.00%-8.40%</v>
          </cell>
          <cell r="AF122">
            <v>0</v>
          </cell>
          <cell r="AG122">
            <v>4675</v>
          </cell>
          <cell r="AH122">
            <v>136</v>
          </cell>
          <cell r="AI122">
            <v>2.9962546816479474E-2</v>
          </cell>
          <cell r="AJ122">
            <v>13.6</v>
          </cell>
          <cell r="AK122">
            <v>450</v>
          </cell>
          <cell r="AM122">
            <v>688</v>
          </cell>
          <cell r="AN122">
            <v>69668</v>
          </cell>
          <cell r="AO122" t="str">
            <v>NA</v>
          </cell>
        </row>
        <row r="123">
          <cell r="B123">
            <v>1008820</v>
          </cell>
          <cell r="C123" t="str">
            <v>张 志琳</v>
          </cell>
          <cell r="D123" t="str">
            <v>Zhang Zhiling</v>
          </cell>
          <cell r="E123" t="str">
            <v>Direct Active</v>
          </cell>
          <cell r="F123" t="str">
            <v>OP</v>
          </cell>
          <cell r="G123" t="str">
            <v>FCLCh-PD</v>
          </cell>
          <cell r="H123" t="str">
            <v>FCLCh-VB1</v>
          </cell>
          <cell r="I123" t="str">
            <v>310911</v>
          </cell>
          <cell r="J123">
            <v>41464</v>
          </cell>
          <cell r="K123" t="str">
            <v>Worker</v>
          </cell>
          <cell r="L123" t="str">
            <v>Heavy Load Worker</v>
          </cell>
          <cell r="M123" t="str">
            <v>BAND A</v>
          </cell>
          <cell r="N123">
            <v>6</v>
          </cell>
          <cell r="O123" t="str">
            <v>NA</v>
          </cell>
          <cell r="P123">
            <v>4525</v>
          </cell>
          <cell r="Q123">
            <v>0.02</v>
          </cell>
          <cell r="R123">
            <v>91</v>
          </cell>
          <cell r="S123">
            <v>5.0000000000000001E-3</v>
          </cell>
          <cell r="T123">
            <v>23</v>
          </cell>
          <cell r="U123">
            <v>2.5193370165745858E-2</v>
          </cell>
          <cell r="V123">
            <v>114</v>
          </cell>
          <cell r="W123">
            <v>4639</v>
          </cell>
          <cell r="X123">
            <v>4525</v>
          </cell>
          <cell r="Y123">
            <v>0</v>
          </cell>
          <cell r="Z123">
            <v>0</v>
          </cell>
          <cell r="AA123" t="str">
            <v>0.00%-8.40%</v>
          </cell>
          <cell r="AF123">
            <v>0</v>
          </cell>
          <cell r="AG123">
            <v>4525</v>
          </cell>
          <cell r="AH123">
            <v>0</v>
          </cell>
          <cell r="AI123">
            <v>0</v>
          </cell>
          <cell r="AJ123">
            <v>13.6</v>
          </cell>
          <cell r="AK123">
            <v>650</v>
          </cell>
          <cell r="AM123">
            <v>688</v>
          </cell>
          <cell r="AN123">
            <v>70028</v>
          </cell>
          <cell r="AO123" t="str">
            <v>NA</v>
          </cell>
          <cell r="AQ123" t="str">
            <v>缺勤率19.5%</v>
          </cell>
        </row>
        <row r="124">
          <cell r="B124">
            <v>1009006</v>
          </cell>
          <cell r="C124" t="str">
            <v>凡 标</v>
          </cell>
          <cell r="D124" t="str">
            <v>Fan Biao</v>
          </cell>
          <cell r="E124" t="str">
            <v>Direct Active</v>
          </cell>
          <cell r="F124" t="str">
            <v>OP</v>
          </cell>
          <cell r="G124" t="str">
            <v>FCLCh-PD</v>
          </cell>
          <cell r="H124" t="str">
            <v>FCLCh-VB1</v>
          </cell>
          <cell r="I124" t="str">
            <v>310911</v>
          </cell>
          <cell r="J124">
            <v>41501</v>
          </cell>
          <cell r="K124" t="str">
            <v>Worker</v>
          </cell>
          <cell r="L124" t="str">
            <v>Heavy Load Worker</v>
          </cell>
          <cell r="M124" t="str">
            <v>BAND A</v>
          </cell>
          <cell r="N124">
            <v>6</v>
          </cell>
          <cell r="O124" t="str">
            <v>NA</v>
          </cell>
          <cell r="P124">
            <v>4413</v>
          </cell>
          <cell r="Q124">
            <v>0.02</v>
          </cell>
          <cell r="R124">
            <v>88</v>
          </cell>
          <cell r="S124">
            <v>5.0000000000000001E-3</v>
          </cell>
          <cell r="T124">
            <v>22</v>
          </cell>
          <cell r="U124">
            <v>2.4926353954226151E-2</v>
          </cell>
          <cell r="V124">
            <v>110</v>
          </cell>
          <cell r="W124">
            <v>4523</v>
          </cell>
          <cell r="X124">
            <v>4523</v>
          </cell>
          <cell r="Y124">
            <v>110</v>
          </cell>
          <cell r="Z124">
            <v>2.4899999999999999E-2</v>
          </cell>
          <cell r="AA124" t="str">
            <v>0.00%-8.40%</v>
          </cell>
          <cell r="AF124">
            <v>0</v>
          </cell>
          <cell r="AG124">
            <v>4523</v>
          </cell>
          <cell r="AH124">
            <v>110</v>
          </cell>
          <cell r="AI124">
            <v>2.4926353954226155E-2</v>
          </cell>
          <cell r="AJ124">
            <v>13.6</v>
          </cell>
          <cell r="AK124">
            <v>650</v>
          </cell>
          <cell r="AM124">
            <v>688</v>
          </cell>
          <cell r="AN124">
            <v>70000.799999999988</v>
          </cell>
          <cell r="AO124" t="str">
            <v>NA</v>
          </cell>
        </row>
        <row r="125">
          <cell r="B125">
            <v>1009047</v>
          </cell>
          <cell r="C125" t="str">
            <v>吴 杰</v>
          </cell>
          <cell r="D125" t="str">
            <v>Wu Jie</v>
          </cell>
          <cell r="E125" t="str">
            <v>Direct Active</v>
          </cell>
          <cell r="F125" t="str">
            <v>OP</v>
          </cell>
          <cell r="G125" t="str">
            <v>FCLCh-PD</v>
          </cell>
          <cell r="H125" t="str">
            <v>FCLCh-VB1</v>
          </cell>
          <cell r="I125" t="str">
            <v>310911</v>
          </cell>
          <cell r="J125">
            <v>41572</v>
          </cell>
          <cell r="K125" t="str">
            <v>Worker</v>
          </cell>
          <cell r="L125" t="str">
            <v>High Skilled Worker</v>
          </cell>
          <cell r="M125" t="str">
            <v>BAND A</v>
          </cell>
          <cell r="N125">
            <v>6</v>
          </cell>
          <cell r="O125" t="str">
            <v>NA</v>
          </cell>
          <cell r="P125">
            <v>5131</v>
          </cell>
          <cell r="Q125">
            <v>0.02</v>
          </cell>
          <cell r="R125">
            <v>103</v>
          </cell>
          <cell r="S125">
            <v>5.0000000000000001E-3</v>
          </cell>
          <cell r="T125">
            <v>26</v>
          </cell>
          <cell r="U125">
            <v>2.5141297992594035E-2</v>
          </cell>
          <cell r="V125">
            <v>129</v>
          </cell>
          <cell r="W125">
            <v>5260</v>
          </cell>
          <cell r="X125">
            <v>5362</v>
          </cell>
          <cell r="Y125">
            <v>231</v>
          </cell>
          <cell r="Z125">
            <v>4.4999999999999998E-2</v>
          </cell>
          <cell r="AA125" t="str">
            <v>0.00%-8.40%</v>
          </cell>
          <cell r="AF125">
            <v>0</v>
          </cell>
          <cell r="AG125">
            <v>5362</v>
          </cell>
          <cell r="AH125">
            <v>231</v>
          </cell>
          <cell r="AI125">
            <v>4.5020463847203374E-2</v>
          </cell>
          <cell r="AJ125">
            <v>13.6</v>
          </cell>
          <cell r="AK125">
            <v>750</v>
          </cell>
          <cell r="AM125">
            <v>688</v>
          </cell>
          <cell r="AN125">
            <v>82611.199999999997</v>
          </cell>
          <cell r="AO125" t="str">
            <v>NA</v>
          </cell>
          <cell r="AQ125" t="str">
            <v>连续四个月员工绩效加分，多次发现设备异常（充注头轴承坏/夹具进出箱皮带）及时反馈维修，三次利用私人时间配合设备维修</v>
          </cell>
        </row>
        <row r="126">
          <cell r="B126">
            <v>1009085</v>
          </cell>
          <cell r="C126" t="str">
            <v>梁 化刚</v>
          </cell>
          <cell r="D126" t="str">
            <v>Liang Huagang</v>
          </cell>
          <cell r="E126" t="str">
            <v>Direct Active</v>
          </cell>
          <cell r="F126" t="str">
            <v>OP</v>
          </cell>
          <cell r="G126" t="str">
            <v>FCLCh-PD</v>
          </cell>
          <cell r="H126" t="str">
            <v>FCLCh-VB1</v>
          </cell>
          <cell r="I126" t="str">
            <v>310911</v>
          </cell>
          <cell r="J126">
            <v>41572</v>
          </cell>
          <cell r="K126" t="str">
            <v>Worker</v>
          </cell>
          <cell r="L126" t="str">
            <v>Middle Skilled Worker</v>
          </cell>
          <cell r="M126" t="str">
            <v>BAND A</v>
          </cell>
          <cell r="N126">
            <v>6</v>
          </cell>
          <cell r="O126" t="str">
            <v>NA</v>
          </cell>
          <cell r="P126">
            <v>4716</v>
          </cell>
          <cell r="Q126">
            <v>0.02</v>
          </cell>
          <cell r="R126">
            <v>94</v>
          </cell>
          <cell r="S126">
            <v>5.0000000000000001E-3</v>
          </cell>
          <cell r="T126">
            <v>24</v>
          </cell>
          <cell r="U126">
            <v>2.5021204410517389E-2</v>
          </cell>
          <cell r="V126">
            <v>118</v>
          </cell>
          <cell r="W126">
            <v>4834</v>
          </cell>
          <cell r="X126">
            <v>4857</v>
          </cell>
          <cell r="Y126">
            <v>141</v>
          </cell>
          <cell r="Z126">
            <v>2.9899999999999999E-2</v>
          </cell>
          <cell r="AA126" t="str">
            <v>0.00%-8.40%</v>
          </cell>
          <cell r="AF126">
            <v>0</v>
          </cell>
          <cell r="AG126">
            <v>4857</v>
          </cell>
          <cell r="AH126">
            <v>141</v>
          </cell>
          <cell r="AI126">
            <v>2.9898218829516487E-2</v>
          </cell>
          <cell r="AJ126">
            <v>13.6</v>
          </cell>
          <cell r="AK126">
            <v>650</v>
          </cell>
          <cell r="AM126">
            <v>688</v>
          </cell>
          <cell r="AN126">
            <v>74543.199999999997</v>
          </cell>
          <cell r="AO126" t="str">
            <v>NA</v>
          </cell>
        </row>
        <row r="127">
          <cell r="B127">
            <v>1009188</v>
          </cell>
          <cell r="C127" t="str">
            <v>马 志慧</v>
          </cell>
          <cell r="D127" t="str">
            <v>Ma Zhihui</v>
          </cell>
          <cell r="E127" t="str">
            <v>Direct Active</v>
          </cell>
          <cell r="F127" t="str">
            <v>OP</v>
          </cell>
          <cell r="G127" t="str">
            <v>FCLCh-PD</v>
          </cell>
          <cell r="H127" t="str">
            <v>FCLCh-VB1</v>
          </cell>
          <cell r="I127" t="str">
            <v>310911</v>
          </cell>
          <cell r="J127">
            <v>41594</v>
          </cell>
          <cell r="K127" t="str">
            <v>Worker</v>
          </cell>
          <cell r="L127" t="str">
            <v>Production Worker</v>
          </cell>
          <cell r="M127" t="str">
            <v>BAND A</v>
          </cell>
          <cell r="N127">
            <v>6</v>
          </cell>
          <cell r="O127" t="str">
            <v>NA</v>
          </cell>
          <cell r="P127">
            <v>4440</v>
          </cell>
          <cell r="Q127">
            <v>0.02</v>
          </cell>
          <cell r="R127">
            <v>89</v>
          </cell>
          <cell r="S127">
            <v>5.0000000000000001E-3</v>
          </cell>
          <cell r="T127">
            <v>22</v>
          </cell>
          <cell r="U127">
            <v>2.5000000000000001E-2</v>
          </cell>
          <cell r="V127">
            <v>111</v>
          </cell>
          <cell r="W127">
            <v>4551</v>
          </cell>
          <cell r="X127">
            <v>4551</v>
          </cell>
          <cell r="Y127">
            <v>111</v>
          </cell>
          <cell r="Z127">
            <v>2.5000000000000001E-2</v>
          </cell>
          <cell r="AA127" t="str">
            <v>0.00%-8.40%</v>
          </cell>
          <cell r="AF127">
            <v>0</v>
          </cell>
          <cell r="AG127">
            <v>4551</v>
          </cell>
          <cell r="AH127">
            <v>111</v>
          </cell>
          <cell r="AI127">
            <v>2.4999999999999911E-2</v>
          </cell>
          <cell r="AJ127">
            <v>13.6</v>
          </cell>
          <cell r="AK127">
            <v>450</v>
          </cell>
          <cell r="AM127">
            <v>688</v>
          </cell>
          <cell r="AN127">
            <v>67981.600000000006</v>
          </cell>
          <cell r="AO127" t="str">
            <v>NA</v>
          </cell>
        </row>
        <row r="128">
          <cell r="B128">
            <v>1009211</v>
          </cell>
          <cell r="C128" t="str">
            <v>欧 金莲</v>
          </cell>
          <cell r="D128" t="str">
            <v>Ou Jinlian</v>
          </cell>
          <cell r="E128" t="str">
            <v>Direct Active</v>
          </cell>
          <cell r="F128" t="str">
            <v>OP</v>
          </cell>
          <cell r="G128" t="str">
            <v>FCLCh-PD</v>
          </cell>
          <cell r="H128" t="str">
            <v>FCLCh-VB1</v>
          </cell>
          <cell r="I128" t="str">
            <v>310911</v>
          </cell>
          <cell r="J128">
            <v>41601</v>
          </cell>
          <cell r="K128" t="str">
            <v>Worker</v>
          </cell>
          <cell r="L128" t="str">
            <v>Production Worker</v>
          </cell>
          <cell r="M128" t="str">
            <v>BAND A</v>
          </cell>
          <cell r="N128">
            <v>6</v>
          </cell>
          <cell r="O128" t="str">
            <v>NA</v>
          </cell>
          <cell r="P128">
            <v>4494</v>
          </cell>
          <cell r="Q128">
            <v>0.02</v>
          </cell>
          <cell r="R128">
            <v>90</v>
          </cell>
          <cell r="S128">
            <v>5.0000000000000001E-3</v>
          </cell>
          <cell r="T128">
            <v>22</v>
          </cell>
          <cell r="U128">
            <v>2.4922118380062305E-2</v>
          </cell>
          <cell r="V128">
            <v>112</v>
          </cell>
          <cell r="W128">
            <v>4606</v>
          </cell>
          <cell r="X128">
            <v>4606</v>
          </cell>
          <cell r="Y128">
            <v>112</v>
          </cell>
          <cell r="Z128">
            <v>2.4899999999999999E-2</v>
          </cell>
          <cell r="AA128" t="str">
            <v>0.00%-8.40%</v>
          </cell>
          <cell r="AF128">
            <v>0</v>
          </cell>
          <cell r="AG128">
            <v>4606</v>
          </cell>
          <cell r="AH128">
            <v>112</v>
          </cell>
          <cell r="AI128">
            <v>2.4922118380062308E-2</v>
          </cell>
          <cell r="AJ128">
            <v>13.6</v>
          </cell>
          <cell r="AK128">
            <v>450</v>
          </cell>
          <cell r="AM128">
            <v>688</v>
          </cell>
          <cell r="AN128">
            <v>68729.600000000006</v>
          </cell>
          <cell r="AO128" t="str">
            <v>NA</v>
          </cell>
        </row>
        <row r="129">
          <cell r="B129">
            <v>1009590</v>
          </cell>
          <cell r="C129" t="str">
            <v>李 玲</v>
          </cell>
          <cell r="D129" t="str">
            <v>Li Ling</v>
          </cell>
          <cell r="E129" t="str">
            <v>Direct Active</v>
          </cell>
          <cell r="F129" t="str">
            <v>OP</v>
          </cell>
          <cell r="G129" t="str">
            <v>FCLCh-PD</v>
          </cell>
          <cell r="H129" t="str">
            <v>FCLCh-VB1</v>
          </cell>
          <cell r="I129" t="str">
            <v>310911</v>
          </cell>
          <cell r="J129">
            <v>41682</v>
          </cell>
          <cell r="K129" t="str">
            <v>Worker</v>
          </cell>
          <cell r="L129" t="str">
            <v>Middle Skilled Worker</v>
          </cell>
          <cell r="M129" t="str">
            <v>BAND A</v>
          </cell>
          <cell r="N129">
            <v>6</v>
          </cell>
          <cell r="O129" t="str">
            <v>NA</v>
          </cell>
          <cell r="P129">
            <v>4396</v>
          </cell>
          <cell r="Q129">
            <v>0.02</v>
          </cell>
          <cell r="R129">
            <v>88</v>
          </cell>
          <cell r="S129">
            <v>5.0000000000000001E-3</v>
          </cell>
          <cell r="T129">
            <v>22</v>
          </cell>
          <cell r="U129">
            <v>2.5022747952684259E-2</v>
          </cell>
          <cell r="V129">
            <v>110</v>
          </cell>
          <cell r="W129">
            <v>4506</v>
          </cell>
          <cell r="X129">
            <v>4506</v>
          </cell>
          <cell r="Y129">
            <v>110</v>
          </cell>
          <cell r="Z129">
            <v>2.5000000000000001E-2</v>
          </cell>
          <cell r="AA129" t="str">
            <v>0.00%-8.40%</v>
          </cell>
          <cell r="AF129">
            <v>0</v>
          </cell>
          <cell r="AG129">
            <v>4506</v>
          </cell>
          <cell r="AH129">
            <v>110</v>
          </cell>
          <cell r="AI129">
            <v>2.5022747952684332E-2</v>
          </cell>
          <cell r="AJ129">
            <v>13.6</v>
          </cell>
          <cell r="AK129">
            <v>650</v>
          </cell>
          <cell r="AM129">
            <v>688</v>
          </cell>
          <cell r="AN129">
            <v>69769.600000000006</v>
          </cell>
          <cell r="AO129" t="str">
            <v>NA</v>
          </cell>
        </row>
        <row r="130">
          <cell r="B130">
            <v>1009642</v>
          </cell>
          <cell r="C130" t="str">
            <v>雷 成义</v>
          </cell>
          <cell r="D130" t="str">
            <v>Lei Chengyi</v>
          </cell>
          <cell r="E130" t="str">
            <v>Direct Active</v>
          </cell>
          <cell r="F130" t="str">
            <v>OP</v>
          </cell>
          <cell r="G130" t="str">
            <v>FCLCh-PD</v>
          </cell>
          <cell r="H130" t="str">
            <v>FCLCh-VB1</v>
          </cell>
          <cell r="I130" t="str">
            <v>310911</v>
          </cell>
          <cell r="J130">
            <v>41682</v>
          </cell>
          <cell r="K130" t="str">
            <v>Worker</v>
          </cell>
          <cell r="L130" t="str">
            <v>Heavy Load Worker</v>
          </cell>
          <cell r="M130" t="str">
            <v>BAND A</v>
          </cell>
          <cell r="N130">
            <v>6</v>
          </cell>
          <cell r="O130" t="str">
            <v>NA</v>
          </cell>
          <cell r="P130">
            <v>4926</v>
          </cell>
          <cell r="Q130">
            <v>0.02</v>
          </cell>
          <cell r="R130">
            <v>99</v>
          </cell>
          <cell r="S130">
            <v>5.0000000000000001E-3</v>
          </cell>
          <cell r="T130">
            <v>25</v>
          </cell>
          <cell r="U130">
            <v>2.5172553796183515E-2</v>
          </cell>
          <cell r="V130">
            <v>124</v>
          </cell>
          <cell r="W130">
            <v>5050</v>
          </cell>
          <cell r="X130">
            <v>4926</v>
          </cell>
          <cell r="Y130">
            <v>0</v>
          </cell>
          <cell r="Z130">
            <v>0</v>
          </cell>
          <cell r="AA130" t="str">
            <v>0.00%-8.40%</v>
          </cell>
          <cell r="AF130">
            <v>0</v>
          </cell>
          <cell r="AG130">
            <v>4926</v>
          </cell>
          <cell r="AH130">
            <v>0</v>
          </cell>
          <cell r="AI130">
            <v>0</v>
          </cell>
          <cell r="AJ130">
            <v>13.6</v>
          </cell>
          <cell r="AK130">
            <v>650</v>
          </cell>
          <cell r="AM130">
            <v>688</v>
          </cell>
          <cell r="AN130">
            <v>75481.599999999991</v>
          </cell>
          <cell r="AO130" t="str">
            <v>NA</v>
          </cell>
          <cell r="AQ130" t="str">
            <v>技能单一，只能从事一些简单岗位</v>
          </cell>
        </row>
        <row r="131">
          <cell r="B131">
            <v>1009736</v>
          </cell>
          <cell r="C131" t="str">
            <v>董 育芹</v>
          </cell>
          <cell r="D131" t="str">
            <v>Dong Yuqin</v>
          </cell>
          <cell r="E131" t="str">
            <v>Direct Active</v>
          </cell>
          <cell r="F131" t="str">
            <v>OP</v>
          </cell>
          <cell r="G131" t="str">
            <v>FCLCh-PD</v>
          </cell>
          <cell r="H131" t="str">
            <v>FCLCh-VB1</v>
          </cell>
          <cell r="I131" t="str">
            <v>310911</v>
          </cell>
          <cell r="J131">
            <v>41684</v>
          </cell>
          <cell r="K131" t="str">
            <v>Worker</v>
          </cell>
          <cell r="L131" t="str">
            <v>High Skilled Worker</v>
          </cell>
          <cell r="M131" t="str">
            <v>BAND A</v>
          </cell>
          <cell r="N131">
            <v>6</v>
          </cell>
          <cell r="O131" t="str">
            <v>NA</v>
          </cell>
          <cell r="P131">
            <v>4623</v>
          </cell>
          <cell r="Q131">
            <v>0.02</v>
          </cell>
          <cell r="R131">
            <v>92</v>
          </cell>
          <cell r="S131">
            <v>5.0000000000000001E-3</v>
          </cell>
          <cell r="T131">
            <v>23</v>
          </cell>
          <cell r="U131">
            <v>2.4875621890547265E-2</v>
          </cell>
          <cell r="V131">
            <v>115</v>
          </cell>
          <cell r="W131">
            <v>4738</v>
          </cell>
          <cell r="X131">
            <v>4738</v>
          </cell>
          <cell r="Y131">
            <v>115</v>
          </cell>
          <cell r="Z131">
            <v>2.4899999999999999E-2</v>
          </cell>
          <cell r="AA131" t="str">
            <v>0.00%-8.40%</v>
          </cell>
          <cell r="AF131">
            <v>0</v>
          </cell>
          <cell r="AG131">
            <v>4738</v>
          </cell>
          <cell r="AH131">
            <v>115</v>
          </cell>
          <cell r="AI131">
            <v>2.4875621890547261E-2</v>
          </cell>
          <cell r="AJ131">
            <v>13.6</v>
          </cell>
          <cell r="AK131">
            <v>750</v>
          </cell>
          <cell r="AM131">
            <v>688</v>
          </cell>
          <cell r="AN131">
            <v>74124.799999999988</v>
          </cell>
          <cell r="AO131" t="str">
            <v>NA</v>
          </cell>
        </row>
        <row r="132">
          <cell r="B132">
            <v>1009826</v>
          </cell>
          <cell r="C132" t="str">
            <v>黄 立松</v>
          </cell>
          <cell r="D132" t="str">
            <v>Huang Lisong</v>
          </cell>
          <cell r="E132" t="str">
            <v>Direct Active</v>
          </cell>
          <cell r="F132" t="str">
            <v>OP</v>
          </cell>
          <cell r="G132" t="str">
            <v>FCLCh-PD</v>
          </cell>
          <cell r="H132" t="str">
            <v>FCLCh-VB1</v>
          </cell>
          <cell r="I132" t="str">
            <v>310911</v>
          </cell>
          <cell r="J132">
            <v>41690</v>
          </cell>
          <cell r="K132" t="str">
            <v>Worker</v>
          </cell>
          <cell r="L132" t="str">
            <v>Primary Skilled Worker</v>
          </cell>
          <cell r="M132" t="str">
            <v>BAND A</v>
          </cell>
          <cell r="N132">
            <v>6</v>
          </cell>
          <cell r="O132" t="str">
            <v>NA</v>
          </cell>
          <cell r="P132">
            <v>4458</v>
          </cell>
          <cell r="Q132">
            <v>0.02</v>
          </cell>
          <cell r="R132">
            <v>89</v>
          </cell>
          <cell r="S132">
            <v>5.0000000000000001E-3</v>
          </cell>
          <cell r="T132">
            <v>22</v>
          </cell>
          <cell r="U132">
            <v>2.4899057873485869E-2</v>
          </cell>
          <cell r="V132">
            <v>111</v>
          </cell>
          <cell r="W132">
            <v>4569</v>
          </cell>
          <cell r="X132">
            <v>4569</v>
          </cell>
          <cell r="Y132">
            <v>111</v>
          </cell>
          <cell r="Z132">
            <v>2.4899999999999999E-2</v>
          </cell>
          <cell r="AA132" t="str">
            <v>0.00%-8.40%</v>
          </cell>
          <cell r="AF132">
            <v>0</v>
          </cell>
          <cell r="AG132">
            <v>4569</v>
          </cell>
          <cell r="AH132">
            <v>111</v>
          </cell>
          <cell r="AI132">
            <v>2.4899057873485786E-2</v>
          </cell>
          <cell r="AJ132">
            <v>13.6</v>
          </cell>
          <cell r="AK132">
            <v>450</v>
          </cell>
          <cell r="AM132">
            <v>688</v>
          </cell>
          <cell r="AN132">
            <v>68226.399999999994</v>
          </cell>
          <cell r="AO132" t="str">
            <v>NA</v>
          </cell>
        </row>
        <row r="133">
          <cell r="B133">
            <v>1009890</v>
          </cell>
          <cell r="C133" t="str">
            <v>汤 长艳</v>
          </cell>
          <cell r="D133" t="str">
            <v>Tang Changyan</v>
          </cell>
          <cell r="E133" t="str">
            <v>Direct Active</v>
          </cell>
          <cell r="F133" t="str">
            <v>OP</v>
          </cell>
          <cell r="G133" t="str">
            <v>FCLCh-PD</v>
          </cell>
          <cell r="H133" t="str">
            <v>FCLCh-VB1</v>
          </cell>
          <cell r="I133" t="str">
            <v>310911</v>
          </cell>
          <cell r="J133">
            <v>41694</v>
          </cell>
          <cell r="K133" t="str">
            <v>Worker</v>
          </cell>
          <cell r="L133" t="str">
            <v>High Skilled Worker</v>
          </cell>
          <cell r="M133" t="str">
            <v>BAND A</v>
          </cell>
          <cell r="N133">
            <v>6</v>
          </cell>
          <cell r="O133" t="str">
            <v>NA</v>
          </cell>
          <cell r="P133">
            <v>4690</v>
          </cell>
          <cell r="Q133">
            <v>0.02</v>
          </cell>
          <cell r="R133">
            <v>94</v>
          </cell>
          <cell r="S133">
            <v>5.0000000000000001E-3</v>
          </cell>
          <cell r="T133">
            <v>23</v>
          </cell>
          <cell r="U133">
            <v>2.4946695095948827E-2</v>
          </cell>
          <cell r="V133">
            <v>117</v>
          </cell>
          <cell r="W133">
            <v>4807</v>
          </cell>
          <cell r="X133">
            <v>4807</v>
          </cell>
          <cell r="Y133">
            <v>117</v>
          </cell>
          <cell r="Z133">
            <v>2.4899999999999999E-2</v>
          </cell>
          <cell r="AA133" t="str">
            <v>0.00%-8.40%</v>
          </cell>
          <cell r="AF133">
            <v>0</v>
          </cell>
          <cell r="AG133">
            <v>4807</v>
          </cell>
          <cell r="AH133">
            <v>117</v>
          </cell>
          <cell r="AI133">
            <v>2.4946695095948934E-2</v>
          </cell>
          <cell r="AJ133">
            <v>13.6</v>
          </cell>
          <cell r="AK133">
            <v>750</v>
          </cell>
          <cell r="AM133">
            <v>688</v>
          </cell>
          <cell r="AN133">
            <v>75063.199999999997</v>
          </cell>
          <cell r="AO133" t="str">
            <v>NA</v>
          </cell>
        </row>
        <row r="134">
          <cell r="B134">
            <v>1009894</v>
          </cell>
          <cell r="C134" t="str">
            <v>高 亮</v>
          </cell>
          <cell r="D134" t="str">
            <v>Gao Liang</v>
          </cell>
          <cell r="E134" t="str">
            <v>Direct Active</v>
          </cell>
          <cell r="F134" t="str">
            <v>OP</v>
          </cell>
          <cell r="G134" t="str">
            <v>FCLCh-PD</v>
          </cell>
          <cell r="H134" t="str">
            <v>FCLCh-VB1</v>
          </cell>
          <cell r="I134" t="str">
            <v>310911</v>
          </cell>
          <cell r="J134">
            <v>41694</v>
          </cell>
          <cell r="K134" t="str">
            <v>Worker</v>
          </cell>
          <cell r="L134" t="str">
            <v>High Skilled Worker</v>
          </cell>
          <cell r="M134" t="str">
            <v>BAND A</v>
          </cell>
          <cell r="N134">
            <v>6</v>
          </cell>
          <cell r="O134" t="str">
            <v>NA</v>
          </cell>
          <cell r="P134">
            <v>4595</v>
          </cell>
          <cell r="Q134">
            <v>0.02</v>
          </cell>
          <cell r="R134">
            <v>92</v>
          </cell>
          <cell r="S134">
            <v>5.0000000000000001E-3</v>
          </cell>
          <cell r="T134">
            <v>23</v>
          </cell>
          <cell r="U134">
            <v>2.5027203482045703E-2</v>
          </cell>
          <cell r="V134">
            <v>115</v>
          </cell>
          <cell r="W134">
            <v>4710</v>
          </cell>
          <cell r="X134">
            <v>4710</v>
          </cell>
          <cell r="Y134">
            <v>115</v>
          </cell>
          <cell r="Z134">
            <v>2.5000000000000001E-2</v>
          </cell>
          <cell r="AA134" t="str">
            <v>0.00%-8.40%</v>
          </cell>
          <cell r="AF134">
            <v>0</v>
          </cell>
          <cell r="AG134">
            <v>4710</v>
          </cell>
          <cell r="AH134">
            <v>115</v>
          </cell>
          <cell r="AI134">
            <v>2.502720348204579E-2</v>
          </cell>
          <cell r="AJ134">
            <v>13.6</v>
          </cell>
          <cell r="AK134">
            <v>750</v>
          </cell>
          <cell r="AM134">
            <v>688</v>
          </cell>
          <cell r="AN134">
            <v>73744</v>
          </cell>
          <cell r="AO134" t="str">
            <v>NA</v>
          </cell>
        </row>
        <row r="135">
          <cell r="B135">
            <v>1009909</v>
          </cell>
          <cell r="C135" t="str">
            <v>张 伟杰</v>
          </cell>
          <cell r="D135" t="str">
            <v>Zhang Weijie</v>
          </cell>
          <cell r="E135" t="str">
            <v>Direct Active</v>
          </cell>
          <cell r="F135" t="str">
            <v>OP</v>
          </cell>
          <cell r="G135" t="str">
            <v>FCLCh-PD</v>
          </cell>
          <cell r="H135" t="str">
            <v>FCLCh-VB1</v>
          </cell>
          <cell r="I135" t="str">
            <v>310911</v>
          </cell>
          <cell r="J135">
            <v>41694</v>
          </cell>
          <cell r="K135" t="str">
            <v>Worker</v>
          </cell>
          <cell r="L135" t="str">
            <v>Production Worker</v>
          </cell>
          <cell r="M135" t="str">
            <v>BAND A</v>
          </cell>
          <cell r="N135">
            <v>6</v>
          </cell>
          <cell r="O135" t="str">
            <v>NA</v>
          </cell>
          <cell r="P135">
            <v>4751</v>
          </cell>
          <cell r="Q135">
            <v>0.02</v>
          </cell>
          <cell r="R135">
            <v>95</v>
          </cell>
          <cell r="S135">
            <v>5.0000000000000001E-3</v>
          </cell>
          <cell r="T135">
            <v>24</v>
          </cell>
          <cell r="U135">
            <v>2.5047358450852451E-2</v>
          </cell>
          <cell r="V135">
            <v>119</v>
          </cell>
          <cell r="W135">
            <v>4870</v>
          </cell>
          <cell r="X135">
            <v>4870</v>
          </cell>
          <cell r="Y135">
            <v>119</v>
          </cell>
          <cell r="Z135">
            <v>2.5000000000000001E-2</v>
          </cell>
          <cell r="AA135" t="str">
            <v>0.00%-8.40%</v>
          </cell>
          <cell r="AF135">
            <v>0</v>
          </cell>
          <cell r="AG135">
            <v>4870</v>
          </cell>
          <cell r="AH135">
            <v>119</v>
          </cell>
          <cell r="AI135">
            <v>2.5047358450852375E-2</v>
          </cell>
          <cell r="AJ135">
            <v>13.6</v>
          </cell>
          <cell r="AK135">
            <v>450</v>
          </cell>
          <cell r="AM135">
            <v>688</v>
          </cell>
          <cell r="AN135">
            <v>72320</v>
          </cell>
          <cell r="AO135" t="str">
            <v>NA</v>
          </cell>
        </row>
        <row r="136">
          <cell r="B136">
            <v>1010059</v>
          </cell>
          <cell r="C136" t="str">
            <v>陈 忠翠</v>
          </cell>
          <cell r="D136" t="str">
            <v>Chen Zhongcui</v>
          </cell>
          <cell r="E136" t="str">
            <v>Direct Active</v>
          </cell>
          <cell r="F136" t="str">
            <v>OP</v>
          </cell>
          <cell r="G136" t="str">
            <v>FCLCh-PD</v>
          </cell>
          <cell r="H136" t="str">
            <v>FCLCh-VB1</v>
          </cell>
          <cell r="I136" t="str">
            <v>310911</v>
          </cell>
          <cell r="J136">
            <v>41704</v>
          </cell>
          <cell r="K136" t="str">
            <v>Worker</v>
          </cell>
          <cell r="L136" t="str">
            <v>Production Worker</v>
          </cell>
          <cell r="M136" t="str">
            <v>BAND A</v>
          </cell>
          <cell r="N136">
            <v>6</v>
          </cell>
          <cell r="O136" t="str">
            <v>NA</v>
          </cell>
          <cell r="P136">
            <v>4625</v>
          </cell>
          <cell r="Q136">
            <v>0.02</v>
          </cell>
          <cell r="R136">
            <v>93</v>
          </cell>
          <cell r="S136">
            <v>5.0000000000000001E-3</v>
          </cell>
          <cell r="T136">
            <v>23</v>
          </cell>
          <cell r="U136">
            <v>2.5081081081081081E-2</v>
          </cell>
          <cell r="V136">
            <v>116</v>
          </cell>
          <cell r="W136">
            <v>4741</v>
          </cell>
          <cell r="X136">
            <v>4741</v>
          </cell>
          <cell r="Y136">
            <v>116</v>
          </cell>
          <cell r="Z136">
            <v>2.5100000000000001E-2</v>
          </cell>
          <cell r="AA136" t="str">
            <v>0.00%-8.40%</v>
          </cell>
          <cell r="AF136">
            <v>0</v>
          </cell>
          <cell r="AG136">
            <v>4741</v>
          </cell>
          <cell r="AH136">
            <v>116</v>
          </cell>
          <cell r="AI136">
            <v>2.5081081081081091E-2</v>
          </cell>
          <cell r="AJ136">
            <v>13.6</v>
          </cell>
          <cell r="AK136">
            <v>450</v>
          </cell>
          <cell r="AM136">
            <v>688</v>
          </cell>
          <cell r="AN136">
            <v>70565.600000000006</v>
          </cell>
          <cell r="AO136" t="str">
            <v>NA</v>
          </cell>
        </row>
        <row r="137">
          <cell r="B137">
            <v>1010180</v>
          </cell>
          <cell r="C137" t="str">
            <v>杨 冬云</v>
          </cell>
          <cell r="D137" t="str">
            <v>Yang Dongyun</v>
          </cell>
          <cell r="E137" t="str">
            <v>Direct Active</v>
          </cell>
          <cell r="F137" t="str">
            <v>OP</v>
          </cell>
          <cell r="G137" t="str">
            <v>FCLCh-PD</v>
          </cell>
          <cell r="H137" t="str">
            <v>FCLCh-VB1</v>
          </cell>
          <cell r="I137" t="str">
            <v>310911</v>
          </cell>
          <cell r="J137">
            <v>41712</v>
          </cell>
          <cell r="K137" t="str">
            <v>Worker</v>
          </cell>
          <cell r="L137" t="str">
            <v>Primary Skilled Worker</v>
          </cell>
          <cell r="M137" t="str">
            <v>BAND A</v>
          </cell>
          <cell r="N137">
            <v>6</v>
          </cell>
          <cell r="O137" t="str">
            <v>NA</v>
          </cell>
          <cell r="P137">
            <v>4713</v>
          </cell>
          <cell r="Q137">
            <v>0.02</v>
          </cell>
          <cell r="R137">
            <v>94</v>
          </cell>
          <cell r="S137">
            <v>5.0000000000000001E-3</v>
          </cell>
          <cell r="T137">
            <v>24</v>
          </cell>
          <cell r="U137">
            <v>2.503713133884999E-2</v>
          </cell>
          <cell r="V137">
            <v>118</v>
          </cell>
          <cell r="W137">
            <v>4831</v>
          </cell>
          <cell r="X137">
            <v>4831</v>
          </cell>
          <cell r="Y137">
            <v>118</v>
          </cell>
          <cell r="Z137">
            <v>2.5000000000000001E-2</v>
          </cell>
          <cell r="AA137" t="str">
            <v>0.00%-8.40%</v>
          </cell>
          <cell r="AF137">
            <v>0</v>
          </cell>
          <cell r="AG137">
            <v>4831</v>
          </cell>
          <cell r="AH137">
            <v>118</v>
          </cell>
          <cell r="AI137">
            <v>2.5037131338849994E-2</v>
          </cell>
          <cell r="AJ137">
            <v>13.6</v>
          </cell>
          <cell r="AK137">
            <v>450</v>
          </cell>
          <cell r="AM137">
            <v>688</v>
          </cell>
          <cell r="AN137">
            <v>71789.599999999991</v>
          </cell>
          <cell r="AO137" t="str">
            <v>NA</v>
          </cell>
        </row>
        <row r="138">
          <cell r="B138">
            <v>1010228</v>
          </cell>
          <cell r="C138" t="str">
            <v>郭 尊严</v>
          </cell>
          <cell r="D138" t="str">
            <v>Guo Zunyan</v>
          </cell>
          <cell r="E138" t="str">
            <v>Direct Active</v>
          </cell>
          <cell r="F138" t="str">
            <v>OP</v>
          </cell>
          <cell r="G138" t="str">
            <v>FCLCh-PD</v>
          </cell>
          <cell r="H138" t="str">
            <v>FCLCh-VB1</v>
          </cell>
          <cell r="I138" t="str">
            <v>310911</v>
          </cell>
          <cell r="J138">
            <v>41715</v>
          </cell>
          <cell r="K138" t="str">
            <v>Worker</v>
          </cell>
          <cell r="L138" t="str">
            <v>Production Worker</v>
          </cell>
          <cell r="M138" t="str">
            <v>BAND A</v>
          </cell>
          <cell r="N138">
            <v>6</v>
          </cell>
          <cell r="O138" t="str">
            <v>NA</v>
          </cell>
          <cell r="P138">
            <v>4272</v>
          </cell>
          <cell r="Q138">
            <v>0.02</v>
          </cell>
          <cell r="R138">
            <v>85</v>
          </cell>
          <cell r="S138">
            <v>5.0000000000000001E-3</v>
          </cell>
          <cell r="T138">
            <v>21</v>
          </cell>
          <cell r="U138">
            <v>2.4812734082397005E-2</v>
          </cell>
          <cell r="V138">
            <v>106</v>
          </cell>
          <cell r="W138">
            <v>4378</v>
          </cell>
          <cell r="X138">
            <v>4272</v>
          </cell>
          <cell r="Y138">
            <v>0</v>
          </cell>
          <cell r="Z138">
            <v>0</v>
          </cell>
          <cell r="AA138" t="str">
            <v>0.00%-8.40%</v>
          </cell>
          <cell r="AF138">
            <v>0</v>
          </cell>
          <cell r="AG138">
            <v>4272</v>
          </cell>
          <cell r="AH138">
            <v>0</v>
          </cell>
          <cell r="AI138">
            <v>0</v>
          </cell>
          <cell r="AJ138">
            <v>13.6</v>
          </cell>
          <cell r="AK138">
            <v>450</v>
          </cell>
          <cell r="AM138">
            <v>688</v>
          </cell>
          <cell r="AN138">
            <v>64187.199999999997</v>
          </cell>
          <cell r="AO138" t="str">
            <v>NA</v>
          </cell>
          <cell r="AQ138" t="str">
            <v>属于偷奸耍滑类型，工作中无法担任任何关键岗位及操作难度稍大的，业绩评估扣分4次</v>
          </cell>
        </row>
        <row r="139">
          <cell r="B139">
            <v>1010287</v>
          </cell>
          <cell r="C139" t="str">
            <v>张 子豪</v>
          </cell>
          <cell r="D139" t="str">
            <v>Zhang Zihao</v>
          </cell>
          <cell r="E139" t="str">
            <v>Direct Active</v>
          </cell>
          <cell r="F139" t="str">
            <v>OP</v>
          </cell>
          <cell r="G139" t="str">
            <v>FCLCh-PD</v>
          </cell>
          <cell r="H139" t="str">
            <v>FCLCh-VB1</v>
          </cell>
          <cell r="I139" t="str">
            <v>310911</v>
          </cell>
          <cell r="J139">
            <v>41717</v>
          </cell>
          <cell r="K139" t="str">
            <v>Worker</v>
          </cell>
          <cell r="L139" t="str">
            <v>Middle Skilled Worker</v>
          </cell>
          <cell r="M139" t="str">
            <v>BAND A</v>
          </cell>
          <cell r="N139">
            <v>6</v>
          </cell>
          <cell r="O139" t="str">
            <v>NA</v>
          </cell>
          <cell r="P139">
            <v>4672</v>
          </cell>
          <cell r="Q139">
            <v>0.02</v>
          </cell>
          <cell r="R139">
            <v>93</v>
          </cell>
          <cell r="S139">
            <v>5.0000000000000001E-3</v>
          </cell>
          <cell r="T139">
            <v>23</v>
          </cell>
          <cell r="U139">
            <v>2.482876712328767E-2</v>
          </cell>
          <cell r="V139">
            <v>116</v>
          </cell>
          <cell r="W139">
            <v>4788</v>
          </cell>
          <cell r="X139">
            <v>4719</v>
          </cell>
          <cell r="Y139">
            <v>47</v>
          </cell>
          <cell r="Z139">
            <v>1.01E-2</v>
          </cell>
          <cell r="AA139" t="str">
            <v>0.00%-8.40%</v>
          </cell>
          <cell r="AF139">
            <v>0</v>
          </cell>
          <cell r="AG139">
            <v>4719</v>
          </cell>
          <cell r="AH139">
            <v>47</v>
          </cell>
          <cell r="AI139">
            <v>1.0059931506849251E-2</v>
          </cell>
          <cell r="AJ139">
            <v>13.6</v>
          </cell>
          <cell r="AK139">
            <v>650</v>
          </cell>
          <cell r="AM139">
            <v>688</v>
          </cell>
          <cell r="AN139">
            <v>72666.399999999994</v>
          </cell>
          <cell r="AO139" t="str">
            <v>NA</v>
          </cell>
        </row>
        <row r="140">
          <cell r="B140">
            <v>1010368</v>
          </cell>
          <cell r="C140" t="str">
            <v>童 德红</v>
          </cell>
          <cell r="D140" t="str">
            <v>Tong Dehong</v>
          </cell>
          <cell r="E140" t="str">
            <v>Direct Active</v>
          </cell>
          <cell r="F140" t="str">
            <v>OP</v>
          </cell>
          <cell r="G140" t="str">
            <v>FCLCh-PD</v>
          </cell>
          <cell r="H140" t="str">
            <v>FCLCh-VB1</v>
          </cell>
          <cell r="I140" t="str">
            <v>310911</v>
          </cell>
          <cell r="J140">
            <v>41726</v>
          </cell>
          <cell r="K140" t="str">
            <v>Worker</v>
          </cell>
          <cell r="L140" t="str">
            <v>Production Worker</v>
          </cell>
          <cell r="M140" t="str">
            <v>BAND A</v>
          </cell>
          <cell r="N140">
            <v>6</v>
          </cell>
          <cell r="O140" t="str">
            <v>NA</v>
          </cell>
          <cell r="P140">
            <v>4664</v>
          </cell>
          <cell r="Q140">
            <v>0.02</v>
          </cell>
          <cell r="R140">
            <v>93</v>
          </cell>
          <cell r="S140">
            <v>5.0000000000000001E-3</v>
          </cell>
          <cell r="T140">
            <v>23</v>
          </cell>
          <cell r="U140">
            <v>2.4871355060034305E-2</v>
          </cell>
          <cell r="V140">
            <v>116</v>
          </cell>
          <cell r="W140">
            <v>4780</v>
          </cell>
          <cell r="X140">
            <v>4780</v>
          </cell>
          <cell r="Y140">
            <v>116</v>
          </cell>
          <cell r="Z140">
            <v>2.4899999999999999E-2</v>
          </cell>
          <cell r="AA140" t="str">
            <v>0.00%-8.40%</v>
          </cell>
          <cell r="AF140">
            <v>0</v>
          </cell>
          <cell r="AG140">
            <v>4780</v>
          </cell>
          <cell r="AH140">
            <v>116</v>
          </cell>
          <cell r="AI140">
            <v>2.487135506003435E-2</v>
          </cell>
          <cell r="AJ140">
            <v>13.6</v>
          </cell>
          <cell r="AK140">
            <v>450</v>
          </cell>
          <cell r="AM140">
            <v>688</v>
          </cell>
          <cell r="AN140">
            <v>71096</v>
          </cell>
          <cell r="AO140" t="str">
            <v>NA</v>
          </cell>
        </row>
        <row r="141">
          <cell r="B141">
            <v>1010418</v>
          </cell>
          <cell r="C141" t="str">
            <v>吴 强</v>
          </cell>
          <cell r="D141" t="str">
            <v>Wu Qiang</v>
          </cell>
          <cell r="E141" t="str">
            <v>Direct Active</v>
          </cell>
          <cell r="F141" t="str">
            <v>OP</v>
          </cell>
          <cell r="G141" t="str">
            <v>FCLCh-PD</v>
          </cell>
          <cell r="H141" t="str">
            <v>FCLCh-VB1</v>
          </cell>
          <cell r="I141" t="str">
            <v>310913</v>
          </cell>
          <cell r="J141">
            <v>41738</v>
          </cell>
          <cell r="K141" t="str">
            <v>Worker</v>
          </cell>
          <cell r="L141" t="str">
            <v>Heavy Load Worker</v>
          </cell>
          <cell r="M141" t="str">
            <v>BAND A</v>
          </cell>
          <cell r="N141">
            <v>6</v>
          </cell>
          <cell r="O141" t="str">
            <v>NA</v>
          </cell>
          <cell r="P141">
            <v>4507</v>
          </cell>
          <cell r="Q141">
            <v>0.02</v>
          </cell>
          <cell r="R141">
            <v>90</v>
          </cell>
          <cell r="S141">
            <v>5.0000000000000001E-3</v>
          </cell>
          <cell r="T141">
            <v>23</v>
          </cell>
          <cell r="U141">
            <v>2.5072110051031729E-2</v>
          </cell>
          <cell r="V141">
            <v>113</v>
          </cell>
          <cell r="W141">
            <v>4620</v>
          </cell>
          <cell r="X141">
            <v>4642</v>
          </cell>
          <cell r="Y141">
            <v>135</v>
          </cell>
          <cell r="Z141">
            <v>0.03</v>
          </cell>
          <cell r="AA141" t="str">
            <v>0.00%-8.40%</v>
          </cell>
          <cell r="AF141">
            <v>0</v>
          </cell>
          <cell r="AG141">
            <v>4642</v>
          </cell>
          <cell r="AH141">
            <v>135</v>
          </cell>
          <cell r="AI141">
            <v>2.9953405813179401E-2</v>
          </cell>
          <cell r="AJ141">
            <v>13.6</v>
          </cell>
          <cell r="AK141">
            <v>650</v>
          </cell>
          <cell r="AM141">
            <v>688</v>
          </cell>
          <cell r="AN141">
            <v>71619.199999999997</v>
          </cell>
          <cell r="AO141" t="str">
            <v>NA</v>
          </cell>
        </row>
        <row r="142">
          <cell r="B142">
            <v>1010421</v>
          </cell>
          <cell r="C142" t="str">
            <v>张 艳</v>
          </cell>
          <cell r="D142" t="str">
            <v>Zhang Yan</v>
          </cell>
          <cell r="E142" t="str">
            <v>Direct Active</v>
          </cell>
          <cell r="F142" t="str">
            <v>OP</v>
          </cell>
          <cell r="G142" t="str">
            <v>FCLCh-PD</v>
          </cell>
          <cell r="H142" t="str">
            <v>FCLCh-VB1</v>
          </cell>
          <cell r="I142" t="str">
            <v>310911</v>
          </cell>
          <cell r="J142">
            <v>41738</v>
          </cell>
          <cell r="K142" t="str">
            <v>Worker</v>
          </cell>
          <cell r="L142" t="str">
            <v>Production Worker</v>
          </cell>
          <cell r="M142" t="str">
            <v>BAND A</v>
          </cell>
          <cell r="N142">
            <v>6</v>
          </cell>
          <cell r="O142" t="str">
            <v>NA</v>
          </cell>
          <cell r="P142">
            <v>4426</v>
          </cell>
          <cell r="Q142">
            <v>0.02</v>
          </cell>
          <cell r="R142">
            <v>89</v>
          </cell>
          <cell r="S142">
            <v>5.0000000000000001E-3</v>
          </cell>
          <cell r="T142">
            <v>22</v>
          </cell>
          <cell r="U142">
            <v>2.5079078174423858E-2</v>
          </cell>
          <cell r="V142">
            <v>111</v>
          </cell>
          <cell r="W142">
            <v>4537</v>
          </cell>
          <cell r="X142">
            <v>4537</v>
          </cell>
          <cell r="Y142">
            <v>111</v>
          </cell>
          <cell r="Z142">
            <v>2.5100000000000001E-2</v>
          </cell>
          <cell r="AA142" t="str">
            <v>0.00%-8.40%</v>
          </cell>
          <cell r="AF142">
            <v>0</v>
          </cell>
          <cell r="AG142">
            <v>4537</v>
          </cell>
          <cell r="AH142">
            <v>111</v>
          </cell>
          <cell r="AI142">
            <v>2.5079078174423897E-2</v>
          </cell>
          <cell r="AJ142">
            <v>13.6</v>
          </cell>
          <cell r="AK142">
            <v>450</v>
          </cell>
          <cell r="AM142">
            <v>688</v>
          </cell>
          <cell r="AN142">
            <v>67791.199999999997</v>
          </cell>
          <cell r="AO142" t="str">
            <v>NA</v>
          </cell>
        </row>
        <row r="143">
          <cell r="B143">
            <v>1010492</v>
          </cell>
          <cell r="C143" t="str">
            <v>刘 红</v>
          </cell>
          <cell r="D143" t="str">
            <v>Liu Hong</v>
          </cell>
          <cell r="E143" t="str">
            <v>Direct Active</v>
          </cell>
          <cell r="F143" t="str">
            <v>OP</v>
          </cell>
          <cell r="G143" t="str">
            <v>FCLCh-PD</v>
          </cell>
          <cell r="H143" t="str">
            <v>FCLCh-VB1</v>
          </cell>
          <cell r="I143" t="str">
            <v>310911</v>
          </cell>
          <cell r="J143">
            <v>41744</v>
          </cell>
          <cell r="K143" t="str">
            <v>Worker</v>
          </cell>
          <cell r="L143" t="str">
            <v>Production Worker</v>
          </cell>
          <cell r="M143" t="str">
            <v>BAND A</v>
          </cell>
          <cell r="N143">
            <v>6</v>
          </cell>
          <cell r="O143" t="str">
            <v>NA</v>
          </cell>
          <cell r="P143">
            <v>4341</v>
          </cell>
          <cell r="Q143">
            <v>0.02</v>
          </cell>
          <cell r="R143">
            <v>87</v>
          </cell>
          <cell r="S143">
            <v>5.0000000000000001E-3</v>
          </cell>
          <cell r="T143">
            <v>22</v>
          </cell>
          <cell r="U143">
            <v>2.5109421792213777E-2</v>
          </cell>
          <cell r="V143">
            <v>109</v>
          </cell>
          <cell r="W143">
            <v>4450</v>
          </cell>
          <cell r="X143">
            <v>4450</v>
          </cell>
          <cell r="Y143">
            <v>109</v>
          </cell>
          <cell r="Z143">
            <v>2.5100000000000001E-2</v>
          </cell>
          <cell r="AA143" t="str">
            <v>0.00%-8.40%</v>
          </cell>
          <cell r="AF143">
            <v>0</v>
          </cell>
          <cell r="AG143">
            <v>4450</v>
          </cell>
          <cell r="AH143">
            <v>109</v>
          </cell>
          <cell r="AI143">
            <v>2.5109421792213871E-2</v>
          </cell>
          <cell r="AJ143">
            <v>13.6</v>
          </cell>
          <cell r="AK143">
            <v>450</v>
          </cell>
          <cell r="AM143">
            <v>688</v>
          </cell>
          <cell r="AN143">
            <v>66608</v>
          </cell>
          <cell r="AO143" t="str">
            <v>NA</v>
          </cell>
        </row>
        <row r="144">
          <cell r="B144">
            <v>1011278</v>
          </cell>
          <cell r="C144" t="str">
            <v>刘 言清</v>
          </cell>
          <cell r="D144" t="str">
            <v>Liu Yanqing</v>
          </cell>
          <cell r="E144" t="str">
            <v>Direct Active</v>
          </cell>
          <cell r="F144" t="str">
            <v>OP</v>
          </cell>
          <cell r="G144" t="str">
            <v>FCLCh-PD</v>
          </cell>
          <cell r="H144" t="str">
            <v>FCLCh-VB1</v>
          </cell>
          <cell r="I144" t="str">
            <v>310911</v>
          </cell>
          <cell r="J144">
            <v>42023</v>
          </cell>
          <cell r="K144" t="str">
            <v>Worker</v>
          </cell>
          <cell r="L144" t="str">
            <v>Production Worker</v>
          </cell>
          <cell r="M144" t="str">
            <v>BAND A</v>
          </cell>
          <cell r="N144">
            <v>6</v>
          </cell>
          <cell r="O144" t="str">
            <v>NA</v>
          </cell>
          <cell r="P144">
            <v>4426</v>
          </cell>
          <cell r="Q144">
            <v>0.02</v>
          </cell>
          <cell r="R144">
            <v>89</v>
          </cell>
          <cell r="S144">
            <v>5.0000000000000001E-3</v>
          </cell>
          <cell r="T144">
            <v>22</v>
          </cell>
          <cell r="U144">
            <v>2.5079078174423858E-2</v>
          </cell>
          <cell r="V144">
            <v>111</v>
          </cell>
          <cell r="W144">
            <v>4537</v>
          </cell>
          <cell r="X144">
            <v>4537</v>
          </cell>
          <cell r="Y144">
            <v>111</v>
          </cell>
          <cell r="Z144">
            <v>2.5100000000000001E-2</v>
          </cell>
          <cell r="AA144" t="str">
            <v>0.00%-8.40%</v>
          </cell>
          <cell r="AF144">
            <v>0</v>
          </cell>
          <cell r="AG144">
            <v>4537</v>
          </cell>
          <cell r="AH144">
            <v>111</v>
          </cell>
          <cell r="AI144">
            <v>2.5079078174423897E-2</v>
          </cell>
          <cell r="AJ144">
            <v>13.6</v>
          </cell>
          <cell r="AK144">
            <v>450</v>
          </cell>
          <cell r="AM144">
            <v>688</v>
          </cell>
          <cell r="AN144">
            <v>67791.199999999997</v>
          </cell>
          <cell r="AO144" t="str">
            <v>NA</v>
          </cell>
        </row>
        <row r="145">
          <cell r="B145">
            <v>1011563</v>
          </cell>
          <cell r="C145" t="str">
            <v>沈 红</v>
          </cell>
          <cell r="D145" t="str">
            <v>Shen Hong</v>
          </cell>
          <cell r="E145" t="str">
            <v>Direct Active</v>
          </cell>
          <cell r="F145" t="str">
            <v>OP</v>
          </cell>
          <cell r="G145" t="str">
            <v>FCLCh-PD</v>
          </cell>
          <cell r="H145" t="str">
            <v>FCLCh-VB1</v>
          </cell>
          <cell r="I145" t="str">
            <v>310911</v>
          </cell>
          <cell r="J145">
            <v>42072</v>
          </cell>
          <cell r="K145" t="str">
            <v>Worker</v>
          </cell>
          <cell r="L145" t="str">
            <v>Production Worker</v>
          </cell>
          <cell r="M145" t="str">
            <v>BAND A</v>
          </cell>
          <cell r="N145">
            <v>6</v>
          </cell>
          <cell r="O145" t="str">
            <v>NA</v>
          </cell>
          <cell r="P145">
            <v>4403</v>
          </cell>
          <cell r="Q145">
            <v>0.02</v>
          </cell>
          <cell r="R145">
            <v>88</v>
          </cell>
          <cell r="S145">
            <v>5.0000000000000001E-3</v>
          </cell>
          <cell r="T145">
            <v>22</v>
          </cell>
          <cell r="U145">
            <v>2.4982966159436747E-2</v>
          </cell>
          <cell r="V145">
            <v>110</v>
          </cell>
          <cell r="W145">
            <v>4513</v>
          </cell>
          <cell r="X145">
            <v>4513</v>
          </cell>
          <cell r="Y145">
            <v>110</v>
          </cell>
          <cell r="Z145">
            <v>2.5000000000000001E-2</v>
          </cell>
          <cell r="AA145" t="str">
            <v>0.00%-8.40%</v>
          </cell>
          <cell r="AF145">
            <v>0</v>
          </cell>
          <cell r="AG145">
            <v>4513</v>
          </cell>
          <cell r="AH145">
            <v>110</v>
          </cell>
          <cell r="AI145">
            <v>2.4982966159436737E-2</v>
          </cell>
          <cell r="AJ145">
            <v>13.6</v>
          </cell>
          <cell r="AK145">
            <v>450</v>
          </cell>
          <cell r="AM145">
            <v>688</v>
          </cell>
          <cell r="AN145">
            <v>67464.799999999988</v>
          </cell>
          <cell r="AO145" t="str">
            <v>NA</v>
          </cell>
        </row>
        <row r="146">
          <cell r="B146">
            <v>1012817</v>
          </cell>
          <cell r="C146" t="str">
            <v>章 传浩</v>
          </cell>
          <cell r="D146" t="str">
            <v>Zhang Chuanhao</v>
          </cell>
          <cell r="E146" t="str">
            <v>Direct Active</v>
          </cell>
          <cell r="F146" t="str">
            <v>OP</v>
          </cell>
          <cell r="G146" t="str">
            <v>FCLCh-PD</v>
          </cell>
          <cell r="H146" t="str">
            <v>FCLCh-VB1</v>
          </cell>
          <cell r="I146" t="str">
            <v>310911</v>
          </cell>
          <cell r="J146">
            <v>42485</v>
          </cell>
          <cell r="K146" t="str">
            <v>Worker</v>
          </cell>
          <cell r="L146" t="str">
            <v>Middle Skilled Worker</v>
          </cell>
          <cell r="M146" t="str">
            <v>BAND A</v>
          </cell>
          <cell r="N146">
            <v>6</v>
          </cell>
          <cell r="O146" t="str">
            <v>NA</v>
          </cell>
          <cell r="P146">
            <v>4676</v>
          </cell>
          <cell r="Q146">
            <v>0.02</v>
          </cell>
          <cell r="R146">
            <v>94</v>
          </cell>
          <cell r="S146">
            <v>5.0000000000000001E-3</v>
          </cell>
          <cell r="T146">
            <v>23</v>
          </cell>
          <cell r="U146">
            <v>2.5021385799828915E-2</v>
          </cell>
          <cell r="V146">
            <v>117</v>
          </cell>
          <cell r="W146">
            <v>4793</v>
          </cell>
          <cell r="X146">
            <v>4956</v>
          </cell>
          <cell r="Y146">
            <v>280</v>
          </cell>
          <cell r="Z146">
            <v>5.9900000000000002E-2</v>
          </cell>
          <cell r="AA146" t="str">
            <v>0.00%-8.40%</v>
          </cell>
          <cell r="AF146">
            <v>0</v>
          </cell>
          <cell r="AG146">
            <v>4956</v>
          </cell>
          <cell r="AH146">
            <v>280</v>
          </cell>
          <cell r="AI146">
            <v>5.9880239520958112E-2</v>
          </cell>
          <cell r="AJ146">
            <v>13.6</v>
          </cell>
          <cell r="AK146">
            <v>650</v>
          </cell>
          <cell r="AM146">
            <v>688</v>
          </cell>
          <cell r="AN146">
            <v>75889.599999999991</v>
          </cell>
          <cell r="AO146" t="str">
            <v>NA</v>
          </cell>
          <cell r="AQ146" t="str">
            <v>年度优秀员工， 多功能主机手，日常工作中主动参与协助班长解决生产及管理问题</v>
          </cell>
        </row>
        <row r="147">
          <cell r="B147">
            <v>1013140</v>
          </cell>
          <cell r="C147" t="str">
            <v>韩 晓虎</v>
          </cell>
          <cell r="D147" t="str">
            <v>Han Xiaohu</v>
          </cell>
          <cell r="E147" t="str">
            <v>Direct Active</v>
          </cell>
          <cell r="F147" t="str">
            <v>OP</v>
          </cell>
          <cell r="G147" t="str">
            <v>FCLCh-PD</v>
          </cell>
          <cell r="H147" t="str">
            <v>FCLCh-VB1</v>
          </cell>
          <cell r="I147" t="str">
            <v>310911</v>
          </cell>
          <cell r="J147">
            <v>42658</v>
          </cell>
          <cell r="K147" t="str">
            <v>Worker</v>
          </cell>
          <cell r="L147" t="str">
            <v>Middle Skilled Worker</v>
          </cell>
          <cell r="M147" t="str">
            <v>BAND A</v>
          </cell>
          <cell r="N147">
            <v>6</v>
          </cell>
          <cell r="O147" t="str">
            <v>NA</v>
          </cell>
          <cell r="P147">
            <v>4825</v>
          </cell>
          <cell r="Q147">
            <v>0.02</v>
          </cell>
          <cell r="R147">
            <v>97</v>
          </cell>
          <cell r="S147">
            <v>5.0000000000000001E-3</v>
          </cell>
          <cell r="T147">
            <v>24</v>
          </cell>
          <cell r="U147">
            <v>2.5077720207253885E-2</v>
          </cell>
          <cell r="V147">
            <v>121</v>
          </cell>
          <cell r="W147">
            <v>4946</v>
          </cell>
          <cell r="X147">
            <v>4946</v>
          </cell>
          <cell r="Y147">
            <v>121</v>
          </cell>
          <cell r="Z147">
            <v>2.5100000000000001E-2</v>
          </cell>
          <cell r="AA147" t="str">
            <v>0.00%-8.40%</v>
          </cell>
          <cell r="AF147">
            <v>0</v>
          </cell>
          <cell r="AG147">
            <v>4946</v>
          </cell>
          <cell r="AH147">
            <v>121</v>
          </cell>
          <cell r="AI147">
            <v>2.5077720207253851E-2</v>
          </cell>
          <cell r="AJ147">
            <v>13.6</v>
          </cell>
          <cell r="AK147">
            <v>650</v>
          </cell>
          <cell r="AM147">
            <v>688</v>
          </cell>
          <cell r="AN147">
            <v>75753.599999999991</v>
          </cell>
          <cell r="AO147" t="str">
            <v>NA</v>
          </cell>
        </row>
        <row r="148">
          <cell r="B148">
            <v>1013154</v>
          </cell>
          <cell r="C148" t="str">
            <v>邢 伟</v>
          </cell>
          <cell r="D148" t="str">
            <v>Xin Wei</v>
          </cell>
          <cell r="E148" t="str">
            <v>Direct Active</v>
          </cell>
          <cell r="F148" t="str">
            <v>OP</v>
          </cell>
          <cell r="G148" t="str">
            <v>FCLCh-PD</v>
          </cell>
          <cell r="H148" t="str">
            <v>FCLCh-VB1</v>
          </cell>
          <cell r="I148" t="str">
            <v>310911</v>
          </cell>
          <cell r="J148">
            <v>42658</v>
          </cell>
          <cell r="K148" t="str">
            <v>Worker</v>
          </cell>
          <cell r="L148" t="str">
            <v>Middle Skilled Worker</v>
          </cell>
          <cell r="M148" t="str">
            <v>BAND A</v>
          </cell>
          <cell r="N148">
            <v>6</v>
          </cell>
          <cell r="O148" t="str">
            <v>NA</v>
          </cell>
          <cell r="P148">
            <v>4680</v>
          </cell>
          <cell r="Q148">
            <v>0.02</v>
          </cell>
          <cell r="R148">
            <v>94</v>
          </cell>
          <cell r="S148">
            <v>5.0000000000000001E-3</v>
          </cell>
          <cell r="T148">
            <v>23</v>
          </cell>
          <cell r="U148">
            <v>2.5000000000000001E-2</v>
          </cell>
          <cell r="V148">
            <v>117</v>
          </cell>
          <cell r="W148">
            <v>4797</v>
          </cell>
          <cell r="X148">
            <v>4797</v>
          </cell>
          <cell r="Y148">
            <v>117</v>
          </cell>
          <cell r="Z148">
            <v>2.5000000000000001E-2</v>
          </cell>
          <cell r="AA148" t="str">
            <v>0.00%-8.40%</v>
          </cell>
          <cell r="AF148">
            <v>0</v>
          </cell>
          <cell r="AG148">
            <v>4797</v>
          </cell>
          <cell r="AH148">
            <v>117</v>
          </cell>
          <cell r="AI148">
            <v>2.4999999999999911E-2</v>
          </cell>
          <cell r="AJ148">
            <v>13.6</v>
          </cell>
          <cell r="AK148">
            <v>650</v>
          </cell>
          <cell r="AM148">
            <v>688</v>
          </cell>
          <cell r="AN148">
            <v>73727.199999999997</v>
          </cell>
          <cell r="AO148" t="str">
            <v>NA</v>
          </cell>
        </row>
        <row r="149">
          <cell r="B149">
            <v>1013178</v>
          </cell>
          <cell r="C149" t="str">
            <v>米 建军</v>
          </cell>
          <cell r="D149" t="str">
            <v>Mi Jianjun</v>
          </cell>
          <cell r="E149" t="str">
            <v>Direct Active</v>
          </cell>
          <cell r="F149" t="str">
            <v>OP</v>
          </cell>
          <cell r="G149" t="str">
            <v>FCLCh-PD</v>
          </cell>
          <cell r="H149" t="str">
            <v>FCLCh-VB1</v>
          </cell>
          <cell r="I149" t="str">
            <v>310911</v>
          </cell>
          <cell r="J149">
            <v>42658</v>
          </cell>
          <cell r="K149" t="str">
            <v>Worker</v>
          </cell>
          <cell r="L149" t="str">
            <v>High Skilled Worker</v>
          </cell>
          <cell r="M149" t="str">
            <v>BAND A</v>
          </cell>
          <cell r="N149">
            <v>6</v>
          </cell>
          <cell r="O149" t="str">
            <v>NA</v>
          </cell>
          <cell r="P149">
            <v>4659</v>
          </cell>
          <cell r="Q149">
            <v>0.02</v>
          </cell>
          <cell r="R149">
            <v>93</v>
          </cell>
          <cell r="S149">
            <v>5.0000000000000001E-3</v>
          </cell>
          <cell r="T149">
            <v>23</v>
          </cell>
          <cell r="U149">
            <v>2.48980467911569E-2</v>
          </cell>
          <cell r="V149">
            <v>116</v>
          </cell>
          <cell r="W149">
            <v>4775</v>
          </cell>
          <cell r="X149">
            <v>4775</v>
          </cell>
          <cell r="Y149">
            <v>116</v>
          </cell>
          <cell r="Z149">
            <v>2.4899999999999999E-2</v>
          </cell>
          <cell r="AA149" t="str">
            <v>0.00%-8.40%</v>
          </cell>
          <cell r="AF149">
            <v>0</v>
          </cell>
          <cell r="AG149">
            <v>4775</v>
          </cell>
          <cell r="AH149">
            <v>116</v>
          </cell>
          <cell r="AI149">
            <v>2.4898046791156814E-2</v>
          </cell>
          <cell r="AJ149">
            <v>13.6</v>
          </cell>
          <cell r="AK149">
            <v>750</v>
          </cell>
          <cell r="AM149">
            <v>688</v>
          </cell>
          <cell r="AN149">
            <v>74628</v>
          </cell>
          <cell r="AO149" t="str">
            <v>NA</v>
          </cell>
        </row>
        <row r="150">
          <cell r="B150">
            <v>1013268</v>
          </cell>
          <cell r="C150" t="str">
            <v>潘 华华</v>
          </cell>
          <cell r="D150" t="str">
            <v>Pan Huahua</v>
          </cell>
          <cell r="E150" t="str">
            <v>Direct Active</v>
          </cell>
          <cell r="F150" t="str">
            <v>OP</v>
          </cell>
          <cell r="G150" t="str">
            <v>FCLCh-PD</v>
          </cell>
          <cell r="H150" t="str">
            <v>FCLCh-VB1</v>
          </cell>
          <cell r="I150" t="str">
            <v>310911</v>
          </cell>
          <cell r="J150">
            <v>42661</v>
          </cell>
          <cell r="K150" t="str">
            <v>Worker</v>
          </cell>
          <cell r="L150" t="str">
            <v>Middle Skilled Worker</v>
          </cell>
          <cell r="M150" t="str">
            <v>BAND A</v>
          </cell>
          <cell r="N150">
            <v>6</v>
          </cell>
          <cell r="O150" t="str">
            <v>NA</v>
          </cell>
          <cell r="P150">
            <v>4561</v>
          </cell>
          <cell r="Q150">
            <v>0.02</v>
          </cell>
          <cell r="R150">
            <v>91</v>
          </cell>
          <cell r="S150">
            <v>5.0000000000000001E-3</v>
          </cell>
          <cell r="T150">
            <v>23</v>
          </cell>
          <cell r="U150">
            <v>2.4994518745889059E-2</v>
          </cell>
          <cell r="V150">
            <v>114</v>
          </cell>
          <cell r="W150">
            <v>4675</v>
          </cell>
          <cell r="X150">
            <v>4561</v>
          </cell>
          <cell r="Y150">
            <v>0</v>
          </cell>
          <cell r="Z150">
            <v>0</v>
          </cell>
          <cell r="AA150" t="str">
            <v>0.00%-8.40%</v>
          </cell>
          <cell r="AF150">
            <v>0</v>
          </cell>
          <cell r="AG150">
            <v>4561</v>
          </cell>
          <cell r="AH150">
            <v>0</v>
          </cell>
          <cell r="AI150">
            <v>0</v>
          </cell>
          <cell r="AJ150">
            <v>13.6</v>
          </cell>
          <cell r="AK150">
            <v>650</v>
          </cell>
          <cell r="AM150">
            <v>688</v>
          </cell>
          <cell r="AN150">
            <v>70517.600000000006</v>
          </cell>
          <cell r="AO150" t="str">
            <v>NA</v>
          </cell>
          <cell r="AQ150" t="str">
            <v>工作中不服从安排，被处罚，班组警告信一封</v>
          </cell>
        </row>
        <row r="151">
          <cell r="B151">
            <v>1013274</v>
          </cell>
          <cell r="C151" t="str">
            <v>张 先芹</v>
          </cell>
          <cell r="D151" t="str">
            <v>Zhang Xianqin</v>
          </cell>
          <cell r="E151" t="str">
            <v>Direct Active</v>
          </cell>
          <cell r="F151" t="str">
            <v>OP</v>
          </cell>
          <cell r="G151" t="str">
            <v>FCLCh-PD</v>
          </cell>
          <cell r="H151" t="str">
            <v>FCLCh-VB1</v>
          </cell>
          <cell r="I151" t="str">
            <v>310911</v>
          </cell>
          <cell r="J151">
            <v>42661</v>
          </cell>
          <cell r="K151" t="str">
            <v>Worker</v>
          </cell>
          <cell r="L151" t="str">
            <v>Production Worker</v>
          </cell>
          <cell r="M151" t="str">
            <v>BAND A</v>
          </cell>
          <cell r="N151">
            <v>6</v>
          </cell>
          <cell r="O151" t="str">
            <v>NA</v>
          </cell>
          <cell r="P151">
            <v>4388</v>
          </cell>
          <cell r="Q151">
            <v>0.02</v>
          </cell>
          <cell r="R151">
            <v>88</v>
          </cell>
          <cell r="S151">
            <v>5.0000000000000001E-3</v>
          </cell>
          <cell r="T151">
            <v>22</v>
          </cell>
          <cell r="U151">
            <v>2.5068368277119418E-2</v>
          </cell>
          <cell r="V151">
            <v>110</v>
          </cell>
          <cell r="W151">
            <v>4498</v>
          </cell>
          <cell r="X151">
            <v>4498</v>
          </cell>
          <cell r="Y151">
            <v>110</v>
          </cell>
          <cell r="Z151">
            <v>2.5100000000000001E-2</v>
          </cell>
          <cell r="AA151" t="str">
            <v>0.00%-8.40%</v>
          </cell>
          <cell r="AF151">
            <v>0</v>
          </cell>
          <cell r="AG151">
            <v>4498</v>
          </cell>
          <cell r="AH151">
            <v>110</v>
          </cell>
          <cell r="AI151">
            <v>2.5068368277119335E-2</v>
          </cell>
          <cell r="AJ151">
            <v>13.6</v>
          </cell>
          <cell r="AK151">
            <v>450</v>
          </cell>
          <cell r="AM151">
            <v>688</v>
          </cell>
          <cell r="AN151">
            <v>67260.799999999988</v>
          </cell>
          <cell r="AO151" t="str">
            <v>NA</v>
          </cell>
        </row>
        <row r="152">
          <cell r="B152">
            <v>1013288</v>
          </cell>
          <cell r="C152" t="str">
            <v>蔡 丽</v>
          </cell>
          <cell r="D152" t="str">
            <v>Cai Li</v>
          </cell>
          <cell r="E152" t="str">
            <v>Direct Active</v>
          </cell>
          <cell r="F152" t="str">
            <v>OP</v>
          </cell>
          <cell r="G152" t="str">
            <v>FCLCh-PD</v>
          </cell>
          <cell r="H152" t="str">
            <v>FCLCh-VB1</v>
          </cell>
          <cell r="I152" t="str">
            <v>310911</v>
          </cell>
          <cell r="J152">
            <v>42661</v>
          </cell>
          <cell r="K152" t="str">
            <v>Worker</v>
          </cell>
          <cell r="L152" t="str">
            <v>Production Worker</v>
          </cell>
          <cell r="M152" t="str">
            <v>BAND A</v>
          </cell>
          <cell r="N152">
            <v>6</v>
          </cell>
          <cell r="O152" t="str">
            <v>NA</v>
          </cell>
          <cell r="P152">
            <v>4500</v>
          </cell>
          <cell r="Q152">
            <v>0.02</v>
          </cell>
          <cell r="R152">
            <v>90</v>
          </cell>
          <cell r="S152">
            <v>5.0000000000000001E-3</v>
          </cell>
          <cell r="T152">
            <v>23</v>
          </cell>
          <cell r="U152">
            <v>2.5111111111111112E-2</v>
          </cell>
          <cell r="V152">
            <v>113</v>
          </cell>
          <cell r="W152">
            <v>4613</v>
          </cell>
          <cell r="X152">
            <v>4613</v>
          </cell>
          <cell r="Y152">
            <v>113</v>
          </cell>
          <cell r="Z152">
            <v>2.5100000000000001E-2</v>
          </cell>
          <cell r="AA152" t="str">
            <v>0.00%-8.40%</v>
          </cell>
          <cell r="AF152">
            <v>0</v>
          </cell>
          <cell r="AG152">
            <v>4613</v>
          </cell>
          <cell r="AH152">
            <v>113</v>
          </cell>
          <cell r="AI152">
            <v>2.5111111111111084E-2</v>
          </cell>
          <cell r="AJ152">
            <v>13.6</v>
          </cell>
          <cell r="AK152">
            <v>450</v>
          </cell>
          <cell r="AM152">
            <v>688</v>
          </cell>
          <cell r="AN152">
            <v>68824.799999999988</v>
          </cell>
          <cell r="AO152" t="str">
            <v>NA</v>
          </cell>
        </row>
        <row r="153">
          <cell r="B153">
            <v>1013356</v>
          </cell>
          <cell r="C153" t="str">
            <v>候 倩倩</v>
          </cell>
          <cell r="D153" t="str">
            <v>Hou Qianqian</v>
          </cell>
          <cell r="E153" t="str">
            <v>Direct Active</v>
          </cell>
          <cell r="F153" t="str">
            <v>OP</v>
          </cell>
          <cell r="G153" t="str">
            <v>FCLCh-PD</v>
          </cell>
          <cell r="H153" t="str">
            <v>FCLCh-VB1</v>
          </cell>
          <cell r="I153" t="str">
            <v>310911</v>
          </cell>
          <cell r="J153">
            <v>42665</v>
          </cell>
          <cell r="K153" t="str">
            <v>Worker</v>
          </cell>
          <cell r="L153" t="str">
            <v>High Skilled Worker</v>
          </cell>
          <cell r="M153" t="str">
            <v>BAND A</v>
          </cell>
          <cell r="N153">
            <v>6</v>
          </cell>
          <cell r="O153" t="str">
            <v>NA</v>
          </cell>
          <cell r="P153">
            <v>4630</v>
          </cell>
          <cell r="Q153">
            <v>0.02</v>
          </cell>
          <cell r="R153">
            <v>93</v>
          </cell>
          <cell r="S153">
            <v>5.0000000000000001E-3</v>
          </cell>
          <cell r="T153">
            <v>23</v>
          </cell>
          <cell r="U153">
            <v>2.5053995680345574E-2</v>
          </cell>
          <cell r="V153">
            <v>116</v>
          </cell>
          <cell r="W153">
            <v>4746</v>
          </cell>
          <cell r="X153">
            <v>4746</v>
          </cell>
          <cell r="Y153">
            <v>116</v>
          </cell>
          <cell r="Z153">
            <v>2.5100000000000001E-2</v>
          </cell>
          <cell r="AA153" t="str">
            <v>0.00%-8.40%</v>
          </cell>
          <cell r="AF153">
            <v>0</v>
          </cell>
          <cell r="AG153">
            <v>4746</v>
          </cell>
          <cell r="AH153">
            <v>116</v>
          </cell>
          <cell r="AI153">
            <v>2.5053995680345498E-2</v>
          </cell>
          <cell r="AJ153">
            <v>13.6</v>
          </cell>
          <cell r="AK153">
            <v>750</v>
          </cell>
          <cell r="AM153">
            <v>688</v>
          </cell>
          <cell r="AN153">
            <v>74233.600000000006</v>
          </cell>
          <cell r="AO153" t="str">
            <v>NA</v>
          </cell>
        </row>
        <row r="154">
          <cell r="B154">
            <v>1013399</v>
          </cell>
          <cell r="C154" t="str">
            <v>莫 忠燕</v>
          </cell>
          <cell r="D154" t="str">
            <v>Mo Zhongyan</v>
          </cell>
          <cell r="E154" t="str">
            <v>Direct Active</v>
          </cell>
          <cell r="F154" t="str">
            <v>OP</v>
          </cell>
          <cell r="G154" t="str">
            <v>FCLCh-PD</v>
          </cell>
          <cell r="H154" t="str">
            <v>FCLCh-VB1</v>
          </cell>
          <cell r="I154" t="str">
            <v>310911</v>
          </cell>
          <cell r="J154">
            <v>42665</v>
          </cell>
          <cell r="K154" t="str">
            <v>Worker</v>
          </cell>
          <cell r="L154" t="str">
            <v>Production Worker</v>
          </cell>
          <cell r="M154" t="str">
            <v>BAND A</v>
          </cell>
          <cell r="N154">
            <v>6</v>
          </cell>
          <cell r="O154" t="str">
            <v>NA</v>
          </cell>
          <cell r="P154">
            <v>4356</v>
          </cell>
          <cell r="Q154">
            <v>0.02</v>
          </cell>
          <cell r="R154">
            <v>87</v>
          </cell>
          <cell r="S154">
            <v>5.0000000000000001E-3</v>
          </cell>
          <cell r="T154">
            <v>22</v>
          </cell>
          <cell r="U154">
            <v>2.5022956841138658E-2</v>
          </cell>
          <cell r="V154">
            <v>109</v>
          </cell>
          <cell r="W154">
            <v>4465</v>
          </cell>
          <cell r="X154">
            <v>4465</v>
          </cell>
          <cell r="Y154">
            <v>109</v>
          </cell>
          <cell r="Z154">
            <v>2.5000000000000001E-2</v>
          </cell>
          <cell r="AA154" t="str">
            <v>0.00%-8.40%</v>
          </cell>
          <cell r="AF154">
            <v>0</v>
          </cell>
          <cell r="AG154">
            <v>4465</v>
          </cell>
          <cell r="AH154">
            <v>109</v>
          </cell>
          <cell r="AI154">
            <v>2.5022956841138644E-2</v>
          </cell>
          <cell r="AJ154">
            <v>13.6</v>
          </cell>
          <cell r="AK154">
            <v>450</v>
          </cell>
          <cell r="AM154">
            <v>688</v>
          </cell>
          <cell r="AN154">
            <v>66812</v>
          </cell>
          <cell r="AO154" t="str">
            <v>NA</v>
          </cell>
        </row>
        <row r="155">
          <cell r="B155">
            <v>1013484</v>
          </cell>
          <cell r="C155" t="str">
            <v>刘 真巧</v>
          </cell>
          <cell r="D155" t="str">
            <v>Liu Zhenqiao</v>
          </cell>
          <cell r="E155" t="str">
            <v>Direct Active</v>
          </cell>
          <cell r="F155" t="str">
            <v>OP</v>
          </cell>
          <cell r="G155" t="str">
            <v>FCLCh-PD</v>
          </cell>
          <cell r="H155" t="str">
            <v>FCLCh-VB1</v>
          </cell>
          <cell r="I155" t="str">
            <v>310911</v>
          </cell>
          <cell r="J155">
            <v>42672</v>
          </cell>
          <cell r="K155" t="str">
            <v>Worker</v>
          </cell>
          <cell r="L155" t="str">
            <v>High Skilled Worker</v>
          </cell>
          <cell r="M155" t="str">
            <v>BAND A</v>
          </cell>
          <cell r="N155">
            <v>6</v>
          </cell>
          <cell r="O155" t="str">
            <v>NA</v>
          </cell>
          <cell r="P155">
            <v>4638</v>
          </cell>
          <cell r="Q155">
            <v>0.02</v>
          </cell>
          <cell r="R155">
            <v>93</v>
          </cell>
          <cell r="S155">
            <v>5.0000000000000001E-3</v>
          </cell>
          <cell r="T155">
            <v>23</v>
          </cell>
          <cell r="U155">
            <v>2.5010780508840019E-2</v>
          </cell>
          <cell r="V155">
            <v>116</v>
          </cell>
          <cell r="W155">
            <v>4754</v>
          </cell>
          <cell r="X155">
            <v>4638</v>
          </cell>
          <cell r="Y155">
            <v>0</v>
          </cell>
          <cell r="Z155">
            <v>0</v>
          </cell>
          <cell r="AA155" t="str">
            <v>0.00%-8.40%</v>
          </cell>
          <cell r="AF155">
            <v>0</v>
          </cell>
          <cell r="AG155">
            <v>4638</v>
          </cell>
          <cell r="AH155">
            <v>0</v>
          </cell>
          <cell r="AI155">
            <v>0</v>
          </cell>
          <cell r="AJ155">
            <v>13.6</v>
          </cell>
          <cell r="AK155">
            <v>750</v>
          </cell>
          <cell r="AM155">
            <v>688</v>
          </cell>
          <cell r="AN155">
            <v>72764.799999999988</v>
          </cell>
          <cell r="AO155" t="str">
            <v>NA</v>
          </cell>
          <cell r="AQ155" t="str">
            <v>假期较长，产假&amp;哺乳假</v>
          </cell>
        </row>
        <row r="156">
          <cell r="B156">
            <v>1013670</v>
          </cell>
          <cell r="C156" t="str">
            <v>陈 会银</v>
          </cell>
          <cell r="D156" t="str">
            <v>Chen Huiyin</v>
          </cell>
          <cell r="E156" t="str">
            <v>Direct Active</v>
          </cell>
          <cell r="F156" t="str">
            <v>OP</v>
          </cell>
          <cell r="G156" t="str">
            <v>FCLCh-PD</v>
          </cell>
          <cell r="H156" t="str">
            <v>FCLCh-VB1</v>
          </cell>
          <cell r="I156" t="str">
            <v>310911</v>
          </cell>
          <cell r="J156">
            <v>42686</v>
          </cell>
          <cell r="K156" t="str">
            <v>Worker</v>
          </cell>
          <cell r="L156" t="str">
            <v>Production Worker</v>
          </cell>
          <cell r="M156" t="str">
            <v>BAND A</v>
          </cell>
          <cell r="N156">
            <v>6</v>
          </cell>
          <cell r="O156" t="str">
            <v>NA</v>
          </cell>
          <cell r="P156">
            <v>4414</v>
          </cell>
          <cell r="Q156">
            <v>0.02</v>
          </cell>
          <cell r="R156">
            <v>88</v>
          </cell>
          <cell r="S156">
            <v>5.0000000000000001E-3</v>
          </cell>
          <cell r="T156">
            <v>22</v>
          </cell>
          <cell r="U156">
            <v>2.4920706841866789E-2</v>
          </cell>
          <cell r="V156">
            <v>110</v>
          </cell>
          <cell r="W156">
            <v>4524</v>
          </cell>
          <cell r="X156">
            <v>4524</v>
          </cell>
          <cell r="Y156">
            <v>110</v>
          </cell>
          <cell r="Z156">
            <v>2.4899999999999999E-2</v>
          </cell>
          <cell r="AA156" t="str">
            <v>0.00%-8.40%</v>
          </cell>
          <cell r="AF156">
            <v>0</v>
          </cell>
          <cell r="AG156">
            <v>4524</v>
          </cell>
          <cell r="AH156">
            <v>110</v>
          </cell>
          <cell r="AI156">
            <v>2.4920706841866869E-2</v>
          </cell>
          <cell r="AJ156">
            <v>13.6</v>
          </cell>
          <cell r="AK156">
            <v>450</v>
          </cell>
          <cell r="AM156">
            <v>688</v>
          </cell>
          <cell r="AN156">
            <v>67614.399999999994</v>
          </cell>
          <cell r="AO156" t="str">
            <v>NA</v>
          </cell>
        </row>
        <row r="157">
          <cell r="B157">
            <v>1013684</v>
          </cell>
          <cell r="C157" t="str">
            <v>沈 军</v>
          </cell>
          <cell r="D157" t="str">
            <v>Shen Jun</v>
          </cell>
          <cell r="E157" t="str">
            <v>Direct Active</v>
          </cell>
          <cell r="F157" t="str">
            <v>OP</v>
          </cell>
          <cell r="G157" t="str">
            <v>FCLCh-PD</v>
          </cell>
          <cell r="H157" t="str">
            <v>FCLCh-VB1</v>
          </cell>
          <cell r="I157" t="str">
            <v>310911</v>
          </cell>
          <cell r="J157">
            <v>42686</v>
          </cell>
          <cell r="K157" t="str">
            <v>Worker</v>
          </cell>
          <cell r="L157" t="str">
            <v>Heavy Load Worker</v>
          </cell>
          <cell r="M157" t="str">
            <v>BAND A</v>
          </cell>
          <cell r="N157">
            <v>6</v>
          </cell>
          <cell r="O157" t="str">
            <v>NA</v>
          </cell>
          <cell r="P157">
            <v>4345</v>
          </cell>
          <cell r="Q157">
            <v>0.02</v>
          </cell>
          <cell r="R157">
            <v>87</v>
          </cell>
          <cell r="S157">
            <v>5.0000000000000001E-3</v>
          </cell>
          <cell r="T157">
            <v>22</v>
          </cell>
          <cell r="U157">
            <v>2.5086306098964326E-2</v>
          </cell>
          <cell r="V157">
            <v>109</v>
          </cell>
          <cell r="W157">
            <v>4454</v>
          </cell>
          <cell r="X157">
            <v>4454</v>
          </cell>
          <cell r="Y157">
            <v>109</v>
          </cell>
          <cell r="Z157">
            <v>2.5100000000000001E-2</v>
          </cell>
          <cell r="AA157" t="str">
            <v>0.00%-8.40%</v>
          </cell>
          <cell r="AF157">
            <v>0</v>
          </cell>
          <cell r="AG157">
            <v>4454</v>
          </cell>
          <cell r="AH157">
            <v>109</v>
          </cell>
          <cell r="AI157">
            <v>2.5086306098964339E-2</v>
          </cell>
          <cell r="AJ157">
            <v>13.6</v>
          </cell>
          <cell r="AK157">
            <v>650</v>
          </cell>
          <cell r="AM157">
            <v>688</v>
          </cell>
          <cell r="AN157">
            <v>69062.399999999994</v>
          </cell>
          <cell r="AO157" t="str">
            <v>NA</v>
          </cell>
        </row>
        <row r="158">
          <cell r="B158">
            <v>1013727</v>
          </cell>
          <cell r="C158" t="str">
            <v>何 培华</v>
          </cell>
          <cell r="D158" t="str">
            <v>He Peihua</v>
          </cell>
          <cell r="E158" t="str">
            <v>Direct Active</v>
          </cell>
          <cell r="F158" t="str">
            <v>OP</v>
          </cell>
          <cell r="G158" t="str">
            <v>FCLCh-PD</v>
          </cell>
          <cell r="H158" t="str">
            <v>FCLCh-VB1</v>
          </cell>
          <cell r="I158" t="str">
            <v>310911</v>
          </cell>
          <cell r="J158">
            <v>42691</v>
          </cell>
          <cell r="K158" t="str">
            <v>Worker</v>
          </cell>
          <cell r="L158" t="str">
            <v>Heavy Load Worker</v>
          </cell>
          <cell r="M158" t="str">
            <v>BAND A</v>
          </cell>
          <cell r="N158">
            <v>6</v>
          </cell>
          <cell r="O158" t="str">
            <v>NA</v>
          </cell>
          <cell r="P158">
            <v>4368</v>
          </cell>
          <cell r="Q158">
            <v>0.02</v>
          </cell>
          <cell r="R158">
            <v>87</v>
          </cell>
          <cell r="S158">
            <v>5.0000000000000001E-3</v>
          </cell>
          <cell r="T158">
            <v>22</v>
          </cell>
          <cell r="U158">
            <v>2.4954212454212456E-2</v>
          </cell>
          <cell r="V158">
            <v>109</v>
          </cell>
          <cell r="W158">
            <v>4477</v>
          </cell>
          <cell r="X158">
            <v>4368</v>
          </cell>
          <cell r="Y158">
            <v>0</v>
          </cell>
          <cell r="Z158">
            <v>0</v>
          </cell>
          <cell r="AA158" t="str">
            <v>0.00%-8.40%</v>
          </cell>
          <cell r="AF158">
            <v>0</v>
          </cell>
          <cell r="AG158">
            <v>4368</v>
          </cell>
          <cell r="AH158">
            <v>0</v>
          </cell>
          <cell r="AI158">
            <v>0</v>
          </cell>
          <cell r="AJ158">
            <v>13.6</v>
          </cell>
          <cell r="AK158">
            <v>650</v>
          </cell>
          <cell r="AM158">
            <v>688</v>
          </cell>
          <cell r="AN158">
            <v>67892.799999999988</v>
          </cell>
          <cell r="AO158" t="str">
            <v>NA</v>
          </cell>
          <cell r="AQ158" t="str">
            <v>病假，缺勤率44.76%</v>
          </cell>
        </row>
        <row r="159">
          <cell r="B159">
            <v>1013757</v>
          </cell>
          <cell r="C159" t="str">
            <v>何 其双</v>
          </cell>
          <cell r="D159" t="str">
            <v>He Qishuang</v>
          </cell>
          <cell r="E159" t="str">
            <v>Direct Active</v>
          </cell>
          <cell r="F159" t="str">
            <v>OP</v>
          </cell>
          <cell r="G159" t="str">
            <v>FCLCh-PD</v>
          </cell>
          <cell r="H159" t="str">
            <v>FCLCh-VB1</v>
          </cell>
          <cell r="I159" t="str">
            <v>310911</v>
          </cell>
          <cell r="J159">
            <v>42691</v>
          </cell>
          <cell r="K159" t="str">
            <v>Worker</v>
          </cell>
          <cell r="L159" t="str">
            <v>Production Worker</v>
          </cell>
          <cell r="M159" t="str">
            <v>BAND A</v>
          </cell>
          <cell r="N159">
            <v>6</v>
          </cell>
          <cell r="O159" t="str">
            <v>NA</v>
          </cell>
          <cell r="P159">
            <v>4388</v>
          </cell>
          <cell r="Q159">
            <v>0.02</v>
          </cell>
          <cell r="R159">
            <v>88</v>
          </cell>
          <cell r="S159">
            <v>5.0000000000000001E-3</v>
          </cell>
          <cell r="T159">
            <v>22</v>
          </cell>
          <cell r="U159">
            <v>2.5068368277119418E-2</v>
          </cell>
          <cell r="V159">
            <v>110</v>
          </cell>
          <cell r="W159">
            <v>4498</v>
          </cell>
          <cell r="X159">
            <v>4498</v>
          </cell>
          <cell r="Y159">
            <v>110</v>
          </cell>
          <cell r="Z159">
            <v>2.5100000000000001E-2</v>
          </cell>
          <cell r="AA159" t="str">
            <v>0.00%-8.40%</v>
          </cell>
          <cell r="AF159">
            <v>0</v>
          </cell>
          <cell r="AG159">
            <v>4498</v>
          </cell>
          <cell r="AH159">
            <v>110</v>
          </cell>
          <cell r="AI159">
            <v>2.5068368277119335E-2</v>
          </cell>
          <cell r="AJ159">
            <v>13.6</v>
          </cell>
          <cell r="AK159">
            <v>450</v>
          </cell>
          <cell r="AM159">
            <v>688</v>
          </cell>
          <cell r="AN159">
            <v>67260.799999999988</v>
          </cell>
          <cell r="AO159" t="str">
            <v>NA</v>
          </cell>
        </row>
        <row r="160">
          <cell r="B160">
            <v>1013758</v>
          </cell>
          <cell r="C160" t="str">
            <v>靳 洁</v>
          </cell>
          <cell r="D160" t="str">
            <v>Jin Jie</v>
          </cell>
          <cell r="E160" t="str">
            <v>Direct Active</v>
          </cell>
          <cell r="F160" t="str">
            <v>OP</v>
          </cell>
          <cell r="G160" t="str">
            <v>FCLCh-PD</v>
          </cell>
          <cell r="H160" t="str">
            <v>FCLCh-VB1</v>
          </cell>
          <cell r="I160" t="str">
            <v>310911</v>
          </cell>
          <cell r="J160">
            <v>42691</v>
          </cell>
          <cell r="K160" t="str">
            <v>Worker</v>
          </cell>
          <cell r="L160" t="str">
            <v>Middle Skilled Worker</v>
          </cell>
          <cell r="M160" t="str">
            <v>BAND A</v>
          </cell>
          <cell r="N160">
            <v>6</v>
          </cell>
          <cell r="O160" t="str">
            <v>NA</v>
          </cell>
          <cell r="P160">
            <v>4525</v>
          </cell>
          <cell r="Q160">
            <v>0.02</v>
          </cell>
          <cell r="R160">
            <v>91</v>
          </cell>
          <cell r="S160">
            <v>5.0000000000000001E-3</v>
          </cell>
          <cell r="T160">
            <v>23</v>
          </cell>
          <cell r="U160">
            <v>2.5193370165745858E-2</v>
          </cell>
          <cell r="V160">
            <v>114</v>
          </cell>
          <cell r="W160">
            <v>4639</v>
          </cell>
          <cell r="X160">
            <v>4706</v>
          </cell>
          <cell r="Y160">
            <v>181</v>
          </cell>
          <cell r="Z160">
            <v>0.04</v>
          </cell>
          <cell r="AA160" t="str">
            <v>0.00%-8.40%</v>
          </cell>
          <cell r="AF160">
            <v>0</v>
          </cell>
          <cell r="AG160">
            <v>4706</v>
          </cell>
          <cell r="AH160">
            <v>181</v>
          </cell>
          <cell r="AI160">
            <v>4.0000000000000036E-2</v>
          </cell>
          <cell r="AJ160">
            <v>13.6</v>
          </cell>
          <cell r="AK160">
            <v>650</v>
          </cell>
          <cell r="AM160">
            <v>688</v>
          </cell>
          <cell r="AN160">
            <v>72489.600000000006</v>
          </cell>
          <cell r="AO160" t="str">
            <v>NA</v>
          </cell>
          <cell r="AQ160" t="str">
            <v>员工工作积极主动，一人多岗位能胜任总装3所有岗位，带领团队能保质保量完成任务，熟悉设备AM，保证设备无故障影响</v>
          </cell>
        </row>
        <row r="161">
          <cell r="B161">
            <v>1013912</v>
          </cell>
          <cell r="C161" t="str">
            <v>李 素红</v>
          </cell>
          <cell r="D161" t="str">
            <v>Li Suhong</v>
          </cell>
          <cell r="E161" t="str">
            <v>Direct Active</v>
          </cell>
          <cell r="F161" t="str">
            <v>OP</v>
          </cell>
          <cell r="G161" t="str">
            <v>FCLCh-PD</v>
          </cell>
          <cell r="H161" t="str">
            <v>FCLCh-VB1</v>
          </cell>
          <cell r="I161" t="str">
            <v>310911</v>
          </cell>
          <cell r="J161">
            <v>42705</v>
          </cell>
          <cell r="K161" t="str">
            <v>Worker</v>
          </cell>
          <cell r="L161" t="str">
            <v>Production Worker</v>
          </cell>
          <cell r="M161" t="str">
            <v>BAND A</v>
          </cell>
          <cell r="N161">
            <v>6</v>
          </cell>
          <cell r="O161" t="str">
            <v>NA</v>
          </cell>
          <cell r="P161">
            <v>4395</v>
          </cell>
          <cell r="Q161">
            <v>0.02</v>
          </cell>
          <cell r="R161">
            <v>88</v>
          </cell>
          <cell r="S161">
            <v>5.0000000000000001E-3</v>
          </cell>
          <cell r="T161">
            <v>22</v>
          </cell>
          <cell r="U161">
            <v>2.502844141069397E-2</v>
          </cell>
          <cell r="V161">
            <v>110</v>
          </cell>
          <cell r="W161">
            <v>4505</v>
          </cell>
          <cell r="X161">
            <v>4505</v>
          </cell>
          <cell r="Y161">
            <v>110</v>
          </cell>
          <cell r="Z161">
            <v>2.5000000000000001E-2</v>
          </cell>
          <cell r="AA161" t="str">
            <v>0.00%-8.40%</v>
          </cell>
          <cell r="AF161">
            <v>0</v>
          </cell>
          <cell r="AG161">
            <v>4505</v>
          </cell>
          <cell r="AH161">
            <v>110</v>
          </cell>
          <cell r="AI161">
            <v>2.5028441410694047E-2</v>
          </cell>
          <cell r="AJ161">
            <v>13.6</v>
          </cell>
          <cell r="AK161">
            <v>450</v>
          </cell>
          <cell r="AM161">
            <v>688</v>
          </cell>
          <cell r="AN161">
            <v>67356</v>
          </cell>
          <cell r="AO161" t="str">
            <v>NA</v>
          </cell>
        </row>
        <row r="162">
          <cell r="B162">
            <v>1013973</v>
          </cell>
          <cell r="C162" t="str">
            <v>端 阳洁</v>
          </cell>
          <cell r="D162" t="str">
            <v>Duan Yangjie</v>
          </cell>
          <cell r="E162" t="str">
            <v>Direct Active</v>
          </cell>
          <cell r="F162" t="str">
            <v>OP</v>
          </cell>
          <cell r="G162" t="str">
            <v>FCLCh-PD</v>
          </cell>
          <cell r="H162" t="str">
            <v>FCLCh-VB1</v>
          </cell>
          <cell r="I162" t="str">
            <v>310911</v>
          </cell>
          <cell r="J162">
            <v>42710</v>
          </cell>
          <cell r="K162" t="str">
            <v>Worker</v>
          </cell>
          <cell r="L162" t="str">
            <v>High Skilled Worker</v>
          </cell>
          <cell r="M162" t="str">
            <v>BAND A</v>
          </cell>
          <cell r="N162">
            <v>6</v>
          </cell>
          <cell r="O162" t="str">
            <v>NA</v>
          </cell>
          <cell r="P162">
            <v>4554</v>
          </cell>
          <cell r="Q162">
            <v>0.02</v>
          </cell>
          <cell r="R162">
            <v>91</v>
          </cell>
          <cell r="S162">
            <v>5.0000000000000001E-3</v>
          </cell>
          <cell r="T162">
            <v>23</v>
          </cell>
          <cell r="U162">
            <v>2.5032938076416336E-2</v>
          </cell>
          <cell r="V162">
            <v>114</v>
          </cell>
          <cell r="W162">
            <v>4668</v>
          </cell>
          <cell r="X162">
            <v>4668</v>
          </cell>
          <cell r="Y162">
            <v>114</v>
          </cell>
          <cell r="Z162">
            <v>2.5000000000000001E-2</v>
          </cell>
          <cell r="AA162" t="str">
            <v>0.00%-8.40%</v>
          </cell>
          <cell r="AF162">
            <v>0</v>
          </cell>
          <cell r="AG162">
            <v>4668</v>
          </cell>
          <cell r="AH162">
            <v>114</v>
          </cell>
          <cell r="AI162">
            <v>2.5032938076416267E-2</v>
          </cell>
          <cell r="AJ162">
            <v>13.6</v>
          </cell>
          <cell r="AK162">
            <v>750</v>
          </cell>
          <cell r="AM162">
            <v>688</v>
          </cell>
          <cell r="AN162">
            <v>73172.799999999988</v>
          </cell>
          <cell r="AO162" t="str">
            <v>NA</v>
          </cell>
        </row>
        <row r="163">
          <cell r="B163">
            <v>1013994</v>
          </cell>
          <cell r="C163" t="str">
            <v>孙 永枝</v>
          </cell>
          <cell r="D163" t="str">
            <v>Sun Yongzhi</v>
          </cell>
          <cell r="E163" t="str">
            <v>Direct Active</v>
          </cell>
          <cell r="F163" t="str">
            <v>OP</v>
          </cell>
          <cell r="G163" t="str">
            <v>FCLCh-PD</v>
          </cell>
          <cell r="H163" t="str">
            <v>FCLCh-VB1</v>
          </cell>
          <cell r="I163" t="str">
            <v>310911</v>
          </cell>
          <cell r="J163">
            <v>42714</v>
          </cell>
          <cell r="K163" t="str">
            <v>Worker</v>
          </cell>
          <cell r="L163" t="str">
            <v>Heavy Load Worker</v>
          </cell>
          <cell r="M163" t="str">
            <v>BAND A</v>
          </cell>
          <cell r="N163">
            <v>6</v>
          </cell>
          <cell r="O163" t="str">
            <v>NA</v>
          </cell>
          <cell r="P163">
            <v>4265</v>
          </cell>
          <cell r="Q163">
            <v>0.02</v>
          </cell>
          <cell r="R163">
            <v>85</v>
          </cell>
          <cell r="S163">
            <v>5.0000000000000001E-3</v>
          </cell>
          <cell r="T163">
            <v>21</v>
          </cell>
          <cell r="U163">
            <v>2.4853458382180539E-2</v>
          </cell>
          <cell r="V163">
            <v>106</v>
          </cell>
          <cell r="W163">
            <v>4371</v>
          </cell>
          <cell r="X163">
            <v>4371</v>
          </cell>
          <cell r="Y163">
            <v>106</v>
          </cell>
          <cell r="Z163">
            <v>2.4899999999999999E-2</v>
          </cell>
          <cell r="AA163" t="str">
            <v>0.00%-8.40%</v>
          </cell>
          <cell r="AF163">
            <v>0</v>
          </cell>
          <cell r="AG163">
            <v>4371</v>
          </cell>
          <cell r="AH163">
            <v>106</v>
          </cell>
          <cell r="AI163">
            <v>2.4853458382180449E-2</v>
          </cell>
          <cell r="AJ163">
            <v>13.6</v>
          </cell>
          <cell r="AK163">
            <v>650</v>
          </cell>
          <cell r="AM163">
            <v>688</v>
          </cell>
          <cell r="AN163">
            <v>67933.600000000006</v>
          </cell>
          <cell r="AO163" t="str">
            <v>NA</v>
          </cell>
        </row>
        <row r="164">
          <cell r="B164">
            <v>1014041</v>
          </cell>
          <cell r="C164" t="str">
            <v>李 波</v>
          </cell>
          <cell r="D164" t="str">
            <v>Li Bo</v>
          </cell>
          <cell r="E164" t="str">
            <v>Direct Active</v>
          </cell>
          <cell r="F164" t="str">
            <v>OP</v>
          </cell>
          <cell r="G164" t="str">
            <v>FCLCh-PD</v>
          </cell>
          <cell r="H164" t="str">
            <v>FCLCh-VB1</v>
          </cell>
          <cell r="I164" t="str">
            <v>310911</v>
          </cell>
          <cell r="J164">
            <v>42719</v>
          </cell>
          <cell r="K164" t="str">
            <v>Worker</v>
          </cell>
          <cell r="L164" t="str">
            <v>Middle Skilled Worker</v>
          </cell>
          <cell r="M164" t="str">
            <v>BAND A</v>
          </cell>
          <cell r="N164">
            <v>6</v>
          </cell>
          <cell r="O164" t="str">
            <v>NA</v>
          </cell>
          <cell r="P164">
            <v>5137</v>
          </cell>
          <cell r="Q164">
            <v>0.02</v>
          </cell>
          <cell r="R164">
            <v>103</v>
          </cell>
          <cell r="S164">
            <v>5.0000000000000001E-3</v>
          </cell>
          <cell r="T164">
            <v>26</v>
          </cell>
          <cell r="U164">
            <v>2.5111933034845241E-2</v>
          </cell>
          <cell r="V164">
            <v>129</v>
          </cell>
          <cell r="W164">
            <v>5266</v>
          </cell>
          <cell r="X164">
            <v>5266</v>
          </cell>
          <cell r="Y164">
            <v>129</v>
          </cell>
          <cell r="Z164">
            <v>2.5100000000000001E-2</v>
          </cell>
          <cell r="AA164" t="str">
            <v>0.00%-8.40%</v>
          </cell>
          <cell r="AF164">
            <v>0</v>
          </cell>
          <cell r="AG164">
            <v>5266</v>
          </cell>
          <cell r="AH164">
            <v>129</v>
          </cell>
          <cell r="AI164">
            <v>2.5111933034845269E-2</v>
          </cell>
          <cell r="AJ164">
            <v>13.6</v>
          </cell>
          <cell r="AK164">
            <v>650</v>
          </cell>
          <cell r="AM164">
            <v>688</v>
          </cell>
          <cell r="AN164">
            <v>80105.599999999991</v>
          </cell>
          <cell r="AO164" t="str">
            <v>NA</v>
          </cell>
        </row>
        <row r="165">
          <cell r="B165">
            <v>1014105</v>
          </cell>
          <cell r="C165" t="str">
            <v>韩 运</v>
          </cell>
          <cell r="D165" t="str">
            <v>Han Yun</v>
          </cell>
          <cell r="E165" t="str">
            <v>Direct Active</v>
          </cell>
          <cell r="F165" t="str">
            <v>OP</v>
          </cell>
          <cell r="G165" t="str">
            <v>FCLCh-PD</v>
          </cell>
          <cell r="H165" t="str">
            <v>FCLCh-VB1</v>
          </cell>
          <cell r="I165" t="str">
            <v>310911</v>
          </cell>
          <cell r="J165">
            <v>42738</v>
          </cell>
          <cell r="K165" t="str">
            <v>Worker</v>
          </cell>
          <cell r="L165" t="str">
            <v>Production Worker</v>
          </cell>
          <cell r="M165" t="str">
            <v>BAND A</v>
          </cell>
          <cell r="N165">
            <v>6</v>
          </cell>
          <cell r="O165" t="str">
            <v>NA</v>
          </cell>
          <cell r="P165">
            <v>4321</v>
          </cell>
          <cell r="Q165">
            <v>0.02</v>
          </cell>
          <cell r="R165">
            <v>86</v>
          </cell>
          <cell r="S165">
            <v>5.0000000000000001E-3</v>
          </cell>
          <cell r="T165">
            <v>22</v>
          </cell>
          <cell r="U165">
            <v>2.4994214302244851E-2</v>
          </cell>
          <cell r="V165">
            <v>108</v>
          </cell>
          <cell r="W165">
            <v>4429</v>
          </cell>
          <cell r="X165">
            <v>4321</v>
          </cell>
          <cell r="Y165">
            <v>0</v>
          </cell>
          <cell r="Z165">
            <v>0</v>
          </cell>
          <cell r="AA165" t="str">
            <v>0.00%-8.40%</v>
          </cell>
          <cell r="AF165">
            <v>0</v>
          </cell>
          <cell r="AG165">
            <v>4321</v>
          </cell>
          <cell r="AH165">
            <v>0</v>
          </cell>
          <cell r="AI165">
            <v>0</v>
          </cell>
          <cell r="AJ165">
            <v>13.6</v>
          </cell>
          <cell r="AK165">
            <v>450</v>
          </cell>
          <cell r="AM165">
            <v>688</v>
          </cell>
          <cell r="AN165">
            <v>64853.599999999999</v>
          </cell>
          <cell r="AO165" t="str">
            <v>NA</v>
          </cell>
          <cell r="AQ165" t="str">
            <v>现场5S基本无意识，且多次培训沟通无效果，理解能力差，业绩评估扣分5次</v>
          </cell>
        </row>
        <row r="166">
          <cell r="B166">
            <v>1014271</v>
          </cell>
          <cell r="C166" t="str">
            <v>刘 立权</v>
          </cell>
          <cell r="D166" t="str">
            <v>Liu Liquan</v>
          </cell>
          <cell r="E166" t="str">
            <v>Direct Active</v>
          </cell>
          <cell r="F166" t="str">
            <v>OP</v>
          </cell>
          <cell r="G166" t="str">
            <v>FCLCh-PD</v>
          </cell>
          <cell r="H166" t="str">
            <v>FCLCh-VB1</v>
          </cell>
          <cell r="I166" t="str">
            <v>310911</v>
          </cell>
          <cell r="J166">
            <v>42781</v>
          </cell>
          <cell r="K166" t="str">
            <v>Worker</v>
          </cell>
          <cell r="L166" t="str">
            <v>Production Worker</v>
          </cell>
          <cell r="M166" t="str">
            <v>BAND A</v>
          </cell>
          <cell r="N166">
            <v>6</v>
          </cell>
          <cell r="O166" t="str">
            <v>NA</v>
          </cell>
          <cell r="P166">
            <v>4566</v>
          </cell>
          <cell r="Q166">
            <v>0.02</v>
          </cell>
          <cell r="R166">
            <v>91</v>
          </cell>
          <cell r="S166">
            <v>5.0000000000000001E-3</v>
          </cell>
          <cell r="T166">
            <v>23</v>
          </cell>
          <cell r="U166">
            <v>2.4967148488830485E-2</v>
          </cell>
          <cell r="V166">
            <v>114</v>
          </cell>
          <cell r="W166">
            <v>4680</v>
          </cell>
          <cell r="X166">
            <v>4680</v>
          </cell>
          <cell r="Y166">
            <v>114</v>
          </cell>
          <cell r="Z166">
            <v>2.5000000000000001E-2</v>
          </cell>
          <cell r="AA166" t="str">
            <v>0.00%-8.40%</v>
          </cell>
          <cell r="AF166">
            <v>0</v>
          </cell>
          <cell r="AG166">
            <v>4680</v>
          </cell>
          <cell r="AH166">
            <v>114</v>
          </cell>
          <cell r="AI166">
            <v>2.4967148488830526E-2</v>
          </cell>
          <cell r="AJ166">
            <v>13.6</v>
          </cell>
          <cell r="AK166">
            <v>450</v>
          </cell>
          <cell r="AM166">
            <v>688</v>
          </cell>
          <cell r="AN166">
            <v>69736</v>
          </cell>
          <cell r="AO166" t="str">
            <v>NA</v>
          </cell>
        </row>
        <row r="167">
          <cell r="B167">
            <v>1014297</v>
          </cell>
          <cell r="C167" t="str">
            <v>王 永恒</v>
          </cell>
          <cell r="D167" t="str">
            <v>Wang Yongheng</v>
          </cell>
          <cell r="E167" t="str">
            <v>Direct Active</v>
          </cell>
          <cell r="F167" t="str">
            <v>OP</v>
          </cell>
          <cell r="G167" t="str">
            <v>FCLCh-PD</v>
          </cell>
          <cell r="H167" t="str">
            <v>FCLCh-VB1</v>
          </cell>
          <cell r="I167" t="str">
            <v>310911</v>
          </cell>
          <cell r="J167">
            <v>42783</v>
          </cell>
          <cell r="K167" t="str">
            <v>Worker</v>
          </cell>
          <cell r="L167" t="str">
            <v>High Skilled Worker</v>
          </cell>
          <cell r="M167" t="str">
            <v>BAND A</v>
          </cell>
          <cell r="N167">
            <v>6</v>
          </cell>
          <cell r="O167" t="str">
            <v>NA</v>
          </cell>
          <cell r="P167">
            <v>4787</v>
          </cell>
          <cell r="Q167">
            <v>0.02</v>
          </cell>
          <cell r="R167">
            <v>96</v>
          </cell>
          <cell r="S167">
            <v>5.0000000000000001E-3</v>
          </cell>
          <cell r="T167">
            <v>24</v>
          </cell>
          <cell r="U167">
            <v>2.5067892208063505E-2</v>
          </cell>
          <cell r="V167">
            <v>120</v>
          </cell>
          <cell r="W167">
            <v>4907</v>
          </cell>
          <cell r="X167">
            <v>4907</v>
          </cell>
          <cell r="Y167">
            <v>120</v>
          </cell>
          <cell r="Z167">
            <v>2.5100000000000001E-2</v>
          </cell>
          <cell r="AA167" t="str">
            <v>0.00%-8.40%</v>
          </cell>
          <cell r="AF167">
            <v>0</v>
          </cell>
          <cell r="AG167">
            <v>4907</v>
          </cell>
          <cell r="AH167">
            <v>120</v>
          </cell>
          <cell r="AI167">
            <v>2.5067892208063602E-2</v>
          </cell>
          <cell r="AJ167">
            <v>13.6</v>
          </cell>
          <cell r="AK167">
            <v>750</v>
          </cell>
          <cell r="AM167">
            <v>688</v>
          </cell>
          <cell r="AN167">
            <v>76423.199999999997</v>
          </cell>
          <cell r="AO167" t="str">
            <v>NA</v>
          </cell>
        </row>
        <row r="168">
          <cell r="B168">
            <v>1014671</v>
          </cell>
          <cell r="C168" t="str">
            <v>姜 云飞</v>
          </cell>
          <cell r="D168" t="str">
            <v>Jiang Yunfei</v>
          </cell>
          <cell r="E168" t="str">
            <v>Direct Active</v>
          </cell>
          <cell r="F168" t="str">
            <v>OP</v>
          </cell>
          <cell r="G168" t="str">
            <v>FCLCh-PD</v>
          </cell>
          <cell r="H168" t="str">
            <v>FCLCh-VB1</v>
          </cell>
          <cell r="I168" t="str">
            <v>310911</v>
          </cell>
          <cell r="J168">
            <v>42802</v>
          </cell>
          <cell r="K168" t="str">
            <v>Worker</v>
          </cell>
          <cell r="L168" t="str">
            <v>Production Worker</v>
          </cell>
          <cell r="M168" t="str">
            <v>BAND A</v>
          </cell>
          <cell r="N168">
            <v>6</v>
          </cell>
          <cell r="O168" t="str">
            <v>NA</v>
          </cell>
          <cell r="P168">
            <v>4431</v>
          </cell>
          <cell r="Q168">
            <v>0.02</v>
          </cell>
          <cell r="R168">
            <v>89</v>
          </cell>
          <cell r="S168">
            <v>5.0000000000000001E-3</v>
          </cell>
          <cell r="T168">
            <v>22</v>
          </cell>
          <cell r="U168">
            <v>2.5050778605280974E-2</v>
          </cell>
          <cell r="V168">
            <v>111</v>
          </cell>
          <cell r="W168">
            <v>4542</v>
          </cell>
          <cell r="X168">
            <v>4542</v>
          </cell>
          <cell r="Y168">
            <v>111</v>
          </cell>
          <cell r="Z168">
            <v>2.5100000000000001E-2</v>
          </cell>
          <cell r="AA168" t="str">
            <v>0.00%-8.40%</v>
          </cell>
          <cell r="AF168">
            <v>0</v>
          </cell>
          <cell r="AG168">
            <v>4542</v>
          </cell>
          <cell r="AH168">
            <v>111</v>
          </cell>
          <cell r="AI168">
            <v>2.5050778605280932E-2</v>
          </cell>
          <cell r="AJ168">
            <v>13.6</v>
          </cell>
          <cell r="AK168">
            <v>450</v>
          </cell>
          <cell r="AM168">
            <v>688</v>
          </cell>
          <cell r="AN168">
            <v>67859.199999999997</v>
          </cell>
          <cell r="AO168" t="str">
            <v>NA</v>
          </cell>
        </row>
        <row r="169">
          <cell r="B169">
            <v>1014928</v>
          </cell>
          <cell r="C169" t="str">
            <v>李 青青</v>
          </cell>
          <cell r="D169" t="str">
            <v>Li Qingqing</v>
          </cell>
          <cell r="E169" t="str">
            <v>Direct Active</v>
          </cell>
          <cell r="F169" t="str">
            <v>OP</v>
          </cell>
          <cell r="G169" t="str">
            <v>FCLCh-PD</v>
          </cell>
          <cell r="H169" t="str">
            <v>FCLCh-VB1</v>
          </cell>
          <cell r="I169" t="str">
            <v>310911</v>
          </cell>
          <cell r="J169">
            <v>42825</v>
          </cell>
          <cell r="K169" t="str">
            <v>Worker</v>
          </cell>
          <cell r="L169" t="str">
            <v>Middle Skilled Worker</v>
          </cell>
          <cell r="M169" t="str">
            <v>BAND A</v>
          </cell>
          <cell r="N169">
            <v>6</v>
          </cell>
          <cell r="O169" t="str">
            <v>NA</v>
          </cell>
          <cell r="P169">
            <v>4045</v>
          </cell>
          <cell r="Q169">
            <v>0.02</v>
          </cell>
          <cell r="R169">
            <v>81</v>
          </cell>
          <cell r="S169">
            <v>5.0000000000000001E-3</v>
          </cell>
          <cell r="T169">
            <v>20</v>
          </cell>
          <cell r="U169">
            <v>2.496909765142151E-2</v>
          </cell>
          <cell r="V169">
            <v>101</v>
          </cell>
          <cell r="W169">
            <v>4146</v>
          </cell>
          <cell r="X169">
            <v>4045</v>
          </cell>
          <cell r="Y169">
            <v>0</v>
          </cell>
          <cell r="Z169">
            <v>0</v>
          </cell>
          <cell r="AA169" t="str">
            <v>0.00%-8.40%</v>
          </cell>
          <cell r="AF169">
            <v>0</v>
          </cell>
          <cell r="AG169">
            <v>4045</v>
          </cell>
          <cell r="AH169">
            <v>0</v>
          </cell>
          <cell r="AI169">
            <v>0</v>
          </cell>
          <cell r="AJ169">
            <v>13.6</v>
          </cell>
          <cell r="AK169">
            <v>650</v>
          </cell>
          <cell r="AM169">
            <v>688</v>
          </cell>
          <cell r="AN169">
            <v>63500</v>
          </cell>
          <cell r="AO169" t="str">
            <v>NA</v>
          </cell>
          <cell r="AQ169" t="str">
            <v>缺勤率15.32%</v>
          </cell>
        </row>
        <row r="170">
          <cell r="B170">
            <v>1015026</v>
          </cell>
          <cell r="C170" t="str">
            <v>付 家菊</v>
          </cell>
          <cell r="D170" t="str">
            <v>Fu Jiaju</v>
          </cell>
          <cell r="E170" t="str">
            <v>Direct Active</v>
          </cell>
          <cell r="F170" t="str">
            <v>OP</v>
          </cell>
          <cell r="G170" t="str">
            <v>FCLCh-PD</v>
          </cell>
          <cell r="H170" t="str">
            <v>FCLCh-VB1</v>
          </cell>
          <cell r="I170" t="str">
            <v>310911</v>
          </cell>
          <cell r="J170">
            <v>42837</v>
          </cell>
          <cell r="K170" t="str">
            <v>Worker</v>
          </cell>
          <cell r="L170" t="str">
            <v>High Skilled Worker</v>
          </cell>
          <cell r="M170" t="str">
            <v>BAND A</v>
          </cell>
          <cell r="N170">
            <v>6</v>
          </cell>
          <cell r="O170" t="str">
            <v>NA</v>
          </cell>
          <cell r="P170">
            <v>4733</v>
          </cell>
          <cell r="Q170">
            <v>0.02</v>
          </cell>
          <cell r="R170">
            <v>95</v>
          </cell>
          <cell r="S170">
            <v>5.0000000000000001E-3</v>
          </cell>
          <cell r="T170">
            <v>24</v>
          </cell>
          <cell r="U170">
            <v>2.5142615677160363E-2</v>
          </cell>
          <cell r="V170">
            <v>119</v>
          </cell>
          <cell r="W170">
            <v>4852</v>
          </cell>
          <cell r="X170">
            <v>4781</v>
          </cell>
          <cell r="Y170">
            <v>48</v>
          </cell>
          <cell r="Z170">
            <v>1.01E-2</v>
          </cell>
          <cell r="AA170" t="str">
            <v>0.00%-8.40%</v>
          </cell>
          <cell r="AF170">
            <v>0</v>
          </cell>
          <cell r="AG170">
            <v>4781</v>
          </cell>
          <cell r="AH170">
            <v>48</v>
          </cell>
          <cell r="AI170">
            <v>1.0141559264736921E-2</v>
          </cell>
          <cell r="AJ170">
            <v>13.6</v>
          </cell>
          <cell r="AK170">
            <v>750</v>
          </cell>
          <cell r="AM170">
            <v>688</v>
          </cell>
          <cell r="AN170">
            <v>74709.600000000006</v>
          </cell>
          <cell r="AO170" t="str">
            <v>NA</v>
          </cell>
        </row>
        <row r="171">
          <cell r="B171">
            <v>1015381</v>
          </cell>
          <cell r="C171" t="str">
            <v>姜 美</v>
          </cell>
          <cell r="D171" t="str">
            <v>Jiang Mei</v>
          </cell>
          <cell r="E171" t="str">
            <v>Direct Active</v>
          </cell>
          <cell r="F171" t="str">
            <v>OP</v>
          </cell>
          <cell r="G171" t="str">
            <v>FCLCh-PD</v>
          </cell>
          <cell r="H171" t="str">
            <v>FCLCh-VB1</v>
          </cell>
          <cell r="I171" t="str">
            <v>310911</v>
          </cell>
          <cell r="J171">
            <v>42887</v>
          </cell>
          <cell r="K171" t="str">
            <v>Worker</v>
          </cell>
          <cell r="L171" t="str">
            <v>Production Worker</v>
          </cell>
          <cell r="M171" t="str">
            <v>BAND A</v>
          </cell>
          <cell r="N171">
            <v>6</v>
          </cell>
          <cell r="O171" t="str">
            <v>NA</v>
          </cell>
          <cell r="P171">
            <v>4327</v>
          </cell>
          <cell r="Q171">
            <v>0.02</v>
          </cell>
          <cell r="R171">
            <v>87</v>
          </cell>
          <cell r="S171">
            <v>5.0000000000000001E-3</v>
          </cell>
          <cell r="T171">
            <v>22</v>
          </cell>
          <cell r="U171">
            <v>2.5190663277097295E-2</v>
          </cell>
          <cell r="V171">
            <v>109</v>
          </cell>
          <cell r="W171">
            <v>4436</v>
          </cell>
          <cell r="X171">
            <v>4436</v>
          </cell>
          <cell r="Y171">
            <v>109</v>
          </cell>
          <cell r="Z171">
            <v>2.52E-2</v>
          </cell>
          <cell r="AA171" t="str">
            <v>0.00%-8.40%</v>
          </cell>
          <cell r="AF171">
            <v>0</v>
          </cell>
          <cell r="AG171">
            <v>4436</v>
          </cell>
          <cell r="AH171">
            <v>109</v>
          </cell>
          <cell r="AI171">
            <v>2.5190663277097292E-2</v>
          </cell>
          <cell r="AJ171">
            <v>13.6</v>
          </cell>
          <cell r="AK171">
            <v>450</v>
          </cell>
          <cell r="AM171">
            <v>688</v>
          </cell>
          <cell r="AN171">
            <v>66417.600000000006</v>
          </cell>
          <cell r="AO171" t="str">
            <v>NA</v>
          </cell>
        </row>
        <row r="172">
          <cell r="B172">
            <v>1015806</v>
          </cell>
          <cell r="C172" t="str">
            <v>彭 燕红</v>
          </cell>
          <cell r="D172" t="str">
            <v>Peng Yanhong</v>
          </cell>
          <cell r="E172" t="str">
            <v>Direct Active</v>
          </cell>
          <cell r="F172" t="str">
            <v>OP</v>
          </cell>
          <cell r="G172" t="str">
            <v>FCLCh-PD</v>
          </cell>
          <cell r="H172" t="str">
            <v>FCLCh-VB1</v>
          </cell>
          <cell r="I172" t="str">
            <v>310911</v>
          </cell>
          <cell r="J172">
            <v>42927</v>
          </cell>
          <cell r="K172" t="str">
            <v>Worker</v>
          </cell>
          <cell r="L172" t="str">
            <v>Middle Skilled Worker</v>
          </cell>
          <cell r="M172" t="str">
            <v>BAND A</v>
          </cell>
          <cell r="N172">
            <v>6</v>
          </cell>
          <cell r="O172" t="str">
            <v>NA</v>
          </cell>
          <cell r="P172">
            <v>4607</v>
          </cell>
          <cell r="Q172">
            <v>0.02</v>
          </cell>
          <cell r="R172">
            <v>92</v>
          </cell>
          <cell r="S172">
            <v>5.0000000000000001E-3</v>
          </cell>
          <cell r="T172">
            <v>23</v>
          </cell>
          <cell r="U172">
            <v>2.4962014326025614E-2</v>
          </cell>
          <cell r="V172">
            <v>115</v>
          </cell>
          <cell r="W172">
            <v>4722</v>
          </cell>
          <cell r="X172">
            <v>4722</v>
          </cell>
          <cell r="Y172">
            <v>115</v>
          </cell>
          <cell r="Z172">
            <v>2.5000000000000001E-2</v>
          </cell>
          <cell r="AA172" t="str">
            <v>0.00%-8.40%</v>
          </cell>
          <cell r="AF172">
            <v>0</v>
          </cell>
          <cell r="AG172">
            <v>4722</v>
          </cell>
          <cell r="AH172">
            <v>115</v>
          </cell>
          <cell r="AI172">
            <v>2.4962014326025628E-2</v>
          </cell>
          <cell r="AJ172">
            <v>13.6</v>
          </cell>
          <cell r="AK172">
            <v>650</v>
          </cell>
          <cell r="AM172">
            <v>688</v>
          </cell>
          <cell r="AN172">
            <v>72707.199999999997</v>
          </cell>
          <cell r="AO172" t="str">
            <v>NA</v>
          </cell>
        </row>
        <row r="173">
          <cell r="B173">
            <v>1015830</v>
          </cell>
          <cell r="C173" t="str">
            <v>孙 光成</v>
          </cell>
          <cell r="D173" t="str">
            <v>Sun Guangcheng</v>
          </cell>
          <cell r="E173" t="str">
            <v>Direct Active</v>
          </cell>
          <cell r="F173" t="str">
            <v>OP</v>
          </cell>
          <cell r="G173" t="str">
            <v>FCLCh-PD</v>
          </cell>
          <cell r="H173" t="str">
            <v>FCLCh-VB1</v>
          </cell>
          <cell r="I173" t="str">
            <v>310911</v>
          </cell>
          <cell r="J173">
            <v>42927</v>
          </cell>
          <cell r="K173" t="str">
            <v>Worker</v>
          </cell>
          <cell r="L173" t="str">
            <v>High Skilled Worker</v>
          </cell>
          <cell r="M173" t="str">
            <v>BAND A</v>
          </cell>
          <cell r="N173">
            <v>6</v>
          </cell>
          <cell r="O173" t="str">
            <v>NA</v>
          </cell>
          <cell r="P173">
            <v>4582</v>
          </cell>
          <cell r="Q173">
            <v>0.02</v>
          </cell>
          <cell r="R173">
            <v>92</v>
          </cell>
          <cell r="S173">
            <v>5.0000000000000001E-3</v>
          </cell>
          <cell r="T173">
            <v>23</v>
          </cell>
          <cell r="U173">
            <v>2.5098210388476649E-2</v>
          </cell>
          <cell r="V173">
            <v>115</v>
          </cell>
          <cell r="W173">
            <v>4697</v>
          </cell>
          <cell r="X173">
            <v>4857</v>
          </cell>
          <cell r="Y173">
            <v>275</v>
          </cell>
          <cell r="Z173">
            <v>0.06</v>
          </cell>
          <cell r="AA173" t="str">
            <v>0.00%-8.40%</v>
          </cell>
          <cell r="AF173">
            <v>0</v>
          </cell>
          <cell r="AG173">
            <v>4857</v>
          </cell>
          <cell r="AH173">
            <v>275</v>
          </cell>
          <cell r="AI173">
            <v>6.001745962461813E-2</v>
          </cell>
          <cell r="AJ173">
            <v>13.6</v>
          </cell>
          <cell r="AK173">
            <v>750</v>
          </cell>
          <cell r="AM173">
            <v>688</v>
          </cell>
          <cell r="AN173">
            <v>75743.199999999997</v>
          </cell>
          <cell r="AO173" t="str">
            <v>NA</v>
          </cell>
          <cell r="AQ173" t="str">
            <v>焊接质量直至保持很好，2025年被评为季度优秀员工</v>
          </cell>
        </row>
        <row r="174">
          <cell r="B174">
            <v>1015862</v>
          </cell>
          <cell r="C174" t="str">
            <v>陶 付从</v>
          </cell>
          <cell r="D174" t="str">
            <v>Tao Fucong</v>
          </cell>
          <cell r="E174" t="str">
            <v>Direct Active</v>
          </cell>
          <cell r="F174" t="str">
            <v>OP</v>
          </cell>
          <cell r="G174" t="str">
            <v>FCLCh-PD</v>
          </cell>
          <cell r="H174" t="str">
            <v>FCLCh-VB1</v>
          </cell>
          <cell r="I174" t="str">
            <v>310911</v>
          </cell>
          <cell r="J174">
            <v>42928</v>
          </cell>
          <cell r="K174" t="str">
            <v>Worker</v>
          </cell>
          <cell r="L174" t="str">
            <v>Heavy Load Worker</v>
          </cell>
          <cell r="M174" t="str">
            <v>BAND A</v>
          </cell>
          <cell r="N174">
            <v>6</v>
          </cell>
          <cell r="O174" t="str">
            <v>NA</v>
          </cell>
          <cell r="P174">
            <v>4792</v>
          </cell>
          <cell r="Q174">
            <v>0.02</v>
          </cell>
          <cell r="R174">
            <v>96</v>
          </cell>
          <cell r="S174">
            <v>5.0000000000000001E-3</v>
          </cell>
          <cell r="T174">
            <v>24</v>
          </cell>
          <cell r="U174">
            <v>2.5041736227045076E-2</v>
          </cell>
          <cell r="V174">
            <v>120</v>
          </cell>
          <cell r="W174">
            <v>4912</v>
          </cell>
          <cell r="X174">
            <v>4912</v>
          </cell>
          <cell r="Y174">
            <v>120</v>
          </cell>
          <cell r="Z174">
            <v>2.5000000000000001E-2</v>
          </cell>
          <cell r="AA174" t="str">
            <v>0.00%-8.40%</v>
          </cell>
          <cell r="AF174">
            <v>0</v>
          </cell>
          <cell r="AG174">
            <v>4912</v>
          </cell>
          <cell r="AH174">
            <v>120</v>
          </cell>
          <cell r="AI174">
            <v>2.5041736227044975E-2</v>
          </cell>
          <cell r="AJ174">
            <v>13.6</v>
          </cell>
          <cell r="AK174">
            <v>650</v>
          </cell>
          <cell r="AM174">
            <v>688</v>
          </cell>
          <cell r="AN174">
            <v>75291.199999999997</v>
          </cell>
          <cell r="AO174" t="str">
            <v>NA</v>
          </cell>
        </row>
        <row r="175">
          <cell r="B175">
            <v>1016058</v>
          </cell>
          <cell r="C175" t="str">
            <v>张 中胜</v>
          </cell>
          <cell r="D175" t="str">
            <v>Zhang Zhongsheng</v>
          </cell>
          <cell r="E175" t="str">
            <v>Direct Active</v>
          </cell>
          <cell r="F175" t="str">
            <v>OP</v>
          </cell>
          <cell r="G175" t="str">
            <v>FCLCh-PD</v>
          </cell>
          <cell r="H175" t="str">
            <v>FCLCh-VB1</v>
          </cell>
          <cell r="I175" t="str">
            <v>310911</v>
          </cell>
          <cell r="J175">
            <v>42948</v>
          </cell>
          <cell r="K175" t="str">
            <v>Worker</v>
          </cell>
          <cell r="L175" t="str">
            <v>Heavy Load Worker</v>
          </cell>
          <cell r="M175" t="str">
            <v>BAND A</v>
          </cell>
          <cell r="N175">
            <v>6</v>
          </cell>
          <cell r="O175" t="str">
            <v>NA</v>
          </cell>
          <cell r="P175">
            <v>4377</v>
          </cell>
          <cell r="Q175">
            <v>0.02</v>
          </cell>
          <cell r="R175">
            <v>88</v>
          </cell>
          <cell r="S175">
            <v>5.0000000000000001E-3</v>
          </cell>
          <cell r="T175">
            <v>22</v>
          </cell>
          <cell r="U175">
            <v>2.5131368517249258E-2</v>
          </cell>
          <cell r="V175">
            <v>110</v>
          </cell>
          <cell r="W175">
            <v>4487</v>
          </cell>
          <cell r="X175">
            <v>4487</v>
          </cell>
          <cell r="Y175">
            <v>110</v>
          </cell>
          <cell r="Z175">
            <v>2.5100000000000001E-2</v>
          </cell>
          <cell r="AA175" t="str">
            <v>0.00%-8.40%</v>
          </cell>
          <cell r="AF175">
            <v>0</v>
          </cell>
          <cell r="AG175">
            <v>4487</v>
          </cell>
          <cell r="AH175">
            <v>110</v>
          </cell>
          <cell r="AI175">
            <v>2.5131368517249175E-2</v>
          </cell>
          <cell r="AJ175">
            <v>13.6</v>
          </cell>
          <cell r="AK175">
            <v>650</v>
          </cell>
          <cell r="AM175">
            <v>688</v>
          </cell>
          <cell r="AN175">
            <v>69511.199999999997</v>
          </cell>
          <cell r="AO175" t="str">
            <v>NA</v>
          </cell>
        </row>
        <row r="176">
          <cell r="B176">
            <v>1016157</v>
          </cell>
          <cell r="C176" t="str">
            <v>史 贤雪</v>
          </cell>
          <cell r="D176" t="str">
            <v>Shi Xianxue</v>
          </cell>
          <cell r="E176" t="str">
            <v>Direct Active</v>
          </cell>
          <cell r="F176" t="str">
            <v>OP</v>
          </cell>
          <cell r="G176" t="str">
            <v>FCLCh-PD</v>
          </cell>
          <cell r="H176" t="str">
            <v>FCLCh-VB1</v>
          </cell>
          <cell r="I176" t="str">
            <v>310911</v>
          </cell>
          <cell r="J176">
            <v>42957</v>
          </cell>
          <cell r="K176" t="str">
            <v>Worker</v>
          </cell>
          <cell r="L176" t="str">
            <v>Production Worker</v>
          </cell>
          <cell r="M176" t="str">
            <v>BAND A</v>
          </cell>
          <cell r="N176">
            <v>6</v>
          </cell>
          <cell r="O176" t="str">
            <v>NA</v>
          </cell>
          <cell r="P176">
            <v>4188</v>
          </cell>
          <cell r="Q176">
            <v>0.02</v>
          </cell>
          <cell r="R176">
            <v>84</v>
          </cell>
          <cell r="S176">
            <v>5.0000000000000001E-3</v>
          </cell>
          <cell r="T176">
            <v>21</v>
          </cell>
          <cell r="U176">
            <v>2.5071633237822348E-2</v>
          </cell>
          <cell r="V176">
            <v>105</v>
          </cell>
          <cell r="W176">
            <v>4293</v>
          </cell>
          <cell r="X176">
            <v>4293</v>
          </cell>
          <cell r="Y176">
            <v>105</v>
          </cell>
          <cell r="Z176">
            <v>2.5100000000000001E-2</v>
          </cell>
          <cell r="AA176" t="str">
            <v>0.00%-8.40%</v>
          </cell>
          <cell r="AF176">
            <v>0</v>
          </cell>
          <cell r="AG176">
            <v>4293</v>
          </cell>
          <cell r="AH176">
            <v>105</v>
          </cell>
          <cell r="AI176">
            <v>2.5071633237822244E-2</v>
          </cell>
          <cell r="AJ176">
            <v>13.6</v>
          </cell>
          <cell r="AK176">
            <v>450</v>
          </cell>
          <cell r="AM176">
            <v>688</v>
          </cell>
          <cell r="AN176">
            <v>64472.799999999996</v>
          </cell>
          <cell r="AO176" t="str">
            <v>NA</v>
          </cell>
        </row>
        <row r="177">
          <cell r="B177">
            <v>1016186</v>
          </cell>
          <cell r="C177" t="str">
            <v>朱 友明</v>
          </cell>
          <cell r="D177" t="str">
            <v>Zhu Youming</v>
          </cell>
          <cell r="E177" t="str">
            <v>Direct Active</v>
          </cell>
          <cell r="F177" t="str">
            <v>OP</v>
          </cell>
          <cell r="G177" t="str">
            <v>FCLCh-PD</v>
          </cell>
          <cell r="H177" t="str">
            <v>FCLCh-VB1</v>
          </cell>
          <cell r="I177" t="str">
            <v>310913</v>
          </cell>
          <cell r="J177">
            <v>42962</v>
          </cell>
          <cell r="K177" t="str">
            <v>Worker</v>
          </cell>
          <cell r="L177" t="str">
            <v>Heavy Load Worker</v>
          </cell>
          <cell r="M177" t="str">
            <v>BAND A</v>
          </cell>
          <cell r="N177">
            <v>6</v>
          </cell>
          <cell r="O177" t="str">
            <v>NA</v>
          </cell>
          <cell r="P177">
            <v>4400</v>
          </cell>
          <cell r="Q177">
            <v>0.02</v>
          </cell>
          <cell r="R177">
            <v>88</v>
          </cell>
          <cell r="S177">
            <v>5.0000000000000001E-3</v>
          </cell>
          <cell r="T177">
            <v>22</v>
          </cell>
          <cell r="U177">
            <v>2.5000000000000001E-2</v>
          </cell>
          <cell r="V177">
            <v>110</v>
          </cell>
          <cell r="W177">
            <v>4510</v>
          </cell>
          <cell r="X177">
            <v>4510</v>
          </cell>
          <cell r="Y177">
            <v>110</v>
          </cell>
          <cell r="Z177">
            <v>2.5000000000000001E-2</v>
          </cell>
          <cell r="AA177" t="str">
            <v>0.00%-8.40%</v>
          </cell>
          <cell r="AF177">
            <v>0</v>
          </cell>
          <cell r="AG177">
            <v>4510</v>
          </cell>
          <cell r="AH177">
            <v>110</v>
          </cell>
          <cell r="AI177">
            <v>2.4999999999999911E-2</v>
          </cell>
          <cell r="AJ177">
            <v>13.6</v>
          </cell>
          <cell r="AK177">
            <v>650</v>
          </cell>
          <cell r="AM177">
            <v>688</v>
          </cell>
          <cell r="AN177">
            <v>69824</v>
          </cell>
          <cell r="AO177" t="str">
            <v>NA</v>
          </cell>
        </row>
        <row r="178">
          <cell r="B178">
            <v>1016394</v>
          </cell>
          <cell r="C178" t="str">
            <v>张 大海</v>
          </cell>
          <cell r="D178" t="str">
            <v>Zhang Dahai</v>
          </cell>
          <cell r="E178" t="str">
            <v>Direct Active</v>
          </cell>
          <cell r="F178" t="str">
            <v>OP</v>
          </cell>
          <cell r="G178" t="str">
            <v>FCLCh-PD</v>
          </cell>
          <cell r="H178" t="str">
            <v>FCLCh-VB1</v>
          </cell>
          <cell r="I178" t="str">
            <v>310911</v>
          </cell>
          <cell r="J178">
            <v>42993</v>
          </cell>
          <cell r="K178" t="str">
            <v>Worker</v>
          </cell>
          <cell r="L178" t="str">
            <v>Heavy Load Worker</v>
          </cell>
          <cell r="M178" t="str">
            <v>BAND A</v>
          </cell>
          <cell r="N178">
            <v>6</v>
          </cell>
          <cell r="O178" t="str">
            <v>NA</v>
          </cell>
          <cell r="P178">
            <v>4398</v>
          </cell>
          <cell r="Q178">
            <v>0.02</v>
          </cell>
          <cell r="R178">
            <v>88</v>
          </cell>
          <cell r="S178">
            <v>5.0000000000000001E-3</v>
          </cell>
          <cell r="T178">
            <v>22</v>
          </cell>
          <cell r="U178">
            <v>2.5011368804001819E-2</v>
          </cell>
          <cell r="V178">
            <v>110</v>
          </cell>
          <cell r="W178">
            <v>4508</v>
          </cell>
          <cell r="X178">
            <v>4508</v>
          </cell>
          <cell r="Y178">
            <v>110</v>
          </cell>
          <cell r="Z178">
            <v>2.5000000000000001E-2</v>
          </cell>
          <cell r="AA178" t="str">
            <v>0.00%-8.40%</v>
          </cell>
          <cell r="AF178">
            <v>0</v>
          </cell>
          <cell r="AG178">
            <v>4508</v>
          </cell>
          <cell r="AH178">
            <v>110</v>
          </cell>
          <cell r="AI178">
            <v>2.5011368804001899E-2</v>
          </cell>
          <cell r="AJ178">
            <v>13.6</v>
          </cell>
          <cell r="AK178">
            <v>650</v>
          </cell>
          <cell r="AM178">
            <v>688</v>
          </cell>
          <cell r="AN178">
            <v>69796.799999999988</v>
          </cell>
          <cell r="AO178" t="str">
            <v>NA</v>
          </cell>
        </row>
        <row r="179">
          <cell r="B179">
            <v>1016441</v>
          </cell>
          <cell r="C179" t="str">
            <v>徐 华忠</v>
          </cell>
          <cell r="D179" t="str">
            <v>Xu Huazhong</v>
          </cell>
          <cell r="E179" t="str">
            <v>Direct Active</v>
          </cell>
          <cell r="F179" t="str">
            <v>OP</v>
          </cell>
          <cell r="G179" t="str">
            <v>FCLCh-PD</v>
          </cell>
          <cell r="H179" t="str">
            <v>FCLCh-VB1</v>
          </cell>
          <cell r="I179" t="str">
            <v>310911</v>
          </cell>
          <cell r="J179">
            <v>42999</v>
          </cell>
          <cell r="K179" t="str">
            <v>Worker</v>
          </cell>
          <cell r="L179" t="str">
            <v>High Skilled Worker</v>
          </cell>
          <cell r="M179" t="str">
            <v>BAND A</v>
          </cell>
          <cell r="N179">
            <v>6</v>
          </cell>
          <cell r="O179" t="str">
            <v>NA</v>
          </cell>
          <cell r="P179">
            <v>4501</v>
          </cell>
          <cell r="Q179">
            <v>0.02</v>
          </cell>
          <cell r="R179">
            <v>90</v>
          </cell>
          <cell r="S179">
            <v>5.0000000000000001E-3</v>
          </cell>
          <cell r="T179">
            <v>23</v>
          </cell>
          <cell r="U179">
            <v>2.5105532103976893E-2</v>
          </cell>
          <cell r="V179">
            <v>113</v>
          </cell>
          <cell r="W179">
            <v>4614</v>
          </cell>
          <cell r="X179">
            <v>4614</v>
          </cell>
          <cell r="Y179">
            <v>113</v>
          </cell>
          <cell r="Z179">
            <v>2.5100000000000001E-2</v>
          </cell>
          <cell r="AA179" t="str">
            <v>0.00%-8.40%</v>
          </cell>
          <cell r="AF179">
            <v>0</v>
          </cell>
          <cell r="AG179">
            <v>4614</v>
          </cell>
          <cell r="AH179">
            <v>113</v>
          </cell>
          <cell r="AI179">
            <v>2.5105532103976813E-2</v>
          </cell>
          <cell r="AJ179">
            <v>13.6</v>
          </cell>
          <cell r="AK179">
            <v>750</v>
          </cell>
          <cell r="AM179">
            <v>688</v>
          </cell>
          <cell r="AN179">
            <v>72438.399999999994</v>
          </cell>
          <cell r="AO179" t="str">
            <v>NA</v>
          </cell>
        </row>
        <row r="180">
          <cell r="B180">
            <v>1016501</v>
          </cell>
          <cell r="C180" t="str">
            <v>刘 妍妍</v>
          </cell>
          <cell r="D180" t="str">
            <v>Liu Yanyan</v>
          </cell>
          <cell r="E180" t="str">
            <v>Direct Active</v>
          </cell>
          <cell r="F180" t="str">
            <v>OP</v>
          </cell>
          <cell r="G180" t="str">
            <v>FCLCh-PD</v>
          </cell>
          <cell r="H180" t="str">
            <v>FCLCh-VB1</v>
          </cell>
          <cell r="I180" t="str">
            <v>310911</v>
          </cell>
          <cell r="J180">
            <v>43024</v>
          </cell>
          <cell r="K180" t="str">
            <v>Worker</v>
          </cell>
          <cell r="L180" t="str">
            <v>Production Worker</v>
          </cell>
          <cell r="M180" t="str">
            <v>BAND A</v>
          </cell>
          <cell r="N180">
            <v>6</v>
          </cell>
          <cell r="O180" t="str">
            <v>NA</v>
          </cell>
          <cell r="P180">
            <v>4284</v>
          </cell>
          <cell r="Q180">
            <v>0.02</v>
          </cell>
          <cell r="R180">
            <v>86</v>
          </cell>
          <cell r="S180">
            <v>5.0000000000000001E-3</v>
          </cell>
          <cell r="T180">
            <v>21</v>
          </cell>
          <cell r="U180">
            <v>2.4976657329598508E-2</v>
          </cell>
          <cell r="V180">
            <v>107</v>
          </cell>
          <cell r="W180">
            <v>4391</v>
          </cell>
          <cell r="X180">
            <v>4327</v>
          </cell>
          <cell r="Y180">
            <v>43</v>
          </cell>
          <cell r="Z180">
            <v>0.01</v>
          </cell>
          <cell r="AA180" t="str">
            <v>0.00%-8.40%</v>
          </cell>
          <cell r="AF180">
            <v>0</v>
          </cell>
          <cell r="AG180">
            <v>4327</v>
          </cell>
          <cell r="AH180">
            <v>43</v>
          </cell>
          <cell r="AI180">
            <v>1.0037348272642355E-2</v>
          </cell>
          <cell r="AJ180">
            <v>13.6</v>
          </cell>
          <cell r="AK180">
            <v>450</v>
          </cell>
          <cell r="AM180">
            <v>688</v>
          </cell>
          <cell r="AN180">
            <v>64935.199999999997</v>
          </cell>
          <cell r="AO180" t="str">
            <v>NA</v>
          </cell>
        </row>
        <row r="181">
          <cell r="B181">
            <v>1016561</v>
          </cell>
          <cell r="C181" t="str">
            <v>曹 文娟</v>
          </cell>
          <cell r="D181" t="str">
            <v>Cao Wenjuan</v>
          </cell>
          <cell r="E181" t="str">
            <v>Direct Active</v>
          </cell>
          <cell r="F181" t="str">
            <v>OP</v>
          </cell>
          <cell r="G181" t="str">
            <v>FCLCh-PD</v>
          </cell>
          <cell r="H181" t="str">
            <v>FCLCh-VB1</v>
          </cell>
          <cell r="I181" t="str">
            <v>310911</v>
          </cell>
          <cell r="J181">
            <v>43027</v>
          </cell>
          <cell r="K181" t="str">
            <v>Worker</v>
          </cell>
          <cell r="L181" t="str">
            <v>Production Worker</v>
          </cell>
          <cell r="M181" t="str">
            <v>BAND A</v>
          </cell>
          <cell r="N181">
            <v>6</v>
          </cell>
          <cell r="O181" t="str">
            <v>NA</v>
          </cell>
          <cell r="P181">
            <v>4304</v>
          </cell>
          <cell r="Q181">
            <v>0.02</v>
          </cell>
          <cell r="R181">
            <v>86</v>
          </cell>
          <cell r="S181">
            <v>5.0000000000000001E-3</v>
          </cell>
          <cell r="T181">
            <v>22</v>
          </cell>
          <cell r="U181">
            <v>2.5092936802973979E-2</v>
          </cell>
          <cell r="V181">
            <v>108</v>
          </cell>
          <cell r="W181">
            <v>4412</v>
          </cell>
          <cell r="X181">
            <v>4412</v>
          </cell>
          <cell r="Y181">
            <v>108</v>
          </cell>
          <cell r="Z181">
            <v>2.5100000000000001E-2</v>
          </cell>
          <cell r="AA181" t="str">
            <v>0.00%-8.40%</v>
          </cell>
          <cell r="AF181">
            <v>0</v>
          </cell>
          <cell r="AG181">
            <v>4412</v>
          </cell>
          <cell r="AH181">
            <v>108</v>
          </cell>
          <cell r="AI181">
            <v>2.5092936802973975E-2</v>
          </cell>
          <cell r="AJ181">
            <v>13.6</v>
          </cell>
          <cell r="AK181">
            <v>450</v>
          </cell>
          <cell r="AM181">
            <v>688</v>
          </cell>
          <cell r="AN181">
            <v>66091.199999999997</v>
          </cell>
          <cell r="AO181" t="str">
            <v>NA</v>
          </cell>
        </row>
        <row r="182">
          <cell r="B182">
            <v>1016607</v>
          </cell>
          <cell r="C182" t="str">
            <v>杨 辉</v>
          </cell>
          <cell r="D182" t="str">
            <v>Yang Hui</v>
          </cell>
          <cell r="E182" t="str">
            <v>Direct Active</v>
          </cell>
          <cell r="F182" t="str">
            <v>OP</v>
          </cell>
          <cell r="G182" t="str">
            <v>FCLCh-PD</v>
          </cell>
          <cell r="H182" t="str">
            <v>FCLCh-VB1</v>
          </cell>
          <cell r="I182" t="str">
            <v>310911</v>
          </cell>
          <cell r="J182">
            <v>43040</v>
          </cell>
          <cell r="K182" t="str">
            <v>Worker</v>
          </cell>
          <cell r="L182" t="str">
            <v>Production Worker</v>
          </cell>
          <cell r="M182" t="str">
            <v>BAND A</v>
          </cell>
          <cell r="N182">
            <v>6</v>
          </cell>
          <cell r="O182" t="str">
            <v>NA</v>
          </cell>
          <cell r="P182">
            <v>4170</v>
          </cell>
          <cell r="Q182">
            <v>0.02</v>
          </cell>
          <cell r="R182">
            <v>83</v>
          </cell>
          <cell r="S182">
            <v>5.0000000000000001E-3</v>
          </cell>
          <cell r="T182">
            <v>21</v>
          </cell>
          <cell r="U182">
            <v>2.4940047961630695E-2</v>
          </cell>
          <cell r="V182">
            <v>104</v>
          </cell>
          <cell r="W182">
            <v>4274</v>
          </cell>
          <cell r="X182">
            <v>4170</v>
          </cell>
          <cell r="Y182">
            <v>0</v>
          </cell>
          <cell r="Z182">
            <v>0</v>
          </cell>
          <cell r="AA182" t="str">
            <v>0.00%-8.40%</v>
          </cell>
          <cell r="AF182">
            <v>0</v>
          </cell>
          <cell r="AG182">
            <v>4170</v>
          </cell>
          <cell r="AH182">
            <v>0</v>
          </cell>
          <cell r="AI182">
            <v>0</v>
          </cell>
          <cell r="AJ182">
            <v>13.6</v>
          </cell>
          <cell r="AK182">
            <v>450</v>
          </cell>
          <cell r="AM182">
            <v>688</v>
          </cell>
          <cell r="AN182">
            <v>62800</v>
          </cell>
          <cell r="AO182" t="str">
            <v>NA</v>
          </cell>
          <cell r="AQ182" t="str">
            <v>工作积极性差，且经常出现在现场玩手机及劳保穿戴不规范的行为多次警告及员工业绩评估</v>
          </cell>
        </row>
        <row r="183">
          <cell r="B183">
            <v>1016894</v>
          </cell>
          <cell r="C183" t="str">
            <v>张 世红</v>
          </cell>
          <cell r="D183" t="str">
            <v>Zhang Shihong</v>
          </cell>
          <cell r="E183" t="str">
            <v>Direct Active</v>
          </cell>
          <cell r="F183" t="str">
            <v>OP</v>
          </cell>
          <cell r="G183" t="str">
            <v>FCLCh-PD</v>
          </cell>
          <cell r="H183" t="str">
            <v>FCLCh-VB1</v>
          </cell>
          <cell r="I183" t="str">
            <v>310911</v>
          </cell>
          <cell r="J183">
            <v>43076</v>
          </cell>
          <cell r="K183" t="str">
            <v>Worker</v>
          </cell>
          <cell r="L183" t="str">
            <v>Production Worker</v>
          </cell>
          <cell r="M183" t="str">
            <v>BAND A</v>
          </cell>
          <cell r="N183">
            <v>6</v>
          </cell>
          <cell r="O183" t="str">
            <v>NA</v>
          </cell>
          <cell r="P183">
            <v>4376</v>
          </cell>
          <cell r="Q183">
            <v>0.02</v>
          </cell>
          <cell r="R183">
            <v>88</v>
          </cell>
          <cell r="S183">
            <v>5.0000000000000001E-3</v>
          </cell>
          <cell r="T183">
            <v>22</v>
          </cell>
          <cell r="U183">
            <v>2.5137111517367458E-2</v>
          </cell>
          <cell r="V183">
            <v>110</v>
          </cell>
          <cell r="W183">
            <v>4486</v>
          </cell>
          <cell r="X183">
            <v>4486</v>
          </cell>
          <cell r="Y183">
            <v>110</v>
          </cell>
          <cell r="Z183">
            <v>2.5100000000000001E-2</v>
          </cell>
          <cell r="AA183" t="str">
            <v>0.00%-8.40%</v>
          </cell>
          <cell r="AF183">
            <v>0</v>
          </cell>
          <cell r="AG183">
            <v>4486</v>
          </cell>
          <cell r="AH183">
            <v>110</v>
          </cell>
          <cell r="AI183">
            <v>2.5137111517367527E-2</v>
          </cell>
          <cell r="AJ183">
            <v>13.6</v>
          </cell>
          <cell r="AK183">
            <v>450</v>
          </cell>
          <cell r="AM183">
            <v>688</v>
          </cell>
          <cell r="AN183">
            <v>67097.600000000006</v>
          </cell>
          <cell r="AO183" t="str">
            <v>NA</v>
          </cell>
        </row>
        <row r="184">
          <cell r="B184">
            <v>1017021</v>
          </cell>
          <cell r="C184" t="str">
            <v>张 兴月</v>
          </cell>
          <cell r="D184" t="str">
            <v>Zhang Xingyue</v>
          </cell>
          <cell r="E184" t="str">
            <v>Direct Active</v>
          </cell>
          <cell r="F184" t="str">
            <v>OP</v>
          </cell>
          <cell r="G184" t="str">
            <v>FCLCh-PD</v>
          </cell>
          <cell r="H184" t="str">
            <v>FCLCh-VB1</v>
          </cell>
          <cell r="I184" t="str">
            <v>310911</v>
          </cell>
          <cell r="J184">
            <v>43096</v>
          </cell>
          <cell r="K184" t="str">
            <v>Worker</v>
          </cell>
          <cell r="L184" t="str">
            <v>Production Worker</v>
          </cell>
          <cell r="M184" t="str">
            <v>BAND A</v>
          </cell>
          <cell r="N184">
            <v>6</v>
          </cell>
          <cell r="O184" t="str">
            <v>NA</v>
          </cell>
          <cell r="P184">
            <v>4101</v>
          </cell>
          <cell r="Q184">
            <v>0.02</v>
          </cell>
          <cell r="R184">
            <v>82</v>
          </cell>
          <cell r="S184">
            <v>5.0000000000000001E-3</v>
          </cell>
          <cell r="T184">
            <v>21</v>
          </cell>
          <cell r="U184">
            <v>2.5115825408436966E-2</v>
          </cell>
          <cell r="V184">
            <v>103</v>
          </cell>
          <cell r="W184">
            <v>4204</v>
          </cell>
          <cell r="X184">
            <v>4101</v>
          </cell>
          <cell r="Y184">
            <v>0</v>
          </cell>
          <cell r="Z184">
            <v>0</v>
          </cell>
          <cell r="AA184" t="str">
            <v>0.00%-8.40%</v>
          </cell>
          <cell r="AF184">
            <v>0</v>
          </cell>
          <cell r="AG184">
            <v>4101</v>
          </cell>
          <cell r="AH184">
            <v>0</v>
          </cell>
          <cell r="AI184">
            <v>0</v>
          </cell>
          <cell r="AJ184">
            <v>13.6</v>
          </cell>
          <cell r="AK184">
            <v>450</v>
          </cell>
          <cell r="AM184">
            <v>688</v>
          </cell>
          <cell r="AN184">
            <v>61861.599999999999</v>
          </cell>
          <cell r="AO184" t="str">
            <v>NA</v>
          </cell>
          <cell r="AQ184" t="str">
            <v xml:space="preserve">产假 </v>
          </cell>
        </row>
        <row r="185">
          <cell r="B185">
            <v>1017035</v>
          </cell>
          <cell r="C185" t="str">
            <v>吴 雪</v>
          </cell>
          <cell r="D185" t="str">
            <v>Wu Xue</v>
          </cell>
          <cell r="E185" t="str">
            <v>Direct Active</v>
          </cell>
          <cell r="F185" t="str">
            <v>OP</v>
          </cell>
          <cell r="G185" t="str">
            <v>FCLCh-PD</v>
          </cell>
          <cell r="H185" t="str">
            <v>FCLCh-VB1</v>
          </cell>
          <cell r="I185" t="str">
            <v>310911</v>
          </cell>
          <cell r="J185">
            <v>43099</v>
          </cell>
          <cell r="K185" t="str">
            <v>Worker</v>
          </cell>
          <cell r="L185" t="str">
            <v>Heavy Load Worker</v>
          </cell>
          <cell r="M185" t="str">
            <v>BAND A</v>
          </cell>
          <cell r="N185">
            <v>6</v>
          </cell>
          <cell r="O185" t="str">
            <v>NA</v>
          </cell>
          <cell r="P185">
            <v>4406</v>
          </cell>
          <cell r="Q185">
            <v>0.02</v>
          </cell>
          <cell r="R185">
            <v>88</v>
          </cell>
          <cell r="S185">
            <v>5.0000000000000001E-3</v>
          </cell>
          <cell r="T185">
            <v>22</v>
          </cell>
          <cell r="U185">
            <v>2.4965955515206535E-2</v>
          </cell>
          <cell r="V185">
            <v>110</v>
          </cell>
          <cell r="W185">
            <v>4516</v>
          </cell>
          <cell r="X185">
            <v>4516</v>
          </cell>
          <cell r="Y185">
            <v>110</v>
          </cell>
          <cell r="Z185">
            <v>2.5000000000000001E-2</v>
          </cell>
          <cell r="AA185" t="str">
            <v>0.00%-8.40%</v>
          </cell>
          <cell r="AF185">
            <v>0</v>
          </cell>
          <cell r="AG185">
            <v>4516</v>
          </cell>
          <cell r="AH185">
            <v>110</v>
          </cell>
          <cell r="AI185">
            <v>2.4965955515206639E-2</v>
          </cell>
          <cell r="AJ185">
            <v>13.6</v>
          </cell>
          <cell r="AK185">
            <v>650</v>
          </cell>
          <cell r="AM185">
            <v>688</v>
          </cell>
          <cell r="AN185">
            <v>69905.600000000006</v>
          </cell>
          <cell r="AO185" t="str">
            <v>NA</v>
          </cell>
        </row>
        <row r="186">
          <cell r="B186">
            <v>1017118</v>
          </cell>
          <cell r="C186" t="str">
            <v>李 燕</v>
          </cell>
          <cell r="D186" t="str">
            <v>Li Yan</v>
          </cell>
          <cell r="E186" t="str">
            <v>Direct Active</v>
          </cell>
          <cell r="F186" t="str">
            <v>OP</v>
          </cell>
          <cell r="G186" t="str">
            <v>FCLCh-PD</v>
          </cell>
          <cell r="H186" t="str">
            <v>FCLCh-VB1</v>
          </cell>
          <cell r="I186" t="str">
            <v>310911</v>
          </cell>
          <cell r="J186">
            <v>43133</v>
          </cell>
          <cell r="K186" t="str">
            <v>Worker</v>
          </cell>
          <cell r="L186" t="str">
            <v>Heavy Load Worker</v>
          </cell>
          <cell r="M186" t="str">
            <v>BAND A</v>
          </cell>
          <cell r="N186">
            <v>6</v>
          </cell>
          <cell r="O186" t="str">
            <v>NA</v>
          </cell>
          <cell r="P186">
            <v>4501</v>
          </cell>
          <cell r="Q186">
            <v>0.02</v>
          </cell>
          <cell r="R186">
            <v>90</v>
          </cell>
          <cell r="S186">
            <v>5.0000000000000001E-3</v>
          </cell>
          <cell r="T186">
            <v>23</v>
          </cell>
          <cell r="U186">
            <v>2.5105532103976893E-2</v>
          </cell>
          <cell r="V186">
            <v>113</v>
          </cell>
          <cell r="W186">
            <v>4614</v>
          </cell>
          <cell r="X186">
            <v>4681</v>
          </cell>
          <cell r="Y186">
            <v>180</v>
          </cell>
          <cell r="Z186">
            <v>0.04</v>
          </cell>
          <cell r="AA186" t="str">
            <v>0.00%-8.40%</v>
          </cell>
          <cell r="AF186">
            <v>0</v>
          </cell>
          <cell r="AG186">
            <v>4681</v>
          </cell>
          <cell r="AH186">
            <v>180</v>
          </cell>
          <cell r="AI186">
            <v>3.9991113085980912E-2</v>
          </cell>
          <cell r="AJ186">
            <v>13.6</v>
          </cell>
          <cell r="AK186">
            <v>650</v>
          </cell>
          <cell r="AM186">
            <v>688</v>
          </cell>
          <cell r="AN186">
            <v>72149.600000000006</v>
          </cell>
          <cell r="AO186" t="str">
            <v>NA</v>
          </cell>
          <cell r="AQ186" t="str">
            <v>工作能力强，积极性高，一人多岗，任劳任怨，工作认真负责.</v>
          </cell>
        </row>
        <row r="187">
          <cell r="B187">
            <v>1017136</v>
          </cell>
          <cell r="C187" t="str">
            <v>王 玲</v>
          </cell>
          <cell r="D187" t="str">
            <v>Wang Ling</v>
          </cell>
          <cell r="E187" t="str">
            <v>Direct Active</v>
          </cell>
          <cell r="F187" t="str">
            <v>OP</v>
          </cell>
          <cell r="G187" t="str">
            <v>FCLCh-PD</v>
          </cell>
          <cell r="H187" t="str">
            <v>FCLCh-VB1</v>
          </cell>
          <cell r="I187" t="str">
            <v>310911</v>
          </cell>
          <cell r="J187">
            <v>43158</v>
          </cell>
          <cell r="K187" t="str">
            <v>Worker</v>
          </cell>
          <cell r="L187" t="str">
            <v>Middle Skilled Worker</v>
          </cell>
          <cell r="M187" t="str">
            <v>BAND A</v>
          </cell>
          <cell r="N187">
            <v>6</v>
          </cell>
          <cell r="O187" t="str">
            <v>NA</v>
          </cell>
          <cell r="P187">
            <v>4502</v>
          </cell>
          <cell r="Q187">
            <v>0.02</v>
          </cell>
          <cell r="R187">
            <v>90</v>
          </cell>
          <cell r="S187">
            <v>5.0000000000000001E-3</v>
          </cell>
          <cell r="T187">
            <v>23</v>
          </cell>
          <cell r="U187">
            <v>2.5099955575299867E-2</v>
          </cell>
          <cell r="V187">
            <v>113</v>
          </cell>
          <cell r="W187">
            <v>4615</v>
          </cell>
          <cell r="X187">
            <v>4502</v>
          </cell>
          <cell r="Y187">
            <v>0</v>
          </cell>
          <cell r="Z187">
            <v>0</v>
          </cell>
          <cell r="AA187" t="str">
            <v>0.00%-8.40%</v>
          </cell>
          <cell r="AF187">
            <v>0</v>
          </cell>
          <cell r="AG187">
            <v>4502</v>
          </cell>
          <cell r="AH187">
            <v>0</v>
          </cell>
          <cell r="AI187">
            <v>0</v>
          </cell>
          <cell r="AJ187">
            <v>13.6</v>
          </cell>
          <cell r="AK187">
            <v>650</v>
          </cell>
          <cell r="AM187">
            <v>688</v>
          </cell>
          <cell r="AN187">
            <v>69715.199999999997</v>
          </cell>
          <cell r="AO187" t="str">
            <v>NA</v>
          </cell>
          <cell r="AQ187" t="str">
            <v>工作能力一般，发现工作过程中玩手机。</v>
          </cell>
        </row>
        <row r="188">
          <cell r="B188">
            <v>1017262</v>
          </cell>
          <cell r="C188" t="str">
            <v>李 洪</v>
          </cell>
          <cell r="D188" t="str">
            <v>Li Hong</v>
          </cell>
          <cell r="E188" t="str">
            <v>Direct Active</v>
          </cell>
          <cell r="F188" t="str">
            <v>OP</v>
          </cell>
          <cell r="G188" t="str">
            <v>FCLCh-PD</v>
          </cell>
          <cell r="H188" t="str">
            <v>FCLCh-VB1</v>
          </cell>
          <cell r="I188" t="str">
            <v>310911</v>
          </cell>
          <cell r="J188">
            <v>43162</v>
          </cell>
          <cell r="K188" t="str">
            <v>Worker</v>
          </cell>
          <cell r="L188" t="str">
            <v>Production Worker</v>
          </cell>
          <cell r="M188" t="str">
            <v>BAND A</v>
          </cell>
          <cell r="N188">
            <v>6</v>
          </cell>
          <cell r="O188" t="str">
            <v>NA</v>
          </cell>
          <cell r="P188">
            <v>4195</v>
          </cell>
          <cell r="Q188">
            <v>0.02</v>
          </cell>
          <cell r="R188">
            <v>84</v>
          </cell>
          <cell r="S188">
            <v>5.0000000000000001E-3</v>
          </cell>
          <cell r="T188">
            <v>21</v>
          </cell>
          <cell r="U188">
            <v>2.5029797377830752E-2</v>
          </cell>
          <cell r="V188">
            <v>105</v>
          </cell>
          <cell r="W188">
            <v>4300</v>
          </cell>
          <cell r="X188">
            <v>4237</v>
          </cell>
          <cell r="Y188">
            <v>42</v>
          </cell>
          <cell r="Z188">
            <v>0.01</v>
          </cell>
          <cell r="AA188" t="str">
            <v>0.00%-8.40%</v>
          </cell>
          <cell r="AF188">
            <v>0</v>
          </cell>
          <cell r="AG188">
            <v>4237</v>
          </cell>
          <cell r="AH188">
            <v>42</v>
          </cell>
          <cell r="AI188">
            <v>1.0011918951132293E-2</v>
          </cell>
          <cell r="AJ188">
            <v>13.6</v>
          </cell>
          <cell r="AK188">
            <v>450</v>
          </cell>
          <cell r="AM188">
            <v>688</v>
          </cell>
          <cell r="AN188">
            <v>63711.199999999997</v>
          </cell>
          <cell r="AO188" t="str">
            <v>NA</v>
          </cell>
        </row>
        <row r="189">
          <cell r="B189">
            <v>1017299</v>
          </cell>
          <cell r="C189" t="str">
            <v>盛 大勇</v>
          </cell>
          <cell r="D189" t="str">
            <v>Sheng Dayong</v>
          </cell>
          <cell r="E189" t="str">
            <v>Direct Active</v>
          </cell>
          <cell r="F189" t="str">
            <v>OP</v>
          </cell>
          <cell r="G189" t="str">
            <v>FCLCh-PD</v>
          </cell>
          <cell r="H189" t="str">
            <v>FCLCh-VB1</v>
          </cell>
          <cell r="I189" t="str">
            <v>310911</v>
          </cell>
          <cell r="J189">
            <v>43165</v>
          </cell>
          <cell r="K189" t="str">
            <v>Worker</v>
          </cell>
          <cell r="L189" t="str">
            <v>Heavy Load Worker</v>
          </cell>
          <cell r="M189" t="str">
            <v>BAND A</v>
          </cell>
          <cell r="N189">
            <v>6</v>
          </cell>
          <cell r="O189" t="str">
            <v>NA</v>
          </cell>
          <cell r="P189">
            <v>4646</v>
          </cell>
          <cell r="Q189">
            <v>0.02</v>
          </cell>
          <cell r="R189">
            <v>93</v>
          </cell>
          <cell r="S189">
            <v>5.0000000000000001E-3</v>
          </cell>
          <cell r="T189">
            <v>23</v>
          </cell>
          <cell r="U189">
            <v>2.496771416272062E-2</v>
          </cell>
          <cell r="V189">
            <v>116</v>
          </cell>
          <cell r="W189">
            <v>4762</v>
          </cell>
          <cell r="X189">
            <v>4762</v>
          </cell>
          <cell r="Y189">
            <v>116</v>
          </cell>
          <cell r="Z189">
            <v>2.5000000000000001E-2</v>
          </cell>
          <cell r="AA189" t="str">
            <v>0.00%-8.40%</v>
          </cell>
          <cell r="AF189">
            <v>0</v>
          </cell>
          <cell r="AG189">
            <v>4762</v>
          </cell>
          <cell r="AH189">
            <v>116</v>
          </cell>
          <cell r="AI189">
            <v>2.49677141627207E-2</v>
          </cell>
          <cell r="AJ189">
            <v>13.6</v>
          </cell>
          <cell r="AK189">
            <v>650</v>
          </cell>
          <cell r="AM189">
            <v>688</v>
          </cell>
          <cell r="AN189">
            <v>73251.199999999997</v>
          </cell>
          <cell r="AO189" t="str">
            <v>NA</v>
          </cell>
        </row>
        <row r="190">
          <cell r="B190">
            <v>1017408</v>
          </cell>
          <cell r="C190" t="str">
            <v>刘 圣圆</v>
          </cell>
          <cell r="D190" t="str">
            <v>Liu Shengyuan</v>
          </cell>
          <cell r="E190" t="str">
            <v>Direct Active</v>
          </cell>
          <cell r="F190" t="str">
            <v>OP</v>
          </cell>
          <cell r="G190" t="str">
            <v>FCLCh-PD</v>
          </cell>
          <cell r="H190" t="str">
            <v>FCLCh-VB1</v>
          </cell>
          <cell r="I190" t="str">
            <v>310911</v>
          </cell>
          <cell r="J190">
            <v>43167</v>
          </cell>
          <cell r="K190" t="str">
            <v>Worker</v>
          </cell>
          <cell r="L190" t="str">
            <v>Middle Skilled Worker</v>
          </cell>
          <cell r="M190" t="str">
            <v>BAND A</v>
          </cell>
          <cell r="N190">
            <v>6</v>
          </cell>
          <cell r="O190" t="str">
            <v>NA</v>
          </cell>
          <cell r="P190">
            <v>4513</v>
          </cell>
          <cell r="Q190">
            <v>0.02</v>
          </cell>
          <cell r="R190">
            <v>90</v>
          </cell>
          <cell r="S190">
            <v>5.0000000000000001E-3</v>
          </cell>
          <cell r="T190">
            <v>23</v>
          </cell>
          <cell r="U190">
            <v>2.5038776866829159E-2</v>
          </cell>
          <cell r="V190">
            <v>113</v>
          </cell>
          <cell r="W190">
            <v>4626</v>
          </cell>
          <cell r="X190">
            <v>4738</v>
          </cell>
          <cell r="Y190">
            <v>225</v>
          </cell>
          <cell r="Z190">
            <v>4.99E-2</v>
          </cell>
          <cell r="AA190" t="str">
            <v>0.00%-8.40%</v>
          </cell>
          <cell r="AF190">
            <v>0</v>
          </cell>
          <cell r="AG190">
            <v>4738</v>
          </cell>
          <cell r="AH190">
            <v>225</v>
          </cell>
          <cell r="AI190">
            <v>4.9855971637491781E-2</v>
          </cell>
          <cell r="AJ190">
            <v>13.6</v>
          </cell>
          <cell r="AK190">
            <v>650</v>
          </cell>
          <cell r="AM190">
            <v>688</v>
          </cell>
          <cell r="AN190">
            <v>72924.799999999988</v>
          </cell>
          <cell r="AO190" t="str">
            <v>NA</v>
          </cell>
          <cell r="AQ190" t="str">
            <v>季度优秀员工， 工作积极主动，一人多岗，工作认真负责，多次发现内胆来料批量缺陷，多次避免批量质量缺陷</v>
          </cell>
        </row>
        <row r="191">
          <cell r="B191">
            <v>1017424</v>
          </cell>
          <cell r="C191" t="str">
            <v>欧 康燕</v>
          </cell>
          <cell r="D191" t="str">
            <v>Ou Kangyan</v>
          </cell>
          <cell r="E191" t="str">
            <v>Direct Active</v>
          </cell>
          <cell r="F191" t="str">
            <v>OP</v>
          </cell>
          <cell r="G191" t="str">
            <v>FCLCh-PD</v>
          </cell>
          <cell r="H191" t="str">
            <v>FCLCh-VB1</v>
          </cell>
          <cell r="I191" t="str">
            <v>310911</v>
          </cell>
          <cell r="J191">
            <v>43167</v>
          </cell>
          <cell r="K191" t="str">
            <v>Worker</v>
          </cell>
          <cell r="L191" t="str">
            <v>Production Worker</v>
          </cell>
          <cell r="M191" t="str">
            <v>BAND A</v>
          </cell>
          <cell r="N191">
            <v>6</v>
          </cell>
          <cell r="O191" t="str">
            <v>NA</v>
          </cell>
          <cell r="P191">
            <v>4368</v>
          </cell>
          <cell r="Q191">
            <v>0.02</v>
          </cell>
          <cell r="R191">
            <v>87</v>
          </cell>
          <cell r="S191">
            <v>5.0000000000000001E-3</v>
          </cell>
          <cell r="T191">
            <v>22</v>
          </cell>
          <cell r="U191">
            <v>2.4954212454212456E-2</v>
          </cell>
          <cell r="V191">
            <v>109</v>
          </cell>
          <cell r="W191">
            <v>4477</v>
          </cell>
          <cell r="X191">
            <v>4477</v>
          </cell>
          <cell r="Y191">
            <v>109</v>
          </cell>
          <cell r="Z191">
            <v>2.5000000000000001E-2</v>
          </cell>
          <cell r="AA191" t="str">
            <v>0.00%-8.40%</v>
          </cell>
          <cell r="AF191">
            <v>0</v>
          </cell>
          <cell r="AG191">
            <v>4477</v>
          </cell>
          <cell r="AH191">
            <v>109</v>
          </cell>
          <cell r="AI191">
            <v>2.4954212454212366E-2</v>
          </cell>
          <cell r="AJ191">
            <v>13.6</v>
          </cell>
          <cell r="AK191">
            <v>450</v>
          </cell>
          <cell r="AM191">
            <v>688</v>
          </cell>
          <cell r="AN191">
            <v>66975.199999999997</v>
          </cell>
          <cell r="AO191" t="str">
            <v>NA</v>
          </cell>
        </row>
        <row r="192">
          <cell r="B192">
            <v>1017459</v>
          </cell>
          <cell r="C192" t="str">
            <v>成 静</v>
          </cell>
          <cell r="D192" t="str">
            <v>Cheng Jing</v>
          </cell>
          <cell r="E192" t="str">
            <v>Direct Active</v>
          </cell>
          <cell r="F192" t="str">
            <v>OP</v>
          </cell>
          <cell r="G192" t="str">
            <v>FCLCh-PD</v>
          </cell>
          <cell r="H192" t="str">
            <v>FCLCh-VB1</v>
          </cell>
          <cell r="I192" t="str">
            <v>310911</v>
          </cell>
          <cell r="J192">
            <v>43169</v>
          </cell>
          <cell r="K192" t="str">
            <v>Worker</v>
          </cell>
          <cell r="L192" t="str">
            <v>Production Worker</v>
          </cell>
          <cell r="M192" t="str">
            <v>BAND A</v>
          </cell>
          <cell r="N192">
            <v>6</v>
          </cell>
          <cell r="O192" t="str">
            <v>NA</v>
          </cell>
          <cell r="P192">
            <v>4389</v>
          </cell>
          <cell r="Q192">
            <v>0.02</v>
          </cell>
          <cell r="R192">
            <v>88</v>
          </cell>
          <cell r="S192">
            <v>5.0000000000000001E-3</v>
          </cell>
          <cell r="T192">
            <v>22</v>
          </cell>
          <cell r="U192">
            <v>2.5062656641604009E-2</v>
          </cell>
          <cell r="V192">
            <v>110</v>
          </cell>
          <cell r="W192">
            <v>4499</v>
          </cell>
          <cell r="X192">
            <v>4499</v>
          </cell>
          <cell r="Y192">
            <v>110</v>
          </cell>
          <cell r="Z192">
            <v>2.5100000000000001E-2</v>
          </cell>
          <cell r="AA192" t="str">
            <v>0.00%-8.40%</v>
          </cell>
          <cell r="AF192">
            <v>0</v>
          </cell>
          <cell r="AG192">
            <v>4499</v>
          </cell>
          <cell r="AH192">
            <v>110</v>
          </cell>
          <cell r="AI192">
            <v>2.506265664160412E-2</v>
          </cell>
          <cell r="AJ192">
            <v>13.6</v>
          </cell>
          <cell r="AK192">
            <v>450</v>
          </cell>
          <cell r="AM192">
            <v>688</v>
          </cell>
          <cell r="AN192">
            <v>67274.399999999994</v>
          </cell>
          <cell r="AO192" t="str">
            <v>NA</v>
          </cell>
        </row>
        <row r="193">
          <cell r="B193">
            <v>1017628</v>
          </cell>
          <cell r="C193" t="str">
            <v>刘 曼</v>
          </cell>
          <cell r="D193" t="str">
            <v>Liu Man</v>
          </cell>
          <cell r="E193" t="str">
            <v>Direct Active</v>
          </cell>
          <cell r="F193" t="str">
            <v>OP</v>
          </cell>
          <cell r="G193" t="str">
            <v>FCLCh-PD</v>
          </cell>
          <cell r="H193" t="str">
            <v>FCLCh-VB1</v>
          </cell>
          <cell r="I193" t="str">
            <v>310911</v>
          </cell>
          <cell r="J193">
            <v>43179</v>
          </cell>
          <cell r="K193" t="str">
            <v>Worker</v>
          </cell>
          <cell r="L193" t="str">
            <v>Production Worker</v>
          </cell>
          <cell r="M193" t="str">
            <v>BAND A</v>
          </cell>
          <cell r="N193">
            <v>6</v>
          </cell>
          <cell r="O193" t="str">
            <v>NA</v>
          </cell>
          <cell r="P193">
            <v>4368</v>
          </cell>
          <cell r="Q193">
            <v>0.02</v>
          </cell>
          <cell r="R193">
            <v>87</v>
          </cell>
          <cell r="S193">
            <v>5.0000000000000001E-3</v>
          </cell>
          <cell r="T193">
            <v>22</v>
          </cell>
          <cell r="U193">
            <v>2.4954212454212456E-2</v>
          </cell>
          <cell r="V193">
            <v>109</v>
          </cell>
          <cell r="W193">
            <v>4477</v>
          </cell>
          <cell r="X193">
            <v>4477</v>
          </cell>
          <cell r="Y193">
            <v>109</v>
          </cell>
          <cell r="Z193">
            <v>2.5000000000000001E-2</v>
          </cell>
          <cell r="AA193" t="str">
            <v>0.00%-8.40%</v>
          </cell>
          <cell r="AF193">
            <v>0</v>
          </cell>
          <cell r="AG193">
            <v>4477</v>
          </cell>
          <cell r="AH193">
            <v>109</v>
          </cell>
          <cell r="AI193">
            <v>2.4954212454212366E-2</v>
          </cell>
          <cell r="AJ193">
            <v>13.6</v>
          </cell>
          <cell r="AK193">
            <v>450</v>
          </cell>
          <cell r="AM193">
            <v>688</v>
          </cell>
          <cell r="AN193">
            <v>66975.199999999997</v>
          </cell>
          <cell r="AO193" t="str">
            <v>NA</v>
          </cell>
        </row>
        <row r="194">
          <cell r="B194">
            <v>1017725</v>
          </cell>
          <cell r="C194" t="str">
            <v>王 群</v>
          </cell>
          <cell r="D194" t="str">
            <v>Wang Qun</v>
          </cell>
          <cell r="E194" t="str">
            <v>Direct Active</v>
          </cell>
          <cell r="F194" t="str">
            <v>OP</v>
          </cell>
          <cell r="G194" t="str">
            <v>FCLCh-PD</v>
          </cell>
          <cell r="H194" t="str">
            <v>FCLCh-VB1</v>
          </cell>
          <cell r="I194" t="str">
            <v>310911</v>
          </cell>
          <cell r="J194">
            <v>43186</v>
          </cell>
          <cell r="K194" t="str">
            <v>Worker</v>
          </cell>
          <cell r="L194" t="str">
            <v>Production Worker</v>
          </cell>
          <cell r="M194" t="str">
            <v>BAND A</v>
          </cell>
          <cell r="N194">
            <v>6</v>
          </cell>
          <cell r="O194" t="str">
            <v>NA</v>
          </cell>
          <cell r="P194">
            <v>4368</v>
          </cell>
          <cell r="Q194">
            <v>0.02</v>
          </cell>
          <cell r="R194">
            <v>87</v>
          </cell>
          <cell r="S194">
            <v>5.0000000000000001E-3</v>
          </cell>
          <cell r="T194">
            <v>22</v>
          </cell>
          <cell r="U194">
            <v>2.4954212454212456E-2</v>
          </cell>
          <cell r="V194">
            <v>109</v>
          </cell>
          <cell r="W194">
            <v>4477</v>
          </cell>
          <cell r="X194">
            <v>4477</v>
          </cell>
          <cell r="Y194">
            <v>109</v>
          </cell>
          <cell r="Z194">
            <v>2.5000000000000001E-2</v>
          </cell>
          <cell r="AA194" t="str">
            <v>0.00%-8.40%</v>
          </cell>
          <cell r="AF194">
            <v>0</v>
          </cell>
          <cell r="AG194">
            <v>4477</v>
          </cell>
          <cell r="AH194">
            <v>109</v>
          </cell>
          <cell r="AI194">
            <v>2.4954212454212366E-2</v>
          </cell>
          <cell r="AJ194">
            <v>13.6</v>
          </cell>
          <cell r="AK194">
            <v>450</v>
          </cell>
          <cell r="AM194">
            <v>688</v>
          </cell>
          <cell r="AN194">
            <v>66975.199999999997</v>
          </cell>
          <cell r="AO194" t="str">
            <v>NA</v>
          </cell>
        </row>
        <row r="195">
          <cell r="B195">
            <v>1017736</v>
          </cell>
          <cell r="C195" t="str">
            <v>甘 朝山</v>
          </cell>
          <cell r="D195" t="str">
            <v>Gan Chaoshan</v>
          </cell>
          <cell r="E195" t="str">
            <v>Direct Active</v>
          </cell>
          <cell r="F195" t="str">
            <v>OP</v>
          </cell>
          <cell r="G195" t="str">
            <v>FCLCh-PD</v>
          </cell>
          <cell r="H195" t="str">
            <v>FCLCh-VB1</v>
          </cell>
          <cell r="I195" t="str">
            <v>310911</v>
          </cell>
          <cell r="J195">
            <v>43186</v>
          </cell>
          <cell r="K195" t="str">
            <v>Worker</v>
          </cell>
          <cell r="L195" t="str">
            <v>Production Worker</v>
          </cell>
          <cell r="M195" t="str">
            <v>BAND A</v>
          </cell>
          <cell r="N195">
            <v>6</v>
          </cell>
          <cell r="O195" t="str">
            <v>NA</v>
          </cell>
          <cell r="P195">
            <v>4268</v>
          </cell>
          <cell r="Q195">
            <v>0.02</v>
          </cell>
          <cell r="R195">
            <v>85</v>
          </cell>
          <cell r="S195">
            <v>5.0000000000000001E-3</v>
          </cell>
          <cell r="T195">
            <v>21</v>
          </cell>
          <cell r="U195">
            <v>2.4835988753514528E-2</v>
          </cell>
          <cell r="V195">
            <v>106</v>
          </cell>
          <cell r="W195">
            <v>4374</v>
          </cell>
          <cell r="X195">
            <v>4374</v>
          </cell>
          <cell r="Y195">
            <v>106</v>
          </cell>
          <cell r="Z195">
            <v>2.4799999999999999E-2</v>
          </cell>
          <cell r="AA195" t="str">
            <v>0.00%-8.40%</v>
          </cell>
          <cell r="AF195">
            <v>0</v>
          </cell>
          <cell r="AG195">
            <v>4374</v>
          </cell>
          <cell r="AH195">
            <v>106</v>
          </cell>
          <cell r="AI195">
            <v>2.483598875351456E-2</v>
          </cell>
          <cell r="AJ195">
            <v>13.6</v>
          </cell>
          <cell r="AK195">
            <v>450</v>
          </cell>
          <cell r="AM195">
            <v>688</v>
          </cell>
          <cell r="AN195">
            <v>65574.399999999994</v>
          </cell>
          <cell r="AO195" t="str">
            <v>NA</v>
          </cell>
        </row>
        <row r="196">
          <cell r="B196">
            <v>1017853</v>
          </cell>
          <cell r="C196" t="str">
            <v>陈 平化</v>
          </cell>
          <cell r="D196" t="str">
            <v>Chen Pinghua</v>
          </cell>
          <cell r="E196" t="str">
            <v>Direct Active</v>
          </cell>
          <cell r="F196" t="str">
            <v>OP</v>
          </cell>
          <cell r="G196" t="str">
            <v>FCLCh-PD</v>
          </cell>
          <cell r="H196" t="str">
            <v>FCLCh-VB1</v>
          </cell>
          <cell r="I196" t="str">
            <v>310911</v>
          </cell>
          <cell r="J196">
            <v>43198</v>
          </cell>
          <cell r="K196" t="str">
            <v>Worker</v>
          </cell>
          <cell r="L196" t="str">
            <v>Middle Skilled Worker</v>
          </cell>
          <cell r="M196" t="str">
            <v>BAND A</v>
          </cell>
          <cell r="N196">
            <v>6</v>
          </cell>
          <cell r="O196" t="str">
            <v>NA</v>
          </cell>
          <cell r="P196">
            <v>4581</v>
          </cell>
          <cell r="Q196">
            <v>0.02</v>
          </cell>
          <cell r="R196">
            <v>92</v>
          </cell>
          <cell r="S196">
            <v>5.0000000000000001E-3</v>
          </cell>
          <cell r="T196">
            <v>23</v>
          </cell>
          <cell r="U196">
            <v>2.5103689150840429E-2</v>
          </cell>
          <cell r="V196">
            <v>115</v>
          </cell>
          <cell r="W196">
            <v>4696</v>
          </cell>
          <cell r="X196">
            <v>4696</v>
          </cell>
          <cell r="Y196">
            <v>115</v>
          </cell>
          <cell r="Z196">
            <v>2.5100000000000001E-2</v>
          </cell>
          <cell r="AA196" t="str">
            <v>0.00%-8.40%</v>
          </cell>
          <cell r="AF196">
            <v>0</v>
          </cell>
          <cell r="AG196">
            <v>4696</v>
          </cell>
          <cell r="AH196">
            <v>115</v>
          </cell>
          <cell r="AI196">
            <v>2.5103689150840491E-2</v>
          </cell>
          <cell r="AJ196">
            <v>13.6</v>
          </cell>
          <cell r="AK196">
            <v>650</v>
          </cell>
          <cell r="AM196">
            <v>688</v>
          </cell>
          <cell r="AN196">
            <v>72353.600000000006</v>
          </cell>
          <cell r="AO196" t="str">
            <v>NA</v>
          </cell>
        </row>
        <row r="197">
          <cell r="B197">
            <v>1017859</v>
          </cell>
          <cell r="C197" t="str">
            <v>陈 磊</v>
          </cell>
          <cell r="D197" t="str">
            <v>Chen Lei</v>
          </cell>
          <cell r="E197" t="str">
            <v>Direct Active</v>
          </cell>
          <cell r="F197" t="str">
            <v>OP</v>
          </cell>
          <cell r="G197" t="str">
            <v>FCLCh-PD</v>
          </cell>
          <cell r="H197" t="str">
            <v>FCLCh-VB1</v>
          </cell>
          <cell r="I197" t="str">
            <v>310911</v>
          </cell>
          <cell r="J197">
            <v>43198</v>
          </cell>
          <cell r="K197" t="str">
            <v>Worker</v>
          </cell>
          <cell r="L197" t="str">
            <v>Heavy Load Worker</v>
          </cell>
          <cell r="M197" t="str">
            <v>BAND A</v>
          </cell>
          <cell r="N197">
            <v>6</v>
          </cell>
          <cell r="O197" t="str">
            <v>NA</v>
          </cell>
          <cell r="P197">
            <v>4496</v>
          </cell>
          <cell r="Q197">
            <v>0.02</v>
          </cell>
          <cell r="R197">
            <v>90</v>
          </cell>
          <cell r="S197">
            <v>5.0000000000000001E-3</v>
          </cell>
          <cell r="T197">
            <v>22</v>
          </cell>
          <cell r="U197">
            <v>2.491103202846975E-2</v>
          </cell>
          <cell r="V197">
            <v>112</v>
          </cell>
          <cell r="W197">
            <v>4608</v>
          </cell>
          <cell r="X197">
            <v>4608</v>
          </cell>
          <cell r="Y197">
            <v>112</v>
          </cell>
          <cell r="Z197">
            <v>2.4899999999999999E-2</v>
          </cell>
          <cell r="AA197" t="str">
            <v>0.00%-8.40%</v>
          </cell>
          <cell r="AF197">
            <v>0</v>
          </cell>
          <cell r="AG197">
            <v>4608</v>
          </cell>
          <cell r="AH197">
            <v>112</v>
          </cell>
          <cell r="AI197">
            <v>2.4911032028469782E-2</v>
          </cell>
          <cell r="AJ197">
            <v>13.6</v>
          </cell>
          <cell r="AK197">
            <v>650</v>
          </cell>
          <cell r="AM197">
            <v>688</v>
          </cell>
          <cell r="AN197">
            <v>71156.799999999988</v>
          </cell>
          <cell r="AO197" t="str">
            <v>NA</v>
          </cell>
        </row>
        <row r="198">
          <cell r="B198">
            <v>1018542</v>
          </cell>
          <cell r="C198" t="str">
            <v>陈 慧</v>
          </cell>
          <cell r="D198" t="str">
            <v>Chen Hui</v>
          </cell>
          <cell r="E198" t="str">
            <v>Direct Active</v>
          </cell>
          <cell r="F198" t="str">
            <v>OP</v>
          </cell>
          <cell r="G198" t="str">
            <v>FCLCh-PD</v>
          </cell>
          <cell r="H198" t="str">
            <v>FCLCh-VB1</v>
          </cell>
          <cell r="I198" t="str">
            <v>310911</v>
          </cell>
          <cell r="J198">
            <v>43895</v>
          </cell>
          <cell r="K198" t="str">
            <v>Worker</v>
          </cell>
          <cell r="L198" t="str">
            <v>High Skilled Worker</v>
          </cell>
          <cell r="M198" t="str">
            <v>BAND A</v>
          </cell>
          <cell r="N198">
            <v>6</v>
          </cell>
          <cell r="O198" t="str">
            <v>NA</v>
          </cell>
          <cell r="P198">
            <v>4574</v>
          </cell>
          <cell r="Q198">
            <v>0.02</v>
          </cell>
          <cell r="R198">
            <v>91</v>
          </cell>
          <cell r="S198">
            <v>5.0000000000000001E-3</v>
          </cell>
          <cell r="T198">
            <v>23</v>
          </cell>
          <cell r="U198">
            <v>2.4923480542195016E-2</v>
          </cell>
          <cell r="V198">
            <v>114</v>
          </cell>
          <cell r="W198">
            <v>4688</v>
          </cell>
          <cell r="X198">
            <v>4688</v>
          </cell>
          <cell r="Y198">
            <v>114</v>
          </cell>
          <cell r="Z198">
            <v>2.4899999999999999E-2</v>
          </cell>
          <cell r="AA198" t="str">
            <v>0.00%-8.40%</v>
          </cell>
          <cell r="AF198">
            <v>0</v>
          </cell>
          <cell r="AG198">
            <v>4688</v>
          </cell>
          <cell r="AH198">
            <v>114</v>
          </cell>
          <cell r="AI198">
            <v>2.4923480542194953E-2</v>
          </cell>
          <cell r="AJ198">
            <v>13.6</v>
          </cell>
          <cell r="AK198">
            <v>750</v>
          </cell>
          <cell r="AM198">
            <v>688</v>
          </cell>
          <cell r="AN198">
            <v>73444.799999999988</v>
          </cell>
          <cell r="AO198" t="str">
            <v>NA</v>
          </cell>
        </row>
        <row r="199">
          <cell r="B199">
            <v>1110026</v>
          </cell>
          <cell r="C199" t="str">
            <v>程 晓玄</v>
          </cell>
          <cell r="D199" t="str">
            <v>Cheng Xiaoxuan</v>
          </cell>
          <cell r="E199" t="str">
            <v>Direct Active</v>
          </cell>
          <cell r="F199" t="str">
            <v>OP</v>
          </cell>
          <cell r="G199" t="str">
            <v>FCLCh-PD</v>
          </cell>
          <cell r="H199" t="str">
            <v>FCLCh-VB1</v>
          </cell>
          <cell r="I199" t="str">
            <v>310911</v>
          </cell>
          <cell r="J199">
            <v>40364</v>
          </cell>
          <cell r="K199" t="str">
            <v>Worker</v>
          </cell>
          <cell r="L199" t="str">
            <v>Primary skilled worker</v>
          </cell>
          <cell r="M199" t="str">
            <v>BAND A</v>
          </cell>
          <cell r="N199">
            <v>6</v>
          </cell>
          <cell r="O199" t="str">
            <v>NA</v>
          </cell>
          <cell r="P199">
            <v>5101</v>
          </cell>
          <cell r="Q199">
            <v>0.02</v>
          </cell>
          <cell r="R199">
            <v>102</v>
          </cell>
          <cell r="S199">
            <v>5.0000000000000001E-3</v>
          </cell>
          <cell r="T199">
            <v>26</v>
          </cell>
          <cell r="U199">
            <v>2.509311899627524E-2</v>
          </cell>
          <cell r="V199">
            <v>128</v>
          </cell>
          <cell r="W199">
            <v>5229</v>
          </cell>
          <cell r="X199">
            <v>5229</v>
          </cell>
          <cell r="Y199">
            <v>128</v>
          </cell>
          <cell r="Z199">
            <v>2.5100000000000001E-2</v>
          </cell>
          <cell r="AA199" t="str">
            <v>0.00%-8.40%</v>
          </cell>
          <cell r="AF199">
            <v>0</v>
          </cell>
          <cell r="AG199">
            <v>5229</v>
          </cell>
          <cell r="AH199">
            <v>128</v>
          </cell>
          <cell r="AI199">
            <v>2.509311899627531E-2</v>
          </cell>
          <cell r="AJ199">
            <v>13.6</v>
          </cell>
          <cell r="AK199">
            <v>850</v>
          </cell>
          <cell r="AM199">
            <v>688</v>
          </cell>
          <cell r="AN199">
            <v>82002.399999999994</v>
          </cell>
          <cell r="AO199" t="str">
            <v>NA</v>
          </cell>
        </row>
        <row r="200">
          <cell r="B200">
            <v>1111255</v>
          </cell>
          <cell r="C200" t="str">
            <v>宛 倩倩</v>
          </cell>
          <cell r="D200" t="str">
            <v>Wan Qianqian</v>
          </cell>
          <cell r="E200" t="str">
            <v>Direct Active</v>
          </cell>
          <cell r="F200" t="str">
            <v>OP</v>
          </cell>
          <cell r="G200" t="str">
            <v>FCLCh-PD</v>
          </cell>
          <cell r="H200" t="str">
            <v>FCLCh-VB1</v>
          </cell>
          <cell r="I200" t="str">
            <v>310911</v>
          </cell>
          <cell r="J200">
            <v>44249</v>
          </cell>
          <cell r="K200" t="str">
            <v>Worker</v>
          </cell>
          <cell r="L200" t="str">
            <v>Production Worker</v>
          </cell>
          <cell r="M200" t="str">
            <v>BAND A</v>
          </cell>
          <cell r="N200">
            <v>6</v>
          </cell>
          <cell r="O200" t="str">
            <v>NA</v>
          </cell>
          <cell r="P200">
            <v>3811</v>
          </cell>
          <cell r="Q200">
            <v>0.02</v>
          </cell>
          <cell r="R200">
            <v>76</v>
          </cell>
          <cell r="S200">
            <v>5.0000000000000001E-3</v>
          </cell>
          <cell r="T200">
            <v>19</v>
          </cell>
          <cell r="U200">
            <v>2.4927840461821043E-2</v>
          </cell>
          <cell r="V200">
            <v>95</v>
          </cell>
          <cell r="W200">
            <v>3906</v>
          </cell>
          <cell r="X200">
            <v>3811</v>
          </cell>
          <cell r="Y200">
            <v>0</v>
          </cell>
          <cell r="Z200">
            <v>0</v>
          </cell>
          <cell r="AA200" t="str">
            <v>0.00%-8.40%</v>
          </cell>
          <cell r="AF200">
            <v>0</v>
          </cell>
          <cell r="AG200">
            <v>3811</v>
          </cell>
          <cell r="AH200">
            <v>0</v>
          </cell>
          <cell r="AI200">
            <v>0</v>
          </cell>
          <cell r="AJ200">
            <v>13.6</v>
          </cell>
          <cell r="AK200">
            <v>450</v>
          </cell>
          <cell r="AM200">
            <v>688</v>
          </cell>
          <cell r="AN200">
            <v>57917.599999999999</v>
          </cell>
          <cell r="AO200" t="str">
            <v>NA</v>
          </cell>
          <cell r="AQ200" t="str">
            <v>病假请的多，缺勤率35.89%</v>
          </cell>
        </row>
        <row r="201">
          <cell r="B201">
            <v>1111395</v>
          </cell>
          <cell r="C201" t="str">
            <v>王 晓雨</v>
          </cell>
          <cell r="D201" t="str">
            <v>Wang Xiaoyu</v>
          </cell>
          <cell r="E201" t="str">
            <v>Direct Active</v>
          </cell>
          <cell r="F201" t="str">
            <v>OP</v>
          </cell>
          <cell r="G201" t="str">
            <v>FCLCh-PD</v>
          </cell>
          <cell r="H201" t="str">
            <v>FCLCh-VB1</v>
          </cell>
          <cell r="I201" t="str">
            <v>310911</v>
          </cell>
          <cell r="J201">
            <v>44260</v>
          </cell>
          <cell r="K201" t="str">
            <v>Worker</v>
          </cell>
          <cell r="L201" t="str">
            <v>Production Worker</v>
          </cell>
          <cell r="M201" t="str">
            <v>BAND A</v>
          </cell>
          <cell r="N201">
            <v>6</v>
          </cell>
          <cell r="O201" t="str">
            <v>NA</v>
          </cell>
          <cell r="P201">
            <v>4027</v>
          </cell>
          <cell r="Q201">
            <v>0.02</v>
          </cell>
          <cell r="R201">
            <v>81</v>
          </cell>
          <cell r="S201">
            <v>5.0000000000000001E-3</v>
          </cell>
          <cell r="T201">
            <v>20</v>
          </cell>
          <cell r="U201">
            <v>2.5080705239632482E-2</v>
          </cell>
          <cell r="V201">
            <v>101</v>
          </cell>
          <cell r="W201">
            <v>4128</v>
          </cell>
          <cell r="X201">
            <v>4027</v>
          </cell>
          <cell r="Y201">
            <v>0</v>
          </cell>
          <cell r="Z201">
            <v>0</v>
          </cell>
          <cell r="AA201" t="str">
            <v>0.00%-8.40%</v>
          </cell>
          <cell r="AF201">
            <v>0</v>
          </cell>
          <cell r="AG201">
            <v>4027</v>
          </cell>
          <cell r="AH201">
            <v>0</v>
          </cell>
          <cell r="AI201">
            <v>0</v>
          </cell>
          <cell r="AJ201">
            <v>13.6</v>
          </cell>
          <cell r="AK201">
            <v>450</v>
          </cell>
          <cell r="AM201">
            <v>688</v>
          </cell>
          <cell r="AN201">
            <v>60855.199999999997</v>
          </cell>
          <cell r="AO201" t="str">
            <v>NA</v>
          </cell>
          <cell r="AQ201" t="str">
            <v>工作能力 差，会的岗位少，经常犯一些低阶错误。</v>
          </cell>
        </row>
        <row r="202">
          <cell r="B202">
            <v>1111472</v>
          </cell>
          <cell r="C202" t="str">
            <v>潘 子豪</v>
          </cell>
          <cell r="D202" t="str">
            <v>Pan Zihao</v>
          </cell>
          <cell r="E202" t="str">
            <v>Direct Active</v>
          </cell>
          <cell r="F202" t="str">
            <v>OP</v>
          </cell>
          <cell r="G202" t="str">
            <v>FCLCh-PD</v>
          </cell>
          <cell r="H202" t="str">
            <v>FCLCh-VB1</v>
          </cell>
          <cell r="I202" t="str">
            <v>310911</v>
          </cell>
          <cell r="J202">
            <v>44279</v>
          </cell>
          <cell r="K202" t="str">
            <v>Worker</v>
          </cell>
          <cell r="L202" t="str">
            <v>Middle Skilled Worker</v>
          </cell>
          <cell r="M202" t="str">
            <v>BAND A</v>
          </cell>
          <cell r="N202">
            <v>6</v>
          </cell>
          <cell r="O202" t="str">
            <v>NA</v>
          </cell>
          <cell r="P202">
            <v>4327</v>
          </cell>
          <cell r="Q202">
            <v>0.02</v>
          </cell>
          <cell r="R202">
            <v>87</v>
          </cell>
          <cell r="S202">
            <v>5.0000000000000001E-3</v>
          </cell>
          <cell r="T202">
            <v>22</v>
          </cell>
          <cell r="U202">
            <v>2.5190663277097295E-2</v>
          </cell>
          <cell r="V202">
            <v>109</v>
          </cell>
          <cell r="W202">
            <v>4436</v>
          </cell>
          <cell r="X202">
            <v>4436</v>
          </cell>
          <cell r="Y202">
            <v>109</v>
          </cell>
          <cell r="Z202">
            <v>2.52E-2</v>
          </cell>
          <cell r="AA202" t="str">
            <v>0.00%-8.40%</v>
          </cell>
          <cell r="AF202">
            <v>0</v>
          </cell>
          <cell r="AG202">
            <v>4436</v>
          </cell>
          <cell r="AH202">
            <v>109</v>
          </cell>
          <cell r="AI202">
            <v>2.5190663277097292E-2</v>
          </cell>
          <cell r="AJ202">
            <v>13.6</v>
          </cell>
          <cell r="AK202">
            <v>650</v>
          </cell>
          <cell r="AM202">
            <v>688</v>
          </cell>
          <cell r="AN202">
            <v>68817.600000000006</v>
          </cell>
          <cell r="AO202" t="str">
            <v>NA</v>
          </cell>
        </row>
        <row r="203">
          <cell r="B203">
            <v>1113073</v>
          </cell>
          <cell r="C203" t="str">
            <v>刘 杰</v>
          </cell>
          <cell r="D203" t="str">
            <v>Liu Jie</v>
          </cell>
          <cell r="E203" t="str">
            <v>Direct Active</v>
          </cell>
          <cell r="F203" t="str">
            <v>OP</v>
          </cell>
          <cell r="G203" t="str">
            <v>FCLCh-PD</v>
          </cell>
          <cell r="H203" t="str">
            <v>FCLCh-VB1</v>
          </cell>
          <cell r="I203" t="str">
            <v>310911</v>
          </cell>
          <cell r="J203">
            <v>37350</v>
          </cell>
          <cell r="K203" t="str">
            <v>Worker</v>
          </cell>
          <cell r="L203" t="str">
            <v>Middle Skilled Worker</v>
          </cell>
          <cell r="M203" t="str">
            <v>BAND A</v>
          </cell>
          <cell r="N203">
            <v>6</v>
          </cell>
          <cell r="O203" t="str">
            <v>NA</v>
          </cell>
          <cell r="P203">
            <v>5123</v>
          </cell>
          <cell r="Q203">
            <v>0.02</v>
          </cell>
          <cell r="R203">
            <v>102</v>
          </cell>
          <cell r="S203">
            <v>5.0000000000000001E-3</v>
          </cell>
          <cell r="T203">
            <v>26</v>
          </cell>
          <cell r="U203">
            <v>2.4985360140542652E-2</v>
          </cell>
          <cell r="V203">
            <v>128</v>
          </cell>
          <cell r="W203">
            <v>5251</v>
          </cell>
          <cell r="X203">
            <v>5251</v>
          </cell>
          <cell r="Y203">
            <v>128</v>
          </cell>
          <cell r="Z203">
            <v>2.5000000000000001E-2</v>
          </cell>
          <cell r="AA203" t="str">
            <v>0.00%-8.40%</v>
          </cell>
          <cell r="AF203">
            <v>0</v>
          </cell>
          <cell r="AG203">
            <v>5251</v>
          </cell>
          <cell r="AH203">
            <v>128</v>
          </cell>
          <cell r="AI203">
            <v>2.4985360140542756E-2</v>
          </cell>
          <cell r="AJ203">
            <v>13.6</v>
          </cell>
          <cell r="AK203">
            <v>650</v>
          </cell>
          <cell r="AM203">
            <v>688</v>
          </cell>
          <cell r="AN203">
            <v>79901.599999999991</v>
          </cell>
          <cell r="AO203" t="str">
            <v>NA</v>
          </cell>
        </row>
        <row r="204">
          <cell r="B204">
            <v>1114119</v>
          </cell>
          <cell r="C204" t="str">
            <v>陶 叶萍</v>
          </cell>
          <cell r="D204" t="str">
            <v>Tao Yeping</v>
          </cell>
          <cell r="E204" t="str">
            <v>Direct Active</v>
          </cell>
          <cell r="F204" t="str">
            <v>OP</v>
          </cell>
          <cell r="G204" t="str">
            <v>FCLCh-PD</v>
          </cell>
          <cell r="H204" t="str">
            <v>FCLCh-VB1</v>
          </cell>
          <cell r="I204" t="str">
            <v>310911</v>
          </cell>
          <cell r="J204">
            <v>37459</v>
          </cell>
          <cell r="K204" t="str">
            <v>Worker</v>
          </cell>
          <cell r="L204" t="str">
            <v>High Skilled Worker</v>
          </cell>
          <cell r="M204" t="str">
            <v>BAND A</v>
          </cell>
          <cell r="N204">
            <v>6</v>
          </cell>
          <cell r="O204" t="str">
            <v>NA</v>
          </cell>
          <cell r="P204">
            <v>4835</v>
          </cell>
          <cell r="Q204">
            <v>0.02</v>
          </cell>
          <cell r="R204">
            <v>97</v>
          </cell>
          <cell r="S204">
            <v>5.0000000000000001E-3</v>
          </cell>
          <cell r="T204">
            <v>24</v>
          </cell>
          <cell r="U204">
            <v>2.5025853154084798E-2</v>
          </cell>
          <cell r="V204">
            <v>121</v>
          </cell>
          <cell r="W204">
            <v>4956</v>
          </cell>
          <cell r="X204">
            <v>4956</v>
          </cell>
          <cell r="Y204">
            <v>121</v>
          </cell>
          <cell r="Z204">
            <v>2.5000000000000001E-2</v>
          </cell>
          <cell r="AA204" t="str">
            <v>0.00%-8.40%</v>
          </cell>
          <cell r="AF204">
            <v>0</v>
          </cell>
          <cell r="AG204">
            <v>4956</v>
          </cell>
          <cell r="AH204">
            <v>121</v>
          </cell>
          <cell r="AI204">
            <v>2.5025853154084787E-2</v>
          </cell>
          <cell r="AJ204">
            <v>13.6</v>
          </cell>
          <cell r="AK204">
            <v>750</v>
          </cell>
          <cell r="AM204">
            <v>688</v>
          </cell>
          <cell r="AN204">
            <v>77089.599999999991</v>
          </cell>
          <cell r="AO204" t="str">
            <v>NA</v>
          </cell>
        </row>
        <row r="205">
          <cell r="B205">
            <v>1114128</v>
          </cell>
          <cell r="C205" t="str">
            <v>余 棉龙</v>
          </cell>
          <cell r="D205" t="str">
            <v>Yu Mianlong</v>
          </cell>
          <cell r="E205" t="str">
            <v>Direct Active</v>
          </cell>
          <cell r="F205" t="str">
            <v>OP</v>
          </cell>
          <cell r="G205" t="str">
            <v>FCLCh-PD</v>
          </cell>
          <cell r="H205" t="str">
            <v>FCLCh-VB1</v>
          </cell>
          <cell r="I205" t="str">
            <v>310911</v>
          </cell>
          <cell r="J205">
            <v>37823</v>
          </cell>
          <cell r="K205" t="str">
            <v>Team Leader</v>
          </cell>
          <cell r="L205" t="str">
            <v>Team leader speaker</v>
          </cell>
          <cell r="M205" t="str">
            <v>BAND A</v>
          </cell>
          <cell r="N205">
            <v>6</v>
          </cell>
          <cell r="O205" t="str">
            <v>NA</v>
          </cell>
          <cell r="P205">
            <v>9051</v>
          </cell>
          <cell r="Q205">
            <v>0.02</v>
          </cell>
          <cell r="R205">
            <v>181</v>
          </cell>
          <cell r="S205">
            <v>5.0000000000000001E-3</v>
          </cell>
          <cell r="T205">
            <v>45</v>
          </cell>
          <cell r="U205">
            <v>2.4969616616948402E-2</v>
          </cell>
          <cell r="V205">
            <v>226</v>
          </cell>
          <cell r="W205">
            <v>9277</v>
          </cell>
          <cell r="X205">
            <v>9504</v>
          </cell>
          <cell r="Y205">
            <v>453</v>
          </cell>
          <cell r="Z205">
            <v>0.05</v>
          </cell>
          <cell r="AA205" t="str">
            <v>0.00%-8.40%</v>
          </cell>
          <cell r="AF205">
            <v>0</v>
          </cell>
          <cell r="AG205">
            <v>9504</v>
          </cell>
          <cell r="AH205">
            <v>453</v>
          </cell>
          <cell r="AI205">
            <v>5.0049718263175391E-2</v>
          </cell>
          <cell r="AJ205">
            <v>13.6</v>
          </cell>
          <cell r="AK205">
            <v>550</v>
          </cell>
          <cell r="AM205">
            <v>688</v>
          </cell>
          <cell r="AN205">
            <v>136542.39999999999</v>
          </cell>
          <cell r="AO205" t="str">
            <v>NA</v>
          </cell>
        </row>
        <row r="206">
          <cell r="B206">
            <v>1115025</v>
          </cell>
          <cell r="C206" t="str">
            <v>衡 为江</v>
          </cell>
          <cell r="D206" t="str">
            <v>Heng Weijiang</v>
          </cell>
          <cell r="E206" t="str">
            <v>Direct Active</v>
          </cell>
          <cell r="F206" t="str">
            <v>OP</v>
          </cell>
          <cell r="G206" t="str">
            <v>FCLCh-PD</v>
          </cell>
          <cell r="H206" t="str">
            <v>FCLCh-VB1</v>
          </cell>
          <cell r="I206" t="str">
            <v>310911</v>
          </cell>
          <cell r="J206">
            <v>31138</v>
          </cell>
          <cell r="K206" t="str">
            <v>Worker</v>
          </cell>
          <cell r="L206" t="str">
            <v>Production Worker</v>
          </cell>
          <cell r="M206" t="str">
            <v>BAND A</v>
          </cell>
          <cell r="N206">
            <v>6</v>
          </cell>
          <cell r="O206" t="str">
            <v>NA</v>
          </cell>
          <cell r="P206">
            <v>4870</v>
          </cell>
          <cell r="Q206">
            <v>0.02</v>
          </cell>
          <cell r="R206">
            <v>97</v>
          </cell>
          <cell r="S206">
            <v>5.0000000000000001E-3</v>
          </cell>
          <cell r="T206">
            <v>24</v>
          </cell>
          <cell r="U206">
            <v>2.484599589322382E-2</v>
          </cell>
          <cell r="V206">
            <v>121</v>
          </cell>
          <cell r="W206">
            <v>4991</v>
          </cell>
          <cell r="X206">
            <v>4870</v>
          </cell>
          <cell r="Y206">
            <v>0</v>
          </cell>
          <cell r="Z206">
            <v>0</v>
          </cell>
          <cell r="AA206" t="str">
            <v>0.00%-8.40%</v>
          </cell>
          <cell r="AF206">
            <v>0</v>
          </cell>
          <cell r="AG206">
            <v>4870</v>
          </cell>
          <cell r="AH206">
            <v>0</v>
          </cell>
          <cell r="AI206">
            <v>0</v>
          </cell>
          <cell r="AJ206">
            <v>13.6</v>
          </cell>
          <cell r="AK206">
            <v>450</v>
          </cell>
          <cell r="AM206">
            <v>688</v>
          </cell>
          <cell r="AN206">
            <v>72320</v>
          </cell>
          <cell r="AO206" t="str">
            <v>NA</v>
          </cell>
          <cell r="AQ206" t="str">
            <v>员工工作一般，积极性不高，个人能力差，员工2026.10退休</v>
          </cell>
        </row>
        <row r="207">
          <cell r="B207">
            <v>1115124</v>
          </cell>
          <cell r="C207" t="str">
            <v>李 高峰</v>
          </cell>
          <cell r="D207" t="str">
            <v>Li Gaofeng</v>
          </cell>
          <cell r="E207" t="str">
            <v>Direct Active</v>
          </cell>
          <cell r="F207" t="str">
            <v>OP</v>
          </cell>
          <cell r="G207" t="str">
            <v>FCLCh-PD</v>
          </cell>
          <cell r="H207" t="str">
            <v>FCLCh-VB1</v>
          </cell>
          <cell r="I207" t="str">
            <v>310911</v>
          </cell>
          <cell r="J207">
            <v>35612</v>
          </cell>
          <cell r="K207" t="str">
            <v>Team Leader</v>
          </cell>
          <cell r="L207" t="str">
            <v>Team leader</v>
          </cell>
          <cell r="M207" t="str">
            <v>BAND A</v>
          </cell>
          <cell r="N207">
            <v>6</v>
          </cell>
          <cell r="O207" t="str">
            <v>NA</v>
          </cell>
          <cell r="P207">
            <v>8844</v>
          </cell>
          <cell r="Q207">
            <v>0.02</v>
          </cell>
          <cell r="R207">
            <v>177</v>
          </cell>
          <cell r="S207">
            <v>5.0000000000000001E-3</v>
          </cell>
          <cell r="T207">
            <v>44</v>
          </cell>
          <cell r="U207">
            <v>2.4988692899140661E-2</v>
          </cell>
          <cell r="V207">
            <v>221</v>
          </cell>
          <cell r="W207">
            <v>9065</v>
          </cell>
          <cell r="X207">
            <v>8844</v>
          </cell>
          <cell r="Y207">
            <v>0</v>
          </cell>
          <cell r="Z207">
            <v>0</v>
          </cell>
          <cell r="AA207" t="str">
            <v>0.00%-8.40%</v>
          </cell>
          <cell r="AF207">
            <v>0</v>
          </cell>
          <cell r="AG207">
            <v>8844</v>
          </cell>
          <cell r="AH207">
            <v>0</v>
          </cell>
          <cell r="AI207">
            <v>0</v>
          </cell>
          <cell r="AJ207">
            <v>13.6</v>
          </cell>
          <cell r="AK207">
            <v>900</v>
          </cell>
          <cell r="AM207">
            <v>688</v>
          </cell>
          <cell r="AN207">
            <v>131766.39999999999</v>
          </cell>
          <cell r="AO207" t="str">
            <v>NA</v>
          </cell>
        </row>
        <row r="208">
          <cell r="B208">
            <v>1116001</v>
          </cell>
          <cell r="C208" t="str">
            <v>曹 锐</v>
          </cell>
          <cell r="D208" t="str">
            <v>Cao Rui</v>
          </cell>
          <cell r="E208" t="str">
            <v>Direct Active</v>
          </cell>
          <cell r="F208" t="str">
            <v>OP</v>
          </cell>
          <cell r="G208" t="str">
            <v>FCLCh-PD</v>
          </cell>
          <cell r="H208" t="str">
            <v>FCLCh-VB1</v>
          </cell>
          <cell r="I208" t="str">
            <v>310911</v>
          </cell>
          <cell r="J208">
            <v>34213</v>
          </cell>
          <cell r="K208" t="str">
            <v>Team Leader</v>
          </cell>
          <cell r="L208" t="str">
            <v>Team Leader</v>
          </cell>
          <cell r="M208" t="str">
            <v>BAND A</v>
          </cell>
          <cell r="N208">
            <v>6</v>
          </cell>
          <cell r="O208" t="str">
            <v>NA</v>
          </cell>
          <cell r="P208">
            <v>5541</v>
          </cell>
          <cell r="Q208">
            <v>0.02</v>
          </cell>
          <cell r="R208">
            <v>111</v>
          </cell>
          <cell r="S208">
            <v>5.0000000000000001E-3</v>
          </cell>
          <cell r="T208">
            <v>28</v>
          </cell>
          <cell r="U208">
            <v>2.5085724598447934E-2</v>
          </cell>
          <cell r="V208">
            <v>139</v>
          </cell>
          <cell r="W208">
            <v>5680</v>
          </cell>
          <cell r="X208">
            <v>5818</v>
          </cell>
          <cell r="Y208">
            <v>277</v>
          </cell>
          <cell r="Z208">
            <v>0.05</v>
          </cell>
          <cell r="AA208" t="str">
            <v>0.00%-8.40%</v>
          </cell>
          <cell r="AF208">
            <v>0</v>
          </cell>
          <cell r="AG208">
            <v>5818</v>
          </cell>
          <cell r="AH208">
            <v>277</v>
          </cell>
          <cell r="AI208">
            <v>4.9990976358058159E-2</v>
          </cell>
          <cell r="AJ208">
            <v>13.6</v>
          </cell>
          <cell r="AK208">
            <v>850</v>
          </cell>
          <cell r="AM208">
            <v>688</v>
          </cell>
          <cell r="AN208">
            <v>90012.800000000003</v>
          </cell>
          <cell r="AO208" t="str">
            <v>NA</v>
          </cell>
          <cell r="AQ208" t="str">
            <v>参与支持RNA效率提升</v>
          </cell>
        </row>
        <row r="209">
          <cell r="B209">
            <v>1116045</v>
          </cell>
          <cell r="C209" t="str">
            <v>姚 军</v>
          </cell>
          <cell r="D209" t="str">
            <v>Yao Jun</v>
          </cell>
          <cell r="E209" t="str">
            <v>Direct Active</v>
          </cell>
          <cell r="F209" t="str">
            <v>OP</v>
          </cell>
          <cell r="G209" t="str">
            <v>FCLCh-PD</v>
          </cell>
          <cell r="H209" t="str">
            <v>FCLCh-VB1</v>
          </cell>
          <cell r="I209" t="str">
            <v>310911</v>
          </cell>
          <cell r="J209">
            <v>33160</v>
          </cell>
          <cell r="K209" t="str">
            <v>Worker</v>
          </cell>
          <cell r="L209" t="str">
            <v>Production Worker</v>
          </cell>
          <cell r="M209" t="str">
            <v>BAND A</v>
          </cell>
          <cell r="N209">
            <v>6</v>
          </cell>
          <cell r="O209" t="str">
            <v>NA</v>
          </cell>
          <cell r="P209">
            <v>4580</v>
          </cell>
          <cell r="Q209">
            <v>0.02</v>
          </cell>
          <cell r="R209">
            <v>92</v>
          </cell>
          <cell r="S209">
            <v>5.0000000000000001E-3</v>
          </cell>
          <cell r="T209">
            <v>23</v>
          </cell>
          <cell r="U209">
            <v>2.5109170305676855E-2</v>
          </cell>
          <cell r="V209">
            <v>115</v>
          </cell>
          <cell r="W209">
            <v>4695</v>
          </cell>
          <cell r="X209">
            <v>4695</v>
          </cell>
          <cell r="Y209">
            <v>115</v>
          </cell>
          <cell r="Z209">
            <v>2.5100000000000001E-2</v>
          </cell>
          <cell r="AA209" t="str">
            <v>0.00%-8.40%</v>
          </cell>
          <cell r="AF209">
            <v>0</v>
          </cell>
          <cell r="AG209">
            <v>4695</v>
          </cell>
          <cell r="AH209">
            <v>115</v>
          </cell>
          <cell r="AI209">
            <v>2.5109170305676942E-2</v>
          </cell>
          <cell r="AJ209">
            <v>13.6</v>
          </cell>
          <cell r="AK209">
            <v>450</v>
          </cell>
          <cell r="AM209">
            <v>688</v>
          </cell>
          <cell r="AN209">
            <v>69940</v>
          </cell>
          <cell r="AO209" t="str">
            <v>NA</v>
          </cell>
        </row>
        <row r="210">
          <cell r="B210">
            <v>1117018</v>
          </cell>
          <cell r="C210" t="str">
            <v>胡 兵</v>
          </cell>
          <cell r="D210" t="str">
            <v>Hu Bing</v>
          </cell>
          <cell r="E210" t="str">
            <v>Direct Active</v>
          </cell>
          <cell r="F210" t="str">
            <v>OP</v>
          </cell>
          <cell r="G210" t="str">
            <v>FCLCh-PD</v>
          </cell>
          <cell r="H210" t="str">
            <v>FCLCh-VB1</v>
          </cell>
          <cell r="I210" t="str">
            <v>310911</v>
          </cell>
          <cell r="J210">
            <v>33420</v>
          </cell>
          <cell r="K210" t="str">
            <v>Worker</v>
          </cell>
          <cell r="L210" t="str">
            <v>Heavy Load Worker</v>
          </cell>
          <cell r="M210" t="str">
            <v>BAND A</v>
          </cell>
          <cell r="N210">
            <v>6</v>
          </cell>
          <cell r="O210" t="str">
            <v>NA</v>
          </cell>
          <cell r="P210">
            <v>4973</v>
          </cell>
          <cell r="Q210">
            <v>0.02</v>
          </cell>
          <cell r="R210">
            <v>99</v>
          </cell>
          <cell r="S210">
            <v>5.0000000000000001E-3</v>
          </cell>
          <cell r="T210">
            <v>25</v>
          </cell>
          <cell r="U210">
            <v>2.4934647094309269E-2</v>
          </cell>
          <cell r="V210">
            <v>124</v>
          </cell>
          <cell r="W210">
            <v>5097</v>
          </cell>
          <cell r="X210">
            <v>5023</v>
          </cell>
          <cell r="Y210">
            <v>50</v>
          </cell>
          <cell r="Z210">
            <v>1.01E-2</v>
          </cell>
          <cell r="AA210" t="str">
            <v>0.00%-8.40%</v>
          </cell>
          <cell r="AF210">
            <v>0</v>
          </cell>
          <cell r="AG210">
            <v>5023</v>
          </cell>
          <cell r="AH210">
            <v>50</v>
          </cell>
          <cell r="AI210">
            <v>1.0054293183189289E-2</v>
          </cell>
          <cell r="AJ210">
            <v>13.6</v>
          </cell>
          <cell r="AK210">
            <v>650</v>
          </cell>
          <cell r="AM210">
            <v>688</v>
          </cell>
          <cell r="AN210">
            <v>76800.800000000003</v>
          </cell>
          <cell r="AO210" t="str">
            <v>NA</v>
          </cell>
        </row>
        <row r="211">
          <cell r="B211">
            <v>1117114</v>
          </cell>
          <cell r="C211" t="str">
            <v>郑 金梅</v>
          </cell>
          <cell r="D211" t="str">
            <v>Zheng Jinmei</v>
          </cell>
          <cell r="E211" t="str">
            <v>Direct Active</v>
          </cell>
          <cell r="F211" t="str">
            <v>OP</v>
          </cell>
          <cell r="G211" t="str">
            <v>FCLCh-PD</v>
          </cell>
          <cell r="H211" t="str">
            <v>FCLCh-VB1</v>
          </cell>
          <cell r="I211" t="str">
            <v>310911</v>
          </cell>
          <cell r="J211">
            <v>36272</v>
          </cell>
          <cell r="K211" t="str">
            <v>Worker</v>
          </cell>
          <cell r="L211" t="str">
            <v>Production Worker</v>
          </cell>
          <cell r="M211" t="str">
            <v>BAND A</v>
          </cell>
          <cell r="N211">
            <v>6</v>
          </cell>
          <cell r="O211" t="str">
            <v>NA</v>
          </cell>
          <cell r="P211">
            <v>4579</v>
          </cell>
          <cell r="Q211">
            <v>0.02</v>
          </cell>
          <cell r="R211">
            <v>92</v>
          </cell>
          <cell r="S211">
            <v>5.0000000000000001E-3</v>
          </cell>
          <cell r="T211">
            <v>23</v>
          </cell>
          <cell r="U211">
            <v>2.5114653854553397E-2</v>
          </cell>
          <cell r="V211">
            <v>115</v>
          </cell>
          <cell r="W211">
            <v>4694</v>
          </cell>
          <cell r="X211">
            <v>4694</v>
          </cell>
          <cell r="Y211">
            <v>115</v>
          </cell>
          <cell r="Z211">
            <v>2.5100000000000001E-2</v>
          </cell>
          <cell r="AA211" t="str">
            <v>0.00%-8.40%</v>
          </cell>
          <cell r="AF211">
            <v>0</v>
          </cell>
          <cell r="AG211">
            <v>4694</v>
          </cell>
          <cell r="AH211">
            <v>115</v>
          </cell>
          <cell r="AI211">
            <v>2.511465385455347E-2</v>
          </cell>
          <cell r="AJ211">
            <v>13.6</v>
          </cell>
          <cell r="AK211">
            <v>450</v>
          </cell>
          <cell r="AM211">
            <v>688</v>
          </cell>
          <cell r="AN211">
            <v>69926.399999999994</v>
          </cell>
          <cell r="AO211" t="str">
            <v>NA</v>
          </cell>
        </row>
        <row r="212">
          <cell r="B212">
            <v>1117127</v>
          </cell>
          <cell r="C212" t="str">
            <v>张 玉俊</v>
          </cell>
          <cell r="D212" t="str">
            <v>Zhang Yujun</v>
          </cell>
          <cell r="E212" t="str">
            <v>Direct Active</v>
          </cell>
          <cell r="F212" t="str">
            <v>OP</v>
          </cell>
          <cell r="G212" t="str">
            <v>FCLCh-PD</v>
          </cell>
          <cell r="H212" t="str">
            <v>FCLCh-VB1</v>
          </cell>
          <cell r="I212" t="str">
            <v>310911</v>
          </cell>
          <cell r="J212">
            <v>36272</v>
          </cell>
          <cell r="K212" t="str">
            <v>Worker</v>
          </cell>
          <cell r="L212" t="str">
            <v>Middle Skilled Worker</v>
          </cell>
          <cell r="M212" t="str">
            <v>BAND A</v>
          </cell>
          <cell r="N212">
            <v>6</v>
          </cell>
          <cell r="O212" t="str">
            <v>NA</v>
          </cell>
          <cell r="P212">
            <v>4600</v>
          </cell>
          <cell r="Q212">
            <v>0.02</v>
          </cell>
          <cell r="R212">
            <v>92</v>
          </cell>
          <cell r="S212">
            <v>5.0000000000000001E-3</v>
          </cell>
          <cell r="T212">
            <v>23</v>
          </cell>
          <cell r="U212">
            <v>2.5000000000000001E-2</v>
          </cell>
          <cell r="V212">
            <v>115</v>
          </cell>
          <cell r="W212">
            <v>4715</v>
          </cell>
          <cell r="X212">
            <v>4715</v>
          </cell>
          <cell r="Y212">
            <v>115</v>
          </cell>
          <cell r="Z212">
            <v>2.5000000000000001E-2</v>
          </cell>
          <cell r="AA212" t="str">
            <v>0.00%-8.40%</v>
          </cell>
          <cell r="AF212">
            <v>0</v>
          </cell>
          <cell r="AG212">
            <v>4715</v>
          </cell>
          <cell r="AH212">
            <v>115</v>
          </cell>
          <cell r="AI212">
            <v>2.4999999999999911E-2</v>
          </cell>
          <cell r="AJ212">
            <v>13.6</v>
          </cell>
          <cell r="AK212">
            <v>650</v>
          </cell>
          <cell r="AM212">
            <v>688</v>
          </cell>
          <cell r="AN212">
            <v>72612</v>
          </cell>
          <cell r="AO212" t="str">
            <v>NA</v>
          </cell>
        </row>
        <row r="213">
          <cell r="B213">
            <v>1117194</v>
          </cell>
          <cell r="C213" t="str">
            <v>王 健</v>
          </cell>
          <cell r="D213" t="str">
            <v>Wang Jian</v>
          </cell>
          <cell r="E213" t="str">
            <v>Direct Active</v>
          </cell>
          <cell r="F213" t="str">
            <v>OP</v>
          </cell>
          <cell r="G213" t="str">
            <v>FCLCh-PD</v>
          </cell>
          <cell r="H213" t="str">
            <v>FCLCh-VB1</v>
          </cell>
          <cell r="I213" t="str">
            <v>310911</v>
          </cell>
          <cell r="J213">
            <v>37462</v>
          </cell>
          <cell r="K213" t="str">
            <v>Worker</v>
          </cell>
          <cell r="L213" t="str">
            <v>Production Worker</v>
          </cell>
          <cell r="M213" t="str">
            <v>BAND A</v>
          </cell>
          <cell r="N213">
            <v>6</v>
          </cell>
          <cell r="O213" t="str">
            <v>NA</v>
          </cell>
          <cell r="P213">
            <v>4371</v>
          </cell>
          <cell r="Q213">
            <v>0.02</v>
          </cell>
          <cell r="R213">
            <v>87</v>
          </cell>
          <cell r="S213">
            <v>5.0000000000000001E-3</v>
          </cell>
          <cell r="T213">
            <v>22</v>
          </cell>
          <cell r="U213">
            <v>2.4937085335163579E-2</v>
          </cell>
          <cell r="V213">
            <v>109</v>
          </cell>
          <cell r="W213">
            <v>4480</v>
          </cell>
          <cell r="X213">
            <v>4415</v>
          </cell>
          <cell r="Y213">
            <v>44</v>
          </cell>
          <cell r="Z213">
            <v>1.01E-2</v>
          </cell>
          <cell r="AA213" t="str">
            <v>0.00%-8.40%</v>
          </cell>
          <cell r="AF213">
            <v>0</v>
          </cell>
          <cell r="AG213">
            <v>4415</v>
          </cell>
          <cell r="AH213">
            <v>44</v>
          </cell>
          <cell r="AI213">
            <v>1.0066346373827528E-2</v>
          </cell>
          <cell r="AJ213">
            <v>13.6</v>
          </cell>
          <cell r="AK213">
            <v>450</v>
          </cell>
          <cell r="AM213">
            <v>688</v>
          </cell>
          <cell r="AN213">
            <v>66132</v>
          </cell>
          <cell r="AO213" t="str">
            <v>NA</v>
          </cell>
        </row>
        <row r="214">
          <cell r="B214">
            <v>1117199</v>
          </cell>
          <cell r="C214" t="str">
            <v>韩 仔元</v>
          </cell>
          <cell r="D214" t="str">
            <v>Han Ziyuan</v>
          </cell>
          <cell r="E214" t="str">
            <v>Direct Active</v>
          </cell>
          <cell r="F214" t="str">
            <v>OP</v>
          </cell>
          <cell r="G214" t="str">
            <v>FCLCh-PD</v>
          </cell>
          <cell r="H214" t="str">
            <v>FCLCh-VB1</v>
          </cell>
          <cell r="I214" t="str">
            <v>310911</v>
          </cell>
          <cell r="J214">
            <v>37715</v>
          </cell>
          <cell r="K214" t="str">
            <v>Worker</v>
          </cell>
          <cell r="L214" t="str">
            <v>Production Worker</v>
          </cell>
          <cell r="M214" t="str">
            <v>BAND A</v>
          </cell>
          <cell r="N214">
            <v>6</v>
          </cell>
          <cell r="O214" t="str">
            <v>NA</v>
          </cell>
          <cell r="P214">
            <v>4425</v>
          </cell>
          <cell r="Q214">
            <v>0.02</v>
          </cell>
          <cell r="R214">
            <v>89</v>
          </cell>
          <cell r="S214">
            <v>5.0000000000000001E-3</v>
          </cell>
          <cell r="T214">
            <v>22</v>
          </cell>
          <cell r="U214">
            <v>2.5084745762711864E-2</v>
          </cell>
          <cell r="V214">
            <v>111</v>
          </cell>
          <cell r="W214">
            <v>4536</v>
          </cell>
          <cell r="X214">
            <v>4536</v>
          </cell>
          <cell r="Y214">
            <v>111</v>
          </cell>
          <cell r="Z214">
            <v>2.5100000000000001E-2</v>
          </cell>
          <cell r="AA214" t="str">
            <v>0.00%-8.40%</v>
          </cell>
          <cell r="AF214">
            <v>0</v>
          </cell>
          <cell r="AG214">
            <v>4536</v>
          </cell>
          <cell r="AH214">
            <v>111</v>
          </cell>
          <cell r="AI214">
            <v>2.5084745762711913E-2</v>
          </cell>
          <cell r="AJ214">
            <v>13.6</v>
          </cell>
          <cell r="AK214">
            <v>450</v>
          </cell>
          <cell r="AM214">
            <v>688</v>
          </cell>
          <cell r="AN214">
            <v>67777.600000000006</v>
          </cell>
          <cell r="AO214" t="str">
            <v>NA</v>
          </cell>
        </row>
        <row r="215">
          <cell r="B215">
            <v>1117204</v>
          </cell>
          <cell r="C215" t="str">
            <v>叶 来林</v>
          </cell>
          <cell r="D215" t="str">
            <v>Ye Lailin</v>
          </cell>
          <cell r="E215" t="str">
            <v>Direct Active</v>
          </cell>
          <cell r="F215" t="str">
            <v>OP</v>
          </cell>
          <cell r="G215" t="str">
            <v>FCLCh-PD</v>
          </cell>
          <cell r="H215" t="str">
            <v>FCLCh-VB1</v>
          </cell>
          <cell r="I215" t="str">
            <v>310911</v>
          </cell>
          <cell r="J215">
            <v>37636</v>
          </cell>
          <cell r="K215" t="str">
            <v>Worker</v>
          </cell>
          <cell r="L215" t="str">
            <v>Primary Skilled Worker</v>
          </cell>
          <cell r="M215" t="str">
            <v>BAND A</v>
          </cell>
          <cell r="N215">
            <v>6</v>
          </cell>
          <cell r="O215" t="str">
            <v>NA</v>
          </cell>
          <cell r="P215">
            <v>4613</v>
          </cell>
          <cell r="Q215">
            <v>0.02</v>
          </cell>
          <cell r="R215">
            <v>92</v>
          </cell>
          <cell r="S215">
            <v>5.0000000000000001E-3</v>
          </cell>
          <cell r="T215">
            <v>23</v>
          </cell>
          <cell r="U215">
            <v>2.4929546932581835E-2</v>
          </cell>
          <cell r="V215">
            <v>115</v>
          </cell>
          <cell r="W215">
            <v>4728</v>
          </cell>
          <cell r="X215">
            <v>4728</v>
          </cell>
          <cell r="Y215">
            <v>115</v>
          </cell>
          <cell r="Z215">
            <v>2.4899999999999999E-2</v>
          </cell>
          <cell r="AA215" t="str">
            <v>0.00%-8.40%</v>
          </cell>
          <cell r="AF215">
            <v>0</v>
          </cell>
          <cell r="AG215">
            <v>4728</v>
          </cell>
          <cell r="AH215">
            <v>115</v>
          </cell>
          <cell r="AI215">
            <v>2.492954693258187E-2</v>
          </cell>
          <cell r="AJ215">
            <v>13.6</v>
          </cell>
          <cell r="AK215">
            <v>450</v>
          </cell>
          <cell r="AM215">
            <v>688</v>
          </cell>
          <cell r="AN215">
            <v>70388.799999999988</v>
          </cell>
          <cell r="AO215" t="str">
            <v>NA</v>
          </cell>
        </row>
        <row r="216">
          <cell r="B216">
            <v>1117206</v>
          </cell>
          <cell r="C216" t="str">
            <v>周 冬武</v>
          </cell>
          <cell r="D216" t="str">
            <v>Zhou Dongwu</v>
          </cell>
          <cell r="E216" t="str">
            <v>Direct Active</v>
          </cell>
          <cell r="F216" t="str">
            <v>OP</v>
          </cell>
          <cell r="G216" t="str">
            <v>FCLCh-PD</v>
          </cell>
          <cell r="H216" t="str">
            <v>FCLCh-VB1</v>
          </cell>
          <cell r="I216" t="str">
            <v>310911</v>
          </cell>
          <cell r="J216">
            <v>37715</v>
          </cell>
          <cell r="K216" t="str">
            <v>Worker</v>
          </cell>
          <cell r="L216" t="str">
            <v>Middle Skilled Worker</v>
          </cell>
          <cell r="M216" t="str">
            <v>BAND A</v>
          </cell>
          <cell r="N216">
            <v>6</v>
          </cell>
          <cell r="O216" t="str">
            <v>NA</v>
          </cell>
          <cell r="P216">
            <v>5177</v>
          </cell>
          <cell r="Q216">
            <v>0.02</v>
          </cell>
          <cell r="R216">
            <v>104</v>
          </cell>
          <cell r="S216">
            <v>5.0000000000000001E-3</v>
          </cell>
          <cell r="T216">
            <v>26</v>
          </cell>
          <cell r="U216">
            <v>2.511106818620823E-2</v>
          </cell>
          <cell r="V216">
            <v>130</v>
          </cell>
          <cell r="W216">
            <v>5307</v>
          </cell>
          <cell r="X216">
            <v>5436</v>
          </cell>
          <cell r="Y216">
            <v>259</v>
          </cell>
          <cell r="Z216">
            <v>0.05</v>
          </cell>
          <cell r="AA216" t="str">
            <v>0.00%-8.40%</v>
          </cell>
          <cell r="AF216">
            <v>0</v>
          </cell>
          <cell r="AG216">
            <v>5436</v>
          </cell>
          <cell r="AH216">
            <v>259</v>
          </cell>
          <cell r="AI216">
            <v>5.0028974309445529E-2</v>
          </cell>
          <cell r="AJ216">
            <v>13.6</v>
          </cell>
          <cell r="AK216">
            <v>650</v>
          </cell>
          <cell r="AM216">
            <v>688</v>
          </cell>
          <cell r="AN216">
            <v>82417.599999999991</v>
          </cell>
          <cell r="AO216" t="str">
            <v>NA</v>
          </cell>
          <cell r="AQ216" t="str">
            <v>季度优秀员工， 工作积极主动，一人多岗，工作认真负责，多次主动排除底线机故障，年度加分13次</v>
          </cell>
        </row>
        <row r="217">
          <cell r="B217">
            <v>1117222</v>
          </cell>
          <cell r="C217" t="str">
            <v>杨 子健</v>
          </cell>
          <cell r="D217" t="str">
            <v>Yang Zijian</v>
          </cell>
          <cell r="E217" t="str">
            <v>Direct Active</v>
          </cell>
          <cell r="F217" t="str">
            <v>OP</v>
          </cell>
          <cell r="G217" t="str">
            <v>FCLCh-PD</v>
          </cell>
          <cell r="H217" t="str">
            <v>FCLCh-VB1</v>
          </cell>
          <cell r="I217" t="str">
            <v>310911</v>
          </cell>
          <cell r="J217">
            <v>37440</v>
          </cell>
          <cell r="K217" t="str">
            <v>Worker</v>
          </cell>
          <cell r="L217" t="str">
            <v>Production Worker</v>
          </cell>
          <cell r="M217" t="str">
            <v>BAND A</v>
          </cell>
          <cell r="N217">
            <v>6</v>
          </cell>
          <cell r="O217" t="str">
            <v>NA</v>
          </cell>
          <cell r="P217">
            <v>4937</v>
          </cell>
          <cell r="Q217">
            <v>0.02</v>
          </cell>
          <cell r="R217">
            <v>99</v>
          </cell>
          <cell r="S217">
            <v>5.0000000000000001E-3</v>
          </cell>
          <cell r="T217">
            <v>25</v>
          </cell>
          <cell r="U217">
            <v>2.5116467490378772E-2</v>
          </cell>
          <cell r="V217">
            <v>124</v>
          </cell>
          <cell r="W217">
            <v>5061</v>
          </cell>
          <cell r="X217">
            <v>5061</v>
          </cell>
          <cell r="Y217">
            <v>124</v>
          </cell>
          <cell r="Z217">
            <v>2.5100000000000001E-2</v>
          </cell>
          <cell r="AA217" t="str">
            <v>0.00%-8.40%</v>
          </cell>
          <cell r="AF217">
            <v>0</v>
          </cell>
          <cell r="AG217">
            <v>5061</v>
          </cell>
          <cell r="AH217">
            <v>124</v>
          </cell>
          <cell r="AI217">
            <v>2.5116467490378769E-2</v>
          </cell>
          <cell r="AJ217">
            <v>13.6</v>
          </cell>
          <cell r="AK217">
            <v>450</v>
          </cell>
          <cell r="AM217">
            <v>688</v>
          </cell>
          <cell r="AN217">
            <v>74917.599999999991</v>
          </cell>
          <cell r="AO217" t="str">
            <v>NA</v>
          </cell>
        </row>
        <row r="218">
          <cell r="B218">
            <v>1117229</v>
          </cell>
          <cell r="C218" t="str">
            <v>化 伏存</v>
          </cell>
          <cell r="D218" t="str">
            <v>Hua Fucun</v>
          </cell>
          <cell r="E218" t="str">
            <v>Direct Active</v>
          </cell>
          <cell r="F218" t="str">
            <v>OP</v>
          </cell>
          <cell r="G218" t="str">
            <v>FCLCh-PD</v>
          </cell>
          <cell r="H218" t="str">
            <v>FCLCh-VB1</v>
          </cell>
          <cell r="I218" t="str">
            <v>310911</v>
          </cell>
          <cell r="J218">
            <v>37362</v>
          </cell>
          <cell r="K218" t="str">
            <v>Worker</v>
          </cell>
          <cell r="L218" t="str">
            <v>Middle Skilled Worker</v>
          </cell>
          <cell r="M218" t="str">
            <v>BAND A</v>
          </cell>
          <cell r="N218">
            <v>6</v>
          </cell>
          <cell r="O218" t="str">
            <v>NA</v>
          </cell>
          <cell r="P218">
            <v>4811</v>
          </cell>
          <cell r="Q218">
            <v>0.02</v>
          </cell>
          <cell r="R218">
            <v>96</v>
          </cell>
          <cell r="S218">
            <v>5.0000000000000001E-3</v>
          </cell>
          <cell r="T218">
            <v>24</v>
          </cell>
          <cell r="U218">
            <v>2.4942839326543339E-2</v>
          </cell>
          <cell r="V218">
            <v>120</v>
          </cell>
          <cell r="W218">
            <v>4931</v>
          </cell>
          <cell r="X218">
            <v>4811</v>
          </cell>
          <cell r="Y218">
            <v>0</v>
          </cell>
          <cell r="Z218">
            <v>0</v>
          </cell>
          <cell r="AA218" t="str">
            <v>0.00%-8.40%</v>
          </cell>
          <cell r="AF218">
            <v>0</v>
          </cell>
          <cell r="AG218">
            <v>4811</v>
          </cell>
          <cell r="AH218">
            <v>0</v>
          </cell>
          <cell r="AI218">
            <v>0</v>
          </cell>
          <cell r="AJ218">
            <v>13.6</v>
          </cell>
          <cell r="AK218">
            <v>650</v>
          </cell>
          <cell r="AM218">
            <v>688</v>
          </cell>
          <cell r="AN218">
            <v>73917.600000000006</v>
          </cell>
          <cell r="AO218" t="str">
            <v>NA</v>
          </cell>
          <cell r="AQ218" t="str">
            <v>业绩评估扣分4次</v>
          </cell>
        </row>
        <row r="219">
          <cell r="B219">
            <v>1118014</v>
          </cell>
          <cell r="C219" t="str">
            <v>费 维树</v>
          </cell>
          <cell r="D219" t="str">
            <v>Fei Weishu</v>
          </cell>
          <cell r="E219" t="str">
            <v>Direct Active</v>
          </cell>
          <cell r="F219" t="str">
            <v>OP</v>
          </cell>
          <cell r="G219" t="str">
            <v>FCLCh-PD</v>
          </cell>
          <cell r="H219" t="str">
            <v>FCLCh-VB1</v>
          </cell>
          <cell r="I219" t="str">
            <v>310911</v>
          </cell>
          <cell r="J219">
            <v>33451</v>
          </cell>
          <cell r="K219" t="str">
            <v>Worker</v>
          </cell>
          <cell r="L219" t="str">
            <v>Heavy Load Worker</v>
          </cell>
          <cell r="M219" t="str">
            <v>BAND A</v>
          </cell>
          <cell r="N219">
            <v>6</v>
          </cell>
          <cell r="O219" t="str">
            <v>NA</v>
          </cell>
          <cell r="P219">
            <v>6550</v>
          </cell>
          <cell r="Q219">
            <v>0.02</v>
          </cell>
          <cell r="R219">
            <v>131</v>
          </cell>
          <cell r="S219">
            <v>5.0000000000000001E-3</v>
          </cell>
          <cell r="T219">
            <v>33</v>
          </cell>
          <cell r="U219">
            <v>2.5038167938931297E-2</v>
          </cell>
          <cell r="V219">
            <v>164</v>
          </cell>
          <cell r="W219">
            <v>6714</v>
          </cell>
          <cell r="X219">
            <v>6877</v>
          </cell>
          <cell r="Y219">
            <v>327</v>
          </cell>
          <cell r="Z219">
            <v>4.99E-2</v>
          </cell>
          <cell r="AA219" t="str">
            <v>0.00%-8.40%</v>
          </cell>
          <cell r="AF219">
            <v>0</v>
          </cell>
          <cell r="AG219">
            <v>6877</v>
          </cell>
          <cell r="AH219">
            <v>327</v>
          </cell>
          <cell r="AI219">
            <v>4.9923664122137446E-2</v>
          </cell>
          <cell r="AJ219">
            <v>13.6</v>
          </cell>
          <cell r="AK219">
            <v>650</v>
          </cell>
          <cell r="AM219">
            <v>688</v>
          </cell>
          <cell r="AN219">
            <v>102015.2</v>
          </cell>
          <cell r="AO219" t="str">
            <v>NA</v>
          </cell>
          <cell r="AQ219" t="str">
            <v>设备AM审核过Setp3，现场5S保持水平较高</v>
          </cell>
        </row>
        <row r="220">
          <cell r="B220">
            <v>1118028</v>
          </cell>
          <cell r="C220" t="str">
            <v>李 宝珠</v>
          </cell>
          <cell r="D220" t="str">
            <v>Li Baozhu</v>
          </cell>
          <cell r="E220" t="str">
            <v>Direct Active</v>
          </cell>
          <cell r="F220" t="str">
            <v>OP</v>
          </cell>
          <cell r="G220" t="str">
            <v>FCLCh-PD</v>
          </cell>
          <cell r="H220" t="str">
            <v>FCLCh-VB1</v>
          </cell>
          <cell r="I220" t="str">
            <v>310911</v>
          </cell>
          <cell r="J220">
            <v>33147</v>
          </cell>
          <cell r="K220" t="str">
            <v>Worker</v>
          </cell>
          <cell r="L220" t="str">
            <v>Production Worker</v>
          </cell>
          <cell r="M220" t="str">
            <v>BAND A</v>
          </cell>
          <cell r="N220">
            <v>6</v>
          </cell>
          <cell r="O220" t="str">
            <v>NA</v>
          </cell>
          <cell r="P220">
            <v>5557</v>
          </cell>
          <cell r="Q220">
            <v>0.02</v>
          </cell>
          <cell r="R220">
            <v>111</v>
          </cell>
          <cell r="S220">
            <v>5.0000000000000001E-3</v>
          </cell>
          <cell r="T220">
            <v>28</v>
          </cell>
          <cell r="U220">
            <v>2.5013496490912362E-2</v>
          </cell>
          <cell r="V220">
            <v>139</v>
          </cell>
          <cell r="W220">
            <v>5696</v>
          </cell>
          <cell r="X220">
            <v>5696</v>
          </cell>
          <cell r="Y220">
            <v>139</v>
          </cell>
          <cell r="Z220">
            <v>2.5000000000000001E-2</v>
          </cell>
          <cell r="AA220" t="str">
            <v>0.00%-8.40%</v>
          </cell>
          <cell r="AF220">
            <v>0</v>
          </cell>
          <cell r="AG220">
            <v>5696</v>
          </cell>
          <cell r="AH220">
            <v>139</v>
          </cell>
          <cell r="AI220">
            <v>2.5013496490912335E-2</v>
          </cell>
          <cell r="AJ220">
            <v>13.6</v>
          </cell>
          <cell r="AK220">
            <v>450</v>
          </cell>
          <cell r="AM220">
            <v>688</v>
          </cell>
          <cell r="AN220">
            <v>83553.599999999991</v>
          </cell>
          <cell r="AO220" t="str">
            <v>NA</v>
          </cell>
        </row>
        <row r="221">
          <cell r="B221">
            <v>1118039</v>
          </cell>
          <cell r="C221" t="str">
            <v>李 运福</v>
          </cell>
          <cell r="D221" t="str">
            <v>Li Yunfu</v>
          </cell>
          <cell r="E221" t="str">
            <v>Direct Active</v>
          </cell>
          <cell r="F221" t="str">
            <v>OP</v>
          </cell>
          <cell r="G221" t="str">
            <v>FCLCh-PD</v>
          </cell>
          <cell r="H221" t="str">
            <v>FCLCh-VB1</v>
          </cell>
          <cell r="I221" t="str">
            <v>310911</v>
          </cell>
          <cell r="J221">
            <v>33420</v>
          </cell>
          <cell r="K221" t="str">
            <v>Worker</v>
          </cell>
          <cell r="L221" t="str">
            <v>Middle Skilled Worker</v>
          </cell>
          <cell r="M221" t="str">
            <v>BAND A</v>
          </cell>
          <cell r="N221">
            <v>6</v>
          </cell>
          <cell r="O221" t="str">
            <v>NA</v>
          </cell>
          <cell r="P221">
            <v>4992</v>
          </cell>
          <cell r="Q221">
            <v>0.02</v>
          </cell>
          <cell r="R221">
            <v>100</v>
          </cell>
          <cell r="S221">
            <v>5.0000000000000001E-3</v>
          </cell>
          <cell r="T221">
            <v>25</v>
          </cell>
          <cell r="U221">
            <v>2.5040064102564104E-2</v>
          </cell>
          <cell r="V221">
            <v>125</v>
          </cell>
          <cell r="W221">
            <v>5117</v>
          </cell>
          <cell r="X221">
            <v>5117</v>
          </cell>
          <cell r="Y221">
            <v>125</v>
          </cell>
          <cell r="Z221">
            <v>2.5000000000000001E-2</v>
          </cell>
          <cell r="AA221" t="str">
            <v>0.00%-8.40%</v>
          </cell>
          <cell r="AF221">
            <v>0</v>
          </cell>
          <cell r="AG221">
            <v>5117</v>
          </cell>
          <cell r="AH221">
            <v>125</v>
          </cell>
          <cell r="AI221">
            <v>2.5040064102564097E-2</v>
          </cell>
          <cell r="AJ221">
            <v>13.6</v>
          </cell>
          <cell r="AK221">
            <v>650</v>
          </cell>
          <cell r="AM221">
            <v>688</v>
          </cell>
          <cell r="AN221">
            <v>78079.199999999997</v>
          </cell>
          <cell r="AO221" t="str">
            <v>NA</v>
          </cell>
        </row>
        <row r="222">
          <cell r="B222">
            <v>1118063</v>
          </cell>
          <cell r="C222" t="str">
            <v>唐 义军</v>
          </cell>
          <cell r="D222" t="str">
            <v>Tang Yijun</v>
          </cell>
          <cell r="E222" t="str">
            <v>Direct Active</v>
          </cell>
          <cell r="F222" t="str">
            <v>OP</v>
          </cell>
          <cell r="G222" t="str">
            <v>FCLCh-PD</v>
          </cell>
          <cell r="H222" t="str">
            <v>FCLCh-VB1</v>
          </cell>
          <cell r="I222" t="str">
            <v>310911</v>
          </cell>
          <cell r="J222">
            <v>34335</v>
          </cell>
          <cell r="K222" t="str">
            <v>Worker</v>
          </cell>
          <cell r="L222" t="str">
            <v>Heavy Load Worker</v>
          </cell>
          <cell r="M222" t="str">
            <v>BAND A</v>
          </cell>
          <cell r="N222">
            <v>6</v>
          </cell>
          <cell r="O222" t="str">
            <v>NA</v>
          </cell>
          <cell r="P222">
            <v>5488</v>
          </cell>
          <cell r="Q222">
            <v>0.02</v>
          </cell>
          <cell r="R222">
            <v>110</v>
          </cell>
          <cell r="S222">
            <v>5.0000000000000001E-3</v>
          </cell>
          <cell r="T222">
            <v>27</v>
          </cell>
          <cell r="U222">
            <v>2.4963556851311953E-2</v>
          </cell>
          <cell r="V222">
            <v>137</v>
          </cell>
          <cell r="W222">
            <v>5625</v>
          </cell>
          <cell r="X222">
            <v>5625</v>
          </cell>
          <cell r="Y222">
            <v>137</v>
          </cell>
          <cell r="Z222">
            <v>2.5000000000000001E-2</v>
          </cell>
          <cell r="AA222" t="str">
            <v>0.00%-8.40%</v>
          </cell>
          <cell r="AF222">
            <v>0</v>
          </cell>
          <cell r="AG222">
            <v>5625</v>
          </cell>
          <cell r="AH222">
            <v>137</v>
          </cell>
          <cell r="AI222">
            <v>2.4963556851312019E-2</v>
          </cell>
          <cell r="AJ222">
            <v>13.6</v>
          </cell>
          <cell r="AK222">
            <v>650</v>
          </cell>
          <cell r="AM222">
            <v>688</v>
          </cell>
          <cell r="AN222">
            <v>84988</v>
          </cell>
          <cell r="AO222" t="str">
            <v>NA</v>
          </cell>
        </row>
        <row r="223">
          <cell r="B223">
            <v>1118068</v>
          </cell>
          <cell r="C223" t="str">
            <v>王 达</v>
          </cell>
          <cell r="D223" t="str">
            <v>Wang Da</v>
          </cell>
          <cell r="E223" t="str">
            <v>Direct Active</v>
          </cell>
          <cell r="F223" t="str">
            <v>OP</v>
          </cell>
          <cell r="G223" t="str">
            <v>FCLCh-PD</v>
          </cell>
          <cell r="H223" t="str">
            <v>FCLCh-VB1</v>
          </cell>
          <cell r="I223" t="str">
            <v>310911</v>
          </cell>
          <cell r="J223">
            <v>33451</v>
          </cell>
          <cell r="K223" t="str">
            <v>Team Leader</v>
          </cell>
          <cell r="L223" t="str">
            <v>Team Leader</v>
          </cell>
          <cell r="M223" t="str">
            <v>BAND A</v>
          </cell>
          <cell r="N223">
            <v>6</v>
          </cell>
          <cell r="O223" t="str">
            <v>NA</v>
          </cell>
          <cell r="P223">
            <v>6999</v>
          </cell>
          <cell r="Q223">
            <v>0.02</v>
          </cell>
          <cell r="R223">
            <v>140</v>
          </cell>
          <cell r="S223">
            <v>5.0000000000000001E-3</v>
          </cell>
          <cell r="T223">
            <v>35</v>
          </cell>
          <cell r="U223">
            <v>2.5003571938848407E-2</v>
          </cell>
          <cell r="V223">
            <v>175</v>
          </cell>
          <cell r="W223">
            <v>7174</v>
          </cell>
          <cell r="X223">
            <v>7174</v>
          </cell>
          <cell r="Y223">
            <v>175</v>
          </cell>
          <cell r="Z223">
            <v>2.5000000000000001E-2</v>
          </cell>
          <cell r="AA223" t="str">
            <v>0.00%-8.40%</v>
          </cell>
          <cell r="AF223">
            <v>0</v>
          </cell>
          <cell r="AG223">
            <v>7174</v>
          </cell>
          <cell r="AH223">
            <v>175</v>
          </cell>
          <cell r="AI223">
            <v>2.500357193884839E-2</v>
          </cell>
          <cell r="AJ223">
            <v>13.6</v>
          </cell>
          <cell r="AK223">
            <v>900</v>
          </cell>
          <cell r="AM223">
            <v>688</v>
          </cell>
          <cell r="AN223">
            <v>109054.39999999999</v>
          </cell>
          <cell r="AO223" t="str">
            <v>NA</v>
          </cell>
        </row>
        <row r="224">
          <cell r="B224">
            <v>1118071</v>
          </cell>
          <cell r="C224" t="str">
            <v>王 辉</v>
          </cell>
          <cell r="D224" t="str">
            <v>Wang Hui</v>
          </cell>
          <cell r="E224" t="str">
            <v>Direct Active</v>
          </cell>
          <cell r="F224" t="str">
            <v>OP</v>
          </cell>
          <cell r="G224" t="str">
            <v>FCLCh-PD</v>
          </cell>
          <cell r="H224" t="str">
            <v>FCLCh-VB1</v>
          </cell>
          <cell r="I224" t="str">
            <v>310911</v>
          </cell>
          <cell r="J224">
            <v>34213</v>
          </cell>
          <cell r="K224" t="str">
            <v>Team Leader</v>
          </cell>
          <cell r="L224" t="str">
            <v>Team leader speaker</v>
          </cell>
          <cell r="M224" t="str">
            <v>BAND A</v>
          </cell>
          <cell r="N224">
            <v>6</v>
          </cell>
          <cell r="O224" t="str">
            <v>NA</v>
          </cell>
          <cell r="P224">
            <v>10002</v>
          </cell>
          <cell r="Q224">
            <v>0.02</v>
          </cell>
          <cell r="R224">
            <v>200</v>
          </cell>
          <cell r="S224">
            <v>5.0000000000000001E-3</v>
          </cell>
          <cell r="T224">
            <v>50</v>
          </cell>
          <cell r="U224">
            <v>2.4995000999800041E-2</v>
          </cell>
          <cell r="V224">
            <v>250</v>
          </cell>
          <cell r="W224">
            <v>10252</v>
          </cell>
          <cell r="X224">
            <v>10402</v>
          </cell>
          <cell r="Y224">
            <v>400</v>
          </cell>
          <cell r="Z224">
            <v>0.04</v>
          </cell>
          <cell r="AA224" t="str">
            <v>0.00%-8.40%</v>
          </cell>
          <cell r="AF224">
            <v>0</v>
          </cell>
          <cell r="AG224">
            <v>10402</v>
          </cell>
          <cell r="AH224">
            <v>400</v>
          </cell>
          <cell r="AI224">
            <v>3.9992001599679972E-2</v>
          </cell>
          <cell r="AJ224">
            <v>13.6</v>
          </cell>
          <cell r="AK224">
            <v>450</v>
          </cell>
          <cell r="AM224">
            <v>688</v>
          </cell>
          <cell r="AN224">
            <v>147555.19999999998</v>
          </cell>
          <cell r="AO224" t="str">
            <v>NA</v>
          </cell>
        </row>
        <row r="225">
          <cell r="B225">
            <v>1118118</v>
          </cell>
          <cell r="C225" t="str">
            <v>朱 世强</v>
          </cell>
          <cell r="D225" t="str">
            <v>Zhu Shiqiang</v>
          </cell>
          <cell r="E225" t="str">
            <v>Direct Active</v>
          </cell>
          <cell r="F225" t="str">
            <v>OP</v>
          </cell>
          <cell r="G225" t="str">
            <v>FCLCh-PD</v>
          </cell>
          <cell r="H225" t="str">
            <v>FCLCh-VB1</v>
          </cell>
          <cell r="I225" t="str">
            <v>310911</v>
          </cell>
          <cell r="J225">
            <v>33573</v>
          </cell>
          <cell r="K225" t="str">
            <v>Worker</v>
          </cell>
          <cell r="L225" t="str">
            <v>Middle Skilled Worker</v>
          </cell>
          <cell r="M225" t="str">
            <v>BAND A</v>
          </cell>
          <cell r="N225">
            <v>6</v>
          </cell>
          <cell r="O225" t="str">
            <v>NA</v>
          </cell>
          <cell r="P225">
            <v>4755</v>
          </cell>
          <cell r="Q225">
            <v>0.02</v>
          </cell>
          <cell r="R225">
            <v>95</v>
          </cell>
          <cell r="S225">
            <v>5.0000000000000001E-3</v>
          </cell>
          <cell r="T225">
            <v>24</v>
          </cell>
          <cell r="U225">
            <v>2.5026288117770766E-2</v>
          </cell>
          <cell r="V225">
            <v>119</v>
          </cell>
          <cell r="W225">
            <v>4874</v>
          </cell>
          <cell r="X225">
            <v>4874</v>
          </cell>
          <cell r="Y225">
            <v>119</v>
          </cell>
          <cell r="Z225">
            <v>2.5000000000000001E-2</v>
          </cell>
          <cell r="AA225" t="str">
            <v>0.00%-8.40%</v>
          </cell>
          <cell r="AF225">
            <v>0</v>
          </cell>
          <cell r="AG225">
            <v>4874</v>
          </cell>
          <cell r="AH225">
            <v>119</v>
          </cell>
          <cell r="AI225">
            <v>2.5026288117770745E-2</v>
          </cell>
          <cell r="AJ225">
            <v>13.6</v>
          </cell>
          <cell r="AK225">
            <v>650</v>
          </cell>
          <cell r="AM225">
            <v>688</v>
          </cell>
          <cell r="AN225">
            <v>74774.399999999994</v>
          </cell>
          <cell r="AO225" t="str">
            <v>NA</v>
          </cell>
        </row>
        <row r="226">
          <cell r="B226">
            <v>1118132</v>
          </cell>
          <cell r="C226" t="str">
            <v>潘 万明</v>
          </cell>
          <cell r="D226" t="str">
            <v>Pan Wanming</v>
          </cell>
          <cell r="E226" t="str">
            <v>Direct Active</v>
          </cell>
          <cell r="F226" t="str">
            <v>OP</v>
          </cell>
          <cell r="G226" t="str">
            <v>FCLCh-PD</v>
          </cell>
          <cell r="H226" t="str">
            <v>FCLCh-VB1</v>
          </cell>
          <cell r="I226" t="str">
            <v>310911</v>
          </cell>
          <cell r="J226">
            <v>33585</v>
          </cell>
          <cell r="K226" t="str">
            <v>Worker</v>
          </cell>
          <cell r="L226" t="str">
            <v>Heavy Load Worker</v>
          </cell>
          <cell r="M226" t="str">
            <v>BAND A</v>
          </cell>
          <cell r="N226">
            <v>6</v>
          </cell>
          <cell r="O226" t="str">
            <v>NA</v>
          </cell>
          <cell r="P226">
            <v>5469</v>
          </cell>
          <cell r="Q226">
            <v>0.02</v>
          </cell>
          <cell r="R226">
            <v>109</v>
          </cell>
          <cell r="S226">
            <v>5.0000000000000001E-3</v>
          </cell>
          <cell r="T226">
            <v>27</v>
          </cell>
          <cell r="U226">
            <v>2.4867434631559701E-2</v>
          </cell>
          <cell r="V226">
            <v>136</v>
          </cell>
          <cell r="W226">
            <v>5605</v>
          </cell>
          <cell r="X226">
            <v>5605</v>
          </cell>
          <cell r="Y226">
            <v>136</v>
          </cell>
          <cell r="Z226">
            <v>2.4899999999999999E-2</v>
          </cell>
          <cell r="AA226" t="str">
            <v>0.00%-8.40%</v>
          </cell>
          <cell r="AF226">
            <v>0</v>
          </cell>
          <cell r="AG226">
            <v>5605</v>
          </cell>
          <cell r="AH226">
            <v>136</v>
          </cell>
          <cell r="AI226">
            <v>2.4867434631559604E-2</v>
          </cell>
          <cell r="AJ226">
            <v>13.6</v>
          </cell>
          <cell r="AK226">
            <v>650</v>
          </cell>
          <cell r="AM226">
            <v>688</v>
          </cell>
          <cell r="AN226">
            <v>84716</v>
          </cell>
          <cell r="AO226" t="str">
            <v>NA</v>
          </cell>
        </row>
        <row r="227">
          <cell r="B227">
            <v>1118182</v>
          </cell>
          <cell r="C227" t="str">
            <v>秦 德高</v>
          </cell>
          <cell r="D227" t="str">
            <v>Qin Degao</v>
          </cell>
          <cell r="E227" t="str">
            <v>Direct Active</v>
          </cell>
          <cell r="F227" t="str">
            <v>OP</v>
          </cell>
          <cell r="G227" t="str">
            <v>FCLCh-PD</v>
          </cell>
          <cell r="H227" t="str">
            <v>FCLCh-VB1</v>
          </cell>
          <cell r="I227" t="str">
            <v>310911</v>
          </cell>
          <cell r="J227">
            <v>37459</v>
          </cell>
          <cell r="K227" t="str">
            <v>Team Leader</v>
          </cell>
          <cell r="L227" t="str">
            <v>Team Leader</v>
          </cell>
          <cell r="M227" t="str">
            <v>BAND A</v>
          </cell>
          <cell r="N227">
            <v>6</v>
          </cell>
          <cell r="O227" t="str">
            <v>NA</v>
          </cell>
          <cell r="P227">
            <v>5923</v>
          </cell>
          <cell r="Q227">
            <v>0.02</v>
          </cell>
          <cell r="R227">
            <v>118</v>
          </cell>
          <cell r="S227">
            <v>5.0000000000000001E-3</v>
          </cell>
          <cell r="T227">
            <v>30</v>
          </cell>
          <cell r="U227">
            <v>2.4987337497889582E-2</v>
          </cell>
          <cell r="V227">
            <v>148</v>
          </cell>
          <cell r="W227">
            <v>6071</v>
          </cell>
          <cell r="X227">
            <v>6160</v>
          </cell>
          <cell r="Y227">
            <v>237</v>
          </cell>
          <cell r="Z227">
            <v>0.04</v>
          </cell>
          <cell r="AA227" t="str">
            <v>0.00%-8.40%</v>
          </cell>
          <cell r="AF227">
            <v>0</v>
          </cell>
          <cell r="AG227">
            <v>6160</v>
          </cell>
          <cell r="AH227">
            <v>237</v>
          </cell>
          <cell r="AI227">
            <v>4.0013506668917787E-2</v>
          </cell>
          <cell r="AJ227">
            <v>13.6</v>
          </cell>
          <cell r="AK227">
            <v>850</v>
          </cell>
          <cell r="AM227">
            <v>688</v>
          </cell>
          <cell r="AN227">
            <v>94664</v>
          </cell>
          <cell r="AO227" t="str">
            <v>NA</v>
          </cell>
          <cell r="AQ227" t="str">
            <v>参与支持RNA效率提升</v>
          </cell>
        </row>
        <row r="228">
          <cell r="B228">
            <v>1118202</v>
          </cell>
          <cell r="C228" t="str">
            <v>戴 辉凤</v>
          </cell>
          <cell r="D228" t="str">
            <v>Dai Huifeng</v>
          </cell>
          <cell r="E228" t="str">
            <v>Direct Active</v>
          </cell>
          <cell r="F228" t="str">
            <v>OP</v>
          </cell>
          <cell r="G228" t="str">
            <v>FCLCh-PD</v>
          </cell>
          <cell r="H228" t="str">
            <v>FCLCh-VB1</v>
          </cell>
          <cell r="I228" t="str">
            <v>310911</v>
          </cell>
          <cell r="J228">
            <v>36410</v>
          </cell>
          <cell r="K228" t="str">
            <v>Worker</v>
          </cell>
          <cell r="L228" t="str">
            <v>High Skilled Worker</v>
          </cell>
          <cell r="M228" t="str">
            <v>BAND A</v>
          </cell>
          <cell r="N228">
            <v>6</v>
          </cell>
          <cell r="O228" t="str">
            <v>NA</v>
          </cell>
          <cell r="P228">
            <v>4781</v>
          </cell>
          <cell r="Q228">
            <v>0.02</v>
          </cell>
          <cell r="R228">
            <v>96</v>
          </cell>
          <cell r="S228">
            <v>5.0000000000000001E-3</v>
          </cell>
          <cell r="T228">
            <v>24</v>
          </cell>
          <cell r="U228">
            <v>2.5099351600083666E-2</v>
          </cell>
          <cell r="V228">
            <v>120</v>
          </cell>
          <cell r="W228">
            <v>4901</v>
          </cell>
          <cell r="X228">
            <v>4781</v>
          </cell>
          <cell r="Y228">
            <v>0</v>
          </cell>
          <cell r="Z228">
            <v>0</v>
          </cell>
          <cell r="AA228" t="str">
            <v>0.00%-8.40%</v>
          </cell>
          <cell r="AF228">
            <v>0</v>
          </cell>
          <cell r="AG228">
            <v>4781</v>
          </cell>
          <cell r="AH228">
            <v>0</v>
          </cell>
          <cell r="AI228">
            <v>0</v>
          </cell>
          <cell r="AJ228">
            <v>13.6</v>
          </cell>
          <cell r="AK228">
            <v>750</v>
          </cell>
          <cell r="AM228">
            <v>688</v>
          </cell>
          <cell r="AN228">
            <v>74709.600000000006</v>
          </cell>
          <cell r="AO228" t="str">
            <v>NA</v>
          </cell>
          <cell r="AQ228" t="str">
            <v>年纪大工作能力一般，员工即将退休</v>
          </cell>
        </row>
        <row r="229">
          <cell r="B229">
            <v>1118210</v>
          </cell>
          <cell r="C229" t="str">
            <v>石 伟</v>
          </cell>
          <cell r="D229" t="str">
            <v>Shi Wei</v>
          </cell>
          <cell r="E229" t="str">
            <v>Direct Active</v>
          </cell>
          <cell r="F229" t="str">
            <v>OP</v>
          </cell>
          <cell r="G229" t="str">
            <v>FCLCh-PD</v>
          </cell>
          <cell r="H229" t="str">
            <v>FCLCh-VB1</v>
          </cell>
          <cell r="I229" t="str">
            <v>310911</v>
          </cell>
          <cell r="J229">
            <v>37622</v>
          </cell>
          <cell r="K229" t="str">
            <v>Team Leader</v>
          </cell>
          <cell r="L229" t="str">
            <v>Team Leader</v>
          </cell>
          <cell r="M229" t="str">
            <v>BAND A</v>
          </cell>
          <cell r="N229">
            <v>6</v>
          </cell>
          <cell r="O229" t="str">
            <v>NA</v>
          </cell>
          <cell r="P229">
            <v>6681</v>
          </cell>
          <cell r="Q229">
            <v>0.02</v>
          </cell>
          <cell r="R229">
            <v>134</v>
          </cell>
          <cell r="S229">
            <v>5.0000000000000001E-3</v>
          </cell>
          <cell r="T229">
            <v>33</v>
          </cell>
          <cell r="U229">
            <v>2.4996258045202814E-2</v>
          </cell>
          <cell r="V229">
            <v>167</v>
          </cell>
          <cell r="W229">
            <v>6848</v>
          </cell>
          <cell r="X229">
            <v>7015</v>
          </cell>
          <cell r="Y229">
            <v>334</v>
          </cell>
          <cell r="Z229">
            <v>0.05</v>
          </cell>
          <cell r="AA229" t="str">
            <v>0.00%-8.40%</v>
          </cell>
          <cell r="AF229">
            <v>0</v>
          </cell>
          <cell r="AG229">
            <v>7015</v>
          </cell>
          <cell r="AH229">
            <v>334</v>
          </cell>
          <cell r="AI229">
            <v>4.9992516090405559E-2</v>
          </cell>
          <cell r="AJ229">
            <v>13.6</v>
          </cell>
          <cell r="AK229">
            <v>850</v>
          </cell>
          <cell r="AM229">
            <v>688</v>
          </cell>
          <cell r="AN229">
            <v>106292</v>
          </cell>
          <cell r="AO229" t="str">
            <v>NA</v>
          </cell>
          <cell r="AQ229" t="str">
            <v>参与支持RNA效率提升</v>
          </cell>
        </row>
        <row r="230">
          <cell r="B230">
            <v>1118212</v>
          </cell>
          <cell r="C230" t="str">
            <v>刘 贵</v>
          </cell>
          <cell r="D230" t="str">
            <v>Liu Gui</v>
          </cell>
          <cell r="E230" t="str">
            <v>Direct Active</v>
          </cell>
          <cell r="F230" t="str">
            <v>OP</v>
          </cell>
          <cell r="G230" t="str">
            <v>FCLCh-PD</v>
          </cell>
          <cell r="H230" t="str">
            <v>FCLCh-VB1</v>
          </cell>
          <cell r="I230" t="str">
            <v>310911</v>
          </cell>
          <cell r="J230">
            <v>37622</v>
          </cell>
          <cell r="K230" t="str">
            <v>Worker</v>
          </cell>
          <cell r="L230" t="str">
            <v>Production Worker</v>
          </cell>
          <cell r="M230" t="str">
            <v>BAND A</v>
          </cell>
          <cell r="N230">
            <v>6</v>
          </cell>
          <cell r="O230" t="str">
            <v>NA</v>
          </cell>
          <cell r="P230">
            <v>4819</v>
          </cell>
          <cell r="Q230">
            <v>0.02</v>
          </cell>
          <cell r="R230">
            <v>96</v>
          </cell>
          <cell r="S230">
            <v>5.0000000000000001E-3</v>
          </cell>
          <cell r="T230">
            <v>24</v>
          </cell>
          <cell r="U230">
            <v>2.4901431832330359E-2</v>
          </cell>
          <cell r="V230">
            <v>120</v>
          </cell>
          <cell r="W230">
            <v>4939</v>
          </cell>
          <cell r="X230">
            <v>4939</v>
          </cell>
          <cell r="Y230">
            <v>120</v>
          </cell>
          <cell r="Z230">
            <v>2.4899999999999999E-2</v>
          </cell>
          <cell r="AA230" t="str">
            <v>0.00%-8.40%</v>
          </cell>
          <cell r="AF230">
            <v>0</v>
          </cell>
          <cell r="AG230">
            <v>4939</v>
          </cell>
          <cell r="AH230">
            <v>120</v>
          </cell>
          <cell r="AI230">
            <v>2.4901431832330401E-2</v>
          </cell>
          <cell r="AJ230">
            <v>13.6</v>
          </cell>
          <cell r="AK230">
            <v>450</v>
          </cell>
          <cell r="AM230">
            <v>688</v>
          </cell>
          <cell r="AN230">
            <v>73258.399999999994</v>
          </cell>
          <cell r="AO230" t="str">
            <v>NA</v>
          </cell>
        </row>
        <row r="231">
          <cell r="B231">
            <v>1118227</v>
          </cell>
          <cell r="C231" t="str">
            <v>钱 伟</v>
          </cell>
          <cell r="D231" t="str">
            <v>Qian Wei</v>
          </cell>
          <cell r="E231" t="str">
            <v>Direct Active</v>
          </cell>
          <cell r="F231" t="str">
            <v>OP</v>
          </cell>
          <cell r="G231" t="str">
            <v>FCLCh-PD</v>
          </cell>
          <cell r="H231" t="str">
            <v>FCLCh-VB1</v>
          </cell>
          <cell r="I231" t="str">
            <v>310911</v>
          </cell>
          <cell r="J231">
            <v>37700</v>
          </cell>
          <cell r="K231" t="str">
            <v>Team Leader</v>
          </cell>
          <cell r="L231" t="str">
            <v>Team Leader</v>
          </cell>
          <cell r="M231" t="str">
            <v>BAND A</v>
          </cell>
          <cell r="N231">
            <v>6</v>
          </cell>
          <cell r="O231" t="str">
            <v>NA</v>
          </cell>
          <cell r="P231">
            <v>5720</v>
          </cell>
          <cell r="Q231">
            <v>0.02</v>
          </cell>
          <cell r="R231">
            <v>114</v>
          </cell>
          <cell r="S231">
            <v>5.0000000000000001E-3</v>
          </cell>
          <cell r="T231">
            <v>29</v>
          </cell>
          <cell r="U231">
            <v>2.5000000000000001E-2</v>
          </cell>
          <cell r="V231">
            <v>143</v>
          </cell>
          <cell r="W231">
            <v>5863</v>
          </cell>
          <cell r="X231">
            <v>5863</v>
          </cell>
          <cell r="Y231">
            <v>143</v>
          </cell>
          <cell r="Z231">
            <v>2.5000000000000001E-2</v>
          </cell>
          <cell r="AA231" t="str">
            <v>0.00%-8.40%</v>
          </cell>
          <cell r="AF231">
            <v>0</v>
          </cell>
          <cell r="AG231">
            <v>5863</v>
          </cell>
          <cell r="AH231">
            <v>143</v>
          </cell>
          <cell r="AI231">
            <v>2.4999999999999911E-2</v>
          </cell>
          <cell r="AJ231">
            <v>13.6</v>
          </cell>
          <cell r="AK231">
            <v>900</v>
          </cell>
          <cell r="AM231">
            <v>688</v>
          </cell>
          <cell r="AN231">
            <v>91224.8</v>
          </cell>
          <cell r="AO231" t="str">
            <v>NA</v>
          </cell>
        </row>
        <row r="232">
          <cell r="B232">
            <v>1118233</v>
          </cell>
          <cell r="C232" t="str">
            <v>蔡 传勇</v>
          </cell>
          <cell r="D232" t="str">
            <v>Chai Chuanyong</v>
          </cell>
          <cell r="E232" t="str">
            <v>Direct Active</v>
          </cell>
          <cell r="F232" t="str">
            <v>OP</v>
          </cell>
          <cell r="G232" t="str">
            <v>FCLCh-PD</v>
          </cell>
          <cell r="H232" t="str">
            <v>FCLCh-VB1</v>
          </cell>
          <cell r="I232" t="str">
            <v>310911</v>
          </cell>
          <cell r="J232">
            <v>37715</v>
          </cell>
          <cell r="K232" t="str">
            <v>Worker</v>
          </cell>
          <cell r="L232" t="str">
            <v>High Skilled Worker</v>
          </cell>
          <cell r="M232" t="str">
            <v>BAND A</v>
          </cell>
          <cell r="N232">
            <v>6</v>
          </cell>
          <cell r="O232" t="str">
            <v>NA</v>
          </cell>
          <cell r="P232">
            <v>4813</v>
          </cell>
          <cell r="Q232">
            <v>0.02</v>
          </cell>
          <cell r="R232">
            <v>96</v>
          </cell>
          <cell r="S232">
            <v>5.0000000000000001E-3</v>
          </cell>
          <cell r="T232">
            <v>24</v>
          </cell>
          <cell r="U232">
            <v>2.4932474548098899E-2</v>
          </cell>
          <cell r="V232">
            <v>120</v>
          </cell>
          <cell r="W232">
            <v>4933</v>
          </cell>
          <cell r="X232">
            <v>4933</v>
          </cell>
          <cell r="Y232">
            <v>120</v>
          </cell>
          <cell r="Z232">
            <v>2.4899999999999999E-2</v>
          </cell>
          <cell r="AA232" t="str">
            <v>0.00%-8.40%</v>
          </cell>
          <cell r="AF232">
            <v>0</v>
          </cell>
          <cell r="AG232">
            <v>4933</v>
          </cell>
          <cell r="AH232">
            <v>120</v>
          </cell>
          <cell r="AI232">
            <v>2.4932474548098993E-2</v>
          </cell>
          <cell r="AJ232">
            <v>13.6</v>
          </cell>
          <cell r="AK232">
            <v>750</v>
          </cell>
          <cell r="AM232">
            <v>688</v>
          </cell>
          <cell r="AN232">
            <v>76776.800000000003</v>
          </cell>
          <cell r="AO232" t="str">
            <v>NA</v>
          </cell>
        </row>
        <row r="233">
          <cell r="B233">
            <v>1118255</v>
          </cell>
          <cell r="C233" t="str">
            <v>王 继</v>
          </cell>
          <cell r="D233" t="str">
            <v>Wang Ji</v>
          </cell>
          <cell r="E233" t="str">
            <v>Direct Active</v>
          </cell>
          <cell r="F233" t="str">
            <v>OP</v>
          </cell>
          <cell r="G233" t="str">
            <v>FCLCh-PD</v>
          </cell>
          <cell r="H233" t="str">
            <v>FCLCh-VB1</v>
          </cell>
          <cell r="I233" t="str">
            <v>310911</v>
          </cell>
          <cell r="J233">
            <v>37715</v>
          </cell>
          <cell r="K233" t="str">
            <v>Worker</v>
          </cell>
          <cell r="L233" t="str">
            <v>Middle Skilled Worker</v>
          </cell>
          <cell r="M233" t="str">
            <v>BAND A</v>
          </cell>
          <cell r="N233">
            <v>6</v>
          </cell>
          <cell r="O233" t="str">
            <v>NA</v>
          </cell>
          <cell r="P233">
            <v>4854</v>
          </cell>
          <cell r="Q233">
            <v>0.02</v>
          </cell>
          <cell r="R233">
            <v>97</v>
          </cell>
          <cell r="S233">
            <v>5.0000000000000001E-3</v>
          </cell>
          <cell r="T233">
            <v>24</v>
          </cell>
          <cell r="U233">
            <v>2.4927894519983517E-2</v>
          </cell>
          <cell r="V233">
            <v>121</v>
          </cell>
          <cell r="W233">
            <v>4975</v>
          </cell>
          <cell r="X233">
            <v>4975</v>
          </cell>
          <cell r="Y233">
            <v>121</v>
          </cell>
          <cell r="Z233">
            <v>2.4899999999999999E-2</v>
          </cell>
          <cell r="AA233" t="str">
            <v>0.00%-8.40%</v>
          </cell>
          <cell r="AF233">
            <v>0</v>
          </cell>
          <cell r="AG233">
            <v>4975</v>
          </cell>
          <cell r="AH233">
            <v>121</v>
          </cell>
          <cell r="AI233">
            <v>2.4927894519983562E-2</v>
          </cell>
          <cell r="AJ233">
            <v>13.6</v>
          </cell>
          <cell r="AK233">
            <v>650</v>
          </cell>
          <cell r="AM233">
            <v>688</v>
          </cell>
          <cell r="AN233">
            <v>76148</v>
          </cell>
          <cell r="AO233" t="str">
            <v>NA</v>
          </cell>
        </row>
        <row r="234">
          <cell r="B234">
            <v>1118266</v>
          </cell>
          <cell r="C234" t="str">
            <v>陈 斌</v>
          </cell>
          <cell r="D234" t="str">
            <v>Chen Bin</v>
          </cell>
          <cell r="E234" t="str">
            <v>Direct Active</v>
          </cell>
          <cell r="F234" t="str">
            <v>OP</v>
          </cell>
          <cell r="G234" t="str">
            <v>FCLCh-PD</v>
          </cell>
          <cell r="H234" t="str">
            <v>FCLCh-VB1</v>
          </cell>
          <cell r="I234" t="str">
            <v>310911</v>
          </cell>
          <cell r="J234">
            <v>36409</v>
          </cell>
          <cell r="K234" t="str">
            <v>Worker</v>
          </cell>
          <cell r="L234" t="str">
            <v>Production Worker</v>
          </cell>
          <cell r="M234" t="str">
            <v>BAND A</v>
          </cell>
          <cell r="N234">
            <v>6</v>
          </cell>
          <cell r="O234" t="str">
            <v>NA</v>
          </cell>
          <cell r="P234">
            <v>6061</v>
          </cell>
          <cell r="Q234">
            <v>0.02</v>
          </cell>
          <cell r="R234">
            <v>121</v>
          </cell>
          <cell r="S234">
            <v>5.0000000000000001E-3</v>
          </cell>
          <cell r="T234">
            <v>30</v>
          </cell>
          <cell r="U234">
            <v>2.4913380630259035E-2</v>
          </cell>
          <cell r="V234">
            <v>151</v>
          </cell>
          <cell r="W234">
            <v>6212</v>
          </cell>
          <cell r="X234">
            <v>6212</v>
          </cell>
          <cell r="Y234">
            <v>151</v>
          </cell>
          <cell r="Z234">
            <v>2.4899999999999999E-2</v>
          </cell>
          <cell r="AA234" t="str">
            <v>0.00%-8.40%</v>
          </cell>
          <cell r="AF234">
            <v>0</v>
          </cell>
          <cell r="AG234">
            <v>6212</v>
          </cell>
          <cell r="AH234">
            <v>151</v>
          </cell>
          <cell r="AI234">
            <v>2.4913380630259052E-2</v>
          </cell>
          <cell r="AJ234">
            <v>13.6</v>
          </cell>
          <cell r="AK234">
            <v>450</v>
          </cell>
          <cell r="AM234">
            <v>688</v>
          </cell>
          <cell r="AN234">
            <v>90571.199999999997</v>
          </cell>
          <cell r="AO234" t="str">
            <v>NA</v>
          </cell>
        </row>
        <row r="235">
          <cell r="B235">
            <v>1118271</v>
          </cell>
          <cell r="C235" t="str">
            <v>徐 玉贵</v>
          </cell>
          <cell r="D235" t="str">
            <v>Xu Yugui</v>
          </cell>
          <cell r="E235" t="str">
            <v>Direct Active</v>
          </cell>
          <cell r="F235" t="str">
            <v>OP</v>
          </cell>
          <cell r="G235" t="str">
            <v>FCLCh-PD</v>
          </cell>
          <cell r="H235" t="str">
            <v>FCLCh-VB1</v>
          </cell>
          <cell r="I235" t="str">
            <v>310911</v>
          </cell>
          <cell r="J235">
            <v>37455</v>
          </cell>
          <cell r="K235" t="str">
            <v>Worker</v>
          </cell>
          <cell r="L235" t="str">
            <v>Production Worker</v>
          </cell>
          <cell r="M235" t="str">
            <v>BAND A</v>
          </cell>
          <cell r="N235">
            <v>6</v>
          </cell>
          <cell r="O235" t="str">
            <v>NA</v>
          </cell>
          <cell r="P235">
            <v>4441</v>
          </cell>
          <cell r="Q235">
            <v>0.02</v>
          </cell>
          <cell r="R235">
            <v>89</v>
          </cell>
          <cell r="S235">
            <v>5.0000000000000001E-3</v>
          </cell>
          <cell r="T235">
            <v>22</v>
          </cell>
          <cell r="U235">
            <v>2.4994370637243864E-2</v>
          </cell>
          <cell r="V235">
            <v>111</v>
          </cell>
          <cell r="W235">
            <v>4552</v>
          </cell>
          <cell r="X235">
            <v>4485</v>
          </cell>
          <cell r="Y235">
            <v>44</v>
          </cell>
          <cell r="Z235">
            <v>9.9000000000000008E-3</v>
          </cell>
          <cell r="AA235" t="str">
            <v>0.00%-8.40%</v>
          </cell>
          <cell r="AF235">
            <v>0</v>
          </cell>
          <cell r="AG235">
            <v>4485</v>
          </cell>
          <cell r="AH235">
            <v>44</v>
          </cell>
          <cell r="AI235">
            <v>9.9076784507994287E-3</v>
          </cell>
          <cell r="AJ235">
            <v>13.6</v>
          </cell>
          <cell r="AK235">
            <v>450</v>
          </cell>
          <cell r="AM235">
            <v>688</v>
          </cell>
          <cell r="AN235">
            <v>67084</v>
          </cell>
          <cell r="AO235" t="str">
            <v>NA</v>
          </cell>
        </row>
        <row r="236">
          <cell r="B236">
            <v>1118274</v>
          </cell>
          <cell r="C236" t="str">
            <v>王 德斌</v>
          </cell>
          <cell r="D236" t="str">
            <v>Wang Debin</v>
          </cell>
          <cell r="E236" t="str">
            <v>Direct Active</v>
          </cell>
          <cell r="F236" t="str">
            <v>OP</v>
          </cell>
          <cell r="G236" t="str">
            <v>FCLCh-PD</v>
          </cell>
          <cell r="H236" t="str">
            <v>FCLCh-VB1</v>
          </cell>
          <cell r="I236" t="str">
            <v>310913</v>
          </cell>
          <cell r="J236">
            <v>37719</v>
          </cell>
          <cell r="K236" t="str">
            <v>Worker</v>
          </cell>
          <cell r="L236" t="str">
            <v>Middle Skilled Worker</v>
          </cell>
          <cell r="M236" t="str">
            <v>BAND A</v>
          </cell>
          <cell r="N236">
            <v>6</v>
          </cell>
          <cell r="O236" t="str">
            <v>NA</v>
          </cell>
          <cell r="P236">
            <v>4579</v>
          </cell>
          <cell r="Q236">
            <v>0.02</v>
          </cell>
          <cell r="R236">
            <v>92</v>
          </cell>
          <cell r="S236">
            <v>5.0000000000000001E-3</v>
          </cell>
          <cell r="T236">
            <v>23</v>
          </cell>
          <cell r="U236">
            <v>2.5114653854553397E-2</v>
          </cell>
          <cell r="V236">
            <v>115</v>
          </cell>
          <cell r="W236">
            <v>4694</v>
          </cell>
          <cell r="X236">
            <v>4694</v>
          </cell>
          <cell r="Y236">
            <v>115</v>
          </cell>
          <cell r="Z236">
            <v>2.5100000000000001E-2</v>
          </cell>
          <cell r="AA236" t="str">
            <v>0.00%-8.40%</v>
          </cell>
          <cell r="AF236">
            <v>0</v>
          </cell>
          <cell r="AG236">
            <v>4694</v>
          </cell>
          <cell r="AH236">
            <v>115</v>
          </cell>
          <cell r="AI236">
            <v>2.511465385455347E-2</v>
          </cell>
          <cell r="AJ236">
            <v>13.6</v>
          </cell>
          <cell r="AK236">
            <v>650</v>
          </cell>
          <cell r="AM236">
            <v>688</v>
          </cell>
          <cell r="AN236">
            <v>72326.399999999994</v>
          </cell>
          <cell r="AO236" t="str">
            <v>NA</v>
          </cell>
        </row>
        <row r="237">
          <cell r="B237">
            <v>1118288</v>
          </cell>
          <cell r="C237" t="str">
            <v>朱 家虎</v>
          </cell>
          <cell r="D237" t="str">
            <v>Zhu Jiahu</v>
          </cell>
          <cell r="E237" t="str">
            <v>Direct Active</v>
          </cell>
          <cell r="F237" t="str">
            <v>OP</v>
          </cell>
          <cell r="G237" t="str">
            <v>FCLCh-PD</v>
          </cell>
          <cell r="H237" t="str">
            <v>FCLCh-VB1</v>
          </cell>
          <cell r="I237" t="str">
            <v>310911</v>
          </cell>
          <cell r="J237">
            <v>38119</v>
          </cell>
          <cell r="K237" t="str">
            <v>Worker</v>
          </cell>
          <cell r="L237" t="str">
            <v>Heavy Load Worker</v>
          </cell>
          <cell r="M237" t="str">
            <v>BAND A</v>
          </cell>
          <cell r="N237">
            <v>6</v>
          </cell>
          <cell r="O237" t="str">
            <v>NA</v>
          </cell>
          <cell r="P237">
            <v>5136</v>
          </cell>
          <cell r="Q237">
            <v>0.02</v>
          </cell>
          <cell r="R237">
            <v>103</v>
          </cell>
          <cell r="S237">
            <v>5.0000000000000001E-3</v>
          </cell>
          <cell r="T237">
            <v>26</v>
          </cell>
          <cell r="U237">
            <v>2.5116822429906541E-2</v>
          </cell>
          <cell r="V237">
            <v>129</v>
          </cell>
          <cell r="W237">
            <v>5265</v>
          </cell>
          <cell r="X237">
            <v>5341</v>
          </cell>
          <cell r="Y237">
            <v>205</v>
          </cell>
          <cell r="Z237">
            <v>3.9899999999999998E-2</v>
          </cell>
          <cell r="AA237" t="str">
            <v>0.00%-8.40%</v>
          </cell>
          <cell r="AF237">
            <v>0</v>
          </cell>
          <cell r="AG237">
            <v>5341</v>
          </cell>
          <cell r="AH237">
            <v>205</v>
          </cell>
          <cell r="AI237">
            <v>3.991433021806845E-2</v>
          </cell>
          <cell r="AJ237">
            <v>13.6</v>
          </cell>
          <cell r="AK237">
            <v>650</v>
          </cell>
          <cell r="AM237">
            <v>688</v>
          </cell>
          <cell r="AN237">
            <v>81125.599999999991</v>
          </cell>
          <cell r="AO237" t="str">
            <v>NA</v>
          </cell>
          <cell r="AQ237" t="str">
            <v>除喂料工作外，对于4M换型BOM核对检查，生产过程的材料异常处理，确保生产稳定性</v>
          </cell>
        </row>
        <row r="238">
          <cell r="B238">
            <v>1118296</v>
          </cell>
          <cell r="C238" t="str">
            <v>朱 亚</v>
          </cell>
          <cell r="D238" t="str">
            <v>Zhu Ya</v>
          </cell>
          <cell r="E238" t="str">
            <v>Direct Active</v>
          </cell>
          <cell r="F238" t="str">
            <v>OP</v>
          </cell>
          <cell r="G238" t="str">
            <v>FCLCh-PD</v>
          </cell>
          <cell r="H238" t="str">
            <v>FCLCh-VB1</v>
          </cell>
          <cell r="I238" t="str">
            <v>310911</v>
          </cell>
          <cell r="J238">
            <v>38121</v>
          </cell>
          <cell r="K238" t="str">
            <v>Worker</v>
          </cell>
          <cell r="L238" t="str">
            <v>Production Worker</v>
          </cell>
          <cell r="M238" t="str">
            <v>BAND A</v>
          </cell>
          <cell r="N238">
            <v>6</v>
          </cell>
          <cell r="O238" t="str">
            <v>NA</v>
          </cell>
          <cell r="P238">
            <v>4597</v>
          </cell>
          <cell r="Q238">
            <v>0.02</v>
          </cell>
          <cell r="R238">
            <v>92</v>
          </cell>
          <cell r="S238">
            <v>5.0000000000000001E-3</v>
          </cell>
          <cell r="T238">
            <v>23</v>
          </cell>
          <cell r="U238">
            <v>2.5016314988035675E-2</v>
          </cell>
          <cell r="V238">
            <v>115</v>
          </cell>
          <cell r="W238">
            <v>4712</v>
          </cell>
          <cell r="X238">
            <v>4597</v>
          </cell>
          <cell r="Y238">
            <v>0</v>
          </cell>
          <cell r="Z238">
            <v>0</v>
          </cell>
          <cell r="AA238" t="str">
            <v>0.00%-8.40%</v>
          </cell>
          <cell r="AF238">
            <v>0</v>
          </cell>
          <cell r="AG238">
            <v>4597</v>
          </cell>
          <cell r="AH238">
            <v>0</v>
          </cell>
          <cell r="AI238">
            <v>0</v>
          </cell>
          <cell r="AJ238">
            <v>13.6</v>
          </cell>
          <cell r="AK238">
            <v>450</v>
          </cell>
          <cell r="AM238">
            <v>688</v>
          </cell>
          <cell r="AN238">
            <v>68607.199999999997</v>
          </cell>
          <cell r="AO238" t="str">
            <v>NA</v>
          </cell>
          <cell r="AQ238" t="str">
            <v>岗位单一，学习意愿低，工作不积极。3道岗位；缺勤率18.55%</v>
          </cell>
        </row>
        <row r="239">
          <cell r="B239">
            <v>1118301</v>
          </cell>
          <cell r="C239" t="str">
            <v>李 源</v>
          </cell>
          <cell r="D239" t="str">
            <v>Li Yuan</v>
          </cell>
          <cell r="E239" t="str">
            <v>Direct Active</v>
          </cell>
          <cell r="F239" t="str">
            <v>OP</v>
          </cell>
          <cell r="G239" t="str">
            <v>FCLCh-PD</v>
          </cell>
          <cell r="H239" t="str">
            <v>FCLCh-VB1</v>
          </cell>
          <cell r="I239" t="str">
            <v>310911</v>
          </cell>
          <cell r="J239">
            <v>38077</v>
          </cell>
          <cell r="K239" t="str">
            <v>Worker</v>
          </cell>
          <cell r="L239" t="str">
            <v>High Skilled Worker</v>
          </cell>
          <cell r="M239" t="str">
            <v>BAND A</v>
          </cell>
          <cell r="N239">
            <v>6</v>
          </cell>
          <cell r="O239" t="str">
            <v>NA</v>
          </cell>
          <cell r="P239">
            <v>5158</v>
          </cell>
          <cell r="Q239">
            <v>0.02</v>
          </cell>
          <cell r="R239">
            <v>103</v>
          </cell>
          <cell r="S239">
            <v>5.0000000000000001E-3</v>
          </cell>
          <cell r="T239">
            <v>26</v>
          </cell>
          <cell r="U239">
            <v>2.5009693679720821E-2</v>
          </cell>
          <cell r="V239">
            <v>129</v>
          </cell>
          <cell r="W239">
            <v>5287</v>
          </cell>
          <cell r="X239">
            <v>5287</v>
          </cell>
          <cell r="Y239">
            <v>129</v>
          </cell>
          <cell r="Z239">
            <v>2.5000000000000001E-2</v>
          </cell>
          <cell r="AA239" t="str">
            <v>0.00%-8.40%</v>
          </cell>
          <cell r="AF239">
            <v>0</v>
          </cell>
          <cell r="AG239">
            <v>5287</v>
          </cell>
          <cell r="AH239">
            <v>129</v>
          </cell>
          <cell r="AI239">
            <v>2.5009693679720835E-2</v>
          </cell>
          <cell r="AJ239">
            <v>13.6</v>
          </cell>
          <cell r="AK239">
            <v>750</v>
          </cell>
          <cell r="AM239">
            <v>688</v>
          </cell>
          <cell r="AN239">
            <v>81591.199999999997</v>
          </cell>
          <cell r="AO239" t="str">
            <v>NA</v>
          </cell>
        </row>
        <row r="240">
          <cell r="B240">
            <v>1119016</v>
          </cell>
          <cell r="C240" t="str">
            <v>黄 义俊</v>
          </cell>
          <cell r="D240" t="str">
            <v>Huang Yijun</v>
          </cell>
          <cell r="E240" t="str">
            <v>Direct Active</v>
          </cell>
          <cell r="F240" t="str">
            <v>OP</v>
          </cell>
          <cell r="G240" t="str">
            <v>FCLCh-PD</v>
          </cell>
          <cell r="H240" t="str">
            <v>FCLCh-VB1</v>
          </cell>
          <cell r="I240" t="str">
            <v>310911</v>
          </cell>
          <cell r="J240">
            <v>33420</v>
          </cell>
          <cell r="K240" t="str">
            <v>Team Leader</v>
          </cell>
          <cell r="L240" t="str">
            <v>Team Leader</v>
          </cell>
          <cell r="M240" t="str">
            <v>BAND A</v>
          </cell>
          <cell r="N240">
            <v>6</v>
          </cell>
          <cell r="O240" t="str">
            <v>NA</v>
          </cell>
          <cell r="P240">
            <v>6055</v>
          </cell>
          <cell r="Q240">
            <v>0.02</v>
          </cell>
          <cell r="R240">
            <v>121</v>
          </cell>
          <cell r="S240">
            <v>5.0000000000000001E-3</v>
          </cell>
          <cell r="T240">
            <v>30</v>
          </cell>
          <cell r="U240">
            <v>2.4938067712634186E-2</v>
          </cell>
          <cell r="V240">
            <v>151</v>
          </cell>
          <cell r="W240">
            <v>6206</v>
          </cell>
          <cell r="X240">
            <v>6207</v>
          </cell>
          <cell r="Y240">
            <v>152</v>
          </cell>
          <cell r="Z240">
            <v>2.5100000000000001E-2</v>
          </cell>
          <cell r="AA240" t="str">
            <v>0.00%-8.40%</v>
          </cell>
          <cell r="AF240">
            <v>0</v>
          </cell>
          <cell r="AG240">
            <v>6207</v>
          </cell>
          <cell r="AH240">
            <v>152</v>
          </cell>
          <cell r="AI240">
            <v>2.5103220478942978E-2</v>
          </cell>
          <cell r="AJ240">
            <v>13.6</v>
          </cell>
          <cell r="AK240">
            <v>850</v>
          </cell>
          <cell r="AM240">
            <v>688</v>
          </cell>
          <cell r="AN240">
            <v>95303.2</v>
          </cell>
          <cell r="AO240" t="str">
            <v>NA</v>
          </cell>
          <cell r="AP240" t="str">
            <v>Written Warningx1</v>
          </cell>
        </row>
        <row r="241">
          <cell r="B241">
            <v>1119065</v>
          </cell>
          <cell r="C241" t="str">
            <v>陈 刚</v>
          </cell>
          <cell r="D241" t="str">
            <v>Chen Gang</v>
          </cell>
          <cell r="E241" t="str">
            <v>Direct Active</v>
          </cell>
          <cell r="F241" t="str">
            <v>OP</v>
          </cell>
          <cell r="G241" t="str">
            <v>FCLCh-PD</v>
          </cell>
          <cell r="H241" t="str">
            <v>FCLCh-VB1</v>
          </cell>
          <cell r="I241" t="str">
            <v>310911</v>
          </cell>
          <cell r="J241">
            <v>36287</v>
          </cell>
          <cell r="K241" t="str">
            <v>Worker</v>
          </cell>
          <cell r="L241" t="str">
            <v>Production Worker</v>
          </cell>
          <cell r="M241" t="str">
            <v>BAND A</v>
          </cell>
          <cell r="N241">
            <v>6</v>
          </cell>
          <cell r="O241" t="str">
            <v>NA</v>
          </cell>
          <cell r="P241">
            <v>4969</v>
          </cell>
          <cell r="Q241">
            <v>0.02</v>
          </cell>
          <cell r="R241">
            <v>99</v>
          </cell>
          <cell r="S241">
            <v>5.0000000000000001E-3</v>
          </cell>
          <cell r="T241">
            <v>25</v>
          </cell>
          <cell r="U241">
            <v>2.4954719259408332E-2</v>
          </cell>
          <cell r="V241">
            <v>124</v>
          </cell>
          <cell r="W241">
            <v>5093</v>
          </cell>
          <cell r="X241">
            <v>5093</v>
          </cell>
          <cell r="Y241">
            <v>124</v>
          </cell>
          <cell r="Z241">
            <v>2.5000000000000001E-2</v>
          </cell>
          <cell r="AA241" t="str">
            <v>0.00%-8.40%</v>
          </cell>
          <cell r="AF241">
            <v>0</v>
          </cell>
          <cell r="AG241">
            <v>5093</v>
          </cell>
          <cell r="AH241">
            <v>124</v>
          </cell>
          <cell r="AI241">
            <v>2.4954719259408398E-2</v>
          </cell>
          <cell r="AJ241">
            <v>13.6</v>
          </cell>
          <cell r="AK241">
            <v>450</v>
          </cell>
          <cell r="AM241">
            <v>688</v>
          </cell>
          <cell r="AN241">
            <v>75352.800000000003</v>
          </cell>
          <cell r="AO241" t="str">
            <v>NA</v>
          </cell>
        </row>
        <row r="242">
          <cell r="B242">
            <v>1119087</v>
          </cell>
          <cell r="C242" t="str">
            <v>陈 刚</v>
          </cell>
          <cell r="D242" t="str">
            <v>Chen Gang</v>
          </cell>
          <cell r="E242" t="str">
            <v>Direct Active</v>
          </cell>
          <cell r="F242" t="str">
            <v>OP</v>
          </cell>
          <cell r="G242" t="str">
            <v>FCLCh-PD</v>
          </cell>
          <cell r="H242" t="str">
            <v>FCLCh-VB1</v>
          </cell>
          <cell r="I242" t="str">
            <v>310911</v>
          </cell>
          <cell r="J242">
            <v>37823</v>
          </cell>
          <cell r="K242" t="str">
            <v>Worker</v>
          </cell>
          <cell r="L242" t="str">
            <v>Primary Skilled Worker</v>
          </cell>
          <cell r="M242" t="str">
            <v>BAND A</v>
          </cell>
          <cell r="N242">
            <v>6</v>
          </cell>
          <cell r="O242" t="str">
            <v>NA</v>
          </cell>
          <cell r="P242">
            <v>4712</v>
          </cell>
          <cell r="Q242">
            <v>0.02</v>
          </cell>
          <cell r="R242">
            <v>94</v>
          </cell>
          <cell r="S242">
            <v>5.0000000000000001E-3</v>
          </cell>
          <cell r="T242">
            <v>24</v>
          </cell>
          <cell r="U242">
            <v>2.5042444821731749E-2</v>
          </cell>
          <cell r="V242">
            <v>118</v>
          </cell>
          <cell r="W242">
            <v>4830</v>
          </cell>
          <cell r="X242">
            <v>4759</v>
          </cell>
          <cell r="Y242">
            <v>47</v>
          </cell>
          <cell r="Z242">
            <v>0.01</v>
          </cell>
          <cell r="AA242" t="str">
            <v>0.00%-8.40%</v>
          </cell>
          <cell r="AF242">
            <v>0</v>
          </cell>
          <cell r="AG242">
            <v>4759</v>
          </cell>
          <cell r="AH242">
            <v>47</v>
          </cell>
          <cell r="AI242">
            <v>9.9745331069609477E-3</v>
          </cell>
          <cell r="AJ242">
            <v>13.6</v>
          </cell>
          <cell r="AK242">
            <v>450</v>
          </cell>
          <cell r="AM242">
            <v>688</v>
          </cell>
          <cell r="AN242">
            <v>70810.399999999994</v>
          </cell>
          <cell r="AO242" t="str">
            <v>NA</v>
          </cell>
        </row>
        <row r="243">
          <cell r="B243">
            <v>1119094</v>
          </cell>
          <cell r="C243" t="str">
            <v>刘 民</v>
          </cell>
          <cell r="D243" t="str">
            <v>Liu Min</v>
          </cell>
          <cell r="E243" t="str">
            <v>Direct Active</v>
          </cell>
          <cell r="F243" t="str">
            <v>OP</v>
          </cell>
          <cell r="G243" t="str">
            <v>FCLCh-PD</v>
          </cell>
          <cell r="H243" t="str">
            <v>FCLCh-VB1</v>
          </cell>
          <cell r="I243" t="str">
            <v>310911</v>
          </cell>
          <cell r="J243">
            <v>36290</v>
          </cell>
          <cell r="K243" t="str">
            <v>Team Leader</v>
          </cell>
          <cell r="L243" t="str">
            <v>Team Leader</v>
          </cell>
          <cell r="M243" t="str">
            <v>BAND A</v>
          </cell>
          <cell r="N243">
            <v>6</v>
          </cell>
          <cell r="O243" t="str">
            <v>NA</v>
          </cell>
          <cell r="P243">
            <v>5198</v>
          </cell>
          <cell r="Q243">
            <v>0.02</v>
          </cell>
          <cell r="R243">
            <v>104</v>
          </cell>
          <cell r="S243">
            <v>5.0000000000000001E-3</v>
          </cell>
          <cell r="T243">
            <v>26</v>
          </cell>
          <cell r="U243">
            <v>2.5009619084263177E-2</v>
          </cell>
          <cell r="V243">
            <v>130</v>
          </cell>
          <cell r="W243">
            <v>5328</v>
          </cell>
          <cell r="X243">
            <v>5328</v>
          </cell>
          <cell r="Y243">
            <v>130</v>
          </cell>
          <cell r="Z243">
            <v>2.5000000000000001E-2</v>
          </cell>
          <cell r="AA243" t="str">
            <v>0.00%-8.40%</v>
          </cell>
          <cell r="AF243">
            <v>0</v>
          </cell>
          <cell r="AG243">
            <v>5328</v>
          </cell>
          <cell r="AH243">
            <v>130</v>
          </cell>
          <cell r="AI243">
            <v>2.5009619084263246E-2</v>
          </cell>
          <cell r="AJ243">
            <v>13.6</v>
          </cell>
          <cell r="AK243">
            <v>850</v>
          </cell>
          <cell r="AM243">
            <v>688</v>
          </cell>
          <cell r="AN243">
            <v>83348.800000000003</v>
          </cell>
          <cell r="AO243" t="str">
            <v>NA</v>
          </cell>
          <cell r="AQ243" t="str">
            <v>工作积极，勇于挑战新的工作，目前带领冷藏门体团队</v>
          </cell>
        </row>
        <row r="244">
          <cell r="B244">
            <v>1119106</v>
          </cell>
          <cell r="C244" t="str">
            <v>段 红雨</v>
          </cell>
          <cell r="D244" t="str">
            <v>Duan Hongyu</v>
          </cell>
          <cell r="E244" t="str">
            <v>Direct Active</v>
          </cell>
          <cell r="F244" t="str">
            <v>OP</v>
          </cell>
          <cell r="G244" t="str">
            <v>FCLCh-PD</v>
          </cell>
          <cell r="H244" t="str">
            <v>FCLCh-VB1</v>
          </cell>
          <cell r="I244" t="str">
            <v>310911</v>
          </cell>
          <cell r="J244">
            <v>37368</v>
          </cell>
          <cell r="K244" t="str">
            <v>Worker</v>
          </cell>
          <cell r="L244" t="str">
            <v>High Skilled Worker</v>
          </cell>
          <cell r="M244" t="str">
            <v>BAND A</v>
          </cell>
          <cell r="N244">
            <v>6</v>
          </cell>
          <cell r="O244" t="str">
            <v>NA</v>
          </cell>
          <cell r="P244">
            <v>5089</v>
          </cell>
          <cell r="Q244">
            <v>0.02</v>
          </cell>
          <cell r="R244">
            <v>102</v>
          </cell>
          <cell r="S244">
            <v>5.0000000000000001E-3</v>
          </cell>
          <cell r="T244">
            <v>25</v>
          </cell>
          <cell r="U244">
            <v>2.4955786991550401E-2</v>
          </cell>
          <cell r="V244">
            <v>127</v>
          </cell>
          <cell r="W244">
            <v>5216</v>
          </cell>
          <cell r="X244">
            <v>5292</v>
          </cell>
          <cell r="Y244">
            <v>203</v>
          </cell>
          <cell r="Z244">
            <v>3.9899999999999998E-2</v>
          </cell>
          <cell r="AA244" t="str">
            <v>0.00%-8.40%</v>
          </cell>
          <cell r="AF244">
            <v>0</v>
          </cell>
          <cell r="AG244">
            <v>5292</v>
          </cell>
          <cell r="AH244">
            <v>203</v>
          </cell>
          <cell r="AI244">
            <v>3.9889958734525388E-2</v>
          </cell>
          <cell r="AJ244">
            <v>13.6</v>
          </cell>
          <cell r="AK244">
            <v>750</v>
          </cell>
          <cell r="AM244">
            <v>688</v>
          </cell>
          <cell r="AN244">
            <v>81659.199999999997</v>
          </cell>
          <cell r="AO244" t="str">
            <v>NA</v>
          </cell>
          <cell r="AQ244" t="str">
            <v>工作能力强，积极性高，任劳任怨，工作认真，门体所有设备小故障都能快速解决，同时生产线上也能一人多岗。</v>
          </cell>
        </row>
        <row r="245">
          <cell r="B245">
            <v>1119109</v>
          </cell>
          <cell r="C245" t="str">
            <v>刘 宗宝</v>
          </cell>
          <cell r="D245" t="str">
            <v>Liu Zongbao</v>
          </cell>
          <cell r="E245" t="str">
            <v>Direct Active</v>
          </cell>
          <cell r="F245" t="str">
            <v>OP</v>
          </cell>
          <cell r="G245" t="str">
            <v>FCLCh-PD</v>
          </cell>
          <cell r="H245" t="str">
            <v>FCLCh-VB1</v>
          </cell>
          <cell r="I245" t="str">
            <v>310913</v>
          </cell>
          <cell r="J245">
            <v>37468</v>
          </cell>
          <cell r="K245" t="str">
            <v>Worker</v>
          </cell>
          <cell r="L245" t="str">
            <v>Production Worker</v>
          </cell>
          <cell r="M245" t="str">
            <v>BAND A</v>
          </cell>
          <cell r="N245">
            <v>6</v>
          </cell>
          <cell r="O245" t="str">
            <v>NA</v>
          </cell>
          <cell r="P245">
            <v>4960</v>
          </cell>
          <cell r="Q245">
            <v>0.02</v>
          </cell>
          <cell r="R245">
            <v>99</v>
          </cell>
          <cell r="S245">
            <v>5.0000000000000001E-3</v>
          </cell>
          <cell r="T245">
            <v>25</v>
          </cell>
          <cell r="U245">
            <v>2.5000000000000001E-2</v>
          </cell>
          <cell r="V245">
            <v>124</v>
          </cell>
          <cell r="W245">
            <v>5084</v>
          </cell>
          <cell r="X245">
            <v>5085</v>
          </cell>
          <cell r="Y245">
            <v>125</v>
          </cell>
          <cell r="Z245">
            <v>2.52E-2</v>
          </cell>
          <cell r="AA245" t="str">
            <v>0.00%-8.40%</v>
          </cell>
          <cell r="AF245">
            <v>0</v>
          </cell>
          <cell r="AG245">
            <v>5085</v>
          </cell>
          <cell r="AH245">
            <v>125</v>
          </cell>
          <cell r="AI245">
            <v>2.5201612903225756E-2</v>
          </cell>
          <cell r="AJ245">
            <v>13.6</v>
          </cell>
          <cell r="AK245">
            <v>450</v>
          </cell>
          <cell r="AM245">
            <v>688</v>
          </cell>
          <cell r="AN245">
            <v>75244</v>
          </cell>
          <cell r="AO245" t="str">
            <v>NA</v>
          </cell>
        </row>
        <row r="246">
          <cell r="B246">
            <v>1707037</v>
          </cell>
          <cell r="C246" t="str">
            <v>刘 梅</v>
          </cell>
          <cell r="D246" t="str">
            <v>Liu Mei</v>
          </cell>
          <cell r="E246" t="str">
            <v>Direct Active</v>
          </cell>
          <cell r="F246" t="str">
            <v>OP</v>
          </cell>
          <cell r="G246" t="str">
            <v>FCLCh-PD</v>
          </cell>
          <cell r="H246" t="str">
            <v>FCLCh-VB1</v>
          </cell>
          <cell r="I246" t="str">
            <v>310911</v>
          </cell>
          <cell r="J246">
            <v>40391</v>
          </cell>
          <cell r="K246" t="str">
            <v>Clerk</v>
          </cell>
          <cell r="L246" t="str">
            <v>SAP Operator</v>
          </cell>
          <cell r="M246" t="str">
            <v>BAND A</v>
          </cell>
          <cell r="N246">
            <v>6</v>
          </cell>
          <cell r="O246" t="str">
            <v>NA</v>
          </cell>
          <cell r="P246">
            <v>5667</v>
          </cell>
          <cell r="Q246">
            <v>0.02</v>
          </cell>
          <cell r="R246">
            <v>113</v>
          </cell>
          <cell r="S246">
            <v>5.0000000000000001E-3</v>
          </cell>
          <cell r="T246">
            <v>28</v>
          </cell>
          <cell r="U246">
            <v>2.4880889359449446E-2</v>
          </cell>
          <cell r="V246">
            <v>141</v>
          </cell>
          <cell r="W246">
            <v>5808</v>
          </cell>
          <cell r="X246">
            <v>5888</v>
          </cell>
          <cell r="Y246">
            <v>221</v>
          </cell>
          <cell r="Z246">
            <v>3.9E-2</v>
          </cell>
          <cell r="AA246" t="str">
            <v>0.00%-8.40%</v>
          </cell>
          <cell r="AF246">
            <v>0</v>
          </cell>
          <cell r="AG246">
            <v>5888</v>
          </cell>
          <cell r="AH246">
            <v>221</v>
          </cell>
          <cell r="AI246">
            <v>3.8997706017293021E-2</v>
          </cell>
          <cell r="AJ246">
            <v>13.6</v>
          </cell>
          <cell r="AK246">
            <v>750</v>
          </cell>
          <cell r="AM246">
            <v>688</v>
          </cell>
          <cell r="AN246">
            <v>89764.800000000003</v>
          </cell>
          <cell r="AO246" t="str">
            <v>NA</v>
          </cell>
        </row>
        <row r="247">
          <cell r="B247">
            <v>1711034</v>
          </cell>
          <cell r="C247" t="str">
            <v>周 申伟</v>
          </cell>
          <cell r="D247" t="str">
            <v>Zhou Shenwei</v>
          </cell>
          <cell r="E247" t="str">
            <v>Direct Active</v>
          </cell>
          <cell r="F247" t="str">
            <v>OP</v>
          </cell>
          <cell r="G247" t="str">
            <v>FCLCh-PD</v>
          </cell>
          <cell r="H247" t="str">
            <v>FCLCh-VB1</v>
          </cell>
          <cell r="I247" t="str">
            <v>310911</v>
          </cell>
          <cell r="J247">
            <v>41814</v>
          </cell>
          <cell r="K247" t="str">
            <v>Worker</v>
          </cell>
          <cell r="L247" t="str">
            <v>Production Worker</v>
          </cell>
          <cell r="M247" t="str">
            <v>BAND A</v>
          </cell>
          <cell r="N247">
            <v>6</v>
          </cell>
          <cell r="O247" t="str">
            <v>NA</v>
          </cell>
          <cell r="P247">
            <v>4458</v>
          </cell>
          <cell r="Q247">
            <v>0.02</v>
          </cell>
          <cell r="R247">
            <v>89</v>
          </cell>
          <cell r="S247">
            <v>5.0000000000000001E-3</v>
          </cell>
          <cell r="T247">
            <v>22</v>
          </cell>
          <cell r="U247">
            <v>2.4899057873485869E-2</v>
          </cell>
          <cell r="V247">
            <v>111</v>
          </cell>
          <cell r="W247">
            <v>4569</v>
          </cell>
          <cell r="X247">
            <v>4681</v>
          </cell>
          <cell r="Y247">
            <v>223</v>
          </cell>
          <cell r="Z247">
            <v>0.05</v>
          </cell>
          <cell r="AA247" t="str">
            <v>0.00%-8.40%</v>
          </cell>
          <cell r="AF247">
            <v>0</v>
          </cell>
          <cell r="AG247">
            <v>4681</v>
          </cell>
          <cell r="AH247">
            <v>223</v>
          </cell>
          <cell r="AI247">
            <v>5.0022431583669702E-2</v>
          </cell>
          <cell r="AJ247">
            <v>13.6</v>
          </cell>
          <cell r="AK247">
            <v>450</v>
          </cell>
          <cell r="AM247">
            <v>688</v>
          </cell>
          <cell r="AN247">
            <v>69749.600000000006</v>
          </cell>
          <cell r="AO247" t="str">
            <v>NA</v>
          </cell>
          <cell r="AQ247" t="str">
            <v>员工业绩加分多，能分担班长部分工作需求，个人工作能力及意愿强，曾多次指出他人工作失误之处。</v>
          </cell>
        </row>
        <row r="248">
          <cell r="B248">
            <v>1712036</v>
          </cell>
          <cell r="C248" t="str">
            <v>魏 松瑞</v>
          </cell>
          <cell r="D248" t="str">
            <v>Wei Songrui</v>
          </cell>
          <cell r="E248" t="str">
            <v>Direct Active</v>
          </cell>
          <cell r="F248" t="str">
            <v>OP</v>
          </cell>
          <cell r="G248" t="str">
            <v>FCLCh-PD</v>
          </cell>
          <cell r="H248" t="str">
            <v>FCLCh-VB1</v>
          </cell>
          <cell r="I248" t="str">
            <v>310911</v>
          </cell>
          <cell r="J248">
            <v>42194</v>
          </cell>
          <cell r="K248" t="str">
            <v>Worker</v>
          </cell>
          <cell r="L248" t="str">
            <v>Production Worker</v>
          </cell>
          <cell r="M248" t="str">
            <v>BAND A</v>
          </cell>
          <cell r="N248">
            <v>6</v>
          </cell>
          <cell r="O248" t="str">
            <v>NA</v>
          </cell>
          <cell r="P248">
            <v>4436</v>
          </cell>
          <cell r="Q248">
            <v>0.02</v>
          </cell>
          <cell r="R248">
            <v>89</v>
          </cell>
          <cell r="S248">
            <v>5.0000000000000001E-3</v>
          </cell>
          <cell r="T248">
            <v>22</v>
          </cell>
          <cell r="U248">
            <v>2.502254283137962E-2</v>
          </cell>
          <cell r="V248">
            <v>111</v>
          </cell>
          <cell r="W248">
            <v>4547</v>
          </cell>
          <cell r="X248">
            <v>4547</v>
          </cell>
          <cell r="Y248">
            <v>111</v>
          </cell>
          <cell r="Z248">
            <v>2.5000000000000001E-2</v>
          </cell>
          <cell r="AA248" t="str">
            <v>0.00%-8.40%</v>
          </cell>
          <cell r="AF248">
            <v>0</v>
          </cell>
          <cell r="AG248">
            <v>4547</v>
          </cell>
          <cell r="AH248">
            <v>111</v>
          </cell>
          <cell r="AI248">
            <v>2.5022542831379724E-2</v>
          </cell>
          <cell r="AJ248">
            <v>13.6</v>
          </cell>
          <cell r="AK248">
            <v>450</v>
          </cell>
          <cell r="AM248">
            <v>688</v>
          </cell>
          <cell r="AN248">
            <v>67927.199999999997</v>
          </cell>
          <cell r="AO248" t="str">
            <v>NA</v>
          </cell>
        </row>
      </sheetData>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CLCh-VBR"/>
      <sheetName val="reference"/>
    </sheetNames>
    <sheetDataSet>
      <sheetData sheetId="0" refreshError="1">
        <row r="9">
          <cell r="B9">
            <v>1213143</v>
          </cell>
          <cell r="C9" t="str">
            <v>余 尚游</v>
          </cell>
          <cell r="D9" t="str">
            <v>Yu Shangyou</v>
          </cell>
          <cell r="E9" t="str">
            <v>Indirect Blue</v>
          </cell>
          <cell r="F9" t="str">
            <v>OP</v>
          </cell>
          <cell r="G9" t="str">
            <v>FCLCh-PD</v>
          </cell>
          <cell r="H9" t="str">
            <v>FCLCh-VBR</v>
          </cell>
          <cell r="I9" t="str">
            <v>310400</v>
          </cell>
          <cell r="J9">
            <v>39611</v>
          </cell>
          <cell r="K9" t="str">
            <v>Production Clerk</v>
          </cell>
          <cell r="L9" t="str">
            <v>Production Clerk</v>
          </cell>
          <cell r="M9" t="str">
            <v>BAND A</v>
          </cell>
          <cell r="N9">
            <v>6</v>
          </cell>
          <cell r="O9" t="str">
            <v>NA</v>
          </cell>
          <cell r="P9">
            <v>6911</v>
          </cell>
          <cell r="Q9">
            <v>0.02</v>
          </cell>
          <cell r="R9">
            <v>138</v>
          </cell>
          <cell r="S9">
            <v>5.0000000000000001E-3</v>
          </cell>
          <cell r="T9">
            <v>35</v>
          </cell>
          <cell r="U9">
            <v>2.5032556793517579E-2</v>
          </cell>
          <cell r="V9">
            <v>173</v>
          </cell>
          <cell r="W9">
            <v>7084</v>
          </cell>
          <cell r="X9">
            <v>7183.7749999999996</v>
          </cell>
          <cell r="Y9">
            <v>272.77499999999964</v>
          </cell>
          <cell r="Z9">
            <v>3.95E-2</v>
          </cell>
          <cell r="AA9" t="str">
            <v>0.00%-8.40%</v>
          </cell>
          <cell r="AF9">
            <v>0</v>
          </cell>
          <cell r="AG9">
            <v>7183.7749999999996</v>
          </cell>
          <cell r="AH9">
            <v>272.77499999999964</v>
          </cell>
          <cell r="AI9">
            <v>3.9469686007813642E-2</v>
          </cell>
          <cell r="AJ9">
            <v>13.6</v>
          </cell>
          <cell r="AK9">
            <v>750</v>
          </cell>
          <cell r="AM9">
            <v>688</v>
          </cell>
          <cell r="AN9">
            <v>107387.34</v>
          </cell>
          <cell r="AO9" t="str">
            <v>NA</v>
          </cell>
        </row>
        <row r="10">
          <cell r="B10">
            <v>1001302</v>
          </cell>
          <cell r="C10" t="str">
            <v>李 平</v>
          </cell>
          <cell r="D10" t="str">
            <v>Li Ping</v>
          </cell>
          <cell r="E10" t="str">
            <v>Direct Active</v>
          </cell>
          <cell r="F10" t="str">
            <v>OP</v>
          </cell>
          <cell r="G10" t="str">
            <v>FCLCh-PD</v>
          </cell>
          <cell r="H10" t="str">
            <v>FCLCh-VBR</v>
          </cell>
          <cell r="I10" t="str">
            <v>310912</v>
          </cell>
          <cell r="J10">
            <v>38196</v>
          </cell>
          <cell r="K10" t="str">
            <v>Team Leader</v>
          </cell>
          <cell r="L10" t="str">
            <v>Team Leader</v>
          </cell>
          <cell r="M10" t="str">
            <v>BAND A</v>
          </cell>
          <cell r="N10">
            <v>6</v>
          </cell>
          <cell r="O10" t="str">
            <v>NA</v>
          </cell>
          <cell r="P10">
            <v>5155</v>
          </cell>
          <cell r="Q10">
            <v>0.02</v>
          </cell>
          <cell r="R10">
            <v>103</v>
          </cell>
          <cell r="S10">
            <v>5.0000000000000001E-3</v>
          </cell>
          <cell r="T10">
            <v>26</v>
          </cell>
          <cell r="U10">
            <v>2.5024248302618818E-2</v>
          </cell>
          <cell r="V10">
            <v>129</v>
          </cell>
          <cell r="W10">
            <v>5284</v>
          </cell>
          <cell r="X10">
            <v>5258.1</v>
          </cell>
          <cell r="Y10">
            <v>103.10000000000036</v>
          </cell>
          <cell r="Z10">
            <v>0.02</v>
          </cell>
          <cell r="AA10" t="str">
            <v>0.00%-8.40%</v>
          </cell>
          <cell r="AF10">
            <v>0</v>
          </cell>
          <cell r="AG10">
            <v>5258.1</v>
          </cell>
          <cell r="AH10">
            <v>103.10000000000036</v>
          </cell>
          <cell r="AI10">
            <v>2.0000000000000018E-2</v>
          </cell>
          <cell r="AJ10">
            <v>13.6</v>
          </cell>
          <cell r="AK10">
            <v>850</v>
          </cell>
          <cell r="AM10">
            <v>688</v>
          </cell>
          <cell r="AN10">
            <v>82398.16</v>
          </cell>
          <cell r="AO10" t="str">
            <v>NA</v>
          </cell>
        </row>
        <row r="11">
          <cell r="B11">
            <v>1001469</v>
          </cell>
          <cell r="C11" t="str">
            <v>孙 剑</v>
          </cell>
          <cell r="D11" t="str">
            <v>Sun Jian</v>
          </cell>
          <cell r="E11" t="str">
            <v>Direct Active</v>
          </cell>
          <cell r="F11" t="str">
            <v>OP</v>
          </cell>
          <cell r="G11" t="str">
            <v>FCLCh-PD</v>
          </cell>
          <cell r="H11" t="str">
            <v>FCLCh-VBR</v>
          </cell>
          <cell r="I11" t="str">
            <v>310912</v>
          </cell>
          <cell r="J11">
            <v>38641</v>
          </cell>
          <cell r="K11" t="str">
            <v>Technician</v>
          </cell>
          <cell r="L11" t="str">
            <v>Technician</v>
          </cell>
          <cell r="M11" t="str">
            <v>BAND A</v>
          </cell>
          <cell r="N11">
            <v>6</v>
          </cell>
          <cell r="O11" t="str">
            <v>NA</v>
          </cell>
          <cell r="P11">
            <v>5902</v>
          </cell>
          <cell r="Q11">
            <v>0.02</v>
          </cell>
          <cell r="R11">
            <v>118</v>
          </cell>
          <cell r="S11">
            <v>5.0000000000000001E-3</v>
          </cell>
          <cell r="T11">
            <v>30</v>
          </cell>
          <cell r="U11">
            <v>2.507624534056252E-2</v>
          </cell>
          <cell r="V11">
            <v>148</v>
          </cell>
          <cell r="W11">
            <v>6050</v>
          </cell>
          <cell r="X11">
            <v>6049.5499999999993</v>
          </cell>
          <cell r="Y11">
            <v>147.54999999999927</v>
          </cell>
          <cell r="Z11">
            <v>2.5000000000000001E-2</v>
          </cell>
          <cell r="AA11" t="str">
            <v>0.00%-8.40%</v>
          </cell>
          <cell r="AF11">
            <v>0</v>
          </cell>
          <cell r="AG11">
            <v>6049.5499999999993</v>
          </cell>
          <cell r="AH11">
            <v>147.54999999999927</v>
          </cell>
          <cell r="AI11">
            <v>2.4999999999999911E-2</v>
          </cell>
          <cell r="AJ11">
            <v>13.6</v>
          </cell>
          <cell r="AK11">
            <v>750</v>
          </cell>
          <cell r="AM11">
            <v>688</v>
          </cell>
          <cell r="AN11">
            <v>91961.87999999999</v>
          </cell>
          <cell r="AO11" t="str">
            <v>NA</v>
          </cell>
        </row>
        <row r="12">
          <cell r="B12">
            <v>1001910</v>
          </cell>
          <cell r="C12" t="str">
            <v>杜 红梅</v>
          </cell>
          <cell r="D12" t="str">
            <v>Du Hongmei</v>
          </cell>
          <cell r="E12" t="str">
            <v>Direct Active</v>
          </cell>
          <cell r="F12" t="str">
            <v>OP</v>
          </cell>
          <cell r="G12" t="str">
            <v>FCLCh-PD</v>
          </cell>
          <cell r="H12" t="str">
            <v>FCLCh-VBR</v>
          </cell>
          <cell r="I12" t="str">
            <v>310912</v>
          </cell>
          <cell r="J12">
            <v>38905</v>
          </cell>
          <cell r="K12" t="str">
            <v>Worker</v>
          </cell>
          <cell r="L12" t="str">
            <v>High Skilled Worker</v>
          </cell>
          <cell r="M12" t="str">
            <v>BAND A</v>
          </cell>
          <cell r="N12">
            <v>6</v>
          </cell>
          <cell r="O12" t="str">
            <v>NA</v>
          </cell>
          <cell r="P12">
            <v>4840</v>
          </cell>
          <cell r="Q12">
            <v>0.02</v>
          </cell>
          <cell r="R12">
            <v>97</v>
          </cell>
          <cell r="S12">
            <v>5.0000000000000001E-3</v>
          </cell>
          <cell r="T12">
            <v>24</v>
          </cell>
          <cell r="U12">
            <v>2.5000000000000001E-2</v>
          </cell>
          <cell r="V12">
            <v>121</v>
          </cell>
          <cell r="W12">
            <v>4961</v>
          </cell>
          <cell r="X12">
            <v>4840</v>
          </cell>
          <cell r="Y12">
            <v>0</v>
          </cell>
          <cell r="Z12">
            <v>0</v>
          </cell>
          <cell r="AA12" t="str">
            <v>0.00%-8.40%</v>
          </cell>
          <cell r="AF12">
            <v>0</v>
          </cell>
          <cell r="AG12">
            <v>4840</v>
          </cell>
          <cell r="AH12">
            <v>0</v>
          </cell>
          <cell r="AI12">
            <v>0</v>
          </cell>
          <cell r="AJ12">
            <v>13.6</v>
          </cell>
          <cell r="AK12">
            <v>750</v>
          </cell>
          <cell r="AM12">
            <v>688</v>
          </cell>
          <cell r="AN12">
            <v>75512</v>
          </cell>
          <cell r="AO12" t="str">
            <v>NA</v>
          </cell>
          <cell r="AQ12" t="str">
            <v>QM 过程检验：技能单一，学习空间小</v>
          </cell>
        </row>
        <row r="13">
          <cell r="B13">
            <v>1002077</v>
          </cell>
          <cell r="C13" t="str">
            <v>侯 成俊</v>
          </cell>
          <cell r="D13" t="str">
            <v>Hou Chengjun</v>
          </cell>
          <cell r="E13" t="str">
            <v>Direct Active</v>
          </cell>
          <cell r="F13" t="str">
            <v>OP</v>
          </cell>
          <cell r="G13" t="str">
            <v>FCLCh-PD</v>
          </cell>
          <cell r="H13" t="str">
            <v>FCLCh-VBR</v>
          </cell>
          <cell r="I13" t="str">
            <v>310912</v>
          </cell>
          <cell r="J13">
            <v>38926</v>
          </cell>
          <cell r="K13" t="str">
            <v>Worker</v>
          </cell>
          <cell r="L13" t="str">
            <v>High Skilled Worker</v>
          </cell>
          <cell r="M13" t="str">
            <v>BAND A</v>
          </cell>
          <cell r="N13">
            <v>6</v>
          </cell>
          <cell r="O13" t="str">
            <v>NA</v>
          </cell>
          <cell r="P13">
            <v>5041</v>
          </cell>
          <cell r="Q13">
            <v>0.02</v>
          </cell>
          <cell r="R13">
            <v>101</v>
          </cell>
          <cell r="S13">
            <v>5.0000000000000001E-3</v>
          </cell>
          <cell r="T13">
            <v>25</v>
          </cell>
          <cell r="U13">
            <v>2.4995040666534418E-2</v>
          </cell>
          <cell r="V13">
            <v>126</v>
          </cell>
          <cell r="W13">
            <v>5167</v>
          </cell>
          <cell r="X13">
            <v>5293.05</v>
          </cell>
          <cell r="Y13">
            <v>252.05000000000018</v>
          </cell>
          <cell r="Z13">
            <v>0.05</v>
          </cell>
          <cell r="AA13" t="str">
            <v>0.00%-8.40%</v>
          </cell>
          <cell r="AF13">
            <v>0</v>
          </cell>
          <cell r="AG13">
            <v>5293.05</v>
          </cell>
          <cell r="AH13">
            <v>252.05000000000018</v>
          </cell>
          <cell r="AI13">
            <v>5.0000000000000044E-2</v>
          </cell>
          <cell r="AJ13">
            <v>13.6</v>
          </cell>
          <cell r="AK13">
            <v>750</v>
          </cell>
          <cell r="AM13">
            <v>688</v>
          </cell>
          <cell r="AN13">
            <v>81673.48</v>
          </cell>
          <cell r="AO13" t="str">
            <v>NA</v>
          </cell>
          <cell r="AQ13" t="str">
            <v>电气岗位核心业务主力，多次主动担当，主动柔性SBS,RC 箱体返工</v>
          </cell>
        </row>
        <row r="14">
          <cell r="B14">
            <v>1002457</v>
          </cell>
          <cell r="C14" t="str">
            <v>彭 春雷</v>
          </cell>
          <cell r="D14" t="str">
            <v>Peng Chunlei</v>
          </cell>
          <cell r="E14" t="str">
            <v>Direct Active</v>
          </cell>
          <cell r="F14" t="str">
            <v>OP</v>
          </cell>
          <cell r="G14" t="str">
            <v>FCLCh-PD</v>
          </cell>
          <cell r="H14" t="str">
            <v>FCLCh-VBR</v>
          </cell>
          <cell r="I14" t="str">
            <v>310912</v>
          </cell>
          <cell r="J14">
            <v>39496</v>
          </cell>
          <cell r="K14" t="str">
            <v>Worker</v>
          </cell>
          <cell r="L14" t="str">
            <v>High Skilled Worker</v>
          </cell>
          <cell r="M14" t="str">
            <v>BAND A</v>
          </cell>
          <cell r="N14">
            <v>6</v>
          </cell>
          <cell r="O14" t="str">
            <v>NA</v>
          </cell>
          <cell r="P14">
            <v>4821</v>
          </cell>
          <cell r="Q14">
            <v>0.02</v>
          </cell>
          <cell r="R14">
            <v>96</v>
          </cell>
          <cell r="S14">
            <v>5.0000000000000001E-3</v>
          </cell>
          <cell r="T14">
            <v>24</v>
          </cell>
          <cell r="U14">
            <v>2.4891101431238332E-2</v>
          </cell>
          <cell r="V14">
            <v>120</v>
          </cell>
          <cell r="W14">
            <v>4941</v>
          </cell>
          <cell r="X14">
            <v>4821</v>
          </cell>
          <cell r="Y14">
            <v>0</v>
          </cell>
          <cell r="Z14">
            <v>0</v>
          </cell>
          <cell r="AA14" t="str">
            <v>0.00%-8.40%</v>
          </cell>
          <cell r="AF14">
            <v>0</v>
          </cell>
          <cell r="AG14">
            <v>4821</v>
          </cell>
          <cell r="AH14">
            <v>0</v>
          </cell>
          <cell r="AI14">
            <v>0</v>
          </cell>
          <cell r="AJ14">
            <v>13.6</v>
          </cell>
          <cell r="AK14">
            <v>750</v>
          </cell>
          <cell r="AM14">
            <v>688</v>
          </cell>
          <cell r="AN14">
            <v>75253.599999999991</v>
          </cell>
          <cell r="AO14" t="str">
            <v>NA</v>
          </cell>
          <cell r="AQ14" t="str">
            <v>2025.09  一次： 在工作时间做与工作无关的事情</v>
          </cell>
        </row>
        <row r="15">
          <cell r="B15">
            <v>1002501</v>
          </cell>
          <cell r="C15" t="str">
            <v>郑 德军</v>
          </cell>
          <cell r="D15" t="str">
            <v>Zheng Dejun</v>
          </cell>
          <cell r="E15" t="str">
            <v>Direct Active</v>
          </cell>
          <cell r="F15" t="str">
            <v>OP</v>
          </cell>
          <cell r="G15" t="str">
            <v>FCLCh-PD</v>
          </cell>
          <cell r="H15" t="str">
            <v>FCLCh-VBR</v>
          </cell>
          <cell r="I15" t="str">
            <v>310912</v>
          </cell>
          <cell r="J15">
            <v>39496</v>
          </cell>
          <cell r="K15" t="str">
            <v>Worker</v>
          </cell>
          <cell r="L15" t="str">
            <v>High Skilled Worker</v>
          </cell>
          <cell r="M15" t="str">
            <v>BAND A</v>
          </cell>
          <cell r="N15">
            <v>6</v>
          </cell>
          <cell r="O15" t="str">
            <v>NA</v>
          </cell>
          <cell r="P15">
            <v>4845</v>
          </cell>
          <cell r="Q15">
            <v>0.02</v>
          </cell>
          <cell r="R15">
            <v>97</v>
          </cell>
          <cell r="S15">
            <v>5.0000000000000001E-3</v>
          </cell>
          <cell r="T15">
            <v>24</v>
          </cell>
          <cell r="U15">
            <v>2.4974200206398348E-2</v>
          </cell>
          <cell r="V15">
            <v>121</v>
          </cell>
          <cell r="W15">
            <v>4966</v>
          </cell>
          <cell r="X15">
            <v>5087.25</v>
          </cell>
          <cell r="Y15">
            <v>242.25</v>
          </cell>
          <cell r="Z15">
            <v>0.05</v>
          </cell>
          <cell r="AA15" t="str">
            <v>0.00%-8.40%</v>
          </cell>
          <cell r="AF15">
            <v>0</v>
          </cell>
          <cell r="AG15">
            <v>5087.25</v>
          </cell>
          <cell r="AH15">
            <v>242.25</v>
          </cell>
          <cell r="AI15">
            <v>5.0000000000000044E-2</v>
          </cell>
          <cell r="AJ15">
            <v>13.6</v>
          </cell>
          <cell r="AK15">
            <v>750</v>
          </cell>
          <cell r="AM15">
            <v>688</v>
          </cell>
          <cell r="AN15">
            <v>78874.599999999991</v>
          </cell>
          <cell r="AO15" t="str">
            <v>NA</v>
          </cell>
          <cell r="AQ15" t="str">
            <v>B1制冷返工，主动参加柔性变革，学习多岗位B2 制冷，箱体分拣，连接HC， 门体更换</v>
          </cell>
        </row>
        <row r="16">
          <cell r="B16">
            <v>1002545</v>
          </cell>
          <cell r="C16" t="str">
            <v>庄 海建</v>
          </cell>
          <cell r="D16" t="str">
            <v>Zhuang Haijian</v>
          </cell>
          <cell r="E16" t="str">
            <v>Direct Active</v>
          </cell>
          <cell r="F16" t="str">
            <v>OP</v>
          </cell>
          <cell r="G16" t="str">
            <v>FCLCh-PD</v>
          </cell>
          <cell r="H16" t="str">
            <v>FCLCh-VBR</v>
          </cell>
          <cell r="I16" t="str">
            <v>310912</v>
          </cell>
          <cell r="J16">
            <v>39496</v>
          </cell>
          <cell r="K16" t="str">
            <v>Worker</v>
          </cell>
          <cell r="L16" t="str">
            <v>High Skilled Worker</v>
          </cell>
          <cell r="M16" t="str">
            <v>BAND A</v>
          </cell>
          <cell r="N16">
            <v>6</v>
          </cell>
          <cell r="O16" t="str">
            <v>NA</v>
          </cell>
          <cell r="P16">
            <v>4804</v>
          </cell>
          <cell r="Q16">
            <v>0.02</v>
          </cell>
          <cell r="R16">
            <v>96</v>
          </cell>
          <cell r="S16">
            <v>5.0000000000000001E-3</v>
          </cell>
          <cell r="T16">
            <v>24</v>
          </cell>
          <cell r="U16">
            <v>2.497918401332223E-2</v>
          </cell>
          <cell r="V16">
            <v>120</v>
          </cell>
          <cell r="W16">
            <v>4924</v>
          </cell>
          <cell r="X16">
            <v>5044.2</v>
          </cell>
          <cell r="Y16">
            <v>240.19999999999982</v>
          </cell>
          <cell r="Z16">
            <v>0.05</v>
          </cell>
          <cell r="AA16" t="str">
            <v>0.00%-8.40%</v>
          </cell>
          <cell r="AF16">
            <v>0</v>
          </cell>
          <cell r="AG16">
            <v>5044.2</v>
          </cell>
          <cell r="AH16">
            <v>240.19999999999982</v>
          </cell>
          <cell r="AI16">
            <v>5.0000000000000044E-2</v>
          </cell>
          <cell r="AJ16">
            <v>13.6</v>
          </cell>
          <cell r="AK16">
            <v>750</v>
          </cell>
          <cell r="AM16">
            <v>688</v>
          </cell>
          <cell r="AN16">
            <v>78289.119999999995</v>
          </cell>
          <cell r="AO16" t="str">
            <v>NA</v>
          </cell>
          <cell r="AQ16" t="str">
            <v>喷漆岗位最佳核心主力</v>
          </cell>
        </row>
        <row r="17">
          <cell r="B17">
            <v>1002869</v>
          </cell>
          <cell r="C17" t="str">
            <v>孙 兵</v>
          </cell>
          <cell r="D17" t="str">
            <v>Sun Bing</v>
          </cell>
          <cell r="E17" t="str">
            <v>Direct Active</v>
          </cell>
          <cell r="F17" t="str">
            <v>OP</v>
          </cell>
          <cell r="G17" t="str">
            <v>FCLCh-PD</v>
          </cell>
          <cell r="H17" t="str">
            <v>FCLCh-VBR</v>
          </cell>
          <cell r="I17" t="str">
            <v>310912</v>
          </cell>
          <cell r="J17">
            <v>39577</v>
          </cell>
          <cell r="K17" t="str">
            <v>Worker</v>
          </cell>
          <cell r="L17" t="str">
            <v>High Skilled Worker</v>
          </cell>
          <cell r="M17" t="str">
            <v>BAND A</v>
          </cell>
          <cell r="N17">
            <v>6</v>
          </cell>
          <cell r="O17" t="str">
            <v>NA</v>
          </cell>
          <cell r="P17">
            <v>4835</v>
          </cell>
          <cell r="Q17">
            <v>0.02</v>
          </cell>
          <cell r="R17">
            <v>97</v>
          </cell>
          <cell r="S17">
            <v>5.0000000000000001E-3</v>
          </cell>
          <cell r="T17">
            <v>24</v>
          </cell>
          <cell r="U17">
            <v>2.5025853154084798E-2</v>
          </cell>
          <cell r="V17">
            <v>121</v>
          </cell>
          <cell r="W17">
            <v>4956</v>
          </cell>
          <cell r="X17">
            <v>4955.875</v>
          </cell>
          <cell r="Y17">
            <v>120.875</v>
          </cell>
          <cell r="Z17">
            <v>2.5000000000000001E-2</v>
          </cell>
          <cell r="AA17" t="str">
            <v>0.00%-8.40%</v>
          </cell>
          <cell r="AF17">
            <v>0</v>
          </cell>
          <cell r="AG17">
            <v>4955.875</v>
          </cell>
          <cell r="AH17">
            <v>120.875</v>
          </cell>
          <cell r="AI17">
            <v>2.4999999999999911E-2</v>
          </cell>
          <cell r="AJ17">
            <v>13.6</v>
          </cell>
          <cell r="AK17">
            <v>750</v>
          </cell>
          <cell r="AM17">
            <v>688</v>
          </cell>
          <cell r="AN17">
            <v>77087.899999999994</v>
          </cell>
          <cell r="AO17" t="str">
            <v>NA</v>
          </cell>
        </row>
        <row r="18">
          <cell r="B18">
            <v>1004305</v>
          </cell>
          <cell r="C18" t="str">
            <v>余 保国</v>
          </cell>
          <cell r="D18" t="str">
            <v>Yu Baoguo</v>
          </cell>
          <cell r="E18" t="str">
            <v>Direct Active</v>
          </cell>
          <cell r="F18" t="str">
            <v>OP</v>
          </cell>
          <cell r="G18" t="str">
            <v>FCLCh-PD</v>
          </cell>
          <cell r="H18" t="str">
            <v>FCLCh-VBR</v>
          </cell>
          <cell r="I18" t="str">
            <v>310912</v>
          </cell>
          <cell r="J18">
            <v>40134</v>
          </cell>
          <cell r="K18" t="str">
            <v>Worker</v>
          </cell>
          <cell r="L18" t="str">
            <v>Middle Skilled Worker</v>
          </cell>
          <cell r="M18" t="str">
            <v>BAND A</v>
          </cell>
          <cell r="N18">
            <v>6</v>
          </cell>
          <cell r="O18" t="str">
            <v>NA</v>
          </cell>
          <cell r="P18">
            <v>4820</v>
          </cell>
          <cell r="Q18">
            <v>0.02</v>
          </cell>
          <cell r="R18">
            <v>96</v>
          </cell>
          <cell r="S18">
            <v>5.0000000000000001E-3</v>
          </cell>
          <cell r="T18">
            <v>24</v>
          </cell>
          <cell r="U18">
            <v>2.4896265560165973E-2</v>
          </cell>
          <cell r="V18">
            <v>120</v>
          </cell>
          <cell r="W18">
            <v>4940</v>
          </cell>
          <cell r="X18">
            <v>4916.3999999999996</v>
          </cell>
          <cell r="Y18">
            <v>96.399999999999636</v>
          </cell>
          <cell r="Z18">
            <v>0.02</v>
          </cell>
          <cell r="AA18" t="str">
            <v>0.00%-8.40%</v>
          </cell>
          <cell r="AF18">
            <v>0</v>
          </cell>
          <cell r="AG18">
            <v>4916.3999999999996</v>
          </cell>
          <cell r="AH18">
            <v>96.399999999999636</v>
          </cell>
          <cell r="AI18">
            <v>2.0000000000000018E-2</v>
          </cell>
          <cell r="AJ18">
            <v>13.6</v>
          </cell>
          <cell r="AK18">
            <v>650</v>
          </cell>
          <cell r="AM18">
            <v>688</v>
          </cell>
          <cell r="AN18">
            <v>75351.039999999994</v>
          </cell>
          <cell r="AO18" t="str">
            <v>NA</v>
          </cell>
        </row>
        <row r="19">
          <cell r="B19">
            <v>1004831</v>
          </cell>
          <cell r="C19" t="str">
            <v>孙 殿国</v>
          </cell>
          <cell r="D19" t="str">
            <v>Sun Dianguo</v>
          </cell>
          <cell r="E19" t="str">
            <v>Direct Active</v>
          </cell>
          <cell r="F19" t="str">
            <v>OP</v>
          </cell>
          <cell r="G19" t="str">
            <v>FCLCh-PD</v>
          </cell>
          <cell r="H19" t="str">
            <v>FCLCh-VBR</v>
          </cell>
          <cell r="I19" t="str">
            <v>310912</v>
          </cell>
          <cell r="J19">
            <v>40245</v>
          </cell>
          <cell r="K19" t="str">
            <v>Worker</v>
          </cell>
          <cell r="L19" t="str">
            <v>High Skilled Worker</v>
          </cell>
          <cell r="M19" t="str">
            <v>BAND A</v>
          </cell>
          <cell r="N19">
            <v>6</v>
          </cell>
          <cell r="O19" t="str">
            <v>NA</v>
          </cell>
          <cell r="P19">
            <v>5184</v>
          </cell>
          <cell r="Q19">
            <v>0.02</v>
          </cell>
          <cell r="R19">
            <v>104</v>
          </cell>
          <cell r="S19">
            <v>5.0000000000000001E-3</v>
          </cell>
          <cell r="T19">
            <v>26</v>
          </cell>
          <cell r="U19">
            <v>2.5077160493827161E-2</v>
          </cell>
          <cell r="V19">
            <v>130</v>
          </cell>
          <cell r="W19">
            <v>5314</v>
          </cell>
          <cell r="X19">
            <v>5443.2</v>
          </cell>
          <cell r="Y19">
            <v>259.19999999999982</v>
          </cell>
          <cell r="Z19">
            <v>0.05</v>
          </cell>
          <cell r="AA19" t="str">
            <v>0.00%-8.40%</v>
          </cell>
          <cell r="AF19">
            <v>0</v>
          </cell>
          <cell r="AG19">
            <v>5443.2</v>
          </cell>
          <cell r="AH19">
            <v>259.19999999999982</v>
          </cell>
          <cell r="AI19">
            <v>5.0000000000000044E-2</v>
          </cell>
          <cell r="AJ19">
            <v>13.6</v>
          </cell>
          <cell r="AK19">
            <v>800</v>
          </cell>
          <cell r="AM19">
            <v>688</v>
          </cell>
          <cell r="AN19">
            <v>84315.51999999999</v>
          </cell>
          <cell r="AO19" t="str">
            <v>NA</v>
          </cell>
          <cell r="AQ19" t="str">
            <v xml:space="preserve">2026 主导担当24线内胆顶部离壳的箱体121台，按照A等品入库。 </v>
          </cell>
        </row>
        <row r="20">
          <cell r="B20">
            <v>1005047</v>
          </cell>
          <cell r="C20" t="str">
            <v>包 琴</v>
          </cell>
          <cell r="D20" t="str">
            <v>Bao Qin</v>
          </cell>
          <cell r="E20" t="str">
            <v>Direct Active</v>
          </cell>
          <cell r="F20" t="str">
            <v>OP</v>
          </cell>
          <cell r="G20" t="str">
            <v>FCLCh-PD</v>
          </cell>
          <cell r="H20" t="str">
            <v>FCLCh-VBR</v>
          </cell>
          <cell r="I20" t="str">
            <v>310912</v>
          </cell>
          <cell r="J20">
            <v>40260</v>
          </cell>
          <cell r="K20" t="str">
            <v>Worker</v>
          </cell>
          <cell r="L20" t="str">
            <v>High Skilled Worker</v>
          </cell>
          <cell r="M20" t="str">
            <v>BAND A</v>
          </cell>
          <cell r="N20">
            <v>6</v>
          </cell>
          <cell r="O20" t="str">
            <v>NA</v>
          </cell>
          <cell r="P20">
            <v>4538</v>
          </cell>
          <cell r="Q20">
            <v>0.02</v>
          </cell>
          <cell r="R20">
            <v>91</v>
          </cell>
          <cell r="S20">
            <v>5.0000000000000001E-3</v>
          </cell>
          <cell r="T20">
            <v>23</v>
          </cell>
          <cell r="U20">
            <v>2.51211987659762E-2</v>
          </cell>
          <cell r="V20">
            <v>114</v>
          </cell>
          <cell r="W20">
            <v>4652</v>
          </cell>
          <cell r="X20">
            <v>4628.76</v>
          </cell>
          <cell r="Y20">
            <v>90.760000000000218</v>
          </cell>
          <cell r="Z20">
            <v>0.02</v>
          </cell>
          <cell r="AA20" t="str">
            <v>0.00%-8.40%</v>
          </cell>
          <cell r="AF20">
            <v>0</v>
          </cell>
          <cell r="AG20">
            <v>4628.76</v>
          </cell>
          <cell r="AH20">
            <v>90.760000000000218</v>
          </cell>
          <cell r="AI20">
            <v>2.0000000000000018E-2</v>
          </cell>
          <cell r="AJ20">
            <v>13.6</v>
          </cell>
          <cell r="AK20">
            <v>750</v>
          </cell>
          <cell r="AM20">
            <v>688</v>
          </cell>
          <cell r="AN20">
            <v>72639.135999999999</v>
          </cell>
          <cell r="AO20" t="str">
            <v>NA</v>
          </cell>
        </row>
        <row r="21">
          <cell r="B21">
            <v>1005823</v>
          </cell>
          <cell r="C21" t="str">
            <v>王 怀芳</v>
          </cell>
          <cell r="D21" t="str">
            <v>Wang Huaifang</v>
          </cell>
          <cell r="E21" t="str">
            <v>Direct Active</v>
          </cell>
          <cell r="F21" t="str">
            <v>OP</v>
          </cell>
          <cell r="G21" t="str">
            <v>FCLCh-PD</v>
          </cell>
          <cell r="H21" t="str">
            <v>FCLCh-VBR</v>
          </cell>
          <cell r="I21" t="str">
            <v>310912</v>
          </cell>
          <cell r="J21">
            <v>40334</v>
          </cell>
          <cell r="K21" t="str">
            <v>Worker</v>
          </cell>
          <cell r="L21" t="str">
            <v>High Skilled Worker</v>
          </cell>
          <cell r="M21" t="str">
            <v>BAND A</v>
          </cell>
          <cell r="N21">
            <v>6</v>
          </cell>
          <cell r="O21" t="str">
            <v>NA</v>
          </cell>
          <cell r="P21">
            <v>4732</v>
          </cell>
          <cell r="Q21">
            <v>0.02</v>
          </cell>
          <cell r="R21">
            <v>95</v>
          </cell>
          <cell r="S21">
            <v>5.0000000000000001E-3</v>
          </cell>
          <cell r="T21">
            <v>24</v>
          </cell>
          <cell r="U21">
            <v>2.514792899408284E-2</v>
          </cell>
          <cell r="V21">
            <v>119</v>
          </cell>
          <cell r="W21">
            <v>4851</v>
          </cell>
          <cell r="X21">
            <v>4850.2999999999993</v>
          </cell>
          <cell r="Y21">
            <v>118.29999999999927</v>
          </cell>
          <cell r="Z21">
            <v>2.5000000000000001E-2</v>
          </cell>
          <cell r="AA21" t="str">
            <v>0.00%-8.40%</v>
          </cell>
          <cell r="AF21">
            <v>0</v>
          </cell>
          <cell r="AG21">
            <v>4850.2999999999993</v>
          </cell>
          <cell r="AH21">
            <v>118.29999999999927</v>
          </cell>
          <cell r="AI21">
            <v>2.4999999999999911E-2</v>
          </cell>
          <cell r="AJ21">
            <v>13.6</v>
          </cell>
          <cell r="AK21">
            <v>750</v>
          </cell>
          <cell r="AM21">
            <v>688</v>
          </cell>
          <cell r="AN21">
            <v>75652.079999999987</v>
          </cell>
          <cell r="AO21" t="str">
            <v>NA</v>
          </cell>
        </row>
        <row r="22">
          <cell r="B22">
            <v>1006279</v>
          </cell>
          <cell r="C22" t="str">
            <v>韩 小艳</v>
          </cell>
          <cell r="D22" t="str">
            <v>Han Xiaoyan</v>
          </cell>
          <cell r="E22" t="str">
            <v>Direct Active</v>
          </cell>
          <cell r="F22" t="str">
            <v>OP</v>
          </cell>
          <cell r="G22" t="str">
            <v>FCLCh-PD</v>
          </cell>
          <cell r="H22" t="str">
            <v>FCLCh-VBR</v>
          </cell>
          <cell r="I22" t="str">
            <v>310912</v>
          </cell>
          <cell r="J22">
            <v>40424</v>
          </cell>
          <cell r="K22" t="str">
            <v>Worker</v>
          </cell>
          <cell r="L22" t="str">
            <v>High Skilled Worker</v>
          </cell>
          <cell r="M22" t="str">
            <v>BAND A</v>
          </cell>
          <cell r="N22">
            <v>6</v>
          </cell>
          <cell r="O22" t="str">
            <v>NA</v>
          </cell>
          <cell r="P22">
            <v>4561</v>
          </cell>
          <cell r="Q22">
            <v>0.02</v>
          </cell>
          <cell r="R22">
            <v>91</v>
          </cell>
          <cell r="S22">
            <v>5.0000000000000001E-3</v>
          </cell>
          <cell r="T22">
            <v>23</v>
          </cell>
          <cell r="U22">
            <v>2.4994518745889059E-2</v>
          </cell>
          <cell r="V22">
            <v>114</v>
          </cell>
          <cell r="W22">
            <v>4675</v>
          </cell>
          <cell r="X22">
            <v>4675.0249999999996</v>
          </cell>
          <cell r="Y22">
            <v>114.02499999999964</v>
          </cell>
          <cell r="Z22">
            <v>2.5000000000000001E-2</v>
          </cell>
          <cell r="AA22" t="str">
            <v>0.00%-8.40%</v>
          </cell>
          <cell r="AF22">
            <v>0</v>
          </cell>
          <cell r="AG22">
            <v>4675.0249999999996</v>
          </cell>
          <cell r="AH22">
            <v>114.02499999999964</v>
          </cell>
          <cell r="AI22">
            <v>2.4999999999999911E-2</v>
          </cell>
          <cell r="AJ22">
            <v>13.6</v>
          </cell>
          <cell r="AK22">
            <v>750</v>
          </cell>
          <cell r="AM22">
            <v>688</v>
          </cell>
          <cell r="AN22">
            <v>73268.34</v>
          </cell>
          <cell r="AO22" t="str">
            <v>NA</v>
          </cell>
        </row>
        <row r="23">
          <cell r="B23">
            <v>1008143</v>
          </cell>
          <cell r="C23" t="str">
            <v>黄 月</v>
          </cell>
          <cell r="D23" t="str">
            <v>Huang Yue</v>
          </cell>
          <cell r="E23" t="str">
            <v>Direct Active</v>
          </cell>
          <cell r="F23" t="str">
            <v>OP</v>
          </cell>
          <cell r="G23" t="str">
            <v>FCLCh-PD</v>
          </cell>
          <cell r="H23" t="str">
            <v>FCLCh-VBR</v>
          </cell>
          <cell r="I23" t="str">
            <v>310912</v>
          </cell>
          <cell r="J23">
            <v>41371</v>
          </cell>
          <cell r="K23" t="str">
            <v>Worker</v>
          </cell>
          <cell r="L23" t="str">
            <v>High Skilled Worker</v>
          </cell>
          <cell r="M23" t="str">
            <v>BAND A</v>
          </cell>
          <cell r="N23">
            <v>6</v>
          </cell>
          <cell r="O23" t="str">
            <v>NA</v>
          </cell>
          <cell r="P23">
            <v>4686</v>
          </cell>
          <cell r="Q23">
            <v>0.02</v>
          </cell>
          <cell r="R23">
            <v>94</v>
          </cell>
          <cell r="S23">
            <v>5.0000000000000001E-3</v>
          </cell>
          <cell r="T23">
            <v>23</v>
          </cell>
          <cell r="U23">
            <v>2.496798975672215E-2</v>
          </cell>
          <cell r="V23">
            <v>117</v>
          </cell>
          <cell r="W23">
            <v>4803</v>
          </cell>
          <cell r="X23">
            <v>4850.0099999999993</v>
          </cell>
          <cell r="Y23">
            <v>164.00999999999931</v>
          </cell>
          <cell r="Z23">
            <v>3.5000000000000003E-2</v>
          </cell>
          <cell r="AA23" t="str">
            <v>0.00%-8.40%</v>
          </cell>
          <cell r="AF23">
            <v>0</v>
          </cell>
          <cell r="AG23">
            <v>4850.0099999999993</v>
          </cell>
          <cell r="AH23">
            <v>164.00999999999931</v>
          </cell>
          <cell r="AI23">
            <v>3.499999999999992E-2</v>
          </cell>
          <cell r="AJ23">
            <v>13.6</v>
          </cell>
          <cell r="AK23">
            <v>750</v>
          </cell>
          <cell r="AM23">
            <v>688</v>
          </cell>
          <cell r="AN23">
            <v>75648.135999999984</v>
          </cell>
          <cell r="AO23" t="str">
            <v>NA</v>
          </cell>
          <cell r="AQ23" t="str">
            <v>QM 过程检验：学习能力强，主动挑起化验室大梁业务</v>
          </cell>
        </row>
        <row r="24">
          <cell r="B24">
            <v>1010040</v>
          </cell>
          <cell r="C24" t="str">
            <v>赵 菲</v>
          </cell>
          <cell r="D24" t="str">
            <v>Zhao Fei</v>
          </cell>
          <cell r="E24" t="str">
            <v>Direct Active</v>
          </cell>
          <cell r="F24" t="str">
            <v>OP</v>
          </cell>
          <cell r="G24" t="str">
            <v>FCLCh-PD</v>
          </cell>
          <cell r="H24" t="str">
            <v>FCLCh-VBR</v>
          </cell>
          <cell r="I24" t="str">
            <v>310912</v>
          </cell>
          <cell r="J24">
            <v>41704</v>
          </cell>
          <cell r="K24" t="str">
            <v>Worker</v>
          </cell>
          <cell r="L24" t="str">
            <v>High Skilled Worker</v>
          </cell>
          <cell r="M24" t="str">
            <v>BAND A</v>
          </cell>
          <cell r="N24">
            <v>6</v>
          </cell>
          <cell r="O24" t="str">
            <v>NA</v>
          </cell>
          <cell r="P24">
            <v>4676</v>
          </cell>
          <cell r="Q24">
            <v>0.02</v>
          </cell>
          <cell r="R24">
            <v>94</v>
          </cell>
          <cell r="S24">
            <v>5.0000000000000001E-3</v>
          </cell>
          <cell r="T24">
            <v>23</v>
          </cell>
          <cell r="U24">
            <v>2.5021385799828915E-2</v>
          </cell>
          <cell r="V24">
            <v>117</v>
          </cell>
          <cell r="W24">
            <v>4793</v>
          </cell>
          <cell r="X24">
            <v>4676</v>
          </cell>
          <cell r="Y24">
            <v>0</v>
          </cell>
          <cell r="Z24">
            <v>0</v>
          </cell>
          <cell r="AA24" t="str">
            <v>0.00%-8.40%</v>
          </cell>
          <cell r="AF24">
            <v>0</v>
          </cell>
          <cell r="AG24">
            <v>4676</v>
          </cell>
          <cell r="AH24">
            <v>0</v>
          </cell>
          <cell r="AI24">
            <v>0</v>
          </cell>
          <cell r="AJ24">
            <v>13.6</v>
          </cell>
          <cell r="AK24">
            <v>750</v>
          </cell>
          <cell r="AM24">
            <v>688</v>
          </cell>
          <cell r="AN24">
            <v>73281.600000000006</v>
          </cell>
          <cell r="AO24" t="str">
            <v>NA</v>
          </cell>
          <cell r="AQ24" t="str">
            <v>2025 请假 4.84%</v>
          </cell>
        </row>
        <row r="25">
          <cell r="B25">
            <v>1010123</v>
          </cell>
          <cell r="C25" t="str">
            <v>王 梅</v>
          </cell>
          <cell r="D25" t="str">
            <v>Wang Mei</v>
          </cell>
          <cell r="E25" t="str">
            <v>Direct Active</v>
          </cell>
          <cell r="F25" t="str">
            <v>OP</v>
          </cell>
          <cell r="G25" t="str">
            <v>FCLCh-PD</v>
          </cell>
          <cell r="H25" t="str">
            <v>FCLCh-VBR</v>
          </cell>
          <cell r="I25" t="str">
            <v>310912</v>
          </cell>
          <cell r="J25">
            <v>41708</v>
          </cell>
          <cell r="K25" t="str">
            <v>Worker</v>
          </cell>
          <cell r="L25" t="str">
            <v>High Skilled Worker</v>
          </cell>
          <cell r="M25" t="str">
            <v>BAND A</v>
          </cell>
          <cell r="N25">
            <v>6</v>
          </cell>
          <cell r="O25" t="str">
            <v>NA</v>
          </cell>
          <cell r="P25">
            <v>4507</v>
          </cell>
          <cell r="Q25">
            <v>0.02</v>
          </cell>
          <cell r="R25">
            <v>90</v>
          </cell>
          <cell r="S25">
            <v>5.0000000000000001E-3</v>
          </cell>
          <cell r="T25">
            <v>23</v>
          </cell>
          <cell r="U25">
            <v>2.5072110051031729E-2</v>
          </cell>
          <cell r="V25">
            <v>113</v>
          </cell>
          <cell r="W25">
            <v>4620</v>
          </cell>
          <cell r="X25">
            <v>4597.1400000000003</v>
          </cell>
          <cell r="Y25">
            <v>90.140000000000327</v>
          </cell>
          <cell r="Z25">
            <v>0.02</v>
          </cell>
          <cell r="AA25" t="str">
            <v>0.00%-8.40%</v>
          </cell>
          <cell r="AF25">
            <v>0</v>
          </cell>
          <cell r="AG25">
            <v>4597.1400000000003</v>
          </cell>
          <cell r="AH25">
            <v>90.140000000000327</v>
          </cell>
          <cell r="AI25">
            <v>2.0000000000000018E-2</v>
          </cell>
          <cell r="AJ25">
            <v>13.6</v>
          </cell>
          <cell r="AK25">
            <v>750</v>
          </cell>
          <cell r="AM25">
            <v>688</v>
          </cell>
          <cell r="AN25">
            <v>72209.103999999992</v>
          </cell>
          <cell r="AO25" t="str">
            <v>NA</v>
          </cell>
        </row>
        <row r="26">
          <cell r="B26">
            <v>1011195</v>
          </cell>
          <cell r="C26" t="str">
            <v>刘 亚兰</v>
          </cell>
          <cell r="D26" t="str">
            <v>Liu Yalan</v>
          </cell>
          <cell r="E26" t="str">
            <v>Direct Active</v>
          </cell>
          <cell r="F26" t="str">
            <v>OP</v>
          </cell>
          <cell r="G26" t="str">
            <v>FCLCh-PD</v>
          </cell>
          <cell r="H26" t="str">
            <v>FCLCh-VBR</v>
          </cell>
          <cell r="I26" t="str">
            <v>310912</v>
          </cell>
          <cell r="J26">
            <v>42014</v>
          </cell>
          <cell r="K26" t="str">
            <v>Worker</v>
          </cell>
          <cell r="L26" t="str">
            <v>Middle Skilled Worker</v>
          </cell>
          <cell r="M26" t="str">
            <v>BAND A</v>
          </cell>
          <cell r="N26">
            <v>6</v>
          </cell>
          <cell r="O26" t="str">
            <v>NA</v>
          </cell>
          <cell r="P26">
            <v>4374</v>
          </cell>
          <cell r="Q26">
            <v>0.02</v>
          </cell>
          <cell r="R26">
            <v>87</v>
          </cell>
          <cell r="S26">
            <v>5.0000000000000001E-3</v>
          </cell>
          <cell r="T26">
            <v>22</v>
          </cell>
          <cell r="U26">
            <v>2.4919981710105166E-2</v>
          </cell>
          <cell r="V26">
            <v>109</v>
          </cell>
          <cell r="W26">
            <v>4483</v>
          </cell>
          <cell r="X26">
            <v>4461.4800000000005</v>
          </cell>
          <cell r="Y26">
            <v>87.480000000000473</v>
          </cell>
          <cell r="Z26">
            <v>0.02</v>
          </cell>
          <cell r="AA26" t="str">
            <v>0.00%-8.40%</v>
          </cell>
          <cell r="AF26">
            <v>0</v>
          </cell>
          <cell r="AG26">
            <v>4461.4800000000005</v>
          </cell>
          <cell r="AH26">
            <v>87.480000000000473</v>
          </cell>
          <cell r="AI26">
            <v>2.0000000000000018E-2</v>
          </cell>
          <cell r="AJ26">
            <v>13.6</v>
          </cell>
          <cell r="AK26">
            <v>650</v>
          </cell>
          <cell r="AM26">
            <v>688</v>
          </cell>
          <cell r="AN26">
            <v>69164.127999999997</v>
          </cell>
          <cell r="AO26" t="str">
            <v>NA</v>
          </cell>
        </row>
        <row r="27">
          <cell r="B27">
            <v>1111023</v>
          </cell>
          <cell r="C27" t="str">
            <v>孔 凡惠</v>
          </cell>
          <cell r="D27" t="str">
            <v>Kong Fanhui</v>
          </cell>
          <cell r="E27" t="str">
            <v>Direct Active</v>
          </cell>
          <cell r="F27" t="str">
            <v>OP</v>
          </cell>
          <cell r="G27" t="str">
            <v>FCLCh-PD</v>
          </cell>
          <cell r="H27" t="str">
            <v>FCLCh-VBR</v>
          </cell>
          <cell r="I27" t="str">
            <v>310912</v>
          </cell>
          <cell r="J27">
            <v>35744</v>
          </cell>
          <cell r="K27" t="str">
            <v>Technician</v>
          </cell>
          <cell r="L27" t="str">
            <v>Technician</v>
          </cell>
          <cell r="M27" t="str">
            <v>BAND A</v>
          </cell>
          <cell r="N27">
            <v>6</v>
          </cell>
          <cell r="O27" t="str">
            <v>NA</v>
          </cell>
          <cell r="P27">
            <v>5250</v>
          </cell>
          <cell r="Q27">
            <v>0.02</v>
          </cell>
          <cell r="R27">
            <v>105</v>
          </cell>
          <cell r="S27">
            <v>5.0000000000000001E-3</v>
          </cell>
          <cell r="T27">
            <v>26</v>
          </cell>
          <cell r="U27">
            <v>2.4952380952380952E-2</v>
          </cell>
          <cell r="V27">
            <v>131</v>
          </cell>
          <cell r="W27">
            <v>5381</v>
          </cell>
          <cell r="X27">
            <v>5250</v>
          </cell>
          <cell r="Y27">
            <v>0</v>
          </cell>
          <cell r="Z27">
            <v>0</v>
          </cell>
          <cell r="AA27" t="str">
            <v>0.00%-8.40%</v>
          </cell>
          <cell r="AF27">
            <v>0</v>
          </cell>
          <cell r="AG27">
            <v>5250</v>
          </cell>
          <cell r="AH27">
            <v>0</v>
          </cell>
          <cell r="AI27">
            <v>0</v>
          </cell>
          <cell r="AJ27">
            <v>13.6</v>
          </cell>
          <cell r="AK27">
            <v>750</v>
          </cell>
          <cell r="AM27">
            <v>688</v>
          </cell>
          <cell r="AN27">
            <v>81088</v>
          </cell>
          <cell r="AO27" t="str">
            <v>NA</v>
          </cell>
          <cell r="AQ27" t="str">
            <v>低绩效计划为操作岗位</v>
          </cell>
        </row>
        <row r="28">
          <cell r="B28">
            <v>1114133</v>
          </cell>
          <cell r="C28" t="str">
            <v>孙 长翠</v>
          </cell>
          <cell r="D28" t="str">
            <v>Sun Changcui</v>
          </cell>
          <cell r="E28" t="str">
            <v>Direct Active</v>
          </cell>
          <cell r="F28" t="str">
            <v>OP</v>
          </cell>
          <cell r="G28" t="str">
            <v>FCLCh-PD</v>
          </cell>
          <cell r="H28" t="str">
            <v>FCLCh-VBR</v>
          </cell>
          <cell r="I28" t="str">
            <v>310912</v>
          </cell>
          <cell r="J28">
            <v>38201</v>
          </cell>
          <cell r="K28" t="str">
            <v>Worker</v>
          </cell>
          <cell r="L28" t="str">
            <v>High Skilled Worker</v>
          </cell>
          <cell r="M28" t="str">
            <v>BAND A</v>
          </cell>
          <cell r="N28">
            <v>6</v>
          </cell>
          <cell r="O28" t="str">
            <v>NA</v>
          </cell>
          <cell r="P28">
            <v>5087</v>
          </cell>
          <cell r="Q28">
            <v>0.02</v>
          </cell>
          <cell r="R28">
            <v>102</v>
          </cell>
          <cell r="S28">
            <v>5.0000000000000001E-3</v>
          </cell>
          <cell r="T28">
            <v>25</v>
          </cell>
          <cell r="U28">
            <v>2.496559858462748E-2</v>
          </cell>
          <cell r="V28">
            <v>127</v>
          </cell>
          <cell r="W28">
            <v>5214</v>
          </cell>
          <cell r="X28">
            <v>5214.1749999999993</v>
          </cell>
          <cell r="Y28">
            <v>127.17499999999927</v>
          </cell>
          <cell r="Z28">
            <v>2.5000000000000001E-2</v>
          </cell>
          <cell r="AA28" t="str">
            <v>0.00%-8.40%</v>
          </cell>
          <cell r="AF28">
            <v>0</v>
          </cell>
          <cell r="AG28">
            <v>5214.1749999999993</v>
          </cell>
          <cell r="AH28">
            <v>127.17499999999927</v>
          </cell>
          <cell r="AI28">
            <v>2.4999999999999911E-2</v>
          </cell>
          <cell r="AJ28">
            <v>13.6</v>
          </cell>
          <cell r="AK28">
            <v>750</v>
          </cell>
          <cell r="AM28">
            <v>688</v>
          </cell>
          <cell r="AN28">
            <v>80600.779999999984</v>
          </cell>
          <cell r="AO28" t="str">
            <v>NA</v>
          </cell>
        </row>
        <row r="29">
          <cell r="B29">
            <v>1115104</v>
          </cell>
          <cell r="C29" t="str">
            <v>张 文斌</v>
          </cell>
          <cell r="D29" t="str">
            <v>Zhang Wenbin</v>
          </cell>
          <cell r="E29" t="str">
            <v>Direct Active</v>
          </cell>
          <cell r="F29" t="str">
            <v>OP</v>
          </cell>
          <cell r="G29" t="str">
            <v>FCLCh-PD</v>
          </cell>
          <cell r="H29" t="str">
            <v>FCLCh-VBR</v>
          </cell>
          <cell r="I29" t="str">
            <v>310912</v>
          </cell>
          <cell r="J29">
            <v>32417</v>
          </cell>
          <cell r="K29" t="str">
            <v>Worker</v>
          </cell>
          <cell r="L29" t="str">
            <v>High Skilled Worker</v>
          </cell>
          <cell r="M29" t="str">
            <v>BAND A</v>
          </cell>
          <cell r="N29">
            <v>6</v>
          </cell>
          <cell r="O29" t="str">
            <v>NA</v>
          </cell>
          <cell r="P29">
            <v>5031</v>
          </cell>
          <cell r="Q29">
            <v>0.02</v>
          </cell>
          <cell r="R29">
            <v>101</v>
          </cell>
          <cell r="S29">
            <v>5.0000000000000001E-3</v>
          </cell>
          <cell r="T29">
            <v>25</v>
          </cell>
          <cell r="U29">
            <v>2.5044722719141325E-2</v>
          </cell>
          <cell r="V29">
            <v>126</v>
          </cell>
          <cell r="W29">
            <v>5157</v>
          </cell>
          <cell r="X29">
            <v>5131.62</v>
          </cell>
          <cell r="Y29">
            <v>100.61999999999989</v>
          </cell>
          <cell r="Z29">
            <v>0.02</v>
          </cell>
          <cell r="AA29" t="str">
            <v>0.00%-8.40%</v>
          </cell>
          <cell r="AF29">
            <v>0</v>
          </cell>
          <cell r="AG29">
            <v>5131.62</v>
          </cell>
          <cell r="AH29">
            <v>100.61999999999989</v>
          </cell>
          <cell r="AI29">
            <v>2.0000000000000018E-2</v>
          </cell>
          <cell r="AJ29">
            <v>13.6</v>
          </cell>
          <cell r="AK29">
            <v>750</v>
          </cell>
          <cell r="AM29">
            <v>688</v>
          </cell>
          <cell r="AN29">
            <v>79478.031999999992</v>
          </cell>
          <cell r="AO29" t="str">
            <v>NA</v>
          </cell>
        </row>
        <row r="30">
          <cell r="B30">
            <v>1115116</v>
          </cell>
          <cell r="C30" t="str">
            <v>周 涛</v>
          </cell>
          <cell r="D30" t="str">
            <v>Zhou Tao</v>
          </cell>
          <cell r="E30" t="str">
            <v>Direct Active</v>
          </cell>
          <cell r="F30" t="str">
            <v>OP</v>
          </cell>
          <cell r="G30" t="str">
            <v>FCLCh-PD</v>
          </cell>
          <cell r="H30" t="str">
            <v>FCLCh-VBR</v>
          </cell>
          <cell r="I30" t="str">
            <v>310912</v>
          </cell>
          <cell r="J30">
            <v>33451</v>
          </cell>
          <cell r="K30" t="str">
            <v>Worker</v>
          </cell>
          <cell r="L30" t="str">
            <v>High Skilled Worker</v>
          </cell>
          <cell r="M30" t="str">
            <v>BAND A</v>
          </cell>
          <cell r="N30">
            <v>6</v>
          </cell>
          <cell r="O30" t="str">
            <v>NA</v>
          </cell>
          <cell r="P30">
            <v>5025</v>
          </cell>
          <cell r="Q30">
            <v>0.02</v>
          </cell>
          <cell r="R30">
            <v>101</v>
          </cell>
          <cell r="S30">
            <v>5.0000000000000001E-3</v>
          </cell>
          <cell r="T30">
            <v>25</v>
          </cell>
          <cell r="U30">
            <v>2.5074626865671641E-2</v>
          </cell>
          <cell r="V30">
            <v>126</v>
          </cell>
          <cell r="W30">
            <v>5151</v>
          </cell>
          <cell r="X30">
            <v>5125.5</v>
          </cell>
          <cell r="Y30">
            <v>100.5</v>
          </cell>
          <cell r="Z30">
            <v>0.02</v>
          </cell>
          <cell r="AA30" t="str">
            <v>0.00%-8.40%</v>
          </cell>
          <cell r="AF30">
            <v>0</v>
          </cell>
          <cell r="AG30">
            <v>5125.5</v>
          </cell>
          <cell r="AH30">
            <v>100.5</v>
          </cell>
          <cell r="AI30">
            <v>2.0000000000000018E-2</v>
          </cell>
          <cell r="AJ30">
            <v>13.6</v>
          </cell>
          <cell r="AK30">
            <v>750</v>
          </cell>
          <cell r="AM30">
            <v>688</v>
          </cell>
          <cell r="AN30">
            <v>79394.8</v>
          </cell>
          <cell r="AO30" t="str">
            <v>NA</v>
          </cell>
        </row>
        <row r="31">
          <cell r="B31">
            <v>1118090</v>
          </cell>
          <cell r="C31" t="str">
            <v>杨 晋军</v>
          </cell>
          <cell r="D31" t="str">
            <v>Yang Jingjun</v>
          </cell>
          <cell r="E31" t="str">
            <v>Direct Active</v>
          </cell>
          <cell r="F31" t="str">
            <v>OP</v>
          </cell>
          <cell r="G31" t="str">
            <v>FCLCh-PD</v>
          </cell>
          <cell r="H31" t="str">
            <v>FCLCh-VBR</v>
          </cell>
          <cell r="I31" t="str">
            <v>310912</v>
          </cell>
          <cell r="J31">
            <v>33420</v>
          </cell>
          <cell r="K31" t="str">
            <v>Worker</v>
          </cell>
          <cell r="L31" t="str">
            <v>High Skilled Worker</v>
          </cell>
          <cell r="M31" t="str">
            <v>BAND A</v>
          </cell>
          <cell r="N31">
            <v>6</v>
          </cell>
          <cell r="O31" t="str">
            <v>NA</v>
          </cell>
          <cell r="P31">
            <v>4809</v>
          </cell>
          <cell r="Q31">
            <v>0.02</v>
          </cell>
          <cell r="R31">
            <v>96</v>
          </cell>
          <cell r="S31">
            <v>5.0000000000000001E-3</v>
          </cell>
          <cell r="T31">
            <v>24</v>
          </cell>
          <cell r="U31">
            <v>2.4953212726138492E-2</v>
          </cell>
          <cell r="V31">
            <v>120</v>
          </cell>
          <cell r="W31">
            <v>4929</v>
          </cell>
          <cell r="X31">
            <v>4809</v>
          </cell>
          <cell r="Y31">
            <v>0</v>
          </cell>
          <cell r="Z31">
            <v>0</v>
          </cell>
          <cell r="AA31" t="str">
            <v>0.00%-8.40%</v>
          </cell>
          <cell r="AF31">
            <v>0</v>
          </cell>
          <cell r="AG31">
            <v>4809</v>
          </cell>
          <cell r="AH31">
            <v>0</v>
          </cell>
          <cell r="AI31">
            <v>0</v>
          </cell>
          <cell r="AJ31">
            <v>13.6</v>
          </cell>
          <cell r="AK31">
            <v>750</v>
          </cell>
          <cell r="AM31">
            <v>688</v>
          </cell>
          <cell r="AN31">
            <v>75090.399999999994</v>
          </cell>
          <cell r="AO31" t="str">
            <v>NA</v>
          </cell>
          <cell r="AQ31" t="str">
            <v>2025.04 导致审核质量投诉</v>
          </cell>
        </row>
        <row r="32">
          <cell r="B32">
            <v>1118096</v>
          </cell>
          <cell r="C32" t="str">
            <v>尹 殿礼</v>
          </cell>
          <cell r="D32" t="str">
            <v>Yin Dianli</v>
          </cell>
          <cell r="E32" t="str">
            <v>Direct Active</v>
          </cell>
          <cell r="F32" t="str">
            <v>OP</v>
          </cell>
          <cell r="G32" t="str">
            <v>FCLCh-PD</v>
          </cell>
          <cell r="H32" t="str">
            <v>FCLCh-VBR</v>
          </cell>
          <cell r="I32" t="str">
            <v>310912</v>
          </cell>
          <cell r="J32">
            <v>33451</v>
          </cell>
          <cell r="K32" t="str">
            <v>Worker</v>
          </cell>
          <cell r="L32" t="str">
            <v>High Skilled Worker</v>
          </cell>
          <cell r="M32" t="str">
            <v>BAND A</v>
          </cell>
          <cell r="N32">
            <v>6</v>
          </cell>
          <cell r="O32" t="str">
            <v>NA</v>
          </cell>
          <cell r="P32">
            <v>5614</v>
          </cell>
          <cell r="Q32">
            <v>0.02</v>
          </cell>
          <cell r="R32">
            <v>112</v>
          </cell>
          <cell r="S32">
            <v>5.0000000000000001E-3</v>
          </cell>
          <cell r="T32">
            <v>28</v>
          </cell>
          <cell r="U32">
            <v>2.4937655860349128E-2</v>
          </cell>
          <cell r="V32">
            <v>140</v>
          </cell>
          <cell r="W32">
            <v>5754</v>
          </cell>
          <cell r="X32">
            <v>5894.7</v>
          </cell>
          <cell r="Y32">
            <v>280.69999999999982</v>
          </cell>
          <cell r="Z32">
            <v>0.05</v>
          </cell>
          <cell r="AA32" t="str">
            <v>0.00%-8.40%</v>
          </cell>
          <cell r="AF32">
            <v>0</v>
          </cell>
          <cell r="AG32">
            <v>5894.7</v>
          </cell>
          <cell r="AH32">
            <v>280.69999999999982</v>
          </cell>
          <cell r="AI32">
            <v>5.0000000000000044E-2</v>
          </cell>
          <cell r="AJ32">
            <v>13.6</v>
          </cell>
          <cell r="AK32">
            <v>750</v>
          </cell>
          <cell r="AM32">
            <v>688</v>
          </cell>
          <cell r="AN32">
            <v>89855.92</v>
          </cell>
          <cell r="AO32" t="str">
            <v>NA</v>
          </cell>
          <cell r="AQ32" t="str">
            <v>主动担当 新产品Solt in，EP新产品从样机到SOP返工过程的问题分析和收集</v>
          </cell>
        </row>
        <row r="33">
          <cell r="B33">
            <v>1118147</v>
          </cell>
          <cell r="C33" t="str">
            <v>邵 山</v>
          </cell>
          <cell r="D33" t="str">
            <v>Shao Shan</v>
          </cell>
          <cell r="E33" t="str">
            <v>Direct Active</v>
          </cell>
          <cell r="F33" t="str">
            <v>OP</v>
          </cell>
          <cell r="G33" t="str">
            <v>FCLCh-PD</v>
          </cell>
          <cell r="H33" t="str">
            <v>FCLCh-VBR</v>
          </cell>
          <cell r="I33" t="str">
            <v>310912</v>
          </cell>
          <cell r="J33">
            <v>36445</v>
          </cell>
          <cell r="K33" t="str">
            <v>Worker</v>
          </cell>
          <cell r="L33" t="str">
            <v>High Skilled Worker</v>
          </cell>
          <cell r="M33" t="str">
            <v>BAND A</v>
          </cell>
          <cell r="N33">
            <v>6</v>
          </cell>
          <cell r="O33" t="str">
            <v>NA</v>
          </cell>
          <cell r="P33">
            <v>4769</v>
          </cell>
          <cell r="Q33">
            <v>0.02</v>
          </cell>
          <cell r="R33">
            <v>95</v>
          </cell>
          <cell r="S33">
            <v>5.0000000000000001E-3</v>
          </cell>
          <cell r="T33">
            <v>24</v>
          </cell>
          <cell r="U33">
            <v>2.4952820297756344E-2</v>
          </cell>
          <cell r="V33">
            <v>119</v>
          </cell>
          <cell r="W33">
            <v>4888</v>
          </cell>
          <cell r="X33">
            <v>4769</v>
          </cell>
          <cell r="Y33">
            <v>0</v>
          </cell>
          <cell r="Z33">
            <v>0</v>
          </cell>
          <cell r="AA33" t="str">
            <v>0.00%-8.40%</v>
          </cell>
          <cell r="AF33">
            <v>0</v>
          </cell>
          <cell r="AG33">
            <v>4769</v>
          </cell>
          <cell r="AH33">
            <v>0</v>
          </cell>
          <cell r="AI33">
            <v>0</v>
          </cell>
          <cell r="AJ33">
            <v>13.6</v>
          </cell>
          <cell r="AK33">
            <v>750</v>
          </cell>
          <cell r="AM33">
            <v>688</v>
          </cell>
          <cell r="AN33">
            <v>74546.399999999994</v>
          </cell>
          <cell r="AO33" t="str">
            <v>NA</v>
          </cell>
          <cell r="AQ33" t="str">
            <v>2026 请假2个月</v>
          </cell>
        </row>
        <row r="34">
          <cell r="B34">
            <v>1118178</v>
          </cell>
          <cell r="C34" t="str">
            <v>孟 凡泽</v>
          </cell>
          <cell r="D34" t="str">
            <v>Men Fanze</v>
          </cell>
          <cell r="E34" t="str">
            <v>Direct Active</v>
          </cell>
          <cell r="F34" t="str">
            <v>OP</v>
          </cell>
          <cell r="G34" t="str">
            <v>FCLCh-PD</v>
          </cell>
          <cell r="H34" t="str">
            <v>FCLCh-VBR</v>
          </cell>
          <cell r="I34" t="str">
            <v>310912</v>
          </cell>
          <cell r="J34">
            <v>37088</v>
          </cell>
          <cell r="K34" t="str">
            <v>Worker</v>
          </cell>
          <cell r="L34" t="str">
            <v>High Skilled Worker</v>
          </cell>
          <cell r="M34" t="str">
            <v>BAND A</v>
          </cell>
          <cell r="N34">
            <v>6</v>
          </cell>
          <cell r="O34" t="str">
            <v>NA</v>
          </cell>
          <cell r="P34">
            <v>5084</v>
          </cell>
          <cell r="Q34">
            <v>0.02</v>
          </cell>
          <cell r="R34">
            <v>102</v>
          </cell>
          <cell r="S34">
            <v>5.0000000000000001E-3</v>
          </cell>
          <cell r="T34">
            <v>25</v>
          </cell>
          <cell r="U34">
            <v>2.4980330448465773E-2</v>
          </cell>
          <cell r="V34">
            <v>127</v>
          </cell>
          <cell r="W34">
            <v>5211</v>
          </cell>
          <cell r="X34">
            <v>5185.68</v>
          </cell>
          <cell r="Y34">
            <v>101.68000000000029</v>
          </cell>
          <cell r="Z34">
            <v>0.02</v>
          </cell>
          <cell r="AA34" t="str">
            <v>0.00%-8.40%</v>
          </cell>
          <cell r="AF34">
            <v>0</v>
          </cell>
          <cell r="AG34">
            <v>5185.68</v>
          </cell>
          <cell r="AH34">
            <v>101.68000000000029</v>
          </cell>
          <cell r="AI34">
            <v>2.0000000000000018E-2</v>
          </cell>
          <cell r="AJ34">
            <v>13.6</v>
          </cell>
          <cell r="AK34">
            <v>750</v>
          </cell>
          <cell r="AM34">
            <v>688</v>
          </cell>
          <cell r="AN34">
            <v>80213.248000000007</v>
          </cell>
          <cell r="AO34" t="str">
            <v>NA</v>
          </cell>
        </row>
        <row r="35">
          <cell r="B35">
            <v>1118277</v>
          </cell>
          <cell r="C35" t="str">
            <v>张 卫</v>
          </cell>
          <cell r="D35" t="str">
            <v>Zhang Wei</v>
          </cell>
          <cell r="E35" t="str">
            <v>Direct Active</v>
          </cell>
          <cell r="F35" t="str">
            <v>OP</v>
          </cell>
          <cell r="G35" t="str">
            <v>FCLCh-PD</v>
          </cell>
          <cell r="H35" t="str">
            <v>FCLCh-VBR</v>
          </cell>
          <cell r="I35" t="str">
            <v>310912</v>
          </cell>
          <cell r="J35">
            <v>37384</v>
          </cell>
          <cell r="K35" t="str">
            <v>Worker</v>
          </cell>
          <cell r="L35" t="str">
            <v>High Skilled Worker</v>
          </cell>
          <cell r="M35" t="str">
            <v>BAND A</v>
          </cell>
          <cell r="N35">
            <v>6</v>
          </cell>
          <cell r="O35" t="str">
            <v>NA</v>
          </cell>
          <cell r="P35">
            <v>4878</v>
          </cell>
          <cell r="Q35">
            <v>0.02</v>
          </cell>
          <cell r="R35">
            <v>98</v>
          </cell>
          <cell r="S35">
            <v>5.0000000000000001E-3</v>
          </cell>
          <cell r="T35">
            <v>24</v>
          </cell>
          <cell r="U35">
            <v>2.5010250102501026E-2</v>
          </cell>
          <cell r="V35">
            <v>122</v>
          </cell>
          <cell r="W35">
            <v>5000</v>
          </cell>
          <cell r="X35">
            <v>5121.9000000000005</v>
          </cell>
          <cell r="Y35">
            <v>243.90000000000055</v>
          </cell>
          <cell r="Z35">
            <v>0.05</v>
          </cell>
          <cell r="AA35" t="str">
            <v>0.00%-8.40%</v>
          </cell>
          <cell r="AF35">
            <v>0</v>
          </cell>
          <cell r="AG35">
            <v>5121.9000000000005</v>
          </cell>
          <cell r="AH35">
            <v>243.90000000000055</v>
          </cell>
          <cell r="AI35">
            <v>5.0000000000000044E-2</v>
          </cell>
          <cell r="AJ35">
            <v>13.6</v>
          </cell>
          <cell r="AK35">
            <v>750</v>
          </cell>
          <cell r="AM35">
            <v>688</v>
          </cell>
          <cell r="AN35">
            <v>79345.840000000011</v>
          </cell>
          <cell r="AO35" t="str">
            <v>NA</v>
          </cell>
          <cell r="AQ35" t="str">
            <v>终检： 但班次夜班生产主动承担代理班长责任，协助管理班组内效率质量，增加夜班柔性管理</v>
          </cell>
        </row>
        <row r="36">
          <cell r="B36">
            <v>1213074</v>
          </cell>
          <cell r="C36" t="str">
            <v>范 继勇</v>
          </cell>
          <cell r="D36" t="str">
            <v>Fan Jiyong</v>
          </cell>
          <cell r="E36" t="str">
            <v>Direct Active</v>
          </cell>
          <cell r="F36" t="str">
            <v>OP</v>
          </cell>
          <cell r="G36" t="str">
            <v>FCLCh-PD</v>
          </cell>
          <cell r="H36" t="str">
            <v>FCLCh-VBR</v>
          </cell>
          <cell r="I36" t="str">
            <v>310912</v>
          </cell>
          <cell r="J36">
            <v>34182</v>
          </cell>
          <cell r="K36" t="str">
            <v>Clerk</v>
          </cell>
          <cell r="L36" t="str">
            <v>Production Clerk</v>
          </cell>
          <cell r="M36" t="str">
            <v>BAND A</v>
          </cell>
          <cell r="N36">
            <v>6</v>
          </cell>
          <cell r="O36" t="str">
            <v>NA</v>
          </cell>
          <cell r="P36">
            <v>6316</v>
          </cell>
          <cell r="Q36">
            <v>0.02</v>
          </cell>
          <cell r="R36">
            <v>126</v>
          </cell>
          <cell r="S36">
            <v>5.0000000000000001E-3</v>
          </cell>
          <cell r="T36">
            <v>32</v>
          </cell>
          <cell r="U36">
            <v>2.5015832805573148E-2</v>
          </cell>
          <cell r="V36">
            <v>158</v>
          </cell>
          <cell r="W36">
            <v>6474</v>
          </cell>
          <cell r="X36">
            <v>6316</v>
          </cell>
          <cell r="Y36">
            <v>0</v>
          </cell>
          <cell r="Z36">
            <v>0</v>
          </cell>
          <cell r="AA36" t="str">
            <v>0.00%-8.40%</v>
          </cell>
          <cell r="AF36">
            <v>0</v>
          </cell>
          <cell r="AG36">
            <v>6316</v>
          </cell>
          <cell r="AH36">
            <v>0</v>
          </cell>
          <cell r="AI36">
            <v>0</v>
          </cell>
          <cell r="AJ36">
            <v>13.6</v>
          </cell>
          <cell r="AK36">
            <v>750</v>
          </cell>
          <cell r="AM36">
            <v>688</v>
          </cell>
          <cell r="AN36">
            <v>95585.599999999991</v>
          </cell>
          <cell r="AO36" t="str">
            <v>NA</v>
          </cell>
          <cell r="AQ36" t="str">
            <v>2026 请假3个月</v>
          </cell>
        </row>
        <row r="37">
          <cell r="B37">
            <v>1213133</v>
          </cell>
          <cell r="C37" t="str">
            <v>张 志</v>
          </cell>
          <cell r="D37" t="str">
            <v>Zhang Zhi</v>
          </cell>
          <cell r="E37" t="str">
            <v>Direct Active</v>
          </cell>
          <cell r="F37" t="str">
            <v>OP</v>
          </cell>
          <cell r="G37" t="str">
            <v>FCLCh-PD</v>
          </cell>
          <cell r="H37" t="str">
            <v>FCLCh-VBR</v>
          </cell>
          <cell r="I37" t="str">
            <v>310912</v>
          </cell>
          <cell r="J37">
            <v>39461</v>
          </cell>
          <cell r="K37" t="str">
            <v>Team Leader</v>
          </cell>
          <cell r="L37" t="str">
            <v>Team Leader</v>
          </cell>
          <cell r="M37" t="str">
            <v>BAND A</v>
          </cell>
          <cell r="N37">
            <v>6</v>
          </cell>
          <cell r="O37" t="str">
            <v>NA</v>
          </cell>
          <cell r="P37">
            <v>8221</v>
          </cell>
          <cell r="Q37">
            <v>0.02</v>
          </cell>
          <cell r="R37">
            <v>164</v>
          </cell>
          <cell r="S37">
            <v>5.0000000000000001E-3</v>
          </cell>
          <cell r="T37">
            <v>41</v>
          </cell>
          <cell r="U37">
            <v>2.493613915582046E-2</v>
          </cell>
          <cell r="V37">
            <v>205</v>
          </cell>
          <cell r="W37">
            <v>8426</v>
          </cell>
          <cell r="X37">
            <v>8385.42</v>
          </cell>
          <cell r="Y37">
            <v>164.42000000000007</v>
          </cell>
          <cell r="Z37">
            <v>0.02</v>
          </cell>
          <cell r="AA37" t="str">
            <v>0.00%-8.40%</v>
          </cell>
          <cell r="AF37">
            <v>0</v>
          </cell>
          <cell r="AG37">
            <v>8385.42</v>
          </cell>
          <cell r="AH37">
            <v>164.42000000000007</v>
          </cell>
          <cell r="AI37">
            <v>2.0000000000000018E-2</v>
          </cell>
          <cell r="AJ37">
            <v>13.6</v>
          </cell>
          <cell r="AK37">
            <v>850</v>
          </cell>
          <cell r="AM37">
            <v>688</v>
          </cell>
          <cell r="AN37">
            <v>124929.712</v>
          </cell>
          <cell r="AO37" t="str">
            <v>NA</v>
          </cell>
          <cell r="AQ37" t="str">
            <v>2025 请假 8.87%， 但是日常工作中，作为班长管理有序</v>
          </cell>
        </row>
        <row r="38">
          <cell r="B38">
            <v>1332015</v>
          </cell>
          <cell r="C38" t="str">
            <v>王 晓虎</v>
          </cell>
          <cell r="D38" t="str">
            <v>Wang Xiaohu</v>
          </cell>
          <cell r="E38" t="str">
            <v>Direct Active</v>
          </cell>
          <cell r="F38" t="str">
            <v>OP</v>
          </cell>
          <cell r="G38" t="str">
            <v>FCLCh-PD</v>
          </cell>
          <cell r="H38" t="str">
            <v>FCLCh-VBR</v>
          </cell>
          <cell r="I38" t="str">
            <v>310912</v>
          </cell>
          <cell r="J38">
            <v>33420</v>
          </cell>
          <cell r="K38" t="str">
            <v>Worker</v>
          </cell>
          <cell r="L38" t="str">
            <v>High Skilled Worker</v>
          </cell>
          <cell r="M38" t="str">
            <v>BAND A</v>
          </cell>
          <cell r="N38">
            <v>6</v>
          </cell>
          <cell r="O38" t="str">
            <v>NA</v>
          </cell>
          <cell r="P38">
            <v>5042</v>
          </cell>
          <cell r="Q38">
            <v>0.02</v>
          </cell>
          <cell r="R38">
            <v>101</v>
          </cell>
          <cell r="S38">
            <v>5.0000000000000001E-3</v>
          </cell>
          <cell r="T38">
            <v>25</v>
          </cell>
          <cell r="U38">
            <v>2.4990083300277667E-2</v>
          </cell>
          <cell r="V38">
            <v>126</v>
          </cell>
          <cell r="W38">
            <v>5168</v>
          </cell>
          <cell r="X38">
            <v>5142.84</v>
          </cell>
          <cell r="Y38">
            <v>100.84000000000015</v>
          </cell>
          <cell r="Z38">
            <v>0.02</v>
          </cell>
          <cell r="AA38" t="str">
            <v>0.00%-8.40%</v>
          </cell>
          <cell r="AF38">
            <v>0</v>
          </cell>
          <cell r="AG38">
            <v>5142.84</v>
          </cell>
          <cell r="AH38">
            <v>100.84000000000015</v>
          </cell>
          <cell r="AI38">
            <v>2.0000000000000018E-2</v>
          </cell>
          <cell r="AJ38">
            <v>13.6</v>
          </cell>
          <cell r="AK38">
            <v>750</v>
          </cell>
          <cell r="AM38">
            <v>688</v>
          </cell>
          <cell r="AN38">
            <v>79630.623999999996</v>
          </cell>
          <cell r="AO38" t="str">
            <v>NA</v>
          </cell>
        </row>
        <row r="39">
          <cell r="B39">
            <v>1712024</v>
          </cell>
          <cell r="C39" t="str">
            <v>张 露露</v>
          </cell>
          <cell r="D39" t="str">
            <v>Zhang Lulu</v>
          </cell>
          <cell r="E39" t="str">
            <v>Direct Active</v>
          </cell>
          <cell r="F39" t="str">
            <v>OP</v>
          </cell>
          <cell r="G39" t="str">
            <v>FCLCh-PD</v>
          </cell>
          <cell r="H39" t="str">
            <v>FCLCh-VBR</v>
          </cell>
          <cell r="I39" t="str">
            <v>310912</v>
          </cell>
          <cell r="J39">
            <v>42194</v>
          </cell>
          <cell r="K39" t="str">
            <v>Worker</v>
          </cell>
          <cell r="L39" t="str">
            <v>High Skilled Worker</v>
          </cell>
          <cell r="M39" t="str">
            <v>BAND A</v>
          </cell>
          <cell r="N39">
            <v>6</v>
          </cell>
          <cell r="O39" t="str">
            <v>NA</v>
          </cell>
          <cell r="P39">
            <v>4497</v>
          </cell>
          <cell r="Q39">
            <v>0.02</v>
          </cell>
          <cell r="R39">
            <v>90</v>
          </cell>
          <cell r="S39">
            <v>5.0000000000000001E-3</v>
          </cell>
          <cell r="T39">
            <v>22</v>
          </cell>
          <cell r="U39">
            <v>2.490549255058928E-2</v>
          </cell>
          <cell r="V39">
            <v>112</v>
          </cell>
          <cell r="W39">
            <v>4609</v>
          </cell>
          <cell r="X39">
            <v>4586.9400000000005</v>
          </cell>
          <cell r="Y39">
            <v>89.940000000000509</v>
          </cell>
          <cell r="Z39">
            <v>0.02</v>
          </cell>
          <cell r="AA39" t="str">
            <v>0.00%-8.40%</v>
          </cell>
          <cell r="AF39">
            <v>0</v>
          </cell>
          <cell r="AG39">
            <v>4586.9400000000005</v>
          </cell>
          <cell r="AH39">
            <v>89.940000000000509</v>
          </cell>
          <cell r="AI39">
            <v>2.0000000000000018E-2</v>
          </cell>
          <cell r="AJ39">
            <v>13.6</v>
          </cell>
          <cell r="AK39">
            <v>750</v>
          </cell>
          <cell r="AM39">
            <v>688</v>
          </cell>
          <cell r="AN39">
            <v>72070.384000000005</v>
          </cell>
          <cell r="AO39" t="str">
            <v>NA</v>
          </cell>
        </row>
        <row r="40">
          <cell r="B40">
            <v>1714023</v>
          </cell>
          <cell r="C40" t="str">
            <v>夏 珠</v>
          </cell>
          <cell r="D40" t="str">
            <v>Xia Zhu</v>
          </cell>
          <cell r="E40" t="str">
            <v>Direct Active</v>
          </cell>
          <cell r="F40" t="str">
            <v>OP</v>
          </cell>
          <cell r="G40" t="str">
            <v>FCLCh-PD</v>
          </cell>
          <cell r="H40" t="str">
            <v>FCLCh-VBR</v>
          </cell>
          <cell r="I40" t="str">
            <v>310912</v>
          </cell>
          <cell r="J40">
            <v>42917</v>
          </cell>
          <cell r="K40" t="str">
            <v>Worker</v>
          </cell>
          <cell r="L40" t="str">
            <v>High Skilled Worker</v>
          </cell>
          <cell r="M40" t="str">
            <v>BAND A</v>
          </cell>
          <cell r="N40">
            <v>6</v>
          </cell>
          <cell r="O40" t="str">
            <v>NA</v>
          </cell>
          <cell r="P40">
            <v>4765</v>
          </cell>
          <cell r="Q40">
            <v>0.02</v>
          </cell>
          <cell r="R40">
            <v>95</v>
          </cell>
          <cell r="S40">
            <v>5.0000000000000001E-3</v>
          </cell>
          <cell r="T40">
            <v>24</v>
          </cell>
          <cell r="U40">
            <v>2.497376705141658E-2</v>
          </cell>
          <cell r="V40">
            <v>119</v>
          </cell>
          <cell r="W40">
            <v>4884</v>
          </cell>
          <cell r="X40">
            <v>4860.3</v>
          </cell>
          <cell r="Y40">
            <v>95.300000000000182</v>
          </cell>
          <cell r="Z40">
            <v>0.02</v>
          </cell>
          <cell r="AA40" t="str">
            <v>0.00%-8.40%</v>
          </cell>
          <cell r="AF40">
            <v>0</v>
          </cell>
          <cell r="AG40">
            <v>4860.3</v>
          </cell>
          <cell r="AH40">
            <v>95.300000000000182</v>
          </cell>
          <cell r="AI40">
            <v>2.0000000000000018E-2</v>
          </cell>
          <cell r="AJ40">
            <v>13.6</v>
          </cell>
          <cell r="AK40">
            <v>750</v>
          </cell>
          <cell r="AM40">
            <v>688</v>
          </cell>
          <cell r="AN40">
            <v>75788.08</v>
          </cell>
          <cell r="AO40" t="str">
            <v>NA</v>
          </cell>
        </row>
        <row r="41">
          <cell r="B41">
            <v>1715003</v>
          </cell>
          <cell r="C41" t="str">
            <v>李 娇娇</v>
          </cell>
          <cell r="D41" t="str">
            <v>Li Jiaojiao</v>
          </cell>
          <cell r="E41" t="str">
            <v>Direct Active</v>
          </cell>
          <cell r="F41" t="str">
            <v>OP</v>
          </cell>
          <cell r="G41" t="str">
            <v>FCLCh-PD</v>
          </cell>
          <cell r="H41" t="str">
            <v>FCLCh-VBR</v>
          </cell>
          <cell r="I41" t="str">
            <v>310912</v>
          </cell>
          <cell r="J41">
            <v>43304</v>
          </cell>
          <cell r="K41" t="str">
            <v>Worker</v>
          </cell>
          <cell r="L41" t="str">
            <v>High Skilled Worker</v>
          </cell>
          <cell r="M41" t="str">
            <v>BAND A</v>
          </cell>
          <cell r="N41">
            <v>6</v>
          </cell>
          <cell r="O41" t="str">
            <v>NA</v>
          </cell>
          <cell r="P41">
            <v>4888</v>
          </cell>
          <cell r="Q41">
            <v>0.02</v>
          </cell>
          <cell r="R41">
            <v>98</v>
          </cell>
          <cell r="S41">
            <v>5.0000000000000001E-3</v>
          </cell>
          <cell r="T41">
            <v>24</v>
          </cell>
          <cell r="U41">
            <v>2.4959083469721768E-2</v>
          </cell>
          <cell r="V41">
            <v>122</v>
          </cell>
          <cell r="W41">
            <v>5010</v>
          </cell>
          <cell r="X41">
            <v>5132.4000000000005</v>
          </cell>
          <cell r="Y41">
            <v>244.40000000000055</v>
          </cell>
          <cell r="Z41">
            <v>0.05</v>
          </cell>
          <cell r="AA41" t="str">
            <v>0.00%-8.40%</v>
          </cell>
          <cell r="AF41">
            <v>0</v>
          </cell>
          <cell r="AG41">
            <v>5132.4000000000005</v>
          </cell>
          <cell r="AH41">
            <v>244.40000000000055</v>
          </cell>
          <cell r="AI41">
            <v>5.0000000000000044E-2</v>
          </cell>
          <cell r="AJ41">
            <v>13.6</v>
          </cell>
          <cell r="AK41">
            <v>750</v>
          </cell>
          <cell r="AM41">
            <v>688</v>
          </cell>
          <cell r="AN41">
            <v>79488.639999999999</v>
          </cell>
          <cell r="AO41" t="str">
            <v>NA</v>
          </cell>
        </row>
        <row r="42">
          <cell r="B42">
            <v>1715004</v>
          </cell>
          <cell r="C42" t="str">
            <v>储 安琪</v>
          </cell>
          <cell r="D42" t="str">
            <v>Chu Anqi</v>
          </cell>
          <cell r="E42" t="str">
            <v>Direct Active</v>
          </cell>
          <cell r="F42" t="str">
            <v>OP</v>
          </cell>
          <cell r="G42" t="str">
            <v>FCLCh-PD</v>
          </cell>
          <cell r="H42" t="str">
            <v>FCLCh-VBR</v>
          </cell>
          <cell r="I42" t="str">
            <v>310912</v>
          </cell>
          <cell r="J42">
            <v>43304</v>
          </cell>
          <cell r="K42" t="str">
            <v>Worker</v>
          </cell>
          <cell r="L42" t="str">
            <v>High Skilled Worker</v>
          </cell>
          <cell r="M42" t="str">
            <v>BAND A</v>
          </cell>
          <cell r="N42">
            <v>6</v>
          </cell>
          <cell r="O42" t="str">
            <v>NA</v>
          </cell>
          <cell r="P42">
            <v>4713</v>
          </cell>
          <cell r="Q42">
            <v>0.02</v>
          </cell>
          <cell r="R42">
            <v>94</v>
          </cell>
          <cell r="S42">
            <v>5.0000000000000001E-3</v>
          </cell>
          <cell r="T42">
            <v>24</v>
          </cell>
          <cell r="U42">
            <v>2.503713133884999E-2</v>
          </cell>
          <cell r="V42">
            <v>118</v>
          </cell>
          <cell r="W42">
            <v>4831</v>
          </cell>
          <cell r="X42">
            <v>4760.13</v>
          </cell>
          <cell r="Y42">
            <v>47.130000000000109</v>
          </cell>
          <cell r="Z42">
            <v>0.01</v>
          </cell>
          <cell r="AA42" t="str">
            <v>0.00%-8.40%</v>
          </cell>
          <cell r="AF42">
            <v>0</v>
          </cell>
          <cell r="AG42">
            <v>4760.13</v>
          </cell>
          <cell r="AH42">
            <v>47.130000000000109</v>
          </cell>
          <cell r="AI42">
            <v>1.0000000000000009E-2</v>
          </cell>
          <cell r="AJ42">
            <v>13.6</v>
          </cell>
          <cell r="AK42">
            <v>750</v>
          </cell>
          <cell r="AM42">
            <v>688</v>
          </cell>
          <cell r="AN42">
            <v>74425.767999999996</v>
          </cell>
          <cell r="AO42" t="str">
            <v>NA</v>
          </cell>
          <cell r="AQ42" t="str">
            <v>QM 过程检验：工作中员工评估QM过程巡检组扣分最多</v>
          </cell>
        </row>
      </sheetData>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cision Tool"/>
      <sheetName val="Person Detail"/>
      <sheetName val="Reference Median"/>
      <sheetName val="Calculation Notes"/>
    </sheetNames>
    <sheetDataSet>
      <sheetData sheetId="0"/>
      <sheetData sheetId="1">
        <row r="1">
          <cell r="B1" t="str">
            <v>Pers.no.</v>
          </cell>
          <cell r="C1" t="str">
            <v>Sub-area</v>
          </cell>
          <cell r="D1" t="str">
            <v>Dept.</v>
          </cell>
          <cell r="E1" t="str">
            <v>Job</v>
          </cell>
          <cell r="F1" t="str">
            <v>Position</v>
          </cell>
          <cell r="G1" t="str">
            <v>Position Band</v>
          </cell>
          <cell r="H1" t="str">
            <v>2025 PL</v>
          </cell>
          <cell r="I1" t="str">
            <v>Basic Salary</v>
          </cell>
          <cell r="J1" t="str">
            <v>Final Salary</v>
          </cell>
          <cell r="K1" t="str">
            <v>Increase %</v>
          </cell>
          <cell r="L1" t="str">
            <v>Market CR Raw</v>
          </cell>
          <cell r="M1" t="str">
            <v>Market CR Ref</v>
          </cell>
          <cell r="N1" t="str">
            <v>BSH Before Ref</v>
          </cell>
          <cell r="O1" t="str">
            <v>BSH After Ref</v>
          </cell>
          <cell r="P1" t="str">
            <v>Dept Before Ref</v>
          </cell>
          <cell r="Q1" t="str">
            <v>Dept After Ref</v>
          </cell>
          <cell r="R1" t="str">
            <v>BSH CR Before</v>
          </cell>
          <cell r="S1" t="str">
            <v>BSH CR After</v>
          </cell>
          <cell r="T1" t="str">
            <v>BSH CR Delta</v>
          </cell>
          <cell r="U1" t="str">
            <v>BSH Effect</v>
          </cell>
          <cell r="V1" t="str">
            <v>Dept CR Before</v>
          </cell>
          <cell r="W1" t="str">
            <v>Dept CR After</v>
          </cell>
        </row>
        <row r="2">
          <cell r="B2">
            <v>15000447</v>
          </cell>
          <cell r="C2" t="str">
            <v>SNa</v>
          </cell>
          <cell r="D2" t="str">
            <v>FCGNa-VVP</v>
          </cell>
          <cell r="E2" t="str">
            <v>Workshop Leader</v>
          </cell>
          <cell r="F2" t="str">
            <v>Head of FCGNa-VVP</v>
          </cell>
          <cell r="G2" t="str">
            <v>BAND A6</v>
          </cell>
          <cell r="H2" t="str">
            <v>5</v>
          </cell>
          <cell r="I2">
            <v>15840</v>
          </cell>
          <cell r="J2">
            <v>16780</v>
          </cell>
          <cell r="K2">
            <v>5.9343434343434254E-2</v>
          </cell>
          <cell r="L2" t="str">
            <v>70-90</v>
          </cell>
          <cell r="M2">
            <v>0.8</v>
          </cell>
          <cell r="N2">
            <v>15816</v>
          </cell>
          <cell r="O2">
            <v>16374</v>
          </cell>
          <cell r="P2">
            <v>15800</v>
          </cell>
          <cell r="Q2">
            <v>16272</v>
          </cell>
          <cell r="R2">
            <v>1.0015174506828528</v>
          </cell>
          <cell r="S2">
            <v>1.0247954073531207</v>
          </cell>
          <cell r="T2">
            <v>2.3277956670267885E-2</v>
          </cell>
          <cell r="U2" t="str">
            <v>Moderate uplift</v>
          </cell>
          <cell r="V2">
            <v>1.0025316455696203</v>
          </cell>
          <cell r="W2">
            <v>1.0312192723697149</v>
          </cell>
        </row>
        <row r="3">
          <cell r="B3">
            <v>15014416</v>
          </cell>
          <cell r="C3" t="str">
            <v>SNa</v>
          </cell>
          <cell r="D3" t="str">
            <v>FCGNa-VVE</v>
          </cell>
          <cell r="E3" t="str">
            <v>Supervisor</v>
          </cell>
          <cell r="F3" t="str">
            <v>Head of Engineering Ventilation</v>
          </cell>
          <cell r="G3" t="str">
            <v>BAND A6</v>
          </cell>
          <cell r="H3" t="str">
            <v>4</v>
          </cell>
          <cell r="I3">
            <v>16456</v>
          </cell>
          <cell r="J3">
            <v>17456</v>
          </cell>
          <cell r="K3">
            <v>6.0768108896451123E-2</v>
          </cell>
          <cell r="L3" t="str">
            <v>50-70</v>
          </cell>
          <cell r="M3">
            <v>0.6</v>
          </cell>
          <cell r="N3">
            <v>15816</v>
          </cell>
          <cell r="O3">
            <v>16374</v>
          </cell>
          <cell r="P3">
            <v>15800</v>
          </cell>
          <cell r="Q3">
            <v>16272</v>
          </cell>
          <cell r="R3">
            <v>1.0404653515427416</v>
          </cell>
          <cell r="S3">
            <v>1.0660803713203859</v>
          </cell>
          <cell r="T3">
            <v>2.5615019777644354E-2</v>
          </cell>
          <cell r="U3" t="str">
            <v>Moderate uplift</v>
          </cell>
          <cell r="V3">
            <v>1.0415189873417721</v>
          </cell>
          <cell r="W3">
            <v>1.072763028515241</v>
          </cell>
        </row>
        <row r="4">
          <cell r="B4">
            <v>15014868</v>
          </cell>
          <cell r="C4" t="str">
            <v>SNa</v>
          </cell>
          <cell r="D4" t="str">
            <v>FCGNa-VVE</v>
          </cell>
          <cell r="E4" t="str">
            <v>Project Manager</v>
          </cell>
          <cell r="F4" t="str">
            <v>Project Manager</v>
          </cell>
          <cell r="G4" t="str">
            <v>BAND A6</v>
          </cell>
          <cell r="H4" t="str">
            <v>3</v>
          </cell>
          <cell r="I4">
            <v>13630</v>
          </cell>
          <cell r="J4">
            <v>14038</v>
          </cell>
          <cell r="K4">
            <v>2.9933969185619969E-2</v>
          </cell>
          <cell r="L4" t="str">
            <v>50-70</v>
          </cell>
          <cell r="M4">
            <v>0.6</v>
          </cell>
          <cell r="N4">
            <v>15816</v>
          </cell>
          <cell r="O4">
            <v>16374</v>
          </cell>
          <cell r="P4">
            <v>15800</v>
          </cell>
          <cell r="Q4">
            <v>16272</v>
          </cell>
          <cell r="R4">
            <v>0.86178553363682342</v>
          </cell>
          <cell r="S4">
            <v>0.85733479907169907</v>
          </cell>
          <cell r="T4">
            <v>-4.450734565124348E-3</v>
          </cell>
          <cell r="U4" t="str">
            <v>Flat</v>
          </cell>
          <cell r="V4">
            <v>0.86265822784810131</v>
          </cell>
          <cell r="W4">
            <v>0.86270894788593899</v>
          </cell>
        </row>
        <row r="5">
          <cell r="B5">
            <v>15022166</v>
          </cell>
          <cell r="C5" t="str">
            <v>SNa</v>
          </cell>
          <cell r="D5" t="str">
            <v>FCGNa-VVE</v>
          </cell>
          <cell r="E5" t="str">
            <v>Senior Engineer</v>
          </cell>
          <cell r="F5" t="str">
            <v>Senior Electrical Engineer</v>
          </cell>
          <cell r="G5" t="str">
            <v>BAND A5</v>
          </cell>
          <cell r="H5" t="str">
            <v>4</v>
          </cell>
          <cell r="I5">
            <v>14440</v>
          </cell>
          <cell r="J5">
            <v>15000</v>
          </cell>
          <cell r="K5">
            <v>3.8781163434903121E-2</v>
          </cell>
          <cell r="L5" t="str">
            <v>70-90</v>
          </cell>
          <cell r="M5">
            <v>0.8</v>
          </cell>
          <cell r="N5">
            <v>12357.5</v>
          </cell>
          <cell r="O5">
            <v>12693.5</v>
          </cell>
          <cell r="P5">
            <v>13440</v>
          </cell>
          <cell r="Q5">
            <v>13575.5</v>
          </cell>
          <cell r="R5">
            <v>1.1685211410074854</v>
          </cell>
          <cell r="S5">
            <v>1.1817071729625399</v>
          </cell>
          <cell r="T5">
            <v>1.3186031955054522E-2</v>
          </cell>
          <cell r="U5" t="str">
            <v>Limited uplift</v>
          </cell>
          <cell r="V5">
            <v>1.0744047619047619</v>
          </cell>
          <cell r="W5">
            <v>1.1049316783912195</v>
          </cell>
        </row>
        <row r="6">
          <cell r="B6">
            <v>15016337</v>
          </cell>
          <cell r="C6" t="str">
            <v>SNa</v>
          </cell>
          <cell r="D6" t="str">
            <v>FCGNa-VVE</v>
          </cell>
          <cell r="E6" t="str">
            <v>Functional Specialist</v>
          </cell>
          <cell r="F6" t="str">
            <v>Functional Specialist</v>
          </cell>
          <cell r="G6" t="str">
            <v>BAND A6</v>
          </cell>
          <cell r="H6" t="str">
            <v>3</v>
          </cell>
          <cell r="I6">
            <v>14284</v>
          </cell>
          <cell r="J6">
            <v>14688</v>
          </cell>
          <cell r="K6">
            <v>2.828339400728086E-2</v>
          </cell>
          <cell r="L6" t="str">
            <v>50-70</v>
          </cell>
          <cell r="M6">
            <v>0.6</v>
          </cell>
          <cell r="N6">
            <v>15816</v>
          </cell>
          <cell r="O6">
            <v>16374</v>
          </cell>
          <cell r="P6">
            <v>15800</v>
          </cell>
          <cell r="Q6">
            <v>16272</v>
          </cell>
          <cell r="R6">
            <v>0.90313606474456243</v>
          </cell>
          <cell r="S6">
            <v>0.89703187980945398</v>
          </cell>
          <cell r="T6">
            <v>-6.1041849351084476E-3</v>
          </cell>
          <cell r="U6" t="str">
            <v>Positioning down</v>
          </cell>
          <cell r="V6">
            <v>0.90405063291139243</v>
          </cell>
          <cell r="W6">
            <v>0.90265486725663713</v>
          </cell>
        </row>
        <row r="7">
          <cell r="B7">
            <v>15022630</v>
          </cell>
          <cell r="C7" t="str">
            <v>SNa</v>
          </cell>
          <cell r="D7" t="str">
            <v>FCGNa-VVE</v>
          </cell>
          <cell r="E7" t="str">
            <v>Functional Specialist</v>
          </cell>
          <cell r="F7" t="str">
            <v>Painting Functional Specialist</v>
          </cell>
          <cell r="G7" t="str">
            <v>BAND A6</v>
          </cell>
          <cell r="H7" t="str">
            <v>3</v>
          </cell>
          <cell r="I7">
            <v>23000</v>
          </cell>
          <cell r="J7">
            <v>23000</v>
          </cell>
          <cell r="K7"/>
          <cell r="L7" t="str">
            <v>&gt;90</v>
          </cell>
          <cell r="M7">
            <v>0.9</v>
          </cell>
          <cell r="N7">
            <v>15816</v>
          </cell>
          <cell r="O7">
            <v>16374</v>
          </cell>
          <cell r="P7">
            <v>15800</v>
          </cell>
          <cell r="Q7">
            <v>16272</v>
          </cell>
          <cell r="R7">
            <v>1.4542235710672737</v>
          </cell>
          <cell r="S7">
            <v>1.4046659337974838</v>
          </cell>
          <cell r="T7">
            <v>-4.95576372697899E-2</v>
          </cell>
          <cell r="U7" t="str">
            <v>Positioning down</v>
          </cell>
          <cell r="V7">
            <v>1.4556962025316456</v>
          </cell>
          <cell r="W7">
            <v>1.4134709931170109</v>
          </cell>
        </row>
        <row r="8">
          <cell r="B8">
            <v>15007556</v>
          </cell>
          <cell r="C8" t="str">
            <v>SNa</v>
          </cell>
          <cell r="D8" t="str">
            <v>FCGNa-VVM</v>
          </cell>
          <cell r="E8" t="str">
            <v>Supervisor</v>
          </cell>
          <cell r="F8" t="str">
            <v>Head of FCGNa-VVM</v>
          </cell>
          <cell r="G8" t="str">
            <v>BAND A6</v>
          </cell>
          <cell r="H8" t="str">
            <v>3</v>
          </cell>
          <cell r="I8">
            <v>16100</v>
          </cell>
          <cell r="J8">
            <v>16518</v>
          </cell>
          <cell r="K8">
            <v>2.5962732919254661E-2</v>
          </cell>
          <cell r="L8" t="str">
            <v>70-90</v>
          </cell>
          <cell r="M8">
            <v>0.8</v>
          </cell>
          <cell r="N8">
            <v>15816</v>
          </cell>
          <cell r="O8">
            <v>16374</v>
          </cell>
          <cell r="P8">
            <v>15800</v>
          </cell>
          <cell r="Q8">
            <v>16272</v>
          </cell>
          <cell r="R8">
            <v>1.0179564997470916</v>
          </cell>
          <cell r="S8">
            <v>1.0087944301942102</v>
          </cell>
          <cell r="T8">
            <v>-9.1620695528813467E-3</v>
          </cell>
          <cell r="U8" t="str">
            <v>Positioning down</v>
          </cell>
          <cell r="V8">
            <v>1.018987341772152</v>
          </cell>
          <cell r="W8">
            <v>1.015117994100295</v>
          </cell>
        </row>
        <row r="9">
          <cell r="B9">
            <v>1120246</v>
          </cell>
          <cell r="C9" t="str">
            <v>SNa</v>
          </cell>
          <cell r="D9" t="str">
            <v>FCGNa-VVE</v>
          </cell>
          <cell r="E9" t="str">
            <v>Functional Specialist</v>
          </cell>
          <cell r="F9" t="str">
            <v>Functional Specialist</v>
          </cell>
          <cell r="G9" t="str">
            <v>BAND A6</v>
          </cell>
          <cell r="H9" t="str">
            <v>4</v>
          </cell>
          <cell r="I9">
            <v>13111</v>
          </cell>
          <cell r="J9">
            <v>14066</v>
          </cell>
          <cell r="K9">
            <v>7.2839600335596E-2</v>
          </cell>
          <cell r="L9" t="str">
            <v>50-70</v>
          </cell>
          <cell r="M9">
            <v>0.6</v>
          </cell>
          <cell r="N9">
            <v>15816</v>
          </cell>
          <cell r="O9">
            <v>16374</v>
          </cell>
          <cell r="P9">
            <v>15800</v>
          </cell>
          <cell r="Q9">
            <v>16272</v>
          </cell>
          <cell r="R9">
            <v>0.82897066262013153</v>
          </cell>
          <cell r="S9">
            <v>0.85904482716501773</v>
          </cell>
          <cell r="T9">
            <v>3.0074164544886206E-2</v>
          </cell>
          <cell r="U9" t="str">
            <v>Moderate uplift</v>
          </cell>
          <cell r="V9">
            <v>0.82981012658227848</v>
          </cell>
          <cell r="W9">
            <v>0.8644296951819076</v>
          </cell>
        </row>
        <row r="10">
          <cell r="B10">
            <v>15000219</v>
          </cell>
          <cell r="C10" t="str">
            <v>SNa</v>
          </cell>
          <cell r="D10" t="str">
            <v>FCGNa-VVE</v>
          </cell>
          <cell r="E10" t="str">
            <v>Engineer</v>
          </cell>
          <cell r="F10" t="str">
            <v>Project Engineer</v>
          </cell>
          <cell r="G10" t="str">
            <v>BAND A4</v>
          </cell>
          <cell r="H10" t="str">
            <v>2</v>
          </cell>
          <cell r="I10">
            <v>12256</v>
          </cell>
          <cell r="J10">
            <v>12256</v>
          </cell>
          <cell r="K10"/>
          <cell r="L10" t="str">
            <v>0</v>
          </cell>
          <cell r="M10"/>
          <cell r="N10">
            <v>9450</v>
          </cell>
          <cell r="O10">
            <v>9800</v>
          </cell>
          <cell r="P10">
            <v>10549.5</v>
          </cell>
          <cell r="Q10">
            <v>10833</v>
          </cell>
          <cell r="R10">
            <v>1.2969312169312168</v>
          </cell>
          <cell r="S10">
            <v>1.2506122448979591</v>
          </cell>
          <cell r="T10">
            <v>-4.6318972033257744E-2</v>
          </cell>
          <cell r="U10" t="str">
            <v>Positioning down</v>
          </cell>
          <cell r="V10">
            <v>1.1617612209109436</v>
          </cell>
          <cell r="W10">
            <v>1.1313578879350135</v>
          </cell>
        </row>
        <row r="11">
          <cell r="B11">
            <v>15014810</v>
          </cell>
          <cell r="C11" t="str">
            <v>SNa</v>
          </cell>
          <cell r="D11" t="str">
            <v>FCGNa-VVE</v>
          </cell>
          <cell r="E11" t="str">
            <v>Senior Specialist</v>
          </cell>
          <cell r="F11" t="str">
            <v>Senior IE Specialist</v>
          </cell>
          <cell r="G11" t="str">
            <v>BAND A5</v>
          </cell>
          <cell r="H11" t="str">
            <v>4</v>
          </cell>
          <cell r="I11">
            <v>11666</v>
          </cell>
          <cell r="J11">
            <v>13066</v>
          </cell>
          <cell r="K11">
            <v>0.12000685753471618</v>
          </cell>
          <cell r="L11" t="str">
            <v>70-90</v>
          </cell>
          <cell r="M11">
            <v>0.8</v>
          </cell>
          <cell r="N11">
            <v>12357.5</v>
          </cell>
          <cell r="O11">
            <v>12693.5</v>
          </cell>
          <cell r="P11">
            <v>13440</v>
          </cell>
          <cell r="Q11">
            <v>13575.5</v>
          </cell>
          <cell r="R11">
            <v>0.94404207970867893</v>
          </cell>
          <cell r="S11">
            <v>1.0293457281285698</v>
          </cell>
          <cell r="T11">
            <v>8.530364841989091E-2</v>
          </cell>
          <cell r="U11" t="str">
            <v>Meaningful uplift</v>
          </cell>
          <cell r="V11">
            <v>0.86800595238095235</v>
          </cell>
          <cell r="W11">
            <v>0.96246915399064492</v>
          </cell>
        </row>
        <row r="12">
          <cell r="B12">
            <v>15000226</v>
          </cell>
          <cell r="C12" t="str">
            <v>SNa</v>
          </cell>
          <cell r="D12" t="str">
            <v>FCGNa-VCP</v>
          </cell>
          <cell r="E12" t="str">
            <v>Workshop Leader</v>
          </cell>
          <cell r="F12" t="str">
            <v>Head of FCGNa-VCP</v>
          </cell>
          <cell r="G12" t="str">
            <v>BAND A6</v>
          </cell>
          <cell r="H12" t="str">
            <v>3</v>
          </cell>
          <cell r="I12">
            <v>15800</v>
          </cell>
          <cell r="J12">
            <v>16272</v>
          </cell>
          <cell r="K12">
            <v>2.9873417721518969E-2</v>
          </cell>
          <cell r="L12" t="str">
            <v>70-90</v>
          </cell>
          <cell r="M12">
            <v>0.8</v>
          </cell>
          <cell r="N12">
            <v>15816</v>
          </cell>
          <cell r="O12">
            <v>16374</v>
          </cell>
          <cell r="P12">
            <v>15800</v>
          </cell>
          <cell r="Q12">
            <v>16272</v>
          </cell>
          <cell r="R12">
            <v>0.9989883662114315</v>
          </cell>
          <cell r="S12">
            <v>0.99377061194576766</v>
          </cell>
          <cell r="T12">
            <v>-5.2177542656638431E-3</v>
          </cell>
          <cell r="U12" t="str">
            <v>Positioning down</v>
          </cell>
          <cell r="V12">
            <v>1</v>
          </cell>
          <cell r="W12">
            <v>1</v>
          </cell>
        </row>
        <row r="13">
          <cell r="B13">
            <v>15000166</v>
          </cell>
          <cell r="C13" t="str">
            <v>SNa</v>
          </cell>
          <cell r="D13" t="str">
            <v>FCGNa-VCE</v>
          </cell>
          <cell r="E13" t="str">
            <v>Senior Engineer</v>
          </cell>
          <cell r="F13" t="str">
            <v>Senior Engineer</v>
          </cell>
          <cell r="G13" t="str">
            <v>BAND A5</v>
          </cell>
          <cell r="H13" t="str">
            <v>3</v>
          </cell>
          <cell r="I13">
            <v>14610</v>
          </cell>
          <cell r="J13">
            <v>14610</v>
          </cell>
          <cell r="K13"/>
          <cell r="L13" t="str">
            <v>70-90</v>
          </cell>
          <cell r="M13">
            <v>0.8</v>
          </cell>
          <cell r="N13">
            <v>12357.5</v>
          </cell>
          <cell r="O13">
            <v>12693.5</v>
          </cell>
          <cell r="P13">
            <v>13440</v>
          </cell>
          <cell r="Q13">
            <v>13575.5</v>
          </cell>
          <cell r="R13">
            <v>1.1822779688448311</v>
          </cell>
          <cell r="S13">
            <v>1.1509827864655138</v>
          </cell>
          <cell r="T13">
            <v>-3.1295182379317277E-2</v>
          </cell>
          <cell r="U13" t="str">
            <v>Positioning down</v>
          </cell>
          <cell r="V13">
            <v>1.0870535714285714</v>
          </cell>
          <cell r="W13">
            <v>1.0762034547530477</v>
          </cell>
        </row>
        <row r="14">
          <cell r="B14">
            <v>15007522</v>
          </cell>
          <cell r="C14" t="str">
            <v>SNa</v>
          </cell>
          <cell r="D14" t="str">
            <v>FCGNa-VCE</v>
          </cell>
          <cell r="E14" t="str">
            <v>Supervisor</v>
          </cell>
          <cell r="F14" t="str">
            <v>Head of FCGNa-VCE</v>
          </cell>
          <cell r="G14" t="str">
            <v>BAND A6</v>
          </cell>
          <cell r="H14" t="str">
            <v>3</v>
          </cell>
          <cell r="I14">
            <v>13100</v>
          </cell>
          <cell r="J14">
            <v>14312</v>
          </cell>
          <cell r="K14">
            <v>9.2519083969465621E-2</v>
          </cell>
          <cell r="L14" t="str">
            <v>50-70</v>
          </cell>
          <cell r="M14">
            <v>0.6</v>
          </cell>
          <cell r="N14">
            <v>15816</v>
          </cell>
          <cell r="O14">
            <v>16374</v>
          </cell>
          <cell r="P14">
            <v>15800</v>
          </cell>
          <cell r="Q14">
            <v>16272</v>
          </cell>
          <cell r="R14">
            <v>0.82827516439049065</v>
          </cell>
          <cell r="S14">
            <v>0.87406864541346041</v>
          </cell>
          <cell r="T14">
            <v>4.5793481022969762E-2</v>
          </cell>
          <cell r="U14" t="str">
            <v>Moderate uplift</v>
          </cell>
          <cell r="V14">
            <v>0.82911392405063289</v>
          </cell>
          <cell r="W14">
            <v>0.87954768928220251</v>
          </cell>
        </row>
        <row r="15">
          <cell r="B15">
            <v>15001471</v>
          </cell>
          <cell r="C15" t="str">
            <v>SNa</v>
          </cell>
          <cell r="D15" t="str">
            <v>FCGNa-VCM</v>
          </cell>
          <cell r="E15" t="str">
            <v>Supervisor</v>
          </cell>
          <cell r="F15" t="str">
            <v>Head of FCGNa-VCM</v>
          </cell>
          <cell r="G15" t="str">
            <v>BAND A6</v>
          </cell>
          <cell r="H15" t="str">
            <v>3</v>
          </cell>
          <cell r="I15">
            <v>15326</v>
          </cell>
          <cell r="J15">
            <v>15326</v>
          </cell>
          <cell r="K15"/>
          <cell r="L15" t="str">
            <v>50-70</v>
          </cell>
          <cell r="M15">
            <v>0.6</v>
          </cell>
          <cell r="N15">
            <v>15816</v>
          </cell>
          <cell r="O15">
            <v>16374</v>
          </cell>
          <cell r="P15">
            <v>15800</v>
          </cell>
          <cell r="Q15">
            <v>16272</v>
          </cell>
          <cell r="R15">
            <v>0.96901871522508853</v>
          </cell>
          <cell r="S15">
            <v>0.93599609136435813</v>
          </cell>
          <cell r="T15">
            <v>-3.3022623860730405E-2</v>
          </cell>
          <cell r="U15" t="str">
            <v>Positioning down</v>
          </cell>
          <cell r="V15">
            <v>0.97</v>
          </cell>
          <cell r="W15">
            <v>0.94186332350049162</v>
          </cell>
        </row>
        <row r="16">
          <cell r="B16">
            <v>15022189</v>
          </cell>
          <cell r="C16" t="str">
            <v>SNa</v>
          </cell>
          <cell r="D16" t="str">
            <v>FCGNa-VCE</v>
          </cell>
          <cell r="E16" t="str">
            <v>Senior Engineer</v>
          </cell>
          <cell r="F16" t="str">
            <v>Press Senior Engineer</v>
          </cell>
          <cell r="G16" t="str">
            <v>BAND A5</v>
          </cell>
          <cell r="H16" t="str">
            <v>3</v>
          </cell>
          <cell r="I16">
            <v>14850</v>
          </cell>
          <cell r="J16">
            <v>15150</v>
          </cell>
          <cell r="K16">
            <v>2.020202020202011E-2</v>
          </cell>
          <cell r="L16" t="str">
            <v>70-90</v>
          </cell>
          <cell r="M16">
            <v>0.8</v>
          </cell>
          <cell r="N16">
            <v>12357.5</v>
          </cell>
          <cell r="O16">
            <v>12693.5</v>
          </cell>
          <cell r="P16">
            <v>13440</v>
          </cell>
          <cell r="Q16">
            <v>13575.5</v>
          </cell>
          <cell r="R16">
            <v>1.2016993728504957</v>
          </cell>
          <cell r="S16">
            <v>1.1935242446921652</v>
          </cell>
          <cell r="T16">
            <v>-8.1751281583304358E-3</v>
          </cell>
          <cell r="U16" t="str">
            <v>Positioning down</v>
          </cell>
          <cell r="V16">
            <v>1.1049107142857142</v>
          </cell>
          <cell r="W16">
            <v>1.1159809951751316</v>
          </cell>
        </row>
        <row r="17">
          <cell r="B17">
            <v>15017481</v>
          </cell>
          <cell r="C17" t="str">
            <v>SNa</v>
          </cell>
          <cell r="D17" t="str">
            <v>FCGNa-VCE</v>
          </cell>
          <cell r="E17" t="str">
            <v>Senior Engineer</v>
          </cell>
          <cell r="F17" t="str">
            <v>Senior Engineer</v>
          </cell>
          <cell r="G17" t="str">
            <v>BAND A5</v>
          </cell>
          <cell r="H17" t="str">
            <v>2</v>
          </cell>
          <cell r="I17">
            <v>13610</v>
          </cell>
          <cell r="J17">
            <v>13610</v>
          </cell>
          <cell r="K17"/>
          <cell r="L17" t="str">
            <v>0</v>
          </cell>
          <cell r="M17"/>
          <cell r="N17">
            <v>12357.5</v>
          </cell>
          <cell r="O17">
            <v>12693.5</v>
          </cell>
          <cell r="P17">
            <v>13440</v>
          </cell>
          <cell r="Q17">
            <v>13575.5</v>
          </cell>
          <cell r="R17">
            <v>1.1013554521545621</v>
          </cell>
          <cell r="S17">
            <v>1.0722023082680112</v>
          </cell>
          <cell r="T17">
            <v>-2.9153143886550881E-2</v>
          </cell>
          <cell r="U17" t="str">
            <v>Positioning down</v>
          </cell>
          <cell r="V17">
            <v>1.0126488095238095</v>
          </cell>
          <cell r="W17">
            <v>1.0025413428602998</v>
          </cell>
        </row>
        <row r="18">
          <cell r="B18">
            <v>15014900</v>
          </cell>
          <cell r="C18" t="str">
            <v>SNa</v>
          </cell>
          <cell r="D18" t="str">
            <v>FCGNa</v>
          </cell>
          <cell r="E18" t="str">
            <v>Manager</v>
          </cell>
          <cell r="F18" t="str">
            <v>Manager</v>
          </cell>
          <cell r="G18" t="str">
            <v>BAND B</v>
          </cell>
          <cell r="H18" t="str">
            <v>2</v>
          </cell>
          <cell r="I18">
            <v>20200</v>
          </cell>
          <cell r="J18">
            <v>20200</v>
          </cell>
          <cell r="K18"/>
          <cell r="L18" t="str">
            <v>0</v>
          </cell>
          <cell r="M18"/>
          <cell r="N18">
            <v>23243</v>
          </cell>
          <cell r="O18">
            <v>24087</v>
          </cell>
          <cell r="P18">
            <v>23800</v>
          </cell>
          <cell r="Q18">
            <v>25300</v>
          </cell>
          <cell r="R18">
            <v>0.86907886245321175</v>
          </cell>
          <cell r="S18">
            <v>0.83862664507825802</v>
          </cell>
          <cell r="T18">
            <v>-3.0452217374953738E-2</v>
          </cell>
          <cell r="U18" t="str">
            <v>Positioning down</v>
          </cell>
          <cell r="V18">
            <v>0.84873949579831931</v>
          </cell>
          <cell r="W18">
            <v>0.79841897233201586</v>
          </cell>
        </row>
        <row r="19">
          <cell r="B19">
            <v>15013255</v>
          </cell>
          <cell r="C19" t="str">
            <v>SNa</v>
          </cell>
          <cell r="D19" t="str">
            <v>FCGNa-VC</v>
          </cell>
          <cell r="E19" t="str">
            <v>Manager</v>
          </cell>
          <cell r="F19" t="str">
            <v>Head of Value Stream Cooktop</v>
          </cell>
          <cell r="G19" t="str">
            <v>BAND B</v>
          </cell>
          <cell r="H19" t="str">
            <v>4</v>
          </cell>
          <cell r="I19">
            <v>23800</v>
          </cell>
          <cell r="J19">
            <v>26656</v>
          </cell>
          <cell r="K19">
            <v>0.12000000000000011</v>
          </cell>
          <cell r="L19" t="str">
            <v>90-110</v>
          </cell>
          <cell r="M19">
            <v>1</v>
          </cell>
          <cell r="N19">
            <v>23243</v>
          </cell>
          <cell r="O19">
            <v>24087</v>
          </cell>
          <cell r="P19">
            <v>23800</v>
          </cell>
          <cell r="Q19">
            <v>25300</v>
          </cell>
          <cell r="R19">
            <v>1.0239642042765564</v>
          </cell>
          <cell r="S19">
            <v>1.1066550421389132</v>
          </cell>
          <cell r="T19">
            <v>8.2690837862356759E-2</v>
          </cell>
          <cell r="U19" t="str">
            <v>Meaningful uplift</v>
          </cell>
          <cell r="V19">
            <v>1</v>
          </cell>
          <cell r="W19">
            <v>1.0535968379446641</v>
          </cell>
        </row>
        <row r="20">
          <cell r="B20">
            <v>15005811</v>
          </cell>
          <cell r="C20" t="str">
            <v>SNa</v>
          </cell>
          <cell r="D20" t="str">
            <v>FCGNa-VV</v>
          </cell>
          <cell r="E20" t="str">
            <v>Manager</v>
          </cell>
          <cell r="F20" t="str">
            <v>Head of Value Stream Ventilation</v>
          </cell>
          <cell r="G20" t="str">
            <v>BAND B</v>
          </cell>
          <cell r="H20" t="str">
            <v>5</v>
          </cell>
          <cell r="I20">
            <v>24500</v>
          </cell>
          <cell r="J20">
            <v>27440</v>
          </cell>
          <cell r="K20">
            <v>0.12000000000000011</v>
          </cell>
          <cell r="L20" t="str">
            <v>90-110</v>
          </cell>
          <cell r="M20">
            <v>1</v>
          </cell>
          <cell r="N20">
            <v>23243</v>
          </cell>
          <cell r="O20">
            <v>24087</v>
          </cell>
          <cell r="P20">
            <v>23800</v>
          </cell>
          <cell r="Q20">
            <v>25300</v>
          </cell>
          <cell r="R20">
            <v>1.0540807985199845</v>
          </cell>
          <cell r="S20">
            <v>1.1392037198488811</v>
          </cell>
          <cell r="T20">
            <v>8.512292132889665E-2</v>
          </cell>
          <cell r="U20" t="str">
            <v>Meaningful uplift</v>
          </cell>
          <cell r="V20">
            <v>1.0294117647058822</v>
          </cell>
          <cell r="W20">
            <v>1.0845849802371541</v>
          </cell>
        </row>
        <row r="21">
          <cell r="B21">
            <v>15022316</v>
          </cell>
          <cell r="C21" t="str">
            <v>SNa</v>
          </cell>
          <cell r="D21" t="str">
            <v>FCGNa</v>
          </cell>
          <cell r="E21" t="str">
            <v>Senior Engineer</v>
          </cell>
          <cell r="F21" t="str">
            <v>Senior Testing and Programming Engineer</v>
          </cell>
          <cell r="G21" t="str">
            <v>BAND A5</v>
          </cell>
          <cell r="H21" t="str">
            <v>3</v>
          </cell>
          <cell r="I21">
            <v>14375</v>
          </cell>
          <cell r="J21">
            <v>14734</v>
          </cell>
          <cell r="K21">
            <v>2.4973913043478291E-2</v>
          </cell>
          <cell r="L21" t="str">
            <v>70-90</v>
          </cell>
          <cell r="M21">
            <v>0.8</v>
          </cell>
          <cell r="N21">
            <v>12357.5</v>
          </cell>
          <cell r="O21">
            <v>12693.5</v>
          </cell>
          <cell r="P21">
            <v>13440</v>
          </cell>
          <cell r="Q21">
            <v>13575.5</v>
          </cell>
          <cell r="R21">
            <v>1.1632611774226178</v>
          </cell>
          <cell r="S21">
            <v>1.1607515657620042</v>
          </cell>
          <cell r="T21">
            <v>-2.5096116606135865E-3</v>
          </cell>
          <cell r="U21" t="str">
            <v>Flat</v>
          </cell>
          <cell r="V21">
            <v>1.0695684523809523</v>
          </cell>
          <cell r="W21">
            <v>1.0853375566277486</v>
          </cell>
        </row>
        <row r="22">
          <cell r="B22">
            <v>15001764</v>
          </cell>
          <cell r="C22" t="str">
            <v>SNa</v>
          </cell>
          <cell r="D22" t="str">
            <v>FCGNa</v>
          </cell>
          <cell r="E22" t="str">
            <v>Senior Engineer</v>
          </cell>
          <cell r="F22" t="str">
            <v>Senior Engineer</v>
          </cell>
          <cell r="G22" t="str">
            <v>BAND A5</v>
          </cell>
          <cell r="H22" t="str">
            <v>4</v>
          </cell>
          <cell r="I22">
            <v>9891</v>
          </cell>
          <cell r="J22">
            <v>10752</v>
          </cell>
          <cell r="K22">
            <v>8.7048832271762189E-2</v>
          </cell>
          <cell r="L22" t="str">
            <v>50-70</v>
          </cell>
          <cell r="M22">
            <v>0.6</v>
          </cell>
          <cell r="N22">
            <v>12357.5</v>
          </cell>
          <cell r="O22">
            <v>12693.5</v>
          </cell>
          <cell r="P22">
            <v>13440</v>
          </cell>
          <cell r="Q22">
            <v>13575.5</v>
          </cell>
          <cell r="R22">
            <v>0.8004046125834513</v>
          </cell>
          <cell r="S22">
            <v>0.84704770157954856</v>
          </cell>
          <cell r="T22">
            <v>4.6643088996097259E-2</v>
          </cell>
          <cell r="U22" t="str">
            <v>Moderate uplift</v>
          </cell>
          <cell r="V22">
            <v>0.73593750000000002</v>
          </cell>
          <cell r="W22">
            <v>0.79201502707082616</v>
          </cell>
        </row>
        <row r="23">
          <cell r="B23">
            <v>15022180</v>
          </cell>
          <cell r="C23" t="str">
            <v>SNa</v>
          </cell>
          <cell r="D23" t="str">
            <v>FEDNa-MEP</v>
          </cell>
          <cell r="E23" t="str">
            <v>Engineer</v>
          </cell>
          <cell r="F23" t="str">
            <v>Process Engineer</v>
          </cell>
          <cell r="G23" t="str">
            <v>BAND A4</v>
          </cell>
          <cell r="H23" t="str">
            <v>3</v>
          </cell>
          <cell r="I23">
            <v>8200</v>
          </cell>
          <cell r="J23">
            <v>8415</v>
          </cell>
          <cell r="K23">
            <v>2.6219512195121863E-2</v>
          </cell>
          <cell r="L23" t="str">
            <v>70-90</v>
          </cell>
          <cell r="M23">
            <v>0.8</v>
          </cell>
          <cell r="N23">
            <v>9450</v>
          </cell>
          <cell r="O23">
            <v>9800</v>
          </cell>
          <cell r="P23">
            <v>10549.5</v>
          </cell>
          <cell r="Q23">
            <v>10833</v>
          </cell>
          <cell r="R23">
            <v>0.86772486772486768</v>
          </cell>
          <cell r="S23">
            <v>0.85867346938775513</v>
          </cell>
          <cell r="T23">
            <v>-9.0513983371125484E-3</v>
          </cell>
          <cell r="U23" t="str">
            <v>Positioning down</v>
          </cell>
          <cell r="V23">
            <v>0.7772880231290582</v>
          </cell>
          <cell r="W23">
            <v>0.77679313209637224</v>
          </cell>
        </row>
        <row r="24">
          <cell r="B24">
            <v>15003790</v>
          </cell>
          <cell r="C24" t="str">
            <v>SNa</v>
          </cell>
          <cell r="D24" t="str">
            <v>FEDNa-MEM</v>
          </cell>
          <cell r="E24" t="str">
            <v>Supervisor</v>
          </cell>
          <cell r="F24" t="str">
            <v>Head of Mechanical Support</v>
          </cell>
          <cell r="G24" t="str">
            <v>BAND A6</v>
          </cell>
          <cell r="H24" t="str">
            <v>3</v>
          </cell>
          <cell r="I24">
            <v>15324</v>
          </cell>
          <cell r="J24">
            <v>15600</v>
          </cell>
          <cell r="K24">
            <v>1.8010963194988294E-2</v>
          </cell>
          <cell r="L24" t="str">
            <v>50-70</v>
          </cell>
          <cell r="M24">
            <v>0.6</v>
          </cell>
          <cell r="N24">
            <v>15816</v>
          </cell>
          <cell r="O24">
            <v>16374</v>
          </cell>
          <cell r="P24">
            <v>15800</v>
          </cell>
          <cell r="Q24">
            <v>16272</v>
          </cell>
          <cell r="R24">
            <v>0.96889226100151749</v>
          </cell>
          <cell r="S24">
            <v>0.95272993770611947</v>
          </cell>
          <cell r="T24">
            <v>-1.6162323295398018E-2</v>
          </cell>
          <cell r="U24" t="str">
            <v>Positioning down</v>
          </cell>
          <cell r="V24">
            <v>0.96987341772151903</v>
          </cell>
          <cell r="W24">
            <v>0.95870206489675514</v>
          </cell>
        </row>
        <row r="25">
          <cell r="B25">
            <v>15016330</v>
          </cell>
          <cell r="C25" t="str">
            <v>SNa</v>
          </cell>
          <cell r="D25" t="str">
            <v>FEDNa-V2</v>
          </cell>
          <cell r="E25" t="str">
            <v>Manager</v>
          </cell>
          <cell r="F25" t="str">
            <v>Head of FEDNa-V2</v>
          </cell>
          <cell r="G25" t="str">
            <v>BAND B</v>
          </cell>
          <cell r="H25" t="str">
            <v>4</v>
          </cell>
          <cell r="I25">
            <v>20300</v>
          </cell>
          <cell r="J25">
            <v>21500</v>
          </cell>
          <cell r="K25">
            <v>5.9113300492610765E-2</v>
          </cell>
          <cell r="L25" t="str">
            <v>70-90</v>
          </cell>
          <cell r="M25">
            <v>0.8</v>
          </cell>
          <cell r="N25">
            <v>23243</v>
          </cell>
          <cell r="O25">
            <v>24087</v>
          </cell>
          <cell r="P25">
            <v>23800</v>
          </cell>
          <cell r="Q25">
            <v>25300</v>
          </cell>
          <cell r="R25">
            <v>0.87338123305941573</v>
          </cell>
          <cell r="S25">
            <v>0.89259766679121522</v>
          </cell>
          <cell r="T25">
            <v>1.9216433731799487E-2</v>
          </cell>
          <cell r="U25" t="str">
            <v>Limited uplift</v>
          </cell>
          <cell r="V25">
            <v>0.8529411764705882</v>
          </cell>
          <cell r="W25">
            <v>0.84980237154150196</v>
          </cell>
        </row>
        <row r="26">
          <cell r="B26">
            <v>15001485</v>
          </cell>
          <cell r="C26" t="str">
            <v>SNa</v>
          </cell>
          <cell r="D26" t="str">
            <v>FEDNa-ME</v>
          </cell>
          <cell r="E26" t="str">
            <v>Manager</v>
          </cell>
          <cell r="F26" t="str">
            <v>Head of Manufacturing Engineering</v>
          </cell>
          <cell r="G26" t="str">
            <v>BAND B</v>
          </cell>
          <cell r="H26" t="str">
            <v>3</v>
          </cell>
          <cell r="I26">
            <v>27011</v>
          </cell>
          <cell r="J26">
            <v>27700</v>
          </cell>
          <cell r="K26">
            <v>2.5508126318907198E-2</v>
          </cell>
          <cell r="L26" t="str">
            <v>70-90</v>
          </cell>
          <cell r="M26">
            <v>0.8</v>
          </cell>
          <cell r="N26">
            <v>23243</v>
          </cell>
          <cell r="O26">
            <v>24087</v>
          </cell>
          <cell r="P26">
            <v>23800</v>
          </cell>
          <cell r="Q26">
            <v>25300</v>
          </cell>
          <cell r="R26">
            <v>1.1621133244417674</v>
          </cell>
          <cell r="S26">
            <v>1.1499979241914726</v>
          </cell>
          <cell r="T26">
            <v>-1.2115400250294783E-2</v>
          </cell>
          <cell r="U26" t="str">
            <v>Positioning down</v>
          </cell>
          <cell r="V26">
            <v>1.1349159663865547</v>
          </cell>
          <cell r="W26">
            <v>1.0948616600790513</v>
          </cell>
        </row>
        <row r="27">
          <cell r="B27">
            <v>1020358</v>
          </cell>
          <cell r="C27" t="str">
            <v>SNa</v>
          </cell>
          <cell r="D27" t="str">
            <v>FEDNa-MEP</v>
          </cell>
          <cell r="E27" t="str">
            <v>Senior Engineer</v>
          </cell>
          <cell r="F27" t="str">
            <v>Senior Process Engineer</v>
          </cell>
          <cell r="G27" t="str">
            <v>BAND A5</v>
          </cell>
          <cell r="H27" t="str">
            <v>5</v>
          </cell>
          <cell r="I27">
            <v>13610</v>
          </cell>
          <cell r="J27">
            <v>15000</v>
          </cell>
          <cell r="K27">
            <v>0.10213078618662741</v>
          </cell>
          <cell r="L27" t="str">
            <v>70-90</v>
          </cell>
          <cell r="M27">
            <v>0.8</v>
          </cell>
          <cell r="N27">
            <v>12357.5</v>
          </cell>
          <cell r="O27">
            <v>12693.5</v>
          </cell>
          <cell r="P27">
            <v>13440</v>
          </cell>
          <cell r="Q27">
            <v>13575.5</v>
          </cell>
          <cell r="R27">
            <v>1.1013554521545621</v>
          </cell>
          <cell r="S27">
            <v>1.1817071729625399</v>
          </cell>
          <cell r="T27">
            <v>8.0351720807977811E-2</v>
          </cell>
          <cell r="U27" t="str">
            <v>Meaningful uplift</v>
          </cell>
          <cell r="V27">
            <v>1.0126488095238095</v>
          </cell>
          <cell r="W27">
            <v>1.1049316783912195</v>
          </cell>
        </row>
        <row r="28">
          <cell r="B28">
            <v>15021547</v>
          </cell>
          <cell r="C28" t="str">
            <v>SNa</v>
          </cell>
          <cell r="D28" t="str">
            <v>FEDNa-MEP</v>
          </cell>
          <cell r="E28" t="str">
            <v>Engineer</v>
          </cell>
          <cell r="F28" t="str">
            <v>Electrical Engineer</v>
          </cell>
          <cell r="G28" t="str">
            <v>BAND A4</v>
          </cell>
          <cell r="H28" t="str">
            <v>4</v>
          </cell>
          <cell r="I28">
            <v>10500</v>
          </cell>
          <cell r="J28">
            <v>12000</v>
          </cell>
          <cell r="K28">
            <v>0.14285714285714279</v>
          </cell>
          <cell r="L28" t="str">
            <v>70-90</v>
          </cell>
          <cell r="M28">
            <v>0.8</v>
          </cell>
          <cell r="N28">
            <v>9450</v>
          </cell>
          <cell r="O28">
            <v>9800</v>
          </cell>
          <cell r="P28">
            <v>10549.5</v>
          </cell>
          <cell r="Q28">
            <v>10833</v>
          </cell>
          <cell r="R28">
            <v>1.1111111111111112</v>
          </cell>
          <cell r="S28">
            <v>1.2244897959183674</v>
          </cell>
          <cell r="T28">
            <v>0.11337868480725621</v>
          </cell>
          <cell r="U28" t="str">
            <v>Meaningful uplift</v>
          </cell>
          <cell r="V28">
            <v>0.99530783449452576</v>
          </cell>
          <cell r="W28">
            <v>1.1077263915812794</v>
          </cell>
        </row>
        <row r="29">
          <cell r="B29">
            <v>15012913</v>
          </cell>
          <cell r="C29" t="str">
            <v>SNa</v>
          </cell>
          <cell r="D29" t="str">
            <v>FEDNa-ME</v>
          </cell>
          <cell r="E29" t="str">
            <v>Associate Expert (CN)</v>
          </cell>
          <cell r="F29" t="str">
            <v>Associate Expert (C)</v>
          </cell>
          <cell r="G29" t="str">
            <v>BAND A6</v>
          </cell>
          <cell r="H29" t="str">
            <v>5</v>
          </cell>
          <cell r="I29">
            <v>16000</v>
          </cell>
          <cell r="J29">
            <v>18000</v>
          </cell>
          <cell r="K29">
            <v>0.125</v>
          </cell>
          <cell r="L29" t="str">
            <v>0</v>
          </cell>
          <cell r="M29"/>
          <cell r="N29">
            <v>15816</v>
          </cell>
          <cell r="O29">
            <v>16374</v>
          </cell>
          <cell r="P29">
            <v>15800</v>
          </cell>
          <cell r="Q29">
            <v>16272</v>
          </cell>
          <cell r="R29">
            <v>1.0116337885685383</v>
          </cell>
          <cell r="S29">
            <v>1.0993037742762917</v>
          </cell>
          <cell r="T29">
            <v>8.7669985707753417E-2</v>
          </cell>
          <cell r="U29" t="str">
            <v>Meaningful uplift</v>
          </cell>
          <cell r="V29">
            <v>1.0126582278481013</v>
          </cell>
          <cell r="W29">
            <v>1.1061946902654867</v>
          </cell>
        </row>
        <row r="30">
          <cell r="B30">
            <v>15001306</v>
          </cell>
          <cell r="C30" t="str">
            <v>SNa</v>
          </cell>
          <cell r="D30" t="str">
            <v>FEDNa-ME</v>
          </cell>
          <cell r="E30" t="str">
            <v>Functional Specialist</v>
          </cell>
          <cell r="F30" t="str">
            <v>Functional Specialist</v>
          </cell>
          <cell r="G30" t="str">
            <v>BAND A6</v>
          </cell>
          <cell r="H30" t="str">
            <v>3</v>
          </cell>
          <cell r="I30">
            <v>20306</v>
          </cell>
          <cell r="J30">
            <v>20500</v>
          </cell>
          <cell r="K30">
            <v>9.5538264552348373E-3</v>
          </cell>
          <cell r="L30" t="str">
            <v>&gt;90</v>
          </cell>
          <cell r="M30">
            <v>0.9</v>
          </cell>
          <cell r="N30">
            <v>15816</v>
          </cell>
          <cell r="O30">
            <v>16374</v>
          </cell>
          <cell r="P30">
            <v>15800</v>
          </cell>
          <cell r="Q30">
            <v>16272</v>
          </cell>
          <cell r="R30">
            <v>1.2838897319170461</v>
          </cell>
          <cell r="S30">
            <v>1.2519848540368876</v>
          </cell>
          <cell r="T30">
            <v>-3.19048778801585E-2</v>
          </cell>
          <cell r="U30" t="str">
            <v>Positioning down</v>
          </cell>
          <cell r="V30">
            <v>1.2851898734177216</v>
          </cell>
          <cell r="W30">
            <v>1.2598328416912488</v>
          </cell>
        </row>
        <row r="31">
          <cell r="B31">
            <v>15021548</v>
          </cell>
          <cell r="C31" t="str">
            <v>SNa</v>
          </cell>
          <cell r="D31" t="str">
            <v>FEDNa-ME</v>
          </cell>
          <cell r="E31" t="str">
            <v>Senior Engineer</v>
          </cell>
          <cell r="F31" t="str">
            <v>Senior Equipment Engineer</v>
          </cell>
          <cell r="G31" t="str">
            <v>BAND A5</v>
          </cell>
          <cell r="H31" t="str">
            <v>3</v>
          </cell>
          <cell r="I31">
            <v>13330</v>
          </cell>
          <cell r="J31">
            <v>13600</v>
          </cell>
          <cell r="K31">
            <v>2.025506376594155E-2</v>
          </cell>
          <cell r="L31" t="str">
            <v>70-90</v>
          </cell>
          <cell r="M31">
            <v>0.8</v>
          </cell>
          <cell r="N31">
            <v>12357.5</v>
          </cell>
          <cell r="O31">
            <v>12693.5</v>
          </cell>
          <cell r="P31">
            <v>13440</v>
          </cell>
          <cell r="Q31">
            <v>13575.5</v>
          </cell>
          <cell r="R31">
            <v>1.0786971474812868</v>
          </cell>
          <cell r="S31">
            <v>1.0714145034860361</v>
          </cell>
          <cell r="T31">
            <v>-7.2826439952506927E-3</v>
          </cell>
          <cell r="U31" t="str">
            <v>Positioning down</v>
          </cell>
          <cell r="V31">
            <v>0.99181547619047616</v>
          </cell>
          <cell r="W31">
            <v>1.0018047217413724</v>
          </cell>
        </row>
        <row r="32">
          <cell r="B32">
            <v>15021979</v>
          </cell>
          <cell r="C32" t="str">
            <v>SNa</v>
          </cell>
          <cell r="D32" t="str">
            <v>FEDNa-V2</v>
          </cell>
          <cell r="E32" t="str">
            <v>Engineer</v>
          </cell>
          <cell r="F32" t="str">
            <v>Production Engineer</v>
          </cell>
          <cell r="G32" t="str">
            <v>BAND A4</v>
          </cell>
          <cell r="H32" t="str">
            <v>3</v>
          </cell>
          <cell r="I32">
            <v>9450</v>
          </cell>
          <cell r="J32">
            <v>9700</v>
          </cell>
          <cell r="K32">
            <v>2.6455026455026509E-2</v>
          </cell>
          <cell r="L32" t="str">
            <v>70-90</v>
          </cell>
          <cell r="M32">
            <v>0.8</v>
          </cell>
          <cell r="N32">
            <v>9450</v>
          </cell>
          <cell r="O32">
            <v>9800</v>
          </cell>
          <cell r="P32">
            <v>10549.5</v>
          </cell>
          <cell r="Q32">
            <v>10833</v>
          </cell>
          <cell r="R32">
            <v>1</v>
          </cell>
          <cell r="S32">
            <v>0.98979591836734693</v>
          </cell>
          <cell r="T32">
            <v>-1.0204081632653073E-2</v>
          </cell>
          <cell r="U32" t="str">
            <v>Positioning down</v>
          </cell>
          <cell r="V32">
            <v>0.89577705104507321</v>
          </cell>
          <cell r="W32">
            <v>0.89541216652820088</v>
          </cell>
        </row>
        <row r="33">
          <cell r="B33">
            <v>15000525</v>
          </cell>
          <cell r="C33" t="str">
            <v>SNa</v>
          </cell>
          <cell r="D33" t="str">
            <v>FEDNa-FS</v>
          </cell>
          <cell r="E33" t="str">
            <v>Coordinator</v>
          </cell>
          <cell r="F33" t="str">
            <v>TPM Coordinator</v>
          </cell>
          <cell r="G33" t="str">
            <v>BAND A4</v>
          </cell>
          <cell r="H33" t="str">
            <v>3</v>
          </cell>
          <cell r="I33">
            <v>7900</v>
          </cell>
          <cell r="J33">
            <v>8000</v>
          </cell>
          <cell r="K33">
            <v>1.2658227848101333E-2</v>
          </cell>
          <cell r="L33" t="str">
            <v>&gt;90</v>
          </cell>
          <cell r="M33">
            <v>0.9</v>
          </cell>
          <cell r="N33">
            <v>9450</v>
          </cell>
          <cell r="O33">
            <v>9800</v>
          </cell>
          <cell r="P33">
            <v>10549.5</v>
          </cell>
          <cell r="Q33">
            <v>10833</v>
          </cell>
          <cell r="R33">
            <v>0.83597883597883593</v>
          </cell>
          <cell r="S33">
            <v>0.81632653061224492</v>
          </cell>
          <cell r="T33">
            <v>-1.9652305366591016E-2</v>
          </cell>
          <cell r="U33" t="str">
            <v>Positioning down</v>
          </cell>
          <cell r="V33">
            <v>0.74885065642921467</v>
          </cell>
          <cell r="W33">
            <v>0.7384842610541863</v>
          </cell>
        </row>
        <row r="34">
          <cell r="B34">
            <v>15020089</v>
          </cell>
          <cell r="C34" t="str">
            <v>SNa</v>
          </cell>
          <cell r="D34" t="str">
            <v>FEDNa-MEP</v>
          </cell>
          <cell r="E34" t="str">
            <v>Engineer</v>
          </cell>
          <cell r="F34" t="str">
            <v>Process Engineer</v>
          </cell>
          <cell r="G34" t="str">
            <v>BAND A4</v>
          </cell>
          <cell r="H34" t="str">
            <v>3</v>
          </cell>
          <cell r="I34">
            <v>10100</v>
          </cell>
          <cell r="J34">
            <v>10300</v>
          </cell>
          <cell r="K34">
            <v>1.980198019801982E-2</v>
          </cell>
          <cell r="L34" t="str">
            <v>70-90</v>
          </cell>
          <cell r="M34">
            <v>0.8</v>
          </cell>
          <cell r="N34">
            <v>9450</v>
          </cell>
          <cell r="O34">
            <v>9800</v>
          </cell>
          <cell r="P34">
            <v>10549.5</v>
          </cell>
          <cell r="Q34">
            <v>10833</v>
          </cell>
          <cell r="R34">
            <v>1.0687830687830688</v>
          </cell>
          <cell r="S34">
            <v>1.0510204081632653</v>
          </cell>
          <cell r="T34">
            <v>-1.7762660619803583E-2</v>
          </cell>
          <cell r="U34" t="str">
            <v>Positioning down</v>
          </cell>
          <cell r="V34">
            <v>0.95739134556140104</v>
          </cell>
          <cell r="W34">
            <v>0.95079848610726481</v>
          </cell>
        </row>
        <row r="35">
          <cell r="B35">
            <v>15000550</v>
          </cell>
          <cell r="C35" t="str">
            <v>SNa</v>
          </cell>
          <cell r="D35" t="str">
            <v>FEDNa-V2</v>
          </cell>
          <cell r="E35" t="str">
            <v>Engineer</v>
          </cell>
          <cell r="F35" t="str">
            <v>Engineer</v>
          </cell>
          <cell r="G35" t="str">
            <v>BAND A4</v>
          </cell>
          <cell r="H35" t="str">
            <v>4</v>
          </cell>
          <cell r="I35">
            <v>9800</v>
          </cell>
          <cell r="J35">
            <v>10300</v>
          </cell>
          <cell r="K35">
            <v>5.1020408163265252E-2</v>
          </cell>
          <cell r="L35" t="str">
            <v>70-90</v>
          </cell>
          <cell r="M35">
            <v>0.8</v>
          </cell>
          <cell r="N35">
            <v>9450</v>
          </cell>
          <cell r="O35">
            <v>9800</v>
          </cell>
          <cell r="P35">
            <v>10549.5</v>
          </cell>
          <cell r="Q35">
            <v>10833</v>
          </cell>
          <cell r="R35">
            <v>1.037037037037037</v>
          </cell>
          <cell r="S35">
            <v>1.0510204081632653</v>
          </cell>
          <cell r="T35">
            <v>1.3983371126228272E-2</v>
          </cell>
          <cell r="U35" t="str">
            <v>Limited uplift</v>
          </cell>
          <cell r="V35">
            <v>0.92895397886155739</v>
          </cell>
          <cell r="W35">
            <v>0.95079848610726481</v>
          </cell>
        </row>
        <row r="36">
          <cell r="B36">
            <v>15015967</v>
          </cell>
          <cell r="C36" t="str">
            <v>SNa</v>
          </cell>
          <cell r="D36" t="str">
            <v>FEDNa-FS</v>
          </cell>
          <cell r="E36" t="str">
            <v>Associate Expert (CN)</v>
          </cell>
          <cell r="F36" t="str">
            <v>Associate Expert (C)</v>
          </cell>
          <cell r="G36" t="str">
            <v>BAND A6</v>
          </cell>
          <cell r="H36" t="str">
            <v>4</v>
          </cell>
          <cell r="I36">
            <v>12360</v>
          </cell>
          <cell r="J36">
            <v>13300</v>
          </cell>
          <cell r="K36">
            <v>7.6051779935275121E-2</v>
          </cell>
          <cell r="L36" t="str">
            <v>50-70</v>
          </cell>
          <cell r="M36">
            <v>0.6</v>
          </cell>
          <cell r="N36">
            <v>15816</v>
          </cell>
          <cell r="O36">
            <v>16374</v>
          </cell>
          <cell r="P36">
            <v>15800</v>
          </cell>
          <cell r="Q36">
            <v>16272</v>
          </cell>
          <cell r="R36">
            <v>0.78148710166919577</v>
          </cell>
          <cell r="S36">
            <v>0.81226334432637104</v>
          </cell>
          <cell r="T36">
            <v>3.0776242657175268E-2</v>
          </cell>
          <cell r="U36" t="str">
            <v>Moderate uplift</v>
          </cell>
          <cell r="V36">
            <v>0.78227848101265818</v>
          </cell>
          <cell r="W36">
            <v>0.81735496558505405</v>
          </cell>
        </row>
        <row r="37">
          <cell r="B37">
            <v>15001287</v>
          </cell>
          <cell r="C37" t="str">
            <v>SNa</v>
          </cell>
          <cell r="D37" t="str">
            <v>FEDNa-MEP</v>
          </cell>
          <cell r="E37" t="str">
            <v>Senior Engineer</v>
          </cell>
          <cell r="F37" t="str">
            <v>Senior Electrical Engineer</v>
          </cell>
          <cell r="G37" t="str">
            <v>BAND A5</v>
          </cell>
          <cell r="H37" t="str">
            <v>3</v>
          </cell>
          <cell r="I37">
            <v>12500</v>
          </cell>
          <cell r="J37">
            <v>12600</v>
          </cell>
          <cell r="K37">
            <v>8.0000000000000071E-3</v>
          </cell>
          <cell r="L37" t="str">
            <v>70-90</v>
          </cell>
          <cell r="M37">
            <v>0.8</v>
          </cell>
          <cell r="N37">
            <v>12357.5</v>
          </cell>
          <cell r="O37">
            <v>12693.5</v>
          </cell>
          <cell r="P37">
            <v>13440</v>
          </cell>
          <cell r="Q37">
            <v>13575.5</v>
          </cell>
          <cell r="R37">
            <v>1.0115314586283632</v>
          </cell>
          <cell r="S37">
            <v>0.99263402528853351</v>
          </cell>
          <cell r="T37">
            <v>-1.8897433339829739E-2</v>
          </cell>
          <cell r="U37" t="str">
            <v>Positioning down</v>
          </cell>
          <cell r="V37">
            <v>0.93005952380952384</v>
          </cell>
          <cell r="W37">
            <v>0.9281426098486244</v>
          </cell>
        </row>
        <row r="38">
          <cell r="B38">
            <v>15016938</v>
          </cell>
          <cell r="C38" t="str">
            <v>SNa</v>
          </cell>
          <cell r="D38" t="str">
            <v>FEDNa-MEP</v>
          </cell>
          <cell r="E38" t="str">
            <v>Supervisor</v>
          </cell>
          <cell r="F38" t="str">
            <v>Head of FEDNa-MEP</v>
          </cell>
          <cell r="G38" t="str">
            <v>BAND A6</v>
          </cell>
          <cell r="H38" t="str">
            <v>5</v>
          </cell>
          <cell r="I38">
            <v>18000</v>
          </cell>
          <cell r="J38">
            <v>19700</v>
          </cell>
          <cell r="K38">
            <v>9.4444444444444553E-2</v>
          </cell>
          <cell r="L38" t="str">
            <v>70-90</v>
          </cell>
          <cell r="M38">
            <v>0.8</v>
          </cell>
          <cell r="N38">
            <v>15816</v>
          </cell>
          <cell r="O38">
            <v>16374</v>
          </cell>
          <cell r="P38">
            <v>15800</v>
          </cell>
          <cell r="Q38">
            <v>16272</v>
          </cell>
          <cell r="R38">
            <v>1.1380880121396055</v>
          </cell>
          <cell r="S38">
            <v>1.203126908513497</v>
          </cell>
          <cell r="T38">
            <v>6.5038896373891486E-2</v>
          </cell>
          <cell r="U38" t="str">
            <v>Meaningful uplift</v>
          </cell>
          <cell r="V38">
            <v>1.139240506329114</v>
          </cell>
          <cell r="W38">
            <v>1.210668633235005</v>
          </cell>
        </row>
        <row r="39">
          <cell r="B39">
            <v>15000503</v>
          </cell>
          <cell r="C39" t="str">
            <v>SNa</v>
          </cell>
          <cell r="D39" t="str">
            <v>FEDNa-V1</v>
          </cell>
          <cell r="E39" t="str">
            <v>Senior Engineer</v>
          </cell>
          <cell r="F39" t="str">
            <v>Senior Process Engineer</v>
          </cell>
          <cell r="G39" t="str">
            <v>BAND A5</v>
          </cell>
          <cell r="H39" t="str">
            <v>4</v>
          </cell>
          <cell r="I39">
            <v>10000</v>
          </cell>
          <cell r="J39">
            <v>10700</v>
          </cell>
          <cell r="K39">
            <v>7.0000000000000062E-2</v>
          </cell>
          <cell r="L39" t="str">
            <v>50-70</v>
          </cell>
          <cell r="M39">
            <v>0.6</v>
          </cell>
          <cell r="N39">
            <v>12357.5</v>
          </cell>
          <cell r="O39">
            <v>12693.5</v>
          </cell>
          <cell r="P39">
            <v>13440</v>
          </cell>
          <cell r="Q39">
            <v>13575.5</v>
          </cell>
          <cell r="R39">
            <v>0.80922516690269064</v>
          </cell>
          <cell r="S39">
            <v>0.84295111671327849</v>
          </cell>
          <cell r="T39">
            <v>3.3725949810587852E-2</v>
          </cell>
          <cell r="U39" t="str">
            <v>Moderate uplift</v>
          </cell>
          <cell r="V39">
            <v>0.74404761904761907</v>
          </cell>
          <cell r="W39">
            <v>0.7881845972524032</v>
          </cell>
        </row>
        <row r="40">
          <cell r="B40">
            <v>15013780</v>
          </cell>
          <cell r="C40" t="str">
            <v>SNa</v>
          </cell>
          <cell r="D40" t="str">
            <v>FLCNa-MEA</v>
          </cell>
          <cell r="E40" t="str">
            <v>Functional Specialist</v>
          </cell>
          <cell r="F40" t="str">
            <v>Injection Functional Specialist</v>
          </cell>
          <cell r="G40" t="str">
            <v>BAND A6</v>
          </cell>
          <cell r="H40" t="str">
            <v>3</v>
          </cell>
          <cell r="I40">
            <v>14666</v>
          </cell>
          <cell r="J40">
            <v>15017.984</v>
          </cell>
          <cell r="K40">
            <v>2.4000000000000021E-2</v>
          </cell>
          <cell r="L40" t="str">
            <v>50-70</v>
          </cell>
          <cell r="M40">
            <v>0.6</v>
          </cell>
          <cell r="N40">
            <v>15816</v>
          </cell>
          <cell r="O40">
            <v>16374</v>
          </cell>
          <cell r="P40">
            <v>15800</v>
          </cell>
          <cell r="Q40">
            <v>16272</v>
          </cell>
          <cell r="R40">
            <v>0.92728882144663627</v>
          </cell>
          <cell r="S40">
            <v>0.9171848051789423</v>
          </cell>
          <cell r="T40">
            <v>-1.0104016267693972E-2</v>
          </cell>
          <cell r="U40" t="str">
            <v>Positioning down</v>
          </cell>
          <cell r="V40">
            <v>0.9282278481012658</v>
          </cell>
          <cell r="W40">
            <v>0.92293411996066865</v>
          </cell>
        </row>
        <row r="41">
          <cell r="B41">
            <v>15004180</v>
          </cell>
          <cell r="C41" t="str">
            <v>SNa</v>
          </cell>
          <cell r="D41" t="str">
            <v>FLCNa-MEF</v>
          </cell>
          <cell r="E41" t="str">
            <v>Expert (CN)</v>
          </cell>
          <cell r="F41" t="str">
            <v>Expert (CN)</v>
          </cell>
          <cell r="G41" t="str">
            <v>BAND B</v>
          </cell>
          <cell r="H41" t="str">
            <v>4</v>
          </cell>
          <cell r="I41">
            <v>23000</v>
          </cell>
          <cell r="J41">
            <v>23989</v>
          </cell>
          <cell r="K41">
            <v>4.2999999999999927E-2</v>
          </cell>
          <cell r="L41" t="str">
            <v>70-90</v>
          </cell>
          <cell r="M41">
            <v>0.8</v>
          </cell>
          <cell r="N41">
            <v>23243</v>
          </cell>
          <cell r="O41">
            <v>24087</v>
          </cell>
          <cell r="P41">
            <v>23800</v>
          </cell>
          <cell r="Q41">
            <v>25300</v>
          </cell>
          <cell r="R41">
            <v>0.98954523942692418</v>
          </cell>
          <cell r="S41">
            <v>0.99593141528625395</v>
          </cell>
          <cell r="T41">
            <v>6.3861758593297679E-3</v>
          </cell>
          <cell r="U41" t="str">
            <v>Limited uplift</v>
          </cell>
          <cell r="V41">
            <v>0.96638655462184875</v>
          </cell>
          <cell r="W41">
            <v>0.94818181818181824</v>
          </cell>
        </row>
        <row r="42">
          <cell r="B42">
            <v>15022173</v>
          </cell>
          <cell r="C42" t="str">
            <v>SNa</v>
          </cell>
          <cell r="D42" t="str">
            <v>FLCNa-MEA</v>
          </cell>
          <cell r="E42" t="str">
            <v>Engineer</v>
          </cell>
          <cell r="F42" t="str">
            <v>Electrical Engineer</v>
          </cell>
          <cell r="G42" t="str">
            <v>BAND A4</v>
          </cell>
          <cell r="H42" t="str">
            <v>3</v>
          </cell>
          <cell r="I42">
            <v>10712</v>
          </cell>
          <cell r="J42">
            <v>11067</v>
          </cell>
          <cell r="K42">
            <v>3.3140403286034292E-2</v>
          </cell>
          <cell r="L42" t="str">
            <v>&gt;90</v>
          </cell>
          <cell r="M42">
            <v>0.9</v>
          </cell>
          <cell r="N42">
            <v>9450</v>
          </cell>
          <cell r="O42">
            <v>9800</v>
          </cell>
          <cell r="P42">
            <v>10549.5</v>
          </cell>
          <cell r="Q42">
            <v>10833</v>
          </cell>
          <cell r="R42">
            <v>1.1335449735449736</v>
          </cell>
          <cell r="S42">
            <v>1.1292857142857142</v>
          </cell>
          <cell r="T42">
            <v>-4.259259259259407E-3</v>
          </cell>
          <cell r="U42" t="str">
            <v>Flat</v>
          </cell>
          <cell r="V42">
            <v>1.0154035736290818</v>
          </cell>
          <cell r="W42">
            <v>1.0216006646358349</v>
          </cell>
        </row>
        <row r="43">
          <cell r="B43">
            <v>15017727</v>
          </cell>
          <cell r="C43" t="str">
            <v>SNa</v>
          </cell>
          <cell r="D43" t="str">
            <v>FLCNa-MEA</v>
          </cell>
          <cell r="E43" t="str">
            <v>Associate Expert (CN)</v>
          </cell>
          <cell r="F43" t="str">
            <v>Associate Expert (C)</v>
          </cell>
          <cell r="G43" t="str">
            <v>BAND A6</v>
          </cell>
          <cell r="H43" t="str">
            <v>3</v>
          </cell>
          <cell r="I43">
            <v>13202</v>
          </cell>
          <cell r="J43">
            <v>13302</v>
          </cell>
          <cell r="K43">
            <v>7.5746099075897355E-3</v>
          </cell>
          <cell r="L43" t="str">
            <v>50-70</v>
          </cell>
          <cell r="M43">
            <v>0.6</v>
          </cell>
          <cell r="N43">
            <v>15816</v>
          </cell>
          <cell r="O43">
            <v>16374</v>
          </cell>
          <cell r="P43">
            <v>15800</v>
          </cell>
          <cell r="Q43">
            <v>16272</v>
          </cell>
          <cell r="R43">
            <v>0.83472432979261513</v>
          </cell>
          <cell r="S43">
            <v>0.8123854891901795</v>
          </cell>
          <cell r="T43">
            <v>-2.2338840602435628E-2</v>
          </cell>
          <cell r="U43" t="str">
            <v>Positioning down</v>
          </cell>
          <cell r="V43">
            <v>0.8355696202531645</v>
          </cell>
          <cell r="W43">
            <v>0.81747787610619471</v>
          </cell>
        </row>
        <row r="44">
          <cell r="B44">
            <v>51200268</v>
          </cell>
          <cell r="C44" t="str">
            <v>SNa</v>
          </cell>
          <cell r="D44" t="str">
            <v>FLCNa-MEA</v>
          </cell>
          <cell r="E44" t="str">
            <v>Manager</v>
          </cell>
          <cell r="F44" t="str">
            <v>Head of Assembly</v>
          </cell>
          <cell r="G44" t="str">
            <v>BAND B</v>
          </cell>
          <cell r="H44" t="str">
            <v>3</v>
          </cell>
          <cell r="I44">
            <v>24800</v>
          </cell>
          <cell r="J44">
            <v>25300</v>
          </cell>
          <cell r="K44">
            <v>2.0161290322580738E-2</v>
          </cell>
          <cell r="L44" t="str">
            <v>70-90</v>
          </cell>
          <cell r="M44">
            <v>0.8</v>
          </cell>
          <cell r="N44">
            <v>23243</v>
          </cell>
          <cell r="O44">
            <v>24087</v>
          </cell>
          <cell r="P44">
            <v>23800</v>
          </cell>
          <cell r="Q44">
            <v>25300</v>
          </cell>
          <cell r="R44">
            <v>1.0669879103385966</v>
          </cell>
          <cell r="S44">
            <v>1.0503591148752438</v>
          </cell>
          <cell r="T44">
            <v>-1.662879546335283E-2</v>
          </cell>
          <cell r="U44" t="str">
            <v>Positioning down</v>
          </cell>
          <cell r="V44">
            <v>1.0420168067226891</v>
          </cell>
          <cell r="W44">
            <v>1</v>
          </cell>
        </row>
        <row r="45">
          <cell r="B45">
            <v>15014437</v>
          </cell>
          <cell r="C45" t="str">
            <v>SNa</v>
          </cell>
          <cell r="D45" t="str">
            <v>FLCNa-ME</v>
          </cell>
          <cell r="E45" t="str">
            <v>Manager</v>
          </cell>
          <cell r="F45" t="str">
            <v>Manager</v>
          </cell>
          <cell r="G45" t="str">
            <v>BAND B</v>
          </cell>
          <cell r="H45" t="str">
            <v>3</v>
          </cell>
          <cell r="I45">
            <v>28188</v>
          </cell>
          <cell r="J45">
            <v>28751.760000000002</v>
          </cell>
          <cell r="K45">
            <v>2.0000000000000018E-2</v>
          </cell>
          <cell r="L45" t="str">
            <v>70-90</v>
          </cell>
          <cell r="M45">
            <v>0.8</v>
          </cell>
          <cell r="N45">
            <v>23243</v>
          </cell>
          <cell r="O45">
            <v>24087</v>
          </cell>
          <cell r="P45">
            <v>23800</v>
          </cell>
          <cell r="Q45">
            <v>25300</v>
          </cell>
          <cell r="R45">
            <v>1.2127522264767887</v>
          </cell>
          <cell r="S45">
            <v>1.193662971727488</v>
          </cell>
          <cell r="T45">
            <v>-1.9089254749300677E-2</v>
          </cell>
          <cell r="U45" t="str">
            <v>Positioning down</v>
          </cell>
          <cell r="V45">
            <v>1.1843697478991597</v>
          </cell>
          <cell r="W45">
            <v>1.1364332015810277</v>
          </cell>
        </row>
        <row r="46">
          <cell r="B46">
            <v>15022075</v>
          </cell>
          <cell r="C46" t="str">
            <v>SNa</v>
          </cell>
          <cell r="D46" t="str">
            <v>FLCNa-MEA</v>
          </cell>
          <cell r="E46" t="str">
            <v>Engineer</v>
          </cell>
          <cell r="F46" t="str">
            <v>Assembly Process Engineer</v>
          </cell>
          <cell r="G46" t="str">
            <v>BAND A4</v>
          </cell>
          <cell r="H46" t="str">
            <v>4</v>
          </cell>
          <cell r="I46">
            <v>12645</v>
          </cell>
          <cell r="J46">
            <v>13910</v>
          </cell>
          <cell r="K46">
            <v>0.10003954132068005</v>
          </cell>
          <cell r="L46" t="str">
            <v>90-110</v>
          </cell>
          <cell r="M46">
            <v>1</v>
          </cell>
          <cell r="N46">
            <v>9450</v>
          </cell>
          <cell r="O46">
            <v>9800</v>
          </cell>
          <cell r="P46">
            <v>10549.5</v>
          </cell>
          <cell r="Q46">
            <v>10833</v>
          </cell>
          <cell r="R46">
            <v>1.338095238095238</v>
          </cell>
          <cell r="S46">
            <v>1.4193877551020408</v>
          </cell>
          <cell r="T46">
            <v>8.1292517006802845E-2</v>
          </cell>
          <cell r="U46" t="str">
            <v>Meaningful uplift</v>
          </cell>
          <cell r="V46">
            <v>1.1986350063984075</v>
          </cell>
          <cell r="W46">
            <v>1.2840395089079664</v>
          </cell>
        </row>
        <row r="47">
          <cell r="B47">
            <v>15001880</v>
          </cell>
          <cell r="C47" t="str">
            <v>SNa</v>
          </cell>
          <cell r="D47" t="str">
            <v>FLCNa-MEF</v>
          </cell>
          <cell r="E47" t="str">
            <v>Junior Engineer</v>
          </cell>
          <cell r="F47" t="str">
            <v>Junior Engineer</v>
          </cell>
          <cell r="G47" t="str">
            <v>BAND A3</v>
          </cell>
          <cell r="H47" t="str">
            <v>3</v>
          </cell>
          <cell r="I47">
            <v>7538</v>
          </cell>
          <cell r="J47">
            <v>7726</v>
          </cell>
          <cell r="K47">
            <v>2.4940302467498121E-2</v>
          </cell>
          <cell r="L47" t="str">
            <v>70-90</v>
          </cell>
          <cell r="M47">
            <v>0.8</v>
          </cell>
          <cell r="N47">
            <v>7050</v>
          </cell>
          <cell r="O47">
            <v>7350</v>
          </cell>
          <cell r="P47">
            <v>7538</v>
          </cell>
          <cell r="Q47">
            <v>7726</v>
          </cell>
          <cell r="R47">
            <v>1.0692198581560284</v>
          </cell>
          <cell r="S47">
            <v>1.051156462585034</v>
          </cell>
          <cell r="T47">
            <v>-1.8063395570994345E-2</v>
          </cell>
          <cell r="U47" t="str">
            <v>Positioning down</v>
          </cell>
          <cell r="V47">
            <v>1</v>
          </cell>
          <cell r="W47">
            <v>1</v>
          </cell>
        </row>
        <row r="48">
          <cell r="B48">
            <v>15001698</v>
          </cell>
          <cell r="C48" t="str">
            <v>SNa</v>
          </cell>
          <cell r="D48" t="str">
            <v>FLCNa-MEF</v>
          </cell>
          <cell r="E48" t="str">
            <v>Senior Engineer</v>
          </cell>
          <cell r="F48" t="str">
            <v>Senior Manufacturing Engineer</v>
          </cell>
          <cell r="G48" t="str">
            <v>BAND A5</v>
          </cell>
          <cell r="H48" t="str">
            <v>4</v>
          </cell>
          <cell r="I48">
            <v>11737</v>
          </cell>
          <cell r="J48">
            <v>12659</v>
          </cell>
          <cell r="K48">
            <v>7.8554997017977302E-2</v>
          </cell>
          <cell r="L48" t="str">
            <v>70-90</v>
          </cell>
          <cell r="M48">
            <v>0.8</v>
          </cell>
          <cell r="N48">
            <v>12357.5</v>
          </cell>
          <cell r="O48">
            <v>12693.5</v>
          </cell>
          <cell r="P48">
            <v>13440</v>
          </cell>
          <cell r="Q48">
            <v>13575.5</v>
          </cell>
          <cell r="R48">
            <v>0.94978757839368799</v>
          </cell>
          <cell r="S48">
            <v>0.99728207350218612</v>
          </cell>
          <cell r="T48">
            <v>4.7494495108498125E-2</v>
          </cell>
          <cell r="U48" t="str">
            <v>Moderate uplift</v>
          </cell>
          <cell r="V48">
            <v>0.87328869047619051</v>
          </cell>
          <cell r="W48">
            <v>0.93248867445029648</v>
          </cell>
        </row>
        <row r="49">
          <cell r="B49">
            <v>15003323</v>
          </cell>
          <cell r="C49" t="str">
            <v>SNa</v>
          </cell>
          <cell r="D49" t="str">
            <v>FLCNa-MEM</v>
          </cell>
          <cell r="E49" t="str">
            <v>Supervisor</v>
          </cell>
          <cell r="F49" t="str">
            <v>Supervisor</v>
          </cell>
          <cell r="G49" t="str">
            <v>BAND A6</v>
          </cell>
          <cell r="H49" t="str">
            <v>3</v>
          </cell>
          <cell r="I49">
            <v>18000</v>
          </cell>
          <cell r="J49">
            <v>18000</v>
          </cell>
          <cell r="K49"/>
          <cell r="L49" t="str">
            <v>&gt;90</v>
          </cell>
          <cell r="M49">
            <v>0.9</v>
          </cell>
          <cell r="N49">
            <v>15816</v>
          </cell>
          <cell r="O49">
            <v>16374</v>
          </cell>
          <cell r="P49">
            <v>15800</v>
          </cell>
          <cell r="Q49">
            <v>16272</v>
          </cell>
          <cell r="R49">
            <v>1.1380880121396055</v>
          </cell>
          <cell r="S49">
            <v>1.0993037742762917</v>
          </cell>
          <cell r="T49">
            <v>-3.8784237863313864E-2</v>
          </cell>
          <cell r="U49" t="str">
            <v>Positioning down</v>
          </cell>
          <cell r="V49">
            <v>1.139240506329114</v>
          </cell>
          <cell r="W49">
            <v>1.1061946902654867</v>
          </cell>
        </row>
        <row r="50">
          <cell r="B50">
            <v>15021416</v>
          </cell>
          <cell r="C50" t="str">
            <v>SNa</v>
          </cell>
          <cell r="D50" t="str">
            <v>FLCNa-MEA</v>
          </cell>
          <cell r="E50" t="str">
            <v>Engineer</v>
          </cell>
          <cell r="F50" t="str">
            <v>Automation Engineer</v>
          </cell>
          <cell r="G50" t="str">
            <v>BAND A4</v>
          </cell>
          <cell r="H50" t="str">
            <v>5</v>
          </cell>
          <cell r="I50">
            <v>12793</v>
          </cell>
          <cell r="J50">
            <v>14200</v>
          </cell>
          <cell r="K50">
            <v>0.10998202141796298</v>
          </cell>
          <cell r="L50" t="str">
            <v>90-110</v>
          </cell>
          <cell r="M50">
            <v>1</v>
          </cell>
          <cell r="N50">
            <v>9450</v>
          </cell>
          <cell r="O50">
            <v>9800</v>
          </cell>
          <cell r="P50">
            <v>10549.5</v>
          </cell>
          <cell r="Q50">
            <v>10833</v>
          </cell>
          <cell r="R50">
            <v>1.3537566137566137</v>
          </cell>
          <cell r="S50">
            <v>1.4489795918367347</v>
          </cell>
          <cell r="T50">
            <v>9.5222978080121035E-2</v>
          </cell>
          <cell r="U50" t="str">
            <v>Meaningful uplift</v>
          </cell>
          <cell r="V50">
            <v>1.2126641073036637</v>
          </cell>
          <cell r="W50">
            <v>1.3108095633711807</v>
          </cell>
        </row>
        <row r="51">
          <cell r="B51">
            <v>15020868</v>
          </cell>
          <cell r="C51" t="str">
            <v>SNa</v>
          </cell>
          <cell r="D51" t="str">
            <v>FLCNa-MEF</v>
          </cell>
          <cell r="E51" t="str">
            <v>Senior Engineer</v>
          </cell>
          <cell r="F51" t="str">
            <v>Senior Injection Engineer</v>
          </cell>
          <cell r="G51" t="str">
            <v>BAND A5</v>
          </cell>
          <cell r="H51" t="str">
            <v>3</v>
          </cell>
          <cell r="I51">
            <v>13285</v>
          </cell>
          <cell r="J51">
            <v>13551</v>
          </cell>
          <cell r="K51">
            <v>2.0022581859239663E-2</v>
          </cell>
          <cell r="L51" t="str">
            <v>70-90</v>
          </cell>
          <cell r="M51">
            <v>0.8</v>
          </cell>
          <cell r="N51">
            <v>12357.5</v>
          </cell>
          <cell r="O51">
            <v>12693.5</v>
          </cell>
          <cell r="P51">
            <v>13440</v>
          </cell>
          <cell r="Q51">
            <v>13575.5</v>
          </cell>
          <cell r="R51">
            <v>1.0750556342302247</v>
          </cell>
          <cell r="S51">
            <v>1.0675542600543586</v>
          </cell>
          <cell r="T51">
            <v>-7.501374175866049E-3</v>
          </cell>
          <cell r="U51" t="str">
            <v>Positioning down</v>
          </cell>
          <cell r="V51">
            <v>0.98846726190476186</v>
          </cell>
          <cell r="W51">
            <v>0.99819527825862764</v>
          </cell>
        </row>
        <row r="52">
          <cell r="B52">
            <v>15004889</v>
          </cell>
          <cell r="C52" t="str">
            <v>SNa</v>
          </cell>
          <cell r="D52" t="str">
            <v>FLCNa-MEF</v>
          </cell>
          <cell r="E52" t="str">
            <v>Senior Engineer</v>
          </cell>
          <cell r="F52" t="str">
            <v>Senior Mould Managment Engineer</v>
          </cell>
          <cell r="G52" t="str">
            <v>BAND A5</v>
          </cell>
          <cell r="H52" t="str">
            <v>3</v>
          </cell>
          <cell r="I52">
            <v>15150</v>
          </cell>
          <cell r="J52">
            <v>15150</v>
          </cell>
          <cell r="K52"/>
          <cell r="L52" t="str">
            <v>&gt;90</v>
          </cell>
          <cell r="M52">
            <v>0.9</v>
          </cell>
          <cell r="N52">
            <v>12357.5</v>
          </cell>
          <cell r="O52">
            <v>12693.5</v>
          </cell>
          <cell r="P52">
            <v>13440</v>
          </cell>
          <cell r="Q52">
            <v>13575.5</v>
          </cell>
          <cell r="R52">
            <v>1.2259761278575765</v>
          </cell>
          <cell r="S52">
            <v>1.1935242446921652</v>
          </cell>
          <cell r="T52">
            <v>-3.2451883165411255E-2</v>
          </cell>
          <cell r="U52" t="str">
            <v>Positioning down</v>
          </cell>
          <cell r="V52">
            <v>1.1272321428571428</v>
          </cell>
          <cell r="W52">
            <v>1.1159809951751316</v>
          </cell>
        </row>
        <row r="53">
          <cell r="B53">
            <v>15022143</v>
          </cell>
          <cell r="C53" t="str">
            <v>SNa</v>
          </cell>
          <cell r="D53" t="str">
            <v>FLCNa-MEA</v>
          </cell>
          <cell r="E53" t="str">
            <v>Engineer</v>
          </cell>
          <cell r="F53" t="str">
            <v>Testing Engineer</v>
          </cell>
          <cell r="G53" t="str">
            <v>BAND A4</v>
          </cell>
          <cell r="H53" t="str">
            <v>3</v>
          </cell>
          <cell r="I53">
            <v>9205</v>
          </cell>
          <cell r="J53">
            <v>9205</v>
          </cell>
          <cell r="K53"/>
          <cell r="L53" t="str">
            <v>70-90</v>
          </cell>
          <cell r="M53">
            <v>0.8</v>
          </cell>
          <cell r="N53">
            <v>9450</v>
          </cell>
          <cell r="O53">
            <v>9800</v>
          </cell>
          <cell r="P53">
            <v>10549.5</v>
          </cell>
          <cell r="Q53">
            <v>10833</v>
          </cell>
          <cell r="R53">
            <v>0.97407407407407409</v>
          </cell>
          <cell r="S53">
            <v>0.93928571428571428</v>
          </cell>
          <cell r="T53">
            <v>-3.4788359788359813E-2</v>
          </cell>
          <cell r="U53" t="str">
            <v>Positioning down</v>
          </cell>
          <cell r="V53">
            <v>0.87255320157353433</v>
          </cell>
          <cell r="W53">
            <v>0.8497184528754731</v>
          </cell>
        </row>
        <row r="54">
          <cell r="B54">
            <v>51200356</v>
          </cell>
          <cell r="C54" t="str">
            <v>SNa</v>
          </cell>
          <cell r="D54" t="str">
            <v>FLCNa-MEF</v>
          </cell>
          <cell r="E54" t="str">
            <v>Senior Engineer</v>
          </cell>
          <cell r="F54" t="str">
            <v>Senior Engineer</v>
          </cell>
          <cell r="G54" t="str">
            <v>BAND A5</v>
          </cell>
          <cell r="H54" t="str">
            <v>3</v>
          </cell>
          <cell r="I54">
            <v>12985</v>
          </cell>
          <cell r="J54">
            <v>12985</v>
          </cell>
          <cell r="K54"/>
          <cell r="L54" t="str">
            <v>&gt;90</v>
          </cell>
          <cell r="M54">
            <v>0.9</v>
          </cell>
          <cell r="N54">
            <v>12357.5</v>
          </cell>
          <cell r="O54">
            <v>12693.5</v>
          </cell>
          <cell r="P54">
            <v>13440</v>
          </cell>
          <cell r="Q54">
            <v>13575.5</v>
          </cell>
          <cell r="R54">
            <v>1.0507788792231438</v>
          </cell>
          <cell r="S54">
            <v>1.0229645093945721</v>
          </cell>
          <cell r="T54">
            <v>-2.7814369828571772E-2</v>
          </cell>
          <cell r="U54" t="str">
            <v>Positioning down</v>
          </cell>
          <cell r="V54">
            <v>0.96614583333333337</v>
          </cell>
          <cell r="W54">
            <v>0.95650252292733229</v>
          </cell>
        </row>
        <row r="55">
          <cell r="B55">
            <v>15021286</v>
          </cell>
          <cell r="C55" t="str">
            <v>SNa</v>
          </cell>
          <cell r="D55" t="str">
            <v>FLCNa-MEM</v>
          </cell>
          <cell r="E55" t="str">
            <v>Senior Engineer</v>
          </cell>
          <cell r="F55" t="str">
            <v>Senior Equipment Engineer</v>
          </cell>
          <cell r="G55" t="str">
            <v>BAND A5</v>
          </cell>
          <cell r="H55" t="str">
            <v>5</v>
          </cell>
          <cell r="I55">
            <v>17480</v>
          </cell>
          <cell r="J55">
            <v>18110</v>
          </cell>
          <cell r="K55">
            <v>3.6041189931350193E-2</v>
          </cell>
          <cell r="L55" t="str">
            <v>110-130</v>
          </cell>
          <cell r="M55">
            <v>1.2</v>
          </cell>
          <cell r="N55">
            <v>12357.5</v>
          </cell>
          <cell r="O55">
            <v>12693.5</v>
          </cell>
          <cell r="P55">
            <v>13440</v>
          </cell>
          <cell r="Q55">
            <v>13575.5</v>
          </cell>
          <cell r="R55">
            <v>1.4145255917459032</v>
          </cell>
          <cell r="S55">
            <v>1.4267144601567732</v>
          </cell>
          <cell r="T55">
            <v>1.2188868410869969E-2</v>
          </cell>
          <cell r="U55" t="str">
            <v>Limited uplift</v>
          </cell>
          <cell r="V55">
            <v>1.3005952380952381</v>
          </cell>
          <cell r="W55">
            <v>1.3340208463776657</v>
          </cell>
        </row>
        <row r="56">
          <cell r="B56">
            <v>15001700</v>
          </cell>
          <cell r="C56" t="str">
            <v>SNa</v>
          </cell>
          <cell r="D56" t="str">
            <v>FLCNa-MEM</v>
          </cell>
          <cell r="E56" t="str">
            <v>Senior Engineer</v>
          </cell>
          <cell r="F56" t="str">
            <v>Senior Engineer</v>
          </cell>
          <cell r="G56" t="str">
            <v>BAND A5</v>
          </cell>
          <cell r="H56" t="str">
            <v>4</v>
          </cell>
          <cell r="I56">
            <v>12391</v>
          </cell>
          <cell r="J56">
            <v>13048</v>
          </cell>
          <cell r="K56">
            <v>5.3022354935033489E-2</v>
          </cell>
          <cell r="L56" t="str">
            <v>70-90</v>
          </cell>
          <cell r="M56">
            <v>0.8</v>
          </cell>
          <cell r="N56">
            <v>12357.5</v>
          </cell>
          <cell r="O56">
            <v>12693.5</v>
          </cell>
          <cell r="P56">
            <v>13440</v>
          </cell>
          <cell r="Q56">
            <v>13575.5</v>
          </cell>
          <cell r="R56">
            <v>1.002710904309124</v>
          </cell>
          <cell r="S56">
            <v>1.0279276795210146</v>
          </cell>
          <cell r="T56">
            <v>2.5216775211890585E-2</v>
          </cell>
          <cell r="U56" t="str">
            <v>Moderate uplift</v>
          </cell>
          <cell r="V56">
            <v>0.92194940476190479</v>
          </cell>
          <cell r="W56">
            <v>0.96114323597657547</v>
          </cell>
        </row>
        <row r="57">
          <cell r="B57">
            <v>15015379</v>
          </cell>
          <cell r="C57" t="str">
            <v>SNa</v>
          </cell>
          <cell r="D57" t="str">
            <v>FLCNa-MEM</v>
          </cell>
          <cell r="E57" t="str">
            <v>Senior Engineer</v>
          </cell>
          <cell r="F57" t="str">
            <v>Senior Engineer</v>
          </cell>
          <cell r="G57" t="str">
            <v>BAND A5</v>
          </cell>
          <cell r="H57" t="str">
            <v>4</v>
          </cell>
          <cell r="I57">
            <v>16100</v>
          </cell>
          <cell r="J57">
            <v>16583</v>
          </cell>
          <cell r="K57">
            <v>3.0000000000000027E-2</v>
          </cell>
          <cell r="L57" t="str">
            <v>90-110</v>
          </cell>
          <cell r="M57">
            <v>1</v>
          </cell>
          <cell r="N57">
            <v>12357.5</v>
          </cell>
          <cell r="O57">
            <v>12693.5</v>
          </cell>
          <cell r="P57">
            <v>13440</v>
          </cell>
          <cell r="Q57">
            <v>13575.5</v>
          </cell>
          <cell r="R57">
            <v>1.302852518713332</v>
          </cell>
          <cell r="S57">
            <v>1.3064166699491866</v>
          </cell>
          <cell r="T57">
            <v>3.564151235854629E-3</v>
          </cell>
          <cell r="U57" t="str">
            <v>Flat</v>
          </cell>
          <cell r="V57">
            <v>1.1979166666666667</v>
          </cell>
          <cell r="W57">
            <v>1.2215388015174395</v>
          </cell>
        </row>
        <row r="58">
          <cell r="B58">
            <v>15015653</v>
          </cell>
          <cell r="C58" t="str">
            <v>SNa</v>
          </cell>
          <cell r="D58" t="str">
            <v>FLCNa-MEF</v>
          </cell>
          <cell r="E58" t="str">
            <v>Manager</v>
          </cell>
          <cell r="F58" t="str">
            <v>Head of Pre-Fabrication</v>
          </cell>
          <cell r="G58" t="str">
            <v>BAND B</v>
          </cell>
          <cell r="H58" t="str">
            <v>5</v>
          </cell>
          <cell r="I58">
            <v>21554</v>
          </cell>
          <cell r="J58">
            <v>24221</v>
          </cell>
          <cell r="K58">
            <v>0.12373573350654166</v>
          </cell>
          <cell r="L58" t="str">
            <v>0</v>
          </cell>
          <cell r="M58"/>
          <cell r="N58">
            <v>23243</v>
          </cell>
          <cell r="O58">
            <v>24087</v>
          </cell>
          <cell r="P58">
            <v>23800</v>
          </cell>
          <cell r="Q58">
            <v>25300</v>
          </cell>
          <cell r="R58">
            <v>0.92733296046121416</v>
          </cell>
          <cell r="S58">
            <v>1.0055631668534895</v>
          </cell>
          <cell r="T58">
            <v>7.8230206392275292E-2</v>
          </cell>
          <cell r="U58" t="str">
            <v>Meaningful uplift</v>
          </cell>
          <cell r="V58">
            <v>0.90563025210084036</v>
          </cell>
          <cell r="W58">
            <v>0.95735177865612653</v>
          </cell>
        </row>
        <row r="59">
          <cell r="B59">
            <v>15020094</v>
          </cell>
          <cell r="C59" t="str">
            <v>SNa</v>
          </cell>
          <cell r="D59" t="str">
            <v>FLCNa-MEM</v>
          </cell>
          <cell r="E59" t="str">
            <v>Manager</v>
          </cell>
          <cell r="F59" t="str">
            <v>Head of Maintenance</v>
          </cell>
          <cell r="G59" t="str">
            <v>BAND B</v>
          </cell>
          <cell r="H59" t="str">
            <v>3</v>
          </cell>
          <cell r="I59">
            <v>20400</v>
          </cell>
          <cell r="J59">
            <v>21012</v>
          </cell>
          <cell r="K59">
            <v>3.0000000000000027E-2</v>
          </cell>
          <cell r="L59" t="str">
            <v>50-70</v>
          </cell>
          <cell r="M59">
            <v>0.6</v>
          </cell>
          <cell r="N59">
            <v>23243</v>
          </cell>
          <cell r="O59">
            <v>24087</v>
          </cell>
          <cell r="P59">
            <v>23800</v>
          </cell>
          <cell r="Q59">
            <v>25300</v>
          </cell>
          <cell r="R59">
            <v>0.8776836036656197</v>
          </cell>
          <cell r="S59">
            <v>0.87233777556358205</v>
          </cell>
          <cell r="T59">
            <v>-5.345828102037653E-3</v>
          </cell>
          <cell r="U59" t="str">
            <v>Positioning down</v>
          </cell>
          <cell r="V59">
            <v>0.8571428571428571</v>
          </cell>
          <cell r="W59">
            <v>0.83051383399209489</v>
          </cell>
        </row>
        <row r="60">
          <cell r="B60">
            <v>15022179</v>
          </cell>
          <cell r="C60" t="str">
            <v>SNa</v>
          </cell>
          <cell r="D60" t="str">
            <v>FLCNa-MEM</v>
          </cell>
          <cell r="E60" t="str">
            <v>Engineer</v>
          </cell>
          <cell r="F60" t="str">
            <v>Tooling Engineer</v>
          </cell>
          <cell r="G60" t="str">
            <v>BAND A4</v>
          </cell>
          <cell r="H60" t="str">
            <v>3</v>
          </cell>
          <cell r="I60">
            <v>12472</v>
          </cell>
          <cell r="J60">
            <v>12700</v>
          </cell>
          <cell r="K60">
            <v>1.8280949326491269E-2</v>
          </cell>
          <cell r="L60" t="str">
            <v>&gt;90</v>
          </cell>
          <cell r="M60">
            <v>0.9</v>
          </cell>
          <cell r="N60">
            <v>9450</v>
          </cell>
          <cell r="O60">
            <v>9800</v>
          </cell>
          <cell r="P60">
            <v>10549.5</v>
          </cell>
          <cell r="Q60">
            <v>10833</v>
          </cell>
          <cell r="R60">
            <v>1.3197883597883597</v>
          </cell>
          <cell r="S60">
            <v>1.2959183673469388</v>
          </cell>
          <cell r="T60">
            <v>-2.3869992441420962E-2</v>
          </cell>
          <cell r="U60" t="str">
            <v>Positioning down</v>
          </cell>
          <cell r="V60">
            <v>1.182236124934831</v>
          </cell>
          <cell r="W60">
            <v>1.1723437644235206</v>
          </cell>
        </row>
        <row r="61">
          <cell r="B61">
            <v>15022342</v>
          </cell>
          <cell r="C61" t="str">
            <v>SNa</v>
          </cell>
          <cell r="D61" t="str">
            <v>FLCNa-MEA</v>
          </cell>
          <cell r="E61" t="str">
            <v>Senior Engineer</v>
          </cell>
          <cell r="F61" t="str">
            <v>Senior Assembly Engineer</v>
          </cell>
          <cell r="G61" t="str">
            <v>BAND A5</v>
          </cell>
          <cell r="H61" t="str">
            <v>3</v>
          </cell>
          <cell r="I61">
            <v>11020</v>
          </cell>
          <cell r="J61">
            <v>11751</v>
          </cell>
          <cell r="K61">
            <v>6.6333938294010908E-2</v>
          </cell>
          <cell r="L61" t="str">
            <v>50-70</v>
          </cell>
          <cell r="M61">
            <v>0.6</v>
          </cell>
          <cell r="N61">
            <v>12357.5</v>
          </cell>
          <cell r="O61">
            <v>12693.5</v>
          </cell>
          <cell r="P61">
            <v>13440</v>
          </cell>
          <cell r="Q61">
            <v>13575.5</v>
          </cell>
          <cell r="R61">
            <v>0.89176613392676507</v>
          </cell>
          <cell r="S61">
            <v>0.92574939929885369</v>
          </cell>
          <cell r="T61">
            <v>3.3983265372088622E-2</v>
          </cell>
          <cell r="U61" t="str">
            <v>Moderate uplift</v>
          </cell>
          <cell r="V61">
            <v>0.81994047619047616</v>
          </cell>
          <cell r="W61">
            <v>0.86560347685168137</v>
          </cell>
        </row>
        <row r="62">
          <cell r="B62">
            <v>15001449</v>
          </cell>
          <cell r="C62" t="str">
            <v>SNa</v>
          </cell>
          <cell r="D62" t="str">
            <v>FLCNa-ME</v>
          </cell>
          <cell r="E62" t="str">
            <v>Engineer</v>
          </cell>
          <cell r="F62" t="str">
            <v>Electrical Engineer</v>
          </cell>
          <cell r="G62" t="str">
            <v>BAND A4</v>
          </cell>
          <cell r="H62" t="str">
            <v>3</v>
          </cell>
          <cell r="I62">
            <v>12190</v>
          </cell>
          <cell r="J62">
            <v>12190</v>
          </cell>
          <cell r="K62"/>
          <cell r="L62" t="str">
            <v>&gt;90</v>
          </cell>
          <cell r="M62">
            <v>0.9</v>
          </cell>
          <cell r="N62">
            <v>9450</v>
          </cell>
          <cell r="O62">
            <v>9800</v>
          </cell>
          <cell r="P62">
            <v>10549.5</v>
          </cell>
          <cell r="Q62">
            <v>10833</v>
          </cell>
          <cell r="R62">
            <v>1.28994708994709</v>
          </cell>
          <cell r="S62">
            <v>1.2438775510204081</v>
          </cell>
          <cell r="T62">
            <v>-4.6069538926681863E-2</v>
          </cell>
          <cell r="U62" t="str">
            <v>Positioning down</v>
          </cell>
          <cell r="V62">
            <v>1.155505000236978</v>
          </cell>
          <cell r="W62">
            <v>1.1252653927813163</v>
          </cell>
        </row>
        <row r="63">
          <cell r="B63">
            <v>51202067</v>
          </cell>
          <cell r="C63" t="str">
            <v>SNa</v>
          </cell>
          <cell r="D63" t="str">
            <v>FLCNa-ME</v>
          </cell>
          <cell r="E63" t="str">
            <v>Director</v>
          </cell>
          <cell r="F63" t="str">
            <v>Head of Manufacturing Engineering</v>
          </cell>
          <cell r="G63" t="str">
            <v>BAND C</v>
          </cell>
          <cell r="H63" t="str">
            <v>4</v>
          </cell>
          <cell r="I63">
            <v>49800</v>
          </cell>
          <cell r="J63">
            <v>50100</v>
          </cell>
          <cell r="K63">
            <v>6.0240963855422436E-3</v>
          </cell>
          <cell r="L63" t="str">
            <v>90-110</v>
          </cell>
          <cell r="M63">
            <v>1</v>
          </cell>
          <cell r="N63">
            <v>39453</v>
          </cell>
          <cell r="O63">
            <v>40557.5</v>
          </cell>
          <cell r="P63">
            <v>42665</v>
          </cell>
          <cell r="Q63">
            <v>43118</v>
          </cell>
          <cell r="R63">
            <v>1.262261424986693</v>
          </cell>
          <cell r="S63">
            <v>1.2352832398446649</v>
          </cell>
          <cell r="T63">
            <v>-2.6978185142028099E-2</v>
          </cell>
          <cell r="U63" t="str">
            <v>Positioning down</v>
          </cell>
          <cell r="V63">
            <v>1.1672330950427752</v>
          </cell>
          <cell r="W63">
            <v>1.1619277331972726</v>
          </cell>
        </row>
        <row r="64">
          <cell r="B64">
            <v>15002547</v>
          </cell>
          <cell r="C64" t="str">
            <v>SNa</v>
          </cell>
          <cell r="D64" t="str">
            <v>FLCNa-V2</v>
          </cell>
          <cell r="E64" t="str">
            <v>Director</v>
          </cell>
          <cell r="F64" t="str">
            <v>Head of FLCNa-V2</v>
          </cell>
          <cell r="G64" t="str">
            <v>BAND C</v>
          </cell>
          <cell r="H64" t="str">
            <v>3</v>
          </cell>
          <cell r="I64">
            <v>43250</v>
          </cell>
          <cell r="J64">
            <v>43550</v>
          </cell>
          <cell r="K64">
            <v>6.9364161849712058E-3</v>
          </cell>
          <cell r="L64" t="str">
            <v>&gt;90</v>
          </cell>
          <cell r="M64">
            <v>0.9</v>
          </cell>
          <cell r="N64">
            <v>39453</v>
          </cell>
          <cell r="O64">
            <v>40557.5</v>
          </cell>
          <cell r="P64">
            <v>42665</v>
          </cell>
          <cell r="Q64">
            <v>43118</v>
          </cell>
          <cell r="R64">
            <v>1.0962410970014955</v>
          </cell>
          <cell r="S64">
            <v>1.0737841336374283</v>
          </cell>
          <cell r="T64">
            <v>-2.2456963364067217E-2</v>
          </cell>
          <cell r="U64" t="str">
            <v>Positioning down</v>
          </cell>
          <cell r="V64">
            <v>1.0137114731044181</v>
          </cell>
          <cell r="W64">
            <v>1.0100190175796651</v>
          </cell>
        </row>
        <row r="65">
          <cell r="B65">
            <v>15001516</v>
          </cell>
          <cell r="C65" t="str">
            <v>SNa</v>
          </cell>
          <cell r="D65" t="str">
            <v>FLCNa</v>
          </cell>
          <cell r="E65" t="str">
            <v>Senior Engineer</v>
          </cell>
          <cell r="F65" t="str">
            <v>Senior Production Engineer</v>
          </cell>
          <cell r="G65" t="str">
            <v>BAND A5</v>
          </cell>
          <cell r="H65" t="str">
            <v>4</v>
          </cell>
          <cell r="I65">
            <v>10020</v>
          </cell>
          <cell r="J65">
            <v>10451</v>
          </cell>
          <cell r="K65">
            <v>4.3013972055888194E-2</v>
          </cell>
          <cell r="L65" t="str">
            <v>70-90</v>
          </cell>
          <cell r="M65">
            <v>0.8</v>
          </cell>
          <cell r="N65">
            <v>12357.5</v>
          </cell>
          <cell r="O65">
            <v>12693.5</v>
          </cell>
          <cell r="P65">
            <v>13440</v>
          </cell>
          <cell r="Q65">
            <v>13575.5</v>
          </cell>
          <cell r="R65">
            <v>0.81084361723649601</v>
          </cell>
          <cell r="S65">
            <v>0.82333477764210028</v>
          </cell>
          <cell r="T65">
            <v>1.2491160405604274E-2</v>
          </cell>
          <cell r="U65" t="str">
            <v>Limited uplift</v>
          </cell>
          <cell r="V65">
            <v>0.7455357142857143</v>
          </cell>
          <cell r="W65">
            <v>0.76984273139110904</v>
          </cell>
        </row>
        <row r="66">
          <cell r="B66">
            <v>15001801</v>
          </cell>
          <cell r="C66" t="str">
            <v>SNa</v>
          </cell>
          <cell r="D66" t="str">
            <v>FLCNa</v>
          </cell>
          <cell r="E66" t="str">
            <v>Manager</v>
          </cell>
          <cell r="F66" t="str">
            <v>Manager</v>
          </cell>
          <cell r="G66" t="str">
            <v>BAND B</v>
          </cell>
          <cell r="H66" t="str">
            <v>3</v>
          </cell>
          <cell r="I66">
            <v>30000</v>
          </cell>
          <cell r="J66">
            <v>30000</v>
          </cell>
          <cell r="K66"/>
          <cell r="L66" t="str">
            <v>&gt;90</v>
          </cell>
          <cell r="M66">
            <v>0.9</v>
          </cell>
          <cell r="N66">
            <v>23243</v>
          </cell>
          <cell r="O66">
            <v>24087</v>
          </cell>
          <cell r="P66">
            <v>23800</v>
          </cell>
          <cell r="Q66">
            <v>25300</v>
          </cell>
          <cell r="R66">
            <v>1.2907111818612056</v>
          </cell>
          <cell r="S66">
            <v>1.2454851164528584</v>
          </cell>
          <cell r="T66">
            <v>-4.5226065408347171E-2</v>
          </cell>
          <cell r="U66" t="str">
            <v>Positioning down</v>
          </cell>
          <cell r="V66">
            <v>1.2605042016806722</v>
          </cell>
          <cell r="W66">
            <v>1.1857707509881423</v>
          </cell>
        </row>
        <row r="67">
          <cell r="B67">
            <v>15000580</v>
          </cell>
          <cell r="C67" t="str">
            <v>SNa</v>
          </cell>
          <cell r="D67" t="str">
            <v>FLCNa-VF</v>
          </cell>
          <cell r="E67" t="str">
            <v>Director</v>
          </cell>
          <cell r="F67" t="str">
            <v>Head of FLCNa-VF</v>
          </cell>
          <cell r="G67" t="str">
            <v>BAND C</v>
          </cell>
          <cell r="H67" t="str">
            <v>3</v>
          </cell>
          <cell r="I67">
            <v>42080</v>
          </cell>
          <cell r="J67">
            <v>42686</v>
          </cell>
          <cell r="K67">
            <v>1.4401140684410674E-2</v>
          </cell>
          <cell r="L67" t="str">
            <v>&gt;90</v>
          </cell>
          <cell r="M67">
            <v>0.9</v>
          </cell>
          <cell r="N67">
            <v>39453</v>
          </cell>
          <cell r="O67">
            <v>40557.5</v>
          </cell>
          <cell r="P67">
            <v>42665</v>
          </cell>
          <cell r="Q67">
            <v>43118</v>
          </cell>
          <cell r="R67">
            <v>1.0665855574987961</v>
          </cell>
          <cell r="S67">
            <v>1.0524810454293287</v>
          </cell>
          <cell r="T67">
            <v>-1.410451206946739E-2</v>
          </cell>
          <cell r="U67" t="str">
            <v>Positioning down</v>
          </cell>
          <cell r="V67">
            <v>0.98628852689558189</v>
          </cell>
          <cell r="W67">
            <v>0.98998098242033494</v>
          </cell>
        </row>
        <row r="68">
          <cell r="B68">
            <v>15003586</v>
          </cell>
          <cell r="C68" t="str">
            <v>SNa</v>
          </cell>
          <cell r="D68" t="str">
            <v>FLCNa</v>
          </cell>
          <cell r="E68" t="str">
            <v>Senior Engineer</v>
          </cell>
          <cell r="F68" t="str">
            <v>Senior Engineer</v>
          </cell>
          <cell r="G68" t="str">
            <v>BAND A5</v>
          </cell>
          <cell r="H68" t="str">
            <v>3</v>
          </cell>
          <cell r="I68">
            <v>12200</v>
          </cell>
          <cell r="J68">
            <v>12474</v>
          </cell>
          <cell r="K68">
            <v>2.245901639344261E-2</v>
          </cell>
          <cell r="L68" t="str">
            <v>&gt;90</v>
          </cell>
          <cell r="M68">
            <v>0.9</v>
          </cell>
          <cell r="N68">
            <v>12357.5</v>
          </cell>
          <cell r="O68">
            <v>12693.5</v>
          </cell>
          <cell r="P68">
            <v>13440</v>
          </cell>
          <cell r="Q68">
            <v>13575.5</v>
          </cell>
          <cell r="R68">
            <v>0.98725470362128265</v>
          </cell>
          <cell r="S68">
            <v>0.9827076850356482</v>
          </cell>
          <cell r="T68">
            <v>-4.5470185856344436E-3</v>
          </cell>
          <cell r="U68" t="str">
            <v>Flat</v>
          </cell>
          <cell r="V68">
            <v>0.90773809523809523</v>
          </cell>
          <cell r="W68">
            <v>0.91886118375013814</v>
          </cell>
        </row>
        <row r="69">
          <cell r="B69">
            <v>15006800</v>
          </cell>
          <cell r="C69" t="str">
            <v>SNa</v>
          </cell>
          <cell r="D69" t="str">
            <v>FLCNa-V1</v>
          </cell>
          <cell r="E69" t="str">
            <v>Manager</v>
          </cell>
          <cell r="F69" t="str">
            <v>Head of FLCNa-V1</v>
          </cell>
          <cell r="G69" t="str">
            <v>BAND B</v>
          </cell>
          <cell r="H69" t="str">
            <v>3</v>
          </cell>
          <cell r="I69">
            <v>15455</v>
          </cell>
          <cell r="J69">
            <v>17010</v>
          </cell>
          <cell r="K69">
            <v>0.10061468780329985</v>
          </cell>
          <cell r="L69" t="str">
            <v>50-70</v>
          </cell>
          <cell r="M69">
            <v>0.6</v>
          </cell>
          <cell r="N69">
            <v>23243</v>
          </cell>
          <cell r="O69">
            <v>24087</v>
          </cell>
          <cell r="P69">
            <v>23800</v>
          </cell>
          <cell r="Q69">
            <v>25300</v>
          </cell>
          <cell r="R69">
            <v>0.664931377188831</v>
          </cell>
          <cell r="S69">
            <v>0.70619006102877069</v>
          </cell>
          <cell r="T69">
            <v>4.1258683839939692E-2</v>
          </cell>
          <cell r="U69" t="str">
            <v>Moderate uplift</v>
          </cell>
          <cell r="V69">
            <v>0.64936974789915969</v>
          </cell>
          <cell r="W69">
            <v>0.67233201581027668</v>
          </cell>
        </row>
        <row r="70">
          <cell r="B70">
            <v>11000452</v>
          </cell>
          <cell r="C70" t="str">
            <v>SC</v>
          </cell>
          <cell r="D70" t="str">
            <v>SNa-SC4MP</v>
          </cell>
          <cell r="E70" t="str">
            <v>Planner</v>
          </cell>
          <cell r="F70" t="str">
            <v>Material Planner</v>
          </cell>
          <cell r="G70" t="str">
            <v>BAND A4</v>
          </cell>
          <cell r="H70" t="str">
            <v>3</v>
          </cell>
          <cell r="I70">
            <v>10091</v>
          </cell>
          <cell r="J70">
            <v>10091</v>
          </cell>
          <cell r="K70"/>
          <cell r="L70" t="str">
            <v>&gt;90</v>
          </cell>
          <cell r="M70">
            <v>0.9</v>
          </cell>
          <cell r="N70">
            <v>9450</v>
          </cell>
          <cell r="O70">
            <v>9800</v>
          </cell>
          <cell r="P70">
            <v>8155</v>
          </cell>
          <cell r="Q70">
            <v>8359</v>
          </cell>
          <cell r="R70">
            <v>1.0678306878306878</v>
          </cell>
          <cell r="S70">
            <v>1.0296938775510205</v>
          </cell>
          <cell r="T70">
            <v>-3.813681027966731E-2</v>
          </cell>
          <cell r="U70" t="str">
            <v>Positioning down</v>
          </cell>
          <cell r="V70">
            <v>1.237400367872471</v>
          </cell>
          <cell r="W70">
            <v>1.2072018183993301</v>
          </cell>
        </row>
        <row r="71">
          <cell r="B71">
            <v>15021389</v>
          </cell>
          <cell r="C71" t="str">
            <v>SC</v>
          </cell>
          <cell r="D71" t="str">
            <v>SNa-SC4MS</v>
          </cell>
          <cell r="E71" t="str">
            <v>Planner</v>
          </cell>
          <cell r="F71" t="str">
            <v>Material Planner</v>
          </cell>
          <cell r="G71" t="str">
            <v>BAND A4</v>
          </cell>
          <cell r="H71" t="str">
            <v>3</v>
          </cell>
          <cell r="I71">
            <v>10091</v>
          </cell>
          <cell r="J71">
            <v>10091</v>
          </cell>
          <cell r="K71"/>
          <cell r="L71" t="str">
            <v>&gt;90</v>
          </cell>
          <cell r="M71">
            <v>0.9</v>
          </cell>
          <cell r="N71">
            <v>9450</v>
          </cell>
          <cell r="O71">
            <v>9800</v>
          </cell>
          <cell r="P71">
            <v>8155</v>
          </cell>
          <cell r="Q71">
            <v>8359</v>
          </cell>
          <cell r="R71">
            <v>1.0678306878306878</v>
          </cell>
          <cell r="S71">
            <v>1.0296938775510205</v>
          </cell>
          <cell r="T71">
            <v>-3.813681027966731E-2</v>
          </cell>
          <cell r="U71" t="str">
            <v>Positioning down</v>
          </cell>
          <cell r="V71">
            <v>1.237400367872471</v>
          </cell>
          <cell r="W71">
            <v>1.2072018183993301</v>
          </cell>
        </row>
        <row r="72">
          <cell r="B72">
            <v>15013869</v>
          </cell>
          <cell r="C72" t="str">
            <v>SC</v>
          </cell>
          <cell r="D72" t="str">
            <v>SNa-SC4ME</v>
          </cell>
          <cell r="E72" t="str">
            <v>Senior Planner</v>
          </cell>
          <cell r="F72" t="str">
            <v>Senior Material Planner</v>
          </cell>
          <cell r="G72" t="str">
            <v>BAND A5</v>
          </cell>
          <cell r="H72" t="str">
            <v>3</v>
          </cell>
          <cell r="I72">
            <v>8250</v>
          </cell>
          <cell r="J72">
            <v>8600</v>
          </cell>
          <cell r="K72">
            <v>4.2424242424242475E-2</v>
          </cell>
          <cell r="L72" t="str">
            <v>50-70</v>
          </cell>
          <cell r="M72">
            <v>0.6</v>
          </cell>
          <cell r="N72">
            <v>12357.5</v>
          </cell>
          <cell r="O72">
            <v>12693.5</v>
          </cell>
          <cell r="P72">
            <v>10426</v>
          </cell>
          <cell r="Q72">
            <v>10865</v>
          </cell>
          <cell r="R72">
            <v>0.66761076269471975</v>
          </cell>
          <cell r="S72">
            <v>0.67751211249852283</v>
          </cell>
          <cell r="T72">
            <v>9.9013498038030834E-3</v>
          </cell>
          <cell r="U72" t="str">
            <v>Limited uplift</v>
          </cell>
          <cell r="V72">
            <v>0.79129100326107804</v>
          </cell>
          <cell r="W72">
            <v>0.79153244362632302</v>
          </cell>
        </row>
        <row r="73">
          <cell r="B73">
            <v>15018916</v>
          </cell>
          <cell r="C73" t="str">
            <v>SC</v>
          </cell>
          <cell r="D73" t="str">
            <v>SNa-SC4MX</v>
          </cell>
          <cell r="E73" t="str">
            <v>Supervisor</v>
          </cell>
          <cell r="F73" t="str">
            <v>Head of SNa-SC4MX</v>
          </cell>
          <cell r="G73" t="str">
            <v>BAND A6</v>
          </cell>
          <cell r="H73" t="str">
            <v>4</v>
          </cell>
          <cell r="I73">
            <v>14330</v>
          </cell>
          <cell r="J73">
            <v>15089</v>
          </cell>
          <cell r="K73">
            <v>5.2965806001395777E-2</v>
          </cell>
          <cell r="L73" t="str">
            <v>70-90</v>
          </cell>
          <cell r="M73">
            <v>0.8</v>
          </cell>
          <cell r="N73">
            <v>15816</v>
          </cell>
          <cell r="O73">
            <v>16374</v>
          </cell>
          <cell r="P73">
            <v>14510</v>
          </cell>
          <cell r="Q73">
            <v>15294.5</v>
          </cell>
          <cell r="R73">
            <v>0.90604451188669699</v>
          </cell>
          <cell r="S73">
            <v>0.92152192500305363</v>
          </cell>
          <cell r="T73">
            <v>1.5477413116356642E-2</v>
          </cell>
          <cell r="U73" t="str">
            <v>Limited uplift</v>
          </cell>
          <cell r="V73">
            <v>0.98759476223294285</v>
          </cell>
          <cell r="W73">
            <v>0.9865637974435254</v>
          </cell>
        </row>
        <row r="74">
          <cell r="B74">
            <v>15022000</v>
          </cell>
          <cell r="C74" t="str">
            <v>SC</v>
          </cell>
          <cell r="D74" t="str">
            <v>SNa-SC4MM</v>
          </cell>
          <cell r="E74" t="str">
            <v>Planner</v>
          </cell>
          <cell r="F74" t="str">
            <v>Material planner</v>
          </cell>
          <cell r="G74" t="str">
            <v>BAND A4</v>
          </cell>
          <cell r="H74" t="str">
            <v>3</v>
          </cell>
          <cell r="I74">
            <v>8432</v>
          </cell>
          <cell r="J74">
            <v>8643</v>
          </cell>
          <cell r="K74">
            <v>2.5023719165085279E-2</v>
          </cell>
          <cell r="L74" t="str">
            <v>70-90</v>
          </cell>
          <cell r="M74">
            <v>0.8</v>
          </cell>
          <cell r="N74">
            <v>9450</v>
          </cell>
          <cell r="O74">
            <v>9800</v>
          </cell>
          <cell r="P74">
            <v>8155</v>
          </cell>
          <cell r="Q74">
            <v>8359</v>
          </cell>
          <cell r="R74">
            <v>0.89227513227513222</v>
          </cell>
          <cell r="S74">
            <v>0.88193877551020405</v>
          </cell>
          <cell r="T74">
            <v>-1.0336356764928167E-2</v>
          </cell>
          <cell r="U74" t="str">
            <v>Positioning down</v>
          </cell>
          <cell r="V74">
            <v>1.033966891477621</v>
          </cell>
          <cell r="W74">
            <v>1.0339753559038163</v>
          </cell>
        </row>
        <row r="75">
          <cell r="B75">
            <v>15006182</v>
          </cell>
          <cell r="C75" t="str">
            <v>SC</v>
          </cell>
          <cell r="D75" t="str">
            <v>SNa-SC4MP</v>
          </cell>
          <cell r="E75" t="str">
            <v>Senior Specialist</v>
          </cell>
          <cell r="F75" t="str">
            <v>Senior Material Specialist</v>
          </cell>
          <cell r="G75" t="str">
            <v>BAND A5</v>
          </cell>
          <cell r="H75" t="str">
            <v>3</v>
          </cell>
          <cell r="I75">
            <v>9780</v>
          </cell>
          <cell r="J75">
            <v>10073</v>
          </cell>
          <cell r="K75">
            <v>2.995910020449899E-2</v>
          </cell>
          <cell r="L75" t="str">
            <v>50-70</v>
          </cell>
          <cell r="M75">
            <v>0.6</v>
          </cell>
          <cell r="N75">
            <v>12357.5</v>
          </cell>
          <cell r="O75">
            <v>12693.5</v>
          </cell>
          <cell r="P75">
            <v>10426</v>
          </cell>
          <cell r="Q75">
            <v>10865</v>
          </cell>
          <cell r="R75">
            <v>0.79142221323083151</v>
          </cell>
          <cell r="S75">
            <v>0.79355575688344426</v>
          </cell>
          <cell r="T75">
            <v>2.1335436526127571E-3</v>
          </cell>
          <cell r="U75" t="str">
            <v>Flat</v>
          </cell>
          <cell r="V75">
            <v>0.93803951659313256</v>
          </cell>
          <cell r="W75">
            <v>0.92710538426138978</v>
          </cell>
        </row>
        <row r="76">
          <cell r="B76">
            <v>15003608</v>
          </cell>
          <cell r="C76" t="str">
            <v>SC</v>
          </cell>
          <cell r="D76" t="str">
            <v>SNa-SC4MX</v>
          </cell>
          <cell r="E76" t="str">
            <v>Planner</v>
          </cell>
          <cell r="F76" t="str">
            <v>Material Planner</v>
          </cell>
          <cell r="G76" t="str">
            <v>BAND A4</v>
          </cell>
          <cell r="H76" t="str">
            <v>3</v>
          </cell>
          <cell r="I76">
            <v>9055</v>
          </cell>
          <cell r="J76">
            <v>9281</v>
          </cell>
          <cell r="K76">
            <v>2.495858641634463E-2</v>
          </cell>
          <cell r="L76" t="str">
            <v>70-90</v>
          </cell>
          <cell r="M76">
            <v>0.8</v>
          </cell>
          <cell r="N76">
            <v>9450</v>
          </cell>
          <cell r="O76">
            <v>9800</v>
          </cell>
          <cell r="P76">
            <v>8155</v>
          </cell>
          <cell r="Q76">
            <v>8359</v>
          </cell>
          <cell r="R76">
            <v>0.95820105820105816</v>
          </cell>
          <cell r="S76">
            <v>0.94704081632653059</v>
          </cell>
          <cell r="T76">
            <v>-1.1160241874527577E-2</v>
          </cell>
          <cell r="U76" t="str">
            <v>Positioning down</v>
          </cell>
          <cell r="V76">
            <v>1.1103617412630289</v>
          </cell>
          <cell r="W76">
            <v>1.1103002751525302</v>
          </cell>
        </row>
        <row r="77">
          <cell r="B77">
            <v>15016766</v>
          </cell>
          <cell r="C77" t="str">
            <v>SC</v>
          </cell>
          <cell r="D77" t="str">
            <v>SNa-SC4MM</v>
          </cell>
          <cell r="E77" t="str">
            <v>Senior Planner</v>
          </cell>
          <cell r="F77" t="str">
            <v>Senior Material Planner</v>
          </cell>
          <cell r="G77" t="str">
            <v>BAND A5</v>
          </cell>
          <cell r="H77" t="str">
            <v>4</v>
          </cell>
          <cell r="I77">
            <v>10250</v>
          </cell>
          <cell r="J77">
            <v>11000</v>
          </cell>
          <cell r="K77">
            <v>7.3170731707317138E-2</v>
          </cell>
          <cell r="L77" t="str">
            <v>70-90</v>
          </cell>
          <cell r="M77">
            <v>0.8</v>
          </cell>
          <cell r="N77">
            <v>12357.5</v>
          </cell>
          <cell r="O77">
            <v>12693.5</v>
          </cell>
          <cell r="P77">
            <v>10426</v>
          </cell>
          <cell r="Q77">
            <v>10865</v>
          </cell>
          <cell r="R77">
            <v>0.82945579607525799</v>
          </cell>
          <cell r="S77">
            <v>0.86658526017252924</v>
          </cell>
          <cell r="T77">
            <v>3.7129464097271248E-2</v>
          </cell>
          <cell r="U77" t="str">
            <v>Moderate uplift</v>
          </cell>
          <cell r="V77">
            <v>0.98311912526376366</v>
          </cell>
          <cell r="W77">
            <v>1.0124252185918086</v>
          </cell>
        </row>
        <row r="78">
          <cell r="B78">
            <v>15000227</v>
          </cell>
          <cell r="C78" t="str">
            <v>SC</v>
          </cell>
          <cell r="D78" t="str">
            <v>SNa-SC4MX</v>
          </cell>
          <cell r="E78" t="str">
            <v>Senior Planner</v>
          </cell>
          <cell r="F78" t="str">
            <v>Senior Material Planner</v>
          </cell>
          <cell r="G78" t="str">
            <v>BAND A5</v>
          </cell>
          <cell r="H78" t="str">
            <v>3</v>
          </cell>
          <cell r="I78">
            <v>13114</v>
          </cell>
          <cell r="J78">
            <v>13393</v>
          </cell>
          <cell r="K78">
            <v>2.1274973310965395E-2</v>
          </cell>
          <cell r="L78" t="str">
            <v>70-90</v>
          </cell>
          <cell r="M78">
            <v>0.8</v>
          </cell>
          <cell r="N78">
            <v>12357.5</v>
          </cell>
          <cell r="O78">
            <v>12693.5</v>
          </cell>
          <cell r="P78">
            <v>10426</v>
          </cell>
          <cell r="Q78">
            <v>10865</v>
          </cell>
          <cell r="R78">
            <v>1.0612178838761885</v>
          </cell>
          <cell r="S78">
            <v>1.0551069444991532</v>
          </cell>
          <cell r="T78">
            <v>-6.1109393770353293E-3</v>
          </cell>
          <cell r="U78" t="str">
            <v>Positioning down</v>
          </cell>
          <cell r="V78">
            <v>1.2578169959716095</v>
          </cell>
          <cell r="W78">
            <v>1.2326737229636446</v>
          </cell>
        </row>
        <row r="79">
          <cell r="B79">
            <v>1120274</v>
          </cell>
          <cell r="C79" t="str">
            <v>SC</v>
          </cell>
          <cell r="D79" t="str">
            <v>SNa-SC4MM</v>
          </cell>
          <cell r="E79" t="str">
            <v>Specialist</v>
          </cell>
          <cell r="F79" t="str">
            <v>Material Planning Specialist</v>
          </cell>
          <cell r="G79" t="str">
            <v>BAND A4</v>
          </cell>
          <cell r="H79" t="str">
            <v>3</v>
          </cell>
          <cell r="I79">
            <v>8155</v>
          </cell>
          <cell r="J79">
            <v>8359</v>
          </cell>
          <cell r="K79">
            <v>2.501532801961992E-2</v>
          </cell>
          <cell r="L79" t="str">
            <v>70-90</v>
          </cell>
          <cell r="M79">
            <v>0.8</v>
          </cell>
          <cell r="N79">
            <v>9450</v>
          </cell>
          <cell r="O79">
            <v>9800</v>
          </cell>
          <cell r="P79">
            <v>8155</v>
          </cell>
          <cell r="Q79">
            <v>8359</v>
          </cell>
          <cell r="R79">
            <v>0.86296296296296293</v>
          </cell>
          <cell r="S79">
            <v>0.85295918367346935</v>
          </cell>
          <cell r="T79">
            <v>-1.0003779289493586E-2</v>
          </cell>
          <cell r="U79" t="str">
            <v>Positioning down</v>
          </cell>
          <cell r="V79">
            <v>1</v>
          </cell>
          <cell r="W79">
            <v>1</v>
          </cell>
        </row>
        <row r="80">
          <cell r="B80">
            <v>15002550</v>
          </cell>
          <cell r="C80" t="str">
            <v>SC</v>
          </cell>
          <cell r="D80" t="str">
            <v>SNa-SC4MM</v>
          </cell>
          <cell r="E80" t="str">
            <v>Supervisor</v>
          </cell>
          <cell r="F80" t="str">
            <v>Head of SNa-SC4MM</v>
          </cell>
          <cell r="G80" t="str">
            <v>BAND A6</v>
          </cell>
          <cell r="H80" t="str">
            <v>5</v>
          </cell>
          <cell r="I80">
            <v>18800</v>
          </cell>
          <cell r="J80">
            <v>19425</v>
          </cell>
          <cell r="K80">
            <v>3.3244680851063801E-2</v>
          </cell>
          <cell r="L80" t="str">
            <v>90-110</v>
          </cell>
          <cell r="M80">
            <v>1</v>
          </cell>
          <cell r="N80">
            <v>15816</v>
          </cell>
          <cell r="O80">
            <v>16374</v>
          </cell>
          <cell r="P80">
            <v>14510</v>
          </cell>
          <cell r="Q80">
            <v>15294.5</v>
          </cell>
          <cell r="R80">
            <v>1.1886697015680323</v>
          </cell>
          <cell r="S80">
            <v>1.1863319897398314</v>
          </cell>
          <cell r="T80">
            <v>-2.3377118282008613E-3</v>
          </cell>
          <cell r="U80" t="str">
            <v>Flat</v>
          </cell>
          <cell r="V80">
            <v>1.2956581667815299</v>
          </cell>
          <cell r="W80">
            <v>1.2700644022360978</v>
          </cell>
        </row>
        <row r="81">
          <cell r="B81">
            <v>15001696</v>
          </cell>
          <cell r="C81" t="str">
            <v>SC</v>
          </cell>
          <cell r="D81" t="str">
            <v>SNa-SC4</v>
          </cell>
          <cell r="E81" t="str">
            <v>Supervisor</v>
          </cell>
          <cell r="F81" t="str">
            <v>Project Management</v>
          </cell>
          <cell r="G81" t="str">
            <v>BAND A6</v>
          </cell>
          <cell r="H81" t="str">
            <v>4</v>
          </cell>
          <cell r="I81">
            <v>14903</v>
          </cell>
          <cell r="J81">
            <v>16000</v>
          </cell>
          <cell r="K81">
            <v>7.3609340401261436E-2</v>
          </cell>
          <cell r="L81" t="str">
            <v>50-70</v>
          </cell>
          <cell r="M81">
            <v>0.6</v>
          </cell>
          <cell r="N81">
            <v>15816</v>
          </cell>
          <cell r="O81">
            <v>16374</v>
          </cell>
          <cell r="P81">
            <v>14510</v>
          </cell>
          <cell r="Q81">
            <v>15294.5</v>
          </cell>
          <cell r="R81">
            <v>0.94227364693980775</v>
          </cell>
          <cell r="S81">
            <v>0.97715891046781478</v>
          </cell>
          <cell r="T81">
            <v>3.4885263528007027E-2</v>
          </cell>
          <cell r="U81" t="str">
            <v>Moderate uplift</v>
          </cell>
          <cell r="V81">
            <v>1.0270847691247416</v>
          </cell>
          <cell r="W81">
            <v>1.0461276929615222</v>
          </cell>
        </row>
        <row r="82">
          <cell r="B82">
            <v>15020877</v>
          </cell>
          <cell r="C82" t="str">
            <v>SC</v>
          </cell>
          <cell r="D82" t="str">
            <v>SNa-SC4</v>
          </cell>
          <cell r="E82" t="str">
            <v>Senior Project Manager</v>
          </cell>
          <cell r="F82" t="str">
            <v>Senior Project Manager</v>
          </cell>
          <cell r="G82" t="str">
            <v>BAND B</v>
          </cell>
          <cell r="H82" t="str">
            <v>5</v>
          </cell>
          <cell r="I82">
            <v>24381</v>
          </cell>
          <cell r="J82">
            <v>26000</v>
          </cell>
          <cell r="K82">
            <v>6.6404167179360929E-2</v>
          </cell>
          <cell r="L82" t="str">
            <v>70-90</v>
          </cell>
          <cell r="M82">
            <v>0.8</v>
          </cell>
          <cell r="N82">
            <v>23243</v>
          </cell>
          <cell r="O82">
            <v>24087</v>
          </cell>
          <cell r="P82">
            <v>21274.5</v>
          </cell>
          <cell r="Q82">
            <v>21908.5</v>
          </cell>
          <cell r="R82">
            <v>1.0489609774986017</v>
          </cell>
          <cell r="S82">
            <v>1.079420434259144</v>
          </cell>
          <cell r="T82">
            <v>3.0459456760542292E-2</v>
          </cell>
          <cell r="U82" t="str">
            <v>Moderate uplift</v>
          </cell>
          <cell r="V82">
            <v>1.1460198829584713</v>
          </cell>
          <cell r="W82">
            <v>1.1867539995892005</v>
          </cell>
        </row>
        <row r="83">
          <cell r="B83">
            <v>15022628</v>
          </cell>
          <cell r="C83" t="str">
            <v>SC</v>
          </cell>
          <cell r="D83" t="str">
            <v>SNa-SC4L</v>
          </cell>
          <cell r="E83" t="str">
            <v>Director</v>
          </cell>
          <cell r="F83" t="str">
            <v>Head of SNa-SC4L</v>
          </cell>
          <cell r="G83" t="str">
            <v>BAND C</v>
          </cell>
          <cell r="H83" t="str">
            <v>2</v>
          </cell>
          <cell r="I83">
            <v>25500</v>
          </cell>
          <cell r="J83">
            <v>25750</v>
          </cell>
          <cell r="K83">
            <v>9.8039215686274161E-3</v>
          </cell>
          <cell r="L83" t="str">
            <v>0</v>
          </cell>
          <cell r="M83"/>
          <cell r="N83">
            <v>39453</v>
          </cell>
          <cell r="O83">
            <v>40557.5</v>
          </cell>
          <cell r="P83">
            <v>27180</v>
          </cell>
          <cell r="Q83">
            <v>28131</v>
          </cell>
          <cell r="R83">
            <v>0.64633868146908979</v>
          </cell>
          <cell r="S83">
            <v>0.63490106638722799</v>
          </cell>
          <cell r="T83">
            <v>-1.1437615081861807E-2</v>
          </cell>
          <cell r="U83" t="str">
            <v>Positioning down</v>
          </cell>
          <cell r="V83">
            <v>0.9381898454746137</v>
          </cell>
          <cell r="W83">
            <v>0.91536027869610037</v>
          </cell>
        </row>
        <row r="84">
          <cell r="B84">
            <v>51202404</v>
          </cell>
          <cell r="C84" t="str">
            <v>SC</v>
          </cell>
          <cell r="D84" t="str">
            <v>SNa-SC4P</v>
          </cell>
          <cell r="E84" t="str">
            <v>Manager</v>
          </cell>
          <cell r="F84" t="str">
            <v>Head of Supply Fulfillment</v>
          </cell>
          <cell r="G84" t="str">
            <v>BAND B</v>
          </cell>
          <cell r="H84" t="str">
            <v>3</v>
          </cell>
          <cell r="I84">
            <v>29250</v>
          </cell>
          <cell r="J84">
            <v>29250</v>
          </cell>
          <cell r="K84"/>
          <cell r="L84" t="str">
            <v>&gt;90</v>
          </cell>
          <cell r="M84">
            <v>0.9</v>
          </cell>
          <cell r="N84">
            <v>23243</v>
          </cell>
          <cell r="O84">
            <v>24087</v>
          </cell>
          <cell r="P84">
            <v>21274.5</v>
          </cell>
          <cell r="Q84">
            <v>21908.5</v>
          </cell>
          <cell r="R84">
            <v>1.2584434023146753</v>
          </cell>
          <cell r="S84">
            <v>1.2143479885415369</v>
          </cell>
          <cell r="T84">
            <v>-4.4095413773138414E-2</v>
          </cell>
          <cell r="U84" t="str">
            <v>Positioning down</v>
          </cell>
          <cell r="V84">
            <v>1.3748854262144821</v>
          </cell>
          <cell r="W84">
            <v>1.3350982495378505</v>
          </cell>
        </row>
        <row r="85">
          <cell r="B85">
            <v>15000475</v>
          </cell>
          <cell r="C85" t="str">
            <v>SC</v>
          </cell>
          <cell r="D85" t="str">
            <v>SNa-SC4L2</v>
          </cell>
          <cell r="E85" t="str">
            <v>Supervisor</v>
          </cell>
          <cell r="F85" t="str">
            <v>Head of Log. Value Stream FCGNa</v>
          </cell>
          <cell r="G85" t="str">
            <v>BAND A6</v>
          </cell>
          <cell r="H85" t="str">
            <v>4</v>
          </cell>
          <cell r="I85">
            <v>14690</v>
          </cell>
          <cell r="J85">
            <v>15500</v>
          </cell>
          <cell r="K85">
            <v>5.5139550714772056E-2</v>
          </cell>
          <cell r="L85" t="str">
            <v>90-110</v>
          </cell>
          <cell r="M85">
            <v>1</v>
          </cell>
          <cell r="N85">
            <v>15816</v>
          </cell>
          <cell r="O85">
            <v>16374</v>
          </cell>
          <cell r="P85">
            <v>14510</v>
          </cell>
          <cell r="Q85">
            <v>15294.5</v>
          </cell>
          <cell r="R85">
            <v>0.92880627212948907</v>
          </cell>
          <cell r="S85">
            <v>0.94662269451569558</v>
          </cell>
          <cell r="T85">
            <v>1.781642238620651E-2</v>
          </cell>
          <cell r="U85" t="str">
            <v>Limited uplift</v>
          </cell>
          <cell r="V85">
            <v>1.0124052377670572</v>
          </cell>
          <cell r="W85">
            <v>1.0134362025564745</v>
          </cell>
        </row>
        <row r="86">
          <cell r="B86">
            <v>15001515</v>
          </cell>
          <cell r="C86" t="str">
            <v>SC</v>
          </cell>
          <cell r="D86" t="str">
            <v>SNa-SC4LS</v>
          </cell>
          <cell r="E86" t="str">
            <v>Team Leader</v>
          </cell>
          <cell r="F86" t="str">
            <v>Scrapping Management</v>
          </cell>
          <cell r="G86" t="str">
            <v>BAND A3</v>
          </cell>
          <cell r="H86" t="str">
            <v>2</v>
          </cell>
          <cell r="I86">
            <v>9185</v>
          </cell>
          <cell r="J86">
            <v>9185</v>
          </cell>
          <cell r="K86"/>
          <cell r="L86" t="str">
            <v>0</v>
          </cell>
          <cell r="M86"/>
          <cell r="N86">
            <v>7050</v>
          </cell>
          <cell r="O86">
            <v>7350</v>
          </cell>
          <cell r="P86">
            <v>9185</v>
          </cell>
          <cell r="Q86">
            <v>9185</v>
          </cell>
          <cell r="R86">
            <v>1.3028368794326242</v>
          </cell>
          <cell r="S86">
            <v>1.2496598639455783</v>
          </cell>
          <cell r="T86">
            <v>-5.3177015487045898E-2</v>
          </cell>
          <cell r="U86" t="str">
            <v>Positioning down</v>
          </cell>
          <cell r="V86">
            <v>1</v>
          </cell>
          <cell r="W86">
            <v>1</v>
          </cell>
        </row>
        <row r="87">
          <cell r="B87">
            <v>15003602</v>
          </cell>
          <cell r="C87" t="str">
            <v>SC</v>
          </cell>
          <cell r="D87" t="str">
            <v>SNa-SC4L</v>
          </cell>
          <cell r="E87" t="str">
            <v>Supervisor</v>
          </cell>
          <cell r="F87" t="str">
            <v>Supervisor</v>
          </cell>
          <cell r="G87" t="str">
            <v>BAND A6</v>
          </cell>
          <cell r="H87" t="str">
            <v>3</v>
          </cell>
          <cell r="I87">
            <v>17784</v>
          </cell>
          <cell r="J87">
            <v>17784</v>
          </cell>
          <cell r="K87"/>
          <cell r="L87" t="str">
            <v>&gt;90</v>
          </cell>
          <cell r="M87">
            <v>0.9</v>
          </cell>
          <cell r="N87">
            <v>15816</v>
          </cell>
          <cell r="O87">
            <v>16374</v>
          </cell>
          <cell r="P87">
            <v>14510</v>
          </cell>
          <cell r="Q87">
            <v>15294.5</v>
          </cell>
          <cell r="R87">
            <v>1.1244309559939303</v>
          </cell>
          <cell r="S87">
            <v>1.0861121289849762</v>
          </cell>
          <cell r="T87">
            <v>-3.8318827008954059E-2</v>
          </cell>
          <cell r="U87" t="str">
            <v>Positioning down</v>
          </cell>
          <cell r="V87">
            <v>1.2256374913852515</v>
          </cell>
          <cell r="W87">
            <v>1.1627709307267318</v>
          </cell>
        </row>
        <row r="88">
          <cell r="B88">
            <v>15002964</v>
          </cell>
          <cell r="C88" t="str">
            <v>SC</v>
          </cell>
          <cell r="D88" t="str">
            <v>SNa-SC4LS</v>
          </cell>
          <cell r="E88" t="str">
            <v>Supervisor</v>
          </cell>
          <cell r="F88" t="str">
            <v>Supervisor</v>
          </cell>
          <cell r="G88" t="str">
            <v>BAND A6</v>
          </cell>
          <cell r="H88" t="str">
            <v>3</v>
          </cell>
          <cell r="I88">
            <v>13620</v>
          </cell>
          <cell r="J88">
            <v>13620</v>
          </cell>
          <cell r="K88"/>
          <cell r="L88" t="str">
            <v>70-90</v>
          </cell>
          <cell r="M88">
            <v>0.8</v>
          </cell>
          <cell r="N88">
            <v>15816</v>
          </cell>
          <cell r="O88">
            <v>16374</v>
          </cell>
          <cell r="P88">
            <v>14510</v>
          </cell>
          <cell r="Q88">
            <v>15294.5</v>
          </cell>
          <cell r="R88">
            <v>0.86115326251896818</v>
          </cell>
          <cell r="S88">
            <v>0.8318065225357274</v>
          </cell>
          <cell r="T88">
            <v>-2.9346739983240777E-2</v>
          </cell>
          <cell r="U88" t="str">
            <v>Positioning down</v>
          </cell>
          <cell r="V88">
            <v>0.93866299104066164</v>
          </cell>
          <cell r="W88">
            <v>0.89051619863349574</v>
          </cell>
        </row>
        <row r="89">
          <cell r="B89">
            <v>15014268</v>
          </cell>
          <cell r="C89" t="str">
            <v>SC</v>
          </cell>
          <cell r="D89" t="str">
            <v>SNa-SC4L1</v>
          </cell>
          <cell r="E89" t="str">
            <v>Manager</v>
          </cell>
          <cell r="F89" t="str">
            <v>Head of SNa-SC4L1</v>
          </cell>
          <cell r="G89" t="str">
            <v>BAND B</v>
          </cell>
          <cell r="H89" t="str">
            <v>2</v>
          </cell>
          <cell r="I89">
            <v>14047</v>
          </cell>
          <cell r="J89">
            <v>14047</v>
          </cell>
          <cell r="K89"/>
          <cell r="L89" t="str">
            <v>0</v>
          </cell>
          <cell r="M89"/>
          <cell r="N89">
            <v>23243</v>
          </cell>
          <cell r="O89">
            <v>24087</v>
          </cell>
          <cell r="P89">
            <v>21274.5</v>
          </cell>
          <cell r="Q89">
            <v>21908.5</v>
          </cell>
          <cell r="R89">
            <v>0.60435399905347842</v>
          </cell>
          <cell r="S89">
            <v>0.58317764769377678</v>
          </cell>
          <cell r="T89">
            <v>-2.117635135970164E-2</v>
          </cell>
          <cell r="U89" t="str">
            <v>Positioning down</v>
          </cell>
          <cell r="V89">
            <v>0.66027403699264375</v>
          </cell>
          <cell r="W89">
            <v>0.64116667047036535</v>
          </cell>
        </row>
        <row r="90">
          <cell r="B90">
            <v>15021808</v>
          </cell>
          <cell r="C90" t="str">
            <v>SC</v>
          </cell>
          <cell r="D90" t="str">
            <v>SNa-SC4P</v>
          </cell>
          <cell r="E90" t="str">
            <v>Senior Planner</v>
          </cell>
          <cell r="F90" t="str">
            <v>Senior Planner</v>
          </cell>
          <cell r="G90" t="str">
            <v>BAND A5</v>
          </cell>
          <cell r="H90" t="str">
            <v>4</v>
          </cell>
          <cell r="I90">
            <v>11375</v>
          </cell>
          <cell r="J90">
            <v>12269</v>
          </cell>
          <cell r="K90">
            <v>7.8593406593406634E-2</v>
          </cell>
          <cell r="L90" t="str">
            <v>90-110</v>
          </cell>
          <cell r="M90">
            <v>1</v>
          </cell>
          <cell r="N90">
            <v>12357.5</v>
          </cell>
          <cell r="O90">
            <v>12693.5</v>
          </cell>
          <cell r="P90">
            <v>10426</v>
          </cell>
          <cell r="Q90">
            <v>10865</v>
          </cell>
          <cell r="R90">
            <v>0.92049362735181062</v>
          </cell>
          <cell r="S90">
            <v>0.96655768700516009</v>
          </cell>
          <cell r="T90">
            <v>4.6064059653349476E-2</v>
          </cell>
          <cell r="U90" t="str">
            <v>Moderate uplift</v>
          </cell>
          <cell r="V90">
            <v>1.0910224438902743</v>
          </cell>
          <cell r="W90">
            <v>1.129222273354809</v>
          </cell>
        </row>
        <row r="91">
          <cell r="B91">
            <v>15000708</v>
          </cell>
          <cell r="C91" t="str">
            <v>SC</v>
          </cell>
          <cell r="D91" t="str">
            <v>SNa-SC4P</v>
          </cell>
          <cell r="E91" t="str">
            <v>Planner</v>
          </cell>
          <cell r="F91" t="str">
            <v>Planner</v>
          </cell>
          <cell r="G91" t="str">
            <v>BAND A4</v>
          </cell>
          <cell r="H91" t="str">
            <v>3</v>
          </cell>
          <cell r="I91">
            <v>8900</v>
          </cell>
          <cell r="J91">
            <v>9103</v>
          </cell>
          <cell r="K91">
            <v>2.2808988764045024E-2</v>
          </cell>
          <cell r="L91" t="str">
            <v>70-90</v>
          </cell>
          <cell r="M91">
            <v>0.8</v>
          </cell>
          <cell r="N91">
            <v>9450</v>
          </cell>
          <cell r="O91">
            <v>9800</v>
          </cell>
          <cell r="P91">
            <v>8155</v>
          </cell>
          <cell r="Q91">
            <v>8359</v>
          </cell>
          <cell r="R91">
            <v>0.94179894179894175</v>
          </cell>
          <cell r="S91">
            <v>0.92887755102040814</v>
          </cell>
          <cell r="T91">
            <v>-1.2921390778533604E-2</v>
          </cell>
          <cell r="U91" t="str">
            <v>Positioning down</v>
          </cell>
          <cell r="V91">
            <v>1.0913549969343961</v>
          </cell>
          <cell r="W91">
            <v>1.0890058619452088</v>
          </cell>
        </row>
        <row r="92">
          <cell r="B92">
            <v>11011058</v>
          </cell>
          <cell r="C92" t="str">
            <v>SC</v>
          </cell>
          <cell r="D92" t="str">
            <v>SNa-SC4P</v>
          </cell>
          <cell r="E92" t="str">
            <v>Planner</v>
          </cell>
          <cell r="F92" t="str">
            <v>Planner</v>
          </cell>
          <cell r="G92" t="str">
            <v>BAND A4</v>
          </cell>
          <cell r="H92" t="str">
            <v>3</v>
          </cell>
          <cell r="I92">
            <v>8702</v>
          </cell>
          <cell r="J92">
            <v>8910</v>
          </cell>
          <cell r="K92">
            <v>2.3902551137669592E-2</v>
          </cell>
          <cell r="L92" t="str">
            <v>70-90</v>
          </cell>
          <cell r="M92">
            <v>0.8</v>
          </cell>
          <cell r="N92">
            <v>9450</v>
          </cell>
          <cell r="O92">
            <v>9800</v>
          </cell>
          <cell r="P92">
            <v>8155</v>
          </cell>
          <cell r="Q92">
            <v>8359</v>
          </cell>
          <cell r="R92">
            <v>0.9208465608465608</v>
          </cell>
          <cell r="S92">
            <v>0.90918367346938778</v>
          </cell>
          <cell r="T92">
            <v>-1.1662887377173026E-2</v>
          </cell>
          <cell r="U92" t="str">
            <v>Positioning down</v>
          </cell>
          <cell r="V92">
            <v>1.0670754138565297</v>
          </cell>
          <cell r="W92">
            <v>1.0659169757147984</v>
          </cell>
        </row>
        <row r="93">
          <cell r="B93">
            <v>15000449</v>
          </cell>
          <cell r="C93" t="str">
            <v>SC</v>
          </cell>
          <cell r="D93" t="str">
            <v>SNa-SC4P</v>
          </cell>
          <cell r="E93" t="str">
            <v>Planner</v>
          </cell>
          <cell r="F93" t="str">
            <v>Planner</v>
          </cell>
          <cell r="G93" t="str">
            <v>BAND A4</v>
          </cell>
          <cell r="H93" t="str">
            <v>3</v>
          </cell>
          <cell r="I93">
            <v>7926</v>
          </cell>
          <cell r="J93">
            <v>8154</v>
          </cell>
          <cell r="K93">
            <v>2.8766086298258831E-2</v>
          </cell>
          <cell r="L93" t="str">
            <v>70-90</v>
          </cell>
          <cell r="M93">
            <v>0.8</v>
          </cell>
          <cell r="N93">
            <v>9450</v>
          </cell>
          <cell r="O93">
            <v>9800</v>
          </cell>
          <cell r="P93">
            <v>8155</v>
          </cell>
          <cell r="Q93">
            <v>8359</v>
          </cell>
          <cell r="R93">
            <v>0.83873015873015877</v>
          </cell>
          <cell r="S93">
            <v>0.8320408163265306</v>
          </cell>
          <cell r="T93">
            <v>-6.6893424036281735E-3</v>
          </cell>
          <cell r="U93" t="str">
            <v>Positioning down</v>
          </cell>
          <cell r="V93">
            <v>0.97191906805640715</v>
          </cell>
          <cell r="W93">
            <v>0.97547553535111853</v>
          </cell>
        </row>
        <row r="94">
          <cell r="B94">
            <v>15005122</v>
          </cell>
          <cell r="C94" t="str">
            <v>SC</v>
          </cell>
          <cell r="D94" t="str">
            <v>SNa-SC4P</v>
          </cell>
          <cell r="E94" t="str">
            <v>Planner</v>
          </cell>
          <cell r="F94" t="str">
            <v>Production Planner</v>
          </cell>
          <cell r="G94" t="str">
            <v>BAND A4</v>
          </cell>
          <cell r="H94" t="str">
            <v>4</v>
          </cell>
          <cell r="I94">
            <v>7500</v>
          </cell>
          <cell r="J94">
            <v>8154</v>
          </cell>
          <cell r="K94">
            <v>8.7199999999999944E-2</v>
          </cell>
          <cell r="L94" t="str">
            <v>50-70</v>
          </cell>
          <cell r="M94">
            <v>0.6</v>
          </cell>
          <cell r="N94">
            <v>9450</v>
          </cell>
          <cell r="O94">
            <v>9800</v>
          </cell>
          <cell r="P94">
            <v>8155</v>
          </cell>
          <cell r="Q94">
            <v>8359</v>
          </cell>
          <cell r="R94">
            <v>0.79365079365079361</v>
          </cell>
          <cell r="S94">
            <v>0.8320408163265306</v>
          </cell>
          <cell r="T94">
            <v>3.839002267573699E-2</v>
          </cell>
          <cell r="U94" t="str">
            <v>Moderate uplift</v>
          </cell>
          <cell r="V94">
            <v>0.91968117719190678</v>
          </cell>
          <cell r="W94">
            <v>0.97547553535111853</v>
          </cell>
        </row>
        <row r="95">
          <cell r="B95">
            <v>15001412</v>
          </cell>
          <cell r="C95" t="str">
            <v>SC</v>
          </cell>
          <cell r="D95" t="str">
            <v>SNa-SC4S</v>
          </cell>
          <cell r="E95" t="str">
            <v>Expert (CN)</v>
          </cell>
          <cell r="F95" t="str">
            <v>Expert (CN)</v>
          </cell>
          <cell r="G95" t="str">
            <v>BAND B</v>
          </cell>
          <cell r="H95" t="str">
            <v>3</v>
          </cell>
          <cell r="I95">
            <v>19240</v>
          </cell>
          <cell r="J95">
            <v>19817</v>
          </cell>
          <cell r="K95">
            <v>2.9989604989604901E-2</v>
          </cell>
          <cell r="L95" t="str">
            <v>50-70</v>
          </cell>
          <cell r="M95">
            <v>0.6</v>
          </cell>
          <cell r="N95">
            <v>23243</v>
          </cell>
          <cell r="O95">
            <v>24087</v>
          </cell>
          <cell r="P95">
            <v>21274.5</v>
          </cell>
          <cell r="Q95">
            <v>21908.5</v>
          </cell>
          <cell r="R95">
            <v>0.82777610463365314</v>
          </cell>
          <cell r="S95">
            <v>0.82272595175820984</v>
          </cell>
          <cell r="T95">
            <v>-5.0501528754433034E-3</v>
          </cell>
          <cell r="U95" t="str">
            <v>Positioning down</v>
          </cell>
          <cell r="V95">
            <v>0.90436908035441488</v>
          </cell>
          <cell r="W95">
            <v>0.9045347696099687</v>
          </cell>
        </row>
        <row r="96">
          <cell r="B96">
            <v>11009910</v>
          </cell>
          <cell r="C96" t="str">
            <v>SC</v>
          </cell>
          <cell r="D96" t="str">
            <v>SNa-SC4S</v>
          </cell>
          <cell r="E96" t="str">
            <v>Engineer</v>
          </cell>
          <cell r="F96" t="str">
            <v>Engineer</v>
          </cell>
          <cell r="G96" t="str">
            <v>BAND A4</v>
          </cell>
          <cell r="H96" t="str">
            <v>3</v>
          </cell>
          <cell r="I96">
            <v>8533</v>
          </cell>
          <cell r="J96">
            <v>9000</v>
          </cell>
          <cell r="K96">
            <v>5.4728700339857106E-2</v>
          </cell>
          <cell r="L96" t="str">
            <v>50-70</v>
          </cell>
          <cell r="M96">
            <v>0.6</v>
          </cell>
          <cell r="N96">
            <v>9450</v>
          </cell>
          <cell r="O96">
            <v>9800</v>
          </cell>
          <cell r="P96">
            <v>8155</v>
          </cell>
          <cell r="Q96">
            <v>8359</v>
          </cell>
          <cell r="R96">
            <v>0.90296296296296297</v>
          </cell>
          <cell r="S96">
            <v>0.91836734693877553</v>
          </cell>
          <cell r="T96">
            <v>1.5404383975812563E-2</v>
          </cell>
          <cell r="U96" t="str">
            <v>Limited uplift</v>
          </cell>
          <cell r="V96">
            <v>1.0463519313304721</v>
          </cell>
          <cell r="W96">
            <v>1.0766838138533317</v>
          </cell>
        </row>
        <row r="97">
          <cell r="B97">
            <v>15002411</v>
          </cell>
          <cell r="C97" t="str">
            <v>SC</v>
          </cell>
          <cell r="D97" t="str">
            <v>SNa-SC4S</v>
          </cell>
          <cell r="E97" t="str">
            <v>Associate Expert (CN)</v>
          </cell>
          <cell r="F97" t="str">
            <v>Associate Expert (C)</v>
          </cell>
          <cell r="G97" t="str">
            <v>BAND A6</v>
          </cell>
          <cell r="H97" t="str">
            <v>4</v>
          </cell>
          <cell r="I97">
            <v>12700</v>
          </cell>
          <cell r="J97">
            <v>13700</v>
          </cell>
          <cell r="K97">
            <v>7.8740157480315043E-2</v>
          </cell>
          <cell r="L97" t="str">
            <v>50-70</v>
          </cell>
          <cell r="M97">
            <v>0.6</v>
          </cell>
          <cell r="N97">
            <v>15816</v>
          </cell>
          <cell r="O97">
            <v>16374</v>
          </cell>
          <cell r="P97">
            <v>14510</v>
          </cell>
          <cell r="Q97">
            <v>15294.5</v>
          </cell>
          <cell r="R97">
            <v>0.80298431967627715</v>
          </cell>
          <cell r="S97">
            <v>0.83669231708806646</v>
          </cell>
          <cell r="T97">
            <v>3.3707997411789314E-2</v>
          </cell>
          <cell r="U97" t="str">
            <v>Moderate uplift</v>
          </cell>
          <cell r="V97">
            <v>0.87525844245348039</v>
          </cell>
          <cell r="W97">
            <v>0.89574683709830327</v>
          </cell>
        </row>
        <row r="98">
          <cell r="B98">
            <v>15016940</v>
          </cell>
          <cell r="C98" t="str">
            <v>SC</v>
          </cell>
          <cell r="D98" t="str">
            <v>SNa-SC4S</v>
          </cell>
          <cell r="E98" t="str">
            <v>Senior Engineer</v>
          </cell>
          <cell r="F98" t="str">
            <v>Senior Engineer</v>
          </cell>
          <cell r="G98" t="str">
            <v>BAND A5</v>
          </cell>
          <cell r="H98" t="str">
            <v>3</v>
          </cell>
          <cell r="I98">
            <v>11042</v>
          </cell>
          <cell r="J98">
            <v>11350</v>
          </cell>
          <cell r="K98">
            <v>2.7893497554790869E-2</v>
          </cell>
          <cell r="L98" t="str">
            <v>50-70</v>
          </cell>
          <cell r="M98">
            <v>0.6</v>
          </cell>
          <cell r="N98">
            <v>12357.5</v>
          </cell>
          <cell r="O98">
            <v>12693.5</v>
          </cell>
          <cell r="P98">
            <v>10426</v>
          </cell>
          <cell r="Q98">
            <v>10865</v>
          </cell>
          <cell r="R98">
            <v>0.89354642929395101</v>
          </cell>
          <cell r="S98">
            <v>0.8941584275416552</v>
          </cell>
          <cell r="T98">
            <v>6.1199824770419298E-4</v>
          </cell>
          <cell r="U98" t="str">
            <v>Flat</v>
          </cell>
          <cell r="V98">
            <v>1.0590830615768272</v>
          </cell>
          <cell r="W98">
            <v>1.0446387482742752</v>
          </cell>
        </row>
        <row r="99">
          <cell r="B99">
            <v>15014058</v>
          </cell>
          <cell r="C99" t="str">
            <v>SNa</v>
          </cell>
          <cell r="D99" t="str">
            <v>SNa-PS</v>
          </cell>
          <cell r="E99" t="str">
            <v>Expert (CN)</v>
          </cell>
          <cell r="F99" t="str">
            <v>Expert (CN)</v>
          </cell>
          <cell r="G99" t="str">
            <v>BAND B</v>
          </cell>
          <cell r="H99" t="str">
            <v>3</v>
          </cell>
          <cell r="I99">
            <v>21411</v>
          </cell>
          <cell r="J99">
            <v>21946</v>
          </cell>
          <cell r="K99">
            <v>2.4987156134697042E-2</v>
          </cell>
          <cell r="L99" t="str">
            <v>70-90</v>
          </cell>
          <cell r="M99">
            <v>0.8</v>
          </cell>
          <cell r="N99">
            <v>23243</v>
          </cell>
          <cell r="O99">
            <v>24087</v>
          </cell>
          <cell r="P99">
            <v>23800</v>
          </cell>
          <cell r="Q99">
            <v>25300</v>
          </cell>
          <cell r="R99">
            <v>0.92118057049434243</v>
          </cell>
          <cell r="S99">
            <v>0.9111138788558143</v>
          </cell>
          <cell r="T99">
            <v>-1.0066691638528136E-2</v>
          </cell>
          <cell r="U99" t="str">
            <v>Positioning down</v>
          </cell>
          <cell r="V99">
            <v>0.8996218487394958</v>
          </cell>
          <cell r="W99">
            <v>0.8674308300395257</v>
          </cell>
        </row>
        <row r="100">
          <cell r="B100">
            <v>15021285</v>
          </cell>
          <cell r="C100" t="str">
            <v>SNa</v>
          </cell>
          <cell r="D100" t="str">
            <v>SNa-PS</v>
          </cell>
          <cell r="E100" t="str">
            <v>Functional Specialist</v>
          </cell>
          <cell r="F100" t="str">
            <v>Functional Specialist</v>
          </cell>
          <cell r="G100" t="str">
            <v>BAND A6</v>
          </cell>
          <cell r="H100" t="str">
            <v>3</v>
          </cell>
          <cell r="I100">
            <v>16150</v>
          </cell>
          <cell r="J100">
            <v>16554</v>
          </cell>
          <cell r="K100">
            <v>2.501547987616104E-2</v>
          </cell>
          <cell r="L100" t="str">
            <v>70-90</v>
          </cell>
          <cell r="M100">
            <v>0.8</v>
          </cell>
          <cell r="N100">
            <v>15816</v>
          </cell>
          <cell r="O100">
            <v>16374</v>
          </cell>
          <cell r="P100">
            <v>15800</v>
          </cell>
          <cell r="Q100">
            <v>16272</v>
          </cell>
          <cell r="R100">
            <v>1.0211178553363682</v>
          </cell>
          <cell r="S100">
            <v>1.0109930377427629</v>
          </cell>
          <cell r="T100">
            <v>-1.0124817593605284E-2</v>
          </cell>
          <cell r="U100" t="str">
            <v>Positioning down</v>
          </cell>
          <cell r="V100">
            <v>1.0221518987341771</v>
          </cell>
          <cell r="W100">
            <v>1.0173303834808261</v>
          </cell>
        </row>
        <row r="101">
          <cell r="B101">
            <v>15000307</v>
          </cell>
          <cell r="C101" t="str">
            <v>SNa</v>
          </cell>
          <cell r="D101" t="str">
            <v>FEDNa</v>
          </cell>
          <cell r="E101" t="str">
            <v>Senior Director</v>
          </cell>
          <cell r="F101" t="str">
            <v>Head of Factory Electr. Drives Nanjing</v>
          </cell>
          <cell r="G101" t="str">
            <v>BAND D</v>
          </cell>
          <cell r="H101" t="str">
            <v>2</v>
          </cell>
          <cell r="I101">
            <v>64900</v>
          </cell>
          <cell r="J101">
            <v>64900</v>
          </cell>
          <cell r="K101"/>
          <cell r="L101" t="str">
            <v>&gt;115%</v>
          </cell>
          <cell r="M101">
            <v>1.1499999999999999</v>
          </cell>
          <cell r="N101">
            <v>64900</v>
          </cell>
          <cell r="O101">
            <v>64900</v>
          </cell>
          <cell r="P101">
            <v>64900</v>
          </cell>
          <cell r="Q101">
            <v>64900</v>
          </cell>
          <cell r="R101">
            <v>1</v>
          </cell>
          <cell r="S101">
            <v>1</v>
          </cell>
          <cell r="T101">
            <v>0</v>
          </cell>
          <cell r="U101" t="str">
            <v>Flat</v>
          </cell>
          <cell r="V101">
            <v>1</v>
          </cell>
          <cell r="W101">
            <v>1</v>
          </cell>
        </row>
        <row r="102">
          <cell r="B102">
            <v>11013657</v>
          </cell>
          <cell r="C102" t="str">
            <v>SNa</v>
          </cell>
          <cell r="D102" t="str">
            <v>SNa</v>
          </cell>
          <cell r="E102" t="str">
            <v>Assistant</v>
          </cell>
          <cell r="F102" t="str">
            <v>Assistant</v>
          </cell>
          <cell r="G102" t="str">
            <v>BAND A5</v>
          </cell>
          <cell r="H102" t="str">
            <v>3</v>
          </cell>
          <cell r="I102">
            <v>12813</v>
          </cell>
          <cell r="J102">
            <v>12813</v>
          </cell>
          <cell r="K102"/>
          <cell r="L102" t="str">
            <v>&gt;90</v>
          </cell>
          <cell r="M102">
            <v>0.9</v>
          </cell>
          <cell r="N102">
            <v>12357.5</v>
          </cell>
          <cell r="O102">
            <v>12693.5</v>
          </cell>
          <cell r="P102">
            <v>13440</v>
          </cell>
          <cell r="Q102">
            <v>13575.5</v>
          </cell>
          <cell r="R102">
            <v>1.0368602063524175</v>
          </cell>
          <cell r="S102">
            <v>1.0094142671446016</v>
          </cell>
          <cell r="T102">
            <v>-2.7445939207815906E-2</v>
          </cell>
          <cell r="U102" t="str">
            <v>Positioning down</v>
          </cell>
          <cell r="V102">
            <v>0.95334821428571426</v>
          </cell>
          <cell r="W102">
            <v>0.94383263968177966</v>
          </cell>
        </row>
        <row r="103">
          <cell r="B103">
            <v>15001437</v>
          </cell>
          <cell r="C103" t="str">
            <v>SNa</v>
          </cell>
          <cell r="D103" t="str">
            <v>SNa-ME</v>
          </cell>
          <cell r="E103" t="str">
            <v>Manager</v>
          </cell>
          <cell r="F103" t="str">
            <v>Head of Manufacturing Engineering</v>
          </cell>
          <cell r="G103" t="str">
            <v>BAND B</v>
          </cell>
          <cell r="H103" t="str">
            <v>3</v>
          </cell>
          <cell r="I103">
            <v>27054</v>
          </cell>
          <cell r="J103">
            <v>27900</v>
          </cell>
          <cell r="K103">
            <v>3.1270791749833604E-2</v>
          </cell>
          <cell r="L103" t="str">
            <v>70-90</v>
          </cell>
          <cell r="M103">
            <v>0.8</v>
          </cell>
          <cell r="N103">
            <v>23243</v>
          </cell>
          <cell r="O103">
            <v>24087</v>
          </cell>
          <cell r="P103">
            <v>23800</v>
          </cell>
          <cell r="Q103">
            <v>25300</v>
          </cell>
          <cell r="R103">
            <v>1.163963343802435</v>
          </cell>
          <cell r="S103">
            <v>1.1583011583011582</v>
          </cell>
          <cell r="T103">
            <v>-5.6621855012768396E-3</v>
          </cell>
          <cell r="U103" t="str">
            <v>Positioning down</v>
          </cell>
          <cell r="V103">
            <v>1.1367226890756303</v>
          </cell>
          <cell r="W103">
            <v>1.1027667984189724</v>
          </cell>
        </row>
        <row r="104">
          <cell r="B104">
            <v>15001553</v>
          </cell>
          <cell r="C104" t="str">
            <v>SNa</v>
          </cell>
          <cell r="D104" t="str">
            <v>SNa-PS</v>
          </cell>
          <cell r="E104" t="str">
            <v>Director</v>
          </cell>
          <cell r="F104" t="str">
            <v>Head of Site Production System Nanjing</v>
          </cell>
          <cell r="G104" t="str">
            <v>BAND C</v>
          </cell>
          <cell r="H104" t="str">
            <v>3</v>
          </cell>
          <cell r="I104">
            <v>36880</v>
          </cell>
          <cell r="J104">
            <v>38000</v>
          </cell>
          <cell r="K104">
            <v>3.0368763557483636E-2</v>
          </cell>
          <cell r="L104" t="str">
            <v>50-70</v>
          </cell>
          <cell r="M104">
            <v>0.6</v>
          </cell>
          <cell r="N104">
            <v>39453</v>
          </cell>
          <cell r="O104">
            <v>40557.5</v>
          </cell>
          <cell r="P104">
            <v>42665</v>
          </cell>
          <cell r="Q104">
            <v>43118</v>
          </cell>
          <cell r="R104">
            <v>0.93478315970902082</v>
          </cell>
          <cell r="S104">
            <v>0.93694137952289958</v>
          </cell>
          <cell r="T104">
            <v>2.1582198138787589E-3</v>
          </cell>
          <cell r="U104" t="str">
            <v>Flat</v>
          </cell>
          <cell r="V104">
            <v>0.86440876596742056</v>
          </cell>
          <cell r="W104">
            <v>0.88130247228535641</v>
          </cell>
        </row>
        <row r="105">
          <cell r="B105">
            <v>15022352</v>
          </cell>
          <cell r="C105" t="str">
            <v>SNa</v>
          </cell>
          <cell r="D105" t="str">
            <v>SNa-ES</v>
          </cell>
          <cell r="E105" t="str">
            <v>Manager</v>
          </cell>
          <cell r="F105" t="str">
            <v>Head of Environment and Safety</v>
          </cell>
          <cell r="G105" t="str">
            <v>BAND B</v>
          </cell>
          <cell r="H105" t="str">
            <v>3</v>
          </cell>
          <cell r="I105">
            <v>33000</v>
          </cell>
          <cell r="J105">
            <v>33000</v>
          </cell>
          <cell r="K105"/>
          <cell r="L105" t="str">
            <v>&gt;90</v>
          </cell>
          <cell r="M105">
            <v>0.9</v>
          </cell>
          <cell r="N105">
            <v>23243</v>
          </cell>
          <cell r="O105">
            <v>24087</v>
          </cell>
          <cell r="P105">
            <v>23800</v>
          </cell>
          <cell r="Q105">
            <v>25300</v>
          </cell>
          <cell r="R105">
            <v>1.419782300047326</v>
          </cell>
          <cell r="S105">
            <v>1.3700336280981442</v>
          </cell>
          <cell r="T105">
            <v>-4.9748671949181755E-2</v>
          </cell>
          <cell r="U105" t="str">
            <v>Positioning down</v>
          </cell>
          <cell r="V105">
            <v>1.3865546218487395</v>
          </cell>
          <cell r="W105">
            <v>1.3043478260869565</v>
          </cell>
        </row>
        <row r="106">
          <cell r="B106">
            <v>1110055</v>
          </cell>
          <cell r="C106" t="str">
            <v>GQM</v>
          </cell>
          <cell r="D106" t="str">
            <v>GQM-SRCA</v>
          </cell>
          <cell r="E106" t="str">
            <v>Manager</v>
          </cell>
          <cell r="F106" t="str">
            <v>Head of Quality System, Calibration</v>
          </cell>
          <cell r="G106" t="str">
            <v>BAND B</v>
          </cell>
          <cell r="H106" t="str">
            <v>3</v>
          </cell>
          <cell r="I106">
            <v>16460</v>
          </cell>
          <cell r="J106">
            <v>16954</v>
          </cell>
          <cell r="K106">
            <v>3.0012150668286663E-2</v>
          </cell>
          <cell r="L106" t="str">
            <v>50-70</v>
          </cell>
          <cell r="M106">
            <v>0.6</v>
          </cell>
          <cell r="N106">
            <v>23243</v>
          </cell>
          <cell r="O106">
            <v>24087</v>
          </cell>
          <cell r="P106">
            <v>22023</v>
          </cell>
          <cell r="Q106">
            <v>23500</v>
          </cell>
          <cell r="R106">
            <v>0.7081702017811814</v>
          </cell>
          <cell r="S106">
            <v>0.70386515547805872</v>
          </cell>
          <cell r="T106">
            <v>-4.3050463031226727E-3</v>
          </cell>
          <cell r="U106" t="str">
            <v>Flat</v>
          </cell>
          <cell r="V106">
            <v>0.74740044498932934</v>
          </cell>
          <cell r="W106">
            <v>0.72144680851063825</v>
          </cell>
        </row>
        <row r="107">
          <cell r="B107">
            <v>15014470</v>
          </cell>
          <cell r="C107" t="str">
            <v>GQM</v>
          </cell>
          <cell r="D107" t="str">
            <v>GQM-SRCM</v>
          </cell>
          <cell r="E107" t="str">
            <v>Expert (CN)</v>
          </cell>
          <cell r="F107" t="str">
            <v>Expert (CN)</v>
          </cell>
          <cell r="G107" t="str">
            <v>BAND B</v>
          </cell>
          <cell r="H107" t="str">
            <v>5</v>
          </cell>
          <cell r="I107">
            <v>20837</v>
          </cell>
          <cell r="J107">
            <v>22100</v>
          </cell>
          <cell r="K107">
            <v>6.0613332053558677E-2</v>
          </cell>
          <cell r="L107" t="str">
            <v>70-90</v>
          </cell>
          <cell r="M107">
            <v>0.8</v>
          </cell>
          <cell r="N107">
            <v>23243</v>
          </cell>
          <cell r="O107">
            <v>24087</v>
          </cell>
          <cell r="P107">
            <v>22023</v>
          </cell>
          <cell r="Q107">
            <v>23500</v>
          </cell>
          <cell r="R107">
            <v>0.89648496321473137</v>
          </cell>
          <cell r="S107">
            <v>0.91750736912027231</v>
          </cell>
          <cell r="T107">
            <v>2.1022405905540942E-2</v>
          </cell>
          <cell r="U107" t="str">
            <v>Moderate uplift</v>
          </cell>
          <cell r="V107">
            <v>0.94614720973527677</v>
          </cell>
          <cell r="W107">
            <v>0.94042553191489364</v>
          </cell>
        </row>
        <row r="108">
          <cell r="B108">
            <v>15021980</v>
          </cell>
          <cell r="C108" t="str">
            <v>GQM</v>
          </cell>
          <cell r="D108" t="str">
            <v>GQM-SRCM</v>
          </cell>
          <cell r="E108" t="str">
            <v>Senior Engineer</v>
          </cell>
          <cell r="F108" t="str">
            <v>Senior Quality Engineer</v>
          </cell>
          <cell r="G108" t="str">
            <v>BAND A5</v>
          </cell>
          <cell r="H108" t="str">
            <v>4</v>
          </cell>
          <cell r="I108">
            <v>12851</v>
          </cell>
          <cell r="J108">
            <v>13237</v>
          </cell>
          <cell r="K108">
            <v>3.0036573029336155E-2</v>
          </cell>
          <cell r="L108" t="str">
            <v>90-110</v>
          </cell>
          <cell r="M108">
            <v>1</v>
          </cell>
          <cell r="N108">
            <v>12357.5</v>
          </cell>
          <cell r="O108">
            <v>12693.5</v>
          </cell>
          <cell r="P108">
            <v>11585.5</v>
          </cell>
          <cell r="Q108">
            <v>12137.5</v>
          </cell>
          <cell r="R108">
            <v>1.0399352619866478</v>
          </cell>
          <cell r="S108">
            <v>1.0428171899003427</v>
          </cell>
          <cell r="T108">
            <v>2.8819279136949039E-3</v>
          </cell>
          <cell r="U108" t="str">
            <v>Flat</v>
          </cell>
          <cell r="V108">
            <v>1.1092313667947002</v>
          </cell>
          <cell r="W108">
            <v>1.0905870236869206</v>
          </cell>
        </row>
        <row r="109">
          <cell r="B109">
            <v>15016338</v>
          </cell>
          <cell r="C109" t="str">
            <v>GQM</v>
          </cell>
          <cell r="D109" t="str">
            <v>GQM-SRCA</v>
          </cell>
          <cell r="E109" t="str">
            <v>Senior Engineer</v>
          </cell>
          <cell r="F109" t="str">
            <v>Senior Quality System Engineer</v>
          </cell>
          <cell r="G109" t="str">
            <v>BAND A5</v>
          </cell>
          <cell r="H109" t="str">
            <v>3</v>
          </cell>
          <cell r="I109">
            <v>11999</v>
          </cell>
          <cell r="J109">
            <v>12299</v>
          </cell>
          <cell r="K109">
            <v>2.5002083506958872E-2</v>
          </cell>
          <cell r="L109" t="str">
            <v>70-90</v>
          </cell>
          <cell r="M109">
            <v>0.8</v>
          </cell>
          <cell r="N109">
            <v>12357.5</v>
          </cell>
          <cell r="O109">
            <v>12693.5</v>
          </cell>
          <cell r="P109">
            <v>11585.5</v>
          </cell>
          <cell r="Q109">
            <v>12137.5</v>
          </cell>
          <cell r="R109">
            <v>0.97098927776653854</v>
          </cell>
          <cell r="S109">
            <v>0.96892110135108522</v>
          </cell>
          <cell r="T109">
            <v>-2.0681764154533155E-3</v>
          </cell>
          <cell r="U109" t="str">
            <v>Flat</v>
          </cell>
          <cell r="V109">
            <v>1.0356911656812395</v>
          </cell>
          <cell r="W109">
            <v>1.0133058702368691</v>
          </cell>
        </row>
        <row r="110">
          <cell r="B110">
            <v>15022227</v>
          </cell>
          <cell r="C110" t="str">
            <v>GQM</v>
          </cell>
          <cell r="D110" t="str">
            <v>GQM-SRCM</v>
          </cell>
          <cell r="E110" t="str">
            <v>Manager</v>
          </cell>
          <cell r="F110" t="str">
            <v>Head of Quality Management Methodology</v>
          </cell>
          <cell r="G110" t="str">
            <v>BAND B</v>
          </cell>
          <cell r="H110" t="str">
            <v>3</v>
          </cell>
          <cell r="I110">
            <v>23093</v>
          </cell>
          <cell r="J110">
            <v>23670</v>
          </cell>
          <cell r="K110">
            <v>2.4985926471225106E-2</v>
          </cell>
          <cell r="L110" t="str">
            <v>70-90</v>
          </cell>
          <cell r="M110">
            <v>0.8</v>
          </cell>
          <cell r="N110">
            <v>23243</v>
          </cell>
          <cell r="O110">
            <v>24087</v>
          </cell>
          <cell r="P110">
            <v>22023</v>
          </cell>
          <cell r="Q110">
            <v>23500</v>
          </cell>
          <cell r="R110">
            <v>0.99354644409069393</v>
          </cell>
          <cell r="S110">
            <v>0.98268775688130527</v>
          </cell>
          <cell r="T110">
            <v>-1.0858687209388651E-2</v>
          </cell>
          <cell r="U110" t="str">
            <v>Positioning down</v>
          </cell>
          <cell r="V110">
            <v>1.0485855696317485</v>
          </cell>
          <cell r="W110">
            <v>1.0072340425531916</v>
          </cell>
        </row>
        <row r="111">
          <cell r="B111">
            <v>1211022</v>
          </cell>
          <cell r="C111" t="str">
            <v>GQM</v>
          </cell>
          <cell r="D111" t="str">
            <v>GQM-CLC</v>
          </cell>
          <cell r="E111" t="str">
            <v>Director</v>
          </cell>
          <cell r="F111" t="str">
            <v>Head of Pro. Qua. Lifecycle Cooling</v>
          </cell>
          <cell r="G111" t="str">
            <v>BAND C</v>
          </cell>
          <cell r="H111" t="str">
            <v>5</v>
          </cell>
          <cell r="I111">
            <v>47636</v>
          </cell>
          <cell r="J111">
            <v>49550</v>
          </cell>
          <cell r="K111">
            <v>4.0179696028213918E-2</v>
          </cell>
          <cell r="L111" t="str">
            <v>70-90</v>
          </cell>
          <cell r="M111">
            <v>0.8</v>
          </cell>
          <cell r="N111">
            <v>39453</v>
          </cell>
          <cell r="O111">
            <v>40557.5</v>
          </cell>
          <cell r="P111">
            <v>30749</v>
          </cell>
          <cell r="Q111">
            <v>32130</v>
          </cell>
          <cell r="R111">
            <v>1.207411350214179</v>
          </cell>
          <cell r="S111">
            <v>1.2217222461936756</v>
          </cell>
          <cell r="T111">
            <v>1.4310895979496641E-2</v>
          </cell>
          <cell r="U111" t="str">
            <v>Limited uplift</v>
          </cell>
          <cell r="V111">
            <v>1.5491885914989105</v>
          </cell>
          <cell r="W111">
            <v>1.5421724245253656</v>
          </cell>
        </row>
        <row r="112">
          <cell r="B112">
            <v>15022148</v>
          </cell>
          <cell r="C112" t="str">
            <v>GQM</v>
          </cell>
          <cell r="D112" t="str">
            <v>GQM-EDC</v>
          </cell>
          <cell r="E112" t="str">
            <v>Director</v>
          </cell>
          <cell r="F112" t="str">
            <v>Head of Electronics&amp;Drives Quality Manag</v>
          </cell>
          <cell r="G112" t="str">
            <v>BAND C</v>
          </cell>
          <cell r="H112" t="str">
            <v>3</v>
          </cell>
          <cell r="I112">
            <v>36037</v>
          </cell>
          <cell r="J112">
            <v>36760</v>
          </cell>
          <cell r="K112">
            <v>2.0062713322418713E-2</v>
          </cell>
          <cell r="L112" t="str">
            <v>70-90</v>
          </cell>
          <cell r="M112">
            <v>0.8</v>
          </cell>
          <cell r="N112">
            <v>39453</v>
          </cell>
          <cell r="O112">
            <v>40557.5</v>
          </cell>
          <cell r="P112">
            <v>30749</v>
          </cell>
          <cell r="Q112">
            <v>32130</v>
          </cell>
          <cell r="R112">
            <v>0.91341596329810149</v>
          </cell>
          <cell r="S112">
            <v>0.90636750292794177</v>
          </cell>
          <cell r="T112">
            <v>-7.0484603701597148E-3</v>
          </cell>
          <cell r="U112" t="str">
            <v>Positioning down</v>
          </cell>
          <cell r="V112">
            <v>1.1719730722950339</v>
          </cell>
          <cell r="W112">
            <v>1.1441020852785559</v>
          </cell>
        </row>
        <row r="113">
          <cell r="B113">
            <v>15002216</v>
          </cell>
          <cell r="C113" t="str">
            <v>GQM</v>
          </cell>
          <cell r="D113" t="str">
            <v>GQM-CGC</v>
          </cell>
          <cell r="E113" t="str">
            <v>Director</v>
          </cell>
          <cell r="F113" t="str">
            <v>Head of Pro. Qua. Lifecycle Cooking</v>
          </cell>
          <cell r="G113" t="str">
            <v>BAND C</v>
          </cell>
          <cell r="H113" t="str">
            <v>3</v>
          </cell>
          <cell r="I113">
            <v>40112</v>
          </cell>
          <cell r="J113">
            <v>41115</v>
          </cell>
          <cell r="K113">
            <v>2.5004986039090626E-2</v>
          </cell>
          <cell r="L113" t="str">
            <v>70-90</v>
          </cell>
          <cell r="M113">
            <v>0.8</v>
          </cell>
          <cell r="N113">
            <v>39453</v>
          </cell>
          <cell r="O113">
            <v>40557.5</v>
          </cell>
          <cell r="P113">
            <v>30749</v>
          </cell>
          <cell r="Q113">
            <v>32130</v>
          </cell>
          <cell r="R113">
            <v>1.0167034192583579</v>
          </cell>
          <cell r="S113">
            <v>1.0137459162916846</v>
          </cell>
          <cell r="T113">
            <v>-2.9575029666732977E-3</v>
          </cell>
          <cell r="U113" t="str">
            <v>Flat</v>
          </cell>
          <cell r="V113">
            <v>1.3044977072425119</v>
          </cell>
          <cell r="W113">
            <v>1.2796451914098972</v>
          </cell>
        </row>
        <row r="114">
          <cell r="B114">
            <v>15014543</v>
          </cell>
          <cell r="C114" t="str">
            <v>GQM</v>
          </cell>
          <cell r="D114" t="str">
            <v>GQM-SRCM</v>
          </cell>
          <cell r="E114" t="str">
            <v>Expert (CN)</v>
          </cell>
          <cell r="F114" t="str">
            <v>Expert (CN)</v>
          </cell>
          <cell r="G114" t="str">
            <v>BAND B</v>
          </cell>
          <cell r="H114" t="str">
            <v>2</v>
          </cell>
          <cell r="I114">
            <v>17580</v>
          </cell>
          <cell r="J114">
            <v>17922</v>
          </cell>
          <cell r="K114">
            <v>1.945392491467568E-2</v>
          </cell>
          <cell r="L114" t="str">
            <v>0</v>
          </cell>
          <cell r="M114"/>
          <cell r="N114">
            <v>23243</v>
          </cell>
          <cell r="O114">
            <v>24087</v>
          </cell>
          <cell r="P114">
            <v>22023</v>
          </cell>
          <cell r="Q114">
            <v>23500</v>
          </cell>
          <cell r="R114">
            <v>0.75635675257066648</v>
          </cell>
          <cell r="S114">
            <v>0.74405280856893763</v>
          </cell>
          <cell r="T114">
            <v>-1.230394400172885E-2</v>
          </cell>
          <cell r="U114" t="str">
            <v>Positioning down</v>
          </cell>
          <cell r="V114">
            <v>0.79825636834218772</v>
          </cell>
          <cell r="W114">
            <v>0.76263829787234039</v>
          </cell>
        </row>
        <row r="115">
          <cell r="B115">
            <v>15015270</v>
          </cell>
          <cell r="C115" t="str">
            <v>GQM</v>
          </cell>
          <cell r="D115" t="str">
            <v>GQM-SRC</v>
          </cell>
          <cell r="E115" t="str">
            <v>Director</v>
          </cell>
          <cell r="F115" t="str">
            <v>Head of Shared Services</v>
          </cell>
          <cell r="G115" t="str">
            <v>BAND C</v>
          </cell>
          <cell r="H115" t="str">
            <v>3</v>
          </cell>
          <cell r="I115">
            <v>21000</v>
          </cell>
          <cell r="J115">
            <v>22500</v>
          </cell>
          <cell r="K115">
            <v>7.1428571428571397E-2</v>
          </cell>
          <cell r="L115" t="str">
            <v>&lt;50</v>
          </cell>
          <cell r="M115">
            <v>0.5</v>
          </cell>
          <cell r="N115">
            <v>39453</v>
          </cell>
          <cell r="O115">
            <v>40557.5</v>
          </cell>
          <cell r="P115">
            <v>30749</v>
          </cell>
          <cell r="Q115">
            <v>32130</v>
          </cell>
          <cell r="R115">
            <v>0.53227891415101514</v>
          </cell>
          <cell r="S115">
            <v>0.5547679220859274</v>
          </cell>
          <cell r="T115">
            <v>2.2489007934912264E-2</v>
          </cell>
          <cell r="U115" t="str">
            <v>Moderate uplift</v>
          </cell>
          <cell r="V115">
            <v>0.68294903899313797</v>
          </cell>
          <cell r="W115">
            <v>0.70028011204481788</v>
          </cell>
        </row>
        <row r="116">
          <cell r="B116">
            <v>15022317</v>
          </cell>
          <cell r="C116" t="str">
            <v>GQM</v>
          </cell>
          <cell r="D116" t="str">
            <v>GQM-DSC</v>
          </cell>
          <cell r="E116" t="str">
            <v>Engineer</v>
          </cell>
          <cell r="F116" t="str">
            <v>Digital Quality Engineer</v>
          </cell>
          <cell r="G116" t="str">
            <v>BAND A4</v>
          </cell>
          <cell r="H116" t="str">
            <v>3</v>
          </cell>
          <cell r="I116">
            <v>11824</v>
          </cell>
          <cell r="J116">
            <v>12179</v>
          </cell>
          <cell r="K116">
            <v>3.002368064952643E-2</v>
          </cell>
          <cell r="L116" t="str">
            <v>50-70</v>
          </cell>
          <cell r="M116">
            <v>0.6</v>
          </cell>
          <cell r="N116">
            <v>9450</v>
          </cell>
          <cell r="O116">
            <v>9800</v>
          </cell>
          <cell r="P116">
            <v>9430</v>
          </cell>
          <cell r="Q116">
            <v>9868</v>
          </cell>
          <cell r="R116">
            <v>1.2512169312169312</v>
          </cell>
          <cell r="S116">
            <v>1.2427551020408163</v>
          </cell>
          <cell r="T116">
            <v>-8.4618291761149322E-3</v>
          </cell>
          <cell r="U116" t="str">
            <v>Positioning down</v>
          </cell>
          <cell r="V116">
            <v>1.2538706256627783</v>
          </cell>
          <cell r="W116">
            <v>1.2341913254965544</v>
          </cell>
        </row>
        <row r="117">
          <cell r="B117">
            <v>15007283</v>
          </cell>
          <cell r="C117" t="str">
            <v>GQM</v>
          </cell>
          <cell r="D117" t="str">
            <v>GQM-SRCA</v>
          </cell>
          <cell r="E117" t="str">
            <v>Senior Engineer</v>
          </cell>
          <cell r="F117" t="str">
            <v>Senior Engineer</v>
          </cell>
          <cell r="G117" t="str">
            <v>BAND A5</v>
          </cell>
          <cell r="H117" t="str">
            <v>3</v>
          </cell>
          <cell r="I117">
            <v>9613</v>
          </cell>
          <cell r="J117">
            <v>9853</v>
          </cell>
          <cell r="K117">
            <v>2.4966191615520605E-2</v>
          </cell>
          <cell r="L117" t="str">
            <v>70-90</v>
          </cell>
          <cell r="M117">
            <v>0.8</v>
          </cell>
          <cell r="N117">
            <v>12357.5</v>
          </cell>
          <cell r="O117">
            <v>12693.5</v>
          </cell>
          <cell r="P117">
            <v>11585.5</v>
          </cell>
          <cell r="Q117">
            <v>12137.5</v>
          </cell>
          <cell r="R117">
            <v>0.77790815294355653</v>
          </cell>
          <cell r="S117">
            <v>0.77622405167999364</v>
          </cell>
          <cell r="T117">
            <v>-1.6841012635628871E-3</v>
          </cell>
          <cell r="U117" t="str">
            <v>Flat</v>
          </cell>
          <cell r="V117">
            <v>0.82974407664753358</v>
          </cell>
          <cell r="W117">
            <v>0.81178166838311017</v>
          </cell>
        </row>
        <row r="118">
          <cell r="B118">
            <v>1705052</v>
          </cell>
          <cell r="C118" t="str">
            <v>GQM</v>
          </cell>
          <cell r="D118" t="str">
            <v>GQM-DSC</v>
          </cell>
          <cell r="E118" t="str">
            <v>Engineer</v>
          </cell>
          <cell r="F118" t="str">
            <v>Engineer</v>
          </cell>
          <cell r="G118" t="str">
            <v>BAND A4</v>
          </cell>
          <cell r="H118" t="str">
            <v>5</v>
          </cell>
          <cell r="I118">
            <v>9678</v>
          </cell>
          <cell r="J118">
            <v>11496</v>
          </cell>
          <cell r="K118">
            <v>0.18784872907625538</v>
          </cell>
          <cell r="L118" t="str">
            <v>50-70</v>
          </cell>
          <cell r="M118">
            <v>0.6</v>
          </cell>
          <cell r="N118">
            <v>9450</v>
          </cell>
          <cell r="O118">
            <v>9800</v>
          </cell>
          <cell r="P118">
            <v>9430</v>
          </cell>
          <cell r="Q118">
            <v>9868</v>
          </cell>
          <cell r="R118">
            <v>1.0241269841269842</v>
          </cell>
          <cell r="S118">
            <v>1.173061224489796</v>
          </cell>
          <cell r="T118">
            <v>0.14893424036281178</v>
          </cell>
          <cell r="U118" t="str">
            <v>Meaningful uplift</v>
          </cell>
          <cell r="V118">
            <v>1.0262990455991516</v>
          </cell>
          <cell r="W118">
            <v>1.1649777057154438</v>
          </cell>
        </row>
        <row r="119">
          <cell r="B119">
            <v>1120271</v>
          </cell>
          <cell r="C119" t="str">
            <v>GQM</v>
          </cell>
          <cell r="D119" t="str">
            <v>GQM-PS</v>
          </cell>
          <cell r="E119" t="str">
            <v>Engineer</v>
          </cell>
          <cell r="F119" t="str">
            <v>Engineer of Product Safety</v>
          </cell>
          <cell r="G119" t="str">
            <v>BAND A4</v>
          </cell>
          <cell r="H119" t="str">
            <v>4</v>
          </cell>
          <cell r="I119">
            <v>9350</v>
          </cell>
          <cell r="J119">
            <v>10781</v>
          </cell>
          <cell r="K119">
            <v>0.15304812834224601</v>
          </cell>
          <cell r="L119" t="str">
            <v>70-90</v>
          </cell>
          <cell r="M119">
            <v>0.8</v>
          </cell>
          <cell r="N119">
            <v>9450</v>
          </cell>
          <cell r="O119">
            <v>9800</v>
          </cell>
          <cell r="P119">
            <v>9430</v>
          </cell>
          <cell r="Q119">
            <v>9868</v>
          </cell>
          <cell r="R119">
            <v>0.98941798941798942</v>
          </cell>
          <cell r="S119">
            <v>1.1001020408163265</v>
          </cell>
          <cell r="T119">
            <v>0.11068405139833704</v>
          </cell>
          <cell r="U119" t="str">
            <v>Meaningful uplift</v>
          </cell>
          <cell r="V119">
            <v>0.99151643690349944</v>
          </cell>
          <cell r="W119">
            <v>1.0925212809079854</v>
          </cell>
        </row>
        <row r="120">
          <cell r="B120">
            <v>1705030</v>
          </cell>
          <cell r="C120" t="str">
            <v>GQM</v>
          </cell>
          <cell r="D120" t="str">
            <v>GQM-SRCA</v>
          </cell>
          <cell r="E120" t="str">
            <v>Engineer</v>
          </cell>
          <cell r="F120" t="str">
            <v>Calibration Engineer</v>
          </cell>
          <cell r="G120" t="str">
            <v>BAND A4</v>
          </cell>
          <cell r="H120" t="str">
            <v>3</v>
          </cell>
          <cell r="I120">
            <v>7416</v>
          </cell>
          <cell r="J120">
            <v>7638</v>
          </cell>
          <cell r="K120">
            <v>2.9935275080906099E-2</v>
          </cell>
          <cell r="L120" t="str">
            <v>50-70</v>
          </cell>
          <cell r="M120">
            <v>0.6</v>
          </cell>
          <cell r="N120">
            <v>9450</v>
          </cell>
          <cell r="O120">
            <v>9800</v>
          </cell>
          <cell r="P120">
            <v>9430</v>
          </cell>
          <cell r="Q120">
            <v>9868</v>
          </cell>
          <cell r="R120">
            <v>0.78476190476190477</v>
          </cell>
          <cell r="S120">
            <v>0.77938775510204084</v>
          </cell>
          <cell r="T120">
            <v>-5.374149659863936E-3</v>
          </cell>
          <cell r="U120" t="str">
            <v>Positioning down</v>
          </cell>
          <cell r="V120">
            <v>0.78642629904559913</v>
          </cell>
          <cell r="W120">
            <v>0.77401702472638834</v>
          </cell>
        </row>
        <row r="121">
          <cell r="B121">
            <v>15022704</v>
          </cell>
          <cell r="C121" t="str">
            <v>GQM</v>
          </cell>
          <cell r="D121" t="str">
            <v>GQM-SRCM</v>
          </cell>
          <cell r="E121" t="str">
            <v>Expert (CN)</v>
          </cell>
          <cell r="F121" t="str">
            <v>Expert (CN)</v>
          </cell>
          <cell r="G121" t="str">
            <v>BAND B</v>
          </cell>
          <cell r="H121" t="str">
            <v>NA</v>
          </cell>
          <cell r="I121">
            <v>31350</v>
          </cell>
          <cell r="J121">
            <v>31350</v>
          </cell>
          <cell r="K121"/>
          <cell r="L121" t="str">
            <v>0</v>
          </cell>
          <cell r="M121"/>
          <cell r="N121">
            <v>23243</v>
          </cell>
          <cell r="O121">
            <v>24087</v>
          </cell>
          <cell r="P121">
            <v>22023</v>
          </cell>
          <cell r="Q121">
            <v>23500</v>
          </cell>
          <cell r="R121">
            <v>1.3487931850449597</v>
          </cell>
          <cell r="S121">
            <v>1.3015319466932369</v>
          </cell>
          <cell r="T121">
            <v>-4.7261238351722801E-2</v>
          </cell>
          <cell r="U121" t="str">
            <v>Positioning down</v>
          </cell>
          <cell r="V121">
            <v>1.4235117831358126</v>
          </cell>
          <cell r="W121">
            <v>1.3340425531914895</v>
          </cell>
        </row>
        <row r="122">
          <cell r="B122">
            <v>15014271</v>
          </cell>
          <cell r="C122" t="str">
            <v>GQM</v>
          </cell>
          <cell r="D122" t="str">
            <v>GQM-SRCC</v>
          </cell>
          <cell r="E122" t="str">
            <v>Manager</v>
          </cell>
          <cell r="F122" t="str">
            <v>Head of Data Analysis</v>
          </cell>
          <cell r="G122" t="str">
            <v>BAND B</v>
          </cell>
          <cell r="H122" t="str">
            <v>4</v>
          </cell>
          <cell r="I122">
            <v>25968</v>
          </cell>
          <cell r="J122">
            <v>26942</v>
          </cell>
          <cell r="K122">
            <v>3.7507701786814618E-2</v>
          </cell>
          <cell r="L122" t="str">
            <v>70-90</v>
          </cell>
          <cell r="M122">
            <v>0.8</v>
          </cell>
          <cell r="N122">
            <v>23243</v>
          </cell>
          <cell r="O122">
            <v>24087</v>
          </cell>
          <cell r="P122">
            <v>22023</v>
          </cell>
          <cell r="Q122">
            <v>23500</v>
          </cell>
          <cell r="R122">
            <v>1.1172395990190596</v>
          </cell>
          <cell r="S122">
            <v>1.1185286669157637</v>
          </cell>
          <cell r="T122">
            <v>1.2890678967041325E-3</v>
          </cell>
          <cell r="U122" t="str">
            <v>Flat</v>
          </cell>
          <cell r="V122">
            <v>1.1791309085955592</v>
          </cell>
          <cell r="W122">
            <v>1.1464680851063829</v>
          </cell>
        </row>
        <row r="123">
          <cell r="B123">
            <v>1220053</v>
          </cell>
          <cell r="C123" t="str">
            <v>GQM</v>
          </cell>
          <cell r="D123" t="str">
            <v>GQM-DSC</v>
          </cell>
          <cell r="E123" t="str">
            <v>Manager</v>
          </cell>
          <cell r="F123" t="str">
            <v>Head of GQM-DSC</v>
          </cell>
          <cell r="G123" t="str">
            <v>BAND B</v>
          </cell>
          <cell r="H123" t="str">
            <v>5</v>
          </cell>
          <cell r="I123">
            <v>17686</v>
          </cell>
          <cell r="J123">
            <v>19225</v>
          </cell>
          <cell r="K123">
            <v>8.7017980323419675E-2</v>
          </cell>
          <cell r="L123" t="str">
            <v>50-70</v>
          </cell>
          <cell r="M123">
            <v>0.6</v>
          </cell>
          <cell r="N123">
            <v>23243</v>
          </cell>
          <cell r="O123">
            <v>24087</v>
          </cell>
          <cell r="P123">
            <v>22023</v>
          </cell>
          <cell r="Q123">
            <v>23500</v>
          </cell>
          <cell r="R123">
            <v>0.76091726541324267</v>
          </cell>
          <cell r="S123">
            <v>0.79814837879354006</v>
          </cell>
          <cell r="T123">
            <v>3.7231113380297387E-2</v>
          </cell>
          <cell r="U123" t="str">
            <v>Moderate uplift</v>
          </cell>
          <cell r="V123">
            <v>0.80306951823094042</v>
          </cell>
          <cell r="W123">
            <v>0.81808510638297871</v>
          </cell>
        </row>
        <row r="124">
          <cell r="B124">
            <v>15010791</v>
          </cell>
          <cell r="C124" t="str">
            <v>GQM</v>
          </cell>
          <cell r="D124" t="str">
            <v>GQM-LCC</v>
          </cell>
          <cell r="E124" t="str">
            <v>Director</v>
          </cell>
          <cell r="F124" t="str">
            <v>Head of Pro. Qua. Lifecycle Laundry Care</v>
          </cell>
          <cell r="G124" t="str">
            <v>BAND C</v>
          </cell>
          <cell r="H124" t="str">
            <v>5</v>
          </cell>
          <cell r="I124">
            <v>41560</v>
          </cell>
          <cell r="J124">
            <v>44055</v>
          </cell>
          <cell r="K124">
            <v>6.0033686236766082E-2</v>
          </cell>
          <cell r="L124" t="str">
            <v>70-90</v>
          </cell>
          <cell r="M124">
            <v>0.8</v>
          </cell>
          <cell r="N124">
            <v>39453</v>
          </cell>
          <cell r="O124">
            <v>40557.5</v>
          </cell>
          <cell r="P124">
            <v>30749</v>
          </cell>
          <cell r="Q124">
            <v>32130</v>
          </cell>
          <cell r="R124">
            <v>1.0534053177198186</v>
          </cell>
          <cell r="S124">
            <v>1.0862355914442459</v>
          </cell>
          <cell r="T124">
            <v>3.2830273724427261E-2</v>
          </cell>
          <cell r="U124" t="str">
            <v>Moderate uplift</v>
          </cell>
          <cell r="V124">
            <v>1.3515886695502293</v>
          </cell>
          <cell r="W124">
            <v>1.3711484593837535</v>
          </cell>
        </row>
        <row r="125">
          <cell r="B125">
            <v>1120294</v>
          </cell>
          <cell r="C125" t="str">
            <v>GQM</v>
          </cell>
          <cell r="D125" t="str">
            <v>GQM-SRCC</v>
          </cell>
          <cell r="E125" t="str">
            <v>Senior Engineer</v>
          </cell>
          <cell r="F125" t="str">
            <v>Senior Engineer</v>
          </cell>
          <cell r="G125" t="str">
            <v>BAND A5</v>
          </cell>
          <cell r="H125" t="str">
            <v>3</v>
          </cell>
          <cell r="I125">
            <v>12596</v>
          </cell>
          <cell r="J125">
            <v>12911</v>
          </cell>
          <cell r="K125">
            <v>2.5007939028262927E-2</v>
          </cell>
          <cell r="L125" t="str">
            <v>70-90</v>
          </cell>
          <cell r="M125">
            <v>0.8</v>
          </cell>
          <cell r="N125">
            <v>12357.5</v>
          </cell>
          <cell r="O125">
            <v>12693.5</v>
          </cell>
          <cell r="P125">
            <v>11585.5</v>
          </cell>
          <cell r="Q125">
            <v>12137.5</v>
          </cell>
          <cell r="R125">
            <v>1.0193000202306293</v>
          </cell>
          <cell r="S125">
            <v>1.0171347540079567</v>
          </cell>
          <cell r="T125">
            <v>-2.1652662226725461E-3</v>
          </cell>
          <cell r="U125" t="str">
            <v>Flat</v>
          </cell>
          <cell r="V125">
            <v>1.0872210953346857</v>
          </cell>
          <cell r="W125">
            <v>1.0637281153450051</v>
          </cell>
        </row>
        <row r="126">
          <cell r="B126">
            <v>1120363</v>
          </cell>
          <cell r="C126" t="str">
            <v>GQM</v>
          </cell>
          <cell r="D126" t="str">
            <v>FDCCh-QM</v>
          </cell>
          <cell r="E126" t="str">
            <v>Engineer</v>
          </cell>
          <cell r="F126" t="str">
            <v>Engineer of Lifecyc Quality</v>
          </cell>
          <cell r="G126" t="str">
            <v>BAND A4</v>
          </cell>
          <cell r="H126" t="str">
            <v>3</v>
          </cell>
          <cell r="I126">
            <v>8917</v>
          </cell>
          <cell r="J126">
            <v>9185</v>
          </cell>
          <cell r="K126">
            <v>3.0054951216776926E-2</v>
          </cell>
          <cell r="L126" t="str">
            <v>50-70</v>
          </cell>
          <cell r="M126">
            <v>0.6</v>
          </cell>
          <cell r="N126">
            <v>9450</v>
          </cell>
          <cell r="O126">
            <v>9800</v>
          </cell>
          <cell r="P126">
            <v>9430</v>
          </cell>
          <cell r="Q126">
            <v>9868</v>
          </cell>
          <cell r="R126">
            <v>0.94359788359788355</v>
          </cell>
          <cell r="S126">
            <v>0.93724489795918364</v>
          </cell>
          <cell r="T126">
            <v>-6.352985638699904E-3</v>
          </cell>
          <cell r="U126" t="str">
            <v>Positioning down</v>
          </cell>
          <cell r="V126">
            <v>0.94559915164369035</v>
          </cell>
          <cell r="W126">
            <v>0.93078638021888938</v>
          </cell>
        </row>
        <row r="127">
          <cell r="B127">
            <v>1211016</v>
          </cell>
          <cell r="C127" t="str">
            <v>GQM</v>
          </cell>
          <cell r="D127" t="str">
            <v>GQM-SRCA</v>
          </cell>
          <cell r="E127" t="str">
            <v>Engineer</v>
          </cell>
          <cell r="F127" t="str">
            <v>Engineer of Calibration</v>
          </cell>
          <cell r="G127" t="str">
            <v>BAND A4</v>
          </cell>
          <cell r="H127" t="str">
            <v>4</v>
          </cell>
          <cell r="I127">
            <v>8558</v>
          </cell>
          <cell r="J127">
            <v>9868</v>
          </cell>
          <cell r="K127">
            <v>0.15307314793175975</v>
          </cell>
          <cell r="L127" t="str">
            <v>70-90</v>
          </cell>
          <cell r="M127">
            <v>0.8</v>
          </cell>
          <cell r="N127">
            <v>9450</v>
          </cell>
          <cell r="O127">
            <v>9800</v>
          </cell>
          <cell r="P127">
            <v>9430</v>
          </cell>
          <cell r="Q127">
            <v>9868</v>
          </cell>
          <cell r="R127">
            <v>0.90560846560846564</v>
          </cell>
          <cell r="S127">
            <v>1.0069387755102042</v>
          </cell>
          <cell r="T127">
            <v>0.10133030990173852</v>
          </cell>
          <cell r="U127" t="str">
            <v>Meaningful uplift</v>
          </cell>
          <cell r="V127">
            <v>0.90752916224814417</v>
          </cell>
          <cell r="W127">
            <v>1</v>
          </cell>
        </row>
        <row r="128">
          <cell r="B128">
            <v>15014438</v>
          </cell>
          <cell r="C128" t="str">
            <v>GQM</v>
          </cell>
          <cell r="D128" t="str">
            <v>GQM-DCC</v>
          </cell>
          <cell r="E128" t="str">
            <v>Director</v>
          </cell>
          <cell r="F128" t="str">
            <v>Head of Pro. Qua. Lifecycle Dish Care</v>
          </cell>
          <cell r="G128" t="str">
            <v>BAND C</v>
          </cell>
          <cell r="H128" t="str">
            <v>3</v>
          </cell>
          <cell r="I128">
            <v>22367</v>
          </cell>
          <cell r="J128">
            <v>23754</v>
          </cell>
          <cell r="K128">
            <v>6.201099834577728E-2</v>
          </cell>
          <cell r="L128" t="str">
            <v>&lt;50</v>
          </cell>
          <cell r="M128">
            <v>0.5</v>
          </cell>
          <cell r="N128">
            <v>39453</v>
          </cell>
          <cell r="O128">
            <v>40557.5</v>
          </cell>
          <cell r="P128">
            <v>30749</v>
          </cell>
          <cell r="Q128">
            <v>32130</v>
          </cell>
          <cell r="R128">
            <v>0.56692773680075026</v>
          </cell>
          <cell r="S128">
            <v>0.58568698761018312</v>
          </cell>
          <cell r="T128">
            <v>1.8759250809432859E-2</v>
          </cell>
          <cell r="U128" t="str">
            <v>Limited uplift</v>
          </cell>
          <cell r="V128">
            <v>0.72740576929331036</v>
          </cell>
          <cell r="W128">
            <v>0.73930905695611582</v>
          </cell>
        </row>
        <row r="129">
          <cell r="B129">
            <v>15022724</v>
          </cell>
          <cell r="C129" t="str">
            <v>GQM</v>
          </cell>
          <cell r="D129" t="str">
            <v>GQM-PS</v>
          </cell>
          <cell r="E129" t="str">
            <v>Engineer</v>
          </cell>
          <cell r="F129" t="str">
            <v>Product Safety Engineer</v>
          </cell>
          <cell r="G129" t="str">
            <v>BAND A4</v>
          </cell>
          <cell r="H129" t="str">
            <v>NA</v>
          </cell>
          <cell r="I129">
            <v>7700</v>
          </cell>
          <cell r="J129">
            <v>7931</v>
          </cell>
          <cell r="K129">
            <v>3.0000000000000027E-2</v>
          </cell>
          <cell r="L129" t="str">
            <v>0</v>
          </cell>
          <cell r="M129"/>
          <cell r="N129">
            <v>9450</v>
          </cell>
          <cell r="O129">
            <v>9800</v>
          </cell>
          <cell r="P129">
            <v>9430</v>
          </cell>
          <cell r="Q129">
            <v>9868</v>
          </cell>
          <cell r="R129">
            <v>0.81481481481481477</v>
          </cell>
          <cell r="S129">
            <v>0.80928571428571427</v>
          </cell>
          <cell r="T129">
            <v>-5.5291005291004947E-3</v>
          </cell>
          <cell r="U129" t="str">
            <v>Positioning down</v>
          </cell>
          <cell r="V129">
            <v>0.81654294803817606</v>
          </cell>
          <cell r="W129">
            <v>0.80370895824888533</v>
          </cell>
        </row>
        <row r="130">
          <cell r="B130">
            <v>1120205</v>
          </cell>
          <cell r="C130" t="str">
            <v>GQM</v>
          </cell>
          <cell r="D130" t="str">
            <v>GQM-DCCT</v>
          </cell>
          <cell r="E130" t="str">
            <v>Functional Specialist</v>
          </cell>
          <cell r="F130" t="str">
            <v>Functional Specialist</v>
          </cell>
          <cell r="G130" t="str">
            <v>BAND A6</v>
          </cell>
          <cell r="H130" t="str">
            <v>3</v>
          </cell>
          <cell r="I130">
            <v>13223</v>
          </cell>
          <cell r="J130">
            <v>13620</v>
          </cell>
          <cell r="K130">
            <v>3.0023443999092514E-2</v>
          </cell>
          <cell r="L130" t="str">
            <v>50-70</v>
          </cell>
          <cell r="M130">
            <v>0.6</v>
          </cell>
          <cell r="N130">
            <v>15816</v>
          </cell>
          <cell r="O130">
            <v>16374</v>
          </cell>
          <cell r="P130">
            <v>14998.5</v>
          </cell>
          <cell r="Q130">
            <v>15454</v>
          </cell>
          <cell r="R130">
            <v>0.83605209914011125</v>
          </cell>
          <cell r="S130">
            <v>0.8318065225357274</v>
          </cell>
          <cell r="T130">
            <v>-4.2455766043838494E-3</v>
          </cell>
          <cell r="U130" t="str">
            <v>Flat</v>
          </cell>
          <cell r="V130">
            <v>0.8816214954828816</v>
          </cell>
          <cell r="W130">
            <v>0.88132522324317331</v>
          </cell>
        </row>
        <row r="131">
          <cell r="B131">
            <v>1711036</v>
          </cell>
          <cell r="C131" t="str">
            <v>GQM</v>
          </cell>
          <cell r="D131" t="str">
            <v>GQM-DCCT</v>
          </cell>
          <cell r="E131" t="str">
            <v>Engineer</v>
          </cell>
          <cell r="F131" t="str">
            <v>Engineer</v>
          </cell>
          <cell r="G131" t="str">
            <v>BAND A4</v>
          </cell>
          <cell r="H131" t="str">
            <v>2</v>
          </cell>
          <cell r="I131">
            <v>7483</v>
          </cell>
          <cell r="J131">
            <v>7483</v>
          </cell>
          <cell r="K131"/>
          <cell r="L131" t="str">
            <v>0</v>
          </cell>
          <cell r="M131"/>
          <cell r="N131">
            <v>9450</v>
          </cell>
          <cell r="O131">
            <v>9800</v>
          </cell>
          <cell r="P131">
            <v>9430</v>
          </cell>
          <cell r="Q131">
            <v>9868</v>
          </cell>
          <cell r="R131">
            <v>0.79185185185185181</v>
          </cell>
          <cell r="S131">
            <v>0.76357142857142857</v>
          </cell>
          <cell r="T131">
            <v>-2.8280423280423239E-2</v>
          </cell>
          <cell r="U131" t="str">
            <v>Positioning down</v>
          </cell>
          <cell r="V131">
            <v>0.7935312831389183</v>
          </cell>
          <cell r="W131">
            <v>0.75830968788001618</v>
          </cell>
        </row>
        <row r="132">
          <cell r="B132">
            <v>15021061</v>
          </cell>
          <cell r="C132" t="str">
            <v>GQM</v>
          </cell>
          <cell r="D132" t="str">
            <v>GQM-DCCT</v>
          </cell>
          <cell r="E132" t="str">
            <v>Supervisor</v>
          </cell>
          <cell r="F132" t="str">
            <v>Head of GQM-DCCT</v>
          </cell>
          <cell r="G132" t="str">
            <v>BAND A6</v>
          </cell>
          <cell r="H132" t="str">
            <v>4</v>
          </cell>
          <cell r="I132">
            <v>14753</v>
          </cell>
          <cell r="J132">
            <v>15378</v>
          </cell>
          <cell r="K132">
            <v>4.2364264895275561E-2</v>
          </cell>
          <cell r="L132" t="str">
            <v>70-90</v>
          </cell>
          <cell r="M132">
            <v>0.8</v>
          </cell>
          <cell r="N132">
            <v>15816</v>
          </cell>
          <cell r="O132">
            <v>16374</v>
          </cell>
          <cell r="P132">
            <v>14998.5</v>
          </cell>
          <cell r="Q132">
            <v>15454</v>
          </cell>
          <cell r="R132">
            <v>0.93278958017197777</v>
          </cell>
          <cell r="S132">
            <v>0.93917185782337853</v>
          </cell>
          <cell r="T132">
            <v>6.3822776514007584E-3</v>
          </cell>
          <cell r="U132" t="str">
            <v>Limited uplift</v>
          </cell>
          <cell r="V132">
            <v>0.98363169650298365</v>
          </cell>
          <cell r="W132">
            <v>0.9950821793710366</v>
          </cell>
        </row>
        <row r="133">
          <cell r="B133">
            <v>15021228</v>
          </cell>
          <cell r="C133" t="str">
            <v>GQM</v>
          </cell>
          <cell r="D133" t="str">
            <v>GQM-DCC</v>
          </cell>
          <cell r="E133" t="str">
            <v>Engineer</v>
          </cell>
          <cell r="F133" t="str">
            <v>Project Quality Engineer</v>
          </cell>
          <cell r="G133" t="str">
            <v>BAND A4</v>
          </cell>
          <cell r="H133" t="str">
            <v>4</v>
          </cell>
          <cell r="I133">
            <v>8306</v>
          </cell>
          <cell r="J133">
            <v>8953</v>
          </cell>
          <cell r="K133">
            <v>7.7895497230917377E-2</v>
          </cell>
          <cell r="L133" t="str">
            <v>70-90</v>
          </cell>
          <cell r="M133">
            <v>0.8</v>
          </cell>
          <cell r="N133">
            <v>9450</v>
          </cell>
          <cell r="O133">
            <v>9800</v>
          </cell>
          <cell r="P133">
            <v>9430</v>
          </cell>
          <cell r="Q133">
            <v>9868</v>
          </cell>
          <cell r="R133">
            <v>0.87894179894179891</v>
          </cell>
          <cell r="S133">
            <v>0.91357142857142859</v>
          </cell>
          <cell r="T133">
            <v>3.4629629629629677E-2</v>
          </cell>
          <cell r="U133" t="str">
            <v>Moderate uplift</v>
          </cell>
          <cell r="V133">
            <v>0.88080593849416755</v>
          </cell>
          <cell r="W133">
            <v>0.90727604377786786</v>
          </cell>
        </row>
        <row r="134">
          <cell r="B134">
            <v>1112092</v>
          </cell>
          <cell r="C134" t="str">
            <v>GQM</v>
          </cell>
          <cell r="D134" t="str">
            <v>FDCCh-QMS</v>
          </cell>
          <cell r="E134" t="str">
            <v>Senior Engineer</v>
          </cell>
          <cell r="F134" t="str">
            <v>Senior Engineer of Quality</v>
          </cell>
          <cell r="G134" t="str">
            <v>BAND A5</v>
          </cell>
          <cell r="H134" t="str">
            <v>3</v>
          </cell>
          <cell r="I134">
            <v>11741</v>
          </cell>
          <cell r="J134">
            <v>11976</v>
          </cell>
          <cell r="K134">
            <v>2.0015330891746785E-2</v>
          </cell>
          <cell r="L134" t="str">
            <v>70-90</v>
          </cell>
          <cell r="M134">
            <v>0.8</v>
          </cell>
          <cell r="N134">
            <v>12357.5</v>
          </cell>
          <cell r="O134">
            <v>12693.5</v>
          </cell>
          <cell r="P134">
            <v>11585.5</v>
          </cell>
          <cell r="Q134">
            <v>12137.5</v>
          </cell>
          <cell r="R134">
            <v>0.95011126846044913</v>
          </cell>
          <cell r="S134">
            <v>0.94347500689329189</v>
          </cell>
          <cell r="T134">
            <v>-6.6362615671572422E-3</v>
          </cell>
          <cell r="U134" t="str">
            <v>Positioning down</v>
          </cell>
          <cell r="V134">
            <v>1.013421949851107</v>
          </cell>
          <cell r="W134">
            <v>0.98669412976313076</v>
          </cell>
        </row>
        <row r="135">
          <cell r="B135">
            <v>1120096</v>
          </cell>
          <cell r="C135" t="str">
            <v>GQM</v>
          </cell>
          <cell r="D135" t="str">
            <v>FDCCh-QMS</v>
          </cell>
          <cell r="E135" t="str">
            <v>Engineer</v>
          </cell>
          <cell r="F135" t="str">
            <v>Engineer</v>
          </cell>
          <cell r="G135" t="str">
            <v>BAND A4</v>
          </cell>
          <cell r="H135" t="str">
            <v>3</v>
          </cell>
          <cell r="I135">
            <v>10072</v>
          </cell>
          <cell r="J135">
            <v>10273</v>
          </cell>
          <cell r="K135">
            <v>1.995631453534541E-2</v>
          </cell>
          <cell r="L135" t="str">
            <v>70-90</v>
          </cell>
          <cell r="M135">
            <v>0.8</v>
          </cell>
          <cell r="N135">
            <v>9450</v>
          </cell>
          <cell r="O135">
            <v>9800</v>
          </cell>
          <cell r="P135">
            <v>9430</v>
          </cell>
          <cell r="Q135">
            <v>9868</v>
          </cell>
          <cell r="R135">
            <v>1.0658201058201058</v>
          </cell>
          <cell r="S135">
            <v>1.0482653061224489</v>
          </cell>
          <cell r="T135">
            <v>-1.7554799697656831E-2</v>
          </cell>
          <cell r="U135" t="str">
            <v>Positioning down</v>
          </cell>
          <cell r="V135">
            <v>1.0680805938494167</v>
          </cell>
          <cell r="W135">
            <v>1.0410417511147143</v>
          </cell>
        </row>
        <row r="136">
          <cell r="B136">
            <v>1120315</v>
          </cell>
          <cell r="C136" t="str">
            <v>GQM</v>
          </cell>
          <cell r="D136" t="str">
            <v>FDCCh-QMS</v>
          </cell>
          <cell r="E136" t="str">
            <v>Supervisor</v>
          </cell>
          <cell r="F136" t="str">
            <v>Head of FDCCh-QMS</v>
          </cell>
          <cell r="G136" t="str">
            <v>BAND A6</v>
          </cell>
          <cell r="H136" t="str">
            <v>5</v>
          </cell>
          <cell r="I136">
            <v>14434</v>
          </cell>
          <cell r="J136">
            <v>15330</v>
          </cell>
          <cell r="K136">
            <v>6.2075654704170757E-2</v>
          </cell>
          <cell r="L136" t="str">
            <v>70-90</v>
          </cell>
          <cell r="M136">
            <v>0.8</v>
          </cell>
          <cell r="N136">
            <v>15816</v>
          </cell>
          <cell r="O136">
            <v>16374</v>
          </cell>
          <cell r="P136">
            <v>14998.5</v>
          </cell>
          <cell r="Q136">
            <v>15454</v>
          </cell>
          <cell r="R136">
            <v>0.91262013151239252</v>
          </cell>
          <cell r="S136">
            <v>0.93624038109197505</v>
          </cell>
          <cell r="T136">
            <v>2.3620249579582531E-2</v>
          </cell>
          <cell r="U136" t="str">
            <v>Moderate uplift</v>
          </cell>
          <cell r="V136">
            <v>0.96236290295696236</v>
          </cell>
          <cell r="W136">
            <v>0.99197618739484927</v>
          </cell>
        </row>
        <row r="137">
          <cell r="B137">
            <v>1706001</v>
          </cell>
          <cell r="C137" t="str">
            <v>GQM</v>
          </cell>
          <cell r="D137" t="str">
            <v>FDCCh-QMS</v>
          </cell>
          <cell r="E137" t="str">
            <v>Engineer</v>
          </cell>
          <cell r="F137" t="str">
            <v>Engineer</v>
          </cell>
          <cell r="G137" t="str">
            <v>BAND A4</v>
          </cell>
          <cell r="H137" t="str">
            <v>3</v>
          </cell>
          <cell r="I137">
            <v>8741</v>
          </cell>
          <cell r="J137">
            <v>9000</v>
          </cell>
          <cell r="K137">
            <v>2.9630477062120963E-2</v>
          </cell>
          <cell r="L137" t="str">
            <v>50-70</v>
          </cell>
          <cell r="M137">
            <v>0.6</v>
          </cell>
          <cell r="N137">
            <v>9450</v>
          </cell>
          <cell r="O137">
            <v>9800</v>
          </cell>
          <cell r="P137">
            <v>9430</v>
          </cell>
          <cell r="Q137">
            <v>9868</v>
          </cell>
          <cell r="R137">
            <v>0.924973544973545</v>
          </cell>
          <cell r="S137">
            <v>0.91836734693877553</v>
          </cell>
          <cell r="T137">
            <v>-6.6061980347694726E-3</v>
          </cell>
          <cell r="U137" t="str">
            <v>Positioning down</v>
          </cell>
          <cell r="V137">
            <v>0.92693531283138919</v>
          </cell>
          <cell r="W137">
            <v>0.9120389136603162</v>
          </cell>
        </row>
        <row r="138">
          <cell r="B138">
            <v>1707005</v>
          </cell>
          <cell r="C138" t="str">
            <v>GQM</v>
          </cell>
          <cell r="D138" t="str">
            <v>FDCCh-QMS</v>
          </cell>
          <cell r="E138" t="str">
            <v>Senior Engineer</v>
          </cell>
          <cell r="F138" t="str">
            <v>Senior Engineer</v>
          </cell>
          <cell r="G138" t="str">
            <v>BAND A5</v>
          </cell>
          <cell r="H138" t="str">
            <v>3</v>
          </cell>
          <cell r="I138">
            <v>7103</v>
          </cell>
          <cell r="J138">
            <v>7800</v>
          </cell>
          <cell r="K138">
            <v>9.8127551738701912E-2</v>
          </cell>
          <cell r="L138" t="str">
            <v>&lt;50</v>
          </cell>
          <cell r="M138">
            <v>0.5</v>
          </cell>
          <cell r="N138">
            <v>12357.5</v>
          </cell>
          <cell r="O138">
            <v>12693.5</v>
          </cell>
          <cell r="P138">
            <v>11585.5</v>
          </cell>
          <cell r="Q138">
            <v>12137.5</v>
          </cell>
          <cell r="R138">
            <v>0.57479263605098119</v>
          </cell>
          <cell r="S138">
            <v>0.6144877299405207</v>
          </cell>
          <cell r="T138">
            <v>3.9695093889539512E-2</v>
          </cell>
          <cell r="U138" t="str">
            <v>Moderate uplift</v>
          </cell>
          <cell r="V138">
            <v>0.6130939536489578</v>
          </cell>
          <cell r="W138">
            <v>0.64263645726055618</v>
          </cell>
        </row>
        <row r="139">
          <cell r="B139">
            <v>1710052</v>
          </cell>
          <cell r="C139" t="str">
            <v>GQM</v>
          </cell>
          <cell r="D139" t="str">
            <v>FDCCh-QM</v>
          </cell>
          <cell r="E139" t="str">
            <v>Functional Specialist</v>
          </cell>
          <cell r="F139" t="str">
            <v>Functional Specialist</v>
          </cell>
          <cell r="G139" t="str">
            <v>BAND A6</v>
          </cell>
          <cell r="H139" t="str">
            <v>1</v>
          </cell>
          <cell r="I139">
            <v>13295</v>
          </cell>
          <cell r="J139">
            <v>13295</v>
          </cell>
          <cell r="K139"/>
          <cell r="L139" t="str">
            <v>0</v>
          </cell>
          <cell r="M139"/>
          <cell r="N139">
            <v>15816</v>
          </cell>
          <cell r="O139">
            <v>16374</v>
          </cell>
          <cell r="P139">
            <v>14998.5</v>
          </cell>
          <cell r="Q139">
            <v>15454</v>
          </cell>
          <cell r="R139">
            <v>0.84060445118866967</v>
          </cell>
          <cell r="S139">
            <v>0.81195798216684989</v>
          </cell>
          <cell r="T139">
            <v>-2.8646469021819776E-2</v>
          </cell>
          <cell r="U139" t="str">
            <v>Positioning down</v>
          </cell>
          <cell r="V139">
            <v>0.88642197553088642</v>
          </cell>
          <cell r="W139">
            <v>0.8602950692377378</v>
          </cell>
        </row>
        <row r="140">
          <cell r="B140">
            <v>1711024</v>
          </cell>
          <cell r="C140" t="str">
            <v>GQM</v>
          </cell>
          <cell r="D140" t="str">
            <v>FDCCh-QMP</v>
          </cell>
          <cell r="E140" t="str">
            <v>Junior Engineer</v>
          </cell>
          <cell r="F140" t="str">
            <v>Junior Engineer</v>
          </cell>
          <cell r="G140" t="str">
            <v>BAND A3</v>
          </cell>
          <cell r="H140" t="str">
            <v>NA</v>
          </cell>
          <cell r="I140">
            <v>5720</v>
          </cell>
          <cell r="J140">
            <v>6297</v>
          </cell>
          <cell r="K140">
            <v>0.10087412587412592</v>
          </cell>
          <cell r="L140" t="str">
            <v>0</v>
          </cell>
          <cell r="M140"/>
          <cell r="N140">
            <v>7050</v>
          </cell>
          <cell r="O140">
            <v>7350</v>
          </cell>
          <cell r="P140">
            <v>5801.5</v>
          </cell>
          <cell r="Q140">
            <v>6101</v>
          </cell>
          <cell r="R140">
            <v>0.8113475177304964</v>
          </cell>
          <cell r="S140">
            <v>0.85673469387755097</v>
          </cell>
          <cell r="T140">
            <v>4.5387176147054564E-2</v>
          </cell>
          <cell r="U140" t="str">
            <v>Moderate uplift</v>
          </cell>
          <cell r="V140">
            <v>0.9859519089890546</v>
          </cell>
          <cell r="W140">
            <v>1.0321258810031142</v>
          </cell>
        </row>
        <row r="141">
          <cell r="B141">
            <v>1714007</v>
          </cell>
          <cell r="C141" t="str">
            <v>GQM</v>
          </cell>
          <cell r="D141" t="str">
            <v>FDCCh-QM</v>
          </cell>
          <cell r="E141" t="str">
            <v>Junior Engineer</v>
          </cell>
          <cell r="F141" t="str">
            <v>Junior Engineer</v>
          </cell>
          <cell r="G141" t="str">
            <v>BAND A3</v>
          </cell>
          <cell r="H141" t="str">
            <v>3</v>
          </cell>
          <cell r="I141">
            <v>5745</v>
          </cell>
          <cell r="J141">
            <v>5889</v>
          </cell>
          <cell r="K141">
            <v>2.5065274151436112E-2</v>
          </cell>
          <cell r="L141" t="str">
            <v>70-90</v>
          </cell>
          <cell r="M141">
            <v>0.8</v>
          </cell>
          <cell r="N141">
            <v>7050</v>
          </cell>
          <cell r="O141">
            <v>7350</v>
          </cell>
          <cell r="P141">
            <v>5801.5</v>
          </cell>
          <cell r="Q141">
            <v>6101</v>
          </cell>
          <cell r="R141">
            <v>0.81489361702127661</v>
          </cell>
          <cell r="S141">
            <v>0.80122448979591832</v>
          </cell>
          <cell r="T141">
            <v>-1.3669127225358291E-2</v>
          </cell>
          <cell r="U141" t="str">
            <v>Positioning down</v>
          </cell>
          <cell r="V141">
            <v>0.99026113936051019</v>
          </cell>
          <cell r="W141">
            <v>0.96525159809867234</v>
          </cell>
        </row>
        <row r="142">
          <cell r="B142">
            <v>1213149</v>
          </cell>
          <cell r="C142" t="str">
            <v>GQM</v>
          </cell>
          <cell r="D142" t="str">
            <v>GQM-CLCD</v>
          </cell>
          <cell r="E142" t="str">
            <v>Engineer</v>
          </cell>
          <cell r="F142" t="str">
            <v>Quality Planning Engineer</v>
          </cell>
          <cell r="G142" t="str">
            <v>BAND A4</v>
          </cell>
          <cell r="H142" t="str">
            <v>4</v>
          </cell>
          <cell r="I142">
            <v>10342</v>
          </cell>
          <cell r="J142">
            <v>12079</v>
          </cell>
          <cell r="K142">
            <v>0.1679559079481725</v>
          </cell>
          <cell r="L142" t="str">
            <v>90-110</v>
          </cell>
          <cell r="M142">
            <v>1</v>
          </cell>
          <cell r="N142">
            <v>9450</v>
          </cell>
          <cell r="O142">
            <v>9800</v>
          </cell>
          <cell r="P142">
            <v>9430</v>
          </cell>
          <cell r="Q142">
            <v>9868</v>
          </cell>
          <cell r="R142">
            <v>1.0943915343915345</v>
          </cell>
          <cell r="S142">
            <v>1.2325510204081633</v>
          </cell>
          <cell r="T142">
            <v>0.13815948601662886</v>
          </cell>
          <cell r="U142" t="str">
            <v>Meaningful uplift</v>
          </cell>
          <cell r="V142">
            <v>1.096712619300106</v>
          </cell>
          <cell r="W142">
            <v>1.2240575597892176</v>
          </cell>
        </row>
        <row r="143">
          <cell r="B143">
            <v>15017484</v>
          </cell>
          <cell r="C143" t="str">
            <v>GQM</v>
          </cell>
          <cell r="D143" t="str">
            <v>GQM-CLCD</v>
          </cell>
          <cell r="E143" t="str">
            <v>Senior Engineer</v>
          </cell>
          <cell r="F143" t="str">
            <v>Senior Engineer</v>
          </cell>
          <cell r="G143" t="str">
            <v>BAND A5</v>
          </cell>
          <cell r="H143" t="str">
            <v>3</v>
          </cell>
          <cell r="I143">
            <v>19088</v>
          </cell>
          <cell r="J143">
            <v>19088</v>
          </cell>
          <cell r="K143"/>
          <cell r="L143" t="str">
            <v>&gt;90</v>
          </cell>
          <cell r="M143">
            <v>0.9</v>
          </cell>
          <cell r="N143">
            <v>12357.5</v>
          </cell>
          <cell r="O143">
            <v>12693.5</v>
          </cell>
          <cell r="P143">
            <v>11585.5</v>
          </cell>
          <cell r="Q143">
            <v>12137.5</v>
          </cell>
          <cell r="R143">
            <v>1.5446489985838558</v>
          </cell>
          <cell r="S143">
            <v>1.5037617678339308</v>
          </cell>
          <cell r="T143">
            <v>-4.0887230749925063E-2</v>
          </cell>
          <cell r="U143" t="str">
            <v>Positioning down</v>
          </cell>
          <cell r="V143">
            <v>1.6475767122696474</v>
          </cell>
          <cell r="W143">
            <v>1.5726467559217301</v>
          </cell>
        </row>
        <row r="144">
          <cell r="B144">
            <v>1213096</v>
          </cell>
          <cell r="C144" t="str">
            <v>GQM</v>
          </cell>
          <cell r="D144" t="str">
            <v>GQM-CLCD</v>
          </cell>
          <cell r="E144" t="str">
            <v>Manager</v>
          </cell>
          <cell r="F144" t="str">
            <v>Head of Project Quality</v>
          </cell>
          <cell r="G144" t="str">
            <v>BAND B</v>
          </cell>
          <cell r="H144" t="str">
            <v>4</v>
          </cell>
          <cell r="I144">
            <v>23768</v>
          </cell>
          <cell r="J144">
            <v>26000</v>
          </cell>
          <cell r="K144">
            <v>9.3907775159878915E-2</v>
          </cell>
          <cell r="L144" t="str">
            <v>70-90</v>
          </cell>
          <cell r="M144">
            <v>0.8</v>
          </cell>
          <cell r="N144">
            <v>23243</v>
          </cell>
          <cell r="O144">
            <v>24087</v>
          </cell>
          <cell r="P144">
            <v>22023</v>
          </cell>
          <cell r="Q144">
            <v>23500</v>
          </cell>
          <cell r="R144">
            <v>1.0225874456825712</v>
          </cell>
          <cell r="S144">
            <v>1.079420434259144</v>
          </cell>
          <cell r="T144">
            <v>5.6832988576572818E-2</v>
          </cell>
          <cell r="U144" t="str">
            <v>Meaningful uplift</v>
          </cell>
          <cell r="V144">
            <v>1.0792353448667302</v>
          </cell>
          <cell r="W144">
            <v>1.1063829787234043</v>
          </cell>
        </row>
        <row r="145">
          <cell r="B145">
            <v>1112104</v>
          </cell>
          <cell r="C145" t="str">
            <v>GQM</v>
          </cell>
          <cell r="D145" t="str">
            <v>GQM-CLCL</v>
          </cell>
          <cell r="E145" t="str">
            <v>Engineer</v>
          </cell>
          <cell r="F145" t="str">
            <v>Engineer of Quality</v>
          </cell>
          <cell r="G145" t="str">
            <v>BAND A4</v>
          </cell>
          <cell r="H145" t="str">
            <v>3</v>
          </cell>
          <cell r="I145">
            <v>8332</v>
          </cell>
          <cell r="J145">
            <v>8582</v>
          </cell>
          <cell r="K145">
            <v>3.0004800768122841E-2</v>
          </cell>
          <cell r="L145" t="str">
            <v>50-70</v>
          </cell>
          <cell r="M145">
            <v>0.6</v>
          </cell>
          <cell r="N145">
            <v>9450</v>
          </cell>
          <cell r="O145">
            <v>9800</v>
          </cell>
          <cell r="P145">
            <v>9430</v>
          </cell>
          <cell r="Q145">
            <v>9868</v>
          </cell>
          <cell r="R145">
            <v>0.88169312169312164</v>
          </cell>
          <cell r="S145">
            <v>0.87571428571428567</v>
          </cell>
          <cell r="T145">
            <v>-5.9788359788359724E-3</v>
          </cell>
          <cell r="U145" t="str">
            <v>Positioning down</v>
          </cell>
          <cell r="V145">
            <v>0.88356309650053022</v>
          </cell>
          <cell r="W145">
            <v>0.86967977300364818</v>
          </cell>
        </row>
        <row r="146">
          <cell r="B146">
            <v>1120398</v>
          </cell>
          <cell r="C146" t="str">
            <v>GQM</v>
          </cell>
          <cell r="D146" t="str">
            <v>GQM-CLCT</v>
          </cell>
          <cell r="E146" t="str">
            <v>Quality Engineer</v>
          </cell>
          <cell r="F146" t="str">
            <v>Electronic &amp; Electrical Quality Engineer</v>
          </cell>
          <cell r="G146" t="str">
            <v>BAND A4</v>
          </cell>
          <cell r="H146" t="str">
            <v>1</v>
          </cell>
          <cell r="I146">
            <v>8000</v>
          </cell>
          <cell r="J146">
            <v>8000</v>
          </cell>
          <cell r="K146"/>
          <cell r="L146" t="str">
            <v>0</v>
          </cell>
          <cell r="M146"/>
          <cell r="N146">
            <v>9450</v>
          </cell>
          <cell r="O146">
            <v>9800</v>
          </cell>
          <cell r="P146">
            <v>9430</v>
          </cell>
          <cell r="Q146">
            <v>9868</v>
          </cell>
          <cell r="R146">
            <v>0.84656084656084651</v>
          </cell>
          <cell r="S146">
            <v>0.81632653061224492</v>
          </cell>
          <cell r="T146">
            <v>-3.0234315948601598E-2</v>
          </cell>
          <cell r="U146" t="str">
            <v>Positioning down</v>
          </cell>
          <cell r="V146">
            <v>0.84835630965005304</v>
          </cell>
          <cell r="W146">
            <v>0.81070125658694769</v>
          </cell>
        </row>
        <row r="147">
          <cell r="B147">
            <v>1212025</v>
          </cell>
          <cell r="C147" t="str">
            <v>GQM</v>
          </cell>
          <cell r="D147" t="str">
            <v>GQM-CLCT</v>
          </cell>
          <cell r="E147" t="str">
            <v>Associate Expert (CN)</v>
          </cell>
          <cell r="F147" t="str">
            <v>Associate Expert (CN)</v>
          </cell>
          <cell r="G147" t="str">
            <v>BAND A6</v>
          </cell>
          <cell r="H147" t="str">
            <v>3</v>
          </cell>
          <cell r="I147">
            <v>15530</v>
          </cell>
          <cell r="J147">
            <v>15530</v>
          </cell>
          <cell r="K147"/>
          <cell r="L147" t="str">
            <v>50-70</v>
          </cell>
          <cell r="M147">
            <v>0.6</v>
          </cell>
          <cell r="N147">
            <v>15816</v>
          </cell>
          <cell r="O147">
            <v>16374</v>
          </cell>
          <cell r="P147">
            <v>14998.5</v>
          </cell>
          <cell r="Q147">
            <v>15454</v>
          </cell>
          <cell r="R147">
            <v>0.98191704602933738</v>
          </cell>
          <cell r="S147">
            <v>0.94845486747282282</v>
          </cell>
          <cell r="T147">
            <v>-3.3462178556514566E-2</v>
          </cell>
          <cell r="U147" t="str">
            <v>Positioning down</v>
          </cell>
          <cell r="V147">
            <v>1.0354368770210354</v>
          </cell>
          <cell r="W147">
            <v>1.0049178206289633</v>
          </cell>
        </row>
        <row r="148">
          <cell r="B148">
            <v>1213101</v>
          </cell>
          <cell r="C148" t="str">
            <v>GQM</v>
          </cell>
          <cell r="D148" t="str">
            <v>GQM-CLCL</v>
          </cell>
          <cell r="E148" t="str">
            <v>Engineer</v>
          </cell>
          <cell r="F148" t="str">
            <v>Engineer of Quality</v>
          </cell>
          <cell r="G148" t="str">
            <v>BAND A4</v>
          </cell>
          <cell r="H148" t="str">
            <v>3</v>
          </cell>
          <cell r="I148">
            <v>12808</v>
          </cell>
          <cell r="J148">
            <v>12808</v>
          </cell>
          <cell r="K148"/>
          <cell r="L148" t="str">
            <v>&gt;90</v>
          </cell>
          <cell r="M148">
            <v>0.9</v>
          </cell>
          <cell r="N148">
            <v>9450</v>
          </cell>
          <cell r="O148">
            <v>9800</v>
          </cell>
          <cell r="P148">
            <v>9430</v>
          </cell>
          <cell r="Q148">
            <v>9868</v>
          </cell>
          <cell r="R148">
            <v>1.3553439153439153</v>
          </cell>
          <cell r="S148">
            <v>1.306938775510204</v>
          </cell>
          <cell r="T148">
            <v>-4.8405139833711308E-2</v>
          </cell>
          <cell r="U148" t="str">
            <v>Positioning down</v>
          </cell>
          <cell r="V148">
            <v>1.3582184517497349</v>
          </cell>
          <cell r="W148">
            <v>1.2979327117957034</v>
          </cell>
        </row>
        <row r="149">
          <cell r="B149">
            <v>1213114</v>
          </cell>
          <cell r="C149" t="str">
            <v>GQM</v>
          </cell>
          <cell r="D149" t="str">
            <v>GQM-CLCT</v>
          </cell>
          <cell r="E149" t="str">
            <v>Senior Engineer</v>
          </cell>
          <cell r="F149" t="str">
            <v>Senior Engineer</v>
          </cell>
          <cell r="G149" t="str">
            <v>BAND A5</v>
          </cell>
          <cell r="H149" t="str">
            <v>3</v>
          </cell>
          <cell r="I149">
            <v>14147</v>
          </cell>
          <cell r="J149">
            <v>14147</v>
          </cell>
          <cell r="K149"/>
          <cell r="L149" t="str">
            <v>70-90</v>
          </cell>
          <cell r="M149">
            <v>0.8</v>
          </cell>
          <cell r="N149">
            <v>12357.5</v>
          </cell>
          <cell r="O149">
            <v>12693.5</v>
          </cell>
          <cell r="P149">
            <v>11585.5</v>
          </cell>
          <cell r="Q149">
            <v>12137.5</v>
          </cell>
          <cell r="R149">
            <v>1.1448108436172364</v>
          </cell>
          <cell r="S149">
            <v>1.1145074250600702</v>
          </cell>
          <cell r="T149">
            <v>-3.0303418557166228E-2</v>
          </cell>
          <cell r="U149" t="str">
            <v>Positioning down</v>
          </cell>
          <cell r="V149">
            <v>1.2210953346855984</v>
          </cell>
          <cell r="W149">
            <v>1.1655612770339856</v>
          </cell>
        </row>
        <row r="150">
          <cell r="B150">
            <v>1213116</v>
          </cell>
          <cell r="C150" t="str">
            <v>GQM</v>
          </cell>
          <cell r="D150" t="str">
            <v>GQM-CLCT</v>
          </cell>
          <cell r="E150" t="str">
            <v>Engineer</v>
          </cell>
          <cell r="F150" t="str">
            <v>Quality engineer</v>
          </cell>
          <cell r="G150" t="str">
            <v>BAND A4</v>
          </cell>
          <cell r="H150" t="str">
            <v>3</v>
          </cell>
          <cell r="I150">
            <v>9901</v>
          </cell>
          <cell r="J150">
            <v>10200</v>
          </cell>
          <cell r="K150">
            <v>3.0198969801030096E-2</v>
          </cell>
          <cell r="L150" t="str">
            <v>50-70</v>
          </cell>
          <cell r="M150">
            <v>0.6</v>
          </cell>
          <cell r="N150">
            <v>9450</v>
          </cell>
          <cell r="O150">
            <v>9800</v>
          </cell>
          <cell r="P150">
            <v>9430</v>
          </cell>
          <cell r="Q150">
            <v>9868</v>
          </cell>
          <cell r="R150">
            <v>1.0477248677248676</v>
          </cell>
          <cell r="S150">
            <v>1.0408163265306123</v>
          </cell>
          <cell r="T150">
            <v>-6.9085411942553243E-3</v>
          </cell>
          <cell r="U150" t="str">
            <v>Positioning down</v>
          </cell>
          <cell r="V150">
            <v>1.0499469777306469</v>
          </cell>
          <cell r="W150">
            <v>1.0336441021483582</v>
          </cell>
        </row>
        <row r="151">
          <cell r="B151">
            <v>1213127</v>
          </cell>
          <cell r="C151" t="str">
            <v>GQM</v>
          </cell>
          <cell r="D151" t="str">
            <v>GQM-CLCT</v>
          </cell>
          <cell r="E151" t="str">
            <v>Engineer</v>
          </cell>
          <cell r="F151" t="str">
            <v>Engineer of Quality</v>
          </cell>
          <cell r="G151" t="str">
            <v>BAND A4</v>
          </cell>
          <cell r="H151" t="str">
            <v>3</v>
          </cell>
          <cell r="I151">
            <v>11426</v>
          </cell>
          <cell r="J151">
            <v>11426</v>
          </cell>
          <cell r="K151"/>
          <cell r="L151" t="str">
            <v>70-90</v>
          </cell>
          <cell r="M151">
            <v>0.8</v>
          </cell>
          <cell r="N151">
            <v>9450</v>
          </cell>
          <cell r="O151">
            <v>9800</v>
          </cell>
          <cell r="P151">
            <v>9430</v>
          </cell>
          <cell r="Q151">
            <v>9868</v>
          </cell>
          <cell r="R151">
            <v>1.209100529100529</v>
          </cell>
          <cell r="S151">
            <v>1.1659183673469389</v>
          </cell>
          <cell r="T151">
            <v>-4.3182161753590131E-2</v>
          </cell>
          <cell r="U151" t="str">
            <v>Positioning down</v>
          </cell>
          <cell r="V151">
            <v>1.2116648992576882</v>
          </cell>
          <cell r="W151">
            <v>1.1578840697203081</v>
          </cell>
        </row>
        <row r="152">
          <cell r="B152">
            <v>1220060</v>
          </cell>
          <cell r="C152" t="str">
            <v>GQM</v>
          </cell>
          <cell r="D152" t="str">
            <v>GQM-CLCT</v>
          </cell>
          <cell r="E152" t="str">
            <v>Manager</v>
          </cell>
          <cell r="F152" t="str">
            <v>Head of Testing &amp; Laboratory Cooling</v>
          </cell>
          <cell r="G152" t="str">
            <v>BAND B</v>
          </cell>
          <cell r="H152" t="str">
            <v>5</v>
          </cell>
          <cell r="I152">
            <v>22186</v>
          </cell>
          <cell r="J152">
            <v>24289</v>
          </cell>
          <cell r="K152">
            <v>9.4789506896240772E-2</v>
          </cell>
          <cell r="L152" t="str">
            <v>70-90</v>
          </cell>
          <cell r="M152">
            <v>0.8</v>
          </cell>
          <cell r="N152">
            <v>23243</v>
          </cell>
          <cell r="O152">
            <v>24087</v>
          </cell>
          <cell r="P152">
            <v>22023</v>
          </cell>
          <cell r="Q152">
            <v>23500</v>
          </cell>
          <cell r="R152">
            <v>0.95452394269242358</v>
          </cell>
          <cell r="S152">
            <v>1.0083862664507826</v>
          </cell>
          <cell r="T152">
            <v>5.3862323758358976E-2</v>
          </cell>
          <cell r="U152" t="str">
            <v>Meaningful uplift</v>
          </cell>
          <cell r="V152">
            <v>1.0074013531308177</v>
          </cell>
          <cell r="W152">
            <v>1.0335744680851064</v>
          </cell>
        </row>
        <row r="153">
          <cell r="B153">
            <v>1220093</v>
          </cell>
          <cell r="C153" t="str">
            <v>GQM</v>
          </cell>
          <cell r="D153" t="str">
            <v>GQM-CLCL</v>
          </cell>
          <cell r="E153" t="str">
            <v>Manager</v>
          </cell>
          <cell r="F153" t="str">
            <v>Head of GQM-CLCL</v>
          </cell>
          <cell r="G153" t="str">
            <v>BAND B</v>
          </cell>
          <cell r="H153" t="str">
            <v>3</v>
          </cell>
          <cell r="I153">
            <v>21344</v>
          </cell>
          <cell r="J153">
            <v>22000</v>
          </cell>
          <cell r="K153">
            <v>3.073463268365817E-2</v>
          </cell>
          <cell r="L153" t="str">
            <v>70-90</v>
          </cell>
          <cell r="M153">
            <v>0.8</v>
          </cell>
          <cell r="N153">
            <v>23243</v>
          </cell>
          <cell r="O153">
            <v>24087</v>
          </cell>
          <cell r="P153">
            <v>22023</v>
          </cell>
          <cell r="Q153">
            <v>23500</v>
          </cell>
          <cell r="R153">
            <v>0.9182979821881857</v>
          </cell>
          <cell r="S153">
            <v>0.91335575206542952</v>
          </cell>
          <cell r="T153">
            <v>-4.942230122756186E-3</v>
          </cell>
          <cell r="U153" t="str">
            <v>Flat</v>
          </cell>
          <cell r="V153">
            <v>0.96916859646732956</v>
          </cell>
          <cell r="W153">
            <v>0.93617021276595747</v>
          </cell>
        </row>
        <row r="154">
          <cell r="B154">
            <v>1220096</v>
          </cell>
          <cell r="C154" t="str">
            <v>GQM</v>
          </cell>
          <cell r="D154" t="str">
            <v>GQM-CLCT</v>
          </cell>
          <cell r="E154" t="str">
            <v>Engineer</v>
          </cell>
          <cell r="F154" t="str">
            <v>Cooling Test Engineer</v>
          </cell>
          <cell r="G154" t="str">
            <v>BAND A4</v>
          </cell>
          <cell r="H154" t="str">
            <v>3</v>
          </cell>
          <cell r="I154">
            <v>7129</v>
          </cell>
          <cell r="J154">
            <v>7200</v>
          </cell>
          <cell r="K154">
            <v>9.9593210829007628E-3</v>
          </cell>
          <cell r="L154" t="str">
            <v>&lt;50</v>
          </cell>
          <cell r="M154">
            <v>0.5</v>
          </cell>
          <cell r="N154">
            <v>9450</v>
          </cell>
          <cell r="O154">
            <v>9800</v>
          </cell>
          <cell r="P154">
            <v>9430</v>
          </cell>
          <cell r="Q154">
            <v>9868</v>
          </cell>
          <cell r="R154">
            <v>0.75439153439153439</v>
          </cell>
          <cell r="S154">
            <v>0.73469387755102045</v>
          </cell>
          <cell r="T154">
            <v>-1.9697656840513944E-2</v>
          </cell>
          <cell r="U154" t="str">
            <v>Positioning down</v>
          </cell>
          <cell r="V154">
            <v>0.75599151643690354</v>
          </cell>
          <cell r="W154">
            <v>0.72963113092825294</v>
          </cell>
        </row>
        <row r="155">
          <cell r="B155">
            <v>1220097</v>
          </cell>
          <cell r="C155" t="str">
            <v>GQM</v>
          </cell>
          <cell r="D155" t="str">
            <v>GQM-CLCT</v>
          </cell>
          <cell r="E155" t="str">
            <v>Engineer</v>
          </cell>
          <cell r="F155" t="str">
            <v>Chemical Engineer</v>
          </cell>
          <cell r="G155" t="str">
            <v>BAND A4</v>
          </cell>
          <cell r="H155" t="str">
            <v>3</v>
          </cell>
          <cell r="I155">
            <v>9798</v>
          </cell>
          <cell r="J155">
            <v>10000</v>
          </cell>
          <cell r="K155">
            <v>2.0616452337211655E-2</v>
          </cell>
          <cell r="L155" t="str">
            <v>50-70</v>
          </cell>
          <cell r="M155">
            <v>0.6</v>
          </cell>
          <cell r="N155">
            <v>9450</v>
          </cell>
          <cell r="O155">
            <v>9800</v>
          </cell>
          <cell r="P155">
            <v>9430</v>
          </cell>
          <cell r="Q155">
            <v>9868</v>
          </cell>
          <cell r="R155">
            <v>1.0368253968253969</v>
          </cell>
          <cell r="S155">
            <v>1.0204081632653061</v>
          </cell>
          <cell r="T155">
            <v>-1.6417233560090727E-2</v>
          </cell>
          <cell r="U155" t="str">
            <v>Positioning down</v>
          </cell>
          <cell r="V155">
            <v>1.0390243902439025</v>
          </cell>
          <cell r="W155">
            <v>1.0133765707336846</v>
          </cell>
        </row>
        <row r="156">
          <cell r="B156">
            <v>1705001</v>
          </cell>
          <cell r="C156" t="str">
            <v>GQM</v>
          </cell>
          <cell r="D156" t="str">
            <v>GQM-CLCD</v>
          </cell>
          <cell r="E156" t="str">
            <v>Senior Engineer</v>
          </cell>
          <cell r="F156" t="str">
            <v>Senior Engineer</v>
          </cell>
          <cell r="G156" t="str">
            <v>BAND A5</v>
          </cell>
          <cell r="H156" t="str">
            <v>3</v>
          </cell>
          <cell r="I156">
            <v>8315</v>
          </cell>
          <cell r="J156">
            <v>9000</v>
          </cell>
          <cell r="K156">
            <v>8.2381238725195427E-2</v>
          </cell>
          <cell r="L156" t="str">
            <v>50-70</v>
          </cell>
          <cell r="M156">
            <v>0.6</v>
          </cell>
          <cell r="N156">
            <v>12357.5</v>
          </cell>
          <cell r="O156">
            <v>12693.5</v>
          </cell>
          <cell r="P156">
            <v>11585.5</v>
          </cell>
          <cell r="Q156">
            <v>12137.5</v>
          </cell>
          <cell r="R156">
            <v>0.67287072627958733</v>
          </cell>
          <cell r="S156">
            <v>0.7090243037775239</v>
          </cell>
          <cell r="T156">
            <v>3.6153577497936573E-2</v>
          </cell>
          <cell r="U156" t="str">
            <v>Moderate uplift</v>
          </cell>
          <cell r="V156">
            <v>0.71770747917655686</v>
          </cell>
          <cell r="W156">
            <v>0.74150360453141095</v>
          </cell>
        </row>
        <row r="157">
          <cell r="B157">
            <v>1707039</v>
          </cell>
          <cell r="C157" t="str">
            <v>GQM</v>
          </cell>
          <cell r="D157" t="str">
            <v>GQM-CLCD</v>
          </cell>
          <cell r="E157" t="str">
            <v>Functional Specialist</v>
          </cell>
          <cell r="F157" t="str">
            <v>Functional Specialist</v>
          </cell>
          <cell r="G157" t="str">
            <v>BAND A6</v>
          </cell>
          <cell r="H157" t="str">
            <v>3</v>
          </cell>
          <cell r="I157">
            <v>15491</v>
          </cell>
          <cell r="J157">
            <v>15650</v>
          </cell>
          <cell r="K157">
            <v>1.0264024272158112E-2</v>
          </cell>
          <cell r="L157" t="str">
            <v>70-90</v>
          </cell>
          <cell r="M157">
            <v>0.8</v>
          </cell>
          <cell r="N157">
            <v>15816</v>
          </cell>
          <cell r="O157">
            <v>16374</v>
          </cell>
          <cell r="P157">
            <v>14998.5</v>
          </cell>
          <cell r="Q157">
            <v>15454</v>
          </cell>
          <cell r="R157">
            <v>0.9794511886697016</v>
          </cell>
          <cell r="S157">
            <v>0.95578355930133141</v>
          </cell>
          <cell r="T157">
            <v>-2.3667629368370191E-2</v>
          </cell>
          <cell r="U157" t="str">
            <v>Positioning down</v>
          </cell>
          <cell r="V157">
            <v>1.0328366169950329</v>
          </cell>
          <cell r="W157">
            <v>1.0126828005694319</v>
          </cell>
        </row>
        <row r="158">
          <cell r="B158">
            <v>1710053</v>
          </cell>
          <cell r="C158" t="str">
            <v>GQM</v>
          </cell>
          <cell r="D158" t="str">
            <v>GQM-CLCT</v>
          </cell>
          <cell r="E158" t="str">
            <v>Engineer</v>
          </cell>
          <cell r="F158" t="str">
            <v>Engineer of 3D Testing</v>
          </cell>
          <cell r="G158" t="str">
            <v>BAND A4</v>
          </cell>
          <cell r="H158" t="str">
            <v>4</v>
          </cell>
          <cell r="I158">
            <v>7361</v>
          </cell>
          <cell r="J158">
            <v>8241</v>
          </cell>
          <cell r="K158">
            <v>0.11954897432414069</v>
          </cell>
          <cell r="L158" t="str">
            <v>&lt;50</v>
          </cell>
          <cell r="M158">
            <v>0.5</v>
          </cell>
          <cell r="N158">
            <v>9450</v>
          </cell>
          <cell r="O158">
            <v>9800</v>
          </cell>
          <cell r="P158">
            <v>9430</v>
          </cell>
          <cell r="Q158">
            <v>9868</v>
          </cell>
          <cell r="R158">
            <v>0.77894179894179894</v>
          </cell>
          <cell r="S158">
            <v>0.84091836734693881</v>
          </cell>
          <cell r="T158">
            <v>6.1976568405139876E-2</v>
          </cell>
          <cell r="U158" t="str">
            <v>Meaningful uplift</v>
          </cell>
          <cell r="V158">
            <v>0.78059384941675503</v>
          </cell>
          <cell r="W158">
            <v>0.83512363194162953</v>
          </cell>
        </row>
        <row r="159">
          <cell r="B159">
            <v>1714009</v>
          </cell>
          <cell r="C159" t="str">
            <v>GQM</v>
          </cell>
          <cell r="D159" t="str">
            <v>GQM-CLCL</v>
          </cell>
          <cell r="E159" t="str">
            <v>Senior Engineer</v>
          </cell>
          <cell r="F159" t="str">
            <v>Senior Engineer</v>
          </cell>
          <cell r="G159" t="str">
            <v>BAND A5</v>
          </cell>
          <cell r="H159" t="str">
            <v>4</v>
          </cell>
          <cell r="I159">
            <v>6342</v>
          </cell>
          <cell r="J159">
            <v>7248</v>
          </cell>
          <cell r="K159">
            <v>0.14285714285714279</v>
          </cell>
          <cell r="L159" t="str">
            <v>&lt;50</v>
          </cell>
          <cell r="M159">
            <v>0.5</v>
          </cell>
          <cell r="N159">
            <v>12357.5</v>
          </cell>
          <cell r="O159">
            <v>12693.5</v>
          </cell>
          <cell r="P159">
            <v>11585.5</v>
          </cell>
          <cell r="Q159">
            <v>12137.5</v>
          </cell>
          <cell r="R159">
            <v>0.51321060084968639</v>
          </cell>
          <cell r="S159">
            <v>0.57100090597549924</v>
          </cell>
          <cell r="T159">
            <v>5.7790305125812846E-2</v>
          </cell>
          <cell r="U159" t="str">
            <v>Meaningful uplift</v>
          </cell>
          <cell r="V159">
            <v>0.54740839842907085</v>
          </cell>
          <cell r="W159">
            <v>0.59715756951596288</v>
          </cell>
        </row>
        <row r="160">
          <cell r="B160">
            <v>1714016</v>
          </cell>
          <cell r="C160" t="str">
            <v>GQM</v>
          </cell>
          <cell r="D160" t="str">
            <v>GQM-CLCL</v>
          </cell>
          <cell r="E160" t="str">
            <v>Junior Engineer</v>
          </cell>
          <cell r="F160" t="str">
            <v>Junior Engineer of Quality</v>
          </cell>
          <cell r="G160" t="str">
            <v>BAND A3</v>
          </cell>
          <cell r="H160" t="str">
            <v>2</v>
          </cell>
          <cell r="I160">
            <v>5459</v>
          </cell>
          <cell r="J160">
            <v>5459</v>
          </cell>
          <cell r="K160"/>
          <cell r="L160" t="str">
            <v>0</v>
          </cell>
          <cell r="M160"/>
          <cell r="N160">
            <v>7050</v>
          </cell>
          <cell r="O160">
            <v>7350</v>
          </cell>
          <cell r="P160">
            <v>5801.5</v>
          </cell>
          <cell r="Q160">
            <v>6101</v>
          </cell>
          <cell r="R160">
            <v>0.77432624113475179</v>
          </cell>
          <cell r="S160">
            <v>0.7427210884353741</v>
          </cell>
          <cell r="T160">
            <v>-3.1605152699377692E-2</v>
          </cell>
          <cell r="U160" t="str">
            <v>Positioning down</v>
          </cell>
          <cell r="V160">
            <v>0.94096354391105752</v>
          </cell>
          <cell r="W160">
            <v>0.89477134895918697</v>
          </cell>
        </row>
        <row r="161">
          <cell r="B161">
            <v>1212018</v>
          </cell>
          <cell r="C161" t="str">
            <v>GQM</v>
          </cell>
          <cell r="D161" t="str">
            <v>FCLCh-QMS</v>
          </cell>
          <cell r="E161" t="str">
            <v>Quality Engineer</v>
          </cell>
          <cell r="F161" t="str">
            <v>Quality Engineer</v>
          </cell>
          <cell r="G161" t="str">
            <v>BAND A4</v>
          </cell>
          <cell r="H161" t="str">
            <v>3</v>
          </cell>
          <cell r="I161">
            <v>10503</v>
          </cell>
          <cell r="J161">
            <v>10550</v>
          </cell>
          <cell r="K161">
            <v>4.4749119299247742E-3</v>
          </cell>
          <cell r="L161" t="str">
            <v>70-90</v>
          </cell>
          <cell r="M161">
            <v>0.8</v>
          </cell>
          <cell r="N161">
            <v>9450</v>
          </cell>
          <cell r="O161">
            <v>9800</v>
          </cell>
          <cell r="P161">
            <v>9430</v>
          </cell>
          <cell r="Q161">
            <v>9868</v>
          </cell>
          <cell r="R161">
            <v>1.1114285714285714</v>
          </cell>
          <cell r="S161">
            <v>1.0765306122448979</v>
          </cell>
          <cell r="T161">
            <v>-3.4897959183673555E-2</v>
          </cell>
          <cell r="U161" t="str">
            <v>Positioning down</v>
          </cell>
          <cell r="V161">
            <v>1.1137857900318133</v>
          </cell>
          <cell r="W161">
            <v>1.0691122821240373</v>
          </cell>
        </row>
        <row r="162">
          <cell r="B162">
            <v>1213111</v>
          </cell>
          <cell r="C162" t="str">
            <v>GQM</v>
          </cell>
          <cell r="D162" t="str">
            <v>FCLCh-QMP</v>
          </cell>
          <cell r="E162" t="str">
            <v>Engineer</v>
          </cell>
          <cell r="F162" t="str">
            <v>Engineer of Quality</v>
          </cell>
          <cell r="G162" t="str">
            <v>BAND A4</v>
          </cell>
          <cell r="H162" t="str">
            <v>2</v>
          </cell>
          <cell r="I162">
            <v>8180</v>
          </cell>
          <cell r="J162">
            <v>8180</v>
          </cell>
          <cell r="K162"/>
          <cell r="L162" t="str">
            <v>0</v>
          </cell>
          <cell r="M162"/>
          <cell r="N162">
            <v>9450</v>
          </cell>
          <cell r="O162">
            <v>9800</v>
          </cell>
          <cell r="P162">
            <v>9430</v>
          </cell>
          <cell r="Q162">
            <v>9868</v>
          </cell>
          <cell r="R162">
            <v>0.8656084656084656</v>
          </cell>
          <cell r="S162">
            <v>0.83469387755102042</v>
          </cell>
          <cell r="T162">
            <v>-3.091458805744518E-2</v>
          </cell>
          <cell r="U162" t="str">
            <v>Positioning down</v>
          </cell>
          <cell r="V162">
            <v>0.86744432661717918</v>
          </cell>
          <cell r="W162">
            <v>0.82894203486015405</v>
          </cell>
        </row>
        <row r="163">
          <cell r="B163">
            <v>1213120</v>
          </cell>
          <cell r="C163" t="str">
            <v>GQM</v>
          </cell>
          <cell r="D163" t="str">
            <v>FCLCh-QMS</v>
          </cell>
          <cell r="E163" t="str">
            <v>Supervisor</v>
          </cell>
          <cell r="F163" t="str">
            <v>Head of FCLCh-QMS</v>
          </cell>
          <cell r="G163" t="str">
            <v>BAND A6</v>
          </cell>
          <cell r="H163" t="str">
            <v>3</v>
          </cell>
          <cell r="I163">
            <v>16923</v>
          </cell>
          <cell r="J163">
            <v>16923</v>
          </cell>
          <cell r="K163"/>
          <cell r="L163" t="str">
            <v>70-90</v>
          </cell>
          <cell r="M163">
            <v>0.8</v>
          </cell>
          <cell r="N163">
            <v>15816</v>
          </cell>
          <cell r="O163">
            <v>16374</v>
          </cell>
          <cell r="P163">
            <v>14998.5</v>
          </cell>
          <cell r="Q163">
            <v>15454</v>
          </cell>
          <cell r="R163">
            <v>1.0699924127465856</v>
          </cell>
          <cell r="S163">
            <v>1.0335287651154268</v>
          </cell>
          <cell r="T163">
            <v>-3.6463647631158835E-2</v>
          </cell>
          <cell r="U163" t="str">
            <v>Positioning down</v>
          </cell>
          <cell r="V163">
            <v>1.1283128312831283</v>
          </cell>
          <cell r="W163">
            <v>1.0950562961045684</v>
          </cell>
        </row>
        <row r="164">
          <cell r="B164">
            <v>1213125</v>
          </cell>
          <cell r="C164" t="str">
            <v>GQM</v>
          </cell>
          <cell r="D164" t="str">
            <v>FCLCh-QMP</v>
          </cell>
          <cell r="E164" t="str">
            <v>Engineer</v>
          </cell>
          <cell r="F164" t="str">
            <v>Engineer of Quality</v>
          </cell>
          <cell r="G164" t="str">
            <v>BAND A4</v>
          </cell>
          <cell r="H164" t="str">
            <v>3</v>
          </cell>
          <cell r="I164">
            <v>9185</v>
          </cell>
          <cell r="J164">
            <v>9185</v>
          </cell>
          <cell r="K164"/>
          <cell r="L164" t="str">
            <v>&gt;90</v>
          </cell>
          <cell r="M164">
            <v>0.9</v>
          </cell>
          <cell r="N164">
            <v>9450</v>
          </cell>
          <cell r="O164">
            <v>9800</v>
          </cell>
          <cell r="P164">
            <v>9430</v>
          </cell>
          <cell r="Q164">
            <v>9868</v>
          </cell>
          <cell r="R164">
            <v>0.97195767195767191</v>
          </cell>
          <cell r="S164">
            <v>0.93724489795918364</v>
          </cell>
          <cell r="T164">
            <v>-3.4712773998488267E-2</v>
          </cell>
          <cell r="U164" t="str">
            <v>Positioning down</v>
          </cell>
          <cell r="V164">
            <v>0.97401908801696713</v>
          </cell>
          <cell r="W164">
            <v>0.93078638021888938</v>
          </cell>
        </row>
        <row r="165">
          <cell r="B165">
            <v>1220061</v>
          </cell>
          <cell r="C165" t="str">
            <v>GQM</v>
          </cell>
          <cell r="D165" t="str">
            <v>FCLCh-QMS</v>
          </cell>
          <cell r="E165" t="str">
            <v>Quality Engineer</v>
          </cell>
          <cell r="F165" t="str">
            <v>Quality Engineer</v>
          </cell>
          <cell r="G165" t="str">
            <v>BAND A4</v>
          </cell>
          <cell r="H165" t="str">
            <v>3</v>
          </cell>
          <cell r="I165">
            <v>11097</v>
          </cell>
          <cell r="J165">
            <v>11097</v>
          </cell>
          <cell r="K165"/>
          <cell r="L165" t="str">
            <v>70-90</v>
          </cell>
          <cell r="M165">
            <v>0.8</v>
          </cell>
          <cell r="N165">
            <v>9450</v>
          </cell>
          <cell r="O165">
            <v>9800</v>
          </cell>
          <cell r="P165">
            <v>9430</v>
          </cell>
          <cell r="Q165">
            <v>9868</v>
          </cell>
          <cell r="R165">
            <v>1.1742857142857144</v>
          </cell>
          <cell r="S165">
            <v>1.1323469387755103</v>
          </cell>
          <cell r="T165">
            <v>-4.1938775510204085E-2</v>
          </cell>
          <cell r="U165" t="str">
            <v>Positioning down</v>
          </cell>
          <cell r="V165">
            <v>1.1767762460233298</v>
          </cell>
          <cell r="W165">
            <v>1.1245439805431698</v>
          </cell>
        </row>
        <row r="166">
          <cell r="B166">
            <v>1220066</v>
          </cell>
          <cell r="C166" t="str">
            <v>GQM</v>
          </cell>
          <cell r="D166" t="str">
            <v>FCLCh-QMS</v>
          </cell>
          <cell r="E166" t="str">
            <v>Senior Engineer</v>
          </cell>
          <cell r="F166" t="str">
            <v>Senior Engineer</v>
          </cell>
          <cell r="G166" t="str">
            <v>BAND A5</v>
          </cell>
          <cell r="H166" t="str">
            <v>4</v>
          </cell>
          <cell r="I166">
            <v>9518</v>
          </cell>
          <cell r="J166">
            <v>9800</v>
          </cell>
          <cell r="K166">
            <v>2.9628073124605914E-2</v>
          </cell>
          <cell r="L166" t="str">
            <v>70-90</v>
          </cell>
          <cell r="M166">
            <v>0.8</v>
          </cell>
          <cell r="N166">
            <v>12357.5</v>
          </cell>
          <cell r="O166">
            <v>12693.5</v>
          </cell>
          <cell r="P166">
            <v>11585.5</v>
          </cell>
          <cell r="Q166">
            <v>12137.5</v>
          </cell>
          <cell r="R166">
            <v>0.77022051385798096</v>
          </cell>
          <cell r="S166">
            <v>0.77204868633552604</v>
          </cell>
          <cell r="T166">
            <v>1.8281724775450758E-3</v>
          </cell>
          <cell r="U166" t="str">
            <v>Flat</v>
          </cell>
          <cell r="V166">
            <v>0.82154417159380255</v>
          </cell>
          <cell r="W166">
            <v>0.80741503604531406</v>
          </cell>
        </row>
        <row r="167">
          <cell r="B167">
            <v>1705032</v>
          </cell>
          <cell r="C167" t="str">
            <v>GQM</v>
          </cell>
          <cell r="D167" t="str">
            <v>FCLCh-QMP</v>
          </cell>
          <cell r="E167" t="str">
            <v>Manager</v>
          </cell>
          <cell r="F167" t="str">
            <v>Head of Products Quality Management</v>
          </cell>
          <cell r="G167" t="str">
            <v>BAND B</v>
          </cell>
          <cell r="H167" t="str">
            <v>3</v>
          </cell>
          <cell r="I167">
            <v>18280</v>
          </cell>
          <cell r="J167">
            <v>19000</v>
          </cell>
          <cell r="K167">
            <v>3.938730853391692E-2</v>
          </cell>
          <cell r="L167" t="str">
            <v>50-70</v>
          </cell>
          <cell r="M167">
            <v>0.6</v>
          </cell>
          <cell r="N167">
            <v>23243</v>
          </cell>
          <cell r="O167">
            <v>24087</v>
          </cell>
          <cell r="P167">
            <v>22023</v>
          </cell>
          <cell r="Q167">
            <v>23500</v>
          </cell>
          <cell r="R167">
            <v>0.78647334681409453</v>
          </cell>
          <cell r="S167">
            <v>0.78880724042014361</v>
          </cell>
          <cell r="T167">
            <v>2.3338936060490756E-3</v>
          </cell>
          <cell r="U167" t="str">
            <v>Flat</v>
          </cell>
          <cell r="V167">
            <v>0.83004132043772416</v>
          </cell>
          <cell r="W167">
            <v>0.80851063829787229</v>
          </cell>
        </row>
        <row r="168">
          <cell r="B168">
            <v>1706022</v>
          </cell>
          <cell r="C168" t="str">
            <v>GQM</v>
          </cell>
          <cell r="D168" t="str">
            <v>FCLCh-QMS</v>
          </cell>
          <cell r="E168" t="str">
            <v>Senior Engineer</v>
          </cell>
          <cell r="F168" t="str">
            <v>Senior Engineer</v>
          </cell>
          <cell r="G168" t="str">
            <v>BAND A5</v>
          </cell>
          <cell r="H168" t="str">
            <v>3</v>
          </cell>
          <cell r="I168">
            <v>7567</v>
          </cell>
          <cell r="J168">
            <v>7627</v>
          </cell>
          <cell r="K168">
            <v>7.9291661160301175E-3</v>
          </cell>
          <cell r="L168" t="str">
            <v>50-70</v>
          </cell>
          <cell r="M168">
            <v>0.6</v>
          </cell>
          <cell r="N168">
            <v>12357.5</v>
          </cell>
          <cell r="O168">
            <v>12693.5</v>
          </cell>
          <cell r="P168">
            <v>11585.5</v>
          </cell>
          <cell r="Q168">
            <v>12137.5</v>
          </cell>
          <cell r="R168">
            <v>0.61234068379526607</v>
          </cell>
          <cell r="S168">
            <v>0.60085870721235279</v>
          </cell>
          <cell r="T168">
            <v>-1.1481976582913278E-2</v>
          </cell>
          <cell r="U168" t="str">
            <v>Positioning down</v>
          </cell>
          <cell r="V168">
            <v>0.65314401622718055</v>
          </cell>
          <cell r="W168">
            <v>0.62838311019567461</v>
          </cell>
        </row>
        <row r="169">
          <cell r="B169">
            <v>1706037</v>
          </cell>
          <cell r="C169" t="str">
            <v>GQM</v>
          </cell>
          <cell r="D169" t="str">
            <v>FCLCh-QMP</v>
          </cell>
          <cell r="E169" t="str">
            <v>Engineer</v>
          </cell>
          <cell r="F169" t="str">
            <v>Engineer of Quality</v>
          </cell>
          <cell r="G169" t="str">
            <v>BAND A4</v>
          </cell>
          <cell r="H169" t="str">
            <v>5</v>
          </cell>
          <cell r="I169">
            <v>6492</v>
          </cell>
          <cell r="J169">
            <v>7790</v>
          </cell>
          <cell r="K169">
            <v>0.19993838570548372</v>
          </cell>
          <cell r="L169" t="str">
            <v>70-90</v>
          </cell>
          <cell r="M169">
            <v>0.8</v>
          </cell>
          <cell r="N169">
            <v>9450</v>
          </cell>
          <cell r="O169">
            <v>9800</v>
          </cell>
          <cell r="P169">
            <v>9430</v>
          </cell>
          <cell r="Q169">
            <v>9868</v>
          </cell>
          <cell r="R169">
            <v>0.68698412698412703</v>
          </cell>
          <cell r="S169">
            <v>0.79489795918367345</v>
          </cell>
          <cell r="T169">
            <v>0.10791383219954642</v>
          </cell>
          <cell r="U169" t="str">
            <v>Meaningful uplift</v>
          </cell>
          <cell r="V169">
            <v>0.68844114528101807</v>
          </cell>
          <cell r="W169">
            <v>0.78942034860154031</v>
          </cell>
        </row>
        <row r="170">
          <cell r="B170">
            <v>1710006</v>
          </cell>
          <cell r="C170" t="str">
            <v>GQM</v>
          </cell>
          <cell r="D170" t="str">
            <v>FCLCh-QMP</v>
          </cell>
          <cell r="E170" t="str">
            <v>Engineer</v>
          </cell>
          <cell r="F170" t="str">
            <v>Engineer</v>
          </cell>
          <cell r="G170" t="str">
            <v>BAND A4</v>
          </cell>
          <cell r="H170" t="str">
            <v>4</v>
          </cell>
          <cell r="I170">
            <v>7976</v>
          </cell>
          <cell r="J170">
            <v>8800</v>
          </cell>
          <cell r="K170">
            <v>0.10330992978936804</v>
          </cell>
          <cell r="L170" t="str">
            <v>50-70</v>
          </cell>
          <cell r="M170">
            <v>0.6</v>
          </cell>
          <cell r="N170">
            <v>9450</v>
          </cell>
          <cell r="O170">
            <v>9800</v>
          </cell>
          <cell r="P170">
            <v>9430</v>
          </cell>
          <cell r="Q170">
            <v>9868</v>
          </cell>
          <cell r="R170">
            <v>0.84402116402116401</v>
          </cell>
          <cell r="S170">
            <v>0.89795918367346939</v>
          </cell>
          <cell r="T170">
            <v>5.393801965230538E-2</v>
          </cell>
          <cell r="U170" t="str">
            <v>Meaningful uplift</v>
          </cell>
          <cell r="V170">
            <v>0.84581124072110281</v>
          </cell>
          <cell r="W170">
            <v>0.89177138224564245</v>
          </cell>
        </row>
        <row r="171">
          <cell r="B171">
            <v>1717017</v>
          </cell>
          <cell r="C171" t="str">
            <v>GQM</v>
          </cell>
          <cell r="D171" t="str">
            <v>FCLCh-QMP</v>
          </cell>
          <cell r="E171" t="str">
            <v>Engineer</v>
          </cell>
          <cell r="F171" t="str">
            <v>Engineer of Quality</v>
          </cell>
          <cell r="G171" t="str">
            <v>BAND A4</v>
          </cell>
          <cell r="H171" t="str">
            <v>3</v>
          </cell>
          <cell r="I171">
            <v>5528</v>
          </cell>
          <cell r="J171">
            <v>5704</v>
          </cell>
          <cell r="K171">
            <v>3.183791606367592E-2</v>
          </cell>
          <cell r="L171" t="str">
            <v>50-70</v>
          </cell>
          <cell r="M171">
            <v>0.6</v>
          </cell>
          <cell r="N171">
            <v>9450</v>
          </cell>
          <cell r="O171">
            <v>9800</v>
          </cell>
          <cell r="P171">
            <v>9430</v>
          </cell>
          <cell r="Q171">
            <v>9868</v>
          </cell>
          <cell r="R171">
            <v>0.58497354497354492</v>
          </cell>
          <cell r="S171">
            <v>0.5820408163265306</v>
          </cell>
          <cell r="T171">
            <v>-2.9327286470143266E-3</v>
          </cell>
          <cell r="U171" t="str">
            <v>Flat</v>
          </cell>
          <cell r="V171">
            <v>0.58621420996818663</v>
          </cell>
          <cell r="W171">
            <v>0.57802999594649374</v>
          </cell>
        </row>
        <row r="172">
          <cell r="B172">
            <v>15013562</v>
          </cell>
          <cell r="C172" t="str">
            <v>GQM</v>
          </cell>
          <cell r="D172" t="str">
            <v>GQM-EDCS2</v>
          </cell>
          <cell r="E172" t="str">
            <v>Senior Engineer</v>
          </cell>
          <cell r="F172" t="str">
            <v>Senior Quality Engineer</v>
          </cell>
          <cell r="G172" t="str">
            <v>BAND A5</v>
          </cell>
          <cell r="H172" t="str">
            <v>1</v>
          </cell>
          <cell r="I172">
            <v>12374</v>
          </cell>
          <cell r="J172">
            <v>12374</v>
          </cell>
          <cell r="K172"/>
          <cell r="L172" t="str">
            <v>0</v>
          </cell>
          <cell r="M172"/>
          <cell r="N172">
            <v>12357.5</v>
          </cell>
          <cell r="O172">
            <v>12693.5</v>
          </cell>
          <cell r="P172">
            <v>11585.5</v>
          </cell>
          <cell r="Q172">
            <v>12137.5</v>
          </cell>
          <cell r="R172">
            <v>1.0013352215253895</v>
          </cell>
          <cell r="S172">
            <v>0.97482963721589788</v>
          </cell>
          <cell r="T172">
            <v>-2.650558430949157E-2</v>
          </cell>
          <cell r="U172" t="str">
            <v>Positioning down</v>
          </cell>
          <cell r="V172">
            <v>1.0680592119459669</v>
          </cell>
          <cell r="W172">
            <v>1.0194850669412976</v>
          </cell>
        </row>
        <row r="173">
          <cell r="B173">
            <v>15020881</v>
          </cell>
          <cell r="C173" t="str">
            <v>GQM</v>
          </cell>
          <cell r="D173" t="str">
            <v>GQM-EDCS2</v>
          </cell>
          <cell r="E173" t="str">
            <v>Senior Engineer</v>
          </cell>
          <cell r="F173" t="str">
            <v>Senior Quality Engineer</v>
          </cell>
          <cell r="G173" t="str">
            <v>BAND A5</v>
          </cell>
          <cell r="H173" t="str">
            <v>3</v>
          </cell>
          <cell r="I173">
            <v>16847</v>
          </cell>
          <cell r="J173">
            <v>16847</v>
          </cell>
          <cell r="K173"/>
          <cell r="L173" t="str">
            <v>&gt;90</v>
          </cell>
          <cell r="M173">
            <v>0.9</v>
          </cell>
          <cell r="N173">
            <v>12357.5</v>
          </cell>
          <cell r="O173">
            <v>12693.5</v>
          </cell>
          <cell r="P173">
            <v>11585.5</v>
          </cell>
          <cell r="Q173">
            <v>12137.5</v>
          </cell>
          <cell r="R173">
            <v>1.3633016386809629</v>
          </cell>
          <cell r="S173">
            <v>1.3272147161933272</v>
          </cell>
          <cell r="T173">
            <v>-3.6086922487635675E-2</v>
          </cell>
          <cell r="U173" t="str">
            <v>Positioning down</v>
          </cell>
          <cell r="V173">
            <v>1.454145267791636</v>
          </cell>
          <cell r="W173">
            <v>1.3880123583934088</v>
          </cell>
        </row>
        <row r="174">
          <cell r="B174">
            <v>15017323</v>
          </cell>
          <cell r="C174" t="str">
            <v>GQM</v>
          </cell>
          <cell r="D174" t="str">
            <v>GQM-EDCS1</v>
          </cell>
          <cell r="E174" t="str">
            <v>Associate Expert (CN)</v>
          </cell>
          <cell r="F174" t="str">
            <v>Associate Expert (C)</v>
          </cell>
          <cell r="G174" t="str">
            <v>BAND A6</v>
          </cell>
          <cell r="H174" t="str">
            <v>3</v>
          </cell>
          <cell r="I174">
            <v>15130</v>
          </cell>
          <cell r="J174">
            <v>15580</v>
          </cell>
          <cell r="K174">
            <v>2.9742233972240628E-2</v>
          </cell>
          <cell r="L174" t="str">
            <v>70-90</v>
          </cell>
          <cell r="M174">
            <v>0.8</v>
          </cell>
          <cell r="N174">
            <v>15816</v>
          </cell>
          <cell r="O174">
            <v>16374</v>
          </cell>
          <cell r="P174">
            <v>14998.5</v>
          </cell>
          <cell r="Q174">
            <v>15454</v>
          </cell>
          <cell r="R174">
            <v>0.95662620131512388</v>
          </cell>
          <cell r="S174">
            <v>0.95150848906803465</v>
          </cell>
          <cell r="T174">
            <v>-5.1177122470892344E-3</v>
          </cell>
          <cell r="U174" t="str">
            <v>Positioning down</v>
          </cell>
          <cell r="V174">
            <v>1.0087675434210088</v>
          </cell>
          <cell r="W174">
            <v>1.0081532289374919</v>
          </cell>
        </row>
        <row r="175">
          <cell r="B175">
            <v>15021373</v>
          </cell>
          <cell r="C175" t="str">
            <v>GQM</v>
          </cell>
          <cell r="D175" t="str">
            <v>GQM-EDCD</v>
          </cell>
          <cell r="E175" t="str">
            <v>Senior Engineer</v>
          </cell>
          <cell r="F175" t="str">
            <v>Senior Quality Engineer</v>
          </cell>
          <cell r="G175" t="str">
            <v>BAND A5</v>
          </cell>
          <cell r="H175" t="str">
            <v>5</v>
          </cell>
          <cell r="I175">
            <v>15564</v>
          </cell>
          <cell r="J175">
            <v>16653</v>
          </cell>
          <cell r="K175">
            <v>6.9969159599074793E-2</v>
          </cell>
          <cell r="L175" t="str">
            <v>90-110</v>
          </cell>
          <cell r="M175">
            <v>1</v>
          </cell>
          <cell r="N175">
            <v>12357.5</v>
          </cell>
          <cell r="O175">
            <v>12693.5</v>
          </cell>
          <cell r="P175">
            <v>11585.5</v>
          </cell>
          <cell r="Q175">
            <v>12137.5</v>
          </cell>
          <cell r="R175">
            <v>1.2594780497673477</v>
          </cell>
          <cell r="S175">
            <v>1.3119313034230118</v>
          </cell>
          <cell r="T175">
            <v>5.2453253655664112E-2</v>
          </cell>
          <cell r="U175" t="str">
            <v>Meaningful uplift</v>
          </cell>
          <cell r="V175">
            <v>1.3434033921712485</v>
          </cell>
          <cell r="W175">
            <v>1.3720288362512874</v>
          </cell>
        </row>
        <row r="176">
          <cell r="B176">
            <v>15019480</v>
          </cell>
          <cell r="C176" t="str">
            <v>GQM</v>
          </cell>
          <cell r="D176" t="str">
            <v>GQM-EDCS2</v>
          </cell>
          <cell r="E176" t="str">
            <v>Senior Engineer</v>
          </cell>
          <cell r="F176" t="str">
            <v>Senior Quality Engineer</v>
          </cell>
          <cell r="G176" t="str">
            <v>BAND A5</v>
          </cell>
          <cell r="H176" t="str">
            <v>3</v>
          </cell>
          <cell r="I176">
            <v>16700</v>
          </cell>
          <cell r="J176">
            <v>16700</v>
          </cell>
          <cell r="K176"/>
          <cell r="L176" t="str">
            <v>&gt;90</v>
          </cell>
          <cell r="M176">
            <v>0.9</v>
          </cell>
          <cell r="N176">
            <v>12357.5</v>
          </cell>
          <cell r="O176">
            <v>12693.5</v>
          </cell>
          <cell r="P176">
            <v>11585.5</v>
          </cell>
          <cell r="Q176">
            <v>12137.5</v>
          </cell>
          <cell r="R176">
            <v>1.3514060287274934</v>
          </cell>
          <cell r="S176">
            <v>1.3156339858982944</v>
          </cell>
          <cell r="T176">
            <v>-3.5772042829198991E-2</v>
          </cell>
          <cell r="U176" t="str">
            <v>Positioning down</v>
          </cell>
          <cell r="V176">
            <v>1.441456993655863</v>
          </cell>
          <cell r="W176">
            <v>1.3759011328527291</v>
          </cell>
        </row>
        <row r="177">
          <cell r="B177">
            <v>15015204</v>
          </cell>
          <cell r="C177" t="str">
            <v>GQM</v>
          </cell>
          <cell r="D177" t="str">
            <v>GQM-EDCS1</v>
          </cell>
          <cell r="E177" t="str">
            <v>Expert (CN)</v>
          </cell>
          <cell r="F177" t="str">
            <v>Expert (CN)</v>
          </cell>
          <cell r="G177" t="str">
            <v>BAND B</v>
          </cell>
          <cell r="H177" t="str">
            <v>4</v>
          </cell>
          <cell r="I177">
            <v>14578</v>
          </cell>
          <cell r="J177">
            <v>15860</v>
          </cell>
          <cell r="K177">
            <v>8.7940732610783279E-2</v>
          </cell>
          <cell r="L177" t="str">
            <v>50-70</v>
          </cell>
          <cell r="M177">
            <v>0.6</v>
          </cell>
          <cell r="N177">
            <v>23243</v>
          </cell>
          <cell r="O177">
            <v>24087</v>
          </cell>
          <cell r="P177">
            <v>22023</v>
          </cell>
          <cell r="Q177">
            <v>23500</v>
          </cell>
          <cell r="R177">
            <v>0.62719958697242184</v>
          </cell>
          <cell r="S177">
            <v>0.65844646489807779</v>
          </cell>
          <cell r="T177">
            <v>3.1246877925655947E-2</v>
          </cell>
          <cell r="U177" t="str">
            <v>Moderate uplift</v>
          </cell>
          <cell r="V177">
            <v>0.66194433092675842</v>
          </cell>
          <cell r="W177">
            <v>0.67489361702127659</v>
          </cell>
        </row>
        <row r="178">
          <cell r="B178">
            <v>15020887</v>
          </cell>
          <cell r="C178" t="str">
            <v>GQM</v>
          </cell>
          <cell r="D178" t="str">
            <v>GQM-EDCS1</v>
          </cell>
          <cell r="E178" t="str">
            <v>Senior Engineer</v>
          </cell>
          <cell r="F178" t="str">
            <v>Senior Engineer</v>
          </cell>
          <cell r="G178" t="str">
            <v>BAND A5</v>
          </cell>
          <cell r="H178" t="str">
            <v>3</v>
          </cell>
          <cell r="I178">
            <v>17248</v>
          </cell>
          <cell r="J178">
            <v>17248</v>
          </cell>
          <cell r="K178"/>
          <cell r="L178" t="str">
            <v>&gt;90</v>
          </cell>
          <cell r="M178">
            <v>0.9</v>
          </cell>
          <cell r="N178">
            <v>12357.5</v>
          </cell>
          <cell r="O178">
            <v>12693.5</v>
          </cell>
          <cell r="P178">
            <v>11585.5</v>
          </cell>
          <cell r="Q178">
            <v>12137.5</v>
          </cell>
          <cell r="R178">
            <v>1.3957515678737609</v>
          </cell>
          <cell r="S178">
            <v>1.3588056879505259</v>
          </cell>
          <cell r="T178">
            <v>-3.6945879923234948E-2</v>
          </cell>
          <cell r="U178" t="str">
            <v>Positioning down</v>
          </cell>
          <cell r="V178">
            <v>1.4887574985973846</v>
          </cell>
          <cell r="W178">
            <v>1.4210504634397529</v>
          </cell>
        </row>
        <row r="179">
          <cell r="B179">
            <v>15019461</v>
          </cell>
          <cell r="C179" t="str">
            <v>GQM</v>
          </cell>
          <cell r="D179" t="str">
            <v>GQM-EDCS2</v>
          </cell>
          <cell r="E179" t="str">
            <v>Functional Specialist</v>
          </cell>
          <cell r="F179" t="str">
            <v>Functional Specialist</v>
          </cell>
          <cell r="G179" t="str">
            <v>BAND A6</v>
          </cell>
          <cell r="H179" t="str">
            <v>3</v>
          </cell>
          <cell r="I179">
            <v>20998</v>
          </cell>
          <cell r="J179">
            <v>20998</v>
          </cell>
          <cell r="K179"/>
          <cell r="L179" t="str">
            <v>&gt;90</v>
          </cell>
          <cell r="M179">
            <v>0.9</v>
          </cell>
          <cell r="N179">
            <v>15816</v>
          </cell>
          <cell r="O179">
            <v>16374</v>
          </cell>
          <cell r="P179">
            <v>14998.5</v>
          </cell>
          <cell r="Q179">
            <v>15454</v>
          </cell>
          <cell r="R179">
            <v>1.3276428932726354</v>
          </cell>
          <cell r="S179">
            <v>1.2823989251251984</v>
          </cell>
          <cell r="T179">
            <v>-4.524396814743703E-2</v>
          </cell>
          <cell r="U179" t="str">
            <v>Positioning down</v>
          </cell>
          <cell r="V179">
            <v>1.4000066673334</v>
          </cell>
          <cell r="W179">
            <v>1.358742073249644</v>
          </cell>
        </row>
        <row r="180">
          <cell r="B180">
            <v>15021707</v>
          </cell>
          <cell r="C180" t="str">
            <v>GQM</v>
          </cell>
          <cell r="D180" t="str">
            <v>GQM-EDCL</v>
          </cell>
          <cell r="E180" t="str">
            <v>Engineer</v>
          </cell>
          <cell r="F180" t="str">
            <v>Quality Engineer</v>
          </cell>
          <cell r="G180" t="str">
            <v>BAND A4</v>
          </cell>
          <cell r="H180" t="str">
            <v>4</v>
          </cell>
          <cell r="I180">
            <v>13000</v>
          </cell>
          <cell r="J180">
            <v>14001</v>
          </cell>
          <cell r="K180">
            <v>7.6999999999999957E-2</v>
          </cell>
          <cell r="L180" t="str">
            <v>90-110</v>
          </cell>
          <cell r="M180">
            <v>1</v>
          </cell>
          <cell r="N180">
            <v>9450</v>
          </cell>
          <cell r="O180">
            <v>9800</v>
          </cell>
          <cell r="P180">
            <v>9430</v>
          </cell>
          <cell r="Q180">
            <v>9868</v>
          </cell>
          <cell r="R180">
            <v>1.3756613756613756</v>
          </cell>
          <cell r="S180">
            <v>1.4286734693877552</v>
          </cell>
          <cell r="T180">
            <v>5.3012093726379605E-2</v>
          </cell>
          <cell r="U180" t="str">
            <v>Meaningful uplift</v>
          </cell>
          <cell r="V180">
            <v>1.3785790031813361</v>
          </cell>
          <cell r="W180">
            <v>1.4188285366842319</v>
          </cell>
        </row>
        <row r="181">
          <cell r="B181">
            <v>15007669</v>
          </cell>
          <cell r="C181" t="str">
            <v>GQM</v>
          </cell>
          <cell r="D181" t="str">
            <v>GQM-EDCS1</v>
          </cell>
          <cell r="E181" t="str">
            <v>Associate Expert (CN)</v>
          </cell>
          <cell r="F181" t="str">
            <v>Senior Quality Engineer</v>
          </cell>
          <cell r="G181" t="str">
            <v>BAND A6</v>
          </cell>
          <cell r="H181" t="str">
            <v>3</v>
          </cell>
          <cell r="I181">
            <v>17216</v>
          </cell>
          <cell r="J181">
            <v>17646</v>
          </cell>
          <cell r="K181">
            <v>2.4976765799256562E-2</v>
          </cell>
          <cell r="L181" t="str">
            <v>70-90</v>
          </cell>
          <cell r="M181">
            <v>0.8</v>
          </cell>
          <cell r="N181">
            <v>15816</v>
          </cell>
          <cell r="O181">
            <v>16374</v>
          </cell>
          <cell r="P181">
            <v>14998.5</v>
          </cell>
          <cell r="Q181">
            <v>15454</v>
          </cell>
          <cell r="R181">
            <v>1.0885179564997471</v>
          </cell>
          <cell r="S181">
            <v>1.0776841333821914</v>
          </cell>
          <cell r="T181">
            <v>-1.0833823117555763E-2</v>
          </cell>
          <cell r="U181" t="str">
            <v>Positioning down</v>
          </cell>
          <cell r="V181">
            <v>1.1478481181451479</v>
          </cell>
          <cell r="W181">
            <v>1.141840300245891</v>
          </cell>
        </row>
        <row r="182">
          <cell r="B182">
            <v>15019479</v>
          </cell>
          <cell r="C182" t="str">
            <v>GQM</v>
          </cell>
          <cell r="D182" t="str">
            <v>GQM-EDCS1</v>
          </cell>
          <cell r="E182" t="str">
            <v>Manager</v>
          </cell>
          <cell r="F182" t="str">
            <v>Head of 1Tier Supplier</v>
          </cell>
          <cell r="G182" t="str">
            <v>BAND B</v>
          </cell>
          <cell r="H182" t="str">
            <v>3</v>
          </cell>
          <cell r="I182">
            <v>26480</v>
          </cell>
          <cell r="J182">
            <v>26480</v>
          </cell>
          <cell r="K182"/>
          <cell r="L182" t="str">
            <v>&gt;90</v>
          </cell>
          <cell r="M182">
            <v>0.9</v>
          </cell>
          <cell r="N182">
            <v>23243</v>
          </cell>
          <cell r="O182">
            <v>24087</v>
          </cell>
          <cell r="P182">
            <v>22023</v>
          </cell>
          <cell r="Q182">
            <v>23500</v>
          </cell>
          <cell r="R182">
            <v>1.1392677365228241</v>
          </cell>
          <cell r="S182">
            <v>1.0993481961223897</v>
          </cell>
          <cell r="T182">
            <v>-3.9919540400434439E-2</v>
          </cell>
          <cell r="U182" t="str">
            <v>Positioning down</v>
          </cell>
          <cell r="V182">
            <v>1.202379330699723</v>
          </cell>
          <cell r="W182">
            <v>1.1268085106382979</v>
          </cell>
        </row>
        <row r="183">
          <cell r="B183">
            <v>15022188</v>
          </cell>
          <cell r="C183" t="str">
            <v>GQM</v>
          </cell>
          <cell r="D183" t="str">
            <v>GQM-EDCL</v>
          </cell>
          <cell r="E183" t="str">
            <v>Senior Engineer</v>
          </cell>
          <cell r="F183" t="str">
            <v>Senior Quality Engineer</v>
          </cell>
          <cell r="G183" t="str">
            <v>BAND A5</v>
          </cell>
          <cell r="H183" t="str">
            <v>3</v>
          </cell>
          <cell r="I183">
            <v>14629</v>
          </cell>
          <cell r="J183">
            <v>14629</v>
          </cell>
          <cell r="K183"/>
          <cell r="L183" t="str">
            <v>&gt;90</v>
          </cell>
          <cell r="M183">
            <v>0.9</v>
          </cell>
          <cell r="N183">
            <v>12357.5</v>
          </cell>
          <cell r="O183">
            <v>12693.5</v>
          </cell>
          <cell r="P183">
            <v>11585.5</v>
          </cell>
          <cell r="Q183">
            <v>12137.5</v>
          </cell>
          <cell r="R183">
            <v>1.1838154966619461</v>
          </cell>
          <cell r="S183">
            <v>1.1524796155512664</v>
          </cell>
          <cell r="T183">
            <v>-3.1335881110679642E-2</v>
          </cell>
          <cell r="U183" t="str">
            <v>Positioning down</v>
          </cell>
          <cell r="V183">
            <v>1.2626990634845281</v>
          </cell>
          <cell r="W183">
            <v>1.2052729145211123</v>
          </cell>
        </row>
        <row r="184">
          <cell r="B184">
            <v>15011556</v>
          </cell>
          <cell r="C184" t="str">
            <v>GQM</v>
          </cell>
          <cell r="D184" t="str">
            <v>GQM-EDCS2</v>
          </cell>
          <cell r="E184" t="str">
            <v>Expert (CN)</v>
          </cell>
          <cell r="F184" t="str">
            <v>Expert (CN)</v>
          </cell>
          <cell r="G184" t="str">
            <v>BAND B</v>
          </cell>
          <cell r="H184" t="str">
            <v>4</v>
          </cell>
          <cell r="I184">
            <v>20978</v>
          </cell>
          <cell r="J184">
            <v>22090</v>
          </cell>
          <cell r="K184">
            <v>5.300791305176844E-2</v>
          </cell>
          <cell r="L184" t="str">
            <v>70-90</v>
          </cell>
          <cell r="M184">
            <v>0.8</v>
          </cell>
          <cell r="N184">
            <v>23243</v>
          </cell>
          <cell r="O184">
            <v>24087</v>
          </cell>
          <cell r="P184">
            <v>22023</v>
          </cell>
          <cell r="Q184">
            <v>23500</v>
          </cell>
          <cell r="R184">
            <v>0.90255130576947895</v>
          </cell>
          <cell r="S184">
            <v>0.91709220741478803</v>
          </cell>
          <cell r="T184">
            <v>1.4540901645309079E-2</v>
          </cell>
          <cell r="U184" t="str">
            <v>Limited uplift</v>
          </cell>
          <cell r="V184">
            <v>0.95254960722880622</v>
          </cell>
          <cell r="W184">
            <v>0.94</v>
          </cell>
        </row>
        <row r="185">
          <cell r="B185">
            <v>15002160</v>
          </cell>
          <cell r="C185" t="str">
            <v>GQM</v>
          </cell>
          <cell r="D185" t="str">
            <v>GQM-EDCL</v>
          </cell>
          <cell r="E185" t="str">
            <v>Functional Specialist</v>
          </cell>
          <cell r="F185" t="str">
            <v>Functional Specialist</v>
          </cell>
          <cell r="G185" t="str">
            <v>BAND A6</v>
          </cell>
          <cell r="H185" t="str">
            <v>4</v>
          </cell>
          <cell r="I185">
            <v>15568</v>
          </cell>
          <cell r="J185">
            <v>16400</v>
          </cell>
          <cell r="K185">
            <v>5.3442959917780142E-2</v>
          </cell>
          <cell r="L185" t="str">
            <v>70-90</v>
          </cell>
          <cell r="M185">
            <v>0.8</v>
          </cell>
          <cell r="N185">
            <v>15816</v>
          </cell>
          <cell r="O185">
            <v>16374</v>
          </cell>
          <cell r="P185">
            <v>14998.5</v>
          </cell>
          <cell r="Q185">
            <v>15454</v>
          </cell>
          <cell r="R185">
            <v>0.98431967627718764</v>
          </cell>
          <cell r="S185">
            <v>1.0015878832295102</v>
          </cell>
          <cell r="T185">
            <v>1.7268206952322562E-2</v>
          </cell>
          <cell r="U185" t="str">
            <v>Limited uplift</v>
          </cell>
          <cell r="V185">
            <v>1.037970463713038</v>
          </cell>
          <cell r="W185">
            <v>1.0612139251973598</v>
          </cell>
        </row>
        <row r="186">
          <cell r="B186">
            <v>15022410</v>
          </cell>
          <cell r="C186" t="str">
            <v>GQM</v>
          </cell>
          <cell r="D186" t="str">
            <v>GQM-EDCD</v>
          </cell>
          <cell r="E186" t="str">
            <v>Senior Engineer</v>
          </cell>
          <cell r="F186" t="str">
            <v>Senior Engineer</v>
          </cell>
          <cell r="G186" t="str">
            <v>BAND A5</v>
          </cell>
          <cell r="H186" t="str">
            <v>4</v>
          </cell>
          <cell r="I186">
            <v>19450</v>
          </cell>
          <cell r="J186">
            <v>19800</v>
          </cell>
          <cell r="K186">
            <v>1.799485861182526E-2</v>
          </cell>
          <cell r="L186" t="str">
            <v>130-150</v>
          </cell>
          <cell r="M186">
            <v>1.4</v>
          </cell>
          <cell r="N186">
            <v>12357.5</v>
          </cell>
          <cell r="O186">
            <v>12693.5</v>
          </cell>
          <cell r="P186">
            <v>11585.5</v>
          </cell>
          <cell r="Q186">
            <v>12137.5</v>
          </cell>
          <cell r="R186">
            <v>1.5739429496257333</v>
          </cell>
          <cell r="S186">
            <v>1.5598534683105527</v>
          </cell>
          <cell r="T186">
            <v>-1.4089481315180619E-2</v>
          </cell>
          <cell r="U186" t="str">
            <v>Positioning down</v>
          </cell>
          <cell r="V186">
            <v>1.6788226662638643</v>
          </cell>
          <cell r="W186">
            <v>1.631307929969104</v>
          </cell>
        </row>
        <row r="187">
          <cell r="B187">
            <v>15006324</v>
          </cell>
          <cell r="C187" t="str">
            <v>GQM</v>
          </cell>
          <cell r="D187" t="str">
            <v>GQM-EDCS2</v>
          </cell>
          <cell r="E187" t="str">
            <v>Manager</v>
          </cell>
          <cell r="F187" t="str">
            <v>Head of Supplier Production</v>
          </cell>
          <cell r="G187" t="str">
            <v>BAND B</v>
          </cell>
          <cell r="H187" t="str">
            <v>3</v>
          </cell>
          <cell r="I187">
            <v>25118</v>
          </cell>
          <cell r="J187">
            <v>25800</v>
          </cell>
          <cell r="K187">
            <v>2.7151843299625833E-2</v>
          </cell>
          <cell r="L187" t="str">
            <v>70-90</v>
          </cell>
          <cell r="M187">
            <v>0.8</v>
          </cell>
          <cell r="N187">
            <v>23243</v>
          </cell>
          <cell r="O187">
            <v>24087</v>
          </cell>
          <cell r="P187">
            <v>22023</v>
          </cell>
          <cell r="Q187">
            <v>23500</v>
          </cell>
          <cell r="R187">
            <v>1.0806694488663253</v>
          </cell>
          <cell r="S187">
            <v>1.0711172001494582</v>
          </cell>
          <cell r="T187">
            <v>-9.5522487168671066E-3</v>
          </cell>
          <cell r="U187" t="str">
            <v>Positioning down</v>
          </cell>
          <cell r="V187">
            <v>1.1405348953366934</v>
          </cell>
          <cell r="W187">
            <v>1.0978723404255319</v>
          </cell>
        </row>
        <row r="188">
          <cell r="B188">
            <v>15005392</v>
          </cell>
          <cell r="C188" t="str">
            <v>GQM</v>
          </cell>
          <cell r="D188" t="str">
            <v>GQM-EDCL</v>
          </cell>
          <cell r="E188" t="str">
            <v>Manager</v>
          </cell>
          <cell r="F188" t="str">
            <v>Head of Lifecycle Quality</v>
          </cell>
          <cell r="G188" t="str">
            <v>BAND B</v>
          </cell>
          <cell r="H188" t="str">
            <v>3</v>
          </cell>
          <cell r="I188">
            <v>21333</v>
          </cell>
          <cell r="J188">
            <v>21900</v>
          </cell>
          <cell r="K188">
            <v>2.6578540289692087E-2</v>
          </cell>
          <cell r="L188" t="str">
            <v>70-90</v>
          </cell>
          <cell r="M188">
            <v>0.8</v>
          </cell>
          <cell r="N188">
            <v>23243</v>
          </cell>
          <cell r="O188">
            <v>24087</v>
          </cell>
          <cell r="P188">
            <v>22023</v>
          </cell>
          <cell r="Q188">
            <v>23500</v>
          </cell>
          <cell r="R188">
            <v>0.91782472142150329</v>
          </cell>
          <cell r="S188">
            <v>0.90920413501058661</v>
          </cell>
          <cell r="T188">
            <v>-8.6205864109166752E-3</v>
          </cell>
          <cell r="U188" t="str">
            <v>Positioning down</v>
          </cell>
          <cell r="V188">
            <v>0.96866911864868543</v>
          </cell>
          <cell r="W188">
            <v>0.93191489361702129</v>
          </cell>
        </row>
        <row r="189">
          <cell r="B189">
            <v>11018344</v>
          </cell>
          <cell r="C189" t="str">
            <v>GQM</v>
          </cell>
          <cell r="D189" t="str">
            <v>GQM-EDCD</v>
          </cell>
          <cell r="E189" t="str">
            <v>Manager</v>
          </cell>
          <cell r="F189" t="str">
            <v>Head of Development</v>
          </cell>
          <cell r="G189" t="str">
            <v>BAND B</v>
          </cell>
          <cell r="H189" t="str">
            <v>3</v>
          </cell>
          <cell r="I189">
            <v>34000</v>
          </cell>
          <cell r="J189">
            <v>34340</v>
          </cell>
          <cell r="K189">
            <v>1.0000000000000009E-2</v>
          </cell>
          <cell r="L189" t="str">
            <v>&gt;90</v>
          </cell>
          <cell r="M189">
            <v>0.9</v>
          </cell>
          <cell r="N189">
            <v>23243</v>
          </cell>
          <cell r="O189">
            <v>24087</v>
          </cell>
          <cell r="P189">
            <v>22023</v>
          </cell>
          <cell r="Q189">
            <v>23500</v>
          </cell>
          <cell r="R189">
            <v>1.4628060061093662</v>
          </cell>
          <cell r="S189">
            <v>1.4256652966330385</v>
          </cell>
          <cell r="T189">
            <v>-3.7140709476327638E-2</v>
          </cell>
          <cell r="U189" t="str">
            <v>Positioning down</v>
          </cell>
          <cell r="V189">
            <v>1.5438405303546292</v>
          </cell>
          <cell r="W189">
            <v>1.4612765957446809</v>
          </cell>
        </row>
        <row r="190">
          <cell r="B190">
            <v>15022537</v>
          </cell>
          <cell r="C190" t="str">
            <v>GQM</v>
          </cell>
          <cell r="D190" t="str">
            <v>FEDNa-QMP</v>
          </cell>
          <cell r="E190" t="str">
            <v>Engineer</v>
          </cell>
          <cell r="F190" t="str">
            <v>QMP Engineer</v>
          </cell>
          <cell r="G190" t="str">
            <v>BAND A4</v>
          </cell>
          <cell r="H190" t="str">
            <v>3</v>
          </cell>
          <cell r="I190">
            <v>10500</v>
          </cell>
          <cell r="J190">
            <v>10800</v>
          </cell>
          <cell r="K190">
            <v>2.857142857142847E-2</v>
          </cell>
          <cell r="L190" t="str">
            <v>&gt;90</v>
          </cell>
          <cell r="M190">
            <v>0.9</v>
          </cell>
          <cell r="N190">
            <v>9450</v>
          </cell>
          <cell r="O190">
            <v>9800</v>
          </cell>
          <cell r="P190">
            <v>9430</v>
          </cell>
          <cell r="Q190">
            <v>9868</v>
          </cell>
          <cell r="R190">
            <v>1.1111111111111112</v>
          </cell>
          <cell r="S190">
            <v>1.1020408163265305</v>
          </cell>
          <cell r="T190">
            <v>-9.070294784580657E-3</v>
          </cell>
          <cell r="U190" t="str">
            <v>Positioning down</v>
          </cell>
          <cell r="V190">
            <v>1.1134676564156947</v>
          </cell>
          <cell r="W190">
            <v>1.0944466963923793</v>
          </cell>
        </row>
        <row r="191">
          <cell r="B191">
            <v>15012475</v>
          </cell>
          <cell r="C191" t="str">
            <v>GQM</v>
          </cell>
          <cell r="D191" t="str">
            <v>FEDNa-QMS</v>
          </cell>
          <cell r="E191" t="str">
            <v>Senior Engineer</v>
          </cell>
          <cell r="F191" t="str">
            <v>Senior Quality Engineer</v>
          </cell>
          <cell r="G191" t="str">
            <v>BAND A5</v>
          </cell>
          <cell r="H191" t="str">
            <v>3</v>
          </cell>
          <cell r="I191">
            <v>10350</v>
          </cell>
          <cell r="J191">
            <v>10557</v>
          </cell>
          <cell r="K191">
            <v>2.0000000000000018E-2</v>
          </cell>
          <cell r="L191" t="str">
            <v>70-90</v>
          </cell>
          <cell r="M191">
            <v>0.8</v>
          </cell>
          <cell r="N191">
            <v>12357.5</v>
          </cell>
          <cell r="O191">
            <v>12693.5</v>
          </cell>
          <cell r="P191">
            <v>11585.5</v>
          </cell>
          <cell r="Q191">
            <v>12137.5</v>
          </cell>
          <cell r="R191">
            <v>0.83754804774428482</v>
          </cell>
          <cell r="S191">
            <v>0.83168550833103561</v>
          </cell>
          <cell r="T191">
            <v>-5.8625394132492126E-3</v>
          </cell>
          <cell r="U191" t="str">
            <v>Positioning down</v>
          </cell>
          <cell r="V191">
            <v>0.89335807690647795</v>
          </cell>
          <cell r="W191">
            <v>0.86978372811534499</v>
          </cell>
        </row>
        <row r="192">
          <cell r="B192">
            <v>15001578</v>
          </cell>
          <cell r="C192" t="str">
            <v>GQM</v>
          </cell>
          <cell r="D192" t="str">
            <v>FEDNa-QMS</v>
          </cell>
          <cell r="E192" t="str">
            <v>Engineer</v>
          </cell>
          <cell r="F192" t="str">
            <v>Quality Engineer</v>
          </cell>
          <cell r="G192" t="str">
            <v>BAND A4</v>
          </cell>
          <cell r="H192" t="str">
            <v>3</v>
          </cell>
          <cell r="I192">
            <v>9750</v>
          </cell>
          <cell r="J192">
            <v>9750</v>
          </cell>
          <cell r="K192"/>
          <cell r="L192" t="str">
            <v>&gt;90</v>
          </cell>
          <cell r="M192">
            <v>0.9</v>
          </cell>
          <cell r="N192">
            <v>9450</v>
          </cell>
          <cell r="O192">
            <v>9800</v>
          </cell>
          <cell r="P192">
            <v>9430</v>
          </cell>
          <cell r="Q192">
            <v>9868</v>
          </cell>
          <cell r="R192">
            <v>1.0317460317460319</v>
          </cell>
          <cell r="S192">
            <v>0.99489795918367352</v>
          </cell>
          <cell r="T192">
            <v>-3.6848072562358336E-2</v>
          </cell>
          <cell r="U192" t="str">
            <v>Positioning down</v>
          </cell>
          <cell r="V192">
            <v>1.0339342523860022</v>
          </cell>
          <cell r="W192">
            <v>0.98804215646534255</v>
          </cell>
        </row>
        <row r="193">
          <cell r="B193">
            <v>15007338</v>
          </cell>
          <cell r="C193" t="str">
            <v>GQM</v>
          </cell>
          <cell r="D193" t="str">
            <v>FEDNa-QMS</v>
          </cell>
          <cell r="E193" t="str">
            <v>Supervisor</v>
          </cell>
          <cell r="F193" t="str">
            <v>Head of Incoming Inspection</v>
          </cell>
          <cell r="G193" t="str">
            <v>BAND A6</v>
          </cell>
          <cell r="H193" t="str">
            <v>3</v>
          </cell>
          <cell r="I193">
            <v>15332</v>
          </cell>
          <cell r="J193">
            <v>15790</v>
          </cell>
          <cell r="K193">
            <v>2.9872162796764856E-2</v>
          </cell>
          <cell r="L193" t="str">
            <v>70-90</v>
          </cell>
          <cell r="M193">
            <v>0.8</v>
          </cell>
          <cell r="N193">
            <v>15816</v>
          </cell>
          <cell r="O193">
            <v>16374</v>
          </cell>
          <cell r="P193">
            <v>14998.5</v>
          </cell>
          <cell r="Q193">
            <v>15454</v>
          </cell>
          <cell r="R193">
            <v>0.96939807789580168</v>
          </cell>
          <cell r="S193">
            <v>0.96433369976792471</v>
          </cell>
          <cell r="T193">
            <v>-5.0643781278769673E-3</v>
          </cell>
          <cell r="U193" t="str">
            <v>Positioning down</v>
          </cell>
          <cell r="V193">
            <v>1.0222355568890222</v>
          </cell>
          <cell r="W193">
            <v>1.0217419438333117</v>
          </cell>
        </row>
        <row r="194">
          <cell r="B194">
            <v>15022532</v>
          </cell>
          <cell r="C194" t="str">
            <v>GQM</v>
          </cell>
          <cell r="D194" t="str">
            <v>FEDNa-QMS</v>
          </cell>
          <cell r="E194" t="str">
            <v>Engineer</v>
          </cell>
          <cell r="F194" t="str">
            <v>Supplier Quality Engineer</v>
          </cell>
          <cell r="G194" t="str">
            <v>BAND A4</v>
          </cell>
          <cell r="H194" t="str">
            <v>3</v>
          </cell>
          <cell r="I194">
            <v>10550</v>
          </cell>
          <cell r="J194">
            <v>10550</v>
          </cell>
          <cell r="K194"/>
          <cell r="L194" t="str">
            <v>&gt;90</v>
          </cell>
          <cell r="M194">
            <v>0.9</v>
          </cell>
          <cell r="N194">
            <v>9450</v>
          </cell>
          <cell r="O194">
            <v>9800</v>
          </cell>
          <cell r="P194">
            <v>9430</v>
          </cell>
          <cell r="Q194">
            <v>9868</v>
          </cell>
          <cell r="R194">
            <v>1.1164021164021165</v>
          </cell>
          <cell r="S194">
            <v>1.0765306122448979</v>
          </cell>
          <cell r="T194">
            <v>-3.9871504157218629E-2</v>
          </cell>
          <cell r="U194" t="str">
            <v>Positioning down</v>
          </cell>
          <cell r="V194">
            <v>1.1187698833510074</v>
          </cell>
          <cell r="W194">
            <v>1.0691122821240373</v>
          </cell>
        </row>
        <row r="195">
          <cell r="B195">
            <v>15002061</v>
          </cell>
          <cell r="C195" t="str">
            <v>GQM</v>
          </cell>
          <cell r="D195" t="str">
            <v>FEDNa-QMP</v>
          </cell>
          <cell r="E195" t="str">
            <v>Senior Engineer</v>
          </cell>
          <cell r="F195" t="str">
            <v>Senior Quality Engineer</v>
          </cell>
          <cell r="G195" t="str">
            <v>BAND A5</v>
          </cell>
          <cell r="H195" t="str">
            <v>4</v>
          </cell>
          <cell r="I195">
            <v>8067</v>
          </cell>
          <cell r="J195">
            <v>8800</v>
          </cell>
          <cell r="K195">
            <v>9.0864013883723782E-2</v>
          </cell>
          <cell r="L195" t="str">
            <v>50-70</v>
          </cell>
          <cell r="M195">
            <v>0.6</v>
          </cell>
          <cell r="N195">
            <v>12357.5</v>
          </cell>
          <cell r="O195">
            <v>12693.5</v>
          </cell>
          <cell r="P195">
            <v>11585.5</v>
          </cell>
          <cell r="Q195">
            <v>12137.5</v>
          </cell>
          <cell r="R195">
            <v>0.65280194214040055</v>
          </cell>
          <cell r="S195">
            <v>0.69326820813802337</v>
          </cell>
          <cell r="T195">
            <v>4.0466265997622819E-2</v>
          </cell>
          <cell r="U195" t="str">
            <v>Moderate uplift</v>
          </cell>
          <cell r="V195">
            <v>0.6963014112468171</v>
          </cell>
          <cell r="W195">
            <v>0.72502574665293507</v>
          </cell>
        </row>
        <row r="196">
          <cell r="B196">
            <v>15003047</v>
          </cell>
          <cell r="C196" t="str">
            <v>GQM</v>
          </cell>
          <cell r="D196" t="str">
            <v>FEDNa-QMP</v>
          </cell>
          <cell r="E196" t="str">
            <v>Supervisor</v>
          </cell>
          <cell r="F196" t="str">
            <v>Head of Product Quality</v>
          </cell>
          <cell r="G196" t="str">
            <v>BAND A6</v>
          </cell>
          <cell r="H196" t="str">
            <v>3</v>
          </cell>
          <cell r="I196">
            <v>16756</v>
          </cell>
          <cell r="J196">
            <v>17258</v>
          </cell>
          <cell r="K196">
            <v>2.9959417522081644E-2</v>
          </cell>
          <cell r="L196" t="str">
            <v>70-90</v>
          </cell>
          <cell r="M196">
            <v>0.8</v>
          </cell>
          <cell r="N196">
            <v>15816</v>
          </cell>
          <cell r="O196">
            <v>16374</v>
          </cell>
          <cell r="P196">
            <v>14998.5</v>
          </cell>
          <cell r="Q196">
            <v>15454</v>
          </cell>
          <cell r="R196">
            <v>1.0594334850784015</v>
          </cell>
          <cell r="S196">
            <v>1.0539880298033468</v>
          </cell>
          <cell r="T196">
            <v>-5.4454552750546892E-3</v>
          </cell>
          <cell r="U196" t="str">
            <v>Positioning down</v>
          </cell>
          <cell r="V196">
            <v>1.1171783845051171</v>
          </cell>
          <cell r="W196">
            <v>1.1167335317717095</v>
          </cell>
        </row>
        <row r="197">
          <cell r="B197">
            <v>15001872</v>
          </cell>
          <cell r="C197" t="str">
            <v>GQM</v>
          </cell>
          <cell r="D197" t="str">
            <v>FLCNa-QM</v>
          </cell>
          <cell r="E197" t="str">
            <v>Engineer</v>
          </cell>
          <cell r="F197" t="str">
            <v>Quality Engineer</v>
          </cell>
          <cell r="G197" t="str">
            <v>BAND A4</v>
          </cell>
          <cell r="H197" t="str">
            <v>3</v>
          </cell>
          <cell r="I197">
            <v>9430</v>
          </cell>
          <cell r="J197">
            <v>9430</v>
          </cell>
          <cell r="K197"/>
          <cell r="L197" t="str">
            <v>&gt;90</v>
          </cell>
          <cell r="M197">
            <v>0.9</v>
          </cell>
          <cell r="N197">
            <v>9450</v>
          </cell>
          <cell r="O197">
            <v>9800</v>
          </cell>
          <cell r="P197">
            <v>9430</v>
          </cell>
          <cell r="Q197">
            <v>9868</v>
          </cell>
          <cell r="R197">
            <v>0.99788359788359793</v>
          </cell>
          <cell r="S197">
            <v>0.96224489795918366</v>
          </cell>
          <cell r="T197">
            <v>-3.5638699924414263E-2</v>
          </cell>
          <cell r="U197" t="str">
            <v>Positioning down</v>
          </cell>
          <cell r="V197">
            <v>1</v>
          </cell>
          <cell r="W197">
            <v>0.9556141062018646</v>
          </cell>
        </row>
        <row r="198">
          <cell r="B198">
            <v>15007383</v>
          </cell>
          <cell r="C198" t="str">
            <v>GQM</v>
          </cell>
          <cell r="D198" t="str">
            <v>FLCNa-QM</v>
          </cell>
          <cell r="E198" t="str">
            <v>Senior Engineer</v>
          </cell>
          <cell r="F198" t="str">
            <v>Senior Quality Engineer</v>
          </cell>
          <cell r="G198" t="str">
            <v>BAND A5</v>
          </cell>
          <cell r="H198" t="str">
            <v>3</v>
          </cell>
          <cell r="I198">
            <v>10448</v>
          </cell>
          <cell r="J198">
            <v>10760</v>
          </cell>
          <cell r="K198">
            <v>2.9862174578866751E-2</v>
          </cell>
          <cell r="L198" t="str">
            <v>70-90</v>
          </cell>
          <cell r="M198">
            <v>0.8</v>
          </cell>
          <cell r="N198">
            <v>12357.5</v>
          </cell>
          <cell r="O198">
            <v>12693.5</v>
          </cell>
          <cell r="P198">
            <v>11585.5</v>
          </cell>
          <cell r="Q198">
            <v>12137.5</v>
          </cell>
          <cell r="R198">
            <v>0.84547845437993119</v>
          </cell>
          <cell r="S198">
            <v>0.84767794540512864</v>
          </cell>
          <cell r="T198">
            <v>2.1994910251974531E-3</v>
          </cell>
          <cell r="U198" t="str">
            <v>Flat</v>
          </cell>
          <cell r="V198">
            <v>0.90181692633032673</v>
          </cell>
          <cell r="W198">
            <v>0.8865087538619979</v>
          </cell>
        </row>
        <row r="199">
          <cell r="B199">
            <v>15002626</v>
          </cell>
          <cell r="C199" t="str">
            <v>GQM</v>
          </cell>
          <cell r="D199" t="str">
            <v>FLCNa-QM</v>
          </cell>
          <cell r="E199" t="str">
            <v>Engineer</v>
          </cell>
          <cell r="F199" t="str">
            <v>Quality Engineer</v>
          </cell>
          <cell r="G199" t="str">
            <v>BAND A4</v>
          </cell>
          <cell r="H199" t="str">
            <v>5</v>
          </cell>
          <cell r="I199">
            <v>9860</v>
          </cell>
          <cell r="J199">
            <v>10693</v>
          </cell>
          <cell r="K199">
            <v>8.4482758620689546E-2</v>
          </cell>
          <cell r="L199" t="str">
            <v>110-130</v>
          </cell>
          <cell r="M199">
            <v>1.2</v>
          </cell>
          <cell r="N199">
            <v>9450</v>
          </cell>
          <cell r="O199">
            <v>9800</v>
          </cell>
          <cell r="P199">
            <v>9430</v>
          </cell>
          <cell r="Q199">
            <v>9868</v>
          </cell>
          <cell r="R199">
            <v>1.0433862433862433</v>
          </cell>
          <cell r="S199">
            <v>1.0911224489795919</v>
          </cell>
          <cell r="T199">
            <v>4.7736205593348568E-2</v>
          </cell>
          <cell r="U199" t="str">
            <v>Moderate uplift</v>
          </cell>
          <cell r="V199">
            <v>1.0455991516436904</v>
          </cell>
          <cell r="W199">
            <v>1.0836035670855291</v>
          </cell>
        </row>
        <row r="200">
          <cell r="B200">
            <v>15022340</v>
          </cell>
          <cell r="C200" t="str">
            <v>GQM</v>
          </cell>
          <cell r="D200" t="str">
            <v>FLCNa-QMP</v>
          </cell>
          <cell r="E200" t="str">
            <v>Manager</v>
          </cell>
          <cell r="F200" t="str">
            <v>Head of Product Quality</v>
          </cell>
          <cell r="G200" t="str">
            <v>BAND B</v>
          </cell>
          <cell r="H200" t="str">
            <v>3</v>
          </cell>
          <cell r="I200">
            <v>21768</v>
          </cell>
          <cell r="J200">
            <v>22210</v>
          </cell>
          <cell r="K200">
            <v>2.0305034913634668E-2</v>
          </cell>
          <cell r="L200" t="str">
            <v>70-90</v>
          </cell>
          <cell r="M200">
            <v>0.8</v>
          </cell>
          <cell r="N200">
            <v>23243</v>
          </cell>
          <cell r="O200">
            <v>24087</v>
          </cell>
          <cell r="P200">
            <v>22023</v>
          </cell>
          <cell r="Q200">
            <v>23500</v>
          </cell>
          <cell r="R200">
            <v>0.93654003355849069</v>
          </cell>
          <cell r="S200">
            <v>0.92207414788059949</v>
          </cell>
          <cell r="T200">
            <v>-1.4465885677891199E-2</v>
          </cell>
          <cell r="U200" t="str">
            <v>Positioning down</v>
          </cell>
          <cell r="V200">
            <v>0.98842119602234024</v>
          </cell>
          <cell r="W200">
            <v>0.9451063829787234</v>
          </cell>
        </row>
        <row r="201">
          <cell r="B201">
            <v>1120285</v>
          </cell>
          <cell r="C201" t="str">
            <v>GQM</v>
          </cell>
          <cell r="D201" t="str">
            <v>FLCNa-QM</v>
          </cell>
          <cell r="E201" t="str">
            <v>Senior Engineer</v>
          </cell>
          <cell r="F201" t="str">
            <v>Senior QM Engineer</v>
          </cell>
          <cell r="G201" t="str">
            <v>BAND A5</v>
          </cell>
          <cell r="H201" t="str">
            <v>3</v>
          </cell>
          <cell r="I201">
            <v>12834</v>
          </cell>
          <cell r="J201">
            <v>12834</v>
          </cell>
          <cell r="K201"/>
          <cell r="L201" t="str">
            <v>&gt;90</v>
          </cell>
          <cell r="M201">
            <v>0.9</v>
          </cell>
          <cell r="N201">
            <v>12357.5</v>
          </cell>
          <cell r="O201">
            <v>12693.5</v>
          </cell>
          <cell r="P201">
            <v>11585.5</v>
          </cell>
          <cell r="Q201">
            <v>12137.5</v>
          </cell>
          <cell r="R201">
            <v>1.0385595792029132</v>
          </cell>
          <cell r="S201">
            <v>1.0110686571867491</v>
          </cell>
          <cell r="T201">
            <v>-2.7490922016164099E-2</v>
          </cell>
          <cell r="U201" t="str">
            <v>Positioning down</v>
          </cell>
          <cell r="V201">
            <v>1.1077640153640327</v>
          </cell>
          <cell r="W201">
            <v>1.057384140061792</v>
          </cell>
        </row>
        <row r="202">
          <cell r="B202">
            <v>15020110</v>
          </cell>
          <cell r="C202" t="str">
            <v>GQM</v>
          </cell>
          <cell r="D202" t="str">
            <v>FLCNa-QMS</v>
          </cell>
          <cell r="E202" t="str">
            <v>Engineer</v>
          </cell>
          <cell r="F202" t="str">
            <v>Incoming Quality Engineer</v>
          </cell>
          <cell r="G202" t="str">
            <v>BAND A4</v>
          </cell>
          <cell r="H202" t="str">
            <v>4</v>
          </cell>
          <cell r="I202">
            <v>8720</v>
          </cell>
          <cell r="J202">
            <v>9456</v>
          </cell>
          <cell r="K202">
            <v>8.4403669724770536E-2</v>
          </cell>
          <cell r="L202" t="str">
            <v>90-110</v>
          </cell>
          <cell r="M202">
            <v>1</v>
          </cell>
          <cell r="N202">
            <v>9450</v>
          </cell>
          <cell r="O202">
            <v>9800</v>
          </cell>
          <cell r="P202">
            <v>9430</v>
          </cell>
          <cell r="Q202">
            <v>9868</v>
          </cell>
          <cell r="R202">
            <v>0.92275132275132277</v>
          </cell>
          <cell r="S202">
            <v>0.96489795918367349</v>
          </cell>
          <cell r="T202">
            <v>4.2146636432350726E-2</v>
          </cell>
          <cell r="U202" t="str">
            <v>Moderate uplift</v>
          </cell>
          <cell r="V202">
            <v>0.92470837751855783</v>
          </cell>
          <cell r="W202">
            <v>0.95824888528577223</v>
          </cell>
        </row>
        <row r="203">
          <cell r="B203">
            <v>1114068</v>
          </cell>
          <cell r="C203" t="str">
            <v>GQM</v>
          </cell>
          <cell r="D203" t="str">
            <v>FLCCh-QMP</v>
          </cell>
          <cell r="E203" t="str">
            <v>Supervisor</v>
          </cell>
          <cell r="F203" t="str">
            <v>Head of FLCCh-QMP</v>
          </cell>
          <cell r="G203" t="str">
            <v>BAND A6</v>
          </cell>
          <cell r="H203" t="str">
            <v>3</v>
          </cell>
          <cell r="I203">
            <v>14586</v>
          </cell>
          <cell r="J203">
            <v>15000</v>
          </cell>
          <cell r="K203">
            <v>2.8383381324557755E-2</v>
          </cell>
          <cell r="L203" t="str">
            <v>70-90</v>
          </cell>
          <cell r="M203">
            <v>0.8</v>
          </cell>
          <cell r="N203">
            <v>15816</v>
          </cell>
          <cell r="O203">
            <v>16374</v>
          </cell>
          <cell r="P203">
            <v>14998.5</v>
          </cell>
          <cell r="Q203">
            <v>15454</v>
          </cell>
          <cell r="R203">
            <v>0.92223065250379366</v>
          </cell>
          <cell r="S203">
            <v>0.91608647856357639</v>
          </cell>
          <cell r="T203">
            <v>-6.1441739402172679E-3</v>
          </cell>
          <cell r="U203" t="str">
            <v>Positioning down</v>
          </cell>
          <cell r="V203">
            <v>0.97249724972497253</v>
          </cell>
          <cell r="W203">
            <v>0.97062249255856092</v>
          </cell>
        </row>
        <row r="204">
          <cell r="B204">
            <v>1120200</v>
          </cell>
          <cell r="C204" t="str">
            <v>GQM</v>
          </cell>
          <cell r="D204" t="str">
            <v>FLCCh-QMS</v>
          </cell>
          <cell r="E204" t="str">
            <v>Supervisor</v>
          </cell>
          <cell r="F204" t="str">
            <v>Head of FLCCh-QMS</v>
          </cell>
          <cell r="G204" t="str">
            <v>BAND A6</v>
          </cell>
          <cell r="H204" t="str">
            <v>3</v>
          </cell>
          <cell r="I204">
            <v>15306</v>
          </cell>
          <cell r="J204">
            <v>15850</v>
          </cell>
          <cell r="K204">
            <v>3.5541617666274616E-2</v>
          </cell>
          <cell r="L204" t="str">
            <v>50-70</v>
          </cell>
          <cell r="M204">
            <v>0.6</v>
          </cell>
          <cell r="N204">
            <v>15816</v>
          </cell>
          <cell r="O204">
            <v>16374</v>
          </cell>
          <cell r="P204">
            <v>14998.5</v>
          </cell>
          <cell r="Q204">
            <v>15454</v>
          </cell>
          <cell r="R204">
            <v>0.96775417298937783</v>
          </cell>
          <cell r="S204">
            <v>0.96799804568217906</v>
          </cell>
          <cell r="T204">
            <v>2.4387269280123913E-4</v>
          </cell>
          <cell r="U204" t="str">
            <v>Flat</v>
          </cell>
          <cell r="V204">
            <v>1.0205020502050206</v>
          </cell>
          <cell r="W204">
            <v>1.0256244338035461</v>
          </cell>
        </row>
        <row r="205">
          <cell r="B205">
            <v>1120254</v>
          </cell>
          <cell r="C205" t="str">
            <v>GQM</v>
          </cell>
          <cell r="D205" t="str">
            <v>FLCCh-QMS</v>
          </cell>
          <cell r="E205" t="str">
            <v>Engineer</v>
          </cell>
          <cell r="F205" t="str">
            <v>Engineer of Measurement</v>
          </cell>
          <cell r="G205" t="str">
            <v>BAND A4</v>
          </cell>
          <cell r="H205" t="str">
            <v>3</v>
          </cell>
          <cell r="I205">
            <v>9610</v>
          </cell>
          <cell r="J205">
            <v>9890</v>
          </cell>
          <cell r="K205">
            <v>2.9136316337148749E-2</v>
          </cell>
          <cell r="L205" t="str">
            <v>70-90</v>
          </cell>
          <cell r="M205">
            <v>0.8</v>
          </cell>
          <cell r="N205">
            <v>9450</v>
          </cell>
          <cell r="O205">
            <v>9800</v>
          </cell>
          <cell r="P205">
            <v>9430</v>
          </cell>
          <cell r="Q205">
            <v>9868</v>
          </cell>
          <cell r="R205">
            <v>1.016931216931217</v>
          </cell>
          <cell r="S205">
            <v>1.0091836734693878</v>
          </cell>
          <cell r="T205">
            <v>-7.7475434618292649E-3</v>
          </cell>
          <cell r="U205" t="str">
            <v>Positioning down</v>
          </cell>
          <cell r="V205">
            <v>1.0190880169671261</v>
          </cell>
          <cell r="W205">
            <v>1.0022294284556141</v>
          </cell>
        </row>
        <row r="206">
          <cell r="B206">
            <v>1120323</v>
          </cell>
          <cell r="C206" t="str">
            <v>GQM</v>
          </cell>
          <cell r="D206" t="str">
            <v>FLCCh-QMP</v>
          </cell>
          <cell r="E206" t="str">
            <v>Senior Engineer</v>
          </cell>
          <cell r="F206" t="str">
            <v>Senior Engineer</v>
          </cell>
          <cell r="G206" t="str">
            <v>BAND A5</v>
          </cell>
          <cell r="H206" t="str">
            <v>3</v>
          </cell>
          <cell r="I206">
            <v>10628</v>
          </cell>
          <cell r="J206">
            <v>10940</v>
          </cell>
          <cell r="K206">
            <v>2.9356417011667357E-2</v>
          </cell>
          <cell r="L206" t="str">
            <v>70-90</v>
          </cell>
          <cell r="M206">
            <v>0.8</v>
          </cell>
          <cell r="N206">
            <v>12357.5</v>
          </cell>
          <cell r="O206">
            <v>12693.5</v>
          </cell>
          <cell r="P206">
            <v>11585.5</v>
          </cell>
          <cell r="Q206">
            <v>12137.5</v>
          </cell>
          <cell r="R206">
            <v>0.8600445073841797</v>
          </cell>
          <cell r="S206">
            <v>0.86185843148067909</v>
          </cell>
          <cell r="T206">
            <v>1.8139240964993864E-3</v>
          </cell>
          <cell r="U206" t="str">
            <v>Flat</v>
          </cell>
          <cell r="V206">
            <v>0.9173535885373959</v>
          </cell>
          <cell r="W206">
            <v>0.90133882595262615</v>
          </cell>
        </row>
        <row r="207">
          <cell r="B207">
            <v>1120337</v>
          </cell>
          <cell r="C207" t="str">
            <v>GQM</v>
          </cell>
          <cell r="D207" t="str">
            <v>FLCCh-QMS</v>
          </cell>
          <cell r="E207" t="str">
            <v>Engineer</v>
          </cell>
          <cell r="F207" t="str">
            <v>Engineer of Quality</v>
          </cell>
          <cell r="G207" t="str">
            <v>BAND A4</v>
          </cell>
          <cell r="H207" t="str">
            <v>3</v>
          </cell>
          <cell r="I207">
            <v>7888</v>
          </cell>
          <cell r="J207">
            <v>8150</v>
          </cell>
          <cell r="K207">
            <v>3.3215010141987911E-2</v>
          </cell>
          <cell r="L207" t="str">
            <v>50-70</v>
          </cell>
          <cell r="M207">
            <v>0.6</v>
          </cell>
          <cell r="N207">
            <v>9450</v>
          </cell>
          <cell r="O207">
            <v>9800</v>
          </cell>
          <cell r="P207">
            <v>9430</v>
          </cell>
          <cell r="Q207">
            <v>9868</v>
          </cell>
          <cell r="R207">
            <v>0.83470899470899473</v>
          </cell>
          <cell r="S207">
            <v>0.83163265306122447</v>
          </cell>
          <cell r="T207">
            <v>-3.0763416477702643E-3</v>
          </cell>
          <cell r="U207" t="str">
            <v>Flat</v>
          </cell>
          <cell r="V207">
            <v>0.83647932131495228</v>
          </cell>
          <cell r="W207">
            <v>0.82590190514795303</v>
          </cell>
        </row>
        <row r="208">
          <cell r="B208">
            <v>1708021</v>
          </cell>
          <cell r="C208" t="str">
            <v>GQM</v>
          </cell>
          <cell r="D208" t="str">
            <v>FLCCh-QMS</v>
          </cell>
          <cell r="E208" t="str">
            <v>Engineer</v>
          </cell>
          <cell r="F208" t="str">
            <v>Engineer</v>
          </cell>
          <cell r="G208" t="str">
            <v>BAND A4</v>
          </cell>
          <cell r="H208" t="str">
            <v>5</v>
          </cell>
          <cell r="I208">
            <v>7903</v>
          </cell>
          <cell r="J208">
            <v>9195</v>
          </cell>
          <cell r="K208">
            <v>0.16348222194103501</v>
          </cell>
          <cell r="L208" t="str">
            <v>50-70</v>
          </cell>
          <cell r="M208">
            <v>0.6</v>
          </cell>
          <cell r="N208">
            <v>9450</v>
          </cell>
          <cell r="O208">
            <v>9800</v>
          </cell>
          <cell r="P208">
            <v>9430</v>
          </cell>
          <cell r="Q208">
            <v>9868</v>
          </cell>
          <cell r="R208">
            <v>0.83629629629629632</v>
          </cell>
          <cell r="S208">
            <v>0.93826530612244896</v>
          </cell>
          <cell r="T208">
            <v>0.10196900982615265</v>
          </cell>
          <cell r="U208" t="str">
            <v>Meaningful uplift</v>
          </cell>
          <cell r="V208">
            <v>0.83806998939554611</v>
          </cell>
          <cell r="W208">
            <v>0.93179975678962301</v>
          </cell>
        </row>
        <row r="209">
          <cell r="B209">
            <v>15003277</v>
          </cell>
          <cell r="C209" t="str">
            <v>GQM</v>
          </cell>
          <cell r="D209" t="str">
            <v>FLCCh-QMP</v>
          </cell>
          <cell r="E209" t="str">
            <v>Functional Specialist</v>
          </cell>
          <cell r="F209" t="str">
            <v>Functional Specialist</v>
          </cell>
          <cell r="G209" t="str">
            <v>BAND A6</v>
          </cell>
          <cell r="H209" t="str">
            <v>2</v>
          </cell>
          <cell r="I209">
            <v>14867</v>
          </cell>
          <cell r="J209">
            <v>14867</v>
          </cell>
          <cell r="K209"/>
          <cell r="L209" t="str">
            <v>0</v>
          </cell>
          <cell r="M209"/>
          <cell r="N209">
            <v>15816</v>
          </cell>
          <cell r="O209">
            <v>16374</v>
          </cell>
          <cell r="P209">
            <v>14998.5</v>
          </cell>
          <cell r="Q209">
            <v>15454</v>
          </cell>
          <cell r="R209">
            <v>0.93999747091552854</v>
          </cell>
          <cell r="S209">
            <v>0.9079638451203127</v>
          </cell>
          <cell r="T209">
            <v>-3.2033625795215848E-2</v>
          </cell>
          <cell r="U209" t="str">
            <v>Positioning down</v>
          </cell>
          <cell r="V209">
            <v>0.99123245657899128</v>
          </cell>
          <cell r="W209">
            <v>0.96201630645787495</v>
          </cell>
        </row>
        <row r="210">
          <cell r="B210">
            <v>15020957</v>
          </cell>
          <cell r="C210" t="str">
            <v>GQM</v>
          </cell>
          <cell r="D210" t="str">
            <v>GQM-LCCT</v>
          </cell>
          <cell r="E210" t="str">
            <v>Engineer</v>
          </cell>
          <cell r="F210" t="str">
            <v>Quality Test Engineer</v>
          </cell>
          <cell r="G210" t="str">
            <v>BAND A4</v>
          </cell>
          <cell r="H210" t="str">
            <v>4</v>
          </cell>
          <cell r="I210">
            <v>12634</v>
          </cell>
          <cell r="J210">
            <v>13936</v>
          </cell>
          <cell r="K210">
            <v>0.1030552477441824</v>
          </cell>
          <cell r="L210" t="str">
            <v>70-90</v>
          </cell>
          <cell r="M210">
            <v>0.8</v>
          </cell>
          <cell r="N210">
            <v>9450</v>
          </cell>
          <cell r="O210">
            <v>9800</v>
          </cell>
          <cell r="P210">
            <v>9430</v>
          </cell>
          <cell r="Q210">
            <v>9868</v>
          </cell>
          <cell r="R210">
            <v>1.3369312169312169</v>
          </cell>
          <cell r="S210">
            <v>1.4220408163265306</v>
          </cell>
          <cell r="T210">
            <v>8.5109599395313706E-2</v>
          </cell>
          <cell r="U210" t="str">
            <v>Meaningful uplift</v>
          </cell>
          <cell r="V210">
            <v>1.3397667020148463</v>
          </cell>
          <cell r="W210">
            <v>1.4122415889744628</v>
          </cell>
        </row>
        <row r="211">
          <cell r="B211">
            <v>15001424</v>
          </cell>
          <cell r="C211" t="str">
            <v>GQM</v>
          </cell>
          <cell r="D211" t="str">
            <v>GQM-LCCT</v>
          </cell>
          <cell r="E211" t="str">
            <v>Technician</v>
          </cell>
          <cell r="F211" t="str">
            <v>Technician</v>
          </cell>
          <cell r="G211" t="str">
            <v>BAND A</v>
          </cell>
          <cell r="H211" t="str">
            <v>3</v>
          </cell>
          <cell r="I211">
            <v>6578</v>
          </cell>
          <cell r="J211">
            <v>6578</v>
          </cell>
          <cell r="K211"/>
          <cell r="L211"/>
          <cell r="M211"/>
          <cell r="N211">
            <v>8086.5</v>
          </cell>
          <cell r="O211">
            <v>8156.5</v>
          </cell>
          <cell r="P211">
            <v>5364</v>
          </cell>
          <cell r="Q211">
            <v>5431</v>
          </cell>
          <cell r="R211">
            <v>0.81345452297038279</v>
          </cell>
          <cell r="S211">
            <v>0.8064733648010789</v>
          </cell>
          <cell r="T211">
            <v>-6.9811581693038915E-3</v>
          </cell>
          <cell r="U211" t="str">
            <v>Positioning down</v>
          </cell>
          <cell r="V211">
            <v>1.2263236390753169</v>
          </cell>
          <cell r="W211">
            <v>1.2111949917142331</v>
          </cell>
        </row>
        <row r="212">
          <cell r="B212">
            <v>15020450</v>
          </cell>
          <cell r="C212" t="str">
            <v>GQM</v>
          </cell>
          <cell r="D212" t="str">
            <v>GQM-LCCT</v>
          </cell>
          <cell r="E212" t="str">
            <v>Technician</v>
          </cell>
          <cell r="F212" t="str">
            <v>Technician</v>
          </cell>
          <cell r="G212" t="str">
            <v>BAND A</v>
          </cell>
          <cell r="H212" t="str">
            <v>3</v>
          </cell>
          <cell r="I212">
            <v>5100</v>
          </cell>
          <cell r="J212">
            <v>5792</v>
          </cell>
          <cell r="K212">
            <v>0.13568627450980397</v>
          </cell>
          <cell r="L212"/>
          <cell r="M212"/>
          <cell r="N212">
            <v>8086.5</v>
          </cell>
          <cell r="O212">
            <v>8156.5</v>
          </cell>
          <cell r="P212">
            <v>5364</v>
          </cell>
          <cell r="Q212">
            <v>5431</v>
          </cell>
          <cell r="R212">
            <v>0.63068076423669073</v>
          </cell>
          <cell r="S212">
            <v>0.71010850242138168</v>
          </cell>
          <cell r="T212">
            <v>7.9427738184690955E-2</v>
          </cell>
          <cell r="U212" t="str">
            <v>Meaningful uplift</v>
          </cell>
          <cell r="V212">
            <v>0.95078299776286357</v>
          </cell>
          <cell r="W212">
            <v>1.066470263303259</v>
          </cell>
        </row>
        <row r="213">
          <cell r="B213">
            <v>15001438</v>
          </cell>
          <cell r="C213" t="str">
            <v>GQM</v>
          </cell>
          <cell r="D213" t="str">
            <v>GQM-LCCT</v>
          </cell>
          <cell r="E213" t="str">
            <v>Senior Technician</v>
          </cell>
          <cell r="F213" t="str">
            <v>Senior Technician</v>
          </cell>
          <cell r="G213" t="str">
            <v>BAND A3</v>
          </cell>
          <cell r="H213" t="str">
            <v>3</v>
          </cell>
          <cell r="I213">
            <v>5858</v>
          </cell>
          <cell r="J213">
            <v>6004</v>
          </cell>
          <cell r="K213">
            <v>2.4923181973369735E-2</v>
          </cell>
          <cell r="L213" t="str">
            <v>70-90</v>
          </cell>
          <cell r="M213">
            <v>0.8</v>
          </cell>
          <cell r="N213">
            <v>7050</v>
          </cell>
          <cell r="O213">
            <v>7350</v>
          </cell>
          <cell r="P213">
            <v>5801.5</v>
          </cell>
          <cell r="Q213">
            <v>6101</v>
          </cell>
          <cell r="R213">
            <v>0.83092198581560284</v>
          </cell>
          <cell r="S213">
            <v>0.81687074829931972</v>
          </cell>
          <cell r="T213">
            <v>-1.4051237516283122E-2</v>
          </cell>
          <cell r="U213" t="str">
            <v>Positioning down</v>
          </cell>
          <cell r="V213">
            <v>1.0097388606394897</v>
          </cell>
          <cell r="W213">
            <v>0.98410096705458117</v>
          </cell>
        </row>
        <row r="214">
          <cell r="B214">
            <v>15022174</v>
          </cell>
          <cell r="C214" t="str">
            <v>GQM</v>
          </cell>
          <cell r="D214" t="str">
            <v>GQM-LCCT</v>
          </cell>
          <cell r="E214" t="str">
            <v>Functional Specialist</v>
          </cell>
          <cell r="F214" t="str">
            <v>Functional Specialist</v>
          </cell>
          <cell r="G214" t="str">
            <v>BAND A6</v>
          </cell>
          <cell r="H214" t="str">
            <v>3</v>
          </cell>
          <cell r="I214">
            <v>18261</v>
          </cell>
          <cell r="J214">
            <v>18718</v>
          </cell>
          <cell r="K214">
            <v>2.5026011718964014E-2</v>
          </cell>
          <cell r="L214" t="str">
            <v>70-90</v>
          </cell>
          <cell r="M214">
            <v>0.8</v>
          </cell>
          <cell r="N214">
            <v>15816</v>
          </cell>
          <cell r="O214">
            <v>16374</v>
          </cell>
          <cell r="P214">
            <v>14998.5</v>
          </cell>
          <cell r="Q214">
            <v>15454</v>
          </cell>
          <cell r="R214">
            <v>1.1545902883156298</v>
          </cell>
          <cell r="S214">
            <v>1.1431537803835348</v>
          </cell>
          <cell r="T214">
            <v>-1.1436507932095052E-2</v>
          </cell>
          <cell r="U214" t="str">
            <v>Positioning down</v>
          </cell>
          <cell r="V214">
            <v>1.2175217521752175</v>
          </cell>
          <cell r="W214">
            <v>1.211207454380743</v>
          </cell>
        </row>
        <row r="215">
          <cell r="B215">
            <v>51200074</v>
          </cell>
          <cell r="C215" t="str">
            <v>GQM</v>
          </cell>
          <cell r="D215" t="str">
            <v>GQM-LCCL</v>
          </cell>
          <cell r="E215" t="str">
            <v>Manager</v>
          </cell>
          <cell r="F215" t="str">
            <v>Head of Lifecycle Quality</v>
          </cell>
          <cell r="G215" t="str">
            <v>BAND B</v>
          </cell>
          <cell r="H215" t="str">
            <v>4</v>
          </cell>
          <cell r="I215">
            <v>31750</v>
          </cell>
          <cell r="J215">
            <v>32226</v>
          </cell>
          <cell r="K215">
            <v>1.4992125984252036E-2</v>
          </cell>
          <cell r="L215" t="str">
            <v>130-150</v>
          </cell>
          <cell r="M215">
            <v>1.4</v>
          </cell>
          <cell r="N215">
            <v>23243</v>
          </cell>
          <cell r="O215">
            <v>24087</v>
          </cell>
          <cell r="P215">
            <v>22023</v>
          </cell>
          <cell r="Q215">
            <v>23500</v>
          </cell>
          <cell r="R215">
            <v>1.3660026674697758</v>
          </cell>
          <cell r="S215">
            <v>1.3379001120936604</v>
          </cell>
          <cell r="T215">
            <v>-2.810255537611539E-2</v>
          </cell>
          <cell r="U215" t="str">
            <v>Positioning down</v>
          </cell>
          <cell r="V215">
            <v>1.4416746129046905</v>
          </cell>
          <cell r="W215">
            <v>1.3713191489361702</v>
          </cell>
        </row>
        <row r="216">
          <cell r="B216">
            <v>15013414</v>
          </cell>
          <cell r="C216" t="str">
            <v>GQM</v>
          </cell>
          <cell r="D216" t="str">
            <v>GQM-LCCT</v>
          </cell>
          <cell r="E216" t="str">
            <v>Senior Engineer</v>
          </cell>
          <cell r="F216" t="str">
            <v>Senior Measurement Engineer</v>
          </cell>
          <cell r="G216" t="str">
            <v>BAND A5</v>
          </cell>
          <cell r="H216" t="str">
            <v>4</v>
          </cell>
          <cell r="I216">
            <v>13457</v>
          </cell>
          <cell r="J216">
            <v>14171</v>
          </cell>
          <cell r="K216">
            <v>5.3057888087983951E-2</v>
          </cell>
          <cell r="L216" t="str">
            <v>70-90</v>
          </cell>
          <cell r="M216">
            <v>0.8</v>
          </cell>
          <cell r="N216">
            <v>12357.5</v>
          </cell>
          <cell r="O216">
            <v>12693.5</v>
          </cell>
          <cell r="P216">
            <v>11585.5</v>
          </cell>
          <cell r="Q216">
            <v>12137.5</v>
          </cell>
          <cell r="R216">
            <v>1.0889743071009508</v>
          </cell>
          <cell r="S216">
            <v>1.1163981565368102</v>
          </cell>
          <cell r="T216">
            <v>2.7423849435859404E-2</v>
          </cell>
          <cell r="U216" t="str">
            <v>Moderate uplift</v>
          </cell>
          <cell r="V216">
            <v>1.1615381295584999</v>
          </cell>
          <cell r="W216">
            <v>1.1675386199794027</v>
          </cell>
        </row>
        <row r="217">
          <cell r="B217">
            <v>15020453</v>
          </cell>
          <cell r="C217" t="str">
            <v>GQM</v>
          </cell>
          <cell r="D217" t="str">
            <v>GQM-LCCL</v>
          </cell>
          <cell r="E217" t="str">
            <v>Technician</v>
          </cell>
          <cell r="F217" t="str">
            <v>Technician</v>
          </cell>
          <cell r="G217" t="str">
            <v>BAND A</v>
          </cell>
          <cell r="H217" t="str">
            <v>3</v>
          </cell>
          <cell r="I217">
            <v>4788</v>
          </cell>
          <cell r="J217">
            <v>4788</v>
          </cell>
          <cell r="K217"/>
          <cell r="L217"/>
          <cell r="M217"/>
          <cell r="N217">
            <v>8086.5</v>
          </cell>
          <cell r="O217">
            <v>8156.5</v>
          </cell>
          <cell r="P217">
            <v>5364</v>
          </cell>
          <cell r="Q217">
            <v>5431</v>
          </cell>
          <cell r="R217">
            <v>0.59209794101279911</v>
          </cell>
          <cell r="S217">
            <v>0.58701648991601785</v>
          </cell>
          <cell r="T217">
            <v>-5.0814510967812643E-3</v>
          </cell>
          <cell r="U217" t="str">
            <v>Positioning down</v>
          </cell>
          <cell r="V217">
            <v>0.89261744966442957</v>
          </cell>
          <cell r="W217">
            <v>0.8816055974958571</v>
          </cell>
        </row>
        <row r="218">
          <cell r="B218">
            <v>1120311</v>
          </cell>
          <cell r="C218" t="str">
            <v>GQM</v>
          </cell>
          <cell r="D218" t="str">
            <v>GQM-LCCD</v>
          </cell>
          <cell r="E218" t="str">
            <v>Engineer</v>
          </cell>
          <cell r="F218" t="str">
            <v>Engineer of Quality</v>
          </cell>
          <cell r="G218" t="str">
            <v>BAND A4</v>
          </cell>
          <cell r="H218" t="str">
            <v>3</v>
          </cell>
          <cell r="I218">
            <v>11541</v>
          </cell>
          <cell r="J218">
            <v>11541</v>
          </cell>
          <cell r="K218"/>
          <cell r="L218" t="str">
            <v>&gt;90</v>
          </cell>
          <cell r="M218">
            <v>0.9</v>
          </cell>
          <cell r="N218">
            <v>9450</v>
          </cell>
          <cell r="O218">
            <v>9800</v>
          </cell>
          <cell r="P218">
            <v>9430</v>
          </cell>
          <cell r="Q218">
            <v>9868</v>
          </cell>
          <cell r="R218">
            <v>1.2212698412698413</v>
          </cell>
          <cell r="S218">
            <v>1.1776530612244898</v>
          </cell>
          <cell r="T218">
            <v>-4.3616780045351522E-2</v>
          </cell>
          <cell r="U218" t="str">
            <v>Positioning down</v>
          </cell>
          <cell r="V218">
            <v>1.2238600212089077</v>
          </cell>
          <cell r="W218">
            <v>1.1695379002837454</v>
          </cell>
        </row>
        <row r="219">
          <cell r="B219">
            <v>15018149</v>
          </cell>
          <cell r="C219" t="str">
            <v>GQM</v>
          </cell>
          <cell r="D219" t="str">
            <v>GQM-LCCD</v>
          </cell>
          <cell r="E219" t="str">
            <v>Functional Specialist</v>
          </cell>
          <cell r="F219" t="str">
            <v>Functional Specialist</v>
          </cell>
          <cell r="G219" t="str">
            <v>BAND A6</v>
          </cell>
          <cell r="H219" t="str">
            <v>4</v>
          </cell>
          <cell r="I219">
            <v>14349</v>
          </cell>
          <cell r="J219">
            <v>15217</v>
          </cell>
          <cell r="K219">
            <v>6.049202034985024E-2</v>
          </cell>
          <cell r="L219" t="str">
            <v>50-70</v>
          </cell>
          <cell r="M219">
            <v>0.6</v>
          </cell>
          <cell r="N219">
            <v>15816</v>
          </cell>
          <cell r="O219">
            <v>16374</v>
          </cell>
          <cell r="P219">
            <v>14998.5</v>
          </cell>
          <cell r="Q219">
            <v>15454</v>
          </cell>
          <cell r="R219">
            <v>0.90724582701062217</v>
          </cell>
          <cell r="S219">
            <v>0.92933919628679618</v>
          </cell>
          <cell r="T219">
            <v>2.2093369276174002E-2</v>
          </cell>
          <cell r="U219" t="str">
            <v>Moderate uplift</v>
          </cell>
          <cell r="V219">
            <v>0.95669566956695673</v>
          </cell>
          <cell r="W219">
            <v>0.98466416461757478</v>
          </cell>
        </row>
        <row r="220">
          <cell r="B220">
            <v>15008830</v>
          </cell>
          <cell r="C220" t="str">
            <v>GQM</v>
          </cell>
          <cell r="D220" t="str">
            <v>GQM-LCCT</v>
          </cell>
          <cell r="E220" t="str">
            <v>Technician</v>
          </cell>
          <cell r="F220" t="str">
            <v>Technician</v>
          </cell>
          <cell r="G220" t="str">
            <v>BAND A</v>
          </cell>
          <cell r="H220" t="str">
            <v>3</v>
          </cell>
          <cell r="I220">
            <v>5558</v>
          </cell>
          <cell r="J220">
            <v>5558</v>
          </cell>
          <cell r="K220"/>
          <cell r="L220"/>
          <cell r="M220"/>
          <cell r="N220">
            <v>8086.5</v>
          </cell>
          <cell r="O220">
            <v>8156.5</v>
          </cell>
          <cell r="P220">
            <v>5364</v>
          </cell>
          <cell r="Q220">
            <v>5431</v>
          </cell>
          <cell r="R220">
            <v>0.68731837012304453</v>
          </cell>
          <cell r="S220">
            <v>0.68141972659841843</v>
          </cell>
          <cell r="T220">
            <v>-5.8986435246261015E-3</v>
          </cell>
          <cell r="U220" t="str">
            <v>Positioning down</v>
          </cell>
          <cell r="V220">
            <v>1.0361670395227442</v>
          </cell>
          <cell r="W220">
            <v>1.0233842754557172</v>
          </cell>
        </row>
        <row r="221">
          <cell r="B221">
            <v>15013561</v>
          </cell>
          <cell r="C221" t="str">
            <v>GQM</v>
          </cell>
          <cell r="D221" t="str">
            <v>GQM-LCCD</v>
          </cell>
          <cell r="E221" t="str">
            <v>Manager</v>
          </cell>
          <cell r="F221" t="str">
            <v>Head of Project Quality</v>
          </cell>
          <cell r="G221" t="str">
            <v>BAND B</v>
          </cell>
          <cell r="H221" t="str">
            <v>4</v>
          </cell>
          <cell r="I221">
            <v>22023</v>
          </cell>
          <cell r="J221">
            <v>23200</v>
          </cell>
          <cell r="K221">
            <v>5.344412659492348E-2</v>
          </cell>
          <cell r="L221" t="str">
            <v>50-70</v>
          </cell>
          <cell r="M221">
            <v>0.6</v>
          </cell>
          <cell r="N221">
            <v>23243</v>
          </cell>
          <cell r="O221">
            <v>24087</v>
          </cell>
          <cell r="P221">
            <v>22023</v>
          </cell>
          <cell r="Q221">
            <v>23500</v>
          </cell>
          <cell r="R221">
            <v>0.94751107860431094</v>
          </cell>
          <cell r="S221">
            <v>0.96317515672354381</v>
          </cell>
          <cell r="T221">
            <v>1.5664078119232872E-2</v>
          </cell>
          <cell r="U221" t="str">
            <v>Limited uplift</v>
          </cell>
          <cell r="V221">
            <v>1</v>
          </cell>
          <cell r="W221">
            <v>0.98723404255319147</v>
          </cell>
        </row>
        <row r="222">
          <cell r="B222">
            <v>15000551</v>
          </cell>
          <cell r="C222" t="str">
            <v>GQM</v>
          </cell>
          <cell r="D222" t="str">
            <v>GQM-LCCT</v>
          </cell>
          <cell r="E222" t="str">
            <v>Manager</v>
          </cell>
          <cell r="F222" t="str">
            <v>Head of Testing&amp;Laboratory Laundry Care</v>
          </cell>
          <cell r="G222" t="str">
            <v>BAND B</v>
          </cell>
          <cell r="H222" t="str">
            <v>4</v>
          </cell>
          <cell r="I222">
            <v>28268</v>
          </cell>
          <cell r="J222">
            <v>29116</v>
          </cell>
          <cell r="K222">
            <v>2.9998584972406928E-2</v>
          </cell>
          <cell r="L222" t="str">
            <v>90-110</v>
          </cell>
          <cell r="M222">
            <v>1</v>
          </cell>
          <cell r="N222">
            <v>23243</v>
          </cell>
          <cell r="O222">
            <v>24087</v>
          </cell>
          <cell r="P222">
            <v>22023</v>
          </cell>
          <cell r="Q222">
            <v>23500</v>
          </cell>
          <cell r="R222">
            <v>1.2161941229617519</v>
          </cell>
          <cell r="S222">
            <v>1.2087848216880475</v>
          </cell>
          <cell r="T222">
            <v>-7.4093012737044273E-3</v>
          </cell>
          <cell r="U222" t="str">
            <v>Positioning down</v>
          </cell>
          <cell r="V222">
            <v>1.2835671797666077</v>
          </cell>
          <cell r="W222">
            <v>1.2389787234042553</v>
          </cell>
        </row>
        <row r="223">
          <cell r="B223">
            <v>15008516</v>
          </cell>
          <cell r="C223" t="str">
            <v>GQM</v>
          </cell>
          <cell r="D223" t="str">
            <v>GQM-LCCT</v>
          </cell>
          <cell r="E223" t="str">
            <v>Expert (CN)</v>
          </cell>
          <cell r="F223" t="str">
            <v>Expert (CN)</v>
          </cell>
          <cell r="G223" t="str">
            <v>BAND B</v>
          </cell>
          <cell r="H223" t="str">
            <v>3</v>
          </cell>
          <cell r="I223">
            <v>21910</v>
          </cell>
          <cell r="J223">
            <v>22545</v>
          </cell>
          <cell r="K223">
            <v>2.8982199908717421E-2</v>
          </cell>
          <cell r="L223" t="str">
            <v>70-90</v>
          </cell>
          <cell r="M223">
            <v>0.8</v>
          </cell>
          <cell r="N223">
            <v>23243</v>
          </cell>
          <cell r="O223">
            <v>24087</v>
          </cell>
          <cell r="P223">
            <v>22023</v>
          </cell>
          <cell r="Q223">
            <v>23500</v>
          </cell>
          <cell r="R223">
            <v>0.9426493998193004</v>
          </cell>
          <cell r="S223">
            <v>0.93598206501432313</v>
          </cell>
          <cell r="T223">
            <v>-6.6673348049772763E-3</v>
          </cell>
          <cell r="U223" t="str">
            <v>Positioning down</v>
          </cell>
          <cell r="V223">
            <v>0.99486900059029193</v>
          </cell>
          <cell r="W223">
            <v>0.95936170212765959</v>
          </cell>
        </row>
        <row r="224">
          <cell r="B224">
            <v>11018976</v>
          </cell>
          <cell r="C224" t="str">
            <v>GQM</v>
          </cell>
          <cell r="D224" t="str">
            <v>GQM-LCCT</v>
          </cell>
          <cell r="E224" t="str">
            <v>Engineer</v>
          </cell>
          <cell r="F224" t="str">
            <v>Test Engineer</v>
          </cell>
          <cell r="G224" t="str">
            <v>BAND A4</v>
          </cell>
          <cell r="H224" t="str">
            <v>3</v>
          </cell>
          <cell r="I224">
            <v>14214</v>
          </cell>
          <cell r="J224">
            <v>14214</v>
          </cell>
          <cell r="K224"/>
          <cell r="L224" t="str">
            <v>&gt;90</v>
          </cell>
          <cell r="M224">
            <v>0.9</v>
          </cell>
          <cell r="N224">
            <v>9450</v>
          </cell>
          <cell r="O224">
            <v>9800</v>
          </cell>
          <cell r="P224">
            <v>9430</v>
          </cell>
          <cell r="Q224">
            <v>9868</v>
          </cell>
          <cell r="R224">
            <v>1.5041269841269842</v>
          </cell>
          <cell r="S224">
            <v>1.4504081632653061</v>
          </cell>
          <cell r="T224">
            <v>-5.3718820861678118E-2</v>
          </cell>
          <cell r="U224" t="str">
            <v>Positioning down</v>
          </cell>
          <cell r="V224">
            <v>1.5073170731707317</v>
          </cell>
          <cell r="W224">
            <v>1.4404134576408594</v>
          </cell>
        </row>
        <row r="225">
          <cell r="B225">
            <v>15014456</v>
          </cell>
          <cell r="C225" t="str">
            <v>GQM</v>
          </cell>
          <cell r="D225" t="str">
            <v>GQM-LCCL</v>
          </cell>
          <cell r="E225" t="str">
            <v>Senior Engineer</v>
          </cell>
          <cell r="F225" t="str">
            <v>Senior Quality Engineer</v>
          </cell>
          <cell r="G225" t="str">
            <v>BAND A5</v>
          </cell>
          <cell r="H225" t="str">
            <v>3</v>
          </cell>
          <cell r="I225">
            <v>11430</v>
          </cell>
          <cell r="J225">
            <v>11760</v>
          </cell>
          <cell r="K225">
            <v>2.8871391076115582E-2</v>
          </cell>
          <cell r="L225" t="str">
            <v>70-90</v>
          </cell>
          <cell r="M225">
            <v>0.8</v>
          </cell>
          <cell r="N225">
            <v>12357.5</v>
          </cell>
          <cell r="O225">
            <v>12693.5</v>
          </cell>
          <cell r="P225">
            <v>11585.5</v>
          </cell>
          <cell r="Q225">
            <v>12137.5</v>
          </cell>
          <cell r="R225">
            <v>0.92494436576977546</v>
          </cell>
          <cell r="S225">
            <v>0.92645842360263131</v>
          </cell>
          <cell r="T225">
            <v>1.5140578328558529E-3</v>
          </cell>
          <cell r="U225" t="str">
            <v>Flat</v>
          </cell>
          <cell r="V225">
            <v>0.98657805014889299</v>
          </cell>
          <cell r="W225">
            <v>0.9688980432543769</v>
          </cell>
        </row>
        <row r="226">
          <cell r="B226">
            <v>15002771</v>
          </cell>
          <cell r="C226" t="str">
            <v>GQM</v>
          </cell>
          <cell r="D226" t="str">
            <v>GQM-LCCT</v>
          </cell>
          <cell r="E226" t="str">
            <v>Senior Technician</v>
          </cell>
          <cell r="F226" t="str">
            <v>Senior Technician</v>
          </cell>
          <cell r="G226" t="str">
            <v>BAND A3</v>
          </cell>
          <cell r="H226" t="str">
            <v>3</v>
          </cell>
          <cell r="I226">
            <v>6018</v>
          </cell>
          <cell r="J226">
            <v>6198</v>
          </cell>
          <cell r="K226">
            <v>2.9910269192422678E-2</v>
          </cell>
          <cell r="L226" t="str">
            <v>70-90</v>
          </cell>
          <cell r="M226">
            <v>0.8</v>
          </cell>
          <cell r="N226">
            <v>7050</v>
          </cell>
          <cell r="O226">
            <v>7350</v>
          </cell>
          <cell r="P226">
            <v>5801.5</v>
          </cell>
          <cell r="Q226">
            <v>6101</v>
          </cell>
          <cell r="R226">
            <v>0.85361702127659578</v>
          </cell>
          <cell r="S226">
            <v>0.84326530612244899</v>
          </cell>
          <cell r="T226">
            <v>-1.035171515414679E-2</v>
          </cell>
          <cell r="U226" t="str">
            <v>Positioning down</v>
          </cell>
          <cell r="V226">
            <v>1.037317935016806</v>
          </cell>
          <cell r="W226">
            <v>1.0158990329454187</v>
          </cell>
        </row>
        <row r="227">
          <cell r="B227">
            <v>15020070</v>
          </cell>
          <cell r="C227" t="str">
            <v>GQM</v>
          </cell>
          <cell r="D227" t="str">
            <v>GQM-LCCL</v>
          </cell>
          <cell r="E227" t="str">
            <v>Functional Specialist</v>
          </cell>
          <cell r="F227" t="str">
            <v>Functional Specialist</v>
          </cell>
          <cell r="G227" t="str">
            <v>BAND A6</v>
          </cell>
          <cell r="H227" t="str">
            <v>3</v>
          </cell>
          <cell r="I227">
            <v>14020</v>
          </cell>
          <cell r="J227">
            <v>14371</v>
          </cell>
          <cell r="K227">
            <v>2.5035663338088376E-2</v>
          </cell>
          <cell r="L227" t="str">
            <v>70-90</v>
          </cell>
          <cell r="M227">
            <v>0.8</v>
          </cell>
          <cell r="N227">
            <v>15816</v>
          </cell>
          <cell r="O227">
            <v>16374</v>
          </cell>
          <cell r="P227">
            <v>14998.5</v>
          </cell>
          <cell r="Q227">
            <v>15454</v>
          </cell>
          <cell r="R227">
            <v>0.88644410723318157</v>
          </cell>
          <cell r="S227">
            <v>0.87767191889581042</v>
          </cell>
          <cell r="T227">
            <v>-8.7721883373711451E-3</v>
          </cell>
          <cell r="U227" t="str">
            <v>Positioning down</v>
          </cell>
          <cell r="V227">
            <v>0.93476014268093477</v>
          </cell>
          <cell r="W227">
            <v>0.92992105603727193</v>
          </cell>
        </row>
        <row r="228">
          <cell r="B228">
            <v>15000026</v>
          </cell>
          <cell r="C228" t="str">
            <v>GQM</v>
          </cell>
          <cell r="D228" t="str">
            <v>GQM-LCCD</v>
          </cell>
          <cell r="E228" t="str">
            <v>Supervisor</v>
          </cell>
          <cell r="F228" t="str">
            <v>Supervisor</v>
          </cell>
          <cell r="G228" t="str">
            <v>BAND A6</v>
          </cell>
          <cell r="H228" t="str">
            <v>3</v>
          </cell>
          <cell r="I228">
            <v>18668</v>
          </cell>
          <cell r="J228">
            <v>19135</v>
          </cell>
          <cell r="K228">
            <v>2.5016070280694302E-2</v>
          </cell>
          <cell r="L228" t="str">
            <v>70-90</v>
          </cell>
          <cell r="M228">
            <v>0.8</v>
          </cell>
          <cell r="N228">
            <v>15816</v>
          </cell>
          <cell r="O228">
            <v>16374</v>
          </cell>
          <cell r="P228">
            <v>14998.5</v>
          </cell>
          <cell r="Q228">
            <v>15454</v>
          </cell>
          <cell r="R228">
            <v>1.180323722812342</v>
          </cell>
          <cell r="S228">
            <v>1.1686209844876023</v>
          </cell>
          <cell r="T228">
            <v>-1.170273832473967E-2</v>
          </cell>
          <cell r="U228" t="str">
            <v>Positioning down</v>
          </cell>
          <cell r="V228">
            <v>1.2446577991132446</v>
          </cell>
          <cell r="W228">
            <v>1.2381907596738708</v>
          </cell>
        </row>
        <row r="229">
          <cell r="B229">
            <v>15004616</v>
          </cell>
          <cell r="C229" t="str">
            <v>GQM</v>
          </cell>
          <cell r="D229" t="str">
            <v>GQM-LCCT</v>
          </cell>
          <cell r="E229" t="str">
            <v>Technician</v>
          </cell>
          <cell r="F229" t="str">
            <v>Technician</v>
          </cell>
          <cell r="G229" t="str">
            <v>BAND A</v>
          </cell>
          <cell r="H229" t="str">
            <v>1</v>
          </cell>
          <cell r="I229">
            <v>5364</v>
          </cell>
          <cell r="J229">
            <v>5364</v>
          </cell>
          <cell r="K229"/>
          <cell r="L229"/>
          <cell r="M229"/>
          <cell r="N229">
            <v>8086.5</v>
          </cell>
          <cell r="O229">
            <v>8156.5</v>
          </cell>
          <cell r="P229">
            <v>5364</v>
          </cell>
          <cell r="Q229">
            <v>5431</v>
          </cell>
          <cell r="R229">
            <v>0.66332776850306063</v>
          </cell>
          <cell r="S229">
            <v>0.6576350150186967</v>
          </cell>
          <cell r="T229">
            <v>-5.6927534843639327E-3</v>
          </cell>
          <cell r="U229" t="str">
            <v>Positioning down</v>
          </cell>
          <cell r="V229">
            <v>1</v>
          </cell>
          <cell r="W229">
            <v>0.98766341373596023</v>
          </cell>
        </row>
        <row r="230">
          <cell r="B230">
            <v>15022538</v>
          </cell>
          <cell r="C230" t="str">
            <v>GQM</v>
          </cell>
          <cell r="D230" t="str">
            <v>GQM-LCCT</v>
          </cell>
          <cell r="E230" t="str">
            <v>Engineer</v>
          </cell>
          <cell r="F230" t="str">
            <v>Quality Engineer</v>
          </cell>
          <cell r="G230" t="str">
            <v>BAND A4</v>
          </cell>
          <cell r="H230" t="str">
            <v>5</v>
          </cell>
          <cell r="I230">
            <v>11700</v>
          </cell>
          <cell r="J230">
            <v>16700</v>
          </cell>
          <cell r="K230">
            <v>0.42735042735042739</v>
          </cell>
          <cell r="L230" t="str">
            <v>70-90</v>
          </cell>
          <cell r="M230">
            <v>0.8</v>
          </cell>
          <cell r="N230">
            <v>9450</v>
          </cell>
          <cell r="O230">
            <v>9800</v>
          </cell>
          <cell r="P230">
            <v>9430</v>
          </cell>
          <cell r="Q230">
            <v>9868</v>
          </cell>
          <cell r="R230">
            <v>1.2380952380952381</v>
          </cell>
          <cell r="S230">
            <v>1.7040816326530612</v>
          </cell>
          <cell r="T230">
            <v>0.46598639455782309</v>
          </cell>
          <cell r="U230" t="str">
            <v>Meaningful uplift</v>
          </cell>
          <cell r="V230">
            <v>1.2407211028632026</v>
          </cell>
          <cell r="W230">
            <v>1.6923388731252533</v>
          </cell>
        </row>
        <row r="231">
          <cell r="B231">
            <v>15001041</v>
          </cell>
          <cell r="C231" t="str">
            <v>GQM</v>
          </cell>
          <cell r="D231" t="str">
            <v>GQM-LCCT</v>
          </cell>
          <cell r="E231" t="str">
            <v>Engineer</v>
          </cell>
          <cell r="F231" t="str">
            <v>Test Engineer</v>
          </cell>
          <cell r="G231" t="str">
            <v>BAND A4</v>
          </cell>
          <cell r="H231" t="str">
            <v>3</v>
          </cell>
          <cell r="I231">
            <v>8733</v>
          </cell>
          <cell r="J231">
            <v>9033</v>
          </cell>
          <cell r="K231">
            <v>3.4352456200618331E-2</v>
          </cell>
          <cell r="L231" t="str">
            <v>50-70</v>
          </cell>
          <cell r="M231">
            <v>0.6</v>
          </cell>
          <cell r="N231">
            <v>9450</v>
          </cell>
          <cell r="O231">
            <v>9800</v>
          </cell>
          <cell r="P231">
            <v>9430</v>
          </cell>
          <cell r="Q231">
            <v>9868</v>
          </cell>
          <cell r="R231">
            <v>0.92412698412698413</v>
          </cell>
          <cell r="S231">
            <v>0.92173469387755103</v>
          </cell>
          <cell r="T231">
            <v>-2.3922902494331044E-3</v>
          </cell>
          <cell r="U231" t="str">
            <v>Flat</v>
          </cell>
          <cell r="V231">
            <v>0.92608695652173911</v>
          </cell>
          <cell r="W231">
            <v>0.91538305634373729</v>
          </cell>
        </row>
        <row r="232">
          <cell r="B232">
            <v>15006261</v>
          </cell>
          <cell r="C232" t="str">
            <v>GQM</v>
          </cell>
          <cell r="D232" t="str">
            <v>GQM-LCCL</v>
          </cell>
          <cell r="E232" t="str">
            <v>Engineer</v>
          </cell>
          <cell r="F232" t="str">
            <v>Quality Engineer</v>
          </cell>
          <cell r="G232" t="str">
            <v>BAND A4</v>
          </cell>
          <cell r="H232" t="str">
            <v>2</v>
          </cell>
          <cell r="I232">
            <v>10032</v>
          </cell>
          <cell r="J232">
            <v>10032</v>
          </cell>
          <cell r="K232"/>
          <cell r="L232" t="str">
            <v>0</v>
          </cell>
          <cell r="M232"/>
          <cell r="N232">
            <v>9450</v>
          </cell>
          <cell r="O232">
            <v>9800</v>
          </cell>
          <cell r="P232">
            <v>9430</v>
          </cell>
          <cell r="Q232">
            <v>9868</v>
          </cell>
          <cell r="R232">
            <v>1.0615873015873016</v>
          </cell>
          <cell r="S232">
            <v>1.0236734693877552</v>
          </cell>
          <cell r="T232">
            <v>-3.7913832199546471E-2</v>
          </cell>
          <cell r="U232" t="str">
            <v>Positioning down</v>
          </cell>
          <cell r="V232">
            <v>1.0638388123011664</v>
          </cell>
          <cell r="W232">
            <v>1.0166193757600324</v>
          </cell>
        </row>
        <row r="233">
          <cell r="B233">
            <v>15014983</v>
          </cell>
          <cell r="C233" t="str">
            <v>GQM</v>
          </cell>
          <cell r="D233" t="str">
            <v>GQM-LCCL</v>
          </cell>
          <cell r="E233" t="str">
            <v>Associate Expert (CN)</v>
          </cell>
          <cell r="F233" t="str">
            <v>Associate Expert (C)</v>
          </cell>
          <cell r="G233" t="str">
            <v>BAND A6</v>
          </cell>
          <cell r="H233" t="str">
            <v>3</v>
          </cell>
          <cell r="I233">
            <v>14662</v>
          </cell>
          <cell r="J233">
            <v>15100</v>
          </cell>
          <cell r="K233">
            <v>2.9873141454099139E-2</v>
          </cell>
          <cell r="L233" t="str">
            <v>70-90</v>
          </cell>
          <cell r="M233">
            <v>0.8</v>
          </cell>
          <cell r="N233">
            <v>15816</v>
          </cell>
          <cell r="O233">
            <v>16374</v>
          </cell>
          <cell r="P233">
            <v>14998.5</v>
          </cell>
          <cell r="Q233">
            <v>15454</v>
          </cell>
          <cell r="R233">
            <v>0.92703591299949417</v>
          </cell>
          <cell r="S233">
            <v>0.92219372175400027</v>
          </cell>
          <cell r="T233">
            <v>-4.8421912454938987E-3</v>
          </cell>
          <cell r="U233" t="str">
            <v>Flat</v>
          </cell>
          <cell r="V233">
            <v>0.97756442310897751</v>
          </cell>
          <cell r="W233">
            <v>0.97709330917561799</v>
          </cell>
        </row>
        <row r="234">
          <cell r="B234">
            <v>15020890</v>
          </cell>
          <cell r="C234" t="str">
            <v>GQM</v>
          </cell>
          <cell r="D234" t="str">
            <v>GQM-LCCD</v>
          </cell>
          <cell r="E234" t="str">
            <v>Senior Engineer</v>
          </cell>
          <cell r="F234" t="str">
            <v>Senior Engineer</v>
          </cell>
          <cell r="G234" t="str">
            <v>BAND A5</v>
          </cell>
          <cell r="H234" t="str">
            <v>3</v>
          </cell>
          <cell r="I234">
            <v>11324</v>
          </cell>
          <cell r="J234">
            <v>11650</v>
          </cell>
          <cell r="K234">
            <v>2.8788413987990147E-2</v>
          </cell>
          <cell r="L234" t="str">
            <v>70-90</v>
          </cell>
          <cell r="M234">
            <v>0.8</v>
          </cell>
          <cell r="N234">
            <v>12357.5</v>
          </cell>
          <cell r="O234">
            <v>12693.5</v>
          </cell>
          <cell r="P234">
            <v>11585.5</v>
          </cell>
          <cell r="Q234">
            <v>12137.5</v>
          </cell>
          <cell r="R234">
            <v>0.91636657900060692</v>
          </cell>
          <cell r="S234">
            <v>0.91779257100090594</v>
          </cell>
          <cell r="T234">
            <v>1.4259920002990256E-3</v>
          </cell>
          <cell r="U234" t="str">
            <v>Flat</v>
          </cell>
          <cell r="V234">
            <v>0.97742868240473002</v>
          </cell>
          <cell r="W234">
            <v>0.95983522142121525</v>
          </cell>
        </row>
        <row r="235">
          <cell r="B235">
            <v>15014369</v>
          </cell>
          <cell r="C235" t="str">
            <v>GQM</v>
          </cell>
          <cell r="D235" t="str">
            <v>FLCNa-QM</v>
          </cell>
          <cell r="E235" t="str">
            <v>Director</v>
          </cell>
          <cell r="F235" t="str">
            <v>Head of Quality Management</v>
          </cell>
          <cell r="G235" t="str">
            <v>BAND C</v>
          </cell>
          <cell r="H235" t="str">
            <v>3</v>
          </cell>
          <cell r="I235">
            <v>22068</v>
          </cell>
          <cell r="J235">
            <v>22950</v>
          </cell>
          <cell r="K235">
            <v>3.9967373572593834E-2</v>
          </cell>
          <cell r="L235" t="str">
            <v>&lt;50</v>
          </cell>
          <cell r="M235">
            <v>0.5</v>
          </cell>
          <cell r="N235">
            <v>39453</v>
          </cell>
          <cell r="O235">
            <v>40557.5</v>
          </cell>
          <cell r="P235">
            <v>30749</v>
          </cell>
          <cell r="Q235">
            <v>32130</v>
          </cell>
          <cell r="R235">
            <v>0.55934909892783824</v>
          </cell>
          <cell r="S235">
            <v>0.5658632805276459</v>
          </cell>
          <cell r="T235">
            <v>6.5141815998076558E-3</v>
          </cell>
          <cell r="U235" t="str">
            <v>Limited uplift</v>
          </cell>
          <cell r="V235">
            <v>0.71768187583336041</v>
          </cell>
          <cell r="W235">
            <v>0.7142857142857143</v>
          </cell>
        </row>
        <row r="236">
          <cell r="B236">
            <v>1212031</v>
          </cell>
          <cell r="C236" t="str">
            <v>GQM</v>
          </cell>
          <cell r="D236" t="str">
            <v>FLCCh-QM</v>
          </cell>
          <cell r="E236" t="str">
            <v>Director</v>
          </cell>
          <cell r="F236" t="str">
            <v>Head of Quality Management</v>
          </cell>
          <cell r="G236" t="str">
            <v>BAND C</v>
          </cell>
          <cell r="H236" t="str">
            <v>4</v>
          </cell>
          <cell r="I236">
            <v>25461</v>
          </cell>
          <cell r="J236">
            <v>27500</v>
          </cell>
          <cell r="K236">
            <v>8.0083264600761872E-2</v>
          </cell>
          <cell r="L236" t="str">
            <v>&lt;50</v>
          </cell>
          <cell r="M236">
            <v>0.5</v>
          </cell>
          <cell r="N236">
            <v>39453</v>
          </cell>
          <cell r="O236">
            <v>40557.5</v>
          </cell>
          <cell r="P236">
            <v>30749</v>
          </cell>
          <cell r="Q236">
            <v>32130</v>
          </cell>
          <cell r="R236">
            <v>0.64535016348566654</v>
          </cell>
          <cell r="S236">
            <v>0.67804968254946685</v>
          </cell>
          <cell r="T236">
            <v>3.2699519063800309E-2</v>
          </cell>
          <cell r="U236" t="str">
            <v>Moderate uplift</v>
          </cell>
          <cell r="V236">
            <v>0.828026927704966</v>
          </cell>
          <cell r="W236">
            <v>0.85589791472144416</v>
          </cell>
        </row>
        <row r="237">
          <cell r="B237">
            <v>15004179</v>
          </cell>
          <cell r="C237" t="str">
            <v>GQM</v>
          </cell>
          <cell r="D237" t="str">
            <v>FCGNa-QMS</v>
          </cell>
          <cell r="E237" t="str">
            <v>Engineer</v>
          </cell>
          <cell r="F237" t="str">
            <v>Supplier Quality Engineer</v>
          </cell>
          <cell r="G237" t="str">
            <v>BAND A4</v>
          </cell>
          <cell r="H237" t="str">
            <v>3</v>
          </cell>
          <cell r="I237">
            <v>8569</v>
          </cell>
          <cell r="J237">
            <v>8876</v>
          </cell>
          <cell r="K237">
            <v>3.5826817598319627E-2</v>
          </cell>
          <cell r="L237" t="str">
            <v>50-70</v>
          </cell>
          <cell r="M237">
            <v>0.6</v>
          </cell>
          <cell r="N237">
            <v>9450</v>
          </cell>
          <cell r="O237">
            <v>9800</v>
          </cell>
          <cell r="P237">
            <v>9430</v>
          </cell>
          <cell r="Q237">
            <v>9868</v>
          </cell>
          <cell r="R237">
            <v>0.90677248677248679</v>
          </cell>
          <cell r="S237">
            <v>0.90571428571428569</v>
          </cell>
          <cell r="T237">
            <v>-1.0582010582010914E-3</v>
          </cell>
          <cell r="U237" t="str">
            <v>Flat</v>
          </cell>
          <cell r="V237">
            <v>0.90869565217391302</v>
          </cell>
          <cell r="W237">
            <v>0.8994730441832185</v>
          </cell>
        </row>
        <row r="238">
          <cell r="B238">
            <v>15004574</v>
          </cell>
          <cell r="C238" t="str">
            <v>GQM</v>
          </cell>
          <cell r="D238" t="str">
            <v>FCGNa-QMS</v>
          </cell>
          <cell r="E238" t="str">
            <v>Junior Engineer</v>
          </cell>
          <cell r="F238" t="str">
            <v>Junior Engineer</v>
          </cell>
          <cell r="G238" t="str">
            <v>BAND A3</v>
          </cell>
          <cell r="H238" t="str">
            <v>3</v>
          </cell>
          <cell r="I238">
            <v>7688</v>
          </cell>
          <cell r="J238">
            <v>8150</v>
          </cell>
          <cell r="K238">
            <v>6.0093652445369461E-2</v>
          </cell>
          <cell r="L238" t="str">
            <v>50-70</v>
          </cell>
          <cell r="M238">
            <v>0.6</v>
          </cell>
          <cell r="N238">
            <v>7050</v>
          </cell>
          <cell r="O238">
            <v>7350</v>
          </cell>
          <cell r="P238">
            <v>5801.5</v>
          </cell>
          <cell r="Q238">
            <v>6101</v>
          </cell>
          <cell r="R238">
            <v>1.0904964539007092</v>
          </cell>
          <cell r="S238">
            <v>1.1088435374149659</v>
          </cell>
          <cell r="T238">
            <v>1.8347083514256735E-2</v>
          </cell>
          <cell r="U238" t="str">
            <v>Limited uplift</v>
          </cell>
          <cell r="V238">
            <v>1.3251745238300439</v>
          </cell>
          <cell r="W238">
            <v>1.3358465825274546</v>
          </cell>
        </row>
        <row r="239">
          <cell r="B239">
            <v>15014467</v>
          </cell>
          <cell r="C239" t="str">
            <v>GQM</v>
          </cell>
          <cell r="D239" t="str">
            <v>FCGNa-QMP</v>
          </cell>
          <cell r="E239" t="str">
            <v>Supervisor</v>
          </cell>
          <cell r="F239" t="str">
            <v>Head of Products</v>
          </cell>
          <cell r="G239" t="str">
            <v>BAND A6</v>
          </cell>
          <cell r="H239" t="str">
            <v>3</v>
          </cell>
          <cell r="I239">
            <v>14772</v>
          </cell>
          <cell r="J239">
            <v>15141</v>
          </cell>
          <cell r="K239">
            <v>2.4979691307879692E-2</v>
          </cell>
          <cell r="L239" t="str">
            <v>70-90</v>
          </cell>
          <cell r="M239">
            <v>0.8</v>
          </cell>
          <cell r="N239">
            <v>15816</v>
          </cell>
          <cell r="O239">
            <v>16374</v>
          </cell>
          <cell r="P239">
            <v>14998.5</v>
          </cell>
          <cell r="Q239">
            <v>15454</v>
          </cell>
          <cell r="R239">
            <v>0.93399089529590285</v>
          </cell>
          <cell r="S239">
            <v>0.92469769146207403</v>
          </cell>
          <cell r="T239">
            <v>-9.2932038338288114E-3</v>
          </cell>
          <cell r="U239" t="str">
            <v>Positioning down</v>
          </cell>
          <cell r="V239">
            <v>0.98489848984898487</v>
          </cell>
          <cell r="W239">
            <v>0.97974634398861138</v>
          </cell>
        </row>
        <row r="240">
          <cell r="B240">
            <v>15010343</v>
          </cell>
          <cell r="C240" t="str">
            <v>GQM</v>
          </cell>
          <cell r="D240" t="str">
            <v>FCGNa-QMS</v>
          </cell>
          <cell r="E240" t="str">
            <v>Supervisor</v>
          </cell>
          <cell r="F240" t="str">
            <v>Head of FCGNa-QMS</v>
          </cell>
          <cell r="G240" t="str">
            <v>BAND A6</v>
          </cell>
          <cell r="H240" t="str">
            <v>3</v>
          </cell>
          <cell r="I240">
            <v>14390</v>
          </cell>
          <cell r="J240">
            <v>14822</v>
          </cell>
          <cell r="K240">
            <v>3.00208478109798E-2</v>
          </cell>
          <cell r="L240" t="str">
            <v>50-70</v>
          </cell>
          <cell r="M240">
            <v>0.6</v>
          </cell>
          <cell r="N240">
            <v>15816</v>
          </cell>
          <cell r="O240">
            <v>16374</v>
          </cell>
          <cell r="P240">
            <v>14998.5</v>
          </cell>
          <cell r="Q240">
            <v>15454</v>
          </cell>
          <cell r="R240">
            <v>0.909838138593829</v>
          </cell>
          <cell r="S240">
            <v>0.90521558568462201</v>
          </cell>
          <cell r="T240">
            <v>-4.6225529092069895E-3</v>
          </cell>
          <cell r="U240" t="str">
            <v>Flat</v>
          </cell>
          <cell r="V240">
            <v>0.95942927626095942</v>
          </cell>
          <cell r="W240">
            <v>0.95910443898019926</v>
          </cell>
        </row>
        <row r="241">
          <cell r="B241">
            <v>11013617</v>
          </cell>
          <cell r="C241" t="str">
            <v>GQM</v>
          </cell>
          <cell r="D241" t="str">
            <v>FCGNa-QM</v>
          </cell>
          <cell r="E241" t="str">
            <v>Engineer</v>
          </cell>
          <cell r="F241" t="str">
            <v>Quality Engineer</v>
          </cell>
          <cell r="G241" t="str">
            <v>BAND A4</v>
          </cell>
          <cell r="H241" t="str">
            <v>4</v>
          </cell>
          <cell r="I241">
            <v>12677</v>
          </cell>
          <cell r="J241">
            <v>12962</v>
          </cell>
          <cell r="K241">
            <v>2.2481659698666778E-2</v>
          </cell>
          <cell r="L241" t="str">
            <v>110-130</v>
          </cell>
          <cell r="M241">
            <v>1.2</v>
          </cell>
          <cell r="N241">
            <v>9450</v>
          </cell>
          <cell r="O241">
            <v>9800</v>
          </cell>
          <cell r="P241">
            <v>9430</v>
          </cell>
          <cell r="Q241">
            <v>9868</v>
          </cell>
          <cell r="R241">
            <v>1.3414814814814815</v>
          </cell>
          <cell r="S241">
            <v>1.3226530612244898</v>
          </cell>
          <cell r="T241">
            <v>-1.8828420256991718E-2</v>
          </cell>
          <cell r="U241" t="str">
            <v>Positioning down</v>
          </cell>
          <cell r="V241">
            <v>1.3443266171792152</v>
          </cell>
          <cell r="W241">
            <v>1.3135387109850021</v>
          </cell>
        </row>
        <row r="242">
          <cell r="B242">
            <v>15000257</v>
          </cell>
          <cell r="C242" t="str">
            <v>GQM</v>
          </cell>
          <cell r="D242" t="str">
            <v>FCGNa-QMP</v>
          </cell>
          <cell r="E242" t="str">
            <v>Senior Engineer</v>
          </cell>
          <cell r="F242" t="str">
            <v>Senior Quality Engineer</v>
          </cell>
          <cell r="G242" t="str">
            <v>BAND A5</v>
          </cell>
          <cell r="H242" t="str">
            <v>4</v>
          </cell>
          <cell r="I242">
            <v>10769</v>
          </cell>
          <cell r="J242">
            <v>11340</v>
          </cell>
          <cell r="K242">
            <v>5.3022564769245051E-2</v>
          </cell>
          <cell r="L242" t="str">
            <v>70-90</v>
          </cell>
          <cell r="M242">
            <v>0.8</v>
          </cell>
          <cell r="N242">
            <v>12357.5</v>
          </cell>
          <cell r="O242">
            <v>12693.5</v>
          </cell>
          <cell r="P242">
            <v>11585.5</v>
          </cell>
          <cell r="Q242">
            <v>12137.5</v>
          </cell>
          <cell r="R242">
            <v>0.8714545822375076</v>
          </cell>
          <cell r="S242">
            <v>0.89337062275968016</v>
          </cell>
          <cell r="T242">
            <v>2.1916040522172553E-2</v>
          </cell>
          <cell r="U242" t="str">
            <v>Moderate uplift</v>
          </cell>
          <cell r="V242">
            <v>0.9295239739329334</v>
          </cell>
          <cell r="W242">
            <v>0.93429454170957771</v>
          </cell>
        </row>
        <row r="243">
          <cell r="B243">
            <v>15008564</v>
          </cell>
          <cell r="C243" t="str">
            <v>GQM</v>
          </cell>
          <cell r="D243" t="str">
            <v>GQM-CGCL</v>
          </cell>
          <cell r="E243" t="str">
            <v>Senior Engineer</v>
          </cell>
          <cell r="F243" t="str">
            <v>Senior Engineer</v>
          </cell>
          <cell r="G243" t="str">
            <v>BAND A5</v>
          </cell>
          <cell r="H243" t="str">
            <v>1</v>
          </cell>
          <cell r="I243">
            <v>12854</v>
          </cell>
          <cell r="J243">
            <v>12854</v>
          </cell>
          <cell r="K243"/>
          <cell r="L243" t="str">
            <v>0</v>
          </cell>
          <cell r="M243"/>
          <cell r="N243">
            <v>12357.5</v>
          </cell>
          <cell r="O243">
            <v>12693.5</v>
          </cell>
          <cell r="P243">
            <v>11585.5</v>
          </cell>
          <cell r="Q243">
            <v>12137.5</v>
          </cell>
          <cell r="R243">
            <v>1.0401780295367187</v>
          </cell>
          <cell r="S243">
            <v>1.0126442667506992</v>
          </cell>
          <cell r="T243">
            <v>-2.7533762786019489E-2</v>
          </cell>
          <cell r="U243" t="str">
            <v>Positioning down</v>
          </cell>
          <cell r="V243">
            <v>1.109490311164818</v>
          </cell>
          <cell r="W243">
            <v>1.0590319258496395</v>
          </cell>
        </row>
        <row r="244">
          <cell r="B244">
            <v>15021791</v>
          </cell>
          <cell r="C244" t="str">
            <v>GQM</v>
          </cell>
          <cell r="D244" t="str">
            <v>GQM-CGCD</v>
          </cell>
          <cell r="E244" t="str">
            <v>Engineer</v>
          </cell>
          <cell r="F244" t="str">
            <v>Measurement Engineer</v>
          </cell>
          <cell r="G244" t="str">
            <v>BAND A4</v>
          </cell>
          <cell r="H244" t="str">
            <v>3</v>
          </cell>
          <cell r="I244">
            <v>9702</v>
          </cell>
          <cell r="J244">
            <v>9994</v>
          </cell>
          <cell r="K244">
            <v>3.0096887239744463E-2</v>
          </cell>
          <cell r="L244" t="str">
            <v>70-90</v>
          </cell>
          <cell r="M244">
            <v>0.8</v>
          </cell>
          <cell r="N244">
            <v>9450</v>
          </cell>
          <cell r="O244">
            <v>9800</v>
          </cell>
          <cell r="P244">
            <v>9430</v>
          </cell>
          <cell r="Q244">
            <v>9868</v>
          </cell>
          <cell r="R244">
            <v>1.0266666666666666</v>
          </cell>
          <cell r="S244">
            <v>1.0197959183673468</v>
          </cell>
          <cell r="T244">
            <v>-6.8707482993197733E-3</v>
          </cell>
          <cell r="U244" t="str">
            <v>Positioning down</v>
          </cell>
          <cell r="V244">
            <v>1.0288441145281018</v>
          </cell>
          <cell r="W244">
            <v>1.0127685447912445</v>
          </cell>
        </row>
        <row r="245">
          <cell r="B245">
            <v>15003788</v>
          </cell>
          <cell r="C245" t="str">
            <v>GQM</v>
          </cell>
          <cell r="D245" t="str">
            <v>GQM-CGCL</v>
          </cell>
          <cell r="E245" t="str">
            <v>Manager</v>
          </cell>
          <cell r="F245" t="str">
            <v>Head of GQM-CGCL</v>
          </cell>
          <cell r="G245" t="str">
            <v>BAND B</v>
          </cell>
          <cell r="H245" t="str">
            <v>3</v>
          </cell>
          <cell r="I245">
            <v>24580</v>
          </cell>
          <cell r="J245">
            <v>25100</v>
          </cell>
          <cell r="K245">
            <v>2.11554109031733E-2</v>
          </cell>
          <cell r="L245" t="str">
            <v>70-90</v>
          </cell>
          <cell r="M245">
            <v>0.8</v>
          </cell>
          <cell r="N245">
            <v>23243</v>
          </cell>
          <cell r="O245">
            <v>24087</v>
          </cell>
          <cell r="P245">
            <v>22023</v>
          </cell>
          <cell r="Q245">
            <v>23500</v>
          </cell>
          <cell r="R245">
            <v>1.0575226950049477</v>
          </cell>
          <cell r="S245">
            <v>1.0420558807655582</v>
          </cell>
          <cell r="T245">
            <v>-1.5466814239389448E-2</v>
          </cell>
          <cell r="U245" t="str">
            <v>Positioning down</v>
          </cell>
          <cell r="V245">
            <v>1.1161058892975526</v>
          </cell>
          <cell r="W245">
            <v>1.0680851063829788</v>
          </cell>
        </row>
        <row r="246">
          <cell r="B246">
            <v>1120211</v>
          </cell>
          <cell r="C246" t="str">
            <v>GQM</v>
          </cell>
          <cell r="D246" t="str">
            <v>GQM-CGCD</v>
          </cell>
          <cell r="E246" t="str">
            <v>Senior Engineer</v>
          </cell>
          <cell r="F246" t="str">
            <v>Senior Measurement Engineer</v>
          </cell>
          <cell r="G246" t="str">
            <v>BAND A5</v>
          </cell>
          <cell r="H246" t="str">
            <v>5</v>
          </cell>
          <cell r="I246">
            <v>10987</v>
          </cell>
          <cell r="J246">
            <v>12838</v>
          </cell>
          <cell r="K246">
            <v>0.16847183034495306</v>
          </cell>
          <cell r="L246" t="str">
            <v>70-90</v>
          </cell>
          <cell r="M246">
            <v>0.8</v>
          </cell>
          <cell r="N246">
            <v>12357.5</v>
          </cell>
          <cell r="O246">
            <v>12693.5</v>
          </cell>
          <cell r="P246">
            <v>11585.5</v>
          </cell>
          <cell r="Q246">
            <v>12137.5</v>
          </cell>
          <cell r="R246">
            <v>0.88909569087598628</v>
          </cell>
          <cell r="S246">
            <v>1.011383779099539</v>
          </cell>
          <cell r="T246">
            <v>0.12228808822355275</v>
          </cell>
          <cell r="U246" t="str">
            <v>Meaningful uplift</v>
          </cell>
          <cell r="V246">
            <v>0.94834059816149496</v>
          </cell>
          <cell r="W246">
            <v>1.0577136972193615</v>
          </cell>
        </row>
        <row r="247">
          <cell r="B247">
            <v>1017080</v>
          </cell>
          <cell r="C247" t="str">
            <v>GQM</v>
          </cell>
          <cell r="D247" t="str">
            <v>GQM-CGCT</v>
          </cell>
          <cell r="E247" t="str">
            <v>Engineer</v>
          </cell>
          <cell r="F247" t="str">
            <v>Engineer</v>
          </cell>
          <cell r="G247" t="str">
            <v>BAND A4</v>
          </cell>
          <cell r="H247" t="str">
            <v>5</v>
          </cell>
          <cell r="I247">
            <v>7607</v>
          </cell>
          <cell r="J247">
            <v>8800</v>
          </cell>
          <cell r="K247">
            <v>0.15682923622978828</v>
          </cell>
          <cell r="L247" t="str">
            <v>50-70</v>
          </cell>
          <cell r="M247">
            <v>0.6</v>
          </cell>
          <cell r="N247">
            <v>9450</v>
          </cell>
          <cell r="O247">
            <v>9800</v>
          </cell>
          <cell r="P247">
            <v>9430</v>
          </cell>
          <cell r="Q247">
            <v>9868</v>
          </cell>
          <cell r="R247">
            <v>0.80497354497354501</v>
          </cell>
          <cell r="S247">
            <v>0.89795918367346939</v>
          </cell>
          <cell r="T247">
            <v>9.2985638699924378E-2</v>
          </cell>
          <cell r="U247" t="str">
            <v>Meaningful uplift</v>
          </cell>
          <cell r="V247">
            <v>0.80668080593849412</v>
          </cell>
          <cell r="W247">
            <v>0.89177138224564245</v>
          </cell>
        </row>
        <row r="248">
          <cell r="B248">
            <v>15014854</v>
          </cell>
          <cell r="C248" t="str">
            <v>GQM</v>
          </cell>
          <cell r="D248" t="str">
            <v>GQM-CGCD</v>
          </cell>
          <cell r="E248" t="str">
            <v>Senior Engineer</v>
          </cell>
          <cell r="F248" t="str">
            <v>Senior Engineer</v>
          </cell>
          <cell r="G248" t="str">
            <v>BAND A5</v>
          </cell>
          <cell r="H248" t="str">
            <v>2</v>
          </cell>
          <cell r="I248">
            <v>11038</v>
          </cell>
          <cell r="J248">
            <v>11038</v>
          </cell>
          <cell r="K248"/>
          <cell r="L248" t="str">
            <v>0</v>
          </cell>
          <cell r="M248"/>
          <cell r="N248">
            <v>12357.5</v>
          </cell>
          <cell r="O248">
            <v>12693.5</v>
          </cell>
          <cell r="P248">
            <v>11585.5</v>
          </cell>
          <cell r="Q248">
            <v>12137.5</v>
          </cell>
          <cell r="R248">
            <v>0.89322273922718998</v>
          </cell>
          <cell r="S248">
            <v>0.86957891834403434</v>
          </cell>
          <cell r="T248">
            <v>-2.3643820883155642E-2</v>
          </cell>
          <cell r="U248" t="str">
            <v>Positioning down</v>
          </cell>
          <cell r="V248">
            <v>0.95274265245349787</v>
          </cell>
          <cell r="W248">
            <v>0.90941297631307927</v>
          </cell>
        </row>
        <row r="249">
          <cell r="B249">
            <v>15014804</v>
          </cell>
          <cell r="C249" t="str">
            <v>GQM</v>
          </cell>
          <cell r="D249" t="str">
            <v>GQM-CGCD</v>
          </cell>
          <cell r="E249" t="str">
            <v>Manager</v>
          </cell>
          <cell r="F249" t="str">
            <v>Head of Project Quality</v>
          </cell>
          <cell r="G249" t="str">
            <v>BAND B</v>
          </cell>
          <cell r="H249" t="str">
            <v>3</v>
          </cell>
          <cell r="I249">
            <v>27390</v>
          </cell>
          <cell r="J249">
            <v>28000</v>
          </cell>
          <cell r="K249">
            <v>2.2270901788974173E-2</v>
          </cell>
          <cell r="L249" t="str">
            <v>70-90</v>
          </cell>
          <cell r="M249">
            <v>0.8</v>
          </cell>
          <cell r="N249">
            <v>23243</v>
          </cell>
          <cell r="O249">
            <v>24087</v>
          </cell>
          <cell r="P249">
            <v>22023</v>
          </cell>
          <cell r="Q249">
            <v>23500</v>
          </cell>
          <cell r="R249">
            <v>1.1784193090392807</v>
          </cell>
          <cell r="S249">
            <v>1.1624527753560012</v>
          </cell>
          <cell r="T249">
            <v>-1.5966533683279494E-2</v>
          </cell>
          <cell r="U249" t="str">
            <v>Positioning down</v>
          </cell>
          <cell r="V249">
            <v>1.2436997684239204</v>
          </cell>
          <cell r="W249">
            <v>1.1914893617021276</v>
          </cell>
        </row>
        <row r="250">
          <cell r="B250">
            <v>15022098</v>
          </cell>
          <cell r="C250" t="str">
            <v>GQM</v>
          </cell>
          <cell r="D250" t="str">
            <v>GQM-CGCL</v>
          </cell>
          <cell r="E250" t="str">
            <v>Engineer</v>
          </cell>
          <cell r="F250" t="str">
            <v>Quality Engineer</v>
          </cell>
          <cell r="G250" t="str">
            <v>BAND A4</v>
          </cell>
          <cell r="H250" t="str">
            <v>3</v>
          </cell>
          <cell r="I250">
            <v>10846</v>
          </cell>
          <cell r="J250">
            <v>11125</v>
          </cell>
          <cell r="K250">
            <v>2.5723769131477114E-2</v>
          </cell>
          <cell r="L250" t="str">
            <v>70-90</v>
          </cell>
          <cell r="M250">
            <v>0.8</v>
          </cell>
          <cell r="N250">
            <v>9450</v>
          </cell>
          <cell r="O250">
            <v>9800</v>
          </cell>
          <cell r="P250">
            <v>9430</v>
          </cell>
          <cell r="Q250">
            <v>9868</v>
          </cell>
          <cell r="R250">
            <v>1.1477248677248677</v>
          </cell>
          <cell r="S250">
            <v>1.135204081632653</v>
          </cell>
          <cell r="T250">
            <v>-1.2520786092214742E-2</v>
          </cell>
          <cell r="U250" t="str">
            <v>Positioning down</v>
          </cell>
          <cell r="V250">
            <v>1.1501590668080595</v>
          </cell>
          <cell r="W250">
            <v>1.1273814349412241</v>
          </cell>
        </row>
        <row r="251">
          <cell r="B251">
            <v>15001923</v>
          </cell>
          <cell r="C251" t="str">
            <v>GQM</v>
          </cell>
          <cell r="D251" t="str">
            <v>GQM-CGCL</v>
          </cell>
          <cell r="E251" t="str">
            <v>Engineer</v>
          </cell>
          <cell r="F251" t="str">
            <v>Quality Engineer</v>
          </cell>
          <cell r="G251" t="str">
            <v>BAND A4</v>
          </cell>
          <cell r="H251" t="str">
            <v>3</v>
          </cell>
          <cell r="I251">
            <v>9138</v>
          </cell>
          <cell r="J251">
            <v>9366</v>
          </cell>
          <cell r="K251">
            <v>2.4950755088640753E-2</v>
          </cell>
          <cell r="L251" t="str">
            <v>70-90</v>
          </cell>
          <cell r="M251">
            <v>0.8</v>
          </cell>
          <cell r="N251">
            <v>9450</v>
          </cell>
          <cell r="O251">
            <v>9800</v>
          </cell>
          <cell r="P251">
            <v>9430</v>
          </cell>
          <cell r="Q251">
            <v>9868</v>
          </cell>
          <cell r="R251">
            <v>0.96698412698412695</v>
          </cell>
          <cell r="S251">
            <v>0.95571428571428574</v>
          </cell>
          <cell r="T251">
            <v>-1.1269841269841208E-2</v>
          </cell>
          <cell r="U251" t="str">
            <v>Positioning down</v>
          </cell>
          <cell r="V251">
            <v>0.9690349946977731</v>
          </cell>
          <cell r="W251">
            <v>0.94912849614916905</v>
          </cell>
        </row>
        <row r="252">
          <cell r="B252">
            <v>15017986</v>
          </cell>
          <cell r="C252" t="str">
            <v>GQM</v>
          </cell>
          <cell r="D252" t="str">
            <v>GQM-CGCT</v>
          </cell>
          <cell r="E252" t="str">
            <v>Supervisor</v>
          </cell>
          <cell r="F252" t="str">
            <v>Head of Testing &amp; Laboratory Cooking</v>
          </cell>
          <cell r="G252" t="str">
            <v>BAND A6</v>
          </cell>
          <cell r="H252" t="str">
            <v>3</v>
          </cell>
          <cell r="I252">
            <v>14381</v>
          </cell>
          <cell r="J252">
            <v>14812</v>
          </cell>
          <cell r="K252">
            <v>2.9970099436756881E-2</v>
          </cell>
          <cell r="L252" t="str">
            <v>50-70</v>
          </cell>
          <cell r="M252">
            <v>0.6</v>
          </cell>
          <cell r="N252">
            <v>15816</v>
          </cell>
          <cell r="O252">
            <v>16374</v>
          </cell>
          <cell r="P252">
            <v>14998.5</v>
          </cell>
          <cell r="Q252">
            <v>15454</v>
          </cell>
          <cell r="R252">
            <v>0.90926909458775929</v>
          </cell>
          <cell r="S252">
            <v>0.9046048613655796</v>
          </cell>
          <cell r="T252">
            <v>-4.6642332221796812E-3</v>
          </cell>
          <cell r="U252" t="str">
            <v>Flat</v>
          </cell>
          <cell r="V252">
            <v>0.95882921625495887</v>
          </cell>
          <cell r="W252">
            <v>0.95845735731849357</v>
          </cell>
        </row>
        <row r="253">
          <cell r="B253">
            <v>15009709</v>
          </cell>
          <cell r="C253" t="str">
            <v>GQM</v>
          </cell>
          <cell r="D253" t="str">
            <v>FCGNa-QM</v>
          </cell>
          <cell r="E253" t="str">
            <v>Manager</v>
          </cell>
          <cell r="F253" t="str">
            <v>Head of Quality Management</v>
          </cell>
          <cell r="G253" t="str">
            <v>BAND B</v>
          </cell>
          <cell r="H253" t="str">
            <v>4</v>
          </cell>
          <cell r="I253">
            <v>21599</v>
          </cell>
          <cell r="J253">
            <v>23500</v>
          </cell>
          <cell r="K253">
            <v>8.8013333950645922E-2</v>
          </cell>
          <cell r="L253" t="str">
            <v>50-70</v>
          </cell>
          <cell r="M253">
            <v>0.6</v>
          </cell>
          <cell r="N253">
            <v>23243</v>
          </cell>
          <cell r="O253">
            <v>24087</v>
          </cell>
          <cell r="P253">
            <v>22023</v>
          </cell>
          <cell r="Q253">
            <v>23500</v>
          </cell>
          <cell r="R253">
            <v>0.92926902723400595</v>
          </cell>
          <cell r="S253">
            <v>0.97563000788807241</v>
          </cell>
          <cell r="T253">
            <v>4.6360980654066464E-2</v>
          </cell>
          <cell r="U253" t="str">
            <v>Moderate uplift</v>
          </cell>
          <cell r="V253">
            <v>0.98074740044498931</v>
          </cell>
          <cell r="W253">
            <v>1</v>
          </cell>
        </row>
        <row r="254">
          <cell r="B254">
            <v>15001070</v>
          </cell>
          <cell r="C254" t="str">
            <v>GQM</v>
          </cell>
          <cell r="D254" t="str">
            <v>GQM-CGCT</v>
          </cell>
          <cell r="E254" t="str">
            <v>Technician</v>
          </cell>
          <cell r="F254" t="str">
            <v>Test Technician</v>
          </cell>
          <cell r="G254" t="str">
            <v>BAND A</v>
          </cell>
          <cell r="H254" t="str">
            <v>3</v>
          </cell>
          <cell r="I254">
            <v>5130</v>
          </cell>
          <cell r="J254">
            <v>5130</v>
          </cell>
          <cell r="K254"/>
          <cell r="L254"/>
          <cell r="M254"/>
          <cell r="N254">
            <v>8086.5</v>
          </cell>
          <cell r="O254">
            <v>8156.5</v>
          </cell>
          <cell r="P254">
            <v>5364</v>
          </cell>
          <cell r="Q254">
            <v>5431</v>
          </cell>
          <cell r="R254">
            <v>0.63439065108514192</v>
          </cell>
          <cell r="S254">
            <v>0.62894623919573345</v>
          </cell>
          <cell r="T254">
            <v>-5.4444118894084736E-3</v>
          </cell>
          <cell r="U254" t="str">
            <v>Positioning down</v>
          </cell>
          <cell r="V254">
            <v>0.9563758389261745</v>
          </cell>
          <cell r="W254">
            <v>0.94457742588841831</v>
          </cell>
        </row>
        <row r="255">
          <cell r="B255">
            <v>15017219</v>
          </cell>
          <cell r="C255" t="str">
            <v>GQM</v>
          </cell>
          <cell r="D255" t="str">
            <v>GQM-CGCT</v>
          </cell>
          <cell r="E255" t="str">
            <v>Technician</v>
          </cell>
          <cell r="F255" t="str">
            <v>Test Technician</v>
          </cell>
          <cell r="G255" t="str">
            <v>BAND A</v>
          </cell>
          <cell r="H255" t="str">
            <v>3</v>
          </cell>
          <cell r="I255">
            <v>5431</v>
          </cell>
          <cell r="J255">
            <v>5431</v>
          </cell>
          <cell r="K255"/>
          <cell r="L255"/>
          <cell r="M255"/>
          <cell r="N255">
            <v>8086.5</v>
          </cell>
          <cell r="O255">
            <v>8156.5</v>
          </cell>
          <cell r="P255">
            <v>5364</v>
          </cell>
          <cell r="Q255">
            <v>5431</v>
          </cell>
          <cell r="R255">
            <v>0.67161318246460144</v>
          </cell>
          <cell r="S255">
            <v>0.66584932262612639</v>
          </cell>
          <cell r="T255">
            <v>-5.7638598384750495E-3</v>
          </cell>
          <cell r="U255" t="str">
            <v>Positioning down</v>
          </cell>
          <cell r="V255">
            <v>1.0124906785980612</v>
          </cell>
          <cell r="W255">
            <v>1</v>
          </cell>
        </row>
        <row r="256">
          <cell r="B256">
            <v>15018789</v>
          </cell>
          <cell r="C256" t="str">
            <v>GQM</v>
          </cell>
          <cell r="D256" t="str">
            <v>GQM-CGCD</v>
          </cell>
          <cell r="E256" t="str">
            <v>Senior Engineer</v>
          </cell>
          <cell r="F256" t="str">
            <v>Senior Engineer</v>
          </cell>
          <cell r="G256" t="str">
            <v>BAND A5</v>
          </cell>
          <cell r="H256" t="str">
            <v>4</v>
          </cell>
          <cell r="I256">
            <v>9645</v>
          </cell>
          <cell r="J256">
            <v>10228</v>
          </cell>
          <cell r="K256">
            <v>6.0445826853291917E-2</v>
          </cell>
          <cell r="L256" t="str">
            <v>50-70</v>
          </cell>
          <cell r="M256">
            <v>0.6</v>
          </cell>
          <cell r="N256">
            <v>12357.5</v>
          </cell>
          <cell r="O256">
            <v>12693.5</v>
          </cell>
          <cell r="P256">
            <v>11585.5</v>
          </cell>
          <cell r="Q256">
            <v>12137.5</v>
          </cell>
          <cell r="R256">
            <v>0.7804976734776452</v>
          </cell>
          <cell r="S256">
            <v>0.80576673100405716</v>
          </cell>
          <cell r="T256">
            <v>2.5269057526411953E-2</v>
          </cell>
          <cell r="U256" t="str">
            <v>Moderate uplift</v>
          </cell>
          <cell r="V256">
            <v>0.83250614992879035</v>
          </cell>
          <cell r="W256">
            <v>0.84267765190525235</v>
          </cell>
        </row>
        <row r="257">
          <cell r="B257">
            <v>1230001</v>
          </cell>
          <cell r="C257" t="str">
            <v>GOM-CLC</v>
          </cell>
          <cell r="D257" t="str">
            <v>GOM-CLC</v>
          </cell>
          <cell r="E257" t="str">
            <v>Director</v>
          </cell>
          <cell r="F257" t="str">
            <v>Director</v>
          </cell>
          <cell r="G257" t="str">
            <v>BAND C</v>
          </cell>
          <cell r="H257" t="str">
            <v>3</v>
          </cell>
          <cell r="I257">
            <v>50715</v>
          </cell>
          <cell r="J257">
            <v>50715</v>
          </cell>
          <cell r="K257"/>
          <cell r="L257" t="str">
            <v>&gt;90</v>
          </cell>
          <cell r="M257">
            <v>0.9</v>
          </cell>
          <cell r="N257">
            <v>39453</v>
          </cell>
          <cell r="O257">
            <v>40557.5</v>
          </cell>
          <cell r="P257">
            <v>36462</v>
          </cell>
          <cell r="Q257">
            <v>37556</v>
          </cell>
          <cell r="R257">
            <v>1.2854535776747016</v>
          </cell>
          <cell r="S257">
            <v>1.2504468963816804</v>
          </cell>
          <cell r="T257">
            <v>-3.5006681293021202E-2</v>
          </cell>
          <cell r="U257" t="str">
            <v>Positioning down</v>
          </cell>
          <cell r="V257">
            <v>1.3909001151884153</v>
          </cell>
          <cell r="W257">
            <v>1.3503834274150601</v>
          </cell>
        </row>
        <row r="258">
          <cell r="B258">
            <v>11007295</v>
          </cell>
          <cell r="C258" t="str">
            <v>GOM-CLC</v>
          </cell>
          <cell r="D258" t="str">
            <v>GOM-CLCL</v>
          </cell>
          <cell r="E258" t="str">
            <v>Function Manager</v>
          </cell>
          <cell r="F258" t="str">
            <v>Function Manager</v>
          </cell>
          <cell r="G258" t="str">
            <v>BAND B</v>
          </cell>
          <cell r="H258" t="str">
            <v>4</v>
          </cell>
          <cell r="I258">
            <v>38000</v>
          </cell>
          <cell r="J258">
            <v>38855</v>
          </cell>
          <cell r="K258">
            <v>2.2499999999999964E-2</v>
          </cell>
          <cell r="L258" t="str">
            <v>110-130</v>
          </cell>
          <cell r="M258">
            <v>1.2</v>
          </cell>
          <cell r="N258">
            <v>23243</v>
          </cell>
          <cell r="O258">
            <v>24087</v>
          </cell>
          <cell r="P258">
            <v>28200</v>
          </cell>
          <cell r="Q258">
            <v>28200</v>
          </cell>
          <cell r="R258">
            <v>1.634900830357527</v>
          </cell>
          <cell r="S258">
            <v>1.6131108066591937</v>
          </cell>
          <cell r="T258">
            <v>-2.1790023698333272E-2</v>
          </cell>
          <cell r="U258" t="str">
            <v>Positioning down</v>
          </cell>
          <cell r="V258">
            <v>1.3475177304964538</v>
          </cell>
          <cell r="W258">
            <v>1.3778368794326241</v>
          </cell>
        </row>
        <row r="259">
          <cell r="B259">
            <v>11009678</v>
          </cell>
          <cell r="C259" t="str">
            <v>GOM-CLC</v>
          </cell>
          <cell r="D259" t="str">
            <v>GOM-CLCL</v>
          </cell>
          <cell r="E259" t="str">
            <v>Professional</v>
          </cell>
          <cell r="F259" t="str">
            <v>Product Manager</v>
          </cell>
          <cell r="G259" t="str">
            <v>BAND A6</v>
          </cell>
          <cell r="H259" t="str">
            <v>3</v>
          </cell>
          <cell r="I259">
            <v>22590</v>
          </cell>
          <cell r="J259">
            <v>23155</v>
          </cell>
          <cell r="K259">
            <v>2.5011066843736218E-2</v>
          </cell>
          <cell r="L259" t="str">
            <v>70-90</v>
          </cell>
          <cell r="M259">
            <v>0.8</v>
          </cell>
          <cell r="N259">
            <v>15816</v>
          </cell>
          <cell r="O259">
            <v>16374</v>
          </cell>
          <cell r="P259">
            <v>19859.5</v>
          </cell>
          <cell r="Q259">
            <v>20161.5</v>
          </cell>
          <cell r="R259">
            <v>1.4283004552352048</v>
          </cell>
          <cell r="S259">
            <v>1.4141321607426407</v>
          </cell>
          <cell r="T259">
            <v>-1.4168294492564071E-2</v>
          </cell>
          <cell r="U259" t="str">
            <v>Positioning down</v>
          </cell>
          <cell r="V259">
            <v>1.1374908733855333</v>
          </cell>
          <cell r="W259">
            <v>1.1484760558490192</v>
          </cell>
        </row>
        <row r="260">
          <cell r="B260">
            <v>11010128</v>
          </cell>
          <cell r="C260" t="str">
            <v>GOM-CLC</v>
          </cell>
          <cell r="D260" t="str">
            <v>GOM-CLCL</v>
          </cell>
          <cell r="E260" t="str">
            <v>Professional</v>
          </cell>
          <cell r="F260" t="str">
            <v>Product Manager</v>
          </cell>
          <cell r="G260" t="str">
            <v>BAND A6</v>
          </cell>
          <cell r="H260" t="str">
            <v>2</v>
          </cell>
          <cell r="I260">
            <v>19580</v>
          </cell>
          <cell r="J260">
            <v>19580</v>
          </cell>
          <cell r="K260"/>
          <cell r="L260" t="str">
            <v>0</v>
          </cell>
          <cell r="M260"/>
          <cell r="N260">
            <v>15816</v>
          </cell>
          <cell r="O260">
            <v>16374</v>
          </cell>
          <cell r="P260">
            <v>19859.5</v>
          </cell>
          <cell r="Q260">
            <v>20161.5</v>
          </cell>
          <cell r="R260">
            <v>1.2379868487607486</v>
          </cell>
          <cell r="S260">
            <v>1.1957982166849883</v>
          </cell>
          <cell r="T260">
            <v>-4.2188632075760291E-2</v>
          </cell>
          <cell r="U260" t="str">
            <v>Positioning down</v>
          </cell>
          <cell r="V260">
            <v>0.9859261310707722</v>
          </cell>
          <cell r="W260">
            <v>0.97115789995784041</v>
          </cell>
        </row>
        <row r="261">
          <cell r="B261">
            <v>11017596</v>
          </cell>
          <cell r="C261" t="str">
            <v>GOM-CLC</v>
          </cell>
          <cell r="D261" t="str">
            <v>GOM-CLCL</v>
          </cell>
          <cell r="E261" t="str">
            <v>Professional</v>
          </cell>
          <cell r="F261" t="str">
            <v>Product Manager</v>
          </cell>
          <cell r="G261" t="str">
            <v>BAND A6</v>
          </cell>
          <cell r="H261" t="str">
            <v>1</v>
          </cell>
          <cell r="I261">
            <v>24800</v>
          </cell>
          <cell r="J261">
            <v>24800</v>
          </cell>
          <cell r="K261"/>
          <cell r="L261" t="str">
            <v>0</v>
          </cell>
          <cell r="M261"/>
          <cell r="N261">
            <v>15816</v>
          </cell>
          <cell r="O261">
            <v>16374</v>
          </cell>
          <cell r="P261">
            <v>19859.5</v>
          </cell>
          <cell r="Q261">
            <v>20161.5</v>
          </cell>
          <cell r="R261">
            <v>1.5680323722812342</v>
          </cell>
          <cell r="S261">
            <v>1.5145963112251131</v>
          </cell>
          <cell r="T261">
            <v>-5.3436061056121087E-2</v>
          </cell>
          <cell r="U261" t="str">
            <v>Positioning down</v>
          </cell>
          <cell r="V261">
            <v>1.2487726277096605</v>
          </cell>
          <cell r="W261">
            <v>1.2300672073010441</v>
          </cell>
        </row>
        <row r="262">
          <cell r="B262">
            <v>11018892</v>
          </cell>
          <cell r="C262" t="str">
            <v>GOM-CLC</v>
          </cell>
          <cell r="D262" t="str">
            <v>GOM-CLC</v>
          </cell>
          <cell r="E262" t="str">
            <v>Director</v>
          </cell>
          <cell r="F262" t="str">
            <v>Director</v>
          </cell>
          <cell r="G262" t="str">
            <v>BAND C</v>
          </cell>
          <cell r="H262" t="str">
            <v>3</v>
          </cell>
          <cell r="I262">
            <v>31231</v>
          </cell>
          <cell r="J262">
            <v>32168</v>
          </cell>
          <cell r="K262">
            <v>3.0002241362748538E-2</v>
          </cell>
          <cell r="L262" t="str">
            <v>50-70</v>
          </cell>
          <cell r="M262">
            <v>0.6</v>
          </cell>
          <cell r="N262">
            <v>39453</v>
          </cell>
          <cell r="O262">
            <v>40557.5</v>
          </cell>
          <cell r="P262">
            <v>36462</v>
          </cell>
          <cell r="Q262">
            <v>37556</v>
          </cell>
          <cell r="R262">
            <v>0.79160013180239774</v>
          </cell>
          <cell r="S262">
            <v>0.79314553411822719</v>
          </cell>
          <cell r="T262">
            <v>1.5454023158294472E-3</v>
          </cell>
          <cell r="U262" t="str">
            <v>Flat</v>
          </cell>
          <cell r="V262">
            <v>0.85653557127968849</v>
          </cell>
          <cell r="W262">
            <v>0.8565342421983172</v>
          </cell>
        </row>
        <row r="263">
          <cell r="B263">
            <v>15022109</v>
          </cell>
          <cell r="C263" t="str">
            <v>GOM-CLC</v>
          </cell>
          <cell r="D263" t="str">
            <v>GOM-CLCL</v>
          </cell>
          <cell r="E263" t="str">
            <v>Product Manager</v>
          </cell>
          <cell r="F263" t="str">
            <v>Product Manager</v>
          </cell>
          <cell r="G263" t="str">
            <v>BAND A6</v>
          </cell>
          <cell r="H263" t="str">
            <v>3</v>
          </cell>
          <cell r="I263">
            <v>16814</v>
          </cell>
          <cell r="J263">
            <v>17318</v>
          </cell>
          <cell r="K263">
            <v>2.9975020815986575E-2</v>
          </cell>
          <cell r="L263" t="str">
            <v>50-70</v>
          </cell>
          <cell r="M263">
            <v>0.6</v>
          </cell>
          <cell r="N263">
            <v>15816</v>
          </cell>
          <cell r="O263">
            <v>16374</v>
          </cell>
          <cell r="P263">
            <v>19859.5</v>
          </cell>
          <cell r="Q263">
            <v>20161.5</v>
          </cell>
          <cell r="R263">
            <v>1.0631006575619626</v>
          </cell>
          <cell r="S263">
            <v>1.0576523757176011</v>
          </cell>
          <cell r="T263">
            <v>-5.4482818443615244E-3</v>
          </cell>
          <cell r="U263" t="str">
            <v>Positioning down</v>
          </cell>
          <cell r="V263">
            <v>0.84664770009315438</v>
          </cell>
          <cell r="W263">
            <v>0.85896386677578551</v>
          </cell>
        </row>
        <row r="264">
          <cell r="B264">
            <v>1211029</v>
          </cell>
          <cell r="C264" t="str">
            <v>GOM-CLC</v>
          </cell>
          <cell r="D264" t="str">
            <v>GOM-CLCP</v>
          </cell>
          <cell r="E264" t="str">
            <v>Project Manager</v>
          </cell>
          <cell r="F264" t="str">
            <v>Project Manager</v>
          </cell>
          <cell r="G264" t="str">
            <v>BAND A6</v>
          </cell>
          <cell r="H264" t="str">
            <v>3</v>
          </cell>
          <cell r="I264">
            <v>19000</v>
          </cell>
          <cell r="J264">
            <v>19475</v>
          </cell>
          <cell r="K264">
            <v>2.4999999999999911E-2</v>
          </cell>
          <cell r="L264" t="str">
            <v>70-90</v>
          </cell>
          <cell r="M264">
            <v>0.8</v>
          </cell>
          <cell r="N264">
            <v>15816</v>
          </cell>
          <cell r="O264">
            <v>16374</v>
          </cell>
          <cell r="P264">
            <v>19859.5</v>
          </cell>
          <cell r="Q264">
            <v>20161.5</v>
          </cell>
          <cell r="R264">
            <v>1.2013151239251392</v>
          </cell>
          <cell r="S264">
            <v>1.1893856113350434</v>
          </cell>
          <cell r="T264">
            <v>-1.1929512590095781E-2</v>
          </cell>
          <cell r="U264" t="str">
            <v>Positioning down</v>
          </cell>
          <cell r="V264">
            <v>0.95672096477756241</v>
          </cell>
          <cell r="W264">
            <v>0.96594995412047713</v>
          </cell>
        </row>
        <row r="265">
          <cell r="B265">
            <v>15005181</v>
          </cell>
          <cell r="C265" t="str">
            <v>GOM-CLC</v>
          </cell>
          <cell r="D265" t="str">
            <v>GOM-CLCP</v>
          </cell>
          <cell r="E265" t="str">
            <v>Director</v>
          </cell>
          <cell r="F265" t="str">
            <v>Director</v>
          </cell>
          <cell r="G265" t="str">
            <v>BAND C</v>
          </cell>
          <cell r="H265" t="str">
            <v>3</v>
          </cell>
          <cell r="I265">
            <v>36462</v>
          </cell>
          <cell r="J265">
            <v>37556</v>
          </cell>
          <cell r="K265">
            <v>3.0003839613844452E-2</v>
          </cell>
          <cell r="L265" t="str">
            <v>50-70</v>
          </cell>
          <cell r="M265">
            <v>0.6</v>
          </cell>
          <cell r="N265">
            <v>39453</v>
          </cell>
          <cell r="O265">
            <v>40557.5</v>
          </cell>
          <cell r="P265">
            <v>36462</v>
          </cell>
          <cell r="Q265">
            <v>37556</v>
          </cell>
          <cell r="R265">
            <v>0.92418827465591968</v>
          </cell>
          <cell r="S265">
            <v>0.92599395919373728</v>
          </cell>
          <cell r="T265">
            <v>1.8056845378175979E-3</v>
          </cell>
          <cell r="U265" t="str">
            <v>Flat</v>
          </cell>
          <cell r="V265">
            <v>1</v>
          </cell>
          <cell r="W265">
            <v>1</v>
          </cell>
        </row>
        <row r="266">
          <cell r="B266">
            <v>85886180</v>
          </cell>
          <cell r="C266" t="str">
            <v>GOM-CLC</v>
          </cell>
          <cell r="D266" t="str">
            <v>GOM-CLC</v>
          </cell>
          <cell r="E266" t="str">
            <v>Team Assistant</v>
          </cell>
          <cell r="F266" t="str">
            <v>Team Assistant</v>
          </cell>
          <cell r="G266" t="str">
            <v>BAND A4</v>
          </cell>
          <cell r="H266" t="str">
            <v>3</v>
          </cell>
          <cell r="I266">
            <v>9000</v>
          </cell>
          <cell r="J266">
            <v>9000</v>
          </cell>
          <cell r="K266"/>
          <cell r="L266" t="str">
            <v>&gt;90</v>
          </cell>
          <cell r="M266">
            <v>0.9</v>
          </cell>
          <cell r="N266">
            <v>9450</v>
          </cell>
          <cell r="O266">
            <v>9800</v>
          </cell>
          <cell r="P266">
            <v>9000</v>
          </cell>
          <cell r="Q266">
            <v>9000</v>
          </cell>
          <cell r="R266">
            <v>0.95238095238095233</v>
          </cell>
          <cell r="S266">
            <v>0.91836734693877553</v>
          </cell>
          <cell r="T266">
            <v>-3.4013605442176797E-2</v>
          </cell>
          <cell r="U266" t="str">
            <v>Positioning down</v>
          </cell>
          <cell r="V266">
            <v>1</v>
          </cell>
          <cell r="W266">
            <v>1</v>
          </cell>
        </row>
        <row r="267">
          <cell r="B267">
            <v>1120234</v>
          </cell>
          <cell r="C267" t="str">
            <v>GOM-CLC</v>
          </cell>
          <cell r="D267" t="str">
            <v>GOM-CLCP</v>
          </cell>
          <cell r="E267" t="str">
            <v>Project Manager</v>
          </cell>
          <cell r="F267" t="str">
            <v>Project Manager</v>
          </cell>
          <cell r="G267" t="str">
            <v>BAND A6</v>
          </cell>
          <cell r="H267" t="str">
            <v>4</v>
          </cell>
          <cell r="I267">
            <v>20139</v>
          </cell>
          <cell r="J267">
            <v>20743</v>
          </cell>
          <cell r="K267">
            <v>2.9991558667262552E-2</v>
          </cell>
          <cell r="L267" t="str">
            <v>90-110</v>
          </cell>
          <cell r="M267">
            <v>1</v>
          </cell>
          <cell r="N267">
            <v>15816</v>
          </cell>
          <cell r="O267">
            <v>16374</v>
          </cell>
          <cell r="P267">
            <v>19859.5</v>
          </cell>
          <cell r="Q267">
            <v>20161.5</v>
          </cell>
          <cell r="R267">
            <v>1.2733308042488618</v>
          </cell>
          <cell r="S267">
            <v>1.2668254549896176</v>
          </cell>
          <cell r="T267">
            <v>-6.5053492592441753E-3</v>
          </cell>
          <cell r="U267" t="str">
            <v>Positioning down</v>
          </cell>
          <cell r="V267">
            <v>1.0140738689292279</v>
          </cell>
          <cell r="W267">
            <v>1.0288421000421595</v>
          </cell>
        </row>
        <row r="268">
          <cell r="B268">
            <v>1214052</v>
          </cell>
          <cell r="C268" t="str">
            <v>GOM-CLC</v>
          </cell>
          <cell r="D268" t="str">
            <v>GOM-CLCP</v>
          </cell>
          <cell r="E268" t="str">
            <v>Senior Project Manager</v>
          </cell>
          <cell r="F268" t="str">
            <v>Senior Project Manager</v>
          </cell>
          <cell r="G268" t="str">
            <v>BAND B</v>
          </cell>
          <cell r="H268" t="str">
            <v>4</v>
          </cell>
          <cell r="I268">
            <v>25900</v>
          </cell>
          <cell r="J268">
            <v>26677</v>
          </cell>
          <cell r="K268">
            <v>3.0000000000000027E-2</v>
          </cell>
          <cell r="L268" t="str">
            <v>90-110</v>
          </cell>
          <cell r="M268">
            <v>1</v>
          </cell>
          <cell r="N268">
            <v>23243</v>
          </cell>
          <cell r="O268">
            <v>24087</v>
          </cell>
          <cell r="P268">
            <v>28200</v>
          </cell>
          <cell r="Q268">
            <v>28200</v>
          </cell>
          <cell r="R268">
            <v>1.1143139870068408</v>
          </cell>
          <cell r="S268">
            <v>1.10752688172043</v>
          </cell>
          <cell r="T268">
            <v>-6.7871052864107995E-3</v>
          </cell>
          <cell r="U268" t="str">
            <v>Positioning down</v>
          </cell>
          <cell r="V268">
            <v>0.91843971631205679</v>
          </cell>
          <cell r="W268">
            <v>0.94599290780141843</v>
          </cell>
        </row>
        <row r="269">
          <cell r="B269">
            <v>1705023</v>
          </cell>
          <cell r="C269" t="str">
            <v>GOM-CLC</v>
          </cell>
          <cell r="D269" t="str">
            <v>GOM-CLCP</v>
          </cell>
          <cell r="E269" t="str">
            <v>Project Director</v>
          </cell>
          <cell r="F269" t="str">
            <v>Project Director</v>
          </cell>
          <cell r="G269" t="str">
            <v>BAND C</v>
          </cell>
          <cell r="H269" t="str">
            <v>5</v>
          </cell>
          <cell r="I269">
            <v>31000</v>
          </cell>
          <cell r="J269">
            <v>35272</v>
          </cell>
          <cell r="K269">
            <v>0.13780645161290317</v>
          </cell>
          <cell r="L269" t="str">
            <v>0</v>
          </cell>
          <cell r="M269"/>
          <cell r="N269">
            <v>39453</v>
          </cell>
          <cell r="O269">
            <v>40557.5</v>
          </cell>
          <cell r="P269">
            <v>36462</v>
          </cell>
          <cell r="Q269">
            <v>37556</v>
          </cell>
          <cell r="R269">
            <v>0.78574506374673658</v>
          </cell>
          <cell r="S269">
            <v>0.86967885101399245</v>
          </cell>
          <cell r="T269">
            <v>8.3933787267255866E-2</v>
          </cell>
          <cell r="U269" t="str">
            <v>Meaningful uplift</v>
          </cell>
          <cell r="V269">
            <v>0.85020020843618016</v>
          </cell>
          <cell r="W269">
            <v>0.93918415166684421</v>
          </cell>
        </row>
        <row r="270">
          <cell r="B270">
            <v>11009405</v>
          </cell>
          <cell r="C270" t="str">
            <v>GOM-CLC</v>
          </cell>
          <cell r="D270" t="str">
            <v>GOM-CLCP</v>
          </cell>
          <cell r="E270" t="str">
            <v>Senior Project Manager</v>
          </cell>
          <cell r="F270" t="str">
            <v>Senior Project Manager</v>
          </cell>
          <cell r="G270" t="str">
            <v>BAND B</v>
          </cell>
          <cell r="H270" t="str">
            <v>3</v>
          </cell>
          <cell r="I270">
            <v>28200</v>
          </cell>
          <cell r="J270">
            <v>28200</v>
          </cell>
          <cell r="K270"/>
          <cell r="L270" t="str">
            <v>&gt;90</v>
          </cell>
          <cell r="M270">
            <v>0.9</v>
          </cell>
          <cell r="N270">
            <v>23243</v>
          </cell>
          <cell r="O270">
            <v>24087</v>
          </cell>
          <cell r="P270">
            <v>28200</v>
          </cell>
          <cell r="Q270">
            <v>28200</v>
          </cell>
          <cell r="R270">
            <v>1.2132685109495331</v>
          </cell>
          <cell r="S270">
            <v>1.1707560094656868</v>
          </cell>
          <cell r="T270">
            <v>-4.2512501483846332E-2</v>
          </cell>
          <cell r="U270" t="str">
            <v>Positioning down</v>
          </cell>
          <cell r="V270">
            <v>1</v>
          </cell>
          <cell r="W270">
            <v>1</v>
          </cell>
        </row>
        <row r="271">
          <cell r="B271">
            <v>11013450</v>
          </cell>
          <cell r="C271" t="str">
            <v>GOM-CLC</v>
          </cell>
          <cell r="D271" t="str">
            <v>GOM-CLCP</v>
          </cell>
          <cell r="E271" t="str">
            <v>Director</v>
          </cell>
          <cell r="F271" t="str">
            <v>Head of Projects Greater China</v>
          </cell>
          <cell r="G271" t="str">
            <v>BAND C</v>
          </cell>
          <cell r="H271" t="str">
            <v>4</v>
          </cell>
          <cell r="I271">
            <v>42200</v>
          </cell>
          <cell r="J271">
            <v>44437</v>
          </cell>
          <cell r="K271">
            <v>5.3009478672985777E-2</v>
          </cell>
          <cell r="L271" t="str">
            <v>70-90</v>
          </cell>
          <cell r="M271">
            <v>0.8</v>
          </cell>
          <cell r="N271">
            <v>39453</v>
          </cell>
          <cell r="O271">
            <v>40557.5</v>
          </cell>
          <cell r="P271">
            <v>36462</v>
          </cell>
          <cell r="Q271">
            <v>37556</v>
          </cell>
          <cell r="R271">
            <v>1.0696271512939446</v>
          </cell>
          <cell r="S271">
            <v>1.0956543179436602</v>
          </cell>
          <cell r="T271">
            <v>2.6027166649715605E-2</v>
          </cell>
          <cell r="U271" t="str">
            <v>Moderate uplift</v>
          </cell>
          <cell r="V271">
            <v>1.1573693160002194</v>
          </cell>
          <cell r="W271">
            <v>1.1832197252103525</v>
          </cell>
        </row>
        <row r="272">
          <cell r="B272">
            <v>11007521</v>
          </cell>
          <cell r="C272" t="str">
            <v>GPL-CN</v>
          </cell>
          <cell r="D272" t="str">
            <v>GPL-SC8</v>
          </cell>
          <cell r="E272" t="str">
            <v>Senior Director</v>
          </cell>
          <cell r="F272" t="str">
            <v>Head of Demand Fulfillment</v>
          </cell>
          <cell r="G272" t="str">
            <v>BAND D</v>
          </cell>
          <cell r="H272" t="str">
            <v>3</v>
          </cell>
          <cell r="I272">
            <v>48000</v>
          </cell>
          <cell r="J272">
            <v>52053</v>
          </cell>
          <cell r="K272">
            <v>8.4437499999999943E-2</v>
          </cell>
          <cell r="L272" t="str">
            <v>&lt;85</v>
          </cell>
          <cell r="M272">
            <v>0.85</v>
          </cell>
          <cell r="N272">
            <v>64900</v>
          </cell>
          <cell r="O272">
            <v>64900</v>
          </cell>
          <cell r="P272">
            <v>53250</v>
          </cell>
          <cell r="Q272">
            <v>55276.5</v>
          </cell>
          <cell r="R272">
            <v>0.73959938366718025</v>
          </cell>
          <cell r="S272">
            <v>0.80204930662557783</v>
          </cell>
          <cell r="T272">
            <v>6.2449922958397575E-2</v>
          </cell>
          <cell r="U272" t="str">
            <v>Meaningful uplift</v>
          </cell>
          <cell r="V272">
            <v>0.90140845070422537</v>
          </cell>
          <cell r="W272">
            <v>0.94168407912946728</v>
          </cell>
        </row>
        <row r="273">
          <cell r="B273">
            <v>11008077</v>
          </cell>
          <cell r="C273" t="str">
            <v>GPL-CN</v>
          </cell>
          <cell r="D273" t="str">
            <v>GPL-LO8</v>
          </cell>
          <cell r="E273" t="str">
            <v>Senior Director</v>
          </cell>
          <cell r="F273" t="str">
            <v>Head of Logistics</v>
          </cell>
          <cell r="G273" t="str">
            <v>BAND D</v>
          </cell>
          <cell r="H273" t="str">
            <v>3</v>
          </cell>
          <cell r="I273">
            <v>58500</v>
          </cell>
          <cell r="J273">
            <v>58500</v>
          </cell>
          <cell r="K273"/>
          <cell r="L273" t="str">
            <v>&lt;85</v>
          </cell>
          <cell r="M273">
            <v>0.85</v>
          </cell>
          <cell r="N273">
            <v>64900</v>
          </cell>
          <cell r="O273">
            <v>64900</v>
          </cell>
          <cell r="P273">
            <v>53250</v>
          </cell>
          <cell r="Q273">
            <v>55276.5</v>
          </cell>
          <cell r="R273">
            <v>0.90138674884437597</v>
          </cell>
          <cell r="S273">
            <v>0.90138674884437597</v>
          </cell>
          <cell r="T273">
            <v>0</v>
          </cell>
          <cell r="U273" t="str">
            <v>Flat</v>
          </cell>
          <cell r="V273">
            <v>1.0985915492957747</v>
          </cell>
          <cell r="W273">
            <v>1.0583159208705326</v>
          </cell>
        </row>
        <row r="274">
          <cell r="B274">
            <v>11004118</v>
          </cell>
          <cell r="C274" t="str">
            <v>GPL-CN</v>
          </cell>
          <cell r="D274" t="str">
            <v>GPL-SC8P</v>
          </cell>
          <cell r="E274" t="str">
            <v>Director</v>
          </cell>
          <cell r="F274" t="str">
            <v>Head of Demand Planning</v>
          </cell>
          <cell r="G274" t="str">
            <v>BAND C</v>
          </cell>
          <cell r="H274" t="str">
            <v>3</v>
          </cell>
          <cell r="I274">
            <v>55950</v>
          </cell>
          <cell r="J274">
            <v>55950</v>
          </cell>
          <cell r="K274"/>
          <cell r="L274" t="str">
            <v>&gt;90</v>
          </cell>
          <cell r="M274">
            <v>0.9</v>
          </cell>
          <cell r="N274">
            <v>39453</v>
          </cell>
          <cell r="O274">
            <v>40557.5</v>
          </cell>
          <cell r="P274">
            <v>50206</v>
          </cell>
          <cell r="Q274">
            <v>52109.5</v>
          </cell>
          <cell r="R274">
            <v>1.4181431069880617</v>
          </cell>
          <cell r="S274">
            <v>1.3795228995870061</v>
          </cell>
          <cell r="T274">
            <v>-3.862020740105554E-2</v>
          </cell>
          <cell r="U274" t="str">
            <v>Positioning down</v>
          </cell>
          <cell r="V274">
            <v>1.114408636417958</v>
          </cell>
          <cell r="W274">
            <v>1.0737005728322091</v>
          </cell>
        </row>
        <row r="275">
          <cell r="B275">
            <v>11006020</v>
          </cell>
          <cell r="C275" t="str">
            <v>GPL-CN</v>
          </cell>
          <cell r="D275" t="str">
            <v>GPL-SC8X</v>
          </cell>
          <cell r="E275" t="str">
            <v>Director</v>
          </cell>
          <cell r="F275" t="str">
            <v>Head of Order Fulfillment Center</v>
          </cell>
          <cell r="G275" t="str">
            <v>BAND C</v>
          </cell>
          <cell r="H275" t="str">
            <v>5</v>
          </cell>
          <cell r="I275">
            <v>44250</v>
          </cell>
          <cell r="J275">
            <v>47100</v>
          </cell>
          <cell r="K275">
            <v>6.4406779661017044E-2</v>
          </cell>
          <cell r="L275" t="str">
            <v>70-90</v>
          </cell>
          <cell r="M275">
            <v>0.8</v>
          </cell>
          <cell r="N275">
            <v>39453</v>
          </cell>
          <cell r="O275">
            <v>40557.5</v>
          </cell>
          <cell r="P275">
            <v>50206</v>
          </cell>
          <cell r="Q275">
            <v>52109.5</v>
          </cell>
          <cell r="R275">
            <v>1.1215877119610675</v>
          </cell>
          <cell r="S275">
            <v>1.1613141835665413</v>
          </cell>
          <cell r="T275">
            <v>3.9726471605473712E-2</v>
          </cell>
          <cell r="U275" t="str">
            <v>Moderate uplift</v>
          </cell>
          <cell r="V275">
            <v>0.88136876070589176</v>
          </cell>
          <cell r="W275">
            <v>0.90386589777295889</v>
          </cell>
        </row>
        <row r="276">
          <cell r="B276">
            <v>11007900</v>
          </cell>
          <cell r="C276" t="str">
            <v>GPL-CN</v>
          </cell>
          <cell r="D276" t="str">
            <v>GPL-SCS8</v>
          </cell>
          <cell r="E276" t="str">
            <v>Director</v>
          </cell>
          <cell r="F276" t="str">
            <v>Head of Standards, Processes</v>
          </cell>
          <cell r="G276" t="str">
            <v>BAND C</v>
          </cell>
          <cell r="H276" t="str">
            <v>5</v>
          </cell>
          <cell r="I276">
            <v>51427</v>
          </cell>
          <cell r="J276">
            <v>53719</v>
          </cell>
          <cell r="K276">
            <v>4.4568028467536491E-2</v>
          </cell>
          <cell r="L276" t="str">
            <v>90-110</v>
          </cell>
          <cell r="M276">
            <v>1</v>
          </cell>
          <cell r="N276">
            <v>39453</v>
          </cell>
          <cell r="O276">
            <v>40557.5</v>
          </cell>
          <cell r="P276">
            <v>50206</v>
          </cell>
          <cell r="Q276">
            <v>52109.5</v>
          </cell>
          <cell r="R276">
            <v>1.3035003675259169</v>
          </cell>
          <cell r="S276">
            <v>1.3245145780681749</v>
          </cell>
          <cell r="T276">
            <v>2.1014210542257938E-2</v>
          </cell>
          <cell r="U276" t="str">
            <v>Moderate uplift</v>
          </cell>
          <cell r="V276">
            <v>1.0243198024140541</v>
          </cell>
          <cell r="W276">
            <v>1.030886882430267</v>
          </cell>
        </row>
        <row r="277">
          <cell r="B277">
            <v>11017844</v>
          </cell>
          <cell r="C277" t="str">
            <v>GPL-CN</v>
          </cell>
          <cell r="D277" t="str">
            <v>GPL-CN</v>
          </cell>
          <cell r="E277" t="str">
            <v>Senior Team Assistant</v>
          </cell>
          <cell r="F277" t="str">
            <v>Senior Team Assistant</v>
          </cell>
          <cell r="G277" t="str">
            <v>BAND A5</v>
          </cell>
          <cell r="H277" t="str">
            <v>4</v>
          </cell>
          <cell r="I277">
            <v>11250</v>
          </cell>
          <cell r="J277">
            <v>11965</v>
          </cell>
          <cell r="K277">
            <v>6.3555555555555587E-2</v>
          </cell>
          <cell r="L277" t="str">
            <v>70-90</v>
          </cell>
          <cell r="M277">
            <v>0.8</v>
          </cell>
          <cell r="N277">
            <v>12357.5</v>
          </cell>
          <cell r="O277">
            <v>12693.5</v>
          </cell>
          <cell r="P277">
            <v>11943</v>
          </cell>
          <cell r="Q277">
            <v>12201</v>
          </cell>
          <cell r="R277">
            <v>0.91037831276552705</v>
          </cell>
          <cell r="S277">
            <v>0.94260842163311931</v>
          </cell>
          <cell r="T277">
            <v>3.2230108867592255E-2</v>
          </cell>
          <cell r="U277" t="str">
            <v>Moderate uplift</v>
          </cell>
          <cell r="V277">
            <v>0.94197437829691033</v>
          </cell>
          <cell r="W277">
            <v>0.98065732317023191</v>
          </cell>
        </row>
        <row r="278">
          <cell r="B278">
            <v>11002608</v>
          </cell>
          <cell r="C278" t="str">
            <v>GPL-CN</v>
          </cell>
          <cell r="D278" t="str">
            <v>GPL-SCS8</v>
          </cell>
          <cell r="E278" t="str">
            <v>Supervisor</v>
          </cell>
          <cell r="F278" t="str">
            <v>Supervisor</v>
          </cell>
          <cell r="G278" t="str">
            <v>BAND A6</v>
          </cell>
          <cell r="H278" t="str">
            <v>3</v>
          </cell>
          <cell r="I278">
            <v>16650</v>
          </cell>
          <cell r="J278">
            <v>17142</v>
          </cell>
          <cell r="K278">
            <v>2.954954954954947E-2</v>
          </cell>
          <cell r="L278" t="str">
            <v>50-70</v>
          </cell>
          <cell r="M278">
            <v>0.6</v>
          </cell>
          <cell r="N278">
            <v>15816</v>
          </cell>
          <cell r="O278">
            <v>16374</v>
          </cell>
          <cell r="P278">
            <v>15938</v>
          </cell>
          <cell r="Q278">
            <v>16300</v>
          </cell>
          <cell r="R278">
            <v>1.0527314112291351</v>
          </cell>
          <cell r="S278">
            <v>1.046903627702455</v>
          </cell>
          <cell r="T278">
            <v>-5.8277835266800082E-3</v>
          </cell>
          <cell r="U278" t="str">
            <v>Positioning down</v>
          </cell>
          <cell r="V278">
            <v>1.0446731082946417</v>
          </cell>
          <cell r="W278">
            <v>1.0516564417177914</v>
          </cell>
        </row>
        <row r="279">
          <cell r="B279">
            <v>11003290</v>
          </cell>
          <cell r="C279" t="str">
            <v>GPL-CN</v>
          </cell>
          <cell r="D279" t="str">
            <v>GPL-SCS8</v>
          </cell>
          <cell r="E279" t="str">
            <v>Functional Specialist</v>
          </cell>
          <cell r="F279" t="str">
            <v>Functional Specialist</v>
          </cell>
          <cell r="G279" t="str">
            <v>BAND A6</v>
          </cell>
          <cell r="H279" t="str">
            <v>3</v>
          </cell>
          <cell r="I279">
            <v>14730</v>
          </cell>
          <cell r="J279">
            <v>15122</v>
          </cell>
          <cell r="K279">
            <v>2.6612355736592042E-2</v>
          </cell>
          <cell r="L279" t="str">
            <v>50-70</v>
          </cell>
          <cell r="M279">
            <v>0.6</v>
          </cell>
          <cell r="N279">
            <v>15816</v>
          </cell>
          <cell r="O279">
            <v>16374</v>
          </cell>
          <cell r="P279">
            <v>15938</v>
          </cell>
          <cell r="Q279">
            <v>16300</v>
          </cell>
          <cell r="R279">
            <v>0.93133535660091049</v>
          </cell>
          <cell r="S279">
            <v>0.92353731525589344</v>
          </cell>
          <cell r="T279">
            <v>-7.7980413450170483E-3</v>
          </cell>
          <cell r="U279" t="str">
            <v>Positioning down</v>
          </cell>
          <cell r="V279">
            <v>0.92420629941021459</v>
          </cell>
          <cell r="W279">
            <v>0.92773006134969327</v>
          </cell>
        </row>
        <row r="280">
          <cell r="B280">
            <v>11007155</v>
          </cell>
          <cell r="C280" t="str">
            <v>GPL-CN</v>
          </cell>
          <cell r="D280" t="str">
            <v>GPL-SCS8</v>
          </cell>
          <cell r="E280" t="str">
            <v>Associate Expert (CN)</v>
          </cell>
          <cell r="F280" t="str">
            <v>Associate Expert (C)</v>
          </cell>
          <cell r="G280" t="str">
            <v>BAND A6</v>
          </cell>
          <cell r="H280" t="str">
            <v>4</v>
          </cell>
          <cell r="I280">
            <v>16912</v>
          </cell>
          <cell r="J280">
            <v>18000</v>
          </cell>
          <cell r="K280">
            <v>6.4333017975402029E-2</v>
          </cell>
          <cell r="L280" t="str">
            <v>50-70</v>
          </cell>
          <cell r="M280">
            <v>0.6</v>
          </cell>
          <cell r="N280">
            <v>15816</v>
          </cell>
          <cell r="O280">
            <v>16374</v>
          </cell>
          <cell r="P280">
            <v>15938</v>
          </cell>
          <cell r="Q280">
            <v>16300</v>
          </cell>
          <cell r="R280">
            <v>1.0692969145169449</v>
          </cell>
          <cell r="S280">
            <v>1.0993037742762917</v>
          </cell>
          <cell r="T280">
            <v>3.0006859759346804E-2</v>
          </cell>
          <cell r="U280" t="str">
            <v>Moderate uplift</v>
          </cell>
          <cell r="V280">
            <v>1.0611118082569959</v>
          </cell>
          <cell r="W280">
            <v>1.1042944785276074</v>
          </cell>
        </row>
        <row r="281">
          <cell r="B281">
            <v>11010769</v>
          </cell>
          <cell r="C281" t="str">
            <v>GPL-CN</v>
          </cell>
          <cell r="D281" t="str">
            <v>GPL-SCS8</v>
          </cell>
          <cell r="E281" t="str">
            <v>Senior Project Manager</v>
          </cell>
          <cell r="F281" t="str">
            <v>Senior Project Manager</v>
          </cell>
          <cell r="G281" t="str">
            <v>BAND B</v>
          </cell>
          <cell r="H281" t="str">
            <v>3</v>
          </cell>
          <cell r="I281">
            <v>18770</v>
          </cell>
          <cell r="J281">
            <v>19133</v>
          </cell>
          <cell r="K281">
            <v>1.9339371337240285E-2</v>
          </cell>
          <cell r="L281" t="str">
            <v>50-70</v>
          </cell>
          <cell r="M281">
            <v>0.6</v>
          </cell>
          <cell r="N281">
            <v>23243</v>
          </cell>
          <cell r="O281">
            <v>24087</v>
          </cell>
          <cell r="P281">
            <v>21293</v>
          </cell>
          <cell r="Q281">
            <v>21825</v>
          </cell>
          <cell r="R281">
            <v>0.80755496278449423</v>
          </cell>
          <cell r="S281">
            <v>0.79432889110308469</v>
          </cell>
          <cell r="T281">
            <v>-1.3226071681409546E-2</v>
          </cell>
          <cell r="U281" t="str">
            <v>Positioning down</v>
          </cell>
          <cell r="V281">
            <v>0.88151035551589729</v>
          </cell>
          <cell r="W281">
            <v>0.87665521191294382</v>
          </cell>
        </row>
        <row r="282">
          <cell r="B282">
            <v>11018858</v>
          </cell>
          <cell r="C282" t="str">
            <v>GPL-CN</v>
          </cell>
          <cell r="D282" t="str">
            <v>GPL-SCS8</v>
          </cell>
          <cell r="E282" t="str">
            <v>Functional Specialist</v>
          </cell>
          <cell r="F282" t="str">
            <v>Functional Specialist</v>
          </cell>
          <cell r="G282" t="str">
            <v>BAND A6</v>
          </cell>
          <cell r="H282" t="str">
            <v>3</v>
          </cell>
          <cell r="I282">
            <v>16818</v>
          </cell>
          <cell r="J282">
            <v>17900</v>
          </cell>
          <cell r="K282">
            <v>6.4335830657628712E-2</v>
          </cell>
          <cell r="L282" t="str">
            <v>&lt;50</v>
          </cell>
          <cell r="M282">
            <v>0.5</v>
          </cell>
          <cell r="N282">
            <v>15816</v>
          </cell>
          <cell r="O282">
            <v>16374</v>
          </cell>
          <cell r="P282">
            <v>15938</v>
          </cell>
          <cell r="Q282">
            <v>16300</v>
          </cell>
          <cell r="R282">
            <v>1.0633535660091047</v>
          </cell>
          <cell r="S282">
            <v>1.0931965310858678</v>
          </cell>
          <cell r="T282">
            <v>2.9842965076763095E-2</v>
          </cell>
          <cell r="U282" t="str">
            <v>Moderate uplift</v>
          </cell>
          <cell r="V282">
            <v>1.0552139540720291</v>
          </cell>
          <cell r="W282">
            <v>1.0981595092024541</v>
          </cell>
        </row>
        <row r="283">
          <cell r="B283">
            <v>11019453</v>
          </cell>
          <cell r="C283" t="str">
            <v>GPL-CN</v>
          </cell>
          <cell r="D283" t="str">
            <v>GPL-SCS8</v>
          </cell>
          <cell r="E283" t="str">
            <v>Associate Expert (CN)</v>
          </cell>
          <cell r="F283" t="str">
            <v>Associate Expert (C)</v>
          </cell>
          <cell r="G283" t="str">
            <v>BAND A6</v>
          </cell>
          <cell r="H283" t="str">
            <v>5</v>
          </cell>
          <cell r="I283">
            <v>23796</v>
          </cell>
          <cell r="J283">
            <v>25628</v>
          </cell>
          <cell r="K283">
            <v>7.6987729030089103E-2</v>
          </cell>
          <cell r="L283" t="str">
            <v>70-90</v>
          </cell>
          <cell r="M283">
            <v>0.8</v>
          </cell>
          <cell r="N283">
            <v>15816</v>
          </cell>
          <cell r="O283">
            <v>16374</v>
          </cell>
          <cell r="P283">
            <v>15938</v>
          </cell>
          <cell r="Q283">
            <v>16300</v>
          </cell>
          <cell r="R283">
            <v>1.5045523520485584</v>
          </cell>
          <cell r="S283">
            <v>1.5651642848418224</v>
          </cell>
          <cell r="T283">
            <v>6.0611932793263934E-2</v>
          </cell>
          <cell r="U283" t="str">
            <v>Meaningful uplift</v>
          </cell>
          <cell r="V283">
            <v>1.493035512611369</v>
          </cell>
          <cell r="W283">
            <v>1.5722699386503067</v>
          </cell>
        </row>
        <row r="284">
          <cell r="B284">
            <v>15001281</v>
          </cell>
          <cell r="C284" t="str">
            <v>GPL-CN</v>
          </cell>
          <cell r="D284" t="str">
            <v>GPL-SCS8</v>
          </cell>
          <cell r="E284" t="str">
            <v>Manager</v>
          </cell>
          <cell r="F284" t="str">
            <v>Manager</v>
          </cell>
          <cell r="G284" t="str">
            <v>BAND B</v>
          </cell>
          <cell r="H284" t="str">
            <v>3</v>
          </cell>
          <cell r="I284">
            <v>29042</v>
          </cell>
          <cell r="J284">
            <v>29392</v>
          </cell>
          <cell r="K284">
            <v>1.2051511603883958E-2</v>
          </cell>
          <cell r="L284" t="str">
            <v>&gt;90</v>
          </cell>
          <cell r="M284">
            <v>0.9</v>
          </cell>
          <cell r="N284">
            <v>23243</v>
          </cell>
          <cell r="O284">
            <v>24087</v>
          </cell>
          <cell r="P284">
            <v>21293</v>
          </cell>
          <cell r="Q284">
            <v>21825</v>
          </cell>
          <cell r="R284">
            <v>1.249494471453771</v>
          </cell>
          <cell r="S284">
            <v>1.2202432847594138</v>
          </cell>
          <cell r="T284">
            <v>-2.9251186694357223E-2</v>
          </cell>
          <cell r="U284" t="str">
            <v>Positioning down</v>
          </cell>
          <cell r="V284">
            <v>1.3639224158174048</v>
          </cell>
          <cell r="W284">
            <v>1.3467124856815578</v>
          </cell>
        </row>
        <row r="285">
          <cell r="B285">
            <v>1421190</v>
          </cell>
          <cell r="C285" t="str">
            <v>GPL-CN</v>
          </cell>
          <cell r="D285" t="str">
            <v>GPL-LO8N</v>
          </cell>
          <cell r="E285" t="str">
            <v>Senior Specialist</v>
          </cell>
          <cell r="F285" t="str">
            <v>Senior Specialist</v>
          </cell>
          <cell r="G285" t="str">
            <v>BAND A5</v>
          </cell>
          <cell r="H285" t="str">
            <v>2</v>
          </cell>
          <cell r="I285">
            <v>10324</v>
          </cell>
          <cell r="J285">
            <v>10324</v>
          </cell>
          <cell r="K285"/>
          <cell r="L285" t="str">
            <v>0</v>
          </cell>
          <cell r="M285"/>
          <cell r="N285">
            <v>12357.5</v>
          </cell>
          <cell r="O285">
            <v>12693.5</v>
          </cell>
          <cell r="P285">
            <v>11943</v>
          </cell>
          <cell r="Q285">
            <v>12201</v>
          </cell>
          <cell r="R285">
            <v>0.83544406231033785</v>
          </cell>
          <cell r="S285">
            <v>0.81332965691101744</v>
          </cell>
          <cell r="T285">
            <v>-2.2114405399320414E-2</v>
          </cell>
          <cell r="U285" t="str">
            <v>Positioning down</v>
          </cell>
          <cell r="V285">
            <v>0.86443942058109358</v>
          </cell>
          <cell r="W285">
            <v>0.84616015080731088</v>
          </cell>
        </row>
        <row r="286">
          <cell r="B286">
            <v>11000092</v>
          </cell>
          <cell r="C286" t="str">
            <v>GPL-CN</v>
          </cell>
          <cell r="D286" t="str">
            <v>GPL-LO8WC</v>
          </cell>
          <cell r="E286" t="str">
            <v>Specialist</v>
          </cell>
          <cell r="F286" t="str">
            <v>Administrator of WH CZ</v>
          </cell>
          <cell r="G286" t="str">
            <v>BAND A</v>
          </cell>
          <cell r="H286" t="str">
            <v>3</v>
          </cell>
          <cell r="I286">
            <v>7233</v>
          </cell>
          <cell r="J286">
            <v>7233</v>
          </cell>
          <cell r="K286"/>
          <cell r="L286" t="str">
            <v>&gt;90</v>
          </cell>
          <cell r="M286">
            <v>0.9</v>
          </cell>
          <cell r="N286">
            <v>8086.5</v>
          </cell>
          <cell r="O286">
            <v>8156.5</v>
          </cell>
          <cell r="P286">
            <v>8500</v>
          </cell>
          <cell r="Q286">
            <v>8713</v>
          </cell>
          <cell r="R286">
            <v>0.89445371916156557</v>
          </cell>
          <cell r="S286">
            <v>0.88677741678415989</v>
          </cell>
          <cell r="T286">
            <v>-7.676302377405686E-3</v>
          </cell>
          <cell r="U286" t="str">
            <v>Positioning down</v>
          </cell>
          <cell r="V286">
            <v>0.8509411764705882</v>
          </cell>
          <cell r="W286">
            <v>0.83013887294846778</v>
          </cell>
        </row>
        <row r="287">
          <cell r="B287">
            <v>11000229</v>
          </cell>
          <cell r="C287" t="str">
            <v>GPL-CN</v>
          </cell>
          <cell r="D287" t="str">
            <v>GPL-LO8WF</v>
          </cell>
          <cell r="E287" t="str">
            <v>Manager</v>
          </cell>
          <cell r="F287" t="str">
            <v>Head of CDC Chuzhou Fanya</v>
          </cell>
          <cell r="G287" t="str">
            <v>BAND B</v>
          </cell>
          <cell r="H287" t="str">
            <v>3</v>
          </cell>
          <cell r="I287">
            <v>29320</v>
          </cell>
          <cell r="J287">
            <v>29320</v>
          </cell>
          <cell r="K287"/>
          <cell r="L287" t="str">
            <v>&gt;90</v>
          </cell>
          <cell r="M287">
            <v>0.9</v>
          </cell>
          <cell r="N287">
            <v>23243</v>
          </cell>
          <cell r="O287">
            <v>24087</v>
          </cell>
          <cell r="P287">
            <v>21293</v>
          </cell>
          <cell r="Q287">
            <v>21825</v>
          </cell>
          <cell r="R287">
            <v>1.2614550617390181</v>
          </cell>
          <cell r="S287">
            <v>1.217254120479927</v>
          </cell>
          <cell r="T287">
            <v>-4.4200941259091131E-2</v>
          </cell>
          <cell r="U287" t="str">
            <v>Positioning down</v>
          </cell>
          <cell r="V287">
            <v>1.3769783496923871</v>
          </cell>
          <cell r="W287">
            <v>1.3434135166093928</v>
          </cell>
        </row>
        <row r="288">
          <cell r="B288">
            <v>11000550</v>
          </cell>
          <cell r="C288" t="str">
            <v>GPL-CN</v>
          </cell>
          <cell r="D288" t="str">
            <v>GPL-LO8WN</v>
          </cell>
          <cell r="E288" t="str">
            <v>Supervisor</v>
          </cell>
          <cell r="F288" t="str">
            <v>Supervisor of WH-NJ</v>
          </cell>
          <cell r="G288" t="str">
            <v>BAND A</v>
          </cell>
          <cell r="H288" t="str">
            <v>3</v>
          </cell>
          <cell r="I288">
            <v>15727</v>
          </cell>
          <cell r="J288">
            <v>15727</v>
          </cell>
          <cell r="K288"/>
          <cell r="L288" t="str">
            <v>&gt;90</v>
          </cell>
          <cell r="M288">
            <v>0.9</v>
          </cell>
          <cell r="N288">
            <v>8086.5</v>
          </cell>
          <cell r="O288">
            <v>8156.5</v>
          </cell>
          <cell r="P288">
            <v>8500</v>
          </cell>
          <cell r="Q288">
            <v>8713</v>
          </cell>
          <cell r="R288">
            <v>1.9448463488530265</v>
          </cell>
          <cell r="S288">
            <v>1.9281554588365108</v>
          </cell>
          <cell r="T288">
            <v>-1.6690890016515691E-2</v>
          </cell>
          <cell r="U288" t="str">
            <v>Positioning down</v>
          </cell>
          <cell r="V288">
            <v>1.850235294117647</v>
          </cell>
          <cell r="W288">
            <v>1.8050040169861128</v>
          </cell>
        </row>
        <row r="289">
          <cell r="B289">
            <v>11000559</v>
          </cell>
          <cell r="C289" t="str">
            <v>GPL-CN</v>
          </cell>
          <cell r="D289" t="str">
            <v>GPL-LO8LR</v>
          </cell>
          <cell r="E289" t="str">
            <v>Manager</v>
          </cell>
          <cell r="F289" t="str">
            <v>Head of Regional Logistics Management</v>
          </cell>
          <cell r="G289" t="str">
            <v>BAND B</v>
          </cell>
          <cell r="H289" t="str">
            <v>2</v>
          </cell>
          <cell r="I289">
            <v>19620</v>
          </cell>
          <cell r="J289">
            <v>19620</v>
          </cell>
          <cell r="K289"/>
          <cell r="L289" t="str">
            <v>0</v>
          </cell>
          <cell r="M289"/>
          <cell r="N289">
            <v>23243</v>
          </cell>
          <cell r="O289">
            <v>24087</v>
          </cell>
          <cell r="P289">
            <v>21293</v>
          </cell>
          <cell r="Q289">
            <v>21825</v>
          </cell>
          <cell r="R289">
            <v>0.84412511293722836</v>
          </cell>
          <cell r="S289">
            <v>0.81454726616016937</v>
          </cell>
          <cell r="T289">
            <v>-2.9577846777058991E-2</v>
          </cell>
          <cell r="U289" t="str">
            <v>Positioning down</v>
          </cell>
          <cell r="V289">
            <v>0.92142957779551971</v>
          </cell>
          <cell r="W289">
            <v>0.89896907216494848</v>
          </cell>
        </row>
        <row r="290">
          <cell r="B290">
            <v>11000560</v>
          </cell>
          <cell r="C290" t="str">
            <v>GPL-CN</v>
          </cell>
          <cell r="D290" t="str">
            <v>GPL-LO8N</v>
          </cell>
          <cell r="E290" t="str">
            <v>Function Manager</v>
          </cell>
          <cell r="F290" t="str">
            <v>Function Manager</v>
          </cell>
          <cell r="G290" t="str">
            <v>BAND B</v>
          </cell>
          <cell r="H290" t="str">
            <v>3</v>
          </cell>
          <cell r="I290">
            <v>18000</v>
          </cell>
          <cell r="J290">
            <v>18540</v>
          </cell>
          <cell r="K290">
            <v>3.0000000000000027E-2</v>
          </cell>
          <cell r="L290" t="str">
            <v>50-70</v>
          </cell>
          <cell r="M290">
            <v>0.6</v>
          </cell>
          <cell r="N290">
            <v>23243</v>
          </cell>
          <cell r="O290">
            <v>24087</v>
          </cell>
          <cell r="P290">
            <v>21293</v>
          </cell>
          <cell r="Q290">
            <v>21825</v>
          </cell>
          <cell r="R290">
            <v>0.77442670911672329</v>
          </cell>
          <cell r="S290">
            <v>0.76970980196786654</v>
          </cell>
          <cell r="T290">
            <v>-4.7169071488567527E-3</v>
          </cell>
          <cell r="U290" t="str">
            <v>Flat</v>
          </cell>
          <cell r="V290">
            <v>0.84534823650965107</v>
          </cell>
          <cell r="W290">
            <v>0.84948453608247421</v>
          </cell>
        </row>
        <row r="291">
          <cell r="B291">
            <v>11000567</v>
          </cell>
          <cell r="C291" t="str">
            <v>GPL-CN</v>
          </cell>
          <cell r="D291" t="str">
            <v>GPL-LO8LR</v>
          </cell>
          <cell r="E291" t="str">
            <v>Senior Specialist</v>
          </cell>
          <cell r="F291" t="str">
            <v>Senior Specialist</v>
          </cell>
          <cell r="G291" t="str">
            <v>BAND A5</v>
          </cell>
          <cell r="H291" t="str">
            <v>3</v>
          </cell>
          <cell r="I291">
            <v>9780</v>
          </cell>
          <cell r="J291">
            <v>10025</v>
          </cell>
          <cell r="K291">
            <v>2.5051124744376319E-2</v>
          </cell>
          <cell r="L291" t="str">
            <v>70-90</v>
          </cell>
          <cell r="M291">
            <v>0.8</v>
          </cell>
          <cell r="N291">
            <v>12357.5</v>
          </cell>
          <cell r="O291">
            <v>12693.5</v>
          </cell>
          <cell r="P291">
            <v>11943</v>
          </cell>
          <cell r="Q291">
            <v>12201</v>
          </cell>
          <cell r="R291">
            <v>0.79142221323083151</v>
          </cell>
          <cell r="S291">
            <v>0.78977429392996412</v>
          </cell>
          <cell r="T291">
            <v>-1.6479193008673843E-3</v>
          </cell>
          <cell r="U291" t="str">
            <v>Flat</v>
          </cell>
          <cell r="V291">
            <v>0.81888972619944733</v>
          </cell>
          <cell r="W291">
            <v>0.8216539627899353</v>
          </cell>
        </row>
        <row r="292">
          <cell r="B292">
            <v>11002745</v>
          </cell>
          <cell r="C292" t="str">
            <v>GPL-CN</v>
          </cell>
          <cell r="D292" t="str">
            <v>GPL-LO8WN</v>
          </cell>
          <cell r="E292" t="str">
            <v>Administrator</v>
          </cell>
          <cell r="F292" t="str">
            <v>Administrator of WH NJ</v>
          </cell>
          <cell r="G292" t="str">
            <v>BAND A</v>
          </cell>
          <cell r="H292" t="str">
            <v>3</v>
          </cell>
          <cell r="I292">
            <v>6479</v>
          </cell>
          <cell r="J292">
            <v>6479</v>
          </cell>
          <cell r="K292"/>
          <cell r="L292" t="str">
            <v>&gt;90</v>
          </cell>
          <cell r="M292">
            <v>0.9</v>
          </cell>
          <cell r="N292">
            <v>8086.5</v>
          </cell>
          <cell r="O292">
            <v>8156.5</v>
          </cell>
          <cell r="P292">
            <v>8500</v>
          </cell>
          <cell r="Q292">
            <v>8713</v>
          </cell>
          <cell r="R292">
            <v>0.80121189637049406</v>
          </cell>
          <cell r="S292">
            <v>0.79433580579905594</v>
          </cell>
          <cell r="T292">
            <v>-6.8760905714381204E-3</v>
          </cell>
          <cell r="U292" t="str">
            <v>Positioning down</v>
          </cell>
          <cell r="V292">
            <v>0.76223529411764701</v>
          </cell>
          <cell r="W292">
            <v>0.74360151497761962</v>
          </cell>
        </row>
        <row r="293">
          <cell r="B293">
            <v>11002829</v>
          </cell>
          <cell r="C293" t="str">
            <v>GPL-CN</v>
          </cell>
          <cell r="D293" t="str">
            <v>GPL-LO8W</v>
          </cell>
          <cell r="E293" t="str">
            <v>Manager</v>
          </cell>
          <cell r="F293" t="str">
            <v>Head of Warehousing</v>
          </cell>
          <cell r="G293" t="str">
            <v>BAND B</v>
          </cell>
          <cell r="H293" t="str">
            <v>3</v>
          </cell>
          <cell r="I293">
            <v>20900</v>
          </cell>
          <cell r="J293">
            <v>21423</v>
          </cell>
          <cell r="K293">
            <v>2.5023923444976059E-2</v>
          </cell>
          <cell r="L293" t="str">
            <v>70-90</v>
          </cell>
          <cell r="M293">
            <v>0.8</v>
          </cell>
          <cell r="N293">
            <v>23243</v>
          </cell>
          <cell r="O293">
            <v>24087</v>
          </cell>
          <cell r="P293">
            <v>21293</v>
          </cell>
          <cell r="Q293">
            <v>21825</v>
          </cell>
          <cell r="R293">
            <v>0.89919545669663981</v>
          </cell>
          <cell r="S293">
            <v>0.88940092165898621</v>
          </cell>
          <cell r="T293">
            <v>-9.7945350376535956E-3</v>
          </cell>
          <cell r="U293" t="str">
            <v>Positioning down</v>
          </cell>
          <cell r="V293">
            <v>0.98154323016953926</v>
          </cell>
          <cell r="W293">
            <v>0.98158075601374573</v>
          </cell>
        </row>
        <row r="294">
          <cell r="B294">
            <v>11002886</v>
          </cell>
          <cell r="C294" t="str">
            <v>GPL-CN</v>
          </cell>
          <cell r="D294" t="str">
            <v>GPL-LO8G</v>
          </cell>
          <cell r="E294" t="str">
            <v>Manager</v>
          </cell>
          <cell r="F294" t="str">
            <v>Head of Global Distribution</v>
          </cell>
          <cell r="G294" t="str">
            <v>BAND B</v>
          </cell>
          <cell r="H294" t="str">
            <v>4</v>
          </cell>
          <cell r="I294">
            <v>24782</v>
          </cell>
          <cell r="J294">
            <v>25525</v>
          </cell>
          <cell r="K294">
            <v>2.9981438140585848E-2</v>
          </cell>
          <cell r="L294" t="str">
            <v>90-110</v>
          </cell>
          <cell r="M294">
            <v>1</v>
          </cell>
          <cell r="N294">
            <v>23243</v>
          </cell>
          <cell r="O294">
            <v>24087</v>
          </cell>
          <cell r="P294">
            <v>21293</v>
          </cell>
          <cell r="Q294">
            <v>21825</v>
          </cell>
          <cell r="R294">
            <v>1.0662134836294799</v>
          </cell>
          <cell r="S294">
            <v>1.0597002532486404</v>
          </cell>
          <cell r="T294">
            <v>-6.5132303808395076E-3</v>
          </cell>
          <cell r="U294" t="str">
            <v>Positioning down</v>
          </cell>
          <cell r="V294">
            <v>1.1638566665101207</v>
          </cell>
          <cell r="W294">
            <v>1.1695303550973655</v>
          </cell>
        </row>
        <row r="295">
          <cell r="B295">
            <v>11003278</v>
          </cell>
          <cell r="C295" t="str">
            <v>GPL-CN</v>
          </cell>
          <cell r="D295" t="str">
            <v>GPL-LO8G</v>
          </cell>
          <cell r="E295" t="str">
            <v>Supervisor</v>
          </cell>
          <cell r="F295" t="str">
            <v>Supervisor</v>
          </cell>
          <cell r="G295" t="str">
            <v>BAND A6</v>
          </cell>
          <cell r="H295" t="str">
            <v>4</v>
          </cell>
          <cell r="I295">
            <v>13770</v>
          </cell>
          <cell r="J295">
            <v>14600</v>
          </cell>
          <cell r="K295">
            <v>6.0275962236746583E-2</v>
          </cell>
          <cell r="L295" t="str">
            <v>70-90</v>
          </cell>
          <cell r="M295">
            <v>0.8</v>
          </cell>
          <cell r="N295">
            <v>15816</v>
          </cell>
          <cell r="O295">
            <v>16374</v>
          </cell>
          <cell r="P295">
            <v>15938</v>
          </cell>
          <cell r="Q295">
            <v>16300</v>
          </cell>
          <cell r="R295">
            <v>0.87063732928679816</v>
          </cell>
          <cell r="S295">
            <v>0.89165750580188108</v>
          </cell>
          <cell r="T295">
            <v>2.1020176515082922E-2</v>
          </cell>
          <cell r="U295" t="str">
            <v>Moderate uplift</v>
          </cell>
          <cell r="V295">
            <v>0.863972894968001</v>
          </cell>
          <cell r="W295">
            <v>0.89570552147239269</v>
          </cell>
        </row>
        <row r="296">
          <cell r="B296">
            <v>11004088</v>
          </cell>
          <cell r="C296" t="str">
            <v>GPL-CN</v>
          </cell>
          <cell r="D296" t="str">
            <v>GPL-LO8N</v>
          </cell>
          <cell r="E296" t="str">
            <v>Supervisor</v>
          </cell>
          <cell r="F296" t="str">
            <v>Supervisor</v>
          </cell>
          <cell r="G296" t="str">
            <v>BAND A6</v>
          </cell>
          <cell r="H296" t="str">
            <v>4</v>
          </cell>
          <cell r="I296">
            <v>15088</v>
          </cell>
          <cell r="J296">
            <v>15888</v>
          </cell>
          <cell r="K296">
            <v>5.3022269353128371E-2</v>
          </cell>
          <cell r="L296" t="str">
            <v>70-90</v>
          </cell>
          <cell r="M296">
            <v>0.8</v>
          </cell>
          <cell r="N296">
            <v>15816</v>
          </cell>
          <cell r="O296">
            <v>16374</v>
          </cell>
          <cell r="P296">
            <v>15938</v>
          </cell>
          <cell r="Q296">
            <v>16300</v>
          </cell>
          <cell r="R296">
            <v>0.95397066262013153</v>
          </cell>
          <cell r="S296">
            <v>0.97031879809454014</v>
          </cell>
          <cell r="T296">
            <v>1.6348135474408609E-2</v>
          </cell>
          <cell r="U296" t="str">
            <v>Limited uplift</v>
          </cell>
          <cell r="V296">
            <v>0.94666833981679011</v>
          </cell>
          <cell r="W296">
            <v>0.97472392638036809</v>
          </cell>
        </row>
        <row r="297">
          <cell r="B297">
            <v>11004819</v>
          </cell>
          <cell r="C297" t="str">
            <v>GPL-CN</v>
          </cell>
          <cell r="D297" t="str">
            <v>GPL-LO8</v>
          </cell>
          <cell r="E297" t="str">
            <v>Function Manager</v>
          </cell>
          <cell r="F297" t="str">
            <v>Function Manager</v>
          </cell>
          <cell r="G297" t="str">
            <v>BAND B</v>
          </cell>
          <cell r="H297" t="str">
            <v>3</v>
          </cell>
          <cell r="I297">
            <v>19400</v>
          </cell>
          <cell r="J297">
            <v>19885</v>
          </cell>
          <cell r="K297">
            <v>2.4999999999999911E-2</v>
          </cell>
          <cell r="L297" t="str">
            <v>70-90</v>
          </cell>
          <cell r="M297">
            <v>0.8</v>
          </cell>
          <cell r="N297">
            <v>23243</v>
          </cell>
          <cell r="O297">
            <v>24087</v>
          </cell>
          <cell r="P297">
            <v>21293</v>
          </cell>
          <cell r="Q297">
            <v>21825</v>
          </cell>
          <cell r="R297">
            <v>0.83465989760357961</v>
          </cell>
          <cell r="S297">
            <v>0.82554905135550294</v>
          </cell>
          <cell r="T297">
            <v>-9.1108462480766761E-3</v>
          </cell>
          <cell r="U297" t="str">
            <v>Positioning down</v>
          </cell>
          <cell r="V297">
            <v>0.91109754379373498</v>
          </cell>
          <cell r="W297">
            <v>0.91111111111111109</v>
          </cell>
        </row>
        <row r="298">
          <cell r="B298">
            <v>11004913</v>
          </cell>
          <cell r="C298" t="str">
            <v>GPL-CN</v>
          </cell>
          <cell r="D298" t="str">
            <v>GPL-LO8WF</v>
          </cell>
          <cell r="E298" t="str">
            <v>Administrator</v>
          </cell>
          <cell r="F298" t="str">
            <v>Administrator of WH CZ</v>
          </cell>
          <cell r="G298" t="str">
            <v>BAND A</v>
          </cell>
          <cell r="H298" t="str">
            <v>2</v>
          </cell>
          <cell r="I298">
            <v>6816</v>
          </cell>
          <cell r="J298">
            <v>6816</v>
          </cell>
          <cell r="K298"/>
          <cell r="L298" t="str">
            <v>0</v>
          </cell>
          <cell r="M298"/>
          <cell r="N298">
            <v>8086.5</v>
          </cell>
          <cell r="O298">
            <v>8156.5</v>
          </cell>
          <cell r="P298">
            <v>8500</v>
          </cell>
          <cell r="Q298">
            <v>8713</v>
          </cell>
          <cell r="R298">
            <v>0.84288629196809495</v>
          </cell>
          <cell r="S298">
            <v>0.83565254704836633</v>
          </cell>
          <cell r="T298">
            <v>-7.233744919728613E-3</v>
          </cell>
          <cell r="U298" t="str">
            <v>Positioning down</v>
          </cell>
          <cell r="V298">
            <v>0.80188235294117649</v>
          </cell>
          <cell r="W298">
            <v>0.78227935269138071</v>
          </cell>
        </row>
        <row r="299">
          <cell r="B299">
            <v>11005078</v>
          </cell>
          <cell r="C299" t="str">
            <v>GPL-CN</v>
          </cell>
          <cell r="D299" t="str">
            <v>GPL-LO8WF</v>
          </cell>
          <cell r="E299" t="str">
            <v>Supervisor</v>
          </cell>
          <cell r="F299" t="str">
            <v>Project and Flow Admin Supervisor of CZ</v>
          </cell>
          <cell r="G299" t="str">
            <v>BAND A</v>
          </cell>
          <cell r="H299" t="str">
            <v>3</v>
          </cell>
          <cell r="I299">
            <v>12660</v>
          </cell>
          <cell r="J299">
            <v>12977</v>
          </cell>
          <cell r="K299">
            <v>2.5039494470774137E-2</v>
          </cell>
          <cell r="L299" t="str">
            <v>70-90</v>
          </cell>
          <cell r="M299">
            <v>0.8</v>
          </cell>
          <cell r="N299">
            <v>8086.5</v>
          </cell>
          <cell r="O299">
            <v>8156.5</v>
          </cell>
          <cell r="P299">
            <v>8500</v>
          </cell>
          <cell r="Q299">
            <v>8713</v>
          </cell>
          <cell r="R299">
            <v>1.5655722500463736</v>
          </cell>
          <cell r="S299">
            <v>1.5910010421136518</v>
          </cell>
          <cell r="T299">
            <v>2.5428792067278216E-2</v>
          </cell>
          <cell r="U299" t="str">
            <v>Moderate uplift</v>
          </cell>
          <cell r="V299">
            <v>1.4894117647058824</v>
          </cell>
          <cell r="W299">
            <v>1.4893836795592792</v>
          </cell>
        </row>
        <row r="300">
          <cell r="B300">
            <v>11005762</v>
          </cell>
          <cell r="C300" t="str">
            <v>GPL-CN</v>
          </cell>
          <cell r="D300" t="str">
            <v>GPL-LO8WC</v>
          </cell>
          <cell r="E300" t="str">
            <v>Manager</v>
          </cell>
          <cell r="F300" t="str">
            <v>Head of CDC Chuzhou Chengdong</v>
          </cell>
          <cell r="G300" t="str">
            <v>BAND B</v>
          </cell>
          <cell r="H300" t="str">
            <v>4</v>
          </cell>
          <cell r="I300">
            <v>22351</v>
          </cell>
          <cell r="J300">
            <v>22888</v>
          </cell>
          <cell r="K300">
            <v>2.4025770659030998E-2</v>
          </cell>
          <cell r="L300" t="str">
            <v>90-110</v>
          </cell>
          <cell r="M300">
            <v>1</v>
          </cell>
          <cell r="N300">
            <v>23243</v>
          </cell>
          <cell r="O300">
            <v>24087</v>
          </cell>
          <cell r="P300">
            <v>21293</v>
          </cell>
          <cell r="Q300">
            <v>21825</v>
          </cell>
          <cell r="R300">
            <v>0.96162285419266014</v>
          </cell>
          <cell r="S300">
            <v>0.95022211151243408</v>
          </cell>
          <cell r="T300">
            <v>-1.1400742680226061E-2</v>
          </cell>
          <cell r="U300" t="str">
            <v>Positioning down</v>
          </cell>
          <cell r="V300">
            <v>1.0496876907904007</v>
          </cell>
          <cell r="W300">
            <v>1.0487056128293242</v>
          </cell>
        </row>
        <row r="301">
          <cell r="B301">
            <v>11006293</v>
          </cell>
          <cell r="C301" t="str">
            <v>GPL-CN</v>
          </cell>
          <cell r="D301" t="str">
            <v>GPL-LO8N</v>
          </cell>
          <cell r="E301" t="str">
            <v>Senior Specialist</v>
          </cell>
          <cell r="F301" t="str">
            <v>Senior Specialist</v>
          </cell>
          <cell r="G301" t="str">
            <v>BAND A5</v>
          </cell>
          <cell r="H301" t="str">
            <v>3</v>
          </cell>
          <cell r="I301">
            <v>11950</v>
          </cell>
          <cell r="J301">
            <v>12353</v>
          </cell>
          <cell r="K301">
            <v>3.372384937238504E-2</v>
          </cell>
          <cell r="L301" t="str">
            <v>70-90</v>
          </cell>
          <cell r="M301">
            <v>0.8</v>
          </cell>
          <cell r="N301">
            <v>12357.5</v>
          </cell>
          <cell r="O301">
            <v>12693.5</v>
          </cell>
          <cell r="P301">
            <v>11943</v>
          </cell>
          <cell r="Q301">
            <v>12201</v>
          </cell>
          <cell r="R301">
            <v>0.96702407444871541</v>
          </cell>
          <cell r="S301">
            <v>0.97317524717375037</v>
          </cell>
          <cell r="T301">
            <v>6.151172725034959E-3</v>
          </cell>
          <cell r="U301" t="str">
            <v>Limited uplift</v>
          </cell>
          <cell r="V301">
            <v>1.0005861173909403</v>
          </cell>
          <cell r="W301">
            <v>1.0124579952462913</v>
          </cell>
        </row>
        <row r="302">
          <cell r="B302">
            <v>11006306</v>
          </cell>
          <cell r="C302" t="str">
            <v>GPL-CN</v>
          </cell>
          <cell r="D302" t="str">
            <v>GPL-LO8N</v>
          </cell>
          <cell r="E302" t="str">
            <v>Associate Expert (CN)</v>
          </cell>
          <cell r="F302" t="str">
            <v>Associate Expert (C)</v>
          </cell>
          <cell r="G302" t="str">
            <v>BAND A6</v>
          </cell>
          <cell r="H302" t="str">
            <v>5</v>
          </cell>
          <cell r="I302">
            <v>17480</v>
          </cell>
          <cell r="J302">
            <v>18354</v>
          </cell>
          <cell r="K302">
            <v>5.0000000000000044E-2</v>
          </cell>
          <cell r="L302" t="str">
            <v>70-90</v>
          </cell>
          <cell r="M302">
            <v>0.8</v>
          </cell>
          <cell r="N302">
            <v>15816</v>
          </cell>
          <cell r="O302">
            <v>16374</v>
          </cell>
          <cell r="P302">
            <v>15938</v>
          </cell>
          <cell r="Q302">
            <v>16300</v>
          </cell>
          <cell r="R302">
            <v>1.105209914011128</v>
          </cell>
          <cell r="S302">
            <v>1.1209234151703922</v>
          </cell>
          <cell r="T302">
            <v>1.5713501159264176E-2</v>
          </cell>
          <cell r="U302" t="str">
            <v>Limited uplift</v>
          </cell>
          <cell r="V302">
            <v>1.0967499058853056</v>
          </cell>
          <cell r="W302">
            <v>1.1260122699386503</v>
          </cell>
        </row>
        <row r="303">
          <cell r="B303">
            <v>11007617</v>
          </cell>
          <cell r="C303" t="str">
            <v>GPL-CN</v>
          </cell>
          <cell r="D303" t="str">
            <v>GPL-LO8L</v>
          </cell>
          <cell r="E303" t="str">
            <v>Expert (CN)</v>
          </cell>
          <cell r="F303" t="str">
            <v>Expert (CN)</v>
          </cell>
          <cell r="G303" t="str">
            <v>BAND B</v>
          </cell>
          <cell r="H303" t="str">
            <v>3</v>
          </cell>
          <cell r="I303">
            <v>18800</v>
          </cell>
          <cell r="J303">
            <v>19270</v>
          </cell>
          <cell r="K303">
            <v>2.4999999999999911E-2</v>
          </cell>
          <cell r="L303" t="str">
            <v>70-90</v>
          </cell>
          <cell r="M303">
            <v>0.8</v>
          </cell>
          <cell r="N303">
            <v>23243</v>
          </cell>
          <cell r="O303">
            <v>24087</v>
          </cell>
          <cell r="P303">
            <v>21293</v>
          </cell>
          <cell r="Q303">
            <v>21825</v>
          </cell>
          <cell r="R303">
            <v>0.80884567396635543</v>
          </cell>
          <cell r="S303">
            <v>0.80001660646821937</v>
          </cell>
          <cell r="T303">
            <v>-8.8290674981360562E-3</v>
          </cell>
          <cell r="U303" t="str">
            <v>Positioning down</v>
          </cell>
          <cell r="V303">
            <v>0.88291926924341335</v>
          </cell>
          <cell r="W303">
            <v>0.88293241695303548</v>
          </cell>
        </row>
        <row r="304">
          <cell r="B304">
            <v>11007999</v>
          </cell>
          <cell r="C304" t="str">
            <v>GPL-CN</v>
          </cell>
          <cell r="D304" t="str">
            <v>GPL-LO8G</v>
          </cell>
          <cell r="E304" t="str">
            <v>Supervisor</v>
          </cell>
          <cell r="F304" t="str">
            <v>Supervisor</v>
          </cell>
          <cell r="G304" t="str">
            <v>BAND A6</v>
          </cell>
          <cell r="H304" t="str">
            <v>4</v>
          </cell>
          <cell r="I304">
            <v>13764</v>
          </cell>
          <cell r="J304">
            <v>14493</v>
          </cell>
          <cell r="K304">
            <v>5.296425457715781E-2</v>
          </cell>
          <cell r="L304" t="str">
            <v>70-90</v>
          </cell>
          <cell r="M304">
            <v>0.8</v>
          </cell>
          <cell r="N304">
            <v>15816</v>
          </cell>
          <cell r="O304">
            <v>16374</v>
          </cell>
          <cell r="P304">
            <v>15938</v>
          </cell>
          <cell r="Q304">
            <v>16300</v>
          </cell>
          <cell r="R304">
            <v>0.87025796661608501</v>
          </cell>
          <cell r="S304">
            <v>0.88512275558812747</v>
          </cell>
          <cell r="T304">
            <v>1.4864788972042464E-2</v>
          </cell>
          <cell r="U304" t="str">
            <v>Limited uplift</v>
          </cell>
          <cell r="V304">
            <v>0.86359643619023718</v>
          </cell>
          <cell r="W304">
            <v>0.88914110429447857</v>
          </cell>
        </row>
        <row r="305">
          <cell r="B305">
            <v>11008714</v>
          </cell>
          <cell r="C305" t="str">
            <v>GPL-CN</v>
          </cell>
          <cell r="D305" t="str">
            <v>GPL-LO8WC</v>
          </cell>
          <cell r="E305" t="str">
            <v>Warehouse Management</v>
          </cell>
          <cell r="F305" t="str">
            <v>Data Support of WH CZ</v>
          </cell>
          <cell r="G305" t="str">
            <v>BAND A</v>
          </cell>
          <cell r="H305" t="str">
            <v>3</v>
          </cell>
          <cell r="I305">
            <v>5745</v>
          </cell>
          <cell r="J305">
            <v>5745</v>
          </cell>
          <cell r="K305"/>
          <cell r="L305" t="str">
            <v>&gt;90</v>
          </cell>
          <cell r="M305">
            <v>0.9</v>
          </cell>
          <cell r="N305">
            <v>8086.5</v>
          </cell>
          <cell r="O305">
            <v>8156.5</v>
          </cell>
          <cell r="P305">
            <v>8500</v>
          </cell>
          <cell r="Q305">
            <v>8713</v>
          </cell>
          <cell r="R305">
            <v>0.71044333147838989</v>
          </cell>
          <cell r="S305">
            <v>0.70434622693557281</v>
          </cell>
          <cell r="T305">
            <v>-6.0971045428170889E-3</v>
          </cell>
          <cell r="U305" t="str">
            <v>Positioning down</v>
          </cell>
          <cell r="V305">
            <v>0.67588235294117649</v>
          </cell>
          <cell r="W305">
            <v>0.659359577642603</v>
          </cell>
        </row>
        <row r="306">
          <cell r="B306">
            <v>11009655</v>
          </cell>
          <cell r="C306" t="str">
            <v>GPL-CN</v>
          </cell>
          <cell r="D306" t="str">
            <v>GPL-LO8L</v>
          </cell>
          <cell r="E306" t="str">
            <v>Manager</v>
          </cell>
          <cell r="F306" t="str">
            <v>Head of GPL-LO8L</v>
          </cell>
          <cell r="G306" t="str">
            <v>BAND B</v>
          </cell>
          <cell r="H306" t="str">
            <v>3</v>
          </cell>
          <cell r="I306">
            <v>22940</v>
          </cell>
          <cell r="J306">
            <v>22940</v>
          </cell>
          <cell r="K306"/>
          <cell r="L306" t="str">
            <v>&gt;90</v>
          </cell>
          <cell r="M306">
            <v>0.9</v>
          </cell>
          <cell r="N306">
            <v>23243</v>
          </cell>
          <cell r="O306">
            <v>24087</v>
          </cell>
          <cell r="P306">
            <v>21293</v>
          </cell>
          <cell r="Q306">
            <v>21825</v>
          </cell>
          <cell r="R306">
            <v>0.9869638170632018</v>
          </cell>
          <cell r="S306">
            <v>0.95238095238095233</v>
          </cell>
          <cell r="T306">
            <v>-3.458286468224947E-2</v>
          </cell>
          <cell r="U306" t="str">
            <v>Positioning down</v>
          </cell>
          <cell r="V306">
            <v>1.0773493636406331</v>
          </cell>
          <cell r="W306">
            <v>1.0510882016036656</v>
          </cell>
        </row>
        <row r="307">
          <cell r="B307">
            <v>11009726</v>
          </cell>
          <cell r="C307" t="str">
            <v>GPL-CN</v>
          </cell>
          <cell r="D307" t="str">
            <v>GPL-LO8N</v>
          </cell>
          <cell r="E307" t="str">
            <v>Supervisor</v>
          </cell>
          <cell r="F307" t="str">
            <v>Supervisor</v>
          </cell>
          <cell r="G307" t="str">
            <v>BAND A6</v>
          </cell>
          <cell r="H307" t="str">
            <v>3</v>
          </cell>
          <cell r="I307">
            <v>18785</v>
          </cell>
          <cell r="J307">
            <v>18785</v>
          </cell>
          <cell r="K307"/>
          <cell r="L307" t="str">
            <v>&gt;90</v>
          </cell>
          <cell r="M307">
            <v>0.9</v>
          </cell>
          <cell r="N307">
            <v>15816</v>
          </cell>
          <cell r="O307">
            <v>16374</v>
          </cell>
          <cell r="P307">
            <v>15938</v>
          </cell>
          <cell r="Q307">
            <v>16300</v>
          </cell>
          <cell r="R307">
            <v>1.1877212948912494</v>
          </cell>
          <cell r="S307">
            <v>1.147245633321119</v>
          </cell>
          <cell r="T307">
            <v>-4.0475661570130494E-2</v>
          </cell>
          <cell r="U307" t="str">
            <v>Positioning down</v>
          </cell>
          <cell r="V307">
            <v>1.1786296900489397</v>
          </cell>
          <cell r="W307">
            <v>1.1524539877300612</v>
          </cell>
        </row>
        <row r="308">
          <cell r="B308">
            <v>11010005</v>
          </cell>
          <cell r="C308" t="str">
            <v>GPL-CN</v>
          </cell>
          <cell r="D308" t="str">
            <v>GPL-LO8G</v>
          </cell>
          <cell r="E308" t="str">
            <v>Specialist</v>
          </cell>
          <cell r="F308" t="str">
            <v>Specialist</v>
          </cell>
          <cell r="G308" t="str">
            <v>BAND A4</v>
          </cell>
          <cell r="H308" t="str">
            <v>4</v>
          </cell>
          <cell r="I308">
            <v>9200</v>
          </cell>
          <cell r="J308">
            <v>10495</v>
          </cell>
          <cell r="K308">
            <v>0.14076086956521738</v>
          </cell>
          <cell r="L308" t="str">
            <v>90-110</v>
          </cell>
          <cell r="M308">
            <v>1</v>
          </cell>
          <cell r="N308">
            <v>9450</v>
          </cell>
          <cell r="O308">
            <v>9800</v>
          </cell>
          <cell r="P308">
            <v>8758</v>
          </cell>
          <cell r="Q308">
            <v>9000</v>
          </cell>
          <cell r="R308">
            <v>0.97354497354497349</v>
          </cell>
          <cell r="S308">
            <v>1.0709183673469387</v>
          </cell>
          <cell r="T308">
            <v>9.7373393801965191E-2</v>
          </cell>
          <cell r="U308" t="str">
            <v>Meaningful uplift</v>
          </cell>
          <cell r="V308">
            <v>1.0504681434117378</v>
          </cell>
          <cell r="W308">
            <v>1.1661111111111111</v>
          </cell>
        </row>
        <row r="309">
          <cell r="B309">
            <v>11010786</v>
          </cell>
          <cell r="C309" t="str">
            <v>GPL-CN</v>
          </cell>
          <cell r="D309" t="str">
            <v>GPL-LO8WF</v>
          </cell>
          <cell r="E309" t="str">
            <v>Specialist</v>
          </cell>
          <cell r="F309" t="str">
            <v>Specialist</v>
          </cell>
          <cell r="G309" t="str">
            <v>BAND A</v>
          </cell>
          <cell r="H309" t="str">
            <v>3</v>
          </cell>
          <cell r="I309">
            <v>6900</v>
          </cell>
          <cell r="J309">
            <v>6900</v>
          </cell>
          <cell r="K309"/>
          <cell r="L309" t="str">
            <v>&gt;90</v>
          </cell>
          <cell r="M309">
            <v>0.9</v>
          </cell>
          <cell r="N309">
            <v>8086.5</v>
          </cell>
          <cell r="O309">
            <v>8156.5</v>
          </cell>
          <cell r="P309">
            <v>8500</v>
          </cell>
          <cell r="Q309">
            <v>8713</v>
          </cell>
          <cell r="R309">
            <v>0.85327397514375813</v>
          </cell>
          <cell r="S309">
            <v>0.84595108195917368</v>
          </cell>
          <cell r="T309">
            <v>-7.3228931845844558E-3</v>
          </cell>
          <cell r="U309" t="str">
            <v>Positioning down</v>
          </cell>
          <cell r="V309">
            <v>0.81176470588235294</v>
          </cell>
          <cell r="W309">
            <v>0.79192011936187301</v>
          </cell>
        </row>
        <row r="310">
          <cell r="B310">
            <v>11011547</v>
          </cell>
          <cell r="C310" t="str">
            <v>GPL-CN</v>
          </cell>
          <cell r="D310" t="str">
            <v>GPL-LO8WC</v>
          </cell>
          <cell r="E310" t="str">
            <v>Warehouse Management</v>
          </cell>
          <cell r="F310" t="str">
            <v>Administrator of WH CZ</v>
          </cell>
          <cell r="G310" t="str">
            <v>BAND A</v>
          </cell>
          <cell r="H310" t="str">
            <v>3</v>
          </cell>
          <cell r="I310">
            <v>6227</v>
          </cell>
          <cell r="J310">
            <v>6227</v>
          </cell>
          <cell r="K310"/>
          <cell r="L310" t="str">
            <v>&gt;90</v>
          </cell>
          <cell r="M310">
            <v>0.9</v>
          </cell>
          <cell r="N310">
            <v>8086.5</v>
          </cell>
          <cell r="O310">
            <v>8156.5</v>
          </cell>
          <cell r="P310">
            <v>8500</v>
          </cell>
          <cell r="Q310">
            <v>8713</v>
          </cell>
          <cell r="R310">
            <v>0.77004884684350461</v>
          </cell>
          <cell r="S310">
            <v>0.76344020106663402</v>
          </cell>
          <cell r="T310">
            <v>-6.608645776870592E-3</v>
          </cell>
          <cell r="U310" t="str">
            <v>Positioning down</v>
          </cell>
          <cell r="V310">
            <v>0.73258823529411765</v>
          </cell>
          <cell r="W310">
            <v>0.71467921496614251</v>
          </cell>
        </row>
        <row r="311">
          <cell r="B311">
            <v>11011856</v>
          </cell>
          <cell r="C311" t="str">
            <v>GPL-CN</v>
          </cell>
          <cell r="D311" t="str">
            <v>GPL-LO8LR</v>
          </cell>
          <cell r="E311" t="str">
            <v>Specialist</v>
          </cell>
          <cell r="F311" t="str">
            <v>Specialist</v>
          </cell>
          <cell r="G311" t="str">
            <v>BAND A4</v>
          </cell>
          <cell r="H311" t="str">
            <v>3</v>
          </cell>
          <cell r="I311">
            <v>10900</v>
          </cell>
          <cell r="J311">
            <v>10900</v>
          </cell>
          <cell r="K311"/>
          <cell r="L311" t="str">
            <v>&gt;90</v>
          </cell>
          <cell r="M311">
            <v>0.9</v>
          </cell>
          <cell r="N311">
            <v>9450</v>
          </cell>
          <cell r="O311">
            <v>9800</v>
          </cell>
          <cell r="P311">
            <v>8758</v>
          </cell>
          <cell r="Q311">
            <v>9000</v>
          </cell>
          <cell r="R311">
            <v>1.1534391534391535</v>
          </cell>
          <cell r="S311">
            <v>1.1122448979591837</v>
          </cell>
          <cell r="T311">
            <v>-4.1194255479969799E-2</v>
          </cell>
          <cell r="U311" t="str">
            <v>Positioning down</v>
          </cell>
          <cell r="V311">
            <v>1.2445763873030373</v>
          </cell>
          <cell r="W311">
            <v>1.211111111111111</v>
          </cell>
        </row>
        <row r="312">
          <cell r="B312">
            <v>11012412</v>
          </cell>
          <cell r="C312" t="str">
            <v>GPL-CN</v>
          </cell>
          <cell r="D312" t="str">
            <v>GPL-LO8WF</v>
          </cell>
          <cell r="E312" t="str">
            <v>Warehouse Management</v>
          </cell>
          <cell r="F312" t="str">
            <v>Data Support of WH CZ</v>
          </cell>
          <cell r="G312" t="str">
            <v>BAND A</v>
          </cell>
          <cell r="H312" t="str">
            <v>3</v>
          </cell>
          <cell r="I312">
            <v>6466</v>
          </cell>
          <cell r="J312">
            <v>6466</v>
          </cell>
          <cell r="K312"/>
          <cell r="L312" t="str">
            <v>&gt;90</v>
          </cell>
          <cell r="M312">
            <v>0.9</v>
          </cell>
          <cell r="N312">
            <v>8086.5</v>
          </cell>
          <cell r="O312">
            <v>8156.5</v>
          </cell>
          <cell r="P312">
            <v>8500</v>
          </cell>
          <cell r="Q312">
            <v>8713</v>
          </cell>
          <cell r="R312">
            <v>0.79960427873616524</v>
          </cell>
          <cell r="S312">
            <v>0.79274198492000247</v>
          </cell>
          <cell r="T312">
            <v>-6.8622938161627678E-3</v>
          </cell>
          <cell r="U312" t="str">
            <v>Positioning down</v>
          </cell>
          <cell r="V312">
            <v>0.76070588235294123</v>
          </cell>
          <cell r="W312">
            <v>0.74210949156432915</v>
          </cell>
        </row>
        <row r="313">
          <cell r="B313">
            <v>11013066</v>
          </cell>
          <cell r="C313" t="str">
            <v>GPL-CN</v>
          </cell>
          <cell r="D313" t="str">
            <v>GPL-LO8G</v>
          </cell>
          <cell r="E313" t="str">
            <v>Specialist</v>
          </cell>
          <cell r="F313" t="str">
            <v>Specialist</v>
          </cell>
          <cell r="G313" t="str">
            <v>BAND A4</v>
          </cell>
          <cell r="H313" t="str">
            <v>3</v>
          </cell>
          <cell r="I313">
            <v>8550</v>
          </cell>
          <cell r="J313">
            <v>8550</v>
          </cell>
          <cell r="K313"/>
          <cell r="L313" t="str">
            <v>&gt;90</v>
          </cell>
          <cell r="M313">
            <v>0.9</v>
          </cell>
          <cell r="N313">
            <v>9450</v>
          </cell>
          <cell r="O313">
            <v>9800</v>
          </cell>
          <cell r="P313">
            <v>8758</v>
          </cell>
          <cell r="Q313">
            <v>9000</v>
          </cell>
          <cell r="R313">
            <v>0.90476190476190477</v>
          </cell>
          <cell r="S313">
            <v>0.87244897959183676</v>
          </cell>
          <cell r="T313">
            <v>-3.2312925170068008E-2</v>
          </cell>
          <cell r="U313" t="str">
            <v>Positioning down</v>
          </cell>
          <cell r="V313">
            <v>0.97625028545329984</v>
          </cell>
          <cell r="W313">
            <v>0.95</v>
          </cell>
        </row>
        <row r="314">
          <cell r="B314">
            <v>11013641</v>
          </cell>
          <cell r="C314" t="str">
            <v>GPL-CN</v>
          </cell>
          <cell r="D314" t="str">
            <v>GPL-LO8L</v>
          </cell>
          <cell r="E314" t="str">
            <v>Senior Specialist</v>
          </cell>
          <cell r="F314" t="str">
            <v>Senior Specialist</v>
          </cell>
          <cell r="G314" t="str">
            <v>BAND A5</v>
          </cell>
          <cell r="H314" t="str">
            <v>3</v>
          </cell>
          <cell r="I314">
            <v>9866</v>
          </cell>
          <cell r="J314">
            <v>10113</v>
          </cell>
          <cell r="K314">
            <v>2.5035475369957538E-2</v>
          </cell>
          <cell r="L314" t="str">
            <v>70-90</v>
          </cell>
          <cell r="M314">
            <v>0.8</v>
          </cell>
          <cell r="N314">
            <v>12357.5</v>
          </cell>
          <cell r="O314">
            <v>12693.5</v>
          </cell>
          <cell r="P314">
            <v>11943</v>
          </cell>
          <cell r="Q314">
            <v>12201</v>
          </cell>
          <cell r="R314">
            <v>0.79838154966619457</v>
          </cell>
          <cell r="S314">
            <v>0.79670697601134444</v>
          </cell>
          <cell r="T314">
            <v>-1.6745736548501311E-3</v>
          </cell>
          <cell r="U314" t="str">
            <v>Flat</v>
          </cell>
          <cell r="V314">
            <v>0.82609059700242815</v>
          </cell>
          <cell r="W314">
            <v>0.82886648635357763</v>
          </cell>
        </row>
        <row r="315">
          <cell r="B315">
            <v>11016646</v>
          </cell>
          <cell r="C315" t="str">
            <v>GPL-CN</v>
          </cell>
          <cell r="D315" t="str">
            <v>GPL-LO8L</v>
          </cell>
          <cell r="E315" t="str">
            <v>Senior Specialist</v>
          </cell>
          <cell r="F315" t="str">
            <v>Senior Specialist</v>
          </cell>
          <cell r="G315" t="str">
            <v>BAND A5</v>
          </cell>
          <cell r="H315" t="str">
            <v>5</v>
          </cell>
          <cell r="I315">
            <v>10260</v>
          </cell>
          <cell r="J315">
            <v>11050</v>
          </cell>
          <cell r="K315">
            <v>7.6998050682261177E-2</v>
          </cell>
          <cell r="L315" t="str">
            <v>70-90</v>
          </cell>
          <cell r="M315">
            <v>0.8</v>
          </cell>
          <cell r="N315">
            <v>12357.5</v>
          </cell>
          <cell r="O315">
            <v>12693.5</v>
          </cell>
          <cell r="P315">
            <v>11943</v>
          </cell>
          <cell r="Q315">
            <v>12201</v>
          </cell>
          <cell r="R315">
            <v>0.83026502124216062</v>
          </cell>
          <cell r="S315">
            <v>0.87052428408240434</v>
          </cell>
          <cell r="T315">
            <v>4.0259262840243726E-2</v>
          </cell>
          <cell r="U315" t="str">
            <v>Moderate uplift</v>
          </cell>
          <cell r="V315">
            <v>0.85908063300678217</v>
          </cell>
          <cell r="W315">
            <v>0.90566347020736004</v>
          </cell>
        </row>
        <row r="316">
          <cell r="B316">
            <v>11018246</v>
          </cell>
          <cell r="C316" t="str">
            <v>GPL-CN</v>
          </cell>
          <cell r="D316" t="str">
            <v>GPL-LO8</v>
          </cell>
          <cell r="E316" t="str">
            <v>Specialist</v>
          </cell>
          <cell r="F316" t="str">
            <v>Specialist</v>
          </cell>
          <cell r="G316" t="str">
            <v>BAND A4</v>
          </cell>
          <cell r="H316" t="str">
            <v>5</v>
          </cell>
          <cell r="I316">
            <v>11300</v>
          </cell>
          <cell r="J316">
            <v>13052</v>
          </cell>
          <cell r="K316">
            <v>0.15504424778761061</v>
          </cell>
          <cell r="L316" t="str">
            <v>110-130</v>
          </cell>
          <cell r="M316">
            <v>1.2</v>
          </cell>
          <cell r="N316">
            <v>9450</v>
          </cell>
          <cell r="O316">
            <v>9800</v>
          </cell>
          <cell r="P316">
            <v>8758</v>
          </cell>
          <cell r="Q316">
            <v>9000</v>
          </cell>
          <cell r="R316">
            <v>1.1957671957671958</v>
          </cell>
          <cell r="S316">
            <v>1.3318367346938775</v>
          </cell>
          <cell r="T316">
            <v>0.13606953892668172</v>
          </cell>
          <cell r="U316" t="str">
            <v>Meaningful uplift</v>
          </cell>
          <cell r="V316">
            <v>1.2902489152774606</v>
          </cell>
          <cell r="W316">
            <v>1.4502222222222223</v>
          </cell>
        </row>
        <row r="317">
          <cell r="B317">
            <v>11018877</v>
          </cell>
          <cell r="C317" t="str">
            <v>GPL-CN</v>
          </cell>
          <cell r="D317" t="str">
            <v>GPL-LO8L</v>
          </cell>
          <cell r="E317" t="str">
            <v>Senior Specialist</v>
          </cell>
          <cell r="F317" t="str">
            <v>Senior Specialist</v>
          </cell>
          <cell r="G317" t="str">
            <v>BAND A5</v>
          </cell>
          <cell r="H317" t="str">
            <v>4</v>
          </cell>
          <cell r="I317">
            <v>13378</v>
          </cell>
          <cell r="J317">
            <v>13679</v>
          </cell>
          <cell r="K317">
            <v>2.2499626252055593E-2</v>
          </cell>
          <cell r="L317" t="str">
            <v>110-130</v>
          </cell>
          <cell r="M317">
            <v>1.2</v>
          </cell>
          <cell r="N317">
            <v>12357.5</v>
          </cell>
          <cell r="O317">
            <v>12693.5</v>
          </cell>
          <cell r="P317">
            <v>11943</v>
          </cell>
          <cell r="Q317">
            <v>12201</v>
          </cell>
          <cell r="R317">
            <v>1.0825814282824195</v>
          </cell>
          <cell r="S317">
            <v>1.0776381612636388</v>
          </cell>
          <cell r="T317">
            <v>-4.9432670187807837E-3</v>
          </cell>
          <cell r="U317" t="str">
            <v>Flat</v>
          </cell>
          <cell r="V317">
            <v>1.1201540651427615</v>
          </cell>
          <cell r="W317">
            <v>1.1211376116711744</v>
          </cell>
        </row>
        <row r="318">
          <cell r="B318">
            <v>15000110</v>
          </cell>
          <cell r="C318" t="str">
            <v>GPL-CN</v>
          </cell>
          <cell r="D318" t="str">
            <v>GPL-LO8N</v>
          </cell>
          <cell r="E318" t="str">
            <v>Director</v>
          </cell>
          <cell r="F318" t="str">
            <v>Head of Network Development</v>
          </cell>
          <cell r="G318" t="str">
            <v>BAND C</v>
          </cell>
          <cell r="H318" t="str">
            <v>4</v>
          </cell>
          <cell r="I318">
            <v>48985</v>
          </cell>
          <cell r="J318">
            <v>50500</v>
          </cell>
          <cell r="K318">
            <v>3.0927835051546282E-2</v>
          </cell>
          <cell r="L318" t="str">
            <v>70-90</v>
          </cell>
          <cell r="M318">
            <v>0.8</v>
          </cell>
          <cell r="N318">
            <v>39453</v>
          </cell>
          <cell r="O318">
            <v>40557.5</v>
          </cell>
          <cell r="P318">
            <v>50206</v>
          </cell>
          <cell r="Q318">
            <v>52109.5</v>
          </cell>
          <cell r="R318">
            <v>1.2416039337946416</v>
          </cell>
          <cell r="S318">
            <v>1.2451457806817481</v>
          </cell>
          <cell r="T318">
            <v>3.541846887106459E-3</v>
          </cell>
          <cell r="U318" t="str">
            <v>Flat</v>
          </cell>
          <cell r="V318">
            <v>0.97568019758594593</v>
          </cell>
          <cell r="W318">
            <v>0.96911311756973295</v>
          </cell>
        </row>
        <row r="319">
          <cell r="B319">
            <v>15000357</v>
          </cell>
          <cell r="C319" t="str">
            <v>GPL-CN</v>
          </cell>
          <cell r="D319" t="str">
            <v>GPL-LO8WN</v>
          </cell>
          <cell r="E319" t="str">
            <v>Supervisor</v>
          </cell>
          <cell r="F319" t="str">
            <v>Supervisor of WH-NJ</v>
          </cell>
          <cell r="G319" t="str">
            <v>BAND A</v>
          </cell>
          <cell r="H319" t="str">
            <v>3</v>
          </cell>
          <cell r="I319">
            <v>15211</v>
          </cell>
          <cell r="J319">
            <v>15211</v>
          </cell>
          <cell r="K319"/>
          <cell r="L319" t="str">
            <v>&gt;90</v>
          </cell>
          <cell r="M319">
            <v>0.9</v>
          </cell>
          <cell r="N319">
            <v>8086.5</v>
          </cell>
          <cell r="O319">
            <v>8156.5</v>
          </cell>
          <cell r="P319">
            <v>8500</v>
          </cell>
          <cell r="Q319">
            <v>8713</v>
          </cell>
          <cell r="R319">
            <v>1.8810362950596673</v>
          </cell>
          <cell r="S319">
            <v>1.8648930300986943</v>
          </cell>
          <cell r="T319">
            <v>-1.6143264960972958E-2</v>
          </cell>
          <cell r="U319" t="str">
            <v>Positioning down</v>
          </cell>
          <cell r="V319">
            <v>1.7895294117647058</v>
          </cell>
          <cell r="W319">
            <v>1.7457821645816596</v>
          </cell>
        </row>
        <row r="320">
          <cell r="B320">
            <v>15001212</v>
          </cell>
          <cell r="C320" t="str">
            <v>GPL-CN</v>
          </cell>
          <cell r="D320" t="str">
            <v>GPL-LO8</v>
          </cell>
          <cell r="E320" t="str">
            <v>Manager</v>
          </cell>
          <cell r="F320" t="str">
            <v>Manager</v>
          </cell>
          <cell r="G320" t="str">
            <v>BAND B</v>
          </cell>
          <cell r="H320" t="str">
            <v>2</v>
          </cell>
          <cell r="I320">
            <v>30300</v>
          </cell>
          <cell r="J320">
            <v>30300</v>
          </cell>
          <cell r="K320"/>
          <cell r="L320" t="str">
            <v>0</v>
          </cell>
          <cell r="M320"/>
          <cell r="N320">
            <v>23243</v>
          </cell>
          <cell r="O320">
            <v>24087</v>
          </cell>
          <cell r="P320">
            <v>21293</v>
          </cell>
          <cell r="Q320">
            <v>21825</v>
          </cell>
          <cell r="R320">
            <v>1.3036182936798175</v>
          </cell>
          <cell r="S320">
            <v>1.257939967617387</v>
          </cell>
          <cell r="T320">
            <v>-4.5678326062430497E-2</v>
          </cell>
          <cell r="U320" t="str">
            <v>Positioning down</v>
          </cell>
          <cell r="V320">
            <v>1.423002864791246</v>
          </cell>
          <cell r="W320">
            <v>1.3883161512027491</v>
          </cell>
        </row>
        <row r="321">
          <cell r="B321">
            <v>15003288</v>
          </cell>
          <cell r="C321" t="str">
            <v>GPL-CN</v>
          </cell>
          <cell r="D321" t="str">
            <v>GPL-LO8G</v>
          </cell>
          <cell r="E321" t="str">
            <v>Specialist</v>
          </cell>
          <cell r="F321" t="str">
            <v>Specialist</v>
          </cell>
          <cell r="G321" t="str">
            <v>BAND A4</v>
          </cell>
          <cell r="H321" t="str">
            <v>4</v>
          </cell>
          <cell r="I321">
            <v>8300</v>
          </cell>
          <cell r="J321">
            <v>9000</v>
          </cell>
          <cell r="K321">
            <v>8.43373493975903E-2</v>
          </cell>
          <cell r="L321" t="str">
            <v>90-110</v>
          </cell>
          <cell r="M321">
            <v>1</v>
          </cell>
          <cell r="N321">
            <v>9450</v>
          </cell>
          <cell r="O321">
            <v>9800</v>
          </cell>
          <cell r="P321">
            <v>8758</v>
          </cell>
          <cell r="Q321">
            <v>9000</v>
          </cell>
          <cell r="R321">
            <v>0.87830687830687826</v>
          </cell>
          <cell r="S321">
            <v>0.91836734693877553</v>
          </cell>
          <cell r="T321">
            <v>4.0060468631897272E-2</v>
          </cell>
          <cell r="U321" t="str">
            <v>Moderate uplift</v>
          </cell>
          <cell r="V321">
            <v>0.94770495546928524</v>
          </cell>
          <cell r="W321">
            <v>1</v>
          </cell>
        </row>
        <row r="322">
          <cell r="B322">
            <v>15003321</v>
          </cell>
          <cell r="C322" t="str">
            <v>GPL-CN</v>
          </cell>
          <cell r="D322" t="str">
            <v>GPL-LO8N</v>
          </cell>
          <cell r="E322" t="str">
            <v>Supervisor</v>
          </cell>
          <cell r="F322" t="str">
            <v>Supervisor</v>
          </cell>
          <cell r="G322" t="str">
            <v>BAND A6</v>
          </cell>
          <cell r="H322" t="str">
            <v>3</v>
          </cell>
          <cell r="I322">
            <v>15683</v>
          </cell>
          <cell r="J322">
            <v>16075</v>
          </cell>
          <cell r="K322">
            <v>2.4995217751705656E-2</v>
          </cell>
          <cell r="L322" t="str">
            <v>70-90</v>
          </cell>
          <cell r="M322">
            <v>0.8</v>
          </cell>
          <cell r="N322">
            <v>15816</v>
          </cell>
          <cell r="O322">
            <v>16374</v>
          </cell>
          <cell r="P322">
            <v>15938</v>
          </cell>
          <cell r="Q322">
            <v>16300</v>
          </cell>
          <cell r="R322">
            <v>0.99159079413252404</v>
          </cell>
          <cell r="S322">
            <v>0.98173934286063269</v>
          </cell>
          <cell r="T322">
            <v>-9.8514512718913538E-3</v>
          </cell>
          <cell r="U322" t="str">
            <v>Positioning down</v>
          </cell>
          <cell r="V322">
            <v>0.98400050194503696</v>
          </cell>
          <cell r="W322">
            <v>0.98619631901840488</v>
          </cell>
        </row>
        <row r="323">
          <cell r="B323">
            <v>15012922</v>
          </cell>
          <cell r="C323" t="str">
            <v>GPL-CN</v>
          </cell>
          <cell r="D323" t="str">
            <v>GPL-LO8G</v>
          </cell>
          <cell r="E323" t="str">
            <v>Senior Specialist</v>
          </cell>
          <cell r="F323" t="str">
            <v>Senior Specialist</v>
          </cell>
          <cell r="G323" t="str">
            <v>BAND A5</v>
          </cell>
          <cell r="H323" t="str">
            <v>3</v>
          </cell>
          <cell r="I323">
            <v>12728</v>
          </cell>
          <cell r="J323">
            <v>12728</v>
          </cell>
          <cell r="K323"/>
          <cell r="L323" t="str">
            <v>&gt;90</v>
          </cell>
          <cell r="M323">
            <v>0.9</v>
          </cell>
          <cell r="N323">
            <v>12357.5</v>
          </cell>
          <cell r="O323">
            <v>12693.5</v>
          </cell>
          <cell r="P323">
            <v>11943</v>
          </cell>
          <cell r="Q323">
            <v>12201</v>
          </cell>
          <cell r="R323">
            <v>1.0299817924337447</v>
          </cell>
          <cell r="S323">
            <v>1.0027179264978139</v>
          </cell>
          <cell r="T323">
            <v>-2.7263865935930776E-2</v>
          </cell>
          <cell r="U323" t="str">
            <v>Positioning down</v>
          </cell>
          <cell r="V323">
            <v>1.0657288788411623</v>
          </cell>
          <cell r="W323">
            <v>1.0431931808868125</v>
          </cell>
        </row>
        <row r="324">
          <cell r="B324">
            <v>15005095</v>
          </cell>
          <cell r="C324" t="str">
            <v>GPL-CN</v>
          </cell>
          <cell r="D324" t="str">
            <v>GPL-LO8R</v>
          </cell>
          <cell r="E324" t="str">
            <v>Engineer</v>
          </cell>
          <cell r="F324" t="str">
            <v>Production Engineer</v>
          </cell>
          <cell r="G324" t="str">
            <v>BAND A4</v>
          </cell>
          <cell r="H324" t="str">
            <v>3</v>
          </cell>
          <cell r="I324">
            <v>7509</v>
          </cell>
          <cell r="J324">
            <v>7750</v>
          </cell>
          <cell r="K324">
            <v>3.2094819549873588E-2</v>
          </cell>
          <cell r="L324" t="str">
            <v>70-90</v>
          </cell>
          <cell r="M324">
            <v>0.8</v>
          </cell>
          <cell r="N324">
            <v>9450</v>
          </cell>
          <cell r="O324">
            <v>9800</v>
          </cell>
          <cell r="P324">
            <v>8758</v>
          </cell>
          <cell r="Q324">
            <v>9000</v>
          </cell>
          <cell r="R324">
            <v>0.79460317460317464</v>
          </cell>
          <cell r="S324">
            <v>0.79081632653061229</v>
          </cell>
          <cell r="T324">
            <v>-3.7868480725623543E-3</v>
          </cell>
          <cell r="U324" t="str">
            <v>Flat</v>
          </cell>
          <cell r="V324">
            <v>0.85738753139986301</v>
          </cell>
          <cell r="W324">
            <v>0.86111111111111116</v>
          </cell>
        </row>
        <row r="325">
          <cell r="B325">
            <v>15014172</v>
          </cell>
          <cell r="C325" t="str">
            <v>GPL-CN</v>
          </cell>
          <cell r="D325" t="str">
            <v>GPL-LO8R</v>
          </cell>
          <cell r="E325" t="str">
            <v>Supervisor</v>
          </cell>
          <cell r="F325" t="str">
            <v>Head of GPL-LO8R</v>
          </cell>
          <cell r="G325" t="str">
            <v>BAND A6</v>
          </cell>
          <cell r="H325" t="str">
            <v>3</v>
          </cell>
          <cell r="I325">
            <v>15938</v>
          </cell>
          <cell r="J325">
            <v>16300</v>
          </cell>
          <cell r="K325">
            <v>2.2713012925084763E-2</v>
          </cell>
          <cell r="L325" t="str">
            <v>&gt;90</v>
          </cell>
          <cell r="M325">
            <v>0.9</v>
          </cell>
          <cell r="N325">
            <v>15816</v>
          </cell>
          <cell r="O325">
            <v>16374</v>
          </cell>
          <cell r="P325">
            <v>15938</v>
          </cell>
          <cell r="Q325">
            <v>16300</v>
          </cell>
          <cell r="R325">
            <v>1.0077137076378351</v>
          </cell>
          <cell r="S325">
            <v>0.99548064003908632</v>
          </cell>
          <cell r="T325">
            <v>-1.2233067598748759E-2</v>
          </cell>
          <cell r="U325" t="str">
            <v>Positioning down</v>
          </cell>
          <cell r="V325">
            <v>1</v>
          </cell>
          <cell r="W325">
            <v>1</v>
          </cell>
        </row>
        <row r="326">
          <cell r="B326">
            <v>1212023</v>
          </cell>
          <cell r="C326" t="str">
            <v>GPL-CN</v>
          </cell>
          <cell r="D326" t="str">
            <v>GPL-SC8PS</v>
          </cell>
          <cell r="E326" t="str">
            <v>Senior Specialist</v>
          </cell>
          <cell r="F326" t="str">
            <v>Senior Specialist</v>
          </cell>
          <cell r="G326" t="str">
            <v>BAND A5</v>
          </cell>
          <cell r="H326" t="str">
            <v>2</v>
          </cell>
          <cell r="I326">
            <v>10637</v>
          </cell>
          <cell r="J326">
            <v>10637</v>
          </cell>
          <cell r="K326"/>
          <cell r="L326" t="str">
            <v>0</v>
          </cell>
          <cell r="M326"/>
          <cell r="N326">
            <v>12357.5</v>
          </cell>
          <cell r="O326">
            <v>12693.5</v>
          </cell>
          <cell r="P326">
            <v>11943</v>
          </cell>
          <cell r="Q326">
            <v>12201</v>
          </cell>
          <cell r="R326">
            <v>0.8607728100343921</v>
          </cell>
          <cell r="S326">
            <v>0.83798794658683573</v>
          </cell>
          <cell r="T326">
            <v>-2.2784863447556369E-2</v>
          </cell>
          <cell r="U326" t="str">
            <v>Positioning down</v>
          </cell>
          <cell r="V326">
            <v>0.89064724106170978</v>
          </cell>
          <cell r="W326">
            <v>0.87181378575526591</v>
          </cell>
        </row>
        <row r="327">
          <cell r="B327">
            <v>1421196</v>
          </cell>
          <cell r="C327" t="str">
            <v>GPL-CN</v>
          </cell>
          <cell r="D327" t="str">
            <v>GPL-SCMTC</v>
          </cell>
          <cell r="E327" t="str">
            <v>Specialist</v>
          </cell>
          <cell r="F327" t="str">
            <v>Specialist</v>
          </cell>
          <cell r="G327" t="str">
            <v>BAND A4</v>
          </cell>
          <cell r="H327" t="str">
            <v>3</v>
          </cell>
          <cell r="I327">
            <v>8062</v>
          </cell>
          <cell r="J327">
            <v>8264</v>
          </cell>
          <cell r="K327">
            <v>2.5055817415033488E-2</v>
          </cell>
          <cell r="L327" t="str">
            <v>70-90</v>
          </cell>
          <cell r="M327">
            <v>0.8</v>
          </cell>
          <cell r="N327">
            <v>9450</v>
          </cell>
          <cell r="O327">
            <v>9800</v>
          </cell>
          <cell r="P327">
            <v>8758</v>
          </cell>
          <cell r="Q327">
            <v>9000</v>
          </cell>
          <cell r="R327">
            <v>0.85312169312169317</v>
          </cell>
          <cell r="S327">
            <v>0.84326530612244899</v>
          </cell>
          <cell r="T327">
            <v>-9.8563869992441822E-3</v>
          </cell>
          <cell r="U327" t="str">
            <v>Positioning down</v>
          </cell>
          <cell r="V327">
            <v>0.92052980132450335</v>
          </cell>
          <cell r="W327">
            <v>0.91822222222222227</v>
          </cell>
        </row>
        <row r="328">
          <cell r="B328">
            <v>1520060</v>
          </cell>
          <cell r="C328" t="str">
            <v>GPL-CN</v>
          </cell>
          <cell r="D328" t="str">
            <v>GPL-SCMTC</v>
          </cell>
          <cell r="E328" t="str">
            <v>Manager</v>
          </cell>
          <cell r="F328" t="str">
            <v>Head of OEM</v>
          </cell>
          <cell r="G328" t="str">
            <v>BAND B</v>
          </cell>
          <cell r="H328" t="str">
            <v>3</v>
          </cell>
          <cell r="I328">
            <v>19131</v>
          </cell>
          <cell r="J328">
            <v>19609</v>
          </cell>
          <cell r="K328">
            <v>2.4985625424703395E-2</v>
          </cell>
          <cell r="L328" t="str">
            <v>70-90</v>
          </cell>
          <cell r="M328">
            <v>0.8</v>
          </cell>
          <cell r="N328">
            <v>23243</v>
          </cell>
          <cell r="O328">
            <v>24087</v>
          </cell>
          <cell r="P328">
            <v>21293</v>
          </cell>
          <cell r="Q328">
            <v>21825</v>
          </cell>
          <cell r="R328">
            <v>0.82308652067289079</v>
          </cell>
          <cell r="S328">
            <v>0.81409058828413672</v>
          </cell>
          <cell r="T328">
            <v>-8.9959323887540688E-3</v>
          </cell>
          <cell r="U328" t="str">
            <v>Positioning down</v>
          </cell>
          <cell r="V328">
            <v>0.89846428403700751</v>
          </cell>
          <cell r="W328">
            <v>0.89846506300114548</v>
          </cell>
        </row>
        <row r="329">
          <cell r="B329">
            <v>11009081</v>
          </cell>
          <cell r="C329" t="str">
            <v>GPL-CN</v>
          </cell>
          <cell r="D329" t="str">
            <v>GPL-SC8PM</v>
          </cell>
          <cell r="E329" t="str">
            <v>Senior Specialist</v>
          </cell>
          <cell r="F329" t="str">
            <v>Senior Specialist</v>
          </cell>
          <cell r="G329" t="str">
            <v>BAND A5</v>
          </cell>
          <cell r="H329" t="str">
            <v>3</v>
          </cell>
          <cell r="I329">
            <v>11566</v>
          </cell>
          <cell r="J329">
            <v>11955</v>
          </cell>
          <cell r="K329">
            <v>3.3633062424347271E-2</v>
          </cell>
          <cell r="L329" t="str">
            <v>70-90</v>
          </cell>
          <cell r="M329">
            <v>0.8</v>
          </cell>
          <cell r="N329">
            <v>12357.5</v>
          </cell>
          <cell r="O329">
            <v>12693.5</v>
          </cell>
          <cell r="P329">
            <v>11943</v>
          </cell>
          <cell r="Q329">
            <v>12201</v>
          </cell>
          <cell r="R329">
            <v>0.93594982803965199</v>
          </cell>
          <cell r="S329">
            <v>0.94182061685114427</v>
          </cell>
          <cell r="T329">
            <v>5.8707888114922779E-3</v>
          </cell>
          <cell r="U329" t="str">
            <v>Limited uplift</v>
          </cell>
          <cell r="V329">
            <v>0.96843339194507239</v>
          </cell>
          <cell r="W329">
            <v>0.97983771821981802</v>
          </cell>
        </row>
        <row r="330">
          <cell r="B330">
            <v>11011805</v>
          </cell>
          <cell r="C330" t="str">
            <v>GPL-CN</v>
          </cell>
          <cell r="D330" t="str">
            <v>GPL-SC8PS</v>
          </cell>
          <cell r="E330" t="str">
            <v>Senior Specialist</v>
          </cell>
          <cell r="F330" t="str">
            <v>Senior Specialist</v>
          </cell>
          <cell r="G330" t="str">
            <v>BAND A5</v>
          </cell>
          <cell r="H330" t="str">
            <v>3</v>
          </cell>
          <cell r="I330">
            <v>12108</v>
          </cell>
          <cell r="J330">
            <v>12108</v>
          </cell>
          <cell r="K330"/>
          <cell r="L330" t="str">
            <v>&gt;90</v>
          </cell>
          <cell r="M330">
            <v>0.9</v>
          </cell>
          <cell r="N330">
            <v>12357.5</v>
          </cell>
          <cell r="O330">
            <v>12693.5</v>
          </cell>
          <cell r="P330">
            <v>11943</v>
          </cell>
          <cell r="Q330">
            <v>12201</v>
          </cell>
          <cell r="R330">
            <v>0.97980983208577788</v>
          </cell>
          <cell r="S330">
            <v>0.9538740300153622</v>
          </cell>
          <cell r="T330">
            <v>-2.5935802070415681E-2</v>
          </cell>
          <cell r="U330" t="str">
            <v>Positioning down</v>
          </cell>
          <cell r="V330">
            <v>1.0138156242150214</v>
          </cell>
          <cell r="W330">
            <v>0.99237767396115073</v>
          </cell>
        </row>
        <row r="331">
          <cell r="B331">
            <v>11012844</v>
          </cell>
          <cell r="C331" t="str">
            <v>GPL-CN</v>
          </cell>
          <cell r="D331" t="str">
            <v>GPL-SC8PM</v>
          </cell>
          <cell r="E331" t="str">
            <v>Manager</v>
          </cell>
          <cell r="F331" t="str">
            <v>Head of Laundry Care, Cooling</v>
          </cell>
          <cell r="G331" t="str">
            <v>BAND B</v>
          </cell>
          <cell r="H331" t="str">
            <v>3</v>
          </cell>
          <cell r="I331">
            <v>30100</v>
          </cell>
          <cell r="J331">
            <v>30100</v>
          </cell>
          <cell r="K331"/>
          <cell r="L331" t="str">
            <v>&gt;90</v>
          </cell>
          <cell r="M331">
            <v>0.9</v>
          </cell>
          <cell r="N331">
            <v>23243</v>
          </cell>
          <cell r="O331">
            <v>24087</v>
          </cell>
          <cell r="P331">
            <v>21293</v>
          </cell>
          <cell r="Q331">
            <v>21825</v>
          </cell>
          <cell r="R331">
            <v>1.2950135524674096</v>
          </cell>
          <cell r="S331">
            <v>1.2496367335077012</v>
          </cell>
          <cell r="T331">
            <v>-4.5376818959708354E-2</v>
          </cell>
          <cell r="U331" t="str">
            <v>Positioning down</v>
          </cell>
          <cell r="V331">
            <v>1.4136101066078053</v>
          </cell>
          <cell r="W331">
            <v>1.3791523482245132</v>
          </cell>
        </row>
        <row r="332">
          <cell r="B332">
            <v>11015875</v>
          </cell>
          <cell r="C332" t="str">
            <v>GPL-CN</v>
          </cell>
          <cell r="D332" t="str">
            <v>GPL-SC8PS</v>
          </cell>
          <cell r="E332" t="str">
            <v>Senior Specialist</v>
          </cell>
          <cell r="F332" t="str">
            <v>Senior Specialist</v>
          </cell>
          <cell r="G332" t="str">
            <v>BAND A5</v>
          </cell>
          <cell r="H332" t="str">
            <v>3</v>
          </cell>
          <cell r="I332">
            <v>12341</v>
          </cell>
          <cell r="J332">
            <v>12341</v>
          </cell>
          <cell r="K332"/>
          <cell r="L332" t="str">
            <v>&gt;90</v>
          </cell>
          <cell r="M332">
            <v>0.9</v>
          </cell>
          <cell r="N332">
            <v>12357.5</v>
          </cell>
          <cell r="O332">
            <v>12693.5</v>
          </cell>
          <cell r="P332">
            <v>11943</v>
          </cell>
          <cell r="Q332">
            <v>12201</v>
          </cell>
          <cell r="R332">
            <v>0.99866477847461055</v>
          </cell>
          <cell r="S332">
            <v>0.97222988143538036</v>
          </cell>
          <cell r="T332">
            <v>-2.6434897039230187E-2</v>
          </cell>
          <cell r="U332" t="str">
            <v>Positioning down</v>
          </cell>
          <cell r="V332">
            <v>1.0333249602277486</v>
          </cell>
          <cell r="W332">
            <v>1.0114744693057947</v>
          </cell>
        </row>
        <row r="333">
          <cell r="B333">
            <v>11016123</v>
          </cell>
          <cell r="C333" t="str">
            <v>GPL-CN</v>
          </cell>
          <cell r="D333" t="str">
            <v>GPL-SC8PS</v>
          </cell>
          <cell r="E333" t="str">
            <v>Supervisor</v>
          </cell>
          <cell r="F333" t="str">
            <v>Supervisor</v>
          </cell>
          <cell r="G333" t="str">
            <v>BAND A6</v>
          </cell>
          <cell r="H333" t="str">
            <v>4</v>
          </cell>
          <cell r="I333">
            <v>14800</v>
          </cell>
          <cell r="J333">
            <v>16184</v>
          </cell>
          <cell r="K333">
            <v>9.3513513513513447E-2</v>
          </cell>
          <cell r="L333" t="str">
            <v>70-90</v>
          </cell>
          <cell r="M333">
            <v>0.8</v>
          </cell>
          <cell r="N333">
            <v>15816</v>
          </cell>
          <cell r="O333">
            <v>16374</v>
          </cell>
          <cell r="P333">
            <v>15938</v>
          </cell>
          <cell r="Q333">
            <v>16300</v>
          </cell>
          <cell r="R333">
            <v>0.93576125442589786</v>
          </cell>
          <cell r="S333">
            <v>0.98839623793819464</v>
          </cell>
          <cell r="T333">
            <v>5.2634983512296785E-2</v>
          </cell>
          <cell r="U333" t="str">
            <v>Meaningful uplift</v>
          </cell>
          <cell r="V333">
            <v>0.928598318484126</v>
          </cell>
          <cell r="W333">
            <v>0.9928834355828221</v>
          </cell>
        </row>
        <row r="334">
          <cell r="B334">
            <v>11016857</v>
          </cell>
          <cell r="C334" t="str">
            <v>GPL-CN</v>
          </cell>
          <cell r="D334" t="str">
            <v>GPL-SCMTC</v>
          </cell>
          <cell r="E334" t="str">
            <v>Senior Specialist</v>
          </cell>
          <cell r="F334" t="str">
            <v>Senior Specialist</v>
          </cell>
          <cell r="G334" t="str">
            <v>BAND A5</v>
          </cell>
          <cell r="H334" t="str">
            <v>4</v>
          </cell>
          <cell r="I334">
            <v>14900</v>
          </cell>
          <cell r="J334">
            <v>15410</v>
          </cell>
          <cell r="K334">
            <v>3.4228187919463027E-2</v>
          </cell>
          <cell r="L334" t="str">
            <v>110-130</v>
          </cell>
          <cell r="M334">
            <v>1.2</v>
          </cell>
          <cell r="N334">
            <v>12357.5</v>
          </cell>
          <cell r="O334">
            <v>12693.5</v>
          </cell>
          <cell r="P334">
            <v>11943</v>
          </cell>
          <cell r="Q334">
            <v>12201</v>
          </cell>
          <cell r="R334">
            <v>1.2057454986850091</v>
          </cell>
          <cell r="S334">
            <v>1.2140071690235159</v>
          </cell>
          <cell r="T334">
            <v>8.2616703385067769E-3</v>
          </cell>
          <cell r="U334" t="str">
            <v>Limited uplift</v>
          </cell>
          <cell r="V334">
            <v>1.2475927321443523</v>
          </cell>
          <cell r="W334">
            <v>1.2630112285878208</v>
          </cell>
        </row>
        <row r="335">
          <cell r="B335">
            <v>11018708</v>
          </cell>
          <cell r="C335" t="str">
            <v>GPL-CN</v>
          </cell>
          <cell r="D335" t="str">
            <v>GPL-SCMTC</v>
          </cell>
          <cell r="E335" t="str">
            <v>Senior Specialist</v>
          </cell>
          <cell r="F335" t="str">
            <v>Senior Specialist</v>
          </cell>
          <cell r="G335" t="str">
            <v>BAND A5</v>
          </cell>
          <cell r="H335" t="str">
            <v>3</v>
          </cell>
          <cell r="I335">
            <v>12428</v>
          </cell>
          <cell r="J335">
            <v>12428</v>
          </cell>
          <cell r="K335"/>
          <cell r="L335" t="str">
            <v>&gt;90</v>
          </cell>
          <cell r="M335">
            <v>0.9</v>
          </cell>
          <cell r="N335">
            <v>12357.5</v>
          </cell>
          <cell r="O335">
            <v>12693.5</v>
          </cell>
          <cell r="P335">
            <v>11943</v>
          </cell>
          <cell r="Q335">
            <v>12201</v>
          </cell>
          <cell r="R335">
            <v>1.0057050374266641</v>
          </cell>
          <cell r="S335">
            <v>0.97908378303856303</v>
          </cell>
          <cell r="T335">
            <v>-2.6621254388101034E-2</v>
          </cell>
          <cell r="U335" t="str">
            <v>Positioning down</v>
          </cell>
          <cell r="V335">
            <v>1.0406095620865778</v>
          </cell>
          <cell r="W335">
            <v>1.0186050323743956</v>
          </cell>
        </row>
        <row r="336">
          <cell r="B336">
            <v>11018859</v>
          </cell>
          <cell r="C336" t="str">
            <v>GPL-CN</v>
          </cell>
          <cell r="D336" t="str">
            <v>GPL-SC8PM</v>
          </cell>
          <cell r="E336" t="str">
            <v>Senior Specialist</v>
          </cell>
          <cell r="F336" t="str">
            <v>Senior Specialist</v>
          </cell>
          <cell r="G336" t="str">
            <v>BAND A5</v>
          </cell>
          <cell r="H336" t="str">
            <v>3</v>
          </cell>
          <cell r="I336">
            <v>12879</v>
          </cell>
          <cell r="J336">
            <v>12879</v>
          </cell>
          <cell r="K336"/>
          <cell r="L336" t="str">
            <v>&gt;90</v>
          </cell>
          <cell r="M336">
            <v>0.9</v>
          </cell>
          <cell r="N336">
            <v>12357.5</v>
          </cell>
          <cell r="O336">
            <v>12693.5</v>
          </cell>
          <cell r="P336">
            <v>11943</v>
          </cell>
          <cell r="Q336">
            <v>12201</v>
          </cell>
          <cell r="R336">
            <v>1.0422010924539753</v>
          </cell>
          <cell r="S336">
            <v>1.0146137787056368</v>
          </cell>
          <cell r="T336">
            <v>-2.7587313748338449E-2</v>
          </cell>
          <cell r="U336" t="str">
            <v>Positioning down</v>
          </cell>
          <cell r="V336">
            <v>1.0783722682743029</v>
          </cell>
          <cell r="W336">
            <v>1.0555692156380625</v>
          </cell>
        </row>
        <row r="337">
          <cell r="B337">
            <v>11019020</v>
          </cell>
          <cell r="C337" t="str">
            <v>GPL-CN</v>
          </cell>
          <cell r="D337" t="str">
            <v>GPL-SC8PM</v>
          </cell>
          <cell r="E337" t="str">
            <v>Senior Specialist</v>
          </cell>
          <cell r="F337" t="str">
            <v>Senior Specialist</v>
          </cell>
          <cell r="G337" t="str">
            <v>BAND A5</v>
          </cell>
          <cell r="H337" t="str">
            <v>3</v>
          </cell>
          <cell r="I337">
            <v>16045</v>
          </cell>
          <cell r="J337">
            <v>16045</v>
          </cell>
          <cell r="K337"/>
          <cell r="L337" t="str">
            <v>&gt;90</v>
          </cell>
          <cell r="M337">
            <v>0.9</v>
          </cell>
          <cell r="N337">
            <v>12357.5</v>
          </cell>
          <cell r="O337">
            <v>12693.5</v>
          </cell>
          <cell r="P337">
            <v>11943</v>
          </cell>
          <cell r="Q337">
            <v>12201</v>
          </cell>
          <cell r="R337">
            <v>1.2984017802953671</v>
          </cell>
          <cell r="S337">
            <v>1.2640327726789302</v>
          </cell>
          <cell r="T337">
            <v>-3.4369007616436908E-2</v>
          </cell>
          <cell r="U337" t="str">
            <v>Positioning down</v>
          </cell>
          <cell r="V337">
            <v>1.3434647910910156</v>
          </cell>
          <cell r="W337">
            <v>1.3150561429391034</v>
          </cell>
        </row>
        <row r="338">
          <cell r="B338">
            <v>10064476</v>
          </cell>
          <cell r="C338" t="str">
            <v>GPL-CN</v>
          </cell>
          <cell r="D338" t="str">
            <v>GPL-SC8XA</v>
          </cell>
          <cell r="E338" t="str">
            <v>Channel FCST &amp; Fulfillment</v>
          </cell>
          <cell r="F338" t="str">
            <v>Channel FCST &amp; Fulfillment</v>
          </cell>
          <cell r="G338" t="str">
            <v>BAND A</v>
          </cell>
          <cell r="H338" t="str">
            <v>2</v>
          </cell>
          <cell r="I338">
            <v>7514</v>
          </cell>
          <cell r="J338">
            <v>7514</v>
          </cell>
          <cell r="K338"/>
          <cell r="L338" t="str">
            <v>0</v>
          </cell>
          <cell r="M338"/>
          <cell r="N338">
            <v>8086.5</v>
          </cell>
          <cell r="O338">
            <v>8156.5</v>
          </cell>
          <cell r="P338">
            <v>8500</v>
          </cell>
          <cell r="Q338">
            <v>8713</v>
          </cell>
          <cell r="R338">
            <v>0.92920299264205775</v>
          </cell>
          <cell r="S338">
            <v>0.92122846809293202</v>
          </cell>
          <cell r="T338">
            <v>-7.9745245491257277E-3</v>
          </cell>
          <cell r="U338" t="str">
            <v>Positioning down</v>
          </cell>
          <cell r="V338">
            <v>0.88400000000000001</v>
          </cell>
          <cell r="W338">
            <v>0.86238953288190057</v>
          </cell>
        </row>
        <row r="339">
          <cell r="B339">
            <v>10069647</v>
          </cell>
          <cell r="C339" t="str">
            <v>GPL-CN</v>
          </cell>
          <cell r="D339" t="str">
            <v>GPL-SC8XN</v>
          </cell>
          <cell r="E339" t="str">
            <v>RDC Operations</v>
          </cell>
          <cell r="F339" t="str">
            <v>RDC Operations</v>
          </cell>
          <cell r="G339" t="str">
            <v>BAND A</v>
          </cell>
          <cell r="H339" t="str">
            <v>3</v>
          </cell>
          <cell r="I339">
            <v>6831</v>
          </cell>
          <cell r="J339">
            <v>6931</v>
          </cell>
          <cell r="K339">
            <v>1.4639145073927606E-2</v>
          </cell>
          <cell r="L339" t="str">
            <v>&gt;90</v>
          </cell>
          <cell r="M339">
            <v>0.9</v>
          </cell>
          <cell r="N339">
            <v>8086.5</v>
          </cell>
          <cell r="O339">
            <v>8156.5</v>
          </cell>
          <cell r="P339">
            <v>8500</v>
          </cell>
          <cell r="Q339">
            <v>8713</v>
          </cell>
          <cell r="R339">
            <v>0.84474123539232049</v>
          </cell>
          <cell r="S339">
            <v>0.84975173174768592</v>
          </cell>
          <cell r="T339">
            <v>5.0104963553654347E-3</v>
          </cell>
          <cell r="U339" t="str">
            <v>Limited uplift</v>
          </cell>
          <cell r="V339">
            <v>0.80364705882352938</v>
          </cell>
          <cell r="W339">
            <v>0.79547802134741197</v>
          </cell>
        </row>
        <row r="340">
          <cell r="B340">
            <v>11000632</v>
          </cell>
          <cell r="C340" t="str">
            <v>GPL-CN</v>
          </cell>
          <cell r="D340" t="str">
            <v>GPL-SC8XA</v>
          </cell>
          <cell r="E340" t="str">
            <v>RDC Operations &amp; Delivery Execution</v>
          </cell>
          <cell r="F340" t="str">
            <v>RDC Operations &amp; Delivery Execution</v>
          </cell>
          <cell r="G340" t="str">
            <v>BAND A</v>
          </cell>
          <cell r="H340" t="str">
            <v>3</v>
          </cell>
          <cell r="I340">
            <v>13051</v>
          </cell>
          <cell r="J340">
            <v>13051</v>
          </cell>
          <cell r="K340"/>
          <cell r="L340" t="str">
            <v>&gt;90</v>
          </cell>
          <cell r="M340">
            <v>0.9</v>
          </cell>
          <cell r="N340">
            <v>8086.5</v>
          </cell>
          <cell r="O340">
            <v>8156.5</v>
          </cell>
          <cell r="P340">
            <v>8500</v>
          </cell>
          <cell r="Q340">
            <v>8713</v>
          </cell>
          <cell r="R340">
            <v>1.6139244419711865</v>
          </cell>
          <cell r="S340">
            <v>1.6000735609636487</v>
          </cell>
          <cell r="T340">
            <v>-1.385088100753773E-2</v>
          </cell>
          <cell r="U340" t="str">
            <v>Positioning down</v>
          </cell>
          <cell r="V340">
            <v>1.5354117647058823</v>
          </cell>
          <cell r="W340">
            <v>1.4978767359118559</v>
          </cell>
        </row>
        <row r="341">
          <cell r="B341">
            <v>11000633</v>
          </cell>
          <cell r="C341" t="str">
            <v>GPL-CN</v>
          </cell>
          <cell r="D341" t="str">
            <v>GPL-SC8X2</v>
          </cell>
          <cell r="E341" t="str">
            <v>Senior Specialist</v>
          </cell>
          <cell r="F341" t="str">
            <v>Senior Specialist</v>
          </cell>
          <cell r="G341" t="str">
            <v>BAND A5</v>
          </cell>
          <cell r="H341" t="str">
            <v>3</v>
          </cell>
          <cell r="I341">
            <v>13991</v>
          </cell>
          <cell r="J341">
            <v>13991</v>
          </cell>
          <cell r="K341"/>
          <cell r="L341" t="str">
            <v>&gt;90</v>
          </cell>
          <cell r="M341">
            <v>0.9</v>
          </cell>
          <cell r="N341">
            <v>12357.5</v>
          </cell>
          <cell r="O341">
            <v>12693.5</v>
          </cell>
          <cell r="P341">
            <v>11943</v>
          </cell>
          <cell r="Q341">
            <v>12201</v>
          </cell>
          <cell r="R341">
            <v>1.1321869310135546</v>
          </cell>
          <cell r="S341">
            <v>1.1022176704612596</v>
          </cell>
          <cell r="T341">
            <v>-2.9969260552294985E-2</v>
          </cell>
          <cell r="U341" t="str">
            <v>Positioning down</v>
          </cell>
          <cell r="V341">
            <v>1.1714812023779619</v>
          </cell>
          <cell r="W341">
            <v>1.1467092861240882</v>
          </cell>
        </row>
        <row r="342">
          <cell r="B342">
            <v>11001005</v>
          </cell>
          <cell r="C342" t="str">
            <v>GPL-CN</v>
          </cell>
          <cell r="D342" t="str">
            <v>GPL-SC8XH</v>
          </cell>
          <cell r="E342" t="str">
            <v>Reverse &amp; Sample Orders</v>
          </cell>
          <cell r="F342" t="str">
            <v>Reverse &amp; Sample Orders</v>
          </cell>
          <cell r="G342" t="str">
            <v>BAND A</v>
          </cell>
          <cell r="H342" t="str">
            <v>2</v>
          </cell>
          <cell r="I342">
            <v>9327</v>
          </cell>
          <cell r="J342">
            <v>9327</v>
          </cell>
          <cell r="K342"/>
          <cell r="L342" t="str">
            <v>0</v>
          </cell>
          <cell r="M342"/>
          <cell r="N342">
            <v>8086.5</v>
          </cell>
          <cell r="O342">
            <v>8156.5</v>
          </cell>
          <cell r="P342">
            <v>8500</v>
          </cell>
          <cell r="Q342">
            <v>8713</v>
          </cell>
          <cell r="R342">
            <v>1.1534038211834539</v>
          </cell>
          <cell r="S342">
            <v>1.1435051799178568</v>
          </cell>
          <cell r="T342">
            <v>-9.8986412655970302E-3</v>
          </cell>
          <cell r="U342" t="str">
            <v>Positioning down</v>
          </cell>
          <cell r="V342">
            <v>1.0972941176470588</v>
          </cell>
          <cell r="W342">
            <v>1.0704694135200274</v>
          </cell>
        </row>
        <row r="343">
          <cell r="B343">
            <v>11001022</v>
          </cell>
          <cell r="C343" t="str">
            <v>GPL-CN</v>
          </cell>
          <cell r="D343" t="str">
            <v>GPL-SC8XH</v>
          </cell>
          <cell r="E343" t="str">
            <v>Channel FCST &amp; Fulfillment</v>
          </cell>
          <cell r="F343" t="str">
            <v>Channel FCST &amp; Fulfillment</v>
          </cell>
          <cell r="G343" t="str">
            <v>BAND A</v>
          </cell>
          <cell r="H343" t="str">
            <v>3</v>
          </cell>
          <cell r="I343">
            <v>10764</v>
          </cell>
          <cell r="J343">
            <v>10764</v>
          </cell>
          <cell r="K343"/>
          <cell r="L343" t="str">
            <v>&gt;90</v>
          </cell>
          <cell r="M343">
            <v>0.9</v>
          </cell>
          <cell r="N343">
            <v>8086.5</v>
          </cell>
          <cell r="O343">
            <v>8156.5</v>
          </cell>
          <cell r="P343">
            <v>8500</v>
          </cell>
          <cell r="Q343">
            <v>8713</v>
          </cell>
          <cell r="R343">
            <v>1.3311074012242627</v>
          </cell>
          <cell r="S343">
            <v>1.319683687856311</v>
          </cell>
          <cell r="T343">
            <v>-1.1423713367951782E-2</v>
          </cell>
          <cell r="U343" t="str">
            <v>Positioning down</v>
          </cell>
          <cell r="V343">
            <v>1.2663529411764707</v>
          </cell>
          <cell r="W343">
            <v>1.2353953862045219</v>
          </cell>
        </row>
        <row r="344">
          <cell r="B344">
            <v>11002031</v>
          </cell>
          <cell r="C344" t="str">
            <v>GPL-CN</v>
          </cell>
          <cell r="D344" t="str">
            <v>GPL-SC8XA</v>
          </cell>
          <cell r="E344" t="str">
            <v>Delivery Execution</v>
          </cell>
          <cell r="F344" t="str">
            <v>Delivery Execution</v>
          </cell>
          <cell r="G344" t="str">
            <v>BAND A</v>
          </cell>
          <cell r="H344" t="str">
            <v>3</v>
          </cell>
          <cell r="I344">
            <v>7581</v>
          </cell>
          <cell r="J344">
            <v>7771</v>
          </cell>
          <cell r="K344">
            <v>2.506265664160412E-2</v>
          </cell>
          <cell r="L344" t="str">
            <v>70-90</v>
          </cell>
          <cell r="M344">
            <v>0.8</v>
          </cell>
          <cell r="N344">
            <v>8086.5</v>
          </cell>
          <cell r="O344">
            <v>8156.5</v>
          </cell>
          <cell r="P344">
            <v>8500</v>
          </cell>
          <cell r="Q344">
            <v>8713</v>
          </cell>
          <cell r="R344">
            <v>0.93748840660359856</v>
          </cell>
          <cell r="S344">
            <v>0.95273708085575926</v>
          </cell>
          <cell r="T344">
            <v>1.5248674252160699E-2</v>
          </cell>
          <cell r="U344" t="str">
            <v>Limited uplift</v>
          </cell>
          <cell r="V344">
            <v>0.89188235294117646</v>
          </cell>
          <cell r="W344">
            <v>0.89188568805233559</v>
          </cell>
        </row>
        <row r="345">
          <cell r="B345">
            <v>11002805</v>
          </cell>
          <cell r="C345" t="str">
            <v>GPL-CN</v>
          </cell>
          <cell r="D345" t="str">
            <v>GPL-SC8XA</v>
          </cell>
          <cell r="E345" t="str">
            <v>RDC Operations &amp; Delivery Execution</v>
          </cell>
          <cell r="F345" t="str">
            <v>RDC Operations &amp; Delivery Execution</v>
          </cell>
          <cell r="G345" t="str">
            <v>BAND A</v>
          </cell>
          <cell r="H345" t="str">
            <v>5</v>
          </cell>
          <cell r="I345">
            <v>8717</v>
          </cell>
          <cell r="J345">
            <v>9702</v>
          </cell>
          <cell r="K345">
            <v>0.11299759091430528</v>
          </cell>
          <cell r="L345" t="str">
            <v>110-130</v>
          </cell>
          <cell r="M345">
            <v>1.2</v>
          </cell>
          <cell r="N345">
            <v>8086.5</v>
          </cell>
          <cell r="O345">
            <v>8156.5</v>
          </cell>
          <cell r="P345">
            <v>8500</v>
          </cell>
          <cell r="Q345">
            <v>8713</v>
          </cell>
          <cell r="R345">
            <v>1.0779694552649477</v>
          </cell>
          <cell r="S345">
            <v>1.1894807821982467</v>
          </cell>
          <cell r="T345">
            <v>0.11151132693329902</v>
          </cell>
          <cell r="U345" t="str">
            <v>Meaningful uplift</v>
          </cell>
          <cell r="V345">
            <v>1.0255294117647058</v>
          </cell>
          <cell r="W345">
            <v>1.1135085504418685</v>
          </cell>
        </row>
        <row r="346">
          <cell r="B346">
            <v>11003123</v>
          </cell>
          <cell r="C346" t="str">
            <v>GPL-CN</v>
          </cell>
          <cell r="D346" t="str">
            <v>GPL-SC8XEO</v>
          </cell>
          <cell r="E346" t="str">
            <v>Delivery Execution</v>
          </cell>
          <cell r="F346" t="str">
            <v>Delivery Execution</v>
          </cell>
          <cell r="G346" t="str">
            <v>BAND A</v>
          </cell>
          <cell r="H346" t="str">
            <v>3</v>
          </cell>
          <cell r="I346">
            <v>10920</v>
          </cell>
          <cell r="J346">
            <v>11020</v>
          </cell>
          <cell r="K346">
            <v>9.157509157509125E-3</v>
          </cell>
          <cell r="L346" t="str">
            <v>&gt;90</v>
          </cell>
          <cell r="M346">
            <v>0.9</v>
          </cell>
          <cell r="N346">
            <v>8086.5</v>
          </cell>
          <cell r="O346">
            <v>8156.5</v>
          </cell>
          <cell r="P346">
            <v>8500</v>
          </cell>
          <cell r="Q346">
            <v>8713</v>
          </cell>
          <cell r="R346">
            <v>1.3503988128362086</v>
          </cell>
          <cell r="S346">
            <v>1.3510696990130571</v>
          </cell>
          <cell r="T346">
            <v>6.7088617684851748E-4</v>
          </cell>
          <cell r="U346" t="str">
            <v>Flat</v>
          </cell>
          <cell r="V346">
            <v>1.2847058823529411</v>
          </cell>
          <cell r="W346">
            <v>1.2647767703431654</v>
          </cell>
        </row>
        <row r="347">
          <cell r="B347">
            <v>11004322</v>
          </cell>
          <cell r="C347" t="str">
            <v>GPL-CN</v>
          </cell>
          <cell r="D347" t="str">
            <v>GPL-SC8XN</v>
          </cell>
          <cell r="E347" t="str">
            <v>Manager</v>
          </cell>
          <cell r="F347" t="str">
            <v>Head of SC Cluster North (Beijing)</v>
          </cell>
          <cell r="G347" t="str">
            <v>BAND B</v>
          </cell>
          <cell r="H347" t="str">
            <v>4</v>
          </cell>
          <cell r="I347">
            <v>22134</v>
          </cell>
          <cell r="J347">
            <v>23307</v>
          </cell>
          <cell r="K347">
            <v>5.2995391705069173E-2</v>
          </cell>
          <cell r="L347" t="str">
            <v>70-90</v>
          </cell>
          <cell r="M347">
            <v>0.8</v>
          </cell>
          <cell r="N347">
            <v>23243</v>
          </cell>
          <cell r="O347">
            <v>24087</v>
          </cell>
          <cell r="P347">
            <v>21293</v>
          </cell>
          <cell r="Q347">
            <v>21825</v>
          </cell>
          <cell r="R347">
            <v>0.95228670997719744</v>
          </cell>
          <cell r="S347">
            <v>0.96761738697222566</v>
          </cell>
          <cell r="T347">
            <v>1.5330676995028214E-2</v>
          </cell>
          <cell r="U347" t="str">
            <v>Limited uplift</v>
          </cell>
          <cell r="V347">
            <v>1.0394965481613676</v>
          </cell>
          <cell r="W347">
            <v>1.0679037800687285</v>
          </cell>
        </row>
        <row r="348">
          <cell r="B348">
            <v>11004482</v>
          </cell>
          <cell r="C348" t="str">
            <v>GPL-CN</v>
          </cell>
          <cell r="D348" t="str">
            <v>GPL-SC8XN</v>
          </cell>
          <cell r="E348" t="str">
            <v>Manager</v>
          </cell>
          <cell r="F348" t="str">
            <v>Channel FCST &amp; Fulfillment</v>
          </cell>
          <cell r="G348" t="str">
            <v>BAND B</v>
          </cell>
          <cell r="H348" t="str">
            <v>3</v>
          </cell>
          <cell r="I348">
            <v>18254</v>
          </cell>
          <cell r="J348">
            <v>18802</v>
          </cell>
          <cell r="K348">
            <v>3.0020817355100204E-2</v>
          </cell>
          <cell r="L348" t="str">
            <v>50-70</v>
          </cell>
          <cell r="M348">
            <v>0.6</v>
          </cell>
          <cell r="N348">
            <v>23243</v>
          </cell>
          <cell r="O348">
            <v>24087</v>
          </cell>
          <cell r="P348">
            <v>21293</v>
          </cell>
          <cell r="Q348">
            <v>21825</v>
          </cell>
          <cell r="R348">
            <v>0.78535473045648152</v>
          </cell>
          <cell r="S348">
            <v>0.78058703865155477</v>
          </cell>
          <cell r="T348">
            <v>-4.7676918049267547E-3</v>
          </cell>
          <cell r="U348" t="str">
            <v>Flat</v>
          </cell>
          <cell r="V348">
            <v>0.85727703940262057</v>
          </cell>
          <cell r="W348">
            <v>0.86148911798396333</v>
          </cell>
        </row>
        <row r="349">
          <cell r="B349">
            <v>11006027</v>
          </cell>
          <cell r="C349" t="str">
            <v>GPL-CN</v>
          </cell>
          <cell r="D349" t="str">
            <v>GPL-SC8XX</v>
          </cell>
          <cell r="E349" t="str">
            <v>SC Cluster Management</v>
          </cell>
          <cell r="F349" t="str">
            <v>Head of SC Cluster Northwest (Xi’an)</v>
          </cell>
          <cell r="G349" t="str">
            <v>BAND B</v>
          </cell>
          <cell r="H349" t="str">
            <v>4</v>
          </cell>
          <cell r="I349">
            <v>22721</v>
          </cell>
          <cell r="J349">
            <v>23925</v>
          </cell>
          <cell r="K349">
            <v>5.299062541261379E-2</v>
          </cell>
          <cell r="L349" t="str">
            <v>70-90</v>
          </cell>
          <cell r="M349">
            <v>0.8</v>
          </cell>
          <cell r="N349">
            <v>23243</v>
          </cell>
          <cell r="O349">
            <v>24087</v>
          </cell>
          <cell r="P349">
            <v>21293</v>
          </cell>
          <cell r="Q349">
            <v>21825</v>
          </cell>
          <cell r="R349">
            <v>0.97754162543561507</v>
          </cell>
          <cell r="S349">
            <v>0.99327438037115456</v>
          </cell>
          <cell r="T349">
            <v>1.5732754935539495E-2</v>
          </cell>
          <cell r="U349" t="str">
            <v>Limited uplift</v>
          </cell>
          <cell r="V349">
            <v>1.0670642934297656</v>
          </cell>
          <cell r="W349">
            <v>1.0962199312714778</v>
          </cell>
        </row>
        <row r="350">
          <cell r="B350">
            <v>11006424</v>
          </cell>
          <cell r="C350" t="str">
            <v>GPL-CN</v>
          </cell>
          <cell r="D350" t="str">
            <v>GPL-SC8XWO</v>
          </cell>
          <cell r="E350" t="str">
            <v>RDC Operations &amp; Delivery Execution</v>
          </cell>
          <cell r="F350" t="str">
            <v>Head of GPL-SC8XWO</v>
          </cell>
          <cell r="G350" t="str">
            <v>BAND A</v>
          </cell>
          <cell r="H350" t="str">
            <v>4</v>
          </cell>
          <cell r="I350">
            <v>9197</v>
          </cell>
          <cell r="J350">
            <v>9404</v>
          </cell>
          <cell r="K350">
            <v>2.250733934978788E-2</v>
          </cell>
          <cell r="L350" t="str">
            <v>110-130</v>
          </cell>
          <cell r="M350">
            <v>1.2</v>
          </cell>
          <cell r="N350">
            <v>8086.5</v>
          </cell>
          <cell r="O350">
            <v>8156.5</v>
          </cell>
          <cell r="P350">
            <v>8500</v>
          </cell>
          <cell r="Q350">
            <v>8713</v>
          </cell>
          <cell r="R350">
            <v>1.1373276448401657</v>
          </cell>
          <cell r="S350">
            <v>1.1529455035860969</v>
          </cell>
          <cell r="T350">
            <v>1.5617858745931246E-2</v>
          </cell>
          <cell r="U350" t="str">
            <v>Limited uplift</v>
          </cell>
          <cell r="V350">
            <v>1.0820000000000001</v>
          </cell>
          <cell r="W350">
            <v>1.0793067829679788</v>
          </cell>
        </row>
        <row r="351">
          <cell r="B351">
            <v>11006653</v>
          </cell>
          <cell r="C351" t="str">
            <v>GPL-CN</v>
          </cell>
          <cell r="D351" t="str">
            <v>GPL-SC8XC</v>
          </cell>
          <cell r="E351" t="str">
            <v>Channel FCST &amp; Fulfillment</v>
          </cell>
          <cell r="F351" t="str">
            <v>Channel FCST &amp; Fulfillment</v>
          </cell>
          <cell r="G351" t="str">
            <v>BAND A</v>
          </cell>
          <cell r="H351" t="str">
            <v>3</v>
          </cell>
          <cell r="I351">
            <v>8684</v>
          </cell>
          <cell r="J351">
            <v>8901</v>
          </cell>
          <cell r="K351">
            <v>2.49884845693229E-2</v>
          </cell>
          <cell r="L351" t="str">
            <v>70-90</v>
          </cell>
          <cell r="M351">
            <v>0.8</v>
          </cell>
          <cell r="N351">
            <v>8086.5</v>
          </cell>
          <cell r="O351">
            <v>8156.5</v>
          </cell>
          <cell r="P351">
            <v>8500</v>
          </cell>
          <cell r="Q351">
            <v>8713</v>
          </cell>
          <cell r="R351">
            <v>1.0738885797316515</v>
          </cell>
          <cell r="S351">
            <v>1.091276895727334</v>
          </cell>
          <cell r="T351">
            <v>1.7388315995682468E-2</v>
          </cell>
          <cell r="U351" t="str">
            <v>Limited uplift</v>
          </cell>
          <cell r="V351">
            <v>1.0216470588235294</v>
          </cell>
          <cell r="W351">
            <v>1.0215769539768162</v>
          </cell>
        </row>
        <row r="352">
          <cell r="B352">
            <v>11006794</v>
          </cell>
          <cell r="C352" t="str">
            <v>GPL-CN</v>
          </cell>
          <cell r="D352" t="str">
            <v>GPL-SC8X1</v>
          </cell>
          <cell r="E352" t="str">
            <v>Senior Specialist</v>
          </cell>
          <cell r="F352" t="str">
            <v>Senior Specialist</v>
          </cell>
          <cell r="G352" t="str">
            <v>BAND A5</v>
          </cell>
          <cell r="H352" t="str">
            <v>3</v>
          </cell>
          <cell r="I352">
            <v>14310</v>
          </cell>
          <cell r="J352">
            <v>14310</v>
          </cell>
          <cell r="K352"/>
          <cell r="L352" t="str">
            <v>&gt;90</v>
          </cell>
          <cell r="M352">
            <v>0.9</v>
          </cell>
          <cell r="N352">
            <v>12357.5</v>
          </cell>
          <cell r="O352">
            <v>12693.5</v>
          </cell>
          <cell r="P352">
            <v>11943</v>
          </cell>
          <cell r="Q352">
            <v>12201</v>
          </cell>
          <cell r="R352">
            <v>1.1580012138377505</v>
          </cell>
          <cell r="S352">
            <v>1.1273486430062631</v>
          </cell>
          <cell r="T352">
            <v>-3.0652570831487314E-2</v>
          </cell>
          <cell r="U352" t="str">
            <v>Positioning down</v>
          </cell>
          <cell r="V352">
            <v>1.1981914091936698</v>
          </cell>
          <cell r="W352">
            <v>1.1728546840422915</v>
          </cell>
        </row>
        <row r="353">
          <cell r="B353">
            <v>11006883</v>
          </cell>
          <cell r="C353" t="str">
            <v>GPL-CN</v>
          </cell>
          <cell r="D353" t="str">
            <v>GPL-SC8XN</v>
          </cell>
          <cell r="E353" t="str">
            <v>RDC Operations</v>
          </cell>
          <cell r="F353" t="str">
            <v>RDC Operations</v>
          </cell>
          <cell r="G353" t="str">
            <v>BAND A</v>
          </cell>
          <cell r="H353" t="str">
            <v>3</v>
          </cell>
          <cell r="I353">
            <v>10487</v>
          </cell>
          <cell r="J353">
            <v>10487</v>
          </cell>
          <cell r="K353"/>
          <cell r="L353" t="str">
            <v>&gt;90</v>
          </cell>
          <cell r="M353">
            <v>0.9</v>
          </cell>
          <cell r="N353">
            <v>8086.5</v>
          </cell>
          <cell r="O353">
            <v>8156.5</v>
          </cell>
          <cell r="P353">
            <v>8500</v>
          </cell>
          <cell r="Q353">
            <v>8713</v>
          </cell>
          <cell r="R353">
            <v>1.296852779323564</v>
          </cell>
          <cell r="S353">
            <v>1.2857230429718629</v>
          </cell>
          <cell r="T353">
            <v>-1.1129736351701114E-2</v>
          </cell>
          <cell r="U353" t="str">
            <v>Positioning down</v>
          </cell>
          <cell r="V353">
            <v>1.2337647058823529</v>
          </cell>
          <cell r="W353">
            <v>1.2036038103982554</v>
          </cell>
        </row>
        <row r="354">
          <cell r="B354">
            <v>11006959</v>
          </cell>
          <cell r="C354" t="str">
            <v>GPL-CN</v>
          </cell>
          <cell r="D354" t="str">
            <v>GPL-SC8XEO</v>
          </cell>
          <cell r="E354" t="str">
            <v>RDC Operations</v>
          </cell>
          <cell r="F354" t="str">
            <v>RDC Operations</v>
          </cell>
          <cell r="G354" t="str">
            <v>BAND A</v>
          </cell>
          <cell r="H354" t="str">
            <v>3</v>
          </cell>
          <cell r="I354">
            <v>6795</v>
          </cell>
          <cell r="J354">
            <v>6895</v>
          </cell>
          <cell r="K354">
            <v>1.471670345842524E-2</v>
          </cell>
          <cell r="L354" t="str">
            <v>&gt;90</v>
          </cell>
          <cell r="M354">
            <v>0.9</v>
          </cell>
          <cell r="N354">
            <v>8086.5</v>
          </cell>
          <cell r="O354">
            <v>8156.5</v>
          </cell>
          <cell r="P354">
            <v>8500</v>
          </cell>
          <cell r="Q354">
            <v>8713</v>
          </cell>
          <cell r="R354">
            <v>0.84028937117417923</v>
          </cell>
          <cell r="S354">
            <v>0.84533807392876847</v>
          </cell>
          <cell r="T354">
            <v>5.0487027545892404E-3</v>
          </cell>
          <cell r="U354" t="str">
            <v>Limited uplift</v>
          </cell>
          <cell r="V354">
            <v>0.79941176470588238</v>
          </cell>
          <cell r="W354">
            <v>0.79134626420291521</v>
          </cell>
        </row>
        <row r="355">
          <cell r="B355">
            <v>11006979</v>
          </cell>
          <cell r="C355" t="str">
            <v>GPL-CN</v>
          </cell>
          <cell r="D355" t="str">
            <v>GPL-SC8XA</v>
          </cell>
          <cell r="E355" t="str">
            <v>RDC Operations</v>
          </cell>
          <cell r="F355" t="str">
            <v>RDC Operations</v>
          </cell>
          <cell r="G355" t="str">
            <v>BAND A</v>
          </cell>
          <cell r="H355" t="str">
            <v>3</v>
          </cell>
          <cell r="I355">
            <v>8348</v>
          </cell>
          <cell r="J355">
            <v>8348</v>
          </cell>
          <cell r="K355"/>
          <cell r="L355" t="str">
            <v>&gt;90</v>
          </cell>
          <cell r="M355">
            <v>0.9</v>
          </cell>
          <cell r="N355">
            <v>8086.5</v>
          </cell>
          <cell r="O355">
            <v>8156.5</v>
          </cell>
          <cell r="P355">
            <v>8500</v>
          </cell>
          <cell r="Q355">
            <v>8713</v>
          </cell>
          <cell r="R355">
            <v>1.032337847028999</v>
          </cell>
          <cell r="S355">
            <v>1.023478207564519</v>
          </cell>
          <cell r="T355">
            <v>-8.8596394644799847E-3</v>
          </cell>
          <cell r="U355" t="str">
            <v>Positioning down</v>
          </cell>
          <cell r="V355">
            <v>0.98211764705882354</v>
          </cell>
          <cell r="W355">
            <v>0.9581085733960748</v>
          </cell>
        </row>
        <row r="356">
          <cell r="B356">
            <v>11007042</v>
          </cell>
          <cell r="C356" t="str">
            <v>GPL-CN</v>
          </cell>
          <cell r="D356" t="str">
            <v>GPL-SC8XN</v>
          </cell>
          <cell r="E356" t="str">
            <v>RDC Operations</v>
          </cell>
          <cell r="F356" t="str">
            <v>RDC Operations</v>
          </cell>
          <cell r="G356" t="str">
            <v>BAND A</v>
          </cell>
          <cell r="H356" t="str">
            <v>3</v>
          </cell>
          <cell r="I356">
            <v>7972</v>
          </cell>
          <cell r="J356">
            <v>7972</v>
          </cell>
          <cell r="K356"/>
          <cell r="L356" t="str">
            <v>&gt;90</v>
          </cell>
          <cell r="M356">
            <v>0.9</v>
          </cell>
          <cell r="N356">
            <v>8086.5</v>
          </cell>
          <cell r="O356">
            <v>8156.5</v>
          </cell>
          <cell r="P356">
            <v>8500</v>
          </cell>
          <cell r="Q356">
            <v>8713</v>
          </cell>
          <cell r="R356">
            <v>0.98584059852841155</v>
          </cell>
          <cell r="S356">
            <v>0.97738000367804823</v>
          </cell>
          <cell r="T356">
            <v>-8.4605948503633233E-3</v>
          </cell>
          <cell r="U356" t="str">
            <v>Positioning down</v>
          </cell>
          <cell r="V356">
            <v>0.9378823529411765</v>
          </cell>
          <cell r="W356">
            <v>0.91495466544244231</v>
          </cell>
        </row>
        <row r="357">
          <cell r="B357">
            <v>11007116</v>
          </cell>
          <cell r="C357" t="str">
            <v>GPL-CN</v>
          </cell>
          <cell r="D357" t="str">
            <v>GPL-SC8XWO</v>
          </cell>
          <cell r="E357" t="str">
            <v>RDC Operations</v>
          </cell>
          <cell r="F357" t="str">
            <v>RDC Operations</v>
          </cell>
          <cell r="G357" t="str">
            <v>BAND A</v>
          </cell>
          <cell r="H357" t="str">
            <v>3</v>
          </cell>
          <cell r="I357">
            <v>8331</v>
          </cell>
          <cell r="J357">
            <v>8331</v>
          </cell>
          <cell r="K357"/>
          <cell r="L357" t="str">
            <v>&gt;90</v>
          </cell>
          <cell r="M357">
            <v>0.9</v>
          </cell>
          <cell r="N357">
            <v>8086.5</v>
          </cell>
          <cell r="O357">
            <v>8156.5</v>
          </cell>
          <cell r="P357">
            <v>8500</v>
          </cell>
          <cell r="Q357">
            <v>8713</v>
          </cell>
          <cell r="R357">
            <v>1.0302355778148766</v>
          </cell>
          <cell r="S357">
            <v>1.0213939802611414</v>
          </cell>
          <cell r="T357">
            <v>-8.8415975537352587E-3</v>
          </cell>
          <cell r="U357" t="str">
            <v>Positioning down</v>
          </cell>
          <cell r="V357">
            <v>0.98011764705882354</v>
          </cell>
          <cell r="W357">
            <v>0.95615746585561801</v>
          </cell>
        </row>
        <row r="358">
          <cell r="B358">
            <v>11007163</v>
          </cell>
          <cell r="C358" t="str">
            <v>GPL-CN</v>
          </cell>
          <cell r="D358" t="str">
            <v>GPL-SC8XS</v>
          </cell>
          <cell r="E358" t="str">
            <v>RDC Operations &amp; Delivery Execution</v>
          </cell>
          <cell r="F358" t="str">
            <v>RDC Operations &amp; Delivery Execution</v>
          </cell>
          <cell r="G358" t="str">
            <v>BAND A</v>
          </cell>
          <cell r="H358" t="str">
            <v>3</v>
          </cell>
          <cell r="I358">
            <v>7056</v>
          </cell>
          <cell r="J358">
            <v>7156</v>
          </cell>
          <cell r="K358">
            <v>1.4172335600907138E-2</v>
          </cell>
          <cell r="L358" t="str">
            <v>&gt;90</v>
          </cell>
          <cell r="M358">
            <v>0.9</v>
          </cell>
          <cell r="N358">
            <v>8086.5</v>
          </cell>
          <cell r="O358">
            <v>8156.5</v>
          </cell>
          <cell r="P358">
            <v>8500</v>
          </cell>
          <cell r="Q358">
            <v>8713</v>
          </cell>
          <cell r="R358">
            <v>0.87256538675570394</v>
          </cell>
          <cell r="S358">
            <v>0.87733709311591979</v>
          </cell>
          <cell r="T358">
            <v>4.7717063602158438E-3</v>
          </cell>
          <cell r="U358" t="str">
            <v>Flat</v>
          </cell>
          <cell r="V358">
            <v>0.83011764705882352</v>
          </cell>
          <cell r="W358">
            <v>0.82130150350051645</v>
          </cell>
        </row>
        <row r="359">
          <cell r="B359">
            <v>11007562</v>
          </cell>
          <cell r="C359" t="str">
            <v>GPL-CN</v>
          </cell>
          <cell r="D359" t="str">
            <v>GPL-SC8XC</v>
          </cell>
          <cell r="E359" t="str">
            <v>RDC Operations</v>
          </cell>
          <cell r="F359" t="str">
            <v>RDC Operations</v>
          </cell>
          <cell r="G359" t="str">
            <v>BAND A</v>
          </cell>
          <cell r="H359" t="str">
            <v>3</v>
          </cell>
          <cell r="I359">
            <v>7827</v>
          </cell>
          <cell r="J359">
            <v>7827</v>
          </cell>
          <cell r="K359"/>
          <cell r="L359" t="str">
            <v>&gt;90</v>
          </cell>
          <cell r="M359">
            <v>0.9</v>
          </cell>
          <cell r="N359">
            <v>8086.5</v>
          </cell>
          <cell r="O359">
            <v>8156.5</v>
          </cell>
          <cell r="P359">
            <v>8500</v>
          </cell>
          <cell r="Q359">
            <v>8713</v>
          </cell>
          <cell r="R359">
            <v>0.96790947876089783</v>
          </cell>
          <cell r="S359">
            <v>0.95960277079629741</v>
          </cell>
          <cell r="T359">
            <v>-8.3067079646004238E-3</v>
          </cell>
          <cell r="U359" t="str">
            <v>Positioning down</v>
          </cell>
          <cell r="V359">
            <v>0.92082352941176471</v>
          </cell>
          <cell r="W359">
            <v>0.89831286583266379</v>
          </cell>
        </row>
        <row r="360">
          <cell r="B360">
            <v>11007652</v>
          </cell>
          <cell r="C360" t="str">
            <v>GPL-CN</v>
          </cell>
          <cell r="D360" t="str">
            <v>GPL-SC8XX</v>
          </cell>
          <cell r="E360" t="str">
            <v>Channel FCST &amp; Fulfillment</v>
          </cell>
          <cell r="F360" t="str">
            <v>Channel FCST &amp; Fulfillment</v>
          </cell>
          <cell r="G360" t="str">
            <v>BAND A</v>
          </cell>
          <cell r="H360" t="str">
            <v>3</v>
          </cell>
          <cell r="I360">
            <v>7001</v>
          </cell>
          <cell r="J360">
            <v>7001</v>
          </cell>
          <cell r="K360"/>
          <cell r="L360" t="str">
            <v>&gt;90</v>
          </cell>
          <cell r="M360">
            <v>0.9</v>
          </cell>
          <cell r="N360">
            <v>8086.5</v>
          </cell>
          <cell r="O360">
            <v>8156.5</v>
          </cell>
          <cell r="P360">
            <v>8500</v>
          </cell>
          <cell r="Q360">
            <v>8713</v>
          </cell>
          <cell r="R360">
            <v>0.86576392753354359</v>
          </cell>
          <cell r="S360">
            <v>0.85833384417335867</v>
          </cell>
          <cell r="T360">
            <v>-7.4300833601849137E-3</v>
          </cell>
          <cell r="U360" t="str">
            <v>Positioning down</v>
          </cell>
          <cell r="V360">
            <v>0.8236470588235294</v>
          </cell>
          <cell r="W360">
            <v>0.80351199357282221</v>
          </cell>
        </row>
        <row r="361">
          <cell r="B361">
            <v>11007655</v>
          </cell>
          <cell r="C361" t="str">
            <v>GPL-CN</v>
          </cell>
          <cell r="D361" t="str">
            <v>GPL-SC8XWO</v>
          </cell>
          <cell r="E361" t="str">
            <v>RDC Operations</v>
          </cell>
          <cell r="F361" t="str">
            <v>RDC Operations</v>
          </cell>
          <cell r="G361" t="str">
            <v>BAND A</v>
          </cell>
          <cell r="H361" t="str">
            <v>3</v>
          </cell>
          <cell r="I361">
            <v>8193</v>
          </cell>
          <cell r="J361">
            <v>8193</v>
          </cell>
          <cell r="K361"/>
          <cell r="L361" t="str">
            <v>&gt;90</v>
          </cell>
          <cell r="M361">
            <v>0.9</v>
          </cell>
          <cell r="N361">
            <v>8086.5</v>
          </cell>
          <cell r="O361">
            <v>8156.5</v>
          </cell>
          <cell r="P361">
            <v>8500</v>
          </cell>
          <cell r="Q361">
            <v>8713</v>
          </cell>
          <cell r="R361">
            <v>1.0131700983120016</v>
          </cell>
          <cell r="S361">
            <v>1.0044749586219579</v>
          </cell>
          <cell r="T361">
            <v>-8.6951396900436517E-3</v>
          </cell>
          <cell r="U361" t="str">
            <v>Positioning down</v>
          </cell>
          <cell r="V361">
            <v>0.96388235294117652</v>
          </cell>
          <cell r="W361">
            <v>0.94031906346838057</v>
          </cell>
        </row>
        <row r="362">
          <cell r="B362">
            <v>11007876</v>
          </cell>
          <cell r="C362" t="str">
            <v>GPL-CN</v>
          </cell>
          <cell r="D362" t="str">
            <v>GPL-SC8XN</v>
          </cell>
          <cell r="E362" t="str">
            <v>Delivery Execution</v>
          </cell>
          <cell r="F362" t="str">
            <v>Senior Delivery Execution</v>
          </cell>
          <cell r="G362" t="str">
            <v>BAND A5</v>
          </cell>
          <cell r="H362" t="str">
            <v>4</v>
          </cell>
          <cell r="I362">
            <v>15119</v>
          </cell>
          <cell r="J362">
            <v>15573</v>
          </cell>
          <cell r="K362">
            <v>3.0028441034460007E-2</v>
          </cell>
          <cell r="L362" t="str">
            <v>90-110</v>
          </cell>
          <cell r="M362">
            <v>1</v>
          </cell>
          <cell r="N362">
            <v>12357.5</v>
          </cell>
          <cell r="O362">
            <v>12693.5</v>
          </cell>
          <cell r="P362">
            <v>11943</v>
          </cell>
          <cell r="Q362">
            <v>12201</v>
          </cell>
          <cell r="R362">
            <v>1.223467529840178</v>
          </cell>
          <cell r="S362">
            <v>1.2268483869697089</v>
          </cell>
          <cell r="T362">
            <v>3.3808571295308454E-3</v>
          </cell>
          <cell r="U362" t="str">
            <v>Flat</v>
          </cell>
          <cell r="V362">
            <v>1.2659298333751989</v>
          </cell>
          <cell r="W362">
            <v>1.2763707892795673</v>
          </cell>
        </row>
        <row r="363">
          <cell r="B363">
            <v>11008086</v>
          </cell>
          <cell r="C363" t="str">
            <v>GPL-CN</v>
          </cell>
          <cell r="D363" t="str">
            <v>GPL-SC8XHD</v>
          </cell>
          <cell r="E363" t="str">
            <v>Delivery Execution</v>
          </cell>
          <cell r="F363" t="str">
            <v>Delivery Execution</v>
          </cell>
          <cell r="G363" t="str">
            <v>BAND A</v>
          </cell>
          <cell r="H363" t="str">
            <v>3</v>
          </cell>
          <cell r="I363">
            <v>13084</v>
          </cell>
          <cell r="J363">
            <v>13084</v>
          </cell>
          <cell r="K363"/>
          <cell r="L363" t="str">
            <v>&gt;90</v>
          </cell>
          <cell r="M363">
            <v>0.9</v>
          </cell>
          <cell r="N363">
            <v>8086.5</v>
          </cell>
          <cell r="O363">
            <v>8156.5</v>
          </cell>
          <cell r="P363">
            <v>8500</v>
          </cell>
          <cell r="Q363">
            <v>8713</v>
          </cell>
          <cell r="R363">
            <v>1.6180053175044828</v>
          </cell>
          <cell r="S363">
            <v>1.6041194139643229</v>
          </cell>
          <cell r="T363">
            <v>-1.388590354015995E-2</v>
          </cell>
          <cell r="U363" t="str">
            <v>Positioning down</v>
          </cell>
          <cell r="V363">
            <v>1.5392941176470589</v>
          </cell>
          <cell r="W363">
            <v>1.5016641799609778</v>
          </cell>
        </row>
        <row r="364">
          <cell r="B364">
            <v>11008615</v>
          </cell>
          <cell r="C364" t="str">
            <v>GPL-CN</v>
          </cell>
          <cell r="D364" t="str">
            <v>GPL-SC8XH</v>
          </cell>
          <cell r="E364" t="str">
            <v>Manager</v>
          </cell>
          <cell r="F364" t="str">
            <v>Head of SC Cluster Southeast (Hangzhou)</v>
          </cell>
          <cell r="G364" t="str">
            <v>BAND B</v>
          </cell>
          <cell r="H364" t="str">
            <v>3</v>
          </cell>
          <cell r="I364">
            <v>19095</v>
          </cell>
          <cell r="J364">
            <v>19668</v>
          </cell>
          <cell r="K364">
            <v>3.000785545954443E-2</v>
          </cell>
          <cell r="L364" t="str">
            <v>50-70</v>
          </cell>
          <cell r="M364">
            <v>0.6</v>
          </cell>
          <cell r="N364">
            <v>23243</v>
          </cell>
          <cell r="O364">
            <v>24087</v>
          </cell>
          <cell r="P364">
            <v>21293</v>
          </cell>
          <cell r="Q364">
            <v>21825</v>
          </cell>
          <cell r="R364">
            <v>0.82153766725465727</v>
          </cell>
          <cell r="S364">
            <v>0.81654004234649391</v>
          </cell>
          <cell r="T364">
            <v>-4.9976249081633561E-3</v>
          </cell>
          <cell r="U364" t="str">
            <v>Flat</v>
          </cell>
          <cell r="V364">
            <v>0.89677358756398817</v>
          </cell>
          <cell r="W364">
            <v>0.90116838487972506</v>
          </cell>
        </row>
        <row r="365">
          <cell r="B365">
            <v>11008930</v>
          </cell>
          <cell r="C365" t="str">
            <v>GPL-CN</v>
          </cell>
          <cell r="D365" t="str">
            <v>GPL-SC8XEO</v>
          </cell>
          <cell r="E365" t="str">
            <v>RDC Operations &amp; Delivery Execution</v>
          </cell>
          <cell r="F365" t="str">
            <v>Head of GPL-SC8XEO</v>
          </cell>
          <cell r="G365" t="str">
            <v>BAND B</v>
          </cell>
          <cell r="H365" t="str">
            <v>3</v>
          </cell>
          <cell r="I365">
            <v>17270</v>
          </cell>
          <cell r="J365">
            <v>17488</v>
          </cell>
          <cell r="K365">
            <v>1.2623045744064809E-2</v>
          </cell>
          <cell r="L365" t="str">
            <v>50-70</v>
          </cell>
          <cell r="M365">
            <v>0.6</v>
          </cell>
          <cell r="N365">
            <v>23243</v>
          </cell>
          <cell r="O365">
            <v>24087</v>
          </cell>
          <cell r="P365">
            <v>21293</v>
          </cell>
          <cell r="Q365">
            <v>21825</v>
          </cell>
          <cell r="R365">
            <v>0.74301940369143393</v>
          </cell>
          <cell r="S365">
            <v>0.72603479055091957</v>
          </cell>
          <cell r="T365">
            <v>-1.698461314051436E-2</v>
          </cell>
          <cell r="U365" t="str">
            <v>Positioning down</v>
          </cell>
          <cell r="V365">
            <v>0.81106466914009301</v>
          </cell>
          <cell r="W365">
            <v>0.80128293241695303</v>
          </cell>
        </row>
        <row r="366">
          <cell r="B366">
            <v>11009129</v>
          </cell>
          <cell r="C366" t="str">
            <v>GPL-CN</v>
          </cell>
          <cell r="D366" t="str">
            <v>GPL-SC8XE</v>
          </cell>
          <cell r="E366" t="str">
            <v>SC Cluster Management</v>
          </cell>
          <cell r="F366" t="str">
            <v>Head of SC Cluster East (Nanjing)</v>
          </cell>
          <cell r="G366" t="str">
            <v>BAND B</v>
          </cell>
          <cell r="H366" t="str">
            <v>4</v>
          </cell>
          <cell r="I366">
            <v>24295</v>
          </cell>
          <cell r="J366">
            <v>25206</v>
          </cell>
          <cell r="K366">
            <v>3.7497427454208587E-2</v>
          </cell>
          <cell r="L366" t="str">
            <v>70-90</v>
          </cell>
          <cell r="M366">
            <v>0.8</v>
          </cell>
          <cell r="N366">
            <v>23243</v>
          </cell>
          <cell r="O366">
            <v>24087</v>
          </cell>
          <cell r="P366">
            <v>21293</v>
          </cell>
          <cell r="Q366">
            <v>21825</v>
          </cell>
          <cell r="R366">
            <v>1.0452609387772662</v>
          </cell>
          <cell r="S366">
            <v>1.0464565948436917</v>
          </cell>
          <cell r="T366">
            <v>1.1956560664254656E-3</v>
          </cell>
          <cell r="U366" t="str">
            <v>Flat</v>
          </cell>
          <cell r="V366">
            <v>1.1409853003334429</v>
          </cell>
          <cell r="W366">
            <v>1.1549140893470791</v>
          </cell>
        </row>
        <row r="367">
          <cell r="B367">
            <v>11009137</v>
          </cell>
          <cell r="C367" t="str">
            <v>GPL-CN</v>
          </cell>
          <cell r="D367" t="str">
            <v>GPL-SC8XS</v>
          </cell>
          <cell r="E367" t="str">
            <v>Manager</v>
          </cell>
          <cell r="F367" t="str">
            <v>Head of SC Cluster South (Guangzhou)</v>
          </cell>
          <cell r="G367" t="str">
            <v>BAND B</v>
          </cell>
          <cell r="H367" t="str">
            <v>3</v>
          </cell>
          <cell r="I367">
            <v>22417</v>
          </cell>
          <cell r="J367">
            <v>22977</v>
          </cell>
          <cell r="K367">
            <v>2.4981041174108931E-2</v>
          </cell>
          <cell r="L367" t="str">
            <v>70-90</v>
          </cell>
          <cell r="M367">
            <v>0.8</v>
          </cell>
          <cell r="N367">
            <v>23243</v>
          </cell>
          <cell r="O367">
            <v>24087</v>
          </cell>
          <cell r="P367">
            <v>21293</v>
          </cell>
          <cell r="Q367">
            <v>21825</v>
          </cell>
          <cell r="R367">
            <v>0.96446241879275485</v>
          </cell>
          <cell r="S367">
            <v>0.95391705069124422</v>
          </cell>
          <cell r="T367">
            <v>-1.0545368101510633E-2</v>
          </cell>
          <cell r="U367" t="str">
            <v>Positioning down</v>
          </cell>
          <cell r="V367">
            <v>1.0527873009909361</v>
          </cell>
          <cell r="W367">
            <v>1.0527835051546393</v>
          </cell>
        </row>
        <row r="368">
          <cell r="B368">
            <v>11009340</v>
          </cell>
          <cell r="C368" t="str">
            <v>GPL-CN</v>
          </cell>
          <cell r="D368" t="str">
            <v>GPL-SC8X3</v>
          </cell>
          <cell r="E368" t="str">
            <v>Specialist</v>
          </cell>
          <cell r="F368" t="str">
            <v>Specialist</v>
          </cell>
          <cell r="G368" t="str">
            <v>BAND A4</v>
          </cell>
          <cell r="H368" t="str">
            <v>3</v>
          </cell>
          <cell r="I368">
            <v>7691</v>
          </cell>
          <cell r="J368">
            <v>7883</v>
          </cell>
          <cell r="K368">
            <v>2.4964243921466567E-2</v>
          </cell>
          <cell r="L368" t="str">
            <v>70-90</v>
          </cell>
          <cell r="M368">
            <v>0.8</v>
          </cell>
          <cell r="N368">
            <v>9450</v>
          </cell>
          <cell r="O368">
            <v>9800</v>
          </cell>
          <cell r="P368">
            <v>8758</v>
          </cell>
          <cell r="Q368">
            <v>9000</v>
          </cell>
          <cell r="R368">
            <v>0.81386243386243384</v>
          </cell>
          <cell r="S368">
            <v>0.80438775510204086</v>
          </cell>
          <cell r="T368">
            <v>-9.474678760392985E-3</v>
          </cell>
          <cell r="U368" t="str">
            <v>Positioning down</v>
          </cell>
          <cell r="V368">
            <v>0.87816853162822561</v>
          </cell>
          <cell r="W368">
            <v>0.87588888888888894</v>
          </cell>
        </row>
        <row r="369">
          <cell r="B369">
            <v>11009416</v>
          </cell>
          <cell r="C369" t="str">
            <v>GPL-CN</v>
          </cell>
          <cell r="D369" t="str">
            <v>GPL-SC8XH</v>
          </cell>
          <cell r="E369" t="str">
            <v>RDC Operations</v>
          </cell>
          <cell r="F369" t="str">
            <v>RDC Operations</v>
          </cell>
          <cell r="G369" t="str">
            <v>BAND A</v>
          </cell>
          <cell r="H369" t="str">
            <v>3</v>
          </cell>
          <cell r="I369">
            <v>7722</v>
          </cell>
          <cell r="J369">
            <v>7722</v>
          </cell>
          <cell r="K369"/>
          <cell r="L369" t="str">
            <v>&gt;90</v>
          </cell>
          <cell r="M369">
            <v>0.9</v>
          </cell>
          <cell r="N369">
            <v>8086.5</v>
          </cell>
          <cell r="O369">
            <v>8156.5</v>
          </cell>
          <cell r="P369">
            <v>8500</v>
          </cell>
          <cell r="Q369">
            <v>8713</v>
          </cell>
          <cell r="R369">
            <v>0.95492487479131882</v>
          </cell>
          <cell r="S369">
            <v>0.94672960215778823</v>
          </cell>
          <cell r="T369">
            <v>-8.1952726335305925E-3</v>
          </cell>
          <cell r="U369" t="str">
            <v>Positioning down</v>
          </cell>
          <cell r="V369">
            <v>0.90847058823529414</v>
          </cell>
          <cell r="W369">
            <v>0.88626190749454836</v>
          </cell>
        </row>
        <row r="370">
          <cell r="B370">
            <v>11009909</v>
          </cell>
          <cell r="C370" t="str">
            <v>GPL-CN</v>
          </cell>
          <cell r="D370" t="str">
            <v>GPL-SC8X3</v>
          </cell>
          <cell r="E370" t="str">
            <v>Manager</v>
          </cell>
          <cell r="F370" t="str">
            <v>Head of Delivery Execution</v>
          </cell>
          <cell r="G370" t="str">
            <v>BAND B</v>
          </cell>
          <cell r="H370" t="str">
            <v>4</v>
          </cell>
          <cell r="I370">
            <v>21758</v>
          </cell>
          <cell r="J370">
            <v>22779</v>
          </cell>
          <cell r="K370">
            <v>4.6925268866623737E-2</v>
          </cell>
          <cell r="L370" t="str">
            <v>70-90</v>
          </cell>
          <cell r="M370">
            <v>0.8</v>
          </cell>
          <cell r="N370">
            <v>23243</v>
          </cell>
          <cell r="O370">
            <v>24087</v>
          </cell>
          <cell r="P370">
            <v>21293</v>
          </cell>
          <cell r="Q370">
            <v>21825</v>
          </cell>
          <cell r="R370">
            <v>0.93610979649787029</v>
          </cell>
          <cell r="S370">
            <v>0.94569684892265538</v>
          </cell>
          <cell r="T370">
            <v>9.5870524247850808E-3</v>
          </cell>
          <cell r="U370" t="str">
            <v>Limited uplift</v>
          </cell>
          <cell r="V370">
            <v>1.0218381627764994</v>
          </cell>
          <cell r="W370">
            <v>1.0437113402061855</v>
          </cell>
        </row>
        <row r="371">
          <cell r="B371">
            <v>11010271</v>
          </cell>
          <cell r="C371" t="str">
            <v>GPL-CN</v>
          </cell>
          <cell r="D371" t="str">
            <v>GPL-SC8X1</v>
          </cell>
          <cell r="E371" t="str">
            <v>Senior Specialist</v>
          </cell>
          <cell r="F371" t="str">
            <v>Senior Specialist</v>
          </cell>
          <cell r="G371" t="str">
            <v>BAND A5</v>
          </cell>
          <cell r="H371" t="str">
            <v>3</v>
          </cell>
          <cell r="I371">
            <v>12554</v>
          </cell>
          <cell r="J371">
            <v>12554</v>
          </cell>
          <cell r="K371"/>
          <cell r="L371" t="str">
            <v>&gt;90</v>
          </cell>
          <cell r="M371">
            <v>0.9</v>
          </cell>
          <cell r="N371">
            <v>12357.5</v>
          </cell>
          <cell r="O371">
            <v>12693.5</v>
          </cell>
          <cell r="P371">
            <v>11943</v>
          </cell>
          <cell r="Q371">
            <v>12201</v>
          </cell>
          <cell r="R371">
            <v>1.0159012745296379</v>
          </cell>
          <cell r="S371">
            <v>0.98901012329144833</v>
          </cell>
          <cell r="T371">
            <v>-2.6891151238189526E-2</v>
          </cell>
          <cell r="U371" t="str">
            <v>Positioning down</v>
          </cell>
          <cell r="V371">
            <v>1.0511596751235033</v>
          </cell>
          <cell r="W371">
            <v>1.0289320547496106</v>
          </cell>
        </row>
        <row r="372">
          <cell r="B372">
            <v>11010409</v>
          </cell>
          <cell r="C372" t="str">
            <v>GPL-CN</v>
          </cell>
          <cell r="D372" t="str">
            <v>GPL-SC8X1</v>
          </cell>
          <cell r="E372" t="str">
            <v>Manager</v>
          </cell>
          <cell r="F372" t="str">
            <v>Manager</v>
          </cell>
          <cell r="G372" t="str">
            <v>BAND B</v>
          </cell>
          <cell r="H372" t="str">
            <v>3</v>
          </cell>
          <cell r="I372">
            <v>17454</v>
          </cell>
          <cell r="J372">
            <v>17978</v>
          </cell>
          <cell r="K372">
            <v>3.0021771513693229E-2</v>
          </cell>
          <cell r="L372" t="str">
            <v>50-70</v>
          </cell>
          <cell r="M372">
            <v>0.6</v>
          </cell>
          <cell r="N372">
            <v>23243</v>
          </cell>
          <cell r="O372">
            <v>24087</v>
          </cell>
          <cell r="P372">
            <v>21293</v>
          </cell>
          <cell r="Q372">
            <v>21825</v>
          </cell>
          <cell r="R372">
            <v>0.75093576560684938</v>
          </cell>
          <cell r="S372">
            <v>0.74637771411964959</v>
          </cell>
          <cell r="T372">
            <v>-4.5580514871997879E-3</v>
          </cell>
          <cell r="U372" t="str">
            <v>Flat</v>
          </cell>
          <cell r="V372">
            <v>0.81970600666885829</v>
          </cell>
          <cell r="W372">
            <v>0.82373424971363118</v>
          </cell>
        </row>
        <row r="373">
          <cell r="B373">
            <v>11010416</v>
          </cell>
          <cell r="C373" t="str">
            <v>GPL-CN</v>
          </cell>
          <cell r="D373" t="str">
            <v>GPL-SC8X1</v>
          </cell>
          <cell r="E373" t="str">
            <v>Supervisor</v>
          </cell>
          <cell r="F373" t="str">
            <v>Supervisor</v>
          </cell>
          <cell r="G373" t="str">
            <v>BAND A6</v>
          </cell>
          <cell r="H373" t="str">
            <v>5</v>
          </cell>
          <cell r="I373">
            <v>11487</v>
          </cell>
          <cell r="J373">
            <v>12570</v>
          </cell>
          <cell r="K373">
            <v>9.4280490989814503E-2</v>
          </cell>
          <cell r="L373" t="str">
            <v>0</v>
          </cell>
          <cell r="M373"/>
          <cell r="N373">
            <v>15816</v>
          </cell>
          <cell r="O373">
            <v>16374</v>
          </cell>
          <cell r="P373">
            <v>15938</v>
          </cell>
          <cell r="Q373">
            <v>16300</v>
          </cell>
          <cell r="R373">
            <v>0.72628983308042494</v>
          </cell>
          <cell r="S373">
            <v>0.76768046903627707</v>
          </cell>
          <cell r="T373">
            <v>4.1390635955852129E-2</v>
          </cell>
          <cell r="U373" t="str">
            <v>Moderate uplift</v>
          </cell>
          <cell r="V373">
            <v>0.72073033002886189</v>
          </cell>
          <cell r="W373">
            <v>0.77116564417177913</v>
          </cell>
        </row>
        <row r="374">
          <cell r="B374">
            <v>11010770</v>
          </cell>
          <cell r="C374" t="str">
            <v>GPL-CN</v>
          </cell>
          <cell r="D374" t="str">
            <v>GPL-SC8XC</v>
          </cell>
          <cell r="E374" t="str">
            <v>RDC Operations</v>
          </cell>
          <cell r="F374" t="str">
            <v>RDC Operations</v>
          </cell>
          <cell r="G374" t="str">
            <v>BAND A</v>
          </cell>
          <cell r="H374" t="str">
            <v>5</v>
          </cell>
          <cell r="I374">
            <v>8577</v>
          </cell>
          <cell r="J374">
            <v>8834</v>
          </cell>
          <cell r="K374">
            <v>2.996385682639624E-2</v>
          </cell>
          <cell r="L374" t="str">
            <v>110-130</v>
          </cell>
          <cell r="M374">
            <v>1.2</v>
          </cell>
          <cell r="N374">
            <v>8086.5</v>
          </cell>
          <cell r="O374">
            <v>8156.5</v>
          </cell>
          <cell r="P374">
            <v>8500</v>
          </cell>
          <cell r="Q374">
            <v>8713</v>
          </cell>
          <cell r="R374">
            <v>1.0606566499721759</v>
          </cell>
          <cell r="S374">
            <v>1.0830625881199043</v>
          </cell>
          <cell r="T374">
            <v>2.2405938147728399E-2</v>
          </cell>
          <cell r="U374" t="str">
            <v>Moderate uplift</v>
          </cell>
          <cell r="V374">
            <v>1.0090588235294118</v>
          </cell>
          <cell r="W374">
            <v>1.0138872948467808</v>
          </cell>
        </row>
        <row r="375">
          <cell r="B375">
            <v>11010864</v>
          </cell>
          <cell r="C375" t="str">
            <v>GPL-CN</v>
          </cell>
          <cell r="D375" t="str">
            <v>GPL-SC8XA</v>
          </cell>
          <cell r="E375" t="str">
            <v>RDC Operations</v>
          </cell>
          <cell r="F375" t="str">
            <v>RDC Operations</v>
          </cell>
          <cell r="G375" t="str">
            <v>BAND A</v>
          </cell>
          <cell r="H375" t="str">
            <v>3</v>
          </cell>
          <cell r="I375">
            <v>8586</v>
          </cell>
          <cell r="J375">
            <v>8586</v>
          </cell>
          <cell r="K375"/>
          <cell r="L375" t="str">
            <v>&gt;90</v>
          </cell>
          <cell r="M375">
            <v>0.9</v>
          </cell>
          <cell r="N375">
            <v>8086.5</v>
          </cell>
          <cell r="O375">
            <v>8156.5</v>
          </cell>
          <cell r="P375">
            <v>8500</v>
          </cell>
          <cell r="Q375">
            <v>8713</v>
          </cell>
          <cell r="R375">
            <v>1.0617696160267112</v>
          </cell>
          <cell r="S375">
            <v>1.0526573898118066</v>
          </cell>
          <cell r="T375">
            <v>-9.1122262149045952E-3</v>
          </cell>
          <cell r="U375" t="str">
            <v>Positioning down</v>
          </cell>
          <cell r="V375">
            <v>1.0101176470588236</v>
          </cell>
          <cell r="W375">
            <v>0.98542407896246986</v>
          </cell>
        </row>
        <row r="376">
          <cell r="B376">
            <v>11011160</v>
          </cell>
          <cell r="C376" t="str">
            <v>GPL-CN</v>
          </cell>
          <cell r="D376" t="str">
            <v>GPL-SC8XX</v>
          </cell>
          <cell r="E376" t="str">
            <v>RDC Operations</v>
          </cell>
          <cell r="F376" t="str">
            <v>RDC Operations</v>
          </cell>
          <cell r="G376" t="str">
            <v>BAND A</v>
          </cell>
          <cell r="H376" t="str">
            <v>4</v>
          </cell>
          <cell r="I376">
            <v>8300</v>
          </cell>
          <cell r="J376">
            <v>9628</v>
          </cell>
          <cell r="K376">
            <v>0.15999999999999992</v>
          </cell>
          <cell r="L376" t="str">
            <v>110-130</v>
          </cell>
          <cell r="M376">
            <v>1.2</v>
          </cell>
          <cell r="N376">
            <v>8086.5</v>
          </cell>
          <cell r="O376">
            <v>8156.5</v>
          </cell>
          <cell r="P376">
            <v>8500</v>
          </cell>
          <cell r="Q376">
            <v>8713</v>
          </cell>
          <cell r="R376">
            <v>1.0264020280714772</v>
          </cell>
          <cell r="S376">
            <v>1.1804082633482498</v>
          </cell>
          <cell r="T376">
            <v>0.1540062352767726</v>
          </cell>
          <cell r="U376" t="str">
            <v>Meaningful uplift</v>
          </cell>
          <cell r="V376">
            <v>0.97647058823529409</v>
          </cell>
          <cell r="W376">
            <v>1.1050154940892918</v>
          </cell>
        </row>
        <row r="377">
          <cell r="B377">
            <v>11011599</v>
          </cell>
          <cell r="C377" t="str">
            <v>GPL-CN</v>
          </cell>
          <cell r="D377" t="str">
            <v>GPL-SC8XS</v>
          </cell>
          <cell r="E377" t="str">
            <v>RDC Operations &amp; Delivery Execution</v>
          </cell>
          <cell r="F377" t="str">
            <v>RDC Operations &amp; Delivery Execution</v>
          </cell>
          <cell r="G377" t="str">
            <v>BAND A</v>
          </cell>
          <cell r="H377" t="str">
            <v>3</v>
          </cell>
          <cell r="I377">
            <v>10002</v>
          </cell>
          <cell r="J377">
            <v>10002</v>
          </cell>
          <cell r="K377"/>
          <cell r="L377" t="str">
            <v>&gt;90</v>
          </cell>
          <cell r="M377">
            <v>0.9</v>
          </cell>
          <cell r="N377">
            <v>8086.5</v>
          </cell>
          <cell r="O377">
            <v>8156.5</v>
          </cell>
          <cell r="P377">
            <v>8500</v>
          </cell>
          <cell r="Q377">
            <v>8713</v>
          </cell>
          <cell r="R377">
            <v>1.2368762752736042</v>
          </cell>
          <cell r="S377">
            <v>1.2262612640225588</v>
          </cell>
          <cell r="T377">
            <v>-1.061501125104547E-2</v>
          </cell>
          <cell r="U377" t="str">
            <v>Positioning down</v>
          </cell>
          <cell r="V377">
            <v>1.1767058823529413</v>
          </cell>
          <cell r="W377">
            <v>1.1479398599793411</v>
          </cell>
        </row>
        <row r="378">
          <cell r="B378">
            <v>11011629</v>
          </cell>
          <cell r="C378" t="str">
            <v>GPL-CN</v>
          </cell>
          <cell r="D378" t="str">
            <v>GPL-SC8X1</v>
          </cell>
          <cell r="E378" t="str">
            <v>Specialist</v>
          </cell>
          <cell r="F378" t="str">
            <v>Specialist</v>
          </cell>
          <cell r="G378" t="str">
            <v>BAND A4</v>
          </cell>
          <cell r="H378" t="str">
            <v>3</v>
          </cell>
          <cell r="I378">
            <v>8185</v>
          </cell>
          <cell r="J378">
            <v>8890</v>
          </cell>
          <cell r="K378">
            <v>8.6133170433720263E-2</v>
          </cell>
          <cell r="L378" t="str">
            <v>70-90</v>
          </cell>
          <cell r="M378">
            <v>0.8</v>
          </cell>
          <cell r="N378">
            <v>9450</v>
          </cell>
          <cell r="O378">
            <v>9800</v>
          </cell>
          <cell r="P378">
            <v>8758</v>
          </cell>
          <cell r="Q378">
            <v>9000</v>
          </cell>
          <cell r="R378">
            <v>0.8661375661375661</v>
          </cell>
          <cell r="S378">
            <v>0.90714285714285714</v>
          </cell>
          <cell r="T378">
            <v>4.1005291005291045E-2</v>
          </cell>
          <cell r="U378" t="str">
            <v>Moderate uplift</v>
          </cell>
          <cell r="V378">
            <v>0.93457410367663851</v>
          </cell>
          <cell r="W378">
            <v>0.98777777777777775</v>
          </cell>
        </row>
        <row r="379">
          <cell r="B379">
            <v>11012113</v>
          </cell>
          <cell r="C379" t="str">
            <v>GPL-CN</v>
          </cell>
          <cell r="D379" t="str">
            <v>GPL-SC8X3</v>
          </cell>
          <cell r="E379" t="str">
            <v>Specialist</v>
          </cell>
          <cell r="F379" t="str">
            <v>Specialist</v>
          </cell>
          <cell r="G379" t="str">
            <v>BAND A4</v>
          </cell>
          <cell r="H379" t="str">
            <v>3</v>
          </cell>
          <cell r="I379">
            <v>7911</v>
          </cell>
          <cell r="J379">
            <v>8109</v>
          </cell>
          <cell r="K379">
            <v>2.5028441410694047E-2</v>
          </cell>
          <cell r="L379" t="str">
            <v>70-90</v>
          </cell>
          <cell r="M379">
            <v>0.8</v>
          </cell>
          <cell r="N379">
            <v>9450</v>
          </cell>
          <cell r="O379">
            <v>9800</v>
          </cell>
          <cell r="P379">
            <v>8758</v>
          </cell>
          <cell r="Q379">
            <v>9000</v>
          </cell>
          <cell r="R379">
            <v>0.83714285714285719</v>
          </cell>
          <cell r="S379">
            <v>0.82744897959183672</v>
          </cell>
          <cell r="T379">
            <v>-9.6938775510204689E-3</v>
          </cell>
          <cell r="U379" t="str">
            <v>Positioning down</v>
          </cell>
          <cell r="V379">
            <v>0.90328842201415849</v>
          </cell>
          <cell r="W379">
            <v>0.90100000000000002</v>
          </cell>
        </row>
        <row r="380">
          <cell r="B380">
            <v>11012116</v>
          </cell>
          <cell r="C380" t="str">
            <v>GPL-CN</v>
          </cell>
          <cell r="D380" t="str">
            <v>GPL-SC8XN</v>
          </cell>
          <cell r="E380" t="str">
            <v>RDC Operations</v>
          </cell>
          <cell r="F380" t="str">
            <v>RDC Operations</v>
          </cell>
          <cell r="G380" t="str">
            <v>BAND A</v>
          </cell>
          <cell r="H380" t="str">
            <v>3</v>
          </cell>
          <cell r="I380">
            <v>9254</v>
          </cell>
          <cell r="J380">
            <v>9254</v>
          </cell>
          <cell r="K380"/>
          <cell r="L380" t="str">
            <v>&gt;90</v>
          </cell>
          <cell r="M380">
            <v>0.9</v>
          </cell>
          <cell r="N380">
            <v>8086.5</v>
          </cell>
          <cell r="O380">
            <v>8156.5</v>
          </cell>
          <cell r="P380">
            <v>8500</v>
          </cell>
          <cell r="Q380">
            <v>8713</v>
          </cell>
          <cell r="R380">
            <v>1.1443764298522228</v>
          </cell>
          <cell r="S380">
            <v>1.134555262673941</v>
          </cell>
          <cell r="T380">
            <v>-9.8211671782817422E-3</v>
          </cell>
          <cell r="U380" t="str">
            <v>Positioning down</v>
          </cell>
          <cell r="V380">
            <v>1.0887058823529412</v>
          </cell>
          <cell r="W380">
            <v>1.0620911281992425</v>
          </cell>
        </row>
        <row r="381">
          <cell r="B381">
            <v>11012324</v>
          </cell>
          <cell r="C381" t="str">
            <v>GPL-CN</v>
          </cell>
          <cell r="D381" t="str">
            <v>GPL-SC8X3</v>
          </cell>
          <cell r="E381" t="str">
            <v>Senior Specialist</v>
          </cell>
          <cell r="F381" t="str">
            <v>Senior Specialist</v>
          </cell>
          <cell r="G381" t="str">
            <v>BAND A5</v>
          </cell>
          <cell r="H381" t="str">
            <v>3</v>
          </cell>
          <cell r="I381">
            <v>9853</v>
          </cell>
          <cell r="J381">
            <v>10099</v>
          </cell>
          <cell r="K381">
            <v>2.496701512229782E-2</v>
          </cell>
          <cell r="L381" t="str">
            <v>70-90</v>
          </cell>
          <cell r="M381">
            <v>0.8</v>
          </cell>
          <cell r="N381">
            <v>12357.5</v>
          </cell>
          <cell r="O381">
            <v>12693.5</v>
          </cell>
          <cell r="P381">
            <v>11943</v>
          </cell>
          <cell r="Q381">
            <v>12201</v>
          </cell>
          <cell r="R381">
            <v>0.79732955694922114</v>
          </cell>
          <cell r="S381">
            <v>0.79560404931657935</v>
          </cell>
          <cell r="T381">
            <v>-1.7255076326417873E-3</v>
          </cell>
          <cell r="U381" t="str">
            <v>Flat</v>
          </cell>
          <cell r="V381">
            <v>0.82500209327639618</v>
          </cell>
          <cell r="W381">
            <v>0.82771903942299807</v>
          </cell>
        </row>
        <row r="382">
          <cell r="B382">
            <v>11012590</v>
          </cell>
          <cell r="C382" t="str">
            <v>GPL-CN</v>
          </cell>
          <cell r="D382" t="str">
            <v>GPL-SC8X</v>
          </cell>
          <cell r="E382" t="str">
            <v>Associate Expert (CN)</v>
          </cell>
          <cell r="F382" t="str">
            <v>Associate Expert (C)</v>
          </cell>
          <cell r="G382" t="str">
            <v>BAND A6</v>
          </cell>
          <cell r="H382" t="str">
            <v>2</v>
          </cell>
          <cell r="I382">
            <v>24477</v>
          </cell>
          <cell r="J382">
            <v>24477</v>
          </cell>
          <cell r="K382"/>
          <cell r="L382" t="str">
            <v>0</v>
          </cell>
          <cell r="M382"/>
          <cell r="N382">
            <v>15816</v>
          </cell>
          <cell r="O382">
            <v>16374</v>
          </cell>
          <cell r="P382">
            <v>15938</v>
          </cell>
          <cell r="Q382">
            <v>16300</v>
          </cell>
          <cell r="R382">
            <v>1.5476100151745069</v>
          </cell>
          <cell r="S382">
            <v>1.494869915720044</v>
          </cell>
          <cell r="T382">
            <v>-5.2740099454462896E-2</v>
          </cell>
          <cell r="U382" t="str">
            <v>Positioning down</v>
          </cell>
          <cell r="V382">
            <v>1.5357635838875643</v>
          </cell>
          <cell r="W382">
            <v>1.5016564417177913</v>
          </cell>
        </row>
        <row r="383">
          <cell r="B383">
            <v>11012659</v>
          </cell>
          <cell r="C383" t="str">
            <v>GPL-CN</v>
          </cell>
          <cell r="D383" t="str">
            <v>GPL-SC8XX</v>
          </cell>
          <cell r="E383" t="str">
            <v>Channel FCST &amp; Fulfillment</v>
          </cell>
          <cell r="F383" t="str">
            <v>Channel FCST &amp; Fulfillment</v>
          </cell>
          <cell r="G383" t="str">
            <v>BAND A</v>
          </cell>
          <cell r="H383" t="str">
            <v>3</v>
          </cell>
          <cell r="I383">
            <v>10021</v>
          </cell>
          <cell r="J383">
            <v>10021</v>
          </cell>
          <cell r="K383"/>
          <cell r="L383" t="str">
            <v>&gt;90</v>
          </cell>
          <cell r="M383">
            <v>0.9</v>
          </cell>
          <cell r="N383">
            <v>8086.5</v>
          </cell>
          <cell r="O383">
            <v>8156.5</v>
          </cell>
          <cell r="P383">
            <v>8500</v>
          </cell>
          <cell r="Q383">
            <v>8713</v>
          </cell>
          <cell r="R383">
            <v>1.2392258702776231</v>
          </cell>
          <cell r="S383">
            <v>1.2285906945380984</v>
          </cell>
          <cell r="T383">
            <v>-1.063517573952466E-2</v>
          </cell>
          <cell r="U383" t="str">
            <v>Positioning down</v>
          </cell>
          <cell r="V383">
            <v>1.1789411764705882</v>
          </cell>
          <cell r="W383">
            <v>1.1501205095833811</v>
          </cell>
        </row>
        <row r="384">
          <cell r="B384">
            <v>11012697</v>
          </cell>
          <cell r="C384" t="str">
            <v>GPL-CN</v>
          </cell>
          <cell r="D384" t="str">
            <v>GPL-SC8XS</v>
          </cell>
          <cell r="E384" t="str">
            <v>RDC Operations &amp; Delivery Execution</v>
          </cell>
          <cell r="F384" t="str">
            <v>RDC Operations &amp; Delivery Execution</v>
          </cell>
          <cell r="G384" t="str">
            <v>BAND A</v>
          </cell>
          <cell r="H384" t="str">
            <v>3</v>
          </cell>
          <cell r="I384">
            <v>10006</v>
          </cell>
          <cell r="J384">
            <v>10006</v>
          </cell>
          <cell r="K384"/>
          <cell r="L384" t="str">
            <v>&gt;90</v>
          </cell>
          <cell r="M384">
            <v>0.9</v>
          </cell>
          <cell r="N384">
            <v>8086.5</v>
          </cell>
          <cell r="O384">
            <v>8156.5</v>
          </cell>
          <cell r="P384">
            <v>8500</v>
          </cell>
          <cell r="Q384">
            <v>8713</v>
          </cell>
          <cell r="R384">
            <v>1.2373709268533977</v>
          </cell>
          <cell r="S384">
            <v>1.2267516704468828</v>
          </cell>
          <cell r="T384">
            <v>-1.0619256406514843E-2</v>
          </cell>
          <cell r="U384" t="str">
            <v>Positioning down</v>
          </cell>
          <cell r="V384">
            <v>1.1771764705882353</v>
          </cell>
          <cell r="W384">
            <v>1.1483989441065074</v>
          </cell>
        </row>
        <row r="385">
          <cell r="B385">
            <v>11012904</v>
          </cell>
          <cell r="C385" t="str">
            <v>GPL-CN</v>
          </cell>
          <cell r="D385" t="str">
            <v>GPL-SC8XX</v>
          </cell>
          <cell r="E385" t="str">
            <v>Channel FCST &amp; Fulfillment</v>
          </cell>
          <cell r="F385" t="str">
            <v>Channel FCST &amp; Fulfillment</v>
          </cell>
          <cell r="G385" t="str">
            <v>BAND A</v>
          </cell>
          <cell r="H385" t="str">
            <v>3</v>
          </cell>
          <cell r="I385">
            <v>8222</v>
          </cell>
          <cell r="J385">
            <v>8428</v>
          </cell>
          <cell r="K385">
            <v>2.505473120895152E-2</v>
          </cell>
          <cell r="L385" t="str">
            <v>70-90</v>
          </cell>
          <cell r="M385">
            <v>0.8</v>
          </cell>
          <cell r="N385">
            <v>8086.5</v>
          </cell>
          <cell r="O385">
            <v>8156.5</v>
          </cell>
          <cell r="P385">
            <v>8500</v>
          </cell>
          <cell r="Q385">
            <v>8713</v>
          </cell>
          <cell r="R385">
            <v>1.0167563222655043</v>
          </cell>
          <cell r="S385">
            <v>1.0332863360510023</v>
          </cell>
          <cell r="T385">
            <v>1.653001378549801E-2</v>
          </cell>
          <cell r="U385" t="str">
            <v>Limited uplift</v>
          </cell>
          <cell r="V385">
            <v>0.96729411764705886</v>
          </cell>
          <cell r="W385">
            <v>0.96729025593940088</v>
          </cell>
        </row>
        <row r="386">
          <cell r="B386">
            <v>11012987</v>
          </cell>
          <cell r="C386" t="str">
            <v>GPL-CN</v>
          </cell>
          <cell r="D386" t="str">
            <v>GPL-SC8XE</v>
          </cell>
          <cell r="E386" t="str">
            <v>Channel FCST &amp; Fulfillment</v>
          </cell>
          <cell r="F386" t="str">
            <v>Channel FCST &amp; Fulfillment</v>
          </cell>
          <cell r="G386" t="str">
            <v>BAND A</v>
          </cell>
          <cell r="H386" t="str">
            <v>4</v>
          </cell>
          <cell r="I386">
            <v>10218</v>
          </cell>
          <cell r="J386">
            <v>10525</v>
          </cell>
          <cell r="K386">
            <v>3.0045018594636819E-2</v>
          </cell>
          <cell r="L386" t="str">
            <v>90-110</v>
          </cell>
          <cell r="M386">
            <v>1</v>
          </cell>
          <cell r="N386">
            <v>8086.5</v>
          </cell>
          <cell r="O386">
            <v>8156.5</v>
          </cell>
          <cell r="P386">
            <v>8500</v>
          </cell>
          <cell r="Q386">
            <v>8713</v>
          </cell>
          <cell r="R386">
            <v>1.2635874605824522</v>
          </cell>
          <cell r="S386">
            <v>1.2903819040029425</v>
          </cell>
          <cell r="T386">
            <v>2.679444342049031E-2</v>
          </cell>
          <cell r="U386" t="str">
            <v>Moderate uplift</v>
          </cell>
          <cell r="V386">
            <v>1.2021176470588235</v>
          </cell>
          <cell r="W386">
            <v>1.2079651096063353</v>
          </cell>
        </row>
        <row r="387">
          <cell r="B387">
            <v>11013290</v>
          </cell>
          <cell r="C387" t="str">
            <v>GPL-CN</v>
          </cell>
          <cell r="D387" t="str">
            <v>GPL-SC8XS</v>
          </cell>
          <cell r="E387" t="str">
            <v>Delivery Execution</v>
          </cell>
          <cell r="F387" t="str">
            <v>Delivery Execution</v>
          </cell>
          <cell r="G387" t="str">
            <v>BAND A</v>
          </cell>
          <cell r="H387" t="str">
            <v>4</v>
          </cell>
          <cell r="I387">
            <v>12771</v>
          </cell>
          <cell r="J387">
            <v>13058</v>
          </cell>
          <cell r="K387">
            <v>2.2472789914650404E-2</v>
          </cell>
          <cell r="L387" t="str">
            <v>110-130</v>
          </cell>
          <cell r="M387">
            <v>1.2</v>
          </cell>
          <cell r="N387">
            <v>8086.5</v>
          </cell>
          <cell r="O387">
            <v>8156.5</v>
          </cell>
          <cell r="P387">
            <v>8500</v>
          </cell>
          <cell r="Q387">
            <v>8713</v>
          </cell>
          <cell r="R387">
            <v>1.5792988313856426</v>
          </cell>
          <cell r="S387">
            <v>1.600931772206216</v>
          </cell>
          <cell r="T387">
            <v>2.1632940820573321E-2</v>
          </cell>
          <cell r="U387" t="str">
            <v>Moderate uplift</v>
          </cell>
          <cell r="V387">
            <v>1.5024705882352942</v>
          </cell>
          <cell r="W387">
            <v>1.4986801331343969</v>
          </cell>
        </row>
        <row r="388">
          <cell r="B388">
            <v>11013469</v>
          </cell>
          <cell r="C388" t="str">
            <v>GPL-CN</v>
          </cell>
          <cell r="D388" t="str">
            <v>GPL-SC8XWO</v>
          </cell>
          <cell r="E388" t="str">
            <v>RDC Operations</v>
          </cell>
          <cell r="F388" t="str">
            <v>RDC Operations</v>
          </cell>
          <cell r="G388" t="str">
            <v>BAND A</v>
          </cell>
          <cell r="H388" t="str">
            <v>3</v>
          </cell>
          <cell r="I388">
            <v>7805</v>
          </cell>
          <cell r="J388">
            <v>7805</v>
          </cell>
          <cell r="K388"/>
          <cell r="L388" t="str">
            <v>&gt;90</v>
          </cell>
          <cell r="M388">
            <v>0.9</v>
          </cell>
          <cell r="N388">
            <v>8086.5</v>
          </cell>
          <cell r="O388">
            <v>8156.5</v>
          </cell>
          <cell r="P388">
            <v>8500</v>
          </cell>
          <cell r="Q388">
            <v>8713</v>
          </cell>
          <cell r="R388">
            <v>0.96518889507203365</v>
          </cell>
          <cell r="S388">
            <v>0.95690553546251456</v>
          </cell>
          <cell r="T388">
            <v>-8.283359609519092E-3</v>
          </cell>
          <cell r="U388" t="str">
            <v>Positioning down</v>
          </cell>
          <cell r="V388">
            <v>0.91823529411764704</v>
          </cell>
          <cell r="W388">
            <v>0.89578790313324919</v>
          </cell>
        </row>
        <row r="389">
          <cell r="B389">
            <v>11013510</v>
          </cell>
          <cell r="C389" t="str">
            <v>GPL-CN</v>
          </cell>
          <cell r="D389" t="str">
            <v>GPL-SC8XHD</v>
          </cell>
          <cell r="E389" t="str">
            <v>Supervisor</v>
          </cell>
          <cell r="F389" t="str">
            <v>Head of Delivery Execution</v>
          </cell>
          <cell r="G389" t="str">
            <v>BAND A</v>
          </cell>
          <cell r="H389" t="str">
            <v>4</v>
          </cell>
          <cell r="I389">
            <v>15059</v>
          </cell>
          <cell r="J389">
            <v>15511</v>
          </cell>
          <cell r="K389">
            <v>3.0015273258516606E-2</v>
          </cell>
          <cell r="L389" t="str">
            <v>90-110</v>
          </cell>
          <cell r="M389">
            <v>1</v>
          </cell>
          <cell r="N389">
            <v>8086.5</v>
          </cell>
          <cell r="O389">
            <v>8156.5</v>
          </cell>
          <cell r="P389">
            <v>8500</v>
          </cell>
          <cell r="Q389">
            <v>8713</v>
          </cell>
          <cell r="R389">
            <v>1.8622395350275149</v>
          </cell>
          <cell r="S389">
            <v>1.9016735119230062</v>
          </cell>
          <cell r="T389">
            <v>3.9433976895491218E-2</v>
          </cell>
          <cell r="U389" t="str">
            <v>Moderate uplift</v>
          </cell>
          <cell r="V389">
            <v>1.7716470588235294</v>
          </cell>
          <cell r="W389">
            <v>1.7802134741191322</v>
          </cell>
        </row>
        <row r="390">
          <cell r="B390">
            <v>11013685</v>
          </cell>
          <cell r="C390" t="str">
            <v>GPL-CN</v>
          </cell>
          <cell r="D390" t="str">
            <v>GPL-SC8X1</v>
          </cell>
          <cell r="E390" t="str">
            <v>Senior Specialist</v>
          </cell>
          <cell r="F390" t="str">
            <v>Senior Specialist</v>
          </cell>
          <cell r="G390" t="str">
            <v>BAND A5</v>
          </cell>
          <cell r="H390" t="str">
            <v>4</v>
          </cell>
          <cell r="I390">
            <v>11437</v>
          </cell>
          <cell r="J390">
            <v>12043</v>
          </cell>
          <cell r="K390">
            <v>5.2985922881874536E-2</v>
          </cell>
          <cell r="L390" t="str">
            <v>70-90</v>
          </cell>
          <cell r="M390">
            <v>0.8</v>
          </cell>
          <cell r="N390">
            <v>12357.5</v>
          </cell>
          <cell r="O390">
            <v>12693.5</v>
          </cell>
          <cell r="P390">
            <v>11943</v>
          </cell>
          <cell r="Q390">
            <v>12201</v>
          </cell>
          <cell r="R390">
            <v>0.92551082338660728</v>
          </cell>
          <cell r="S390">
            <v>0.94875329893252447</v>
          </cell>
          <cell r="T390">
            <v>2.3242475545917185E-2</v>
          </cell>
          <cell r="U390" t="str">
            <v>Moderate uplift</v>
          </cell>
          <cell r="V390">
            <v>0.95763208574060121</v>
          </cell>
          <cell r="W390">
            <v>0.98705024178346035</v>
          </cell>
        </row>
        <row r="391">
          <cell r="B391">
            <v>11013956</v>
          </cell>
          <cell r="C391" t="str">
            <v>GPL-CN</v>
          </cell>
          <cell r="D391" t="str">
            <v>GPL-SC8XH</v>
          </cell>
          <cell r="E391" t="str">
            <v>RDC Operations</v>
          </cell>
          <cell r="F391" t="str">
            <v>RDC Operations</v>
          </cell>
          <cell r="G391" t="str">
            <v>BAND A</v>
          </cell>
          <cell r="H391" t="str">
            <v>5</v>
          </cell>
          <cell r="I391">
            <v>9217</v>
          </cell>
          <cell r="J391">
            <v>10232</v>
          </cell>
          <cell r="K391">
            <v>0.11012259954432024</v>
          </cell>
          <cell r="L391" t="str">
            <v>130-150</v>
          </cell>
          <cell r="M391">
            <v>1.4</v>
          </cell>
          <cell r="N391">
            <v>8086.5</v>
          </cell>
          <cell r="O391">
            <v>8156.5</v>
          </cell>
          <cell r="P391">
            <v>8500</v>
          </cell>
          <cell r="Q391">
            <v>8713</v>
          </cell>
          <cell r="R391">
            <v>1.1398009027391331</v>
          </cell>
          <cell r="S391">
            <v>1.2544596334211979</v>
          </cell>
          <cell r="T391">
            <v>0.11465873068206478</v>
          </cell>
          <cell r="U391" t="str">
            <v>Meaningful uplift</v>
          </cell>
          <cell r="V391">
            <v>1.0843529411764705</v>
          </cell>
          <cell r="W391">
            <v>1.1743371972914036</v>
          </cell>
        </row>
        <row r="392">
          <cell r="B392">
            <v>11014153</v>
          </cell>
          <cell r="C392" t="str">
            <v>GPL-CN</v>
          </cell>
          <cell r="D392" t="str">
            <v>GPL-SC8X3</v>
          </cell>
          <cell r="E392" t="str">
            <v>Specialist</v>
          </cell>
          <cell r="F392" t="str">
            <v>Specialist</v>
          </cell>
          <cell r="G392" t="str">
            <v>BAND A4</v>
          </cell>
          <cell r="H392" t="str">
            <v>3</v>
          </cell>
          <cell r="I392">
            <v>8758</v>
          </cell>
          <cell r="J392">
            <v>8758</v>
          </cell>
          <cell r="K392"/>
          <cell r="L392" t="str">
            <v>&gt;90</v>
          </cell>
          <cell r="M392">
            <v>0.9</v>
          </cell>
          <cell r="N392">
            <v>9450</v>
          </cell>
          <cell r="O392">
            <v>9800</v>
          </cell>
          <cell r="P392">
            <v>8758</v>
          </cell>
          <cell r="Q392">
            <v>9000</v>
          </cell>
          <cell r="R392">
            <v>0.9267724867724868</v>
          </cell>
          <cell r="S392">
            <v>0.89367346938775505</v>
          </cell>
          <cell r="T392">
            <v>-3.3099017384731755E-2</v>
          </cell>
          <cell r="U392" t="str">
            <v>Positioning down</v>
          </cell>
          <cell r="V392">
            <v>1</v>
          </cell>
          <cell r="W392">
            <v>0.97311111111111115</v>
          </cell>
        </row>
        <row r="393">
          <cell r="B393">
            <v>11015490</v>
          </cell>
          <cell r="C393" t="str">
            <v>GPL-CN</v>
          </cell>
          <cell r="D393" t="str">
            <v>GPL-SC8XEO</v>
          </cell>
          <cell r="E393" t="str">
            <v>Delivery Execution</v>
          </cell>
          <cell r="F393" t="str">
            <v>Delivery Execution</v>
          </cell>
          <cell r="G393" t="str">
            <v>BAND A</v>
          </cell>
          <cell r="H393" t="str">
            <v>5</v>
          </cell>
          <cell r="I393">
            <v>9723</v>
          </cell>
          <cell r="J393">
            <v>10695</v>
          </cell>
          <cell r="K393">
            <v>9.9969145325516706E-2</v>
          </cell>
          <cell r="L393" t="str">
            <v>90-110</v>
          </cell>
          <cell r="M393">
            <v>1</v>
          </cell>
          <cell r="N393">
            <v>8086.5</v>
          </cell>
          <cell r="O393">
            <v>8156.5</v>
          </cell>
          <cell r="P393">
            <v>8500</v>
          </cell>
          <cell r="Q393">
            <v>8713</v>
          </cell>
          <cell r="R393">
            <v>1.2023743275830088</v>
          </cell>
          <cell r="S393">
            <v>1.3112241770367192</v>
          </cell>
          <cell r="T393">
            <v>0.10884984945371046</v>
          </cell>
          <cell r="U393" t="str">
            <v>Meaningful uplift</v>
          </cell>
          <cell r="V393">
            <v>1.1438823529411766</v>
          </cell>
          <cell r="W393">
            <v>1.2274761850109033</v>
          </cell>
        </row>
        <row r="394">
          <cell r="B394">
            <v>11015927</v>
          </cell>
          <cell r="C394" t="str">
            <v>GPL-CN</v>
          </cell>
          <cell r="D394" t="str">
            <v>GPL-SC8XE</v>
          </cell>
          <cell r="E394" t="str">
            <v>Channel FCST &amp; Fulfillment</v>
          </cell>
          <cell r="F394" t="str">
            <v>Channel FCST &amp; Fulfillment</v>
          </cell>
          <cell r="G394" t="str">
            <v>BAND A</v>
          </cell>
          <cell r="H394" t="str">
            <v>3</v>
          </cell>
          <cell r="I394">
            <v>8053</v>
          </cell>
          <cell r="J394">
            <v>8254</v>
          </cell>
          <cell r="K394">
            <v>2.4959642369303259E-2</v>
          </cell>
          <cell r="L394" t="str">
            <v>70-90</v>
          </cell>
          <cell r="M394">
            <v>0.8</v>
          </cell>
          <cell r="N394">
            <v>8086.5</v>
          </cell>
          <cell r="O394">
            <v>8156.5</v>
          </cell>
          <cell r="P394">
            <v>8500</v>
          </cell>
          <cell r="Q394">
            <v>8713</v>
          </cell>
          <cell r="R394">
            <v>0.99585729301922954</v>
          </cell>
          <cell r="S394">
            <v>1.0119536565929013</v>
          </cell>
          <cell r="T394">
            <v>1.6096363573671724E-2</v>
          </cell>
          <cell r="U394" t="str">
            <v>Limited uplift</v>
          </cell>
          <cell r="V394">
            <v>0.9474117647058824</v>
          </cell>
          <cell r="W394">
            <v>0.94732009640766668</v>
          </cell>
        </row>
        <row r="395">
          <cell r="B395">
            <v>11016128</v>
          </cell>
          <cell r="C395" t="str">
            <v>GPL-CN</v>
          </cell>
          <cell r="D395" t="str">
            <v>GPL-SC8X2</v>
          </cell>
          <cell r="E395" t="str">
            <v>Manager</v>
          </cell>
          <cell r="F395" t="str">
            <v>Head of Goods Allocation, Optimization</v>
          </cell>
          <cell r="G395" t="str">
            <v>BAND B</v>
          </cell>
          <cell r="H395" t="str">
            <v>3</v>
          </cell>
          <cell r="I395">
            <v>21293</v>
          </cell>
          <cell r="J395">
            <v>21825</v>
          </cell>
          <cell r="K395">
            <v>2.4984736767951876E-2</v>
          </cell>
          <cell r="L395" t="str">
            <v>70-90</v>
          </cell>
          <cell r="M395">
            <v>0.8</v>
          </cell>
          <cell r="N395">
            <v>23243</v>
          </cell>
          <cell r="O395">
            <v>24087</v>
          </cell>
          <cell r="P395">
            <v>21293</v>
          </cell>
          <cell r="Q395">
            <v>21825</v>
          </cell>
          <cell r="R395">
            <v>0.91610377317902159</v>
          </cell>
          <cell r="S395">
            <v>0.90609042221945446</v>
          </cell>
          <cell r="T395">
            <v>-1.0013350959567124E-2</v>
          </cell>
          <cell r="U395" t="str">
            <v>Positioning down</v>
          </cell>
          <cell r="V395">
            <v>1</v>
          </cell>
          <cell r="W395">
            <v>1</v>
          </cell>
        </row>
        <row r="396">
          <cell r="B396">
            <v>11016736</v>
          </cell>
          <cell r="C396" t="str">
            <v>GPL-CN</v>
          </cell>
          <cell r="D396" t="str">
            <v>GPL-SC8XC</v>
          </cell>
          <cell r="E396" t="str">
            <v>RDC Operations &amp; Delivery Execution</v>
          </cell>
          <cell r="F396" t="str">
            <v>RDC Operations &amp; Delivery Execution</v>
          </cell>
          <cell r="G396" t="str">
            <v>BAND A</v>
          </cell>
          <cell r="H396" t="str">
            <v>3</v>
          </cell>
          <cell r="I396">
            <v>7610</v>
          </cell>
          <cell r="J396">
            <v>7610</v>
          </cell>
          <cell r="K396"/>
          <cell r="L396" t="str">
            <v>&gt;90</v>
          </cell>
          <cell r="M396">
            <v>0.9</v>
          </cell>
          <cell r="N396">
            <v>8086.5</v>
          </cell>
          <cell r="O396">
            <v>8156.5</v>
          </cell>
          <cell r="P396">
            <v>8500</v>
          </cell>
          <cell r="Q396">
            <v>8713</v>
          </cell>
          <cell r="R396">
            <v>0.94107463055710139</v>
          </cell>
          <cell r="S396">
            <v>0.93299822227671181</v>
          </cell>
          <cell r="T396">
            <v>-8.0764082803895798E-3</v>
          </cell>
          <cell r="U396" t="str">
            <v>Positioning down</v>
          </cell>
          <cell r="V396">
            <v>0.8952941176470588</v>
          </cell>
          <cell r="W396">
            <v>0.87340755193389186</v>
          </cell>
        </row>
        <row r="397">
          <cell r="B397">
            <v>11017062</v>
          </cell>
          <cell r="C397" t="str">
            <v>GPL-CN</v>
          </cell>
          <cell r="D397" t="str">
            <v>GPL-SC8XWO</v>
          </cell>
          <cell r="E397" t="str">
            <v>RDC Operations</v>
          </cell>
          <cell r="F397" t="str">
            <v>RDC Operations</v>
          </cell>
          <cell r="G397" t="str">
            <v>BAND A</v>
          </cell>
          <cell r="H397" t="str">
            <v>3</v>
          </cell>
          <cell r="I397">
            <v>7805</v>
          </cell>
          <cell r="J397">
            <v>7805</v>
          </cell>
          <cell r="K397"/>
          <cell r="L397" t="str">
            <v>&gt;90</v>
          </cell>
          <cell r="M397">
            <v>0.9</v>
          </cell>
          <cell r="N397">
            <v>8086.5</v>
          </cell>
          <cell r="O397">
            <v>8156.5</v>
          </cell>
          <cell r="P397">
            <v>8500</v>
          </cell>
          <cell r="Q397">
            <v>8713</v>
          </cell>
          <cell r="R397">
            <v>0.96518889507203365</v>
          </cell>
          <cell r="S397">
            <v>0.95690553546251456</v>
          </cell>
          <cell r="T397">
            <v>-8.283359609519092E-3</v>
          </cell>
          <cell r="U397" t="str">
            <v>Positioning down</v>
          </cell>
          <cell r="V397">
            <v>0.91823529411764704</v>
          </cell>
          <cell r="W397">
            <v>0.89578790313324919</v>
          </cell>
        </row>
        <row r="398">
          <cell r="B398">
            <v>11017078</v>
          </cell>
          <cell r="C398" t="str">
            <v>GPL-CN</v>
          </cell>
          <cell r="D398" t="str">
            <v>GPL-SC8XC</v>
          </cell>
          <cell r="E398" t="str">
            <v>Senior Specialist</v>
          </cell>
          <cell r="F398" t="str">
            <v>Senior Channel FCST &amp; Fulfillment</v>
          </cell>
          <cell r="G398" t="str">
            <v>BAND A5</v>
          </cell>
          <cell r="H398" t="str">
            <v>3</v>
          </cell>
          <cell r="I398">
            <v>10544</v>
          </cell>
          <cell r="J398">
            <v>10808</v>
          </cell>
          <cell r="K398">
            <v>2.5037936267071403E-2</v>
          </cell>
          <cell r="L398" t="str">
            <v>70-90</v>
          </cell>
          <cell r="M398">
            <v>0.8</v>
          </cell>
          <cell r="N398">
            <v>12357.5</v>
          </cell>
          <cell r="O398">
            <v>12693.5</v>
          </cell>
          <cell r="P398">
            <v>11943</v>
          </cell>
          <cell r="Q398">
            <v>12201</v>
          </cell>
          <cell r="R398">
            <v>0.8532470159821971</v>
          </cell>
          <cell r="S398">
            <v>0.85145940835860878</v>
          </cell>
          <cell r="T398">
            <v>-1.7876076235883165E-3</v>
          </cell>
          <cell r="U398" t="str">
            <v>Flat</v>
          </cell>
          <cell r="V398">
            <v>0.88286025286778869</v>
          </cell>
          <cell r="W398">
            <v>0.88582903040734362</v>
          </cell>
        </row>
        <row r="399">
          <cell r="B399">
            <v>11017095</v>
          </cell>
          <cell r="C399" t="str">
            <v>GPL-CN</v>
          </cell>
          <cell r="D399" t="str">
            <v>GPL-SC8XS</v>
          </cell>
          <cell r="E399" t="str">
            <v>Channel FCST &amp; Fulfillment</v>
          </cell>
          <cell r="F399" t="str">
            <v>Channel FCST &amp; Fulfillment</v>
          </cell>
          <cell r="G399" t="str">
            <v>BAND A</v>
          </cell>
          <cell r="H399" t="str">
            <v>3</v>
          </cell>
          <cell r="I399">
            <v>8908</v>
          </cell>
          <cell r="J399">
            <v>9131</v>
          </cell>
          <cell r="K399">
            <v>2.5033677593174763E-2</v>
          </cell>
          <cell r="L399" t="str">
            <v>70-90</v>
          </cell>
          <cell r="M399">
            <v>0.8</v>
          </cell>
          <cell r="N399">
            <v>8086.5</v>
          </cell>
          <cell r="O399">
            <v>8156.5</v>
          </cell>
          <cell r="P399">
            <v>8500</v>
          </cell>
          <cell r="Q399">
            <v>8713</v>
          </cell>
          <cell r="R399">
            <v>1.1015890682000866</v>
          </cell>
          <cell r="S399">
            <v>1.1194752651259732</v>
          </cell>
          <cell r="T399">
            <v>1.7886196925886555E-2</v>
          </cell>
          <cell r="U399" t="str">
            <v>Limited uplift</v>
          </cell>
          <cell r="V399">
            <v>1.048</v>
          </cell>
          <cell r="W399">
            <v>1.0479742912888788</v>
          </cell>
        </row>
        <row r="400">
          <cell r="B400">
            <v>11017118</v>
          </cell>
          <cell r="C400" t="str">
            <v>GPL-CN</v>
          </cell>
          <cell r="D400" t="str">
            <v>GPL-SC8XS</v>
          </cell>
          <cell r="E400" t="str">
            <v>Goods Allocation &amp; Optimization</v>
          </cell>
          <cell r="F400" t="str">
            <v>Goods Allocation &amp; Optimization</v>
          </cell>
          <cell r="G400" t="str">
            <v>BAND A</v>
          </cell>
          <cell r="H400" t="str">
            <v>4</v>
          </cell>
          <cell r="I400">
            <v>10434</v>
          </cell>
          <cell r="J400">
            <v>10747</v>
          </cell>
          <cell r="K400">
            <v>2.9998083189572533E-2</v>
          </cell>
          <cell r="L400" t="str">
            <v>90-110</v>
          </cell>
          <cell r="M400">
            <v>1</v>
          </cell>
          <cell r="N400">
            <v>8086.5</v>
          </cell>
          <cell r="O400">
            <v>8156.5</v>
          </cell>
          <cell r="P400">
            <v>8500</v>
          </cell>
          <cell r="Q400">
            <v>8713</v>
          </cell>
          <cell r="R400">
            <v>1.2902986458913004</v>
          </cell>
          <cell r="S400">
            <v>1.3175994605529333</v>
          </cell>
          <cell r="T400">
            <v>2.7300814661632922E-2</v>
          </cell>
          <cell r="U400" t="str">
            <v>Moderate uplift</v>
          </cell>
          <cell r="V400">
            <v>1.227529411764706</v>
          </cell>
          <cell r="W400">
            <v>1.2334442786640651</v>
          </cell>
        </row>
        <row r="401">
          <cell r="B401">
            <v>11017285</v>
          </cell>
          <cell r="C401" t="str">
            <v>GPL-CN</v>
          </cell>
          <cell r="D401" t="str">
            <v>GPL-SC8XHD</v>
          </cell>
          <cell r="E401" t="str">
            <v>Delivery Execution</v>
          </cell>
          <cell r="F401" t="str">
            <v>Delivery Execution</v>
          </cell>
          <cell r="G401" t="str">
            <v>BAND A</v>
          </cell>
          <cell r="H401" t="str">
            <v>3</v>
          </cell>
          <cell r="I401">
            <v>8288</v>
          </cell>
          <cell r="J401">
            <v>8495</v>
          </cell>
          <cell r="K401">
            <v>2.4975868725868766E-2</v>
          </cell>
          <cell r="L401" t="str">
            <v>70-90</v>
          </cell>
          <cell r="M401">
            <v>0.8</v>
          </cell>
          <cell r="N401">
            <v>8086.5</v>
          </cell>
          <cell r="O401">
            <v>8156.5</v>
          </cell>
          <cell r="P401">
            <v>8500</v>
          </cell>
          <cell r="Q401">
            <v>8713</v>
          </cell>
          <cell r="R401">
            <v>1.0249180733320966</v>
          </cell>
          <cell r="S401">
            <v>1.041500643658432</v>
          </cell>
          <cell r="T401">
            <v>1.6582570326335366E-2</v>
          </cell>
          <cell r="U401" t="str">
            <v>Limited uplift</v>
          </cell>
          <cell r="V401">
            <v>0.97505882352941176</v>
          </cell>
          <cell r="W401">
            <v>0.97497991506943649</v>
          </cell>
        </row>
        <row r="402">
          <cell r="B402">
            <v>11017327</v>
          </cell>
          <cell r="C402" t="str">
            <v>GPL-CN</v>
          </cell>
          <cell r="D402" t="str">
            <v>GPL-SC8XH</v>
          </cell>
          <cell r="E402" t="str">
            <v>Senior Specialist</v>
          </cell>
          <cell r="F402" t="str">
            <v>Senior Channel FCST &amp; Fulfillment</v>
          </cell>
          <cell r="G402" t="str">
            <v>BAND A5</v>
          </cell>
          <cell r="H402" t="str">
            <v>4</v>
          </cell>
          <cell r="I402">
            <v>11010</v>
          </cell>
          <cell r="J402">
            <v>11594</v>
          </cell>
          <cell r="K402">
            <v>5.3042688465031684E-2</v>
          </cell>
          <cell r="L402" t="str">
            <v>70-90</v>
          </cell>
          <cell r="M402">
            <v>0.8</v>
          </cell>
          <cell r="N402">
            <v>12357.5</v>
          </cell>
          <cell r="O402">
            <v>12693.5</v>
          </cell>
          <cell r="P402">
            <v>11943</v>
          </cell>
          <cell r="Q402">
            <v>12201</v>
          </cell>
          <cell r="R402">
            <v>0.89095690875986244</v>
          </cell>
          <cell r="S402">
            <v>0.91338086422184583</v>
          </cell>
          <cell r="T402">
            <v>2.2423955461983391E-2</v>
          </cell>
          <cell r="U402" t="str">
            <v>Moderate uplift</v>
          </cell>
          <cell r="V402">
            <v>0.92187892489324286</v>
          </cell>
          <cell r="W402">
            <v>0.95024997950987622</v>
          </cell>
        </row>
        <row r="403">
          <cell r="B403">
            <v>11017357</v>
          </cell>
          <cell r="C403" t="str">
            <v>GPL-CN</v>
          </cell>
          <cell r="D403" t="str">
            <v>GPL-SC8XA</v>
          </cell>
          <cell r="E403" t="str">
            <v>Channel FCST &amp; Fulfillment</v>
          </cell>
          <cell r="F403" t="str">
            <v>Senior Channel FCST &amp; Fulfillment</v>
          </cell>
          <cell r="G403" t="str">
            <v>BAND A5</v>
          </cell>
          <cell r="H403" t="str">
            <v>3</v>
          </cell>
          <cell r="I403">
            <v>8479</v>
          </cell>
          <cell r="J403">
            <v>8733</v>
          </cell>
          <cell r="K403">
            <v>2.9956362778629453E-2</v>
          </cell>
          <cell r="L403" t="str">
            <v>50-70</v>
          </cell>
          <cell r="M403">
            <v>0.6</v>
          </cell>
          <cell r="N403">
            <v>12357.5</v>
          </cell>
          <cell r="O403">
            <v>12693.5</v>
          </cell>
          <cell r="P403">
            <v>11943</v>
          </cell>
          <cell r="Q403">
            <v>12201</v>
          </cell>
          <cell r="R403">
            <v>0.68614201901679139</v>
          </cell>
          <cell r="S403">
            <v>0.68798991609879068</v>
          </cell>
          <cell r="T403">
            <v>1.8478970819992835E-3</v>
          </cell>
          <cell r="U403" t="str">
            <v>Flat</v>
          </cell>
          <cell r="V403">
            <v>0.70995562254040023</v>
          </cell>
          <cell r="W403">
            <v>0.7157610031964593</v>
          </cell>
        </row>
        <row r="404">
          <cell r="B404">
            <v>11017418</v>
          </cell>
          <cell r="C404" t="str">
            <v>GPL-CN</v>
          </cell>
          <cell r="D404" t="str">
            <v>GPL-SC8XS</v>
          </cell>
          <cell r="E404" t="str">
            <v>RDC Operations</v>
          </cell>
          <cell r="F404" t="str">
            <v>RDC Operations</v>
          </cell>
          <cell r="G404" t="str">
            <v>BAND A</v>
          </cell>
          <cell r="H404" t="str">
            <v>5</v>
          </cell>
          <cell r="I404">
            <v>8922</v>
          </cell>
          <cell r="J404">
            <v>10073</v>
          </cell>
          <cell r="K404">
            <v>0.12900694911454824</v>
          </cell>
          <cell r="L404" t="str">
            <v>0</v>
          </cell>
          <cell r="M404"/>
          <cell r="N404">
            <v>8086.5</v>
          </cell>
          <cell r="O404">
            <v>8156.5</v>
          </cell>
          <cell r="P404">
            <v>8500</v>
          </cell>
          <cell r="Q404">
            <v>8713</v>
          </cell>
          <cell r="R404">
            <v>1.1033203487293637</v>
          </cell>
          <cell r="S404">
            <v>1.2349659780543125</v>
          </cell>
          <cell r="T404">
            <v>0.13164562932494883</v>
          </cell>
          <cell r="U404" t="str">
            <v>Meaningful uplift</v>
          </cell>
          <cell r="V404">
            <v>1.0496470588235294</v>
          </cell>
          <cell r="W404">
            <v>1.1560886032365432</v>
          </cell>
        </row>
        <row r="405">
          <cell r="B405">
            <v>11017440</v>
          </cell>
          <cell r="C405" t="str">
            <v>GPL-CN</v>
          </cell>
          <cell r="D405" t="str">
            <v>GPL-SC8XA</v>
          </cell>
          <cell r="E405" t="str">
            <v>Delivery Execution</v>
          </cell>
          <cell r="F405" t="str">
            <v>Delivery Execution</v>
          </cell>
          <cell r="G405" t="str">
            <v>BAND A</v>
          </cell>
          <cell r="H405" t="str">
            <v>3</v>
          </cell>
          <cell r="I405">
            <v>8332</v>
          </cell>
          <cell r="J405">
            <v>8332</v>
          </cell>
          <cell r="K405"/>
          <cell r="L405" t="str">
            <v>&gt;90</v>
          </cell>
          <cell r="M405">
            <v>0.9</v>
          </cell>
          <cell r="N405">
            <v>8086.5</v>
          </cell>
          <cell r="O405">
            <v>8156.5</v>
          </cell>
          <cell r="P405">
            <v>8500</v>
          </cell>
          <cell r="Q405">
            <v>8713</v>
          </cell>
          <cell r="R405">
            <v>1.030359240709825</v>
          </cell>
          <cell r="S405">
            <v>1.0215165818672225</v>
          </cell>
          <cell r="T405">
            <v>-8.842658842602491E-3</v>
          </cell>
          <cell r="U405" t="str">
            <v>Positioning down</v>
          </cell>
          <cell r="V405">
            <v>0.98023529411764709</v>
          </cell>
          <cell r="W405">
            <v>0.95627223688740959</v>
          </cell>
        </row>
        <row r="406">
          <cell r="B406">
            <v>11017441</v>
          </cell>
          <cell r="C406" t="str">
            <v>GPL-CN</v>
          </cell>
          <cell r="D406" t="str">
            <v>GPL-SC8XHD</v>
          </cell>
          <cell r="E406" t="str">
            <v>Delivery Execution</v>
          </cell>
          <cell r="F406" t="str">
            <v>Delivery Execution</v>
          </cell>
          <cell r="G406" t="str">
            <v>BAND A</v>
          </cell>
          <cell r="H406" t="str">
            <v>3</v>
          </cell>
          <cell r="I406">
            <v>11201</v>
          </cell>
          <cell r="J406">
            <v>11201</v>
          </cell>
          <cell r="K406"/>
          <cell r="L406" t="str">
            <v>&gt;90</v>
          </cell>
          <cell r="M406">
            <v>0.9</v>
          </cell>
          <cell r="N406">
            <v>8086.5</v>
          </cell>
          <cell r="O406">
            <v>8156.5</v>
          </cell>
          <cell r="P406">
            <v>8500</v>
          </cell>
          <cell r="Q406">
            <v>8713</v>
          </cell>
          <cell r="R406">
            <v>1.3851480863167007</v>
          </cell>
          <cell r="S406">
            <v>1.3732605897137253</v>
          </cell>
          <cell r="T406">
            <v>-1.1887496602975389E-2</v>
          </cell>
          <cell r="U406" t="str">
            <v>Positioning down</v>
          </cell>
          <cell r="V406">
            <v>1.3177647058823529</v>
          </cell>
          <cell r="W406">
            <v>1.2855503270974407</v>
          </cell>
        </row>
        <row r="407">
          <cell r="B407">
            <v>11017442</v>
          </cell>
          <cell r="C407" t="str">
            <v>GPL-CN</v>
          </cell>
          <cell r="D407" t="str">
            <v>GPL-SC8XW</v>
          </cell>
          <cell r="E407" t="str">
            <v>SC Cluster Management</v>
          </cell>
          <cell r="F407" t="str">
            <v>Head of SC Cluster Southwest (Chengdu)</v>
          </cell>
          <cell r="G407" t="str">
            <v>BAND B</v>
          </cell>
          <cell r="H407" t="str">
            <v>4</v>
          </cell>
          <cell r="I407">
            <v>20069</v>
          </cell>
          <cell r="J407">
            <v>21133</v>
          </cell>
          <cell r="K407">
            <v>5.3017091035926001E-2</v>
          </cell>
          <cell r="L407" t="str">
            <v>70-90</v>
          </cell>
          <cell r="M407">
            <v>0.8</v>
          </cell>
          <cell r="N407">
            <v>23243</v>
          </cell>
          <cell r="O407">
            <v>24087</v>
          </cell>
          <cell r="P407">
            <v>21293</v>
          </cell>
          <cell r="Q407">
            <v>21825</v>
          </cell>
          <cell r="R407">
            <v>0.86344275695908446</v>
          </cell>
          <cell r="S407">
            <v>0.87736123219994189</v>
          </cell>
          <cell r="T407">
            <v>1.3918475240857431E-2</v>
          </cell>
          <cell r="U407" t="str">
            <v>Limited uplift</v>
          </cell>
          <cell r="V407">
            <v>0.94251631991734375</v>
          </cell>
          <cell r="W407">
            <v>0.96829324169530351</v>
          </cell>
        </row>
        <row r="408">
          <cell r="B408">
            <v>11017491</v>
          </cell>
          <cell r="C408" t="str">
            <v>GPL-CN</v>
          </cell>
          <cell r="D408" t="str">
            <v>GPL-SC8XX</v>
          </cell>
          <cell r="E408" t="str">
            <v>Channel FCST &amp; Fulfillment</v>
          </cell>
          <cell r="F408" t="str">
            <v>Senior Channel FCST &amp; Fulfillment</v>
          </cell>
          <cell r="G408" t="str">
            <v>BAND A5</v>
          </cell>
          <cell r="H408" t="str">
            <v>4</v>
          </cell>
          <cell r="I408">
            <v>11196</v>
          </cell>
          <cell r="J408">
            <v>11532</v>
          </cell>
          <cell r="K408">
            <v>3.0010718113612E-2</v>
          </cell>
          <cell r="L408" t="str">
            <v>90-110</v>
          </cell>
          <cell r="M408">
            <v>1</v>
          </cell>
          <cell r="N408">
            <v>12357.5</v>
          </cell>
          <cell r="O408">
            <v>12693.5</v>
          </cell>
          <cell r="P408">
            <v>11943</v>
          </cell>
          <cell r="Q408">
            <v>12201</v>
          </cell>
          <cell r="R408">
            <v>0.90600849686425244</v>
          </cell>
          <cell r="S408">
            <v>0.90849647457360061</v>
          </cell>
          <cell r="T408">
            <v>2.4879777093481659E-3</v>
          </cell>
          <cell r="U408" t="str">
            <v>Flat</v>
          </cell>
          <cell r="V408">
            <v>0.93745290128108516</v>
          </cell>
          <cell r="W408">
            <v>0.94516842881731</v>
          </cell>
        </row>
        <row r="409">
          <cell r="B409">
            <v>11017501</v>
          </cell>
          <cell r="C409" t="str">
            <v>GPL-CN</v>
          </cell>
          <cell r="D409" t="str">
            <v>GPL-SC8XW</v>
          </cell>
          <cell r="E409" t="str">
            <v>Channel FCST &amp; Fulfillment</v>
          </cell>
          <cell r="F409" t="str">
            <v>Channel FCST &amp; Fulfillment</v>
          </cell>
          <cell r="G409" t="str">
            <v>BAND A</v>
          </cell>
          <cell r="H409" t="str">
            <v>5</v>
          </cell>
          <cell r="I409">
            <v>9755</v>
          </cell>
          <cell r="J409">
            <v>10731</v>
          </cell>
          <cell r="K409">
            <v>0.10005125576627361</v>
          </cell>
          <cell r="L409" t="str">
            <v>90-110</v>
          </cell>
          <cell r="M409">
            <v>1</v>
          </cell>
          <cell r="N409">
            <v>8086.5</v>
          </cell>
          <cell r="O409">
            <v>8156.5</v>
          </cell>
          <cell r="P409">
            <v>8500</v>
          </cell>
          <cell r="Q409">
            <v>8713</v>
          </cell>
          <cell r="R409">
            <v>1.2063315402213566</v>
          </cell>
          <cell r="S409">
            <v>1.3156378348556366</v>
          </cell>
          <cell r="T409">
            <v>0.10930629463427999</v>
          </cell>
          <cell r="U409" t="str">
            <v>Meaningful uplift</v>
          </cell>
          <cell r="V409">
            <v>1.1476470588235295</v>
          </cell>
          <cell r="W409">
            <v>1.2316079421554</v>
          </cell>
        </row>
        <row r="410">
          <cell r="B410">
            <v>11017509</v>
          </cell>
          <cell r="C410" t="str">
            <v>GPL-CN</v>
          </cell>
          <cell r="D410" t="str">
            <v>GPL-SC8X1</v>
          </cell>
          <cell r="E410" t="str">
            <v>Specialist</v>
          </cell>
          <cell r="F410" t="str">
            <v>Specialist</v>
          </cell>
          <cell r="G410" t="str">
            <v>BAND A4</v>
          </cell>
          <cell r="H410" t="str">
            <v>4</v>
          </cell>
          <cell r="I410">
            <v>11080</v>
          </cell>
          <cell r="J410">
            <v>11412</v>
          </cell>
          <cell r="K410">
            <v>2.9963898916967491E-2</v>
          </cell>
          <cell r="L410" t="str">
            <v>90-110</v>
          </cell>
          <cell r="M410">
            <v>1</v>
          </cell>
          <cell r="N410">
            <v>9450</v>
          </cell>
          <cell r="O410">
            <v>9800</v>
          </cell>
          <cell r="P410">
            <v>8758</v>
          </cell>
          <cell r="Q410">
            <v>9000</v>
          </cell>
          <cell r="R410">
            <v>1.1724867724867725</v>
          </cell>
          <cell r="S410">
            <v>1.1644897959183673</v>
          </cell>
          <cell r="T410">
            <v>-7.9969765684051453E-3</v>
          </cell>
          <cell r="U410" t="str">
            <v>Positioning down</v>
          </cell>
          <cell r="V410">
            <v>1.2651290248915277</v>
          </cell>
          <cell r="W410">
            <v>1.268</v>
          </cell>
        </row>
        <row r="411">
          <cell r="B411">
            <v>11017520</v>
          </cell>
          <cell r="C411" t="str">
            <v>GPL-CN</v>
          </cell>
          <cell r="D411" t="str">
            <v>GPL-SC8XW</v>
          </cell>
          <cell r="E411" t="str">
            <v>Channel FCST &amp; Fulfillment</v>
          </cell>
          <cell r="F411" t="str">
            <v>Channel FCST &amp; Fulfillment</v>
          </cell>
          <cell r="G411" t="str">
            <v>BAND A</v>
          </cell>
          <cell r="H411" t="str">
            <v>3</v>
          </cell>
          <cell r="I411">
            <v>9000</v>
          </cell>
          <cell r="J411">
            <v>9225</v>
          </cell>
          <cell r="K411">
            <v>2.4999999999999911E-2</v>
          </cell>
          <cell r="L411" t="str">
            <v>70-90</v>
          </cell>
          <cell r="M411">
            <v>0.8</v>
          </cell>
          <cell r="N411">
            <v>8086.5</v>
          </cell>
          <cell r="O411">
            <v>8156.5</v>
          </cell>
          <cell r="P411">
            <v>8500</v>
          </cell>
          <cell r="Q411">
            <v>8713</v>
          </cell>
          <cell r="R411">
            <v>1.1129660545353366</v>
          </cell>
          <cell r="S411">
            <v>1.1309998160975909</v>
          </cell>
          <cell r="T411">
            <v>1.8033761562254336E-2</v>
          </cell>
          <cell r="U411" t="str">
            <v>Limited uplift</v>
          </cell>
          <cell r="V411">
            <v>1.0588235294117647</v>
          </cell>
          <cell r="W411">
            <v>1.0587627682772869</v>
          </cell>
        </row>
        <row r="412">
          <cell r="B412">
            <v>11017540</v>
          </cell>
          <cell r="C412" t="str">
            <v>GPL-CN</v>
          </cell>
          <cell r="D412" t="str">
            <v>GPL-SC8XX</v>
          </cell>
          <cell r="E412" t="str">
            <v>Goods Allocation &amp; Optimization</v>
          </cell>
          <cell r="F412" t="str">
            <v>Goods Allocation &amp; Optimization</v>
          </cell>
          <cell r="G412" t="str">
            <v>BAND A</v>
          </cell>
          <cell r="H412" t="str">
            <v>3</v>
          </cell>
          <cell r="I412">
            <v>8500</v>
          </cell>
          <cell r="J412">
            <v>8713</v>
          </cell>
          <cell r="K412">
            <v>2.50588235294118E-2</v>
          </cell>
          <cell r="L412" t="str">
            <v>70-90</v>
          </cell>
          <cell r="M412">
            <v>0.8</v>
          </cell>
          <cell r="N412">
            <v>8086.5</v>
          </cell>
          <cell r="O412">
            <v>8156.5</v>
          </cell>
          <cell r="P412">
            <v>8500</v>
          </cell>
          <cell r="Q412">
            <v>8713</v>
          </cell>
          <cell r="R412">
            <v>1.0511346070611514</v>
          </cell>
          <cell r="S412">
            <v>1.0682277937840985</v>
          </cell>
          <cell r="T412">
            <v>1.7093186722947129E-2</v>
          </cell>
          <cell r="U412" t="str">
            <v>Limited uplift</v>
          </cell>
          <cell r="V412">
            <v>1</v>
          </cell>
          <cell r="W412">
            <v>1</v>
          </cell>
        </row>
        <row r="413">
          <cell r="B413">
            <v>11017622</v>
          </cell>
          <cell r="C413" t="str">
            <v>GPL-CN</v>
          </cell>
          <cell r="D413" t="str">
            <v>GPL-SC8XX</v>
          </cell>
          <cell r="E413" t="str">
            <v>Senior Specialist</v>
          </cell>
          <cell r="F413" t="str">
            <v>Senior Delivery Execution Specialist</v>
          </cell>
          <cell r="G413" t="str">
            <v>BAND A5</v>
          </cell>
          <cell r="H413" t="str">
            <v>3</v>
          </cell>
          <cell r="I413">
            <v>9294</v>
          </cell>
          <cell r="J413">
            <v>9526</v>
          </cell>
          <cell r="K413">
            <v>2.4962341295459378E-2</v>
          </cell>
          <cell r="L413" t="str">
            <v>70-90</v>
          </cell>
          <cell r="M413">
            <v>0.8</v>
          </cell>
          <cell r="N413">
            <v>12357.5</v>
          </cell>
          <cell r="O413">
            <v>12693.5</v>
          </cell>
          <cell r="P413">
            <v>11943</v>
          </cell>
          <cell r="Q413">
            <v>12201</v>
          </cell>
          <cell r="R413">
            <v>0.75209387011936069</v>
          </cell>
          <cell r="S413">
            <v>0.75046283530941038</v>
          </cell>
          <cell r="T413">
            <v>-1.6310348099503047E-3</v>
          </cell>
          <cell r="U413" t="str">
            <v>Flat</v>
          </cell>
          <cell r="V413">
            <v>0.7781964330570208</v>
          </cell>
          <cell r="W413">
            <v>0.78075567576428162</v>
          </cell>
        </row>
        <row r="414">
          <cell r="B414">
            <v>11017687</v>
          </cell>
          <cell r="C414" t="str">
            <v>GPL-CN</v>
          </cell>
          <cell r="D414" t="str">
            <v>GPL-SC8XEO</v>
          </cell>
          <cell r="E414" t="str">
            <v>RDC Operations &amp; Delivery Execution</v>
          </cell>
          <cell r="F414" t="str">
            <v>RDC Operations &amp; Delivery Execution</v>
          </cell>
          <cell r="G414" t="str">
            <v>BAND A</v>
          </cell>
          <cell r="H414" t="str">
            <v>3</v>
          </cell>
          <cell r="I414">
            <v>8013</v>
          </cell>
          <cell r="J414">
            <v>8113</v>
          </cell>
          <cell r="K414">
            <v>1.2479720454261933E-2</v>
          </cell>
          <cell r="L414" t="str">
            <v>&gt;90</v>
          </cell>
          <cell r="M414">
            <v>0.9</v>
          </cell>
          <cell r="N414">
            <v>8086.5</v>
          </cell>
          <cell r="O414">
            <v>8156.5</v>
          </cell>
          <cell r="P414">
            <v>8500</v>
          </cell>
          <cell r="Q414">
            <v>8713</v>
          </cell>
          <cell r="R414">
            <v>0.99091077722129473</v>
          </cell>
          <cell r="S414">
            <v>0.99466683013547474</v>
          </cell>
          <cell r="T414">
            <v>3.7560529141800192E-3</v>
          </cell>
          <cell r="U414" t="str">
            <v>Flat</v>
          </cell>
          <cell r="V414">
            <v>0.94270588235294117</v>
          </cell>
          <cell r="W414">
            <v>0.93113738092505449</v>
          </cell>
        </row>
        <row r="415">
          <cell r="B415">
            <v>11017763</v>
          </cell>
          <cell r="C415" t="str">
            <v>GPL-CN</v>
          </cell>
          <cell r="D415" t="str">
            <v>GPL-SC8XN</v>
          </cell>
          <cell r="E415" t="str">
            <v>RDC Operations</v>
          </cell>
          <cell r="F415" t="str">
            <v>RDC Operations</v>
          </cell>
          <cell r="G415" t="str">
            <v>BAND A</v>
          </cell>
          <cell r="H415" t="str">
            <v>3</v>
          </cell>
          <cell r="I415">
            <v>6831</v>
          </cell>
          <cell r="J415">
            <v>6831</v>
          </cell>
          <cell r="K415"/>
          <cell r="L415" t="str">
            <v>&gt;90</v>
          </cell>
          <cell r="M415">
            <v>0.9</v>
          </cell>
          <cell r="N415">
            <v>8086.5</v>
          </cell>
          <cell r="O415">
            <v>8156.5</v>
          </cell>
          <cell r="P415">
            <v>8500</v>
          </cell>
          <cell r="Q415">
            <v>8713</v>
          </cell>
          <cell r="R415">
            <v>0.84474123539232049</v>
          </cell>
          <cell r="S415">
            <v>0.83749157113958195</v>
          </cell>
          <cell r="T415">
            <v>-7.2496642527385413E-3</v>
          </cell>
          <cell r="U415" t="str">
            <v>Positioning down</v>
          </cell>
          <cell r="V415">
            <v>0.80364705882352938</v>
          </cell>
          <cell r="W415">
            <v>0.78400091816825435</v>
          </cell>
        </row>
        <row r="416">
          <cell r="B416">
            <v>11018421</v>
          </cell>
          <cell r="C416" t="str">
            <v>GPL-CN</v>
          </cell>
          <cell r="D416" t="str">
            <v>GPL-SC8X2</v>
          </cell>
          <cell r="E416" t="str">
            <v>Specialist</v>
          </cell>
          <cell r="F416" t="str">
            <v>Specialist</v>
          </cell>
          <cell r="G416" t="str">
            <v>BAND A4</v>
          </cell>
          <cell r="H416" t="str">
            <v>3</v>
          </cell>
          <cell r="I416">
            <v>7866</v>
          </cell>
          <cell r="J416">
            <v>8063</v>
          </cell>
          <cell r="K416">
            <v>2.5044495296211444E-2</v>
          </cell>
          <cell r="L416" t="str">
            <v>70-90</v>
          </cell>
          <cell r="M416">
            <v>0.8</v>
          </cell>
          <cell r="N416">
            <v>9450</v>
          </cell>
          <cell r="O416">
            <v>9800</v>
          </cell>
          <cell r="P416">
            <v>8758</v>
          </cell>
          <cell r="Q416">
            <v>9000</v>
          </cell>
          <cell r="R416">
            <v>0.83238095238095233</v>
          </cell>
          <cell r="S416">
            <v>0.82275510204081637</v>
          </cell>
          <cell r="T416">
            <v>-9.6258503401359663E-3</v>
          </cell>
          <cell r="U416" t="str">
            <v>Positioning down</v>
          </cell>
          <cell r="V416">
            <v>0.8981502626170359</v>
          </cell>
          <cell r="W416">
            <v>0.89588888888888885</v>
          </cell>
        </row>
        <row r="417">
          <cell r="B417">
            <v>11018475</v>
          </cell>
          <cell r="C417" t="str">
            <v>GPL-CN</v>
          </cell>
          <cell r="D417" t="str">
            <v>GPL-SC8XE</v>
          </cell>
          <cell r="E417" t="str">
            <v>Senior Specialist</v>
          </cell>
          <cell r="F417" t="str">
            <v>Senior Channel FCST &amp; Fulfillment</v>
          </cell>
          <cell r="G417" t="str">
            <v>BAND A5</v>
          </cell>
          <cell r="H417" t="str">
            <v>4</v>
          </cell>
          <cell r="I417">
            <v>11936</v>
          </cell>
          <cell r="J417">
            <v>12294</v>
          </cell>
          <cell r="K417">
            <v>2.9993297587131318E-2</v>
          </cell>
          <cell r="L417" t="str">
            <v>90-110</v>
          </cell>
          <cell r="M417">
            <v>1</v>
          </cell>
          <cell r="N417">
            <v>12357.5</v>
          </cell>
          <cell r="O417">
            <v>12693.5</v>
          </cell>
          <cell r="P417">
            <v>11943</v>
          </cell>
          <cell r="Q417">
            <v>12201</v>
          </cell>
          <cell r="R417">
            <v>0.96589115921505164</v>
          </cell>
          <cell r="S417">
            <v>0.96852719896009765</v>
          </cell>
          <cell r="T417">
            <v>2.6360397450460038E-3</v>
          </cell>
          <cell r="U417" t="str">
            <v>Flat</v>
          </cell>
          <cell r="V417">
            <v>0.99941388260905972</v>
          </cell>
          <cell r="W417">
            <v>1.0076223260388493</v>
          </cell>
        </row>
        <row r="418">
          <cell r="B418">
            <v>11018522</v>
          </cell>
          <cell r="C418" t="str">
            <v>GPL-CN</v>
          </cell>
          <cell r="D418" t="str">
            <v>GPL-SC8X1</v>
          </cell>
          <cell r="E418" t="str">
            <v>Specialist</v>
          </cell>
          <cell r="F418" t="str">
            <v>Specialist</v>
          </cell>
          <cell r="G418" t="str">
            <v>BAND A4</v>
          </cell>
          <cell r="H418" t="str">
            <v>4</v>
          </cell>
          <cell r="I418">
            <v>9392</v>
          </cell>
          <cell r="J418">
            <v>9744</v>
          </cell>
          <cell r="K418">
            <v>3.7478705281090319E-2</v>
          </cell>
          <cell r="L418" t="str">
            <v>70-90</v>
          </cell>
          <cell r="M418">
            <v>0.8</v>
          </cell>
          <cell r="N418">
            <v>9450</v>
          </cell>
          <cell r="O418">
            <v>9800</v>
          </cell>
          <cell r="P418">
            <v>8758</v>
          </cell>
          <cell r="Q418">
            <v>9000</v>
          </cell>
          <cell r="R418">
            <v>0.99386243386243389</v>
          </cell>
          <cell r="S418">
            <v>0.99428571428571433</v>
          </cell>
          <cell r="T418">
            <v>4.2328042328043658E-4</v>
          </cell>
          <cell r="U418" t="str">
            <v>Flat</v>
          </cell>
          <cell r="V418">
            <v>1.0723909568394612</v>
          </cell>
          <cell r="W418">
            <v>1.0826666666666667</v>
          </cell>
        </row>
        <row r="419">
          <cell r="B419">
            <v>11018549</v>
          </cell>
          <cell r="C419" t="str">
            <v>GPL-CN</v>
          </cell>
          <cell r="D419" t="str">
            <v>GPL-SC8X1</v>
          </cell>
          <cell r="E419" t="str">
            <v>Specialist</v>
          </cell>
          <cell r="F419" t="str">
            <v>Specialist</v>
          </cell>
          <cell r="G419" t="str">
            <v>BAND A4</v>
          </cell>
          <cell r="H419" t="str">
            <v>3</v>
          </cell>
          <cell r="I419">
            <v>12600</v>
          </cell>
          <cell r="J419">
            <v>12600</v>
          </cell>
          <cell r="K419"/>
          <cell r="L419" t="str">
            <v>&gt;90</v>
          </cell>
          <cell r="M419">
            <v>0.9</v>
          </cell>
          <cell r="N419">
            <v>9450</v>
          </cell>
          <cell r="O419">
            <v>9800</v>
          </cell>
          <cell r="P419">
            <v>8758</v>
          </cell>
          <cell r="Q419">
            <v>9000</v>
          </cell>
          <cell r="R419">
            <v>1.3333333333333333</v>
          </cell>
          <cell r="S419">
            <v>1.2857142857142858</v>
          </cell>
          <cell r="T419">
            <v>-4.761904761904745E-2</v>
          </cell>
          <cell r="U419" t="str">
            <v>Positioning down</v>
          </cell>
          <cell r="V419">
            <v>1.4386846311943366</v>
          </cell>
          <cell r="W419">
            <v>1.4</v>
          </cell>
        </row>
        <row r="420">
          <cell r="B420">
            <v>11018791</v>
          </cell>
          <cell r="C420" t="str">
            <v>GPL-CN</v>
          </cell>
          <cell r="D420" t="str">
            <v>GPL-SC8XN</v>
          </cell>
          <cell r="E420" t="str">
            <v>Senior Specialist</v>
          </cell>
          <cell r="F420" t="str">
            <v>Senior Channel FCST &amp; Fulfillment</v>
          </cell>
          <cell r="G420" t="str">
            <v>BAND A5</v>
          </cell>
          <cell r="H420" t="str">
            <v>4</v>
          </cell>
          <cell r="I420">
            <v>15742</v>
          </cell>
          <cell r="J420">
            <v>16214</v>
          </cell>
          <cell r="K420">
            <v>2.9983483674247191E-2</v>
          </cell>
          <cell r="L420" t="str">
            <v>90-110</v>
          </cell>
          <cell r="M420">
            <v>1</v>
          </cell>
          <cell r="N420">
            <v>12357.5</v>
          </cell>
          <cell r="O420">
            <v>12693.5</v>
          </cell>
          <cell r="P420">
            <v>11943</v>
          </cell>
          <cell r="Q420">
            <v>12201</v>
          </cell>
          <cell r="R420">
            <v>1.2738822577382156</v>
          </cell>
          <cell r="S420">
            <v>1.2773466734943082</v>
          </cell>
          <cell r="T420">
            <v>3.4644157560925759E-3</v>
          </cell>
          <cell r="U420" t="str">
            <v>Flat</v>
          </cell>
          <cell r="V420">
            <v>1.3180942811688856</v>
          </cell>
          <cell r="W420">
            <v>1.3289074666010983</v>
          </cell>
        </row>
        <row r="421">
          <cell r="B421">
            <v>11018893</v>
          </cell>
          <cell r="C421" t="str">
            <v>GPL-CN</v>
          </cell>
          <cell r="D421" t="str">
            <v>GPL-SC8X2</v>
          </cell>
          <cell r="E421" t="str">
            <v>Specialist</v>
          </cell>
          <cell r="F421" t="str">
            <v>Specialist</v>
          </cell>
          <cell r="G421" t="str">
            <v>BAND A4</v>
          </cell>
          <cell r="H421" t="str">
            <v>4</v>
          </cell>
          <cell r="I421">
            <v>11412</v>
          </cell>
          <cell r="J421">
            <v>11754</v>
          </cell>
          <cell r="K421">
            <v>2.9968454258675115E-2</v>
          </cell>
          <cell r="L421" t="str">
            <v>90-110</v>
          </cell>
          <cell r="M421">
            <v>1</v>
          </cell>
          <cell r="N421">
            <v>9450</v>
          </cell>
          <cell r="O421">
            <v>9800</v>
          </cell>
          <cell r="P421">
            <v>8758</v>
          </cell>
          <cell r="Q421">
            <v>9000</v>
          </cell>
          <cell r="R421">
            <v>1.2076190476190476</v>
          </cell>
          <cell r="S421">
            <v>1.1993877551020409</v>
          </cell>
          <cell r="T421">
            <v>-8.2312925170067164E-3</v>
          </cell>
          <cell r="U421" t="str">
            <v>Positioning down</v>
          </cell>
          <cell r="V421">
            <v>1.3030372231102991</v>
          </cell>
          <cell r="W421">
            <v>1.306</v>
          </cell>
        </row>
        <row r="422">
          <cell r="B422">
            <v>11019395</v>
          </cell>
          <cell r="C422" t="str">
            <v>GPL-CN</v>
          </cell>
          <cell r="D422" t="str">
            <v>GPL-SC8X1</v>
          </cell>
          <cell r="E422" t="str">
            <v>Senior Specialist</v>
          </cell>
          <cell r="F422" t="str">
            <v>Senior Specialist</v>
          </cell>
          <cell r="G422" t="str">
            <v>BAND A5</v>
          </cell>
          <cell r="H422" t="str">
            <v>3</v>
          </cell>
          <cell r="I422">
            <v>12384</v>
          </cell>
          <cell r="J422">
            <v>12584</v>
          </cell>
          <cell r="K422">
            <v>1.6149870801033694E-2</v>
          </cell>
          <cell r="L422" t="str">
            <v>&gt;90</v>
          </cell>
          <cell r="M422">
            <v>0.9</v>
          </cell>
          <cell r="N422">
            <v>12357.5</v>
          </cell>
          <cell r="O422">
            <v>12693.5</v>
          </cell>
          <cell r="P422">
            <v>11943</v>
          </cell>
          <cell r="Q422">
            <v>12201</v>
          </cell>
          <cell r="R422">
            <v>1.0021444466922922</v>
          </cell>
          <cell r="S422">
            <v>0.99137353763737346</v>
          </cell>
          <cell r="T422">
            <v>-1.0770909054918731E-2</v>
          </cell>
          <cell r="U422" t="str">
            <v>Positioning down</v>
          </cell>
          <cell r="V422">
            <v>1.0369253956292388</v>
          </cell>
          <cell r="W422">
            <v>1.0313908696008525</v>
          </cell>
        </row>
        <row r="423">
          <cell r="B423">
            <v>11019442</v>
          </cell>
          <cell r="C423" t="str">
            <v>GPL-CN</v>
          </cell>
          <cell r="D423" t="str">
            <v>GPL-SC8X3</v>
          </cell>
          <cell r="E423" t="str">
            <v>Specialist</v>
          </cell>
          <cell r="F423" t="str">
            <v>Specialist</v>
          </cell>
          <cell r="G423" t="str">
            <v>BAND A4</v>
          </cell>
          <cell r="H423" t="str">
            <v>4</v>
          </cell>
          <cell r="I423">
            <v>13358</v>
          </cell>
          <cell r="J423">
            <v>13558</v>
          </cell>
          <cell r="K423">
            <v>1.4972301242700992E-2</v>
          </cell>
          <cell r="L423" t="str">
            <v>130-150</v>
          </cell>
          <cell r="M423">
            <v>1.4</v>
          </cell>
          <cell r="N423">
            <v>9450</v>
          </cell>
          <cell r="O423">
            <v>9800</v>
          </cell>
          <cell r="P423">
            <v>8758</v>
          </cell>
          <cell r="Q423">
            <v>9000</v>
          </cell>
          <cell r="R423">
            <v>1.4135449735449734</v>
          </cell>
          <cell r="S423">
            <v>1.3834693877551021</v>
          </cell>
          <cell r="T423">
            <v>-3.0075585789871351E-2</v>
          </cell>
          <cell r="U423" t="str">
            <v>Positioning down</v>
          </cell>
          <cell r="V423">
            <v>1.525234071705869</v>
          </cell>
          <cell r="W423">
            <v>1.5064444444444445</v>
          </cell>
        </row>
        <row r="424">
          <cell r="B424">
            <v>11000597</v>
          </cell>
          <cell r="C424" t="str">
            <v>GOM-DCC</v>
          </cell>
          <cell r="D424" t="str">
            <v>GOM-DCC</v>
          </cell>
          <cell r="E424" t="str">
            <v>Professional</v>
          </cell>
          <cell r="F424" t="str">
            <v>Product Manager</v>
          </cell>
          <cell r="G424" t="str">
            <v>BAND A6</v>
          </cell>
          <cell r="H424" t="str">
            <v>4</v>
          </cell>
          <cell r="I424">
            <v>21682</v>
          </cell>
          <cell r="J424">
            <v>23050</v>
          </cell>
          <cell r="K424">
            <v>6.3093810534083472E-2</v>
          </cell>
          <cell r="L424" t="str">
            <v>70-90</v>
          </cell>
          <cell r="M424">
            <v>0.8</v>
          </cell>
          <cell r="N424">
            <v>15816</v>
          </cell>
          <cell r="O424">
            <v>16374</v>
          </cell>
          <cell r="P424">
            <v>21682</v>
          </cell>
          <cell r="Q424">
            <v>23050</v>
          </cell>
          <cell r="R424">
            <v>1.3708902377339403</v>
          </cell>
          <cell r="S424">
            <v>1.4077195553926958</v>
          </cell>
          <cell r="T424">
            <v>3.6829317658755523E-2</v>
          </cell>
          <cell r="U424" t="str">
            <v>Moderate uplift</v>
          </cell>
          <cell r="V424">
            <v>1</v>
          </cell>
          <cell r="W424">
            <v>1</v>
          </cell>
        </row>
        <row r="425">
          <cell r="B425">
            <v>11010154</v>
          </cell>
          <cell r="C425" t="str">
            <v>GOM-DCC</v>
          </cell>
          <cell r="D425" t="str">
            <v>GOM-DCC</v>
          </cell>
          <cell r="E425" t="str">
            <v>Function Manager</v>
          </cell>
          <cell r="F425" t="str">
            <v>Function Manager</v>
          </cell>
          <cell r="G425" t="str">
            <v>BAND B</v>
          </cell>
          <cell r="H425" t="str">
            <v>3</v>
          </cell>
          <cell r="I425">
            <v>25993</v>
          </cell>
          <cell r="J425">
            <v>26773</v>
          </cell>
          <cell r="K425">
            <v>3.0008079098218676E-2</v>
          </cell>
          <cell r="L425" t="str">
            <v>70-90</v>
          </cell>
          <cell r="M425">
            <v>0.8</v>
          </cell>
          <cell r="N425">
            <v>23243</v>
          </cell>
          <cell r="O425">
            <v>24087</v>
          </cell>
          <cell r="P425">
            <v>25993</v>
          </cell>
          <cell r="Q425">
            <v>26773</v>
          </cell>
          <cell r="R425">
            <v>1.1183151916706104</v>
          </cell>
          <cell r="S425">
            <v>1.1115124340930793</v>
          </cell>
          <cell r="T425">
            <v>-6.8027575775311266E-3</v>
          </cell>
          <cell r="U425" t="str">
            <v>Positioning down</v>
          </cell>
          <cell r="V425">
            <v>1</v>
          </cell>
          <cell r="W425">
            <v>1</v>
          </cell>
        </row>
        <row r="426">
          <cell r="B426">
            <v>11010967</v>
          </cell>
          <cell r="C426" t="str">
            <v>GOM-DCC</v>
          </cell>
          <cell r="D426" t="str">
            <v>GOM-DCC</v>
          </cell>
          <cell r="E426" t="str">
            <v>Function Manager</v>
          </cell>
          <cell r="F426" t="str">
            <v>Function Manager</v>
          </cell>
          <cell r="G426" t="str">
            <v>BAND B</v>
          </cell>
          <cell r="H426" t="str">
            <v>3</v>
          </cell>
          <cell r="I426">
            <v>33125</v>
          </cell>
          <cell r="J426">
            <v>33625</v>
          </cell>
          <cell r="K426">
            <v>1.5094339622641506E-2</v>
          </cell>
          <cell r="L426" t="str">
            <v>&gt;90</v>
          </cell>
          <cell r="M426">
            <v>0.9</v>
          </cell>
          <cell r="N426">
            <v>23243</v>
          </cell>
          <cell r="O426">
            <v>24087</v>
          </cell>
          <cell r="P426">
            <v>25993</v>
          </cell>
          <cell r="Q426">
            <v>26773</v>
          </cell>
          <cell r="R426">
            <v>1.4251602633050811</v>
          </cell>
          <cell r="S426">
            <v>1.3959812346909122</v>
          </cell>
          <cell r="T426">
            <v>-2.9179028614168878E-2</v>
          </cell>
          <cell r="U426" t="str">
            <v>Positioning down</v>
          </cell>
          <cell r="V426">
            <v>1.2743815642673026</v>
          </cell>
          <cell r="W426">
            <v>1.25592948119374</v>
          </cell>
        </row>
        <row r="427">
          <cell r="B427">
            <v>11017101</v>
          </cell>
          <cell r="C427" t="str">
            <v>GOM-DCC</v>
          </cell>
          <cell r="D427" t="str">
            <v>GOM-DCC</v>
          </cell>
          <cell r="E427" t="str">
            <v>Senior Specialist</v>
          </cell>
          <cell r="F427" t="str">
            <v>Senior Product Specialist</v>
          </cell>
          <cell r="G427" t="str">
            <v>BAND A5</v>
          </cell>
          <cell r="H427" t="str">
            <v>4</v>
          </cell>
          <cell r="I427">
            <v>15188</v>
          </cell>
          <cell r="J427">
            <v>17000</v>
          </cell>
          <cell r="K427">
            <v>0.11930471424809053</v>
          </cell>
          <cell r="L427" t="str">
            <v>70-90</v>
          </cell>
          <cell r="M427">
            <v>0.8</v>
          </cell>
          <cell r="N427">
            <v>12357.5</v>
          </cell>
          <cell r="O427">
            <v>12693.5</v>
          </cell>
          <cell r="P427">
            <v>15188</v>
          </cell>
          <cell r="Q427">
            <v>17000</v>
          </cell>
          <cell r="R427">
            <v>1.2290511834918065</v>
          </cell>
          <cell r="S427">
            <v>1.3392681293575452</v>
          </cell>
          <cell r="T427">
            <v>0.11021694586573871</v>
          </cell>
          <cell r="U427" t="str">
            <v>Meaningful uplift</v>
          </cell>
          <cell r="V427">
            <v>1</v>
          </cell>
          <cell r="W427">
            <v>1</v>
          </cell>
        </row>
        <row r="428">
          <cell r="B428">
            <v>15003738</v>
          </cell>
          <cell r="C428" t="str">
            <v>GOM-DCC</v>
          </cell>
          <cell r="D428" t="str">
            <v>GOM-DCC</v>
          </cell>
          <cell r="E428" t="str">
            <v>Specialist</v>
          </cell>
          <cell r="F428" t="str">
            <v>Product Specialist</v>
          </cell>
          <cell r="G428" t="str">
            <v>BAND A4</v>
          </cell>
          <cell r="H428" t="str">
            <v>3</v>
          </cell>
          <cell r="I428">
            <v>11723</v>
          </cell>
          <cell r="J428">
            <v>12065</v>
          </cell>
          <cell r="K428">
            <v>2.9173419773095732E-2</v>
          </cell>
          <cell r="L428" t="str">
            <v>70-90</v>
          </cell>
          <cell r="M428">
            <v>0.8</v>
          </cell>
          <cell r="N428">
            <v>9450</v>
          </cell>
          <cell r="O428">
            <v>9800</v>
          </cell>
          <cell r="P428">
            <v>11723</v>
          </cell>
          <cell r="Q428">
            <v>12065</v>
          </cell>
          <cell r="R428">
            <v>1.2405291005291006</v>
          </cell>
          <cell r="S428">
            <v>1.2311224489795918</v>
          </cell>
          <cell r="T428">
            <v>-9.4066515495088154E-3</v>
          </cell>
          <cell r="U428" t="str">
            <v>Positioning down</v>
          </cell>
          <cell r="V428">
            <v>1</v>
          </cell>
          <cell r="W428">
            <v>1</v>
          </cell>
        </row>
        <row r="429">
          <cell r="B429">
            <v>15004087</v>
          </cell>
          <cell r="C429" t="str">
            <v>GOM-DCC</v>
          </cell>
          <cell r="D429" t="str">
            <v>GOM-DCC</v>
          </cell>
          <cell r="E429" t="str">
            <v>Senior Professional</v>
          </cell>
          <cell r="F429" t="str">
            <v>Senior Product Manager</v>
          </cell>
          <cell r="G429" t="str">
            <v>BAND B</v>
          </cell>
          <cell r="H429" t="str">
            <v>3</v>
          </cell>
          <cell r="I429">
            <v>21000</v>
          </cell>
          <cell r="J429">
            <v>21800</v>
          </cell>
          <cell r="K429">
            <v>3.8095238095238182E-2</v>
          </cell>
          <cell r="L429" t="str">
            <v>70-90</v>
          </cell>
          <cell r="M429">
            <v>0.8</v>
          </cell>
          <cell r="N429">
            <v>23243</v>
          </cell>
          <cell r="O429">
            <v>24087</v>
          </cell>
          <cell r="P429">
            <v>25993</v>
          </cell>
          <cell r="Q429">
            <v>26773</v>
          </cell>
          <cell r="R429">
            <v>0.90349782730284389</v>
          </cell>
          <cell r="S429">
            <v>0.90505251795574371</v>
          </cell>
          <cell r="T429">
            <v>1.554690652899815E-3</v>
          </cell>
          <cell r="U429" t="str">
            <v>Flat</v>
          </cell>
          <cell r="V429">
            <v>0.80790982187512017</v>
          </cell>
          <cell r="W429">
            <v>0.81425316550255855</v>
          </cell>
        </row>
        <row r="430">
          <cell r="B430">
            <v>15013583</v>
          </cell>
          <cell r="C430" t="str">
            <v>GOM-DCC</v>
          </cell>
          <cell r="D430" t="str">
            <v>GOM-DCC</v>
          </cell>
          <cell r="E430" t="str">
            <v>Project Manager</v>
          </cell>
          <cell r="F430" t="str">
            <v>Project Manager</v>
          </cell>
          <cell r="G430" t="str">
            <v>BAND A6</v>
          </cell>
          <cell r="H430" t="str">
            <v>3</v>
          </cell>
          <cell r="I430">
            <v>23030</v>
          </cell>
          <cell r="J430">
            <v>23530</v>
          </cell>
          <cell r="K430">
            <v>2.1710811984368306E-2</v>
          </cell>
          <cell r="L430" t="str">
            <v>&gt;90</v>
          </cell>
          <cell r="M430">
            <v>0.9</v>
          </cell>
          <cell r="N430">
            <v>15816</v>
          </cell>
          <cell r="O430">
            <v>16374</v>
          </cell>
          <cell r="P430">
            <v>21682</v>
          </cell>
          <cell r="Q430">
            <v>23050</v>
          </cell>
          <cell r="R430">
            <v>1.4561203844208397</v>
          </cell>
          <cell r="S430">
            <v>1.4370343227067301</v>
          </cell>
          <cell r="T430">
            <v>-1.9086061714109537E-2</v>
          </cell>
          <cell r="U430" t="str">
            <v>Positioning down</v>
          </cell>
          <cell r="V430">
            <v>1.0621713864034683</v>
          </cell>
          <cell r="W430">
            <v>1.0208242950108459</v>
          </cell>
        </row>
        <row r="431">
          <cell r="B431">
            <v>15007448</v>
          </cell>
          <cell r="C431" t="str">
            <v>GOM-DCC</v>
          </cell>
          <cell r="D431" t="str">
            <v>GOM-DCC</v>
          </cell>
          <cell r="E431" t="str">
            <v>Project Manager</v>
          </cell>
          <cell r="F431" t="str">
            <v>Project Manager</v>
          </cell>
          <cell r="G431" t="str">
            <v>BAND A6</v>
          </cell>
          <cell r="H431" t="str">
            <v>3</v>
          </cell>
          <cell r="I431">
            <v>13040</v>
          </cell>
          <cell r="J431">
            <v>13500</v>
          </cell>
          <cell r="K431">
            <v>3.5276073619631809E-2</v>
          </cell>
          <cell r="L431" t="str">
            <v>50-70</v>
          </cell>
          <cell r="M431">
            <v>0.6</v>
          </cell>
          <cell r="N431">
            <v>15816</v>
          </cell>
          <cell r="O431">
            <v>16374</v>
          </cell>
          <cell r="P431">
            <v>21682</v>
          </cell>
          <cell r="Q431">
            <v>23050</v>
          </cell>
          <cell r="R431">
            <v>0.82448153768335863</v>
          </cell>
          <cell r="S431">
            <v>0.82447783070721881</v>
          </cell>
          <cell r="T431">
            <v>-3.7069761398278445E-6</v>
          </cell>
          <cell r="U431" t="str">
            <v>Flat</v>
          </cell>
          <cell r="V431">
            <v>0.60142053316114752</v>
          </cell>
          <cell r="W431">
            <v>0.58568329718004342</v>
          </cell>
        </row>
        <row r="432">
          <cell r="B432">
            <v>15004523</v>
          </cell>
          <cell r="C432" t="str">
            <v>GOM-DCC</v>
          </cell>
          <cell r="D432" t="str">
            <v>GOM-DCC</v>
          </cell>
          <cell r="E432" t="str">
            <v>Project Director</v>
          </cell>
          <cell r="F432" t="str">
            <v>Project Director</v>
          </cell>
          <cell r="G432" t="str">
            <v>BAND C</v>
          </cell>
          <cell r="H432" t="str">
            <v>5</v>
          </cell>
          <cell r="I432">
            <v>37392</v>
          </cell>
          <cell r="J432">
            <v>38907</v>
          </cell>
          <cell r="K432">
            <v>4.0516688061617456E-2</v>
          </cell>
          <cell r="L432" t="str">
            <v>0</v>
          </cell>
          <cell r="M432"/>
          <cell r="N432">
            <v>39453</v>
          </cell>
          <cell r="O432">
            <v>40557.5</v>
          </cell>
          <cell r="P432">
            <v>37392</v>
          </cell>
          <cell r="Q432">
            <v>38907</v>
          </cell>
          <cell r="R432">
            <v>0.94776062656832183</v>
          </cell>
          <cell r="S432">
            <v>0.95930469087098569</v>
          </cell>
          <cell r="T432">
            <v>1.1544064302663859E-2</v>
          </cell>
          <cell r="U432" t="str">
            <v>Limited uplift</v>
          </cell>
          <cell r="V432">
            <v>1</v>
          </cell>
          <cell r="W432">
            <v>1</v>
          </cell>
        </row>
        <row r="433">
          <cell r="B433">
            <v>11010202</v>
          </cell>
          <cell r="C433" t="str">
            <v>GOM-CGC</v>
          </cell>
          <cell r="D433" t="str">
            <v>GOM-CGC</v>
          </cell>
          <cell r="E433" t="str">
            <v>Function Manager</v>
          </cell>
          <cell r="F433" t="str">
            <v>Function Manager</v>
          </cell>
          <cell r="G433" t="str">
            <v>BAND B</v>
          </cell>
          <cell r="H433" t="str">
            <v>3</v>
          </cell>
          <cell r="I433">
            <v>30275</v>
          </cell>
          <cell r="J433">
            <v>30275</v>
          </cell>
          <cell r="K433"/>
          <cell r="L433" t="str">
            <v>&gt;90</v>
          </cell>
          <cell r="M433">
            <v>0.9</v>
          </cell>
          <cell r="N433">
            <v>23243</v>
          </cell>
          <cell r="O433">
            <v>24087</v>
          </cell>
          <cell r="P433">
            <v>29157.5</v>
          </cell>
          <cell r="Q433">
            <v>29508</v>
          </cell>
          <cell r="R433">
            <v>1.3025427010282666</v>
          </cell>
          <cell r="S433">
            <v>1.2569020633536763</v>
          </cell>
          <cell r="T433">
            <v>-4.5640637674590367E-2</v>
          </cell>
          <cell r="U433" t="str">
            <v>Positioning down</v>
          </cell>
          <cell r="V433">
            <v>1.0383263311326416</v>
          </cell>
          <cell r="W433">
            <v>1.0259929510641181</v>
          </cell>
        </row>
        <row r="434">
          <cell r="B434">
            <v>11011127</v>
          </cell>
          <cell r="C434" t="str">
            <v>GOM-CGC</v>
          </cell>
          <cell r="D434" t="str">
            <v>GOM-CGCO</v>
          </cell>
          <cell r="E434" t="str">
            <v>Function Manager</v>
          </cell>
          <cell r="F434" t="str">
            <v>Function Manager</v>
          </cell>
          <cell r="G434" t="str">
            <v>BAND B</v>
          </cell>
          <cell r="H434" t="str">
            <v>5</v>
          </cell>
          <cell r="I434">
            <v>32591</v>
          </cell>
          <cell r="J434">
            <v>33691</v>
          </cell>
          <cell r="K434">
            <v>3.3751649228314529E-2</v>
          </cell>
          <cell r="L434" t="str">
            <v>90-110</v>
          </cell>
          <cell r="M434">
            <v>1</v>
          </cell>
          <cell r="N434">
            <v>23243</v>
          </cell>
          <cell r="O434">
            <v>24087</v>
          </cell>
          <cell r="P434">
            <v>29157.5</v>
          </cell>
          <cell r="Q434">
            <v>29508</v>
          </cell>
          <cell r="R434">
            <v>1.4021856042679517</v>
          </cell>
          <cell r="S434">
            <v>1.3987213019471083</v>
          </cell>
          <cell r="T434">
            <v>-3.4643023208433821E-3</v>
          </cell>
          <cell r="U434" t="str">
            <v>Flat</v>
          </cell>
          <cell r="V434">
            <v>1.1177570093457945</v>
          </cell>
          <cell r="W434">
            <v>1.1417581672766708</v>
          </cell>
        </row>
        <row r="435">
          <cell r="B435">
            <v>11012702</v>
          </cell>
          <cell r="C435" t="str">
            <v>GOM-CGC</v>
          </cell>
          <cell r="D435" t="str">
            <v>GOM-CGCH</v>
          </cell>
          <cell r="E435" t="str">
            <v>Manager</v>
          </cell>
          <cell r="F435" t="str">
            <v>Head of Product Line Mgt&amp;Lifecy,Hood,Hob</v>
          </cell>
          <cell r="G435" t="str">
            <v>BAND B</v>
          </cell>
          <cell r="H435" t="str">
            <v>5</v>
          </cell>
          <cell r="I435">
            <v>33705</v>
          </cell>
          <cell r="J435">
            <v>34716</v>
          </cell>
          <cell r="K435">
            <v>2.999554962171791E-2</v>
          </cell>
          <cell r="L435" t="str">
            <v>110-130</v>
          </cell>
          <cell r="M435">
            <v>1.2</v>
          </cell>
          <cell r="N435">
            <v>23243</v>
          </cell>
          <cell r="O435">
            <v>24087</v>
          </cell>
          <cell r="P435">
            <v>29157.5</v>
          </cell>
          <cell r="Q435">
            <v>29508</v>
          </cell>
          <cell r="R435">
            <v>1.4501140128210643</v>
          </cell>
          <cell r="S435">
            <v>1.4412753767592477</v>
          </cell>
          <cell r="T435">
            <v>-8.8386360618166737E-3</v>
          </cell>
          <cell r="U435" t="str">
            <v>Positioning down</v>
          </cell>
          <cell r="V435">
            <v>1.1559633027522935</v>
          </cell>
          <cell r="W435">
            <v>1.1764945099633997</v>
          </cell>
        </row>
        <row r="436">
          <cell r="B436">
            <v>11013280</v>
          </cell>
          <cell r="C436" t="str">
            <v>GOM-CGC</v>
          </cell>
          <cell r="D436" t="str">
            <v>GOM-CGCH</v>
          </cell>
          <cell r="E436" t="str">
            <v>Senior Specialist</v>
          </cell>
          <cell r="F436" t="str">
            <v>Senior Product Specialist</v>
          </cell>
          <cell r="G436" t="str">
            <v>BAND A5</v>
          </cell>
          <cell r="H436" t="str">
            <v>3</v>
          </cell>
          <cell r="I436">
            <v>16667</v>
          </cell>
          <cell r="J436">
            <v>17084</v>
          </cell>
          <cell r="K436">
            <v>2.5019499610007712E-2</v>
          </cell>
          <cell r="L436" t="str">
            <v>70-90</v>
          </cell>
          <cell r="M436">
            <v>0.8</v>
          </cell>
          <cell r="N436">
            <v>12357.5</v>
          </cell>
          <cell r="O436">
            <v>12693.5</v>
          </cell>
          <cell r="P436">
            <v>16667</v>
          </cell>
          <cell r="Q436">
            <v>18804</v>
          </cell>
          <cell r="R436">
            <v>1.3487355856767145</v>
          </cell>
          <cell r="S436">
            <v>1.3458856895261355</v>
          </cell>
          <cell r="T436">
            <v>-2.8498961505789566E-3</v>
          </cell>
          <cell r="U436" t="str">
            <v>Flat</v>
          </cell>
          <cell r="V436">
            <v>1</v>
          </cell>
          <cell r="W436">
            <v>0.90853009997872791</v>
          </cell>
        </row>
        <row r="437">
          <cell r="B437">
            <v>11013311</v>
          </cell>
          <cell r="C437" t="str">
            <v>GOM-CGC</v>
          </cell>
          <cell r="D437" t="str">
            <v>GOM-CGCO</v>
          </cell>
          <cell r="E437" t="str">
            <v>Professional</v>
          </cell>
          <cell r="F437" t="str">
            <v>Product Manager</v>
          </cell>
          <cell r="G437" t="str">
            <v>BAND A6</v>
          </cell>
          <cell r="H437" t="str">
            <v>3</v>
          </cell>
          <cell r="I437">
            <v>24190</v>
          </cell>
          <cell r="J437">
            <v>24190</v>
          </cell>
          <cell r="K437"/>
          <cell r="L437" t="str">
            <v>&gt;90</v>
          </cell>
          <cell r="M437">
            <v>0.9</v>
          </cell>
          <cell r="N437">
            <v>15816</v>
          </cell>
          <cell r="O437">
            <v>16374</v>
          </cell>
          <cell r="P437">
            <v>22252</v>
          </cell>
          <cell r="Q437">
            <v>22538.5</v>
          </cell>
          <cell r="R437">
            <v>1.5294638340920588</v>
          </cell>
          <cell r="S437">
            <v>1.4773421277635275</v>
          </cell>
          <cell r="T437">
            <v>-5.2121706328531303E-2</v>
          </cell>
          <cell r="U437" t="str">
            <v>Positioning down</v>
          </cell>
          <cell r="V437">
            <v>1.0870932949847205</v>
          </cell>
          <cell r="W437">
            <v>1.0732746189852918</v>
          </cell>
        </row>
        <row r="438">
          <cell r="B438">
            <v>11015853</v>
          </cell>
          <cell r="C438" t="str">
            <v>GOM-CGC</v>
          </cell>
          <cell r="D438" t="str">
            <v>GOM-CGCH</v>
          </cell>
          <cell r="E438" t="str">
            <v>Professional</v>
          </cell>
          <cell r="F438" t="str">
            <v>Product Manager</v>
          </cell>
          <cell r="G438" t="str">
            <v>BAND A6</v>
          </cell>
          <cell r="H438" t="str">
            <v>3</v>
          </cell>
          <cell r="I438">
            <v>22904</v>
          </cell>
          <cell r="J438">
            <v>23477</v>
          </cell>
          <cell r="K438">
            <v>2.5017464198393347E-2</v>
          </cell>
          <cell r="L438" t="str">
            <v>70-90</v>
          </cell>
          <cell r="M438">
            <v>0.8</v>
          </cell>
          <cell r="N438">
            <v>15816</v>
          </cell>
          <cell r="O438">
            <v>16374</v>
          </cell>
          <cell r="P438">
            <v>22252</v>
          </cell>
          <cell r="Q438">
            <v>22538.5</v>
          </cell>
          <cell r="R438">
            <v>1.4481537683358625</v>
          </cell>
          <cell r="S438">
            <v>1.4337974838158056</v>
          </cell>
          <cell r="T438">
            <v>-1.4356284520056883E-2</v>
          </cell>
          <cell r="U438" t="str">
            <v>Positioning down</v>
          </cell>
          <cell r="V438">
            <v>1.0293007370124034</v>
          </cell>
          <cell r="W438">
            <v>1.0416398606828317</v>
          </cell>
        </row>
        <row r="439">
          <cell r="B439">
            <v>15002543</v>
          </cell>
          <cell r="C439" t="str">
            <v>GOM-CGC</v>
          </cell>
          <cell r="D439" t="str">
            <v>GOM-CGCO</v>
          </cell>
          <cell r="E439" t="str">
            <v>Professional</v>
          </cell>
          <cell r="F439" t="str">
            <v>Product Manager</v>
          </cell>
          <cell r="G439" t="str">
            <v>BAND A6</v>
          </cell>
          <cell r="H439" t="str">
            <v>3</v>
          </cell>
          <cell r="I439">
            <v>19055</v>
          </cell>
          <cell r="J439">
            <v>19531</v>
          </cell>
          <cell r="K439">
            <v>2.4980320125951083E-2</v>
          </cell>
          <cell r="L439" t="str">
            <v>70-90</v>
          </cell>
          <cell r="M439">
            <v>0.8</v>
          </cell>
          <cell r="N439">
            <v>15816</v>
          </cell>
          <cell r="O439">
            <v>16374</v>
          </cell>
          <cell r="P439">
            <v>22252</v>
          </cell>
          <cell r="Q439">
            <v>22538.5</v>
          </cell>
          <cell r="R439">
            <v>1.2047926150733435</v>
          </cell>
          <cell r="S439">
            <v>1.1928056675216807</v>
          </cell>
          <cell r="T439">
            <v>-1.1986947551662741E-2</v>
          </cell>
          <cell r="U439" t="str">
            <v>Positioning down</v>
          </cell>
          <cell r="V439">
            <v>0.85632752112169697</v>
          </cell>
          <cell r="W439">
            <v>0.86656166115757483</v>
          </cell>
        </row>
        <row r="440">
          <cell r="B440">
            <v>15004449</v>
          </cell>
          <cell r="C440" t="str">
            <v>GOM-CGC</v>
          </cell>
          <cell r="D440" t="str">
            <v>GOM-CGCH</v>
          </cell>
          <cell r="E440" t="str">
            <v>Senior Specialist</v>
          </cell>
          <cell r="F440" t="str">
            <v>Product Specialist</v>
          </cell>
          <cell r="G440" t="str">
            <v>BAND A5</v>
          </cell>
          <cell r="H440" t="str">
            <v>3</v>
          </cell>
          <cell r="I440">
            <v>20222</v>
          </cell>
          <cell r="J440">
            <v>20222</v>
          </cell>
          <cell r="K440"/>
          <cell r="L440" t="str">
            <v>&gt;90</v>
          </cell>
          <cell r="M440">
            <v>0.9</v>
          </cell>
          <cell r="N440">
            <v>12357.5</v>
          </cell>
          <cell r="O440">
            <v>12693.5</v>
          </cell>
          <cell r="P440">
            <v>16667</v>
          </cell>
          <cell r="Q440">
            <v>18804</v>
          </cell>
          <cell r="R440">
            <v>1.6364151325106211</v>
          </cell>
          <cell r="S440">
            <v>1.5930988301098987</v>
          </cell>
          <cell r="T440">
            <v>-4.3316302400722373E-2</v>
          </cell>
          <cell r="U440" t="str">
            <v>Positioning down</v>
          </cell>
          <cell r="V440">
            <v>1.2132957340853183</v>
          </cell>
          <cell r="W440">
            <v>1.0754094873431186</v>
          </cell>
        </row>
        <row r="441">
          <cell r="B441">
            <v>15012982</v>
          </cell>
          <cell r="C441" t="str">
            <v>GOM-CGC</v>
          </cell>
          <cell r="D441" t="str">
            <v>GOM-CGCO</v>
          </cell>
          <cell r="E441" t="str">
            <v>Senior Specialist</v>
          </cell>
          <cell r="F441" t="str">
            <v>Product Specialist</v>
          </cell>
          <cell r="G441" t="str">
            <v>BAND A5</v>
          </cell>
          <cell r="H441" t="str">
            <v>4</v>
          </cell>
          <cell r="I441">
            <v>16004</v>
          </cell>
          <cell r="J441">
            <v>18804</v>
          </cell>
          <cell r="K441">
            <v>0.17495626093476635</v>
          </cell>
          <cell r="L441" t="str">
            <v>70-90</v>
          </cell>
          <cell r="M441">
            <v>0.8</v>
          </cell>
          <cell r="N441">
            <v>12357.5</v>
          </cell>
          <cell r="O441">
            <v>12693.5</v>
          </cell>
          <cell r="P441">
            <v>16667</v>
          </cell>
          <cell r="Q441">
            <v>18804</v>
          </cell>
          <cell r="R441">
            <v>1.2950839571110662</v>
          </cell>
          <cell r="S441">
            <v>1.4813881120258401</v>
          </cell>
          <cell r="T441">
            <v>0.18630415491477392</v>
          </cell>
          <cell r="U441" t="str">
            <v>Meaningful uplift</v>
          </cell>
          <cell r="V441">
            <v>0.96022079558408835</v>
          </cell>
          <cell r="W441">
            <v>1</v>
          </cell>
        </row>
        <row r="442">
          <cell r="B442">
            <v>15013693</v>
          </cell>
          <cell r="C442" t="str">
            <v>GOM-CGC</v>
          </cell>
          <cell r="D442" t="str">
            <v>GOM-CGCH</v>
          </cell>
          <cell r="E442" t="str">
            <v>Professional</v>
          </cell>
          <cell r="F442" t="str">
            <v>Product Manager</v>
          </cell>
          <cell r="G442" t="str">
            <v>BAND A6</v>
          </cell>
          <cell r="H442" t="str">
            <v>4</v>
          </cell>
          <cell r="I442">
            <v>16370</v>
          </cell>
          <cell r="J442">
            <v>18000</v>
          </cell>
          <cell r="K442">
            <v>9.9572388515577259E-2</v>
          </cell>
          <cell r="L442" t="str">
            <v>50-70</v>
          </cell>
          <cell r="M442">
            <v>0.6</v>
          </cell>
          <cell r="N442">
            <v>15816</v>
          </cell>
          <cell r="O442">
            <v>16374</v>
          </cell>
          <cell r="P442">
            <v>22252</v>
          </cell>
          <cell r="Q442">
            <v>22538.5</v>
          </cell>
          <cell r="R442">
            <v>1.0350278199291856</v>
          </cell>
          <cell r="S442">
            <v>1.0993037742762917</v>
          </cell>
          <cell r="T442">
            <v>6.427595434710609E-2</v>
          </cell>
          <cell r="U442" t="str">
            <v>Meaningful uplift</v>
          </cell>
          <cell r="V442">
            <v>0.73566420995865545</v>
          </cell>
          <cell r="W442">
            <v>0.7986334494309737</v>
          </cell>
        </row>
        <row r="443">
          <cell r="B443">
            <v>15017520</v>
          </cell>
          <cell r="C443" t="str">
            <v>GOM-CGC</v>
          </cell>
          <cell r="D443" t="str">
            <v>GOM-CGCO</v>
          </cell>
          <cell r="E443" t="str">
            <v>Professional</v>
          </cell>
          <cell r="F443" t="str">
            <v>Digital Product Manager</v>
          </cell>
          <cell r="G443" t="str">
            <v>BAND A6</v>
          </cell>
          <cell r="H443" t="str">
            <v>2</v>
          </cell>
          <cell r="I443">
            <v>21600</v>
          </cell>
          <cell r="J443">
            <v>21600</v>
          </cell>
          <cell r="K443"/>
          <cell r="L443" t="str">
            <v>0</v>
          </cell>
          <cell r="M443"/>
          <cell r="N443">
            <v>15816</v>
          </cell>
          <cell r="O443">
            <v>16374</v>
          </cell>
          <cell r="P443">
            <v>22252</v>
          </cell>
          <cell r="Q443">
            <v>22538.5</v>
          </cell>
          <cell r="R443">
            <v>1.3657056145675266</v>
          </cell>
          <cell r="S443">
            <v>1.3191645291315499</v>
          </cell>
          <cell r="T443">
            <v>-4.6541085435976681E-2</v>
          </cell>
          <cell r="U443" t="str">
            <v>Positioning down</v>
          </cell>
          <cell r="V443">
            <v>0.97069926298759657</v>
          </cell>
          <cell r="W443">
            <v>0.95836013931716835</v>
          </cell>
        </row>
        <row r="444">
          <cell r="B444">
            <v>11004452</v>
          </cell>
          <cell r="C444" t="str">
            <v>GOM-CGC</v>
          </cell>
          <cell r="D444" t="str">
            <v>GOM-CGCP</v>
          </cell>
          <cell r="E444" t="str">
            <v>Project Manager</v>
          </cell>
          <cell r="F444" t="str">
            <v>Project Manager</v>
          </cell>
          <cell r="G444" t="str">
            <v>BAND A6</v>
          </cell>
          <cell r="H444" t="str">
            <v>4</v>
          </cell>
          <cell r="I444">
            <v>25432</v>
          </cell>
          <cell r="J444">
            <v>26195</v>
          </cell>
          <cell r="K444">
            <v>3.0001572821642064E-2</v>
          </cell>
          <cell r="L444" t="str">
            <v>90-110</v>
          </cell>
          <cell r="M444">
            <v>1</v>
          </cell>
          <cell r="N444">
            <v>15816</v>
          </cell>
          <cell r="O444">
            <v>16374</v>
          </cell>
          <cell r="P444">
            <v>22252</v>
          </cell>
          <cell r="Q444">
            <v>22538.5</v>
          </cell>
          <cell r="R444">
            <v>1.6079919069296915</v>
          </cell>
          <cell r="S444">
            <v>1.5997923537315255</v>
          </cell>
          <cell r="T444">
            <v>-8.1995531981660097E-3</v>
          </cell>
          <cell r="U444" t="str">
            <v>Positioning down</v>
          </cell>
          <cell r="V444">
            <v>1.1429085026065073</v>
          </cell>
          <cell r="W444">
            <v>1.1622335115469087</v>
          </cell>
        </row>
        <row r="445">
          <cell r="B445">
            <v>15000773</v>
          </cell>
          <cell r="C445" t="str">
            <v>GOM-CGC</v>
          </cell>
          <cell r="D445" t="str">
            <v>GOM-CGCP</v>
          </cell>
          <cell r="E445" t="str">
            <v>Senior Project Manager</v>
          </cell>
          <cell r="F445" t="str">
            <v>Senior Project Manager</v>
          </cell>
          <cell r="G445" t="str">
            <v>BAND B</v>
          </cell>
          <cell r="H445" t="str">
            <v>3</v>
          </cell>
          <cell r="I445">
            <v>26264</v>
          </cell>
          <cell r="J445">
            <v>26921</v>
          </cell>
          <cell r="K445">
            <v>2.5015229972586095E-2</v>
          </cell>
          <cell r="L445" t="str">
            <v>70-90</v>
          </cell>
          <cell r="M445">
            <v>0.8</v>
          </cell>
          <cell r="N445">
            <v>23243</v>
          </cell>
          <cell r="O445">
            <v>24087</v>
          </cell>
          <cell r="P445">
            <v>29157.5</v>
          </cell>
          <cell r="Q445">
            <v>29508</v>
          </cell>
          <cell r="R445">
            <v>1.1299746160134234</v>
          </cell>
          <cell r="S445">
            <v>1.1176568273342466</v>
          </cell>
          <cell r="T445">
            <v>-1.2317788679176767E-2</v>
          </cell>
          <cell r="U445" t="str">
            <v>Positioning down</v>
          </cell>
          <cell r="V445">
            <v>0.90076309697333445</v>
          </cell>
          <cell r="W445">
            <v>0.91232885997017754</v>
          </cell>
        </row>
        <row r="446">
          <cell r="B446">
            <v>15017772</v>
          </cell>
          <cell r="C446" t="str">
            <v>GOM-CGC</v>
          </cell>
          <cell r="D446" t="str">
            <v>GOM-CGCP</v>
          </cell>
          <cell r="E446" t="str">
            <v>Senior Project Manager</v>
          </cell>
          <cell r="F446" t="str">
            <v>Senior Project Manager</v>
          </cell>
          <cell r="G446" t="str">
            <v>BAND B</v>
          </cell>
          <cell r="H446" t="str">
            <v>3</v>
          </cell>
          <cell r="I446">
            <v>28040</v>
          </cell>
          <cell r="J446">
            <v>28741</v>
          </cell>
          <cell r="K446">
            <v>2.4999999999999911E-2</v>
          </cell>
          <cell r="L446" t="str">
            <v>70-90</v>
          </cell>
          <cell r="M446">
            <v>0.8</v>
          </cell>
          <cell r="N446">
            <v>23243</v>
          </cell>
          <cell r="O446">
            <v>24087</v>
          </cell>
          <cell r="P446">
            <v>29157.5</v>
          </cell>
          <cell r="Q446">
            <v>29508</v>
          </cell>
          <cell r="R446">
            <v>1.2063847179796068</v>
          </cell>
          <cell r="S446">
            <v>1.1932162577323868</v>
          </cell>
          <cell r="T446">
            <v>-1.316846024721996E-2</v>
          </cell>
          <cell r="U446" t="str">
            <v>Positioning down</v>
          </cell>
          <cell r="V446">
            <v>0.96167366886735828</v>
          </cell>
          <cell r="W446">
            <v>0.97400704893588175</v>
          </cell>
        </row>
        <row r="447">
          <cell r="B447">
            <v>15013625</v>
          </cell>
          <cell r="C447" t="str">
            <v>GOM-CGC</v>
          </cell>
          <cell r="D447" t="str">
            <v>GOM-CGCP</v>
          </cell>
          <cell r="E447" t="str">
            <v>Director</v>
          </cell>
          <cell r="F447" t="str">
            <v>Head of Project Management</v>
          </cell>
          <cell r="G447" t="str">
            <v>BAND C</v>
          </cell>
          <cell r="H447" t="str">
            <v>3</v>
          </cell>
          <cell r="I447">
            <v>37970</v>
          </cell>
          <cell r="J447">
            <v>39109</v>
          </cell>
          <cell r="K447">
            <v>2.9997366341848908E-2</v>
          </cell>
          <cell r="L447" t="str">
            <v>50-70</v>
          </cell>
          <cell r="M447">
            <v>0.6</v>
          </cell>
          <cell r="N447">
            <v>39453</v>
          </cell>
          <cell r="O447">
            <v>40557.5</v>
          </cell>
          <cell r="P447">
            <v>37970</v>
          </cell>
          <cell r="Q447">
            <v>39109</v>
          </cell>
          <cell r="R447">
            <v>0.96241097001495446</v>
          </cell>
          <cell r="S447">
            <v>0.96428527399371267</v>
          </cell>
          <cell r="T447">
            <v>1.8743039787582072E-3</v>
          </cell>
          <cell r="U447" t="str">
            <v>Flat</v>
          </cell>
          <cell r="V447">
            <v>1</v>
          </cell>
          <cell r="W447">
            <v>1</v>
          </cell>
        </row>
        <row r="448">
          <cell r="B448">
            <v>15014793</v>
          </cell>
          <cell r="C448" t="str">
            <v>GOM-CGC</v>
          </cell>
          <cell r="D448" t="str">
            <v>GOM-CGCP</v>
          </cell>
          <cell r="E448" t="str">
            <v>Senior Project Manager</v>
          </cell>
          <cell r="F448" t="str">
            <v>Senior Project Manager</v>
          </cell>
          <cell r="G448" t="str">
            <v>BAND B</v>
          </cell>
          <cell r="H448" t="str">
            <v>1</v>
          </cell>
          <cell r="I448">
            <v>20188</v>
          </cell>
          <cell r="J448">
            <v>20188</v>
          </cell>
          <cell r="K448"/>
          <cell r="L448" t="str">
            <v>0</v>
          </cell>
          <cell r="M448"/>
          <cell r="N448">
            <v>23243</v>
          </cell>
          <cell r="O448">
            <v>24087</v>
          </cell>
          <cell r="P448">
            <v>29157.5</v>
          </cell>
          <cell r="Q448">
            <v>29508</v>
          </cell>
          <cell r="R448">
            <v>0.86856257798046721</v>
          </cell>
          <cell r="S448">
            <v>0.83812845103167688</v>
          </cell>
          <cell r="T448">
            <v>-3.043412694879033E-2</v>
          </cell>
          <cell r="U448" t="str">
            <v>Positioning down</v>
          </cell>
          <cell r="V448">
            <v>0.69237760438995111</v>
          </cell>
          <cell r="W448">
            <v>0.68415344991188831</v>
          </cell>
        </row>
        <row r="449">
          <cell r="B449">
            <v>11009617</v>
          </cell>
          <cell r="C449" t="str">
            <v>GOM-LCC</v>
          </cell>
          <cell r="D449" t="str">
            <v>GOM-LCCI</v>
          </cell>
          <cell r="E449" t="str">
            <v>Senior Professional</v>
          </cell>
          <cell r="F449" t="str">
            <v>Senior Product Manager</v>
          </cell>
          <cell r="G449" t="str">
            <v>BAND B</v>
          </cell>
          <cell r="H449" t="str">
            <v>3</v>
          </cell>
          <cell r="I449">
            <v>25013</v>
          </cell>
          <cell r="J449">
            <v>25638</v>
          </cell>
          <cell r="K449">
            <v>2.4987006756486574E-2</v>
          </cell>
          <cell r="L449" t="str">
            <v>70-90</v>
          </cell>
          <cell r="M449">
            <v>0.8</v>
          </cell>
          <cell r="N449">
            <v>23243</v>
          </cell>
          <cell r="O449">
            <v>24087</v>
          </cell>
          <cell r="P449">
            <v>28526</v>
          </cell>
          <cell r="Q449">
            <v>29126.5</v>
          </cell>
          <cell r="R449">
            <v>1.076151959729811</v>
          </cell>
          <cell r="S449">
            <v>1.0643915805206128</v>
          </cell>
          <cell r="T449">
            <v>-1.1760379209198257E-2</v>
          </cell>
          <cell r="U449" t="str">
            <v>Positioning down</v>
          </cell>
          <cell r="V449">
            <v>0.87684919021243779</v>
          </cell>
          <cell r="W449">
            <v>0.88022934441144662</v>
          </cell>
        </row>
        <row r="450">
          <cell r="B450">
            <v>11009955</v>
          </cell>
          <cell r="C450" t="str">
            <v>GOM-LCC</v>
          </cell>
          <cell r="D450" t="str">
            <v>GOM-LCCL</v>
          </cell>
          <cell r="E450" t="str">
            <v>Manager</v>
          </cell>
          <cell r="F450" t="str">
            <v>Manager</v>
          </cell>
          <cell r="G450" t="str">
            <v>BAND B</v>
          </cell>
          <cell r="H450" t="str">
            <v>3</v>
          </cell>
          <cell r="I450">
            <v>33004</v>
          </cell>
          <cell r="J450">
            <v>33004</v>
          </cell>
          <cell r="K450"/>
          <cell r="L450" t="str">
            <v>&gt;90</v>
          </cell>
          <cell r="M450">
            <v>0.9</v>
          </cell>
          <cell r="N450">
            <v>23243</v>
          </cell>
          <cell r="O450">
            <v>24087</v>
          </cell>
          <cell r="P450">
            <v>28526</v>
          </cell>
          <cell r="Q450">
            <v>29126.5</v>
          </cell>
          <cell r="R450">
            <v>1.4199543948715743</v>
          </cell>
          <cell r="S450">
            <v>1.3701996927803379</v>
          </cell>
          <cell r="T450">
            <v>-4.9754702091236336E-2</v>
          </cell>
          <cell r="U450" t="str">
            <v>Positioning down</v>
          </cell>
          <cell r="V450">
            <v>1.1569795975601207</v>
          </cell>
          <cell r="W450">
            <v>1.1331261909257893</v>
          </cell>
        </row>
        <row r="451">
          <cell r="B451">
            <v>11010708</v>
          </cell>
          <cell r="C451" t="str">
            <v>GOM-LCC</v>
          </cell>
          <cell r="D451" t="str">
            <v>GOM-LCCI</v>
          </cell>
          <cell r="E451" t="str">
            <v>Senior Professional</v>
          </cell>
          <cell r="F451" t="str">
            <v>Senior Product Manager</v>
          </cell>
          <cell r="G451" t="str">
            <v>BAND B</v>
          </cell>
          <cell r="H451" t="str">
            <v>3</v>
          </cell>
          <cell r="I451">
            <v>23655</v>
          </cell>
          <cell r="J451">
            <v>24246</v>
          </cell>
          <cell r="K451">
            <v>2.4984147114774924E-2</v>
          </cell>
          <cell r="L451" t="str">
            <v>70-90</v>
          </cell>
          <cell r="M451">
            <v>0.8</v>
          </cell>
          <cell r="N451">
            <v>23243</v>
          </cell>
          <cell r="O451">
            <v>24087</v>
          </cell>
          <cell r="P451">
            <v>28526</v>
          </cell>
          <cell r="Q451">
            <v>29126.5</v>
          </cell>
          <cell r="R451">
            <v>1.0177257668975606</v>
          </cell>
          <cell r="S451">
            <v>1.0066010711172002</v>
          </cell>
          <cell r="T451">
            <v>-1.112469578036035E-2</v>
          </cell>
          <cell r="U451" t="str">
            <v>Positioning down</v>
          </cell>
          <cell r="V451">
            <v>0.82924349716048518</v>
          </cell>
          <cell r="W451">
            <v>0.83243781436149211</v>
          </cell>
        </row>
        <row r="452">
          <cell r="B452">
            <v>11011888</v>
          </cell>
          <cell r="C452" t="str">
            <v>GOM-LCC</v>
          </cell>
          <cell r="D452" t="str">
            <v>GOM-LCCL</v>
          </cell>
          <cell r="E452" t="str">
            <v>Senior Specialist</v>
          </cell>
          <cell r="F452" t="str">
            <v>Senior Specialist</v>
          </cell>
          <cell r="G452" t="str">
            <v>BAND A5</v>
          </cell>
          <cell r="H452" t="str">
            <v>2</v>
          </cell>
          <cell r="I452">
            <v>13300</v>
          </cell>
          <cell r="J452">
            <v>13300</v>
          </cell>
          <cell r="K452"/>
          <cell r="L452" t="str">
            <v>0</v>
          </cell>
          <cell r="M452"/>
          <cell r="N452">
            <v>12357.5</v>
          </cell>
          <cell r="O452">
            <v>12693.5</v>
          </cell>
          <cell r="P452">
            <v>18127</v>
          </cell>
          <cell r="Q452">
            <v>18310</v>
          </cell>
          <cell r="R452">
            <v>1.0762694719805785</v>
          </cell>
          <cell r="S452">
            <v>1.0477803600267854</v>
          </cell>
          <cell r="T452">
            <v>-2.8489111953793111E-2</v>
          </cell>
          <cell r="U452" t="str">
            <v>Positioning down</v>
          </cell>
          <cell r="V452">
            <v>0.73371214210845703</v>
          </cell>
          <cell r="W452">
            <v>0.72637902785363184</v>
          </cell>
        </row>
        <row r="453">
          <cell r="B453">
            <v>11014402</v>
          </cell>
          <cell r="C453" t="str">
            <v>GOM-LCC</v>
          </cell>
          <cell r="D453" t="str">
            <v>GOM-LCCI</v>
          </cell>
          <cell r="E453" t="str">
            <v>Professional</v>
          </cell>
          <cell r="F453" t="str">
            <v>Product Manager</v>
          </cell>
          <cell r="G453" t="str">
            <v>BAND A6</v>
          </cell>
          <cell r="H453" t="str">
            <v>3</v>
          </cell>
          <cell r="I453">
            <v>21594</v>
          </cell>
          <cell r="J453">
            <v>22134</v>
          </cell>
          <cell r="K453">
            <v>2.5006946373992811E-2</v>
          </cell>
          <cell r="L453" t="str">
            <v>70-90</v>
          </cell>
          <cell r="M453">
            <v>0.8</v>
          </cell>
          <cell r="N453">
            <v>15816</v>
          </cell>
          <cell r="O453">
            <v>16374</v>
          </cell>
          <cell r="P453">
            <v>21423</v>
          </cell>
          <cell r="Q453">
            <v>21959</v>
          </cell>
          <cell r="R453">
            <v>1.3653262518968134</v>
          </cell>
          <cell r="S453">
            <v>1.3517772077684134</v>
          </cell>
          <cell r="T453">
            <v>-1.3549044128400078E-2</v>
          </cell>
          <cell r="U453" t="str">
            <v>Positioning down</v>
          </cell>
          <cell r="V453">
            <v>1.0079820753395883</v>
          </cell>
          <cell r="W453">
            <v>1.007969397513548</v>
          </cell>
        </row>
        <row r="454">
          <cell r="B454">
            <v>11015745</v>
          </cell>
          <cell r="C454" t="str">
            <v>GOM-LCC</v>
          </cell>
          <cell r="D454" t="str">
            <v>GOM-LCCL</v>
          </cell>
          <cell r="E454" t="str">
            <v>Director</v>
          </cell>
          <cell r="F454" t="str">
            <v>Head of Product Line WD &amp; Lifecycle</v>
          </cell>
          <cell r="G454" t="str">
            <v>BAND C</v>
          </cell>
          <cell r="H454" t="str">
            <v>3</v>
          </cell>
          <cell r="I454">
            <v>30480</v>
          </cell>
          <cell r="J454">
            <v>31394</v>
          </cell>
          <cell r="K454">
            <v>2.9986876640419879E-2</v>
          </cell>
          <cell r="L454" t="str">
            <v>50-70</v>
          </cell>
          <cell r="M454">
            <v>0.6</v>
          </cell>
          <cell r="N454">
            <v>39453</v>
          </cell>
          <cell r="O454">
            <v>40557.5</v>
          </cell>
          <cell r="P454">
            <v>42227.5</v>
          </cell>
          <cell r="Q454">
            <v>44997</v>
          </cell>
          <cell r="R454">
            <v>0.77256482396775905</v>
          </cell>
          <cell r="S454">
            <v>0.7740615175984713</v>
          </cell>
          <cell r="T454">
            <v>1.4966936307122536E-3</v>
          </cell>
          <cell r="U454" t="str">
            <v>Flat</v>
          </cell>
          <cell r="V454">
            <v>0.72180451127819545</v>
          </cell>
          <cell r="W454">
            <v>0.6976909571749228</v>
          </cell>
        </row>
        <row r="455">
          <cell r="B455">
            <v>11016645</v>
          </cell>
          <cell r="C455" t="str">
            <v>GOM-LCC</v>
          </cell>
          <cell r="D455" t="str">
            <v>GOM-LCCL</v>
          </cell>
          <cell r="E455" t="str">
            <v>Professional</v>
          </cell>
          <cell r="F455" t="str">
            <v>Product Manager</v>
          </cell>
          <cell r="G455" t="str">
            <v>BAND A6</v>
          </cell>
          <cell r="H455" t="str">
            <v>4</v>
          </cell>
          <cell r="I455">
            <v>21710</v>
          </cell>
          <cell r="J455">
            <v>24387</v>
          </cell>
          <cell r="K455">
            <v>0.12330723169046531</v>
          </cell>
          <cell r="L455" t="str">
            <v>70-90</v>
          </cell>
          <cell r="M455">
            <v>0.8</v>
          </cell>
          <cell r="N455">
            <v>15816</v>
          </cell>
          <cell r="O455">
            <v>16374</v>
          </cell>
          <cell r="P455">
            <v>21423</v>
          </cell>
          <cell r="Q455">
            <v>21959</v>
          </cell>
          <cell r="R455">
            <v>1.3726605968639352</v>
          </cell>
          <cell r="S455">
            <v>1.4893733968486624</v>
          </cell>
          <cell r="T455">
            <v>0.11671279998472728</v>
          </cell>
          <cell r="U455" t="str">
            <v>Meaningful uplift</v>
          </cell>
          <cell r="V455">
            <v>1.0133968165056249</v>
          </cell>
          <cell r="W455">
            <v>1.1105696980736828</v>
          </cell>
        </row>
        <row r="456">
          <cell r="B456">
            <v>15000070</v>
          </cell>
          <cell r="C456" t="str">
            <v>GOM-LCC</v>
          </cell>
          <cell r="D456" t="str">
            <v>GOM-LCCI</v>
          </cell>
          <cell r="E456" t="str">
            <v>Senior Professional</v>
          </cell>
          <cell r="F456" t="str">
            <v>Senior Product Manager</v>
          </cell>
          <cell r="G456" t="str">
            <v>BAND B</v>
          </cell>
          <cell r="H456" t="str">
            <v>3</v>
          </cell>
          <cell r="I456">
            <v>27983</v>
          </cell>
          <cell r="J456">
            <v>28200</v>
          </cell>
          <cell r="K456">
            <v>7.7547082157023439E-3</v>
          </cell>
          <cell r="L456" t="str">
            <v>&gt;90</v>
          </cell>
          <cell r="M456">
            <v>0.9</v>
          </cell>
          <cell r="N456">
            <v>23243</v>
          </cell>
          <cell r="O456">
            <v>24087</v>
          </cell>
          <cell r="P456">
            <v>28526</v>
          </cell>
          <cell r="Q456">
            <v>29126.5</v>
          </cell>
          <cell r="R456">
            <v>1.2039323667340704</v>
          </cell>
          <cell r="S456">
            <v>1.1707560094656868</v>
          </cell>
          <cell r="T456">
            <v>-3.3176357268383638E-2</v>
          </cell>
          <cell r="U456" t="str">
            <v>Positioning down</v>
          </cell>
          <cell r="V456">
            <v>0.98096473392694383</v>
          </cell>
          <cell r="W456">
            <v>0.96819047946028536</v>
          </cell>
        </row>
        <row r="457">
          <cell r="B457">
            <v>15004272</v>
          </cell>
          <cell r="C457" t="str">
            <v>GOM-LCC</v>
          </cell>
          <cell r="D457" t="str">
            <v>GOM-LCCL</v>
          </cell>
          <cell r="E457" t="str">
            <v>Professional</v>
          </cell>
          <cell r="F457" t="str">
            <v>Product Manager</v>
          </cell>
          <cell r="G457" t="str">
            <v>BAND A6</v>
          </cell>
          <cell r="H457" t="str">
            <v>3</v>
          </cell>
          <cell r="I457">
            <v>18218</v>
          </cell>
          <cell r="J457">
            <v>18673</v>
          </cell>
          <cell r="K457">
            <v>2.4975299154682107E-2</v>
          </cell>
          <cell r="L457" t="str">
            <v>70-90</v>
          </cell>
          <cell r="M457">
            <v>0.8</v>
          </cell>
          <cell r="N457">
            <v>15816</v>
          </cell>
          <cell r="O457">
            <v>16374</v>
          </cell>
          <cell r="P457">
            <v>21423</v>
          </cell>
          <cell r="Q457">
            <v>21959</v>
          </cell>
          <cell r="R457">
            <v>1.1518715225088518</v>
          </cell>
          <cell r="S457">
            <v>1.1404055209478441</v>
          </cell>
          <cell r="T457">
            <v>-1.1466001561007744E-2</v>
          </cell>
          <cell r="U457" t="str">
            <v>Positioning down</v>
          </cell>
          <cell r="V457">
            <v>0.85039443588666386</v>
          </cell>
          <cell r="W457">
            <v>0.85035748440275061</v>
          </cell>
        </row>
        <row r="458">
          <cell r="B458">
            <v>15005110</v>
          </cell>
          <cell r="C458" t="str">
            <v>GOM-LCC</v>
          </cell>
          <cell r="D458" t="str">
            <v>GOM-LCCI</v>
          </cell>
          <cell r="E458" t="str">
            <v>Director</v>
          </cell>
          <cell r="F458" t="str">
            <v>Head of Product Portfolio &amp; Innovation</v>
          </cell>
          <cell r="G458" t="str">
            <v>BAND C</v>
          </cell>
          <cell r="H458" t="str">
            <v>5</v>
          </cell>
          <cell r="I458">
            <v>44255</v>
          </cell>
          <cell r="J458">
            <v>47663</v>
          </cell>
          <cell r="K458">
            <v>7.7008247655632189E-2</v>
          </cell>
          <cell r="L458" t="str">
            <v>70-90</v>
          </cell>
          <cell r="M458">
            <v>0.8</v>
          </cell>
          <cell r="N458">
            <v>39453</v>
          </cell>
          <cell r="O458">
            <v>40557.5</v>
          </cell>
          <cell r="P458">
            <v>42227.5</v>
          </cell>
          <cell r="Q458">
            <v>44997</v>
          </cell>
          <cell r="R458">
            <v>1.1217144450358654</v>
          </cell>
          <cell r="S458">
            <v>1.1751957097947359</v>
          </cell>
          <cell r="T458">
            <v>5.3481264758870495E-2</v>
          </cell>
          <cell r="U458" t="str">
            <v>Meaningful uplift</v>
          </cell>
          <cell r="V458">
            <v>1.0480137351252146</v>
          </cell>
          <cell r="W458">
            <v>1.0592483943374003</v>
          </cell>
        </row>
        <row r="459">
          <cell r="B459">
            <v>15005465</v>
          </cell>
          <cell r="C459" t="str">
            <v>GOM-LCC</v>
          </cell>
          <cell r="D459" t="str">
            <v>GOM-LCC</v>
          </cell>
          <cell r="E459" t="str">
            <v>Project Manager</v>
          </cell>
          <cell r="F459" t="str">
            <v>Project Manager</v>
          </cell>
          <cell r="G459" t="str">
            <v>BAND A6</v>
          </cell>
          <cell r="H459" t="str">
            <v>4</v>
          </cell>
          <cell r="I459">
            <v>18025</v>
          </cell>
          <cell r="J459">
            <v>18980</v>
          </cell>
          <cell r="K459">
            <v>5.2981969486823877E-2</v>
          </cell>
          <cell r="L459" t="str">
            <v>70-90</v>
          </cell>
          <cell r="M459">
            <v>0.8</v>
          </cell>
          <cell r="N459">
            <v>15816</v>
          </cell>
          <cell r="O459">
            <v>16374</v>
          </cell>
          <cell r="P459">
            <v>21423</v>
          </cell>
          <cell r="Q459">
            <v>21959</v>
          </cell>
          <cell r="R459">
            <v>1.1396686899342439</v>
          </cell>
          <cell r="S459">
            <v>1.1591547575424452</v>
          </cell>
          <cell r="T459">
            <v>1.9486067608201374E-2</v>
          </cell>
          <cell r="U459" t="str">
            <v>Limited uplift</v>
          </cell>
          <cell r="V459">
            <v>0.84138542687765483</v>
          </cell>
          <cell r="W459">
            <v>0.86433808461223194</v>
          </cell>
        </row>
        <row r="460">
          <cell r="B460">
            <v>15020888</v>
          </cell>
          <cell r="C460" t="str">
            <v>GOM-LCC</v>
          </cell>
          <cell r="D460" t="str">
            <v>GOM-LCCI</v>
          </cell>
          <cell r="E460" t="str">
            <v>Senior Specialist</v>
          </cell>
          <cell r="F460" t="str">
            <v>Senior Innovation Specialist</v>
          </cell>
          <cell r="G460" t="str">
            <v>BAND A5</v>
          </cell>
          <cell r="H460" t="str">
            <v>4</v>
          </cell>
          <cell r="I460">
            <v>18376</v>
          </cell>
          <cell r="J460">
            <v>20446</v>
          </cell>
          <cell r="K460">
            <v>0.11264693077927723</v>
          </cell>
          <cell r="L460" t="str">
            <v>70-90</v>
          </cell>
          <cell r="M460">
            <v>0.8</v>
          </cell>
          <cell r="N460">
            <v>12357.5</v>
          </cell>
          <cell r="O460">
            <v>12693.5</v>
          </cell>
          <cell r="P460">
            <v>18127</v>
          </cell>
          <cell r="Q460">
            <v>18310</v>
          </cell>
          <cell r="R460">
            <v>1.4870321667003843</v>
          </cell>
          <cell r="S460">
            <v>1.6107456572261394</v>
          </cell>
          <cell r="T460">
            <v>0.12371349052575509</v>
          </cell>
          <cell r="U460" t="str">
            <v>Meaningful uplift</v>
          </cell>
          <cell r="V460">
            <v>1.0137364152921058</v>
          </cell>
          <cell r="W460">
            <v>1.1166575641725833</v>
          </cell>
        </row>
        <row r="461">
          <cell r="B461">
            <v>15021942</v>
          </cell>
          <cell r="C461" t="str">
            <v>GOM-LCC</v>
          </cell>
          <cell r="D461" t="str">
            <v>GOM-LCCL</v>
          </cell>
          <cell r="E461" t="str">
            <v>Senior Specialist</v>
          </cell>
          <cell r="F461" t="str">
            <v>Senior Specialist</v>
          </cell>
          <cell r="G461" t="str">
            <v>BAND A5</v>
          </cell>
          <cell r="H461" t="str">
            <v>3</v>
          </cell>
          <cell r="I461">
            <v>18127</v>
          </cell>
          <cell r="J461">
            <v>18310</v>
          </cell>
          <cell r="K461">
            <v>1.0095437744800595E-2</v>
          </cell>
          <cell r="L461" t="str">
            <v>&gt;90</v>
          </cell>
          <cell r="M461">
            <v>0.9</v>
          </cell>
          <cell r="N461">
            <v>12357.5</v>
          </cell>
          <cell r="O461">
            <v>12693.5</v>
          </cell>
          <cell r="P461">
            <v>18127</v>
          </cell>
          <cell r="Q461">
            <v>18310</v>
          </cell>
          <cell r="R461">
            <v>1.4668824600445074</v>
          </cell>
          <cell r="S461">
            <v>1.4424705557962736</v>
          </cell>
          <cell r="T461">
            <v>-2.4411904248233807E-2</v>
          </cell>
          <cell r="U461" t="str">
            <v>Positioning down</v>
          </cell>
          <cell r="V461">
            <v>1</v>
          </cell>
          <cell r="W461">
            <v>1</v>
          </cell>
        </row>
        <row r="462">
          <cell r="B462">
            <v>15000073</v>
          </cell>
          <cell r="C462" t="str">
            <v>GOM-LCC</v>
          </cell>
          <cell r="D462" t="str">
            <v>GOM-LCC</v>
          </cell>
          <cell r="E462" t="str">
            <v>Director</v>
          </cell>
          <cell r="F462" t="str">
            <v>Director</v>
          </cell>
          <cell r="G462" t="str">
            <v>BAND C</v>
          </cell>
          <cell r="H462" t="str">
            <v>3</v>
          </cell>
          <cell r="I462">
            <v>55066</v>
          </cell>
          <cell r="J462">
            <v>55066</v>
          </cell>
          <cell r="K462"/>
          <cell r="L462" t="str">
            <v>&gt;90</v>
          </cell>
          <cell r="M462">
            <v>0.9</v>
          </cell>
          <cell r="N462">
            <v>39453</v>
          </cell>
          <cell r="O462">
            <v>40557.5</v>
          </cell>
          <cell r="P462">
            <v>42227.5</v>
          </cell>
          <cell r="Q462">
            <v>44997</v>
          </cell>
          <cell r="R462">
            <v>1.3957366993638001</v>
          </cell>
          <cell r="S462">
            <v>1.3577266843370523</v>
          </cell>
          <cell r="T462">
            <v>-3.8010015026747723E-2</v>
          </cell>
          <cell r="U462" t="str">
            <v>Positioning down</v>
          </cell>
          <cell r="V462">
            <v>1.3040317328754958</v>
          </cell>
          <cell r="W462">
            <v>1.223770473587128</v>
          </cell>
        </row>
        <row r="463">
          <cell r="B463">
            <v>15009314</v>
          </cell>
          <cell r="C463" t="str">
            <v>GOM-LCC</v>
          </cell>
          <cell r="D463" t="str">
            <v>GOM-LCCPM</v>
          </cell>
          <cell r="E463" t="str">
            <v>Senior Project Manager</v>
          </cell>
          <cell r="F463" t="str">
            <v>Senior Project Manager</v>
          </cell>
          <cell r="G463" t="str">
            <v>BAND B</v>
          </cell>
          <cell r="H463" t="str">
            <v>3</v>
          </cell>
          <cell r="I463">
            <v>29069</v>
          </cell>
          <cell r="J463">
            <v>29796</v>
          </cell>
          <cell r="K463">
            <v>2.5009460249750592E-2</v>
          </cell>
          <cell r="L463" t="str">
            <v>70-90</v>
          </cell>
          <cell r="M463">
            <v>0.8</v>
          </cell>
          <cell r="N463">
            <v>23243</v>
          </cell>
          <cell r="O463">
            <v>24087</v>
          </cell>
          <cell r="P463">
            <v>28526</v>
          </cell>
          <cell r="Q463">
            <v>29126.5</v>
          </cell>
          <cell r="R463">
            <v>1.2506561115174462</v>
          </cell>
          <cell r="S463">
            <v>1.2370158176609789</v>
          </cell>
          <cell r="T463">
            <v>-1.3640293856467256E-2</v>
          </cell>
          <cell r="U463" t="str">
            <v>Positioning down</v>
          </cell>
          <cell r="V463">
            <v>1.0190352660730562</v>
          </cell>
          <cell r="W463">
            <v>1.0229859406382504</v>
          </cell>
        </row>
        <row r="464">
          <cell r="B464">
            <v>15009237</v>
          </cell>
          <cell r="C464" t="str">
            <v>GOM-LCC</v>
          </cell>
          <cell r="D464" t="str">
            <v>GOM-LCCP</v>
          </cell>
          <cell r="E464" t="str">
            <v>Senior Project Manager</v>
          </cell>
          <cell r="F464" t="str">
            <v>Senior Project Manager</v>
          </cell>
          <cell r="G464" t="str">
            <v>BAND B</v>
          </cell>
          <cell r="H464" t="str">
            <v>3</v>
          </cell>
          <cell r="I464">
            <v>30391</v>
          </cell>
          <cell r="J464">
            <v>30391</v>
          </cell>
          <cell r="K464"/>
          <cell r="L464" t="str">
            <v>&gt;90</v>
          </cell>
          <cell r="M464">
            <v>0.9</v>
          </cell>
          <cell r="N464">
            <v>23243</v>
          </cell>
          <cell r="O464">
            <v>24087</v>
          </cell>
          <cell r="P464">
            <v>28526</v>
          </cell>
          <cell r="Q464">
            <v>29126.5</v>
          </cell>
          <cell r="R464">
            <v>1.3075334509314633</v>
          </cell>
          <cell r="S464">
            <v>1.2617179391372939</v>
          </cell>
          <cell r="T464">
            <v>-4.5815511794169428E-2</v>
          </cell>
          <cell r="U464" t="str">
            <v>Positioning down</v>
          </cell>
          <cell r="V464">
            <v>1.0653789525345299</v>
          </cell>
          <cell r="W464">
            <v>1.0434140730949479</v>
          </cell>
        </row>
        <row r="465">
          <cell r="B465">
            <v>15016962</v>
          </cell>
          <cell r="C465" t="str">
            <v>GOM-LCC</v>
          </cell>
          <cell r="D465" t="str">
            <v>GOM-LCCPM</v>
          </cell>
          <cell r="E465" t="str">
            <v>Project Manager</v>
          </cell>
          <cell r="F465" t="str">
            <v>Project Manager</v>
          </cell>
          <cell r="G465" t="str">
            <v>BAND A6</v>
          </cell>
          <cell r="H465" t="str">
            <v>5</v>
          </cell>
          <cell r="I465">
            <v>25350</v>
          </cell>
          <cell r="J465">
            <v>26364</v>
          </cell>
          <cell r="K465">
            <v>4.0000000000000036E-2</v>
          </cell>
          <cell r="L465" t="str">
            <v>90-110</v>
          </cell>
          <cell r="M465">
            <v>1</v>
          </cell>
          <cell r="N465">
            <v>15816</v>
          </cell>
          <cell r="O465">
            <v>16374</v>
          </cell>
          <cell r="P465">
            <v>21423</v>
          </cell>
          <cell r="Q465">
            <v>21959</v>
          </cell>
          <cell r="R465">
            <v>1.6028072837632776</v>
          </cell>
          <cell r="S465">
            <v>1.6101135947233418</v>
          </cell>
          <cell r="T465">
            <v>7.3063109600641774E-3</v>
          </cell>
          <cell r="U465" t="str">
            <v>Limited uplift</v>
          </cell>
          <cell r="V465">
            <v>1.1833076599915977</v>
          </cell>
          <cell r="W465">
            <v>1.2006011202695934</v>
          </cell>
        </row>
        <row r="466">
          <cell r="B466">
            <v>15022171</v>
          </cell>
          <cell r="C466" t="str">
            <v>GOM-LCC</v>
          </cell>
          <cell r="D466" t="str">
            <v>GOM-LCCPX</v>
          </cell>
          <cell r="E466" t="str">
            <v>Engineer</v>
          </cell>
          <cell r="F466" t="str">
            <v>Project Support Engineer</v>
          </cell>
          <cell r="G466" t="str">
            <v>BAND A4</v>
          </cell>
          <cell r="H466" t="str">
            <v>1</v>
          </cell>
          <cell r="I466">
            <v>14653</v>
          </cell>
          <cell r="J466">
            <v>14653</v>
          </cell>
          <cell r="K466"/>
          <cell r="L466" t="str">
            <v>0</v>
          </cell>
          <cell r="M466"/>
          <cell r="N466">
            <v>9450</v>
          </cell>
          <cell r="O466">
            <v>9800</v>
          </cell>
          <cell r="P466">
            <v>14653</v>
          </cell>
          <cell r="Q466">
            <v>14653</v>
          </cell>
          <cell r="R466">
            <v>1.5505820105820105</v>
          </cell>
          <cell r="S466">
            <v>1.4952040816326531</v>
          </cell>
          <cell r="T466">
            <v>-5.5377928949357447E-2</v>
          </cell>
          <cell r="U466" t="str">
            <v>Positioning down</v>
          </cell>
          <cell r="V466">
            <v>1</v>
          </cell>
          <cell r="W466">
            <v>1</v>
          </cell>
        </row>
        <row r="467">
          <cell r="B467">
            <v>1120304</v>
          </cell>
          <cell r="C467" t="str">
            <v>GOM-LCC</v>
          </cell>
          <cell r="D467" t="str">
            <v>GOM-LCCPM</v>
          </cell>
          <cell r="E467" t="str">
            <v>Project Manager</v>
          </cell>
          <cell r="F467" t="str">
            <v>Project Manager</v>
          </cell>
          <cell r="G467" t="str">
            <v>BAND A6</v>
          </cell>
          <cell r="H467" t="str">
            <v>3</v>
          </cell>
          <cell r="I467">
            <v>16320</v>
          </cell>
          <cell r="J467">
            <v>16810</v>
          </cell>
          <cell r="K467">
            <v>3.0024509803921573E-2</v>
          </cell>
          <cell r="L467" t="str">
            <v>50-70</v>
          </cell>
          <cell r="M467">
            <v>0.6</v>
          </cell>
          <cell r="N467">
            <v>15816</v>
          </cell>
          <cell r="O467">
            <v>16374</v>
          </cell>
          <cell r="P467">
            <v>21423</v>
          </cell>
          <cell r="Q467">
            <v>21959</v>
          </cell>
          <cell r="R467">
            <v>1.0318664643399089</v>
          </cell>
          <cell r="S467">
            <v>1.026627580310248</v>
          </cell>
          <cell r="T467">
            <v>-5.2388840296608841E-3</v>
          </cell>
          <cell r="U467" t="str">
            <v>Positioning down</v>
          </cell>
          <cell r="V467">
            <v>0.76179806749754941</v>
          </cell>
          <cell r="W467">
            <v>0.76551755544423694</v>
          </cell>
        </row>
        <row r="468">
          <cell r="B468">
            <v>15021165</v>
          </cell>
          <cell r="C468" t="str">
            <v>GOM-LCC</v>
          </cell>
          <cell r="D468" t="str">
            <v>GOM-LCCPM</v>
          </cell>
          <cell r="E468" t="str">
            <v>Project Manager</v>
          </cell>
          <cell r="F468" t="str">
            <v>Technical Project Manager</v>
          </cell>
          <cell r="G468" t="str">
            <v>BAND A6</v>
          </cell>
          <cell r="H468" t="str">
            <v>3</v>
          </cell>
          <cell r="I468">
            <v>21423</v>
          </cell>
          <cell r="J468">
            <v>21959</v>
          </cell>
          <cell r="K468">
            <v>2.5019838491341151E-2</v>
          </cell>
          <cell r="L468" t="str">
            <v>70-90</v>
          </cell>
          <cell r="M468">
            <v>0.8</v>
          </cell>
          <cell r="N468">
            <v>15816</v>
          </cell>
          <cell r="O468">
            <v>16374</v>
          </cell>
          <cell r="P468">
            <v>21423</v>
          </cell>
          <cell r="Q468">
            <v>21959</v>
          </cell>
          <cell r="R468">
            <v>1.354514415781487</v>
          </cell>
          <cell r="S468">
            <v>1.3410895321851717</v>
          </cell>
          <cell r="T468">
            <v>-1.3424883596315329E-2</v>
          </cell>
          <cell r="U468" t="str">
            <v>Positioning down</v>
          </cell>
          <cell r="V468">
            <v>1</v>
          </cell>
          <cell r="W468">
            <v>1</v>
          </cell>
        </row>
        <row r="469">
          <cell r="B469">
            <v>15004591</v>
          </cell>
          <cell r="C469" t="str">
            <v>GOM-LCC</v>
          </cell>
          <cell r="D469" t="str">
            <v>GOM-LCCPX</v>
          </cell>
          <cell r="E469" t="str">
            <v>Manager</v>
          </cell>
          <cell r="F469" t="str">
            <v>Head of Project Excellence</v>
          </cell>
          <cell r="G469" t="str">
            <v>BAND B</v>
          </cell>
          <cell r="H469" t="str">
            <v>3</v>
          </cell>
          <cell r="I469">
            <v>27763</v>
          </cell>
          <cell r="J469">
            <v>28457</v>
          </cell>
          <cell r="K469">
            <v>2.4997298562835502E-2</v>
          </cell>
          <cell r="L469" t="str">
            <v>70-90</v>
          </cell>
          <cell r="M469">
            <v>0.8</v>
          </cell>
          <cell r="N469">
            <v>23243</v>
          </cell>
          <cell r="O469">
            <v>24087</v>
          </cell>
          <cell r="P469">
            <v>28526</v>
          </cell>
          <cell r="Q469">
            <v>29126.5</v>
          </cell>
          <cell r="R469">
            <v>1.1944671514004217</v>
          </cell>
          <cell r="S469">
            <v>1.1814256652966331</v>
          </cell>
          <cell r="T469">
            <v>-1.3041486103788635E-2</v>
          </cell>
          <cell r="U469" t="str">
            <v>Positioning down</v>
          </cell>
          <cell r="V469">
            <v>0.97325247142957305</v>
          </cell>
          <cell r="W469">
            <v>0.97701405936174957</v>
          </cell>
        </row>
        <row r="470">
          <cell r="B470">
            <v>11013809</v>
          </cell>
          <cell r="C470" t="str">
            <v>GOM-LCC</v>
          </cell>
          <cell r="D470" t="str">
            <v>GOM-LCCP</v>
          </cell>
          <cell r="E470" t="str">
            <v>Director</v>
          </cell>
          <cell r="F470" t="str">
            <v>Head of Projects Greater China</v>
          </cell>
          <cell r="G470" t="str">
            <v>BAND C</v>
          </cell>
          <cell r="H470" t="str">
            <v>4</v>
          </cell>
          <cell r="I470">
            <v>40200</v>
          </cell>
          <cell r="J470">
            <v>42331</v>
          </cell>
          <cell r="K470">
            <v>5.300995024875621E-2</v>
          </cell>
          <cell r="L470" t="str">
            <v>70-90</v>
          </cell>
          <cell r="M470">
            <v>0.8</v>
          </cell>
          <cell r="N470">
            <v>39453</v>
          </cell>
          <cell r="O470">
            <v>40557.5</v>
          </cell>
          <cell r="P470">
            <v>42227.5</v>
          </cell>
          <cell r="Q470">
            <v>44997</v>
          </cell>
          <cell r="R470">
            <v>1.0189339213748003</v>
          </cell>
          <cell r="S470">
            <v>1.0437280404364175</v>
          </cell>
          <cell r="T470">
            <v>2.4794119061617215E-2</v>
          </cell>
          <cell r="U470" t="str">
            <v>Moderate uplift</v>
          </cell>
          <cell r="V470">
            <v>0.95198626487478544</v>
          </cell>
          <cell r="W470">
            <v>0.94075160566259974</v>
          </cell>
        </row>
        <row r="471">
          <cell r="B471">
            <v>15002519</v>
          </cell>
          <cell r="C471" t="str">
            <v>GOM-LCC</v>
          </cell>
          <cell r="D471" t="str">
            <v>GOM-LCCPM</v>
          </cell>
          <cell r="E471" t="str">
            <v>Senior Project Manager</v>
          </cell>
          <cell r="F471" t="str">
            <v>Senior Project Manager</v>
          </cell>
          <cell r="G471" t="str">
            <v>BAND B</v>
          </cell>
          <cell r="H471" t="str">
            <v>4</v>
          </cell>
          <cell r="I471">
            <v>32018</v>
          </cell>
          <cell r="J471">
            <v>32979</v>
          </cell>
          <cell r="K471">
            <v>3.0014366918608371E-2</v>
          </cell>
          <cell r="L471" t="str">
            <v>90-110</v>
          </cell>
          <cell r="M471">
            <v>1</v>
          </cell>
          <cell r="N471">
            <v>23243</v>
          </cell>
          <cell r="O471">
            <v>24087</v>
          </cell>
          <cell r="P471">
            <v>28526</v>
          </cell>
          <cell r="Q471">
            <v>29126.5</v>
          </cell>
          <cell r="R471">
            <v>1.3775330206944025</v>
          </cell>
          <cell r="S471">
            <v>1.3691617885166272</v>
          </cell>
          <cell r="T471">
            <v>-8.3712321777753562E-3</v>
          </cell>
          <cell r="U471" t="str">
            <v>Positioning down</v>
          </cell>
          <cell r="V471">
            <v>1.1224146392764496</v>
          </cell>
          <cell r="W471">
            <v>1.1322678660326506</v>
          </cell>
        </row>
        <row r="472">
          <cell r="B472">
            <v>1110031</v>
          </cell>
          <cell r="C472" t="str">
            <v>PCP</v>
          </cell>
          <cell r="D472" t="str">
            <v>PCP-BAUS</v>
          </cell>
          <cell r="E472" t="str">
            <v>Functional Specialist</v>
          </cell>
          <cell r="F472" t="str">
            <v>Functional Specialist</v>
          </cell>
          <cell r="G472" t="str">
            <v>BAND A6</v>
          </cell>
          <cell r="H472" t="str">
            <v>4</v>
          </cell>
          <cell r="I472">
            <v>18991</v>
          </cell>
          <cell r="J472">
            <v>19703</v>
          </cell>
          <cell r="K472">
            <v>3.7491443315254669E-2</v>
          </cell>
          <cell r="L472" t="str">
            <v>70-90</v>
          </cell>
          <cell r="M472">
            <v>0.8</v>
          </cell>
          <cell r="N472">
            <v>15816</v>
          </cell>
          <cell r="O472">
            <v>16374</v>
          </cell>
          <cell r="P472">
            <v>19706</v>
          </cell>
          <cell r="Q472">
            <v>20237</v>
          </cell>
          <cell r="R472">
            <v>1.2007460799190692</v>
          </cell>
          <cell r="S472">
            <v>1.2033101258092098</v>
          </cell>
          <cell r="T472">
            <v>2.5640458901405871E-3</v>
          </cell>
          <cell r="U472" t="str">
            <v>Flat</v>
          </cell>
          <cell r="V472">
            <v>0.96371663452755507</v>
          </cell>
          <cell r="W472">
            <v>0.97361268962790926</v>
          </cell>
        </row>
        <row r="473">
          <cell r="B473">
            <v>1112085</v>
          </cell>
          <cell r="C473" t="str">
            <v>PCP</v>
          </cell>
          <cell r="D473" t="str">
            <v>PCP-OPGU</v>
          </cell>
          <cell r="E473" t="str">
            <v>Director</v>
          </cell>
          <cell r="F473" t="str">
            <v>Head of Purchasing, Quality GreaterChina</v>
          </cell>
          <cell r="G473" t="str">
            <v>BAND C</v>
          </cell>
          <cell r="H473" t="str">
            <v>4</v>
          </cell>
          <cell r="I473">
            <v>39751</v>
          </cell>
          <cell r="J473">
            <v>41450</v>
          </cell>
          <cell r="K473">
            <v>4.2741063117909039E-2</v>
          </cell>
          <cell r="L473" t="str">
            <v>70-90</v>
          </cell>
          <cell r="M473">
            <v>0.8</v>
          </cell>
          <cell r="N473">
            <v>39453</v>
          </cell>
          <cell r="O473">
            <v>40557.5</v>
          </cell>
          <cell r="P473">
            <v>33125.5</v>
          </cell>
          <cell r="Q473">
            <v>34372.5</v>
          </cell>
          <cell r="R473">
            <v>1.0075532912579526</v>
          </cell>
          <cell r="S473">
            <v>1.0220057942427418</v>
          </cell>
          <cell r="T473">
            <v>1.4452502984789284E-2</v>
          </cell>
          <cell r="U473" t="str">
            <v>Limited uplift</v>
          </cell>
          <cell r="V473">
            <v>1.2000120752894297</v>
          </cell>
          <cell r="W473">
            <v>1.2059058840642956</v>
          </cell>
        </row>
        <row r="474">
          <cell r="B474">
            <v>1120186</v>
          </cell>
          <cell r="C474" t="str">
            <v>PCP</v>
          </cell>
          <cell r="D474" t="str">
            <v>PCP-BVTG</v>
          </cell>
          <cell r="E474" t="str">
            <v>Project Manager</v>
          </cell>
          <cell r="F474" t="str">
            <v>Project Manager</v>
          </cell>
          <cell r="G474" t="str">
            <v>BAND A6</v>
          </cell>
          <cell r="H474" t="str">
            <v>3</v>
          </cell>
          <cell r="I474">
            <v>20280</v>
          </cell>
          <cell r="J474">
            <v>20687</v>
          </cell>
          <cell r="K474">
            <v>2.0069033530571989E-2</v>
          </cell>
          <cell r="L474" t="str">
            <v>70-90</v>
          </cell>
          <cell r="M474">
            <v>0.8</v>
          </cell>
          <cell r="N474">
            <v>15816</v>
          </cell>
          <cell r="O474">
            <v>16374</v>
          </cell>
          <cell r="P474">
            <v>19706</v>
          </cell>
          <cell r="Q474">
            <v>20237</v>
          </cell>
          <cell r="R474">
            <v>1.2822458270106221</v>
          </cell>
          <cell r="S474">
            <v>1.2634053988029803</v>
          </cell>
          <cell r="T474">
            <v>-1.8840428207641757E-2</v>
          </cell>
          <cell r="U474" t="str">
            <v>Positioning down</v>
          </cell>
          <cell r="V474">
            <v>1.0291281843093474</v>
          </cell>
          <cell r="W474">
            <v>1.0222364975045708</v>
          </cell>
        </row>
        <row r="475">
          <cell r="B475">
            <v>11005056</v>
          </cell>
          <cell r="C475" t="str">
            <v>PCP</v>
          </cell>
          <cell r="D475" t="str">
            <v>PCP-BAUS</v>
          </cell>
          <cell r="E475" t="str">
            <v>Manager</v>
          </cell>
          <cell r="F475" t="str">
            <v>Manager</v>
          </cell>
          <cell r="G475" t="str">
            <v>BAND B</v>
          </cell>
          <cell r="H475" t="str">
            <v>3</v>
          </cell>
          <cell r="I475">
            <v>22591</v>
          </cell>
          <cell r="J475">
            <v>23156</v>
          </cell>
          <cell r="K475">
            <v>2.5009959718471864E-2</v>
          </cell>
          <cell r="L475" t="str">
            <v>70-90</v>
          </cell>
          <cell r="M475">
            <v>0.8</v>
          </cell>
          <cell r="N475">
            <v>23243</v>
          </cell>
          <cell r="O475">
            <v>24087</v>
          </cell>
          <cell r="P475">
            <v>26521.5</v>
          </cell>
          <cell r="Q475">
            <v>27118.5</v>
          </cell>
          <cell r="R475">
            <v>0.97194854364754979</v>
          </cell>
          <cell r="S475">
            <v>0.96134844521941298</v>
          </cell>
          <cell r="T475">
            <v>-1.0600098428136806E-2</v>
          </cell>
          <cell r="U475" t="str">
            <v>Positioning down</v>
          </cell>
          <cell r="V475">
            <v>0.85179948343796541</v>
          </cell>
          <cell r="W475">
            <v>0.8538820362483176</v>
          </cell>
        </row>
        <row r="476">
          <cell r="B476">
            <v>11008167</v>
          </cell>
          <cell r="C476" t="str">
            <v>PCP</v>
          </cell>
          <cell r="D476" t="str">
            <v>PCP-OPGU</v>
          </cell>
          <cell r="E476" t="str">
            <v>Senior Specialist</v>
          </cell>
          <cell r="F476" t="str">
            <v>Senior Specialist</v>
          </cell>
          <cell r="G476" t="str">
            <v>BAND A5</v>
          </cell>
          <cell r="H476" t="str">
            <v>3</v>
          </cell>
          <cell r="I476">
            <v>13367</v>
          </cell>
          <cell r="J476">
            <v>13768</v>
          </cell>
          <cell r="K476">
            <v>2.9999251888980227E-2</v>
          </cell>
          <cell r="L476" t="str">
            <v>50-70</v>
          </cell>
          <cell r="M476">
            <v>0.6</v>
          </cell>
          <cell r="N476">
            <v>12357.5</v>
          </cell>
          <cell r="O476">
            <v>12693.5</v>
          </cell>
          <cell r="P476">
            <v>15379</v>
          </cell>
          <cell r="Q476">
            <v>15529</v>
          </cell>
          <cell r="R476">
            <v>1.0816912805988266</v>
          </cell>
          <cell r="S476">
            <v>1.0846496238232166</v>
          </cell>
          <cell r="T476">
            <v>2.9583432243900365E-3</v>
          </cell>
          <cell r="U476" t="str">
            <v>Flat</v>
          </cell>
          <cell r="V476">
            <v>0.86917224787047276</v>
          </cell>
          <cell r="W476">
            <v>0.8865992658896259</v>
          </cell>
        </row>
        <row r="477">
          <cell r="B477">
            <v>11008445</v>
          </cell>
          <cell r="C477" t="str">
            <v>PCP</v>
          </cell>
          <cell r="D477" t="str">
            <v>PCP-OPGU</v>
          </cell>
          <cell r="E477" t="str">
            <v>Senior Engineer</v>
          </cell>
          <cell r="F477" t="str">
            <v>Senior Engineer</v>
          </cell>
          <cell r="G477" t="str">
            <v>BAND A5</v>
          </cell>
          <cell r="H477" t="str">
            <v>3</v>
          </cell>
          <cell r="I477">
            <v>17871</v>
          </cell>
          <cell r="J477">
            <v>17871</v>
          </cell>
          <cell r="K477"/>
          <cell r="L477" t="str">
            <v>&gt;90</v>
          </cell>
          <cell r="M477">
            <v>0.9</v>
          </cell>
          <cell r="N477">
            <v>12357.5</v>
          </cell>
          <cell r="O477">
            <v>12693.5</v>
          </cell>
          <cell r="P477">
            <v>15379</v>
          </cell>
          <cell r="Q477">
            <v>15529</v>
          </cell>
          <cell r="R477">
            <v>1.4461662957717984</v>
          </cell>
          <cell r="S477">
            <v>1.40788592586757</v>
          </cell>
          <cell r="T477">
            <v>-3.8280369904228451E-2</v>
          </cell>
          <cell r="U477" t="str">
            <v>Positioning down</v>
          </cell>
          <cell r="V477">
            <v>1.162039144287665</v>
          </cell>
          <cell r="W477">
            <v>1.1508146049327066</v>
          </cell>
        </row>
        <row r="478">
          <cell r="B478">
            <v>11009648</v>
          </cell>
          <cell r="C478" t="str">
            <v>PCP</v>
          </cell>
          <cell r="D478" t="str">
            <v>PCP-OPG</v>
          </cell>
          <cell r="E478" t="str">
            <v>Functional Specialist</v>
          </cell>
          <cell r="F478" t="str">
            <v>Functional Specialist</v>
          </cell>
          <cell r="G478" t="str">
            <v>BAND A6</v>
          </cell>
          <cell r="H478" t="str">
            <v>3</v>
          </cell>
          <cell r="I478">
            <v>15400</v>
          </cell>
          <cell r="J478">
            <v>15862</v>
          </cell>
          <cell r="K478">
            <v>3.0000000000000027E-2</v>
          </cell>
          <cell r="L478" t="str">
            <v>50-70</v>
          </cell>
          <cell r="M478">
            <v>0.6</v>
          </cell>
          <cell r="N478">
            <v>15816</v>
          </cell>
          <cell r="O478">
            <v>16374</v>
          </cell>
          <cell r="P478">
            <v>19706</v>
          </cell>
          <cell r="Q478">
            <v>20237</v>
          </cell>
          <cell r="R478">
            <v>0.973697521497218</v>
          </cell>
          <cell r="S478">
            <v>0.96873091486502994</v>
          </cell>
          <cell r="T478">
            <v>-4.9666066321880642E-3</v>
          </cell>
          <cell r="U478" t="str">
            <v>Flat</v>
          </cell>
          <cell r="V478">
            <v>0.78148787171419876</v>
          </cell>
          <cell r="W478">
            <v>0.78381182981667241</v>
          </cell>
        </row>
        <row r="479">
          <cell r="B479">
            <v>11011971</v>
          </cell>
          <cell r="C479" t="str">
            <v>PCP</v>
          </cell>
          <cell r="D479" t="str">
            <v>PCP-BAUQGP</v>
          </cell>
          <cell r="E479" t="str">
            <v>Senior Engineer</v>
          </cell>
          <cell r="F479" t="str">
            <v>Senior Engineer</v>
          </cell>
          <cell r="G479" t="str">
            <v>BAND A5</v>
          </cell>
          <cell r="H479" t="str">
            <v>3</v>
          </cell>
          <cell r="I479">
            <v>12685</v>
          </cell>
          <cell r="J479">
            <v>13002</v>
          </cell>
          <cell r="K479">
            <v>2.4990145841545131E-2</v>
          </cell>
          <cell r="L479" t="str">
            <v>70-90</v>
          </cell>
          <cell r="M479">
            <v>0.8</v>
          </cell>
          <cell r="N479">
            <v>12357.5</v>
          </cell>
          <cell r="O479">
            <v>12693.5</v>
          </cell>
          <cell r="P479">
            <v>15379</v>
          </cell>
          <cell r="Q479">
            <v>15529</v>
          </cell>
          <cell r="R479">
            <v>1.026502124216063</v>
          </cell>
          <cell r="S479">
            <v>1.0243037775239296</v>
          </cell>
          <cell r="T479">
            <v>-2.1983466921333683E-3</v>
          </cell>
          <cell r="U479" t="str">
            <v>Flat</v>
          </cell>
          <cell r="V479">
            <v>0.82482606151245208</v>
          </cell>
          <cell r="W479">
            <v>0.83727220039925299</v>
          </cell>
        </row>
        <row r="480">
          <cell r="B480">
            <v>11013378</v>
          </cell>
          <cell r="C480" t="str">
            <v>PCP</v>
          </cell>
          <cell r="D480" t="str">
            <v>PCP-OPGU</v>
          </cell>
          <cell r="E480" t="str">
            <v>Supervisor</v>
          </cell>
          <cell r="F480" t="str">
            <v>Supervisor</v>
          </cell>
          <cell r="G480" t="str">
            <v>BAND A6</v>
          </cell>
          <cell r="H480" t="str">
            <v>4</v>
          </cell>
          <cell r="I480">
            <v>19073</v>
          </cell>
          <cell r="J480">
            <v>20237</v>
          </cell>
          <cell r="K480">
            <v>6.1028679284852894E-2</v>
          </cell>
          <cell r="L480" t="str">
            <v>70-90</v>
          </cell>
          <cell r="M480">
            <v>0.8</v>
          </cell>
          <cell r="N480">
            <v>15816</v>
          </cell>
          <cell r="O480">
            <v>16374</v>
          </cell>
          <cell r="P480">
            <v>19706</v>
          </cell>
          <cell r="Q480">
            <v>20237</v>
          </cell>
          <cell r="R480">
            <v>1.2059307030854831</v>
          </cell>
          <cell r="S480">
            <v>1.2359228044460731</v>
          </cell>
          <cell r="T480">
            <v>2.999210136058994E-2</v>
          </cell>
          <cell r="U480" t="str">
            <v>Moderate uplift</v>
          </cell>
          <cell r="V480">
            <v>0.96787780371460463</v>
          </cell>
          <cell r="W480">
            <v>1</v>
          </cell>
        </row>
        <row r="481">
          <cell r="B481">
            <v>11013380</v>
          </cell>
          <cell r="C481" t="str">
            <v>PCP</v>
          </cell>
          <cell r="D481" t="str">
            <v>PCP-BAUOG</v>
          </cell>
          <cell r="E481" t="str">
            <v>Manager</v>
          </cell>
          <cell r="F481" t="str">
            <v>Head of OEM Purchasing China</v>
          </cell>
          <cell r="G481" t="str">
            <v>BAND B</v>
          </cell>
          <cell r="H481" t="str">
            <v>3</v>
          </cell>
          <cell r="I481">
            <v>24513</v>
          </cell>
          <cell r="J481">
            <v>25126</v>
          </cell>
          <cell r="K481">
            <v>2.5007139069065376E-2</v>
          </cell>
          <cell r="L481" t="str">
            <v>70-90</v>
          </cell>
          <cell r="M481">
            <v>0.8</v>
          </cell>
          <cell r="N481">
            <v>23243</v>
          </cell>
          <cell r="O481">
            <v>24087</v>
          </cell>
          <cell r="P481">
            <v>26521.5</v>
          </cell>
          <cell r="Q481">
            <v>27118.5</v>
          </cell>
          <cell r="R481">
            <v>1.0546401066987909</v>
          </cell>
          <cell r="S481">
            <v>1.0431353011998172</v>
          </cell>
          <cell r="T481">
            <v>-1.1504805498973703E-2</v>
          </cell>
          <cell r="U481" t="str">
            <v>Positioning down</v>
          </cell>
          <cell r="V481">
            <v>0.92426898931055934</v>
          </cell>
          <cell r="W481">
            <v>0.92652617217028965</v>
          </cell>
        </row>
        <row r="482">
          <cell r="B482">
            <v>11013438</v>
          </cell>
          <cell r="C482" t="str">
            <v>PCP</v>
          </cell>
          <cell r="D482" t="str">
            <v>PCP-OPGU</v>
          </cell>
          <cell r="E482" t="str">
            <v>Supervisor</v>
          </cell>
          <cell r="F482" t="str">
            <v>Supervisor</v>
          </cell>
          <cell r="G482" t="str">
            <v>BAND A6</v>
          </cell>
          <cell r="H482" t="str">
            <v>3</v>
          </cell>
          <cell r="I482">
            <v>18617</v>
          </cell>
          <cell r="J482">
            <v>19000</v>
          </cell>
          <cell r="K482">
            <v>2.0572594940108546E-2</v>
          </cell>
          <cell r="L482" t="str">
            <v>70-90</v>
          </cell>
          <cell r="M482">
            <v>0.8</v>
          </cell>
          <cell r="N482">
            <v>15816</v>
          </cell>
          <cell r="O482">
            <v>16374</v>
          </cell>
          <cell r="P482">
            <v>19706</v>
          </cell>
          <cell r="Q482">
            <v>20237</v>
          </cell>
          <cell r="R482">
            <v>1.1770991401112798</v>
          </cell>
          <cell r="S482">
            <v>1.1603762061805301</v>
          </cell>
          <cell r="T482">
            <v>-1.672293393074975E-2</v>
          </cell>
          <cell r="U482" t="str">
            <v>Positioning down</v>
          </cell>
          <cell r="V482">
            <v>0.94473764335735311</v>
          </cell>
          <cell r="W482">
            <v>0.93887433908187967</v>
          </cell>
        </row>
        <row r="483">
          <cell r="B483">
            <v>11016830</v>
          </cell>
          <cell r="C483" t="str">
            <v>PCP</v>
          </cell>
          <cell r="D483" t="str">
            <v>PCP-BAUOG</v>
          </cell>
          <cell r="E483" t="str">
            <v>Manager</v>
          </cell>
          <cell r="F483" t="str">
            <v>Manager</v>
          </cell>
          <cell r="G483" t="str">
            <v>BAND B</v>
          </cell>
          <cell r="H483" t="str">
            <v>3</v>
          </cell>
          <cell r="I483">
            <v>22000</v>
          </cell>
          <cell r="J483">
            <v>22550</v>
          </cell>
          <cell r="K483">
            <v>2.4999999999999911E-2</v>
          </cell>
          <cell r="L483" t="str">
            <v>70-90</v>
          </cell>
          <cell r="M483">
            <v>0.8</v>
          </cell>
          <cell r="N483">
            <v>23243</v>
          </cell>
          <cell r="O483">
            <v>24087</v>
          </cell>
          <cell r="P483">
            <v>26521.5</v>
          </cell>
          <cell r="Q483">
            <v>27118.5</v>
          </cell>
          <cell r="R483">
            <v>0.94652153336488409</v>
          </cell>
          <cell r="S483">
            <v>0.93618964586706521</v>
          </cell>
          <cell r="T483">
            <v>-1.0331887497818881E-2</v>
          </cell>
          <cell r="U483" t="str">
            <v>Positioning down</v>
          </cell>
          <cell r="V483">
            <v>0.82951567596101272</v>
          </cell>
          <cell r="W483">
            <v>0.83153566753323382</v>
          </cell>
        </row>
        <row r="484">
          <cell r="B484">
            <v>11018702</v>
          </cell>
          <cell r="C484" t="str">
            <v>PCP</v>
          </cell>
          <cell r="D484" t="str">
            <v>PCP-BAUOG</v>
          </cell>
          <cell r="E484" t="str">
            <v>Specialist</v>
          </cell>
          <cell r="F484" t="str">
            <v>Specialist</v>
          </cell>
          <cell r="G484" t="str">
            <v>BAND A4</v>
          </cell>
          <cell r="H484" t="str">
            <v>3</v>
          </cell>
          <cell r="I484">
            <v>12091</v>
          </cell>
          <cell r="J484">
            <v>12091</v>
          </cell>
          <cell r="K484"/>
          <cell r="L484" t="str">
            <v>&gt;90</v>
          </cell>
          <cell r="M484">
            <v>0.9</v>
          </cell>
          <cell r="N484">
            <v>9450</v>
          </cell>
          <cell r="O484">
            <v>9800</v>
          </cell>
          <cell r="P484">
            <v>12091</v>
          </cell>
          <cell r="Q484">
            <v>12982</v>
          </cell>
          <cell r="R484">
            <v>1.2794708994708994</v>
          </cell>
          <cell r="S484">
            <v>1.2337755102040817</v>
          </cell>
          <cell r="T484">
            <v>-4.569538926681771E-2</v>
          </cell>
          <cell r="U484" t="str">
            <v>Positioning down</v>
          </cell>
          <cell r="V484">
            <v>1</v>
          </cell>
          <cell r="W484">
            <v>0.9313665074718841</v>
          </cell>
        </row>
        <row r="485">
          <cell r="B485">
            <v>11021570</v>
          </cell>
          <cell r="C485" t="str">
            <v>PCP</v>
          </cell>
          <cell r="D485" t="str">
            <v>PCP-OPGEE</v>
          </cell>
          <cell r="E485" t="str">
            <v>Senior Specialist</v>
          </cell>
          <cell r="F485" t="str">
            <v>Electronics Engineer</v>
          </cell>
          <cell r="G485" t="str">
            <v>BAND A5</v>
          </cell>
          <cell r="H485" t="str">
            <v>5</v>
          </cell>
          <cell r="I485">
            <v>20000</v>
          </cell>
          <cell r="J485">
            <v>20480</v>
          </cell>
          <cell r="K485">
            <v>2.4000000000000021E-2</v>
          </cell>
          <cell r="L485" t="str">
            <v>110-130</v>
          </cell>
          <cell r="M485">
            <v>1.2</v>
          </cell>
          <cell r="N485">
            <v>12357.5</v>
          </cell>
          <cell r="O485">
            <v>12693.5</v>
          </cell>
          <cell r="P485">
            <v>15379</v>
          </cell>
          <cell r="Q485">
            <v>15529</v>
          </cell>
          <cell r="R485">
            <v>1.6184503338053813</v>
          </cell>
          <cell r="S485">
            <v>1.6134241934848546</v>
          </cell>
          <cell r="T485">
            <v>-5.0261403205267285E-3</v>
          </cell>
          <cell r="U485" t="str">
            <v>Positioning down</v>
          </cell>
          <cell r="V485">
            <v>1.3004746732557384</v>
          </cell>
          <cell r="W485">
            <v>1.3188228475755039</v>
          </cell>
        </row>
        <row r="486">
          <cell r="B486">
            <v>11021653</v>
          </cell>
          <cell r="C486" t="str">
            <v>PCP</v>
          </cell>
          <cell r="D486" t="str">
            <v>PCP-SMD</v>
          </cell>
          <cell r="E486" t="str">
            <v>Functional Specialist</v>
          </cell>
          <cell r="F486" t="str">
            <v>Functional Specialist</v>
          </cell>
          <cell r="G486" t="str">
            <v>BAND A6</v>
          </cell>
          <cell r="H486" t="str">
            <v>3</v>
          </cell>
          <cell r="I486">
            <v>23550</v>
          </cell>
          <cell r="J486">
            <v>23550</v>
          </cell>
          <cell r="K486"/>
          <cell r="L486" t="str">
            <v>&gt;90</v>
          </cell>
          <cell r="M486">
            <v>0.9</v>
          </cell>
          <cell r="N486">
            <v>15816</v>
          </cell>
          <cell r="O486">
            <v>16374</v>
          </cell>
          <cell r="P486">
            <v>19706</v>
          </cell>
          <cell r="Q486">
            <v>20237</v>
          </cell>
          <cell r="R486">
            <v>1.4889984825493172</v>
          </cell>
          <cell r="S486">
            <v>1.438255771344815</v>
          </cell>
          <cell r="T486">
            <v>-5.0742711204502244E-2</v>
          </cell>
          <cell r="U486" t="str">
            <v>Positioning down</v>
          </cell>
          <cell r="V486">
            <v>1.1950674921343754</v>
          </cell>
          <cell r="W486">
            <v>1.1637100360725403</v>
          </cell>
        </row>
        <row r="487">
          <cell r="B487">
            <v>15000096</v>
          </cell>
          <cell r="C487" t="str">
            <v>PCP</v>
          </cell>
          <cell r="D487" t="str">
            <v>PCP-OPGEV</v>
          </cell>
          <cell r="E487" t="str">
            <v>Manager</v>
          </cell>
          <cell r="F487" t="str">
            <v>Head of Verification &amp; Validation</v>
          </cell>
          <cell r="G487" t="str">
            <v>BAND B</v>
          </cell>
          <cell r="H487" t="str">
            <v>3</v>
          </cell>
          <cell r="I487">
            <v>23997</v>
          </cell>
          <cell r="J487">
            <v>23997</v>
          </cell>
          <cell r="K487"/>
          <cell r="L487" t="str">
            <v>&gt;90</v>
          </cell>
          <cell r="M487">
            <v>0.9</v>
          </cell>
          <cell r="N487">
            <v>23243</v>
          </cell>
          <cell r="O487">
            <v>24087</v>
          </cell>
          <cell r="P487">
            <v>26521.5</v>
          </cell>
          <cell r="Q487">
            <v>27118.5</v>
          </cell>
          <cell r="R487">
            <v>1.0324398743707783</v>
          </cell>
          <cell r="S487">
            <v>0.99626354465064138</v>
          </cell>
          <cell r="T487">
            <v>-3.6176329720136957E-2</v>
          </cell>
          <cell r="U487" t="str">
            <v>Positioning down</v>
          </cell>
          <cell r="V487">
            <v>0.90481307618347373</v>
          </cell>
          <cell r="W487">
            <v>0.88489407599977876</v>
          </cell>
        </row>
        <row r="488">
          <cell r="B488">
            <v>15000461</v>
          </cell>
          <cell r="C488" t="str">
            <v>PCP</v>
          </cell>
          <cell r="D488" t="str">
            <v>PCP-BAUQG</v>
          </cell>
          <cell r="E488" t="str">
            <v>Senior Engineer</v>
          </cell>
          <cell r="F488" t="str">
            <v>Senior Engineer</v>
          </cell>
          <cell r="G488" t="str">
            <v>BAND A5</v>
          </cell>
          <cell r="H488" t="str">
            <v>5</v>
          </cell>
          <cell r="I488">
            <v>11871</v>
          </cell>
          <cell r="J488">
            <v>12912</v>
          </cell>
          <cell r="K488">
            <v>8.7692696487237765E-2</v>
          </cell>
          <cell r="L488" t="str">
            <v>70-90</v>
          </cell>
          <cell r="M488">
            <v>0.8</v>
          </cell>
          <cell r="N488">
            <v>12357.5</v>
          </cell>
          <cell r="O488">
            <v>12693.5</v>
          </cell>
          <cell r="P488">
            <v>15379</v>
          </cell>
          <cell r="Q488">
            <v>15529</v>
          </cell>
          <cell r="R488">
            <v>0.96063119563018406</v>
          </cell>
          <cell r="S488">
            <v>1.0172135344861544</v>
          </cell>
          <cell r="T488">
            <v>5.6582338855970304E-2</v>
          </cell>
          <cell r="U488" t="str">
            <v>Meaningful uplift</v>
          </cell>
          <cell r="V488">
            <v>0.77189674231094352</v>
          </cell>
          <cell r="W488">
            <v>0.83147659218236847</v>
          </cell>
        </row>
        <row r="489">
          <cell r="B489">
            <v>15000553</v>
          </cell>
          <cell r="C489" t="str">
            <v>PCP</v>
          </cell>
          <cell r="D489" t="str">
            <v>PCP-OPGEV</v>
          </cell>
          <cell r="E489" t="str">
            <v>Functional Specialist</v>
          </cell>
          <cell r="F489" t="str">
            <v>Functional Specialist</v>
          </cell>
          <cell r="G489" t="str">
            <v>BAND A6</v>
          </cell>
          <cell r="H489" t="str">
            <v>3</v>
          </cell>
          <cell r="I489">
            <v>15040</v>
          </cell>
          <cell r="J489">
            <v>15350</v>
          </cell>
          <cell r="K489">
            <v>2.0611702127659504E-2</v>
          </cell>
          <cell r="L489" t="str">
            <v>70-90</v>
          </cell>
          <cell r="M489">
            <v>0.8</v>
          </cell>
          <cell r="N489">
            <v>15816</v>
          </cell>
          <cell r="O489">
            <v>16374</v>
          </cell>
          <cell r="P489">
            <v>19706</v>
          </cell>
          <cell r="Q489">
            <v>20237</v>
          </cell>
          <cell r="R489">
            <v>0.95093576125442592</v>
          </cell>
          <cell r="S489">
            <v>0.93746182973005987</v>
          </cell>
          <cell r="T489">
            <v>-1.3473931524366045E-2</v>
          </cell>
          <cell r="U489" t="str">
            <v>Positioning down</v>
          </cell>
          <cell r="V489">
            <v>0.76321932406373694</v>
          </cell>
          <cell r="W489">
            <v>0.75851163710036074</v>
          </cell>
        </row>
        <row r="490">
          <cell r="B490">
            <v>15000652</v>
          </cell>
          <cell r="C490" t="str">
            <v>PCP</v>
          </cell>
          <cell r="D490" t="str">
            <v>PCP-OPGEV</v>
          </cell>
          <cell r="E490" t="str">
            <v>Technician</v>
          </cell>
          <cell r="F490" t="str">
            <v>Quality Technician</v>
          </cell>
          <cell r="G490" t="str">
            <v>BAND A</v>
          </cell>
          <cell r="H490" t="str">
            <v>4</v>
          </cell>
          <cell r="I490">
            <v>5243</v>
          </cell>
          <cell r="J490">
            <v>5421</v>
          </cell>
          <cell r="K490">
            <v>3.3950028609574634E-2</v>
          </cell>
          <cell r="L490" t="str">
            <v>90-110</v>
          </cell>
          <cell r="M490">
            <v>1</v>
          </cell>
          <cell r="N490">
            <v>8086.5</v>
          </cell>
          <cell r="O490">
            <v>8156.5</v>
          </cell>
          <cell r="P490">
            <v>5679</v>
          </cell>
          <cell r="Q490">
            <v>6319.5</v>
          </cell>
          <cell r="R490">
            <v>0.64836455821430783</v>
          </cell>
          <cell r="S490">
            <v>0.66462330656531599</v>
          </cell>
          <cell r="T490">
            <v>1.6258748351008157E-2</v>
          </cell>
          <cell r="U490" t="str">
            <v>Limited uplift</v>
          </cell>
          <cell r="V490">
            <v>0.92322592005634796</v>
          </cell>
          <cell r="W490">
            <v>0.85782103014478994</v>
          </cell>
        </row>
        <row r="491">
          <cell r="B491">
            <v>15000661</v>
          </cell>
          <cell r="C491" t="str">
            <v>PCP</v>
          </cell>
          <cell r="D491" t="str">
            <v>PCP-BAUQGO</v>
          </cell>
          <cell r="E491" t="str">
            <v>Senior Technician</v>
          </cell>
          <cell r="F491" t="str">
            <v>Senior Technician</v>
          </cell>
          <cell r="G491" t="str">
            <v>BAND A3</v>
          </cell>
          <cell r="H491" t="str">
            <v>3</v>
          </cell>
          <cell r="I491">
            <v>9381</v>
          </cell>
          <cell r="J491">
            <v>9660</v>
          </cell>
          <cell r="K491">
            <v>2.9740965781899664E-2</v>
          </cell>
          <cell r="L491" t="str">
            <v>70-90</v>
          </cell>
          <cell r="M491">
            <v>0.8</v>
          </cell>
          <cell r="N491">
            <v>7050</v>
          </cell>
          <cell r="O491">
            <v>7350</v>
          </cell>
          <cell r="P491">
            <v>8111</v>
          </cell>
          <cell r="Q491">
            <v>9329</v>
          </cell>
          <cell r="R491">
            <v>1.3306382978723403</v>
          </cell>
          <cell r="S491">
            <v>1.3142857142857143</v>
          </cell>
          <cell r="T491">
            <v>-1.6352583586626057E-2</v>
          </cell>
          <cell r="U491" t="str">
            <v>Positioning down</v>
          </cell>
          <cell r="V491">
            <v>1.1565774873628405</v>
          </cell>
          <cell r="W491">
            <v>1.035480758923786</v>
          </cell>
        </row>
        <row r="492">
          <cell r="B492">
            <v>15001064</v>
          </cell>
          <cell r="C492" t="str">
            <v>PCP</v>
          </cell>
          <cell r="D492" t="str">
            <v>PCP-OPGEV</v>
          </cell>
          <cell r="E492" t="str">
            <v>Technician</v>
          </cell>
          <cell r="F492" t="str">
            <v>Quality Technician</v>
          </cell>
          <cell r="G492" t="str">
            <v>BAND A</v>
          </cell>
          <cell r="H492" t="str">
            <v>3</v>
          </cell>
          <cell r="I492">
            <v>5358</v>
          </cell>
          <cell r="J492">
            <v>5458</v>
          </cell>
          <cell r="K492">
            <v>1.8663680477790212E-2</v>
          </cell>
          <cell r="L492" t="str">
            <v>&gt;90</v>
          </cell>
          <cell r="M492">
            <v>0.9</v>
          </cell>
          <cell r="N492">
            <v>8086.5</v>
          </cell>
          <cell r="O492">
            <v>8156.5</v>
          </cell>
          <cell r="P492">
            <v>5679</v>
          </cell>
          <cell r="Q492">
            <v>6319.5</v>
          </cell>
          <cell r="R492">
            <v>0.66258579113337046</v>
          </cell>
          <cell r="S492">
            <v>0.66915956599031445</v>
          </cell>
          <cell r="T492">
            <v>6.5737748569439924E-3</v>
          </cell>
          <cell r="U492" t="str">
            <v>Limited uplift</v>
          </cell>
          <cell r="V492">
            <v>0.94347596407818279</v>
          </cell>
          <cell r="W492">
            <v>0.86367592372814306</v>
          </cell>
        </row>
        <row r="493">
          <cell r="B493">
            <v>15001337</v>
          </cell>
          <cell r="C493" t="str">
            <v>PCP</v>
          </cell>
          <cell r="D493" t="str">
            <v>PCP-FDTG</v>
          </cell>
          <cell r="E493" t="str">
            <v>Senior Specialist</v>
          </cell>
          <cell r="F493" t="str">
            <v>Senior Specialist</v>
          </cell>
          <cell r="G493" t="str">
            <v>BAND A5</v>
          </cell>
          <cell r="H493" t="str">
            <v>3</v>
          </cell>
          <cell r="I493">
            <v>19090</v>
          </cell>
          <cell r="J493">
            <v>19567</v>
          </cell>
          <cell r="K493">
            <v>2.498690413829241E-2</v>
          </cell>
          <cell r="L493" t="str">
            <v>70-90</v>
          </cell>
          <cell r="M493">
            <v>0.8</v>
          </cell>
          <cell r="N493">
            <v>12357.5</v>
          </cell>
          <cell r="O493">
            <v>12693.5</v>
          </cell>
          <cell r="P493">
            <v>15379</v>
          </cell>
          <cell r="Q493">
            <v>15529</v>
          </cell>
          <cell r="R493">
            <v>1.5448108436172365</v>
          </cell>
          <cell r="S493">
            <v>1.5414976168905345</v>
          </cell>
          <cell r="T493">
            <v>-3.3132267267019788E-3</v>
          </cell>
          <cell r="U493" t="str">
            <v>Flat</v>
          </cell>
          <cell r="V493">
            <v>1.2413030756226022</v>
          </cell>
          <cell r="W493">
            <v>1.2600296219975529</v>
          </cell>
        </row>
        <row r="494">
          <cell r="B494">
            <v>15001410</v>
          </cell>
          <cell r="C494" t="str">
            <v>PCP</v>
          </cell>
          <cell r="D494" t="str">
            <v>PCP-BAUOG</v>
          </cell>
          <cell r="E494" t="str">
            <v>Senior Specialist</v>
          </cell>
          <cell r="F494" t="str">
            <v>Senior Specialist</v>
          </cell>
          <cell r="G494" t="str">
            <v>BAND A5</v>
          </cell>
          <cell r="H494" t="str">
            <v>5</v>
          </cell>
          <cell r="I494">
            <v>17806</v>
          </cell>
          <cell r="J494">
            <v>18696</v>
          </cell>
          <cell r="K494">
            <v>4.9983151746602283E-2</v>
          </cell>
          <cell r="L494" t="str">
            <v>70-90</v>
          </cell>
          <cell r="M494">
            <v>0.8</v>
          </cell>
          <cell r="N494">
            <v>12357.5</v>
          </cell>
          <cell r="O494">
            <v>12693.5</v>
          </cell>
          <cell r="P494">
            <v>15379</v>
          </cell>
          <cell r="Q494">
            <v>15529</v>
          </cell>
          <cell r="R494">
            <v>1.4409063321869311</v>
          </cell>
          <cell r="S494">
            <v>1.4728798203805098</v>
          </cell>
          <cell r="T494">
            <v>3.1973488193578703E-2</v>
          </cell>
          <cell r="U494" t="str">
            <v>Moderate uplift</v>
          </cell>
          <cell r="V494">
            <v>1.1578126015995838</v>
          </cell>
          <cell r="W494">
            <v>1.2039410135874815</v>
          </cell>
        </row>
        <row r="495">
          <cell r="B495">
            <v>15001451</v>
          </cell>
          <cell r="C495" t="str">
            <v>PCP</v>
          </cell>
          <cell r="D495" t="str">
            <v>PCP-BAUQGO</v>
          </cell>
          <cell r="E495" t="str">
            <v>Technician</v>
          </cell>
          <cell r="F495" t="str">
            <v>Technician</v>
          </cell>
          <cell r="G495" t="str">
            <v>BAND A</v>
          </cell>
          <cell r="H495" t="str">
            <v>3</v>
          </cell>
          <cell r="I495">
            <v>6639</v>
          </cell>
          <cell r="J495">
            <v>6639</v>
          </cell>
          <cell r="K495"/>
          <cell r="L495" t="str">
            <v>&gt;90</v>
          </cell>
          <cell r="M495">
            <v>0.9</v>
          </cell>
          <cell r="N495">
            <v>8086.5</v>
          </cell>
          <cell r="O495">
            <v>8156.5</v>
          </cell>
          <cell r="P495">
            <v>5679</v>
          </cell>
          <cell r="Q495">
            <v>6319.5</v>
          </cell>
          <cell r="R495">
            <v>0.82099795956223331</v>
          </cell>
          <cell r="S495">
            <v>0.81395206277202237</v>
          </cell>
          <cell r="T495">
            <v>-7.0458967902109482E-3</v>
          </cell>
          <cell r="U495" t="str">
            <v>Positioning down</v>
          </cell>
          <cell r="V495">
            <v>1.1690438457474908</v>
          </cell>
          <cell r="W495">
            <v>1.0505577972940898</v>
          </cell>
        </row>
        <row r="496">
          <cell r="B496">
            <v>15001554</v>
          </cell>
          <cell r="C496" t="str">
            <v>PCP</v>
          </cell>
          <cell r="D496" t="str">
            <v>PCP-OPGE</v>
          </cell>
          <cell r="E496" t="str">
            <v>Director</v>
          </cell>
          <cell r="F496" t="str">
            <v>Head of Engineering Hub</v>
          </cell>
          <cell r="G496" t="str">
            <v>BAND C</v>
          </cell>
          <cell r="H496" t="str">
            <v>3</v>
          </cell>
          <cell r="I496">
            <v>26500</v>
          </cell>
          <cell r="J496">
            <v>27295</v>
          </cell>
          <cell r="K496">
            <v>3.0000000000000027E-2</v>
          </cell>
          <cell r="L496" t="str">
            <v>50-70</v>
          </cell>
          <cell r="M496">
            <v>0.6</v>
          </cell>
          <cell r="N496">
            <v>39453</v>
          </cell>
          <cell r="O496">
            <v>40557.5</v>
          </cell>
          <cell r="P496">
            <v>33125.5</v>
          </cell>
          <cell r="Q496">
            <v>34372.5</v>
          </cell>
          <cell r="R496">
            <v>0.67168529642866193</v>
          </cell>
          <cell r="S496">
            <v>0.67299513037046166</v>
          </cell>
          <cell r="T496">
            <v>1.3098339417997318E-3</v>
          </cell>
          <cell r="U496" t="str">
            <v>Flat</v>
          </cell>
          <cell r="V496">
            <v>0.79998792471057045</v>
          </cell>
          <cell r="W496">
            <v>0.79409411593570445</v>
          </cell>
        </row>
        <row r="497">
          <cell r="B497">
            <v>15001559</v>
          </cell>
          <cell r="C497" t="str">
            <v>PCP</v>
          </cell>
          <cell r="D497" t="str">
            <v>PCP-OPGEX</v>
          </cell>
          <cell r="E497" t="str">
            <v>Senior Engineer</v>
          </cell>
          <cell r="F497" t="str">
            <v>Senior Quality Engineer</v>
          </cell>
          <cell r="G497" t="str">
            <v>BAND A5</v>
          </cell>
          <cell r="H497" t="str">
            <v>3</v>
          </cell>
          <cell r="I497">
            <v>19043</v>
          </cell>
          <cell r="J497">
            <v>19043</v>
          </cell>
          <cell r="K497"/>
          <cell r="L497" t="str">
            <v>&gt;90</v>
          </cell>
          <cell r="M497">
            <v>0.9</v>
          </cell>
          <cell r="N497">
            <v>12357.5</v>
          </cell>
          <cell r="O497">
            <v>12693.5</v>
          </cell>
          <cell r="P497">
            <v>15379</v>
          </cell>
          <cell r="Q497">
            <v>15529</v>
          </cell>
          <cell r="R497">
            <v>1.5410074853327937</v>
          </cell>
          <cell r="S497">
            <v>1.500216646315043</v>
          </cell>
          <cell r="T497">
            <v>-4.0790839017750713E-2</v>
          </cell>
          <cell r="U497" t="str">
            <v>Positioning down</v>
          </cell>
          <cell r="V497">
            <v>1.2382469601404513</v>
          </cell>
          <cell r="W497">
            <v>1.2262863030459141</v>
          </cell>
        </row>
        <row r="498">
          <cell r="B498">
            <v>15001582</v>
          </cell>
          <cell r="C498" t="str">
            <v>PCP</v>
          </cell>
          <cell r="D498" t="str">
            <v>PCP-HCTG</v>
          </cell>
          <cell r="E498" t="str">
            <v>Project Manager</v>
          </cell>
          <cell r="F498" t="str">
            <v>Project Manager</v>
          </cell>
          <cell r="G498" t="str">
            <v>BAND A6</v>
          </cell>
          <cell r="H498" t="str">
            <v>2</v>
          </cell>
          <cell r="I498">
            <v>25535</v>
          </cell>
          <cell r="J498">
            <v>25535</v>
          </cell>
          <cell r="K498"/>
          <cell r="L498" t="str">
            <v>0</v>
          </cell>
          <cell r="M498"/>
          <cell r="N498">
            <v>15816</v>
          </cell>
          <cell r="O498">
            <v>16374</v>
          </cell>
          <cell r="P498">
            <v>19706</v>
          </cell>
          <cell r="Q498">
            <v>20237</v>
          </cell>
          <cell r="R498">
            <v>1.6145042994436014</v>
          </cell>
          <cell r="S498">
            <v>1.5594845486747282</v>
          </cell>
          <cell r="T498">
            <v>-5.5019750768873221E-2</v>
          </cell>
          <cell r="U498" t="str">
            <v>Positioning down</v>
          </cell>
          <cell r="V498">
            <v>1.2957982340403937</v>
          </cell>
          <cell r="W498">
            <v>1.2617976972871474</v>
          </cell>
        </row>
        <row r="499">
          <cell r="B499">
            <v>15001715</v>
          </cell>
          <cell r="C499" t="str">
            <v>PCP</v>
          </cell>
          <cell r="D499" t="str">
            <v>PCP-BAUQGO</v>
          </cell>
          <cell r="E499" t="str">
            <v>Senior Technician</v>
          </cell>
          <cell r="F499" t="str">
            <v>Senior Technician</v>
          </cell>
          <cell r="G499" t="str">
            <v>BAND A3</v>
          </cell>
          <cell r="H499" t="str">
            <v>3</v>
          </cell>
          <cell r="I499">
            <v>7498</v>
          </cell>
          <cell r="J499">
            <v>7760</v>
          </cell>
          <cell r="K499">
            <v>3.4942651373699674E-2</v>
          </cell>
          <cell r="L499" t="str">
            <v>50-70</v>
          </cell>
          <cell r="M499">
            <v>0.6</v>
          </cell>
          <cell r="N499">
            <v>7050</v>
          </cell>
          <cell r="O499">
            <v>7350</v>
          </cell>
          <cell r="P499">
            <v>8111</v>
          </cell>
          <cell r="Q499">
            <v>9329</v>
          </cell>
          <cell r="R499">
            <v>1.0635460992907801</v>
          </cell>
          <cell r="S499">
            <v>1.05578231292517</v>
          </cell>
          <cell r="T499">
            <v>-7.763786365610148E-3</v>
          </cell>
          <cell r="U499" t="str">
            <v>Positioning down</v>
          </cell>
          <cell r="V499">
            <v>0.92442362224140062</v>
          </cell>
          <cell r="W499">
            <v>0.83181477114374536</v>
          </cell>
        </row>
        <row r="500">
          <cell r="B500">
            <v>15001898</v>
          </cell>
          <cell r="C500" t="str">
            <v>PCP</v>
          </cell>
          <cell r="D500" t="str">
            <v>PCP-FDTG</v>
          </cell>
          <cell r="E500" t="str">
            <v>Project Manager</v>
          </cell>
          <cell r="F500" t="str">
            <v>Project Manager</v>
          </cell>
          <cell r="G500" t="str">
            <v>BAND A6</v>
          </cell>
          <cell r="H500" t="str">
            <v>4</v>
          </cell>
          <cell r="I500">
            <v>19706</v>
          </cell>
          <cell r="J500">
            <v>20445</v>
          </cell>
          <cell r="K500">
            <v>3.7501268649142494E-2</v>
          </cell>
          <cell r="L500" t="str">
            <v>70-90</v>
          </cell>
          <cell r="M500">
            <v>0.8</v>
          </cell>
          <cell r="N500">
            <v>15816</v>
          </cell>
          <cell r="O500">
            <v>16374</v>
          </cell>
          <cell r="P500">
            <v>19706</v>
          </cell>
          <cell r="Q500">
            <v>20237</v>
          </cell>
          <cell r="R500">
            <v>1.2459534648457258</v>
          </cell>
          <cell r="S500">
            <v>1.2486258702821547</v>
          </cell>
          <cell r="T500">
            <v>2.6724054364288818E-3</v>
          </cell>
          <cell r="U500" t="str">
            <v>Flat</v>
          </cell>
          <cell r="V500">
            <v>1</v>
          </cell>
          <cell r="W500">
            <v>1.0102782032910016</v>
          </cell>
        </row>
        <row r="501">
          <cell r="B501">
            <v>15002587</v>
          </cell>
          <cell r="C501" t="str">
            <v>PCP</v>
          </cell>
          <cell r="D501" t="str">
            <v>PCP-BAUQG</v>
          </cell>
          <cell r="E501" t="str">
            <v>Functional Specialist</v>
          </cell>
          <cell r="F501" t="str">
            <v>Functional Specialist</v>
          </cell>
          <cell r="G501" t="str">
            <v>BAND A6</v>
          </cell>
          <cell r="H501" t="str">
            <v>3</v>
          </cell>
          <cell r="I501">
            <v>13738</v>
          </cell>
          <cell r="J501">
            <v>14080</v>
          </cell>
          <cell r="K501">
            <v>2.4894453341097744E-2</v>
          </cell>
          <cell r="L501" t="str">
            <v>50-70</v>
          </cell>
          <cell r="M501">
            <v>0.6</v>
          </cell>
          <cell r="N501">
            <v>15816</v>
          </cell>
          <cell r="O501">
            <v>16374</v>
          </cell>
          <cell r="P501">
            <v>19706</v>
          </cell>
          <cell r="Q501">
            <v>20237</v>
          </cell>
          <cell r="R501">
            <v>0.86861406170966116</v>
          </cell>
          <cell r="S501">
            <v>0.85989984121167706</v>
          </cell>
          <cell r="T501">
            <v>-8.7142204979840932E-3</v>
          </cell>
          <cell r="U501" t="str">
            <v>Positioning down</v>
          </cell>
          <cell r="V501">
            <v>0.69714807672790013</v>
          </cell>
          <cell r="W501">
            <v>0.69575529969857197</v>
          </cell>
        </row>
        <row r="502">
          <cell r="B502">
            <v>15002828</v>
          </cell>
          <cell r="C502" t="str">
            <v>PCP</v>
          </cell>
          <cell r="D502" t="str">
            <v>PCP-OPGEE</v>
          </cell>
          <cell r="E502" t="str">
            <v>Technician</v>
          </cell>
          <cell r="F502" t="str">
            <v>Technician</v>
          </cell>
          <cell r="G502" t="str">
            <v>BAND A</v>
          </cell>
          <cell r="H502" t="str">
            <v>4</v>
          </cell>
          <cell r="I502">
            <v>5342</v>
          </cell>
          <cell r="J502">
            <v>6856</v>
          </cell>
          <cell r="K502">
            <v>0.28341445151628597</v>
          </cell>
          <cell r="L502" t="str">
            <v>90-110</v>
          </cell>
          <cell r="M502">
            <v>1</v>
          </cell>
          <cell r="N502">
            <v>8086.5</v>
          </cell>
          <cell r="O502">
            <v>8156.5</v>
          </cell>
          <cell r="P502">
            <v>5679</v>
          </cell>
          <cell r="Q502">
            <v>6319.5</v>
          </cell>
          <cell r="R502">
            <v>0.66060718481419645</v>
          </cell>
          <cell r="S502">
            <v>0.84055661129160797</v>
          </cell>
          <cell r="T502">
            <v>0.17994942647741152</v>
          </cell>
          <cell r="U502" t="str">
            <v>Meaningful uplift</v>
          </cell>
          <cell r="V502">
            <v>0.94065856664905789</v>
          </cell>
          <cell r="W502">
            <v>1.0848959569586201</v>
          </cell>
        </row>
        <row r="503">
          <cell r="B503">
            <v>15004586</v>
          </cell>
          <cell r="C503" t="str">
            <v>PCP</v>
          </cell>
          <cell r="D503" t="str">
            <v>PCP-OPGU</v>
          </cell>
          <cell r="E503" t="str">
            <v>Technician</v>
          </cell>
          <cell r="F503" t="str">
            <v>Technician</v>
          </cell>
          <cell r="G503" t="str">
            <v>BAND A</v>
          </cell>
          <cell r="H503" t="str">
            <v>3</v>
          </cell>
          <cell r="I503">
            <v>5140</v>
          </cell>
          <cell r="J503">
            <v>5285</v>
          </cell>
          <cell r="K503">
            <v>2.821011673151741E-2</v>
          </cell>
          <cell r="L503" t="str">
            <v>70-90</v>
          </cell>
          <cell r="M503">
            <v>0.8</v>
          </cell>
          <cell r="N503">
            <v>8086.5</v>
          </cell>
          <cell r="O503">
            <v>8156.5</v>
          </cell>
          <cell r="P503">
            <v>5679</v>
          </cell>
          <cell r="Q503">
            <v>6319.5</v>
          </cell>
          <cell r="R503">
            <v>0.63562728003462565</v>
          </cell>
          <cell r="S503">
            <v>0.64794948813829456</v>
          </cell>
          <cell r="T503">
            <v>1.2322208103668908E-2</v>
          </cell>
          <cell r="U503" t="str">
            <v>Limited uplift</v>
          </cell>
          <cell r="V503">
            <v>0.90508892410635677</v>
          </cell>
          <cell r="W503">
            <v>0.83630034021678934</v>
          </cell>
        </row>
        <row r="504">
          <cell r="B504">
            <v>15004934</v>
          </cell>
          <cell r="C504" t="str">
            <v>PCP</v>
          </cell>
          <cell r="D504" t="str">
            <v>PCP-OPGU</v>
          </cell>
          <cell r="E504" t="str">
            <v>Functional Specialist</v>
          </cell>
          <cell r="F504" t="str">
            <v>Functional Specialist</v>
          </cell>
          <cell r="G504" t="str">
            <v>BAND A6</v>
          </cell>
          <cell r="H504" t="str">
            <v>3</v>
          </cell>
          <cell r="I504">
            <v>14763</v>
          </cell>
          <cell r="J504">
            <v>15060</v>
          </cell>
          <cell r="K504">
            <v>2.0117862223125282E-2</v>
          </cell>
          <cell r="L504" t="str">
            <v>70-90</v>
          </cell>
          <cell r="M504">
            <v>0.8</v>
          </cell>
          <cell r="N504">
            <v>15816</v>
          </cell>
          <cell r="O504">
            <v>16374</v>
          </cell>
          <cell r="P504">
            <v>19706</v>
          </cell>
          <cell r="Q504">
            <v>20237</v>
          </cell>
          <cell r="R504">
            <v>0.93342185128983313</v>
          </cell>
          <cell r="S504">
            <v>0.91975082447783074</v>
          </cell>
          <cell r="T504">
            <v>-1.3671026812002385E-2</v>
          </cell>
          <cell r="U504" t="str">
            <v>Positioning down</v>
          </cell>
          <cell r="V504">
            <v>0.74916269156602056</v>
          </cell>
          <cell r="W504">
            <v>0.7441814498196373</v>
          </cell>
        </row>
        <row r="505">
          <cell r="B505">
            <v>15006903</v>
          </cell>
          <cell r="C505" t="str">
            <v>PCP</v>
          </cell>
          <cell r="D505" t="str">
            <v>PCP-BAUQGP</v>
          </cell>
          <cell r="E505" t="str">
            <v>Senior Engineer</v>
          </cell>
          <cell r="F505" t="str">
            <v>Senior Engineer</v>
          </cell>
          <cell r="G505" t="str">
            <v>BAND A5</v>
          </cell>
          <cell r="H505" t="str">
            <v>3</v>
          </cell>
          <cell r="I505">
            <v>15529</v>
          </cell>
          <cell r="J505">
            <v>15529</v>
          </cell>
          <cell r="K505"/>
          <cell r="L505" t="str">
            <v>&gt;90</v>
          </cell>
          <cell r="M505">
            <v>0.9</v>
          </cell>
          <cell r="N505">
            <v>12357.5</v>
          </cell>
          <cell r="O505">
            <v>12693.5</v>
          </cell>
          <cell r="P505">
            <v>15379</v>
          </cell>
          <cell r="Q505">
            <v>15529</v>
          </cell>
          <cell r="R505">
            <v>1.2566457616831883</v>
          </cell>
          <cell r="S505">
            <v>1.2233820459290188</v>
          </cell>
          <cell r="T505">
            <v>-3.3263715754169532E-2</v>
          </cell>
          <cell r="U505" t="str">
            <v>Positioning down</v>
          </cell>
          <cell r="V505">
            <v>1.0097535600494181</v>
          </cell>
          <cell r="W505">
            <v>1</v>
          </cell>
        </row>
        <row r="506">
          <cell r="B506">
            <v>15007414</v>
          </cell>
          <cell r="C506" t="str">
            <v>PCP</v>
          </cell>
          <cell r="D506" t="str">
            <v>PCP-BAUOG</v>
          </cell>
          <cell r="E506" t="str">
            <v>Specialist</v>
          </cell>
          <cell r="F506" t="str">
            <v>Specialist</v>
          </cell>
          <cell r="G506" t="str">
            <v>BAND A4</v>
          </cell>
          <cell r="H506" t="str">
            <v>3</v>
          </cell>
          <cell r="I506">
            <v>11326</v>
          </cell>
          <cell r="J506">
            <v>11609</v>
          </cell>
          <cell r="K506">
            <v>2.4986756136323507E-2</v>
          </cell>
          <cell r="L506" t="str">
            <v>70-90</v>
          </cell>
          <cell r="M506">
            <v>0.8</v>
          </cell>
          <cell r="N506">
            <v>9450</v>
          </cell>
          <cell r="O506">
            <v>9800</v>
          </cell>
          <cell r="P506">
            <v>12091</v>
          </cell>
          <cell r="Q506">
            <v>12982</v>
          </cell>
          <cell r="R506">
            <v>1.1985185185185185</v>
          </cell>
          <cell r="S506">
            <v>1.1845918367346939</v>
          </cell>
          <cell r="T506">
            <v>-1.3926681783824613E-2</v>
          </cell>
          <cell r="U506" t="str">
            <v>Positioning down</v>
          </cell>
          <cell r="V506">
            <v>0.9367297990240675</v>
          </cell>
          <cell r="W506">
            <v>0.89423817593591126</v>
          </cell>
        </row>
        <row r="507">
          <cell r="B507">
            <v>15009235</v>
          </cell>
          <cell r="C507" t="str">
            <v>PCP</v>
          </cell>
          <cell r="D507" t="str">
            <v>PCP-BAUOG</v>
          </cell>
          <cell r="E507" t="str">
            <v>Senior Specialist</v>
          </cell>
          <cell r="F507" t="str">
            <v>Senior Specialist</v>
          </cell>
          <cell r="G507" t="str">
            <v>BAND A5</v>
          </cell>
          <cell r="H507" t="str">
            <v>3</v>
          </cell>
          <cell r="I507">
            <v>10152</v>
          </cell>
          <cell r="J507">
            <v>10507</v>
          </cell>
          <cell r="K507">
            <v>3.4968479117415185E-2</v>
          </cell>
          <cell r="L507" t="str">
            <v>&lt;50</v>
          </cell>
          <cell r="M507">
            <v>0.5</v>
          </cell>
          <cell r="N507">
            <v>12357.5</v>
          </cell>
          <cell r="O507">
            <v>12693.5</v>
          </cell>
          <cell r="P507">
            <v>15379</v>
          </cell>
          <cell r="Q507">
            <v>15529</v>
          </cell>
          <cell r="R507">
            <v>0.82152538943961162</v>
          </cell>
          <cell r="S507">
            <v>0.82774648442116039</v>
          </cell>
          <cell r="T507">
            <v>6.2210949815487693E-3</v>
          </cell>
          <cell r="U507" t="str">
            <v>Limited uplift</v>
          </cell>
          <cell r="V507">
            <v>0.66012094414461275</v>
          </cell>
          <cell r="W507">
            <v>0.67660506149784272</v>
          </cell>
        </row>
        <row r="508">
          <cell r="B508">
            <v>15009624</v>
          </cell>
          <cell r="C508" t="str">
            <v>PCP</v>
          </cell>
          <cell r="D508" t="str">
            <v>PCP-BAUQGO</v>
          </cell>
          <cell r="E508" t="str">
            <v>Technician</v>
          </cell>
          <cell r="F508" t="str">
            <v>Technician</v>
          </cell>
          <cell r="G508" t="str">
            <v>BAND A3</v>
          </cell>
          <cell r="H508" t="str">
            <v>4</v>
          </cell>
          <cell r="I508">
            <v>8111</v>
          </cell>
          <cell r="J508">
            <v>9329</v>
          </cell>
          <cell r="K508">
            <v>0.15016644063617313</v>
          </cell>
          <cell r="L508" t="str">
            <v>50-70</v>
          </cell>
          <cell r="M508">
            <v>0.6</v>
          </cell>
          <cell r="N508">
            <v>7050</v>
          </cell>
          <cell r="O508">
            <v>7350</v>
          </cell>
          <cell r="P508">
            <v>8111</v>
          </cell>
          <cell r="Q508">
            <v>9329</v>
          </cell>
          <cell r="R508">
            <v>1.1504964539007092</v>
          </cell>
          <cell r="S508">
            <v>1.2692517006802722</v>
          </cell>
          <cell r="T508">
            <v>0.11875524677956295</v>
          </cell>
          <cell r="U508" t="str">
            <v>Meaningful uplift</v>
          </cell>
          <cell r="V508">
            <v>1</v>
          </cell>
          <cell r="W508">
            <v>1</v>
          </cell>
        </row>
        <row r="509">
          <cell r="B509">
            <v>15010095</v>
          </cell>
          <cell r="C509" t="str">
            <v>PCP</v>
          </cell>
          <cell r="D509" t="str">
            <v>PCP-BAUOG</v>
          </cell>
          <cell r="E509" t="str">
            <v>Senior Specialist</v>
          </cell>
          <cell r="F509" t="str">
            <v>Senior Specialist</v>
          </cell>
          <cell r="G509" t="str">
            <v>BAND A5</v>
          </cell>
          <cell r="H509" t="str">
            <v>3</v>
          </cell>
          <cell r="I509">
            <v>10547</v>
          </cell>
          <cell r="J509">
            <v>10863</v>
          </cell>
          <cell r="K509">
            <v>2.9961126386650161E-2</v>
          </cell>
          <cell r="L509" t="str">
            <v>50-70</v>
          </cell>
          <cell r="M509">
            <v>0.6</v>
          </cell>
          <cell r="N509">
            <v>12357.5</v>
          </cell>
          <cell r="O509">
            <v>12693.5</v>
          </cell>
          <cell r="P509">
            <v>15379</v>
          </cell>
          <cell r="Q509">
            <v>15529</v>
          </cell>
          <cell r="R509">
            <v>0.8534897835322679</v>
          </cell>
          <cell r="S509">
            <v>0.85579233465947135</v>
          </cell>
          <cell r="T509">
            <v>2.302551127203456E-3</v>
          </cell>
          <cell r="U509" t="str">
            <v>Flat</v>
          </cell>
          <cell r="V509">
            <v>0.68580531894141361</v>
          </cell>
          <cell r="W509">
            <v>0.69952991177796386</v>
          </cell>
        </row>
        <row r="510">
          <cell r="B510">
            <v>15010602</v>
          </cell>
          <cell r="C510" t="str">
            <v>PCP</v>
          </cell>
          <cell r="D510" t="str">
            <v>PCP-BAUQGO</v>
          </cell>
          <cell r="E510" t="str">
            <v>Inspector</v>
          </cell>
          <cell r="F510" t="str">
            <v>Inspector</v>
          </cell>
          <cell r="G510" t="str">
            <v>BAND A</v>
          </cell>
          <cell r="H510" t="str">
            <v>3</v>
          </cell>
          <cell r="I510">
            <v>4785</v>
          </cell>
          <cell r="J510">
            <v>4785</v>
          </cell>
          <cell r="K510"/>
          <cell r="L510" t="str">
            <v>&gt;90</v>
          </cell>
          <cell r="M510">
            <v>0.9</v>
          </cell>
          <cell r="N510">
            <v>8086.5</v>
          </cell>
          <cell r="O510">
            <v>8156.5</v>
          </cell>
          <cell r="P510">
            <v>5679</v>
          </cell>
          <cell r="Q510">
            <v>6319.5</v>
          </cell>
          <cell r="R510">
            <v>0.59172695232795403</v>
          </cell>
          <cell r="S510">
            <v>0.58664868509777479</v>
          </cell>
          <cell r="T510">
            <v>-5.0782672301792342E-3</v>
          </cell>
          <cell r="U510" t="str">
            <v>Positioning down</v>
          </cell>
          <cell r="V510">
            <v>0.84257791864764919</v>
          </cell>
          <cell r="W510">
            <v>0.75718015665796345</v>
          </cell>
        </row>
        <row r="511">
          <cell r="B511">
            <v>15012886</v>
          </cell>
          <cell r="C511" t="str">
            <v>PCP</v>
          </cell>
          <cell r="D511" t="str">
            <v>PCP-BAUQGP</v>
          </cell>
          <cell r="E511" t="str">
            <v>Manager</v>
          </cell>
          <cell r="F511" t="str">
            <v>Manager</v>
          </cell>
          <cell r="G511" t="str">
            <v>BAND B</v>
          </cell>
          <cell r="H511" t="str">
            <v>4</v>
          </cell>
          <cell r="I511">
            <v>21534</v>
          </cell>
          <cell r="J511">
            <v>23410</v>
          </cell>
          <cell r="K511">
            <v>8.7118045880932415E-2</v>
          </cell>
          <cell r="L511" t="str">
            <v>50-70</v>
          </cell>
          <cell r="M511">
            <v>0.6</v>
          </cell>
          <cell r="N511">
            <v>23243</v>
          </cell>
          <cell r="O511">
            <v>24087</v>
          </cell>
          <cell r="P511">
            <v>26521.5</v>
          </cell>
          <cell r="Q511">
            <v>27118.5</v>
          </cell>
          <cell r="R511">
            <v>0.92647248633997337</v>
          </cell>
          <cell r="S511">
            <v>0.97189355253871379</v>
          </cell>
          <cell r="T511">
            <v>4.5421066198740423E-2</v>
          </cell>
          <cell r="U511" t="str">
            <v>Moderate uplift</v>
          </cell>
          <cell r="V511">
            <v>0.81194502573383853</v>
          </cell>
          <cell r="W511">
            <v>0.86324833600678508</v>
          </cell>
        </row>
        <row r="512">
          <cell r="B512">
            <v>15016219</v>
          </cell>
          <cell r="C512" t="str">
            <v>PCP</v>
          </cell>
          <cell r="D512" t="str">
            <v>PCP-BVTG</v>
          </cell>
          <cell r="E512" t="str">
            <v>Project Manager</v>
          </cell>
          <cell r="F512" t="str">
            <v>Project Manager</v>
          </cell>
          <cell r="G512" t="str">
            <v>BAND A6</v>
          </cell>
          <cell r="H512" t="str">
            <v>5</v>
          </cell>
          <cell r="I512">
            <v>18050</v>
          </cell>
          <cell r="J512">
            <v>19340</v>
          </cell>
          <cell r="K512">
            <v>7.1468144044321225E-2</v>
          </cell>
          <cell r="L512" t="str">
            <v>70-90</v>
          </cell>
          <cell r="M512">
            <v>0.8</v>
          </cell>
          <cell r="N512">
            <v>15816</v>
          </cell>
          <cell r="O512">
            <v>16374</v>
          </cell>
          <cell r="P512">
            <v>19706</v>
          </cell>
          <cell r="Q512">
            <v>20237</v>
          </cell>
          <cell r="R512">
            <v>1.1412493677288822</v>
          </cell>
          <cell r="S512">
            <v>1.1811408330279711</v>
          </cell>
          <cell r="T512">
            <v>3.9891465299088935E-2</v>
          </cell>
          <cell r="U512" t="str">
            <v>Moderate uplift</v>
          </cell>
          <cell r="V512">
            <v>0.91596468080787574</v>
          </cell>
          <cell r="W512">
            <v>0.95567524830755546</v>
          </cell>
        </row>
        <row r="513">
          <cell r="B513">
            <v>15016334</v>
          </cell>
          <cell r="C513" t="str">
            <v>PCP</v>
          </cell>
          <cell r="D513" t="str">
            <v>PCP-BAUQGP</v>
          </cell>
          <cell r="E513" t="str">
            <v>Functional Specialist</v>
          </cell>
          <cell r="F513" t="str">
            <v>Functional Specialist</v>
          </cell>
          <cell r="G513" t="str">
            <v>BAND A6</v>
          </cell>
          <cell r="H513" t="str">
            <v>3</v>
          </cell>
          <cell r="I513">
            <v>13277</v>
          </cell>
          <cell r="J513">
            <v>13675</v>
          </cell>
          <cell r="K513">
            <v>2.9976651351962147E-2</v>
          </cell>
          <cell r="L513" t="str">
            <v>50-70</v>
          </cell>
          <cell r="M513">
            <v>0.6</v>
          </cell>
          <cell r="N513">
            <v>15816</v>
          </cell>
          <cell r="O513">
            <v>16374</v>
          </cell>
          <cell r="P513">
            <v>19706</v>
          </cell>
          <cell r="Q513">
            <v>20237</v>
          </cell>
          <cell r="R513">
            <v>0.83946636317653012</v>
          </cell>
          <cell r="S513">
            <v>0.83516550629046049</v>
          </cell>
          <cell r="T513">
            <v>-4.3008568860696261E-3</v>
          </cell>
          <cell r="U513" t="str">
            <v>Flat</v>
          </cell>
          <cell r="V513">
            <v>0.6737541865421699</v>
          </cell>
          <cell r="W513">
            <v>0.67574245194445814</v>
          </cell>
        </row>
        <row r="514">
          <cell r="B514">
            <v>15021229</v>
          </cell>
          <cell r="C514" t="str">
            <v>PCP</v>
          </cell>
          <cell r="D514" t="str">
            <v>PCP-BAUQGP</v>
          </cell>
          <cell r="E514" t="str">
            <v>Senior Engineer</v>
          </cell>
          <cell r="F514" t="str">
            <v>Senior Engineer</v>
          </cell>
          <cell r="G514" t="str">
            <v>BAND A5</v>
          </cell>
          <cell r="H514" t="str">
            <v>3</v>
          </cell>
          <cell r="I514">
            <v>12195</v>
          </cell>
          <cell r="J514">
            <v>12440</v>
          </cell>
          <cell r="K514">
            <v>2.009020090200897E-2</v>
          </cell>
          <cell r="L514" t="str">
            <v>70-90</v>
          </cell>
          <cell r="M514">
            <v>0.8</v>
          </cell>
          <cell r="N514">
            <v>12357.5</v>
          </cell>
          <cell r="O514">
            <v>12693.5</v>
          </cell>
          <cell r="P514">
            <v>15379</v>
          </cell>
          <cell r="Q514">
            <v>15529</v>
          </cell>
          <cell r="R514">
            <v>0.98685009103783128</v>
          </cell>
          <cell r="S514">
            <v>0.98002914877693303</v>
          </cell>
          <cell r="T514">
            <v>-6.820942260898244E-3</v>
          </cell>
          <cell r="U514" t="str">
            <v>Positioning down</v>
          </cell>
          <cell r="V514">
            <v>0.7929644320176864</v>
          </cell>
          <cell r="W514">
            <v>0.80108184686715178</v>
          </cell>
        </row>
        <row r="515">
          <cell r="B515">
            <v>15021652</v>
          </cell>
          <cell r="C515" t="str">
            <v>PCP</v>
          </cell>
          <cell r="D515" t="str">
            <v>PCP-BAUQG</v>
          </cell>
          <cell r="E515" t="str">
            <v>Senior Engineer</v>
          </cell>
          <cell r="F515" t="str">
            <v>Senior Engineer</v>
          </cell>
          <cell r="G515" t="str">
            <v>BAND A5</v>
          </cell>
          <cell r="H515" t="str">
            <v>4</v>
          </cell>
          <cell r="I515">
            <v>15379</v>
          </cell>
          <cell r="J515">
            <v>15840</v>
          </cell>
          <cell r="K515">
            <v>2.9975941218544744E-2</v>
          </cell>
          <cell r="L515" t="str">
            <v>90-110</v>
          </cell>
          <cell r="M515">
            <v>1</v>
          </cell>
          <cell r="N515">
            <v>12357.5</v>
          </cell>
          <cell r="O515">
            <v>12693.5</v>
          </cell>
          <cell r="P515">
            <v>15379</v>
          </cell>
          <cell r="Q515">
            <v>15529</v>
          </cell>
          <cell r="R515">
            <v>1.2445073841796479</v>
          </cell>
          <cell r="S515">
            <v>1.2478827746484422</v>
          </cell>
          <cell r="T515">
            <v>3.3753904687943148E-3</v>
          </cell>
          <cell r="U515" t="str">
            <v>Flat</v>
          </cell>
          <cell r="V515">
            <v>1</v>
          </cell>
          <cell r="W515">
            <v>1.0200270461716787</v>
          </cell>
        </row>
        <row r="516">
          <cell r="B516">
            <v>15022333</v>
          </cell>
          <cell r="C516" t="str">
            <v>PCP</v>
          </cell>
          <cell r="D516" t="str">
            <v>PCP-BAUQGP</v>
          </cell>
          <cell r="E516" t="str">
            <v>Senior Engineer</v>
          </cell>
          <cell r="F516" t="str">
            <v>Senior Engineer</v>
          </cell>
          <cell r="G516" t="str">
            <v>BAND A5</v>
          </cell>
          <cell r="H516" t="str">
            <v>5</v>
          </cell>
          <cell r="I516">
            <v>12550</v>
          </cell>
          <cell r="J516">
            <v>13517</v>
          </cell>
          <cell r="K516">
            <v>7.705179282868535E-2</v>
          </cell>
          <cell r="L516" t="str">
            <v>70-90</v>
          </cell>
          <cell r="M516">
            <v>0.8</v>
          </cell>
          <cell r="N516">
            <v>12357.5</v>
          </cell>
          <cell r="O516">
            <v>12693.5</v>
          </cell>
          <cell r="P516">
            <v>15379</v>
          </cell>
          <cell r="Q516">
            <v>15529</v>
          </cell>
          <cell r="R516">
            <v>1.0155775844628767</v>
          </cell>
          <cell r="S516">
            <v>1.0648757237956434</v>
          </cell>
          <cell r="T516">
            <v>4.9298139332766722E-2</v>
          </cell>
          <cell r="U516" t="str">
            <v>Moderate uplift</v>
          </cell>
          <cell r="V516">
            <v>0.81604785746797581</v>
          </cell>
          <cell r="W516">
            <v>0.87043595852920341</v>
          </cell>
        </row>
        <row r="517">
          <cell r="B517">
            <v>15000066</v>
          </cell>
          <cell r="C517" t="str">
            <v>PCP</v>
          </cell>
          <cell r="D517" t="str">
            <v>PCP-OPGEX</v>
          </cell>
          <cell r="E517" t="str">
            <v>Functional Specialist</v>
          </cell>
          <cell r="F517" t="str">
            <v>Functional Specialist</v>
          </cell>
          <cell r="G517" t="str">
            <v>BAND A6</v>
          </cell>
          <cell r="H517" t="str">
            <v>3</v>
          </cell>
          <cell r="I517">
            <v>20485</v>
          </cell>
          <cell r="J517">
            <v>20895</v>
          </cell>
          <cell r="K517">
            <v>2.0014644862094144E-2</v>
          </cell>
          <cell r="L517" t="str">
            <v>70-90</v>
          </cell>
          <cell r="M517">
            <v>0.8</v>
          </cell>
          <cell r="N517">
            <v>15816</v>
          </cell>
          <cell r="O517">
            <v>16374</v>
          </cell>
          <cell r="P517">
            <v>19706</v>
          </cell>
          <cell r="Q517">
            <v>20237</v>
          </cell>
          <cell r="R517">
            <v>1.2952073849266565</v>
          </cell>
          <cell r="S517">
            <v>1.2761084646390619</v>
          </cell>
          <cell r="T517">
            <v>-1.9098920287594634E-2</v>
          </cell>
          <cell r="U517" t="str">
            <v>Positioning down</v>
          </cell>
          <cell r="V517">
            <v>1.0395311072769715</v>
          </cell>
          <cell r="W517">
            <v>1.0325147007955724</v>
          </cell>
        </row>
        <row r="518">
          <cell r="B518">
            <v>15001163</v>
          </cell>
          <cell r="C518" t="str">
            <v>PCP</v>
          </cell>
          <cell r="D518" t="str">
            <v>PCP-FDTG</v>
          </cell>
          <cell r="E518" t="str">
            <v>Senior Project Manager</v>
          </cell>
          <cell r="F518" t="str">
            <v>Senior Project Manager</v>
          </cell>
          <cell r="G518" t="str">
            <v>BAND B</v>
          </cell>
          <cell r="H518" t="str">
            <v>3</v>
          </cell>
          <cell r="I518">
            <v>28530</v>
          </cell>
          <cell r="J518">
            <v>29111</v>
          </cell>
          <cell r="K518">
            <v>2.0364528566421347E-2</v>
          </cell>
          <cell r="L518" t="str">
            <v>70-90</v>
          </cell>
          <cell r="M518">
            <v>0.8</v>
          </cell>
          <cell r="N518">
            <v>23243</v>
          </cell>
          <cell r="O518">
            <v>24087</v>
          </cell>
          <cell r="P518">
            <v>26521.5</v>
          </cell>
          <cell r="Q518">
            <v>27118.5</v>
          </cell>
          <cell r="R518">
            <v>1.2274663339500065</v>
          </cell>
          <cell r="S518">
            <v>1.2085772408353053</v>
          </cell>
          <cell r="T518">
            <v>-1.8889093114701216E-2</v>
          </cell>
          <cell r="U518" t="str">
            <v>Positioning down</v>
          </cell>
          <cell r="V518">
            <v>1.0757310106894407</v>
          </cell>
          <cell r="W518">
            <v>1.0734738278297102</v>
          </cell>
        </row>
        <row r="519">
          <cell r="B519">
            <v>15014171</v>
          </cell>
          <cell r="C519" t="str">
            <v>PCP</v>
          </cell>
          <cell r="D519" t="str">
            <v>PCP-OPGEV</v>
          </cell>
          <cell r="E519" t="str">
            <v>Engineer</v>
          </cell>
          <cell r="F519" t="str">
            <v>Lab Test Engineer</v>
          </cell>
          <cell r="G519" t="str">
            <v>BAND A4</v>
          </cell>
          <cell r="H519" t="str">
            <v>3</v>
          </cell>
          <cell r="I519">
            <v>11824</v>
          </cell>
          <cell r="J519">
            <v>11824</v>
          </cell>
          <cell r="K519"/>
          <cell r="L519" t="str">
            <v>&gt;90</v>
          </cell>
          <cell r="M519">
            <v>0.9</v>
          </cell>
          <cell r="N519">
            <v>9450</v>
          </cell>
          <cell r="O519">
            <v>9800</v>
          </cell>
          <cell r="P519">
            <v>12091</v>
          </cell>
          <cell r="Q519">
            <v>12982</v>
          </cell>
          <cell r="R519">
            <v>1.2512169312169312</v>
          </cell>
          <cell r="S519">
            <v>1.206530612244898</v>
          </cell>
          <cell r="T519">
            <v>-4.4686318972033234E-2</v>
          </cell>
          <cell r="U519" t="str">
            <v>Positioning down</v>
          </cell>
          <cell r="V519">
            <v>0.97791745926722351</v>
          </cell>
          <cell r="W519">
            <v>0.91079956863349254</v>
          </cell>
        </row>
        <row r="520">
          <cell r="B520">
            <v>15000459</v>
          </cell>
          <cell r="C520" t="str">
            <v>PCP</v>
          </cell>
          <cell r="D520" t="str">
            <v>PCP-OPGEV</v>
          </cell>
          <cell r="E520" t="str">
            <v>Junior Engineer</v>
          </cell>
          <cell r="F520" t="str">
            <v>Junior Lab Engineer</v>
          </cell>
          <cell r="G520" t="str">
            <v>BAND A3</v>
          </cell>
          <cell r="H520" t="str">
            <v>3</v>
          </cell>
          <cell r="I520">
            <v>9487</v>
          </cell>
          <cell r="J520">
            <v>9724</v>
          </cell>
          <cell r="K520">
            <v>2.4981553705070159E-2</v>
          </cell>
          <cell r="L520" t="str">
            <v>70-90</v>
          </cell>
          <cell r="M520">
            <v>0.8</v>
          </cell>
          <cell r="N520">
            <v>7050</v>
          </cell>
          <cell r="O520">
            <v>7350</v>
          </cell>
          <cell r="P520">
            <v>8111</v>
          </cell>
          <cell r="Q520">
            <v>9329</v>
          </cell>
          <cell r="R520">
            <v>1.3456737588652483</v>
          </cell>
          <cell r="S520">
            <v>1.3229931972789115</v>
          </cell>
          <cell r="T520">
            <v>-2.26805615863368E-2</v>
          </cell>
          <cell r="U520" t="str">
            <v>Positioning down</v>
          </cell>
          <cell r="V520">
            <v>1.169646159536432</v>
          </cell>
          <cell r="W520">
            <v>1.042341086933219</v>
          </cell>
        </row>
        <row r="521">
          <cell r="B521">
            <v>15014796</v>
          </cell>
          <cell r="C521" t="str">
            <v>PCP</v>
          </cell>
          <cell r="D521" t="str">
            <v>PCP-OPGEE</v>
          </cell>
          <cell r="E521" t="str">
            <v>Engineer</v>
          </cell>
          <cell r="F521" t="str">
            <v>Approbation Engineer</v>
          </cell>
          <cell r="G521" t="str">
            <v>BAND A4</v>
          </cell>
          <cell r="H521" t="str">
            <v>4</v>
          </cell>
          <cell r="I521">
            <v>12030</v>
          </cell>
          <cell r="J521">
            <v>12982</v>
          </cell>
          <cell r="K521">
            <v>7.9135494596841216E-2</v>
          </cell>
          <cell r="L521" t="str">
            <v>90-110</v>
          </cell>
          <cell r="M521">
            <v>1</v>
          </cell>
          <cell r="N521">
            <v>9450</v>
          </cell>
          <cell r="O521">
            <v>9800</v>
          </cell>
          <cell r="P521">
            <v>12091</v>
          </cell>
          <cell r="Q521">
            <v>12982</v>
          </cell>
          <cell r="R521">
            <v>1.2730158730158729</v>
          </cell>
          <cell r="S521">
            <v>1.3246938775510204</v>
          </cell>
          <cell r="T521">
            <v>5.1678004535147481E-2</v>
          </cell>
          <cell r="U521" t="str">
            <v>Meaningful uplift</v>
          </cell>
          <cell r="V521">
            <v>0.99495492515093875</v>
          </cell>
          <cell r="W521">
            <v>1</v>
          </cell>
        </row>
        <row r="522">
          <cell r="B522">
            <v>15021739</v>
          </cell>
          <cell r="C522" t="str">
            <v>PCP</v>
          </cell>
          <cell r="D522" t="str">
            <v>PCP-HCTG</v>
          </cell>
          <cell r="E522" t="str">
            <v>Senior Engineer</v>
          </cell>
          <cell r="F522" t="str">
            <v>Senior Engineer</v>
          </cell>
          <cell r="G522" t="str">
            <v>BAND A5</v>
          </cell>
          <cell r="H522" t="str">
            <v>5</v>
          </cell>
          <cell r="I522">
            <v>11507</v>
          </cell>
          <cell r="J522">
            <v>12807</v>
          </cell>
          <cell r="K522">
            <v>0.11297471104545065</v>
          </cell>
          <cell r="L522" t="str">
            <v>70-90</v>
          </cell>
          <cell r="M522">
            <v>0.8</v>
          </cell>
          <cell r="N522">
            <v>12357.5</v>
          </cell>
          <cell r="O522">
            <v>12693.5</v>
          </cell>
          <cell r="P522">
            <v>15379</v>
          </cell>
          <cell r="Q522">
            <v>15529</v>
          </cell>
          <cell r="R522">
            <v>0.93117539955492612</v>
          </cell>
          <cell r="S522">
            <v>1.0089415842754166</v>
          </cell>
          <cell r="T522">
            <v>7.7766184720490461E-2</v>
          </cell>
          <cell r="U522" t="str">
            <v>Meaningful uplift</v>
          </cell>
          <cell r="V522">
            <v>0.74822810325768907</v>
          </cell>
          <cell r="W522">
            <v>0.82471504926266981</v>
          </cell>
        </row>
        <row r="523">
          <cell r="B523">
            <v>15022170</v>
          </cell>
          <cell r="C523" t="str">
            <v>PCP</v>
          </cell>
          <cell r="D523" t="str">
            <v>PCP-FDTG</v>
          </cell>
          <cell r="E523" t="str">
            <v>Engineer</v>
          </cell>
          <cell r="F523" t="str">
            <v>Structural Engineer</v>
          </cell>
          <cell r="G523" t="str">
            <v>BAND A4</v>
          </cell>
          <cell r="H523" t="str">
            <v>3</v>
          </cell>
          <cell r="I523">
            <v>13237</v>
          </cell>
          <cell r="J523">
            <v>13634</v>
          </cell>
          <cell r="K523">
            <v>2.9991689959960821E-2</v>
          </cell>
          <cell r="L523" t="str">
            <v>70-90</v>
          </cell>
          <cell r="M523">
            <v>0.8</v>
          </cell>
          <cell r="N523">
            <v>9450</v>
          </cell>
          <cell r="O523">
            <v>9800</v>
          </cell>
          <cell r="P523">
            <v>12091</v>
          </cell>
          <cell r="Q523">
            <v>12982</v>
          </cell>
          <cell r="R523">
            <v>1.4007407407407408</v>
          </cell>
          <cell r="S523">
            <v>1.3912244897959183</v>
          </cell>
          <cell r="T523">
            <v>-9.5162509448225574E-3</v>
          </cell>
          <cell r="U523" t="str">
            <v>Positioning down</v>
          </cell>
          <cell r="V523">
            <v>1.0947812422462988</v>
          </cell>
          <cell r="W523">
            <v>1.0502233862270836</v>
          </cell>
        </row>
        <row r="524">
          <cell r="B524">
            <v>15001899</v>
          </cell>
          <cell r="C524" t="str">
            <v>PCP</v>
          </cell>
          <cell r="D524" t="str">
            <v>PCP-HCTG</v>
          </cell>
          <cell r="E524" t="str">
            <v>Senior Engineer</v>
          </cell>
          <cell r="F524" t="str">
            <v>Senior Packing Engineer</v>
          </cell>
          <cell r="G524" t="str">
            <v>BAND A5</v>
          </cell>
          <cell r="H524" t="str">
            <v>3</v>
          </cell>
          <cell r="I524">
            <v>17702</v>
          </cell>
          <cell r="J524">
            <v>17702</v>
          </cell>
          <cell r="K524"/>
          <cell r="L524" t="str">
            <v>&gt;90</v>
          </cell>
          <cell r="M524">
            <v>0.9</v>
          </cell>
          <cell r="N524">
            <v>12357.5</v>
          </cell>
          <cell r="O524">
            <v>12693.5</v>
          </cell>
          <cell r="P524">
            <v>15379</v>
          </cell>
          <cell r="Q524">
            <v>15529</v>
          </cell>
          <cell r="R524">
            <v>1.432490390451143</v>
          </cell>
          <cell r="S524">
            <v>1.394572025052192</v>
          </cell>
          <cell r="T524">
            <v>-3.7918365398950993E-2</v>
          </cell>
          <cell r="U524" t="str">
            <v>Positioning down</v>
          </cell>
          <cell r="V524">
            <v>1.151050133298654</v>
          </cell>
          <cell r="W524">
            <v>1.1399317406143346</v>
          </cell>
        </row>
        <row r="525">
          <cell r="B525">
            <v>15014942</v>
          </cell>
          <cell r="C525" t="str">
            <v>PCP</v>
          </cell>
          <cell r="D525" t="str">
            <v>PCP-OPGEE</v>
          </cell>
          <cell r="E525" t="str">
            <v>Manager</v>
          </cell>
          <cell r="F525" t="str">
            <v>Head of Engineering</v>
          </cell>
          <cell r="G525" t="str">
            <v>BAND B</v>
          </cell>
          <cell r="H525" t="str">
            <v>3</v>
          </cell>
          <cell r="I525">
            <v>23713</v>
          </cell>
          <cell r="J525">
            <v>24200</v>
          </cell>
          <cell r="K525">
            <v>2.0537258044110773E-2</v>
          </cell>
          <cell r="L525" t="str">
            <v>70-90</v>
          </cell>
          <cell r="M525">
            <v>0.8</v>
          </cell>
          <cell r="N525">
            <v>23243</v>
          </cell>
          <cell r="O525">
            <v>24087</v>
          </cell>
          <cell r="P525">
            <v>26521.5</v>
          </cell>
          <cell r="Q525">
            <v>27118.5</v>
          </cell>
          <cell r="R525">
            <v>1.0202211418491589</v>
          </cell>
          <cell r="S525">
            <v>1.0046913272719724</v>
          </cell>
          <cell r="T525">
            <v>-1.5529814577186496E-2</v>
          </cell>
          <cell r="U525" t="str">
            <v>Positioning down</v>
          </cell>
          <cell r="V525">
            <v>0.89410478291197704</v>
          </cell>
          <cell r="W525">
            <v>0.89237974076737281</v>
          </cell>
        </row>
        <row r="526">
          <cell r="B526">
            <v>1220045</v>
          </cell>
          <cell r="C526" t="str">
            <v>PCP</v>
          </cell>
          <cell r="D526" t="str">
            <v>PCP-HCTG</v>
          </cell>
          <cell r="E526" t="str">
            <v>Senior Project Manager</v>
          </cell>
          <cell r="F526" t="str">
            <v>Senior Project Manager</v>
          </cell>
          <cell r="G526" t="str">
            <v>BAND B</v>
          </cell>
          <cell r="H526" t="str">
            <v>4</v>
          </cell>
          <cell r="I526">
            <v>30300</v>
          </cell>
          <cell r="J526">
            <v>31058</v>
          </cell>
          <cell r="K526">
            <v>2.5016501650165113E-2</v>
          </cell>
          <cell r="L526" t="str">
            <v>90-110</v>
          </cell>
          <cell r="M526">
            <v>1</v>
          </cell>
          <cell r="N526">
            <v>23243</v>
          </cell>
          <cell r="O526">
            <v>24087</v>
          </cell>
          <cell r="P526">
            <v>26521.5</v>
          </cell>
          <cell r="Q526">
            <v>27118.5</v>
          </cell>
          <cell r="R526">
            <v>1.3036182936798175</v>
          </cell>
          <cell r="S526">
            <v>1.289409224893096</v>
          </cell>
          <cell r="T526">
            <v>-1.4209068786721568E-2</v>
          </cell>
          <cell r="U526" t="str">
            <v>Positioning down</v>
          </cell>
          <cell r="V526">
            <v>1.1424693173463039</v>
          </cell>
          <cell r="W526">
            <v>1.1452698342459944</v>
          </cell>
        </row>
        <row r="527">
          <cell r="B527">
            <v>15000542</v>
          </cell>
          <cell r="C527" t="str">
            <v>PCP</v>
          </cell>
          <cell r="D527" t="str">
            <v>PCP-FDTG</v>
          </cell>
          <cell r="E527" t="str">
            <v>Manager</v>
          </cell>
          <cell r="F527" t="str">
            <v>Head of Series Support</v>
          </cell>
          <cell r="G527" t="str">
            <v>BAND B</v>
          </cell>
          <cell r="H527" t="str">
            <v>5</v>
          </cell>
          <cell r="I527">
            <v>35062</v>
          </cell>
          <cell r="J527">
            <v>36522</v>
          </cell>
          <cell r="K527">
            <v>4.164052250299477E-2</v>
          </cell>
          <cell r="L527" t="str">
            <v>110-130</v>
          </cell>
          <cell r="M527">
            <v>1.2</v>
          </cell>
          <cell r="N527">
            <v>23243</v>
          </cell>
          <cell r="O527">
            <v>24087</v>
          </cell>
          <cell r="P527">
            <v>26521.5</v>
          </cell>
          <cell r="Q527">
            <v>27118.5</v>
          </cell>
          <cell r="R527">
            <v>1.508497181947253</v>
          </cell>
          <cell r="S527">
            <v>1.5162535807697097</v>
          </cell>
          <cell r="T527">
            <v>7.7563988224567115E-3</v>
          </cell>
          <cell r="U527" t="str">
            <v>Limited uplift</v>
          </cell>
          <cell r="V527">
            <v>1.322021755933865</v>
          </cell>
          <cell r="W527">
            <v>1.3467559046407434</v>
          </cell>
        </row>
        <row r="528">
          <cell r="B528">
            <v>15005969</v>
          </cell>
          <cell r="C528" t="str">
            <v>PCP</v>
          </cell>
          <cell r="D528" t="str">
            <v>PCP-OPGEV</v>
          </cell>
          <cell r="E528" t="str">
            <v>Senior Engineer</v>
          </cell>
          <cell r="F528" t="str">
            <v>Senior Laboratory Engineer</v>
          </cell>
          <cell r="G528" t="str">
            <v>BAND A5</v>
          </cell>
          <cell r="H528" t="str">
            <v>2</v>
          </cell>
          <cell r="I528">
            <v>11715</v>
          </cell>
          <cell r="J528">
            <v>11715</v>
          </cell>
          <cell r="K528"/>
          <cell r="L528" t="str">
            <v>0</v>
          </cell>
          <cell r="M528"/>
          <cell r="N528">
            <v>12357.5</v>
          </cell>
          <cell r="O528">
            <v>12693.5</v>
          </cell>
          <cell r="P528">
            <v>15379</v>
          </cell>
          <cell r="Q528">
            <v>15529</v>
          </cell>
          <cell r="R528">
            <v>0.94800728302650217</v>
          </cell>
          <cell r="S528">
            <v>0.92291330208374367</v>
          </cell>
          <cell r="T528">
            <v>-2.5093980942758498E-2</v>
          </cell>
          <cell r="U528" t="str">
            <v>Positioning down</v>
          </cell>
          <cell r="V528">
            <v>0.76175303985954879</v>
          </cell>
          <cell r="W528">
            <v>0.75439500289780415</v>
          </cell>
        </row>
        <row r="529">
          <cell r="B529">
            <v>15000981</v>
          </cell>
          <cell r="C529" t="str">
            <v>PCP</v>
          </cell>
          <cell r="D529" t="str">
            <v>PCP-OPGEV</v>
          </cell>
          <cell r="E529" t="str">
            <v>Senior Engineer</v>
          </cell>
          <cell r="F529" t="str">
            <v>Senior Test Engineer</v>
          </cell>
          <cell r="G529" t="str">
            <v>BAND A5</v>
          </cell>
          <cell r="H529" t="str">
            <v>3</v>
          </cell>
          <cell r="I529">
            <v>11176</v>
          </cell>
          <cell r="J529">
            <v>11400</v>
          </cell>
          <cell r="K529">
            <v>2.004294917680749E-2</v>
          </cell>
          <cell r="L529" t="str">
            <v>70-90</v>
          </cell>
          <cell r="M529">
            <v>0.8</v>
          </cell>
          <cell r="N529">
            <v>12357.5</v>
          </cell>
          <cell r="O529">
            <v>12693.5</v>
          </cell>
          <cell r="P529">
            <v>15379</v>
          </cell>
          <cell r="Q529">
            <v>15529</v>
          </cell>
          <cell r="R529">
            <v>0.90439004653044708</v>
          </cell>
          <cell r="S529">
            <v>0.8980974514515303</v>
          </cell>
          <cell r="T529">
            <v>-6.2925950789167739E-3</v>
          </cell>
          <cell r="U529" t="str">
            <v>Positioning down</v>
          </cell>
          <cell r="V529">
            <v>0.72670524741530662</v>
          </cell>
          <cell r="W529">
            <v>0.73411037413870828</v>
          </cell>
        </row>
        <row r="530">
          <cell r="B530">
            <v>15014978</v>
          </cell>
          <cell r="C530" t="str">
            <v>PCP</v>
          </cell>
          <cell r="D530" t="str">
            <v>PCP-HCTG</v>
          </cell>
          <cell r="E530" t="str">
            <v>Senior Project Manager</v>
          </cell>
          <cell r="F530" t="str">
            <v>Senior Project Manager</v>
          </cell>
          <cell r="G530" t="str">
            <v>BAND B</v>
          </cell>
          <cell r="H530" t="str">
            <v>4</v>
          </cell>
          <cell r="I530">
            <v>31520</v>
          </cell>
          <cell r="J530">
            <v>32300</v>
          </cell>
          <cell r="K530">
            <v>2.4746192893400965E-2</v>
          </cell>
          <cell r="L530" t="str">
            <v>90-110</v>
          </cell>
          <cell r="M530">
            <v>1</v>
          </cell>
          <cell r="N530">
            <v>23243</v>
          </cell>
          <cell r="O530">
            <v>24087</v>
          </cell>
          <cell r="P530">
            <v>26521.5</v>
          </cell>
          <cell r="Q530">
            <v>27118.5</v>
          </cell>
          <cell r="R530">
            <v>1.3561072150755067</v>
          </cell>
          <cell r="S530">
            <v>1.3409723087142442</v>
          </cell>
          <cell r="T530">
            <v>-1.5134906361262468E-2</v>
          </cell>
          <cell r="U530" t="str">
            <v>Positioning down</v>
          </cell>
          <cell r="V530">
            <v>1.188469732104142</v>
          </cell>
          <cell r="W530">
            <v>1.1910688275531465</v>
          </cell>
        </row>
        <row r="531">
          <cell r="B531">
            <v>15001836</v>
          </cell>
          <cell r="C531" t="str">
            <v>PCP</v>
          </cell>
          <cell r="D531" t="str">
            <v>PCP-BVTG</v>
          </cell>
          <cell r="E531" t="str">
            <v>Functional Specialist</v>
          </cell>
          <cell r="F531" t="str">
            <v>Functional Specialist</v>
          </cell>
          <cell r="G531" t="str">
            <v>BAND A6</v>
          </cell>
          <cell r="H531" t="str">
            <v>3</v>
          </cell>
          <cell r="I531">
            <v>25483</v>
          </cell>
          <cell r="J531">
            <v>25483</v>
          </cell>
          <cell r="K531"/>
          <cell r="L531" t="str">
            <v>&gt;90</v>
          </cell>
          <cell r="M531">
            <v>0.9</v>
          </cell>
          <cell r="N531">
            <v>15816</v>
          </cell>
          <cell r="O531">
            <v>16374</v>
          </cell>
          <cell r="P531">
            <v>19706</v>
          </cell>
          <cell r="Q531">
            <v>20237</v>
          </cell>
          <cell r="R531">
            <v>1.6112164896307537</v>
          </cell>
          <cell r="S531">
            <v>1.5563087822157078</v>
          </cell>
          <cell r="T531">
            <v>-5.4907707415045914E-2</v>
          </cell>
          <cell r="U531" t="str">
            <v>Positioning down</v>
          </cell>
          <cell r="V531">
            <v>1.293159443824216</v>
          </cell>
          <cell r="W531">
            <v>1.2592281464643968</v>
          </cell>
        </row>
        <row r="532">
          <cell r="B532">
            <v>15003324</v>
          </cell>
          <cell r="C532" t="str">
            <v>PCP</v>
          </cell>
          <cell r="D532" t="str">
            <v>PCP-BVTG</v>
          </cell>
          <cell r="E532" t="str">
            <v>Manager</v>
          </cell>
          <cell r="F532" t="str">
            <v>Head of Construction</v>
          </cell>
          <cell r="G532" t="str">
            <v>BAND B</v>
          </cell>
          <cell r="H532" t="str">
            <v>4</v>
          </cell>
          <cell r="I532">
            <v>29626</v>
          </cell>
          <cell r="J532">
            <v>30515</v>
          </cell>
          <cell r="K532">
            <v>3.0007425909673868E-2</v>
          </cell>
          <cell r="L532" t="str">
            <v>90-110</v>
          </cell>
          <cell r="M532">
            <v>1</v>
          </cell>
          <cell r="N532">
            <v>23243</v>
          </cell>
          <cell r="O532">
            <v>24087</v>
          </cell>
          <cell r="P532">
            <v>26521.5</v>
          </cell>
          <cell r="Q532">
            <v>27118.5</v>
          </cell>
          <cell r="R532">
            <v>1.2746203157940026</v>
          </cell>
          <cell r="S532">
            <v>1.2668659442852992</v>
          </cell>
          <cell r="T532">
            <v>-7.7543715087033949E-3</v>
          </cell>
          <cell r="U532" t="str">
            <v>Positioning down</v>
          </cell>
          <cell r="V532">
            <v>1.1170559734554983</v>
          </cell>
          <cell r="W532">
            <v>1.1252466028725778</v>
          </cell>
        </row>
        <row r="533">
          <cell r="B533">
            <v>15003876</v>
          </cell>
          <cell r="C533" t="str">
            <v>PCP</v>
          </cell>
          <cell r="D533" t="str">
            <v>PCP-OPGEV</v>
          </cell>
          <cell r="E533" t="str">
            <v>Junior Engineer</v>
          </cell>
          <cell r="F533" t="str">
            <v>Junior Engineer</v>
          </cell>
          <cell r="G533" t="str">
            <v>BAND A3</v>
          </cell>
          <cell r="H533" t="str">
            <v>5</v>
          </cell>
          <cell r="I533">
            <v>7746</v>
          </cell>
          <cell r="J533">
            <v>8733</v>
          </cell>
          <cell r="K533">
            <v>0.1274206041828041</v>
          </cell>
          <cell r="L533" t="str">
            <v>70-90</v>
          </cell>
          <cell r="M533">
            <v>0.8</v>
          </cell>
          <cell r="N533">
            <v>7050</v>
          </cell>
          <cell r="O533">
            <v>7350</v>
          </cell>
          <cell r="P533">
            <v>8111</v>
          </cell>
          <cell r="Q533">
            <v>9329</v>
          </cell>
          <cell r="R533">
            <v>1.0987234042553191</v>
          </cell>
          <cell r="S533">
            <v>1.1881632653061225</v>
          </cell>
          <cell r="T533">
            <v>8.9439861050803371E-2</v>
          </cell>
          <cell r="U533" t="str">
            <v>Meaningful uplift</v>
          </cell>
          <cell r="V533">
            <v>0.95499938355319935</v>
          </cell>
          <cell r="W533">
            <v>0.93611319541215565</v>
          </cell>
        </row>
        <row r="534">
          <cell r="B534">
            <v>15010601</v>
          </cell>
          <cell r="C534" t="str">
            <v>PCP</v>
          </cell>
          <cell r="D534" t="str">
            <v>PCP-OPGEV</v>
          </cell>
          <cell r="E534" t="str">
            <v>Engineer</v>
          </cell>
          <cell r="F534" t="str">
            <v>Engineer</v>
          </cell>
          <cell r="G534" t="str">
            <v>BAND A4</v>
          </cell>
          <cell r="H534" t="str">
            <v>3</v>
          </cell>
          <cell r="I534">
            <v>11684</v>
          </cell>
          <cell r="J534">
            <v>11976</v>
          </cell>
          <cell r="K534">
            <v>2.4991441287230298E-2</v>
          </cell>
          <cell r="L534" t="str">
            <v>70-90</v>
          </cell>
          <cell r="M534">
            <v>0.8</v>
          </cell>
          <cell r="N534">
            <v>9450</v>
          </cell>
          <cell r="O534">
            <v>9800</v>
          </cell>
          <cell r="P534">
            <v>12091</v>
          </cell>
          <cell r="Q534">
            <v>12982</v>
          </cell>
          <cell r="R534">
            <v>1.2364021164021164</v>
          </cell>
          <cell r="S534">
            <v>1.2220408163265306</v>
          </cell>
          <cell r="T534">
            <v>-1.4361300075585781E-2</v>
          </cell>
          <cell r="U534" t="str">
            <v>Positioning down</v>
          </cell>
          <cell r="V534">
            <v>0.96633859895790253</v>
          </cell>
          <cell r="W534">
            <v>0.92250808812201512</v>
          </cell>
        </row>
        <row r="535">
          <cell r="B535">
            <v>15021738</v>
          </cell>
          <cell r="C535" t="str">
            <v>PCP</v>
          </cell>
          <cell r="D535" t="str">
            <v>PCP-HCTG</v>
          </cell>
          <cell r="E535" t="str">
            <v>Functional Specialist</v>
          </cell>
          <cell r="F535" t="str">
            <v>Functional Specialist</v>
          </cell>
          <cell r="G535" t="str">
            <v>BAND A6</v>
          </cell>
          <cell r="H535" t="str">
            <v>3</v>
          </cell>
          <cell r="I535">
            <v>19314</v>
          </cell>
          <cell r="J535">
            <v>19700</v>
          </cell>
          <cell r="K535">
            <v>1.9985502744123362E-2</v>
          </cell>
          <cell r="L535" t="str">
            <v>70-90</v>
          </cell>
          <cell r="M535">
            <v>0.8</v>
          </cell>
          <cell r="N535">
            <v>15816</v>
          </cell>
          <cell r="O535">
            <v>16374</v>
          </cell>
          <cell r="P535">
            <v>19706</v>
          </cell>
          <cell r="Q535">
            <v>20237</v>
          </cell>
          <cell r="R535">
            <v>1.2211684370257967</v>
          </cell>
          <cell r="S535">
            <v>1.203126908513497</v>
          </cell>
          <cell r="T535">
            <v>-1.8041528512299676E-2</v>
          </cell>
          <cell r="U535" t="str">
            <v>Positioning down</v>
          </cell>
          <cell r="V535">
            <v>0.98010758144727494</v>
          </cell>
          <cell r="W535">
            <v>0.97346444631121209</v>
          </cell>
        </row>
        <row r="536">
          <cell r="B536">
            <v>15013982</v>
          </cell>
          <cell r="C536" t="str">
            <v>PCP</v>
          </cell>
          <cell r="D536" t="str">
            <v>PCP-OPGEX</v>
          </cell>
          <cell r="E536" t="str">
            <v>Engineer</v>
          </cell>
          <cell r="F536" t="str">
            <v>Product Engineer</v>
          </cell>
          <cell r="G536" t="str">
            <v>BAND A4</v>
          </cell>
          <cell r="H536" t="str">
            <v>4</v>
          </cell>
          <cell r="I536">
            <v>16369</v>
          </cell>
          <cell r="J536">
            <v>17588</v>
          </cell>
          <cell r="K536">
            <v>7.4470034821919384E-2</v>
          </cell>
          <cell r="L536" t="str">
            <v>90-110</v>
          </cell>
          <cell r="M536">
            <v>1</v>
          </cell>
          <cell r="N536">
            <v>9450</v>
          </cell>
          <cell r="O536">
            <v>9800</v>
          </cell>
          <cell r="P536">
            <v>12091</v>
          </cell>
          <cell r="Q536">
            <v>12982</v>
          </cell>
          <cell r="R536">
            <v>1.7321693121693122</v>
          </cell>
          <cell r="S536">
            <v>1.7946938775510204</v>
          </cell>
          <cell r="T536">
            <v>6.2524565381708141E-2</v>
          </cell>
          <cell r="U536" t="str">
            <v>Meaningful uplift</v>
          </cell>
          <cell r="V536">
            <v>1.3538168885948225</v>
          </cell>
          <cell r="W536">
            <v>1.3547989523956248</v>
          </cell>
        </row>
        <row r="537">
          <cell r="B537">
            <v>15005189</v>
          </cell>
          <cell r="C537" t="str">
            <v>PCP</v>
          </cell>
          <cell r="D537" t="str">
            <v>PCP-OPGEE</v>
          </cell>
          <cell r="E537" t="str">
            <v>Associate Expert (CN)</v>
          </cell>
          <cell r="F537" t="str">
            <v>Associate Expert (C)</v>
          </cell>
          <cell r="G537" t="str">
            <v>BAND A6</v>
          </cell>
          <cell r="H537" t="str">
            <v>3</v>
          </cell>
          <cell r="I537">
            <v>26012</v>
          </cell>
          <cell r="J537">
            <v>26012</v>
          </cell>
          <cell r="K537"/>
          <cell r="L537" t="str">
            <v>&gt;90</v>
          </cell>
          <cell r="M537">
            <v>0.9</v>
          </cell>
          <cell r="N537">
            <v>15816</v>
          </cell>
          <cell r="O537">
            <v>16374</v>
          </cell>
          <cell r="P537">
            <v>19706</v>
          </cell>
          <cell r="Q537">
            <v>20237</v>
          </cell>
          <cell r="R537">
            <v>1.6446636317653009</v>
          </cell>
          <cell r="S537">
            <v>1.58861609869305</v>
          </cell>
          <cell r="T537">
            <v>-5.6047533072250966E-2</v>
          </cell>
          <cell r="U537" t="str">
            <v>Positioning down</v>
          </cell>
          <cell r="V537">
            <v>1.3200040596772558</v>
          </cell>
          <cell r="W537">
            <v>1.2853683846419923</v>
          </cell>
        </row>
        <row r="538">
          <cell r="B538">
            <v>15007437</v>
          </cell>
          <cell r="C538" t="str">
            <v>PCP</v>
          </cell>
          <cell r="D538" t="str">
            <v>PCP-OPGEE</v>
          </cell>
          <cell r="E538" t="str">
            <v>Senior Engineer</v>
          </cell>
          <cell r="F538" t="str">
            <v>Senior Constructing Engineer</v>
          </cell>
          <cell r="G538" t="str">
            <v>BAND A5</v>
          </cell>
          <cell r="H538" t="str">
            <v>3</v>
          </cell>
          <cell r="I538">
            <v>18386</v>
          </cell>
          <cell r="J538">
            <v>18386</v>
          </cell>
          <cell r="K538"/>
          <cell r="L538" t="str">
            <v>&gt;90</v>
          </cell>
          <cell r="M538">
            <v>0.9</v>
          </cell>
          <cell r="N538">
            <v>12357.5</v>
          </cell>
          <cell r="O538">
            <v>12693.5</v>
          </cell>
          <cell r="P538">
            <v>15379</v>
          </cell>
          <cell r="Q538">
            <v>15529</v>
          </cell>
          <cell r="R538">
            <v>1.487841391867287</v>
          </cell>
          <cell r="S538">
            <v>1.4484578721392838</v>
          </cell>
          <cell r="T538">
            <v>-3.9383519728003247E-2</v>
          </cell>
          <cell r="U538" t="str">
            <v>Positioning down</v>
          </cell>
          <cell r="V538">
            <v>1.1955263671240002</v>
          </cell>
          <cell r="W538">
            <v>1.183978363062657</v>
          </cell>
        </row>
        <row r="539">
          <cell r="B539">
            <v>15001261</v>
          </cell>
          <cell r="C539" t="str">
            <v>PCP</v>
          </cell>
          <cell r="D539" t="str">
            <v>PCP-OPGEE</v>
          </cell>
          <cell r="E539" t="str">
            <v>Functional Specialist</v>
          </cell>
          <cell r="F539" t="str">
            <v>Functional Specialist</v>
          </cell>
          <cell r="G539" t="str">
            <v>BAND A6</v>
          </cell>
          <cell r="H539" t="str">
            <v>3</v>
          </cell>
          <cell r="I539">
            <v>22116</v>
          </cell>
          <cell r="J539">
            <v>22116</v>
          </cell>
          <cell r="K539"/>
          <cell r="L539" t="str">
            <v>&gt;90</v>
          </cell>
          <cell r="M539">
            <v>0.9</v>
          </cell>
          <cell r="N539">
            <v>15816</v>
          </cell>
          <cell r="O539">
            <v>16374</v>
          </cell>
          <cell r="P539">
            <v>19706</v>
          </cell>
          <cell r="Q539">
            <v>20237</v>
          </cell>
          <cell r="R539">
            <v>1.3983308042488618</v>
          </cell>
          <cell r="S539">
            <v>1.350677903994137</v>
          </cell>
          <cell r="T539">
            <v>-4.7652900254724795E-2</v>
          </cell>
          <cell r="U539" t="str">
            <v>Positioning down</v>
          </cell>
          <cell r="V539">
            <v>1.1222977773267024</v>
          </cell>
          <cell r="W539">
            <v>1.0928497306913081</v>
          </cell>
        </row>
        <row r="540">
          <cell r="B540">
            <v>15022183</v>
          </cell>
          <cell r="C540" t="str">
            <v>PCP</v>
          </cell>
          <cell r="D540" t="str">
            <v>PCP-OPGEE</v>
          </cell>
          <cell r="E540" t="str">
            <v>Engineer</v>
          </cell>
          <cell r="F540" t="str">
            <v>Mechanical Engineer</v>
          </cell>
          <cell r="G540" t="str">
            <v>BAND A4</v>
          </cell>
          <cell r="H540" t="str">
            <v>3</v>
          </cell>
          <cell r="I540">
            <v>13343</v>
          </cell>
          <cell r="J540">
            <v>13677</v>
          </cell>
          <cell r="K540">
            <v>2.503185190736712E-2</v>
          </cell>
          <cell r="L540" t="str">
            <v>70-90</v>
          </cell>
          <cell r="M540">
            <v>0.8</v>
          </cell>
          <cell r="N540">
            <v>9450</v>
          </cell>
          <cell r="O540">
            <v>9800</v>
          </cell>
          <cell r="P540">
            <v>12091</v>
          </cell>
          <cell r="Q540">
            <v>12982</v>
          </cell>
          <cell r="R540">
            <v>1.4119576719576719</v>
          </cell>
          <cell r="S540">
            <v>1.3956122448979591</v>
          </cell>
          <cell r="T540">
            <v>-1.6345427059712758E-2</v>
          </cell>
          <cell r="U540" t="str">
            <v>Positioning down</v>
          </cell>
          <cell r="V540">
            <v>1.1035480936233562</v>
          </cell>
          <cell r="W540">
            <v>1.0535356647665999</v>
          </cell>
        </row>
        <row r="541">
          <cell r="B541">
            <v>15020869</v>
          </cell>
          <cell r="C541" t="str">
            <v>PCP</v>
          </cell>
          <cell r="D541" t="str">
            <v>PCP-FDTG</v>
          </cell>
          <cell r="E541" t="str">
            <v>Engineer</v>
          </cell>
          <cell r="F541" t="str">
            <v>Product Engineer</v>
          </cell>
          <cell r="G541" t="str">
            <v>BAND A4</v>
          </cell>
          <cell r="H541" t="str">
            <v>3</v>
          </cell>
          <cell r="I541">
            <v>13358</v>
          </cell>
          <cell r="J541">
            <v>13692</v>
          </cell>
          <cell r="K541">
            <v>2.5003743075310725E-2</v>
          </cell>
          <cell r="L541" t="str">
            <v>70-90</v>
          </cell>
          <cell r="M541">
            <v>0.8</v>
          </cell>
          <cell r="N541">
            <v>9450</v>
          </cell>
          <cell r="O541">
            <v>9800</v>
          </cell>
          <cell r="P541">
            <v>12091</v>
          </cell>
          <cell r="Q541">
            <v>12982</v>
          </cell>
          <cell r="R541">
            <v>1.4135449735449734</v>
          </cell>
          <cell r="S541">
            <v>1.3971428571428572</v>
          </cell>
          <cell r="T541">
            <v>-1.6402116402116196E-2</v>
          </cell>
          <cell r="U541" t="str">
            <v>Positioning down</v>
          </cell>
          <cell r="V541">
            <v>1.104788685799355</v>
          </cell>
          <cell r="W541">
            <v>1.0546911107687567</v>
          </cell>
        </row>
        <row r="542">
          <cell r="B542">
            <v>15000984</v>
          </cell>
          <cell r="C542" t="str">
            <v>PCP</v>
          </cell>
          <cell r="D542" t="str">
            <v>PCP-HCTG</v>
          </cell>
          <cell r="E542" t="str">
            <v>Manager</v>
          </cell>
          <cell r="F542" t="str">
            <v>Head of Laboratory</v>
          </cell>
          <cell r="G542" t="str">
            <v>BAND B</v>
          </cell>
          <cell r="H542" t="str">
            <v>3</v>
          </cell>
          <cell r="I542">
            <v>32995</v>
          </cell>
          <cell r="J542">
            <v>32995</v>
          </cell>
          <cell r="K542"/>
          <cell r="L542" t="str">
            <v>&gt;90</v>
          </cell>
          <cell r="M542">
            <v>0.9</v>
          </cell>
          <cell r="N542">
            <v>23243</v>
          </cell>
          <cell r="O542">
            <v>24087</v>
          </cell>
          <cell r="P542">
            <v>26521.5</v>
          </cell>
          <cell r="Q542">
            <v>27118.5</v>
          </cell>
          <cell r="R542">
            <v>1.4195671815170159</v>
          </cell>
          <cell r="S542">
            <v>1.369826047245402</v>
          </cell>
          <cell r="T542">
            <v>-4.9741134271613863E-2</v>
          </cell>
          <cell r="U542" t="str">
            <v>Positioning down</v>
          </cell>
          <cell r="V542">
            <v>1.2440849876515281</v>
          </cell>
          <cell r="W542">
            <v>1.2166970887032837</v>
          </cell>
        </row>
        <row r="543">
          <cell r="B543">
            <v>15021832</v>
          </cell>
          <cell r="C543" t="str">
            <v>PCP</v>
          </cell>
          <cell r="D543" t="str">
            <v>PCP-BVTG</v>
          </cell>
          <cell r="E543" t="str">
            <v>Senior Engineer</v>
          </cell>
          <cell r="F543" t="str">
            <v>Senior Engineer</v>
          </cell>
          <cell r="G543" t="str">
            <v>BAND A5</v>
          </cell>
          <cell r="H543" t="str">
            <v>3</v>
          </cell>
          <cell r="I543">
            <v>16997</v>
          </cell>
          <cell r="J543">
            <v>17197</v>
          </cell>
          <cell r="K543">
            <v>1.1766782373360041E-2</v>
          </cell>
          <cell r="L543" t="str">
            <v>&gt;90</v>
          </cell>
          <cell r="M543">
            <v>0.9</v>
          </cell>
          <cell r="N543">
            <v>12357.5</v>
          </cell>
          <cell r="O543">
            <v>12693.5</v>
          </cell>
          <cell r="P543">
            <v>15379</v>
          </cell>
          <cell r="Q543">
            <v>15529</v>
          </cell>
          <cell r="R543">
            <v>1.3754400161845033</v>
          </cell>
          <cell r="S543">
            <v>1.3547878835624532</v>
          </cell>
          <cell r="T543">
            <v>-2.0652132622050123E-2</v>
          </cell>
          <cell r="U543" t="str">
            <v>Positioning down</v>
          </cell>
          <cell r="V543">
            <v>1.1052084010663892</v>
          </cell>
          <cell r="W543">
            <v>1.1074119389529269</v>
          </cell>
        </row>
        <row r="544">
          <cell r="B544">
            <v>15001263</v>
          </cell>
          <cell r="C544" t="str">
            <v>PCP</v>
          </cell>
          <cell r="D544" t="str">
            <v>PCP-OPGE</v>
          </cell>
          <cell r="E544" t="str">
            <v>Engineer</v>
          </cell>
          <cell r="F544" t="str">
            <v>Engineer</v>
          </cell>
          <cell r="G544" t="str">
            <v>BAND A4</v>
          </cell>
          <cell r="H544" t="str">
            <v>3</v>
          </cell>
          <cell r="I544">
            <v>10450</v>
          </cell>
          <cell r="J544">
            <v>10450</v>
          </cell>
          <cell r="K544"/>
          <cell r="L544" t="str">
            <v>&gt;90</v>
          </cell>
          <cell r="M544">
            <v>0.9</v>
          </cell>
          <cell r="N544">
            <v>9450</v>
          </cell>
          <cell r="O544">
            <v>9800</v>
          </cell>
          <cell r="P544">
            <v>12091</v>
          </cell>
          <cell r="Q544">
            <v>12982</v>
          </cell>
          <cell r="R544">
            <v>1.1058201058201058</v>
          </cell>
          <cell r="S544">
            <v>1.0663265306122449</v>
          </cell>
          <cell r="T544">
            <v>-3.9493575207860898E-2</v>
          </cell>
          <cell r="U544" t="str">
            <v>Positioning down</v>
          </cell>
          <cell r="V544">
            <v>0.86427921594574475</v>
          </cell>
          <cell r="W544">
            <v>0.80496071483592668</v>
          </cell>
        </row>
        <row r="545">
          <cell r="B545">
            <v>15021297</v>
          </cell>
          <cell r="C545" t="str">
            <v>PCP</v>
          </cell>
          <cell r="D545" t="str">
            <v>PCP-FDTG</v>
          </cell>
          <cell r="E545" t="str">
            <v>Senior Engineer</v>
          </cell>
          <cell r="F545" t="str">
            <v>Senior Engineer</v>
          </cell>
          <cell r="G545" t="str">
            <v>BAND A5</v>
          </cell>
          <cell r="H545" t="str">
            <v>3</v>
          </cell>
          <cell r="I545">
            <v>14394</v>
          </cell>
          <cell r="J545">
            <v>14826</v>
          </cell>
          <cell r="K545">
            <v>3.001250521050447E-2</v>
          </cell>
          <cell r="L545" t="str">
            <v>50-70</v>
          </cell>
          <cell r="M545">
            <v>0.6</v>
          </cell>
          <cell r="N545">
            <v>12357.5</v>
          </cell>
          <cell r="O545">
            <v>12693.5</v>
          </cell>
          <cell r="P545">
            <v>15379</v>
          </cell>
          <cell r="Q545">
            <v>15529</v>
          </cell>
          <cell r="R545">
            <v>1.1647987052397331</v>
          </cell>
          <cell r="S545">
            <v>1.1679993697561744</v>
          </cell>
          <cell r="T545">
            <v>3.2006645164412983E-3</v>
          </cell>
          <cell r="U545" t="str">
            <v>Flat</v>
          </cell>
          <cell r="V545">
            <v>0.9359516223421549</v>
          </cell>
          <cell r="W545">
            <v>0.95472986026144635</v>
          </cell>
        </row>
        <row r="546">
          <cell r="B546">
            <v>15005035</v>
          </cell>
          <cell r="C546" t="str">
            <v>PCP</v>
          </cell>
          <cell r="D546" t="str">
            <v>PCP-HCTG</v>
          </cell>
          <cell r="E546" t="str">
            <v>Supervisor</v>
          </cell>
          <cell r="F546" t="str">
            <v>Supervisor</v>
          </cell>
          <cell r="G546" t="str">
            <v>BAND A6</v>
          </cell>
          <cell r="H546" t="str">
            <v>3</v>
          </cell>
          <cell r="I546">
            <v>24965</v>
          </cell>
          <cell r="J546">
            <v>24965</v>
          </cell>
          <cell r="K546"/>
          <cell r="L546" t="str">
            <v>&gt;90</v>
          </cell>
          <cell r="M546">
            <v>0.9</v>
          </cell>
          <cell r="N546">
            <v>15816</v>
          </cell>
          <cell r="O546">
            <v>16374</v>
          </cell>
          <cell r="P546">
            <v>19706</v>
          </cell>
          <cell r="Q546">
            <v>20237</v>
          </cell>
          <cell r="R546">
            <v>1.5784648457258472</v>
          </cell>
          <cell r="S546">
            <v>1.5246732624893122</v>
          </cell>
          <cell r="T546">
            <v>-5.379158323653499E-2</v>
          </cell>
          <cell r="U546" t="str">
            <v>Positioning down</v>
          </cell>
          <cell r="V546">
            <v>1.2668730335938292</v>
          </cell>
          <cell r="W546">
            <v>1.2336314671146908</v>
          </cell>
        </row>
        <row r="547">
          <cell r="B547">
            <v>15002221</v>
          </cell>
          <cell r="C547" t="str">
            <v>PCP</v>
          </cell>
          <cell r="D547" t="str">
            <v>PCP-FDTG</v>
          </cell>
          <cell r="E547" t="str">
            <v>Project Manager</v>
          </cell>
          <cell r="F547" t="str">
            <v>Project Manager</v>
          </cell>
          <cell r="G547" t="str">
            <v>BAND A6</v>
          </cell>
          <cell r="H547" t="str">
            <v>4</v>
          </cell>
          <cell r="I547">
            <v>20045</v>
          </cell>
          <cell r="J547">
            <v>21108</v>
          </cell>
          <cell r="K547">
            <v>5.3030680967822486E-2</v>
          </cell>
          <cell r="L547" t="str">
            <v>70-90</v>
          </cell>
          <cell r="M547">
            <v>0.8</v>
          </cell>
          <cell r="N547">
            <v>15816</v>
          </cell>
          <cell r="O547">
            <v>16374</v>
          </cell>
          <cell r="P547">
            <v>19706</v>
          </cell>
          <cell r="Q547">
            <v>20237</v>
          </cell>
          <cell r="R547">
            <v>1.2673874557410219</v>
          </cell>
          <cell r="S547">
            <v>1.2891168926346648</v>
          </cell>
          <cell r="T547">
            <v>2.1729436893642928E-2</v>
          </cell>
          <cell r="U547" t="str">
            <v>Moderate uplift</v>
          </cell>
          <cell r="V547">
            <v>1.0172028823708514</v>
          </cell>
          <cell r="W547">
            <v>1.0430399762810694</v>
          </cell>
        </row>
        <row r="548">
          <cell r="B548">
            <v>15020884</v>
          </cell>
          <cell r="C548" t="str">
            <v>PCP</v>
          </cell>
          <cell r="D548" t="str">
            <v>PCP-FDTG</v>
          </cell>
          <cell r="E548" t="str">
            <v>Engineer</v>
          </cell>
          <cell r="F548" t="str">
            <v>Nutrition Engineer</v>
          </cell>
          <cell r="G548" t="str">
            <v>BAND A4</v>
          </cell>
          <cell r="H548" t="str">
            <v>4</v>
          </cell>
          <cell r="I548">
            <v>13215</v>
          </cell>
          <cell r="J548">
            <v>15099</v>
          </cell>
          <cell r="K548">
            <v>0.14256526674233827</v>
          </cell>
          <cell r="L548" t="str">
            <v>70-90</v>
          </cell>
          <cell r="M548">
            <v>0.8</v>
          </cell>
          <cell r="N548">
            <v>9450</v>
          </cell>
          <cell r="O548">
            <v>9800</v>
          </cell>
          <cell r="P548">
            <v>12091</v>
          </cell>
          <cell r="Q548">
            <v>12982</v>
          </cell>
          <cell r="R548">
            <v>1.3984126984126983</v>
          </cell>
          <cell r="S548">
            <v>1.5407142857142857</v>
          </cell>
          <cell r="T548">
            <v>0.14230158730158737</v>
          </cell>
          <cell r="U548" t="str">
            <v>Meaningful uplift</v>
          </cell>
          <cell r="V548">
            <v>1.0929617070548341</v>
          </cell>
          <cell r="W548">
            <v>1.1630719457710677</v>
          </cell>
        </row>
        <row r="549">
          <cell r="B549">
            <v>11020810</v>
          </cell>
          <cell r="C549" t="str">
            <v>PCP</v>
          </cell>
          <cell r="D549" t="str">
            <v>PCP-BAUQGO</v>
          </cell>
          <cell r="E549" t="str">
            <v>Quality Inspector</v>
          </cell>
          <cell r="F549" t="str">
            <v>Inspector</v>
          </cell>
          <cell r="G549" t="str">
            <v>BAND A</v>
          </cell>
          <cell r="H549" t="str">
            <v>3</v>
          </cell>
          <cell r="I549">
            <v>7500</v>
          </cell>
          <cell r="J549">
            <v>7500</v>
          </cell>
          <cell r="K549"/>
          <cell r="L549" t="str">
            <v>&gt;90</v>
          </cell>
          <cell r="M549">
            <v>0.9</v>
          </cell>
          <cell r="N549">
            <v>8086.5</v>
          </cell>
          <cell r="O549">
            <v>8156.5</v>
          </cell>
          <cell r="P549">
            <v>5679</v>
          </cell>
          <cell r="Q549">
            <v>6319.5</v>
          </cell>
          <cell r="R549">
            <v>0.92747171211278057</v>
          </cell>
          <cell r="S549">
            <v>0.91951204560779742</v>
          </cell>
          <cell r="T549">
            <v>-7.9596665049831428E-3</v>
          </cell>
          <cell r="U549" t="str">
            <v>Positioning down</v>
          </cell>
          <cell r="V549">
            <v>1.3206550449022716</v>
          </cell>
          <cell r="W549">
            <v>1.1868027533823879</v>
          </cell>
        </row>
        <row r="550">
          <cell r="B550">
            <v>11020811</v>
          </cell>
          <cell r="C550" t="str">
            <v>PCP</v>
          </cell>
          <cell r="D550" t="str">
            <v>PCP-BAUQGO</v>
          </cell>
          <cell r="E550" t="str">
            <v>Quality Inspector</v>
          </cell>
          <cell r="F550" t="str">
            <v>Inspector</v>
          </cell>
          <cell r="G550" t="str">
            <v>BAND A</v>
          </cell>
          <cell r="H550" t="str">
            <v>2</v>
          </cell>
          <cell r="I550">
            <v>6000</v>
          </cell>
          <cell r="J550">
            <v>6000</v>
          </cell>
          <cell r="K550"/>
          <cell r="L550" t="str">
            <v>0</v>
          </cell>
          <cell r="M550"/>
          <cell r="N550">
            <v>8086.5</v>
          </cell>
          <cell r="O550">
            <v>8156.5</v>
          </cell>
          <cell r="P550">
            <v>5679</v>
          </cell>
          <cell r="Q550">
            <v>6319.5</v>
          </cell>
          <cell r="R550">
            <v>0.74197736969022443</v>
          </cell>
          <cell r="S550">
            <v>0.73560963648623801</v>
          </cell>
          <cell r="T550">
            <v>-6.3677332039864254E-3</v>
          </cell>
          <cell r="U550" t="str">
            <v>Positioning down</v>
          </cell>
          <cell r="V550">
            <v>1.0565240359218173</v>
          </cell>
          <cell r="W550">
            <v>0.94944220270591029</v>
          </cell>
        </row>
        <row r="551">
          <cell r="B551">
            <v>11020852</v>
          </cell>
          <cell r="C551" t="str">
            <v>PCP</v>
          </cell>
          <cell r="D551" t="str">
            <v>PCP-BAUQGO</v>
          </cell>
          <cell r="E551" t="str">
            <v>Quality Inspector</v>
          </cell>
          <cell r="F551" t="str">
            <v>Inspector</v>
          </cell>
          <cell r="G551" t="str">
            <v>BAND A</v>
          </cell>
          <cell r="H551" t="str">
            <v>3</v>
          </cell>
          <cell r="I551">
            <v>8120</v>
          </cell>
          <cell r="J551">
            <v>8120</v>
          </cell>
          <cell r="K551"/>
          <cell r="L551" t="str">
            <v>&gt;90</v>
          </cell>
          <cell r="M551">
            <v>0.9</v>
          </cell>
          <cell r="N551">
            <v>8086.5</v>
          </cell>
          <cell r="O551">
            <v>8156.5</v>
          </cell>
          <cell r="P551">
            <v>5679</v>
          </cell>
          <cell r="Q551">
            <v>6319.5</v>
          </cell>
          <cell r="R551">
            <v>1.0041427069807705</v>
          </cell>
          <cell r="S551">
            <v>0.9955250413780421</v>
          </cell>
          <cell r="T551">
            <v>-8.6176656027283638E-3</v>
          </cell>
          <cell r="U551" t="str">
            <v>Positioning down</v>
          </cell>
          <cell r="V551">
            <v>1.4298291952808593</v>
          </cell>
          <cell r="W551">
            <v>1.2849117809953319</v>
          </cell>
        </row>
        <row r="552">
          <cell r="B552">
            <v>11020869</v>
          </cell>
          <cell r="C552" t="str">
            <v>PCP</v>
          </cell>
          <cell r="D552" t="str">
            <v>PCP-BAUQGO</v>
          </cell>
          <cell r="E552" t="str">
            <v>Quality Inspector</v>
          </cell>
          <cell r="F552" t="str">
            <v>Inspector</v>
          </cell>
          <cell r="G552" t="str">
            <v>BAND A</v>
          </cell>
          <cell r="H552" t="str">
            <v>3</v>
          </cell>
          <cell r="I552">
            <v>7550</v>
          </cell>
          <cell r="J552">
            <v>7550</v>
          </cell>
          <cell r="K552"/>
          <cell r="L552" t="str">
            <v>&gt;90</v>
          </cell>
          <cell r="M552">
            <v>0.9</v>
          </cell>
          <cell r="N552">
            <v>8086.5</v>
          </cell>
          <cell r="O552">
            <v>8156.5</v>
          </cell>
          <cell r="P552">
            <v>5679</v>
          </cell>
          <cell r="Q552">
            <v>6319.5</v>
          </cell>
          <cell r="R552">
            <v>0.93365485686019911</v>
          </cell>
          <cell r="S552">
            <v>0.92564212591184947</v>
          </cell>
          <cell r="T552">
            <v>-8.0127309483496445E-3</v>
          </cell>
          <cell r="U552" t="str">
            <v>Positioning down</v>
          </cell>
          <cell r="V552">
            <v>1.3294594118682868</v>
          </cell>
          <cell r="W552">
            <v>1.1947147717382705</v>
          </cell>
        </row>
        <row r="553">
          <cell r="B553">
            <v>11017114</v>
          </cell>
          <cell r="C553" t="str">
            <v>PCP</v>
          </cell>
          <cell r="D553" t="str">
            <v>PCP-BAUQGP</v>
          </cell>
          <cell r="E553" t="str">
            <v>Senior Engineer</v>
          </cell>
          <cell r="F553" t="str">
            <v>Senior Engineer</v>
          </cell>
          <cell r="G553" t="str">
            <v>BAND A5</v>
          </cell>
          <cell r="H553" t="str">
            <v>4</v>
          </cell>
          <cell r="I553">
            <v>17016</v>
          </cell>
          <cell r="J553">
            <v>19611</v>
          </cell>
          <cell r="K553">
            <v>0.15250352609308893</v>
          </cell>
          <cell r="L553" t="str">
            <v>110-130</v>
          </cell>
          <cell r="M553">
            <v>1.2</v>
          </cell>
          <cell r="N553">
            <v>12357.5</v>
          </cell>
          <cell r="O553">
            <v>12693.5</v>
          </cell>
          <cell r="P553">
            <v>15379</v>
          </cell>
          <cell r="Q553">
            <v>15529</v>
          </cell>
          <cell r="R553">
            <v>1.3769775440016185</v>
          </cell>
          <cell r="S553">
            <v>1.5449639579312247</v>
          </cell>
          <cell r="T553">
            <v>0.16798641392960612</v>
          </cell>
          <cell r="U553" t="str">
            <v>Meaningful uplift</v>
          </cell>
          <cell r="V553">
            <v>1.1064438520059823</v>
          </cell>
          <cell r="W553">
            <v>1.2628630304591411</v>
          </cell>
        </row>
        <row r="554">
          <cell r="B554">
            <v>11018712</v>
          </cell>
          <cell r="C554" t="str">
            <v>PCP</v>
          </cell>
          <cell r="D554" t="str">
            <v>PCP-BAUQGP</v>
          </cell>
          <cell r="E554" t="str">
            <v>Senior Engineer</v>
          </cell>
          <cell r="F554" t="str">
            <v>Senior Engineer</v>
          </cell>
          <cell r="G554" t="str">
            <v>BAND A5</v>
          </cell>
          <cell r="H554" t="str">
            <v>3</v>
          </cell>
          <cell r="I554">
            <v>16843</v>
          </cell>
          <cell r="J554">
            <v>16843</v>
          </cell>
          <cell r="K554"/>
          <cell r="L554" t="str">
            <v>&gt;90</v>
          </cell>
          <cell r="M554">
            <v>0.9</v>
          </cell>
          <cell r="N554">
            <v>12357.5</v>
          </cell>
          <cell r="O554">
            <v>12693.5</v>
          </cell>
          <cell r="P554">
            <v>15379</v>
          </cell>
          <cell r="Q554">
            <v>15529</v>
          </cell>
          <cell r="R554">
            <v>1.362977948614202</v>
          </cell>
          <cell r="S554">
            <v>1.3268995942805373</v>
          </cell>
          <cell r="T554">
            <v>-3.6078354333664686E-2</v>
          </cell>
          <cell r="U554" t="str">
            <v>Positioning down</v>
          </cell>
          <cell r="V554">
            <v>1.0951947460823201</v>
          </cell>
          <cell r="W554">
            <v>1.0846158799665142</v>
          </cell>
        </row>
        <row r="555">
          <cell r="B555">
            <v>11015971</v>
          </cell>
          <cell r="C555" t="str">
            <v>PCP</v>
          </cell>
          <cell r="D555" t="str">
            <v>PCP-BAUQGP</v>
          </cell>
          <cell r="E555" t="str">
            <v>Supervisor</v>
          </cell>
          <cell r="F555" t="str">
            <v>Functional Specialist</v>
          </cell>
          <cell r="G555" t="str">
            <v>BAND A6</v>
          </cell>
          <cell r="H555" t="str">
            <v>3</v>
          </cell>
          <cell r="I555">
            <v>20072</v>
          </cell>
          <cell r="J555">
            <v>20072</v>
          </cell>
          <cell r="K555"/>
          <cell r="L555" t="str">
            <v>&gt;90</v>
          </cell>
          <cell r="M555">
            <v>0.9</v>
          </cell>
          <cell r="N555">
            <v>15816</v>
          </cell>
          <cell r="O555">
            <v>16374</v>
          </cell>
          <cell r="P555">
            <v>19706</v>
          </cell>
          <cell r="Q555">
            <v>20237</v>
          </cell>
          <cell r="R555">
            <v>1.2690945877592312</v>
          </cell>
          <cell r="S555">
            <v>1.2258458531818737</v>
          </cell>
          <cell r="T555">
            <v>-4.3248734577357562E-2</v>
          </cell>
          <cell r="U555" t="str">
            <v>Positioning down</v>
          </cell>
          <cell r="V555">
            <v>1.0185730234446362</v>
          </cell>
          <cell r="W555">
            <v>0.99184661758165737</v>
          </cell>
        </row>
        <row r="556">
          <cell r="B556">
            <v>85713633</v>
          </cell>
          <cell r="C556" t="str">
            <v>PCP</v>
          </cell>
          <cell r="D556" t="str">
            <v>PCP-FDTG</v>
          </cell>
          <cell r="E556" t="str">
            <v>Specialist</v>
          </cell>
          <cell r="F556" t="str">
            <v>Specialist</v>
          </cell>
          <cell r="G556" t="str">
            <v>BAND A4</v>
          </cell>
          <cell r="H556" t="str">
            <v>3</v>
          </cell>
          <cell r="I556">
            <v>14175</v>
          </cell>
          <cell r="J556">
            <v>14175</v>
          </cell>
          <cell r="K556"/>
          <cell r="L556" t="str">
            <v>&gt;90</v>
          </cell>
          <cell r="M556">
            <v>0.9</v>
          </cell>
          <cell r="N556">
            <v>9450</v>
          </cell>
          <cell r="O556">
            <v>9800</v>
          </cell>
          <cell r="P556">
            <v>12091</v>
          </cell>
          <cell r="Q556">
            <v>12982</v>
          </cell>
          <cell r="R556">
            <v>1.5</v>
          </cell>
          <cell r="S556">
            <v>1.4464285714285714</v>
          </cell>
          <cell r="T556">
            <v>-5.3571428571428603E-2</v>
          </cell>
          <cell r="U556" t="str">
            <v>Positioning down</v>
          </cell>
          <cell r="V556">
            <v>1.1723596063187496</v>
          </cell>
          <cell r="W556">
            <v>1.0918964720382067</v>
          </cell>
        </row>
        <row r="557">
          <cell r="B557">
            <v>11021401</v>
          </cell>
          <cell r="C557" t="str">
            <v>PCP</v>
          </cell>
          <cell r="D557" t="str">
            <v>PCP-OPG</v>
          </cell>
          <cell r="E557" t="str">
            <v>Specialist</v>
          </cell>
          <cell r="F557" t="str">
            <v>Specialist</v>
          </cell>
          <cell r="G557" t="str">
            <v>BAND A4</v>
          </cell>
          <cell r="H557" t="str">
            <v>NA</v>
          </cell>
          <cell r="I557">
            <v>10529</v>
          </cell>
          <cell r="J557">
            <v>10529</v>
          </cell>
          <cell r="K557"/>
          <cell r="L557" t="str">
            <v>0</v>
          </cell>
          <cell r="M557"/>
          <cell r="N557">
            <v>9450</v>
          </cell>
          <cell r="O557">
            <v>9800</v>
          </cell>
          <cell r="P557">
            <v>12091</v>
          </cell>
          <cell r="Q557">
            <v>12982</v>
          </cell>
          <cell r="R557">
            <v>1.1141798941798942</v>
          </cell>
          <cell r="S557">
            <v>1.0743877551020409</v>
          </cell>
          <cell r="T557">
            <v>-3.9792139077853284E-2</v>
          </cell>
          <cell r="U557" t="str">
            <v>Positioning down</v>
          </cell>
          <cell r="V557">
            <v>0.87081300140600448</v>
          </cell>
          <cell r="W557">
            <v>0.81104606378061928</v>
          </cell>
        </row>
        <row r="558">
          <cell r="B558">
            <v>11007601</v>
          </cell>
          <cell r="C558" t="str">
            <v>OP-TE</v>
          </cell>
          <cell r="D558" t="str">
            <v>CN/OP-TEM</v>
          </cell>
          <cell r="E558" t="str">
            <v>Senior Director</v>
          </cell>
          <cell r="F558" t="str">
            <v>Head of Technical Market Access</v>
          </cell>
          <cell r="G558" t="str">
            <v>BAND D</v>
          </cell>
          <cell r="H558" t="str">
            <v>3</v>
          </cell>
          <cell r="I558">
            <v>95000</v>
          </cell>
          <cell r="J558">
            <v>95000</v>
          </cell>
          <cell r="K558"/>
          <cell r="L558" t="str">
            <v>&gt;115%</v>
          </cell>
          <cell r="M558">
            <v>1.1499999999999999</v>
          </cell>
          <cell r="N558">
            <v>64900</v>
          </cell>
          <cell r="O558">
            <v>64900</v>
          </cell>
          <cell r="P558">
            <v>95000</v>
          </cell>
          <cell r="Q558">
            <v>95000</v>
          </cell>
          <cell r="R558">
            <v>1.4637904468412943</v>
          </cell>
          <cell r="S558">
            <v>1.4637904468412943</v>
          </cell>
          <cell r="T558">
            <v>0</v>
          </cell>
          <cell r="U558" t="str">
            <v>Flat</v>
          </cell>
          <cell r="V558">
            <v>1</v>
          </cell>
          <cell r="W558">
            <v>1</v>
          </cell>
        </row>
        <row r="559">
          <cell r="B559">
            <v>1211009</v>
          </cell>
          <cell r="C559" t="str">
            <v>OP-TE</v>
          </cell>
          <cell r="D559" t="str">
            <v>CN/OP-TEE</v>
          </cell>
          <cell r="E559" t="str">
            <v>Function Manager</v>
          </cell>
          <cell r="F559" t="str">
            <v>Function Manager</v>
          </cell>
          <cell r="G559" t="str">
            <v>BAND B</v>
          </cell>
          <cell r="H559" t="str">
            <v>3</v>
          </cell>
          <cell r="I559">
            <v>25994</v>
          </cell>
          <cell r="J559">
            <v>26644</v>
          </cell>
          <cell r="K559">
            <v>2.5005770562437579E-2</v>
          </cell>
          <cell r="L559" t="str">
            <v>70-90</v>
          </cell>
          <cell r="M559">
            <v>0.8</v>
          </cell>
          <cell r="N559">
            <v>23243</v>
          </cell>
          <cell r="O559">
            <v>24087</v>
          </cell>
          <cell r="P559">
            <v>25994</v>
          </cell>
          <cell r="Q559">
            <v>26644</v>
          </cell>
          <cell r="R559">
            <v>1.1183582153766725</v>
          </cell>
          <cell r="S559">
            <v>1.1061568480923321</v>
          </cell>
          <cell r="T559">
            <v>-1.2201367284340403E-2</v>
          </cell>
          <cell r="U559" t="str">
            <v>Positioning down</v>
          </cell>
          <cell r="V559">
            <v>1</v>
          </cell>
          <cell r="W559">
            <v>1</v>
          </cell>
        </row>
        <row r="560">
          <cell r="B560">
            <v>11007602</v>
          </cell>
          <cell r="C560" t="str">
            <v>OP-TE</v>
          </cell>
          <cell r="D560" t="str">
            <v>CN/OP-TEM</v>
          </cell>
          <cell r="E560" t="str">
            <v>Manager</v>
          </cell>
          <cell r="F560" t="str">
            <v>Manager</v>
          </cell>
          <cell r="G560" t="str">
            <v>BAND B</v>
          </cell>
          <cell r="H560" t="str">
            <v>3</v>
          </cell>
          <cell r="I560">
            <v>20205</v>
          </cell>
          <cell r="J560">
            <v>20710</v>
          </cell>
          <cell r="K560">
            <v>2.4993813412521604E-2</v>
          </cell>
          <cell r="L560" t="str">
            <v>70-90</v>
          </cell>
          <cell r="M560">
            <v>0.8</v>
          </cell>
          <cell r="N560">
            <v>23243</v>
          </cell>
          <cell r="O560">
            <v>24087</v>
          </cell>
          <cell r="P560">
            <v>25994</v>
          </cell>
          <cell r="Q560">
            <v>26644</v>
          </cell>
          <cell r="R560">
            <v>0.86929398098352195</v>
          </cell>
          <cell r="S560">
            <v>0.85979989205795659</v>
          </cell>
          <cell r="T560">
            <v>-9.4940889255653582E-3</v>
          </cell>
          <cell r="U560" t="str">
            <v>Positioning down</v>
          </cell>
          <cell r="V560">
            <v>0.77729476032930678</v>
          </cell>
          <cell r="W560">
            <v>0.77728569283891302</v>
          </cell>
        </row>
        <row r="561">
          <cell r="B561">
            <v>11007635</v>
          </cell>
          <cell r="C561" t="str">
            <v>OP-TE</v>
          </cell>
          <cell r="D561" t="str">
            <v>CN/OP-TEB</v>
          </cell>
          <cell r="E561" t="str">
            <v>Expert (CN)</v>
          </cell>
          <cell r="F561" t="str">
            <v>Expert (CN)</v>
          </cell>
          <cell r="G561" t="str">
            <v>BAND B</v>
          </cell>
          <cell r="H561" t="str">
            <v>4</v>
          </cell>
          <cell r="I561">
            <v>22264</v>
          </cell>
          <cell r="J561">
            <v>23444</v>
          </cell>
          <cell r="K561">
            <v>5.3000359324469892E-2</v>
          </cell>
          <cell r="L561" t="str">
            <v>70-90</v>
          </cell>
          <cell r="M561">
            <v>0.8</v>
          </cell>
          <cell r="N561">
            <v>23243</v>
          </cell>
          <cell r="O561">
            <v>24087</v>
          </cell>
          <cell r="P561">
            <v>25994</v>
          </cell>
          <cell r="Q561">
            <v>26644</v>
          </cell>
          <cell r="R561">
            <v>0.95787979176526261</v>
          </cell>
          <cell r="S561">
            <v>0.97330510233736045</v>
          </cell>
          <cell r="T561">
            <v>1.5425310572097839E-2</v>
          </cell>
          <cell r="U561" t="str">
            <v>Limited uplift</v>
          </cell>
          <cell r="V561">
            <v>0.85650534738785877</v>
          </cell>
          <cell r="W561">
            <v>0.87989791322624233</v>
          </cell>
        </row>
        <row r="562">
          <cell r="B562">
            <v>11008484</v>
          </cell>
          <cell r="C562" t="str">
            <v>OP-TE</v>
          </cell>
          <cell r="D562" t="str">
            <v>CN/OP-TE</v>
          </cell>
          <cell r="E562" t="str">
            <v>Project Director</v>
          </cell>
          <cell r="F562" t="str">
            <v>Project Director</v>
          </cell>
          <cell r="G562" t="str">
            <v>BAND C</v>
          </cell>
          <cell r="H562" t="str">
            <v>5</v>
          </cell>
          <cell r="I562">
            <v>39155</v>
          </cell>
          <cell r="J562">
            <v>42170</v>
          </cell>
          <cell r="K562">
            <v>7.7001660068956701E-2</v>
          </cell>
          <cell r="L562" t="str">
            <v>70-90</v>
          </cell>
          <cell r="M562">
            <v>0.8</v>
          </cell>
          <cell r="N562">
            <v>39453</v>
          </cell>
          <cell r="O562">
            <v>40557.5</v>
          </cell>
          <cell r="P562">
            <v>39155</v>
          </cell>
          <cell r="Q562">
            <v>42170</v>
          </cell>
          <cell r="R562">
            <v>0.99244670874204755</v>
          </cell>
          <cell r="S562">
            <v>1.0397583677494915</v>
          </cell>
          <cell r="T562">
            <v>4.731165900744394E-2</v>
          </cell>
          <cell r="U562" t="str">
            <v>Moderate uplift</v>
          </cell>
          <cell r="V562">
            <v>1</v>
          </cell>
          <cell r="W562">
            <v>1</v>
          </cell>
        </row>
        <row r="563">
          <cell r="B563">
            <v>11014818</v>
          </cell>
          <cell r="C563" t="str">
            <v>OP-TE</v>
          </cell>
          <cell r="D563" t="str">
            <v>CN/OP-TEI</v>
          </cell>
          <cell r="E563" t="str">
            <v>Senior Engineer</v>
          </cell>
          <cell r="F563" t="str">
            <v>Senior Engineer</v>
          </cell>
          <cell r="G563" t="str">
            <v>BAND A5</v>
          </cell>
          <cell r="H563" t="str">
            <v>4</v>
          </cell>
          <cell r="I563">
            <v>20519</v>
          </cell>
          <cell r="J563">
            <v>22571</v>
          </cell>
          <cell r="K563">
            <v>0.10000487353184861</v>
          </cell>
          <cell r="L563" t="str">
            <v>90-110</v>
          </cell>
          <cell r="M563">
            <v>1</v>
          </cell>
          <cell r="N563">
            <v>12357.5</v>
          </cell>
          <cell r="O563">
            <v>12693.5</v>
          </cell>
          <cell r="P563">
            <v>13209</v>
          </cell>
          <cell r="Q563">
            <v>13992</v>
          </cell>
          <cell r="R563">
            <v>1.660449119967631</v>
          </cell>
          <cell r="S563">
            <v>1.7781541733958326</v>
          </cell>
          <cell r="T563">
            <v>0.11770505342820159</v>
          </cell>
          <cell r="U563" t="str">
            <v>Meaningful uplift</v>
          </cell>
          <cell r="V563">
            <v>1.5534105534105533</v>
          </cell>
          <cell r="W563">
            <v>1.6131360777587194</v>
          </cell>
        </row>
        <row r="564">
          <cell r="B564">
            <v>11015515</v>
          </cell>
          <cell r="C564" t="str">
            <v>OP-TE</v>
          </cell>
          <cell r="D564" t="str">
            <v>CN/OP-TEM</v>
          </cell>
          <cell r="E564" t="str">
            <v>Senior Specialist</v>
          </cell>
          <cell r="F564" t="str">
            <v>Senior Specialist</v>
          </cell>
          <cell r="G564" t="str">
            <v>BAND A5</v>
          </cell>
          <cell r="H564" t="str">
            <v>4</v>
          </cell>
          <cell r="I564">
            <v>13548</v>
          </cell>
          <cell r="J564">
            <v>14728</v>
          </cell>
          <cell r="K564">
            <v>8.7097726601712333E-2</v>
          </cell>
          <cell r="L564" t="str">
            <v>50-70</v>
          </cell>
          <cell r="M564">
            <v>0.6</v>
          </cell>
          <cell r="N564">
            <v>12357.5</v>
          </cell>
          <cell r="O564">
            <v>12693.5</v>
          </cell>
          <cell r="P564">
            <v>13209</v>
          </cell>
          <cell r="Q564">
            <v>13992</v>
          </cell>
          <cell r="R564">
            <v>1.0963382561197654</v>
          </cell>
          <cell r="S564">
            <v>1.1602788828928192</v>
          </cell>
          <cell r="T564">
            <v>6.3940626773053788E-2</v>
          </cell>
          <cell r="U564" t="str">
            <v>Meaningful uplift</v>
          </cell>
          <cell r="V564">
            <v>1.0256643197819668</v>
          </cell>
          <cell r="W564">
            <v>1.0526014865637507</v>
          </cell>
        </row>
        <row r="565">
          <cell r="B565">
            <v>11015743</v>
          </cell>
          <cell r="C565" t="str">
            <v>OP-TE</v>
          </cell>
          <cell r="D565" t="str">
            <v>CN/OP-TEE</v>
          </cell>
          <cell r="E565" t="str">
            <v>Engineer</v>
          </cell>
          <cell r="F565" t="str">
            <v>Engineer</v>
          </cell>
          <cell r="G565" t="str">
            <v>BAND A4</v>
          </cell>
          <cell r="H565" t="str">
            <v>3</v>
          </cell>
          <cell r="I565">
            <v>10225</v>
          </cell>
          <cell r="J565">
            <v>10225</v>
          </cell>
          <cell r="K565"/>
          <cell r="L565" t="str">
            <v>&gt;90</v>
          </cell>
          <cell r="M565">
            <v>0.9</v>
          </cell>
          <cell r="N565">
            <v>9450</v>
          </cell>
          <cell r="O565">
            <v>9800</v>
          </cell>
          <cell r="P565">
            <v>10225</v>
          </cell>
          <cell r="Q565">
            <v>10225</v>
          </cell>
          <cell r="R565">
            <v>1.0820105820105821</v>
          </cell>
          <cell r="S565">
            <v>1.0433673469387754</v>
          </cell>
          <cell r="T565">
            <v>-3.864323507180667E-2</v>
          </cell>
          <cell r="U565" t="str">
            <v>Positioning down</v>
          </cell>
          <cell r="V565">
            <v>1</v>
          </cell>
          <cell r="W565">
            <v>1</v>
          </cell>
        </row>
        <row r="566">
          <cell r="B566">
            <v>11018028</v>
          </cell>
          <cell r="C566" t="str">
            <v>OP-TE</v>
          </cell>
          <cell r="D566" t="str">
            <v>CN/OP-TEI</v>
          </cell>
          <cell r="E566" t="str">
            <v>Senior Engineer</v>
          </cell>
          <cell r="F566" t="str">
            <v>Senior Engineer</v>
          </cell>
          <cell r="G566" t="str">
            <v>BAND A5</v>
          </cell>
          <cell r="H566" t="str">
            <v>3</v>
          </cell>
          <cell r="I566">
            <v>12870</v>
          </cell>
          <cell r="J566">
            <v>13256</v>
          </cell>
          <cell r="K566">
            <v>2.9992229992229946E-2</v>
          </cell>
          <cell r="L566" t="str">
            <v>50-70</v>
          </cell>
          <cell r="M566">
            <v>0.6</v>
          </cell>
          <cell r="N566">
            <v>12357.5</v>
          </cell>
          <cell r="O566">
            <v>12693.5</v>
          </cell>
          <cell r="P566">
            <v>13209</v>
          </cell>
          <cell r="Q566">
            <v>13992</v>
          </cell>
          <cell r="R566">
            <v>1.0414727898037628</v>
          </cell>
          <cell r="S566">
            <v>1.0443140189860953</v>
          </cell>
          <cell r="T566">
            <v>2.8412291823325386E-3</v>
          </cell>
          <cell r="U566" t="str">
            <v>Flat</v>
          </cell>
          <cell r="V566">
            <v>0.97433568021803318</v>
          </cell>
          <cell r="W566">
            <v>0.94739851343624926</v>
          </cell>
        </row>
        <row r="567">
          <cell r="B567">
            <v>11022026</v>
          </cell>
          <cell r="C567" t="str">
            <v>OP-TE</v>
          </cell>
          <cell r="D567" t="str">
            <v>CN/OP-TEE</v>
          </cell>
          <cell r="E567" t="str">
            <v>Expert (CN)</v>
          </cell>
          <cell r="F567" t="str">
            <v>Machine Safety Expert (CN)</v>
          </cell>
          <cell r="G567" t="str">
            <v>BAND B</v>
          </cell>
          <cell r="H567" t="str">
            <v>3</v>
          </cell>
          <cell r="I567">
            <v>34400</v>
          </cell>
          <cell r="J567">
            <v>34400</v>
          </cell>
          <cell r="K567"/>
          <cell r="L567" t="str">
            <v>&gt;90</v>
          </cell>
          <cell r="M567">
            <v>0.9</v>
          </cell>
          <cell r="N567">
            <v>23243</v>
          </cell>
          <cell r="O567">
            <v>24087</v>
          </cell>
          <cell r="P567">
            <v>25994</v>
          </cell>
          <cell r="Q567">
            <v>26644</v>
          </cell>
          <cell r="R567">
            <v>1.4800154885341823</v>
          </cell>
          <cell r="S567">
            <v>1.4281562668659442</v>
          </cell>
          <cell r="T567">
            <v>-5.1859221668238087E-2</v>
          </cell>
          <cell r="U567" t="str">
            <v>Positioning down</v>
          </cell>
          <cell r="V567">
            <v>1.3233823189966916</v>
          </cell>
          <cell r="W567">
            <v>1.2910974328178952</v>
          </cell>
        </row>
        <row r="568">
          <cell r="B568">
            <v>15001000</v>
          </cell>
          <cell r="C568" t="str">
            <v>OP-TE</v>
          </cell>
          <cell r="D568" t="str">
            <v>CN/OP-TEM</v>
          </cell>
          <cell r="E568" t="str">
            <v>Manager</v>
          </cell>
          <cell r="F568" t="str">
            <v>Manager</v>
          </cell>
          <cell r="G568" t="str">
            <v>BAND B</v>
          </cell>
          <cell r="H568" t="str">
            <v>3</v>
          </cell>
          <cell r="I568">
            <v>27500</v>
          </cell>
          <cell r="J568">
            <v>27500</v>
          </cell>
          <cell r="K568"/>
          <cell r="L568" t="str">
            <v>&gt;90</v>
          </cell>
          <cell r="M568">
            <v>0.9</v>
          </cell>
          <cell r="N568">
            <v>23243</v>
          </cell>
          <cell r="O568">
            <v>24087</v>
          </cell>
          <cell r="P568">
            <v>25994</v>
          </cell>
          <cell r="Q568">
            <v>26644</v>
          </cell>
          <cell r="R568">
            <v>1.1831519167061051</v>
          </cell>
          <cell r="S568">
            <v>1.1416946900817868</v>
          </cell>
          <cell r="T568">
            <v>-4.1457226624318277E-2</v>
          </cell>
          <cell r="U568" t="str">
            <v>Positioning down</v>
          </cell>
          <cell r="V568">
            <v>1.0579364468723551</v>
          </cell>
          <cell r="W568">
            <v>1.0321273082119802</v>
          </cell>
        </row>
        <row r="569">
          <cell r="B569">
            <v>15010200</v>
          </cell>
          <cell r="C569" t="str">
            <v>OP-TE</v>
          </cell>
          <cell r="D569" t="str">
            <v>CN/OP-TEE</v>
          </cell>
          <cell r="E569" t="str">
            <v>Associate Expert (CN)</v>
          </cell>
          <cell r="F569" t="str">
            <v>Associate Expert (C)</v>
          </cell>
          <cell r="G569" t="str">
            <v>BAND A6</v>
          </cell>
          <cell r="H569" t="str">
            <v>4</v>
          </cell>
          <cell r="I569">
            <v>22818</v>
          </cell>
          <cell r="J569">
            <v>23331</v>
          </cell>
          <cell r="K569">
            <v>2.2482250854588548E-2</v>
          </cell>
          <cell r="L569" t="str">
            <v>110-130</v>
          </cell>
          <cell r="M569">
            <v>1.2</v>
          </cell>
          <cell r="N569">
            <v>15816</v>
          </cell>
          <cell r="O569">
            <v>16374</v>
          </cell>
          <cell r="P569">
            <v>21409</v>
          </cell>
          <cell r="Q569">
            <v>22435.5</v>
          </cell>
          <cell r="R569">
            <v>1.4427162367223065</v>
          </cell>
          <cell r="S569">
            <v>1.4248809087577867</v>
          </cell>
          <cell r="T569">
            <v>-1.7835327964519809E-2</v>
          </cell>
          <cell r="U569" t="str">
            <v>Positioning down</v>
          </cell>
          <cell r="V569">
            <v>1.065813442944556</v>
          </cell>
          <cell r="W569">
            <v>1.039914421341178</v>
          </cell>
        </row>
        <row r="570">
          <cell r="B570">
            <v>15012715</v>
          </cell>
          <cell r="C570" t="str">
            <v>OP-TE</v>
          </cell>
          <cell r="D570" t="str">
            <v>CN/OP-TEE</v>
          </cell>
          <cell r="E570" t="str">
            <v>Project Manager</v>
          </cell>
          <cell r="F570" t="str">
            <v>Project Manager</v>
          </cell>
          <cell r="G570" t="str">
            <v>BAND A6</v>
          </cell>
          <cell r="H570" t="str">
            <v>5</v>
          </cell>
          <cell r="I570">
            <v>20000</v>
          </cell>
          <cell r="J570">
            <v>21540</v>
          </cell>
          <cell r="K570">
            <v>7.6999999999999957E-2</v>
          </cell>
          <cell r="L570" t="str">
            <v>70-90</v>
          </cell>
          <cell r="M570">
            <v>0.8</v>
          </cell>
          <cell r="N570">
            <v>15816</v>
          </cell>
          <cell r="O570">
            <v>16374</v>
          </cell>
          <cell r="P570">
            <v>21409</v>
          </cell>
          <cell r="Q570">
            <v>22435.5</v>
          </cell>
          <cell r="R570">
            <v>1.2645422357106728</v>
          </cell>
          <cell r="S570">
            <v>1.3155001832172957</v>
          </cell>
          <cell r="T570">
            <v>5.0957947506622858E-2</v>
          </cell>
          <cell r="U570" t="str">
            <v>Meaningful uplift</v>
          </cell>
          <cell r="V570">
            <v>0.93418655705544396</v>
          </cell>
          <cell r="W570">
            <v>0.96008557865882194</v>
          </cell>
        </row>
        <row r="571">
          <cell r="B571">
            <v>15018212</v>
          </cell>
          <cell r="C571" t="str">
            <v>OP-TE</v>
          </cell>
          <cell r="D571" t="str">
            <v>CN/OP-TE</v>
          </cell>
          <cell r="E571" t="str">
            <v>Senior Specialist</v>
          </cell>
          <cell r="F571" t="str">
            <v>Senior Specialist</v>
          </cell>
          <cell r="G571" t="str">
            <v>BAND A5</v>
          </cell>
          <cell r="H571" t="str">
            <v>3</v>
          </cell>
          <cell r="I571">
            <v>12271</v>
          </cell>
          <cell r="J571">
            <v>12639</v>
          </cell>
          <cell r="K571">
            <v>2.9989405916388323E-2</v>
          </cell>
          <cell r="L571" t="str">
            <v>50-70</v>
          </cell>
          <cell r="M571">
            <v>0.6</v>
          </cell>
          <cell r="N571">
            <v>12357.5</v>
          </cell>
          <cell r="O571">
            <v>12693.5</v>
          </cell>
          <cell r="P571">
            <v>13209</v>
          </cell>
          <cell r="Q571">
            <v>13992</v>
          </cell>
          <cell r="R571">
            <v>0.99300020230629171</v>
          </cell>
          <cell r="S571">
            <v>0.99570646393823614</v>
          </cell>
          <cell r="T571">
            <v>2.7062616319444288E-3</v>
          </cell>
          <cell r="U571" t="str">
            <v>Flat</v>
          </cell>
          <cell r="V571">
            <v>0.92898781134075248</v>
          </cell>
          <cell r="W571">
            <v>0.90330188679245282</v>
          </cell>
        </row>
        <row r="572">
          <cell r="B572">
            <v>11011050</v>
          </cell>
          <cell r="C572" t="str">
            <v>CN/OP-RM</v>
          </cell>
          <cell r="D572" t="str">
            <v>CN/OP-RMH</v>
          </cell>
          <cell r="E572" t="str">
            <v>Senior Specialist</v>
          </cell>
          <cell r="F572" t="str">
            <v>Senior Specialist</v>
          </cell>
          <cell r="G572" t="str">
            <v>BAND A5</v>
          </cell>
          <cell r="H572" t="str">
            <v>3</v>
          </cell>
          <cell r="I572">
            <v>10700</v>
          </cell>
          <cell r="J572">
            <v>11000</v>
          </cell>
          <cell r="K572">
            <v>2.8037383177569986E-2</v>
          </cell>
          <cell r="L572" t="str">
            <v>70-90</v>
          </cell>
          <cell r="M572">
            <v>0.8</v>
          </cell>
          <cell r="N572">
            <v>12357.5</v>
          </cell>
          <cell r="O572">
            <v>12693.5</v>
          </cell>
          <cell r="P572">
            <v>10700</v>
          </cell>
          <cell r="Q572">
            <v>11225</v>
          </cell>
          <cell r="R572">
            <v>0.865870928585879</v>
          </cell>
          <cell r="S572">
            <v>0.86658526017252924</v>
          </cell>
          <cell r="T572">
            <v>7.1433158665024088E-4</v>
          </cell>
          <cell r="U572" t="str">
            <v>Flat</v>
          </cell>
          <cell r="V572">
            <v>1</v>
          </cell>
          <cell r="W572">
            <v>0.97995545657015593</v>
          </cell>
        </row>
        <row r="573">
          <cell r="B573">
            <v>11016622</v>
          </cell>
          <cell r="C573" t="str">
            <v>CN/OP-RM</v>
          </cell>
          <cell r="D573" t="str">
            <v>CN/OP-RMH</v>
          </cell>
          <cell r="E573" t="str">
            <v>Specialist</v>
          </cell>
          <cell r="F573" t="str">
            <v>Specialist</v>
          </cell>
          <cell r="G573" t="str">
            <v>BAND A4</v>
          </cell>
          <cell r="H573" t="str">
            <v>5</v>
          </cell>
          <cell r="I573">
            <v>7962</v>
          </cell>
          <cell r="J573">
            <v>9176</v>
          </cell>
          <cell r="K573">
            <v>0.15247425270032644</v>
          </cell>
          <cell r="L573" t="str">
            <v>90-110</v>
          </cell>
          <cell r="M573">
            <v>1</v>
          </cell>
          <cell r="N573">
            <v>9450</v>
          </cell>
          <cell r="O573">
            <v>9800</v>
          </cell>
          <cell r="P573">
            <v>9866</v>
          </cell>
          <cell r="Q573">
            <v>10626.5</v>
          </cell>
          <cell r="R573">
            <v>0.84253968253968259</v>
          </cell>
          <cell r="S573">
            <v>0.93632653061224491</v>
          </cell>
          <cell r="T573">
            <v>9.3786848072562323E-2</v>
          </cell>
          <cell r="U573" t="str">
            <v>Meaningful uplift</v>
          </cell>
          <cell r="V573">
            <v>0.80701398743158326</v>
          </cell>
          <cell r="W573">
            <v>0.86350162330023994</v>
          </cell>
        </row>
        <row r="574">
          <cell r="B574">
            <v>11021405</v>
          </cell>
          <cell r="C574" t="str">
            <v>CN/OP-RM</v>
          </cell>
          <cell r="D574" t="str">
            <v>CN/OP-RMH</v>
          </cell>
          <cell r="E574" t="str">
            <v>Specialist</v>
          </cell>
          <cell r="F574" t="str">
            <v>Specialist</v>
          </cell>
          <cell r="G574" t="str">
            <v>BAND A4</v>
          </cell>
          <cell r="H574" t="str">
            <v>3</v>
          </cell>
          <cell r="I574">
            <v>7050</v>
          </cell>
          <cell r="J574">
            <v>7350</v>
          </cell>
          <cell r="K574">
            <v>4.2553191489361764E-2</v>
          </cell>
          <cell r="L574" t="str">
            <v>&gt;90</v>
          </cell>
          <cell r="M574">
            <v>0.9</v>
          </cell>
          <cell r="N574">
            <v>9450</v>
          </cell>
          <cell r="O574">
            <v>9800</v>
          </cell>
          <cell r="P574">
            <v>9866</v>
          </cell>
          <cell r="Q574">
            <v>10626.5</v>
          </cell>
          <cell r="R574">
            <v>0.74603174603174605</v>
          </cell>
          <cell r="S574">
            <v>0.75</v>
          </cell>
          <cell r="T574">
            <v>3.9682539682539542E-3</v>
          </cell>
          <cell r="U574" t="str">
            <v>Flat</v>
          </cell>
          <cell r="V574">
            <v>0.71457530914250966</v>
          </cell>
          <cell r="W574">
            <v>0.69166705876817391</v>
          </cell>
        </row>
        <row r="575">
          <cell r="B575">
            <v>15021647</v>
          </cell>
          <cell r="C575" t="str">
            <v>CN/OP-RM</v>
          </cell>
          <cell r="D575" t="str">
            <v>CN/OP-RMH</v>
          </cell>
          <cell r="E575" t="str">
            <v>Senior Engineer</v>
          </cell>
          <cell r="F575" t="str">
            <v>Senior Engineer</v>
          </cell>
          <cell r="G575" t="str">
            <v>BAND A5</v>
          </cell>
          <cell r="H575" t="str">
            <v>4</v>
          </cell>
          <cell r="I575">
            <v>13900</v>
          </cell>
          <cell r="J575">
            <v>14490</v>
          </cell>
          <cell r="K575">
            <v>4.2446043165467628E-2</v>
          </cell>
          <cell r="L575" t="str">
            <v>70-90</v>
          </cell>
          <cell r="M575">
            <v>0.8</v>
          </cell>
          <cell r="N575">
            <v>12357.5</v>
          </cell>
          <cell r="O575">
            <v>12693.5</v>
          </cell>
          <cell r="P575">
            <v>10700</v>
          </cell>
          <cell r="Q575">
            <v>11225</v>
          </cell>
          <cell r="R575">
            <v>1.12482298199474</v>
          </cell>
          <cell r="S575">
            <v>1.1415291290818135</v>
          </cell>
          <cell r="T575">
            <v>1.670614708707352E-2</v>
          </cell>
          <cell r="U575" t="str">
            <v>Limited uplift</v>
          </cell>
          <cell r="V575">
            <v>1.2990654205607477</v>
          </cell>
          <cell r="W575">
            <v>1.29086859688196</v>
          </cell>
        </row>
        <row r="576">
          <cell r="B576">
            <v>11000460</v>
          </cell>
          <cell r="C576" t="str">
            <v>CN/OP-RM</v>
          </cell>
          <cell r="D576" t="str">
            <v>CN/OP-RMS</v>
          </cell>
          <cell r="E576" t="str">
            <v>Senior Specialist</v>
          </cell>
          <cell r="F576" t="str">
            <v>Senior Specialist</v>
          </cell>
          <cell r="G576" t="str">
            <v>BAND A5</v>
          </cell>
          <cell r="H576" t="str">
            <v>4</v>
          </cell>
          <cell r="I576">
            <v>10660</v>
          </cell>
          <cell r="J576">
            <v>11225</v>
          </cell>
          <cell r="K576">
            <v>5.3001876172607876E-2</v>
          </cell>
          <cell r="L576" t="str">
            <v>70-90</v>
          </cell>
          <cell r="M576">
            <v>0.8</v>
          </cell>
          <cell r="N576">
            <v>12357.5</v>
          </cell>
          <cell r="O576">
            <v>12693.5</v>
          </cell>
          <cell r="P576">
            <v>10700</v>
          </cell>
          <cell r="Q576">
            <v>11225</v>
          </cell>
          <cell r="R576">
            <v>0.86263402791826826</v>
          </cell>
          <cell r="S576">
            <v>0.88431086776696732</v>
          </cell>
          <cell r="T576">
            <v>2.1676839848699059E-2</v>
          </cell>
          <cell r="U576" t="str">
            <v>Moderate uplift</v>
          </cell>
          <cell r="V576">
            <v>0.99626168224299061</v>
          </cell>
          <cell r="W576">
            <v>1</v>
          </cell>
        </row>
        <row r="577">
          <cell r="B577">
            <v>1120340</v>
          </cell>
          <cell r="C577" t="str">
            <v>CN/OP-RM</v>
          </cell>
          <cell r="D577" t="str">
            <v>CN/OP-RMCF</v>
          </cell>
          <cell r="E577" t="str">
            <v>Specialist</v>
          </cell>
          <cell r="F577" t="str">
            <v>Specialist of Firefighting</v>
          </cell>
          <cell r="G577" t="str">
            <v>BAND A4</v>
          </cell>
          <cell r="H577" t="str">
            <v>3</v>
          </cell>
          <cell r="I577">
            <v>7700</v>
          </cell>
          <cell r="J577">
            <v>7900</v>
          </cell>
          <cell r="K577">
            <v>2.5974025974025983E-2</v>
          </cell>
          <cell r="L577" t="str">
            <v>70-90</v>
          </cell>
          <cell r="M577">
            <v>0.8</v>
          </cell>
          <cell r="N577">
            <v>9450</v>
          </cell>
          <cell r="O577">
            <v>9800</v>
          </cell>
          <cell r="P577">
            <v>9866</v>
          </cell>
          <cell r="Q577">
            <v>10626.5</v>
          </cell>
          <cell r="R577">
            <v>0.81481481481481477</v>
          </cell>
          <cell r="S577">
            <v>0.80612244897959184</v>
          </cell>
          <cell r="T577">
            <v>-8.6923658352229261E-3</v>
          </cell>
          <cell r="U577" t="str">
            <v>Positioning down</v>
          </cell>
          <cell r="V577">
            <v>0.78045813906345018</v>
          </cell>
          <cell r="W577">
            <v>0.74342445772361554</v>
          </cell>
        </row>
        <row r="578">
          <cell r="B578">
            <v>1120346</v>
          </cell>
          <cell r="C578" t="str">
            <v>CN/OP-RM</v>
          </cell>
          <cell r="D578" t="str">
            <v>CN/OP-RMCF</v>
          </cell>
          <cell r="E578" t="str">
            <v>Engineer</v>
          </cell>
          <cell r="F578" t="str">
            <v>Engineer of Electrical</v>
          </cell>
          <cell r="G578" t="str">
            <v>BAND A4</v>
          </cell>
          <cell r="H578" t="str">
            <v>4</v>
          </cell>
          <cell r="I578">
            <v>9580</v>
          </cell>
          <cell r="J578">
            <v>10891</v>
          </cell>
          <cell r="K578">
            <v>0.13684759916492695</v>
          </cell>
          <cell r="L578" t="str">
            <v>70-90</v>
          </cell>
          <cell r="M578">
            <v>0.8</v>
          </cell>
          <cell r="N578">
            <v>9450</v>
          </cell>
          <cell r="O578">
            <v>9800</v>
          </cell>
          <cell r="P578">
            <v>9866</v>
          </cell>
          <cell r="Q578">
            <v>10626.5</v>
          </cell>
          <cell r="R578">
            <v>1.0137566137566139</v>
          </cell>
          <cell r="S578">
            <v>1.1113265306122448</v>
          </cell>
          <cell r="T578">
            <v>9.7569916855630989E-2</v>
          </cell>
          <cell r="U578" t="str">
            <v>Meaningful uplift</v>
          </cell>
          <cell r="V578">
            <v>0.97101155483478618</v>
          </cell>
          <cell r="W578">
            <v>1.0248906036794805</v>
          </cell>
        </row>
        <row r="579">
          <cell r="B579">
            <v>1120381</v>
          </cell>
          <cell r="C579" t="str">
            <v>CN/OP-RM</v>
          </cell>
          <cell r="D579" t="str">
            <v>CN/OP-RMCF</v>
          </cell>
          <cell r="E579" t="str">
            <v>Engineer</v>
          </cell>
          <cell r="F579" t="str">
            <v>Engineer of Anti-Explosion Management</v>
          </cell>
          <cell r="G579" t="str">
            <v>BAND A4</v>
          </cell>
          <cell r="H579" t="str">
            <v>4</v>
          </cell>
          <cell r="I579">
            <v>9800</v>
          </cell>
          <cell r="J579">
            <v>10400</v>
          </cell>
          <cell r="K579">
            <v>6.1224489795918435E-2</v>
          </cell>
          <cell r="L579" t="str">
            <v>70-90</v>
          </cell>
          <cell r="M579">
            <v>0.8</v>
          </cell>
          <cell r="N579">
            <v>9450</v>
          </cell>
          <cell r="O579">
            <v>9800</v>
          </cell>
          <cell r="P579">
            <v>9866</v>
          </cell>
          <cell r="Q579">
            <v>10626.5</v>
          </cell>
          <cell r="R579">
            <v>1.037037037037037</v>
          </cell>
          <cell r="S579">
            <v>1.0612244897959184</v>
          </cell>
          <cell r="T579">
            <v>2.4187452758881456E-2</v>
          </cell>
          <cell r="U579" t="str">
            <v>Moderate uplift</v>
          </cell>
          <cell r="V579">
            <v>0.99331035880802754</v>
          </cell>
          <cell r="W579">
            <v>0.97868536206653178</v>
          </cell>
        </row>
        <row r="580">
          <cell r="B580">
            <v>1132154</v>
          </cell>
          <cell r="C580" t="str">
            <v>CN/OP-RM</v>
          </cell>
          <cell r="D580" t="str">
            <v>CN/OP-RMCF</v>
          </cell>
          <cell r="E580" t="str">
            <v>Functional Specialist</v>
          </cell>
          <cell r="F580" t="str">
            <v>Functional Specialist</v>
          </cell>
          <cell r="G580" t="str">
            <v>BAND A6</v>
          </cell>
          <cell r="H580" t="str">
            <v>3</v>
          </cell>
          <cell r="I580">
            <v>13740</v>
          </cell>
          <cell r="J580">
            <v>14100</v>
          </cell>
          <cell r="K580">
            <v>2.6200873362445476E-2</v>
          </cell>
          <cell r="L580" t="str">
            <v>50-70</v>
          </cell>
          <cell r="M580">
            <v>0.6</v>
          </cell>
          <cell r="N580">
            <v>15816</v>
          </cell>
          <cell r="O580">
            <v>16374</v>
          </cell>
          <cell r="P580">
            <v>13740</v>
          </cell>
          <cell r="Q580">
            <v>14100</v>
          </cell>
          <cell r="R580">
            <v>0.8687405159332322</v>
          </cell>
          <cell r="S580">
            <v>0.86112128984976177</v>
          </cell>
          <cell r="T580">
            <v>-7.6192260834704317E-3</v>
          </cell>
          <cell r="U580" t="str">
            <v>Positioning down</v>
          </cell>
          <cell r="V580">
            <v>1</v>
          </cell>
          <cell r="W580">
            <v>1</v>
          </cell>
        </row>
        <row r="581">
          <cell r="B581">
            <v>1132162</v>
          </cell>
          <cell r="C581" t="str">
            <v>CN/OP-RM</v>
          </cell>
          <cell r="D581" t="str">
            <v>CN/OP-RMCF</v>
          </cell>
          <cell r="E581" t="str">
            <v>Senior Engineer</v>
          </cell>
          <cell r="F581" t="str">
            <v>Senior Engineer of Electrical</v>
          </cell>
          <cell r="G581" t="str">
            <v>BAND A5</v>
          </cell>
          <cell r="H581" t="str">
            <v>4</v>
          </cell>
          <cell r="I581">
            <v>8140</v>
          </cell>
          <cell r="J581">
            <v>9500</v>
          </cell>
          <cell r="K581">
            <v>0.16707616707616713</v>
          </cell>
          <cell r="L581" t="str">
            <v>&lt;50</v>
          </cell>
          <cell r="M581">
            <v>0.5</v>
          </cell>
          <cell r="N581">
            <v>12357.5</v>
          </cell>
          <cell r="O581">
            <v>12693.5</v>
          </cell>
          <cell r="P581">
            <v>10700</v>
          </cell>
          <cell r="Q581">
            <v>11225</v>
          </cell>
          <cell r="R581">
            <v>0.65870928585879018</v>
          </cell>
          <cell r="S581">
            <v>0.74841454287627529</v>
          </cell>
          <cell r="T581">
            <v>8.9705257017485107E-2</v>
          </cell>
          <cell r="U581" t="str">
            <v>Meaningful uplift</v>
          </cell>
          <cell r="V581">
            <v>0.76074766355140189</v>
          </cell>
          <cell r="W581">
            <v>0.84632516703786187</v>
          </cell>
        </row>
        <row r="582">
          <cell r="B582">
            <v>1133009</v>
          </cell>
          <cell r="C582" t="str">
            <v>CN/OP-RM</v>
          </cell>
          <cell r="D582" t="str">
            <v>CN/OP-RMCG</v>
          </cell>
          <cell r="E582" t="str">
            <v>Supervisor</v>
          </cell>
          <cell r="F582" t="str">
            <v>Supervisor of Food Service</v>
          </cell>
          <cell r="G582" t="str">
            <v>BAND A6</v>
          </cell>
          <cell r="H582" t="str">
            <v>3</v>
          </cell>
          <cell r="I582">
            <v>10545</v>
          </cell>
          <cell r="J582">
            <v>10545</v>
          </cell>
          <cell r="K582"/>
          <cell r="L582" t="str">
            <v>50-70</v>
          </cell>
          <cell r="M582">
            <v>0.6</v>
          </cell>
          <cell r="N582">
            <v>15816</v>
          </cell>
          <cell r="O582">
            <v>16374</v>
          </cell>
          <cell r="P582">
            <v>13740</v>
          </cell>
          <cell r="Q582">
            <v>14100</v>
          </cell>
          <cell r="R582">
            <v>0.66672989377845215</v>
          </cell>
          <cell r="S582">
            <v>0.64400879443019421</v>
          </cell>
          <cell r="T582">
            <v>-2.2721099348257945E-2</v>
          </cell>
          <cell r="U582" t="str">
            <v>Positioning down</v>
          </cell>
          <cell r="V582">
            <v>0.76746724890829698</v>
          </cell>
          <cell r="W582">
            <v>0.74787234042553197</v>
          </cell>
        </row>
        <row r="583">
          <cell r="B583">
            <v>1320009</v>
          </cell>
          <cell r="C583" t="str">
            <v>CN/OP-RM</v>
          </cell>
          <cell r="D583" t="str">
            <v>CN/OP-RMCF</v>
          </cell>
          <cell r="E583" t="str">
            <v>Senior Engineer</v>
          </cell>
          <cell r="F583" t="str">
            <v>Senior Engineer of Facility</v>
          </cell>
          <cell r="G583" t="str">
            <v>BAND A5</v>
          </cell>
          <cell r="H583" t="str">
            <v>3</v>
          </cell>
          <cell r="I583">
            <v>9887</v>
          </cell>
          <cell r="J583">
            <v>10193</v>
          </cell>
          <cell r="K583">
            <v>3.0949731971275485E-2</v>
          </cell>
          <cell r="L583" t="str">
            <v>50-70</v>
          </cell>
          <cell r="M583">
            <v>0.6</v>
          </cell>
          <cell r="N583">
            <v>12357.5</v>
          </cell>
          <cell r="O583">
            <v>12693.5</v>
          </cell>
          <cell r="P583">
            <v>10700</v>
          </cell>
          <cell r="Q583">
            <v>11225</v>
          </cell>
          <cell r="R583">
            <v>0.80008092251669027</v>
          </cell>
          <cell r="S583">
            <v>0.80300941426714456</v>
          </cell>
          <cell r="T583">
            <v>2.9284917504542873E-3</v>
          </cell>
          <cell r="U583" t="str">
            <v>Flat</v>
          </cell>
          <cell r="V583">
            <v>0.92401869158878502</v>
          </cell>
          <cell r="W583">
            <v>0.90806236080178171</v>
          </cell>
        </row>
        <row r="584">
          <cell r="B584">
            <v>1332022</v>
          </cell>
          <cell r="C584" t="str">
            <v>CN/OP-RM</v>
          </cell>
          <cell r="D584" t="str">
            <v>CN/OP-RMCG</v>
          </cell>
          <cell r="E584" t="str">
            <v>Supervisor</v>
          </cell>
          <cell r="F584" t="str">
            <v>Supervisor of Security Management</v>
          </cell>
          <cell r="G584" t="str">
            <v>BAND A6</v>
          </cell>
          <cell r="H584" t="str">
            <v>3</v>
          </cell>
          <cell r="I584">
            <v>9000</v>
          </cell>
          <cell r="J584">
            <v>9000</v>
          </cell>
          <cell r="K584"/>
          <cell r="L584" t="str">
            <v>&lt;50</v>
          </cell>
          <cell r="M584">
            <v>0.5</v>
          </cell>
          <cell r="N584">
            <v>15816</v>
          </cell>
          <cell r="O584">
            <v>16374</v>
          </cell>
          <cell r="P584">
            <v>13740</v>
          </cell>
          <cell r="Q584">
            <v>14100</v>
          </cell>
          <cell r="R584">
            <v>0.56904400606980277</v>
          </cell>
          <cell r="S584">
            <v>0.54965188713814583</v>
          </cell>
          <cell r="T584">
            <v>-1.9392118931656932E-2</v>
          </cell>
          <cell r="U584" t="str">
            <v>Positioning down</v>
          </cell>
          <cell r="V584">
            <v>0.65502183406113534</v>
          </cell>
          <cell r="W584">
            <v>0.63829787234042556</v>
          </cell>
        </row>
        <row r="585">
          <cell r="B585">
            <v>1334003</v>
          </cell>
          <cell r="C585" t="str">
            <v>CN/OP-RM</v>
          </cell>
          <cell r="D585" t="str">
            <v>CN/OP-RMCG</v>
          </cell>
          <cell r="E585" t="str">
            <v>Specialist</v>
          </cell>
          <cell r="F585" t="str">
            <v>Specialist of Shuttle Bus Management</v>
          </cell>
          <cell r="G585" t="str">
            <v>BAND A4</v>
          </cell>
          <cell r="H585" t="str">
            <v>3</v>
          </cell>
          <cell r="I585">
            <v>9932</v>
          </cell>
          <cell r="J585">
            <v>9932</v>
          </cell>
          <cell r="K585"/>
          <cell r="L585" t="str">
            <v>&gt;90</v>
          </cell>
          <cell r="M585">
            <v>0.9</v>
          </cell>
          <cell r="N585">
            <v>9450</v>
          </cell>
          <cell r="O585">
            <v>9800</v>
          </cell>
          <cell r="P585">
            <v>9866</v>
          </cell>
          <cell r="Q585">
            <v>10626.5</v>
          </cell>
          <cell r="R585">
            <v>1.0510052910052909</v>
          </cell>
          <cell r="S585">
            <v>1.013469387755102</v>
          </cell>
          <cell r="T585">
            <v>-3.7535903250188962E-2</v>
          </cell>
          <cell r="U585" t="str">
            <v>Positioning down</v>
          </cell>
          <cell r="V585">
            <v>1.0066896411919724</v>
          </cell>
          <cell r="W585">
            <v>0.93464452077353788</v>
          </cell>
        </row>
        <row r="586">
          <cell r="B586">
            <v>1700105</v>
          </cell>
          <cell r="C586" t="str">
            <v>CN/OP-RM</v>
          </cell>
          <cell r="D586" t="str">
            <v>CN/OP-RMCG</v>
          </cell>
          <cell r="E586" t="str">
            <v>Specialist</v>
          </cell>
          <cell r="F586" t="str">
            <v>Security System Management</v>
          </cell>
          <cell r="G586" t="str">
            <v>BAND A4</v>
          </cell>
          <cell r="H586" t="str">
            <v>3</v>
          </cell>
          <cell r="I586">
            <v>12500</v>
          </cell>
          <cell r="J586">
            <v>12500</v>
          </cell>
          <cell r="K586"/>
          <cell r="L586" t="str">
            <v>&gt;90</v>
          </cell>
          <cell r="M586">
            <v>0.9</v>
          </cell>
          <cell r="N586">
            <v>9450</v>
          </cell>
          <cell r="O586">
            <v>9800</v>
          </cell>
          <cell r="P586">
            <v>9866</v>
          </cell>
          <cell r="Q586">
            <v>10626.5</v>
          </cell>
          <cell r="R586">
            <v>1.3227513227513228</v>
          </cell>
          <cell r="S586">
            <v>1.2755102040816326</v>
          </cell>
          <cell r="T586">
            <v>-4.7241118669690163E-2</v>
          </cell>
          <cell r="U586" t="str">
            <v>Positioning down</v>
          </cell>
          <cell r="V586">
            <v>1.2669774984796269</v>
          </cell>
          <cell r="W586">
            <v>1.1763045217145816</v>
          </cell>
        </row>
        <row r="587">
          <cell r="B587">
            <v>1710128</v>
          </cell>
          <cell r="C587" t="str">
            <v>CN/OP-RM</v>
          </cell>
          <cell r="D587" t="str">
            <v>CN/OP-RMCG</v>
          </cell>
          <cell r="E587" t="str">
            <v>Senior Specialist</v>
          </cell>
          <cell r="F587" t="str">
            <v>Senior Specialist</v>
          </cell>
          <cell r="G587" t="str">
            <v>BAND A5</v>
          </cell>
          <cell r="H587" t="str">
            <v>2</v>
          </cell>
          <cell r="I587">
            <v>8628</v>
          </cell>
          <cell r="J587">
            <v>8628</v>
          </cell>
          <cell r="K587"/>
          <cell r="L587" t="str">
            <v>0</v>
          </cell>
          <cell r="M587"/>
          <cell r="N587">
            <v>12357.5</v>
          </cell>
          <cell r="O587">
            <v>12693.5</v>
          </cell>
          <cell r="P587">
            <v>10700</v>
          </cell>
          <cell r="Q587">
            <v>11225</v>
          </cell>
          <cell r="R587">
            <v>0.69819947400364146</v>
          </cell>
          <cell r="S587">
            <v>0.67971796588805289</v>
          </cell>
          <cell r="T587">
            <v>-1.8481508115588574E-2</v>
          </cell>
          <cell r="U587" t="str">
            <v>Positioning down</v>
          </cell>
          <cell r="V587">
            <v>0.8063551401869159</v>
          </cell>
          <cell r="W587">
            <v>0.768641425389755</v>
          </cell>
        </row>
        <row r="588">
          <cell r="B588">
            <v>11021147</v>
          </cell>
          <cell r="C588" t="str">
            <v>CN/OP-RM</v>
          </cell>
          <cell r="D588" t="str">
            <v>CN/OP-RMCF</v>
          </cell>
          <cell r="E588" t="str">
            <v>Manager</v>
          </cell>
          <cell r="F588" t="str">
            <v>Head of CN/OP-RMCF</v>
          </cell>
          <cell r="G588" t="str">
            <v>BAND B</v>
          </cell>
          <cell r="H588" t="str">
            <v>3</v>
          </cell>
          <cell r="I588">
            <v>18400</v>
          </cell>
          <cell r="J588">
            <v>18950</v>
          </cell>
          <cell r="K588">
            <v>2.9891304347826164E-2</v>
          </cell>
          <cell r="L588" t="str">
            <v>70-90</v>
          </cell>
          <cell r="M588">
            <v>0.8</v>
          </cell>
          <cell r="N588">
            <v>23243</v>
          </cell>
          <cell r="O588">
            <v>24087</v>
          </cell>
          <cell r="P588">
            <v>25563</v>
          </cell>
          <cell r="Q588">
            <v>25920</v>
          </cell>
          <cell r="R588">
            <v>0.79163619154153941</v>
          </cell>
          <cell r="S588">
            <v>0.78673143189272221</v>
          </cell>
          <cell r="T588">
            <v>-4.9047596488172029E-3</v>
          </cell>
          <cell r="U588" t="str">
            <v>Flat</v>
          </cell>
          <cell r="V588">
            <v>0.71979032194969295</v>
          </cell>
          <cell r="W588">
            <v>0.73109567901234573</v>
          </cell>
        </row>
        <row r="589">
          <cell r="B589">
            <v>15000037</v>
          </cell>
          <cell r="C589" t="str">
            <v>CN/OP-RM</v>
          </cell>
          <cell r="D589" t="str">
            <v>CN/OP-RMCG</v>
          </cell>
          <cell r="E589" t="str">
            <v>Manager</v>
          </cell>
          <cell r="F589" t="str">
            <v>Head of CN/OP-RMCG</v>
          </cell>
          <cell r="G589" t="str">
            <v>BAND B</v>
          </cell>
          <cell r="H589" t="str">
            <v>3</v>
          </cell>
          <cell r="I589">
            <v>25792</v>
          </cell>
          <cell r="J589">
            <v>25920</v>
          </cell>
          <cell r="K589">
            <v>4.9627791563275903E-3</v>
          </cell>
          <cell r="L589" t="str">
            <v>&gt;90</v>
          </cell>
          <cell r="M589">
            <v>0.9</v>
          </cell>
          <cell r="N589">
            <v>23243</v>
          </cell>
          <cell r="O589">
            <v>24087</v>
          </cell>
          <cell r="P589">
            <v>25563</v>
          </cell>
          <cell r="Q589">
            <v>25920</v>
          </cell>
          <cell r="R589">
            <v>1.1096674267521405</v>
          </cell>
          <cell r="S589">
            <v>1.0760991406152696</v>
          </cell>
          <cell r="T589">
            <v>-3.3568286136870906E-2</v>
          </cell>
          <cell r="U589" t="str">
            <v>Positioning down</v>
          </cell>
          <cell r="V589">
            <v>1.0089582599851348</v>
          </cell>
          <cell r="W589">
            <v>1</v>
          </cell>
        </row>
        <row r="590">
          <cell r="B590">
            <v>11011107</v>
          </cell>
          <cell r="C590" t="str">
            <v>CN/OP-RM</v>
          </cell>
          <cell r="D590" t="str">
            <v>COS-SY</v>
          </cell>
          <cell r="E590" t="str">
            <v>Manager</v>
          </cell>
          <cell r="F590" t="str">
            <v>Head of Corporate Security</v>
          </cell>
          <cell r="G590" t="str">
            <v>BAND B</v>
          </cell>
          <cell r="H590" t="str">
            <v>3</v>
          </cell>
          <cell r="I590">
            <v>25563</v>
          </cell>
          <cell r="J590">
            <v>26200</v>
          </cell>
          <cell r="K590">
            <v>2.491882799358458E-2</v>
          </cell>
          <cell r="L590" t="str">
            <v>70-90</v>
          </cell>
          <cell r="M590">
            <v>0.8</v>
          </cell>
          <cell r="N590">
            <v>23243</v>
          </cell>
          <cell r="O590">
            <v>24087</v>
          </cell>
          <cell r="P590">
            <v>25563</v>
          </cell>
          <cell r="Q590">
            <v>25920</v>
          </cell>
          <cell r="R590">
            <v>1.0998149980639331</v>
          </cell>
          <cell r="S590">
            <v>1.0877236683688296</v>
          </cell>
          <cell r="T590">
            <v>-1.2091329695103514E-2</v>
          </cell>
          <cell r="U590" t="str">
            <v>Positioning down</v>
          </cell>
          <cell r="V590">
            <v>1</v>
          </cell>
          <cell r="W590">
            <v>1.0108024691358024</v>
          </cell>
        </row>
        <row r="591">
          <cell r="B591">
            <v>11011427</v>
          </cell>
          <cell r="C591" t="str">
            <v>CN/OP-RM</v>
          </cell>
          <cell r="D591" t="str">
            <v>CN/OP-RME</v>
          </cell>
          <cell r="E591" t="str">
            <v>Engineer</v>
          </cell>
          <cell r="F591" t="str">
            <v>Engineer</v>
          </cell>
          <cell r="G591" t="str">
            <v>BAND A4</v>
          </cell>
          <cell r="H591" t="str">
            <v>3</v>
          </cell>
          <cell r="I591">
            <v>11480</v>
          </cell>
          <cell r="J591">
            <v>11480</v>
          </cell>
          <cell r="K591"/>
          <cell r="L591" t="str">
            <v>&gt;90</v>
          </cell>
          <cell r="M591">
            <v>0.9</v>
          </cell>
          <cell r="N591">
            <v>9450</v>
          </cell>
          <cell r="O591">
            <v>9800</v>
          </cell>
          <cell r="P591">
            <v>9866</v>
          </cell>
          <cell r="Q591">
            <v>10626.5</v>
          </cell>
          <cell r="R591">
            <v>1.2148148148148148</v>
          </cell>
          <cell r="S591">
            <v>1.1714285714285715</v>
          </cell>
          <cell r="T591">
            <v>-4.3386243386243306E-2</v>
          </cell>
          <cell r="U591" t="str">
            <v>Positioning down</v>
          </cell>
          <cell r="V591">
            <v>1.1635921346036895</v>
          </cell>
          <cell r="W591">
            <v>1.0803180727426716</v>
          </cell>
        </row>
        <row r="592">
          <cell r="B592">
            <v>11012184</v>
          </cell>
          <cell r="C592" t="str">
            <v>CN/OP-RM</v>
          </cell>
          <cell r="D592" t="str">
            <v>CN/OP-RME</v>
          </cell>
          <cell r="E592" t="str">
            <v>Engineer</v>
          </cell>
          <cell r="F592" t="str">
            <v>Engineer</v>
          </cell>
          <cell r="G592" t="str">
            <v>BAND A4</v>
          </cell>
          <cell r="H592" t="str">
            <v>3</v>
          </cell>
          <cell r="I592">
            <v>11536</v>
          </cell>
          <cell r="J592">
            <v>11536</v>
          </cell>
          <cell r="K592"/>
          <cell r="L592" t="str">
            <v>&gt;90</v>
          </cell>
          <cell r="M592">
            <v>0.9</v>
          </cell>
          <cell r="N592">
            <v>9450</v>
          </cell>
          <cell r="O592">
            <v>9800</v>
          </cell>
          <cell r="P592">
            <v>9866</v>
          </cell>
          <cell r="Q592">
            <v>10626.5</v>
          </cell>
          <cell r="R592">
            <v>1.2207407407407407</v>
          </cell>
          <cell r="S592">
            <v>1.177142857142857</v>
          </cell>
          <cell r="T592">
            <v>-4.3597883597883635E-2</v>
          </cell>
          <cell r="U592" t="str">
            <v>Positioning down</v>
          </cell>
          <cell r="V592">
            <v>1.1692681937968781</v>
          </cell>
          <cell r="W592">
            <v>1.0855879169999529</v>
          </cell>
        </row>
        <row r="593">
          <cell r="B593">
            <v>11015244</v>
          </cell>
          <cell r="C593" t="str">
            <v>CN/OP-RM</v>
          </cell>
          <cell r="D593" t="str">
            <v>CN/OP-RME</v>
          </cell>
          <cell r="E593" t="str">
            <v>Manager</v>
          </cell>
          <cell r="F593" t="str">
            <v>Head of CN/OP-RME</v>
          </cell>
          <cell r="G593" t="str">
            <v>BAND B</v>
          </cell>
          <cell r="H593" t="str">
            <v>3</v>
          </cell>
          <cell r="I593">
            <v>31350</v>
          </cell>
          <cell r="J593">
            <v>31478</v>
          </cell>
          <cell r="K593">
            <v>4.0829346092503549E-3</v>
          </cell>
          <cell r="L593" t="str">
            <v>&gt;90</v>
          </cell>
          <cell r="M593">
            <v>0.9</v>
          </cell>
          <cell r="N593">
            <v>23243</v>
          </cell>
          <cell r="O593">
            <v>24087</v>
          </cell>
          <cell r="P593">
            <v>25563</v>
          </cell>
          <cell r="Q593">
            <v>25920</v>
          </cell>
          <cell r="R593">
            <v>1.3487931850449597</v>
          </cell>
          <cell r="S593">
            <v>1.3068460165234359</v>
          </cell>
          <cell r="T593">
            <v>-4.1947168521523803E-2</v>
          </cell>
          <cell r="U593" t="str">
            <v>Positioning down</v>
          </cell>
          <cell r="V593">
            <v>1.2263818800610258</v>
          </cell>
          <cell r="W593">
            <v>1.2144290123456789</v>
          </cell>
        </row>
        <row r="594">
          <cell r="B594">
            <v>11018857</v>
          </cell>
          <cell r="C594" t="str">
            <v>CN/OP-RM</v>
          </cell>
          <cell r="D594" t="str">
            <v>CN/OP-RME</v>
          </cell>
          <cell r="E594" t="str">
            <v>Project Manager</v>
          </cell>
          <cell r="F594" t="str">
            <v>Project Manager</v>
          </cell>
          <cell r="G594" t="str">
            <v>BAND A6</v>
          </cell>
          <cell r="H594" t="str">
            <v>3</v>
          </cell>
          <cell r="I594">
            <v>22000</v>
          </cell>
          <cell r="J594">
            <v>22000</v>
          </cell>
          <cell r="K594"/>
          <cell r="L594" t="str">
            <v>&gt;90</v>
          </cell>
          <cell r="M594">
            <v>0.9</v>
          </cell>
          <cell r="N594">
            <v>15816</v>
          </cell>
          <cell r="O594">
            <v>16374</v>
          </cell>
          <cell r="P594">
            <v>13740</v>
          </cell>
          <cell r="Q594">
            <v>14100</v>
          </cell>
          <cell r="R594">
            <v>1.3909964592817401</v>
          </cell>
          <cell r="S594">
            <v>1.3435935018932454</v>
          </cell>
          <cell r="T594">
            <v>-4.7402957388494649E-2</v>
          </cell>
          <cell r="U594" t="str">
            <v>Positioning down</v>
          </cell>
          <cell r="V594">
            <v>1.6011644832605532</v>
          </cell>
          <cell r="W594">
            <v>1.5602836879432624</v>
          </cell>
        </row>
        <row r="595">
          <cell r="B595">
            <v>11021165</v>
          </cell>
          <cell r="C595" t="str">
            <v>CN/OP-RM</v>
          </cell>
          <cell r="D595" t="str">
            <v>CN/OP-RMH</v>
          </cell>
          <cell r="E595" t="str">
            <v>Manager</v>
          </cell>
          <cell r="F595" t="str">
            <v>Head of CN/OP-RMH</v>
          </cell>
          <cell r="G595" t="str">
            <v>BAND B</v>
          </cell>
          <cell r="H595" t="str">
            <v>5</v>
          </cell>
          <cell r="I595">
            <v>23237</v>
          </cell>
          <cell r="J595">
            <v>25000</v>
          </cell>
          <cell r="K595">
            <v>7.5870379136721677E-2</v>
          </cell>
          <cell r="L595" t="str">
            <v>70-90</v>
          </cell>
          <cell r="M595">
            <v>0.8</v>
          </cell>
          <cell r="N595">
            <v>23243</v>
          </cell>
          <cell r="O595">
            <v>24087</v>
          </cell>
          <cell r="P595">
            <v>25563</v>
          </cell>
          <cell r="Q595">
            <v>25920</v>
          </cell>
          <cell r="R595">
            <v>0.99974185776362778</v>
          </cell>
          <cell r="S595">
            <v>1.0379042637107154</v>
          </cell>
          <cell r="T595">
            <v>3.8162405947087641E-2</v>
          </cell>
          <cell r="U595" t="str">
            <v>Moderate uplift</v>
          </cell>
          <cell r="V595">
            <v>0.9090091147361421</v>
          </cell>
          <cell r="W595">
            <v>0.96450617283950613</v>
          </cell>
        </row>
        <row r="596">
          <cell r="B596">
            <v>15012247</v>
          </cell>
          <cell r="C596" t="str">
            <v>CN/OP-RM</v>
          </cell>
          <cell r="D596" t="str">
            <v>CN/OP-RME</v>
          </cell>
          <cell r="E596" t="str">
            <v>Functional Specialist</v>
          </cell>
          <cell r="F596" t="str">
            <v>Functional Specialist</v>
          </cell>
          <cell r="G596" t="str">
            <v>BAND A6</v>
          </cell>
          <cell r="H596" t="str">
            <v>2</v>
          </cell>
          <cell r="I596">
            <v>24700</v>
          </cell>
          <cell r="J596">
            <v>24700</v>
          </cell>
          <cell r="K596"/>
          <cell r="L596" t="str">
            <v>0</v>
          </cell>
          <cell r="M596"/>
          <cell r="N596">
            <v>15816</v>
          </cell>
          <cell r="O596">
            <v>16374</v>
          </cell>
          <cell r="P596">
            <v>13740</v>
          </cell>
          <cell r="Q596">
            <v>14100</v>
          </cell>
          <cell r="R596">
            <v>1.5617096611026808</v>
          </cell>
          <cell r="S596">
            <v>1.5084890680346892</v>
          </cell>
          <cell r="T596">
            <v>-5.3220593067991651E-2</v>
          </cell>
          <cell r="U596" t="str">
            <v>Positioning down</v>
          </cell>
          <cell r="V596">
            <v>1.7976710334788937</v>
          </cell>
          <cell r="W596">
            <v>1.75177304964539</v>
          </cell>
        </row>
        <row r="597">
          <cell r="B597">
            <v>15014010</v>
          </cell>
          <cell r="C597" t="str">
            <v>CN/OP-RM</v>
          </cell>
          <cell r="D597" t="str">
            <v>CN/OP-RMNG</v>
          </cell>
          <cell r="E597" t="str">
            <v>Manager</v>
          </cell>
          <cell r="F597" t="str">
            <v>Manager</v>
          </cell>
          <cell r="G597" t="str">
            <v>BAND B</v>
          </cell>
          <cell r="H597" t="str">
            <v>5</v>
          </cell>
          <cell r="I597">
            <v>22000</v>
          </cell>
          <cell r="J597">
            <v>23540</v>
          </cell>
          <cell r="K597">
            <v>7.0000000000000062E-2</v>
          </cell>
          <cell r="L597" t="str">
            <v>0</v>
          </cell>
          <cell r="M597"/>
          <cell r="N597">
            <v>23243</v>
          </cell>
          <cell r="O597">
            <v>24087</v>
          </cell>
          <cell r="P597">
            <v>25563</v>
          </cell>
          <cell r="Q597">
            <v>25920</v>
          </cell>
          <cell r="R597">
            <v>0.94652153336488409</v>
          </cell>
          <cell r="S597">
            <v>0.97729065471000953</v>
          </cell>
          <cell r="T597">
            <v>3.0769121345125439E-2</v>
          </cell>
          <cell r="U597" t="str">
            <v>Moderate uplift</v>
          </cell>
          <cell r="V597">
            <v>0.86061886320071979</v>
          </cell>
          <cell r="W597">
            <v>0.90817901234567899</v>
          </cell>
        </row>
        <row r="598">
          <cell r="B598">
            <v>15015351</v>
          </cell>
          <cell r="C598" t="str">
            <v>CN/OP-RM</v>
          </cell>
          <cell r="D598" t="str">
            <v>CN/OP-RM</v>
          </cell>
          <cell r="E598" t="str">
            <v>Manager</v>
          </cell>
          <cell r="F598" t="str">
            <v>HQ ES</v>
          </cell>
          <cell r="G598" t="str">
            <v>BAND B</v>
          </cell>
          <cell r="H598" t="str">
            <v>2</v>
          </cell>
          <cell r="I598">
            <v>35580</v>
          </cell>
          <cell r="J598">
            <v>35580</v>
          </cell>
          <cell r="K598"/>
          <cell r="L598" t="str">
            <v>0</v>
          </cell>
          <cell r="M598"/>
          <cell r="N598">
            <v>23243</v>
          </cell>
          <cell r="O598">
            <v>24087</v>
          </cell>
          <cell r="P598">
            <v>25563</v>
          </cell>
          <cell r="Q598">
            <v>25920</v>
          </cell>
          <cell r="R598">
            <v>1.5307834616873897</v>
          </cell>
          <cell r="S598">
            <v>1.4771453481130901</v>
          </cell>
          <cell r="T598">
            <v>-5.3638113574299595E-2</v>
          </cell>
          <cell r="U598" t="str">
            <v>Positioning down</v>
          </cell>
          <cell r="V598">
            <v>1.3918554160309822</v>
          </cell>
          <cell r="W598">
            <v>1.3726851851851851</v>
          </cell>
        </row>
        <row r="599">
          <cell r="B599">
            <v>15022076</v>
          </cell>
          <cell r="C599" t="str">
            <v>CN/OP-RM</v>
          </cell>
          <cell r="D599" t="str">
            <v>CN/OP-RMNF</v>
          </cell>
          <cell r="E599" t="str">
            <v>Senior Engineer</v>
          </cell>
          <cell r="F599" t="str">
            <v>MEP Engineer</v>
          </cell>
          <cell r="G599" t="str">
            <v>BAND A5</v>
          </cell>
          <cell r="H599" t="str">
            <v>4</v>
          </cell>
          <cell r="I599">
            <v>12700</v>
          </cell>
          <cell r="J599">
            <v>12900</v>
          </cell>
          <cell r="K599">
            <v>1.5748031496062964E-2</v>
          </cell>
          <cell r="L599" t="str">
            <v>70-90</v>
          </cell>
          <cell r="M599">
            <v>0.8</v>
          </cell>
          <cell r="N599">
            <v>12357.5</v>
          </cell>
          <cell r="O599">
            <v>12693.5</v>
          </cell>
          <cell r="P599">
            <v>10700</v>
          </cell>
          <cell r="Q599">
            <v>11225</v>
          </cell>
          <cell r="R599">
            <v>1.0277159619664171</v>
          </cell>
          <cell r="S599">
            <v>1.0162681687477844</v>
          </cell>
          <cell r="T599">
            <v>-1.1447793218632762E-2</v>
          </cell>
          <cell r="U599" t="str">
            <v>Positioning down</v>
          </cell>
          <cell r="V599">
            <v>1.1869158878504673</v>
          </cell>
          <cell r="W599">
            <v>1.1492204899777283</v>
          </cell>
        </row>
        <row r="600">
          <cell r="B600">
            <v>15001949</v>
          </cell>
          <cell r="C600" t="str">
            <v>CN/OP-RM</v>
          </cell>
          <cell r="D600" t="str">
            <v>CN/OP-RMNG</v>
          </cell>
          <cell r="E600" t="str">
            <v>Shift Leader</v>
          </cell>
          <cell r="F600" t="str">
            <v>Security Shift Leader</v>
          </cell>
          <cell r="G600" t="str">
            <v>BAND A3</v>
          </cell>
          <cell r="H600" t="str">
            <v>3</v>
          </cell>
          <cell r="I600">
            <v>9870</v>
          </cell>
          <cell r="J600">
            <v>9870</v>
          </cell>
          <cell r="K600"/>
          <cell r="L600" t="str">
            <v>&gt;90</v>
          </cell>
          <cell r="M600">
            <v>0.9</v>
          </cell>
          <cell r="N600">
            <v>7050</v>
          </cell>
          <cell r="O600">
            <v>7350</v>
          </cell>
          <cell r="P600">
            <v>8297.5</v>
          </cell>
          <cell r="Q600">
            <v>8535</v>
          </cell>
          <cell r="R600">
            <v>1.4</v>
          </cell>
          <cell r="S600">
            <v>1.3428571428571427</v>
          </cell>
          <cell r="T600">
            <v>-5.7142857142857162E-2</v>
          </cell>
          <cell r="U600" t="str">
            <v>Positioning down</v>
          </cell>
          <cell r="V600">
            <v>1.1895149141307624</v>
          </cell>
          <cell r="W600">
            <v>1.1564147627416521</v>
          </cell>
        </row>
        <row r="601">
          <cell r="B601">
            <v>15018456</v>
          </cell>
          <cell r="C601" t="str">
            <v>CN/OP-RM</v>
          </cell>
          <cell r="D601" t="str">
            <v>CN/OP-RMNG</v>
          </cell>
          <cell r="E601" t="str">
            <v>Specialist</v>
          </cell>
          <cell r="F601" t="str">
            <v>Specialist</v>
          </cell>
          <cell r="G601" t="str">
            <v>BAND A4</v>
          </cell>
          <cell r="H601" t="str">
            <v>4</v>
          </cell>
          <cell r="I601">
            <v>6679</v>
          </cell>
          <cell r="J601">
            <v>7185</v>
          </cell>
          <cell r="K601">
            <v>7.5759844288067146E-2</v>
          </cell>
          <cell r="L601" t="str">
            <v>70-90</v>
          </cell>
          <cell r="M601">
            <v>0.8</v>
          </cell>
          <cell r="N601">
            <v>9450</v>
          </cell>
          <cell r="O601">
            <v>9800</v>
          </cell>
          <cell r="P601">
            <v>9866</v>
          </cell>
          <cell r="Q601">
            <v>10626.5</v>
          </cell>
          <cell r="R601">
            <v>0.70677248677248672</v>
          </cell>
          <cell r="S601">
            <v>0.73316326530612241</v>
          </cell>
          <cell r="T601">
            <v>2.6390778533635695E-2</v>
          </cell>
          <cell r="U601" t="str">
            <v>Moderate uplift</v>
          </cell>
          <cell r="V601">
            <v>0.6769714169876343</v>
          </cell>
          <cell r="W601">
            <v>0.67613983908154141</v>
          </cell>
        </row>
        <row r="602">
          <cell r="B602">
            <v>15022106</v>
          </cell>
          <cell r="C602" t="str">
            <v>CN/OP-RM</v>
          </cell>
          <cell r="D602" t="str">
            <v>CN/OP-RMNF</v>
          </cell>
          <cell r="E602" t="str">
            <v>Senior Engineer</v>
          </cell>
          <cell r="F602" t="str">
            <v>Civil Engineer</v>
          </cell>
          <cell r="G602" t="str">
            <v>BAND A5</v>
          </cell>
          <cell r="H602" t="str">
            <v>2</v>
          </cell>
          <cell r="I602">
            <v>13520</v>
          </cell>
          <cell r="J602">
            <v>13520</v>
          </cell>
          <cell r="K602"/>
          <cell r="L602" t="str">
            <v>0</v>
          </cell>
          <cell r="M602"/>
          <cell r="N602">
            <v>12357.5</v>
          </cell>
          <cell r="O602">
            <v>12693.5</v>
          </cell>
          <cell r="P602">
            <v>10700</v>
          </cell>
          <cell r="Q602">
            <v>11225</v>
          </cell>
          <cell r="R602">
            <v>1.0940724256524379</v>
          </cell>
          <cell r="S602">
            <v>1.0651120652302359</v>
          </cell>
          <cell r="T602">
            <v>-2.8960360422201958E-2</v>
          </cell>
          <cell r="U602" t="str">
            <v>Positioning down</v>
          </cell>
          <cell r="V602">
            <v>1.2635514018691589</v>
          </cell>
          <cell r="W602">
            <v>1.2044543429844099</v>
          </cell>
        </row>
        <row r="603">
          <cell r="B603">
            <v>15000274</v>
          </cell>
          <cell r="C603" t="str">
            <v>CN/OP-RM</v>
          </cell>
          <cell r="D603" t="str">
            <v>CN/OP-RMNF</v>
          </cell>
          <cell r="E603" t="str">
            <v>Engineer</v>
          </cell>
          <cell r="F603" t="str">
            <v>Engineer</v>
          </cell>
          <cell r="G603" t="str">
            <v>BAND A4</v>
          </cell>
          <cell r="H603" t="str">
            <v>1</v>
          </cell>
          <cell r="I603">
            <v>12735</v>
          </cell>
          <cell r="J603">
            <v>12735</v>
          </cell>
          <cell r="K603"/>
          <cell r="L603" t="str">
            <v>0</v>
          </cell>
          <cell r="M603"/>
          <cell r="N603">
            <v>9450</v>
          </cell>
          <cell r="O603">
            <v>9800</v>
          </cell>
          <cell r="P603">
            <v>9866</v>
          </cell>
          <cell r="Q603">
            <v>10626.5</v>
          </cell>
          <cell r="R603">
            <v>1.3476190476190477</v>
          </cell>
          <cell r="S603">
            <v>1.2994897959183673</v>
          </cell>
          <cell r="T603">
            <v>-4.8129251700680387E-2</v>
          </cell>
          <cell r="U603" t="str">
            <v>Positioning down</v>
          </cell>
          <cell r="V603">
            <v>1.290796675451044</v>
          </cell>
          <cell r="W603">
            <v>1.1984190467228155</v>
          </cell>
        </row>
        <row r="604">
          <cell r="B604">
            <v>15018979</v>
          </cell>
          <cell r="C604" t="str">
            <v>CN/OP-RM</v>
          </cell>
          <cell r="D604" t="str">
            <v>CN/OP-RMNF</v>
          </cell>
          <cell r="E604" t="str">
            <v>Engineer</v>
          </cell>
          <cell r="F604" t="str">
            <v>DDC Engineer</v>
          </cell>
          <cell r="G604" t="str">
            <v>BAND A4</v>
          </cell>
          <cell r="H604" t="str">
            <v>3</v>
          </cell>
          <cell r="I604">
            <v>10588</v>
          </cell>
          <cell r="J604">
            <v>10853</v>
          </cell>
          <cell r="K604">
            <v>2.5028333962976879E-2</v>
          </cell>
          <cell r="L604" t="str">
            <v>70-90</v>
          </cell>
          <cell r="M604">
            <v>0.8</v>
          </cell>
          <cell r="N604">
            <v>9450</v>
          </cell>
          <cell r="O604">
            <v>9800</v>
          </cell>
          <cell r="P604">
            <v>9866</v>
          </cell>
          <cell r="Q604">
            <v>10626.5</v>
          </cell>
          <cell r="R604">
            <v>1.1204232804232803</v>
          </cell>
          <cell r="S604">
            <v>1.1074489795918367</v>
          </cell>
          <cell r="T604">
            <v>-1.2974300831443575E-2</v>
          </cell>
          <cell r="U604" t="str">
            <v>Positioning down</v>
          </cell>
          <cell r="V604">
            <v>1.0731806203121832</v>
          </cell>
          <cell r="W604">
            <v>1.0213146379334681</v>
          </cell>
        </row>
        <row r="605">
          <cell r="B605">
            <v>15004177</v>
          </cell>
          <cell r="C605" t="str">
            <v>CN/OP-RM</v>
          </cell>
          <cell r="D605" t="str">
            <v>CN/OP-RMNF</v>
          </cell>
          <cell r="E605" t="str">
            <v>Junior Engineer</v>
          </cell>
          <cell r="F605" t="str">
            <v>Junior Engineer</v>
          </cell>
          <cell r="G605" t="str">
            <v>BAND A3</v>
          </cell>
          <cell r="H605" t="str">
            <v>3</v>
          </cell>
          <cell r="I605">
            <v>6725</v>
          </cell>
          <cell r="J605">
            <v>7200</v>
          </cell>
          <cell r="K605">
            <v>7.0631970260222943E-2</v>
          </cell>
          <cell r="L605" t="str">
            <v>50-70</v>
          </cell>
          <cell r="M605">
            <v>0.6</v>
          </cell>
          <cell r="N605">
            <v>7050</v>
          </cell>
          <cell r="O605">
            <v>7350</v>
          </cell>
          <cell r="P605">
            <v>8297.5</v>
          </cell>
          <cell r="Q605">
            <v>8535</v>
          </cell>
          <cell r="R605">
            <v>0.95390070921985815</v>
          </cell>
          <cell r="S605">
            <v>0.97959183673469385</v>
          </cell>
          <cell r="T605">
            <v>2.569112751483571E-2</v>
          </cell>
          <cell r="U605" t="str">
            <v>Moderate uplift</v>
          </cell>
          <cell r="V605">
            <v>0.81048508586923773</v>
          </cell>
          <cell r="W605">
            <v>0.843585237258348</v>
          </cell>
        </row>
        <row r="606">
          <cell r="B606">
            <v>15013653</v>
          </cell>
          <cell r="C606" t="str">
            <v>CN/OP-RM</v>
          </cell>
          <cell r="D606" t="str">
            <v>CN/OP-RMNF</v>
          </cell>
          <cell r="E606" t="str">
            <v>Senior Engineer</v>
          </cell>
          <cell r="F606" t="str">
            <v>Senior Civil Engineer</v>
          </cell>
          <cell r="G606" t="str">
            <v>BAND A5</v>
          </cell>
          <cell r="H606" t="str">
            <v>4</v>
          </cell>
          <cell r="I606">
            <v>12400</v>
          </cell>
          <cell r="J606">
            <v>13180</v>
          </cell>
          <cell r="K606">
            <v>6.290322580645169E-2</v>
          </cell>
          <cell r="L606" t="str">
            <v>70-90</v>
          </cell>
          <cell r="M606">
            <v>0.8</v>
          </cell>
          <cell r="N606">
            <v>12357.5</v>
          </cell>
          <cell r="O606">
            <v>12693.5</v>
          </cell>
          <cell r="P606">
            <v>10700</v>
          </cell>
          <cell r="Q606">
            <v>11225</v>
          </cell>
          <cell r="R606">
            <v>1.0034392069593365</v>
          </cell>
          <cell r="S606">
            <v>1.0383267026430851</v>
          </cell>
          <cell r="T606">
            <v>3.4887495683748604E-2</v>
          </cell>
          <cell r="U606" t="str">
            <v>Moderate uplift</v>
          </cell>
          <cell r="V606">
            <v>1.1588785046728971</v>
          </cell>
          <cell r="W606">
            <v>1.1741648106904232</v>
          </cell>
        </row>
        <row r="607">
          <cell r="B607">
            <v>15013014</v>
          </cell>
          <cell r="C607" t="str">
            <v>CN/OP-RM</v>
          </cell>
          <cell r="D607" t="str">
            <v>CN/OP-RMNF</v>
          </cell>
          <cell r="E607" t="str">
            <v>Senior Engineer</v>
          </cell>
          <cell r="F607" t="str">
            <v>Senior Facility Engineer</v>
          </cell>
          <cell r="G607" t="str">
            <v>BAND A5</v>
          </cell>
          <cell r="H607" t="str">
            <v>5</v>
          </cell>
          <cell r="I607">
            <v>12600</v>
          </cell>
          <cell r="J607">
            <v>14458</v>
          </cell>
          <cell r="K607">
            <v>0.14746031746031751</v>
          </cell>
          <cell r="L607" t="str">
            <v>70-90</v>
          </cell>
          <cell r="M607">
            <v>0.8</v>
          </cell>
          <cell r="N607">
            <v>12357.5</v>
          </cell>
          <cell r="O607">
            <v>12693.5</v>
          </cell>
          <cell r="P607">
            <v>10700</v>
          </cell>
          <cell r="Q607">
            <v>11225</v>
          </cell>
          <cell r="R607">
            <v>1.0196237102973902</v>
          </cell>
          <cell r="S607">
            <v>1.1390081537794934</v>
          </cell>
          <cell r="T607">
            <v>0.1193844434821032</v>
          </cell>
          <cell r="U607" t="str">
            <v>Meaningful uplift</v>
          </cell>
          <cell r="V607">
            <v>1.1775700934579438</v>
          </cell>
          <cell r="W607">
            <v>1.2880178173719377</v>
          </cell>
        </row>
        <row r="608">
          <cell r="B608">
            <v>15016258</v>
          </cell>
          <cell r="C608" t="str">
            <v>CN/OP-RM</v>
          </cell>
          <cell r="D608" t="str">
            <v>CN/OP-RMNG</v>
          </cell>
          <cell r="E608" t="str">
            <v>Senior Specialist</v>
          </cell>
          <cell r="F608" t="str">
            <v>Senior Specialist</v>
          </cell>
          <cell r="G608" t="str">
            <v>BAND A5</v>
          </cell>
          <cell r="H608" t="str">
            <v>3</v>
          </cell>
          <cell r="I608">
            <v>9400</v>
          </cell>
          <cell r="J608">
            <v>9700</v>
          </cell>
          <cell r="K608">
            <v>3.1914893617021267E-2</v>
          </cell>
          <cell r="L608" t="str">
            <v>70-90</v>
          </cell>
          <cell r="M608">
            <v>0.8</v>
          </cell>
          <cell r="N608">
            <v>12357.5</v>
          </cell>
          <cell r="O608">
            <v>12693.5</v>
          </cell>
          <cell r="P608">
            <v>10700</v>
          </cell>
          <cell r="Q608">
            <v>11225</v>
          </cell>
          <cell r="R608">
            <v>0.76067165688852922</v>
          </cell>
          <cell r="S608">
            <v>0.76417063851577582</v>
          </cell>
          <cell r="T608">
            <v>3.4989816272466001E-3</v>
          </cell>
          <cell r="U608" t="str">
            <v>Flat</v>
          </cell>
          <cell r="V608">
            <v>0.87850467289719625</v>
          </cell>
          <cell r="W608">
            <v>0.86414253897550108</v>
          </cell>
        </row>
        <row r="609">
          <cell r="B609">
            <v>1320032</v>
          </cell>
          <cell r="C609" t="str">
            <v>CN/OP-RM</v>
          </cell>
          <cell r="D609" t="str">
            <v>CN/OP-RMC</v>
          </cell>
          <cell r="E609" t="str">
            <v>Director</v>
          </cell>
          <cell r="F609" t="str">
            <v>Head of Real Estate Management Site CZ</v>
          </cell>
          <cell r="G609" t="str">
            <v>BAND C</v>
          </cell>
          <cell r="H609" t="str">
            <v>3</v>
          </cell>
          <cell r="I609">
            <v>46478</v>
          </cell>
          <cell r="J609">
            <v>47500</v>
          </cell>
          <cell r="K609">
            <v>2.1988897973234556E-2</v>
          </cell>
          <cell r="L609" t="str">
            <v>70-90</v>
          </cell>
          <cell r="M609">
            <v>0.8</v>
          </cell>
          <cell r="N609">
            <v>39453</v>
          </cell>
          <cell r="O609">
            <v>40557.5</v>
          </cell>
          <cell r="P609">
            <v>46478</v>
          </cell>
          <cell r="Q609">
            <v>47500</v>
          </cell>
          <cell r="R609">
            <v>1.1780599700909944</v>
          </cell>
          <cell r="S609">
            <v>1.1711767244036244</v>
          </cell>
          <cell r="T609">
            <v>-6.8832456873699766E-3</v>
          </cell>
          <cell r="U609" t="str">
            <v>Positioning down</v>
          </cell>
          <cell r="V609">
            <v>1</v>
          </cell>
          <cell r="W609">
            <v>1</v>
          </cell>
        </row>
        <row r="610">
          <cell r="B610">
            <v>1150001</v>
          </cell>
          <cell r="C610" t="str">
            <v>SCh</v>
          </cell>
          <cell r="D610" t="str">
            <v>FCLCh</v>
          </cell>
          <cell r="E610" t="str">
            <v>Senior Director</v>
          </cell>
          <cell r="F610" t="str">
            <v>Head of Factory Cooling Chuzhou</v>
          </cell>
          <cell r="G610" t="str">
            <v>BAND D</v>
          </cell>
          <cell r="H610" t="str">
            <v>4</v>
          </cell>
          <cell r="I610">
            <v>75809</v>
          </cell>
          <cell r="J610">
            <v>82000</v>
          </cell>
          <cell r="K610">
            <v>8.1665765278528868E-2</v>
          </cell>
          <cell r="L610" t="str">
            <v>&lt;85</v>
          </cell>
          <cell r="M610">
            <v>0.85</v>
          </cell>
          <cell r="N610">
            <v>64900</v>
          </cell>
          <cell r="O610">
            <v>64900</v>
          </cell>
          <cell r="P610">
            <v>69530</v>
          </cell>
          <cell r="Q610">
            <v>72000</v>
          </cell>
          <cell r="R610">
            <v>1.1680893682588598</v>
          </cell>
          <cell r="S610">
            <v>1.263482280431433</v>
          </cell>
          <cell r="T610">
            <v>9.5392912172573174E-2</v>
          </cell>
          <cell r="U610" t="str">
            <v>Meaningful uplift</v>
          </cell>
          <cell r="V610">
            <v>1.0903063425859341</v>
          </cell>
          <cell r="W610">
            <v>1.1388888888888888</v>
          </cell>
        </row>
        <row r="611">
          <cell r="B611">
            <v>51200135</v>
          </cell>
          <cell r="C611" t="str">
            <v>SCh</v>
          </cell>
          <cell r="D611" t="str">
            <v>FLCCh</v>
          </cell>
          <cell r="E611" t="str">
            <v>Senior Director</v>
          </cell>
          <cell r="F611" t="str">
            <v>Head of Factory Laundry Care Chuzhou</v>
          </cell>
          <cell r="G611" t="str">
            <v>BAND D</v>
          </cell>
          <cell r="H611" t="str">
            <v>3</v>
          </cell>
          <cell r="I611">
            <v>69530</v>
          </cell>
          <cell r="J611">
            <v>72000</v>
          </cell>
          <cell r="K611">
            <v>3.5524234143535116E-2</v>
          </cell>
          <cell r="L611" t="str">
            <v>85-95</v>
          </cell>
          <cell r="M611">
            <v>0.9</v>
          </cell>
          <cell r="N611">
            <v>64900</v>
          </cell>
          <cell r="O611">
            <v>64900</v>
          </cell>
          <cell r="P611">
            <v>69530</v>
          </cell>
          <cell r="Q611">
            <v>72000</v>
          </cell>
          <cell r="R611">
            <v>1.0713405238828968</v>
          </cell>
          <cell r="S611">
            <v>1.1093990755007703</v>
          </cell>
          <cell r="T611">
            <v>3.8058551617873526E-2</v>
          </cell>
          <cell r="U611" t="str">
            <v>Moderate uplift</v>
          </cell>
          <cell r="V611">
            <v>1</v>
          </cell>
          <cell r="W611">
            <v>1</v>
          </cell>
        </row>
        <row r="612">
          <cell r="B612">
            <v>15010296</v>
          </cell>
          <cell r="C612" t="str">
            <v>SCh</v>
          </cell>
          <cell r="D612" t="str">
            <v>SCh</v>
          </cell>
          <cell r="E612" t="str">
            <v>Senior Project Manager</v>
          </cell>
          <cell r="F612" t="str">
            <v>Senior Project Manager</v>
          </cell>
          <cell r="G612" t="str">
            <v>BAND B</v>
          </cell>
          <cell r="H612" t="str">
            <v>5</v>
          </cell>
          <cell r="I612">
            <v>21200</v>
          </cell>
          <cell r="J612">
            <v>25000</v>
          </cell>
          <cell r="K612">
            <v>0.179245283018868</v>
          </cell>
          <cell r="L612" t="str">
            <v>50-70</v>
          </cell>
          <cell r="M612">
            <v>0.6</v>
          </cell>
          <cell r="N612">
            <v>23243</v>
          </cell>
          <cell r="O612">
            <v>24087</v>
          </cell>
          <cell r="P612">
            <v>21200</v>
          </cell>
          <cell r="Q612">
            <v>22560</v>
          </cell>
          <cell r="R612">
            <v>0.91210256851525195</v>
          </cell>
          <cell r="S612">
            <v>1.0379042637107154</v>
          </cell>
          <cell r="T612">
            <v>0.12580169519546347</v>
          </cell>
          <cell r="U612" t="str">
            <v>Meaningful uplift</v>
          </cell>
          <cell r="V612">
            <v>1</v>
          </cell>
          <cell r="W612">
            <v>1.1081560283687943</v>
          </cell>
        </row>
        <row r="613">
          <cell r="B613">
            <v>11017464</v>
          </cell>
          <cell r="C613" t="str">
            <v>SCh</v>
          </cell>
          <cell r="D613" t="str">
            <v>GPD-LCTC</v>
          </cell>
          <cell r="E613" t="str">
            <v>Director</v>
          </cell>
          <cell r="F613" t="str">
            <v>Head of Laundry Care Technology China</v>
          </cell>
          <cell r="G613" t="str">
            <v>BAND C</v>
          </cell>
          <cell r="H613" t="str">
            <v>3</v>
          </cell>
          <cell r="I613">
            <v>44400</v>
          </cell>
          <cell r="J613">
            <v>44400</v>
          </cell>
          <cell r="K613"/>
          <cell r="L613" t="str">
            <v>70-90</v>
          </cell>
          <cell r="M613">
            <v>0.8</v>
          </cell>
          <cell r="N613">
            <v>39453</v>
          </cell>
          <cell r="O613">
            <v>40557.5</v>
          </cell>
          <cell r="P613">
            <v>38727</v>
          </cell>
          <cell r="Q613">
            <v>39125</v>
          </cell>
          <cell r="R613">
            <v>1.1253897042050034</v>
          </cell>
          <cell r="S613">
            <v>1.0947420329162301</v>
          </cell>
          <cell r="T613">
            <v>-3.0647671288773326E-2</v>
          </cell>
          <cell r="U613" t="str">
            <v>Positioning down</v>
          </cell>
          <cell r="V613">
            <v>1.1464869470911767</v>
          </cell>
          <cell r="W613">
            <v>1.1348242811501597</v>
          </cell>
        </row>
        <row r="614">
          <cell r="B614">
            <v>1120400</v>
          </cell>
          <cell r="C614" t="str">
            <v>SCh</v>
          </cell>
          <cell r="D614" t="str">
            <v>SCh-ME</v>
          </cell>
          <cell r="E614" t="str">
            <v>Director</v>
          </cell>
          <cell r="F614" t="str">
            <v>Head of Manufacturing Engineering</v>
          </cell>
          <cell r="G614" t="str">
            <v>BAND C</v>
          </cell>
          <cell r="H614" t="str">
            <v>NA</v>
          </cell>
          <cell r="I614">
            <v>40000</v>
          </cell>
          <cell r="J614">
            <v>40000</v>
          </cell>
          <cell r="K614"/>
          <cell r="L614" t="str">
            <v>0</v>
          </cell>
          <cell r="M614"/>
          <cell r="N614">
            <v>39453</v>
          </cell>
          <cell r="O614">
            <v>40557.5</v>
          </cell>
          <cell r="P614">
            <v>38727</v>
          </cell>
          <cell r="Q614">
            <v>39125</v>
          </cell>
          <cell r="R614">
            <v>1.013864598382886</v>
          </cell>
          <cell r="S614">
            <v>0.98625408370831535</v>
          </cell>
          <cell r="T614">
            <v>-2.7610514674570652E-2</v>
          </cell>
          <cell r="U614" t="str">
            <v>Positioning down</v>
          </cell>
          <cell r="V614">
            <v>1.0328711235055645</v>
          </cell>
          <cell r="W614">
            <v>1.0223642172523961</v>
          </cell>
        </row>
        <row r="615">
          <cell r="B615">
            <v>1115057</v>
          </cell>
          <cell r="C615" t="str">
            <v>SCh</v>
          </cell>
          <cell r="D615" t="str">
            <v>SCh</v>
          </cell>
          <cell r="E615" t="str">
            <v>Labor Union Chairman</v>
          </cell>
          <cell r="F615" t="str">
            <v>Head of Labor Union</v>
          </cell>
          <cell r="G615" t="str">
            <v>BAND B</v>
          </cell>
          <cell r="H615" t="str">
            <v>4</v>
          </cell>
          <cell r="I615">
            <v>26210</v>
          </cell>
          <cell r="J615">
            <v>27000</v>
          </cell>
          <cell r="K615">
            <v>3.0141167493323184E-2</v>
          </cell>
          <cell r="L615" t="str">
            <v>110-130</v>
          </cell>
          <cell r="M615">
            <v>1.2</v>
          </cell>
          <cell r="N615">
            <v>23243</v>
          </cell>
          <cell r="O615">
            <v>24087</v>
          </cell>
          <cell r="P615">
            <v>21200</v>
          </cell>
          <cell r="Q615">
            <v>22560</v>
          </cell>
          <cell r="R615">
            <v>1.1276513358860731</v>
          </cell>
          <cell r="S615">
            <v>1.1209366048075726</v>
          </cell>
          <cell r="T615">
            <v>-6.7147310785005132E-3</v>
          </cell>
          <cell r="U615" t="str">
            <v>Positioning down</v>
          </cell>
          <cell r="V615">
            <v>1.2363207547169812</v>
          </cell>
          <cell r="W615">
            <v>1.196808510638298</v>
          </cell>
        </row>
        <row r="616">
          <cell r="B616">
            <v>1119108</v>
          </cell>
          <cell r="C616" t="str">
            <v>SCh</v>
          </cell>
          <cell r="D616" t="str">
            <v>SCh-PS</v>
          </cell>
          <cell r="E616" t="str">
            <v>Supervisor</v>
          </cell>
          <cell r="F616" t="str">
            <v>Supervisor of PS</v>
          </cell>
          <cell r="G616" t="str">
            <v>BAND A6</v>
          </cell>
          <cell r="H616" t="str">
            <v>3</v>
          </cell>
          <cell r="I616">
            <v>15234</v>
          </cell>
          <cell r="J616">
            <v>15234</v>
          </cell>
          <cell r="K616"/>
          <cell r="L616" t="str">
            <v>50-70</v>
          </cell>
          <cell r="M616">
            <v>0.6</v>
          </cell>
          <cell r="N616">
            <v>15816</v>
          </cell>
          <cell r="O616">
            <v>16374</v>
          </cell>
          <cell r="P616">
            <v>15173</v>
          </cell>
          <cell r="Q616">
            <v>15853</v>
          </cell>
          <cell r="R616">
            <v>0.96320182094081941</v>
          </cell>
          <cell r="S616">
            <v>0.9303774276291682</v>
          </cell>
          <cell r="T616">
            <v>-3.2824393311651212E-2</v>
          </cell>
          <cell r="U616" t="str">
            <v>Positioning down</v>
          </cell>
          <cell r="V616">
            <v>1.0040202992157121</v>
          </cell>
          <cell r="W616">
            <v>0.96095376269475807</v>
          </cell>
        </row>
        <row r="617">
          <cell r="B617">
            <v>1120003</v>
          </cell>
          <cell r="C617" t="str">
            <v>SCh</v>
          </cell>
          <cell r="D617" t="str">
            <v>SCh-RC</v>
          </cell>
          <cell r="E617" t="str">
            <v>Director</v>
          </cell>
          <cell r="F617" t="str">
            <v>Head of Return Management Center</v>
          </cell>
          <cell r="G617" t="str">
            <v>BAND C</v>
          </cell>
          <cell r="H617" t="str">
            <v>3</v>
          </cell>
          <cell r="I617">
            <v>44060</v>
          </cell>
          <cell r="J617">
            <v>44060</v>
          </cell>
          <cell r="K617"/>
          <cell r="L617" t="str">
            <v>&gt;90</v>
          </cell>
          <cell r="M617">
            <v>0.9</v>
          </cell>
          <cell r="N617">
            <v>39453</v>
          </cell>
          <cell r="O617">
            <v>40557.5</v>
          </cell>
          <cell r="P617">
            <v>38727</v>
          </cell>
          <cell r="Q617">
            <v>39125</v>
          </cell>
          <cell r="R617">
            <v>1.1167718551187489</v>
          </cell>
          <cell r="S617">
            <v>1.0863588732047094</v>
          </cell>
          <cell r="T617">
            <v>-3.0412981914039516E-2</v>
          </cell>
          <cell r="U617" t="str">
            <v>Positioning down</v>
          </cell>
          <cell r="V617">
            <v>1.1377075425413794</v>
          </cell>
          <cell r="W617">
            <v>1.1261341853035143</v>
          </cell>
        </row>
        <row r="618">
          <cell r="B618">
            <v>1120097</v>
          </cell>
          <cell r="C618" t="str">
            <v>SCh</v>
          </cell>
          <cell r="D618" t="str">
            <v>SCh-ES</v>
          </cell>
          <cell r="E618" t="str">
            <v>Manager</v>
          </cell>
          <cell r="F618" t="str">
            <v>Head of Work Safety Management</v>
          </cell>
          <cell r="G618" t="str">
            <v>BAND B</v>
          </cell>
          <cell r="H618" t="str">
            <v>3</v>
          </cell>
          <cell r="I618">
            <v>23924</v>
          </cell>
          <cell r="J618">
            <v>23924</v>
          </cell>
          <cell r="K618"/>
          <cell r="L618" t="str">
            <v>70-90</v>
          </cell>
          <cell r="M618">
            <v>0.8</v>
          </cell>
          <cell r="N618">
            <v>23243</v>
          </cell>
          <cell r="O618">
            <v>24087</v>
          </cell>
          <cell r="P618">
            <v>21200</v>
          </cell>
          <cell r="Q618">
            <v>22560</v>
          </cell>
          <cell r="R618">
            <v>1.0292991438282493</v>
          </cell>
          <cell r="S618">
            <v>0.99323286420060619</v>
          </cell>
          <cell r="T618">
            <v>-3.6066279627643083E-2</v>
          </cell>
          <cell r="U618" t="str">
            <v>Positioning down</v>
          </cell>
          <cell r="V618">
            <v>1.1284905660377358</v>
          </cell>
          <cell r="W618">
            <v>1.0604609929078015</v>
          </cell>
        </row>
        <row r="619">
          <cell r="B619">
            <v>1120185</v>
          </cell>
          <cell r="C619" t="str">
            <v>SCh</v>
          </cell>
          <cell r="D619" t="str">
            <v>SCh-ES</v>
          </cell>
          <cell r="E619" t="str">
            <v>Senior Engineer</v>
          </cell>
          <cell r="F619" t="str">
            <v>Senior EHS Engineer</v>
          </cell>
          <cell r="G619" t="str">
            <v>BAND A5</v>
          </cell>
          <cell r="H619" t="str">
            <v>3</v>
          </cell>
          <cell r="I619">
            <v>13042</v>
          </cell>
          <cell r="J619">
            <v>13042</v>
          </cell>
          <cell r="K619"/>
          <cell r="L619" t="str">
            <v>&gt;90</v>
          </cell>
          <cell r="M619">
            <v>0.9</v>
          </cell>
          <cell r="N619">
            <v>12357.5</v>
          </cell>
          <cell r="O619">
            <v>12693.5</v>
          </cell>
          <cell r="P619">
            <v>11641.5</v>
          </cell>
          <cell r="Q619">
            <v>12250</v>
          </cell>
          <cell r="R619">
            <v>1.0553914626744891</v>
          </cell>
          <cell r="S619">
            <v>1.0274549966518296</v>
          </cell>
          <cell r="T619">
            <v>-2.7936466022659534E-2</v>
          </cell>
          <cell r="U619" t="str">
            <v>Positioning down</v>
          </cell>
          <cell r="V619">
            <v>1.1203023665335223</v>
          </cell>
          <cell r="W619">
            <v>1.0646530612244898</v>
          </cell>
        </row>
        <row r="620">
          <cell r="B620">
            <v>1120261</v>
          </cell>
          <cell r="C620" t="str">
            <v>SCh</v>
          </cell>
          <cell r="D620" t="str">
            <v>SCh-ES</v>
          </cell>
          <cell r="E620" t="str">
            <v>Senior Engineer</v>
          </cell>
          <cell r="F620" t="str">
            <v>Senior Engineer</v>
          </cell>
          <cell r="G620" t="str">
            <v>BAND A5</v>
          </cell>
          <cell r="H620" t="str">
            <v>3</v>
          </cell>
          <cell r="I620">
            <v>9602</v>
          </cell>
          <cell r="J620">
            <v>9602</v>
          </cell>
          <cell r="K620"/>
          <cell r="L620" t="str">
            <v>70-90</v>
          </cell>
          <cell r="M620">
            <v>0.8</v>
          </cell>
          <cell r="N620">
            <v>12357.5</v>
          </cell>
          <cell r="O620">
            <v>12693.5</v>
          </cell>
          <cell r="P620">
            <v>11641.5</v>
          </cell>
          <cell r="Q620">
            <v>12250</v>
          </cell>
          <cell r="R620">
            <v>0.77701800525996356</v>
          </cell>
          <cell r="S620">
            <v>0.75645015165242058</v>
          </cell>
          <cell r="T620">
            <v>-2.0567853607542985E-2</v>
          </cell>
          <cell r="U620" t="str">
            <v>Positioning down</v>
          </cell>
          <cell r="V620">
            <v>0.82480779968217155</v>
          </cell>
          <cell r="W620">
            <v>0.7838367346938776</v>
          </cell>
        </row>
        <row r="621">
          <cell r="B621">
            <v>1120273</v>
          </cell>
          <cell r="C621" t="str">
            <v>SCh</v>
          </cell>
          <cell r="D621" t="str">
            <v>SCh-ES</v>
          </cell>
          <cell r="E621" t="str">
            <v>Functional Specialist</v>
          </cell>
          <cell r="F621" t="str">
            <v>Functional Specialist</v>
          </cell>
          <cell r="G621" t="str">
            <v>BAND A6</v>
          </cell>
          <cell r="H621" t="str">
            <v>3</v>
          </cell>
          <cell r="I621">
            <v>12302</v>
          </cell>
          <cell r="J621">
            <v>13808</v>
          </cell>
          <cell r="K621">
            <v>0.12241911884246459</v>
          </cell>
          <cell r="L621" t="str">
            <v>50-70</v>
          </cell>
          <cell r="M621">
            <v>0.6</v>
          </cell>
          <cell r="N621">
            <v>15816</v>
          </cell>
          <cell r="O621">
            <v>16374</v>
          </cell>
          <cell r="P621">
            <v>15173</v>
          </cell>
          <cell r="Q621">
            <v>15853</v>
          </cell>
          <cell r="R621">
            <v>0.77781992918563481</v>
          </cell>
          <cell r="S621">
            <v>0.84328813973372418</v>
          </cell>
          <cell r="T621">
            <v>6.5468210548089378E-2</v>
          </cell>
          <cell r="U621" t="str">
            <v>Meaningful uplift</v>
          </cell>
          <cell r="V621">
            <v>0.81078231068345086</v>
          </cell>
          <cell r="W621">
            <v>0.87100233394310222</v>
          </cell>
        </row>
        <row r="622">
          <cell r="B622">
            <v>1120339</v>
          </cell>
          <cell r="C622" t="str">
            <v>SCh</v>
          </cell>
          <cell r="D622" t="str">
            <v>SCh-ES</v>
          </cell>
          <cell r="E622" t="str">
            <v>Senior Engineer</v>
          </cell>
          <cell r="F622" t="str">
            <v>Senior Engineer of Safety</v>
          </cell>
          <cell r="G622" t="str">
            <v>BAND A5</v>
          </cell>
          <cell r="H622" t="str">
            <v>5</v>
          </cell>
          <cell r="I622">
            <v>11247</v>
          </cell>
          <cell r="J622">
            <v>12000</v>
          </cell>
          <cell r="K622">
            <v>6.6951186983195576E-2</v>
          </cell>
          <cell r="L622" t="str">
            <v>70-90</v>
          </cell>
          <cell r="M622">
            <v>0.8</v>
          </cell>
          <cell r="N622">
            <v>12357.5</v>
          </cell>
          <cell r="O622">
            <v>12693.5</v>
          </cell>
          <cell r="P622">
            <v>11641.5</v>
          </cell>
          <cell r="Q622">
            <v>12250</v>
          </cell>
          <cell r="R622">
            <v>0.91013554521545625</v>
          </cell>
          <cell r="S622">
            <v>0.94536573837003191</v>
          </cell>
          <cell r="T622">
            <v>3.5230193154575651E-2</v>
          </cell>
          <cell r="U622" t="str">
            <v>Moderate uplift</v>
          </cell>
          <cell r="V622">
            <v>0.96611261435382034</v>
          </cell>
          <cell r="W622">
            <v>0.97959183673469385</v>
          </cell>
        </row>
        <row r="623">
          <cell r="B623">
            <v>1120397</v>
          </cell>
          <cell r="C623" t="str">
            <v>SCh</v>
          </cell>
          <cell r="D623" t="str">
            <v>SCh</v>
          </cell>
          <cell r="E623" t="str">
            <v>Senior Specialist</v>
          </cell>
          <cell r="F623" t="str">
            <v>Senior Team Assistant</v>
          </cell>
          <cell r="G623" t="str">
            <v>BAND A5</v>
          </cell>
          <cell r="H623" t="str">
            <v>3</v>
          </cell>
          <cell r="I623">
            <v>10500</v>
          </cell>
          <cell r="J623">
            <v>10500</v>
          </cell>
          <cell r="K623"/>
          <cell r="L623" t="str">
            <v>70-90</v>
          </cell>
          <cell r="M623">
            <v>0.8</v>
          </cell>
          <cell r="N623">
            <v>12357.5</v>
          </cell>
          <cell r="O623">
            <v>12693.5</v>
          </cell>
          <cell r="P623">
            <v>11641.5</v>
          </cell>
          <cell r="Q623">
            <v>12250</v>
          </cell>
          <cell r="R623">
            <v>0.84968642524782523</v>
          </cell>
          <cell r="S623">
            <v>0.82719502107377796</v>
          </cell>
          <cell r="T623">
            <v>-2.2491404174047269E-2</v>
          </cell>
          <cell r="U623" t="str">
            <v>Positioning down</v>
          </cell>
          <cell r="V623">
            <v>0.90194562556371605</v>
          </cell>
          <cell r="W623">
            <v>0.8571428571428571</v>
          </cell>
        </row>
        <row r="624">
          <cell r="B624">
            <v>1120399</v>
          </cell>
          <cell r="C624" t="str">
            <v>SCh</v>
          </cell>
          <cell r="D624" t="str">
            <v>SCh-ES</v>
          </cell>
          <cell r="E624" t="str">
            <v>Senior Engineer</v>
          </cell>
          <cell r="F624" t="str">
            <v>Senior EHS Engineer</v>
          </cell>
          <cell r="G624" t="str">
            <v>BAND A5</v>
          </cell>
          <cell r="H624" t="str">
            <v>3</v>
          </cell>
          <cell r="I624">
            <v>14550</v>
          </cell>
          <cell r="J624">
            <v>14550</v>
          </cell>
          <cell r="K624"/>
          <cell r="L624" t="str">
            <v>&gt;90</v>
          </cell>
          <cell r="M624">
            <v>0.9</v>
          </cell>
          <cell r="N624">
            <v>12357.5</v>
          </cell>
          <cell r="O624">
            <v>12693.5</v>
          </cell>
          <cell r="P624">
            <v>11641.5</v>
          </cell>
          <cell r="Q624">
            <v>12250</v>
          </cell>
          <cell r="R624">
            <v>1.1774226178434148</v>
          </cell>
          <cell r="S624">
            <v>1.1462559577736637</v>
          </cell>
          <cell r="T624">
            <v>-3.1166660069751106E-2</v>
          </cell>
          <cell r="U624" t="str">
            <v>Positioning down</v>
          </cell>
          <cell r="V624">
            <v>1.2498389382811492</v>
          </cell>
          <cell r="W624">
            <v>1.1877551020408164</v>
          </cell>
        </row>
        <row r="625">
          <cell r="B625">
            <v>1610011</v>
          </cell>
          <cell r="C625" t="str">
            <v>SCh</v>
          </cell>
          <cell r="D625" t="str">
            <v>SCh-ES</v>
          </cell>
          <cell r="E625" t="str">
            <v>Engineer</v>
          </cell>
          <cell r="F625" t="str">
            <v>Safety Engineer</v>
          </cell>
          <cell r="G625" t="str">
            <v>BAND A4</v>
          </cell>
          <cell r="H625" t="str">
            <v>3</v>
          </cell>
          <cell r="I625">
            <v>9388</v>
          </cell>
          <cell r="J625">
            <v>9388</v>
          </cell>
          <cell r="K625"/>
          <cell r="L625" t="str">
            <v>70-90</v>
          </cell>
          <cell r="M625">
            <v>0.8</v>
          </cell>
          <cell r="N625">
            <v>9450</v>
          </cell>
          <cell r="O625">
            <v>9800</v>
          </cell>
          <cell r="P625">
            <v>8937</v>
          </cell>
          <cell r="Q625">
            <v>9200</v>
          </cell>
          <cell r="R625">
            <v>0.99343915343915346</v>
          </cell>
          <cell r="S625">
            <v>0.95795918367346944</v>
          </cell>
          <cell r="T625">
            <v>-3.5479969765684016E-2</v>
          </cell>
          <cell r="U625" t="str">
            <v>Positioning down</v>
          </cell>
          <cell r="V625">
            <v>1.0504643616426095</v>
          </cell>
          <cell r="W625">
            <v>1.0204347826086957</v>
          </cell>
        </row>
        <row r="626">
          <cell r="B626">
            <v>1708055</v>
          </cell>
          <cell r="C626" t="str">
            <v>SCh</v>
          </cell>
          <cell r="D626" t="str">
            <v>SCh-PS</v>
          </cell>
          <cell r="E626" t="str">
            <v>Senior Specialist</v>
          </cell>
          <cell r="F626" t="str">
            <v>Senior Specialist</v>
          </cell>
          <cell r="G626" t="str">
            <v>BAND A5</v>
          </cell>
          <cell r="H626" t="str">
            <v>4</v>
          </cell>
          <cell r="I626">
            <v>6500</v>
          </cell>
          <cell r="J626">
            <v>7500</v>
          </cell>
          <cell r="K626">
            <v>0.15384615384615374</v>
          </cell>
          <cell r="L626" t="str">
            <v>&lt;50</v>
          </cell>
          <cell r="M626">
            <v>0.5</v>
          </cell>
          <cell r="N626">
            <v>12357.5</v>
          </cell>
          <cell r="O626">
            <v>12693.5</v>
          </cell>
          <cell r="P626">
            <v>11641.5</v>
          </cell>
          <cell r="Q626">
            <v>12250</v>
          </cell>
          <cell r="R626">
            <v>0.52599635848674897</v>
          </cell>
          <cell r="S626">
            <v>0.59085358648126995</v>
          </cell>
          <cell r="T626">
            <v>6.4857227994520983E-2</v>
          </cell>
          <cell r="U626" t="str">
            <v>Meaningful uplift</v>
          </cell>
          <cell r="V626">
            <v>0.55834729201563371</v>
          </cell>
          <cell r="W626">
            <v>0.61224489795918369</v>
          </cell>
        </row>
        <row r="627">
          <cell r="B627">
            <v>1714002</v>
          </cell>
          <cell r="C627" t="str">
            <v>SCh</v>
          </cell>
          <cell r="D627" t="str">
            <v>SCh-ES</v>
          </cell>
          <cell r="E627" t="str">
            <v>Engineer</v>
          </cell>
          <cell r="F627" t="str">
            <v>Engineer</v>
          </cell>
          <cell r="G627" t="str">
            <v>BAND A4</v>
          </cell>
          <cell r="H627" t="str">
            <v>4</v>
          </cell>
          <cell r="I627">
            <v>6851</v>
          </cell>
          <cell r="J627">
            <v>7500</v>
          </cell>
          <cell r="K627">
            <v>9.4730696248722879E-2</v>
          </cell>
          <cell r="L627" t="str">
            <v>50-70</v>
          </cell>
          <cell r="M627">
            <v>0.6</v>
          </cell>
          <cell r="N627">
            <v>9450</v>
          </cell>
          <cell r="O627">
            <v>9800</v>
          </cell>
          <cell r="P627">
            <v>8937</v>
          </cell>
          <cell r="Q627">
            <v>9200</v>
          </cell>
          <cell r="R627">
            <v>0.72497354497354494</v>
          </cell>
          <cell r="S627">
            <v>0.76530612244897955</v>
          </cell>
          <cell r="T627">
            <v>4.0332577475434617E-2</v>
          </cell>
          <cell r="U627" t="str">
            <v>Moderate uplift</v>
          </cell>
          <cell r="V627">
            <v>0.76658834060646752</v>
          </cell>
          <cell r="W627">
            <v>0.81521739130434778</v>
          </cell>
        </row>
        <row r="628">
          <cell r="B628">
            <v>1110045</v>
          </cell>
          <cell r="C628" t="str">
            <v>SCh</v>
          </cell>
          <cell r="D628" t="str">
            <v>FCLCh-VBR</v>
          </cell>
          <cell r="E628" t="str">
            <v>Supervisor</v>
          </cell>
          <cell r="F628" t="str">
            <v>Head of FCLCh-VBR</v>
          </cell>
          <cell r="G628" t="str">
            <v>BAND A6</v>
          </cell>
          <cell r="H628" t="str">
            <v>3</v>
          </cell>
          <cell r="I628">
            <v>17113</v>
          </cell>
          <cell r="J628">
            <v>17113</v>
          </cell>
          <cell r="K628"/>
          <cell r="L628" t="str">
            <v>&gt;90</v>
          </cell>
          <cell r="M628">
            <v>0.9</v>
          </cell>
          <cell r="N628">
            <v>15816</v>
          </cell>
          <cell r="O628">
            <v>16374</v>
          </cell>
          <cell r="P628">
            <v>15173</v>
          </cell>
          <cell r="Q628">
            <v>15853</v>
          </cell>
          <cell r="R628">
            <v>1.082005563985837</v>
          </cell>
          <cell r="S628">
            <v>1.0451325271772323</v>
          </cell>
          <cell r="T628">
            <v>-3.6873036808604764E-2</v>
          </cell>
          <cell r="U628" t="str">
            <v>Positioning down</v>
          </cell>
          <cell r="V628">
            <v>1.1278586963685493</v>
          </cell>
          <cell r="W628">
            <v>1.0794802245631743</v>
          </cell>
        </row>
        <row r="629">
          <cell r="B629">
            <v>1118214</v>
          </cell>
          <cell r="C629" t="str">
            <v>SCh</v>
          </cell>
          <cell r="D629" t="str">
            <v>FCLCh-VB1</v>
          </cell>
          <cell r="E629" t="str">
            <v>Supervisor</v>
          </cell>
          <cell r="F629" t="str">
            <v>Head of FCLCh-VB1</v>
          </cell>
          <cell r="G629" t="str">
            <v>BAND A6</v>
          </cell>
          <cell r="H629" t="str">
            <v>3</v>
          </cell>
          <cell r="I629">
            <v>15173</v>
          </cell>
          <cell r="J629">
            <v>15552</v>
          </cell>
          <cell r="K629">
            <v>2.4978580373031134E-2</v>
          </cell>
          <cell r="L629" t="str">
            <v>70-90</v>
          </cell>
          <cell r="M629">
            <v>0.8</v>
          </cell>
          <cell r="N629">
            <v>15816</v>
          </cell>
          <cell r="O629">
            <v>16374</v>
          </cell>
          <cell r="P629">
            <v>15173</v>
          </cell>
          <cell r="Q629">
            <v>15853</v>
          </cell>
          <cell r="R629">
            <v>0.95934496712190187</v>
          </cell>
          <cell r="S629">
            <v>0.94979846097471599</v>
          </cell>
          <cell r="T629">
            <v>-9.5465061471858847E-3</v>
          </cell>
          <cell r="U629" t="str">
            <v>Positioning down</v>
          </cell>
          <cell r="V629">
            <v>1</v>
          </cell>
          <cell r="W629">
            <v>0.98101305746546397</v>
          </cell>
        </row>
        <row r="630">
          <cell r="B630">
            <v>1118259</v>
          </cell>
          <cell r="C630" t="str">
            <v>SCh</v>
          </cell>
          <cell r="D630" t="str">
            <v>FCLCh-VB3</v>
          </cell>
          <cell r="E630" t="str">
            <v>Supervisor</v>
          </cell>
          <cell r="F630" t="str">
            <v>Head of FCLCh-VB3</v>
          </cell>
          <cell r="G630" t="str">
            <v>BAND A6</v>
          </cell>
          <cell r="H630" t="str">
            <v>4</v>
          </cell>
          <cell r="I630">
            <v>14894</v>
          </cell>
          <cell r="J630">
            <v>16380</v>
          </cell>
          <cell r="K630">
            <v>9.9771720155767518E-2</v>
          </cell>
          <cell r="L630" t="str">
            <v>70-90</v>
          </cell>
          <cell r="M630">
            <v>0.8</v>
          </cell>
          <cell r="N630">
            <v>15816</v>
          </cell>
          <cell r="O630">
            <v>16374</v>
          </cell>
          <cell r="P630">
            <v>15173</v>
          </cell>
          <cell r="Q630">
            <v>15853</v>
          </cell>
          <cell r="R630">
            <v>0.94170460293373803</v>
          </cell>
          <cell r="S630">
            <v>1.0003664345914254</v>
          </cell>
          <cell r="T630">
            <v>5.8661831657687347E-2</v>
          </cell>
          <cell r="U630" t="str">
            <v>Meaningful uplift</v>
          </cell>
          <cell r="V630">
            <v>0.98161207407895601</v>
          </cell>
          <cell r="W630">
            <v>1.0332429193212642</v>
          </cell>
        </row>
        <row r="631">
          <cell r="B631">
            <v>1120067</v>
          </cell>
          <cell r="C631" t="str">
            <v>SCh</v>
          </cell>
          <cell r="D631" t="str">
            <v>FCLCh-VB</v>
          </cell>
          <cell r="E631" t="str">
            <v>Director</v>
          </cell>
          <cell r="F631" t="str">
            <v>Head of FCLCh-VB</v>
          </cell>
          <cell r="G631" t="str">
            <v>BAND C</v>
          </cell>
          <cell r="H631" t="str">
            <v>4</v>
          </cell>
          <cell r="I631">
            <v>36610</v>
          </cell>
          <cell r="J631">
            <v>37708</v>
          </cell>
          <cell r="K631">
            <v>2.9991805517618042E-2</v>
          </cell>
          <cell r="L631" t="str">
            <v>70-90</v>
          </cell>
          <cell r="M631">
            <v>0.8</v>
          </cell>
          <cell r="N631">
            <v>39453</v>
          </cell>
          <cell r="O631">
            <v>40557.5</v>
          </cell>
          <cell r="P631">
            <v>38727</v>
          </cell>
          <cell r="Q631">
            <v>39125</v>
          </cell>
          <cell r="R631">
            <v>0.9279395736699364</v>
          </cell>
          <cell r="S631">
            <v>0.92974172471182892</v>
          </cell>
          <cell r="T631">
            <v>1.8021510418925191E-3</v>
          </cell>
          <cell r="U631" t="str">
            <v>Flat</v>
          </cell>
          <cell r="V631">
            <v>0.94533529578846798</v>
          </cell>
          <cell r="W631">
            <v>0.96378274760383387</v>
          </cell>
        </row>
        <row r="632">
          <cell r="B632">
            <v>1213118</v>
          </cell>
          <cell r="C632" t="str">
            <v>SCh</v>
          </cell>
          <cell r="D632" t="str">
            <v>FCLCh-VB2</v>
          </cell>
          <cell r="E632" t="str">
            <v>Supervisor</v>
          </cell>
          <cell r="F632" t="str">
            <v>Head of FCLCh-VB2</v>
          </cell>
          <cell r="G632" t="str">
            <v>BAND A6</v>
          </cell>
          <cell r="H632" t="str">
            <v>5</v>
          </cell>
          <cell r="I632">
            <v>17489</v>
          </cell>
          <cell r="J632">
            <v>19808</v>
          </cell>
          <cell r="K632">
            <v>0.13259763279775849</v>
          </cell>
          <cell r="L632" t="str">
            <v>90-110</v>
          </cell>
          <cell r="M632">
            <v>1</v>
          </cell>
          <cell r="N632">
            <v>15816</v>
          </cell>
          <cell r="O632">
            <v>16374</v>
          </cell>
          <cell r="P632">
            <v>15173</v>
          </cell>
          <cell r="Q632">
            <v>15853</v>
          </cell>
          <cell r="R632">
            <v>1.1057789580171977</v>
          </cell>
          <cell r="S632">
            <v>1.2097227311591547</v>
          </cell>
          <cell r="T632">
            <v>0.10394377314195702</v>
          </cell>
          <cell r="U632" t="str">
            <v>Meaningful uplift</v>
          </cell>
          <cell r="V632">
            <v>1.1526395571080208</v>
          </cell>
          <cell r="W632">
            <v>1.2494795937677412</v>
          </cell>
        </row>
        <row r="633">
          <cell r="B633">
            <v>1110056</v>
          </cell>
          <cell r="C633" t="str">
            <v>SCh</v>
          </cell>
          <cell r="D633" t="str">
            <v>FCLCh</v>
          </cell>
          <cell r="E633" t="str">
            <v>Senior Team Assistant</v>
          </cell>
          <cell r="F633" t="str">
            <v>Senior Team Assistant</v>
          </cell>
          <cell r="G633" t="str">
            <v>BAND A5</v>
          </cell>
          <cell r="H633" t="str">
            <v>4</v>
          </cell>
          <cell r="I633">
            <v>11219</v>
          </cell>
          <cell r="J633">
            <v>11814</v>
          </cell>
          <cell r="K633">
            <v>5.3035029860058813E-2</v>
          </cell>
          <cell r="L633" t="str">
            <v>70-90</v>
          </cell>
          <cell r="M633">
            <v>0.8</v>
          </cell>
          <cell r="N633">
            <v>12357.5</v>
          </cell>
          <cell r="O633">
            <v>12693.5</v>
          </cell>
          <cell r="P633">
            <v>11641.5</v>
          </cell>
          <cell r="Q633">
            <v>12250</v>
          </cell>
          <cell r="R633">
            <v>0.90786971474812872</v>
          </cell>
          <cell r="S633">
            <v>0.93071256942529645</v>
          </cell>
          <cell r="T633">
            <v>2.2842854677167734E-2</v>
          </cell>
          <cell r="U633" t="str">
            <v>Moderate uplift</v>
          </cell>
          <cell r="V633">
            <v>0.96370742601898385</v>
          </cell>
          <cell r="W633">
            <v>0.9644081632653061</v>
          </cell>
        </row>
        <row r="634">
          <cell r="B634">
            <v>1120021</v>
          </cell>
          <cell r="C634" t="str">
            <v>SCh</v>
          </cell>
          <cell r="D634" t="str">
            <v>FCLCh</v>
          </cell>
          <cell r="E634" t="str">
            <v>Senior Engineer</v>
          </cell>
          <cell r="F634" t="str">
            <v>TPM Senior Engineer</v>
          </cell>
          <cell r="G634" t="str">
            <v>BAND A5</v>
          </cell>
          <cell r="H634" t="str">
            <v>3</v>
          </cell>
          <cell r="I634">
            <v>23796</v>
          </cell>
          <cell r="J634">
            <v>23796</v>
          </cell>
          <cell r="K634"/>
          <cell r="L634" t="str">
            <v>&gt;90</v>
          </cell>
          <cell r="M634">
            <v>0.9</v>
          </cell>
          <cell r="N634">
            <v>12357.5</v>
          </cell>
          <cell r="O634">
            <v>12693.5</v>
          </cell>
          <cell r="P634">
            <v>11641.5</v>
          </cell>
          <cell r="Q634">
            <v>12250</v>
          </cell>
          <cell r="R634">
            <v>1.9256322071616427</v>
          </cell>
          <cell r="S634">
            <v>1.8746602591877732</v>
          </cell>
          <cell r="T634">
            <v>-5.0971947973869502E-2</v>
          </cell>
          <cell r="U634" t="str">
            <v>Positioning down</v>
          </cell>
          <cell r="V634">
            <v>2.0440664862775417</v>
          </cell>
          <cell r="W634">
            <v>1.942530612244898</v>
          </cell>
        </row>
        <row r="635">
          <cell r="B635">
            <v>1120364</v>
          </cell>
          <cell r="C635" t="str">
            <v>SCh</v>
          </cell>
          <cell r="D635" t="str">
            <v>FCLCh</v>
          </cell>
          <cell r="E635" t="str">
            <v>Functional Specialist</v>
          </cell>
          <cell r="F635" t="str">
            <v>Functional Specialist</v>
          </cell>
          <cell r="G635" t="str">
            <v>BAND A6</v>
          </cell>
          <cell r="H635" t="str">
            <v>5</v>
          </cell>
          <cell r="I635">
            <v>20946</v>
          </cell>
          <cell r="J635">
            <v>21951</v>
          </cell>
          <cell r="K635">
            <v>4.7980521340590165E-2</v>
          </cell>
          <cell r="L635" t="str">
            <v>90-110</v>
          </cell>
          <cell r="M635">
            <v>1</v>
          </cell>
          <cell r="N635">
            <v>15816</v>
          </cell>
          <cell r="O635">
            <v>16374</v>
          </cell>
          <cell r="P635">
            <v>15173</v>
          </cell>
          <cell r="Q635">
            <v>15853</v>
          </cell>
          <cell r="R635">
            <v>1.3243550834597875</v>
          </cell>
          <cell r="S635">
            <v>1.3406009527299376</v>
          </cell>
          <cell r="T635">
            <v>1.6245869270150148E-2</v>
          </cell>
          <cell r="U635" t="str">
            <v>Limited uplift</v>
          </cell>
          <cell r="V635">
            <v>1.3804784815132143</v>
          </cell>
          <cell r="W635">
            <v>1.3846590550684412</v>
          </cell>
        </row>
        <row r="636">
          <cell r="B636">
            <v>1120152</v>
          </cell>
          <cell r="C636" t="str">
            <v>SCh</v>
          </cell>
          <cell r="D636" t="str">
            <v>FCLCh-NP</v>
          </cell>
          <cell r="E636" t="str">
            <v>Senior Engineer</v>
          </cell>
          <cell r="F636" t="str">
            <v>Senior Engineer of IE</v>
          </cell>
          <cell r="G636" t="str">
            <v>BAND A5</v>
          </cell>
          <cell r="H636" t="str">
            <v>3</v>
          </cell>
          <cell r="I636">
            <v>14474</v>
          </cell>
          <cell r="J636">
            <v>14892</v>
          </cell>
          <cell r="K636">
            <v>2.887936990465656E-2</v>
          </cell>
          <cell r="L636" t="str">
            <v>70-90</v>
          </cell>
          <cell r="M636">
            <v>0.8</v>
          </cell>
          <cell r="N636">
            <v>12357.5</v>
          </cell>
          <cell r="O636">
            <v>12693.5</v>
          </cell>
          <cell r="P636">
            <v>11641.5</v>
          </cell>
          <cell r="Q636">
            <v>12250</v>
          </cell>
          <cell r="R636">
            <v>1.1712725065749545</v>
          </cell>
          <cell r="S636">
            <v>1.1731988813172096</v>
          </cell>
          <cell r="T636">
            <v>1.9263747422550992E-3</v>
          </cell>
          <cell r="U636" t="str">
            <v>Flat</v>
          </cell>
          <cell r="V636">
            <v>1.2433105699437357</v>
          </cell>
          <cell r="W636">
            <v>1.2156734693877551</v>
          </cell>
        </row>
        <row r="637">
          <cell r="B637">
            <v>1120272</v>
          </cell>
          <cell r="C637" t="str">
            <v>SCh</v>
          </cell>
          <cell r="D637" t="str">
            <v>FCLCh-NP</v>
          </cell>
          <cell r="E637" t="str">
            <v>Senior Engineer</v>
          </cell>
          <cell r="F637" t="str">
            <v>Senior Engineer</v>
          </cell>
          <cell r="G637" t="str">
            <v>BAND A5</v>
          </cell>
          <cell r="H637" t="str">
            <v>4</v>
          </cell>
          <cell r="I637">
            <v>10580</v>
          </cell>
          <cell r="J637">
            <v>11638</v>
          </cell>
          <cell r="K637">
            <v>0.10000000000000009</v>
          </cell>
          <cell r="L637" t="str">
            <v>50-70</v>
          </cell>
          <cell r="M637">
            <v>0.6</v>
          </cell>
          <cell r="N637">
            <v>12357.5</v>
          </cell>
          <cell r="O637">
            <v>12693.5</v>
          </cell>
          <cell r="P637">
            <v>11641.5</v>
          </cell>
          <cell r="Q637">
            <v>12250</v>
          </cell>
          <cell r="R637">
            <v>0.85616022658304669</v>
          </cell>
          <cell r="S637">
            <v>0.91684720526253594</v>
          </cell>
          <cell r="T637">
            <v>6.0686978679489245E-2</v>
          </cell>
          <cell r="U637" t="str">
            <v>Meaningful uplift</v>
          </cell>
          <cell r="V637">
            <v>0.90881759223467762</v>
          </cell>
          <cell r="W637">
            <v>0.95004081632653059</v>
          </cell>
        </row>
        <row r="638">
          <cell r="B638">
            <v>1705009</v>
          </cell>
          <cell r="C638" t="str">
            <v>SCh</v>
          </cell>
          <cell r="D638" t="str">
            <v>FCLCh-NP</v>
          </cell>
          <cell r="E638" t="str">
            <v>Project Manager</v>
          </cell>
          <cell r="F638" t="str">
            <v>Project Manager</v>
          </cell>
          <cell r="G638" t="str">
            <v>BAND A6</v>
          </cell>
          <cell r="H638" t="str">
            <v>4</v>
          </cell>
          <cell r="I638">
            <v>16525</v>
          </cell>
          <cell r="J638">
            <v>17700</v>
          </cell>
          <cell r="K638">
            <v>7.1104387291981874E-2</v>
          </cell>
          <cell r="L638" t="str">
            <v>50-70</v>
          </cell>
          <cell r="M638">
            <v>0.6</v>
          </cell>
          <cell r="N638">
            <v>15816</v>
          </cell>
          <cell r="O638">
            <v>16374</v>
          </cell>
          <cell r="P638">
            <v>15173</v>
          </cell>
          <cell r="Q638">
            <v>15853</v>
          </cell>
          <cell r="R638">
            <v>1.0448280222559434</v>
          </cell>
          <cell r="S638">
            <v>1.0809820447050202</v>
          </cell>
          <cell r="T638">
            <v>3.6154022449076839E-2</v>
          </cell>
          <cell r="U638" t="str">
            <v>Moderate uplift</v>
          </cell>
          <cell r="V638">
            <v>1.0891056481908654</v>
          </cell>
          <cell r="W638">
            <v>1.1165079164826848</v>
          </cell>
        </row>
        <row r="639">
          <cell r="B639">
            <v>1705053</v>
          </cell>
          <cell r="C639" t="str">
            <v>SCh</v>
          </cell>
          <cell r="D639" t="str">
            <v>FCLCh-NP</v>
          </cell>
          <cell r="E639" t="str">
            <v>Manager</v>
          </cell>
          <cell r="F639" t="str">
            <v>Head of FCLCh-NP</v>
          </cell>
          <cell r="G639" t="str">
            <v>BAND B</v>
          </cell>
          <cell r="H639" t="str">
            <v>5</v>
          </cell>
          <cell r="I639">
            <v>20245</v>
          </cell>
          <cell r="J639">
            <v>22116</v>
          </cell>
          <cell r="K639">
            <v>9.24178809582612E-2</v>
          </cell>
          <cell r="L639" t="str">
            <v>70-90</v>
          </cell>
          <cell r="M639">
            <v>0.8</v>
          </cell>
          <cell r="N639">
            <v>23243</v>
          </cell>
          <cell r="O639">
            <v>24087</v>
          </cell>
          <cell r="P639">
            <v>21200</v>
          </cell>
          <cell r="Q639">
            <v>22560</v>
          </cell>
          <cell r="R639">
            <v>0.87101492922600354</v>
          </cell>
          <cell r="S639">
            <v>0.91817162784904716</v>
          </cell>
          <cell r="T639">
            <v>4.7156698623043614E-2</v>
          </cell>
          <cell r="U639" t="str">
            <v>Moderate uplift</v>
          </cell>
          <cell r="V639">
            <v>0.95495283018867927</v>
          </cell>
          <cell r="W639">
            <v>0.98031914893617023</v>
          </cell>
        </row>
        <row r="640">
          <cell r="B640">
            <v>1706025</v>
          </cell>
          <cell r="C640" t="str">
            <v>SCh</v>
          </cell>
          <cell r="D640" t="str">
            <v>FCLCh-NP</v>
          </cell>
          <cell r="E640" t="str">
            <v>Engineer</v>
          </cell>
          <cell r="F640" t="str">
            <v>Engineer</v>
          </cell>
          <cell r="G640" t="str">
            <v>BAND A4</v>
          </cell>
          <cell r="H640" t="str">
            <v>5</v>
          </cell>
          <cell r="I640">
            <v>7980</v>
          </cell>
          <cell r="J640">
            <v>9080</v>
          </cell>
          <cell r="K640">
            <v>0.1378446115288221</v>
          </cell>
          <cell r="L640" t="str">
            <v>50-70</v>
          </cell>
          <cell r="M640">
            <v>0.6</v>
          </cell>
          <cell r="N640">
            <v>9450</v>
          </cell>
          <cell r="O640">
            <v>9800</v>
          </cell>
          <cell r="P640">
            <v>8937</v>
          </cell>
          <cell r="Q640">
            <v>9200</v>
          </cell>
          <cell r="R640">
            <v>0.84444444444444444</v>
          </cell>
          <cell r="S640">
            <v>0.92653061224489797</v>
          </cell>
          <cell r="T640">
            <v>8.2086167800453524E-2</v>
          </cell>
          <cell r="U640" t="str">
            <v>Meaningful uplift</v>
          </cell>
          <cell r="V640">
            <v>0.89291708627056054</v>
          </cell>
          <cell r="W640">
            <v>0.9869565217391304</v>
          </cell>
        </row>
        <row r="641">
          <cell r="B641">
            <v>1712016</v>
          </cell>
          <cell r="C641" t="str">
            <v>SCh</v>
          </cell>
          <cell r="D641" t="str">
            <v>FCLCh-NP</v>
          </cell>
          <cell r="E641" t="str">
            <v>Junior Engineer</v>
          </cell>
          <cell r="F641" t="str">
            <v>Junior Engineer of IE</v>
          </cell>
          <cell r="G641" t="str">
            <v>BAND A3</v>
          </cell>
          <cell r="H641" t="str">
            <v>3</v>
          </cell>
          <cell r="I641">
            <v>6600</v>
          </cell>
          <cell r="J641">
            <v>6828</v>
          </cell>
          <cell r="K641">
            <v>3.4545454545454435E-2</v>
          </cell>
          <cell r="L641" t="str">
            <v>50-70</v>
          </cell>
          <cell r="M641">
            <v>0.6</v>
          </cell>
          <cell r="N641">
            <v>7050</v>
          </cell>
          <cell r="O641">
            <v>7350</v>
          </cell>
          <cell r="P641">
            <v>6915</v>
          </cell>
          <cell r="Q641">
            <v>7112.5</v>
          </cell>
          <cell r="R641">
            <v>0.93617021276595747</v>
          </cell>
          <cell r="S641">
            <v>0.92897959183673473</v>
          </cell>
          <cell r="T641">
            <v>-7.1906209292227352E-3</v>
          </cell>
          <cell r="U641" t="str">
            <v>Positioning down</v>
          </cell>
          <cell r="V641">
            <v>0.95444685466377444</v>
          </cell>
          <cell r="W641">
            <v>0.96</v>
          </cell>
        </row>
        <row r="642">
          <cell r="B642">
            <v>1117039</v>
          </cell>
          <cell r="C642" t="str">
            <v>SCh</v>
          </cell>
          <cell r="D642" t="str">
            <v>FCLCh-VF</v>
          </cell>
          <cell r="E642" t="str">
            <v>Senior Director</v>
          </cell>
          <cell r="F642" t="str">
            <v>Head of FCLCh-VF</v>
          </cell>
          <cell r="G642" t="str">
            <v>BAND D</v>
          </cell>
          <cell r="H642" t="str">
            <v>3</v>
          </cell>
          <cell r="I642">
            <v>49218</v>
          </cell>
          <cell r="J642">
            <v>49218</v>
          </cell>
          <cell r="K642"/>
          <cell r="L642" t="str">
            <v>&gt;115%</v>
          </cell>
          <cell r="M642">
            <v>1.1499999999999999</v>
          </cell>
          <cell r="N642">
            <v>64900</v>
          </cell>
          <cell r="O642">
            <v>64900</v>
          </cell>
          <cell r="P642">
            <v>69530</v>
          </cell>
          <cell r="Q642">
            <v>72000</v>
          </cell>
          <cell r="R642">
            <v>0.75836671802773503</v>
          </cell>
          <cell r="S642">
            <v>0.75836671802773503</v>
          </cell>
          <cell r="T642">
            <v>0</v>
          </cell>
          <cell r="U642" t="str">
            <v>Flat</v>
          </cell>
          <cell r="V642">
            <v>0.70786710772328487</v>
          </cell>
          <cell r="W642">
            <v>0.68358333333333332</v>
          </cell>
        </row>
        <row r="643">
          <cell r="B643">
            <v>1118190</v>
          </cell>
          <cell r="C643" t="str">
            <v>SCh</v>
          </cell>
          <cell r="D643" t="str">
            <v>FCLCh-VFC</v>
          </cell>
          <cell r="E643" t="str">
            <v>Supervisor</v>
          </cell>
          <cell r="F643" t="str">
            <v>Head of FCLCh-VFC</v>
          </cell>
          <cell r="G643" t="str">
            <v>BAND A6</v>
          </cell>
          <cell r="H643" t="str">
            <v>3</v>
          </cell>
          <cell r="I643">
            <v>14127</v>
          </cell>
          <cell r="J643">
            <v>14480</v>
          </cell>
          <cell r="K643">
            <v>2.4987612373469137E-2</v>
          </cell>
          <cell r="L643" t="str">
            <v>70-90</v>
          </cell>
          <cell r="M643">
            <v>0.8</v>
          </cell>
          <cell r="N643">
            <v>15816</v>
          </cell>
          <cell r="O643">
            <v>16374</v>
          </cell>
          <cell r="P643">
            <v>15173</v>
          </cell>
          <cell r="Q643">
            <v>15853</v>
          </cell>
          <cell r="R643">
            <v>0.89320940819423367</v>
          </cell>
          <cell r="S643">
            <v>0.88432881397337237</v>
          </cell>
          <cell r="T643">
            <v>-8.8805942208612931E-3</v>
          </cell>
          <cell r="U643" t="str">
            <v>Positioning down</v>
          </cell>
          <cell r="V643">
            <v>0.93106175443221517</v>
          </cell>
          <cell r="W643">
            <v>0.9133917870434618</v>
          </cell>
        </row>
        <row r="644">
          <cell r="B644">
            <v>1120051</v>
          </cell>
          <cell r="C644" t="str">
            <v>SCh</v>
          </cell>
          <cell r="D644" t="str">
            <v>FCLCh-VFF</v>
          </cell>
          <cell r="E644" t="str">
            <v>Manager</v>
          </cell>
          <cell r="F644" t="str">
            <v>Head of FCLCh-VFF</v>
          </cell>
          <cell r="G644" t="str">
            <v>BAND B</v>
          </cell>
          <cell r="H644" t="str">
            <v>3</v>
          </cell>
          <cell r="I644">
            <v>28001</v>
          </cell>
          <cell r="J644">
            <v>28001</v>
          </cell>
          <cell r="K644"/>
          <cell r="L644" t="str">
            <v>&gt;90</v>
          </cell>
          <cell r="M644">
            <v>0.9</v>
          </cell>
          <cell r="N644">
            <v>23243</v>
          </cell>
          <cell r="O644">
            <v>24087</v>
          </cell>
          <cell r="P644">
            <v>21200</v>
          </cell>
          <cell r="Q644">
            <v>22560</v>
          </cell>
          <cell r="R644">
            <v>1.2047067934431872</v>
          </cell>
          <cell r="S644">
            <v>1.1624942915265495</v>
          </cell>
          <cell r="T644">
            <v>-4.2212501916637724E-2</v>
          </cell>
          <cell r="U644" t="str">
            <v>Positioning down</v>
          </cell>
          <cell r="V644">
            <v>1.3208018867924529</v>
          </cell>
          <cell r="W644">
            <v>1.2411790780141845</v>
          </cell>
        </row>
        <row r="645">
          <cell r="B645">
            <v>1120055</v>
          </cell>
          <cell r="C645" t="str">
            <v>SCh</v>
          </cell>
          <cell r="D645" t="str">
            <v>FCLCh-VFM</v>
          </cell>
          <cell r="E645" t="str">
            <v>Supervisor</v>
          </cell>
          <cell r="F645" t="str">
            <v>Supervisor</v>
          </cell>
          <cell r="G645" t="str">
            <v>BAND A6</v>
          </cell>
          <cell r="H645" t="str">
            <v>1</v>
          </cell>
          <cell r="I645">
            <v>15901</v>
          </cell>
          <cell r="J645">
            <v>15901</v>
          </cell>
          <cell r="K645"/>
          <cell r="L645" t="str">
            <v>0</v>
          </cell>
          <cell r="M645"/>
          <cell r="N645">
            <v>15816</v>
          </cell>
          <cell r="O645">
            <v>16374</v>
          </cell>
          <cell r="P645">
            <v>15173</v>
          </cell>
          <cell r="Q645">
            <v>15853</v>
          </cell>
          <cell r="R645">
            <v>1.0053743045017705</v>
          </cell>
          <cell r="S645">
            <v>0.97111273970929524</v>
          </cell>
          <cell r="T645">
            <v>-3.4261564792475219E-2</v>
          </cell>
          <cell r="U645" t="str">
            <v>Positioning down</v>
          </cell>
          <cell r="V645">
            <v>1.0479799644104659</v>
          </cell>
          <cell r="W645">
            <v>1.0030278180785972</v>
          </cell>
        </row>
        <row r="646">
          <cell r="B646">
            <v>1120199</v>
          </cell>
          <cell r="C646" t="str">
            <v>SCh</v>
          </cell>
          <cell r="D646" t="str">
            <v>FCLCh-VS1</v>
          </cell>
          <cell r="E646" t="str">
            <v>Supervisor</v>
          </cell>
          <cell r="F646" t="str">
            <v>Head of FCLCh-VS1</v>
          </cell>
          <cell r="G646" t="str">
            <v>BAND A6</v>
          </cell>
          <cell r="H646" t="str">
            <v>4</v>
          </cell>
          <cell r="I646">
            <v>15678</v>
          </cell>
          <cell r="J646">
            <v>16509</v>
          </cell>
          <cell r="K646">
            <v>5.3004209720627582E-2</v>
          </cell>
          <cell r="L646" t="str">
            <v>70-90</v>
          </cell>
          <cell r="M646">
            <v>0.8</v>
          </cell>
          <cell r="N646">
            <v>15816</v>
          </cell>
          <cell r="O646">
            <v>16374</v>
          </cell>
          <cell r="P646">
            <v>15173</v>
          </cell>
          <cell r="Q646">
            <v>15853</v>
          </cell>
          <cell r="R646">
            <v>0.99127465857359631</v>
          </cell>
          <cell r="S646">
            <v>1.0082447783070723</v>
          </cell>
          <cell r="T646">
            <v>1.6970119733475952E-2</v>
          </cell>
          <cell r="U646" t="str">
            <v>Limited uplift</v>
          </cell>
          <cell r="V646">
            <v>1.0332828049825347</v>
          </cell>
          <cell r="W646">
            <v>1.0413801804074938</v>
          </cell>
        </row>
        <row r="647">
          <cell r="B647">
            <v>1132026</v>
          </cell>
          <cell r="C647" t="str">
            <v>SCh</v>
          </cell>
          <cell r="D647" t="str">
            <v>FCLCh-VFM</v>
          </cell>
          <cell r="E647" t="str">
            <v>Manager</v>
          </cell>
          <cell r="F647" t="str">
            <v>Head of FCLCh-VFM</v>
          </cell>
          <cell r="G647" t="str">
            <v>BAND B</v>
          </cell>
          <cell r="H647" t="str">
            <v>2</v>
          </cell>
          <cell r="I647">
            <v>24000</v>
          </cell>
          <cell r="J647">
            <v>24000</v>
          </cell>
          <cell r="K647"/>
          <cell r="L647" t="str">
            <v>0</v>
          </cell>
          <cell r="M647"/>
          <cell r="N647">
            <v>23243</v>
          </cell>
          <cell r="O647">
            <v>24087</v>
          </cell>
          <cell r="P647">
            <v>21200</v>
          </cell>
          <cell r="Q647">
            <v>22560</v>
          </cell>
          <cell r="R647">
            <v>1.0325689454889644</v>
          </cell>
          <cell r="S647">
            <v>0.99638809316228671</v>
          </cell>
          <cell r="T647">
            <v>-3.618085232667767E-2</v>
          </cell>
          <cell r="U647" t="str">
            <v>Positioning down</v>
          </cell>
          <cell r="V647">
            <v>1.1320754716981132</v>
          </cell>
          <cell r="W647">
            <v>1.0638297872340425</v>
          </cell>
        </row>
        <row r="648">
          <cell r="B648">
            <v>1132119</v>
          </cell>
          <cell r="C648" t="str">
            <v>SCh</v>
          </cell>
          <cell r="D648" t="str">
            <v>FCLCh-VFM</v>
          </cell>
          <cell r="E648" t="str">
            <v>Engineer</v>
          </cell>
          <cell r="F648" t="str">
            <v>Engineer of Electric Program (SbS)</v>
          </cell>
          <cell r="G648" t="str">
            <v>BAND A4</v>
          </cell>
          <cell r="H648" t="str">
            <v>3</v>
          </cell>
          <cell r="I648">
            <v>17608</v>
          </cell>
          <cell r="J648">
            <v>17608</v>
          </cell>
          <cell r="K648"/>
          <cell r="L648" t="str">
            <v>&gt;90</v>
          </cell>
          <cell r="M648">
            <v>0.9</v>
          </cell>
          <cell r="N648">
            <v>9450</v>
          </cell>
          <cell r="O648">
            <v>9800</v>
          </cell>
          <cell r="P648">
            <v>8937</v>
          </cell>
          <cell r="Q648">
            <v>9200</v>
          </cell>
          <cell r="R648">
            <v>1.8632804232804232</v>
          </cell>
          <cell r="S648">
            <v>1.796734693877551</v>
          </cell>
          <cell r="T648">
            <v>-6.6545729402872178E-2</v>
          </cell>
          <cell r="U648" t="str">
            <v>Positioning down</v>
          </cell>
          <cell r="V648">
            <v>1.9702360971243147</v>
          </cell>
          <cell r="W648">
            <v>1.913913043478261</v>
          </cell>
        </row>
        <row r="649">
          <cell r="B649">
            <v>1132124</v>
          </cell>
          <cell r="C649" t="str">
            <v>SCh</v>
          </cell>
          <cell r="D649" t="str">
            <v>FCLCh-VFM</v>
          </cell>
          <cell r="E649" t="str">
            <v>Senior Engineer</v>
          </cell>
          <cell r="F649" t="str">
            <v>Senior Engineer</v>
          </cell>
          <cell r="G649" t="str">
            <v>BAND A5</v>
          </cell>
          <cell r="H649" t="str">
            <v>4</v>
          </cell>
          <cell r="I649">
            <v>12754</v>
          </cell>
          <cell r="J649">
            <v>14705</v>
          </cell>
          <cell r="K649">
            <v>0.15297161674768689</v>
          </cell>
          <cell r="L649" t="str">
            <v>70-90</v>
          </cell>
          <cell r="M649">
            <v>0.8</v>
          </cell>
          <cell r="N649">
            <v>12357.5</v>
          </cell>
          <cell r="O649">
            <v>12693.5</v>
          </cell>
          <cell r="P649">
            <v>11641.5</v>
          </cell>
          <cell r="Q649">
            <v>12250</v>
          </cell>
          <cell r="R649">
            <v>1.0320857778676917</v>
          </cell>
          <cell r="S649">
            <v>1.1584669318942766</v>
          </cell>
          <cell r="T649">
            <v>0.1263811540265849</v>
          </cell>
          <cell r="U649" t="str">
            <v>Meaningful uplift</v>
          </cell>
          <cell r="V649">
            <v>1.0955632865180605</v>
          </cell>
          <cell r="W649">
            <v>1.2004081632653061</v>
          </cell>
        </row>
        <row r="650">
          <cell r="B650">
            <v>1132207</v>
          </cell>
          <cell r="C650" t="str">
            <v>SCh</v>
          </cell>
          <cell r="D650" t="str">
            <v>FCLCh-VFM</v>
          </cell>
          <cell r="E650" t="str">
            <v>Senior Engineer</v>
          </cell>
          <cell r="F650" t="str">
            <v>Senior Engineer of Electrical</v>
          </cell>
          <cell r="G650" t="str">
            <v>BAND A5</v>
          </cell>
          <cell r="H650" t="str">
            <v>3</v>
          </cell>
          <cell r="I650">
            <v>13558</v>
          </cell>
          <cell r="J650">
            <v>13897</v>
          </cell>
          <cell r="K650">
            <v>2.5003687859566304E-2</v>
          </cell>
          <cell r="L650" t="str">
            <v>70-90</v>
          </cell>
          <cell r="M650">
            <v>0.8</v>
          </cell>
          <cell r="N650">
            <v>12357.5</v>
          </cell>
          <cell r="O650">
            <v>12693.5</v>
          </cell>
          <cell r="P650">
            <v>11641.5</v>
          </cell>
          <cell r="Q650">
            <v>12250</v>
          </cell>
          <cell r="R650">
            <v>1.0971474812866679</v>
          </cell>
          <cell r="S650">
            <v>1.0948123055106944</v>
          </cell>
          <cell r="T650">
            <v>-2.3351757759735303E-3</v>
          </cell>
          <cell r="U650" t="str">
            <v>Flat</v>
          </cell>
          <cell r="V650">
            <v>1.1646265515612249</v>
          </cell>
          <cell r="W650">
            <v>1.1344489795918367</v>
          </cell>
        </row>
        <row r="651">
          <cell r="B651">
            <v>1705014</v>
          </cell>
          <cell r="C651" t="str">
            <v>SCh</v>
          </cell>
          <cell r="D651" t="str">
            <v>FCLCh-VFM</v>
          </cell>
          <cell r="E651" t="str">
            <v>Functional Specialist</v>
          </cell>
          <cell r="F651" t="str">
            <v>Functional Specialist</v>
          </cell>
          <cell r="G651" t="str">
            <v>BAND A6</v>
          </cell>
          <cell r="H651" t="str">
            <v>3</v>
          </cell>
          <cell r="I651">
            <v>13734</v>
          </cell>
          <cell r="J651">
            <v>14077</v>
          </cell>
          <cell r="K651">
            <v>2.4974515800203934E-2</v>
          </cell>
          <cell r="L651" t="str">
            <v>70-90</v>
          </cell>
          <cell r="M651">
            <v>0.8</v>
          </cell>
          <cell r="N651">
            <v>15816</v>
          </cell>
          <cell r="O651">
            <v>16374</v>
          </cell>
          <cell r="P651">
            <v>15173</v>
          </cell>
          <cell r="Q651">
            <v>15853</v>
          </cell>
          <cell r="R651">
            <v>0.86836115326251895</v>
          </cell>
          <cell r="S651">
            <v>0.85971662391596437</v>
          </cell>
          <cell r="T651">
            <v>-8.6445293465545747E-3</v>
          </cell>
          <cell r="U651" t="str">
            <v>Positioning down</v>
          </cell>
          <cell r="V651">
            <v>0.90516048243590586</v>
          </cell>
          <cell r="W651">
            <v>0.88797073109190694</v>
          </cell>
        </row>
        <row r="652">
          <cell r="B652">
            <v>1705036</v>
          </cell>
          <cell r="C652" t="str">
            <v>SCh</v>
          </cell>
          <cell r="D652" t="str">
            <v>FCLCh-VFM</v>
          </cell>
          <cell r="E652" t="str">
            <v>Supervisor</v>
          </cell>
          <cell r="F652" t="str">
            <v>Supervisor</v>
          </cell>
          <cell r="G652" t="str">
            <v>BAND A6</v>
          </cell>
          <cell r="H652" t="str">
            <v>5</v>
          </cell>
          <cell r="I652">
            <v>13933</v>
          </cell>
          <cell r="J652">
            <v>15853</v>
          </cell>
          <cell r="K652">
            <v>0.13780233976889389</v>
          </cell>
          <cell r="L652" t="str">
            <v>50-70</v>
          </cell>
          <cell r="M652">
            <v>0.6</v>
          </cell>
          <cell r="N652">
            <v>15816</v>
          </cell>
          <cell r="O652">
            <v>16374</v>
          </cell>
          <cell r="P652">
            <v>15173</v>
          </cell>
          <cell r="Q652">
            <v>15853</v>
          </cell>
          <cell r="R652">
            <v>0.88094334850784017</v>
          </cell>
          <cell r="S652">
            <v>0.96818126297789175</v>
          </cell>
          <cell r="T652">
            <v>8.7237914470051581E-2</v>
          </cell>
          <cell r="U652" t="str">
            <v>Meaningful uplift</v>
          </cell>
          <cell r="V652">
            <v>0.91827588479536015</v>
          </cell>
          <cell r="W652">
            <v>1</v>
          </cell>
        </row>
        <row r="653">
          <cell r="B653">
            <v>1110043</v>
          </cell>
          <cell r="C653" t="str">
            <v>SCh</v>
          </cell>
          <cell r="D653" t="str">
            <v>FCLCh-MEA</v>
          </cell>
          <cell r="E653" t="str">
            <v>Director</v>
          </cell>
          <cell r="F653" t="str">
            <v>Head of FCLCh-MEA</v>
          </cell>
          <cell r="G653" t="str">
            <v>BAND C</v>
          </cell>
          <cell r="H653" t="str">
            <v>3</v>
          </cell>
          <cell r="I653">
            <v>28746</v>
          </cell>
          <cell r="J653">
            <v>29500</v>
          </cell>
          <cell r="K653">
            <v>2.6229736311139007E-2</v>
          </cell>
          <cell r="L653" t="str">
            <v>50-70</v>
          </cell>
          <cell r="M653">
            <v>0.6</v>
          </cell>
          <cell r="N653">
            <v>39453</v>
          </cell>
          <cell r="O653">
            <v>40557.5</v>
          </cell>
          <cell r="P653">
            <v>38727</v>
          </cell>
          <cell r="Q653">
            <v>39125</v>
          </cell>
          <cell r="R653">
            <v>0.72861379362786105</v>
          </cell>
          <cell r="S653">
            <v>0.72736238673488263</v>
          </cell>
          <cell r="T653">
            <v>-1.2514068929784239E-3</v>
          </cell>
          <cell r="U653" t="str">
            <v>Flat</v>
          </cell>
          <cell r="V653">
            <v>0.74227283290727397</v>
          </cell>
          <cell r="W653">
            <v>0.7539936102236422</v>
          </cell>
        </row>
        <row r="654">
          <cell r="B654">
            <v>1120040</v>
          </cell>
          <cell r="C654" t="str">
            <v>SCh</v>
          </cell>
          <cell r="D654" t="str">
            <v>FCLCh-ME</v>
          </cell>
          <cell r="E654" t="str">
            <v>Senior Engineer</v>
          </cell>
          <cell r="F654" t="str">
            <v>Senior Engineer of IE</v>
          </cell>
          <cell r="G654" t="str">
            <v>BAND A5</v>
          </cell>
          <cell r="H654" t="str">
            <v>3</v>
          </cell>
          <cell r="I654">
            <v>15662</v>
          </cell>
          <cell r="J654">
            <v>15662</v>
          </cell>
          <cell r="K654"/>
          <cell r="L654" t="str">
            <v>&gt;90</v>
          </cell>
          <cell r="M654">
            <v>0.9</v>
          </cell>
          <cell r="N654">
            <v>12357.5</v>
          </cell>
          <cell r="O654">
            <v>12693.5</v>
          </cell>
          <cell r="P654">
            <v>11641.5</v>
          </cell>
          <cell r="Q654">
            <v>12250</v>
          </cell>
          <cell r="R654">
            <v>1.2674084564029942</v>
          </cell>
          <cell r="S654">
            <v>1.2338598495292867</v>
          </cell>
          <cell r="T654">
            <v>-3.3548606873707421E-2</v>
          </cell>
          <cell r="U654" t="str">
            <v>Positioning down</v>
          </cell>
          <cell r="V654">
            <v>1.3453592750075163</v>
          </cell>
          <cell r="W654">
            <v>1.2785306122448981</v>
          </cell>
        </row>
        <row r="655">
          <cell r="B655">
            <v>1120066</v>
          </cell>
          <cell r="C655" t="str">
            <v>SCh</v>
          </cell>
          <cell r="D655" t="str">
            <v>FCLCh-MET</v>
          </cell>
          <cell r="E655" t="str">
            <v>Manager</v>
          </cell>
          <cell r="F655" t="str">
            <v>Head of FCLCh-MET</v>
          </cell>
          <cell r="G655" t="str">
            <v>BAND B</v>
          </cell>
          <cell r="H655" t="str">
            <v>3</v>
          </cell>
          <cell r="I655">
            <v>22880</v>
          </cell>
          <cell r="J655">
            <v>23430</v>
          </cell>
          <cell r="K655">
            <v>2.4038461538461453E-2</v>
          </cell>
          <cell r="L655" t="str">
            <v>50-70</v>
          </cell>
          <cell r="M655">
            <v>0.6</v>
          </cell>
          <cell r="N655">
            <v>23243</v>
          </cell>
          <cell r="O655">
            <v>24087</v>
          </cell>
          <cell r="P655">
            <v>21200</v>
          </cell>
          <cell r="Q655">
            <v>22560</v>
          </cell>
          <cell r="R655">
            <v>0.98438239469947941</v>
          </cell>
          <cell r="S655">
            <v>0.97272387594968235</v>
          </cell>
          <cell r="T655">
            <v>-1.1658518749797064E-2</v>
          </cell>
          <cell r="U655" t="str">
            <v>Positioning down</v>
          </cell>
          <cell r="V655">
            <v>1.0792452830188679</v>
          </cell>
          <cell r="W655">
            <v>1.0385638297872339</v>
          </cell>
        </row>
        <row r="656">
          <cell r="B656">
            <v>1120140</v>
          </cell>
          <cell r="C656" t="str">
            <v>SCh</v>
          </cell>
          <cell r="D656" t="str">
            <v>FCLCh-MEI</v>
          </cell>
          <cell r="E656" t="str">
            <v>Manager</v>
          </cell>
          <cell r="F656" t="str">
            <v>Head of FCLCh-MEI</v>
          </cell>
          <cell r="G656" t="str">
            <v>BAND B</v>
          </cell>
          <cell r="H656" t="str">
            <v>3</v>
          </cell>
          <cell r="I656">
            <v>24186</v>
          </cell>
          <cell r="J656">
            <v>24669</v>
          </cell>
          <cell r="K656">
            <v>1.9970230711982229E-2</v>
          </cell>
          <cell r="L656" t="str">
            <v>70-90</v>
          </cell>
          <cell r="M656">
            <v>0.8</v>
          </cell>
          <cell r="N656">
            <v>23243</v>
          </cell>
          <cell r="O656">
            <v>24087</v>
          </cell>
          <cell r="P656">
            <v>21200</v>
          </cell>
          <cell r="Q656">
            <v>22560</v>
          </cell>
          <cell r="R656">
            <v>1.0405713548165039</v>
          </cell>
          <cell r="S656">
            <v>1.0241624112591854</v>
          </cell>
          <cell r="T656">
            <v>-1.6408943557318478E-2</v>
          </cell>
          <cell r="U656" t="str">
            <v>Positioning down</v>
          </cell>
          <cell r="V656">
            <v>1.1408490566037737</v>
          </cell>
          <cell r="W656">
            <v>1.0934840425531915</v>
          </cell>
        </row>
        <row r="657">
          <cell r="B657">
            <v>1214051</v>
          </cell>
          <cell r="C657" t="str">
            <v>SCh</v>
          </cell>
          <cell r="D657" t="str">
            <v>FCLCh-MEW</v>
          </cell>
          <cell r="E657" t="str">
            <v>Supervisor</v>
          </cell>
          <cell r="F657" t="str">
            <v>Head of FCLCh-MEW</v>
          </cell>
          <cell r="G657" t="str">
            <v>BAND A6</v>
          </cell>
          <cell r="H657" t="str">
            <v>5</v>
          </cell>
          <cell r="I657">
            <v>18500</v>
          </cell>
          <cell r="J657">
            <v>21250</v>
          </cell>
          <cell r="K657">
            <v>0.14864864864864868</v>
          </cell>
          <cell r="L657" t="str">
            <v>70-90</v>
          </cell>
          <cell r="M657">
            <v>0.8</v>
          </cell>
          <cell r="N657">
            <v>15816</v>
          </cell>
          <cell r="O657">
            <v>16374</v>
          </cell>
          <cell r="P657">
            <v>15173</v>
          </cell>
          <cell r="Q657">
            <v>15853</v>
          </cell>
          <cell r="R657">
            <v>1.1697015680323724</v>
          </cell>
          <cell r="S657">
            <v>1.2977891779650665</v>
          </cell>
          <cell r="T657">
            <v>0.12808760993269419</v>
          </cell>
          <cell r="U657" t="str">
            <v>Meaningful uplift</v>
          </cell>
          <cell r="V657">
            <v>1.2192710736176102</v>
          </cell>
          <cell r="W657">
            <v>1.3404402952122627</v>
          </cell>
        </row>
        <row r="658">
          <cell r="B658">
            <v>1120133</v>
          </cell>
          <cell r="C658" t="str">
            <v>SCh</v>
          </cell>
          <cell r="D658" t="str">
            <v>GPD-CLA</v>
          </cell>
          <cell r="E658" t="str">
            <v>Senior Engineer</v>
          </cell>
          <cell r="F658" t="str">
            <v>Senior Engineer of NPI</v>
          </cell>
          <cell r="G658" t="str">
            <v>BAND A5</v>
          </cell>
          <cell r="H658" t="str">
            <v>3</v>
          </cell>
          <cell r="I658">
            <v>15114</v>
          </cell>
          <cell r="J658">
            <v>15369</v>
          </cell>
          <cell r="K658">
            <v>1.6871774513695925E-2</v>
          </cell>
          <cell r="L658" t="str">
            <v>&gt;90</v>
          </cell>
          <cell r="M658">
            <v>0.9</v>
          </cell>
          <cell r="N658">
            <v>12357.5</v>
          </cell>
          <cell r="O658">
            <v>12693.5</v>
          </cell>
          <cell r="P658">
            <v>11641.5</v>
          </cell>
          <cell r="Q658">
            <v>12250</v>
          </cell>
          <cell r="R658">
            <v>1.2230629172567267</v>
          </cell>
          <cell r="S658">
            <v>1.2107771694174183</v>
          </cell>
          <cell r="T658">
            <v>-1.2285747839308359E-2</v>
          </cell>
          <cell r="U658" t="str">
            <v>Positioning down</v>
          </cell>
          <cell r="V658">
            <v>1.2982863033114289</v>
          </cell>
          <cell r="W658">
            <v>1.2546122448979591</v>
          </cell>
        </row>
        <row r="659">
          <cell r="B659">
            <v>1132006</v>
          </cell>
          <cell r="C659" t="str">
            <v>SCh</v>
          </cell>
          <cell r="D659" t="str">
            <v>GPD-CLA</v>
          </cell>
          <cell r="E659" t="str">
            <v>Function Manager</v>
          </cell>
          <cell r="F659" t="str">
            <v>Function Manager</v>
          </cell>
          <cell r="G659" t="str">
            <v>BAND B</v>
          </cell>
          <cell r="H659" t="str">
            <v>3</v>
          </cell>
          <cell r="I659">
            <v>24151</v>
          </cell>
          <cell r="J659">
            <v>24500</v>
          </cell>
          <cell r="K659">
            <v>1.4450747381060891E-2</v>
          </cell>
          <cell r="L659" t="str">
            <v>70-90</v>
          </cell>
          <cell r="M659">
            <v>0.8</v>
          </cell>
          <cell r="N659">
            <v>23243</v>
          </cell>
          <cell r="O659">
            <v>24087</v>
          </cell>
          <cell r="P659">
            <v>21200</v>
          </cell>
          <cell r="Q659">
            <v>22560</v>
          </cell>
          <cell r="R659">
            <v>1.0390655251043326</v>
          </cell>
          <cell r="S659">
            <v>1.017146178436501</v>
          </cell>
          <cell r="T659">
            <v>-2.1919346667831574E-2</v>
          </cell>
          <cell r="U659" t="str">
            <v>Positioning down</v>
          </cell>
          <cell r="V659">
            <v>1.1391981132075473</v>
          </cell>
          <cell r="W659">
            <v>1.0859929078014185</v>
          </cell>
        </row>
        <row r="660">
          <cell r="B660">
            <v>15006708</v>
          </cell>
          <cell r="C660" t="str">
            <v>SCh</v>
          </cell>
          <cell r="D660" t="str">
            <v>FCLCh-MEA</v>
          </cell>
          <cell r="E660" t="str">
            <v>Senior Engineer</v>
          </cell>
          <cell r="F660" t="str">
            <v>Senior Industrial Engineer</v>
          </cell>
          <cell r="G660" t="str">
            <v>BAND A5</v>
          </cell>
          <cell r="H660" t="str">
            <v>2</v>
          </cell>
          <cell r="I660">
            <v>10690</v>
          </cell>
          <cell r="J660">
            <v>10690</v>
          </cell>
          <cell r="K660"/>
          <cell r="L660" t="str">
            <v>0</v>
          </cell>
          <cell r="M660"/>
          <cell r="N660">
            <v>12357.5</v>
          </cell>
          <cell r="O660">
            <v>12693.5</v>
          </cell>
          <cell r="P660">
            <v>11641.5</v>
          </cell>
          <cell r="Q660">
            <v>12250</v>
          </cell>
          <cell r="R660">
            <v>0.86506170341897637</v>
          </cell>
          <cell r="S660">
            <v>0.84216331193130345</v>
          </cell>
          <cell r="T660">
            <v>-2.289839148767292E-2</v>
          </cell>
          <cell r="U660" t="str">
            <v>Positioning down</v>
          </cell>
          <cell r="V660">
            <v>0.91826654640724992</v>
          </cell>
          <cell r="W660">
            <v>0.87265306122448982</v>
          </cell>
        </row>
        <row r="661">
          <cell r="B661">
            <v>1120127</v>
          </cell>
          <cell r="C661" t="str">
            <v>SCh</v>
          </cell>
          <cell r="D661" t="str">
            <v>FCLCh-MEA</v>
          </cell>
          <cell r="E661" t="str">
            <v>Senior Engineer</v>
          </cell>
          <cell r="F661" t="str">
            <v>Senior IE Engineer</v>
          </cell>
          <cell r="G661" t="str">
            <v>BAND A5</v>
          </cell>
          <cell r="H661" t="str">
            <v>3</v>
          </cell>
          <cell r="I661">
            <v>11695</v>
          </cell>
          <cell r="J661">
            <v>11695</v>
          </cell>
          <cell r="K661"/>
          <cell r="L661" t="str">
            <v>70-90</v>
          </cell>
          <cell r="M661">
            <v>0.8</v>
          </cell>
          <cell r="N661">
            <v>12357.5</v>
          </cell>
          <cell r="O661">
            <v>12693.5</v>
          </cell>
          <cell r="P661">
            <v>11641.5</v>
          </cell>
          <cell r="Q661">
            <v>12250</v>
          </cell>
          <cell r="R661">
            <v>0.94638883269269669</v>
          </cell>
          <cell r="S661">
            <v>0.92133769251979358</v>
          </cell>
          <cell r="T661">
            <v>-2.5051140172903108E-2</v>
          </cell>
          <cell r="U661" t="str">
            <v>Positioning down</v>
          </cell>
          <cell r="V661">
            <v>1.0045956277112056</v>
          </cell>
          <cell r="W661">
            <v>0.95469387755102042</v>
          </cell>
        </row>
        <row r="662">
          <cell r="B662">
            <v>1120306</v>
          </cell>
          <cell r="C662" t="str">
            <v>SCh</v>
          </cell>
          <cell r="D662" t="str">
            <v>FCLCh-MEA</v>
          </cell>
          <cell r="E662" t="str">
            <v>Engineer</v>
          </cell>
          <cell r="F662" t="str">
            <v>IE Engineer</v>
          </cell>
          <cell r="G662" t="str">
            <v>BAND A4</v>
          </cell>
          <cell r="H662" t="str">
            <v>3</v>
          </cell>
          <cell r="I662">
            <v>9195</v>
          </cell>
          <cell r="J662">
            <v>9195</v>
          </cell>
          <cell r="K662"/>
          <cell r="L662" t="str">
            <v>70-90</v>
          </cell>
          <cell r="M662">
            <v>0.8</v>
          </cell>
          <cell r="N662">
            <v>9450</v>
          </cell>
          <cell r="O662">
            <v>9800</v>
          </cell>
          <cell r="P662">
            <v>8937</v>
          </cell>
          <cell r="Q662">
            <v>9200</v>
          </cell>
          <cell r="R662">
            <v>0.973015873015873</v>
          </cell>
          <cell r="S662">
            <v>0.93826530612244896</v>
          </cell>
          <cell r="T662">
            <v>-3.475056689342404E-2</v>
          </cell>
          <cell r="U662" t="str">
            <v>Positioning down</v>
          </cell>
          <cell r="V662">
            <v>1.0288687479019805</v>
          </cell>
          <cell r="W662">
            <v>0.99945652173913047</v>
          </cell>
        </row>
        <row r="663">
          <cell r="B663">
            <v>1120325</v>
          </cell>
          <cell r="C663" t="str">
            <v>SCh</v>
          </cell>
          <cell r="D663" t="str">
            <v>FCLCh-MEA</v>
          </cell>
          <cell r="E663" t="str">
            <v>Senior Engineer</v>
          </cell>
          <cell r="F663" t="str">
            <v>Senior Engineer</v>
          </cell>
          <cell r="G663" t="str">
            <v>BAND A5</v>
          </cell>
          <cell r="H663" t="str">
            <v>3</v>
          </cell>
          <cell r="I663">
            <v>13000</v>
          </cell>
          <cell r="J663">
            <v>13000</v>
          </cell>
          <cell r="K663"/>
          <cell r="L663" t="str">
            <v>70-90</v>
          </cell>
          <cell r="M663">
            <v>0.8</v>
          </cell>
          <cell r="N663">
            <v>12357.5</v>
          </cell>
          <cell r="O663">
            <v>12693.5</v>
          </cell>
          <cell r="P663">
            <v>11641.5</v>
          </cell>
          <cell r="Q663">
            <v>12250</v>
          </cell>
          <cell r="R663">
            <v>1.0519927169734979</v>
          </cell>
          <cell r="S663">
            <v>1.0241462165675346</v>
          </cell>
          <cell r="T663">
            <v>-2.784650040596337E-2</v>
          </cell>
          <cell r="U663" t="str">
            <v>Positioning down</v>
          </cell>
          <cell r="V663">
            <v>1.1166945840312674</v>
          </cell>
          <cell r="W663">
            <v>1.0612244897959184</v>
          </cell>
        </row>
        <row r="664">
          <cell r="B664">
            <v>1120349</v>
          </cell>
          <cell r="C664" t="str">
            <v>SCh</v>
          </cell>
          <cell r="D664" t="str">
            <v>FCLCh-MEA</v>
          </cell>
          <cell r="E664" t="str">
            <v>Senior Engineer</v>
          </cell>
          <cell r="F664" t="str">
            <v>Senior IE Engineer</v>
          </cell>
          <cell r="G664" t="str">
            <v>BAND A5</v>
          </cell>
          <cell r="H664" t="str">
            <v>3</v>
          </cell>
          <cell r="I664">
            <v>11357</v>
          </cell>
          <cell r="J664">
            <v>11500</v>
          </cell>
          <cell r="K664">
            <v>1.2591353350356549E-2</v>
          </cell>
          <cell r="L664" t="str">
            <v>50-70</v>
          </cell>
          <cell r="M664">
            <v>0.6</v>
          </cell>
          <cell r="N664">
            <v>12357.5</v>
          </cell>
          <cell r="O664">
            <v>12693.5</v>
          </cell>
          <cell r="P664">
            <v>11641.5</v>
          </cell>
          <cell r="Q664">
            <v>12250</v>
          </cell>
          <cell r="R664">
            <v>0.91903702205138582</v>
          </cell>
          <cell r="S664">
            <v>0.90597549927128063</v>
          </cell>
          <cell r="T664">
            <v>-1.3061522780105195E-2</v>
          </cell>
          <cell r="U664" t="str">
            <v>Positioning down</v>
          </cell>
          <cell r="V664">
            <v>0.97556156852639264</v>
          </cell>
          <cell r="W664">
            <v>0.93877551020408168</v>
          </cell>
        </row>
        <row r="665">
          <cell r="B665">
            <v>1120353</v>
          </cell>
          <cell r="C665" t="str">
            <v>SCh</v>
          </cell>
          <cell r="D665" t="str">
            <v>FCLCh-MEA</v>
          </cell>
          <cell r="E665" t="str">
            <v>Senior Engineer</v>
          </cell>
          <cell r="F665" t="str">
            <v>Senior Engineer</v>
          </cell>
          <cell r="G665" t="str">
            <v>BAND A5</v>
          </cell>
          <cell r="H665" t="str">
            <v>3</v>
          </cell>
          <cell r="I665">
            <v>9274</v>
          </cell>
          <cell r="J665">
            <v>10200</v>
          </cell>
          <cell r="K665">
            <v>9.9849040327798066E-2</v>
          </cell>
          <cell r="L665" t="str">
            <v>50-70</v>
          </cell>
          <cell r="M665">
            <v>0.6</v>
          </cell>
          <cell r="N665">
            <v>12357.5</v>
          </cell>
          <cell r="O665">
            <v>12693.5</v>
          </cell>
          <cell r="P665">
            <v>11641.5</v>
          </cell>
          <cell r="Q665">
            <v>12250</v>
          </cell>
          <cell r="R665">
            <v>0.75047541978555532</v>
          </cell>
          <cell r="S665">
            <v>0.8035608776145271</v>
          </cell>
          <cell r="T665">
            <v>5.3085457828971783E-2</v>
          </cell>
          <cell r="U665" t="str">
            <v>Meaningful uplift</v>
          </cell>
          <cell r="V665">
            <v>0.79663273633122877</v>
          </cell>
          <cell r="W665">
            <v>0.83265306122448979</v>
          </cell>
        </row>
        <row r="666">
          <cell r="B666">
            <v>1120360</v>
          </cell>
          <cell r="C666" t="str">
            <v>SCh</v>
          </cell>
          <cell r="D666" t="str">
            <v>FCLCh-MEA</v>
          </cell>
          <cell r="E666" t="str">
            <v>Engineer</v>
          </cell>
          <cell r="F666" t="str">
            <v>IE Engineer</v>
          </cell>
          <cell r="G666" t="str">
            <v>BAND A4</v>
          </cell>
          <cell r="H666" t="str">
            <v>3</v>
          </cell>
          <cell r="I666">
            <v>9465</v>
          </cell>
          <cell r="J666">
            <v>9715</v>
          </cell>
          <cell r="K666">
            <v>2.6413100898045494E-2</v>
          </cell>
          <cell r="L666" t="str">
            <v>70-90</v>
          </cell>
          <cell r="M666">
            <v>0.8</v>
          </cell>
          <cell r="N666">
            <v>9450</v>
          </cell>
          <cell r="O666">
            <v>9800</v>
          </cell>
          <cell r="P666">
            <v>8937</v>
          </cell>
          <cell r="Q666">
            <v>9200</v>
          </cell>
          <cell r="R666">
            <v>1.0015873015873016</v>
          </cell>
          <cell r="S666">
            <v>0.99132653061224485</v>
          </cell>
          <cell r="T666">
            <v>-1.0260770975056732E-2</v>
          </cell>
          <cell r="U666" t="str">
            <v>Positioning down</v>
          </cell>
          <cell r="V666">
            <v>1.0590802282645182</v>
          </cell>
          <cell r="W666">
            <v>1.0559782608695651</v>
          </cell>
        </row>
        <row r="667">
          <cell r="B667">
            <v>1120393</v>
          </cell>
          <cell r="C667" t="str">
            <v>SCh</v>
          </cell>
          <cell r="D667" t="str">
            <v>FCLCh-MEA</v>
          </cell>
          <cell r="E667" t="str">
            <v>Engineer</v>
          </cell>
          <cell r="F667" t="str">
            <v>IE Engineer</v>
          </cell>
          <cell r="G667" t="str">
            <v>BAND A4</v>
          </cell>
          <cell r="H667" t="str">
            <v>4</v>
          </cell>
          <cell r="I667">
            <v>10312</v>
          </cell>
          <cell r="J667">
            <v>10312</v>
          </cell>
          <cell r="K667"/>
          <cell r="L667" t="str">
            <v>70-90</v>
          </cell>
          <cell r="M667">
            <v>0.8</v>
          </cell>
          <cell r="N667">
            <v>9450</v>
          </cell>
          <cell r="O667">
            <v>9800</v>
          </cell>
          <cell r="P667">
            <v>8937</v>
          </cell>
          <cell r="Q667">
            <v>9200</v>
          </cell>
          <cell r="R667">
            <v>1.0912169312169313</v>
          </cell>
          <cell r="S667">
            <v>1.0522448979591836</v>
          </cell>
          <cell r="T667">
            <v>-3.8972033257747674E-2</v>
          </cell>
          <cell r="U667" t="str">
            <v>Positioning down</v>
          </cell>
          <cell r="V667">
            <v>1.1538547611055163</v>
          </cell>
          <cell r="W667">
            <v>1.1208695652173912</v>
          </cell>
        </row>
        <row r="668">
          <cell r="B668">
            <v>1706029</v>
          </cell>
          <cell r="C668" t="str">
            <v>SCh</v>
          </cell>
          <cell r="D668" t="str">
            <v>FCLCh-MEA</v>
          </cell>
          <cell r="E668" t="str">
            <v>Engineer</v>
          </cell>
          <cell r="F668" t="str">
            <v>Engineer</v>
          </cell>
          <cell r="G668" t="str">
            <v>BAND A4</v>
          </cell>
          <cell r="H668" t="str">
            <v>5</v>
          </cell>
          <cell r="I668">
            <v>8050</v>
          </cell>
          <cell r="J668">
            <v>9600</v>
          </cell>
          <cell r="K668">
            <v>0.19254658385093171</v>
          </cell>
          <cell r="L668" t="str">
            <v>50-70</v>
          </cell>
          <cell r="M668">
            <v>0.6</v>
          </cell>
          <cell r="N668">
            <v>9450</v>
          </cell>
          <cell r="O668">
            <v>9800</v>
          </cell>
          <cell r="P668">
            <v>8937</v>
          </cell>
          <cell r="Q668">
            <v>9200</v>
          </cell>
          <cell r="R668">
            <v>0.85185185185185186</v>
          </cell>
          <cell r="S668">
            <v>0.97959183673469385</v>
          </cell>
          <cell r="T668">
            <v>0.12773998488284199</v>
          </cell>
          <cell r="U668" t="str">
            <v>Meaningful uplift</v>
          </cell>
          <cell r="V668">
            <v>0.90074969229047774</v>
          </cell>
          <cell r="W668">
            <v>1.0434782608695652</v>
          </cell>
        </row>
        <row r="669">
          <cell r="B669">
            <v>1707015</v>
          </cell>
          <cell r="C669" t="str">
            <v>SCh</v>
          </cell>
          <cell r="D669" t="str">
            <v>FCLCh-MEA</v>
          </cell>
          <cell r="E669" t="str">
            <v>Engineer</v>
          </cell>
          <cell r="F669" t="str">
            <v>Engineer</v>
          </cell>
          <cell r="G669" t="str">
            <v>BAND A4</v>
          </cell>
          <cell r="H669" t="str">
            <v>4</v>
          </cell>
          <cell r="I669">
            <v>7774</v>
          </cell>
          <cell r="J669">
            <v>8600</v>
          </cell>
          <cell r="K669">
            <v>0.10625160792384869</v>
          </cell>
          <cell r="L669" t="str">
            <v>70-90</v>
          </cell>
          <cell r="M669">
            <v>0.8</v>
          </cell>
          <cell r="N669">
            <v>9450</v>
          </cell>
          <cell r="O669">
            <v>9800</v>
          </cell>
          <cell r="P669">
            <v>8937</v>
          </cell>
          <cell r="Q669">
            <v>9200</v>
          </cell>
          <cell r="R669">
            <v>0.82264550264550262</v>
          </cell>
          <cell r="S669">
            <v>0.87755102040816324</v>
          </cell>
          <cell r="T669">
            <v>5.4905517762660616E-2</v>
          </cell>
          <cell r="U669" t="str">
            <v>Meaningful uplift</v>
          </cell>
          <cell r="V669">
            <v>0.86986684569766137</v>
          </cell>
          <cell r="W669">
            <v>0.93478260869565222</v>
          </cell>
        </row>
        <row r="670">
          <cell r="B670">
            <v>1708038</v>
          </cell>
          <cell r="C670" t="str">
            <v>SCh</v>
          </cell>
          <cell r="D670" t="str">
            <v>FCLCh-MEA</v>
          </cell>
          <cell r="E670" t="str">
            <v>Engineer</v>
          </cell>
          <cell r="F670" t="str">
            <v>Engineer</v>
          </cell>
          <cell r="G670" t="str">
            <v>BAND A4</v>
          </cell>
          <cell r="H670" t="str">
            <v>3</v>
          </cell>
          <cell r="I670">
            <v>8789</v>
          </cell>
          <cell r="J670">
            <v>8789</v>
          </cell>
          <cell r="K670"/>
          <cell r="L670" t="str">
            <v>70-90</v>
          </cell>
          <cell r="M670">
            <v>0.8</v>
          </cell>
          <cell r="N670">
            <v>9450</v>
          </cell>
          <cell r="O670">
            <v>9800</v>
          </cell>
          <cell r="P670">
            <v>8937</v>
          </cell>
          <cell r="Q670">
            <v>9200</v>
          </cell>
          <cell r="R670">
            <v>0.93005291005291002</v>
          </cell>
          <cell r="S670">
            <v>0.89683673469387759</v>
          </cell>
          <cell r="T670">
            <v>-3.3216175359032429E-2</v>
          </cell>
          <cell r="U670" t="str">
            <v>Positioning down</v>
          </cell>
          <cell r="V670">
            <v>0.98343963298646075</v>
          </cell>
          <cell r="W670">
            <v>0.95532608695652177</v>
          </cell>
        </row>
        <row r="671">
          <cell r="B671">
            <v>1709034</v>
          </cell>
          <cell r="C671" t="str">
            <v>SCh</v>
          </cell>
          <cell r="D671" t="str">
            <v>FCLCh-MEA</v>
          </cell>
          <cell r="E671" t="str">
            <v>Junior Engineer</v>
          </cell>
          <cell r="F671" t="str">
            <v>Junior Time Management Engineer</v>
          </cell>
          <cell r="G671" t="str">
            <v>BAND A3</v>
          </cell>
          <cell r="H671" t="str">
            <v>3</v>
          </cell>
          <cell r="I671">
            <v>7050</v>
          </cell>
          <cell r="J671">
            <v>7050</v>
          </cell>
          <cell r="K671"/>
          <cell r="L671" t="str">
            <v>70-90</v>
          </cell>
          <cell r="M671">
            <v>0.8</v>
          </cell>
          <cell r="N671">
            <v>7050</v>
          </cell>
          <cell r="O671">
            <v>7350</v>
          </cell>
          <cell r="P671">
            <v>6915</v>
          </cell>
          <cell r="Q671">
            <v>7112.5</v>
          </cell>
          <cell r="R671">
            <v>1</v>
          </cell>
          <cell r="S671">
            <v>0.95918367346938771</v>
          </cell>
          <cell r="T671">
            <v>-4.081632653061229E-2</v>
          </cell>
          <cell r="U671" t="str">
            <v>Positioning down</v>
          </cell>
          <cell r="V671">
            <v>1.0195227765726682</v>
          </cell>
          <cell r="W671">
            <v>0.99121265377855883</v>
          </cell>
        </row>
        <row r="672">
          <cell r="B672">
            <v>1710062</v>
          </cell>
          <cell r="C672" t="str">
            <v>SCh</v>
          </cell>
          <cell r="D672" t="str">
            <v>FCLCh-MEA</v>
          </cell>
          <cell r="E672" t="str">
            <v>Engineer</v>
          </cell>
          <cell r="F672" t="str">
            <v>Engineer</v>
          </cell>
          <cell r="G672" t="str">
            <v>BAND A4</v>
          </cell>
          <cell r="H672" t="str">
            <v>4</v>
          </cell>
          <cell r="I672">
            <v>9468</v>
          </cell>
          <cell r="J672">
            <v>10000</v>
          </cell>
          <cell r="K672">
            <v>5.618926911702582E-2</v>
          </cell>
          <cell r="L672" t="str">
            <v>70-90</v>
          </cell>
          <cell r="M672">
            <v>0.8</v>
          </cell>
          <cell r="N672">
            <v>9450</v>
          </cell>
          <cell r="O672">
            <v>9800</v>
          </cell>
          <cell r="P672">
            <v>8937</v>
          </cell>
          <cell r="Q672">
            <v>9200</v>
          </cell>
          <cell r="R672">
            <v>1.0019047619047619</v>
          </cell>
          <cell r="S672">
            <v>1.0204081632653061</v>
          </cell>
          <cell r="T672">
            <v>1.8503401360544292E-2</v>
          </cell>
          <cell r="U672" t="str">
            <v>Limited uplift</v>
          </cell>
          <cell r="V672">
            <v>1.0594159113796575</v>
          </cell>
          <cell r="W672">
            <v>1.0869565217391304</v>
          </cell>
        </row>
        <row r="673">
          <cell r="B673">
            <v>1120236</v>
          </cell>
          <cell r="C673" t="str">
            <v>SCh</v>
          </cell>
          <cell r="D673" t="str">
            <v>FCLCh-MEW</v>
          </cell>
          <cell r="E673" t="str">
            <v>Engineer</v>
          </cell>
          <cell r="F673" t="str">
            <v>Mould Engineer</v>
          </cell>
          <cell r="G673" t="str">
            <v>BAND A4</v>
          </cell>
          <cell r="H673" t="str">
            <v>4</v>
          </cell>
          <cell r="I673">
            <v>9504</v>
          </cell>
          <cell r="J673">
            <v>10332</v>
          </cell>
          <cell r="K673">
            <v>8.7121212121212155E-2</v>
          </cell>
          <cell r="L673" t="str">
            <v>50-70</v>
          </cell>
          <cell r="M673">
            <v>0.6</v>
          </cell>
          <cell r="N673">
            <v>9450</v>
          </cell>
          <cell r="O673">
            <v>9800</v>
          </cell>
          <cell r="P673">
            <v>8937</v>
          </cell>
          <cell r="Q673">
            <v>9200</v>
          </cell>
          <cell r="R673">
            <v>1.0057142857142858</v>
          </cell>
          <cell r="S673">
            <v>1.0542857142857143</v>
          </cell>
          <cell r="T673">
            <v>4.8571428571428488E-2</v>
          </cell>
          <cell r="U673" t="str">
            <v>Moderate uplift</v>
          </cell>
          <cell r="V673">
            <v>1.0634441087613293</v>
          </cell>
          <cell r="W673">
            <v>1.1230434782608696</v>
          </cell>
        </row>
        <row r="674">
          <cell r="B674">
            <v>1132015</v>
          </cell>
          <cell r="C674" t="str">
            <v>SCh</v>
          </cell>
          <cell r="D674" t="str">
            <v>FCLCh-MEW</v>
          </cell>
          <cell r="E674" t="str">
            <v>Engineer</v>
          </cell>
          <cell r="F674" t="str">
            <v>Engineer of Foaming</v>
          </cell>
          <cell r="G674" t="str">
            <v>BAND A4</v>
          </cell>
          <cell r="H674" t="str">
            <v>1</v>
          </cell>
          <cell r="I674">
            <v>8937</v>
          </cell>
          <cell r="J674">
            <v>8740</v>
          </cell>
          <cell r="K674"/>
          <cell r="L674" t="str">
            <v>0</v>
          </cell>
          <cell r="M674"/>
          <cell r="N674">
            <v>9450</v>
          </cell>
          <cell r="O674">
            <v>9800</v>
          </cell>
          <cell r="P674">
            <v>8937</v>
          </cell>
          <cell r="Q674">
            <v>9200</v>
          </cell>
          <cell r="R674">
            <v>0.94571428571428573</v>
          </cell>
          <cell r="S674">
            <v>0.89183673469387759</v>
          </cell>
          <cell r="T674">
            <v>-5.3877551020408143E-2</v>
          </cell>
          <cell r="U674" t="str">
            <v>Positioning down</v>
          </cell>
          <cell r="V674">
            <v>1</v>
          </cell>
          <cell r="W674">
            <v>0.95</v>
          </cell>
        </row>
        <row r="675">
          <cell r="B675">
            <v>1132205</v>
          </cell>
          <cell r="C675" t="str">
            <v>SCh</v>
          </cell>
          <cell r="D675" t="str">
            <v>FCLCh-MEW</v>
          </cell>
          <cell r="E675" t="str">
            <v>Functional Specialist</v>
          </cell>
          <cell r="F675" t="str">
            <v>Functional Specialist</v>
          </cell>
          <cell r="G675" t="str">
            <v>BAND A6</v>
          </cell>
          <cell r="H675" t="str">
            <v>3</v>
          </cell>
          <cell r="I675">
            <v>14985</v>
          </cell>
          <cell r="J675">
            <v>15360</v>
          </cell>
          <cell r="K675">
            <v>2.5025025025025016E-2</v>
          </cell>
          <cell r="L675" t="str">
            <v>70-90</v>
          </cell>
          <cell r="M675">
            <v>0.8</v>
          </cell>
          <cell r="N675">
            <v>15816</v>
          </cell>
          <cell r="O675">
            <v>16374</v>
          </cell>
          <cell r="P675">
            <v>15173</v>
          </cell>
          <cell r="Q675">
            <v>15853</v>
          </cell>
          <cell r="R675">
            <v>0.94745827010622152</v>
          </cell>
          <cell r="S675">
            <v>0.93807255404910228</v>
          </cell>
          <cell r="T675">
            <v>-9.3857160571192422E-3</v>
          </cell>
          <cell r="U675" t="str">
            <v>Positioning down</v>
          </cell>
          <cell r="V675">
            <v>0.98760956963026425</v>
          </cell>
          <cell r="W675">
            <v>0.9689017851510755</v>
          </cell>
        </row>
        <row r="676">
          <cell r="B676">
            <v>1120179</v>
          </cell>
          <cell r="C676" t="str">
            <v>SCh</v>
          </cell>
          <cell r="D676" t="str">
            <v>FCLCh-MEI</v>
          </cell>
          <cell r="E676" t="str">
            <v>Engineer</v>
          </cell>
          <cell r="F676" t="str">
            <v>Engineer</v>
          </cell>
          <cell r="G676" t="str">
            <v>BAND A4</v>
          </cell>
          <cell r="H676" t="str">
            <v>3</v>
          </cell>
          <cell r="I676">
            <v>8780</v>
          </cell>
          <cell r="J676">
            <v>9200</v>
          </cell>
          <cell r="K676">
            <v>4.7835990888382751E-2</v>
          </cell>
          <cell r="L676" t="str">
            <v>70-90</v>
          </cell>
          <cell r="M676">
            <v>0.8</v>
          </cell>
          <cell r="N676">
            <v>9450</v>
          </cell>
          <cell r="O676">
            <v>9800</v>
          </cell>
          <cell r="P676">
            <v>8937</v>
          </cell>
          <cell r="Q676">
            <v>9200</v>
          </cell>
          <cell r="R676">
            <v>0.92910052910052909</v>
          </cell>
          <cell r="S676">
            <v>0.93877551020408168</v>
          </cell>
          <cell r="T676">
            <v>9.6749811035525823E-3</v>
          </cell>
          <cell r="U676" t="str">
            <v>Limited uplift</v>
          </cell>
          <cell r="V676">
            <v>0.9824325836410428</v>
          </cell>
          <cell r="W676">
            <v>1</v>
          </cell>
        </row>
        <row r="677">
          <cell r="B677">
            <v>1120190</v>
          </cell>
          <cell r="C677" t="str">
            <v>SCh</v>
          </cell>
          <cell r="D677" t="str">
            <v>FCLCh-MEI</v>
          </cell>
          <cell r="E677" t="str">
            <v>Senior Engineer</v>
          </cell>
          <cell r="F677" t="str">
            <v>MES Senior Engineer</v>
          </cell>
          <cell r="G677" t="str">
            <v>BAND A5</v>
          </cell>
          <cell r="H677" t="str">
            <v>3</v>
          </cell>
          <cell r="I677">
            <v>16916</v>
          </cell>
          <cell r="J677">
            <v>16916</v>
          </cell>
          <cell r="K677"/>
          <cell r="L677" t="str">
            <v>&gt;90</v>
          </cell>
          <cell r="M677">
            <v>0.9</v>
          </cell>
          <cell r="N677">
            <v>12357.5</v>
          </cell>
          <cell r="O677">
            <v>12693.5</v>
          </cell>
          <cell r="P677">
            <v>11641.5</v>
          </cell>
          <cell r="Q677">
            <v>12250</v>
          </cell>
          <cell r="R677">
            <v>1.3688852923325916</v>
          </cell>
          <cell r="S677">
            <v>1.332650569188955</v>
          </cell>
          <cell r="T677">
            <v>-3.6234723143636627E-2</v>
          </cell>
          <cell r="U677" t="str">
            <v>Positioning down</v>
          </cell>
          <cell r="V677">
            <v>1.4530773525748399</v>
          </cell>
          <cell r="W677">
            <v>1.3808979591836734</v>
          </cell>
        </row>
        <row r="678">
          <cell r="B678">
            <v>1120231</v>
          </cell>
          <cell r="C678" t="str">
            <v>SCh</v>
          </cell>
          <cell r="D678" t="str">
            <v>FCLCh-MEI</v>
          </cell>
          <cell r="E678" t="str">
            <v>Associate Expert (CN)</v>
          </cell>
          <cell r="F678" t="str">
            <v>Associate Expert (CN)</v>
          </cell>
          <cell r="G678" t="str">
            <v>BAND A6</v>
          </cell>
          <cell r="H678" t="str">
            <v>5</v>
          </cell>
          <cell r="I678">
            <v>16862</v>
          </cell>
          <cell r="J678">
            <v>19000</v>
          </cell>
          <cell r="K678">
            <v>0.1267939746174831</v>
          </cell>
          <cell r="L678" t="str">
            <v>50-70</v>
          </cell>
          <cell r="M678">
            <v>0.6</v>
          </cell>
          <cell r="N678">
            <v>15816</v>
          </cell>
          <cell r="O678">
            <v>16374</v>
          </cell>
          <cell r="P678">
            <v>15173</v>
          </cell>
          <cell r="Q678">
            <v>15853</v>
          </cell>
          <cell r="R678">
            <v>1.0661355589276682</v>
          </cell>
          <cell r="S678">
            <v>1.1603762061805301</v>
          </cell>
          <cell r="T678">
            <v>9.4240647252861853E-2</v>
          </cell>
          <cell r="U678" t="str">
            <v>Meaningful uplift</v>
          </cell>
          <cell r="V678">
            <v>1.1113161536940619</v>
          </cell>
          <cell r="W678">
            <v>1.1985113227780231</v>
          </cell>
        </row>
        <row r="679">
          <cell r="B679">
            <v>1120267</v>
          </cell>
          <cell r="C679" t="str">
            <v>SCh</v>
          </cell>
          <cell r="D679" t="str">
            <v>FCLCh-MEI</v>
          </cell>
          <cell r="E679" t="str">
            <v>Functional Specialist</v>
          </cell>
          <cell r="F679" t="str">
            <v>Functional Specialist</v>
          </cell>
          <cell r="G679" t="str">
            <v>BAND A6</v>
          </cell>
          <cell r="H679" t="str">
            <v>3</v>
          </cell>
          <cell r="I679">
            <v>14782</v>
          </cell>
          <cell r="J679">
            <v>15225</v>
          </cell>
          <cell r="K679">
            <v>2.9968881071573472E-2</v>
          </cell>
          <cell r="L679" t="str">
            <v>50-70</v>
          </cell>
          <cell r="M679">
            <v>0.6</v>
          </cell>
          <cell r="N679">
            <v>15816</v>
          </cell>
          <cell r="O679">
            <v>16374</v>
          </cell>
          <cell r="P679">
            <v>15173</v>
          </cell>
          <cell r="Q679">
            <v>15853</v>
          </cell>
          <cell r="R679">
            <v>0.9346231664137582</v>
          </cell>
          <cell r="S679">
            <v>0.92982777574203002</v>
          </cell>
          <cell r="T679">
            <v>-4.7953906717281836E-3</v>
          </cell>
          <cell r="U679" t="str">
            <v>Flat</v>
          </cell>
          <cell r="V679">
            <v>0.97423054109273055</v>
          </cell>
          <cell r="W679">
            <v>0.96038604680502115</v>
          </cell>
        </row>
        <row r="680">
          <cell r="B680">
            <v>1211015</v>
          </cell>
          <cell r="C680" t="str">
            <v>SCh</v>
          </cell>
          <cell r="D680" t="str">
            <v>FCLCh-MEI</v>
          </cell>
          <cell r="E680" t="str">
            <v>Manager</v>
          </cell>
          <cell r="F680" t="str">
            <v>Function Manager</v>
          </cell>
          <cell r="G680" t="str">
            <v>BAND B</v>
          </cell>
          <cell r="H680" t="str">
            <v>3</v>
          </cell>
          <cell r="I680">
            <v>24174</v>
          </cell>
          <cell r="J680">
            <v>24174</v>
          </cell>
          <cell r="K680"/>
          <cell r="L680" t="str">
            <v>70-90</v>
          </cell>
          <cell r="M680">
            <v>0.8</v>
          </cell>
          <cell r="N680">
            <v>23243</v>
          </cell>
          <cell r="O680">
            <v>24087</v>
          </cell>
          <cell r="P680">
            <v>21200</v>
          </cell>
          <cell r="Q680">
            <v>22560</v>
          </cell>
          <cell r="R680">
            <v>1.0400550703437594</v>
          </cell>
          <cell r="S680">
            <v>1.0036119068377134</v>
          </cell>
          <cell r="T680">
            <v>-3.6443163506046039E-2</v>
          </cell>
          <cell r="U680" t="str">
            <v>Positioning down</v>
          </cell>
          <cell r="V680">
            <v>1.1402830188679245</v>
          </cell>
          <cell r="W680">
            <v>1.0715425531914893</v>
          </cell>
        </row>
        <row r="681">
          <cell r="B681">
            <v>1711083</v>
          </cell>
          <cell r="C681" t="str">
            <v>SCh</v>
          </cell>
          <cell r="D681" t="str">
            <v>FCLCh-MEI</v>
          </cell>
          <cell r="E681" t="str">
            <v>Functional Specialist</v>
          </cell>
          <cell r="F681" t="str">
            <v>Functional Specialist</v>
          </cell>
          <cell r="G681" t="str">
            <v>BAND A6</v>
          </cell>
          <cell r="H681" t="str">
            <v>4</v>
          </cell>
          <cell r="I681">
            <v>11850</v>
          </cell>
          <cell r="J681">
            <v>13000</v>
          </cell>
          <cell r="K681">
            <v>9.704641350210963E-2</v>
          </cell>
          <cell r="L681" t="str">
            <v>&lt;50</v>
          </cell>
          <cell r="M681">
            <v>0.5</v>
          </cell>
          <cell r="N681">
            <v>15816</v>
          </cell>
          <cell r="O681">
            <v>16374</v>
          </cell>
          <cell r="P681">
            <v>15173</v>
          </cell>
          <cell r="Q681">
            <v>15853</v>
          </cell>
          <cell r="R681">
            <v>0.7492412746585736</v>
          </cell>
          <cell r="S681">
            <v>0.7939416147550995</v>
          </cell>
          <cell r="T681">
            <v>4.4700340096525903E-2</v>
          </cell>
          <cell r="U681" t="str">
            <v>Moderate uplift</v>
          </cell>
          <cell r="V681">
            <v>0.78099255256046929</v>
          </cell>
          <cell r="W681">
            <v>0.82003406295338421</v>
          </cell>
        </row>
        <row r="682">
          <cell r="B682">
            <v>1116073</v>
          </cell>
          <cell r="C682" t="str">
            <v>SCh</v>
          </cell>
          <cell r="D682" t="str">
            <v>FCLCh-MET</v>
          </cell>
          <cell r="E682" t="str">
            <v>Engineer</v>
          </cell>
          <cell r="F682" t="str">
            <v>Thermoforming Engineer</v>
          </cell>
          <cell r="G682" t="str">
            <v>BAND A4</v>
          </cell>
          <cell r="H682" t="str">
            <v>5</v>
          </cell>
          <cell r="I682">
            <v>8880</v>
          </cell>
          <cell r="J682">
            <v>10997</v>
          </cell>
          <cell r="K682">
            <v>0.23840090090090094</v>
          </cell>
          <cell r="L682" t="str">
            <v>70-90</v>
          </cell>
          <cell r="M682">
            <v>0.8</v>
          </cell>
          <cell r="N682">
            <v>9450</v>
          </cell>
          <cell r="O682">
            <v>9800</v>
          </cell>
          <cell r="P682">
            <v>8937</v>
          </cell>
          <cell r="Q682">
            <v>9200</v>
          </cell>
          <cell r="R682">
            <v>0.93968253968253967</v>
          </cell>
          <cell r="S682">
            <v>1.1221428571428571</v>
          </cell>
          <cell r="T682">
            <v>0.18246031746031743</v>
          </cell>
          <cell r="U682" t="str">
            <v>Meaningful uplift</v>
          </cell>
          <cell r="V682">
            <v>0.99362202081235318</v>
          </cell>
          <cell r="W682">
            <v>1.1953260869565216</v>
          </cell>
        </row>
        <row r="683">
          <cell r="B683">
            <v>1120071</v>
          </cell>
          <cell r="C683" t="str">
            <v>SCh</v>
          </cell>
          <cell r="D683" t="str">
            <v>FCLCh-MET</v>
          </cell>
          <cell r="E683" t="str">
            <v>Functional Specialist</v>
          </cell>
          <cell r="F683" t="str">
            <v>Functional Specialist</v>
          </cell>
          <cell r="G683" t="str">
            <v>BAND A6</v>
          </cell>
          <cell r="H683" t="str">
            <v>3</v>
          </cell>
          <cell r="I683">
            <v>17720</v>
          </cell>
          <cell r="J683">
            <v>17897</v>
          </cell>
          <cell r="K683">
            <v>9.9887133182843257E-3</v>
          </cell>
          <cell r="L683" t="str">
            <v>70-90</v>
          </cell>
          <cell r="M683">
            <v>0.8</v>
          </cell>
          <cell r="N683">
            <v>15816</v>
          </cell>
          <cell r="O683">
            <v>16374</v>
          </cell>
          <cell r="P683">
            <v>15173</v>
          </cell>
          <cell r="Q683">
            <v>15853</v>
          </cell>
          <cell r="R683">
            <v>1.1203844208396561</v>
          </cell>
          <cell r="S683">
            <v>1.0930133137901552</v>
          </cell>
          <cell r="T683">
            <v>-2.7371107049500853E-2</v>
          </cell>
          <cell r="U683" t="str">
            <v>Positioning down</v>
          </cell>
          <cell r="V683">
            <v>1.1678639688921111</v>
          </cell>
          <cell r="W683">
            <v>1.1289345865135936</v>
          </cell>
        </row>
        <row r="684">
          <cell r="B684">
            <v>1120073</v>
          </cell>
          <cell r="C684" t="str">
            <v>SCh</v>
          </cell>
          <cell r="D684" t="str">
            <v>FCLCh-MET</v>
          </cell>
          <cell r="E684" t="str">
            <v>Senior Engineer</v>
          </cell>
          <cell r="F684" t="str">
            <v>Senior Engineer of Foaming</v>
          </cell>
          <cell r="G684" t="str">
            <v>BAND A5</v>
          </cell>
          <cell r="H684" t="str">
            <v>4</v>
          </cell>
          <cell r="I684">
            <v>14899</v>
          </cell>
          <cell r="J684">
            <v>15256</v>
          </cell>
          <cell r="K684">
            <v>2.3961339687227357E-2</v>
          </cell>
          <cell r="L684" t="str">
            <v>90-110</v>
          </cell>
          <cell r="M684">
            <v>1</v>
          </cell>
          <cell r="N684">
            <v>12357.5</v>
          </cell>
          <cell r="O684">
            <v>12693.5</v>
          </cell>
          <cell r="P684">
            <v>11641.5</v>
          </cell>
          <cell r="Q684">
            <v>12250</v>
          </cell>
          <cell r="R684">
            <v>1.2056645761683189</v>
          </cell>
          <cell r="S684">
            <v>1.2018749753811007</v>
          </cell>
          <cell r="T684">
            <v>-3.7896007872182391E-3</v>
          </cell>
          <cell r="U684" t="str">
            <v>Flat</v>
          </cell>
          <cell r="V684">
            <v>1.2798178928832196</v>
          </cell>
          <cell r="W684">
            <v>1.2453877551020409</v>
          </cell>
        </row>
        <row r="685">
          <cell r="B685">
            <v>1120076</v>
          </cell>
          <cell r="C685" t="str">
            <v>SCh</v>
          </cell>
          <cell r="D685" t="str">
            <v>FCLCh-MET</v>
          </cell>
          <cell r="E685" t="str">
            <v>Senior Engineer</v>
          </cell>
          <cell r="F685" t="str">
            <v>Senior Punching, Laser Cutting Engineer</v>
          </cell>
          <cell r="G685" t="str">
            <v>BAND A5</v>
          </cell>
          <cell r="H685" t="str">
            <v>3</v>
          </cell>
          <cell r="I685">
            <v>15793</v>
          </cell>
          <cell r="J685">
            <v>15793</v>
          </cell>
          <cell r="K685"/>
          <cell r="L685" t="str">
            <v>&gt;90</v>
          </cell>
          <cell r="M685">
            <v>0.9</v>
          </cell>
          <cell r="N685">
            <v>12357.5</v>
          </cell>
          <cell r="O685">
            <v>12693.5</v>
          </cell>
          <cell r="P685">
            <v>11641.5</v>
          </cell>
          <cell r="Q685">
            <v>12250</v>
          </cell>
          <cell r="R685">
            <v>1.2780093060894193</v>
          </cell>
          <cell r="S685">
            <v>1.2441800921731594</v>
          </cell>
          <cell r="T685">
            <v>-3.3829213916259926E-2</v>
          </cell>
          <cell r="U685" t="str">
            <v>Positioning down</v>
          </cell>
          <cell r="V685">
            <v>1.3566121204312158</v>
          </cell>
          <cell r="W685">
            <v>1.2892244897959184</v>
          </cell>
        </row>
        <row r="686">
          <cell r="B686">
            <v>1120081</v>
          </cell>
          <cell r="C686" t="str">
            <v>SCh</v>
          </cell>
          <cell r="D686" t="str">
            <v>FCLCh-MET</v>
          </cell>
          <cell r="E686" t="str">
            <v>Senior Engineer</v>
          </cell>
          <cell r="F686" t="str">
            <v>Senior Injection Molding Engineer</v>
          </cell>
          <cell r="G686" t="str">
            <v>BAND A5</v>
          </cell>
          <cell r="H686" t="str">
            <v>2</v>
          </cell>
          <cell r="I686">
            <v>11650</v>
          </cell>
          <cell r="J686">
            <v>11650</v>
          </cell>
          <cell r="K686"/>
          <cell r="L686" t="str">
            <v>0</v>
          </cell>
          <cell r="M686"/>
          <cell r="N686">
            <v>12357.5</v>
          </cell>
          <cell r="O686">
            <v>12693.5</v>
          </cell>
          <cell r="P686">
            <v>11641.5</v>
          </cell>
          <cell r="Q686">
            <v>12250</v>
          </cell>
          <cell r="R686">
            <v>0.94274731944163459</v>
          </cell>
          <cell r="S686">
            <v>0.91779257100090594</v>
          </cell>
          <cell r="T686">
            <v>-2.4954748440728647E-2</v>
          </cell>
          <cell r="U686" t="str">
            <v>Positioning down</v>
          </cell>
          <cell r="V686">
            <v>1.0007301464587897</v>
          </cell>
          <cell r="W686">
            <v>0.95102040816326527</v>
          </cell>
        </row>
        <row r="687">
          <cell r="B687">
            <v>1120092</v>
          </cell>
          <cell r="C687" t="str">
            <v>SCh</v>
          </cell>
          <cell r="D687" t="str">
            <v>FCLCh-MET</v>
          </cell>
          <cell r="E687" t="str">
            <v>Functional Specialist</v>
          </cell>
          <cell r="F687" t="str">
            <v>Functional Specialist</v>
          </cell>
          <cell r="G687" t="str">
            <v>BAND A6</v>
          </cell>
          <cell r="H687" t="str">
            <v>4</v>
          </cell>
          <cell r="I687">
            <v>19500</v>
          </cell>
          <cell r="J687">
            <v>20100</v>
          </cell>
          <cell r="K687">
            <v>3.076923076923066E-2</v>
          </cell>
          <cell r="L687" t="str">
            <v>70-90</v>
          </cell>
          <cell r="M687">
            <v>0.8</v>
          </cell>
          <cell r="N687">
            <v>15816</v>
          </cell>
          <cell r="O687">
            <v>16374</v>
          </cell>
          <cell r="P687">
            <v>15173</v>
          </cell>
          <cell r="Q687">
            <v>15853</v>
          </cell>
          <cell r="R687">
            <v>1.232928679817906</v>
          </cell>
          <cell r="S687">
            <v>1.2275558812751923</v>
          </cell>
          <cell r="T687">
            <v>-5.3727985427136637E-3</v>
          </cell>
          <cell r="U687" t="str">
            <v>Positioning down</v>
          </cell>
          <cell r="V687">
            <v>1.285177618137481</v>
          </cell>
          <cell r="W687">
            <v>1.2678988204125403</v>
          </cell>
        </row>
        <row r="688">
          <cell r="B688">
            <v>1120120</v>
          </cell>
          <cell r="C688" t="str">
            <v>SCh</v>
          </cell>
          <cell r="D688" t="str">
            <v>FCLCh-MET</v>
          </cell>
          <cell r="E688" t="str">
            <v>Senior Engineer</v>
          </cell>
          <cell r="F688" t="str">
            <v>Senior Metal Mold Engineer</v>
          </cell>
          <cell r="G688" t="str">
            <v>BAND A5</v>
          </cell>
          <cell r="H688" t="str">
            <v>2</v>
          </cell>
          <cell r="I688">
            <v>11450</v>
          </cell>
          <cell r="J688">
            <v>11450</v>
          </cell>
          <cell r="K688"/>
          <cell r="L688" t="str">
            <v>0</v>
          </cell>
          <cell r="M688"/>
          <cell r="N688">
            <v>12357.5</v>
          </cell>
          <cell r="O688">
            <v>12693.5</v>
          </cell>
          <cell r="P688">
            <v>11641.5</v>
          </cell>
          <cell r="Q688">
            <v>12250</v>
          </cell>
          <cell r="R688">
            <v>0.92656281610358082</v>
          </cell>
          <cell r="S688">
            <v>0.90203647536140541</v>
          </cell>
          <cell r="T688">
            <v>-2.4526340742175412E-2</v>
          </cell>
          <cell r="U688" t="str">
            <v>Positioning down</v>
          </cell>
          <cell r="V688">
            <v>0.98355022978138551</v>
          </cell>
          <cell r="W688">
            <v>0.9346938775510204</v>
          </cell>
        </row>
        <row r="689">
          <cell r="B689">
            <v>1120123</v>
          </cell>
          <cell r="C689" t="str">
            <v>SCh</v>
          </cell>
          <cell r="D689" t="str">
            <v>FCLCh-MET</v>
          </cell>
          <cell r="E689" t="str">
            <v>Senior Engineer</v>
          </cell>
          <cell r="F689" t="str">
            <v>Senior Engineer</v>
          </cell>
          <cell r="G689" t="str">
            <v>BAND A5</v>
          </cell>
          <cell r="H689" t="str">
            <v>3</v>
          </cell>
          <cell r="I689">
            <v>10515</v>
          </cell>
          <cell r="J689">
            <v>10515</v>
          </cell>
          <cell r="K689"/>
          <cell r="L689" t="str">
            <v>50-70</v>
          </cell>
          <cell r="M689">
            <v>0.6</v>
          </cell>
          <cell r="N689">
            <v>12357.5</v>
          </cell>
          <cell r="O689">
            <v>12693.5</v>
          </cell>
          <cell r="P689">
            <v>11641.5</v>
          </cell>
          <cell r="Q689">
            <v>12250</v>
          </cell>
          <cell r="R689">
            <v>0.85090026299817922</v>
          </cell>
          <cell r="S689">
            <v>0.82837672824674047</v>
          </cell>
          <cell r="T689">
            <v>-2.2523534751438756E-2</v>
          </cell>
          <cell r="U689" t="str">
            <v>Positioning down</v>
          </cell>
          <cell r="V689">
            <v>0.90323411931452136</v>
          </cell>
          <cell r="W689">
            <v>0.85836734693877548</v>
          </cell>
        </row>
        <row r="690">
          <cell r="B690">
            <v>1120124</v>
          </cell>
          <cell r="C690" t="str">
            <v>SCh</v>
          </cell>
          <cell r="D690" t="str">
            <v>FCLCh-MET</v>
          </cell>
          <cell r="E690" t="str">
            <v>Senior Engineer</v>
          </cell>
          <cell r="F690" t="str">
            <v>Senior Foaming Engineer</v>
          </cell>
          <cell r="G690" t="str">
            <v>BAND A5</v>
          </cell>
          <cell r="H690" t="str">
            <v>3</v>
          </cell>
          <cell r="I690">
            <v>12896</v>
          </cell>
          <cell r="J690">
            <v>12896</v>
          </cell>
          <cell r="K690"/>
          <cell r="L690" t="str">
            <v>70-90</v>
          </cell>
          <cell r="M690">
            <v>0.8</v>
          </cell>
          <cell r="N690">
            <v>12357.5</v>
          </cell>
          <cell r="O690">
            <v>12693.5</v>
          </cell>
          <cell r="P690">
            <v>11641.5</v>
          </cell>
          <cell r="Q690">
            <v>12250</v>
          </cell>
          <cell r="R690">
            <v>1.0435767752377099</v>
          </cell>
          <cell r="S690">
            <v>1.0159530468349942</v>
          </cell>
          <cell r="T690">
            <v>-2.7623728402715653E-2</v>
          </cell>
          <cell r="U690" t="str">
            <v>Positioning down</v>
          </cell>
          <cell r="V690">
            <v>1.1077610273590173</v>
          </cell>
          <cell r="W690">
            <v>1.052734693877551</v>
          </cell>
        </row>
        <row r="691">
          <cell r="B691">
            <v>1120143</v>
          </cell>
          <cell r="C691" t="str">
            <v>SCh</v>
          </cell>
          <cell r="D691" t="str">
            <v>FCLCh-MET</v>
          </cell>
          <cell r="E691" t="str">
            <v>Senior Engineer</v>
          </cell>
          <cell r="F691" t="str">
            <v>Senior Engineer</v>
          </cell>
          <cell r="G691" t="str">
            <v>BAND A5</v>
          </cell>
          <cell r="H691" t="str">
            <v>2</v>
          </cell>
          <cell r="I691">
            <v>10300</v>
          </cell>
          <cell r="J691">
            <v>10300</v>
          </cell>
          <cell r="K691"/>
          <cell r="L691" t="str">
            <v>0</v>
          </cell>
          <cell r="M691"/>
          <cell r="N691">
            <v>12357.5</v>
          </cell>
          <cell r="O691">
            <v>12693.5</v>
          </cell>
          <cell r="P691">
            <v>11641.5</v>
          </cell>
          <cell r="Q691">
            <v>12250</v>
          </cell>
          <cell r="R691">
            <v>0.83350192190977135</v>
          </cell>
          <cell r="S691">
            <v>0.81143892543427742</v>
          </cell>
          <cell r="T691">
            <v>-2.2062996475493923E-2</v>
          </cell>
          <cell r="U691" t="str">
            <v>Positioning down</v>
          </cell>
          <cell r="V691">
            <v>0.8847657088863119</v>
          </cell>
          <cell r="W691">
            <v>0.84081632653061222</v>
          </cell>
        </row>
        <row r="692">
          <cell r="B692">
            <v>1120162</v>
          </cell>
          <cell r="C692" t="str">
            <v>SCh</v>
          </cell>
          <cell r="D692" t="str">
            <v>FCLCh-MET</v>
          </cell>
          <cell r="E692" t="str">
            <v>Associate Expert (CN)</v>
          </cell>
          <cell r="F692" t="str">
            <v>Associate Expert (CN)</v>
          </cell>
          <cell r="G692" t="str">
            <v>BAND A6</v>
          </cell>
          <cell r="H692" t="str">
            <v>3</v>
          </cell>
          <cell r="I692">
            <v>14427</v>
          </cell>
          <cell r="J692">
            <v>14427</v>
          </cell>
          <cell r="K692"/>
          <cell r="L692" t="str">
            <v>50-70</v>
          </cell>
          <cell r="M692">
            <v>0.6</v>
          </cell>
          <cell r="N692">
            <v>15816</v>
          </cell>
          <cell r="O692">
            <v>16374</v>
          </cell>
          <cell r="P692">
            <v>15173</v>
          </cell>
          <cell r="Q692">
            <v>15853</v>
          </cell>
          <cell r="R692">
            <v>0.91217754172989374</v>
          </cell>
          <cell r="S692">
            <v>0.88109197508244774</v>
          </cell>
          <cell r="T692">
            <v>-3.1085566647445995E-2</v>
          </cell>
          <cell r="U692" t="str">
            <v>Positioning down</v>
          </cell>
          <cell r="V692">
            <v>0.95083371778817638</v>
          </cell>
          <cell r="W692">
            <v>0.91004857124834415</v>
          </cell>
        </row>
        <row r="693">
          <cell r="B693">
            <v>1120196</v>
          </cell>
          <cell r="C693" t="str">
            <v>SCh</v>
          </cell>
          <cell r="D693" t="str">
            <v>FCLCh-MET</v>
          </cell>
          <cell r="E693" t="str">
            <v>Expert (CN)</v>
          </cell>
          <cell r="F693" t="str">
            <v>Expert (CN)</v>
          </cell>
          <cell r="G693" t="str">
            <v>BAND B</v>
          </cell>
          <cell r="H693" t="str">
            <v>3</v>
          </cell>
          <cell r="I693">
            <v>17480</v>
          </cell>
          <cell r="J693">
            <v>19228</v>
          </cell>
          <cell r="K693">
            <v>0.10000000000000009</v>
          </cell>
          <cell r="L693" t="str">
            <v>50-70</v>
          </cell>
          <cell r="M693">
            <v>0.6</v>
          </cell>
          <cell r="N693">
            <v>23243</v>
          </cell>
          <cell r="O693">
            <v>24087</v>
          </cell>
          <cell r="P693">
            <v>21200</v>
          </cell>
          <cell r="Q693">
            <v>22560</v>
          </cell>
          <cell r="R693">
            <v>0.75205438196446239</v>
          </cell>
          <cell r="S693">
            <v>0.7982729273051854</v>
          </cell>
          <cell r="T693">
            <v>4.6218545340723005E-2</v>
          </cell>
          <cell r="U693" t="str">
            <v>Moderate uplift</v>
          </cell>
          <cell r="V693">
            <v>0.82452830188679249</v>
          </cell>
          <cell r="W693">
            <v>0.85230496453900706</v>
          </cell>
        </row>
        <row r="694">
          <cell r="B694">
            <v>1120225</v>
          </cell>
          <cell r="C694" t="str">
            <v>SCh</v>
          </cell>
          <cell r="D694" t="str">
            <v>FCLCh-MET</v>
          </cell>
          <cell r="E694" t="str">
            <v>Senior Engineer</v>
          </cell>
          <cell r="F694" t="str">
            <v>Senior Engineer</v>
          </cell>
          <cell r="G694" t="str">
            <v>BAND A5</v>
          </cell>
          <cell r="H694" t="str">
            <v>3</v>
          </cell>
          <cell r="I694">
            <v>10285</v>
          </cell>
          <cell r="J694">
            <v>10594</v>
          </cell>
          <cell r="K694">
            <v>3.0043753038405452E-2</v>
          </cell>
          <cell r="L694" t="str">
            <v>50-70</v>
          </cell>
          <cell r="M694">
            <v>0.6</v>
          </cell>
          <cell r="N694">
            <v>12357.5</v>
          </cell>
          <cell r="O694">
            <v>12693.5</v>
          </cell>
          <cell r="P694">
            <v>11641.5</v>
          </cell>
          <cell r="Q694">
            <v>12250</v>
          </cell>
          <cell r="R694">
            <v>0.83228808415941735</v>
          </cell>
          <cell r="S694">
            <v>0.83460038602434317</v>
          </cell>
          <cell r="T694">
            <v>2.3123018649258142E-3</v>
          </cell>
          <cell r="U694" t="str">
            <v>Flat</v>
          </cell>
          <cell r="V694">
            <v>0.88347721513550659</v>
          </cell>
          <cell r="W694">
            <v>0.86481632653061224</v>
          </cell>
        </row>
        <row r="695">
          <cell r="B695">
            <v>1120374</v>
          </cell>
          <cell r="C695" t="str">
            <v>SCh</v>
          </cell>
          <cell r="D695" t="str">
            <v>FCLCh-MET</v>
          </cell>
          <cell r="E695" t="str">
            <v>Engineer</v>
          </cell>
          <cell r="F695" t="str">
            <v>Mould Engineer</v>
          </cell>
          <cell r="G695" t="str">
            <v>BAND A4</v>
          </cell>
          <cell r="H695" t="str">
            <v>3</v>
          </cell>
          <cell r="I695">
            <v>10000</v>
          </cell>
          <cell r="J695">
            <v>10101</v>
          </cell>
          <cell r="K695">
            <v>1.0099999999999998E-2</v>
          </cell>
          <cell r="L695" t="str">
            <v>50-70</v>
          </cell>
          <cell r="M695">
            <v>0.6</v>
          </cell>
          <cell r="N695">
            <v>9450</v>
          </cell>
          <cell r="O695">
            <v>9800</v>
          </cell>
          <cell r="P695">
            <v>8937</v>
          </cell>
          <cell r="Q695">
            <v>9200</v>
          </cell>
          <cell r="R695">
            <v>1.0582010582010581</v>
          </cell>
          <cell r="S695">
            <v>1.0307142857142857</v>
          </cell>
          <cell r="T695">
            <v>-2.7486772486772448E-2</v>
          </cell>
          <cell r="U695" t="str">
            <v>Positioning down</v>
          </cell>
          <cell r="V695">
            <v>1.1189437171310284</v>
          </cell>
          <cell r="W695">
            <v>1.0979347826086956</v>
          </cell>
        </row>
        <row r="696">
          <cell r="B696">
            <v>1132111</v>
          </cell>
          <cell r="C696" t="str">
            <v>SCh</v>
          </cell>
          <cell r="D696" t="str">
            <v>FCLCh-MET</v>
          </cell>
          <cell r="E696" t="str">
            <v>Engineer</v>
          </cell>
          <cell r="F696" t="str">
            <v>Mould Engineer</v>
          </cell>
          <cell r="G696" t="str">
            <v>BAND A4</v>
          </cell>
          <cell r="H696" t="str">
            <v>3</v>
          </cell>
          <cell r="I696">
            <v>10600</v>
          </cell>
          <cell r="J696">
            <v>10600</v>
          </cell>
          <cell r="K696"/>
          <cell r="L696" t="str">
            <v>50-70</v>
          </cell>
          <cell r="M696">
            <v>0.6</v>
          </cell>
          <cell r="N696">
            <v>9450</v>
          </cell>
          <cell r="O696">
            <v>9800</v>
          </cell>
          <cell r="P696">
            <v>8937</v>
          </cell>
          <cell r="Q696">
            <v>9200</v>
          </cell>
          <cell r="R696">
            <v>1.1216931216931216</v>
          </cell>
          <cell r="S696">
            <v>1.0816326530612246</v>
          </cell>
          <cell r="T696">
            <v>-4.006046863189705E-2</v>
          </cell>
          <cell r="U696" t="str">
            <v>Positioning down</v>
          </cell>
          <cell r="V696">
            <v>1.18608034015889</v>
          </cell>
          <cell r="W696">
            <v>1.1521739130434783</v>
          </cell>
        </row>
        <row r="697">
          <cell r="B697">
            <v>1132192</v>
          </cell>
          <cell r="C697" t="str">
            <v>SCh</v>
          </cell>
          <cell r="D697" t="str">
            <v>FCLCh-MET</v>
          </cell>
          <cell r="E697" t="str">
            <v>Functional Specialist</v>
          </cell>
          <cell r="F697" t="str">
            <v>Functional Specialist</v>
          </cell>
          <cell r="G697" t="str">
            <v>BAND A6</v>
          </cell>
          <cell r="H697" t="str">
            <v>3</v>
          </cell>
          <cell r="I697">
            <v>14907</v>
          </cell>
          <cell r="J697">
            <v>15407</v>
          </cell>
          <cell r="K697">
            <v>3.3541289327161827E-2</v>
          </cell>
          <cell r="L697" t="str">
            <v>50-70</v>
          </cell>
          <cell r="M697">
            <v>0.6</v>
          </cell>
          <cell r="N697">
            <v>15816</v>
          </cell>
          <cell r="O697">
            <v>16374</v>
          </cell>
          <cell r="P697">
            <v>15173</v>
          </cell>
          <cell r="Q697">
            <v>15853</v>
          </cell>
          <cell r="R697">
            <v>0.94252655538694996</v>
          </cell>
          <cell r="S697">
            <v>0.94094295834860142</v>
          </cell>
          <cell r="T697">
            <v>-1.5835970383485387E-3</v>
          </cell>
          <cell r="U697" t="str">
            <v>Flat</v>
          </cell>
          <cell r="V697">
            <v>0.98246885915771431</v>
          </cell>
          <cell r="W697">
            <v>0.9718665236863685</v>
          </cell>
        </row>
        <row r="698">
          <cell r="B698">
            <v>1132193</v>
          </cell>
          <cell r="C698" t="str">
            <v>SCh</v>
          </cell>
          <cell r="D698" t="str">
            <v>FCLCh-MET</v>
          </cell>
          <cell r="E698" t="str">
            <v>Senior Engineer</v>
          </cell>
          <cell r="F698" t="str">
            <v>Senior Mould Engineer</v>
          </cell>
          <cell r="G698" t="str">
            <v>BAND A5</v>
          </cell>
          <cell r="H698" t="str">
            <v>1</v>
          </cell>
          <cell r="I698">
            <v>11360</v>
          </cell>
          <cell r="J698">
            <v>11360</v>
          </cell>
          <cell r="K698"/>
          <cell r="L698" t="str">
            <v>0</v>
          </cell>
          <cell r="M698"/>
          <cell r="N698">
            <v>12357.5</v>
          </cell>
          <cell r="O698">
            <v>12693.5</v>
          </cell>
          <cell r="P698">
            <v>11641.5</v>
          </cell>
          <cell r="Q698">
            <v>12250</v>
          </cell>
          <cell r="R698">
            <v>0.91927978960145662</v>
          </cell>
          <cell r="S698">
            <v>0.89494623232363024</v>
          </cell>
          <cell r="T698">
            <v>-2.4333557277826379E-2</v>
          </cell>
          <cell r="U698" t="str">
            <v>Positioning down</v>
          </cell>
          <cell r="V698">
            <v>0.97581926727655366</v>
          </cell>
          <cell r="W698">
            <v>0.92734693877551022</v>
          </cell>
        </row>
        <row r="699">
          <cell r="B699">
            <v>1132201</v>
          </cell>
          <cell r="C699" t="str">
            <v>SCh</v>
          </cell>
          <cell r="D699" t="str">
            <v>FCLCh-MET</v>
          </cell>
          <cell r="E699" t="str">
            <v>Senior Engineer</v>
          </cell>
          <cell r="F699" t="str">
            <v>Senior Foaming Mould Engineer</v>
          </cell>
          <cell r="G699" t="str">
            <v>BAND A5</v>
          </cell>
          <cell r="H699" t="str">
            <v>3</v>
          </cell>
          <cell r="I699">
            <v>12185</v>
          </cell>
          <cell r="J699">
            <v>12550</v>
          </cell>
          <cell r="K699">
            <v>2.9954862535904736E-2</v>
          </cell>
          <cell r="L699" t="str">
            <v>70-90</v>
          </cell>
          <cell r="M699">
            <v>0.8</v>
          </cell>
          <cell r="N699">
            <v>12357.5</v>
          </cell>
          <cell r="O699">
            <v>12693.5</v>
          </cell>
          <cell r="P699">
            <v>11641.5</v>
          </cell>
          <cell r="Q699">
            <v>12250</v>
          </cell>
          <cell r="R699">
            <v>0.98604086587092854</v>
          </cell>
          <cell r="S699">
            <v>0.9886950013786584</v>
          </cell>
          <cell r="T699">
            <v>2.6541355077298601E-3</v>
          </cell>
          <cell r="U699" t="str">
            <v>Flat</v>
          </cell>
          <cell r="V699">
            <v>1.0466864235708457</v>
          </cell>
          <cell r="W699">
            <v>1.0244897959183674</v>
          </cell>
        </row>
        <row r="700">
          <cell r="B700">
            <v>1132203</v>
          </cell>
          <cell r="C700" t="str">
            <v>SCh</v>
          </cell>
          <cell r="D700" t="str">
            <v>FCLCh-MET</v>
          </cell>
          <cell r="E700" t="str">
            <v>Engineer</v>
          </cell>
          <cell r="F700" t="str">
            <v>Mould Engineer</v>
          </cell>
          <cell r="G700" t="str">
            <v>BAND A4</v>
          </cell>
          <cell r="H700" t="str">
            <v>3</v>
          </cell>
          <cell r="I700">
            <v>10336</v>
          </cell>
          <cell r="J700">
            <v>10439</v>
          </cell>
          <cell r="K700">
            <v>9.9651702786378582E-3</v>
          </cell>
          <cell r="L700" t="str">
            <v>50-70</v>
          </cell>
          <cell r="M700">
            <v>0.6</v>
          </cell>
          <cell r="N700">
            <v>9450</v>
          </cell>
          <cell r="O700">
            <v>9800</v>
          </cell>
          <cell r="P700">
            <v>8937</v>
          </cell>
          <cell r="Q700">
            <v>9200</v>
          </cell>
          <cell r="R700">
            <v>1.0937566137566137</v>
          </cell>
          <cell r="S700">
            <v>1.0652040816326531</v>
          </cell>
          <cell r="T700">
            <v>-2.8552532123960583E-2</v>
          </cell>
          <cell r="U700" t="str">
            <v>Positioning down</v>
          </cell>
          <cell r="V700">
            <v>1.1565402260266309</v>
          </cell>
          <cell r="W700">
            <v>1.1346739130434782</v>
          </cell>
        </row>
        <row r="701">
          <cell r="B701">
            <v>1213113</v>
          </cell>
          <cell r="C701" t="str">
            <v>SCh</v>
          </cell>
          <cell r="D701" t="str">
            <v>FCLCh-MET</v>
          </cell>
          <cell r="E701" t="str">
            <v>Engineer</v>
          </cell>
          <cell r="F701" t="str">
            <v>Thermoforming Engineer</v>
          </cell>
          <cell r="G701" t="str">
            <v>BAND A4</v>
          </cell>
          <cell r="H701" t="str">
            <v>1</v>
          </cell>
          <cell r="I701">
            <v>9505</v>
          </cell>
          <cell r="J701">
            <v>9505</v>
          </cell>
          <cell r="K701"/>
          <cell r="L701" t="str">
            <v>0</v>
          </cell>
          <cell r="M701"/>
          <cell r="N701">
            <v>9450</v>
          </cell>
          <cell r="O701">
            <v>9800</v>
          </cell>
          <cell r="P701">
            <v>8937</v>
          </cell>
          <cell r="Q701">
            <v>9200</v>
          </cell>
          <cell r="R701">
            <v>1.0058201058201057</v>
          </cell>
          <cell r="S701">
            <v>0.9698979591836735</v>
          </cell>
          <cell r="T701">
            <v>-3.5922146636432228E-2</v>
          </cell>
          <cell r="U701" t="str">
            <v>Positioning down</v>
          </cell>
          <cell r="V701">
            <v>1.0635560031330424</v>
          </cell>
          <cell r="W701">
            <v>1.0331521739130434</v>
          </cell>
        </row>
        <row r="702">
          <cell r="B702">
            <v>1320012</v>
          </cell>
          <cell r="C702" t="str">
            <v>SCh</v>
          </cell>
          <cell r="D702" t="str">
            <v>FCLCh-MET</v>
          </cell>
          <cell r="E702" t="str">
            <v>Engineer</v>
          </cell>
          <cell r="F702" t="str">
            <v>Injection Engineer</v>
          </cell>
          <cell r="G702" t="str">
            <v>BAND A4</v>
          </cell>
          <cell r="H702" t="str">
            <v>2</v>
          </cell>
          <cell r="I702">
            <v>9540</v>
          </cell>
          <cell r="J702">
            <v>9540</v>
          </cell>
          <cell r="K702"/>
          <cell r="L702" t="str">
            <v>0</v>
          </cell>
          <cell r="M702"/>
          <cell r="N702">
            <v>9450</v>
          </cell>
          <cell r="O702">
            <v>9800</v>
          </cell>
          <cell r="P702">
            <v>8937</v>
          </cell>
          <cell r="Q702">
            <v>9200</v>
          </cell>
          <cell r="R702">
            <v>1.0095238095238095</v>
          </cell>
          <cell r="S702">
            <v>0.97346938775510206</v>
          </cell>
          <cell r="T702">
            <v>-3.6054421768707434E-2</v>
          </cell>
          <cell r="U702" t="str">
            <v>Positioning down</v>
          </cell>
          <cell r="V702">
            <v>1.0674723061430009</v>
          </cell>
          <cell r="W702">
            <v>1.0369565217391303</v>
          </cell>
        </row>
        <row r="703">
          <cell r="B703">
            <v>1705021</v>
          </cell>
          <cell r="C703" t="str">
            <v>SCh</v>
          </cell>
          <cell r="D703" t="str">
            <v>FCLCh-MET</v>
          </cell>
          <cell r="E703" t="str">
            <v>Senior Engineer</v>
          </cell>
          <cell r="F703" t="str">
            <v>Senior Door Gasket Extrusion  Engineer</v>
          </cell>
          <cell r="G703" t="str">
            <v>BAND A5</v>
          </cell>
          <cell r="H703" t="str">
            <v>4</v>
          </cell>
          <cell r="I703">
            <v>11633</v>
          </cell>
          <cell r="J703">
            <v>13382</v>
          </cell>
          <cell r="K703">
            <v>0.15034814751138992</v>
          </cell>
          <cell r="L703" t="str">
            <v>70-90</v>
          </cell>
          <cell r="M703">
            <v>0.8</v>
          </cell>
          <cell r="N703">
            <v>12357.5</v>
          </cell>
          <cell r="O703">
            <v>12693.5</v>
          </cell>
          <cell r="P703">
            <v>11641.5</v>
          </cell>
          <cell r="Q703">
            <v>12250</v>
          </cell>
          <cell r="R703">
            <v>0.94137163665790002</v>
          </cell>
          <cell r="S703">
            <v>1.0542403592389806</v>
          </cell>
          <cell r="T703">
            <v>0.1128687225810806</v>
          </cell>
          <cell r="U703" t="str">
            <v>Meaningful uplift</v>
          </cell>
          <cell r="V703">
            <v>0.99926985354121034</v>
          </cell>
          <cell r="W703">
            <v>1.0924081632653062</v>
          </cell>
        </row>
        <row r="704">
          <cell r="B704">
            <v>1120216</v>
          </cell>
          <cell r="C704" t="str">
            <v>SCh</v>
          </cell>
          <cell r="D704" t="str">
            <v>SCh-RCP</v>
          </cell>
          <cell r="E704" t="str">
            <v>Manager</v>
          </cell>
          <cell r="F704" t="str">
            <v>Head of SCh-RCP</v>
          </cell>
          <cell r="G704" t="str">
            <v>BAND B</v>
          </cell>
          <cell r="H704" t="str">
            <v>3</v>
          </cell>
          <cell r="I704">
            <v>15307</v>
          </cell>
          <cell r="J704">
            <v>15843</v>
          </cell>
          <cell r="K704">
            <v>3.5016659044881493E-2</v>
          </cell>
          <cell r="L704" t="str">
            <v>&lt;50</v>
          </cell>
          <cell r="M704">
            <v>0.5</v>
          </cell>
          <cell r="N704">
            <v>23243</v>
          </cell>
          <cell r="O704">
            <v>24087</v>
          </cell>
          <cell r="P704">
            <v>21200</v>
          </cell>
          <cell r="Q704">
            <v>22560</v>
          </cell>
          <cell r="R704">
            <v>0.65856386869164907</v>
          </cell>
          <cell r="S704">
            <v>0.65774068999875457</v>
          </cell>
          <cell r="T704">
            <v>-8.2317869289449952E-4</v>
          </cell>
          <cell r="U704" t="str">
            <v>Flat</v>
          </cell>
          <cell r="V704">
            <v>0.72202830188679246</v>
          </cell>
          <cell r="W704">
            <v>0.70226063829787233</v>
          </cell>
        </row>
        <row r="705">
          <cell r="B705">
            <v>1140016</v>
          </cell>
          <cell r="C705" t="str">
            <v>SCh</v>
          </cell>
          <cell r="D705" t="str">
            <v>SCh-RCE</v>
          </cell>
          <cell r="E705" t="str">
            <v>Manager</v>
          </cell>
          <cell r="F705" t="str">
            <v>Head of SCh-RCE</v>
          </cell>
          <cell r="G705" t="str">
            <v>BAND B</v>
          </cell>
          <cell r="H705" t="str">
            <v>2</v>
          </cell>
          <cell r="I705">
            <v>19674</v>
          </cell>
          <cell r="J705">
            <v>19674</v>
          </cell>
          <cell r="K705"/>
          <cell r="L705" t="str">
            <v>0</v>
          </cell>
          <cell r="M705"/>
          <cell r="N705">
            <v>23243</v>
          </cell>
          <cell r="O705">
            <v>24087</v>
          </cell>
          <cell r="P705">
            <v>21200</v>
          </cell>
          <cell r="Q705">
            <v>22560</v>
          </cell>
          <cell r="R705">
            <v>0.84644839306457853</v>
          </cell>
          <cell r="S705">
            <v>0.81678913936978448</v>
          </cell>
          <cell r="T705">
            <v>-2.9659253694794052E-2</v>
          </cell>
          <cell r="U705" t="str">
            <v>Positioning down</v>
          </cell>
          <cell r="V705">
            <v>0.92801886792452826</v>
          </cell>
          <cell r="W705">
            <v>0.87207446808510636</v>
          </cell>
        </row>
        <row r="706">
          <cell r="B706">
            <v>1213117</v>
          </cell>
          <cell r="C706" t="str">
            <v>SCh</v>
          </cell>
          <cell r="D706" t="str">
            <v>SCh-RCQ</v>
          </cell>
          <cell r="E706" t="str">
            <v>Manager</v>
          </cell>
          <cell r="F706" t="str">
            <v>Head of Quality Management</v>
          </cell>
          <cell r="G706" t="str">
            <v>BAND B</v>
          </cell>
          <cell r="H706" t="str">
            <v>3</v>
          </cell>
          <cell r="I706">
            <v>18990</v>
          </cell>
          <cell r="J706">
            <v>19560</v>
          </cell>
          <cell r="K706">
            <v>3.0015797788309539E-2</v>
          </cell>
          <cell r="L706" t="str">
            <v>50-70</v>
          </cell>
          <cell r="M706">
            <v>0.6</v>
          </cell>
          <cell r="N706">
            <v>23243</v>
          </cell>
          <cell r="O706">
            <v>24087</v>
          </cell>
          <cell r="P706">
            <v>21200</v>
          </cell>
          <cell r="Q706">
            <v>22560</v>
          </cell>
          <cell r="R706">
            <v>0.81702017811814309</v>
          </cell>
          <cell r="S706">
            <v>0.81205629592726369</v>
          </cell>
          <cell r="T706">
            <v>-4.9638821908793984E-3</v>
          </cell>
          <cell r="U706" t="str">
            <v>Flat</v>
          </cell>
          <cell r="V706">
            <v>0.89575471698113207</v>
          </cell>
          <cell r="W706">
            <v>0.86702127659574468</v>
          </cell>
        </row>
        <row r="707">
          <cell r="B707">
            <v>11009293</v>
          </cell>
          <cell r="C707" t="str">
            <v>SCh</v>
          </cell>
          <cell r="D707" t="str">
            <v>SCh-RC</v>
          </cell>
          <cell r="E707" t="str">
            <v>Specialist</v>
          </cell>
          <cell r="F707" t="str">
            <v>Specialist</v>
          </cell>
          <cell r="G707" t="str">
            <v>BAND A4</v>
          </cell>
          <cell r="H707" t="str">
            <v>3</v>
          </cell>
          <cell r="I707">
            <v>7431</v>
          </cell>
          <cell r="J707">
            <v>7431</v>
          </cell>
          <cell r="K707"/>
          <cell r="L707" t="str">
            <v>&gt;90</v>
          </cell>
          <cell r="M707">
            <v>0.9</v>
          </cell>
          <cell r="N707">
            <v>9450</v>
          </cell>
          <cell r="O707">
            <v>9800</v>
          </cell>
          <cell r="P707">
            <v>8937</v>
          </cell>
          <cell r="Q707">
            <v>9200</v>
          </cell>
          <cell r="R707">
            <v>0.78634920634920635</v>
          </cell>
          <cell r="S707">
            <v>0.75826530612244902</v>
          </cell>
          <cell r="T707">
            <v>-2.808390022675733E-2</v>
          </cell>
          <cell r="U707" t="str">
            <v>Positioning down</v>
          </cell>
          <cell r="V707">
            <v>0.83148707620006712</v>
          </cell>
          <cell r="W707">
            <v>0.80771739130434783</v>
          </cell>
        </row>
        <row r="708">
          <cell r="B708">
            <v>11009379</v>
          </cell>
          <cell r="C708" t="str">
            <v>SCh</v>
          </cell>
          <cell r="D708" t="str">
            <v>SCh-RCQ</v>
          </cell>
          <cell r="E708" t="str">
            <v>Engineer</v>
          </cell>
          <cell r="F708" t="str">
            <v>Quality Engineer</v>
          </cell>
          <cell r="G708" t="str">
            <v>BAND A4</v>
          </cell>
          <cell r="H708" t="str">
            <v>3</v>
          </cell>
          <cell r="I708">
            <v>8914</v>
          </cell>
          <cell r="J708">
            <v>8914</v>
          </cell>
          <cell r="K708"/>
          <cell r="L708" t="str">
            <v>&gt;90</v>
          </cell>
          <cell r="M708">
            <v>0.9</v>
          </cell>
          <cell r="N708">
            <v>9450</v>
          </cell>
          <cell r="O708">
            <v>9800</v>
          </cell>
          <cell r="P708">
            <v>8937</v>
          </cell>
          <cell r="Q708">
            <v>9200</v>
          </cell>
          <cell r="R708">
            <v>0.94328042328042327</v>
          </cell>
          <cell r="S708">
            <v>0.9095918367346939</v>
          </cell>
          <cell r="T708">
            <v>-3.3688586545729371E-2</v>
          </cell>
          <cell r="U708" t="str">
            <v>Positioning down</v>
          </cell>
          <cell r="V708">
            <v>0.99742642945059867</v>
          </cell>
          <cell r="W708">
            <v>0.9689130434782609</v>
          </cell>
        </row>
        <row r="709">
          <cell r="B709">
            <v>11011390</v>
          </cell>
          <cell r="C709" t="str">
            <v>SCh</v>
          </cell>
          <cell r="D709" t="str">
            <v>SCh-RCL</v>
          </cell>
          <cell r="E709" t="str">
            <v>Manager</v>
          </cell>
          <cell r="F709" t="str">
            <v>Head of Logistics</v>
          </cell>
          <cell r="G709" t="str">
            <v>BAND B</v>
          </cell>
          <cell r="H709" t="str">
            <v>4</v>
          </cell>
          <cell r="I709">
            <v>17670</v>
          </cell>
          <cell r="J709">
            <v>18607</v>
          </cell>
          <cell r="K709">
            <v>5.3027730616864721E-2</v>
          </cell>
          <cell r="L709" t="str">
            <v>70-90</v>
          </cell>
          <cell r="M709">
            <v>0.8</v>
          </cell>
          <cell r="N709">
            <v>23243</v>
          </cell>
          <cell r="O709">
            <v>24087</v>
          </cell>
          <cell r="P709">
            <v>21200</v>
          </cell>
          <cell r="Q709">
            <v>22560</v>
          </cell>
          <cell r="R709">
            <v>0.76022888611625006</v>
          </cell>
          <cell r="S709">
            <v>0.77249138539461115</v>
          </cell>
          <cell r="T709">
            <v>1.2262499278361094E-2</v>
          </cell>
          <cell r="U709" t="str">
            <v>Limited uplift</v>
          </cell>
          <cell r="V709">
            <v>0.83349056603773586</v>
          </cell>
          <cell r="W709">
            <v>0.8247783687943262</v>
          </cell>
        </row>
        <row r="710">
          <cell r="B710">
            <v>1110027</v>
          </cell>
          <cell r="C710" t="str">
            <v>SCh</v>
          </cell>
          <cell r="D710" t="str">
            <v>FDCCh-MEA</v>
          </cell>
          <cell r="E710" t="str">
            <v>Associate Expert (CN)</v>
          </cell>
          <cell r="F710" t="str">
            <v>Associate Expert (CN)</v>
          </cell>
          <cell r="G710" t="str">
            <v>BAND A6</v>
          </cell>
          <cell r="H710" t="str">
            <v>3</v>
          </cell>
          <cell r="I710">
            <v>16060</v>
          </cell>
          <cell r="J710">
            <v>16060</v>
          </cell>
          <cell r="K710"/>
          <cell r="L710" t="str">
            <v>70-90</v>
          </cell>
          <cell r="M710">
            <v>0.8</v>
          </cell>
          <cell r="N710">
            <v>15816</v>
          </cell>
          <cell r="O710">
            <v>16374</v>
          </cell>
          <cell r="P710">
            <v>15173</v>
          </cell>
          <cell r="Q710">
            <v>15853</v>
          </cell>
          <cell r="R710">
            <v>1.0154274152756702</v>
          </cell>
          <cell r="S710">
            <v>0.98082325638206913</v>
          </cell>
          <cell r="T710">
            <v>-3.4604158893601022E-2</v>
          </cell>
          <cell r="U710" t="str">
            <v>Positioning down</v>
          </cell>
          <cell r="V710">
            <v>1.0584591049891254</v>
          </cell>
          <cell r="W710">
            <v>1.0130574654639501</v>
          </cell>
        </row>
        <row r="711">
          <cell r="B711">
            <v>1120098</v>
          </cell>
          <cell r="C711" t="str">
            <v>SCh</v>
          </cell>
          <cell r="D711" t="str">
            <v>FDCCh</v>
          </cell>
          <cell r="E711" t="str">
            <v>Functional Specialist</v>
          </cell>
          <cell r="F711" t="str">
            <v>Functional Specialist</v>
          </cell>
          <cell r="G711" t="str">
            <v>BAND A6</v>
          </cell>
          <cell r="H711" t="str">
            <v>3</v>
          </cell>
          <cell r="I711">
            <v>15375</v>
          </cell>
          <cell r="J711">
            <v>15880</v>
          </cell>
          <cell r="K711">
            <v>3.2845528455284656E-2</v>
          </cell>
          <cell r="L711" t="str">
            <v>70-90</v>
          </cell>
          <cell r="M711">
            <v>0.8</v>
          </cell>
          <cell r="N711">
            <v>15816</v>
          </cell>
          <cell r="O711">
            <v>16374</v>
          </cell>
          <cell r="P711">
            <v>15173</v>
          </cell>
          <cell r="Q711">
            <v>15853</v>
          </cell>
          <cell r="R711">
            <v>0.97211684370257967</v>
          </cell>
          <cell r="S711">
            <v>0.96983021863930619</v>
          </cell>
          <cell r="T711">
            <v>-2.2866250632734841E-3</v>
          </cell>
          <cell r="U711" t="str">
            <v>Flat</v>
          </cell>
          <cell r="V711">
            <v>1.0133131219930138</v>
          </cell>
          <cell r="W711">
            <v>1.0017031476692109</v>
          </cell>
        </row>
        <row r="712">
          <cell r="B712">
            <v>1120158</v>
          </cell>
          <cell r="C712" t="str">
            <v>SCh</v>
          </cell>
          <cell r="D712" t="str">
            <v>FDCCh-MEA</v>
          </cell>
          <cell r="E712" t="str">
            <v>Senior Engineer</v>
          </cell>
          <cell r="F712" t="str">
            <v>Senior Process Engineer</v>
          </cell>
          <cell r="G712" t="str">
            <v>BAND A5</v>
          </cell>
          <cell r="H712" t="str">
            <v>5</v>
          </cell>
          <cell r="I712">
            <v>16000</v>
          </cell>
          <cell r="J712">
            <v>17688</v>
          </cell>
          <cell r="K712">
            <v>0.10549999999999993</v>
          </cell>
          <cell r="L712" t="str">
            <v>90-110</v>
          </cell>
          <cell r="M712">
            <v>1</v>
          </cell>
          <cell r="N712">
            <v>12357.5</v>
          </cell>
          <cell r="O712">
            <v>12693.5</v>
          </cell>
          <cell r="P712">
            <v>11641.5</v>
          </cell>
          <cell r="Q712">
            <v>12250</v>
          </cell>
          <cell r="R712">
            <v>1.294760267044305</v>
          </cell>
          <cell r="S712">
            <v>1.3934690983574269</v>
          </cell>
          <cell r="T712">
            <v>9.8708831313121914E-2</v>
          </cell>
          <cell r="U712" t="str">
            <v>Meaningful uplift</v>
          </cell>
          <cell r="V712">
            <v>1.3743933341923291</v>
          </cell>
          <cell r="W712">
            <v>1.4439183673469387</v>
          </cell>
        </row>
        <row r="713">
          <cell r="B713">
            <v>1120241</v>
          </cell>
          <cell r="C713" t="str">
            <v>SCh</v>
          </cell>
          <cell r="D713" t="str">
            <v>FDCCh-MEF</v>
          </cell>
          <cell r="E713" t="str">
            <v>Supervisor</v>
          </cell>
          <cell r="F713" t="str">
            <v>Head of FDCCh-MEF</v>
          </cell>
          <cell r="G713" t="str">
            <v>BAND A6</v>
          </cell>
          <cell r="H713" t="str">
            <v>4</v>
          </cell>
          <cell r="I713">
            <v>15651</v>
          </cell>
          <cell r="J713">
            <v>16750</v>
          </cell>
          <cell r="K713">
            <v>7.0219155325538241E-2</v>
          </cell>
          <cell r="L713" t="str">
            <v>50-70</v>
          </cell>
          <cell r="M713">
            <v>0.6</v>
          </cell>
          <cell r="N713">
            <v>15816</v>
          </cell>
          <cell r="O713">
            <v>16374</v>
          </cell>
          <cell r="P713">
            <v>15173</v>
          </cell>
          <cell r="Q713">
            <v>15853</v>
          </cell>
          <cell r="R713">
            <v>0.98956752655538693</v>
          </cell>
          <cell r="S713">
            <v>1.0229632343959936</v>
          </cell>
          <cell r="T713">
            <v>3.3395707840606637E-2</v>
          </cell>
          <cell r="U713" t="str">
            <v>Moderate uplift</v>
          </cell>
          <cell r="V713">
            <v>1.0315033282804982</v>
          </cell>
          <cell r="W713">
            <v>1.0565823503437834</v>
          </cell>
        </row>
        <row r="714">
          <cell r="B714">
            <v>1120309</v>
          </cell>
          <cell r="C714" t="str">
            <v>SCh</v>
          </cell>
          <cell r="D714" t="str">
            <v>FDCCh</v>
          </cell>
          <cell r="E714" t="str">
            <v>Associate Expert (CN)</v>
          </cell>
          <cell r="F714" t="str">
            <v>Associate Expert (CN)</v>
          </cell>
          <cell r="G714" t="str">
            <v>BAND A6</v>
          </cell>
          <cell r="H714" t="str">
            <v>4</v>
          </cell>
          <cell r="I714">
            <v>12100</v>
          </cell>
          <cell r="J714">
            <v>13000</v>
          </cell>
          <cell r="K714">
            <v>7.4380165289256173E-2</v>
          </cell>
          <cell r="L714" t="str">
            <v>50-70</v>
          </cell>
          <cell r="M714">
            <v>0.6</v>
          </cell>
          <cell r="N714">
            <v>15816</v>
          </cell>
          <cell r="O714">
            <v>16374</v>
          </cell>
          <cell r="P714">
            <v>15173</v>
          </cell>
          <cell r="Q714">
            <v>15853</v>
          </cell>
          <cell r="R714">
            <v>0.76504805260495701</v>
          </cell>
          <cell r="S714">
            <v>0.7939416147550995</v>
          </cell>
          <cell r="T714">
            <v>2.8893562150142493E-2</v>
          </cell>
          <cell r="U714" t="str">
            <v>Moderate uplift</v>
          </cell>
          <cell r="V714">
            <v>0.79746918869043693</v>
          </cell>
          <cell r="W714">
            <v>0.82003406295338421</v>
          </cell>
        </row>
        <row r="715">
          <cell r="B715">
            <v>1120331</v>
          </cell>
          <cell r="C715" t="str">
            <v>SCh</v>
          </cell>
          <cell r="D715" t="str">
            <v>FDCCh</v>
          </cell>
          <cell r="E715" t="str">
            <v>Senior Expert (CN)</v>
          </cell>
          <cell r="F715" t="str">
            <v>Senior Expert (CN)</v>
          </cell>
          <cell r="G715" t="str">
            <v>BAND C</v>
          </cell>
          <cell r="H715" t="str">
            <v>3</v>
          </cell>
          <cell r="I715">
            <v>64430</v>
          </cell>
          <cell r="J715">
            <v>64430</v>
          </cell>
          <cell r="K715"/>
          <cell r="L715" t="str">
            <v>&gt;90</v>
          </cell>
          <cell r="M715">
            <v>0.9</v>
          </cell>
          <cell r="N715">
            <v>39453</v>
          </cell>
          <cell r="O715">
            <v>40557.5</v>
          </cell>
          <cell r="P715">
            <v>38727</v>
          </cell>
          <cell r="Q715">
            <v>39125</v>
          </cell>
          <cell r="R715">
            <v>1.6330824018452337</v>
          </cell>
          <cell r="S715">
            <v>1.5886087653331689</v>
          </cell>
          <cell r="T715">
            <v>-4.4473636512064818E-2</v>
          </cell>
          <cell r="U715" t="str">
            <v>Positioning down</v>
          </cell>
          <cell r="V715">
            <v>1.6636971621865881</v>
          </cell>
          <cell r="W715">
            <v>1.6467731629392972</v>
          </cell>
        </row>
        <row r="716">
          <cell r="B716">
            <v>1120352</v>
          </cell>
          <cell r="C716" t="str">
            <v>SCh</v>
          </cell>
          <cell r="D716" t="str">
            <v>FDCCh-MEA</v>
          </cell>
          <cell r="E716" t="str">
            <v>Functional Specialist</v>
          </cell>
          <cell r="F716" t="str">
            <v>Functional Specialist</v>
          </cell>
          <cell r="G716" t="str">
            <v>BAND A6</v>
          </cell>
          <cell r="H716" t="str">
            <v>3</v>
          </cell>
          <cell r="I716">
            <v>12522</v>
          </cell>
          <cell r="J716">
            <v>13500</v>
          </cell>
          <cell r="K716">
            <v>7.8102539530426451E-2</v>
          </cell>
          <cell r="L716" t="str">
            <v>50-70</v>
          </cell>
          <cell r="M716">
            <v>0.6</v>
          </cell>
          <cell r="N716">
            <v>15816</v>
          </cell>
          <cell r="O716">
            <v>16374</v>
          </cell>
          <cell r="P716">
            <v>15173</v>
          </cell>
          <cell r="Q716">
            <v>15853</v>
          </cell>
          <cell r="R716">
            <v>0.79172989377845215</v>
          </cell>
          <cell r="S716">
            <v>0.82447783070721881</v>
          </cell>
          <cell r="T716">
            <v>3.2747936928766652E-2</v>
          </cell>
          <cell r="U716" t="str">
            <v>Moderate uplift</v>
          </cell>
          <cell r="V716">
            <v>0.82528175047782248</v>
          </cell>
          <cell r="W716">
            <v>0.85157383460543745</v>
          </cell>
        </row>
        <row r="717">
          <cell r="B717">
            <v>1120361</v>
          </cell>
          <cell r="C717" t="str">
            <v>SCh</v>
          </cell>
          <cell r="D717" t="str">
            <v>FDCCh-MEA</v>
          </cell>
          <cell r="E717" t="str">
            <v>Engineer</v>
          </cell>
          <cell r="F717" t="str">
            <v>Engineer of IE</v>
          </cell>
          <cell r="G717" t="str">
            <v>BAND A4</v>
          </cell>
          <cell r="H717" t="str">
            <v>3</v>
          </cell>
          <cell r="I717">
            <v>11150</v>
          </cell>
          <cell r="J717">
            <v>11429</v>
          </cell>
          <cell r="K717">
            <v>2.5022421524663718E-2</v>
          </cell>
          <cell r="L717" t="str">
            <v>70-90</v>
          </cell>
          <cell r="M717">
            <v>0.8</v>
          </cell>
          <cell r="N717">
            <v>9450</v>
          </cell>
          <cell r="O717">
            <v>9800</v>
          </cell>
          <cell r="P717">
            <v>8937</v>
          </cell>
          <cell r="Q717">
            <v>9200</v>
          </cell>
          <cell r="R717">
            <v>1.17989417989418</v>
          </cell>
          <cell r="S717">
            <v>1.1662244897959184</v>
          </cell>
          <cell r="T717">
            <v>-1.3669690098261578E-2</v>
          </cell>
          <cell r="U717" t="str">
            <v>Positioning down</v>
          </cell>
          <cell r="V717">
            <v>1.2476222446010965</v>
          </cell>
          <cell r="W717">
            <v>1.2422826086956522</v>
          </cell>
        </row>
        <row r="718">
          <cell r="B718">
            <v>1120384</v>
          </cell>
          <cell r="C718" t="str">
            <v>SCh</v>
          </cell>
          <cell r="D718" t="str">
            <v>FDCCh-ME</v>
          </cell>
          <cell r="E718" t="str">
            <v>Engineer</v>
          </cell>
          <cell r="F718" t="str">
            <v>Engineer of Project Support</v>
          </cell>
          <cell r="G718" t="str">
            <v>BAND A4</v>
          </cell>
          <cell r="H718" t="str">
            <v>3</v>
          </cell>
          <cell r="I718">
            <v>8066</v>
          </cell>
          <cell r="J718">
            <v>8500</v>
          </cell>
          <cell r="K718">
            <v>5.3806099677659258E-2</v>
          </cell>
          <cell r="L718" t="str">
            <v>50-70</v>
          </cell>
          <cell r="M718">
            <v>0.6</v>
          </cell>
          <cell r="N718">
            <v>9450</v>
          </cell>
          <cell r="O718">
            <v>9800</v>
          </cell>
          <cell r="P718">
            <v>8937</v>
          </cell>
          <cell r="Q718">
            <v>9200</v>
          </cell>
          <cell r="R718">
            <v>0.8535449735449735</v>
          </cell>
          <cell r="S718">
            <v>0.86734693877551017</v>
          </cell>
          <cell r="T718">
            <v>1.3801965230536672E-2</v>
          </cell>
          <cell r="U718" t="str">
            <v>Limited uplift</v>
          </cell>
          <cell r="V718">
            <v>0.90254000223788744</v>
          </cell>
          <cell r="W718">
            <v>0.92391304347826086</v>
          </cell>
        </row>
        <row r="719">
          <cell r="B719">
            <v>1132189</v>
          </cell>
          <cell r="C719" t="str">
            <v>SCh</v>
          </cell>
          <cell r="D719" t="str">
            <v>FDCCh-MEF</v>
          </cell>
          <cell r="E719" t="str">
            <v>Junior Engineer</v>
          </cell>
          <cell r="F719" t="str">
            <v>Junior Engineer</v>
          </cell>
          <cell r="G719" t="str">
            <v>BAND A3</v>
          </cell>
          <cell r="H719" t="str">
            <v>3</v>
          </cell>
          <cell r="I719">
            <v>8000</v>
          </cell>
          <cell r="J719">
            <v>8360</v>
          </cell>
          <cell r="K719">
            <v>4.4999999999999929E-2</v>
          </cell>
          <cell r="L719" t="str">
            <v>70-90</v>
          </cell>
          <cell r="M719">
            <v>0.8</v>
          </cell>
          <cell r="N719">
            <v>7050</v>
          </cell>
          <cell r="O719">
            <v>7350</v>
          </cell>
          <cell r="P719">
            <v>6915</v>
          </cell>
          <cell r="Q719">
            <v>7112.5</v>
          </cell>
          <cell r="R719">
            <v>1.1347517730496455</v>
          </cell>
          <cell r="S719">
            <v>1.1374149659863946</v>
          </cell>
          <cell r="T719">
            <v>2.6631929367491036E-3</v>
          </cell>
          <cell r="U719" t="str">
            <v>Flat</v>
          </cell>
          <cell r="V719">
            <v>1.1569052783803326</v>
          </cell>
          <cell r="W719">
            <v>1.1753954305799648</v>
          </cell>
        </row>
        <row r="720">
          <cell r="B720">
            <v>1320006</v>
          </cell>
          <cell r="C720" t="str">
            <v>SCh</v>
          </cell>
          <cell r="D720" t="str">
            <v>FDCCh-MEM</v>
          </cell>
          <cell r="E720" t="str">
            <v>Manager</v>
          </cell>
          <cell r="F720" t="str">
            <v>Head of FDCCh-MEM</v>
          </cell>
          <cell r="G720" t="str">
            <v>BAND B</v>
          </cell>
          <cell r="H720" t="str">
            <v>5</v>
          </cell>
          <cell r="I720">
            <v>15600</v>
          </cell>
          <cell r="J720">
            <v>17320</v>
          </cell>
          <cell r="K720">
            <v>0.11025641025641031</v>
          </cell>
          <cell r="L720" t="str">
            <v>0</v>
          </cell>
          <cell r="M720"/>
          <cell r="N720">
            <v>23243</v>
          </cell>
          <cell r="O720">
            <v>24087</v>
          </cell>
          <cell r="P720">
            <v>21200</v>
          </cell>
          <cell r="Q720">
            <v>22560</v>
          </cell>
          <cell r="R720">
            <v>0.67116981456782687</v>
          </cell>
          <cell r="S720">
            <v>0.71906007389878357</v>
          </cell>
          <cell r="T720">
            <v>4.7890259330956697E-2</v>
          </cell>
          <cell r="U720" t="str">
            <v>Moderate uplift</v>
          </cell>
          <cell r="V720">
            <v>0.73584905660377353</v>
          </cell>
          <cell r="W720">
            <v>0.76773049645390068</v>
          </cell>
        </row>
        <row r="721">
          <cell r="B721">
            <v>1320011</v>
          </cell>
          <cell r="C721" t="str">
            <v>SCh</v>
          </cell>
          <cell r="D721" t="str">
            <v>FDCCh-MEF</v>
          </cell>
          <cell r="E721" t="str">
            <v>Associate Expert (CN)</v>
          </cell>
          <cell r="F721" t="str">
            <v>Associate Expert (CN)</v>
          </cell>
          <cell r="G721" t="str">
            <v>BAND A6</v>
          </cell>
          <cell r="H721" t="str">
            <v>3</v>
          </cell>
          <cell r="I721">
            <v>15700</v>
          </cell>
          <cell r="J721">
            <v>16093</v>
          </cell>
          <cell r="K721">
            <v>2.5031847133758056E-2</v>
          </cell>
          <cell r="L721" t="str">
            <v>70-90</v>
          </cell>
          <cell r="M721">
            <v>0.8</v>
          </cell>
          <cell r="N721">
            <v>15816</v>
          </cell>
          <cell r="O721">
            <v>16374</v>
          </cell>
          <cell r="P721">
            <v>15173</v>
          </cell>
          <cell r="Q721">
            <v>15853</v>
          </cell>
          <cell r="R721">
            <v>0.99266565503287807</v>
          </cell>
          <cell r="S721">
            <v>0.98283864663490905</v>
          </cell>
          <cell r="T721">
            <v>-9.827008397969017E-3</v>
          </cell>
          <cell r="U721" t="str">
            <v>Positioning down</v>
          </cell>
          <cell r="V721">
            <v>1.034732748961972</v>
          </cell>
          <cell r="W721">
            <v>1.0151390903929856</v>
          </cell>
        </row>
        <row r="722">
          <cell r="B722">
            <v>1320017</v>
          </cell>
          <cell r="C722" t="str">
            <v>SCh</v>
          </cell>
          <cell r="D722" t="str">
            <v>FDCCh-MEF</v>
          </cell>
          <cell r="E722" t="str">
            <v>Engineer</v>
          </cell>
          <cell r="F722" t="str">
            <v>Process Engineer</v>
          </cell>
          <cell r="G722" t="str">
            <v>BAND A4</v>
          </cell>
          <cell r="H722" t="str">
            <v>3</v>
          </cell>
          <cell r="I722">
            <v>9800</v>
          </cell>
          <cell r="J722">
            <v>9800</v>
          </cell>
          <cell r="K722"/>
          <cell r="L722" t="str">
            <v>70-90</v>
          </cell>
          <cell r="M722">
            <v>0.8</v>
          </cell>
          <cell r="N722">
            <v>9450</v>
          </cell>
          <cell r="O722">
            <v>9800</v>
          </cell>
          <cell r="P722">
            <v>8937</v>
          </cell>
          <cell r="Q722">
            <v>9200</v>
          </cell>
          <cell r="R722">
            <v>1.037037037037037</v>
          </cell>
          <cell r="S722">
            <v>1</v>
          </cell>
          <cell r="T722">
            <v>-3.7037037037036979E-2</v>
          </cell>
          <cell r="U722" t="str">
            <v>Positioning down</v>
          </cell>
          <cell r="V722">
            <v>1.0965648427884078</v>
          </cell>
          <cell r="W722">
            <v>1.0652173913043479</v>
          </cell>
        </row>
        <row r="723">
          <cell r="B723">
            <v>1707035</v>
          </cell>
          <cell r="C723" t="str">
            <v>SCh</v>
          </cell>
          <cell r="D723" t="str">
            <v>FDCCh-PDF</v>
          </cell>
          <cell r="E723" t="str">
            <v>Supervisor</v>
          </cell>
          <cell r="F723" t="str">
            <v>Head of FDCCh-PDF</v>
          </cell>
          <cell r="G723" t="str">
            <v>BAND A6</v>
          </cell>
          <cell r="H723" t="str">
            <v>3</v>
          </cell>
          <cell r="I723">
            <v>10680</v>
          </cell>
          <cell r="J723">
            <v>11215</v>
          </cell>
          <cell r="K723">
            <v>5.0093632958801537E-2</v>
          </cell>
          <cell r="L723" t="str">
            <v>50-70</v>
          </cell>
          <cell r="M723">
            <v>0.6</v>
          </cell>
          <cell r="N723">
            <v>15816</v>
          </cell>
          <cell r="O723">
            <v>16374</v>
          </cell>
          <cell r="P723">
            <v>15173</v>
          </cell>
          <cell r="Q723">
            <v>15853</v>
          </cell>
          <cell r="R723">
            <v>0.67526555386949927</v>
          </cell>
          <cell r="S723">
            <v>0.68492732380603394</v>
          </cell>
          <cell r="T723">
            <v>9.6617699365346699E-3</v>
          </cell>
          <cell r="U723" t="str">
            <v>Limited uplift</v>
          </cell>
          <cell r="V723">
            <v>0.70388189547222035</v>
          </cell>
          <cell r="W723">
            <v>0.70743707815555412</v>
          </cell>
        </row>
        <row r="724">
          <cell r="B724">
            <v>1709011</v>
          </cell>
          <cell r="C724" t="str">
            <v>SCh</v>
          </cell>
          <cell r="D724" t="str">
            <v>FDCCh-PDA</v>
          </cell>
          <cell r="E724" t="str">
            <v>Supervisor</v>
          </cell>
          <cell r="F724" t="str">
            <v>Head of FDCCh-PDA</v>
          </cell>
          <cell r="G724" t="str">
            <v>BAND A6</v>
          </cell>
          <cell r="H724" t="str">
            <v>4</v>
          </cell>
          <cell r="I724">
            <v>11614</v>
          </cell>
          <cell r="J724">
            <v>12450</v>
          </cell>
          <cell r="K724">
            <v>7.1982090580334113E-2</v>
          </cell>
          <cell r="L724" t="str">
            <v>50-70</v>
          </cell>
          <cell r="M724">
            <v>0.6</v>
          </cell>
          <cell r="N724">
            <v>15816</v>
          </cell>
          <cell r="O724">
            <v>16374</v>
          </cell>
          <cell r="P724">
            <v>15173</v>
          </cell>
          <cell r="Q724">
            <v>15853</v>
          </cell>
          <cell r="R724">
            <v>0.73431967627718764</v>
          </cell>
          <cell r="S724">
            <v>0.76035177720776836</v>
          </cell>
          <cell r="T724">
            <v>2.6032100930580726E-2</v>
          </cell>
          <cell r="U724" t="str">
            <v>Moderate uplift</v>
          </cell>
          <cell r="V724">
            <v>0.76543860805377972</v>
          </cell>
          <cell r="W724">
            <v>0.78534031413612571</v>
          </cell>
        </row>
        <row r="725">
          <cell r="B725">
            <v>1710029</v>
          </cell>
          <cell r="C725" t="str">
            <v>SCh</v>
          </cell>
          <cell r="D725" t="str">
            <v>FDCCh-MEF</v>
          </cell>
          <cell r="E725" t="str">
            <v>Specialist</v>
          </cell>
          <cell r="F725" t="str">
            <v>External Tool Specialist</v>
          </cell>
          <cell r="G725" t="str">
            <v>BAND A3</v>
          </cell>
          <cell r="H725" t="str">
            <v>3</v>
          </cell>
          <cell r="I725">
            <v>7000</v>
          </cell>
          <cell r="J725">
            <v>7350</v>
          </cell>
          <cell r="K725">
            <v>5.0000000000000044E-2</v>
          </cell>
          <cell r="L725" t="str">
            <v>70-90</v>
          </cell>
          <cell r="M725">
            <v>0.8</v>
          </cell>
          <cell r="N725">
            <v>7050</v>
          </cell>
          <cell r="O725">
            <v>7350</v>
          </cell>
          <cell r="P725">
            <v>6915</v>
          </cell>
          <cell r="Q725">
            <v>7112.5</v>
          </cell>
          <cell r="R725">
            <v>0.99290780141843971</v>
          </cell>
          <cell r="S725">
            <v>1</v>
          </cell>
          <cell r="T725">
            <v>7.0921985815602939E-3</v>
          </cell>
          <cell r="U725" t="str">
            <v>Limited uplift</v>
          </cell>
          <cell r="V725">
            <v>1.0122921185827911</v>
          </cell>
          <cell r="W725">
            <v>1.0333919156414764</v>
          </cell>
        </row>
        <row r="726">
          <cell r="B726">
            <v>1711031</v>
          </cell>
          <cell r="C726" t="str">
            <v>SCh</v>
          </cell>
          <cell r="D726" t="str">
            <v>FDCCh</v>
          </cell>
          <cell r="E726" t="str">
            <v>Team Assistant</v>
          </cell>
          <cell r="F726" t="str">
            <v>Team Assistant</v>
          </cell>
          <cell r="G726" t="str">
            <v>BAND A4</v>
          </cell>
          <cell r="H726" t="str">
            <v>4</v>
          </cell>
          <cell r="I726">
            <v>6569</v>
          </cell>
          <cell r="J726">
            <v>6917</v>
          </cell>
          <cell r="K726">
            <v>5.2976099862992898E-2</v>
          </cell>
          <cell r="L726" t="str">
            <v>70-90</v>
          </cell>
          <cell r="M726">
            <v>0.8</v>
          </cell>
          <cell r="N726">
            <v>9450</v>
          </cell>
          <cell r="O726">
            <v>9800</v>
          </cell>
          <cell r="P726">
            <v>8937</v>
          </cell>
          <cell r="Q726">
            <v>9200</v>
          </cell>
          <cell r="R726">
            <v>0.69513227513227516</v>
          </cell>
          <cell r="S726">
            <v>0.70581632653061221</v>
          </cell>
          <cell r="T726">
            <v>1.0684051398337058E-2</v>
          </cell>
          <cell r="U726" t="str">
            <v>Limited uplift</v>
          </cell>
          <cell r="V726">
            <v>0.73503412778337252</v>
          </cell>
          <cell r="W726">
            <v>0.75184782608695655</v>
          </cell>
        </row>
        <row r="727">
          <cell r="B727">
            <v>1712026</v>
          </cell>
          <cell r="C727" t="str">
            <v>SCh</v>
          </cell>
          <cell r="D727" t="str">
            <v>FDCCh-PD</v>
          </cell>
          <cell r="E727" t="str">
            <v>Junior Engineer</v>
          </cell>
          <cell r="F727" t="str">
            <v>Junior Production Engineer</v>
          </cell>
          <cell r="G727" t="str">
            <v>BAND A3</v>
          </cell>
          <cell r="H727" t="str">
            <v>2</v>
          </cell>
          <cell r="I727">
            <v>6490</v>
          </cell>
          <cell r="J727">
            <v>6490</v>
          </cell>
          <cell r="K727"/>
          <cell r="L727" t="str">
            <v>0</v>
          </cell>
          <cell r="M727"/>
          <cell r="N727">
            <v>7050</v>
          </cell>
          <cell r="O727">
            <v>7350</v>
          </cell>
          <cell r="P727">
            <v>6915</v>
          </cell>
          <cell r="Q727">
            <v>7112.5</v>
          </cell>
          <cell r="R727">
            <v>0.92056737588652482</v>
          </cell>
          <cell r="S727">
            <v>0.88299319727891157</v>
          </cell>
          <cell r="T727">
            <v>-3.7574178607613251E-2</v>
          </cell>
          <cell r="U727" t="str">
            <v>Positioning down</v>
          </cell>
          <cell r="V727">
            <v>0.93853940708604477</v>
          </cell>
          <cell r="W727">
            <v>0.91247803163444641</v>
          </cell>
        </row>
        <row r="728">
          <cell r="B728">
            <v>1716016</v>
          </cell>
          <cell r="C728" t="str">
            <v>SCh</v>
          </cell>
          <cell r="D728" t="str">
            <v>FDCCh-MEA</v>
          </cell>
          <cell r="E728" t="str">
            <v>Junior Engineer</v>
          </cell>
          <cell r="F728" t="str">
            <v>Junior Engineer of Assembly</v>
          </cell>
          <cell r="G728" t="str">
            <v>BAND A3</v>
          </cell>
          <cell r="H728" t="str">
            <v>3</v>
          </cell>
          <cell r="I728">
            <v>6830</v>
          </cell>
          <cell r="J728">
            <v>7175</v>
          </cell>
          <cell r="K728">
            <v>5.051244509516839E-2</v>
          </cell>
          <cell r="L728" t="str">
            <v>50-70</v>
          </cell>
          <cell r="M728">
            <v>0.6</v>
          </cell>
          <cell r="N728">
            <v>7050</v>
          </cell>
          <cell r="O728">
            <v>7350</v>
          </cell>
          <cell r="P728">
            <v>6915</v>
          </cell>
          <cell r="Q728">
            <v>7112.5</v>
          </cell>
          <cell r="R728">
            <v>0.96879432624113471</v>
          </cell>
          <cell r="S728">
            <v>0.97619047619047616</v>
          </cell>
          <cell r="T728">
            <v>7.3961499493414573E-3</v>
          </cell>
          <cell r="U728" t="str">
            <v>Limited uplift</v>
          </cell>
          <cell r="V728">
            <v>0.987707881417209</v>
          </cell>
          <cell r="W728">
            <v>1.0087873462214412</v>
          </cell>
        </row>
        <row r="729">
          <cell r="B729">
            <v>15005103</v>
          </cell>
          <cell r="C729" t="str">
            <v>SCh</v>
          </cell>
          <cell r="D729" t="str">
            <v>FDCCh-PD</v>
          </cell>
          <cell r="E729" t="str">
            <v>Director</v>
          </cell>
          <cell r="F729" t="str">
            <v>Head of FDCCh-PD</v>
          </cell>
          <cell r="G729" t="str">
            <v>BAND C</v>
          </cell>
          <cell r="H729" t="str">
            <v>3</v>
          </cell>
          <cell r="I729">
            <v>27869</v>
          </cell>
          <cell r="J729">
            <v>28425</v>
          </cell>
          <cell r="K729">
            <v>1.9950482615092024E-2</v>
          </cell>
          <cell r="L729" t="str">
            <v>70-90</v>
          </cell>
          <cell r="M729">
            <v>0.8</v>
          </cell>
          <cell r="N729">
            <v>39453</v>
          </cell>
          <cell r="O729">
            <v>40557.5</v>
          </cell>
          <cell r="P729">
            <v>38727</v>
          </cell>
          <cell r="Q729">
            <v>39125</v>
          </cell>
          <cell r="R729">
            <v>0.70638481230831618</v>
          </cell>
          <cell r="S729">
            <v>0.70085680823522156</v>
          </cell>
          <cell r="T729">
            <v>-5.5280040730946167E-3</v>
          </cell>
          <cell r="U729" t="str">
            <v>Positioning down</v>
          </cell>
          <cell r="V729">
            <v>0.71962713352441454</v>
          </cell>
          <cell r="W729">
            <v>0.726517571884984</v>
          </cell>
        </row>
        <row r="730">
          <cell r="B730">
            <v>15000139</v>
          </cell>
          <cell r="C730" t="str">
            <v>SCh</v>
          </cell>
          <cell r="D730" t="str">
            <v>FLCCh-V2</v>
          </cell>
          <cell r="E730" t="str">
            <v>Manager</v>
          </cell>
          <cell r="F730" t="str">
            <v>Head of FLCCh-V2</v>
          </cell>
          <cell r="G730" t="str">
            <v>BAND B</v>
          </cell>
          <cell r="H730" t="str">
            <v>3</v>
          </cell>
          <cell r="I730">
            <v>19965</v>
          </cell>
          <cell r="J730">
            <v>20450</v>
          </cell>
          <cell r="K730">
            <v>2.4292511895817714E-2</v>
          </cell>
          <cell r="L730" t="str">
            <v>70-90</v>
          </cell>
          <cell r="M730">
            <v>0.8</v>
          </cell>
          <cell r="N730">
            <v>23243</v>
          </cell>
          <cell r="O730">
            <v>24087</v>
          </cell>
          <cell r="P730">
            <v>21200</v>
          </cell>
          <cell r="Q730">
            <v>22560</v>
          </cell>
          <cell r="R730">
            <v>0.8589682915286323</v>
          </cell>
          <cell r="S730">
            <v>0.84900568771536511</v>
          </cell>
          <cell r="T730">
            <v>-9.9626038132671901E-3</v>
          </cell>
          <cell r="U730" t="str">
            <v>Positioning down</v>
          </cell>
          <cell r="V730">
            <v>0.94174528301886795</v>
          </cell>
          <cell r="W730">
            <v>0.90647163120567376</v>
          </cell>
        </row>
        <row r="731">
          <cell r="B731">
            <v>1120298</v>
          </cell>
          <cell r="C731" t="str">
            <v>SCh</v>
          </cell>
          <cell r="D731" t="str">
            <v>FLCCh</v>
          </cell>
          <cell r="E731" t="str">
            <v>Specialist</v>
          </cell>
          <cell r="F731" t="str">
            <v>Team Assistant</v>
          </cell>
          <cell r="G731" t="str">
            <v>BAND A4</v>
          </cell>
          <cell r="H731" t="str">
            <v>4</v>
          </cell>
          <cell r="I731">
            <v>8260</v>
          </cell>
          <cell r="J731">
            <v>8550</v>
          </cell>
          <cell r="K731">
            <v>3.510895883777243E-2</v>
          </cell>
          <cell r="L731" t="str">
            <v>90-110</v>
          </cell>
          <cell r="M731">
            <v>1</v>
          </cell>
          <cell r="N731">
            <v>9450</v>
          </cell>
          <cell r="O731">
            <v>9800</v>
          </cell>
          <cell r="P731">
            <v>8937</v>
          </cell>
          <cell r="Q731">
            <v>9200</v>
          </cell>
          <cell r="R731">
            <v>0.87407407407407411</v>
          </cell>
          <cell r="S731">
            <v>0.87244897959183676</v>
          </cell>
          <cell r="T731">
            <v>-1.6250944822373548E-3</v>
          </cell>
          <cell r="U731" t="str">
            <v>Flat</v>
          </cell>
          <cell r="V731">
            <v>0.92424751035022934</v>
          </cell>
          <cell r="W731">
            <v>0.92934782608695654</v>
          </cell>
        </row>
        <row r="732">
          <cell r="B732">
            <v>1114123</v>
          </cell>
          <cell r="C732" t="str">
            <v>SCh</v>
          </cell>
          <cell r="D732" t="str">
            <v>FLCCh-MT</v>
          </cell>
          <cell r="E732" t="str">
            <v>Engineer</v>
          </cell>
          <cell r="F732" t="str">
            <v>Maintenance Engineer</v>
          </cell>
          <cell r="G732" t="str">
            <v>BAND A4</v>
          </cell>
          <cell r="H732" t="str">
            <v>4</v>
          </cell>
          <cell r="I732">
            <v>7685</v>
          </cell>
          <cell r="J732">
            <v>8355</v>
          </cell>
          <cell r="K732">
            <v>8.71828236824983E-2</v>
          </cell>
          <cell r="L732" t="str">
            <v>50-70</v>
          </cell>
          <cell r="M732">
            <v>0.6</v>
          </cell>
          <cell r="N732">
            <v>9450</v>
          </cell>
          <cell r="O732">
            <v>9800</v>
          </cell>
          <cell r="P732">
            <v>8937</v>
          </cell>
          <cell r="Q732">
            <v>9200</v>
          </cell>
          <cell r="R732">
            <v>0.81322751322751319</v>
          </cell>
          <cell r="S732">
            <v>0.85255102040816322</v>
          </cell>
          <cell r="T732">
            <v>3.932350718065003E-2</v>
          </cell>
          <cell r="U732" t="str">
            <v>Moderate uplift</v>
          </cell>
          <cell r="V732">
            <v>0.85990824661519527</v>
          </cell>
          <cell r="W732">
            <v>0.90815217391304348</v>
          </cell>
        </row>
        <row r="733">
          <cell r="B733">
            <v>1120131</v>
          </cell>
          <cell r="C733" t="str">
            <v>SCh</v>
          </cell>
          <cell r="D733" t="str">
            <v>FLCCh-MEA</v>
          </cell>
          <cell r="E733" t="str">
            <v>Associate Expert (CN)</v>
          </cell>
          <cell r="F733" t="str">
            <v>Associate Expert (CN)</v>
          </cell>
          <cell r="G733" t="str">
            <v>BAND A6</v>
          </cell>
          <cell r="H733" t="str">
            <v>3</v>
          </cell>
          <cell r="I733">
            <v>14964</v>
          </cell>
          <cell r="J733">
            <v>15350</v>
          </cell>
          <cell r="K733">
            <v>2.5795241913926681E-2</v>
          </cell>
          <cell r="L733" t="str">
            <v>50-70</v>
          </cell>
          <cell r="M733">
            <v>0.6</v>
          </cell>
          <cell r="N733">
            <v>15816</v>
          </cell>
          <cell r="O733">
            <v>16374</v>
          </cell>
          <cell r="P733">
            <v>15173</v>
          </cell>
          <cell r="Q733">
            <v>15853</v>
          </cell>
          <cell r="R733">
            <v>0.94613050075872529</v>
          </cell>
          <cell r="S733">
            <v>0.93746182973005987</v>
          </cell>
          <cell r="T733">
            <v>-8.6686710286654201E-3</v>
          </cell>
          <cell r="U733" t="str">
            <v>Positioning down</v>
          </cell>
          <cell r="V733">
            <v>0.98622553219534703</v>
          </cell>
          <cell r="W733">
            <v>0.96827098971803449</v>
          </cell>
        </row>
        <row r="734">
          <cell r="B734">
            <v>1120255</v>
          </cell>
          <cell r="C734" t="str">
            <v>SCh</v>
          </cell>
          <cell r="D734" t="str">
            <v>FLCCh-ME</v>
          </cell>
          <cell r="E734" t="str">
            <v>Engineer</v>
          </cell>
          <cell r="F734" t="str">
            <v>Engineer of Testing</v>
          </cell>
          <cell r="G734" t="str">
            <v>BAND A4</v>
          </cell>
          <cell r="H734" t="str">
            <v>4</v>
          </cell>
          <cell r="I734">
            <v>9207</v>
          </cell>
          <cell r="J734">
            <v>10250</v>
          </cell>
          <cell r="K734">
            <v>0.11328337134788757</v>
          </cell>
          <cell r="L734" t="str">
            <v>70-90</v>
          </cell>
          <cell r="M734">
            <v>0.8</v>
          </cell>
          <cell r="N734">
            <v>9450</v>
          </cell>
          <cell r="O734">
            <v>9800</v>
          </cell>
          <cell r="P734">
            <v>8937</v>
          </cell>
          <cell r="Q734">
            <v>9200</v>
          </cell>
          <cell r="R734">
            <v>0.97428571428571431</v>
          </cell>
          <cell r="S734">
            <v>1.0459183673469388</v>
          </cell>
          <cell r="T734">
            <v>7.1632653061224461E-2</v>
          </cell>
          <cell r="U734" t="str">
            <v>Meaningful uplift</v>
          </cell>
          <cell r="V734">
            <v>1.0302114803625377</v>
          </cell>
          <cell r="W734">
            <v>1.1141304347826086</v>
          </cell>
        </row>
        <row r="735">
          <cell r="B735">
            <v>1120264</v>
          </cell>
          <cell r="C735" t="str">
            <v>SCh</v>
          </cell>
          <cell r="D735" t="str">
            <v>FLCCh-ME</v>
          </cell>
          <cell r="E735" t="str">
            <v>Senior Engineer</v>
          </cell>
          <cell r="F735" t="str">
            <v>Senior Engineer of Testing</v>
          </cell>
          <cell r="G735" t="str">
            <v>BAND A5</v>
          </cell>
          <cell r="H735" t="str">
            <v>4</v>
          </cell>
          <cell r="I735">
            <v>11125</v>
          </cell>
          <cell r="J735">
            <v>12500</v>
          </cell>
          <cell r="K735">
            <v>0.12359550561797761</v>
          </cell>
          <cell r="L735" t="str">
            <v>50-70</v>
          </cell>
          <cell r="M735">
            <v>0.6</v>
          </cell>
          <cell r="N735">
            <v>12357.5</v>
          </cell>
          <cell r="O735">
            <v>12693.5</v>
          </cell>
          <cell r="P735">
            <v>11641.5</v>
          </cell>
          <cell r="Q735">
            <v>12250</v>
          </cell>
          <cell r="R735">
            <v>0.90026299817924338</v>
          </cell>
          <cell r="S735">
            <v>0.98475597746878318</v>
          </cell>
          <cell r="T735">
            <v>8.4492979289539805E-2</v>
          </cell>
          <cell r="U735" t="str">
            <v>Meaningful uplift</v>
          </cell>
          <cell r="V735">
            <v>0.95563286518060386</v>
          </cell>
          <cell r="W735">
            <v>1.0204081632653061</v>
          </cell>
        </row>
        <row r="736">
          <cell r="B736">
            <v>1120282</v>
          </cell>
          <cell r="C736" t="str">
            <v>SCh</v>
          </cell>
          <cell r="D736" t="str">
            <v>FLCCh-MEA</v>
          </cell>
          <cell r="E736" t="str">
            <v>Senior Engineer</v>
          </cell>
          <cell r="F736" t="str">
            <v>Senior Engineer</v>
          </cell>
          <cell r="G736" t="str">
            <v>BAND A5</v>
          </cell>
          <cell r="H736" t="str">
            <v>3</v>
          </cell>
          <cell r="I736">
            <v>10000</v>
          </cell>
          <cell r="J736">
            <v>10300</v>
          </cell>
          <cell r="K736">
            <v>3.0000000000000027E-2</v>
          </cell>
          <cell r="L736" t="str">
            <v>50-70</v>
          </cell>
          <cell r="M736">
            <v>0.6</v>
          </cell>
          <cell r="N736">
            <v>12357.5</v>
          </cell>
          <cell r="O736">
            <v>12693.5</v>
          </cell>
          <cell r="P736">
            <v>11641.5</v>
          </cell>
          <cell r="Q736">
            <v>12250</v>
          </cell>
          <cell r="R736">
            <v>0.80922516690269064</v>
          </cell>
          <cell r="S736">
            <v>0.81143892543427742</v>
          </cell>
          <cell r="T736">
            <v>2.2137585315867847E-3</v>
          </cell>
          <cell r="U736" t="str">
            <v>Flat</v>
          </cell>
          <cell r="V736">
            <v>0.85899583387020573</v>
          </cell>
          <cell r="W736">
            <v>0.84081632653061222</v>
          </cell>
        </row>
        <row r="737">
          <cell r="B737">
            <v>1120289</v>
          </cell>
          <cell r="C737" t="str">
            <v>SCh</v>
          </cell>
          <cell r="D737" t="str">
            <v>FLCCh-MEA</v>
          </cell>
          <cell r="E737" t="str">
            <v>Associate Expert (CN)</v>
          </cell>
          <cell r="F737" t="str">
            <v>Associate Expert (CN)</v>
          </cell>
          <cell r="G737" t="str">
            <v>BAND A6</v>
          </cell>
          <cell r="H737" t="str">
            <v>3</v>
          </cell>
          <cell r="I737">
            <v>13624</v>
          </cell>
          <cell r="J737">
            <v>13624</v>
          </cell>
          <cell r="K737"/>
          <cell r="L737" t="str">
            <v>50-70</v>
          </cell>
          <cell r="M737">
            <v>0.6</v>
          </cell>
          <cell r="N737">
            <v>15816</v>
          </cell>
          <cell r="O737">
            <v>16374</v>
          </cell>
          <cell r="P737">
            <v>15173</v>
          </cell>
          <cell r="Q737">
            <v>15853</v>
          </cell>
          <cell r="R737">
            <v>0.86140617096611027</v>
          </cell>
          <cell r="S737">
            <v>0.83205081226334432</v>
          </cell>
          <cell r="T737">
            <v>-2.9355358702765955E-2</v>
          </cell>
          <cell r="U737" t="str">
            <v>Positioning down</v>
          </cell>
          <cell r="V737">
            <v>0.89791076253872004</v>
          </cell>
          <cell r="W737">
            <v>0.8593956979751467</v>
          </cell>
        </row>
        <row r="738">
          <cell r="B738">
            <v>1120291</v>
          </cell>
          <cell r="C738" t="str">
            <v>SCh</v>
          </cell>
          <cell r="D738" t="str">
            <v>FLCCh-MEA</v>
          </cell>
          <cell r="E738" t="str">
            <v>Engineer</v>
          </cell>
          <cell r="F738" t="str">
            <v>Engineer of Assembly</v>
          </cell>
          <cell r="G738" t="str">
            <v>BAND A4</v>
          </cell>
          <cell r="H738" t="str">
            <v>3</v>
          </cell>
          <cell r="I738">
            <v>8784</v>
          </cell>
          <cell r="J738">
            <v>9003</v>
          </cell>
          <cell r="K738">
            <v>2.4931693989071135E-2</v>
          </cell>
          <cell r="L738" t="str">
            <v>70-90</v>
          </cell>
          <cell r="M738">
            <v>0.8</v>
          </cell>
          <cell r="N738">
            <v>9450</v>
          </cell>
          <cell r="O738">
            <v>9800</v>
          </cell>
          <cell r="P738">
            <v>8937</v>
          </cell>
          <cell r="Q738">
            <v>9200</v>
          </cell>
          <cell r="R738">
            <v>0.92952380952380953</v>
          </cell>
          <cell r="S738">
            <v>0.91867346938775507</v>
          </cell>
          <cell r="T738">
            <v>-1.0850340136054459E-2</v>
          </cell>
          <cell r="U738" t="str">
            <v>Positioning down</v>
          </cell>
          <cell r="V738">
            <v>0.98288016112789522</v>
          </cell>
          <cell r="W738">
            <v>0.9785869565217391</v>
          </cell>
        </row>
        <row r="739">
          <cell r="B739">
            <v>1120292</v>
          </cell>
          <cell r="C739" t="str">
            <v>SCh</v>
          </cell>
          <cell r="D739" t="str">
            <v>FLCCh</v>
          </cell>
          <cell r="E739" t="str">
            <v>Engineer</v>
          </cell>
          <cell r="F739" t="str">
            <v>Project Support and External Tool Engine</v>
          </cell>
          <cell r="G739" t="str">
            <v>BAND A4</v>
          </cell>
          <cell r="H739" t="str">
            <v>3</v>
          </cell>
          <cell r="I739">
            <v>7100</v>
          </cell>
          <cell r="J739">
            <v>7278</v>
          </cell>
          <cell r="K739">
            <v>2.507042253521119E-2</v>
          </cell>
          <cell r="L739" t="str">
            <v>70-90</v>
          </cell>
          <cell r="M739">
            <v>0.8</v>
          </cell>
          <cell r="N739">
            <v>9450</v>
          </cell>
          <cell r="O739">
            <v>9800</v>
          </cell>
          <cell r="P739">
            <v>8937</v>
          </cell>
          <cell r="Q739">
            <v>9200</v>
          </cell>
          <cell r="R739">
            <v>0.75132275132275128</v>
          </cell>
          <cell r="S739">
            <v>0.74265306122448982</v>
          </cell>
          <cell r="T739">
            <v>-8.6696900982614622E-3</v>
          </cell>
          <cell r="U739" t="str">
            <v>Positioning down</v>
          </cell>
          <cell r="V739">
            <v>0.79445003916303014</v>
          </cell>
          <cell r="W739">
            <v>0.7910869565217391</v>
          </cell>
        </row>
        <row r="740">
          <cell r="B740">
            <v>1120297</v>
          </cell>
          <cell r="C740" t="str">
            <v>SCh</v>
          </cell>
          <cell r="D740" t="str">
            <v>FLCCh</v>
          </cell>
          <cell r="E740" t="str">
            <v>Supervisor</v>
          </cell>
          <cell r="F740" t="str">
            <v>Supervisor of Production System Coordina</v>
          </cell>
          <cell r="G740" t="str">
            <v>BAND A6</v>
          </cell>
          <cell r="H740" t="str">
            <v>2</v>
          </cell>
          <cell r="I740">
            <v>16202</v>
          </cell>
          <cell r="J740">
            <v>16202</v>
          </cell>
          <cell r="K740"/>
          <cell r="L740" t="str">
            <v>0</v>
          </cell>
          <cell r="M740"/>
          <cell r="N740">
            <v>15816</v>
          </cell>
          <cell r="O740">
            <v>16374</v>
          </cell>
          <cell r="P740">
            <v>15173</v>
          </cell>
          <cell r="Q740">
            <v>15853</v>
          </cell>
          <cell r="R740">
            <v>1.0244056651492159</v>
          </cell>
          <cell r="S740">
            <v>0.98949554171247101</v>
          </cell>
          <cell r="T740">
            <v>-3.4910123436744933E-2</v>
          </cell>
          <cell r="U740" t="str">
            <v>Positioning down</v>
          </cell>
          <cell r="V740">
            <v>1.067817834310947</v>
          </cell>
          <cell r="W740">
            <v>1.0220147606131331</v>
          </cell>
        </row>
        <row r="741">
          <cell r="B741">
            <v>1120359</v>
          </cell>
          <cell r="C741" t="str">
            <v>SCh</v>
          </cell>
          <cell r="D741" t="str">
            <v>FLCCh-MEF</v>
          </cell>
          <cell r="E741" t="str">
            <v>Senior Engineer</v>
          </cell>
          <cell r="F741" t="str">
            <v>Senior Engineer</v>
          </cell>
          <cell r="G741" t="str">
            <v>BAND A5</v>
          </cell>
          <cell r="H741" t="str">
            <v>2</v>
          </cell>
          <cell r="I741">
            <v>10210</v>
          </cell>
          <cell r="J741">
            <v>10510</v>
          </cell>
          <cell r="K741">
            <v>2.938295788442713E-2</v>
          </cell>
          <cell r="L741" t="str">
            <v>0</v>
          </cell>
          <cell r="M741"/>
          <cell r="N741">
            <v>12357.5</v>
          </cell>
          <cell r="O741">
            <v>12693.5</v>
          </cell>
          <cell r="P741">
            <v>11641.5</v>
          </cell>
          <cell r="Q741">
            <v>12250</v>
          </cell>
          <cell r="R741">
            <v>0.82621889540764715</v>
          </cell>
          <cell r="S741">
            <v>0.82798282585575289</v>
          </cell>
          <cell r="T741">
            <v>1.7639304481057438E-3</v>
          </cell>
          <cell r="U741" t="str">
            <v>Flat</v>
          </cell>
          <cell r="V741">
            <v>0.87703474638148005</v>
          </cell>
          <cell r="W741">
            <v>0.85795918367346935</v>
          </cell>
        </row>
        <row r="742">
          <cell r="B742">
            <v>1709015</v>
          </cell>
          <cell r="C742" t="str">
            <v>SCh</v>
          </cell>
          <cell r="D742" t="str">
            <v>FLCCh-MEA</v>
          </cell>
          <cell r="E742" t="str">
            <v>Engineer</v>
          </cell>
          <cell r="F742" t="str">
            <v>Engineer of Process Planning</v>
          </cell>
          <cell r="G742" t="str">
            <v>BAND A4</v>
          </cell>
          <cell r="H742" t="str">
            <v>4</v>
          </cell>
          <cell r="I742">
            <v>7563</v>
          </cell>
          <cell r="J742">
            <v>8220</v>
          </cell>
          <cell r="K742">
            <v>8.6870289567631875E-2</v>
          </cell>
          <cell r="L742" t="str">
            <v>50-70</v>
          </cell>
          <cell r="M742">
            <v>0.6</v>
          </cell>
          <cell r="N742">
            <v>9450</v>
          </cell>
          <cell r="O742">
            <v>9800</v>
          </cell>
          <cell r="P742">
            <v>8937</v>
          </cell>
          <cell r="Q742">
            <v>9200</v>
          </cell>
          <cell r="R742">
            <v>0.80031746031746032</v>
          </cell>
          <cell r="S742">
            <v>0.83877551020408159</v>
          </cell>
          <cell r="T742">
            <v>3.8458049886621271E-2</v>
          </cell>
          <cell r="U742" t="str">
            <v>Moderate uplift</v>
          </cell>
          <cell r="V742">
            <v>0.84625713326619667</v>
          </cell>
          <cell r="W742">
            <v>0.89347826086956517</v>
          </cell>
        </row>
        <row r="743">
          <cell r="B743">
            <v>1710386</v>
          </cell>
          <cell r="C743" t="str">
            <v>SCh</v>
          </cell>
          <cell r="D743" t="str">
            <v>FLCCh-ME</v>
          </cell>
          <cell r="E743" t="str">
            <v>Engineer</v>
          </cell>
          <cell r="F743" t="str">
            <v>Engineer of Electrical</v>
          </cell>
          <cell r="G743" t="str">
            <v>BAND A4</v>
          </cell>
          <cell r="H743" t="str">
            <v>3</v>
          </cell>
          <cell r="I743">
            <v>7136</v>
          </cell>
          <cell r="J743">
            <v>7136</v>
          </cell>
          <cell r="K743"/>
          <cell r="L743" t="str">
            <v>50-70</v>
          </cell>
          <cell r="M743">
            <v>0.6</v>
          </cell>
          <cell r="N743">
            <v>9450</v>
          </cell>
          <cell r="O743">
            <v>9800</v>
          </cell>
          <cell r="P743">
            <v>8937</v>
          </cell>
          <cell r="Q743">
            <v>9200</v>
          </cell>
          <cell r="R743">
            <v>0.7551322751322751</v>
          </cell>
          <cell r="S743">
            <v>0.72816326530612241</v>
          </cell>
          <cell r="T743">
            <v>-2.696900982615269E-2</v>
          </cell>
          <cell r="U743" t="str">
            <v>Positioning down</v>
          </cell>
          <cell r="V743">
            <v>0.79847823654470185</v>
          </cell>
          <cell r="W743">
            <v>0.77565217391304353</v>
          </cell>
        </row>
        <row r="744">
          <cell r="B744">
            <v>15001283</v>
          </cell>
          <cell r="C744" t="str">
            <v>SCh</v>
          </cell>
          <cell r="D744" t="str">
            <v>FLCCh-ME</v>
          </cell>
          <cell r="E744" t="str">
            <v>Director</v>
          </cell>
          <cell r="F744" t="str">
            <v>Head of Manufacturing Engineering</v>
          </cell>
          <cell r="G744" t="str">
            <v>BAND C</v>
          </cell>
          <cell r="H744" t="str">
            <v>3</v>
          </cell>
          <cell r="I744">
            <v>37454</v>
          </cell>
          <cell r="J744">
            <v>38250</v>
          </cell>
          <cell r="K744">
            <v>2.1252736690340113E-2</v>
          </cell>
          <cell r="L744" t="str">
            <v>70-90</v>
          </cell>
          <cell r="M744">
            <v>0.8</v>
          </cell>
          <cell r="N744">
            <v>39453</v>
          </cell>
          <cell r="O744">
            <v>40557.5</v>
          </cell>
          <cell r="P744">
            <v>38727</v>
          </cell>
          <cell r="Q744">
            <v>39125</v>
          </cell>
          <cell r="R744">
            <v>0.9493321166958153</v>
          </cell>
          <cell r="S744">
            <v>0.9431054675460766</v>
          </cell>
          <cell r="T744">
            <v>-6.2266491497386944E-3</v>
          </cell>
          <cell r="U744" t="str">
            <v>Positioning down</v>
          </cell>
          <cell r="V744">
            <v>0.96712887649443535</v>
          </cell>
          <cell r="W744">
            <v>0.97763578274760388</v>
          </cell>
        </row>
        <row r="745">
          <cell r="B745">
            <v>15003275</v>
          </cell>
          <cell r="C745" t="str">
            <v>SCh</v>
          </cell>
          <cell r="D745" t="str">
            <v>FLCCh-MEF</v>
          </cell>
          <cell r="E745" t="str">
            <v>Manager</v>
          </cell>
          <cell r="F745" t="str">
            <v>Head of Fabrication Engineering</v>
          </cell>
          <cell r="G745" t="str">
            <v>BAND B</v>
          </cell>
          <cell r="H745" t="str">
            <v>3</v>
          </cell>
          <cell r="I745">
            <v>19543</v>
          </cell>
          <cell r="J745">
            <v>20100</v>
          </cell>
          <cell r="K745">
            <v>2.850125364580669E-2</v>
          </cell>
          <cell r="L745" t="str">
            <v>50-70</v>
          </cell>
          <cell r="M745">
            <v>0.6</v>
          </cell>
          <cell r="N745">
            <v>23243</v>
          </cell>
          <cell r="O745">
            <v>24087</v>
          </cell>
          <cell r="P745">
            <v>21200</v>
          </cell>
          <cell r="Q745">
            <v>22560</v>
          </cell>
          <cell r="R745">
            <v>0.84081228757045134</v>
          </cell>
          <cell r="S745">
            <v>0.83447502802341511</v>
          </cell>
          <cell r="T745">
            <v>-6.3372595470362336E-3</v>
          </cell>
          <cell r="U745" t="str">
            <v>Positioning down</v>
          </cell>
          <cell r="V745">
            <v>0.92183962264150943</v>
          </cell>
          <cell r="W745">
            <v>0.89095744680851063</v>
          </cell>
        </row>
        <row r="746">
          <cell r="B746">
            <v>15013871</v>
          </cell>
          <cell r="C746" t="str">
            <v>SCh</v>
          </cell>
          <cell r="D746" t="str">
            <v>FLCCh-MT</v>
          </cell>
          <cell r="E746" t="str">
            <v>Manager</v>
          </cell>
          <cell r="F746" t="str">
            <v>Head of Maintenance</v>
          </cell>
          <cell r="G746" t="str">
            <v>BAND B</v>
          </cell>
          <cell r="H746" t="str">
            <v>5</v>
          </cell>
          <cell r="I746">
            <v>21504</v>
          </cell>
          <cell r="J746">
            <v>23100</v>
          </cell>
          <cell r="K746">
            <v>7.421875E-2</v>
          </cell>
          <cell r="L746" t="str">
            <v>70-90</v>
          </cell>
          <cell r="M746">
            <v>0.8</v>
          </cell>
          <cell r="N746">
            <v>23243</v>
          </cell>
          <cell r="O746">
            <v>24087</v>
          </cell>
          <cell r="P746">
            <v>21200</v>
          </cell>
          <cell r="Q746">
            <v>22560</v>
          </cell>
          <cell r="R746">
            <v>0.92518177515811217</v>
          </cell>
          <cell r="S746">
            <v>0.95902353966870091</v>
          </cell>
          <cell r="T746">
            <v>3.3841764510588734E-2</v>
          </cell>
          <cell r="U746" t="str">
            <v>Moderate uplift</v>
          </cell>
          <cell r="V746">
            <v>1.0143396226415093</v>
          </cell>
          <cell r="W746">
            <v>1.0239361702127661</v>
          </cell>
        </row>
        <row r="747">
          <cell r="B747">
            <v>15014018</v>
          </cell>
          <cell r="C747" t="str">
            <v>SCh</v>
          </cell>
          <cell r="D747" t="str">
            <v>FLCCh-MEA</v>
          </cell>
          <cell r="E747" t="str">
            <v>Manager</v>
          </cell>
          <cell r="F747" t="str">
            <v>Head of FLCCh-MEA</v>
          </cell>
          <cell r="G747" t="str">
            <v>BAND B</v>
          </cell>
          <cell r="H747" t="str">
            <v>2</v>
          </cell>
          <cell r="I747">
            <v>19357</v>
          </cell>
          <cell r="J747">
            <v>19357</v>
          </cell>
          <cell r="K747"/>
          <cell r="L747" t="str">
            <v>0</v>
          </cell>
          <cell r="M747"/>
          <cell r="N747">
            <v>23243</v>
          </cell>
          <cell r="O747">
            <v>24087</v>
          </cell>
          <cell r="P747">
            <v>21200</v>
          </cell>
          <cell r="Q747">
            <v>22560</v>
          </cell>
          <cell r="R747">
            <v>0.83280987824291186</v>
          </cell>
          <cell r="S747">
            <v>0.80362851330593266</v>
          </cell>
          <cell r="T747">
            <v>-2.9181364936979204E-2</v>
          </cell>
          <cell r="U747" t="str">
            <v>Positioning down</v>
          </cell>
          <cell r="V747">
            <v>0.91306603773584905</v>
          </cell>
          <cell r="W747">
            <v>0.85802304964539011</v>
          </cell>
        </row>
        <row r="748">
          <cell r="B748">
            <v>15019895</v>
          </cell>
          <cell r="C748" t="str">
            <v>SCh</v>
          </cell>
          <cell r="D748" t="str">
            <v>FLCCh</v>
          </cell>
          <cell r="E748" t="str">
            <v>Expert (CN)</v>
          </cell>
          <cell r="F748" t="str">
            <v>Expert (CN)</v>
          </cell>
          <cell r="G748" t="str">
            <v>BAND B</v>
          </cell>
          <cell r="H748" t="str">
            <v>3</v>
          </cell>
          <cell r="I748">
            <v>22010</v>
          </cell>
          <cell r="J748">
            <v>22560</v>
          </cell>
          <cell r="K748">
            <v>2.4988641526578759E-2</v>
          </cell>
          <cell r="L748" t="str">
            <v>70-90</v>
          </cell>
          <cell r="M748">
            <v>0.8</v>
          </cell>
          <cell r="N748">
            <v>23243</v>
          </cell>
          <cell r="O748">
            <v>24087</v>
          </cell>
          <cell r="P748">
            <v>21200</v>
          </cell>
          <cell r="Q748">
            <v>22560</v>
          </cell>
          <cell r="R748">
            <v>0.94695177042550449</v>
          </cell>
          <cell r="S748">
            <v>0.93660480757254949</v>
          </cell>
          <cell r="T748">
            <v>-1.0346962852955E-2</v>
          </cell>
          <cell r="U748" t="str">
            <v>Positioning down</v>
          </cell>
          <cell r="V748">
            <v>1.0382075471698113</v>
          </cell>
          <cell r="W748">
            <v>1</v>
          </cell>
        </row>
        <row r="749">
          <cell r="B749">
            <v>15022150</v>
          </cell>
          <cell r="C749" t="str">
            <v>SCh</v>
          </cell>
          <cell r="D749" t="str">
            <v>FLCCh-MEF</v>
          </cell>
          <cell r="E749" t="str">
            <v>Engineer</v>
          </cell>
          <cell r="F749" t="str">
            <v>Prefabrication Engineer</v>
          </cell>
          <cell r="G749" t="str">
            <v>BAND A4</v>
          </cell>
          <cell r="H749" t="str">
            <v>3</v>
          </cell>
          <cell r="I749">
            <v>9632</v>
          </cell>
          <cell r="J749">
            <v>9920</v>
          </cell>
          <cell r="K749">
            <v>2.9900332225913706E-2</v>
          </cell>
          <cell r="L749" t="str">
            <v>70-90</v>
          </cell>
          <cell r="M749">
            <v>0.8</v>
          </cell>
          <cell r="N749">
            <v>9450</v>
          </cell>
          <cell r="O749">
            <v>9800</v>
          </cell>
          <cell r="P749">
            <v>8937</v>
          </cell>
          <cell r="Q749">
            <v>9200</v>
          </cell>
          <cell r="R749">
            <v>1.0192592592592593</v>
          </cell>
          <cell r="S749">
            <v>1.0122448979591836</v>
          </cell>
          <cell r="T749">
            <v>-7.014361300075711E-3</v>
          </cell>
          <cell r="U749" t="str">
            <v>Positioning down</v>
          </cell>
          <cell r="V749">
            <v>1.0777665883406065</v>
          </cell>
          <cell r="W749">
            <v>1.0782608695652174</v>
          </cell>
        </row>
        <row r="750">
          <cell r="B750">
            <v>51202544</v>
          </cell>
          <cell r="C750" t="str">
            <v>SCh</v>
          </cell>
          <cell r="D750" t="str">
            <v>FLCCh-MT</v>
          </cell>
          <cell r="E750" t="str">
            <v>Engineer</v>
          </cell>
          <cell r="F750" t="str">
            <v>Engineer</v>
          </cell>
          <cell r="G750" t="str">
            <v>BAND A4</v>
          </cell>
          <cell r="H750" t="str">
            <v>2</v>
          </cell>
          <cell r="I750">
            <v>8953</v>
          </cell>
          <cell r="J750">
            <v>9100</v>
          </cell>
          <cell r="K750">
            <v>1.6419077404222104E-2</v>
          </cell>
          <cell r="L750" t="str">
            <v>0</v>
          </cell>
          <cell r="M750"/>
          <cell r="N750">
            <v>9450</v>
          </cell>
          <cell r="O750">
            <v>9800</v>
          </cell>
          <cell r="P750">
            <v>8937</v>
          </cell>
          <cell r="Q750">
            <v>9200</v>
          </cell>
          <cell r="R750">
            <v>0.94740740740740736</v>
          </cell>
          <cell r="S750">
            <v>0.9285714285714286</v>
          </cell>
          <cell r="T750">
            <v>-1.8835978835978762E-2</v>
          </cell>
          <cell r="U750" t="str">
            <v>Positioning down</v>
          </cell>
          <cell r="V750">
            <v>1.0017903099474097</v>
          </cell>
          <cell r="W750">
            <v>0.98913043478260865</v>
          </cell>
        </row>
        <row r="751">
          <cell r="B751">
            <v>1120401</v>
          </cell>
          <cell r="C751" t="str">
            <v>SCh</v>
          </cell>
          <cell r="D751" t="str">
            <v>FLCCh-ME</v>
          </cell>
          <cell r="E751" t="str">
            <v>Senior Engineer</v>
          </cell>
          <cell r="F751" t="str">
            <v>Senior Electrical Engineer</v>
          </cell>
          <cell r="G751" t="str">
            <v>BAND A5</v>
          </cell>
          <cell r="H751" t="str">
            <v>NA</v>
          </cell>
          <cell r="I751">
            <v>17800</v>
          </cell>
          <cell r="J751">
            <v>17800</v>
          </cell>
          <cell r="K751"/>
          <cell r="L751" t="str">
            <v>0</v>
          </cell>
          <cell r="M751"/>
          <cell r="N751">
            <v>12357.5</v>
          </cell>
          <cell r="O751">
            <v>12693.5</v>
          </cell>
          <cell r="P751">
            <v>11641.5</v>
          </cell>
          <cell r="Q751">
            <v>12250</v>
          </cell>
          <cell r="R751">
            <v>1.4404207970867895</v>
          </cell>
          <cell r="S751">
            <v>1.4022925119155474</v>
          </cell>
          <cell r="T751">
            <v>-3.8128285171242116E-2</v>
          </cell>
          <cell r="U751" t="str">
            <v>Positioning down</v>
          </cell>
          <cell r="V751">
            <v>1.5290125842889661</v>
          </cell>
          <cell r="W751">
            <v>1.453061224489796</v>
          </cell>
        </row>
        <row r="752">
          <cell r="B752">
            <v>1120247</v>
          </cell>
          <cell r="C752" t="str">
            <v>SC</v>
          </cell>
          <cell r="D752" t="str">
            <v>SCh-SC2MX</v>
          </cell>
          <cell r="E752" t="str">
            <v>Planner</v>
          </cell>
          <cell r="F752" t="str">
            <v>Material Planner</v>
          </cell>
          <cell r="G752" t="str">
            <v>BAND A4</v>
          </cell>
          <cell r="H752" t="str">
            <v>3</v>
          </cell>
          <cell r="I752">
            <v>8070</v>
          </cell>
          <cell r="J752">
            <v>8272</v>
          </cell>
          <cell r="K752">
            <v>2.5030978934324599E-2</v>
          </cell>
          <cell r="L752" t="str">
            <v>70-90</v>
          </cell>
          <cell r="M752">
            <v>0.8</v>
          </cell>
          <cell r="N752">
            <v>9450</v>
          </cell>
          <cell r="O752">
            <v>9800</v>
          </cell>
          <cell r="P752">
            <v>8155</v>
          </cell>
          <cell r="Q752">
            <v>8359</v>
          </cell>
          <cell r="R752">
            <v>0.85396825396825393</v>
          </cell>
          <cell r="S752">
            <v>0.84408163265306124</v>
          </cell>
          <cell r="T752">
            <v>-9.8866213151926896E-3</v>
          </cell>
          <cell r="U752" t="str">
            <v>Positioning down</v>
          </cell>
          <cell r="V752">
            <v>0.98957694665849172</v>
          </cell>
          <cell r="W752">
            <v>0.9895920564660845</v>
          </cell>
        </row>
        <row r="753">
          <cell r="B753">
            <v>1120248</v>
          </cell>
          <cell r="C753" t="str">
            <v>SC</v>
          </cell>
          <cell r="D753" t="str">
            <v>SCh-SC2ME</v>
          </cell>
          <cell r="E753" t="str">
            <v>Senior Planner</v>
          </cell>
          <cell r="F753" t="str">
            <v>Senior Material Planner</v>
          </cell>
          <cell r="G753" t="str">
            <v>BAND A5</v>
          </cell>
          <cell r="H753" t="str">
            <v>3</v>
          </cell>
          <cell r="I753">
            <v>10051</v>
          </cell>
          <cell r="J753">
            <v>10353</v>
          </cell>
          <cell r="K753">
            <v>3.0046761516266951E-2</v>
          </cell>
          <cell r="L753" t="str">
            <v>50-70</v>
          </cell>
          <cell r="M753">
            <v>0.6</v>
          </cell>
          <cell r="N753">
            <v>12357.5</v>
          </cell>
          <cell r="O753">
            <v>12693.5</v>
          </cell>
          <cell r="P753">
            <v>10426</v>
          </cell>
          <cell r="Q753">
            <v>10865</v>
          </cell>
          <cell r="R753">
            <v>0.81335221525389445</v>
          </cell>
          <cell r="S753">
            <v>0.81561429077874503</v>
          </cell>
          <cell r="T753">
            <v>2.2620755248505819E-3</v>
          </cell>
          <cell r="U753" t="str">
            <v>Flat</v>
          </cell>
          <cell r="V753">
            <v>0.96403222712449643</v>
          </cell>
          <cell r="W753">
            <v>0.95287620800736306</v>
          </cell>
        </row>
        <row r="754">
          <cell r="B754">
            <v>1120275</v>
          </cell>
          <cell r="C754" t="str">
            <v>SC</v>
          </cell>
          <cell r="D754" t="str">
            <v>SCh-SC2MX</v>
          </cell>
          <cell r="E754" t="str">
            <v>Senior Planner</v>
          </cell>
          <cell r="F754" t="str">
            <v>Senior Material Planner</v>
          </cell>
          <cell r="G754" t="str">
            <v>BAND A5</v>
          </cell>
          <cell r="H754" t="str">
            <v>4</v>
          </cell>
          <cell r="I754">
            <v>8695</v>
          </cell>
          <cell r="J754">
            <v>9452</v>
          </cell>
          <cell r="K754">
            <v>8.7061529614721023E-2</v>
          </cell>
          <cell r="L754" t="str">
            <v>50-70</v>
          </cell>
          <cell r="M754">
            <v>0.6</v>
          </cell>
          <cell r="N754">
            <v>12357.5</v>
          </cell>
          <cell r="O754">
            <v>12693.5</v>
          </cell>
          <cell r="P754">
            <v>10426</v>
          </cell>
          <cell r="Q754">
            <v>10865</v>
          </cell>
          <cell r="R754">
            <v>0.7036212826218895</v>
          </cell>
          <cell r="S754">
            <v>0.74463307992279515</v>
          </cell>
          <cell r="T754">
            <v>4.101179730090565E-2</v>
          </cell>
          <cell r="U754" t="str">
            <v>Moderate uplift</v>
          </cell>
          <cell r="V754">
            <v>0.83397276040667567</v>
          </cell>
          <cell r="W754">
            <v>0.86994937873907041</v>
          </cell>
        </row>
        <row r="755">
          <cell r="B755">
            <v>1120301</v>
          </cell>
          <cell r="C755" t="str">
            <v>SC</v>
          </cell>
          <cell r="D755" t="str">
            <v>SCh-SC2MS</v>
          </cell>
          <cell r="E755" t="str">
            <v>Planner</v>
          </cell>
          <cell r="F755" t="str">
            <v>Material Planner</v>
          </cell>
          <cell r="G755" t="str">
            <v>BAND A4</v>
          </cell>
          <cell r="H755" t="str">
            <v>4</v>
          </cell>
          <cell r="I755">
            <v>7180</v>
          </cell>
          <cell r="J755">
            <v>7560</v>
          </cell>
          <cell r="K755">
            <v>5.2924791086351064E-2</v>
          </cell>
          <cell r="L755" t="str">
            <v>70-90</v>
          </cell>
          <cell r="M755">
            <v>0.8</v>
          </cell>
          <cell r="N755">
            <v>9450</v>
          </cell>
          <cell r="O755">
            <v>9800</v>
          </cell>
          <cell r="P755">
            <v>8155</v>
          </cell>
          <cell r="Q755">
            <v>8359</v>
          </cell>
          <cell r="R755">
            <v>0.75978835978835979</v>
          </cell>
          <cell r="S755">
            <v>0.77142857142857146</v>
          </cell>
          <cell r="T755">
            <v>1.1640211640211673E-2</v>
          </cell>
          <cell r="U755" t="str">
            <v>Limited uplift</v>
          </cell>
          <cell r="V755">
            <v>0.88044144696505211</v>
          </cell>
          <cell r="W755">
            <v>0.9044144036367987</v>
          </cell>
        </row>
        <row r="756">
          <cell r="B756">
            <v>1120350</v>
          </cell>
          <cell r="C756" t="str">
            <v>SC</v>
          </cell>
          <cell r="D756" t="str">
            <v>SCh-SC2MP</v>
          </cell>
          <cell r="E756" t="str">
            <v>Planner</v>
          </cell>
          <cell r="F756" t="str">
            <v>Material Planner</v>
          </cell>
          <cell r="G756" t="str">
            <v>BAND A4</v>
          </cell>
          <cell r="H756" t="str">
            <v>3</v>
          </cell>
          <cell r="I756">
            <v>7243</v>
          </cell>
          <cell r="J756">
            <v>7424</v>
          </cell>
          <cell r="K756">
            <v>2.4989645174651409E-2</v>
          </cell>
          <cell r="L756" t="str">
            <v>70-90</v>
          </cell>
          <cell r="M756">
            <v>0.8</v>
          </cell>
          <cell r="N756">
            <v>9450</v>
          </cell>
          <cell r="O756">
            <v>9800</v>
          </cell>
          <cell r="P756">
            <v>8155</v>
          </cell>
          <cell r="Q756">
            <v>8359</v>
          </cell>
          <cell r="R756">
            <v>0.7664550264550265</v>
          </cell>
          <cell r="S756">
            <v>0.75755102040816324</v>
          </cell>
          <cell r="T756">
            <v>-8.9040060468632554E-3</v>
          </cell>
          <cell r="U756" t="str">
            <v>Positioning down</v>
          </cell>
          <cell r="V756">
            <v>0.88816676885346413</v>
          </cell>
          <cell r="W756">
            <v>0.88814451489412605</v>
          </cell>
        </row>
        <row r="757">
          <cell r="B757">
            <v>1230108</v>
          </cell>
          <cell r="C757" t="str">
            <v>SC</v>
          </cell>
          <cell r="D757" t="str">
            <v>SCh-SC2ME</v>
          </cell>
          <cell r="E757" t="str">
            <v>Senior Planner</v>
          </cell>
          <cell r="F757" t="str">
            <v>Senior Material Planner</v>
          </cell>
          <cell r="G757" t="str">
            <v>BAND A5</v>
          </cell>
          <cell r="H757" t="str">
            <v>4</v>
          </cell>
          <cell r="I757">
            <v>9451</v>
          </cell>
          <cell r="J757">
            <v>10583</v>
          </cell>
          <cell r="K757">
            <v>0.11977568511268655</v>
          </cell>
          <cell r="L757" t="str">
            <v>50-70</v>
          </cell>
          <cell r="M757">
            <v>0.6</v>
          </cell>
          <cell r="N757">
            <v>12357.5</v>
          </cell>
          <cell r="O757">
            <v>12693.5</v>
          </cell>
          <cell r="P757">
            <v>10426</v>
          </cell>
          <cell r="Q757">
            <v>10865</v>
          </cell>
          <cell r="R757">
            <v>0.76479870523973292</v>
          </cell>
          <cell r="S757">
            <v>0.83373380076417059</v>
          </cell>
          <cell r="T757">
            <v>6.8935095524437662E-2</v>
          </cell>
          <cell r="U757" t="str">
            <v>Meaningful uplift</v>
          </cell>
          <cell r="V757">
            <v>0.90648379052369077</v>
          </cell>
          <cell r="W757">
            <v>0.97404509894155544</v>
          </cell>
        </row>
        <row r="758">
          <cell r="B758">
            <v>1421099</v>
          </cell>
          <cell r="C758" t="str">
            <v>SC</v>
          </cell>
          <cell r="D758" t="str">
            <v>SCh-SC2MM</v>
          </cell>
          <cell r="E758" t="str">
            <v>Senior Planner</v>
          </cell>
          <cell r="F758" t="str">
            <v>Senior Material Planner</v>
          </cell>
          <cell r="G758" t="str">
            <v>BAND A5</v>
          </cell>
          <cell r="H758" t="str">
            <v>3</v>
          </cell>
          <cell r="I758">
            <v>10600</v>
          </cell>
          <cell r="J758">
            <v>10865</v>
          </cell>
          <cell r="K758">
            <v>2.4999999999999911E-2</v>
          </cell>
          <cell r="L758" t="str">
            <v>70-90</v>
          </cell>
          <cell r="M758">
            <v>0.8</v>
          </cell>
          <cell r="N758">
            <v>12357.5</v>
          </cell>
          <cell r="O758">
            <v>12693.5</v>
          </cell>
          <cell r="P758">
            <v>10426</v>
          </cell>
          <cell r="Q758">
            <v>10865</v>
          </cell>
          <cell r="R758">
            <v>0.85777867691685217</v>
          </cell>
          <cell r="S758">
            <v>0.85594989561586643</v>
          </cell>
          <cell r="T758">
            <v>-1.8287813009857379E-3</v>
          </cell>
          <cell r="U758" t="str">
            <v>Flat</v>
          </cell>
          <cell r="V758">
            <v>1.0166890466142335</v>
          </cell>
          <cell r="W758">
            <v>1</v>
          </cell>
        </row>
        <row r="759">
          <cell r="B759">
            <v>1421147</v>
          </cell>
          <cell r="C759" t="str">
            <v>SC</v>
          </cell>
          <cell r="D759" t="str">
            <v>SCh-SC2MS</v>
          </cell>
          <cell r="E759" t="str">
            <v>Supervisor</v>
          </cell>
          <cell r="F759" t="str">
            <v>Head of SCh-SC2MS</v>
          </cell>
          <cell r="G759" t="str">
            <v>BAND A6</v>
          </cell>
          <cell r="H759" t="str">
            <v>2</v>
          </cell>
          <cell r="I759">
            <v>12187</v>
          </cell>
          <cell r="J759">
            <v>12500</v>
          </cell>
          <cell r="K759">
            <v>2.5683104947895385E-2</v>
          </cell>
          <cell r="L759" t="str">
            <v>0</v>
          </cell>
          <cell r="M759"/>
          <cell r="N759">
            <v>15816</v>
          </cell>
          <cell r="O759">
            <v>16374</v>
          </cell>
          <cell r="P759">
            <v>14510</v>
          </cell>
          <cell r="Q759">
            <v>15294.5</v>
          </cell>
          <cell r="R759">
            <v>0.7705488113302984</v>
          </cell>
          <cell r="S759">
            <v>0.76340539880298031</v>
          </cell>
          <cell r="T759">
            <v>-7.1434125273180937E-3</v>
          </cell>
          <cell r="U759" t="str">
            <v>Positioning down</v>
          </cell>
          <cell r="V759">
            <v>0.83990351481736736</v>
          </cell>
          <cell r="W759">
            <v>0.81728726012618913</v>
          </cell>
        </row>
        <row r="760">
          <cell r="B760">
            <v>1421192</v>
          </cell>
          <cell r="C760" t="str">
            <v>SC</v>
          </cell>
          <cell r="D760" t="str">
            <v>SCh-SC2MS</v>
          </cell>
          <cell r="E760" t="str">
            <v>Planner</v>
          </cell>
          <cell r="F760" t="str">
            <v>Material Planner</v>
          </cell>
          <cell r="G760" t="str">
            <v>BAND A4</v>
          </cell>
          <cell r="H760" t="str">
            <v>3</v>
          </cell>
          <cell r="I760">
            <v>8455</v>
          </cell>
          <cell r="J760">
            <v>8455</v>
          </cell>
          <cell r="K760"/>
          <cell r="L760" t="str">
            <v>70-90</v>
          </cell>
          <cell r="M760">
            <v>0.8</v>
          </cell>
          <cell r="N760">
            <v>9450</v>
          </cell>
          <cell r="O760">
            <v>9800</v>
          </cell>
          <cell r="P760">
            <v>8155</v>
          </cell>
          <cell r="Q760">
            <v>8359</v>
          </cell>
          <cell r="R760">
            <v>0.89470899470899468</v>
          </cell>
          <cell r="S760">
            <v>0.86275510204081629</v>
          </cell>
          <cell r="T760">
            <v>-3.1953892668178385E-2</v>
          </cell>
          <cell r="U760" t="str">
            <v>Positioning down</v>
          </cell>
          <cell r="V760">
            <v>1.0367872470876762</v>
          </cell>
          <cell r="W760">
            <v>1.0114846273477689</v>
          </cell>
        </row>
        <row r="761">
          <cell r="B761">
            <v>1421193</v>
          </cell>
          <cell r="C761" t="str">
            <v>SC</v>
          </cell>
          <cell r="D761" t="str">
            <v>SCh-SC2ME</v>
          </cell>
          <cell r="E761" t="str">
            <v>Supervisor</v>
          </cell>
          <cell r="F761" t="str">
            <v>Head of SCh-SC2ME</v>
          </cell>
          <cell r="G761" t="str">
            <v>BAND A6</v>
          </cell>
          <cell r="H761" t="str">
            <v>5</v>
          </cell>
          <cell r="I761">
            <v>15816</v>
          </cell>
          <cell r="J761">
            <v>16607</v>
          </cell>
          <cell r="K761">
            <v>5.001264542235706E-2</v>
          </cell>
          <cell r="L761" t="str">
            <v>70-90</v>
          </cell>
          <cell r="M761">
            <v>0.8</v>
          </cell>
          <cell r="N761">
            <v>15816</v>
          </cell>
          <cell r="O761">
            <v>16374</v>
          </cell>
          <cell r="P761">
            <v>14510</v>
          </cell>
          <cell r="Q761">
            <v>15294.5</v>
          </cell>
          <cell r="R761">
            <v>1</v>
          </cell>
          <cell r="S761">
            <v>1.0142298766336875</v>
          </cell>
          <cell r="T761">
            <v>1.4229876633687466E-2</v>
          </cell>
          <cell r="U761" t="str">
            <v>Limited uplift</v>
          </cell>
          <cell r="V761">
            <v>1.0900068917987595</v>
          </cell>
          <cell r="W761">
            <v>1.0858151623132499</v>
          </cell>
        </row>
        <row r="762">
          <cell r="B762">
            <v>1421203</v>
          </cell>
          <cell r="C762" t="str">
            <v>SC</v>
          </cell>
          <cell r="D762" t="str">
            <v>SCh-SC2MP</v>
          </cell>
          <cell r="E762" t="str">
            <v>Supervisor</v>
          </cell>
          <cell r="F762" t="str">
            <v>Head of SCh-SC2MP</v>
          </cell>
          <cell r="G762" t="str">
            <v>BAND A6</v>
          </cell>
          <cell r="H762" t="str">
            <v>5</v>
          </cell>
          <cell r="I762">
            <v>16206</v>
          </cell>
          <cell r="J762">
            <v>17826</v>
          </cell>
          <cell r="K762">
            <v>9.9962976675305404E-2</v>
          </cell>
          <cell r="L762" t="str">
            <v>70-90</v>
          </cell>
          <cell r="M762">
            <v>0.8</v>
          </cell>
          <cell r="N762">
            <v>15816</v>
          </cell>
          <cell r="O762">
            <v>16374</v>
          </cell>
          <cell r="P762">
            <v>14510</v>
          </cell>
          <cell r="Q762">
            <v>15294.5</v>
          </cell>
          <cell r="R762">
            <v>1.024658573596358</v>
          </cell>
          <cell r="S762">
            <v>1.0886771711249541</v>
          </cell>
          <cell r="T762">
            <v>6.4018597528596066E-2</v>
          </cell>
          <cell r="U762" t="str">
            <v>Meaningful uplift</v>
          </cell>
          <cell r="V762">
            <v>1.1168849069607167</v>
          </cell>
          <cell r="W762">
            <v>1.1655170159207557</v>
          </cell>
        </row>
        <row r="763">
          <cell r="B763">
            <v>1520008</v>
          </cell>
          <cell r="C763" t="str">
            <v>SC</v>
          </cell>
          <cell r="D763" t="str">
            <v>SCh-SC2MP</v>
          </cell>
          <cell r="E763" t="str">
            <v>Senior Planner</v>
          </cell>
          <cell r="F763" t="str">
            <v>Senior Material Planner</v>
          </cell>
          <cell r="G763" t="str">
            <v>BAND A5</v>
          </cell>
          <cell r="H763" t="str">
            <v>3</v>
          </cell>
          <cell r="I763">
            <v>10860</v>
          </cell>
          <cell r="J763">
            <v>11132</v>
          </cell>
          <cell r="K763">
            <v>2.5046040515653845E-2</v>
          </cell>
          <cell r="L763" t="str">
            <v>70-90</v>
          </cell>
          <cell r="M763">
            <v>0.8</v>
          </cell>
          <cell r="N763">
            <v>12357.5</v>
          </cell>
          <cell r="O763">
            <v>12693.5</v>
          </cell>
          <cell r="P763">
            <v>10426</v>
          </cell>
          <cell r="Q763">
            <v>10865</v>
          </cell>
          <cell r="R763">
            <v>0.87881853125632203</v>
          </cell>
          <cell r="S763">
            <v>0.87698428329459965</v>
          </cell>
          <cell r="T763">
            <v>-1.8342479617223795E-3</v>
          </cell>
          <cell r="U763" t="str">
            <v>Flat</v>
          </cell>
          <cell r="V763">
            <v>1.0416267024745827</v>
          </cell>
          <cell r="W763">
            <v>1.0245743212149103</v>
          </cell>
        </row>
        <row r="764">
          <cell r="B764">
            <v>1520011</v>
          </cell>
          <cell r="C764" t="str">
            <v>SC</v>
          </cell>
          <cell r="D764" t="str">
            <v>SCh-SC2MP</v>
          </cell>
          <cell r="E764" t="str">
            <v>Planner</v>
          </cell>
          <cell r="F764" t="str">
            <v>Material Planner</v>
          </cell>
          <cell r="G764" t="str">
            <v>BAND A4</v>
          </cell>
          <cell r="H764" t="str">
            <v>3</v>
          </cell>
          <cell r="I764">
            <v>8035</v>
          </cell>
          <cell r="J764">
            <v>8035</v>
          </cell>
          <cell r="K764"/>
          <cell r="L764" t="str">
            <v>70-90</v>
          </cell>
          <cell r="M764">
            <v>0.8</v>
          </cell>
          <cell r="N764">
            <v>9450</v>
          </cell>
          <cell r="O764">
            <v>9800</v>
          </cell>
          <cell r="P764">
            <v>8155</v>
          </cell>
          <cell r="Q764">
            <v>8359</v>
          </cell>
          <cell r="R764">
            <v>0.85026455026455028</v>
          </cell>
          <cell r="S764">
            <v>0.81989795918367347</v>
          </cell>
          <cell r="T764">
            <v>-3.0366591080876804E-2</v>
          </cell>
          <cell r="U764" t="str">
            <v>Positioning down</v>
          </cell>
          <cell r="V764">
            <v>0.98528510116492951</v>
          </cell>
          <cell r="W764">
            <v>0.96123938270128007</v>
          </cell>
        </row>
        <row r="765">
          <cell r="B765">
            <v>1520004</v>
          </cell>
          <cell r="C765" t="str">
            <v>SC</v>
          </cell>
          <cell r="D765" t="str">
            <v>SCh-SC2</v>
          </cell>
          <cell r="E765" t="str">
            <v>Supervisor</v>
          </cell>
          <cell r="F765" t="str">
            <v>Project Management</v>
          </cell>
          <cell r="G765" t="str">
            <v>BAND A6</v>
          </cell>
          <cell r="H765" t="str">
            <v>3</v>
          </cell>
          <cell r="I765">
            <v>16374</v>
          </cell>
          <cell r="J765">
            <v>16374</v>
          </cell>
          <cell r="K765"/>
          <cell r="L765" t="str">
            <v>50-70</v>
          </cell>
          <cell r="M765">
            <v>0.6</v>
          </cell>
          <cell r="N765">
            <v>15816</v>
          </cell>
          <cell r="O765">
            <v>16374</v>
          </cell>
          <cell r="P765">
            <v>14510</v>
          </cell>
          <cell r="Q765">
            <v>15294.5</v>
          </cell>
          <cell r="R765">
            <v>1.0352807283763277</v>
          </cell>
          <cell r="S765">
            <v>1</v>
          </cell>
          <cell r="T765">
            <v>-3.5280728376327675E-2</v>
          </cell>
          <cell r="U765" t="str">
            <v>Positioning down</v>
          </cell>
          <cell r="V765">
            <v>1.1284631288766369</v>
          </cell>
          <cell r="W765">
            <v>1.0705809277844978</v>
          </cell>
        </row>
        <row r="766">
          <cell r="B766">
            <v>15009989</v>
          </cell>
          <cell r="C766" t="str">
            <v>SC</v>
          </cell>
          <cell r="D766" t="str">
            <v>SCh-SC2</v>
          </cell>
          <cell r="E766" t="str">
            <v>Senior Project Manager</v>
          </cell>
          <cell r="F766" t="str">
            <v>Senior Project Manager</v>
          </cell>
          <cell r="G766" t="str">
            <v>BAND B</v>
          </cell>
          <cell r="H766" t="str">
            <v>5</v>
          </cell>
          <cell r="I766">
            <v>23470</v>
          </cell>
          <cell r="J766">
            <v>25250</v>
          </cell>
          <cell r="K766">
            <v>7.5841499786962085E-2</v>
          </cell>
          <cell r="L766" t="str">
            <v>70-90</v>
          </cell>
          <cell r="M766">
            <v>0.8</v>
          </cell>
          <cell r="N766">
            <v>23243</v>
          </cell>
          <cell r="O766">
            <v>24087</v>
          </cell>
          <cell r="P766">
            <v>21274.5</v>
          </cell>
          <cell r="Q766">
            <v>21908.5</v>
          </cell>
          <cell r="R766">
            <v>1.0097663812760831</v>
          </cell>
          <cell r="S766">
            <v>1.0482833063478225</v>
          </cell>
          <cell r="T766">
            <v>3.8516925071739427E-2</v>
          </cell>
          <cell r="U766" t="str">
            <v>Moderate uplift</v>
          </cell>
          <cell r="V766">
            <v>1.1031986650685093</v>
          </cell>
          <cell r="W766">
            <v>1.1525207111395122</v>
          </cell>
        </row>
        <row r="767">
          <cell r="B767">
            <v>1009417</v>
          </cell>
          <cell r="C767" t="str">
            <v>SC</v>
          </cell>
          <cell r="D767" t="str">
            <v>SCh-SC2</v>
          </cell>
          <cell r="E767" t="str">
            <v>Team Assistant</v>
          </cell>
          <cell r="F767" t="str">
            <v>Team Assistant</v>
          </cell>
          <cell r="G767" t="str">
            <v>BAND A4</v>
          </cell>
          <cell r="H767" t="str">
            <v>3</v>
          </cell>
          <cell r="I767">
            <v>6162</v>
          </cell>
          <cell r="J767">
            <v>6500</v>
          </cell>
          <cell r="K767">
            <v>5.4852320675105481E-2</v>
          </cell>
          <cell r="L767" t="str">
            <v>70-90</v>
          </cell>
          <cell r="M767">
            <v>0.8</v>
          </cell>
          <cell r="N767">
            <v>9450</v>
          </cell>
          <cell r="O767">
            <v>9800</v>
          </cell>
          <cell r="P767">
            <v>8155</v>
          </cell>
          <cell r="Q767">
            <v>8359</v>
          </cell>
          <cell r="R767">
            <v>0.65206349206349201</v>
          </cell>
          <cell r="S767">
            <v>0.66326530612244894</v>
          </cell>
          <cell r="T767">
            <v>1.1201814058956927E-2</v>
          </cell>
          <cell r="U767" t="str">
            <v>Limited uplift</v>
          </cell>
          <cell r="V767">
            <v>0.75561005518087065</v>
          </cell>
          <cell r="W767">
            <v>0.77760497667185069</v>
          </cell>
        </row>
        <row r="768">
          <cell r="B768">
            <v>1120031</v>
          </cell>
          <cell r="C768" t="str">
            <v>SC</v>
          </cell>
          <cell r="D768" t="str">
            <v>SCh-SC2L</v>
          </cell>
          <cell r="E768" t="str">
            <v>Director</v>
          </cell>
          <cell r="F768" t="str">
            <v>Head of Internal Logistics</v>
          </cell>
          <cell r="G768" t="str">
            <v>BAND C</v>
          </cell>
          <cell r="H768" t="str">
            <v>3</v>
          </cell>
          <cell r="I768">
            <v>29250</v>
          </cell>
          <cell r="J768">
            <v>29250</v>
          </cell>
          <cell r="K768"/>
          <cell r="L768" t="str">
            <v>50-70</v>
          </cell>
          <cell r="M768">
            <v>0.6</v>
          </cell>
          <cell r="N768">
            <v>39453</v>
          </cell>
          <cell r="O768">
            <v>40557.5</v>
          </cell>
          <cell r="P768">
            <v>27180</v>
          </cell>
          <cell r="Q768">
            <v>28131</v>
          </cell>
          <cell r="R768">
            <v>0.74138848756748532</v>
          </cell>
          <cell r="S768">
            <v>0.7211982987117056</v>
          </cell>
          <cell r="T768">
            <v>-2.0190188855779723E-2</v>
          </cell>
          <cell r="U768" t="str">
            <v>Positioning down</v>
          </cell>
          <cell r="V768">
            <v>1.076158940397351</v>
          </cell>
          <cell r="W768">
            <v>1.0397781806547937</v>
          </cell>
        </row>
        <row r="769">
          <cell r="B769">
            <v>1421065</v>
          </cell>
          <cell r="C769" t="str">
            <v>SC</v>
          </cell>
          <cell r="D769" t="str">
            <v>SCh-SC2P</v>
          </cell>
          <cell r="E769" t="str">
            <v>Manager</v>
          </cell>
          <cell r="F769" t="str">
            <v>Head of Supply Fulfillment</v>
          </cell>
          <cell r="G769" t="str">
            <v>BAND B</v>
          </cell>
          <cell r="H769" t="str">
            <v>3</v>
          </cell>
          <cell r="I769">
            <v>23249</v>
          </cell>
          <cell r="J769">
            <v>24000</v>
          </cell>
          <cell r="K769">
            <v>3.2302464622134375E-2</v>
          </cell>
          <cell r="L769" t="str">
            <v>&gt;90</v>
          </cell>
          <cell r="M769">
            <v>0.9</v>
          </cell>
          <cell r="N769">
            <v>23243</v>
          </cell>
          <cell r="O769">
            <v>24087</v>
          </cell>
          <cell r="P769">
            <v>21274.5</v>
          </cell>
          <cell r="Q769">
            <v>21908.5</v>
          </cell>
          <cell r="R769">
            <v>1.0002581422363723</v>
          </cell>
          <cell r="S769">
            <v>0.99638809316228671</v>
          </cell>
          <cell r="T769">
            <v>-3.8700490740856131E-3</v>
          </cell>
          <cell r="U769" t="str">
            <v>Flat</v>
          </cell>
          <cell r="V769">
            <v>1.092810641848222</v>
          </cell>
          <cell r="W769">
            <v>1.0954652303900312</v>
          </cell>
        </row>
        <row r="770">
          <cell r="B770">
            <v>1520041</v>
          </cell>
          <cell r="C770" t="str">
            <v>SC</v>
          </cell>
          <cell r="D770" t="str">
            <v>SCh-SC2M</v>
          </cell>
          <cell r="E770" t="str">
            <v>Director</v>
          </cell>
          <cell r="F770" t="str">
            <v>Head of SCh-SC2M</v>
          </cell>
          <cell r="G770" t="str">
            <v>BAND C</v>
          </cell>
          <cell r="H770" t="str">
            <v>3</v>
          </cell>
          <cell r="I770">
            <v>27180</v>
          </cell>
          <cell r="J770">
            <v>28131</v>
          </cell>
          <cell r="K770">
            <v>3.4988962472406238E-2</v>
          </cell>
          <cell r="L770" t="str">
            <v>&lt;50</v>
          </cell>
          <cell r="M770">
            <v>0.5</v>
          </cell>
          <cell r="N770">
            <v>39453</v>
          </cell>
          <cell r="O770">
            <v>40557.5</v>
          </cell>
          <cell r="P770">
            <v>27180</v>
          </cell>
          <cell r="Q770">
            <v>28131</v>
          </cell>
          <cell r="R770">
            <v>0.68892099460117107</v>
          </cell>
          <cell r="S770">
            <v>0.69360784071996551</v>
          </cell>
          <cell r="T770">
            <v>4.686846118794441E-3</v>
          </cell>
          <cell r="U770" t="str">
            <v>Flat</v>
          </cell>
          <cell r="V770">
            <v>1</v>
          </cell>
          <cell r="W770">
            <v>1</v>
          </cell>
        </row>
        <row r="771">
          <cell r="B771">
            <v>1007574</v>
          </cell>
          <cell r="C771" t="str">
            <v>SC</v>
          </cell>
          <cell r="D771" t="str">
            <v>SCh-SC2L11</v>
          </cell>
          <cell r="E771" t="str">
            <v>Supervisor</v>
          </cell>
          <cell r="F771" t="str">
            <v>Head of SCh-SC2L11</v>
          </cell>
          <cell r="G771" t="str">
            <v>BAND A6</v>
          </cell>
          <cell r="H771" t="str">
            <v>3</v>
          </cell>
          <cell r="I771">
            <v>10350</v>
          </cell>
          <cell r="J771">
            <v>10350</v>
          </cell>
          <cell r="K771"/>
          <cell r="L771" t="str">
            <v>50-70</v>
          </cell>
          <cell r="M771">
            <v>0.6</v>
          </cell>
          <cell r="N771">
            <v>15816</v>
          </cell>
          <cell r="O771">
            <v>16374</v>
          </cell>
          <cell r="P771">
            <v>14510</v>
          </cell>
          <cell r="Q771">
            <v>15294.5</v>
          </cell>
          <cell r="R771">
            <v>0.65440060698027314</v>
          </cell>
          <cell r="S771">
            <v>0.6320996702088677</v>
          </cell>
          <cell r="T771">
            <v>-2.2300936771405433E-2</v>
          </cell>
          <cell r="U771" t="str">
            <v>Positioning down</v>
          </cell>
          <cell r="V771">
            <v>0.7133011716057891</v>
          </cell>
          <cell r="W771">
            <v>0.67671385138448459</v>
          </cell>
        </row>
        <row r="772">
          <cell r="B772">
            <v>1007719</v>
          </cell>
          <cell r="C772" t="str">
            <v>SC</v>
          </cell>
          <cell r="D772" t="str">
            <v>SCh-SC2L3</v>
          </cell>
          <cell r="E772" t="str">
            <v>Manager</v>
          </cell>
          <cell r="F772" t="str">
            <v>Head of SCh-SC2L3</v>
          </cell>
          <cell r="G772" t="str">
            <v>BAND B</v>
          </cell>
          <cell r="H772" t="str">
            <v>3</v>
          </cell>
          <cell r="I772">
            <v>18100</v>
          </cell>
          <cell r="J772">
            <v>18553</v>
          </cell>
          <cell r="K772">
            <v>2.5027624309392316E-2</v>
          </cell>
          <cell r="L772" t="str">
            <v>70-90</v>
          </cell>
          <cell r="M772">
            <v>0.8</v>
          </cell>
          <cell r="N772">
            <v>23243</v>
          </cell>
          <cell r="O772">
            <v>24087</v>
          </cell>
          <cell r="P772">
            <v>21274.5</v>
          </cell>
          <cell r="Q772">
            <v>21908.5</v>
          </cell>
          <cell r="R772">
            <v>0.77872907972292738</v>
          </cell>
          <cell r="S772">
            <v>0.77024951218499604</v>
          </cell>
          <cell r="T772">
            <v>-8.4795675379313318E-3</v>
          </cell>
          <cell r="U772" t="str">
            <v>Positioning down</v>
          </cell>
          <cell r="V772">
            <v>0.8507838022045171</v>
          </cell>
          <cell r="W772">
            <v>0.84684026747609376</v>
          </cell>
        </row>
        <row r="773">
          <cell r="B773">
            <v>1119081</v>
          </cell>
          <cell r="C773" t="str">
            <v>SC</v>
          </cell>
          <cell r="D773" t="str">
            <v>SCh-SC2L12</v>
          </cell>
          <cell r="E773" t="str">
            <v>Supervisor</v>
          </cell>
          <cell r="F773" t="str">
            <v>Head of SCh-SC2L12</v>
          </cell>
          <cell r="G773" t="str">
            <v>BAND A6</v>
          </cell>
          <cell r="H773" t="str">
            <v>3</v>
          </cell>
          <cell r="I773">
            <v>15590</v>
          </cell>
          <cell r="J773">
            <v>15590</v>
          </cell>
          <cell r="K773"/>
          <cell r="L773" t="str">
            <v>&gt;90</v>
          </cell>
          <cell r="M773">
            <v>0.9</v>
          </cell>
          <cell r="N773">
            <v>15816</v>
          </cell>
          <cell r="O773">
            <v>16374</v>
          </cell>
          <cell r="P773">
            <v>14510</v>
          </cell>
          <cell r="Q773">
            <v>15294.5</v>
          </cell>
          <cell r="R773">
            <v>0.9857106727364694</v>
          </cell>
          <cell r="S773">
            <v>0.95211921338707706</v>
          </cell>
          <cell r="T773">
            <v>-3.3591459349392339E-2</v>
          </cell>
          <cell r="U773" t="str">
            <v>Positioning down</v>
          </cell>
          <cell r="V773">
            <v>1.0744314266023431</v>
          </cell>
          <cell r="W773">
            <v>1.0193206708293832</v>
          </cell>
        </row>
        <row r="774">
          <cell r="B774">
            <v>1421181</v>
          </cell>
          <cell r="C774" t="str">
            <v>SC</v>
          </cell>
          <cell r="D774" t="str">
            <v>SCh-SC2L</v>
          </cell>
          <cell r="E774" t="str">
            <v>Manager</v>
          </cell>
          <cell r="F774" t="str">
            <v>Manager</v>
          </cell>
          <cell r="G774" t="str">
            <v>BAND B</v>
          </cell>
          <cell r="H774" t="str">
            <v>3</v>
          </cell>
          <cell r="I774">
            <v>19300</v>
          </cell>
          <cell r="J774">
            <v>19300</v>
          </cell>
          <cell r="K774"/>
          <cell r="L774" t="str">
            <v>70-90</v>
          </cell>
          <cell r="M774">
            <v>0.8</v>
          </cell>
          <cell r="N774">
            <v>23243</v>
          </cell>
          <cell r="O774">
            <v>24087</v>
          </cell>
          <cell r="P774">
            <v>21274.5</v>
          </cell>
          <cell r="Q774">
            <v>21908.5</v>
          </cell>
          <cell r="R774">
            <v>0.83035752699737553</v>
          </cell>
          <cell r="S774">
            <v>0.80126209158467221</v>
          </cell>
          <cell r="T774">
            <v>-2.9095435412703319E-2</v>
          </cell>
          <cell r="U774" t="str">
            <v>Positioning down</v>
          </cell>
          <cell r="V774">
            <v>0.90718935815177792</v>
          </cell>
          <cell r="W774">
            <v>0.88093662277198348</v>
          </cell>
        </row>
        <row r="775">
          <cell r="B775">
            <v>1706023</v>
          </cell>
          <cell r="C775" t="str">
            <v>SC</v>
          </cell>
          <cell r="D775" t="str">
            <v>SCh-SC2L4</v>
          </cell>
          <cell r="E775" t="str">
            <v>Supervisor</v>
          </cell>
          <cell r="F775" t="str">
            <v>Head of SCh-SC2L4</v>
          </cell>
          <cell r="G775" t="str">
            <v>BAND A6</v>
          </cell>
          <cell r="H775" t="str">
            <v>4</v>
          </cell>
          <cell r="I775">
            <v>13329</v>
          </cell>
          <cell r="J775">
            <v>14150</v>
          </cell>
          <cell r="K775">
            <v>6.159501838097392E-2</v>
          </cell>
          <cell r="L775" t="str">
            <v>70-90</v>
          </cell>
          <cell r="M775">
            <v>0.8</v>
          </cell>
          <cell r="N775">
            <v>15816</v>
          </cell>
          <cell r="O775">
            <v>16374</v>
          </cell>
          <cell r="P775">
            <v>14510</v>
          </cell>
          <cell r="Q775">
            <v>15294.5</v>
          </cell>
          <cell r="R775">
            <v>0.84275417298937783</v>
          </cell>
          <cell r="S775">
            <v>0.86417491144497371</v>
          </cell>
          <cell r="T775">
            <v>2.1420738455595889E-2</v>
          </cell>
          <cell r="U775" t="str">
            <v>Moderate uplift</v>
          </cell>
          <cell r="V775">
            <v>0.91860785665058575</v>
          </cell>
          <cell r="W775">
            <v>0.92516917846284608</v>
          </cell>
        </row>
        <row r="776">
          <cell r="B776">
            <v>1707038</v>
          </cell>
          <cell r="C776" t="str">
            <v>SC</v>
          </cell>
          <cell r="D776" t="str">
            <v>SCh-SC2LSW</v>
          </cell>
          <cell r="E776" t="str">
            <v>Supervisor</v>
          </cell>
          <cell r="F776" t="str">
            <v>Head of SCh-SC2LSW</v>
          </cell>
          <cell r="G776" t="str">
            <v>BAND A6</v>
          </cell>
          <cell r="H776" t="str">
            <v>4</v>
          </cell>
          <cell r="I776">
            <v>9294</v>
          </cell>
          <cell r="J776">
            <v>10929</v>
          </cell>
          <cell r="K776">
            <v>0.17591994835377656</v>
          </cell>
          <cell r="L776" t="str">
            <v>50-70</v>
          </cell>
          <cell r="M776">
            <v>0.6</v>
          </cell>
          <cell r="N776">
            <v>15816</v>
          </cell>
          <cell r="O776">
            <v>16374</v>
          </cell>
          <cell r="P776">
            <v>14510</v>
          </cell>
          <cell r="Q776">
            <v>15294.5</v>
          </cell>
          <cell r="R776">
            <v>0.58763277693474958</v>
          </cell>
          <cell r="S776">
            <v>0.66746060828142173</v>
          </cell>
          <cell r="T776">
            <v>7.9827831346672151E-2</v>
          </cell>
          <cell r="U776" t="str">
            <v>Meaningful uplift</v>
          </cell>
          <cell r="V776">
            <v>0.64052377670572014</v>
          </cell>
          <cell r="W776">
            <v>0.71457059727352967</v>
          </cell>
        </row>
        <row r="777">
          <cell r="B777">
            <v>1709022</v>
          </cell>
          <cell r="C777" t="str">
            <v>SC</v>
          </cell>
          <cell r="D777" t="str">
            <v>SCh-SC2LS</v>
          </cell>
          <cell r="E777" t="str">
            <v>Functional Specialist</v>
          </cell>
          <cell r="F777" t="str">
            <v>Safety Functional Specialist</v>
          </cell>
          <cell r="G777" t="str">
            <v>BAND A6</v>
          </cell>
          <cell r="H777" t="str">
            <v>3</v>
          </cell>
          <cell r="I777">
            <v>8880</v>
          </cell>
          <cell r="J777">
            <v>9600</v>
          </cell>
          <cell r="K777">
            <v>8.1081081081081141E-2</v>
          </cell>
          <cell r="L777" t="str">
            <v>50-70</v>
          </cell>
          <cell r="M777">
            <v>0.6</v>
          </cell>
          <cell r="N777">
            <v>15816</v>
          </cell>
          <cell r="O777">
            <v>16374</v>
          </cell>
          <cell r="P777">
            <v>14510</v>
          </cell>
          <cell r="Q777">
            <v>15294.5</v>
          </cell>
          <cell r="R777">
            <v>0.56145675265553874</v>
          </cell>
          <cell r="S777">
            <v>0.58629534628068891</v>
          </cell>
          <cell r="T777">
            <v>2.4838593625150174E-2</v>
          </cell>
          <cell r="U777" t="str">
            <v>Moderate uplift</v>
          </cell>
          <cell r="V777">
            <v>0.61199172984148864</v>
          </cell>
          <cell r="W777">
            <v>0.62767661577691325</v>
          </cell>
        </row>
        <row r="778">
          <cell r="B778">
            <v>1002314</v>
          </cell>
          <cell r="C778" t="str">
            <v>SC</v>
          </cell>
          <cell r="D778" t="str">
            <v>SCh-SC2P</v>
          </cell>
          <cell r="E778" t="str">
            <v>Planner</v>
          </cell>
          <cell r="F778" t="str">
            <v>Planner</v>
          </cell>
          <cell r="G778" t="str">
            <v>BAND A4</v>
          </cell>
          <cell r="H778" t="str">
            <v>3</v>
          </cell>
          <cell r="I778">
            <v>6569</v>
          </cell>
          <cell r="J778">
            <v>6766</v>
          </cell>
          <cell r="K778">
            <v>2.9989343887958597E-2</v>
          </cell>
          <cell r="L778" t="str">
            <v>50-70</v>
          </cell>
          <cell r="M778">
            <v>0.6</v>
          </cell>
          <cell r="N778">
            <v>9450</v>
          </cell>
          <cell r="O778">
            <v>9800</v>
          </cell>
          <cell r="P778">
            <v>8155</v>
          </cell>
          <cell r="Q778">
            <v>8359</v>
          </cell>
          <cell r="R778">
            <v>0.69513227513227516</v>
          </cell>
          <cell r="S778">
            <v>0.69040816326530607</v>
          </cell>
          <cell r="T778">
            <v>-4.7241118669690829E-3</v>
          </cell>
          <cell r="U778" t="str">
            <v>Flat</v>
          </cell>
          <cell r="V778">
            <v>0.80551808706315142</v>
          </cell>
          <cell r="W778">
            <v>0.80942696494796029</v>
          </cell>
        </row>
        <row r="779">
          <cell r="B779">
            <v>1007579</v>
          </cell>
          <cell r="C779" t="str">
            <v>SC</v>
          </cell>
          <cell r="D779" t="str">
            <v>SCh-SC2P</v>
          </cell>
          <cell r="E779" t="str">
            <v>Functional Specialist</v>
          </cell>
          <cell r="F779" t="str">
            <v>Functional Specialist</v>
          </cell>
          <cell r="G779" t="str">
            <v>BAND A6</v>
          </cell>
          <cell r="H779" t="str">
            <v>3</v>
          </cell>
          <cell r="I779">
            <v>9848</v>
          </cell>
          <cell r="J779">
            <v>10500</v>
          </cell>
          <cell r="K779">
            <v>6.6206336311941616E-2</v>
          </cell>
          <cell r="L779" t="str">
            <v>50-70</v>
          </cell>
          <cell r="M779">
            <v>0.6</v>
          </cell>
          <cell r="N779">
            <v>15816</v>
          </cell>
          <cell r="O779">
            <v>16374</v>
          </cell>
          <cell r="P779">
            <v>14510</v>
          </cell>
          <cell r="Q779">
            <v>15294.5</v>
          </cell>
          <cell r="R779">
            <v>0.62266059686393527</v>
          </cell>
          <cell r="S779">
            <v>0.64126053499450353</v>
          </cell>
          <cell r="T779">
            <v>1.8599938130568261E-2</v>
          </cell>
          <cell r="U779" t="str">
            <v>Limited uplift</v>
          </cell>
          <cell r="V779">
            <v>0.67870434183321848</v>
          </cell>
          <cell r="W779">
            <v>0.68652129850599886</v>
          </cell>
        </row>
        <row r="780">
          <cell r="B780">
            <v>1007682</v>
          </cell>
          <cell r="C780" t="str">
            <v>SC</v>
          </cell>
          <cell r="D780" t="str">
            <v>SCh-SC2P</v>
          </cell>
          <cell r="E780" t="str">
            <v>Planner</v>
          </cell>
          <cell r="F780" t="str">
            <v>Planner</v>
          </cell>
          <cell r="G780" t="str">
            <v>BAND A4</v>
          </cell>
          <cell r="H780" t="str">
            <v>3</v>
          </cell>
          <cell r="I780">
            <v>6622</v>
          </cell>
          <cell r="J780">
            <v>6821</v>
          </cell>
          <cell r="K780">
            <v>3.0051344004832448E-2</v>
          </cell>
          <cell r="L780" t="str">
            <v>50-70</v>
          </cell>
          <cell r="M780">
            <v>0.6</v>
          </cell>
          <cell r="N780">
            <v>9450</v>
          </cell>
          <cell r="O780">
            <v>9800</v>
          </cell>
          <cell r="P780">
            <v>8155</v>
          </cell>
          <cell r="Q780">
            <v>8359</v>
          </cell>
          <cell r="R780">
            <v>0.70074074074074078</v>
          </cell>
          <cell r="S780">
            <v>0.69602040816326527</v>
          </cell>
          <cell r="T780">
            <v>-4.7203325774755056E-3</v>
          </cell>
          <cell r="U780" t="str">
            <v>Flat</v>
          </cell>
          <cell r="V780">
            <v>0.81201716738197427</v>
          </cell>
          <cell r="W780">
            <v>0.81600669936595283</v>
          </cell>
        </row>
        <row r="781">
          <cell r="B781">
            <v>1117218</v>
          </cell>
          <cell r="C781" t="str">
            <v>SC</v>
          </cell>
          <cell r="D781" t="str">
            <v>SCh-SC2P</v>
          </cell>
          <cell r="E781" t="str">
            <v>Senior Planner</v>
          </cell>
          <cell r="F781" t="str">
            <v>Senior Production Planner</v>
          </cell>
          <cell r="G781" t="str">
            <v>BAND A5</v>
          </cell>
          <cell r="H781" t="str">
            <v>3</v>
          </cell>
          <cell r="I781">
            <v>9600</v>
          </cell>
          <cell r="J781">
            <v>10000</v>
          </cell>
          <cell r="K781">
            <v>4.1666666666666741E-2</v>
          </cell>
          <cell r="L781" t="str">
            <v>70-90</v>
          </cell>
          <cell r="M781">
            <v>0.8</v>
          </cell>
          <cell r="N781">
            <v>12357.5</v>
          </cell>
          <cell r="O781">
            <v>12693.5</v>
          </cell>
          <cell r="P781">
            <v>10426</v>
          </cell>
          <cell r="Q781">
            <v>10865</v>
          </cell>
          <cell r="R781">
            <v>0.77685616022658299</v>
          </cell>
          <cell r="S781">
            <v>0.78780478197502657</v>
          </cell>
          <cell r="T781">
            <v>1.0948621748443577E-2</v>
          </cell>
          <cell r="U781" t="str">
            <v>Limited uplift</v>
          </cell>
          <cell r="V781">
            <v>0.92077498561289084</v>
          </cell>
          <cell r="W781">
            <v>0.92038656235618965</v>
          </cell>
        </row>
        <row r="782">
          <cell r="B782">
            <v>11008282</v>
          </cell>
          <cell r="C782" t="str">
            <v>SC</v>
          </cell>
          <cell r="D782" t="str">
            <v>SCh-SC2P</v>
          </cell>
          <cell r="E782" t="str">
            <v>Senior Planner</v>
          </cell>
          <cell r="F782" t="str">
            <v>Senior Production Planner</v>
          </cell>
          <cell r="G782" t="str">
            <v>BAND A5</v>
          </cell>
          <cell r="H782" t="str">
            <v>4</v>
          </cell>
          <cell r="I782">
            <v>10500</v>
          </cell>
          <cell r="J782">
            <v>11475</v>
          </cell>
          <cell r="K782">
            <v>9.2857142857142749E-2</v>
          </cell>
          <cell r="L782" t="str">
            <v>70-90</v>
          </cell>
          <cell r="M782">
            <v>0.8</v>
          </cell>
          <cell r="N782">
            <v>12357.5</v>
          </cell>
          <cell r="O782">
            <v>12693.5</v>
          </cell>
          <cell r="P782">
            <v>10426</v>
          </cell>
          <cell r="Q782">
            <v>10865</v>
          </cell>
          <cell r="R782">
            <v>0.84968642524782523</v>
          </cell>
          <cell r="S782">
            <v>0.90400598731634296</v>
          </cell>
          <cell r="T782">
            <v>5.4319562068517735E-2</v>
          </cell>
          <cell r="U782" t="str">
            <v>Meaningful uplift</v>
          </cell>
          <cell r="V782">
            <v>1.0070976405140994</v>
          </cell>
          <cell r="W782">
            <v>1.0561435803037276</v>
          </cell>
        </row>
        <row r="783">
          <cell r="B783">
            <v>1007578</v>
          </cell>
          <cell r="C783" t="str">
            <v>SC</v>
          </cell>
          <cell r="D783" t="str">
            <v>SCh-SC2S</v>
          </cell>
          <cell r="E783" t="str">
            <v>Supervisor</v>
          </cell>
          <cell r="F783" t="str">
            <v>Supervisor of SCh-SC2S</v>
          </cell>
          <cell r="G783" t="str">
            <v>BAND A6</v>
          </cell>
          <cell r="H783" t="str">
            <v>3</v>
          </cell>
          <cell r="I783">
            <v>15300</v>
          </cell>
          <cell r="J783">
            <v>15683</v>
          </cell>
          <cell r="K783">
            <v>2.5032679738562047E-2</v>
          </cell>
          <cell r="L783" t="str">
            <v>70-90</v>
          </cell>
          <cell r="M783">
            <v>0.8</v>
          </cell>
          <cell r="N783">
            <v>15816</v>
          </cell>
          <cell r="O783">
            <v>16374</v>
          </cell>
          <cell r="P783">
            <v>14510</v>
          </cell>
          <cell r="Q783">
            <v>15294.5</v>
          </cell>
          <cell r="R783">
            <v>0.96737481031866468</v>
          </cell>
          <cell r="S783">
            <v>0.95779894955417122</v>
          </cell>
          <cell r="T783">
            <v>-9.5758607644934601E-3</v>
          </cell>
          <cell r="U783" t="str">
            <v>Positioning down</v>
          </cell>
          <cell r="V783">
            <v>1.0544452101998623</v>
          </cell>
          <cell r="W783">
            <v>1.0254012880447219</v>
          </cell>
        </row>
        <row r="784">
          <cell r="B784">
            <v>1118315</v>
          </cell>
          <cell r="C784" t="str">
            <v>SC</v>
          </cell>
          <cell r="D784" t="str">
            <v>SCh-SC2S</v>
          </cell>
          <cell r="E784" t="str">
            <v>Engineer</v>
          </cell>
          <cell r="F784" t="str">
            <v>Engineer</v>
          </cell>
          <cell r="G784" t="str">
            <v>BAND A4</v>
          </cell>
          <cell r="H784" t="str">
            <v>3</v>
          </cell>
          <cell r="I784">
            <v>6926</v>
          </cell>
          <cell r="J784">
            <v>7285</v>
          </cell>
          <cell r="K784">
            <v>5.1833670228125905E-2</v>
          </cell>
          <cell r="L784" t="str">
            <v>50-70</v>
          </cell>
          <cell r="M784">
            <v>0.6</v>
          </cell>
          <cell r="N784">
            <v>9450</v>
          </cell>
          <cell r="O784">
            <v>9800</v>
          </cell>
          <cell r="P784">
            <v>8155</v>
          </cell>
          <cell r="Q784">
            <v>8359</v>
          </cell>
          <cell r="R784">
            <v>0.73291005291005296</v>
          </cell>
          <cell r="S784">
            <v>0.74336734693877549</v>
          </cell>
          <cell r="T784">
            <v>1.045729402872253E-2</v>
          </cell>
          <cell r="U784" t="str">
            <v>Limited uplift</v>
          </cell>
          <cell r="V784">
            <v>0.84929491109748623</v>
          </cell>
          <cell r="W784">
            <v>0.8715157315468357</v>
          </cell>
        </row>
        <row r="785">
          <cell r="B785">
            <v>1120250</v>
          </cell>
          <cell r="C785" t="str">
            <v>SC</v>
          </cell>
          <cell r="D785" t="str">
            <v>SCh-SC2S</v>
          </cell>
          <cell r="E785" t="str">
            <v>Senior Engineer</v>
          </cell>
          <cell r="F785" t="str">
            <v>Senior Engineer of Logistics</v>
          </cell>
          <cell r="G785" t="str">
            <v>BAND A5</v>
          </cell>
          <cell r="H785" t="str">
            <v>2</v>
          </cell>
          <cell r="I785">
            <v>10426</v>
          </cell>
          <cell r="J785">
            <v>10426</v>
          </cell>
          <cell r="K785"/>
          <cell r="L785" t="str">
            <v>0</v>
          </cell>
          <cell r="M785"/>
          <cell r="N785">
            <v>12357.5</v>
          </cell>
          <cell r="O785">
            <v>12693.5</v>
          </cell>
          <cell r="P785">
            <v>10426</v>
          </cell>
          <cell r="Q785">
            <v>10865</v>
          </cell>
          <cell r="R785">
            <v>0.84369815901274525</v>
          </cell>
          <cell r="S785">
            <v>0.82136526568716273</v>
          </cell>
          <cell r="T785">
            <v>-2.2332893325582526E-2</v>
          </cell>
          <cell r="U785" t="str">
            <v>Positioning down</v>
          </cell>
          <cell r="V785">
            <v>1</v>
          </cell>
          <cell r="W785">
            <v>0.95959502991256329</v>
          </cell>
        </row>
        <row r="786">
          <cell r="B786">
            <v>1120290</v>
          </cell>
          <cell r="C786" t="str">
            <v>SC</v>
          </cell>
          <cell r="D786" t="str">
            <v>SCh-SC2S</v>
          </cell>
          <cell r="E786" t="str">
            <v>Senior Engineer</v>
          </cell>
          <cell r="F786" t="str">
            <v>Senior Packaging Engineer</v>
          </cell>
          <cell r="G786" t="str">
            <v>BAND A5</v>
          </cell>
          <cell r="H786" t="str">
            <v>3</v>
          </cell>
          <cell r="I786">
            <v>12110</v>
          </cell>
          <cell r="J786">
            <v>12500</v>
          </cell>
          <cell r="K786">
            <v>3.2204789430222869E-2</v>
          </cell>
          <cell r="L786" t="str">
            <v>50-70</v>
          </cell>
          <cell r="M786">
            <v>0.6</v>
          </cell>
          <cell r="N786">
            <v>12357.5</v>
          </cell>
          <cell r="O786">
            <v>12693.5</v>
          </cell>
          <cell r="P786">
            <v>10426</v>
          </cell>
          <cell r="Q786">
            <v>10865</v>
          </cell>
          <cell r="R786">
            <v>0.97997167711915845</v>
          </cell>
          <cell r="S786">
            <v>0.98475597746878318</v>
          </cell>
          <cell r="T786">
            <v>4.7843003496247372E-3</v>
          </cell>
          <cell r="U786" t="str">
            <v>Flat</v>
          </cell>
          <cell r="V786">
            <v>1.1615192787262614</v>
          </cell>
          <cell r="W786">
            <v>1.150483202945237</v>
          </cell>
        </row>
        <row r="787">
          <cell r="B787">
            <v>1120312</v>
          </cell>
          <cell r="C787" t="str">
            <v>SC</v>
          </cell>
          <cell r="D787" t="str">
            <v>SCh-SC2S</v>
          </cell>
          <cell r="E787" t="str">
            <v>Engineer</v>
          </cell>
          <cell r="F787" t="str">
            <v>Engineer of Logistics</v>
          </cell>
          <cell r="G787" t="str">
            <v>BAND A4</v>
          </cell>
          <cell r="H787" t="str">
            <v>5</v>
          </cell>
          <cell r="I787">
            <v>10600</v>
          </cell>
          <cell r="J787">
            <v>11492</v>
          </cell>
          <cell r="K787">
            <v>8.4150943396226419E-2</v>
          </cell>
          <cell r="L787" t="str">
            <v>110-130</v>
          </cell>
          <cell r="M787">
            <v>1.2</v>
          </cell>
          <cell r="N787">
            <v>9450</v>
          </cell>
          <cell r="O787">
            <v>9800</v>
          </cell>
          <cell r="P787">
            <v>8155</v>
          </cell>
          <cell r="Q787">
            <v>8359</v>
          </cell>
          <cell r="R787">
            <v>1.1216931216931216</v>
          </cell>
          <cell r="S787">
            <v>1.1726530612244899</v>
          </cell>
          <cell r="T787">
            <v>5.0959939531368237E-2</v>
          </cell>
          <cell r="U787" t="str">
            <v>Meaningful uplift</v>
          </cell>
          <cell r="V787">
            <v>1.2998160637645617</v>
          </cell>
          <cell r="W787">
            <v>1.3748055987558321</v>
          </cell>
        </row>
        <row r="788">
          <cell r="B788">
            <v>11016594</v>
          </cell>
          <cell r="C788" t="str">
            <v>SC</v>
          </cell>
          <cell r="D788" t="str">
            <v>SCh-SC2S</v>
          </cell>
          <cell r="E788" t="str">
            <v>Engineer</v>
          </cell>
          <cell r="F788" t="str">
            <v>Engineer of Logistics Planning</v>
          </cell>
          <cell r="G788" t="str">
            <v>BAND A4</v>
          </cell>
          <cell r="H788" t="str">
            <v>4</v>
          </cell>
          <cell r="I788">
            <v>9930</v>
          </cell>
          <cell r="J788">
            <v>10200</v>
          </cell>
          <cell r="K788">
            <v>2.7190332326284095E-2</v>
          </cell>
          <cell r="L788" t="str">
            <v>90-110</v>
          </cell>
          <cell r="M788">
            <v>1</v>
          </cell>
          <cell r="N788">
            <v>9450</v>
          </cell>
          <cell r="O788">
            <v>9800</v>
          </cell>
          <cell r="P788">
            <v>8155</v>
          </cell>
          <cell r="Q788">
            <v>8359</v>
          </cell>
          <cell r="R788">
            <v>1.0507936507936508</v>
          </cell>
          <cell r="S788">
            <v>1.0408163265306123</v>
          </cell>
          <cell r="T788">
            <v>-9.977324263038545E-3</v>
          </cell>
          <cell r="U788" t="str">
            <v>Positioning down</v>
          </cell>
          <cell r="V788">
            <v>1.2176578786020846</v>
          </cell>
          <cell r="W788">
            <v>1.2202416557004427</v>
          </cell>
        </row>
        <row r="789">
          <cell r="B789">
            <v>15022682</v>
          </cell>
          <cell r="C789" t="str">
            <v>SNa</v>
          </cell>
          <cell r="D789" t="str">
            <v>SNa-ES</v>
          </cell>
          <cell r="E789" t="str">
            <v>Senior Engineer</v>
          </cell>
          <cell r="F789" t="str">
            <v>Senior EHS Engineer</v>
          </cell>
          <cell r="G789" t="str">
            <v>BAND A5</v>
          </cell>
          <cell r="H789" t="str">
            <v>3</v>
          </cell>
          <cell r="I789">
            <v>13550</v>
          </cell>
          <cell r="J789">
            <v>13550</v>
          </cell>
          <cell r="K789"/>
          <cell r="L789" t="str">
            <v>&gt;90</v>
          </cell>
          <cell r="M789">
            <v>0.9</v>
          </cell>
          <cell r="N789">
            <v>12357.5</v>
          </cell>
          <cell r="O789">
            <v>12693.5</v>
          </cell>
          <cell r="P789">
            <v>13440</v>
          </cell>
          <cell r="Q789">
            <v>13575.5</v>
          </cell>
          <cell r="R789">
            <v>1.0965001011531459</v>
          </cell>
          <cell r="S789">
            <v>1.067475479576161</v>
          </cell>
          <cell r="T789">
            <v>-2.9024621576984933E-2</v>
          </cell>
          <cell r="U789" t="str">
            <v>Positioning down</v>
          </cell>
          <cell r="V789">
            <v>1.0081845238095237</v>
          </cell>
          <cell r="W789">
            <v>0.99812161614673489</v>
          </cell>
        </row>
        <row r="790">
          <cell r="B790">
            <v>15020704</v>
          </cell>
          <cell r="C790" t="str">
            <v>SNa</v>
          </cell>
          <cell r="D790" t="str">
            <v>SNa-ES</v>
          </cell>
          <cell r="E790" t="str">
            <v>Senior Engineer</v>
          </cell>
          <cell r="F790" t="str">
            <v>Senior EHS Engineer</v>
          </cell>
          <cell r="G790" t="str">
            <v>BAND A5</v>
          </cell>
          <cell r="H790" t="str">
            <v>4</v>
          </cell>
          <cell r="I790">
            <v>15852</v>
          </cell>
          <cell r="J790">
            <v>16284</v>
          </cell>
          <cell r="K790">
            <v>2.7252081756245161E-2</v>
          </cell>
          <cell r="L790" t="str">
            <v>110-130</v>
          </cell>
          <cell r="M790">
            <v>1.2</v>
          </cell>
          <cell r="N790">
            <v>12357.5</v>
          </cell>
          <cell r="O790">
            <v>12693.5</v>
          </cell>
          <cell r="P790">
            <v>13440</v>
          </cell>
          <cell r="Q790">
            <v>13575.5</v>
          </cell>
          <cell r="R790">
            <v>1.2827837345741453</v>
          </cell>
          <cell r="S790">
            <v>1.2828613069681334</v>
          </cell>
          <cell r="T790">
            <v>7.7572393988090127E-5</v>
          </cell>
          <cell r="U790" t="str">
            <v>Flat</v>
          </cell>
          <cell r="V790">
            <v>1.1794642857142856</v>
          </cell>
          <cell r="W790">
            <v>1.1995138300615078</v>
          </cell>
        </row>
        <row r="791">
          <cell r="B791">
            <v>15022687</v>
          </cell>
          <cell r="C791" t="str">
            <v>SNa</v>
          </cell>
          <cell r="D791" t="str">
            <v>SNa-ES</v>
          </cell>
          <cell r="E791" t="str">
            <v>Senior Engineer</v>
          </cell>
          <cell r="F791" t="str">
            <v>Senior EHS Engineer</v>
          </cell>
          <cell r="G791" t="str">
            <v>BAND A5</v>
          </cell>
          <cell r="H791" t="str">
            <v>3</v>
          </cell>
          <cell r="I791">
            <v>18000</v>
          </cell>
          <cell r="J791">
            <v>18050</v>
          </cell>
          <cell r="K791">
            <v>2.7777777777777679E-3</v>
          </cell>
          <cell r="L791" t="str">
            <v>&gt;90</v>
          </cell>
          <cell r="M791">
            <v>0.9</v>
          </cell>
          <cell r="N791">
            <v>12357.5</v>
          </cell>
          <cell r="O791">
            <v>12693.5</v>
          </cell>
          <cell r="P791">
            <v>13440</v>
          </cell>
          <cell r="Q791">
            <v>13575.5</v>
          </cell>
          <cell r="R791">
            <v>1.4566053004248432</v>
          </cell>
          <cell r="S791">
            <v>1.4219876314649229</v>
          </cell>
          <cell r="T791">
            <v>-3.4617668959920245E-2</v>
          </cell>
          <cell r="U791" t="str">
            <v>Positioning down</v>
          </cell>
          <cell r="V791">
            <v>1.3392857142857142</v>
          </cell>
          <cell r="W791">
            <v>1.3296011196641007</v>
          </cell>
        </row>
        <row r="792">
          <cell r="B792">
            <v>15020880</v>
          </cell>
          <cell r="C792" t="str">
            <v>SNa</v>
          </cell>
          <cell r="D792" t="str">
            <v>SNa-ES</v>
          </cell>
          <cell r="E792" t="str">
            <v>Engineer</v>
          </cell>
          <cell r="F792" t="str">
            <v>EHS Engineer</v>
          </cell>
          <cell r="G792" t="str">
            <v>BAND A4</v>
          </cell>
          <cell r="H792" t="str">
            <v>1</v>
          </cell>
          <cell r="I792">
            <v>10113</v>
          </cell>
          <cell r="J792">
            <v>10113</v>
          </cell>
          <cell r="K792"/>
          <cell r="L792" t="str">
            <v>0</v>
          </cell>
          <cell r="M792"/>
          <cell r="N792">
            <v>9450</v>
          </cell>
          <cell r="O792">
            <v>9800</v>
          </cell>
          <cell r="P792">
            <v>10549.5</v>
          </cell>
          <cell r="Q792">
            <v>10833</v>
          </cell>
          <cell r="R792">
            <v>1.0701587301587301</v>
          </cell>
          <cell r="S792">
            <v>1.0319387755102041</v>
          </cell>
          <cell r="T792">
            <v>-3.8219954648526011E-2</v>
          </cell>
          <cell r="U792" t="str">
            <v>Positioning down</v>
          </cell>
          <cell r="V792">
            <v>0.95862363145172758</v>
          </cell>
          <cell r="W792">
            <v>0.9335364165051232</v>
          </cell>
        </row>
        <row r="793">
          <cell r="B793">
            <v>15022527</v>
          </cell>
          <cell r="C793" t="str">
            <v>SNa</v>
          </cell>
          <cell r="D793" t="str">
            <v>SNa-ES</v>
          </cell>
          <cell r="E793" t="str">
            <v>Senior Engineer</v>
          </cell>
          <cell r="F793" t="str">
            <v>Senior EHS Engineer</v>
          </cell>
          <cell r="G793" t="str">
            <v>BAND A5</v>
          </cell>
          <cell r="H793" t="str">
            <v>3</v>
          </cell>
          <cell r="I793">
            <v>20066</v>
          </cell>
          <cell r="J793">
            <v>20116</v>
          </cell>
          <cell r="K793">
            <v>2.4917771354528995E-3</v>
          </cell>
          <cell r="L793" t="str">
            <v>&gt;90</v>
          </cell>
          <cell r="M793">
            <v>0.9</v>
          </cell>
          <cell r="N793">
            <v>12357.5</v>
          </cell>
          <cell r="O793">
            <v>12693.5</v>
          </cell>
          <cell r="P793">
            <v>13440</v>
          </cell>
          <cell r="Q793">
            <v>13575.5</v>
          </cell>
          <cell r="R793">
            <v>1.6237912199069391</v>
          </cell>
          <cell r="S793">
            <v>1.5847480994209635</v>
          </cell>
          <cell r="T793">
            <v>-3.904312048597558E-2</v>
          </cell>
          <cell r="U793" t="str">
            <v>Positioning down</v>
          </cell>
          <cell r="V793">
            <v>1.4930059523809525</v>
          </cell>
          <cell r="W793">
            <v>1.4817870428345181</v>
          </cell>
        </row>
        <row r="794">
          <cell r="B794">
            <v>15022528</v>
          </cell>
          <cell r="C794" t="str">
            <v>SNa</v>
          </cell>
          <cell r="D794" t="str">
            <v>SNa-ES</v>
          </cell>
          <cell r="E794" t="str">
            <v>Engineer</v>
          </cell>
          <cell r="F794" t="str">
            <v>EHS Engineer</v>
          </cell>
          <cell r="G794" t="str">
            <v>BAND A4</v>
          </cell>
          <cell r="H794" t="str">
            <v>4</v>
          </cell>
          <cell r="I794">
            <v>15000</v>
          </cell>
          <cell r="J794">
            <v>15000</v>
          </cell>
          <cell r="K794"/>
          <cell r="L794" t="str">
            <v>130-150</v>
          </cell>
          <cell r="M794">
            <v>1.4</v>
          </cell>
          <cell r="N794">
            <v>9450</v>
          </cell>
          <cell r="O794">
            <v>9800</v>
          </cell>
          <cell r="P794">
            <v>10549.5</v>
          </cell>
          <cell r="Q794">
            <v>10833</v>
          </cell>
          <cell r="R794">
            <v>1.5873015873015872</v>
          </cell>
          <cell r="S794">
            <v>1.5306122448979591</v>
          </cell>
          <cell r="T794">
            <v>-5.6689342403628107E-2</v>
          </cell>
          <cell r="U794" t="str">
            <v>Positioning down</v>
          </cell>
          <cell r="V794">
            <v>1.4218683349921797</v>
          </cell>
          <cell r="W794">
            <v>1.3846579894765993</v>
          </cell>
        </row>
        <row r="795">
          <cell r="B795">
            <v>15021556</v>
          </cell>
          <cell r="C795" t="str">
            <v>SNa</v>
          </cell>
          <cell r="D795" t="str">
            <v>SNa-ES</v>
          </cell>
          <cell r="E795" t="str">
            <v>Engineer</v>
          </cell>
          <cell r="F795" t="str">
            <v>EHS Engineer</v>
          </cell>
          <cell r="G795" t="str">
            <v>BAND A4</v>
          </cell>
          <cell r="H795" t="str">
            <v>2</v>
          </cell>
          <cell r="I795">
            <v>10599</v>
          </cell>
          <cell r="J795">
            <v>10599</v>
          </cell>
          <cell r="K795"/>
          <cell r="L795" t="str">
            <v>0</v>
          </cell>
          <cell r="M795"/>
          <cell r="N795">
            <v>9450</v>
          </cell>
          <cell r="O795">
            <v>9800</v>
          </cell>
          <cell r="P795">
            <v>10549.5</v>
          </cell>
          <cell r="Q795">
            <v>10833</v>
          </cell>
          <cell r="R795">
            <v>1.1215873015873017</v>
          </cell>
          <cell r="S795">
            <v>1.081530612244898</v>
          </cell>
          <cell r="T795">
            <v>-4.0056689342403695E-2</v>
          </cell>
          <cell r="U795" t="str">
            <v>Positioning down</v>
          </cell>
          <cell r="V795">
            <v>1.0046921655054741</v>
          </cell>
          <cell r="W795">
            <v>0.97839933536416501</v>
          </cell>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Xu Lan (BSH GHR-CNBO)" id="{575A4906-B76F-451F-B1D4-2B8B1AB13584}" userId="S::xlu2nj@bosch.com::1e4108ea-3c8e-44a4-97fc-76a1083d319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u Lan (BSH GHR-GCE)" refreshedDate="46199.734820254627" createdVersion="8" refreshedVersion="8" minRefreshableVersion="3" recordCount="794" xr:uid="{F223E7AC-4A91-46F2-8778-7F45225A77DE}">
  <cacheSource type="worksheet">
    <worksheetSource name="表1"/>
  </cacheSource>
  <cacheFields count="52">
    <cacheField name="Company code" numFmtId="0">
      <sharedItems/>
    </cacheField>
    <cacheField name="Pers.no." numFmtId="0">
      <sharedItems containsSemiMixedTypes="0" containsString="0" containsNumber="1" containsInteger="1" minValue="1002314" maxValue="85886180"/>
    </cacheField>
    <cacheField name="Name_C" numFmtId="0">
      <sharedItems/>
    </cacheField>
    <cacheField name="Name_E" numFmtId="0">
      <sharedItems/>
    </cacheField>
    <cacheField name="Subgroup" numFmtId="0">
      <sharedItems/>
    </cacheField>
    <cacheField name="Area" numFmtId="0">
      <sharedItems/>
    </cacheField>
    <cacheField name="Subarea" numFmtId="0">
      <sharedItems/>
    </cacheField>
    <cacheField name="Dept." numFmtId="0">
      <sharedItems/>
    </cacheField>
    <cacheField name="Cost ctr" numFmtId="0">
      <sharedItems containsDate="1" containsMixedTypes="1" minDate="2014-06-03T00:00:00" maxDate="2015-04-02T00:00:00"/>
    </cacheField>
    <cacheField name="Join date " numFmtId="0">
      <sharedItems containsDate="1" containsMixedTypes="1" minDate="1985-03-01T00:00:00" maxDate="2025-12-11T00:00:00"/>
    </cacheField>
    <cacheField name="Job" numFmtId="0">
      <sharedItems/>
    </cacheField>
    <cacheField name="Position" numFmtId="0">
      <sharedItems/>
    </cacheField>
    <cacheField name="Band Level" numFmtId="0">
      <sharedItems count="8">
        <s v="BAND A6"/>
        <s v="BAND A5"/>
        <s v="BAND A4"/>
        <s v="BAND B"/>
        <s v="BAND A3"/>
        <s v="BAND C"/>
        <s v="BAND D"/>
        <s v="BAND A"/>
      </sharedItems>
      <fieldGroup par="51"/>
    </cacheField>
    <cacheField name="Workplan type" numFmtId="0">
      <sharedItems containsSemiMixedTypes="0" containsString="0" containsNumber="1" containsInteger="1" minValue="1" maxValue="2"/>
    </cacheField>
    <cacheField name="2025 Performance Level" numFmtId="0">
      <sharedItems containsMixedTypes="1" containsNumber="1" containsInteger="1" minValue="1" maxValue="5" count="6">
        <n v="5"/>
        <n v="4"/>
        <n v="3"/>
        <n v="2"/>
        <s v="NA"/>
        <n v="1"/>
      </sharedItems>
    </cacheField>
    <cacheField name=" Basic salary " numFmtId="177">
      <sharedItems containsSemiMixedTypes="0" containsString="0" containsNumber="1" containsInteger="1" minValue="4785" maxValue="95000"/>
    </cacheField>
    <cacheField name="①_x000a_Merit increase %" numFmtId="10">
      <sharedItems containsSemiMixedTypes="0" containsString="0" containsNumber="1" minValue="0" maxValue="8.3433644286953101E-2"/>
    </cacheField>
    <cacheField name="Merit Increase amount" numFmtId="177">
      <sharedItems containsSemiMixedTypes="0" containsString="0" containsNumber="1" containsInteger="1" minValue="0" maxValue="6325"/>
    </cacheField>
    <cacheField name="② _x000a_Equity Increase%_x000a_" numFmtId="10">
      <sharedItems containsSemiMixedTypes="0" containsString="0" containsNumber="1" minValue="0" maxValue="9.0300000000000005E-2"/>
    </cacheField>
    <cacheField name="Equity Increase_x000a_amount" numFmtId="177">
      <sharedItems containsSemiMixedTypes="0" containsString="0" containsNumber="1" containsInteger="1" minValue="0" maxValue="2412"/>
    </cacheField>
    <cacheField name="Total recommended Increase % _x000a_(①+②)" numFmtId="10">
      <sharedItems containsSemiMixedTypes="0" containsString="0" containsNumber="1" minValue="0" maxValue="0.14285714285714285"/>
    </cacheField>
    <cacheField name="Total Recommended Increase amount" numFmtId="177">
      <sharedItems containsSemiMixedTypes="0" containsString="0" containsNumber="1" containsInteger="1" minValue="0" maxValue="6325"/>
    </cacheField>
    <cacheField name="Recommended new basic salary" numFmtId="177">
      <sharedItems containsSemiMixedTypes="0" containsString="0" containsNumber="1" containsInteger="1" minValue="4785" maxValue="95000"/>
    </cacheField>
    <cacheField name="Adjutsed basic salary_x000a_(input by DH)" numFmtId="37">
      <sharedItems containsSemiMixedTypes="0" containsString="0" containsNumber="1" minValue="4785" maxValue="95000"/>
    </cacheField>
    <cacheField name="Adjutsed increased/decreased basic salary by DH" numFmtId="179">
      <sharedItems containsSemiMixedTypes="0" containsString="0" containsNumber="1" minValue="-197" maxValue="6191"/>
    </cacheField>
    <cacheField name="Adjusted basic increase/decreased % by DH " numFmtId="10">
      <sharedItems containsSemiMixedTypes="0" containsString="0" containsNumber="1" minValue="-2.1999999999999999E-2" maxValue="0.4274" count="270">
        <n v="5.9299999999999999E-2"/>
        <n v="6.08E-2"/>
        <n v="2.9899999999999999E-2"/>
        <n v="3.8800000000000001E-2"/>
        <n v="2.8299999999999999E-2"/>
        <n v="0"/>
        <n v="2.5999999999999999E-2"/>
        <n v="7.2800000000000004E-2"/>
        <n v="5.5399999999999998E-2"/>
        <n v="9.2499999999999999E-2"/>
        <n v="2.0199999999999999E-2"/>
        <n v="0.03"/>
        <n v="0.04"/>
        <n v="2.5000000000000001E-2"/>
        <n v="8.6999999999999994E-2"/>
        <n v="2.6200000000000001E-2"/>
        <n v="1.7999999999999999E-2"/>
        <n v="5.91E-2"/>
        <n v="2.5499999999999998E-2"/>
        <n v="0.1021"/>
        <n v="3.1099999999999999E-2"/>
        <n v="0.125"/>
        <n v="9.5999999999999992E-3"/>
        <n v="2.0299999999999999E-2"/>
        <n v="2.6499999999999999E-2"/>
        <n v="1.2699999999999999E-2"/>
        <n v="1.9800000000000002E-2"/>
        <n v="5.0999999999999997E-2"/>
        <n v="7.6100000000000001E-2"/>
        <n v="8.0000000000000002E-3"/>
        <n v="9.4399999999999998E-2"/>
        <n v="7.0000000000000007E-2"/>
        <n v="2.4E-2"/>
        <n v="4.2999999999999997E-2"/>
        <n v="3.3099999999999997E-2"/>
        <n v="7.6E-3"/>
        <n v="0.02"/>
        <n v="2.4899999999999999E-2"/>
        <n v="7.8600000000000003E-2"/>
        <n v="3.5999999999999997E-2"/>
        <n v="5.2999999999999999E-2"/>
        <n v="0.1237"/>
        <n v="1.83E-2"/>
        <n v="6.6299999999999998E-2"/>
        <n v="6.0000000000000001E-3"/>
        <n v="6.8999999999999999E-3"/>
        <n v="1.44E-2"/>
        <n v="2.2499999999999999E-2"/>
        <n v="0.10059999999999999"/>
        <n v="4.24E-2"/>
        <n v="7.3200000000000001E-2"/>
        <n v="2.1299999999999999E-2"/>
        <n v="3.32E-2"/>
        <n v="7.3599999999999999E-2"/>
        <n v="6.6400000000000001E-2"/>
        <n v="9.7999999999999997E-3"/>
        <n v="5.5100000000000003E-2"/>
        <n v="2.86E-2"/>
        <n v="2.2800000000000001E-2"/>
        <n v="2.3900000000000001E-2"/>
        <n v="2.8799999999999999E-2"/>
        <n v="8.72E-2"/>
        <n v="5.4699999999999999E-2"/>
        <n v="7.8700000000000006E-2"/>
        <n v="2.7900000000000001E-2"/>
        <n v="3.1300000000000001E-2"/>
        <n v="3.04E-2"/>
        <n v="6.0600000000000001E-2"/>
        <n v="4.02E-2"/>
        <n v="2.01E-2"/>
        <n v="1.95E-2"/>
        <n v="7.1400000000000005E-2"/>
        <n v="0.13780000000000001"/>
        <n v="3.7499999999999999E-2"/>
        <n v="0.06"/>
        <n v="3.0099999999999998E-2"/>
        <n v="6.2E-2"/>
        <n v="5.3E-3"/>
        <n v="6.2100000000000002E-2"/>
        <n v="2.9600000000000001E-2"/>
        <n v="9.8100000000000007E-2"/>
        <n v="0.1009"/>
        <n v="2.5100000000000001E-2"/>
        <n v="9.3899999999999997E-2"/>
        <n v="3.0200000000000001E-2"/>
        <n v="9.4799999999999995E-2"/>
        <n v="3.0700000000000002E-2"/>
        <n v="0.01"/>
        <n v="2.06E-2"/>
        <n v="8.2400000000000001E-2"/>
        <n v="1.03E-2"/>
        <n v="0.1195"/>
        <n v="0.1429"/>
        <n v="4.4999999999999997E-3"/>
        <n v="3.9399999999999998E-2"/>
        <n v="7.9000000000000008E-3"/>
        <n v="0.19989999999999999"/>
        <n v="0.1033"/>
        <n v="3.1800000000000002E-2"/>
        <n v="2.9700000000000001E-2"/>
        <n v="8.7900000000000006E-2"/>
        <n v="5.3400000000000003E-2"/>
        <n v="2.7199999999999998E-2"/>
        <n v="2.6599999999999999E-2"/>
        <n v="9.0899999999999995E-2"/>
        <n v="3.4500000000000003E-2"/>
        <n v="3.44E-2"/>
        <n v="2.8400000000000002E-2"/>
        <n v="3.5499999999999997E-2"/>
        <n v="2.9100000000000001E-2"/>
        <n v="2.9399999999999999E-2"/>
        <n v="0.1135"/>
        <n v="1.4999999999999999E-2"/>
        <n v="5.3100000000000001E-2"/>
        <n v="6.0499999999999998E-2"/>
        <n v="2.9000000000000001E-2"/>
        <n v="2.8899999999999999E-2"/>
        <n v="0.4274"/>
        <n v="8.0100000000000005E-2"/>
        <n v="3.5799999999999998E-2"/>
        <n v="6.0100000000000001E-2"/>
        <n v="2.12E-2"/>
        <n v="4.6699999999999998E-2"/>
        <n v="0.15679999999999999"/>
        <n v="2.23E-2"/>
        <n v="2.5700000000000001E-2"/>
        <n v="8.7999999999999995E-2"/>
        <n v="6.0400000000000002E-2"/>
        <n v="8.4400000000000003E-2"/>
        <n v="6.4399999999999999E-2"/>
        <n v="4.4600000000000001E-2"/>
        <n v="6.3600000000000004E-2"/>
        <n v="2.9499999999999998E-2"/>
        <n v="6.4299999999999996E-2"/>
        <n v="1.9300000000000001E-2"/>
        <n v="7.6999999999999999E-2"/>
        <n v="1.21E-2"/>
        <n v="6.0299999999999999E-2"/>
        <n v="3.3700000000000001E-2"/>
        <n v="0.05"/>
        <n v="3.09E-2"/>
        <n v="8.43E-2"/>
        <n v="3.2099999999999997E-2"/>
        <n v="2.2700000000000001E-2"/>
        <n v="3.3599999999999998E-2"/>
        <n v="9.35E-2"/>
        <n v="3.4200000000000001E-2"/>
        <n v="1.46E-2"/>
        <n v="9.1999999999999998E-3"/>
        <n v="1.47E-2"/>
        <n v="1.4200000000000001E-2"/>
        <n v="1.26E-2"/>
        <n v="4.6899999999999997E-2"/>
        <n v="9.4299999999999995E-2"/>
        <n v="8.6099999999999996E-2"/>
        <n v="1.2500000000000001E-2"/>
        <n v="1.61E-2"/>
        <n v="6.3100000000000003E-2"/>
        <n v="1.5100000000000001E-2"/>
        <n v="5.28E-2"/>
        <n v="2.92E-2"/>
        <n v="3.8100000000000002E-2"/>
        <n v="2.1700000000000001E-2"/>
        <n v="3.5299999999999998E-2"/>
        <n v="4.0500000000000001E-2"/>
        <n v="3.3799999999999997E-2"/>
        <n v="9.9599999999999994E-2"/>
        <n v="4.3299999999999998E-2"/>
        <n v="7.7999999999999996E-3"/>
        <n v="4.2700000000000002E-2"/>
        <n v="1.01E-2"/>
        <n v="6.0999999999999999E-2"/>
        <n v="8.77E-2"/>
        <n v="3.4000000000000002E-2"/>
        <n v="1.8700000000000001E-2"/>
        <n v="3.49E-2"/>
        <n v="0.14249999999999999"/>
        <n v="2.8199999999999999E-2"/>
        <n v="3.5000000000000003E-2"/>
        <n v="4.9200000000000001E-2"/>
        <n v="8.7099999999999997E-2"/>
        <n v="7.1499999999999994E-2"/>
        <n v="7.7100000000000002E-2"/>
        <n v="2.0400000000000001E-2"/>
        <n v="2.41E-2"/>
        <n v="0.113"/>
        <n v="2.0500000000000001E-2"/>
        <n v="4.1599999999999998E-2"/>
        <n v="2.47E-2"/>
        <n v="6.25E-2"/>
        <n v="2.4500000000000001E-2"/>
        <n v="1.18E-2"/>
        <n v="4.2500000000000003E-2"/>
        <n v="2.8000000000000001E-2"/>
        <n v="4.2599999999999999E-2"/>
        <n v="4.3799999999999999E-2"/>
        <n v="6.1199999999999997E-2"/>
        <n v="0.1671"/>
        <n v="5.0000000000000001E-3"/>
        <n v="4.1000000000000003E-3"/>
        <n v="7.5899999999999995E-2"/>
        <n v="1.5699999999999999E-2"/>
        <n v="7.5800000000000006E-2"/>
        <n v="7.0599999999999996E-2"/>
        <n v="6.2899999999999998E-2"/>
        <n v="6.3500000000000001E-2"/>
        <n v="3.1899999999999998E-2"/>
        <n v="2.1999999999999999E-2"/>
        <n v="8.1699999999999995E-2"/>
        <n v="0.1792"/>
        <n v="0.12239999999999999"/>
        <n v="6.7000000000000004E-2"/>
        <n v="0.15379999999999999"/>
        <n v="9.4700000000000006E-2"/>
        <n v="9.98E-2"/>
        <n v="3.2599999999999997E-2"/>
        <n v="4.8000000000000001E-2"/>
        <n v="0.1"/>
        <n v="7.1099999999999997E-2"/>
        <n v="9.2399999999999996E-2"/>
        <n v="9.8599999999999993E-2"/>
        <n v="1.6899999999999998E-2"/>
        <n v="1.4500000000000001E-2"/>
        <n v="2.64E-2"/>
        <n v="0.1925"/>
        <n v="0.10630000000000001"/>
        <n v="5.62E-2"/>
        <n v="-2.1999999999999999E-2"/>
        <n v="4.7800000000000002E-2"/>
        <n v="0.1268"/>
        <n v="9.7000000000000003E-2"/>
        <n v="0.14860000000000001"/>
        <n v="3.0800000000000001E-2"/>
        <n v="3.3500000000000002E-2"/>
        <n v="0.1003"/>
        <n v="3.2800000000000003E-2"/>
        <n v="7.0199999999999999E-2"/>
        <n v="7.4399999999999994E-2"/>
        <n v="7.8100000000000003E-2"/>
        <n v="5.3800000000000001E-2"/>
        <n v="4.4999999999999998E-2"/>
        <n v="0.1103"/>
        <n v="5.0099999999999999E-2"/>
        <n v="7.1999999999999995E-2"/>
        <n v="5.0500000000000003E-2"/>
        <n v="2.4299999999999999E-2"/>
        <n v="3.5099999999999999E-2"/>
        <n v="2.58E-2"/>
        <n v="3.8199999999999998E-2"/>
        <n v="4.8599999999999997E-2"/>
        <n v="8.6900000000000005E-2"/>
        <n v="2.8500000000000001E-2"/>
        <n v="7.4200000000000002E-2"/>
        <n v="1.6400000000000001E-2"/>
        <n v="5.2900000000000003E-2"/>
        <n v="6.9699999999999998E-2"/>
        <n v="5.4899999999999997E-2"/>
        <n v="3.2300000000000002E-2"/>
        <n v="6.1600000000000002E-2"/>
        <n v="7.5999999999999998E-2"/>
        <n v="8.1100000000000005E-2"/>
        <n v="6.6199999999999995E-2"/>
        <n v="4.1700000000000001E-2"/>
        <n v="4.2900000000000001E-2"/>
        <n v="5.1799999999999999E-2"/>
        <n v="3.2199999999999999E-2"/>
        <n v="2.7300000000000001E-2"/>
        <n v="2.8E-3"/>
        <n v="2.5000000000000001E-3"/>
        <n v="4.7000000000000002E-3" u="1"/>
      </sharedItems>
    </cacheField>
    <cacheField name="Adjustment range reference " numFmtId="178">
      <sharedItems/>
    </cacheField>
    <cacheField name="Promotion or demotion" numFmtId="177">
      <sharedItems containsBlank="1"/>
    </cacheField>
    <cacheField name="New position title" numFmtId="177">
      <sharedItems containsBlank="1"/>
    </cacheField>
    <cacheField name="New band" numFmtId="177">
      <sharedItems containsBlank="1"/>
    </cacheField>
    <cacheField name="③_x000a_Promotion increase/Demotion decrease %_x000a_(±5%-±20%)" numFmtId="10">
      <sharedItems containsString="0" containsBlank="1" containsNumber="1" minValue="0.05" maxValue="0.16800000000000001"/>
    </cacheField>
    <cacheField name="Promotion increase/Demotion decrease amount" numFmtId="177">
      <sharedItems containsSemiMixedTypes="0" containsString="0" containsNumber="1" containsInteger="1" minValue="0" maxValue="2212"/>
    </cacheField>
    <cacheField name="Final new basic salary _x000a_" numFmtId="177">
      <sharedItems containsSemiMixedTypes="0" containsString="0" containsNumber="1" minValue="4785" maxValue="95000"/>
    </cacheField>
    <cacheField name="Final increase/decrease amount" numFmtId="177">
      <sharedItems containsSemiMixedTypes="0" containsString="0" containsNumber="1" minValue="-197" maxValue="6191"/>
    </cacheField>
    <cacheField name="Final increase/decrease rate" numFmtId="178">
      <sharedItems containsSemiMixedTypes="0" containsString="0" containsNumber="1" minValue="-2.2043191227481218E-2" maxValue="0.42735042735042739"/>
    </cacheField>
    <cacheField name="Pay months" numFmtId="177">
      <sharedItems containsSemiMixedTypes="0" containsString="0" containsNumber="1" containsInteger="1" minValue="13" maxValue="16"/>
    </cacheField>
    <cacheField name="Monthly allowance/bonus" numFmtId="177">
      <sharedItems containsSemiMixedTypes="0" containsString="0" containsNumber="1" containsInteger="1" minValue="450" maxValue="9050"/>
    </cacheField>
    <cacheField name="Monthly Car Allowance" numFmtId="177">
      <sharedItems containsString="0" containsBlank="1" containsNumber="1" containsInteger="1" minValue="1000" maxValue="5000"/>
    </cacheField>
    <cacheField name="Other income(e.g.:festival bonus)_x000a_" numFmtId="177">
      <sharedItems containsSemiMixedTypes="0" containsString="0" containsNumber="1" containsInteger="1" minValue="0" maxValue="1210"/>
    </cacheField>
    <cacheField name="Annual target cash" numFmtId="177">
      <sharedItems containsSemiMixedTypes="0" containsString="0" containsNumber="1" minValue="73078" maxValue="1359400"/>
    </cacheField>
    <cacheField name="2024 Performance Level" numFmtId="0">
      <sharedItems containsMixedTypes="1" containsNumber="1" containsInteger="1" minValue="1" maxValue="5"/>
    </cacheField>
    <cacheField name="Disciplinary Records" numFmtId="0">
      <sharedItems containsBlank="1"/>
    </cacheField>
    <cacheField name="Justifications by DH" numFmtId="0">
      <sharedItems containsBlank="1" longText="1"/>
    </cacheField>
    <cacheField name="HR Remark" numFmtId="0">
      <sharedItems containsBlank="1"/>
    </cacheField>
    <cacheField name="Responsible ASR Manager" numFmtId="0">
      <sharedItems/>
    </cacheField>
    <cacheField name="Responsible ASR HRBP" numFmtId="0">
      <sharedItems/>
    </cacheField>
    <cacheField name="PY" numFmtId="0">
      <sharedItems containsBlank="1"/>
    </cacheField>
    <cacheField name="85% of LMW (for Technician/Counsellor)" numFmtId="0">
      <sharedItems containsNonDate="0" containsString="0" containsBlank="1"/>
    </cacheField>
    <cacheField name="Editable column 1" numFmtId="0">
      <sharedItems containsBlank="1"/>
    </cacheField>
    <cacheField name="Editable column 2" numFmtId="0">
      <sharedItems containsBlank="1"/>
    </cacheField>
    <cacheField name=" -   " numFmtId="0">
      <sharedItems containsBlank="1"/>
    </cacheField>
    <cacheField name="Band Level2" numFmtId="0" databaseField="0">
      <fieldGroup base="12">
        <discretePr count="8">
          <x v="3"/>
          <x v="3"/>
          <x v="3"/>
          <x v="0"/>
          <x v="3"/>
          <x v="1"/>
          <x v="2"/>
          <x v="3"/>
        </discretePr>
        <groupItems count="4">
          <s v="BAND B"/>
          <s v="BAND C"/>
          <s v="BAND D"/>
          <s v="数据组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CN15"/>
    <n v="15000447"/>
    <s v="柏 正曹"/>
    <s v="Bo Zhengcao"/>
    <s v="Indirect Active"/>
    <s v="OP"/>
    <s v="SNa"/>
    <s v="FCGNa-VVP"/>
    <s v="330404"/>
    <d v="2006-04-01T00:00:00"/>
    <s v="Workshop Leader"/>
    <s v="Head of FCGNa-VVP"/>
    <x v="0"/>
    <n v="2"/>
    <x v="0"/>
    <n v="15840"/>
    <n v="0.05"/>
    <n v="792"/>
    <n v="0"/>
    <n v="0"/>
    <n v="0.05"/>
    <n v="792"/>
    <n v="16632"/>
    <n v="16780"/>
    <n v="940"/>
    <x v="0"/>
    <s v="4.00%-6.00%"/>
    <m/>
    <m/>
    <m/>
    <m/>
    <n v="0"/>
    <n v="16780"/>
    <n v="940"/>
    <n v="5.9343434343434254E-2"/>
    <n v="14"/>
    <n v="450"/>
    <m/>
    <n v="688"/>
    <n v="241008"/>
    <n v="4"/>
    <m/>
    <m/>
    <m/>
    <s v="Miao Siyuan（15005811）"/>
    <s v="Zhu Qianqian（11016705）"/>
    <s v="Zhao Chujun"/>
    <m/>
    <m/>
    <m/>
    <s v="OK"/>
  </r>
  <r>
    <s v="CN15"/>
    <n v="15014416"/>
    <s v="蔡 凯健"/>
    <s v="Cai Kaijian"/>
    <s v="Indirect Active"/>
    <s v="OP"/>
    <s v="SNa"/>
    <s v="FCGNa-VVE"/>
    <s v="330404"/>
    <d v="2023-05-17T00:00:00"/>
    <s v="Supervisor"/>
    <s v="Head of Engineering Ventilation"/>
    <x v="0"/>
    <n v="2"/>
    <x v="1"/>
    <n v="16456"/>
    <n v="4.4999999999999998E-2"/>
    <n v="741"/>
    <n v="1.55E-2"/>
    <n v="255"/>
    <n v="6.0525036460865336E-2"/>
    <n v="996"/>
    <n v="17452"/>
    <n v="17456"/>
    <n v="1000"/>
    <x v="1"/>
    <s v="4.84%-7.26%"/>
    <m/>
    <m/>
    <m/>
    <m/>
    <n v="0"/>
    <n v="17456"/>
    <n v="1000"/>
    <n v="6.0768108896451123E-2"/>
    <n v="14"/>
    <n v="450"/>
    <m/>
    <n v="688"/>
    <n v="250472"/>
    <n v="5"/>
    <m/>
    <m/>
    <m/>
    <s v="Miao Siyuan（15005811）"/>
    <s v="Zhu Qianqian（11016705）"/>
    <s v="Zhao Chujun"/>
    <m/>
    <m/>
    <m/>
    <s v="OK"/>
  </r>
  <r>
    <s v="CN15"/>
    <n v="15014868"/>
    <s v="符 卫卫"/>
    <s v="Fu Weiwei"/>
    <s v="Indirect Active"/>
    <s v="OP"/>
    <s v="SNa"/>
    <s v="FCGNa-VVE"/>
    <s v="330404"/>
    <d v="2015-10-14T00:00:00"/>
    <s v="Project Manager"/>
    <s v="Project Manager"/>
    <x v="0"/>
    <n v="2"/>
    <x v="2"/>
    <n v="13630"/>
    <n v="0.03"/>
    <n v="409"/>
    <n v="0"/>
    <n v="0"/>
    <n v="3.0007336757153339E-2"/>
    <n v="409"/>
    <n v="14039"/>
    <n v="14038"/>
    <n v="408"/>
    <x v="2"/>
    <s v="2.40%-3.60%"/>
    <m/>
    <m/>
    <m/>
    <m/>
    <n v="0"/>
    <n v="14038"/>
    <n v="408"/>
    <n v="2.9933969185619969E-2"/>
    <n v="14"/>
    <n v="450"/>
    <m/>
    <n v="688"/>
    <n v="202620"/>
    <n v="4"/>
    <m/>
    <m/>
    <m/>
    <s v="Miao Siyuan（15005811）"/>
    <s v="Zhu Qianqian（11016705）"/>
    <s v="Zhao Chujun"/>
    <m/>
    <m/>
    <m/>
    <s v="OK"/>
  </r>
  <r>
    <s v="CN15"/>
    <n v="15022166"/>
    <s v="李 超"/>
    <s v="Li Chao"/>
    <s v="Indirect Active"/>
    <s v="OP"/>
    <s v="SNa"/>
    <s v="FCGNa-VVE"/>
    <s v="330404"/>
    <d v="2022-04-13T00:00:00"/>
    <s v="Senior Engineer"/>
    <s v="Senior Electrical Engineer"/>
    <x v="1"/>
    <n v="2"/>
    <x v="1"/>
    <n v="14440"/>
    <n v="3.7500000000000006E-2"/>
    <n v="542"/>
    <n v="0"/>
    <n v="0"/>
    <n v="3.753462603878116E-2"/>
    <n v="542"/>
    <n v="14982"/>
    <n v="15000"/>
    <n v="560"/>
    <x v="3"/>
    <s v="3.00%-4.50%"/>
    <m/>
    <m/>
    <m/>
    <m/>
    <n v="0"/>
    <n v="15000"/>
    <n v="560"/>
    <n v="3.8781163434903121E-2"/>
    <n v="14"/>
    <n v="450"/>
    <m/>
    <n v="688"/>
    <n v="216088"/>
    <n v="2"/>
    <m/>
    <m/>
    <m/>
    <s v="Miao Siyuan（15005811）"/>
    <s v="Zhu Qianqian（11016705）"/>
    <s v="Zhao Chujun"/>
    <m/>
    <m/>
    <m/>
    <s v="OK"/>
  </r>
  <r>
    <s v="CN15"/>
    <n v="15016337"/>
    <s v="刘 文涛"/>
    <s v="Liu Wentao"/>
    <s v="Indirect Active"/>
    <s v="OP"/>
    <s v="SNa"/>
    <s v="FCGNa-VVE"/>
    <s v="330404"/>
    <d v="2017-03-01T00:00:00"/>
    <s v="Functional Specialist"/>
    <s v="Functional Specialist"/>
    <x v="0"/>
    <n v="2"/>
    <x v="2"/>
    <n v="14284"/>
    <n v="0.03"/>
    <n v="429"/>
    <n v="0"/>
    <n v="0"/>
    <n v="3.0033604032483899E-2"/>
    <n v="429"/>
    <n v="14713"/>
    <n v="14688"/>
    <n v="404"/>
    <x v="4"/>
    <s v="2.40%-3.60%"/>
    <m/>
    <m/>
    <m/>
    <m/>
    <n v="0"/>
    <n v="14688"/>
    <n v="404"/>
    <n v="2.828339400728086E-2"/>
    <n v="14"/>
    <n v="450"/>
    <m/>
    <n v="688"/>
    <n v="211720"/>
    <n v="2"/>
    <m/>
    <m/>
    <m/>
    <s v="Miao Siyuan（15005811）"/>
    <s v="Zhu Qianqian（11016705）"/>
    <s v="Zhao Chujun"/>
    <m/>
    <m/>
    <m/>
    <s v="OK"/>
  </r>
  <r>
    <s v="CN15"/>
    <n v="15022630"/>
    <s v="王 长德"/>
    <s v="Wang Changde"/>
    <s v="Indirect Active"/>
    <s v="OP"/>
    <s v="SNa"/>
    <s v="FCGNa-VVE"/>
    <s v="330408"/>
    <d v="2025-07-16T00:00:00"/>
    <s v="Functional Specialist"/>
    <s v="Painting Functional Specialist"/>
    <x v="0"/>
    <n v="2"/>
    <x v="2"/>
    <n v="23000"/>
    <n v="0"/>
    <n v="0"/>
    <n v="0"/>
    <n v="0"/>
    <n v="0"/>
    <n v="0"/>
    <n v="23000"/>
    <n v="23000"/>
    <n v="0"/>
    <x v="5"/>
    <s v="0.00%-0.00%"/>
    <m/>
    <m/>
    <m/>
    <m/>
    <n v="0"/>
    <n v="23000"/>
    <n v="0"/>
    <n v="0"/>
    <n v="14"/>
    <n v="450"/>
    <m/>
    <n v="688"/>
    <n v="328088"/>
    <e v="#N/A"/>
    <m/>
    <m/>
    <m/>
    <s v="Miao Siyuan（15005811）"/>
    <s v="Zhu Qianqian（11016705）"/>
    <s v="Zhao Chujun"/>
    <m/>
    <m/>
    <m/>
    <s v="OK"/>
  </r>
  <r>
    <s v="CN15"/>
    <n v="15007556"/>
    <s v="武 松"/>
    <s v="Wu Song"/>
    <s v="Indirect Active"/>
    <s v="OP"/>
    <s v="SNa"/>
    <s v="FCGNa-VVM"/>
    <s v="330204"/>
    <d v="2012-02-23T00:00:00"/>
    <s v="Supervisor"/>
    <s v="Head of FCGNa-VVM"/>
    <x v="0"/>
    <n v="2"/>
    <x v="2"/>
    <n v="16100"/>
    <n v="2.5000000000000001E-2"/>
    <n v="403"/>
    <n v="0"/>
    <n v="0"/>
    <n v="2.5031055900621119E-2"/>
    <n v="403"/>
    <n v="16503"/>
    <n v="16518"/>
    <n v="418"/>
    <x v="6"/>
    <s v="2.00%-3.00%"/>
    <m/>
    <m/>
    <m/>
    <m/>
    <n v="0"/>
    <n v="16518"/>
    <n v="418"/>
    <n v="2.5962732919254661E-2"/>
    <n v="14"/>
    <n v="450"/>
    <m/>
    <n v="688"/>
    <n v="237340"/>
    <n v="3"/>
    <m/>
    <m/>
    <m/>
    <s v="Miao Siyuan（15005811）"/>
    <s v="Zhu Qianqian（11016705）"/>
    <s v="Zhao Chujun"/>
    <m/>
    <m/>
    <m/>
    <s v="OK"/>
  </r>
  <r>
    <s v="CN15"/>
    <n v="1120246"/>
    <s v="张 民强"/>
    <s v="Zhang Minqiang"/>
    <s v="Indirect Active"/>
    <s v="OP"/>
    <s v="SNa"/>
    <s v="FCGNa-VVE"/>
    <s v="330404"/>
    <d v="2020-02-03T00:00:00"/>
    <s v="Functional Specialist"/>
    <s v="Functional Specialist"/>
    <x v="0"/>
    <n v="2"/>
    <x v="1"/>
    <n v="13111"/>
    <n v="4.4999999999999998E-2"/>
    <n v="590"/>
    <n v="4.2099999999999999E-2"/>
    <n v="552"/>
    <n v="8.7102433071466701E-2"/>
    <n v="1142"/>
    <n v="14253"/>
    <n v="14066"/>
    <n v="955"/>
    <x v="7"/>
    <s v="6.97%-10.45%"/>
    <m/>
    <m/>
    <m/>
    <m/>
    <n v="0"/>
    <n v="14066"/>
    <n v="955"/>
    <n v="7.2839600335596E-2"/>
    <n v="14"/>
    <n v="850"/>
    <m/>
    <n v="688"/>
    <n v="207812"/>
    <n v="3"/>
    <m/>
    <m/>
    <m/>
    <s v="Miao Siyuan（15005811）"/>
    <s v="Zhu Qianqian（11016705）"/>
    <s v="Zhao Chujun"/>
    <m/>
    <m/>
    <m/>
    <s v="OK"/>
  </r>
  <r>
    <s v="CN15"/>
    <n v="15000219"/>
    <s v="周 金贵"/>
    <s v="Zhou Jingui"/>
    <s v="Indirect Active"/>
    <s v="OP"/>
    <s v="SNa"/>
    <s v="FCGNa-VVE"/>
    <s v="330404"/>
    <d v="2005-09-13T00:00:00"/>
    <s v="Engineer"/>
    <s v="Project Engineer"/>
    <x v="2"/>
    <n v="2"/>
    <x v="3"/>
    <n v="12256"/>
    <n v="0"/>
    <n v="0"/>
    <n v="0"/>
    <n v="0"/>
    <n v="0"/>
    <n v="0"/>
    <n v="12256"/>
    <n v="12256"/>
    <n v="0"/>
    <x v="5"/>
    <s v="0.00%-0.00%"/>
    <m/>
    <m/>
    <m/>
    <m/>
    <n v="0"/>
    <n v="12256"/>
    <n v="0"/>
    <n v="0"/>
    <n v="14"/>
    <n v="450"/>
    <m/>
    <n v="688"/>
    <n v="177672"/>
    <n v="3"/>
    <m/>
    <m/>
    <m/>
    <s v="Miao Siyuan（15005811）"/>
    <s v="Zhu Qianqian（11016705）"/>
    <s v="Zhao Chujun"/>
    <m/>
    <m/>
    <m/>
    <s v="OK"/>
  </r>
  <r>
    <s v="CN15"/>
    <n v="15014810"/>
    <s v="朱 菊香"/>
    <s v="Zhu Juxiang"/>
    <s v="Indirect Active"/>
    <s v="OP"/>
    <s v="SNa"/>
    <s v="FCGNa-VVE"/>
    <s v="330404"/>
    <d v="2015-09-01T00:00:00"/>
    <s v="Senior Specialist"/>
    <s v="Senior IE Specialist"/>
    <x v="1"/>
    <n v="2"/>
    <x v="1"/>
    <n v="11666"/>
    <n v="3.7500000000000006E-2"/>
    <n v="437"/>
    <n v="1.55E-2"/>
    <n v="181"/>
    <n v="5.2974455683181897E-2"/>
    <n v="618"/>
    <n v="12284"/>
    <n v="12312"/>
    <n v="646"/>
    <x v="8"/>
    <s v="4.24%-6.36%"/>
    <s v="Promotion"/>
    <s v="Function specialist"/>
    <s v="A6"/>
    <n v="6.4600000000000005E-2"/>
    <n v="754"/>
    <n v="13066"/>
    <n v="1400"/>
    <n v="0.12000685753471618"/>
    <n v="14"/>
    <n v="550"/>
    <m/>
    <n v="688"/>
    <n v="190212"/>
    <n v="4"/>
    <m/>
    <s v="Good performance and high competence"/>
    <s v="Good performance and high competence"/>
    <s v="Miao Siyuan（15005811）"/>
    <s v="Zhu Qianqian（11016705）"/>
    <s v="Zhao Chujun"/>
    <m/>
    <m/>
    <m/>
    <s v="OK"/>
  </r>
  <r>
    <s v="CN15"/>
    <n v="15000226"/>
    <s v="江 兵"/>
    <s v="Jiang Bing"/>
    <s v="Indirect Active"/>
    <s v="OP"/>
    <s v="SNa"/>
    <s v="FCGNa-VCP"/>
    <s v="330405"/>
    <d v="2005-09-19T00:00:00"/>
    <s v="Workshop Leader"/>
    <s v="Head of FCGNa-VCP"/>
    <x v="0"/>
    <n v="2"/>
    <x v="2"/>
    <n v="15800"/>
    <n v="2.5000000000000001E-2"/>
    <n v="395"/>
    <n v="0"/>
    <n v="0"/>
    <n v="2.5000000000000001E-2"/>
    <n v="395"/>
    <n v="16195"/>
    <n v="16272"/>
    <n v="472"/>
    <x v="2"/>
    <s v="2.00%-3.00%"/>
    <m/>
    <m/>
    <m/>
    <m/>
    <n v="0"/>
    <n v="16272"/>
    <n v="472"/>
    <n v="2.9873417721518969E-2"/>
    <n v="14"/>
    <n v="450"/>
    <m/>
    <n v="688"/>
    <n v="233896"/>
    <n v="5"/>
    <m/>
    <m/>
    <m/>
    <s v="Liu Haigang（15013255）"/>
    <s v="Zhu Qianqian（11016705）"/>
    <s v="Zhao Chujun"/>
    <m/>
    <m/>
    <m/>
    <s v="OK"/>
  </r>
  <r>
    <s v="CN15"/>
    <n v="15000166"/>
    <s v="蒋 莹"/>
    <s v="Jiang Ying"/>
    <s v="Indirect Active"/>
    <s v="OP"/>
    <s v="SNa"/>
    <s v="FCGNa-VCE"/>
    <s v="330405"/>
    <d v="2005-09-05T00:00:00"/>
    <s v="Senior Engineer"/>
    <s v="Senior Engineer"/>
    <x v="1"/>
    <n v="2"/>
    <x v="2"/>
    <n v="14610"/>
    <n v="2.5000000000000001E-2"/>
    <n v="365"/>
    <n v="0"/>
    <n v="0"/>
    <n v="2.4982888432580425E-2"/>
    <n v="365"/>
    <n v="14975"/>
    <n v="14610"/>
    <n v="0"/>
    <x v="5"/>
    <s v="2.00%-3.00%"/>
    <m/>
    <m/>
    <m/>
    <m/>
    <n v="0"/>
    <n v="14610"/>
    <n v="0"/>
    <n v="0"/>
    <n v="14"/>
    <n v="450"/>
    <m/>
    <n v="688"/>
    <n v="210628"/>
    <n v="3"/>
    <m/>
    <s v="Only focus on route tasks, lack of innovation and new product maturity improvement"/>
    <s v="Less responsibility compare with job level"/>
    <s v="Liu Haigang（15013255）"/>
    <s v="Zhu Qianqian（11016705）"/>
    <s v="Zhao Chujun"/>
    <m/>
    <s v=" recommend increasing but propose zero increase"/>
    <m/>
    <s v="0 increase"/>
  </r>
  <r>
    <s v="CN15"/>
    <n v="15007522"/>
    <s v="刘 栋"/>
    <s v="Liu Dong"/>
    <s v="Indirect Active"/>
    <s v="OP"/>
    <s v="SNa"/>
    <s v="FCGNa-VCE"/>
    <s v="330405"/>
    <d v="2012-07-01T00:00:00"/>
    <s v="Supervisor"/>
    <s v="Head of FCGNa-VCE"/>
    <x v="0"/>
    <n v="2"/>
    <x v="2"/>
    <n v="13100"/>
    <n v="0.03"/>
    <n v="393"/>
    <n v="0"/>
    <n v="0"/>
    <n v="0.03"/>
    <n v="393"/>
    <n v="13493"/>
    <n v="14312"/>
    <n v="1212"/>
    <x v="9"/>
    <s v="2.40%-3.60%"/>
    <m/>
    <m/>
    <m/>
    <m/>
    <n v="0"/>
    <n v="14312"/>
    <n v="1212"/>
    <n v="9.2519083969465621E-2"/>
    <n v="14"/>
    <n v="450"/>
    <m/>
    <n v="688"/>
    <n v="206456"/>
    <n v="2"/>
    <m/>
    <s v="1. In 2025, he achieved an 11% reduction in cooker SPC and cut silicone usage by 50%._x000a_2. As a supervisor, his salary is the lowest in the team, so I need to catch up appropriately."/>
    <s v="Good performers with relatively lower salary"/>
    <s v="Liu Haigang（15013255）"/>
    <s v="Zhu Qianqian（11016705）"/>
    <s v="Zhao Chujun"/>
    <m/>
    <s v=" exceed +/-20% adjustment"/>
    <s v="&gt;20"/>
    <s v="&gt;20"/>
  </r>
  <r>
    <s v="CN15"/>
    <n v="15001471"/>
    <s v="马 爱军"/>
    <s v="Ma Aijun"/>
    <s v="Indirect Active"/>
    <s v="OP"/>
    <s v="SNa"/>
    <s v="FCGNa-VCM"/>
    <s v="330405"/>
    <d v="2008-04-08T00:00:00"/>
    <s v="Supervisor"/>
    <s v="Head of FCGNa-VCM"/>
    <x v="0"/>
    <n v="2"/>
    <x v="2"/>
    <n v="15326"/>
    <n v="0.03"/>
    <n v="460"/>
    <n v="0"/>
    <n v="0"/>
    <n v="3.0014354691374135E-2"/>
    <n v="460"/>
    <n v="15786"/>
    <n v="15326"/>
    <n v="0"/>
    <x v="5"/>
    <s v="2.40%-3.60%"/>
    <m/>
    <m/>
    <m/>
    <m/>
    <n v="0"/>
    <n v="15326"/>
    <n v="0"/>
    <n v="0"/>
    <n v="14"/>
    <n v="450"/>
    <m/>
    <n v="688"/>
    <n v="220652"/>
    <n v="4"/>
    <m/>
    <s v="Low performance as supervisor"/>
    <s v="Low performer"/>
    <s v="Liu Haigang（15013255）"/>
    <s v="Zhu Qianqian（11016705）"/>
    <s v="Zhao Chujun"/>
    <m/>
    <s v=" recommend increasing but propose zero increase"/>
    <m/>
    <s v="0 increase"/>
  </r>
  <r>
    <s v="CN15"/>
    <n v="15022189"/>
    <s v="张 林波"/>
    <s v="Zhang Linbo"/>
    <s v="Indirect Active"/>
    <s v="OP"/>
    <s v="SNa"/>
    <s v="FCGNa-VCE"/>
    <s v="330401"/>
    <d v="2022-06-01T00:00:00"/>
    <s v="Senior Engineer"/>
    <s v="Press Senior Engineer"/>
    <x v="1"/>
    <n v="2"/>
    <x v="2"/>
    <n v="14850"/>
    <n v="2.5000000000000001E-2"/>
    <n v="371"/>
    <n v="0"/>
    <n v="0"/>
    <n v="2.4983164983164982E-2"/>
    <n v="371"/>
    <n v="15221"/>
    <n v="15150"/>
    <n v="300"/>
    <x v="10"/>
    <s v="2.00%-3.00%"/>
    <m/>
    <m/>
    <m/>
    <m/>
    <n v="0"/>
    <n v="15150"/>
    <n v="300"/>
    <n v="2.020202020202011E-2"/>
    <n v="14"/>
    <n v="450"/>
    <m/>
    <n v="688"/>
    <n v="218188"/>
    <n v="3"/>
    <m/>
    <m/>
    <m/>
    <s v="Liu Haigang（15013255）"/>
    <s v="Zhu Qianqian（11016705）"/>
    <s v="Zhao Chujun"/>
    <m/>
    <m/>
    <m/>
    <s v="OK"/>
  </r>
  <r>
    <s v="CN15"/>
    <n v="15017481"/>
    <s v="赵 磊"/>
    <s v="Zhao Lei"/>
    <s v="Indirect Active"/>
    <s v="OP"/>
    <s v="SNa"/>
    <s v="FCGNa-VCE"/>
    <s v="330405"/>
    <d v="2017-06-07T00:00:00"/>
    <s v="Senior Engineer"/>
    <s v="Senior Engineer"/>
    <x v="1"/>
    <n v="2"/>
    <x v="3"/>
    <n v="13610"/>
    <n v="0"/>
    <n v="0"/>
    <n v="0"/>
    <n v="0"/>
    <n v="0"/>
    <n v="0"/>
    <n v="13610"/>
    <n v="13610"/>
    <n v="0"/>
    <x v="5"/>
    <s v="0.00%-0.00%"/>
    <m/>
    <m/>
    <m/>
    <m/>
    <n v="0"/>
    <n v="13610"/>
    <n v="0"/>
    <n v="0"/>
    <n v="14"/>
    <n v="550"/>
    <m/>
    <n v="688"/>
    <n v="197828"/>
    <n v="3"/>
    <m/>
    <m/>
    <m/>
    <s v="Liu Haigang（15013255）"/>
    <s v="Zhu Qianqian（11016705）"/>
    <s v="Zhao Chujun"/>
    <m/>
    <m/>
    <m/>
    <s v="OK"/>
  </r>
  <r>
    <s v="CN15"/>
    <n v="15014900"/>
    <s v="李 辉祥"/>
    <s v="Li Huixiang"/>
    <s v="Indirect Active"/>
    <s v="OP"/>
    <s v="SNa"/>
    <s v="FCGNa"/>
    <s v="330100"/>
    <d v="2015-10-21T00:00:00"/>
    <s v="Manager"/>
    <s v="Manager"/>
    <x v="3"/>
    <n v="2"/>
    <x v="3"/>
    <n v="20200"/>
    <n v="0"/>
    <n v="0"/>
    <n v="0"/>
    <n v="0"/>
    <n v="0"/>
    <n v="0"/>
    <n v="20200"/>
    <n v="20200"/>
    <n v="0"/>
    <x v="5"/>
    <s v="0.00%-0.00%"/>
    <m/>
    <m/>
    <m/>
    <m/>
    <n v="0"/>
    <n v="20200"/>
    <n v="0"/>
    <n v="0"/>
    <n v="14"/>
    <n v="450"/>
    <m/>
    <n v="688"/>
    <n v="288888"/>
    <n v="3"/>
    <m/>
    <m/>
    <m/>
    <s v="Chen Chao（15005032）"/>
    <s v="Zhu Qianqian（11016705）"/>
    <s v="Zhao Chujun"/>
    <m/>
    <m/>
    <m/>
    <s v="OK"/>
  </r>
  <r>
    <s v="CN15"/>
    <n v="15013255"/>
    <s v="刘 海刚"/>
    <s v="Liu Haigang"/>
    <s v="Indirect Active"/>
    <s v="OP"/>
    <s v="SNa"/>
    <s v="FCGNa-VC"/>
    <s v="330405"/>
    <d v="2014-06-11T00:00:00"/>
    <s v="Manager"/>
    <s v="Head of Value Stream Cooktop"/>
    <x v="3"/>
    <n v="2"/>
    <x v="1"/>
    <n v="23800"/>
    <n v="0.03"/>
    <n v="714"/>
    <n v="0"/>
    <n v="0"/>
    <n v="0.03"/>
    <n v="714"/>
    <n v="24514"/>
    <n v="24514"/>
    <n v="714"/>
    <x v="11"/>
    <s v="2.40%-3.60%"/>
    <s v="Promotion"/>
    <s v="Head of Value Stream Cooktop"/>
    <s v="C"/>
    <n v="0.09"/>
    <n v="2142"/>
    <n v="26656"/>
    <n v="2856"/>
    <n v="0.12000000000000011"/>
    <n v="14"/>
    <n v="450"/>
    <m/>
    <n v="688"/>
    <n v="391272"/>
    <n v="5"/>
    <m/>
    <s v="Good performance and high competence"/>
    <s v="Good performance and high competence"/>
    <s v="Chen Chao（15005032）"/>
    <s v="Zhu Qianqian（11016705）"/>
    <s v="Zhao Chujun"/>
    <m/>
    <m/>
    <m/>
    <s v="OK"/>
  </r>
  <r>
    <s v="CN15"/>
    <n v="15005811"/>
    <s v="缪 思远"/>
    <s v="Miao Siyuan"/>
    <s v="Indirect Active"/>
    <s v="OP"/>
    <s v="SNa"/>
    <s v="FCGNa-VV"/>
    <s v="330404"/>
    <d v="2011-04-13T00:00:00"/>
    <s v="Manager"/>
    <s v="Head of Value Stream Ventilation"/>
    <x v="3"/>
    <n v="2"/>
    <x v="0"/>
    <n v="24500"/>
    <n v="0.04"/>
    <n v="980"/>
    <n v="0"/>
    <n v="0"/>
    <n v="0.04"/>
    <n v="980"/>
    <n v="25480"/>
    <n v="25480"/>
    <n v="980"/>
    <x v="12"/>
    <s v="3.20%-4.80%"/>
    <s v="Promotion"/>
    <s v="Head of Value Stream Ventilation"/>
    <s v="C"/>
    <n v="0.08"/>
    <n v="1960"/>
    <n v="27440"/>
    <n v="2940"/>
    <n v="0.12000000000000011"/>
    <n v="14"/>
    <n v="450"/>
    <m/>
    <n v="688"/>
    <n v="402248"/>
    <n v="3"/>
    <m/>
    <s v="Good performance and high competence"/>
    <s v="Good performance and high competence"/>
    <s v="Chen Chao（15005032）"/>
    <s v="Zhu Qianqian（11016705）"/>
    <s v="Zhao Chujun"/>
    <m/>
    <m/>
    <m/>
    <s v="OK"/>
  </r>
  <r>
    <s v="CN15"/>
    <n v="15022316"/>
    <s v="孙 超"/>
    <s v="Sun Chao"/>
    <s v="Indirect Active"/>
    <s v="OP"/>
    <s v="SNa"/>
    <s v="FCGNa"/>
    <s v="330100"/>
    <d v="2023-01-04T00:00:00"/>
    <s v="Senior Engineer"/>
    <s v="Senior Testing and Programming Engineer"/>
    <x v="1"/>
    <n v="2"/>
    <x v="2"/>
    <n v="14375"/>
    <n v="2.5000000000000001E-2"/>
    <n v="359"/>
    <n v="0"/>
    <n v="0"/>
    <n v="2.497391304347826E-2"/>
    <n v="359"/>
    <n v="14734"/>
    <n v="14734"/>
    <n v="359"/>
    <x v="13"/>
    <s v="2.00%-3.00%"/>
    <m/>
    <m/>
    <m/>
    <m/>
    <n v="0"/>
    <n v="14734"/>
    <n v="359"/>
    <n v="2.4973913043478291E-2"/>
    <n v="14"/>
    <n v="450"/>
    <m/>
    <n v="688"/>
    <n v="212364"/>
    <n v="4"/>
    <m/>
    <m/>
    <m/>
    <s v="Chen Chao（15005032）"/>
    <s v="Zhu Qianqian（11016705）"/>
    <s v="Zhao Chujun"/>
    <m/>
    <m/>
    <m/>
    <s v="OK"/>
  </r>
  <r>
    <s v="CN15"/>
    <n v="15001764"/>
    <s v="张 利利"/>
    <s v="Zhang Lili"/>
    <s v="Indirect Active"/>
    <s v="OP"/>
    <s v="SNa"/>
    <s v="FCGNa"/>
    <s v="330100"/>
    <d v="2010-07-01T00:00:00"/>
    <s v="Senior Engineer"/>
    <s v="Senior Engineer"/>
    <x v="1"/>
    <n v="2"/>
    <x v="1"/>
    <n v="9891"/>
    <n v="4.4999999999999998E-2"/>
    <n v="445"/>
    <n v="4.2099999999999999E-2"/>
    <n v="416"/>
    <n v="8.7048832271762203E-2"/>
    <n v="861"/>
    <n v="10752"/>
    <n v="10752"/>
    <n v="861"/>
    <x v="14"/>
    <s v="6.96%-10.45%"/>
    <m/>
    <m/>
    <m/>
    <m/>
    <n v="0"/>
    <n v="10752"/>
    <n v="861"/>
    <n v="8.7048832271762189E-2"/>
    <n v="14"/>
    <n v="450"/>
    <m/>
    <n v="688"/>
    <n v="156616"/>
    <n v="3"/>
    <m/>
    <m/>
    <m/>
    <s v="Chen Chao（15005032）"/>
    <s v="Zhu Qianqian（11016705）"/>
    <s v="Zhao Chujun"/>
    <m/>
    <m/>
    <m/>
    <s v="OK"/>
  </r>
  <r>
    <s v="CN15"/>
    <n v="15022180"/>
    <s v="陈 邢逸"/>
    <s v="Chen Xingyi"/>
    <s v="Indirect Active"/>
    <s v="OP"/>
    <s v="SNa"/>
    <s v="FEDNa-MEP"/>
    <s v="370200"/>
    <d v="2022-05-05T00:00:00"/>
    <s v="Engineer"/>
    <s v="Process Engineer"/>
    <x v="2"/>
    <n v="2"/>
    <x v="2"/>
    <n v="8200"/>
    <n v="2.5000000000000001E-2"/>
    <n v="205"/>
    <n v="0"/>
    <n v="0"/>
    <n v="2.5000000000000001E-2"/>
    <n v="205"/>
    <n v="8405"/>
    <n v="8415"/>
    <n v="215"/>
    <x v="15"/>
    <s v="2.00%-3.00%"/>
    <m/>
    <m/>
    <m/>
    <m/>
    <n v="0"/>
    <n v="8415"/>
    <n v="215"/>
    <n v="2.6219512195121863E-2"/>
    <n v="14"/>
    <n v="550"/>
    <m/>
    <n v="688"/>
    <n v="125098"/>
    <n v="3"/>
    <m/>
    <m/>
    <m/>
    <s v="Ding Xudong（15000307）"/>
    <s v="Xu Lan（11013544）"/>
    <s v="Zhao Chujun"/>
    <m/>
    <m/>
    <m/>
    <s v="OK"/>
  </r>
  <r>
    <s v="CN15"/>
    <n v="15003790"/>
    <s v="方 红祥"/>
    <s v="Fang Hongxiang"/>
    <s v="Indirect Active"/>
    <s v="OP"/>
    <s v="SNa"/>
    <s v="FEDNa-MEM"/>
    <s v="370201"/>
    <d v="2010-05-12T00:00:00"/>
    <s v="Supervisor"/>
    <s v="Head of Mechanical Support"/>
    <x v="0"/>
    <n v="2"/>
    <x v="2"/>
    <n v="15324"/>
    <n v="0.03"/>
    <n v="460"/>
    <n v="0"/>
    <n v="0"/>
    <n v="3.001827199164709E-2"/>
    <n v="460"/>
    <n v="15784"/>
    <n v="15600"/>
    <n v="276"/>
    <x v="16"/>
    <s v="2.40%-3.60%"/>
    <m/>
    <m/>
    <m/>
    <m/>
    <n v="0"/>
    <n v="15600"/>
    <n v="276"/>
    <n v="1.8010963194988294E-2"/>
    <n v="14"/>
    <n v="450"/>
    <m/>
    <n v="688"/>
    <n v="224488"/>
    <n v="3"/>
    <m/>
    <m/>
    <s v="Internal balance"/>
    <s v="Ding Xudong（15000307）"/>
    <s v="Xu Lan（11013544）"/>
    <s v="Zhao Chujun"/>
    <m/>
    <s v=" exceed +/-20% adjustment"/>
    <s v="&lt;20"/>
    <s v="&lt;20"/>
  </r>
  <r>
    <s v="CN15"/>
    <n v="15016330"/>
    <s v="何 磊"/>
    <s v="He Lei"/>
    <s v="Indirect Active"/>
    <s v="OP"/>
    <s v="SNa"/>
    <s v="FEDNa-V2"/>
    <s v="370400"/>
    <d v="2017-02-15T00:00:00"/>
    <s v="Manager"/>
    <s v="Head of FEDNa-V2"/>
    <x v="3"/>
    <n v="2"/>
    <x v="1"/>
    <n v="20300"/>
    <n v="3.7500000000000006E-2"/>
    <n v="761"/>
    <n v="1.55E-2"/>
    <n v="315"/>
    <n v="5.3004926108374387E-2"/>
    <n v="1076"/>
    <n v="21376"/>
    <n v="21500"/>
    <n v="1200"/>
    <x v="17"/>
    <s v="4.24%-6.36%"/>
    <m/>
    <m/>
    <m/>
    <m/>
    <n v="0"/>
    <n v="21500"/>
    <n v="1200"/>
    <n v="5.9113300492610765E-2"/>
    <n v="14"/>
    <n v="450"/>
    <m/>
    <n v="688"/>
    <n v="307088"/>
    <n v="3"/>
    <m/>
    <m/>
    <m/>
    <s v="Ding Xudong（15000307）"/>
    <s v="Xu Lan（11013544）"/>
    <s v="Zhao Chujun"/>
    <m/>
    <m/>
    <m/>
    <s v="OK"/>
  </r>
  <r>
    <s v="CN15"/>
    <n v="15001485"/>
    <s v="李 新华"/>
    <s v="Li Xinhua"/>
    <s v="Indirect Active"/>
    <s v="OP"/>
    <s v="SNa"/>
    <s v="FEDNa-ME"/>
    <s v="370200"/>
    <d v="2008-04-09T00:00:00"/>
    <s v="Manager"/>
    <s v="Head of Manufacturing Engineering"/>
    <x v="3"/>
    <n v="2"/>
    <x v="2"/>
    <n v="27011"/>
    <n v="2.5000000000000001E-2"/>
    <n v="675"/>
    <n v="0"/>
    <n v="0"/>
    <n v="2.498981896264485E-2"/>
    <n v="675"/>
    <n v="27686"/>
    <n v="27700"/>
    <n v="689"/>
    <x v="18"/>
    <s v="2.00%-3.00%"/>
    <m/>
    <m/>
    <m/>
    <m/>
    <n v="0"/>
    <n v="27700"/>
    <n v="689"/>
    <n v="2.5508126318907198E-2"/>
    <n v="14"/>
    <n v="450"/>
    <m/>
    <n v="688"/>
    <n v="393888"/>
    <n v="4"/>
    <m/>
    <m/>
    <m/>
    <s v="Ding Xudong（15000307）"/>
    <s v="Xu Lan（11013544）"/>
    <s v="Zhao Chujun"/>
    <m/>
    <m/>
    <m/>
    <s v="OK"/>
  </r>
  <r>
    <s v="CN15"/>
    <n v="1020358"/>
    <s v="刘 继萍"/>
    <s v="Liu Jiping"/>
    <s v="Indirect Active"/>
    <s v="OP"/>
    <s v="SNa"/>
    <s v="FEDNa-MEP"/>
    <s v="370200"/>
    <d v="2023-03-15T00:00:00"/>
    <s v="Senior Engineer"/>
    <s v="Senior Process Engineer"/>
    <x v="1"/>
    <n v="2"/>
    <x v="0"/>
    <n v="13610"/>
    <n v="0.05"/>
    <n v="681"/>
    <n v="2.7E-2"/>
    <n v="367"/>
    <n v="7.700220426157238E-2"/>
    <n v="1048"/>
    <n v="14658"/>
    <n v="15000"/>
    <n v="1390"/>
    <x v="19"/>
    <s v="6.16%-9.24%"/>
    <m/>
    <m/>
    <m/>
    <m/>
    <n v="0"/>
    <n v="15000"/>
    <n v="1390"/>
    <n v="0.10213078618662741"/>
    <n v="14"/>
    <n v="450"/>
    <m/>
    <n v="688"/>
    <n v="216088"/>
    <n v="3"/>
    <m/>
    <m/>
    <s v="Rounding"/>
    <s v="Ding Xudong（15000307）"/>
    <s v="Xu Lan（11013544）"/>
    <s v="Zhao Chujun"/>
    <m/>
    <s v=" exceed +/-20% adjustment"/>
    <s v="&gt;20"/>
    <s v="OK"/>
  </r>
  <r>
    <s v="CN15"/>
    <n v="15021547"/>
    <s v="刘 彦达"/>
    <s v="Liu Yanda"/>
    <s v="Indirect Active"/>
    <s v="OP"/>
    <s v="SNa"/>
    <s v="FEDNa-MEP"/>
    <s v="370200"/>
    <d v="2021-07-14T00:00:00"/>
    <s v="Engineer"/>
    <s v="Electrical Engineer"/>
    <x v="2"/>
    <n v="2"/>
    <x v="1"/>
    <n v="10500"/>
    <n v="3.7500000000000006E-2"/>
    <n v="394"/>
    <n v="0"/>
    <n v="0"/>
    <n v="3.7523809523809522E-2"/>
    <n v="394"/>
    <n v="10894"/>
    <n v="10827"/>
    <n v="327"/>
    <x v="20"/>
    <s v="3.00%-4.50%"/>
    <s v="Promotion"/>
    <s v="senior engineer"/>
    <s v="A5"/>
    <n v="0.11169999999999999"/>
    <n v="1173"/>
    <n v="12000"/>
    <n v="1500"/>
    <n v="0.14285714285714279"/>
    <n v="14"/>
    <n v="500"/>
    <m/>
    <n v="688"/>
    <n v="174688"/>
    <n v="3"/>
    <m/>
    <m/>
    <s v="Good performance and high competence"/>
    <s v="Ding Xudong（15000307）"/>
    <s v="Xu Lan（11013544）"/>
    <s v="Zhao Chujun"/>
    <m/>
    <m/>
    <m/>
    <s v="OK"/>
  </r>
  <r>
    <s v="CN15"/>
    <n v="15012913"/>
    <s v="陆 彬"/>
    <s v="Lu Bin"/>
    <s v="Indirect Active"/>
    <s v="OP"/>
    <s v="SNa"/>
    <s v="FEDNa-ME"/>
    <s v="370200"/>
    <d v="2014-04-09T00:00:00"/>
    <s v="Associate Expert (CN)"/>
    <s v="Associate Expert (C)"/>
    <x v="0"/>
    <n v="2"/>
    <x v="0"/>
    <n v="16000"/>
    <n v="0.06"/>
    <n v="960"/>
    <n v="7.7799999999999994E-2"/>
    <n v="1245"/>
    <n v="0.1378125"/>
    <n v="2205"/>
    <n v="18205"/>
    <n v="18000"/>
    <n v="2000"/>
    <x v="21"/>
    <s v="11.03%-16.54%"/>
    <m/>
    <m/>
    <m/>
    <m/>
    <n v="0"/>
    <n v="18000"/>
    <n v="2000"/>
    <n v="0.125"/>
    <n v="14"/>
    <n v="500"/>
    <m/>
    <n v="688"/>
    <n v="258688"/>
    <n v="4"/>
    <m/>
    <m/>
    <m/>
    <s v="Ding Xudong（15000307）"/>
    <s v="Xu Lan（11013544）"/>
    <s v="Zhao Chujun"/>
    <m/>
    <m/>
    <m/>
    <s v="OK"/>
  </r>
  <r>
    <s v="CN15"/>
    <n v="15001306"/>
    <s v="钱 山杰"/>
    <s v="Qian Shanjie"/>
    <s v="Indirect Active"/>
    <s v="OP"/>
    <s v="SNa"/>
    <s v="FEDNa-ME"/>
    <s v="370200"/>
    <d v="2007-12-04T00:00:00"/>
    <s v="Functional Specialist"/>
    <s v="Functional Specialist"/>
    <x v="0"/>
    <n v="2"/>
    <x v="2"/>
    <n v="20306"/>
    <n v="0"/>
    <n v="0"/>
    <n v="0"/>
    <n v="0"/>
    <n v="0"/>
    <n v="0"/>
    <n v="20306"/>
    <n v="20500"/>
    <n v="194"/>
    <x v="22"/>
    <s v="0.00%-0.00%"/>
    <m/>
    <m/>
    <m/>
    <m/>
    <n v="0"/>
    <n v="20500"/>
    <n v="194"/>
    <n v="9.5538264552348373E-3"/>
    <n v="14"/>
    <n v="600"/>
    <m/>
    <n v="688"/>
    <n v="294888"/>
    <n v="4"/>
    <m/>
    <m/>
    <s v="Good performance and high competence"/>
    <s v="Ding Xudong（15000307）"/>
    <s v="Xu Lan（11013544）"/>
    <s v="Zhao Chujun"/>
    <m/>
    <s v=" exceed +/-20% adjustment"/>
    <s v="&gt;20"/>
    <s v="&gt;20"/>
  </r>
  <r>
    <s v="CN15"/>
    <n v="15021548"/>
    <s v="沈 燕达"/>
    <s v="Shen Yanda"/>
    <s v="Indirect Active"/>
    <s v="OP"/>
    <s v="SNa"/>
    <s v="FEDNa-ME"/>
    <s v="370200"/>
    <d v="2021-07-14T00:00:00"/>
    <s v="Senior Engineer"/>
    <s v="Senior Equipment Engineer"/>
    <x v="1"/>
    <n v="2"/>
    <x v="2"/>
    <n v="13330"/>
    <n v="2.5000000000000001E-2"/>
    <n v="333"/>
    <n v="0"/>
    <n v="0"/>
    <n v="2.4981245311327831E-2"/>
    <n v="333"/>
    <n v="13663"/>
    <n v="13600"/>
    <n v="270"/>
    <x v="23"/>
    <s v="2.00%-3.00%"/>
    <m/>
    <m/>
    <m/>
    <m/>
    <n v="0"/>
    <n v="13600"/>
    <n v="270"/>
    <n v="2.025506376594155E-2"/>
    <n v="14"/>
    <n v="450"/>
    <m/>
    <n v="688"/>
    <n v="196488"/>
    <n v="3"/>
    <m/>
    <m/>
    <m/>
    <s v="Ding Xudong（15000307）"/>
    <s v="Xu Lan（11013544）"/>
    <s v="Zhao Chujun"/>
    <m/>
    <m/>
    <m/>
    <s v="OK"/>
  </r>
  <r>
    <s v="CN15"/>
    <n v="15021979"/>
    <s v="孙 毅"/>
    <s v="Sun Yi"/>
    <s v="Indirect Active"/>
    <s v="OP"/>
    <s v="SNa"/>
    <s v="FEDNa-V2"/>
    <s v="370404"/>
    <d v="2021-11-03T00:00:00"/>
    <s v="Engineer"/>
    <s v="Production Engineer"/>
    <x v="2"/>
    <n v="2"/>
    <x v="2"/>
    <n v="9450"/>
    <n v="2.5000000000000001E-2"/>
    <n v="236"/>
    <n v="0"/>
    <n v="0"/>
    <n v="2.4973544973544974E-2"/>
    <n v="236"/>
    <n v="9686"/>
    <n v="9700"/>
    <n v="250"/>
    <x v="24"/>
    <s v="2.00%-3.00%"/>
    <m/>
    <m/>
    <m/>
    <m/>
    <n v="0"/>
    <n v="9700"/>
    <n v="250"/>
    <n v="2.6455026455026509E-2"/>
    <n v="14"/>
    <n v="450"/>
    <m/>
    <n v="688"/>
    <n v="141888"/>
    <n v="2"/>
    <m/>
    <m/>
    <m/>
    <s v="Ding Xudong（15000307）"/>
    <s v="Xu Lan（11013544）"/>
    <s v="Zhao Chujun"/>
    <m/>
    <m/>
    <m/>
    <s v="OK"/>
  </r>
  <r>
    <s v="CN15"/>
    <n v="15000525"/>
    <s v="王 飞"/>
    <s v="Wang Fei"/>
    <s v="Indirect Active"/>
    <s v="OP"/>
    <s v="SNa"/>
    <s v="FEDNa-FS"/>
    <s v="370100"/>
    <d v="2006-06-01T00:00:00"/>
    <s v="Coordinator"/>
    <s v="TPM Coordinator"/>
    <x v="2"/>
    <n v="2"/>
    <x v="2"/>
    <n v="7900"/>
    <n v="0"/>
    <n v="0"/>
    <n v="0"/>
    <n v="0"/>
    <n v="0"/>
    <n v="0"/>
    <n v="7900"/>
    <n v="8000"/>
    <n v="100"/>
    <x v="25"/>
    <s v="0.00%-0.00%"/>
    <m/>
    <m/>
    <m/>
    <m/>
    <n v="0"/>
    <n v="8000"/>
    <n v="100"/>
    <n v="1.2658227848101333E-2"/>
    <n v="14"/>
    <n v="650"/>
    <m/>
    <n v="688"/>
    <n v="120488"/>
    <n v="3"/>
    <m/>
    <m/>
    <s v="Internal balance"/>
    <s v="Ding Xudong（15000307）"/>
    <s v="Xu Lan（11013544）"/>
    <s v="Zhao Chujun"/>
    <m/>
    <s v=" exceed +/-20% adjustment"/>
    <s v="&gt;20"/>
    <s v="&gt;20"/>
  </r>
  <r>
    <s v="CN15"/>
    <n v="15020089"/>
    <s v="王 鲜"/>
    <s v="Wang Xian"/>
    <s v="Indirect Active"/>
    <s v="OP"/>
    <s v="SNa"/>
    <s v="FEDNa-MEP"/>
    <s v="370200"/>
    <d v="2020-03-18T00:00:00"/>
    <s v="Engineer"/>
    <s v="Process Engineer"/>
    <x v="2"/>
    <n v="2"/>
    <x v="2"/>
    <n v="10100"/>
    <n v="2.5000000000000001E-2"/>
    <n v="253"/>
    <n v="0"/>
    <n v="0"/>
    <n v="2.5049504950495051E-2"/>
    <n v="253"/>
    <n v="10353"/>
    <n v="10300"/>
    <n v="200"/>
    <x v="26"/>
    <s v="2.00%-3.01%"/>
    <m/>
    <m/>
    <m/>
    <m/>
    <n v="0"/>
    <n v="10300"/>
    <n v="200"/>
    <n v="1.980198019801982E-2"/>
    <n v="14"/>
    <n v="450"/>
    <m/>
    <n v="688"/>
    <n v="150288"/>
    <n v="3"/>
    <m/>
    <m/>
    <s v="Rounding"/>
    <s v="Ding Xudong（15000307）"/>
    <s v="Xu Lan（11013544）"/>
    <s v="Zhao Chujun"/>
    <m/>
    <s v=" exceed +/-20% adjustment"/>
    <s v="&lt;20"/>
    <s v="OK"/>
  </r>
  <r>
    <s v="CN15"/>
    <n v="15000550"/>
    <s v="夏 邦猛"/>
    <s v="Xia Bangmeng"/>
    <s v="Indirect Active"/>
    <s v="OP"/>
    <s v="SNa"/>
    <s v="FEDNa-V2"/>
    <s v="370404"/>
    <d v="2006-06-13T00:00:00"/>
    <s v="Engineer"/>
    <s v="Engineer"/>
    <x v="2"/>
    <n v="2"/>
    <x v="1"/>
    <n v="9800"/>
    <n v="3.7500000000000006E-2"/>
    <n v="368"/>
    <n v="1.55E-2"/>
    <n v="152"/>
    <n v="5.3061224489795916E-2"/>
    <n v="520"/>
    <n v="10320"/>
    <n v="10300"/>
    <n v="500"/>
    <x v="27"/>
    <s v="4.24%-6.37%"/>
    <m/>
    <m/>
    <m/>
    <m/>
    <n v="0"/>
    <n v="10300"/>
    <n v="500"/>
    <n v="5.1020408163265252E-2"/>
    <n v="14"/>
    <n v="550"/>
    <m/>
    <n v="688"/>
    <n v="151488"/>
    <n v="3"/>
    <m/>
    <m/>
    <m/>
    <s v="Ding Xudong（15000307）"/>
    <s v="Xu Lan（11013544）"/>
    <s v="Zhao Chujun"/>
    <m/>
    <m/>
    <m/>
    <s v="OK"/>
  </r>
  <r>
    <s v="CN15"/>
    <n v="15015967"/>
    <s v="徐 擎月"/>
    <s v="Xu Qingyue"/>
    <s v="Indirect Active"/>
    <s v="OP"/>
    <s v="SNa"/>
    <s v="FEDNa-FS"/>
    <s v="370100"/>
    <d v="2016-11-09T00:00:00"/>
    <s v="Associate Expert (CN)"/>
    <s v="Associate Expert (C)"/>
    <x v="0"/>
    <n v="2"/>
    <x v="1"/>
    <n v="12360"/>
    <n v="4.4999999999999998E-2"/>
    <n v="556"/>
    <n v="4.2099999999999999E-2"/>
    <n v="520"/>
    <n v="8.705501618122978E-2"/>
    <n v="1076"/>
    <n v="13436"/>
    <n v="13300"/>
    <n v="940"/>
    <x v="28"/>
    <s v="6.96%-10.45%"/>
    <m/>
    <m/>
    <m/>
    <m/>
    <n v="0"/>
    <n v="13300"/>
    <n v="940"/>
    <n v="7.6051779935275121E-2"/>
    <n v="14"/>
    <n v="450"/>
    <m/>
    <n v="688"/>
    <n v="192288"/>
    <n v="3"/>
    <m/>
    <m/>
    <m/>
    <s v="Ding Xudong（15000307）"/>
    <s v="Xu Lan（11013544）"/>
    <s v="Zhao Chujun"/>
    <m/>
    <m/>
    <m/>
    <s v="OK"/>
  </r>
  <r>
    <s v="CN15"/>
    <n v="15001287"/>
    <s v="原 丰霞"/>
    <s v="Yuan Fengxia"/>
    <s v="Indirect Active"/>
    <s v="OP"/>
    <s v="SNa"/>
    <s v="FEDNa-MEP"/>
    <s v="370200"/>
    <d v="2007-11-06T00:00:00"/>
    <s v="Senior Engineer"/>
    <s v="Senior Electrical Engineer"/>
    <x v="1"/>
    <n v="2"/>
    <x v="2"/>
    <n v="12500"/>
    <n v="2.5000000000000001E-2"/>
    <n v="313"/>
    <n v="0"/>
    <n v="0"/>
    <n v="2.504E-2"/>
    <n v="313"/>
    <n v="12813"/>
    <n v="12600"/>
    <n v="100"/>
    <x v="29"/>
    <s v="2.00%-3.00%"/>
    <m/>
    <m/>
    <m/>
    <m/>
    <n v="0"/>
    <n v="12600"/>
    <n v="100"/>
    <n v="8.0000000000000071E-3"/>
    <n v="14"/>
    <n v="450"/>
    <m/>
    <n v="688"/>
    <n v="182488"/>
    <n v="3"/>
    <m/>
    <m/>
    <s v="Left/will leave/retire soon"/>
    <s v="Ding Xudong（15000307）"/>
    <s v="Xu Lan（11013544）"/>
    <s v="Zhao Chujun"/>
    <m/>
    <s v=" exceed +/-20% adjustment"/>
    <s v="&lt;20"/>
    <s v="&lt;20"/>
  </r>
  <r>
    <s v="CN15"/>
    <n v="15016938"/>
    <s v="张 来翔"/>
    <s v="Zhang Laixiang"/>
    <s v="Indirect Active"/>
    <s v="OP"/>
    <s v="SNa"/>
    <s v="FEDNa-MEP"/>
    <s v="370200"/>
    <d v="2017-04-05T00:00:00"/>
    <s v="Supervisor"/>
    <s v="Head of FEDNa-MEP"/>
    <x v="0"/>
    <n v="2"/>
    <x v="0"/>
    <n v="18000"/>
    <n v="0.05"/>
    <n v="900"/>
    <n v="2.7E-2"/>
    <n v="486"/>
    <n v="7.6999999999999999E-2"/>
    <n v="1386"/>
    <n v="19386"/>
    <n v="19700"/>
    <n v="1700"/>
    <x v="30"/>
    <s v="6.16%-9.24%"/>
    <m/>
    <m/>
    <m/>
    <m/>
    <n v="0"/>
    <n v="19700"/>
    <n v="1700"/>
    <n v="9.4444444444444553E-2"/>
    <n v="14"/>
    <n v="450"/>
    <m/>
    <n v="688"/>
    <n v="281888"/>
    <n v="5"/>
    <m/>
    <m/>
    <s v="Good performance/talent"/>
    <s v="Ding Xudong（15000307）"/>
    <s v="Xu Lan（11013544）"/>
    <s v="Zhao Chujun"/>
    <m/>
    <s v=" exceed +/-20% adjustment"/>
    <s v="&gt;20"/>
    <s v="OK"/>
  </r>
  <r>
    <s v="CN15"/>
    <n v="15000503"/>
    <s v="赵 斌"/>
    <s v="Zhao Bin"/>
    <s v="Indirect Active"/>
    <s v="OP"/>
    <s v="SNa"/>
    <s v="FEDNa-V1"/>
    <s v="370402"/>
    <d v="2006-05-15T00:00:00"/>
    <s v="Senior Engineer"/>
    <s v="Senior Process Engineer"/>
    <x v="1"/>
    <n v="2"/>
    <x v="1"/>
    <n v="10000"/>
    <n v="4.4999999999999998E-2"/>
    <n v="450"/>
    <n v="4.2099999999999999E-2"/>
    <n v="421"/>
    <n v="8.7099999999999997E-2"/>
    <n v="871"/>
    <n v="10871"/>
    <n v="10700"/>
    <n v="700"/>
    <x v="31"/>
    <s v="6.97%-10.45%"/>
    <m/>
    <m/>
    <m/>
    <m/>
    <n v="0"/>
    <n v="10700"/>
    <n v="700"/>
    <n v="7.0000000000000062E-2"/>
    <n v="14"/>
    <n v="450"/>
    <m/>
    <n v="688"/>
    <n v="155888"/>
    <n v="3"/>
    <m/>
    <m/>
    <m/>
    <s v="Ding Xudong（15000307）"/>
    <s v="Xu Lan（11013544）"/>
    <s v="Zhao Chujun"/>
    <m/>
    <m/>
    <m/>
    <s v="OK"/>
  </r>
  <r>
    <s v="CN15"/>
    <n v="15013780"/>
    <s v="陈 超"/>
    <s v="Chen Chao"/>
    <s v="Indirect Active"/>
    <s v="OP"/>
    <s v="SNa"/>
    <s v="FLCNa-MEA"/>
    <s v="340200"/>
    <d v="2014-12-03T00:00:00"/>
    <s v="Functional Specialist"/>
    <s v="Injection Functional Specialist"/>
    <x v="0"/>
    <n v="2"/>
    <x v="2"/>
    <n v="14666"/>
    <n v="0.03"/>
    <n v="440"/>
    <n v="0"/>
    <n v="0"/>
    <n v="3.0001363698349926E-2"/>
    <n v="440"/>
    <n v="15106"/>
    <n v="15017.984"/>
    <n v="351.98400000000038"/>
    <x v="32"/>
    <s v="2.40%-3.60%"/>
    <m/>
    <m/>
    <m/>
    <m/>
    <n v="0"/>
    <n v="15017.984"/>
    <n v="351.98400000000038"/>
    <n v="2.4000000000000021E-2"/>
    <n v="14"/>
    <n v="450"/>
    <m/>
    <n v="688"/>
    <n v="216339.77600000001"/>
    <n v="5"/>
    <m/>
    <m/>
    <m/>
    <s v="Hu Jun（51202067）"/>
    <s v="Mo Xiaohong（11005372）"/>
    <s v="Zhao Chujun"/>
    <m/>
    <m/>
    <m/>
    <s v="OK"/>
  </r>
  <r>
    <s v="CN15"/>
    <n v="15004180"/>
    <s v="桂 如刚"/>
    <s v="Gui Rugang"/>
    <s v="Indirect Active"/>
    <s v="OP"/>
    <s v="SNa"/>
    <s v="FLCNa-MEF"/>
    <s v="340200"/>
    <d v="2010-07-14T00:00:00"/>
    <s v="Expert (CN)"/>
    <s v="Expert (CN)"/>
    <x v="3"/>
    <n v="2"/>
    <x v="1"/>
    <n v="23000"/>
    <n v="3.7500000000000006E-2"/>
    <n v="863"/>
    <n v="1.55E-2"/>
    <n v="357"/>
    <n v="5.3043478260869567E-2"/>
    <n v="1220"/>
    <n v="24220"/>
    <n v="23989"/>
    <n v="989"/>
    <x v="33"/>
    <s v="4.24%-6.37%"/>
    <m/>
    <m/>
    <m/>
    <m/>
    <n v="0"/>
    <n v="23989"/>
    <n v="989"/>
    <n v="4.2999999999999927E-2"/>
    <n v="14"/>
    <n v="450"/>
    <m/>
    <n v="688"/>
    <n v="341934"/>
    <n v="4"/>
    <m/>
    <m/>
    <m/>
    <s v="Hu Jun（51202067）"/>
    <s v="Mo Xiaohong（11005372）"/>
    <s v="Zhao Chujun"/>
    <m/>
    <m/>
    <m/>
    <s v="OK"/>
  </r>
  <r>
    <s v="CN15"/>
    <n v="15022173"/>
    <s v="韩 业康"/>
    <s v="Han Yekang"/>
    <s v="Indirect Active"/>
    <s v="OP"/>
    <s v="SNa"/>
    <s v="FLCNa-MEA"/>
    <s v="340200"/>
    <d v="2022-04-20T00:00:00"/>
    <s v="Engineer"/>
    <s v="Electrical Engineer"/>
    <x v="2"/>
    <n v="2"/>
    <x v="2"/>
    <n v="10712"/>
    <n v="0"/>
    <n v="0"/>
    <n v="0"/>
    <n v="0"/>
    <n v="0"/>
    <n v="0"/>
    <n v="10712"/>
    <n v="11067"/>
    <n v="355"/>
    <x v="34"/>
    <s v="0.00%-0.00%"/>
    <m/>
    <m/>
    <m/>
    <m/>
    <n v="0"/>
    <n v="11067"/>
    <n v="355"/>
    <n v="3.3140403286034292E-2"/>
    <n v="14"/>
    <n v="450"/>
    <m/>
    <n v="688"/>
    <n v="161026"/>
    <n v="2"/>
    <m/>
    <s v="very professional PLC engineer, lower salary"/>
    <s v="Good performers with relatively lower salary"/>
    <s v="Hu Jun（51202067）"/>
    <s v="Mo Xiaohong（11005372）"/>
    <s v="Zhao Chujun"/>
    <m/>
    <s v=" exceed +/-20% adjustment"/>
    <s v="&gt;20"/>
    <s v="&gt;20"/>
  </r>
  <r>
    <s v="CN15"/>
    <n v="15017727"/>
    <s v="胡 邦国"/>
    <s v="Hu Bangguo"/>
    <s v="Indirect Active"/>
    <s v="OP"/>
    <s v="SNa"/>
    <s v="FLCNa-MEA"/>
    <s v="340200"/>
    <d v="2017-07-19T00:00:00"/>
    <s v="Associate Expert (CN)"/>
    <s v="Associate Expert (C)"/>
    <x v="0"/>
    <n v="2"/>
    <x v="2"/>
    <n v="13202"/>
    <n v="0.03"/>
    <n v="396"/>
    <n v="0"/>
    <n v="0"/>
    <n v="2.9995455234055446E-2"/>
    <n v="396"/>
    <n v="13598"/>
    <n v="13302"/>
    <n v="100"/>
    <x v="35"/>
    <s v="2.40%-3.60%"/>
    <m/>
    <m/>
    <m/>
    <m/>
    <n v="0"/>
    <n v="13302"/>
    <n v="100"/>
    <n v="7.5746099075897355E-3"/>
    <n v="14"/>
    <n v="450"/>
    <m/>
    <n v="688"/>
    <n v="192316"/>
    <n v="3"/>
    <m/>
    <s v="Less responsibility compare with job level with relative low performance"/>
    <s v="Less responsibility compare with job level"/>
    <s v="Hu Jun（51202067）"/>
    <s v="Mo Xiaohong（11005372）"/>
    <s v="Zhao Chujun"/>
    <m/>
    <s v=" exceed +/-20% adjustment"/>
    <s v="&lt;20"/>
    <s v="&lt;20"/>
  </r>
  <r>
    <s v="CN15"/>
    <n v="51200268"/>
    <s v="纪 锡林"/>
    <s v="Ji Xilin"/>
    <s v="Indirect Active"/>
    <s v="OP"/>
    <s v="SNa"/>
    <s v="FLCNa-MEA"/>
    <s v="340200"/>
    <d v="1998-07-01T00:00:00"/>
    <s v="Manager"/>
    <s v="Head of Assembly"/>
    <x v="3"/>
    <n v="2"/>
    <x v="2"/>
    <n v="24800"/>
    <n v="2.5000000000000001E-2"/>
    <n v="620"/>
    <n v="0"/>
    <n v="0"/>
    <n v="2.5000000000000001E-2"/>
    <n v="620"/>
    <n v="25420"/>
    <n v="25300"/>
    <n v="500"/>
    <x v="10"/>
    <s v="2.00%-3.00%"/>
    <m/>
    <m/>
    <m/>
    <m/>
    <n v="0"/>
    <n v="25300"/>
    <n v="500"/>
    <n v="2.0161290322580738E-2"/>
    <n v="14"/>
    <n v="3450"/>
    <m/>
    <n v="688"/>
    <n v="396288"/>
    <n v="5"/>
    <m/>
    <m/>
    <m/>
    <s v="Hu Jun（51202067）"/>
    <s v="Mo Xiaohong（11005372）"/>
    <s v="Zhao Chujun"/>
    <m/>
    <m/>
    <m/>
    <s v="OK"/>
  </r>
  <r>
    <s v="CN15"/>
    <n v="15014437"/>
    <s v="贾 大勇"/>
    <s v="Jia Dayong"/>
    <s v="Indirect Active"/>
    <s v="OP"/>
    <s v="SNa"/>
    <s v="FLCNa-ME"/>
    <s v="340200"/>
    <d v="2015-05-25T00:00:00"/>
    <s v="Manager"/>
    <s v="Manager"/>
    <x v="3"/>
    <n v="2"/>
    <x v="2"/>
    <n v="28188"/>
    <n v="2.5000000000000001E-2"/>
    <n v="705"/>
    <n v="0"/>
    <n v="0"/>
    <n v="2.5010642826734781E-2"/>
    <n v="705"/>
    <n v="28893"/>
    <n v="28751.760000000002"/>
    <n v="563.76000000000204"/>
    <x v="36"/>
    <s v="2.00%-3.00%"/>
    <m/>
    <m/>
    <m/>
    <m/>
    <n v="0"/>
    <n v="28751.760000000002"/>
    <n v="563.76000000000204"/>
    <n v="2.0000000000000018E-2"/>
    <n v="14"/>
    <n v="450"/>
    <m/>
    <n v="688"/>
    <n v="408612.64"/>
    <n v="3"/>
    <m/>
    <m/>
    <m/>
    <s v="Hu Jun（51202067）"/>
    <s v="Mo Xiaohong（11005372）"/>
    <s v="Zhao Chujun"/>
    <m/>
    <m/>
    <m/>
    <s v="OK"/>
  </r>
  <r>
    <s v="CN15"/>
    <n v="15022075"/>
    <s v="李 言东"/>
    <s v="Li Yandong"/>
    <s v="Indirect Active"/>
    <s v="OP"/>
    <s v="SNa"/>
    <s v="FLCNa-MEA"/>
    <s v="340200"/>
    <d v="2021-11-24T00:00:00"/>
    <s v="Engineer"/>
    <s v="Assembly Process Engineer"/>
    <x v="2"/>
    <n v="2"/>
    <x v="1"/>
    <n v="12645"/>
    <n v="0.03"/>
    <n v="379"/>
    <n v="0"/>
    <n v="0"/>
    <n v="2.9972321075523924E-2"/>
    <n v="379"/>
    <n v="13024"/>
    <n v="12645"/>
    <n v="0"/>
    <x v="5"/>
    <s v="2.40%-3.60%"/>
    <s v="Promotion"/>
    <s v="Senior Assembly Process Engineer"/>
    <s v="A5"/>
    <n v="0.1"/>
    <n v="1265"/>
    <n v="13910"/>
    <n v="1265"/>
    <n v="0.10003954132068005"/>
    <n v="14"/>
    <n v="450"/>
    <m/>
    <n v="688"/>
    <n v="200828"/>
    <n v="4"/>
    <m/>
    <s v="Very positive feedback from VS and high potential in assembly team，combined with promotion"/>
    <s v="Combined with promotion"/>
    <s v="Hu Jun（51202067）"/>
    <s v="Mo Xiaohong（11005372）"/>
    <s v="Zhao Chujun"/>
    <m/>
    <s v=" recommend increasing but propose zero increase"/>
    <m/>
    <s v="0 increase"/>
  </r>
  <r>
    <s v="CN15"/>
    <n v="15001880"/>
    <s v="林 文森"/>
    <s v="Lin Wensen"/>
    <s v="Indirect Active"/>
    <s v="OP"/>
    <s v="SNa"/>
    <s v="FLCNa-MEF"/>
    <s v="340200"/>
    <d v="2008-07-28T00:00:00"/>
    <s v="Junior Engineer"/>
    <s v="Junior Engineer"/>
    <x v="4"/>
    <n v="2"/>
    <x v="2"/>
    <n v="7538"/>
    <n v="2.5000000000000001E-2"/>
    <n v="188"/>
    <n v="0"/>
    <n v="0"/>
    <n v="2.494030246749801E-2"/>
    <n v="188"/>
    <n v="7726"/>
    <n v="7726"/>
    <n v="188"/>
    <x v="37"/>
    <s v="2.00%-2.99%"/>
    <m/>
    <m/>
    <m/>
    <m/>
    <n v="0"/>
    <n v="7726"/>
    <n v="188"/>
    <n v="2.4940302467498121E-2"/>
    <n v="14"/>
    <n v="450"/>
    <m/>
    <n v="688"/>
    <n v="114252"/>
    <s v="NA"/>
    <m/>
    <m/>
    <m/>
    <s v="Hu Jun（51202067）"/>
    <s v="Mo Xiaohong（11005372）"/>
    <s v="Zhao Chujun"/>
    <m/>
    <m/>
    <m/>
    <s v="OK"/>
  </r>
  <r>
    <s v="CN15"/>
    <n v="15001698"/>
    <s v="马 广义"/>
    <s v="Ma Guangyi"/>
    <s v="Indirect Active"/>
    <s v="OP"/>
    <s v="SNa"/>
    <s v="FLCNa-MEF"/>
    <s v="340200"/>
    <d v="2008-06-17T00:00:00"/>
    <s v="Senior Engineer"/>
    <s v="Senior Manufacturing Engineer"/>
    <x v="1"/>
    <n v="2"/>
    <x v="1"/>
    <n v="11737"/>
    <n v="3.7500000000000006E-2"/>
    <n v="440"/>
    <n v="1.55E-2"/>
    <n v="182"/>
    <n v="5.2994802760500982E-2"/>
    <n v="622"/>
    <n v="12359"/>
    <n v="12659"/>
    <n v="922"/>
    <x v="38"/>
    <s v="4.24%-6.36%"/>
    <m/>
    <m/>
    <m/>
    <m/>
    <n v="0"/>
    <n v="12659"/>
    <n v="922"/>
    <n v="7.8554997017977302E-2"/>
    <n v="14"/>
    <n v="450"/>
    <m/>
    <n v="688"/>
    <n v="183314"/>
    <n v="3"/>
    <m/>
    <s v="Excellent performance in laser welding relocation。同时兼任FLCNa,FLCCh 两家工厂的内筒激光焊接"/>
    <s v="Significantly enlarged responsibilities with proven performance"/>
    <s v="Hu Jun（51202067）"/>
    <s v="Mo Xiaohong（11005372）"/>
    <s v="Zhao Chujun"/>
    <m/>
    <s v=" exceed +/-20% adjustment"/>
    <s v="&gt;20"/>
    <s v="&gt;20"/>
  </r>
  <r>
    <s v="CN15"/>
    <n v="15003323"/>
    <s v="马 维静"/>
    <s v="Ma Weijing"/>
    <s v="Indirect Active"/>
    <s v="OP"/>
    <s v="SNa"/>
    <s v="FLCNa-MEM"/>
    <s v="340433"/>
    <d v="2010-03-01T00:00:00"/>
    <s v="Supervisor"/>
    <s v="Supervisor"/>
    <x v="0"/>
    <n v="2"/>
    <x v="2"/>
    <n v="18000"/>
    <n v="0"/>
    <n v="0"/>
    <n v="0"/>
    <n v="0"/>
    <n v="0"/>
    <n v="0"/>
    <n v="18000"/>
    <n v="18000"/>
    <n v="0"/>
    <x v="5"/>
    <s v="0.00%-0.00%"/>
    <m/>
    <m/>
    <m/>
    <m/>
    <n v="0"/>
    <n v="18000"/>
    <n v="0"/>
    <n v="0"/>
    <n v="14"/>
    <n v="450"/>
    <m/>
    <n v="688"/>
    <n v="258088"/>
    <n v="4"/>
    <m/>
    <m/>
    <m/>
    <s v="Hu Jun（51202067）"/>
    <s v="Mo Xiaohong（11005372）"/>
    <s v="Zhao Chujun"/>
    <m/>
    <m/>
    <m/>
    <s v="OK"/>
  </r>
  <r>
    <s v="CN15"/>
    <n v="15021416"/>
    <s v="石 曙曙"/>
    <s v="Shi Shushu"/>
    <s v="Indirect Active"/>
    <s v="OP"/>
    <s v="SNa"/>
    <s v="FLCNa-MEA"/>
    <s v="340200"/>
    <d v="2021-06-23T00:00:00"/>
    <s v="Engineer"/>
    <s v="Automation Engineer"/>
    <x v="2"/>
    <n v="2"/>
    <x v="0"/>
    <n v="12793"/>
    <n v="0.04"/>
    <n v="512"/>
    <n v="0"/>
    <n v="0"/>
    <n v="4.0021886969436413E-2"/>
    <n v="512"/>
    <n v="13305"/>
    <n v="12793"/>
    <n v="0"/>
    <x v="5"/>
    <s v="3.20%-4.80%"/>
    <s v="Promotion"/>
    <s v="Senior Automation Engineer"/>
    <s v="A5"/>
    <n v="0.11"/>
    <n v="1407"/>
    <n v="14200"/>
    <n v="1407"/>
    <n v="0.10998202141796298"/>
    <n v="14"/>
    <n v="450"/>
    <m/>
    <n v="688"/>
    <n v="204888"/>
    <n v="3"/>
    <m/>
    <s v="Testing expert: critical and urgently needed in the factory, combined with promotion."/>
    <s v="Combined with promotion"/>
    <s v="Hu Jun（51202067）"/>
    <s v="Mo Xiaohong（11005372）"/>
    <s v="Zhao Chujun"/>
    <m/>
    <s v=" recommend increasing but propose zero increase"/>
    <m/>
    <s v="0 increase"/>
  </r>
  <r>
    <s v="CN15"/>
    <n v="15020868"/>
    <s v="孙 荣华"/>
    <s v="Sun Ronghua"/>
    <s v="Indirect Active"/>
    <s v="OP"/>
    <s v="SNa"/>
    <s v="FLCNa-MEF"/>
    <s v="340200"/>
    <d v="2021-01-13T00:00:00"/>
    <s v="Senior Engineer"/>
    <s v="Senior Injection Engineer"/>
    <x v="1"/>
    <n v="2"/>
    <x v="2"/>
    <n v="13285"/>
    <n v="2.5000000000000001E-2"/>
    <n v="332"/>
    <n v="0"/>
    <n v="0"/>
    <n v="2.4990590891983439E-2"/>
    <n v="332"/>
    <n v="13617"/>
    <n v="13551"/>
    <n v="266"/>
    <x v="36"/>
    <s v="2.00%-3.00%"/>
    <m/>
    <m/>
    <m/>
    <m/>
    <n v="0"/>
    <n v="13551"/>
    <n v="266"/>
    <n v="2.0022581859239663E-2"/>
    <n v="14"/>
    <n v="450"/>
    <m/>
    <n v="688"/>
    <n v="195802"/>
    <n v="2"/>
    <m/>
    <m/>
    <m/>
    <s v="Hu Jun（51202067）"/>
    <s v="Mo Xiaohong（11005372）"/>
    <s v="Zhao Chujun"/>
    <m/>
    <m/>
    <m/>
    <s v="OK"/>
  </r>
  <r>
    <s v="CN15"/>
    <n v="15004889"/>
    <s v="王 兴春"/>
    <s v="Wang Xingchun"/>
    <s v="Indirect Active"/>
    <s v="OP"/>
    <s v="SNa"/>
    <s v="FLCNa-MEF"/>
    <s v="340200"/>
    <d v="2010-11-08T00:00:00"/>
    <s v="Senior Engineer"/>
    <s v="Senior Mould Managment Engineer"/>
    <x v="1"/>
    <n v="2"/>
    <x v="2"/>
    <n v="15150"/>
    <n v="0"/>
    <n v="0"/>
    <n v="0"/>
    <n v="0"/>
    <n v="0"/>
    <n v="0"/>
    <n v="15150"/>
    <n v="15150"/>
    <n v="0"/>
    <x v="5"/>
    <s v="0.00%-0.00%"/>
    <m/>
    <m/>
    <m/>
    <m/>
    <n v="0"/>
    <n v="15150"/>
    <n v="0"/>
    <n v="0"/>
    <n v="14"/>
    <n v="450"/>
    <m/>
    <n v="688"/>
    <n v="218188"/>
    <n v="4"/>
    <m/>
    <m/>
    <m/>
    <s v="Hu Jun（51202067）"/>
    <s v="Mo Xiaohong（11005372）"/>
    <s v="Zhao Chujun"/>
    <m/>
    <m/>
    <m/>
    <s v="OK"/>
  </r>
  <r>
    <s v="CN15"/>
    <n v="15022143"/>
    <s v="王 雪松"/>
    <s v="Wang Xuesong"/>
    <s v="Indirect Active"/>
    <s v="OP"/>
    <s v="SNa"/>
    <s v="FLCNa-MEA"/>
    <s v="340200"/>
    <d v="2022-02-23T00:00:00"/>
    <s v="Engineer"/>
    <s v="Testing Engineer"/>
    <x v="2"/>
    <n v="2"/>
    <x v="2"/>
    <n v="9205"/>
    <n v="2.5000000000000001E-2"/>
    <n v="230"/>
    <n v="0"/>
    <n v="0"/>
    <n v="2.4986420423682782E-2"/>
    <n v="230"/>
    <n v="9435"/>
    <n v="9205"/>
    <n v="0"/>
    <x v="5"/>
    <s v="2.00%-3.00%"/>
    <m/>
    <m/>
    <m/>
    <m/>
    <n v="0"/>
    <n v="9205"/>
    <n v="0"/>
    <n v="0"/>
    <n v="14"/>
    <n v="450"/>
    <m/>
    <n v="688"/>
    <n v="134958"/>
    <n v="3"/>
    <m/>
    <s v="Leave BSH in July"/>
    <s v="Left/will leave/retire soon"/>
    <s v="Hu Jun（51202067）"/>
    <s v="Mo Xiaohong（11005372）"/>
    <s v="Zhao Chujun"/>
    <m/>
    <s v=" recommend increasing but propose zero increase"/>
    <m/>
    <s v="0 increase"/>
  </r>
  <r>
    <s v="CN15"/>
    <n v="51200356"/>
    <s v="吴 惟一"/>
    <s v="Wu Weiyi"/>
    <s v="Indirect Active"/>
    <s v="OP"/>
    <s v="SNa"/>
    <s v="FLCNa-MEF"/>
    <s v="340200"/>
    <d v="1997-08-18T00:00:00"/>
    <s v="Senior Engineer"/>
    <s v="Senior Engineer"/>
    <x v="1"/>
    <n v="2"/>
    <x v="2"/>
    <n v="12985"/>
    <n v="0"/>
    <n v="0"/>
    <n v="0"/>
    <n v="0"/>
    <n v="0"/>
    <n v="0"/>
    <n v="12985"/>
    <n v="12985"/>
    <n v="0"/>
    <x v="5"/>
    <s v="0.00%-0.00%"/>
    <m/>
    <m/>
    <m/>
    <m/>
    <n v="0"/>
    <n v="12985"/>
    <n v="0"/>
    <n v="0"/>
    <n v="14"/>
    <n v="3050"/>
    <m/>
    <n v="688"/>
    <n v="219078"/>
    <n v="3"/>
    <m/>
    <m/>
    <m/>
    <s v="Hu Jun（51202067）"/>
    <s v="Mo Xiaohong（11005372）"/>
    <s v="Zhao Chujun"/>
    <m/>
    <m/>
    <m/>
    <s v="OK"/>
  </r>
  <r>
    <s v="CN15"/>
    <n v="15021286"/>
    <s v="邢 建"/>
    <s v="Xing Jian"/>
    <s v="Indirect Active"/>
    <s v="OP"/>
    <s v="SNa"/>
    <s v="FLCNa-MEM"/>
    <s v="340433"/>
    <d v="2021-05-12T00:00:00"/>
    <s v="Senior Engineer"/>
    <s v="Senior Equipment Engineer"/>
    <x v="1"/>
    <n v="2"/>
    <x v="0"/>
    <n v="17480"/>
    <n v="0.03"/>
    <n v="524"/>
    <n v="0"/>
    <n v="0"/>
    <n v="2.9977116704805493E-2"/>
    <n v="524"/>
    <n v="18004"/>
    <n v="18110"/>
    <n v="630"/>
    <x v="39"/>
    <s v="2.40%-3.60%"/>
    <m/>
    <m/>
    <m/>
    <m/>
    <n v="0"/>
    <n v="18110"/>
    <n v="630"/>
    <n v="3.6041189931350193E-2"/>
    <n v="14"/>
    <n v="450"/>
    <m/>
    <n v="688"/>
    <n v="259628"/>
    <n v="4"/>
    <m/>
    <m/>
    <m/>
    <s v="Hu Jun（51202067）"/>
    <s v="Mo Xiaohong（11005372）"/>
    <s v="Zhao Chujun"/>
    <m/>
    <m/>
    <m/>
    <s v="OK"/>
  </r>
  <r>
    <s v="CN15"/>
    <n v="15001700"/>
    <s v="徐 云飞"/>
    <s v="Xu Yunfei"/>
    <s v="Indirect Active"/>
    <s v="OP"/>
    <s v="SNa"/>
    <s v="FLCNa-MEM"/>
    <s v="340433"/>
    <d v="2008-06-17T00:00:00"/>
    <s v="Senior Engineer"/>
    <s v="Senior Engineer"/>
    <x v="1"/>
    <n v="2"/>
    <x v="1"/>
    <n v="12391"/>
    <n v="3.7500000000000006E-2"/>
    <n v="465"/>
    <n v="1.55E-2"/>
    <n v="192"/>
    <n v="5.3022354935033489E-2"/>
    <n v="657"/>
    <n v="13048"/>
    <n v="13048"/>
    <n v="657"/>
    <x v="40"/>
    <s v="4.24%-6.36%"/>
    <m/>
    <m/>
    <m/>
    <m/>
    <n v="0"/>
    <n v="13048"/>
    <n v="657"/>
    <n v="5.3022354935033489E-2"/>
    <n v="14"/>
    <n v="500"/>
    <m/>
    <n v="688"/>
    <n v="189360"/>
    <n v="2"/>
    <m/>
    <m/>
    <m/>
    <s v="Hu Jun（51202067）"/>
    <s v="Mo Xiaohong（11005372）"/>
    <s v="Zhao Chujun"/>
    <m/>
    <m/>
    <m/>
    <s v="OK"/>
  </r>
  <r>
    <s v="CN15"/>
    <n v="15015379"/>
    <s v="杨 园园"/>
    <s v="Yang Yuanyuan"/>
    <s v="Indirect Active"/>
    <s v="OP"/>
    <s v="SNa"/>
    <s v="FLCNa-MEM"/>
    <s v="340433"/>
    <d v="2016-06-22T00:00:00"/>
    <s v="Senior Engineer"/>
    <s v="Senior Engineer"/>
    <x v="1"/>
    <n v="2"/>
    <x v="1"/>
    <n v="16100"/>
    <n v="0.03"/>
    <n v="483"/>
    <n v="0"/>
    <n v="0"/>
    <n v="0.03"/>
    <n v="483"/>
    <n v="16583"/>
    <n v="16583"/>
    <n v="483"/>
    <x v="11"/>
    <s v="2.40%-3.60%"/>
    <m/>
    <m/>
    <m/>
    <m/>
    <n v="0"/>
    <n v="16583"/>
    <n v="483"/>
    <n v="3.0000000000000027E-2"/>
    <n v="14"/>
    <n v="500"/>
    <m/>
    <n v="688"/>
    <n v="238850"/>
    <n v="4"/>
    <m/>
    <m/>
    <m/>
    <s v="Hu Jun（51202067）"/>
    <s v="Mo Xiaohong（11005372）"/>
    <s v="Zhao Chujun"/>
    <m/>
    <m/>
    <m/>
    <s v="OK"/>
  </r>
  <r>
    <s v="CN15"/>
    <n v="15015653"/>
    <s v="禹 大成"/>
    <s v="Yu Dacheng"/>
    <s v="Indirect Active"/>
    <s v="OP"/>
    <s v="SNa"/>
    <s v="FLCNa-MEF"/>
    <s v="340200"/>
    <d v="2016-09-21T00:00:00"/>
    <s v="Manager"/>
    <s v="Head of Pre-Fabrication"/>
    <x v="3"/>
    <n v="2"/>
    <x v="0"/>
    <n v="21554"/>
    <n v="0.06"/>
    <n v="1293"/>
    <n v="7.7799999999999994E-2"/>
    <n v="1677"/>
    <n v="0.13779344901178436"/>
    <n v="2970"/>
    <n v="24524"/>
    <n v="24221"/>
    <n v="2667"/>
    <x v="41"/>
    <s v="11.02%-16.54%"/>
    <m/>
    <m/>
    <m/>
    <m/>
    <n v="0"/>
    <n v="24221"/>
    <n v="2667"/>
    <n v="0.12373573350654166"/>
    <n v="14"/>
    <n v="450"/>
    <m/>
    <n v="688"/>
    <n v="345182"/>
    <n v="5"/>
    <m/>
    <m/>
    <m/>
    <s v="Hu Jun（51202067）"/>
    <s v="Mo Xiaohong（11005372）"/>
    <s v="Zhao Chujun"/>
    <m/>
    <m/>
    <m/>
    <s v="OK"/>
  </r>
  <r>
    <s v="CN15"/>
    <n v="15020094"/>
    <s v="张 健"/>
    <s v="Zhang Jian"/>
    <s v="Indirect Active"/>
    <s v="OP"/>
    <s v="SNa"/>
    <s v="FLCNa-MEM"/>
    <s v="340433"/>
    <d v="2020-03-18T00:00:00"/>
    <s v="Manager"/>
    <s v="Head of Maintenance"/>
    <x v="3"/>
    <n v="2"/>
    <x v="2"/>
    <n v="20400"/>
    <n v="0.03"/>
    <n v="612"/>
    <n v="0"/>
    <n v="0"/>
    <n v="0.03"/>
    <n v="612"/>
    <n v="21012"/>
    <n v="21012"/>
    <n v="612"/>
    <x v="11"/>
    <s v="2.40%-3.60%"/>
    <m/>
    <m/>
    <m/>
    <m/>
    <n v="0"/>
    <n v="21012"/>
    <n v="612"/>
    <n v="3.0000000000000027E-2"/>
    <n v="14"/>
    <n v="450"/>
    <m/>
    <n v="688"/>
    <n v="300256"/>
    <n v="4"/>
    <m/>
    <m/>
    <m/>
    <s v="Hu Jun（51202067）"/>
    <s v="Mo Xiaohong（11005372）"/>
    <s v="Zhao Chujun"/>
    <m/>
    <m/>
    <m/>
    <s v="OK"/>
  </r>
  <r>
    <s v="CN15"/>
    <n v="15022179"/>
    <s v="朱 和伟"/>
    <s v="Zhu Hewei"/>
    <s v="Indirect Active"/>
    <s v="OP"/>
    <s v="SNa"/>
    <s v="FLCNa-MEM"/>
    <s v="340433"/>
    <d v="2022-05-05T00:00:00"/>
    <s v="Engineer"/>
    <s v="Tooling Engineer"/>
    <x v="2"/>
    <n v="2"/>
    <x v="2"/>
    <n v="12472"/>
    <n v="0"/>
    <n v="0"/>
    <n v="0"/>
    <n v="0"/>
    <n v="0"/>
    <n v="0"/>
    <n v="12472"/>
    <n v="12700"/>
    <n v="228"/>
    <x v="42"/>
    <s v="0.00%-0.00%"/>
    <m/>
    <m/>
    <m/>
    <m/>
    <n v="0"/>
    <n v="12700"/>
    <n v="228"/>
    <n v="1.8280949326491269E-2"/>
    <n v="14"/>
    <n v="450"/>
    <m/>
    <n v="688"/>
    <n v="183888"/>
    <n v="3"/>
    <m/>
    <s v="critical position in Mold with excellence performance in localization"/>
    <s v="Top critical position/player"/>
    <s v="Hu Jun（51202067）"/>
    <s v="Mo Xiaohong（11005372）"/>
    <s v="Zhao Chujun"/>
    <m/>
    <s v=" exceed +/-20% adjustment"/>
    <s v="&gt;20"/>
    <s v="&gt;20"/>
  </r>
  <r>
    <s v="CN15"/>
    <n v="15022342"/>
    <s v="朱 庆棚"/>
    <s v="Zhu Qingpeng"/>
    <s v="Indirect Active"/>
    <s v="OP"/>
    <s v="SNa"/>
    <s v="FLCNa-MEA"/>
    <s v="340200"/>
    <d v="2023-04-19T00:00:00"/>
    <s v="Senior Engineer"/>
    <s v="Senior Assembly Engineer"/>
    <x v="1"/>
    <n v="2"/>
    <x v="2"/>
    <n v="11020"/>
    <n v="0.03"/>
    <n v="331"/>
    <n v="0"/>
    <n v="0"/>
    <n v="3.0036297640653357E-2"/>
    <n v="331"/>
    <n v="11351"/>
    <n v="11751"/>
    <n v="731"/>
    <x v="43"/>
    <s v="2.40%-3.60%"/>
    <m/>
    <m/>
    <m/>
    <m/>
    <n v="0"/>
    <n v="11751"/>
    <n v="731"/>
    <n v="6.6333938294010908E-2"/>
    <n v="14"/>
    <n v="550"/>
    <m/>
    <n v="688"/>
    <n v="171802"/>
    <n v="5"/>
    <m/>
    <s v="Excellent performance in India SKD project and new line rampup"/>
    <s v="Good performers with relatively lower salary"/>
    <s v="Hu Jun（51202067）"/>
    <s v="Mo Xiaohong（11005372）"/>
    <s v="Zhao Chujun"/>
    <m/>
    <s v=" exceed +/-20% adjustment"/>
    <s v="&gt;20"/>
    <s v="&gt;20"/>
  </r>
  <r>
    <s v="CN15"/>
    <n v="15001449"/>
    <s v="朱 小忠"/>
    <s v="Zhu Xiaozhong"/>
    <s v="Indirect Active"/>
    <s v="OP"/>
    <s v="SNa"/>
    <s v="FLCNa-ME"/>
    <s v="340200"/>
    <d v="2008-03-18T00:00:00"/>
    <s v="Engineer"/>
    <s v="Electrical Engineer"/>
    <x v="2"/>
    <n v="2"/>
    <x v="2"/>
    <n v="12190"/>
    <n v="0"/>
    <n v="0"/>
    <n v="0"/>
    <n v="0"/>
    <n v="0"/>
    <n v="0"/>
    <n v="12190"/>
    <n v="12190"/>
    <n v="0"/>
    <x v="5"/>
    <s v="0.00%-0.00%"/>
    <m/>
    <m/>
    <m/>
    <m/>
    <n v="0"/>
    <n v="12190"/>
    <n v="0"/>
    <n v="0"/>
    <n v="14"/>
    <n v="450"/>
    <m/>
    <n v="688"/>
    <n v="176748"/>
    <n v="1"/>
    <m/>
    <m/>
    <m/>
    <s v="Hu Jun（51202067）"/>
    <s v="Mo Xiaohong（11005372）"/>
    <s v="Zhao Chujun"/>
    <m/>
    <m/>
    <m/>
    <s v="OK"/>
  </r>
  <r>
    <s v="CN15"/>
    <n v="51202067"/>
    <s v="胡 军"/>
    <s v="Hu Jun"/>
    <s v="Indirect Active"/>
    <s v="OP"/>
    <s v="SNa"/>
    <s v="FLCNa-ME"/>
    <s v="340100"/>
    <d v="2004-11-01T00:00:00"/>
    <s v="Director"/>
    <s v="Head of Manufacturing Engineering"/>
    <x v="5"/>
    <n v="2"/>
    <x v="1"/>
    <n v="49800"/>
    <n v="0.03"/>
    <n v="1494"/>
    <n v="0"/>
    <n v="0"/>
    <n v="0.03"/>
    <n v="1494"/>
    <n v="51294"/>
    <n v="50100"/>
    <n v="300"/>
    <x v="44"/>
    <s v="2.40%-3.60%"/>
    <m/>
    <m/>
    <m/>
    <m/>
    <n v="0"/>
    <n v="50100"/>
    <n v="300"/>
    <n v="6.0240963855422436E-3"/>
    <n v="14"/>
    <n v="450"/>
    <n v="1000"/>
    <n v="688"/>
    <n v="719488"/>
    <n v="4"/>
    <m/>
    <s v="higher salary within same level in the factory"/>
    <s v="Internal balance"/>
    <s v="Jiang Xiujuan（11012739）"/>
    <s v="Mo Xiaohong（11005372）"/>
    <s v="Zhao Chujun"/>
    <m/>
    <s v=" exceed +/-20% adjustment"/>
    <s v="&lt;20"/>
    <s v="&lt;20"/>
  </r>
  <r>
    <s v="CN15"/>
    <n v="15002547"/>
    <s v="郎 力"/>
    <s v="Lang Li"/>
    <s v="Indirect Active"/>
    <s v="OP"/>
    <s v="SNa"/>
    <s v="FLCNa-V2"/>
    <s v="340100"/>
    <d v="2009-06-29T00:00:00"/>
    <s v="Director"/>
    <s v="Head of FLCNa-V2"/>
    <x v="5"/>
    <n v="2"/>
    <x v="2"/>
    <n v="43250"/>
    <n v="0"/>
    <n v="0"/>
    <n v="0"/>
    <n v="0"/>
    <n v="0"/>
    <n v="0"/>
    <n v="43250"/>
    <n v="43550"/>
    <n v="300"/>
    <x v="45"/>
    <s v="0.00%-0.00%"/>
    <m/>
    <m/>
    <m/>
    <m/>
    <n v="0"/>
    <n v="43550"/>
    <n v="300"/>
    <n v="6.9364161849712058E-3"/>
    <n v="14"/>
    <n v="450"/>
    <n v="1000"/>
    <n v="688"/>
    <n v="627788"/>
    <n v="4"/>
    <m/>
    <s v="lead new VS with proven performance "/>
    <s v="Enlarged responsibilities with proven performance"/>
    <s v="Jiang Xiujuan（11012739）"/>
    <s v="Mo Xiaohong（11005372）"/>
    <s v="Zhao Chujun"/>
    <m/>
    <s v=" exceed +/-20% adjustment"/>
    <s v="&gt;20"/>
    <s v="&gt;20"/>
  </r>
  <r>
    <s v="CN15"/>
    <n v="15001516"/>
    <s v="钱 荣兵"/>
    <s v="Qian Rongbing"/>
    <s v="Indirect Active"/>
    <s v="OP"/>
    <s v="SNa"/>
    <s v="FLCNa"/>
    <s v="340100"/>
    <d v="2008-04-15T00:00:00"/>
    <s v="Senior Engineer"/>
    <s v="Senior Production Engineer"/>
    <x v="1"/>
    <n v="2"/>
    <x v="1"/>
    <n v="10020"/>
    <n v="3.7500000000000006E-2"/>
    <n v="376"/>
    <n v="1.55E-2"/>
    <n v="155"/>
    <n v="5.2994011976047903E-2"/>
    <n v="531"/>
    <n v="10551"/>
    <n v="10451"/>
    <n v="431"/>
    <x v="33"/>
    <s v="4.24%-6.36%"/>
    <m/>
    <m/>
    <m/>
    <m/>
    <n v="0"/>
    <n v="10451"/>
    <n v="431"/>
    <n v="4.3013972055888194E-2"/>
    <n v="14"/>
    <n v="450"/>
    <m/>
    <n v="688"/>
    <n v="152402"/>
    <n v="2"/>
    <m/>
    <m/>
    <m/>
    <s v="Jiang Xiujuan（11012739）"/>
    <s v="Mo Xiaohong（11005372）"/>
    <s v="Zhao Chujun"/>
    <m/>
    <m/>
    <m/>
    <s v="OK"/>
  </r>
  <r>
    <s v="CN15"/>
    <n v="15001801"/>
    <s v="孙 秀建"/>
    <s v="Sun Xiujian"/>
    <s v="Indirect Active"/>
    <s v="OP"/>
    <s v="SNa"/>
    <s v="FLCNa"/>
    <s v="340100"/>
    <d v="2008-07-08T00:00:00"/>
    <s v="Manager"/>
    <s v="Manager"/>
    <x v="3"/>
    <n v="2"/>
    <x v="2"/>
    <n v="30000"/>
    <n v="0"/>
    <n v="0"/>
    <n v="0"/>
    <n v="0"/>
    <n v="0"/>
    <n v="0"/>
    <n v="30000"/>
    <n v="30000"/>
    <n v="0"/>
    <x v="5"/>
    <s v="0.00%-0.00%"/>
    <m/>
    <m/>
    <m/>
    <m/>
    <n v="0"/>
    <n v="30000"/>
    <n v="0"/>
    <n v="0"/>
    <n v="14"/>
    <n v="450"/>
    <m/>
    <n v="688"/>
    <n v="426088"/>
    <n v="3"/>
    <m/>
    <m/>
    <m/>
    <s v="Jiang Xiujuan（11012739）"/>
    <s v="Mo Xiaohong（11005372）"/>
    <s v="Zhao Chujun"/>
    <m/>
    <m/>
    <m/>
    <s v="OK"/>
  </r>
  <r>
    <s v="CN15"/>
    <n v="15000580"/>
    <s v="姚 雷雷"/>
    <s v="Yao Leilei"/>
    <s v="Indirect Active"/>
    <s v="OP"/>
    <s v="SNa"/>
    <s v="FLCNa-VF"/>
    <s v="340100"/>
    <d v="2006-07-18T00:00:00"/>
    <s v="Director"/>
    <s v="Head of FLCNa-VF"/>
    <x v="5"/>
    <n v="2"/>
    <x v="2"/>
    <n v="42080"/>
    <n v="0"/>
    <n v="0"/>
    <n v="0"/>
    <n v="0"/>
    <n v="0"/>
    <n v="0"/>
    <n v="42080"/>
    <n v="42686"/>
    <n v="606"/>
    <x v="46"/>
    <s v="0.00%-0.00%"/>
    <m/>
    <m/>
    <m/>
    <m/>
    <n v="0"/>
    <n v="42686"/>
    <n v="606"/>
    <n v="1.4401140684410674E-2"/>
    <n v="14"/>
    <n v="450"/>
    <n v="1000"/>
    <n v="688"/>
    <n v="615692"/>
    <n v="3"/>
    <m/>
    <s v="enlarged responsibilities with CP management"/>
    <s v="Enlarged responsibilities with proven performance"/>
    <s v="Jiang Xiujuan（11012739）"/>
    <s v="Mo Xiaohong（11005372）"/>
    <s v="Zhao Chujun"/>
    <m/>
    <s v=" exceed +/-20% adjustment"/>
    <s v="&gt;20"/>
    <s v="&gt;20"/>
  </r>
  <r>
    <s v="CN15"/>
    <n v="15003586"/>
    <s v="叶 友军"/>
    <s v="Ye Youjun"/>
    <s v="Indirect Active"/>
    <s v="OP"/>
    <s v="SNa"/>
    <s v="FLCNa"/>
    <s v="340100"/>
    <d v="2010-04-01T00:00:00"/>
    <s v="Senior Engineer"/>
    <s v="Senior Engineer"/>
    <x v="1"/>
    <n v="2"/>
    <x v="2"/>
    <n v="12200"/>
    <n v="0"/>
    <n v="0"/>
    <n v="0"/>
    <n v="0"/>
    <n v="0"/>
    <n v="0"/>
    <n v="12200"/>
    <n v="12474"/>
    <n v="274"/>
    <x v="47"/>
    <s v="0.00%-0.00%"/>
    <m/>
    <m/>
    <m/>
    <m/>
    <n v="0"/>
    <n v="12474"/>
    <n v="274"/>
    <n v="2.245901639344261E-2"/>
    <n v="14"/>
    <n v="450"/>
    <m/>
    <n v="688"/>
    <n v="180724"/>
    <n v="3"/>
    <m/>
    <s v="enlarged responsibilities, add BPS management"/>
    <s v="Enlarged responsibilities with proven performance"/>
    <s v="Jiang Xiujuan（11012739）"/>
    <s v="Mo Xiaohong（11005372）"/>
    <s v="Zhao Chujun"/>
    <m/>
    <s v=" exceed +/-20% adjustment"/>
    <s v="&gt;20"/>
    <s v="&gt;20"/>
  </r>
  <r>
    <s v="CN15"/>
    <n v="15006800"/>
    <s v="张 辉宇"/>
    <s v="Zhang Huiyu"/>
    <s v="Indirect Active"/>
    <s v="OP"/>
    <s v="SNa"/>
    <s v="FLCNa-V1"/>
    <s v="340100"/>
    <d v="2011-07-20T00:00:00"/>
    <s v="Manager"/>
    <s v="Head of FLCNa-V1"/>
    <x v="3"/>
    <n v="2"/>
    <x v="2"/>
    <n v="15455"/>
    <n v="0.03"/>
    <n v="464"/>
    <n v="0"/>
    <n v="0"/>
    <n v="3.0022646392753153E-2"/>
    <n v="464"/>
    <n v="15919"/>
    <n v="17010"/>
    <n v="1555"/>
    <x v="48"/>
    <s v="2.40%-3.60%"/>
    <m/>
    <m/>
    <m/>
    <m/>
    <n v="0"/>
    <n v="17010"/>
    <n v="1555"/>
    <n v="0.10061468780329985"/>
    <n v="14"/>
    <n v="450"/>
    <m/>
    <n v="688"/>
    <n v="244228"/>
    <n v="5"/>
    <m/>
    <s v="took VS head with excellent performance. Lower salary."/>
    <s v="Enlarged responsibilities with proven performance"/>
    <s v="Jiang Xiujuan（11012739）"/>
    <s v="Mo Xiaohong（11005372）"/>
    <s v="Zhao Chujun"/>
    <m/>
    <s v=" exceed +/-20% adjustment"/>
    <s v="&gt;20"/>
    <s v="&gt;20"/>
  </r>
  <r>
    <s v="CN15"/>
    <n v="11000452"/>
    <s v="李 蕾"/>
    <s v="Li Lei"/>
    <s v="Indirect Active"/>
    <s v="OP"/>
    <s v="SC"/>
    <s v="SNa-SC4MP"/>
    <s v="390501"/>
    <d v="1999-05-17T00:00:00"/>
    <s v="Planner"/>
    <s v="Material Planner"/>
    <x v="2"/>
    <n v="2"/>
    <x v="2"/>
    <n v="10091"/>
    <n v="0"/>
    <n v="0"/>
    <n v="0"/>
    <n v="0"/>
    <n v="0"/>
    <n v="0"/>
    <n v="10091"/>
    <n v="10091"/>
    <n v="0"/>
    <x v="5"/>
    <s v="0.00%-0.00%"/>
    <m/>
    <m/>
    <m/>
    <m/>
    <n v="0"/>
    <n v="10091"/>
    <n v="0"/>
    <n v="0"/>
    <n v="14"/>
    <n v="450"/>
    <m/>
    <n v="688"/>
    <n v="147362"/>
    <n v="3"/>
    <m/>
    <m/>
    <m/>
    <s v="Zhou Chuancui（1520041）"/>
    <s v="Shao Xiao（11018043）"/>
    <s v="Cheng Cheng"/>
    <m/>
    <m/>
    <m/>
    <s v="OK"/>
  </r>
  <r>
    <s v="CN15"/>
    <n v="15021389"/>
    <s v="刘 超"/>
    <s v="Liu Chao"/>
    <s v="Indirect Active"/>
    <s v="OP"/>
    <s v="SC"/>
    <s v="SNa-SC4MS"/>
    <s v="390501"/>
    <d v="2021-06-09T00:00:00"/>
    <s v="Planner"/>
    <s v="Material Planner"/>
    <x v="2"/>
    <n v="2"/>
    <x v="2"/>
    <n v="10091"/>
    <n v="0"/>
    <n v="0"/>
    <n v="0"/>
    <n v="0"/>
    <n v="0"/>
    <n v="0"/>
    <n v="10091"/>
    <n v="10091"/>
    <n v="0"/>
    <x v="5"/>
    <s v="0.00%-0.00%"/>
    <m/>
    <m/>
    <m/>
    <m/>
    <n v="0"/>
    <n v="10091"/>
    <n v="0"/>
    <n v="0"/>
    <n v="14"/>
    <n v="450"/>
    <m/>
    <n v="688"/>
    <n v="147362"/>
    <n v="3"/>
    <m/>
    <m/>
    <m/>
    <s v="Zhou Chuancui（1520041）"/>
    <s v="Shao Xiao（11018043）"/>
    <s v="Cheng Cheng"/>
    <m/>
    <m/>
    <m/>
    <s v="OK"/>
  </r>
  <r>
    <s v="CN15"/>
    <n v="15013869"/>
    <s v="阮 婷"/>
    <s v="Ruan Ting"/>
    <s v="Indirect Active"/>
    <s v="OP"/>
    <s v="SC"/>
    <s v="SNa-SC4ME"/>
    <s v="390501"/>
    <d v="2014-12-17T00:00:00"/>
    <s v="Senior Planner"/>
    <s v="Senior Material Planner"/>
    <x v="1"/>
    <n v="2"/>
    <x v="2"/>
    <n v="8250"/>
    <n v="0.03"/>
    <n v="248"/>
    <n v="0"/>
    <n v="0"/>
    <n v="3.0060606060606062E-2"/>
    <n v="248"/>
    <n v="8498"/>
    <n v="8600"/>
    <n v="350"/>
    <x v="49"/>
    <s v="2.40%-3.61%"/>
    <m/>
    <m/>
    <m/>
    <m/>
    <n v="0"/>
    <n v="8600"/>
    <n v="350"/>
    <n v="4.2424242424242475E-2"/>
    <n v="14"/>
    <n v="450"/>
    <m/>
    <n v="688"/>
    <n v="126488"/>
    <n v="2"/>
    <m/>
    <s v="Internal balance"/>
    <s v="Internal balance"/>
    <s v="Zhou Chuancui（1520041）"/>
    <s v="Shao Xiao（11018043）"/>
    <s v="Cheng Cheng"/>
    <m/>
    <m/>
    <m/>
    <s v="OK"/>
  </r>
  <r>
    <s v="CN15"/>
    <n v="15018916"/>
    <s v="申 萍"/>
    <s v="Shen Ping"/>
    <s v="Indirect Active"/>
    <s v="OP"/>
    <s v="SC"/>
    <s v="SNa-SC4MX"/>
    <s v="390501"/>
    <d v="2018-04-04T00:00:00"/>
    <s v="Supervisor"/>
    <s v="Head of SNa-SC4MX"/>
    <x v="0"/>
    <n v="2"/>
    <x v="1"/>
    <n v="14330"/>
    <n v="3.7500000000000006E-2"/>
    <n v="537"/>
    <n v="1.55E-2"/>
    <n v="222"/>
    <n v="5.2965806001395672E-2"/>
    <n v="759"/>
    <n v="15089"/>
    <n v="15089"/>
    <n v="759"/>
    <x v="40"/>
    <s v="4.24%-6.36%"/>
    <m/>
    <m/>
    <m/>
    <m/>
    <n v="0"/>
    <n v="15089"/>
    <n v="759"/>
    <n v="5.2965806001395777E-2"/>
    <n v="14"/>
    <n v="450"/>
    <m/>
    <n v="688"/>
    <n v="217334"/>
    <n v="4"/>
    <m/>
    <m/>
    <m/>
    <s v="Zhou Chuancui（1520041）"/>
    <s v="Shao Xiao（11018043）"/>
    <s v="Cheng Cheng"/>
    <m/>
    <m/>
    <m/>
    <s v="OK"/>
  </r>
  <r>
    <s v="CN15"/>
    <n v="15022000"/>
    <s v="王 听听"/>
    <s v="Wang Tingting"/>
    <s v="Indirect Active"/>
    <s v="OP"/>
    <s v="SC"/>
    <s v="SNa-SC4MM"/>
    <s v="390501"/>
    <d v="2021-11-10T00:00:00"/>
    <s v="Planner"/>
    <s v="Material planner"/>
    <x v="2"/>
    <n v="2"/>
    <x v="2"/>
    <n v="8432"/>
    <n v="2.5000000000000001E-2"/>
    <n v="211"/>
    <n v="0"/>
    <n v="0"/>
    <n v="2.502371916508539E-2"/>
    <n v="211"/>
    <n v="8643"/>
    <n v="8643"/>
    <n v="211"/>
    <x v="13"/>
    <s v="2.00%-3.00%"/>
    <m/>
    <m/>
    <m/>
    <m/>
    <n v="0"/>
    <n v="8643"/>
    <n v="211"/>
    <n v="2.5023719165085279E-2"/>
    <n v="14"/>
    <n v="450"/>
    <m/>
    <n v="688"/>
    <n v="127090"/>
    <n v="3"/>
    <m/>
    <m/>
    <m/>
    <s v="Zhou Chuancui（1520041）"/>
    <s v="Shao Xiao（11018043）"/>
    <s v="Cheng Cheng"/>
    <m/>
    <m/>
    <m/>
    <s v="OK"/>
  </r>
  <r>
    <s v="CN15"/>
    <n v="15006182"/>
    <s v="吴 晓峰"/>
    <s v="Wu Xiaofeng"/>
    <s v="Indirect Active"/>
    <s v="OP"/>
    <s v="SC"/>
    <s v="SNa-SC4MP"/>
    <s v="390501"/>
    <d v="2011-06-01T00:00:00"/>
    <s v="Senior Specialist"/>
    <s v="Senior Material Specialist"/>
    <x v="1"/>
    <n v="2"/>
    <x v="2"/>
    <n v="9780"/>
    <n v="0.03"/>
    <n v="293"/>
    <n v="0"/>
    <n v="0"/>
    <n v="2.9959100204498979E-2"/>
    <n v="293"/>
    <n v="10073"/>
    <n v="10073"/>
    <n v="293"/>
    <x v="11"/>
    <s v="2.40%-3.60%"/>
    <m/>
    <m/>
    <m/>
    <m/>
    <n v="0"/>
    <n v="10073"/>
    <n v="293"/>
    <n v="2.995910020449899E-2"/>
    <n v="14"/>
    <n v="450"/>
    <m/>
    <n v="688"/>
    <n v="147110"/>
    <n v="4"/>
    <m/>
    <m/>
    <m/>
    <s v="Zhou Chuancui（1520041）"/>
    <s v="Shao Xiao（11018043）"/>
    <s v="Cheng Cheng"/>
    <m/>
    <m/>
    <m/>
    <s v="OK"/>
  </r>
  <r>
    <s v="CN15"/>
    <n v="15003608"/>
    <s v="杨 小波"/>
    <s v="Yang Xiaobo"/>
    <s v="Indirect Active"/>
    <s v="OP"/>
    <s v="SC"/>
    <s v="SNa-SC4MX"/>
    <s v="390501"/>
    <d v="2010-04-08T00:00:00"/>
    <s v="Planner"/>
    <s v="Material Planner"/>
    <x v="2"/>
    <n v="2"/>
    <x v="2"/>
    <n v="9055"/>
    <n v="2.5000000000000001E-2"/>
    <n v="226"/>
    <n v="0"/>
    <n v="0"/>
    <n v="2.4958586416344561E-2"/>
    <n v="226"/>
    <n v="9281"/>
    <n v="9281"/>
    <n v="226"/>
    <x v="13"/>
    <s v="2.00%-3.00%"/>
    <m/>
    <m/>
    <m/>
    <m/>
    <n v="0"/>
    <n v="9281"/>
    <n v="226"/>
    <n v="2.495858641634463E-2"/>
    <n v="14"/>
    <n v="450"/>
    <m/>
    <n v="688"/>
    <n v="136022"/>
    <n v="3"/>
    <m/>
    <m/>
    <m/>
    <s v="Zhou Chuancui（1520041）"/>
    <s v="Shao Xiao（11018043）"/>
    <s v="Cheng Cheng"/>
    <m/>
    <m/>
    <m/>
    <s v="OK"/>
  </r>
  <r>
    <s v="CN15"/>
    <n v="15016766"/>
    <s v="张 玲玲"/>
    <s v="Zhang Lingling"/>
    <s v="Indirect Active"/>
    <s v="OP"/>
    <s v="SC"/>
    <s v="SNa-SC4MM"/>
    <s v="390501"/>
    <d v="2017-03-22T00:00:00"/>
    <s v="Senior Planner"/>
    <s v="Senior Material Planner"/>
    <x v="1"/>
    <n v="2"/>
    <x v="1"/>
    <n v="10250"/>
    <n v="3.7500000000000006E-2"/>
    <n v="384"/>
    <n v="1.55E-2"/>
    <n v="159"/>
    <n v="5.2975609756097559E-2"/>
    <n v="543"/>
    <n v="10793"/>
    <n v="11000"/>
    <n v="750"/>
    <x v="50"/>
    <s v="4.24%-6.36%"/>
    <m/>
    <m/>
    <m/>
    <m/>
    <n v="0"/>
    <n v="11000"/>
    <n v="750"/>
    <n v="7.3170731707317138E-2"/>
    <n v="14"/>
    <n v="450"/>
    <m/>
    <n v="688"/>
    <n v="160088"/>
    <n v="3"/>
    <m/>
    <s v="1._x0009_Excellent in managing e-mechanics suppliers, with significant contributions following the MP group consolidation._x000a_2._x0009_Leading SAP solutions in MP – Key deliverables:_x000a__x0009_Resolved inaccuracies in FCGNa chemical parts BOM. Collaborated with IT to adjust MRP (excluding stock of 100) to ensure smooth production. This solution is expected to be rolled out to other factories._x000a__x0009_Set up automated email reminders for planners to change MRP controllers from &quot;Series One&quot; to &quot;Phase-out&quot; or &quot;CS&quot; MRP controllers._x000a_3._x0009_Backup speaker role in FEDNa:_x000a__x0009_Served as SC MP lead for all new product projects in FEDNa, responsible for parts ordering and risk control._x000a__x0009_Acted as backup for Weiwei, handling all MP-related issues in FEDNa."/>
    <s v="Good performance/talent"/>
    <s v="Zhou Chuancui（1520041）"/>
    <s v="Shao Xiao（11018043）"/>
    <s v="Cheng Cheng"/>
    <m/>
    <m/>
    <m/>
    <s v="OK"/>
  </r>
  <r>
    <s v="CN15"/>
    <n v="15000227"/>
    <s v="张 强"/>
    <s v="Zhang Qiang"/>
    <s v="Indirect Active"/>
    <s v="OP"/>
    <s v="SC"/>
    <s v="SNa-SC4MX"/>
    <s v="390501"/>
    <d v="2005-09-19T00:00:00"/>
    <s v="Senior Planner"/>
    <s v="Senior Material Planner"/>
    <x v="1"/>
    <n v="2"/>
    <x v="2"/>
    <n v="13114"/>
    <n v="2.5000000000000001E-2"/>
    <n v="328"/>
    <n v="0"/>
    <n v="0"/>
    <n v="2.5011438157694067E-2"/>
    <n v="328"/>
    <n v="13442"/>
    <n v="13393"/>
    <n v="279"/>
    <x v="51"/>
    <s v="2.00%-3.00%"/>
    <m/>
    <m/>
    <m/>
    <m/>
    <n v="0"/>
    <n v="13393"/>
    <n v="279"/>
    <n v="2.1274973310965395E-2"/>
    <n v="14"/>
    <n v="450"/>
    <m/>
    <n v="688"/>
    <n v="193590"/>
    <n v="2"/>
    <m/>
    <m/>
    <m/>
    <s v="Zhou Chuancui（1520041）"/>
    <s v="Shao Xiao（11018043）"/>
    <s v="Cheng Cheng"/>
    <m/>
    <m/>
    <m/>
    <s v="OK"/>
  </r>
  <r>
    <s v="CN15"/>
    <n v="1120274"/>
    <s v="张 琴"/>
    <s v="Zhang Qin"/>
    <s v="Indirect Active"/>
    <s v="OP"/>
    <s v="SC"/>
    <s v="SNa-SC4MM"/>
    <s v="390501"/>
    <d v="2020-10-26T00:00:00"/>
    <s v="Specialist"/>
    <s v="Material Planning Specialist"/>
    <x v="2"/>
    <n v="2"/>
    <x v="2"/>
    <n v="8155"/>
    <n v="2.5000000000000001E-2"/>
    <n v="204"/>
    <n v="0"/>
    <n v="0"/>
    <n v="2.5015328019619865E-2"/>
    <n v="204"/>
    <n v="8359"/>
    <n v="8359"/>
    <n v="204"/>
    <x v="13"/>
    <s v="2.00%-3.00%"/>
    <m/>
    <m/>
    <m/>
    <m/>
    <n v="0"/>
    <n v="8359"/>
    <n v="204"/>
    <n v="2.501532801961992E-2"/>
    <n v="14"/>
    <n v="450"/>
    <m/>
    <n v="688"/>
    <n v="123114"/>
    <n v="3"/>
    <m/>
    <m/>
    <m/>
    <s v="Zhou Chuancui（1520041）"/>
    <s v="Shao Xiao（11018043）"/>
    <s v="Cheng Cheng"/>
    <m/>
    <m/>
    <m/>
    <s v="OK"/>
  </r>
  <r>
    <s v="CN15"/>
    <n v="15002550"/>
    <s v="周 维维"/>
    <s v="Zhou Weiwei"/>
    <s v="Indirect Active"/>
    <s v="OP"/>
    <s v="SC"/>
    <s v="SNa-SC4MM"/>
    <s v="390501"/>
    <d v="2009-07-01T00:00:00"/>
    <s v="Supervisor"/>
    <s v="Head of SNa-SC4MM"/>
    <x v="0"/>
    <n v="2"/>
    <x v="0"/>
    <n v="18800"/>
    <n v="0.04"/>
    <n v="752"/>
    <n v="0"/>
    <n v="0"/>
    <n v="0.04"/>
    <n v="752"/>
    <n v="19552"/>
    <n v="19425"/>
    <n v="625"/>
    <x v="52"/>
    <s v="3.20%-4.80%"/>
    <m/>
    <m/>
    <m/>
    <m/>
    <n v="0"/>
    <n v="19425"/>
    <n v="625"/>
    <n v="3.3244680851063801E-2"/>
    <n v="14"/>
    <n v="510"/>
    <m/>
    <n v="688"/>
    <n v="278758"/>
    <n v="5"/>
    <m/>
    <m/>
    <m/>
    <s v="Zhou Chuancui（1520041）"/>
    <s v="Shao Xiao（11018043）"/>
    <s v="Cheng Cheng"/>
    <m/>
    <m/>
    <m/>
    <s v="OK"/>
  </r>
  <r>
    <s v="CN15"/>
    <n v="15001696"/>
    <s v="刘 静"/>
    <s v="Liu Jing"/>
    <s v="Indirect Active"/>
    <s v="OP"/>
    <s v="SC"/>
    <s v="SNa-SC4"/>
    <s v="390500"/>
    <d v="2008-06-17T00:00:00"/>
    <s v="Supervisor"/>
    <s v="Project Management"/>
    <x v="0"/>
    <n v="2"/>
    <x v="1"/>
    <n v="14903"/>
    <n v="4.4999999999999998E-2"/>
    <n v="671"/>
    <n v="4.2099999999999999E-2"/>
    <n v="627"/>
    <n v="8.7096557740052344E-2"/>
    <n v="1298"/>
    <n v="16201"/>
    <n v="16000"/>
    <n v="1097"/>
    <x v="53"/>
    <s v="6.97%-10.45%"/>
    <m/>
    <m/>
    <m/>
    <m/>
    <n v="0"/>
    <n v="16000"/>
    <n v="1097"/>
    <n v="7.3609340401261436E-2"/>
    <n v="14"/>
    <n v="450"/>
    <m/>
    <n v="688"/>
    <n v="230088"/>
    <n v="3"/>
    <m/>
    <m/>
    <m/>
    <s v="Cao Xuelian（15020877）"/>
    <s v="Shao Xiao（11018043）"/>
    <s v="Cheng Cheng"/>
    <m/>
    <m/>
    <m/>
    <s v="OK"/>
  </r>
  <r>
    <s v="CN15"/>
    <n v="15020877"/>
    <s v="曹 雪莲"/>
    <s v="Cao Xuelian"/>
    <s v="Indirect Active"/>
    <s v="OP"/>
    <s v="SC"/>
    <s v="SNa-SC4"/>
    <s v="390500"/>
    <d v="2018-09-03T00:00:00"/>
    <s v="Senior Project Manager"/>
    <s v="Senior Project Manager"/>
    <x v="3"/>
    <n v="2"/>
    <x v="0"/>
    <n v="24381"/>
    <n v="0.05"/>
    <n v="1219"/>
    <n v="2.7E-2"/>
    <n v="658"/>
    <n v="7.6986177761371566E-2"/>
    <n v="1877"/>
    <n v="26258"/>
    <n v="26000"/>
    <n v="1619"/>
    <x v="54"/>
    <s v="6.16%-9.24%"/>
    <m/>
    <m/>
    <m/>
    <m/>
    <n v="0"/>
    <n v="26000"/>
    <n v="1619"/>
    <n v="6.6404167179360929E-2"/>
    <n v="14"/>
    <n v="450"/>
    <m/>
    <n v="688"/>
    <n v="370088"/>
    <n v="5"/>
    <m/>
    <m/>
    <m/>
    <s v="Pastirmaci Ali Kaan（1600047）"/>
    <s v="Shao Xiao（11018043）"/>
    <s v="Cheng Cheng"/>
    <m/>
    <m/>
    <m/>
    <s v="OK"/>
  </r>
  <r>
    <s v="CN15"/>
    <n v="15022628"/>
    <s v="蒋 陈君"/>
    <s v="Jiang Rebecca"/>
    <s v="Indirect Active"/>
    <s v="OP"/>
    <s v="SC"/>
    <s v="SNa-SC4L"/>
    <s v="390503"/>
    <d v="2025-07-01T00:00:00"/>
    <s v="Director"/>
    <s v="Head of SNa-SC4L"/>
    <x v="5"/>
    <n v="2"/>
    <x v="3"/>
    <n v="25500"/>
    <n v="0"/>
    <n v="0"/>
    <n v="0"/>
    <n v="0"/>
    <n v="0"/>
    <n v="0"/>
    <n v="25500"/>
    <n v="25750"/>
    <n v="250"/>
    <x v="55"/>
    <s v="0.00%-0.00%"/>
    <m/>
    <m/>
    <m/>
    <m/>
    <n v="0"/>
    <n v="25750"/>
    <n v="250"/>
    <n v="9.8039215686274161E-3"/>
    <n v="14"/>
    <n v="450"/>
    <n v="1000"/>
    <n v="688"/>
    <n v="378588"/>
    <e v="#N/A"/>
    <m/>
    <m/>
    <s v="Internal balance"/>
    <s v="Pastirmaci Ali Kaan（1600047）"/>
    <s v="Shao Xiao（11018043）"/>
    <s v="Cheng Cheng"/>
    <m/>
    <m/>
    <m/>
    <s v="&gt;20"/>
  </r>
  <r>
    <s v="CN15"/>
    <n v="51202404"/>
    <s v="周 宗尚"/>
    <s v="Zhou Zongshang"/>
    <s v="Indirect Active"/>
    <s v="OP"/>
    <s v="SC"/>
    <s v="SNa-SC4P"/>
    <s v="390502"/>
    <d v="2011-08-08T00:00:00"/>
    <s v="Manager"/>
    <s v="Head of Supply Fulfillment"/>
    <x v="3"/>
    <n v="2"/>
    <x v="2"/>
    <n v="29250"/>
    <n v="0"/>
    <n v="0"/>
    <n v="0"/>
    <n v="0"/>
    <n v="0"/>
    <n v="0"/>
    <n v="29250"/>
    <n v="29250"/>
    <n v="0"/>
    <x v="5"/>
    <s v="0.00%-0.00%"/>
    <m/>
    <m/>
    <m/>
    <m/>
    <n v="0"/>
    <n v="29250"/>
    <n v="0"/>
    <n v="0"/>
    <n v="14"/>
    <n v="1450"/>
    <m/>
    <n v="688"/>
    <n v="427588"/>
    <n v="3"/>
    <m/>
    <m/>
    <m/>
    <s v="Pastirmaci Ali Kaan（1600047）"/>
    <s v="Shao Xiao（11018043）"/>
    <s v="Cheng Cheng"/>
    <m/>
    <m/>
    <m/>
    <s v="OK"/>
  </r>
  <r>
    <s v="CN15"/>
    <n v="15000475"/>
    <s v="贾 涛"/>
    <s v="Jia Tao"/>
    <s v="Indirect Active"/>
    <s v="OP"/>
    <s v="SC"/>
    <s v="SNa-SC4L2"/>
    <s v="390503"/>
    <d v="2006-04-01T00:00:00"/>
    <s v="Supervisor"/>
    <s v="Head of Log. Value Stream FCGNa"/>
    <x v="0"/>
    <n v="2"/>
    <x v="1"/>
    <n v="14690"/>
    <n v="0.03"/>
    <n v="441"/>
    <n v="0"/>
    <n v="0"/>
    <n v="3.0020422055820287E-2"/>
    <n v="441"/>
    <n v="15131"/>
    <n v="15500"/>
    <n v="810"/>
    <x v="56"/>
    <s v="2.40%-3.60%"/>
    <m/>
    <m/>
    <m/>
    <m/>
    <n v="0"/>
    <n v="15500"/>
    <n v="810"/>
    <n v="5.5139550714772056E-2"/>
    <n v="14"/>
    <n v="450"/>
    <m/>
    <n v="688"/>
    <n v="223088"/>
    <n v="4"/>
    <m/>
    <s v="Good performance and high competence"/>
    <s v="Good performance and high potential"/>
    <s v="Jiang Rebecca（15022628）"/>
    <s v="Shao Xiao（11018043）"/>
    <s v="Zhao Chujun"/>
    <m/>
    <m/>
    <m/>
    <s v="&gt;20"/>
  </r>
  <r>
    <s v="CN15"/>
    <n v="15001515"/>
    <s v="贾 正欢"/>
    <s v="Jia Zhenghuan"/>
    <s v="Indirect Active"/>
    <s v="OP"/>
    <s v="SC"/>
    <s v="SNa-SC4LS"/>
    <s v="390505"/>
    <d v="2008-04-15T00:00:00"/>
    <s v="Team Leader"/>
    <s v="Scrapping Management"/>
    <x v="4"/>
    <n v="2"/>
    <x v="3"/>
    <n v="9185"/>
    <n v="0"/>
    <n v="0"/>
    <n v="0"/>
    <n v="0"/>
    <n v="0"/>
    <n v="0"/>
    <n v="9185"/>
    <n v="9185"/>
    <n v="0"/>
    <x v="5"/>
    <s v="0.00%-0.00%"/>
    <m/>
    <m/>
    <m/>
    <m/>
    <n v="0"/>
    <n v="9185"/>
    <n v="0"/>
    <n v="0"/>
    <n v="14"/>
    <n v="550"/>
    <m/>
    <n v="688"/>
    <n v="135878"/>
    <n v="3"/>
    <m/>
    <m/>
    <m/>
    <s v="Jiang Rebecca（15022628）"/>
    <s v="Shao Xiao（11018043）"/>
    <s v="Zhao Chujun"/>
    <m/>
    <m/>
    <m/>
    <s v="OK"/>
  </r>
  <r>
    <s v="CN15"/>
    <n v="15003602"/>
    <s v="李 桃"/>
    <s v="Li Tao"/>
    <s v="Indirect Active"/>
    <s v="OP"/>
    <s v="SC"/>
    <s v="SNa-SC4L"/>
    <s v="390503"/>
    <d v="2010-04-08T00:00:00"/>
    <s v="Supervisor"/>
    <s v="Supervisor"/>
    <x v="0"/>
    <n v="2"/>
    <x v="2"/>
    <n v="17784"/>
    <n v="0"/>
    <n v="0"/>
    <n v="0"/>
    <n v="0"/>
    <n v="0"/>
    <n v="0"/>
    <n v="17784"/>
    <n v="17784"/>
    <n v="0"/>
    <x v="5"/>
    <s v="0.00%-0.00%"/>
    <m/>
    <m/>
    <m/>
    <m/>
    <n v="0"/>
    <n v="17784"/>
    <n v="0"/>
    <n v="0"/>
    <n v="14"/>
    <n v="450"/>
    <m/>
    <n v="688"/>
    <n v="255064"/>
    <n v="3"/>
    <m/>
    <s v="Significantly enlarged responsibilities with proven performance"/>
    <m/>
    <s v="Jiang Rebecca（15022628）"/>
    <s v="Shao Xiao（11018043）"/>
    <s v="Zhao Chujun"/>
    <m/>
    <m/>
    <m/>
    <s v="OK"/>
  </r>
  <r>
    <s v="CN15"/>
    <n v="15002964"/>
    <s v="韦 帮金"/>
    <s v="Wei Bangjin"/>
    <s v="Indirect Active"/>
    <s v="OP"/>
    <s v="SC"/>
    <s v="SNa-SC4LS"/>
    <s v="390505"/>
    <d v="2009-10-08T00:00:00"/>
    <s v="Supervisor"/>
    <s v="Supervisor"/>
    <x v="0"/>
    <n v="2"/>
    <x v="2"/>
    <n v="13620"/>
    <n v="2.5000000000000001E-2"/>
    <n v="341"/>
    <n v="0"/>
    <n v="0"/>
    <n v="2.5036710719530102E-2"/>
    <n v="341"/>
    <n v="13961"/>
    <n v="13620"/>
    <n v="0"/>
    <x v="5"/>
    <s v="2.00%-3.00%"/>
    <m/>
    <m/>
    <m/>
    <m/>
    <n v="0"/>
    <n v="13620"/>
    <n v="0"/>
    <n v="0"/>
    <n v="14"/>
    <n v="450"/>
    <m/>
    <n v="688"/>
    <n v="196768"/>
    <n v="3"/>
    <m/>
    <s v="Discipline issue"/>
    <s v="Discipline issue"/>
    <s v="Jiang Rebecca（15022628）"/>
    <s v="Shao Xiao（11018043）"/>
    <s v="Zhao Chujun"/>
    <m/>
    <m/>
    <m/>
    <s v="0 increase"/>
  </r>
  <r>
    <s v="CN15"/>
    <n v="15014268"/>
    <s v="赵 雨田"/>
    <s v="Zhao Yutian"/>
    <s v="Indirect Active"/>
    <s v="OP"/>
    <s v="SC"/>
    <s v="SNa-SC4L1"/>
    <s v="390503"/>
    <d v="2015-07-01T00:00:00"/>
    <s v="Manager"/>
    <s v="Head of SNa-SC4L1"/>
    <x v="3"/>
    <n v="2"/>
    <x v="3"/>
    <n v="14047"/>
    <n v="0"/>
    <n v="0"/>
    <n v="0"/>
    <n v="0"/>
    <n v="0"/>
    <n v="0"/>
    <n v="14047"/>
    <n v="14047"/>
    <n v="0"/>
    <x v="5"/>
    <s v="0.00%-0.00%"/>
    <m/>
    <m/>
    <m/>
    <m/>
    <n v="0"/>
    <n v="14047"/>
    <n v="0"/>
    <n v="0"/>
    <n v="14"/>
    <n v="450"/>
    <m/>
    <n v="688"/>
    <n v="202746"/>
    <n v="5"/>
    <m/>
    <m/>
    <m/>
    <s v="Jiang Rebecca（15022628）"/>
    <s v="Shao Xiao（11018043）"/>
    <s v="Zhao Chujun"/>
    <m/>
    <m/>
    <m/>
    <s v="OK"/>
  </r>
  <r>
    <s v="CN15"/>
    <n v="15021808"/>
    <s v="陈 冬华"/>
    <s v="Chen Donghua"/>
    <s v="Indirect Active"/>
    <s v="OP"/>
    <s v="SC"/>
    <s v="SNa-SC4P"/>
    <s v="390502"/>
    <d v="2021-10-11T00:00:00"/>
    <s v="Senior Planner"/>
    <s v="Senior Planner"/>
    <x v="1"/>
    <n v="2"/>
    <x v="1"/>
    <n v="11375"/>
    <n v="0.03"/>
    <n v="341"/>
    <n v="0"/>
    <n v="0"/>
    <n v="2.9978021978021976E-2"/>
    <n v="341"/>
    <n v="11716"/>
    <n v="11700"/>
    <n v="325"/>
    <x v="57"/>
    <s v="2.40%-3.60%"/>
    <s v="Promotion"/>
    <s v="Functional Specialist"/>
    <s v="A6"/>
    <n v="0.05"/>
    <n v="569"/>
    <n v="12269"/>
    <n v="894"/>
    <n v="7.8593406593406634E-2"/>
    <n v="14"/>
    <n v="900"/>
    <m/>
    <n v="688"/>
    <n v="183254"/>
    <n v="4"/>
    <m/>
    <m/>
    <m/>
    <s v="Zhou Zongshang（51202404）"/>
    <s v="Shao Xiao（11018043）"/>
    <s v="Zhao Chujun"/>
    <m/>
    <m/>
    <m/>
    <s v="OK"/>
  </r>
  <r>
    <s v="CN15"/>
    <n v="15000708"/>
    <s v="马 巧珍"/>
    <s v="Ma Qiaozhen"/>
    <s v="Indirect Active"/>
    <s v="OP"/>
    <s v="SC"/>
    <s v="SNa-SC4P"/>
    <s v="390502"/>
    <d v="2006-10-18T00:00:00"/>
    <s v="Planner"/>
    <s v="Planner"/>
    <x v="2"/>
    <n v="2"/>
    <x v="2"/>
    <n v="8900"/>
    <n v="2.5000000000000001E-2"/>
    <n v="223"/>
    <n v="0"/>
    <n v="0"/>
    <n v="2.50561797752809E-2"/>
    <n v="223"/>
    <n v="9123"/>
    <n v="9103"/>
    <n v="203"/>
    <x v="58"/>
    <s v="2.00%-3.01%"/>
    <m/>
    <m/>
    <m/>
    <m/>
    <n v="0"/>
    <n v="9103"/>
    <n v="203"/>
    <n v="2.2808988764045024E-2"/>
    <n v="14"/>
    <n v="450"/>
    <m/>
    <n v="688"/>
    <n v="133530"/>
    <n v="3"/>
    <m/>
    <m/>
    <m/>
    <s v="Zhou Zongshang（51202404）"/>
    <s v="Shao Xiao（11018043）"/>
    <s v="Zhao Chujun"/>
    <m/>
    <m/>
    <m/>
    <s v="OK"/>
  </r>
  <r>
    <s v="CN15"/>
    <n v="11011058"/>
    <s v="望 倩倩"/>
    <s v="Wang Qianqian"/>
    <s v="Indirect Active"/>
    <s v="OP"/>
    <s v="SC"/>
    <s v="SNa-SC4P"/>
    <s v="390502"/>
    <d v="2014-06-23T00:00:00"/>
    <s v="Planner"/>
    <s v="Planner"/>
    <x v="2"/>
    <n v="2"/>
    <x v="2"/>
    <n v="8702"/>
    <n v="2.5000000000000001E-2"/>
    <n v="218"/>
    <n v="0"/>
    <n v="0"/>
    <n v="2.5051712250057458E-2"/>
    <n v="218"/>
    <n v="8920"/>
    <n v="8910"/>
    <n v="208"/>
    <x v="59"/>
    <s v="2.00%-3.01%"/>
    <m/>
    <m/>
    <m/>
    <m/>
    <n v="0"/>
    <n v="8910"/>
    <n v="208"/>
    <n v="2.3902551137669592E-2"/>
    <n v="14"/>
    <n v="510"/>
    <m/>
    <n v="688"/>
    <n v="131548"/>
    <n v="3"/>
    <m/>
    <m/>
    <m/>
    <s v="Zhou Zongshang（51202404）"/>
    <s v="Shao Xiao（11018043）"/>
    <s v="Zhao Chujun"/>
    <m/>
    <m/>
    <m/>
    <s v="OK"/>
  </r>
  <r>
    <s v="CN15"/>
    <n v="15000449"/>
    <s v="张 荣"/>
    <s v="Zhang Rong"/>
    <s v="Indirect Active"/>
    <s v="OP"/>
    <s v="SC"/>
    <s v="SNa-SC4P"/>
    <s v="390502"/>
    <d v="2006-04-01T00:00:00"/>
    <s v="Planner"/>
    <s v="Planner"/>
    <x v="2"/>
    <n v="2"/>
    <x v="2"/>
    <n v="7926"/>
    <n v="2.5000000000000001E-2"/>
    <n v="198"/>
    <n v="0"/>
    <n v="0"/>
    <n v="2.4981074943224831E-2"/>
    <n v="198"/>
    <n v="8124"/>
    <n v="8154"/>
    <n v="228"/>
    <x v="60"/>
    <s v="2.00%-3.00%"/>
    <m/>
    <m/>
    <m/>
    <m/>
    <n v="0"/>
    <n v="8154"/>
    <n v="228"/>
    <n v="2.8766086298258831E-2"/>
    <n v="14"/>
    <n v="510"/>
    <m/>
    <n v="688"/>
    <n v="120964"/>
    <n v="2"/>
    <m/>
    <m/>
    <m/>
    <s v="Zhou Zongshang（51202404）"/>
    <s v="Shao Xiao（11018043）"/>
    <s v="Zhao Chujun"/>
    <m/>
    <m/>
    <m/>
    <s v="OK"/>
  </r>
  <r>
    <s v="CN15"/>
    <n v="15005122"/>
    <s v="张 艺"/>
    <s v="Zhang Yi"/>
    <s v="Indirect Active"/>
    <s v="OP"/>
    <s v="SC"/>
    <s v="SNa-SC4P"/>
    <s v="390502"/>
    <d v="2011-12-21T00:00:00"/>
    <s v="Planner"/>
    <s v="Production Planner"/>
    <x v="2"/>
    <n v="2"/>
    <x v="1"/>
    <n v="7500"/>
    <n v="4.4999999999999998E-2"/>
    <n v="338"/>
    <n v="4.2099999999999999E-2"/>
    <n v="316"/>
    <n v="8.72E-2"/>
    <n v="654"/>
    <n v="8154"/>
    <n v="8154"/>
    <n v="654"/>
    <x v="61"/>
    <s v="6.98%-10.46%"/>
    <m/>
    <m/>
    <m/>
    <m/>
    <n v="0"/>
    <n v="8154"/>
    <n v="654"/>
    <n v="8.7199999999999944E-2"/>
    <n v="14"/>
    <n v="450"/>
    <m/>
    <n v="688"/>
    <n v="120244"/>
    <n v="3"/>
    <m/>
    <m/>
    <m/>
    <s v="Zhou Zongshang（51202404）"/>
    <s v="Shao Xiao（11018043）"/>
    <s v="Zhao Chujun"/>
    <m/>
    <m/>
    <m/>
    <s v="OK"/>
  </r>
  <r>
    <s v="CN15"/>
    <n v="15001412"/>
    <s v="陈 庆"/>
    <s v="Chen Qing"/>
    <s v="Indirect Active"/>
    <s v="OP"/>
    <s v="SC"/>
    <s v="SNa-SC4S"/>
    <s v="390504"/>
    <d v="2008-03-04T00:00:00"/>
    <s v="Expert (CN)"/>
    <s v="Expert (CN)"/>
    <x v="3"/>
    <n v="2"/>
    <x v="2"/>
    <n v="19240"/>
    <n v="0.03"/>
    <n v="577"/>
    <n v="0"/>
    <n v="0"/>
    <n v="2.9989604989604991E-2"/>
    <n v="577"/>
    <n v="19817"/>
    <n v="19817"/>
    <n v="577"/>
    <x v="11"/>
    <s v="2.40%-3.60%"/>
    <m/>
    <m/>
    <m/>
    <m/>
    <n v="0"/>
    <n v="19817"/>
    <n v="577"/>
    <n v="2.9989604989604901E-2"/>
    <n v="14"/>
    <n v="450"/>
    <m/>
    <n v="688"/>
    <n v="283526"/>
    <n v="4"/>
    <m/>
    <m/>
    <m/>
    <s v="Ma Ruiming（11007900）"/>
    <s v="Shao Xiao（11018043）"/>
    <s v="Wu Ellen"/>
    <m/>
    <m/>
    <m/>
    <s v="OK"/>
  </r>
  <r>
    <s v="CN15"/>
    <n v="11009910"/>
    <s v="陈 夏南"/>
    <s v="Chen Xianan"/>
    <s v="Indirect Active"/>
    <s v="OP"/>
    <s v="SC"/>
    <s v="SNa-SC4S"/>
    <s v="390504"/>
    <d v="2013-08-05T00:00:00"/>
    <s v="Engineer"/>
    <s v="Engineer"/>
    <x v="2"/>
    <n v="2"/>
    <x v="2"/>
    <n v="8533"/>
    <n v="0.03"/>
    <n v="256"/>
    <n v="0"/>
    <n v="0"/>
    <n v="3.0001171920778155E-2"/>
    <n v="256"/>
    <n v="8789"/>
    <n v="9000"/>
    <n v="467"/>
    <x v="62"/>
    <s v="2.40%-3.60%"/>
    <m/>
    <m/>
    <m/>
    <m/>
    <n v="0"/>
    <n v="9000"/>
    <n v="467"/>
    <n v="5.4728700339857106E-2"/>
    <n v="14"/>
    <n v="450"/>
    <m/>
    <n v="688"/>
    <n v="132088"/>
    <n v="3"/>
    <m/>
    <s v="Internal balance"/>
    <s v="Internal balance"/>
    <s v="Ma Ruiming（11007900）"/>
    <s v="Shao Xiao（11018043）"/>
    <s v="Wu Ellen"/>
    <m/>
    <m/>
    <m/>
    <s v="&gt;20"/>
  </r>
  <r>
    <s v="CN15"/>
    <n v="15002411"/>
    <s v="李 彬"/>
    <s v="Li Bin"/>
    <s v="Indirect Active"/>
    <s v="OP"/>
    <s v="SC"/>
    <s v="SNa-SC4S"/>
    <s v="390504"/>
    <d v="2009-06-04T00:00:00"/>
    <s v="Associate Expert (CN)"/>
    <s v="Associate Expert (C)"/>
    <x v="0"/>
    <n v="2"/>
    <x v="1"/>
    <n v="12700"/>
    <n v="4.4999999999999998E-2"/>
    <n v="572"/>
    <n v="4.2099999999999999E-2"/>
    <n v="535"/>
    <n v="8.7165354330708655E-2"/>
    <n v="1107"/>
    <n v="13807"/>
    <n v="13700"/>
    <n v="1000"/>
    <x v="63"/>
    <s v="6.97%-10.46%"/>
    <m/>
    <m/>
    <m/>
    <m/>
    <n v="0"/>
    <n v="13700"/>
    <n v="1000"/>
    <n v="7.8740157480315043E-2"/>
    <n v="14"/>
    <n v="450"/>
    <m/>
    <n v="688"/>
    <n v="197888"/>
    <n v="3"/>
    <m/>
    <m/>
    <m/>
    <s v="Ma Ruiming（11007900）"/>
    <s v="Shao Xiao（11018043）"/>
    <s v="Wu Ellen"/>
    <m/>
    <m/>
    <m/>
    <s v="OK"/>
  </r>
  <r>
    <s v="CN15"/>
    <n v="15016940"/>
    <s v="张 新萍"/>
    <s v="Zhang Xinping"/>
    <s v="Indirect Active"/>
    <s v="OP"/>
    <s v="SC"/>
    <s v="SNa-SC4S"/>
    <s v="390504"/>
    <d v="2017-04-05T00:00:00"/>
    <s v="Senior Engineer"/>
    <s v="Senior Engineer"/>
    <x v="1"/>
    <n v="2"/>
    <x v="2"/>
    <n v="11042"/>
    <n v="0.03"/>
    <n v="331"/>
    <n v="0"/>
    <n v="0"/>
    <n v="2.9976453541025176E-2"/>
    <n v="331"/>
    <n v="11373"/>
    <n v="11350"/>
    <n v="308"/>
    <x v="64"/>
    <s v="2.40%-3.60%"/>
    <m/>
    <m/>
    <m/>
    <m/>
    <n v="0"/>
    <n v="11350"/>
    <n v="308"/>
    <n v="2.7893497554790869E-2"/>
    <n v="14"/>
    <n v="450"/>
    <m/>
    <n v="688"/>
    <n v="164988"/>
    <n v="3"/>
    <m/>
    <m/>
    <m/>
    <s v="Ma Ruiming（11007900）"/>
    <s v="Shao Xiao（11018043）"/>
    <s v="Wu Ellen"/>
    <m/>
    <m/>
    <s v="&gt;20"/>
    <s v="OK"/>
  </r>
  <r>
    <s v="CN15"/>
    <n v="15014058"/>
    <s v="黄 岚萍"/>
    <s v="Huang Lanping"/>
    <s v="Indirect Active"/>
    <s v="OP"/>
    <s v="SNa"/>
    <s v="SNa-PS"/>
    <d v="2015-04-01T00:00:00"/>
    <s v="Expert (CN)"/>
    <s v="Expert (CN)"/>
    <s v="Expert (CN)"/>
    <x v="3"/>
    <n v="2"/>
    <x v="2"/>
    <n v="21411"/>
    <n v="2.5000000000000001E-2"/>
    <n v="535"/>
    <n v="0"/>
    <n v="0"/>
    <n v="2.4987156134697118E-2"/>
    <n v="535"/>
    <n v="21946"/>
    <n v="21946"/>
    <n v="535"/>
    <x v="13"/>
    <s v="2.00%-3.00%"/>
    <m/>
    <m/>
    <m/>
    <m/>
    <n v="0"/>
    <n v="21946"/>
    <n v="535"/>
    <n v="2.4987156134697042E-2"/>
    <n v="14"/>
    <n v="450"/>
    <m/>
    <n v="688"/>
    <n v="313332"/>
    <n v="4"/>
    <m/>
    <m/>
    <m/>
    <s v="Wang Ning（15001553）"/>
    <s v="Li Mingzhe（15018080）"/>
    <m/>
    <m/>
    <m/>
    <m/>
    <s v="OK"/>
  </r>
  <r>
    <s v="CN15"/>
    <n v="15021285"/>
    <s v="薛 挺"/>
    <s v="Xue Ting"/>
    <s v="Indirect Active"/>
    <s v="OP"/>
    <s v="SNa"/>
    <s v="SNa-PS"/>
    <d v="2014-06-03T00:00:00"/>
    <s v="Functional Specialist"/>
    <s v="Functional Specialist"/>
    <s v="Functional Specialist"/>
    <x v="0"/>
    <n v="2"/>
    <x v="2"/>
    <n v="16150"/>
    <n v="2.5000000000000001E-2"/>
    <n v="404"/>
    <n v="0"/>
    <n v="0"/>
    <n v="2.5015479876160991E-2"/>
    <n v="404"/>
    <n v="16554"/>
    <n v="16554"/>
    <n v="404"/>
    <x v="13"/>
    <s v="2.00%-3.00%"/>
    <m/>
    <m/>
    <m/>
    <m/>
    <n v="0"/>
    <n v="16554"/>
    <n v="404"/>
    <n v="2.501547987616104E-2"/>
    <n v="14"/>
    <n v="550"/>
    <m/>
    <n v="688"/>
    <n v="239044"/>
    <n v="3"/>
    <m/>
    <m/>
    <m/>
    <s v="Wang Ning（15001553）"/>
    <s v="Li Mingzhe（15018080）"/>
    <m/>
    <m/>
    <m/>
    <m/>
    <s v="OK"/>
  </r>
  <r>
    <s v="CN15"/>
    <n v="15000307"/>
    <s v="丁 旭东"/>
    <s v="Ding Xudong"/>
    <s v="Indirect Active"/>
    <s v="OP"/>
    <s v="SNa"/>
    <s v="FEDNa"/>
    <s v="370100"/>
    <d v="1997-04-01T00:00:00"/>
    <s v="Senior Director"/>
    <s v="Head of Factory Electr. Drives Nanjing"/>
    <x v="6"/>
    <n v="1"/>
    <x v="3"/>
    <n v="64900"/>
    <n v="0"/>
    <n v="0"/>
    <n v="0"/>
    <n v="0"/>
    <n v="0"/>
    <n v="0"/>
    <n v="64900"/>
    <n v="64900"/>
    <n v="0"/>
    <x v="5"/>
    <s v="0.00%-0.00%"/>
    <m/>
    <m/>
    <m/>
    <m/>
    <n v="0"/>
    <n v="64900"/>
    <n v="0"/>
    <n v="0"/>
    <n v="16"/>
    <n v="950"/>
    <m/>
    <n v="0"/>
    <n v="1049800"/>
    <n v="3"/>
    <m/>
    <m/>
    <m/>
    <s v="Chen Chao（15005032）"/>
    <s v="Chen Zhijian（11022209）"/>
    <m/>
    <m/>
    <m/>
    <m/>
    <s v="OK"/>
  </r>
  <r>
    <s v="CN15"/>
    <n v="11013657"/>
    <s v="马 元媛"/>
    <s v="Ma Yuanyuan"/>
    <s v="Indirect Active"/>
    <s v="OP"/>
    <s v="SNa"/>
    <s v="SNa"/>
    <s v="110900"/>
    <d v="2016-05-16T00:00:00"/>
    <s v="Assistant"/>
    <s v="Assistant"/>
    <x v="1"/>
    <n v="2"/>
    <x v="2"/>
    <n v="12813"/>
    <n v="0"/>
    <n v="0"/>
    <n v="0"/>
    <n v="0"/>
    <n v="0"/>
    <n v="0"/>
    <n v="12813"/>
    <n v="12813"/>
    <n v="0"/>
    <x v="5"/>
    <s v="0.00%-0.00%"/>
    <m/>
    <m/>
    <m/>
    <m/>
    <n v="0"/>
    <n v="12813"/>
    <n v="0"/>
    <n v="0"/>
    <n v="14"/>
    <n v="450"/>
    <m/>
    <n v="688"/>
    <n v="185470"/>
    <n v="3"/>
    <m/>
    <m/>
    <m/>
    <s v="Chen Chao（15005032）"/>
    <s v="Chen Zhijian（11022209）"/>
    <m/>
    <m/>
    <m/>
    <m/>
    <s v="OK"/>
  </r>
  <r>
    <s v="CN15"/>
    <n v="15001437"/>
    <s v="童 志峰"/>
    <s v="Tong Zhifeng"/>
    <s v="Indirect Active"/>
    <s v="OP"/>
    <s v="SNa"/>
    <s v="SNa-ME"/>
    <s v="390000"/>
    <d v="2008-03-11T00:00:00"/>
    <s v="Manager"/>
    <s v="Head of Manufacturing Engineering"/>
    <x v="3"/>
    <n v="2"/>
    <x v="2"/>
    <n v="27054"/>
    <n v="2.5000000000000001E-2"/>
    <n v="676"/>
    <n v="0"/>
    <n v="0"/>
    <n v="2.4987062911214608E-2"/>
    <n v="676"/>
    <n v="27730"/>
    <n v="27900"/>
    <n v="846"/>
    <x v="65"/>
    <s v="2.00%-3.00%"/>
    <m/>
    <m/>
    <m/>
    <m/>
    <n v="0"/>
    <n v="27900"/>
    <n v="846"/>
    <n v="3.1270791749833604E-2"/>
    <n v="14"/>
    <n v="450"/>
    <m/>
    <n v="688"/>
    <n v="396688"/>
    <n v="3"/>
    <m/>
    <m/>
    <m/>
    <s v="Chen Chao（15005032）"/>
    <s v="Chen Zhijian（11022209）"/>
    <m/>
    <m/>
    <m/>
    <m/>
    <s v="OK"/>
  </r>
  <r>
    <s v="CN15"/>
    <n v="15001553"/>
    <s v="汪 宁"/>
    <s v="Wang Ning"/>
    <s v="Indirect Active"/>
    <s v="OP"/>
    <s v="SNa"/>
    <s v="SNa-PS"/>
    <s v="390400"/>
    <d v="2008-04-22T00:00:00"/>
    <s v="Director"/>
    <s v="Head of Site Production System Nanjing"/>
    <x v="5"/>
    <n v="2"/>
    <x v="2"/>
    <n v="36880"/>
    <n v="0.03"/>
    <n v="1106"/>
    <n v="0"/>
    <n v="0"/>
    <n v="2.9989154013015183E-2"/>
    <n v="1106"/>
    <n v="37986"/>
    <n v="38000"/>
    <n v="1120"/>
    <x v="66"/>
    <s v="2.40%-3.60%"/>
    <m/>
    <m/>
    <m/>
    <m/>
    <n v="0"/>
    <n v="38000"/>
    <n v="1120"/>
    <n v="3.0368763557483636E-2"/>
    <n v="14"/>
    <n v="450"/>
    <n v="1000"/>
    <n v="688"/>
    <n v="550088"/>
    <n v="4"/>
    <m/>
    <m/>
    <m/>
    <s v="Chen Chao（15005032）"/>
    <s v="Chen Zhijian（11022209）"/>
    <m/>
    <m/>
    <m/>
    <m/>
    <s v="OK"/>
  </r>
  <r>
    <s v="CN15"/>
    <n v="15022352"/>
    <s v="姚 达"/>
    <s v="Yao Da"/>
    <s v="Indirect Active"/>
    <s v="OP"/>
    <s v="SNa"/>
    <s v="SNa-ES"/>
    <s v="290125"/>
    <d v="2023-07-19T00:00:00"/>
    <s v="Manager"/>
    <s v="Head of Environment and Safety"/>
    <x v="3"/>
    <n v="2"/>
    <x v="2"/>
    <n v="33000"/>
    <n v="0"/>
    <n v="0"/>
    <n v="0"/>
    <n v="0"/>
    <n v="0"/>
    <n v="0"/>
    <n v="33000"/>
    <n v="33000"/>
    <n v="0"/>
    <x v="5"/>
    <s v="0.00%-0.00%"/>
    <m/>
    <m/>
    <m/>
    <m/>
    <n v="0"/>
    <n v="33000"/>
    <n v="0"/>
    <n v="0"/>
    <n v="14"/>
    <n v="450"/>
    <m/>
    <n v="688"/>
    <n v="468088"/>
    <n v="2"/>
    <m/>
    <m/>
    <m/>
    <s v="Chen Chao（15005032）"/>
    <s v="Chen Zhijian（11022209）"/>
    <m/>
    <m/>
    <m/>
    <m/>
    <s v="OK"/>
  </r>
  <r>
    <s v="CN15"/>
    <n v="1110055"/>
    <s v="高 卿波"/>
    <s v="Gao Qingbo"/>
    <s v="Indirect Active"/>
    <s v="OP"/>
    <s v="GQM"/>
    <s v="GQM-SRCA"/>
    <s v="190601"/>
    <d v="2017-09-01T00:00:00"/>
    <s v="Manager"/>
    <s v="Head of Quality System, Calibration"/>
    <x v="3"/>
    <n v="2"/>
    <x v="2"/>
    <n v="16460"/>
    <n v="0.03"/>
    <n v="494"/>
    <n v="0"/>
    <n v="0"/>
    <n v="3.0012150668286757E-2"/>
    <n v="494"/>
    <n v="16954"/>
    <n v="16954"/>
    <n v="494"/>
    <x v="11"/>
    <s v="2.40%-3.60%"/>
    <m/>
    <m/>
    <m/>
    <m/>
    <n v="0"/>
    <n v="16954"/>
    <n v="494"/>
    <n v="3.0012150668286663E-2"/>
    <n v="14"/>
    <n v="850"/>
    <m/>
    <n v="688"/>
    <n v="248244"/>
    <n v="5"/>
    <m/>
    <m/>
    <m/>
    <s v="Subasi Gonca（15022750）"/>
    <s v="Mo Xiaohong（11005372）"/>
    <s v="Zhao Chujun"/>
    <m/>
    <m/>
    <m/>
    <s v="OK"/>
  </r>
  <r>
    <s v="CN15"/>
    <n v="15014470"/>
    <s v="高 文成"/>
    <s v="Gao Wencheng"/>
    <s v="Indirect Active"/>
    <s v="OP"/>
    <s v="GQM"/>
    <s v="GQM-SRCM"/>
    <s v="190601"/>
    <d v="2015-06-17T00:00:00"/>
    <s v="Expert (CN)"/>
    <s v="Expert (CN)"/>
    <x v="3"/>
    <n v="2"/>
    <x v="0"/>
    <n v="20837"/>
    <n v="0.05"/>
    <n v="1042"/>
    <n v="2.7E-2"/>
    <n v="563"/>
    <n v="7.7026443345971113E-2"/>
    <n v="1605"/>
    <n v="22442"/>
    <n v="22100"/>
    <n v="1263"/>
    <x v="67"/>
    <s v="6.16%-9.24%"/>
    <m/>
    <m/>
    <m/>
    <m/>
    <n v="0"/>
    <n v="22100"/>
    <n v="1263"/>
    <n v="6.0613332053558677E-2"/>
    <n v="14"/>
    <n v="450"/>
    <m/>
    <n v="688"/>
    <n v="315488"/>
    <n v="4"/>
    <m/>
    <s v="Internal balance"/>
    <s v="Internal balance"/>
    <s v="Subasi Gonca（15022750）"/>
    <s v="Mo Xiaohong（11005372）"/>
    <s v="Zhao Chujun"/>
    <m/>
    <m/>
    <m/>
    <s v="OK"/>
  </r>
  <r>
    <s v="CN15"/>
    <n v="15021980"/>
    <s v="高 夏君"/>
    <s v="Gao Xiajun"/>
    <s v="Indirect Active"/>
    <s v="OP"/>
    <s v="GQM"/>
    <s v="GQM-SRCM"/>
    <s v="190601"/>
    <d v="2021-11-17T00:00:00"/>
    <s v="Senior Engineer"/>
    <s v="Senior Quality Engineer"/>
    <x v="1"/>
    <n v="2"/>
    <x v="1"/>
    <n v="12851"/>
    <n v="0.03"/>
    <n v="386"/>
    <n v="0"/>
    <n v="0"/>
    <n v="3.0036573029336239E-2"/>
    <n v="386"/>
    <n v="13237"/>
    <n v="13237"/>
    <n v="386"/>
    <x v="11"/>
    <s v="2.40%-3.60%"/>
    <m/>
    <m/>
    <m/>
    <m/>
    <n v="0"/>
    <n v="13237"/>
    <n v="386"/>
    <n v="3.0036573029336155E-2"/>
    <n v="14"/>
    <n v="450"/>
    <m/>
    <n v="688"/>
    <n v="191406"/>
    <n v="3"/>
    <m/>
    <m/>
    <m/>
    <s v="Subasi Gonca（15022750）"/>
    <s v="Mo Xiaohong（11005372）"/>
    <s v="Zhao Chujun"/>
    <m/>
    <m/>
    <m/>
    <s v="OK"/>
  </r>
  <r>
    <s v="CN15"/>
    <n v="15016338"/>
    <s v="巩 银萍"/>
    <s v="Gong Yinping"/>
    <s v="Indirect Active"/>
    <s v="OP"/>
    <s v="GQM"/>
    <s v="GQM-SRCA"/>
    <s v="190601"/>
    <d v="2017-02-15T00:00:00"/>
    <s v="Senior Engineer"/>
    <s v="Senior Quality System Engineer"/>
    <x v="1"/>
    <n v="2"/>
    <x v="2"/>
    <n v="11999"/>
    <n v="2.5000000000000001E-2"/>
    <n v="300"/>
    <n v="0"/>
    <n v="0"/>
    <n v="2.5002083506958914E-2"/>
    <n v="300"/>
    <n v="12299"/>
    <n v="12299"/>
    <n v="300"/>
    <x v="13"/>
    <s v="2.00%-3.00%"/>
    <m/>
    <m/>
    <m/>
    <m/>
    <n v="0"/>
    <n v="12299"/>
    <n v="300"/>
    <n v="2.5002083506958872E-2"/>
    <n v="14"/>
    <n v="450"/>
    <m/>
    <n v="688"/>
    <n v="178274"/>
    <n v="3"/>
    <m/>
    <m/>
    <m/>
    <s v="Subasi Gonca（15022750）"/>
    <s v="Mo Xiaohong（11005372）"/>
    <s v="Zhao Chujun"/>
    <m/>
    <m/>
    <m/>
    <s v="OK"/>
  </r>
  <r>
    <s v="CN15"/>
    <n v="15022227"/>
    <s v="顾 瑜"/>
    <s v="Gu Yu"/>
    <s v="Indirect Active"/>
    <s v="OP"/>
    <s v="GQM"/>
    <s v="GQM-SRCM"/>
    <s v="190601"/>
    <d v="2011-03-08T00:00:00"/>
    <s v="Manager"/>
    <s v="Head of Quality Management Methodology"/>
    <x v="3"/>
    <n v="2"/>
    <x v="2"/>
    <n v="23093"/>
    <n v="2.5000000000000001E-2"/>
    <n v="577"/>
    <n v="0"/>
    <n v="0"/>
    <n v="2.4985926471225047E-2"/>
    <n v="577"/>
    <n v="23670"/>
    <n v="23670"/>
    <n v="577"/>
    <x v="13"/>
    <s v="2.00%-3.00%"/>
    <m/>
    <m/>
    <m/>
    <m/>
    <n v="0"/>
    <n v="23670"/>
    <n v="577"/>
    <n v="2.4985926471225106E-2"/>
    <n v="14"/>
    <n v="450"/>
    <m/>
    <n v="688"/>
    <n v="337468"/>
    <n v="3"/>
    <m/>
    <m/>
    <m/>
    <s v="Subasi Gonca（15022750）"/>
    <s v="Mo Xiaohong（11005372）"/>
    <s v="Zhao Chujun"/>
    <m/>
    <m/>
    <m/>
    <s v="OK"/>
  </r>
  <r>
    <s v="CN15"/>
    <n v="1211022"/>
    <s v="李 朝滋"/>
    <s v="Li Chaozi"/>
    <s v="Indirect Active"/>
    <s v="OP"/>
    <s v="GQM"/>
    <s v="GQM-CLC"/>
    <s v="110600"/>
    <d v="2008-07-01T00:00:00"/>
    <s v="Director"/>
    <s v="Head of Pro. Qua. Lifecycle Cooling"/>
    <x v="5"/>
    <n v="2"/>
    <x v="0"/>
    <n v="47636"/>
    <n v="0.05"/>
    <n v="2382"/>
    <n v="0"/>
    <n v="0"/>
    <n v="5.0004198505332102E-2"/>
    <n v="2382"/>
    <n v="50018"/>
    <n v="49550"/>
    <n v="1914"/>
    <x v="68"/>
    <s v="4.00%-6.00%"/>
    <m/>
    <m/>
    <m/>
    <m/>
    <n v="0"/>
    <n v="49550"/>
    <n v="1914"/>
    <n v="4.0179696028213918E-2"/>
    <n v="14"/>
    <n v="450"/>
    <n v="1000"/>
    <n v="688"/>
    <n v="711788"/>
    <n v="3"/>
    <m/>
    <m/>
    <m/>
    <s v="Subasi Gonca（15022750）"/>
    <s v="Mo Xiaohong（11005372）"/>
    <s v="Zhao Chujun"/>
    <m/>
    <m/>
    <m/>
    <s v="OK"/>
  </r>
  <r>
    <s v="CN15"/>
    <n v="15022148"/>
    <s v="李 晨"/>
    <s v="Li Chen"/>
    <s v="Indirect Active"/>
    <s v="OP"/>
    <s v="GQM"/>
    <s v="GQM-EDC"/>
    <s v="170600"/>
    <d v="2013-07-01T00:00:00"/>
    <s v="Director"/>
    <s v="Head of Electronics&amp;Drives Quality Manag"/>
    <x v="5"/>
    <n v="2"/>
    <x v="2"/>
    <n v="36037"/>
    <n v="2.5000000000000001E-2"/>
    <n v="901"/>
    <n v="0"/>
    <n v="0"/>
    <n v="2.5002081194328053E-2"/>
    <n v="901"/>
    <n v="36938"/>
    <n v="36760"/>
    <n v="723"/>
    <x v="69"/>
    <s v="2.00%-3.00%"/>
    <m/>
    <m/>
    <m/>
    <m/>
    <n v="0"/>
    <n v="36760"/>
    <n v="723"/>
    <n v="2.0062713322418713E-2"/>
    <n v="14"/>
    <n v="2450"/>
    <n v="1000"/>
    <n v="688"/>
    <n v="556728"/>
    <n v="4"/>
    <m/>
    <m/>
    <m/>
    <s v="Subasi Gonca（15022750）"/>
    <s v="Mo Xiaohong（11005372）"/>
    <s v="Zhao Chujun"/>
    <m/>
    <m/>
    <m/>
    <s v="OK"/>
  </r>
  <r>
    <s v="CN15"/>
    <n v="15002216"/>
    <s v="刘 宝翠"/>
    <s v="Liu Baocui"/>
    <s v="Indirect Active"/>
    <s v="OP"/>
    <s v="GQM"/>
    <s v="GQM-CGC"/>
    <s v="130600"/>
    <d v="2009-07-01T00:00:00"/>
    <s v="Director"/>
    <s v="Head of Pro. Qua. Lifecycle Cooking"/>
    <x v="5"/>
    <n v="2"/>
    <x v="2"/>
    <n v="40112"/>
    <n v="2.5000000000000001E-2"/>
    <n v="1003"/>
    <n v="0"/>
    <n v="0"/>
    <n v="2.5004986039090547E-2"/>
    <n v="1003"/>
    <n v="41115"/>
    <n v="41115"/>
    <n v="1003"/>
    <x v="13"/>
    <s v="2.00%-3.00%"/>
    <m/>
    <m/>
    <m/>
    <m/>
    <n v="0"/>
    <n v="41115"/>
    <n v="1003"/>
    <n v="2.5004986039090626E-2"/>
    <n v="14"/>
    <n v="450"/>
    <n v="1000"/>
    <n v="688"/>
    <n v="593698"/>
    <n v="4"/>
    <m/>
    <m/>
    <m/>
    <s v="Subasi Gonca（15022750）"/>
    <s v="Mo Xiaohong（11005372）"/>
    <s v="Zhao Chujun"/>
    <m/>
    <m/>
    <m/>
    <s v="OK"/>
  </r>
  <r>
    <s v="CN15"/>
    <n v="15014543"/>
    <s v="谭 晓丽"/>
    <s v="Tan Xiaoli"/>
    <s v="Indirect Active"/>
    <s v="OP"/>
    <s v="GQM"/>
    <s v="GQM-SRCM"/>
    <s v="190601"/>
    <d v="2015-07-08T00:00:00"/>
    <s v="Expert (CN)"/>
    <s v="Expert (CN)"/>
    <x v="3"/>
    <n v="2"/>
    <x v="3"/>
    <n v="17580"/>
    <n v="0"/>
    <n v="0"/>
    <n v="0"/>
    <n v="0"/>
    <n v="0"/>
    <n v="0"/>
    <n v="17580"/>
    <n v="17922"/>
    <n v="342"/>
    <x v="70"/>
    <s v="0.00%-0.00%"/>
    <m/>
    <m/>
    <m/>
    <m/>
    <n v="0"/>
    <n v="17922"/>
    <n v="342"/>
    <n v="1.945392491467568E-2"/>
    <n v="14"/>
    <n v="450"/>
    <m/>
    <n v="688"/>
    <n v="256996"/>
    <n v="5"/>
    <m/>
    <s v="in-direct PS coaching and suppot FLCNa PS to develop PS expert competence and overal cost saving more than 1M RMB."/>
    <s v="Good performance and high competence"/>
    <s v="Subasi Gonca（15022750）"/>
    <s v="Mo Xiaohong（11005372）"/>
    <s v="Zhao Chujun"/>
    <m/>
    <m/>
    <m/>
    <s v="&gt;20"/>
  </r>
  <r>
    <s v="CN15"/>
    <n v="15015270"/>
    <s v="唐 雅倩"/>
    <s v="Tang Yaqian"/>
    <s v="Indirect Active"/>
    <s v="OP"/>
    <s v="GQM"/>
    <s v="GQM-SRC"/>
    <s v="190601"/>
    <d v="2016-07-01T00:00:00"/>
    <s v="Director"/>
    <s v="Head of Shared Services"/>
    <x v="5"/>
    <n v="2"/>
    <x v="2"/>
    <n v="21000"/>
    <n v="3.5000000000000003E-2"/>
    <n v="735"/>
    <n v="0"/>
    <n v="0"/>
    <n v="3.5000000000000003E-2"/>
    <n v="735"/>
    <n v="21735"/>
    <n v="22500"/>
    <n v="1500"/>
    <x v="71"/>
    <s v="2.80%-4.20%"/>
    <m/>
    <m/>
    <m/>
    <m/>
    <n v="0"/>
    <n v="22500"/>
    <n v="1500"/>
    <n v="7.1428571428571397E-2"/>
    <n v="14"/>
    <n v="450"/>
    <n v="1000"/>
    <n v="688"/>
    <n v="333088"/>
    <n v="5"/>
    <m/>
    <s v="DPRC relations and CoNC ownership"/>
    <s v="Good performers with relatively lower salary"/>
    <s v="Subasi Gonca（15022750）"/>
    <s v="Mo Xiaohong（11005372）"/>
    <s v="Zhao Chujun"/>
    <m/>
    <m/>
    <m/>
    <s v="&gt;20"/>
  </r>
  <r>
    <s v="CN15"/>
    <n v="15022317"/>
    <s v="滕 璇"/>
    <s v="Teng Xuan"/>
    <s v="Indirect Active"/>
    <s v="OP"/>
    <s v="GQM"/>
    <s v="GQM-DSC"/>
    <s v="190604"/>
    <d v="2023-01-11T00:00:00"/>
    <s v="Engineer"/>
    <s v="Digital Quality Engineer"/>
    <x v="2"/>
    <n v="2"/>
    <x v="2"/>
    <n v="11824"/>
    <n v="0.03"/>
    <n v="355"/>
    <n v="0"/>
    <n v="0"/>
    <n v="3.0023680649526388E-2"/>
    <n v="355"/>
    <n v="12179"/>
    <n v="12179"/>
    <n v="355"/>
    <x v="11"/>
    <s v="2.40%-3.60%"/>
    <m/>
    <m/>
    <m/>
    <m/>
    <n v="0"/>
    <n v="12179"/>
    <n v="355"/>
    <n v="3.002368064952643E-2"/>
    <n v="14"/>
    <n v="450"/>
    <m/>
    <n v="688"/>
    <n v="176594"/>
    <n v="4"/>
    <m/>
    <m/>
    <m/>
    <s v="Subasi Gonca（15022750）"/>
    <s v="Mo Xiaohong（11005372）"/>
    <s v="Zhao Chujun"/>
    <m/>
    <m/>
    <m/>
    <s v="OK"/>
  </r>
  <r>
    <s v="CN15"/>
    <n v="15007283"/>
    <s v="吴 柳泉"/>
    <s v="Wu Liuquan"/>
    <s v="Indirect Active"/>
    <s v="OP"/>
    <s v="GQM"/>
    <s v="GQM-SRCA"/>
    <s v="190602"/>
    <d v="2012-08-01T00:00:00"/>
    <s v="Senior Engineer"/>
    <s v="Senior Engineer"/>
    <x v="1"/>
    <n v="2"/>
    <x v="2"/>
    <n v="9613"/>
    <n v="2.5000000000000001E-2"/>
    <n v="240"/>
    <n v="0"/>
    <n v="0"/>
    <n v="2.496619161552065E-2"/>
    <n v="240"/>
    <n v="9853"/>
    <n v="9853"/>
    <n v="240"/>
    <x v="13"/>
    <s v="2.00%-3.00%"/>
    <m/>
    <m/>
    <m/>
    <m/>
    <n v="0"/>
    <n v="9853"/>
    <n v="240"/>
    <n v="2.4966191615520605E-2"/>
    <n v="14"/>
    <n v="510"/>
    <m/>
    <n v="688"/>
    <n v="144750"/>
    <n v="3"/>
    <m/>
    <m/>
    <m/>
    <s v="Subasi Gonca（15022750）"/>
    <s v="Mo Xiaohong（11005372）"/>
    <s v="Zhao Chujun"/>
    <m/>
    <m/>
    <m/>
    <s v="OK"/>
  </r>
  <r>
    <s v="CN15"/>
    <n v="1705052"/>
    <s v="吴 翔"/>
    <s v="Wu Xiang"/>
    <s v="Indirect Active"/>
    <s v="OP"/>
    <s v="GQM"/>
    <s v="GQM-DSC"/>
    <s v="190604"/>
    <d v="2008-08-04T00:00:00"/>
    <s v="Engineer"/>
    <s v="Engineer"/>
    <x v="2"/>
    <n v="2"/>
    <x v="0"/>
    <n v="9678"/>
    <n v="0.06"/>
    <n v="581"/>
    <n v="7.7799999999999994E-2"/>
    <n v="753"/>
    <n v="0.13783839636288489"/>
    <n v="1334"/>
    <n v="11012"/>
    <n v="11012"/>
    <n v="1334"/>
    <x v="72"/>
    <s v="11.03%-16.54%"/>
    <s v="Promotion"/>
    <s v="senior engineer"/>
    <s v="A5"/>
    <n v="0.05"/>
    <n v="484"/>
    <n v="11496"/>
    <n v="1818"/>
    <n v="0.18784872907625538"/>
    <n v="14"/>
    <n v="450"/>
    <m/>
    <n v="688"/>
    <n v="167032"/>
    <n v="3"/>
    <m/>
    <s v="Has made outstanding contributions to the digital transformation of quality, personal skills and capabilities also got continuously developed and improved. At the same time, actively supported cross-departmental coordination work."/>
    <s v="Good performance and high potential"/>
    <s v="Subasi Gonca（15022750）"/>
    <s v="Mo Xiaohong（11005372）"/>
    <s v="Zhao Chujun"/>
    <m/>
    <m/>
    <m/>
    <s v="OK"/>
  </r>
  <r>
    <s v="CN15"/>
    <n v="1120271"/>
    <s v="夏 国超"/>
    <s v="Xia Guochao"/>
    <s v="Indirect Active"/>
    <s v="OP"/>
    <s v="GQM"/>
    <s v="GQM-PS"/>
    <s v="190605"/>
    <d v="2020-10-09T00:00:00"/>
    <s v="Engineer"/>
    <s v="Engineer of Product Safety"/>
    <x v="2"/>
    <n v="2"/>
    <x v="1"/>
    <n v="9350"/>
    <n v="3.7500000000000006E-2"/>
    <n v="351"/>
    <n v="1.55E-2"/>
    <n v="145"/>
    <n v="5.3048128342245988E-2"/>
    <n v="496"/>
    <n v="9846"/>
    <n v="9846"/>
    <n v="496"/>
    <x v="40"/>
    <s v="4.24%-6.37%"/>
    <s v="Promotion"/>
    <s v="senior engineer"/>
    <s v="A5"/>
    <n v="0.1"/>
    <n v="935"/>
    <n v="10781"/>
    <n v="1431"/>
    <n v="0.15304812834224601"/>
    <n v="14"/>
    <n v="450"/>
    <m/>
    <n v="688"/>
    <n v="157022"/>
    <n v="4"/>
    <m/>
    <s v="Joined BSH more than 6 years and participate GQM-PS from 2023 , professional on CTS investigation, NoTI and Nicrs testing, coordinating with internal and external for high market risk CTS and support the team to handle the case to avoid the potential risk. "/>
    <s v="Good performance and high competence"/>
    <s v="Subasi Gonca（15022750）"/>
    <s v="Mo Xiaohong（11005372）"/>
    <s v="Zhao Chujun"/>
    <m/>
    <m/>
    <m/>
    <s v="OK"/>
  </r>
  <r>
    <s v="CN15"/>
    <n v="1705030"/>
    <s v="谢 辉"/>
    <s v="Xie Hui"/>
    <s v="Indirect Active"/>
    <s v="OP"/>
    <s v="GQM"/>
    <s v="GQM-SRCA"/>
    <s v="190602"/>
    <d v="2008-08-04T00:00:00"/>
    <s v="Engineer"/>
    <s v="Calibration Engineer"/>
    <x v="2"/>
    <n v="2"/>
    <x v="2"/>
    <n v="7416"/>
    <n v="0.03"/>
    <n v="222"/>
    <n v="0"/>
    <n v="0"/>
    <n v="2.9935275080906147E-2"/>
    <n v="222"/>
    <n v="7638"/>
    <n v="7638"/>
    <n v="222"/>
    <x v="2"/>
    <s v="2.39%-3.59%"/>
    <m/>
    <m/>
    <m/>
    <m/>
    <n v="0"/>
    <n v="7638"/>
    <n v="222"/>
    <n v="2.9935275080906099E-2"/>
    <n v="14"/>
    <n v="450"/>
    <m/>
    <n v="688"/>
    <n v="113020"/>
    <n v="3"/>
    <m/>
    <m/>
    <m/>
    <s v="Subasi Gonca（15022750）"/>
    <s v="Mo Xiaohong（11005372）"/>
    <s v="Zhao Chujun"/>
    <m/>
    <m/>
    <m/>
    <s v="OK"/>
  </r>
  <r>
    <s v="CN15"/>
    <n v="15022704"/>
    <s v="徐 天驰"/>
    <s v="Xu Tianchi"/>
    <s v="Indirect Active"/>
    <s v="OP"/>
    <s v="GQM"/>
    <s v="GQM-SRCM"/>
    <s v="190601"/>
    <d v="2025-11-01T00:00:00"/>
    <s v="Expert (CN)"/>
    <s v="Expert (CN)"/>
    <x v="3"/>
    <n v="2"/>
    <x v="4"/>
    <n v="31350"/>
    <n v="0"/>
    <n v="0"/>
    <n v="0"/>
    <n v="0"/>
    <n v="0"/>
    <n v="0"/>
    <n v="31350"/>
    <n v="31350"/>
    <n v="0"/>
    <x v="5"/>
    <s v="0.00%-0.00%"/>
    <m/>
    <m/>
    <m/>
    <m/>
    <n v="0"/>
    <n v="31350"/>
    <n v="0"/>
    <n v="0"/>
    <n v="14"/>
    <n v="4212"/>
    <m/>
    <n v="688"/>
    <n v="490132"/>
    <e v="#N/A"/>
    <m/>
    <m/>
    <m/>
    <s v="Subasi Gonca（15022750）"/>
    <s v="Mo Xiaohong（11005372）"/>
    <s v="Zhao Chujun"/>
    <m/>
    <m/>
    <m/>
    <s v="OK"/>
  </r>
  <r>
    <s v="CN15"/>
    <n v="15014271"/>
    <s v="张 瑜"/>
    <s v="Zhang Yu"/>
    <s v="Indirect Active"/>
    <s v="OP"/>
    <s v="GQM"/>
    <s v="GQM-SRCC"/>
    <s v="190601"/>
    <d v="2015-04-15T00:00:00"/>
    <s v="Manager"/>
    <s v="Head of Data Analysis"/>
    <x v="3"/>
    <n v="2"/>
    <x v="1"/>
    <n v="25968"/>
    <n v="3.7500000000000006E-2"/>
    <n v="974"/>
    <n v="0"/>
    <n v="0"/>
    <n v="3.7507701786814542E-2"/>
    <n v="974"/>
    <n v="26942"/>
    <n v="26942"/>
    <n v="974"/>
    <x v="73"/>
    <s v="3.00%-4.50%"/>
    <m/>
    <m/>
    <m/>
    <m/>
    <n v="0"/>
    <n v="26942"/>
    <n v="974"/>
    <n v="3.7507701786814618E-2"/>
    <n v="14"/>
    <n v="450"/>
    <m/>
    <n v="688"/>
    <n v="383276"/>
    <n v="4"/>
    <m/>
    <m/>
    <m/>
    <s v="Subasi Gonca（15022750）"/>
    <s v="Mo Xiaohong（11005372）"/>
    <s v="Zhao Chujun"/>
    <m/>
    <m/>
    <m/>
    <s v="OK"/>
  </r>
  <r>
    <s v="CN15"/>
    <n v="1220053"/>
    <s v="钟 伟"/>
    <s v="Zhong Wei"/>
    <s v="Indirect Active"/>
    <s v="OP"/>
    <s v="GQM"/>
    <s v="GQM-DSC"/>
    <s v="190604"/>
    <d v="2010-05-04T00:00:00"/>
    <s v="Manager"/>
    <s v="Head of GQM-DSC"/>
    <x v="3"/>
    <n v="2"/>
    <x v="0"/>
    <n v="17686"/>
    <n v="0.06"/>
    <n v="1061"/>
    <n v="2.7E-2"/>
    <n v="478"/>
    <n v="8.7017980323419661E-2"/>
    <n v="1539"/>
    <n v="19225"/>
    <n v="19225"/>
    <n v="1539"/>
    <x v="14"/>
    <s v="6.96%-10.44%"/>
    <m/>
    <m/>
    <m/>
    <m/>
    <n v="0"/>
    <n v="19225"/>
    <n v="1539"/>
    <n v="8.7017980323419675E-2"/>
    <n v="14"/>
    <n v="900"/>
    <m/>
    <n v="688"/>
    <n v="280638"/>
    <n v="4"/>
    <m/>
    <m/>
    <m/>
    <s v="Subasi Gonca（15022750）"/>
    <s v="Mo Xiaohong（11005372）"/>
    <s v="Zhao Chujun"/>
    <m/>
    <m/>
    <m/>
    <s v="OK"/>
  </r>
  <r>
    <s v="CN15"/>
    <n v="15010791"/>
    <s v="祝 晨"/>
    <s v="Zhu Chen"/>
    <s v="Indirect Active"/>
    <s v="OP"/>
    <s v="GQM"/>
    <s v="GQM-LCC"/>
    <s v="140600"/>
    <d v="2013-06-18T00:00:00"/>
    <s v="Director"/>
    <s v="Head of Pro. Qua. Lifecycle Laundry Care"/>
    <x v="5"/>
    <n v="2"/>
    <x v="0"/>
    <n v="41560"/>
    <n v="0.05"/>
    <n v="2078"/>
    <n v="2.7E-2"/>
    <n v="1122"/>
    <n v="7.6997112608277185E-2"/>
    <n v="3200"/>
    <n v="44760"/>
    <n v="44055"/>
    <n v="2495"/>
    <x v="74"/>
    <s v="6.16%-9.24%"/>
    <m/>
    <m/>
    <m/>
    <m/>
    <n v="0"/>
    <n v="44055"/>
    <n v="2495"/>
    <n v="6.0033686236766082E-2"/>
    <n v="14"/>
    <n v="450"/>
    <n v="1000"/>
    <n v="688"/>
    <n v="634858"/>
    <n v="5"/>
    <m/>
    <s v="Internal balance"/>
    <s v="Internal balance"/>
    <s v="Subasi Gonca（15022750）"/>
    <s v="Mo Xiaohong（11005372）"/>
    <s v="Zhao Chujun"/>
    <m/>
    <m/>
    <m/>
    <s v="OK"/>
  </r>
  <r>
    <s v="CN15"/>
    <n v="1120294"/>
    <s v="王 磊"/>
    <s v="Wang Lei"/>
    <s v="Indirect Active"/>
    <s v="OP"/>
    <s v="GQM"/>
    <s v="GQM-SRCC"/>
    <s v="190601"/>
    <d v="2021-02-08T00:00:00"/>
    <s v="Senior Engineer"/>
    <s v="Senior Engineer"/>
    <x v="1"/>
    <n v="2"/>
    <x v="2"/>
    <n v="12596"/>
    <n v="2.5000000000000001E-2"/>
    <n v="315"/>
    <n v="0"/>
    <n v="0"/>
    <n v="2.500793902826294E-2"/>
    <n v="315"/>
    <n v="12911"/>
    <n v="12911"/>
    <n v="315"/>
    <x v="13"/>
    <s v="2.00%-3.00%"/>
    <m/>
    <m/>
    <m/>
    <m/>
    <n v="0"/>
    <n v="12911"/>
    <n v="315"/>
    <n v="2.5007939028262927E-2"/>
    <n v="14"/>
    <n v="1850"/>
    <m/>
    <n v="688"/>
    <n v="203642"/>
    <n v="4"/>
    <m/>
    <m/>
    <m/>
    <s v="Subasi Gonca（15022750）"/>
    <s v="Mo Xiaohong（11005372）"/>
    <s v="Zhao Chujun"/>
    <m/>
    <m/>
    <m/>
    <s v="OK"/>
  </r>
  <r>
    <s v="CN15"/>
    <n v="1120363"/>
    <s v="王 虎"/>
    <s v="Wang Hu"/>
    <s v="Indirect Active"/>
    <s v="OP"/>
    <s v="GQM"/>
    <s v="FDCCh-QM"/>
    <s v="320600"/>
    <d v="2021-11-24T00:00:00"/>
    <s v="Engineer"/>
    <s v="Engineer of Lifecyc Quality"/>
    <x v="2"/>
    <n v="2"/>
    <x v="2"/>
    <n v="8917"/>
    <n v="0.03"/>
    <n v="268"/>
    <n v="0"/>
    <n v="0"/>
    <n v="3.0054951216776944E-2"/>
    <n v="268"/>
    <n v="9185"/>
    <n v="9185"/>
    <n v="268"/>
    <x v="75"/>
    <s v="2.40%-3.61%"/>
    <m/>
    <m/>
    <m/>
    <m/>
    <n v="0"/>
    <n v="9185"/>
    <n v="268"/>
    <n v="3.0054951216776926E-2"/>
    <n v="14"/>
    <n v="450"/>
    <m/>
    <n v="688"/>
    <n v="134678"/>
    <n v="3"/>
    <m/>
    <m/>
    <m/>
    <s v="Subasi Gonca（15022750）"/>
    <s v="Mo Xiaohong（11005372）"/>
    <s v="Zhao Chujun"/>
    <m/>
    <m/>
    <m/>
    <s v="OK"/>
  </r>
  <r>
    <s v="CN15"/>
    <n v="1211016"/>
    <s v="詹 步琴"/>
    <s v="Zhan Buqin"/>
    <s v="Indirect Active"/>
    <s v="OP"/>
    <s v="GQM"/>
    <s v="GQM-SRCA"/>
    <s v="190601"/>
    <d v="2004-01-13T00:00:00"/>
    <s v="Engineer"/>
    <s v="Engineer of Calibration"/>
    <x v="2"/>
    <n v="2"/>
    <x v="1"/>
    <n v="8558"/>
    <n v="3.7500000000000006E-2"/>
    <n v="321"/>
    <n v="1.55E-2"/>
    <n v="133"/>
    <n v="5.3049777985510631E-2"/>
    <n v="454"/>
    <n v="9012"/>
    <n v="9012"/>
    <n v="454"/>
    <x v="40"/>
    <s v="4.24%-6.37%"/>
    <s v="Promotion"/>
    <s v="senior engineer"/>
    <s v="A5"/>
    <n v="0.1"/>
    <n v="856"/>
    <n v="9868"/>
    <n v="1310"/>
    <n v="0.15307314793175975"/>
    <n v="14"/>
    <n v="450"/>
    <m/>
    <n v="688"/>
    <n v="144240"/>
    <n v="4"/>
    <m/>
    <s v="Worked in BSH more than 20 years and professional in internal &amp; external calibration, total cost saving more than 2M RMB for BSH. She is supporting Qingbo for calibration strategy project from 2026, total saving arrived 330K RMB. "/>
    <s v="Good performance and high competence"/>
    <s v="Subasi Gonca（15022750）"/>
    <s v="Mo Xiaohong（11005372）"/>
    <s v="Zhao Chujun"/>
    <m/>
    <m/>
    <m/>
    <s v="OK"/>
  </r>
  <r>
    <s v="CN15"/>
    <n v="15014438"/>
    <s v="郭 雨薇"/>
    <s v="Guo Yuwei"/>
    <s v="Indirect Active"/>
    <s v="OP"/>
    <s v="GQM"/>
    <s v="GQM-DCC"/>
    <s v="120600"/>
    <d v="2015-06-01T00:00:00"/>
    <s v="Director"/>
    <s v="Head of Pro. Qua. Lifecycle Dish Care"/>
    <x v="5"/>
    <n v="2"/>
    <x v="2"/>
    <n v="22367"/>
    <n v="3.5000000000000003E-2"/>
    <n v="783"/>
    <n v="0"/>
    <n v="0"/>
    <n v="3.5006929852014125E-2"/>
    <n v="783"/>
    <n v="23150"/>
    <n v="23754"/>
    <n v="1387"/>
    <x v="76"/>
    <s v="2.80%-4.20%"/>
    <m/>
    <m/>
    <m/>
    <m/>
    <n v="0"/>
    <n v="23754"/>
    <n v="1387"/>
    <n v="6.201099834577728E-2"/>
    <n v="14"/>
    <n v="3950"/>
    <n v="1000"/>
    <n v="688"/>
    <n v="392644"/>
    <n v="3"/>
    <m/>
    <s v="KPI achievement of Dish Category and CoNC CS benchmark initiatives like *installation finding&quot; in PQM"/>
    <s v="Good performers with relatively lower salary"/>
    <s v="Subasi Gonca（15022750）"/>
    <s v="Mo Xiaohong（11005372）"/>
    <s v="Zhao Chujun"/>
    <m/>
    <m/>
    <m/>
    <s v="&gt;20"/>
  </r>
  <r>
    <s v="CN15"/>
    <n v="15022724"/>
    <s v="王 锐芃"/>
    <s v="Wang Ruipeng"/>
    <s v="Indirect Active"/>
    <s v="OP"/>
    <s v="GQM"/>
    <s v="GQM-PS"/>
    <s v="190605"/>
    <d v="2025-12-10T00:00:00"/>
    <s v="Engineer"/>
    <s v="Product Safety Engineer"/>
    <x v="2"/>
    <n v="2"/>
    <x v="4"/>
    <n v="7700"/>
    <n v="0.03"/>
    <n v="231"/>
    <n v="0"/>
    <n v="0"/>
    <n v="0.03"/>
    <n v="231"/>
    <n v="7931"/>
    <n v="7931"/>
    <n v="231"/>
    <x v="11"/>
    <s v="2.40%-3.60%"/>
    <m/>
    <m/>
    <m/>
    <m/>
    <n v="0"/>
    <n v="7931"/>
    <n v="231"/>
    <n v="3.0000000000000027E-2"/>
    <n v="14"/>
    <n v="450"/>
    <m/>
    <n v="688"/>
    <n v="117122"/>
    <e v="#N/A"/>
    <m/>
    <m/>
    <m/>
    <s v="Subasi Gonca（15022750）"/>
    <s v="Mo Xiaohong（11005372）"/>
    <s v="Zhao Chujun"/>
    <m/>
    <m/>
    <m/>
    <s v="OK"/>
  </r>
  <r>
    <s v="CN15"/>
    <n v="1120205"/>
    <s v="董 超"/>
    <s v="Dong Chao"/>
    <s v="Indirect Active"/>
    <s v="OP"/>
    <s v="GQM"/>
    <s v="GQM-DCCT"/>
    <s v="120600"/>
    <d v="2018-03-14T00:00:00"/>
    <s v="Functional Specialist"/>
    <s v="Functional Specialist"/>
    <x v="0"/>
    <n v="2"/>
    <x v="2"/>
    <n v="13223"/>
    <n v="0.03"/>
    <n v="397"/>
    <n v="0"/>
    <n v="0"/>
    <n v="3.002344399909249E-2"/>
    <n v="397"/>
    <n v="13620"/>
    <n v="13620"/>
    <n v="397"/>
    <x v="11"/>
    <s v="2.40%-3.60%"/>
    <m/>
    <m/>
    <m/>
    <m/>
    <n v="0"/>
    <n v="13620"/>
    <n v="397"/>
    <n v="3.0023443999092514E-2"/>
    <n v="14"/>
    <n v="450"/>
    <m/>
    <n v="688"/>
    <n v="196768"/>
    <n v="5"/>
    <m/>
    <m/>
    <m/>
    <s v="Guo Yuwei （15014438）"/>
    <s v="Mo Xiaohong（11005372）"/>
    <s v="Cheng Cheng"/>
    <m/>
    <m/>
    <m/>
    <s v="OK"/>
  </r>
  <r>
    <s v="CN15"/>
    <n v="1711036"/>
    <s v="王 杰"/>
    <s v="Wang Jie"/>
    <s v="Indirect Active"/>
    <s v="OP"/>
    <s v="GQM"/>
    <s v="GQM-DCCT"/>
    <s v="120600"/>
    <d v="2014-06-24T00:00:00"/>
    <s v="Engineer"/>
    <s v="Engineer"/>
    <x v="2"/>
    <n v="2"/>
    <x v="3"/>
    <n v="7483"/>
    <n v="0"/>
    <n v="0"/>
    <n v="0"/>
    <n v="0"/>
    <n v="0"/>
    <n v="0"/>
    <n v="7483"/>
    <n v="7483"/>
    <n v="0"/>
    <x v="5"/>
    <s v="0.00%-0.00%"/>
    <m/>
    <m/>
    <m/>
    <m/>
    <n v="0"/>
    <n v="7483"/>
    <n v="0"/>
    <n v="0"/>
    <n v="14"/>
    <n v="450"/>
    <m/>
    <n v="688"/>
    <n v="110850"/>
    <n v="2"/>
    <m/>
    <m/>
    <m/>
    <s v="Guo Yuwei （15014438）"/>
    <s v="Mo Xiaohong（11005372）"/>
    <s v="Cheng Cheng"/>
    <m/>
    <m/>
    <m/>
    <s v="OK"/>
  </r>
  <r>
    <s v="CN15"/>
    <n v="15021061"/>
    <s v="葛 亮"/>
    <s v="Ge Liang"/>
    <s v="Indirect Active"/>
    <s v="OP"/>
    <s v="GQM"/>
    <s v="GQM-DCCT"/>
    <s v="120600"/>
    <d v="2021-03-24T00:00:00"/>
    <s v="Supervisor"/>
    <s v="Head of GQM-DCCT"/>
    <x v="0"/>
    <n v="2"/>
    <x v="1"/>
    <n v="14753"/>
    <n v="3.7500000000000006E-2"/>
    <n v="553"/>
    <n v="1.55E-2"/>
    <n v="229"/>
    <n v="5.300616823696875E-2"/>
    <n v="782"/>
    <n v="15535"/>
    <n v="15378"/>
    <n v="625"/>
    <x v="49"/>
    <s v="4.24%-6.36%"/>
    <m/>
    <m/>
    <m/>
    <m/>
    <n v="0"/>
    <n v="15378"/>
    <n v="625"/>
    <n v="4.2364264895275561E-2"/>
    <n v="14"/>
    <n v="4250"/>
    <m/>
    <n v="688"/>
    <n v="266980"/>
    <n v="4"/>
    <m/>
    <m/>
    <m/>
    <s v="Guo Yuwei （15014438）"/>
    <s v="Mo Xiaohong（11005372）"/>
    <s v="Cheng Cheng"/>
    <m/>
    <m/>
    <m/>
    <s v="OK"/>
  </r>
  <r>
    <s v="CN15"/>
    <n v="15021228"/>
    <s v="盛 天然"/>
    <s v="Sheng Tianran"/>
    <s v="Indirect Active"/>
    <s v="OP"/>
    <s v="GQM"/>
    <s v="GQM-DCC"/>
    <s v="120600"/>
    <d v="2021-04-14T00:00:00"/>
    <s v="Engineer"/>
    <s v="Project Quality Engineer"/>
    <x v="2"/>
    <n v="2"/>
    <x v="1"/>
    <n v="8306"/>
    <n v="3.7500000000000006E-2"/>
    <n v="311"/>
    <n v="1.55E-2"/>
    <n v="129"/>
    <n v="5.2973753912834098E-2"/>
    <n v="440"/>
    <n v="8746"/>
    <n v="8350"/>
    <n v="44"/>
    <x v="77"/>
    <s v="4.24%-6.36%"/>
    <s v="Promotion"/>
    <s v="senior engineer"/>
    <s v="A5"/>
    <n v="7.2599999999999998E-2"/>
    <n v="603"/>
    <n v="8953"/>
    <n v="647"/>
    <n v="7.7895497230917377E-2"/>
    <n v="14"/>
    <n v="450"/>
    <m/>
    <n v="688"/>
    <n v="131430"/>
    <n v="3"/>
    <m/>
    <s v="Promote from engineer to senior engineer. 1. Act as Q lead of GV650AX.3CN &amp; GV650AX.6CN projects to achieve very good quality KPI and launch performance. 2. Act as Q lead of dishwasher Taiwan project, first export product,  5 months ealier than normal VAVO project."/>
    <s v="Combined with promotion"/>
    <s v="Guo Yuwei （15014438）"/>
    <s v="Mo Xiaohong（11005372）"/>
    <s v="Cheng Cheng"/>
    <m/>
    <m/>
    <m/>
    <s v="&lt;20"/>
  </r>
  <r>
    <s v="CN15"/>
    <n v="1112092"/>
    <s v="袁 传宝"/>
    <s v="Yuan Chuanbao"/>
    <s v="Indirect Active"/>
    <s v="OP"/>
    <s v="GQM"/>
    <s v="FDCCh-QMS"/>
    <s v="320601"/>
    <d v="2000-07-28T00:00:00"/>
    <s v="Senior Engineer"/>
    <s v="Senior Engineer of Quality"/>
    <x v="1"/>
    <n v="2"/>
    <x v="2"/>
    <n v="11741"/>
    <n v="2.5000000000000001E-2"/>
    <n v="294"/>
    <n v="0"/>
    <n v="0"/>
    <n v="2.5040456519887573E-2"/>
    <n v="294"/>
    <n v="12035"/>
    <n v="11976"/>
    <n v="235"/>
    <x v="36"/>
    <s v="2.00%-3.00%"/>
    <m/>
    <m/>
    <m/>
    <m/>
    <n v="0"/>
    <n v="11976"/>
    <n v="235"/>
    <n v="2.0015330891746785E-2"/>
    <n v="14"/>
    <n v="450"/>
    <m/>
    <n v="688"/>
    <n v="173752"/>
    <n v="3"/>
    <m/>
    <m/>
    <m/>
    <s v="Guo Yuwei （15014438）"/>
    <s v="Mo Xiaohong（11005372）"/>
    <s v="Cheng Cheng"/>
    <m/>
    <m/>
    <m/>
    <s v="OK"/>
  </r>
  <r>
    <s v="CN15"/>
    <n v="1120096"/>
    <s v="陈 立"/>
    <s v="Chen Li"/>
    <s v="Indirect Active"/>
    <s v="OP"/>
    <s v="GQM"/>
    <s v="FDCCh-QMS"/>
    <s v="320601"/>
    <d v="2005-10-01T00:00:00"/>
    <s v="Engineer"/>
    <s v="Engineer"/>
    <x v="2"/>
    <n v="2"/>
    <x v="2"/>
    <n v="10072"/>
    <n v="2.5000000000000001E-2"/>
    <n v="252"/>
    <n v="0"/>
    <n v="0"/>
    <n v="2.5019857029388404E-2"/>
    <n v="252"/>
    <n v="10324"/>
    <n v="10273"/>
    <n v="201"/>
    <x v="36"/>
    <s v="2.00%-3.00%"/>
    <m/>
    <m/>
    <m/>
    <m/>
    <n v="0"/>
    <n v="10273"/>
    <n v="201"/>
    <n v="1.995631453534541E-2"/>
    <n v="14"/>
    <n v="450"/>
    <m/>
    <n v="688"/>
    <n v="149910"/>
    <n v="3"/>
    <m/>
    <m/>
    <m/>
    <s v="Guo Yuwei （15014438）"/>
    <s v="Mo Xiaohong（11005372）"/>
    <s v="Cheng Cheng"/>
    <m/>
    <m/>
    <m/>
    <s v="OK"/>
  </r>
  <r>
    <s v="CN15"/>
    <n v="1120315"/>
    <s v="武 文敏"/>
    <s v="Wu Wenmin"/>
    <s v="Indirect Active"/>
    <s v="OP"/>
    <s v="GQM"/>
    <s v="FDCCh-QMS"/>
    <s v="320601"/>
    <d v="2021-05-07T00:00:00"/>
    <s v="Supervisor"/>
    <s v="Head of FDCCh-QMS"/>
    <x v="0"/>
    <n v="2"/>
    <x v="0"/>
    <n v="14434"/>
    <n v="0.05"/>
    <n v="722"/>
    <n v="2.7E-2"/>
    <n v="390"/>
    <n v="7.7040321463211867E-2"/>
    <n v="1112"/>
    <n v="15546"/>
    <n v="15330"/>
    <n v="896"/>
    <x v="78"/>
    <s v="6.16%-9.24%"/>
    <m/>
    <m/>
    <m/>
    <m/>
    <n v="0"/>
    <n v="15330"/>
    <n v="896"/>
    <n v="6.2075654704170757E-2"/>
    <n v="14"/>
    <n v="450"/>
    <m/>
    <n v="688"/>
    <n v="220708"/>
    <n v="4"/>
    <m/>
    <m/>
    <m/>
    <s v="Guo Yuwei （15014438）"/>
    <s v="Mo Xiaohong（11005372）"/>
    <s v="Cheng Cheng"/>
    <m/>
    <m/>
    <m/>
    <s v="OK"/>
  </r>
  <r>
    <s v="CN15"/>
    <n v="1706001"/>
    <s v="王 武"/>
    <s v="Wang Wu"/>
    <s v="Indirect Active"/>
    <s v="OP"/>
    <s v="GQM"/>
    <s v="FDCCh-QMS"/>
    <s v="320601"/>
    <d v="2009-07-29T00:00:00"/>
    <s v="Engineer"/>
    <s v="Engineer"/>
    <x v="2"/>
    <n v="2"/>
    <x v="2"/>
    <n v="8741"/>
    <n v="0.03"/>
    <n v="262"/>
    <n v="0"/>
    <n v="0"/>
    <n v="2.9973687221141746E-2"/>
    <n v="262"/>
    <n v="9003"/>
    <n v="9000"/>
    <n v="259"/>
    <x v="79"/>
    <s v="2.40%-3.60%"/>
    <m/>
    <m/>
    <m/>
    <m/>
    <n v="0"/>
    <n v="9000"/>
    <n v="259"/>
    <n v="2.9630477062120963E-2"/>
    <n v="14"/>
    <n v="450"/>
    <m/>
    <n v="688"/>
    <n v="132088"/>
    <n v="4"/>
    <m/>
    <m/>
    <m/>
    <s v="Guo Yuwei （15014438）"/>
    <s v="Mo Xiaohong（11005372）"/>
    <s v="Cheng Cheng"/>
    <m/>
    <m/>
    <m/>
    <s v="OK"/>
  </r>
  <r>
    <s v="CN15"/>
    <n v="1707005"/>
    <s v="杜 林"/>
    <s v="Du Lin"/>
    <s v="Indirect Active"/>
    <s v="OP"/>
    <s v="GQM"/>
    <s v="FDCCh-QMS"/>
    <s v="320601"/>
    <d v="2010-08-01T00:00:00"/>
    <s v="Senior Engineer"/>
    <s v="Senior Engineer"/>
    <x v="1"/>
    <n v="2"/>
    <x v="2"/>
    <n v="7103"/>
    <n v="3.5000000000000003E-2"/>
    <n v="249"/>
    <n v="0"/>
    <n v="0"/>
    <n v="3.505561030550472E-2"/>
    <n v="249"/>
    <n v="7352"/>
    <n v="7800"/>
    <n v="697"/>
    <x v="80"/>
    <s v="2.80%-4.21%"/>
    <m/>
    <m/>
    <m/>
    <m/>
    <n v="0"/>
    <n v="7800"/>
    <n v="697"/>
    <n v="9.8127551738701912E-2"/>
    <n v="14"/>
    <n v="450"/>
    <m/>
    <n v="688"/>
    <n v="115288"/>
    <n v="3"/>
    <m/>
    <s v="Good performance but with lower salary. 2025Q3 Excellent Employee. Lead 8D problem solving for Zeolite fog issue with maturity 22."/>
    <s v="Good performers with relatively lower salary"/>
    <s v="Guo Yuwei （15014438）"/>
    <s v="Mo Xiaohong（11005372）"/>
    <s v="Cheng Cheng"/>
    <m/>
    <m/>
    <m/>
    <s v="&gt;20"/>
  </r>
  <r>
    <s v="CN15"/>
    <n v="1710052"/>
    <s v="许 涛"/>
    <s v="Xu Tao"/>
    <s v="Indirect Active"/>
    <s v="OP"/>
    <s v="GQM"/>
    <s v="FDCCh-QM"/>
    <s v="320600"/>
    <d v="2013-07-05T00:00:00"/>
    <s v="Functional Specialist"/>
    <s v="Functional Specialist"/>
    <x v="0"/>
    <n v="2"/>
    <x v="5"/>
    <n v="13295"/>
    <n v="0"/>
    <n v="0"/>
    <n v="0"/>
    <n v="0"/>
    <n v="0"/>
    <n v="0"/>
    <n v="13295"/>
    <n v="13295"/>
    <n v="0"/>
    <x v="5"/>
    <s v="0.00%-0.00%"/>
    <m/>
    <m/>
    <m/>
    <m/>
    <n v="0"/>
    <n v="13295"/>
    <n v="0"/>
    <n v="0"/>
    <n v="14"/>
    <n v="450"/>
    <m/>
    <n v="688"/>
    <n v="192218"/>
    <n v="3"/>
    <m/>
    <m/>
    <m/>
    <s v="Guo Yuwei （15014438）"/>
    <s v="Mo Xiaohong（11005372）"/>
    <s v="Cheng Cheng"/>
    <m/>
    <m/>
    <m/>
    <s v="OK"/>
  </r>
  <r>
    <s v="CN15"/>
    <n v="1711024"/>
    <s v="施 明留"/>
    <s v="Shi Mingliu"/>
    <s v="Indirect Active"/>
    <s v="OP"/>
    <s v="GQM"/>
    <s v="FDCCh-QMP"/>
    <s v="320600"/>
    <d v="2014-06-24T00:00:00"/>
    <s v="Junior Engineer"/>
    <s v="Junior Engineer"/>
    <x v="4"/>
    <n v="2"/>
    <x v="4"/>
    <n v="5720"/>
    <n v="2.5000000000000001E-2"/>
    <n v="143"/>
    <n v="0"/>
    <n v="0"/>
    <n v="2.5000000000000001E-2"/>
    <n v="143"/>
    <n v="5863"/>
    <n v="6297"/>
    <n v="577"/>
    <x v="81"/>
    <s v="2.00%-3.00%"/>
    <m/>
    <m/>
    <m/>
    <m/>
    <n v="0"/>
    <n v="6297"/>
    <n v="577"/>
    <n v="0.10087412587412592"/>
    <n v="14"/>
    <n v="450"/>
    <m/>
    <n v="688"/>
    <n v="94246"/>
    <s v="NA"/>
    <m/>
    <s v="Transfer from shift leader to junior engineer in 2025. Performance in 22025: 1. lead pss problem solving for outer door scratch with maturity 21. 2. build up standard for AEA testing auto judgement. 3.lead 2 times inhouse process release with KPI (Q,C,D) achievement."/>
    <s v="Good performers with relatively lower salary"/>
    <s v="Guo Yuwei （15014438）"/>
    <s v="Mo Xiaohong（11005372）"/>
    <s v="Cheng Cheng"/>
    <m/>
    <m/>
    <m/>
    <s v="&gt;20"/>
  </r>
  <r>
    <s v="CN15"/>
    <n v="1714007"/>
    <s v="陈 佳伟"/>
    <s v="Chen Jiawei"/>
    <s v="Indirect Active"/>
    <s v="OP"/>
    <s v="GQM"/>
    <s v="FDCCh-QM"/>
    <s v="320600"/>
    <d v="2017-07-01T00:00:00"/>
    <s v="Junior Engineer"/>
    <s v="Junior Engineer"/>
    <x v="4"/>
    <n v="2"/>
    <x v="2"/>
    <n v="5745"/>
    <n v="2.5000000000000001E-2"/>
    <n v="144"/>
    <n v="0"/>
    <n v="0"/>
    <n v="2.5065274151436032E-2"/>
    <n v="144"/>
    <n v="5889"/>
    <n v="5889"/>
    <n v="144"/>
    <x v="82"/>
    <s v="2.01%-3.01%"/>
    <m/>
    <m/>
    <m/>
    <m/>
    <n v="0"/>
    <n v="5889"/>
    <n v="144"/>
    <n v="2.5065274151436112E-2"/>
    <n v="14"/>
    <n v="450"/>
    <m/>
    <n v="688"/>
    <n v="88534"/>
    <n v="3"/>
    <m/>
    <m/>
    <m/>
    <s v="Guo Yuwei （15014438）"/>
    <s v="Mo Xiaohong（11005372）"/>
    <s v="Cheng Cheng"/>
    <m/>
    <m/>
    <m/>
    <s v="OK"/>
  </r>
  <r>
    <s v="CN15"/>
    <n v="1213149"/>
    <s v="李 春琰"/>
    <s v="Li Chunyan"/>
    <s v="Indirect Active"/>
    <s v="OP"/>
    <s v="GQM"/>
    <s v="GQM-CLCD"/>
    <s v="110600"/>
    <d v="2011-07-01T00:00:00"/>
    <s v="Engineer"/>
    <s v="Quality Planning Engineer"/>
    <x v="2"/>
    <n v="2"/>
    <x v="1"/>
    <n v="10342"/>
    <n v="0.03"/>
    <n v="310"/>
    <n v="0"/>
    <n v="0"/>
    <n v="2.9974859795010637E-2"/>
    <n v="310"/>
    <n v="10652"/>
    <n v="10342"/>
    <n v="0"/>
    <x v="5"/>
    <s v="2.40%-3.60%"/>
    <s v="Promotion"/>
    <s v="senior engineer"/>
    <s v="A5"/>
    <n v="0.16800000000000001"/>
    <n v="1737"/>
    <n v="12079"/>
    <n v="1737"/>
    <n v="0.1679559079481725"/>
    <n v="14"/>
    <n v="450"/>
    <m/>
    <n v="688"/>
    <n v="175194"/>
    <n v="3"/>
    <m/>
    <s v="1. As Q-lead in MD85 0 gap project, earlier detection, good cooperation and collaboration to contribute project launch; 2. As project lead, successful handled appliance release in TCNG, good driver in QM and DE between local and global. 3. As CBA Architecture local Q-lead (Additionally tasks), well handled the lessons learn, engineering release for each SWG.4. As MCC local QM driver (Additionally tasks), good arrangement within QM each functions to ensure MCC project quality under high pressure and limited cap."/>
    <s v="Combined with promotion"/>
    <s v="Li Chaozi （1211022）"/>
    <s v="Mo Xiaohong（11005372）"/>
    <s v="Zhao Chujun"/>
    <m/>
    <m/>
    <m/>
    <s v="0 increase"/>
  </r>
  <r>
    <s v="CN15"/>
    <n v="15017484"/>
    <s v="刘 家勉"/>
    <s v="Liu Jiamian"/>
    <s v="Indirect Active"/>
    <s v="OP"/>
    <s v="GQM"/>
    <s v="GQM-CLCD"/>
    <s v="110600"/>
    <d v="2017-06-07T00:00:00"/>
    <s v="Senior Engineer"/>
    <s v="Senior Engineer"/>
    <x v="1"/>
    <n v="2"/>
    <x v="2"/>
    <n v="19088"/>
    <n v="0"/>
    <n v="0"/>
    <n v="0"/>
    <n v="0"/>
    <n v="0"/>
    <n v="0"/>
    <n v="19088"/>
    <n v="19088"/>
    <n v="0"/>
    <x v="5"/>
    <s v="0.00%-0.00%"/>
    <m/>
    <m/>
    <m/>
    <m/>
    <n v="0"/>
    <n v="19088"/>
    <n v="0"/>
    <n v="0"/>
    <n v="14"/>
    <n v="450"/>
    <m/>
    <n v="688"/>
    <n v="273320"/>
    <n v="3"/>
    <m/>
    <m/>
    <m/>
    <s v="Li Chaozi （1211022）"/>
    <s v="Mo Xiaohong（11005372）"/>
    <s v="Zhao Chujun"/>
    <m/>
    <m/>
    <m/>
    <s v="OK"/>
  </r>
  <r>
    <s v="CN15"/>
    <n v="1213096"/>
    <s v="张 雯雯"/>
    <s v="Zhang Wenwen"/>
    <s v="Indirect Active"/>
    <s v="OP"/>
    <s v="GQM"/>
    <s v="GQM-CLCD"/>
    <s v="110600"/>
    <d v="2001-07-16T00:00:00"/>
    <s v="Manager"/>
    <s v="Head of Project Quality"/>
    <x v="3"/>
    <n v="2"/>
    <x v="1"/>
    <n v="23768"/>
    <n v="3.7500000000000006E-2"/>
    <n v="891"/>
    <n v="1.55E-2"/>
    <n v="368"/>
    <n v="5.2970380343318746E-2"/>
    <n v="1259"/>
    <n v="25027"/>
    <n v="26000"/>
    <n v="2232"/>
    <x v="83"/>
    <s v="4.24%-6.36%"/>
    <m/>
    <m/>
    <m/>
    <m/>
    <n v="0"/>
    <n v="26000"/>
    <n v="2232"/>
    <n v="9.3907775159878915E-2"/>
    <n v="14"/>
    <n v="450"/>
    <m/>
    <n v="688"/>
    <n v="370088"/>
    <n v="4"/>
    <m/>
    <s v="Both workload (Addtionally workload responsible for MCC &amp; CBA) and performance alsp very good level of 2025."/>
    <s v="Enlarged responsibilities with proven performance"/>
    <s v="Li Chaozi （1211022）"/>
    <s v="Mo Xiaohong（11005372）"/>
    <s v="Zhao Chujun"/>
    <m/>
    <m/>
    <m/>
    <s v="&gt;20"/>
  </r>
  <r>
    <s v="CN15"/>
    <n v="1112104"/>
    <s v="章 成功"/>
    <s v="Zhang Chenggong"/>
    <s v="Indirect Active"/>
    <s v="OP"/>
    <s v="GQM"/>
    <s v="GQM-CLCL"/>
    <s v="110600"/>
    <d v="2007-08-01T00:00:00"/>
    <s v="Engineer"/>
    <s v="Engineer of Quality"/>
    <x v="2"/>
    <n v="2"/>
    <x v="2"/>
    <n v="8332"/>
    <n v="0.03"/>
    <n v="250"/>
    <n v="0"/>
    <n v="0"/>
    <n v="3.00048007681229E-2"/>
    <n v="250"/>
    <n v="8582"/>
    <n v="8582"/>
    <n v="250"/>
    <x v="11"/>
    <s v="2.40%-3.60%"/>
    <m/>
    <m/>
    <m/>
    <m/>
    <n v="0"/>
    <n v="8582"/>
    <n v="250"/>
    <n v="3.0004800768122841E-2"/>
    <n v="14"/>
    <n v="450"/>
    <m/>
    <n v="688"/>
    <n v="126236"/>
    <n v="3"/>
    <m/>
    <m/>
    <m/>
    <s v="Li Chaozi （1211022）"/>
    <s v="Mo Xiaohong（11005372）"/>
    <s v="Zhao Chujun"/>
    <m/>
    <m/>
    <m/>
    <s v="OK"/>
  </r>
  <r>
    <s v="CN15"/>
    <n v="1120398"/>
    <s v="袁 煜航"/>
    <s v="Yuan Yuhang"/>
    <s v="Indirect Active"/>
    <s v="OP"/>
    <s v="GQM"/>
    <s v="GQM-CLCT"/>
    <s v="110600"/>
    <d v="2025-09-03T00:00:00"/>
    <s v="Quality Engineer"/>
    <s v="Electronic &amp; Electrical Quality Engineer"/>
    <x v="2"/>
    <n v="2"/>
    <x v="5"/>
    <n v="8000"/>
    <n v="0"/>
    <n v="0"/>
    <n v="0"/>
    <n v="0"/>
    <n v="0"/>
    <n v="0"/>
    <n v="8000"/>
    <n v="8000"/>
    <n v="0"/>
    <x v="5"/>
    <s v="0.00%-0.00%"/>
    <m/>
    <m/>
    <m/>
    <m/>
    <n v="0"/>
    <n v="8000"/>
    <n v="0"/>
    <n v="0"/>
    <n v="14"/>
    <n v="450"/>
    <m/>
    <n v="688"/>
    <n v="118088"/>
    <e v="#N/A"/>
    <m/>
    <m/>
    <m/>
    <s v="Li Chaozi （1211022）"/>
    <s v="Mo Xiaohong（11005372）"/>
    <s v="Zhao Chujun"/>
    <m/>
    <m/>
    <m/>
    <s v="OK"/>
  </r>
  <r>
    <s v="CN15"/>
    <n v="1212025"/>
    <s v="叶 琴"/>
    <s v="Ye Qin"/>
    <s v="Indirect Active"/>
    <s v="OP"/>
    <s v="GQM"/>
    <s v="GQM-CLCT"/>
    <s v="110600"/>
    <d v="2009-05-20T00:00:00"/>
    <s v="Associate Expert (CN)"/>
    <s v="Associate Expert (CN)"/>
    <x v="0"/>
    <n v="2"/>
    <x v="2"/>
    <n v="15530"/>
    <n v="0.03"/>
    <n v="466"/>
    <n v="0"/>
    <n v="0"/>
    <n v="3.0006439150032194E-2"/>
    <n v="466"/>
    <n v="15996"/>
    <n v="15530"/>
    <n v="0"/>
    <x v="5"/>
    <s v="2.40%-3.60%"/>
    <m/>
    <m/>
    <m/>
    <m/>
    <n v="0"/>
    <n v="15530"/>
    <n v="0"/>
    <n v="0"/>
    <n v="14"/>
    <n v="850"/>
    <m/>
    <n v="688"/>
    <n v="228308"/>
    <n v="3"/>
    <m/>
    <s v="Current salary already much higher than other similar position in CLCT"/>
    <s v="Internal balance"/>
    <s v="Li Chaozi （1211022）"/>
    <s v="Mo Xiaohong（11005372）"/>
    <s v="Zhao Chujun"/>
    <m/>
    <m/>
    <m/>
    <s v="0 increase"/>
  </r>
  <r>
    <s v="CN15"/>
    <n v="1213101"/>
    <s v="徐 勇"/>
    <s v="Xu Yong"/>
    <s v="Indirect Active"/>
    <s v="OP"/>
    <s v="GQM"/>
    <s v="GQM-CLCL"/>
    <s v="110600"/>
    <d v="2003-06-10T00:00:00"/>
    <s v="Engineer"/>
    <s v="Engineer of Quality"/>
    <x v="2"/>
    <n v="2"/>
    <x v="2"/>
    <n v="12808"/>
    <n v="0"/>
    <n v="0"/>
    <n v="0"/>
    <n v="0"/>
    <n v="0"/>
    <n v="0"/>
    <n v="12808"/>
    <n v="12808"/>
    <n v="0"/>
    <x v="5"/>
    <s v="0.00%-0.00%"/>
    <m/>
    <m/>
    <m/>
    <m/>
    <n v="0"/>
    <n v="12808"/>
    <n v="0"/>
    <n v="0"/>
    <n v="14"/>
    <n v="850"/>
    <m/>
    <n v="688"/>
    <n v="190200"/>
    <n v="3"/>
    <m/>
    <m/>
    <m/>
    <s v="Li Chaozi （1211022）"/>
    <s v="Mo Xiaohong（11005372）"/>
    <s v="Zhao Chujun"/>
    <m/>
    <m/>
    <m/>
    <s v="OK"/>
  </r>
  <r>
    <s v="CN15"/>
    <n v="1213114"/>
    <s v="汤 继星"/>
    <s v="Tang Jixing"/>
    <s v="Indirect Active"/>
    <s v="OP"/>
    <s v="GQM"/>
    <s v="GQM-CLCT"/>
    <s v="110600"/>
    <d v="2006-05-04T00:00:00"/>
    <s v="Senior Engineer"/>
    <s v="Senior Engineer"/>
    <x v="1"/>
    <n v="2"/>
    <x v="2"/>
    <n v="14147"/>
    <n v="2.5000000000000001E-2"/>
    <n v="354"/>
    <n v="0"/>
    <n v="0"/>
    <n v="2.5022973068495089E-2"/>
    <n v="354"/>
    <n v="14501"/>
    <n v="14147"/>
    <n v="0"/>
    <x v="5"/>
    <s v="2.00%-3.00%"/>
    <m/>
    <m/>
    <m/>
    <m/>
    <n v="0"/>
    <n v="14147"/>
    <n v="0"/>
    <n v="0"/>
    <n v="14"/>
    <n v="500"/>
    <m/>
    <n v="688"/>
    <n v="204746"/>
    <n v="3"/>
    <m/>
    <s v="Current salary already much higher than other similar position in CLCT"/>
    <s v="Internal balance"/>
    <s v="Li Chaozi （1211022）"/>
    <s v="Mo Xiaohong（11005372）"/>
    <s v="Zhao Chujun"/>
    <m/>
    <m/>
    <m/>
    <s v="0 increase"/>
  </r>
  <r>
    <s v="CN15"/>
    <n v="1213116"/>
    <s v="姚 旭升"/>
    <s v="Yao Xusheng"/>
    <s v="Indirect Active"/>
    <s v="OP"/>
    <s v="GQM"/>
    <s v="GQM-CLCT"/>
    <s v="110600"/>
    <d v="2006-06-26T00:00:00"/>
    <s v="Engineer"/>
    <s v="Quality engineer"/>
    <x v="2"/>
    <n v="2"/>
    <x v="2"/>
    <n v="9901"/>
    <n v="0.03"/>
    <n v="297"/>
    <n v="0"/>
    <n v="0"/>
    <n v="2.9996970003029998E-2"/>
    <n v="297"/>
    <n v="10198"/>
    <n v="10200"/>
    <n v="299"/>
    <x v="84"/>
    <s v="2.40%-3.60%"/>
    <m/>
    <m/>
    <m/>
    <m/>
    <n v="0"/>
    <n v="10200"/>
    <n v="299"/>
    <n v="3.0198969801030096E-2"/>
    <n v="14"/>
    <n v="450"/>
    <m/>
    <n v="688"/>
    <n v="148888"/>
    <n v="3"/>
    <m/>
    <m/>
    <m/>
    <s v="Li Chaozi （1211022）"/>
    <s v="Mo Xiaohong（11005372）"/>
    <s v="Zhao Chujun"/>
    <m/>
    <m/>
    <m/>
    <s v="OK"/>
  </r>
  <r>
    <s v="CN15"/>
    <n v="1213127"/>
    <s v="刘 杰"/>
    <s v="Liu jie"/>
    <s v="Indirect Active"/>
    <s v="OP"/>
    <s v="GQM"/>
    <s v="GQM-CLCT"/>
    <s v="110600"/>
    <d v="2007-05-07T00:00:00"/>
    <s v="Engineer"/>
    <s v="Engineer of Quality"/>
    <x v="2"/>
    <n v="2"/>
    <x v="2"/>
    <n v="11426"/>
    <n v="2.5000000000000001E-2"/>
    <n v="286"/>
    <n v="0"/>
    <n v="0"/>
    <n v="2.5030631892175741E-2"/>
    <n v="286"/>
    <n v="11712"/>
    <n v="11426"/>
    <n v="0"/>
    <x v="5"/>
    <s v="2.00%-3.00%"/>
    <m/>
    <m/>
    <m/>
    <m/>
    <n v="0"/>
    <n v="11426"/>
    <n v="0"/>
    <n v="0"/>
    <n v="14"/>
    <n v="450"/>
    <m/>
    <n v="688"/>
    <n v="166052"/>
    <n v="5"/>
    <m/>
    <s v="Current salary already much higher than other similar position in CLCT"/>
    <s v="Internal balance"/>
    <s v="Li Chaozi （1211022）"/>
    <s v="Mo Xiaohong（11005372）"/>
    <s v="Zhao Chujun"/>
    <m/>
    <m/>
    <m/>
    <s v="0 increase"/>
  </r>
  <r>
    <s v="CN15"/>
    <n v="1220060"/>
    <s v="张 程"/>
    <s v="Zhang Cheng"/>
    <s v="Indirect Active"/>
    <s v="OP"/>
    <s v="GQM"/>
    <s v="GQM-CLCT"/>
    <s v="110600"/>
    <d v="2010-06-22T00:00:00"/>
    <s v="Manager"/>
    <s v="Head of Testing &amp; Laboratory Cooling"/>
    <x v="3"/>
    <n v="2"/>
    <x v="0"/>
    <n v="22186"/>
    <n v="0.05"/>
    <n v="1109"/>
    <n v="2.7E-2"/>
    <n v="599"/>
    <n v="7.6985486342738663E-2"/>
    <n v="1708"/>
    <n v="23894"/>
    <n v="24289"/>
    <n v="2103"/>
    <x v="85"/>
    <s v="6.16%-9.24%"/>
    <m/>
    <m/>
    <m/>
    <m/>
    <n v="0"/>
    <n v="24289"/>
    <n v="2103"/>
    <n v="9.4789506896240772E-2"/>
    <n v="14"/>
    <n v="450"/>
    <m/>
    <n v="688"/>
    <n v="346134"/>
    <n v="5"/>
    <m/>
    <s v="Additional workload to lead lab synergy project  and V&amp;V implemenation in RGC with very good deliverable."/>
    <s v="Good performance and high competence"/>
    <s v="Li Chaozi （1211022）"/>
    <s v="Mo Xiaohong（11005372）"/>
    <s v="Zhao Chujun"/>
    <m/>
    <m/>
    <m/>
    <s v="OK"/>
  </r>
  <r>
    <s v="CN15"/>
    <n v="1220093"/>
    <s v="高 冬梅"/>
    <s v="Gao Dongmei"/>
    <s v="Indirect Active"/>
    <s v="OP"/>
    <s v="GQM"/>
    <s v="GQM-CLCL"/>
    <s v="110600"/>
    <d v="2014-10-13T00:00:00"/>
    <s v="Manager"/>
    <s v="Head of GQM-CLCL"/>
    <x v="3"/>
    <n v="2"/>
    <x v="2"/>
    <n v="21344"/>
    <n v="2.5000000000000001E-2"/>
    <n v="534"/>
    <n v="0"/>
    <n v="0"/>
    <n v="2.5018740629685156E-2"/>
    <n v="534"/>
    <n v="21878"/>
    <n v="22000"/>
    <n v="656"/>
    <x v="86"/>
    <s v="2.00%-3.00%"/>
    <m/>
    <m/>
    <m/>
    <m/>
    <n v="0"/>
    <n v="22000"/>
    <n v="656"/>
    <n v="3.073463268365817E-2"/>
    <n v="14"/>
    <n v="4250"/>
    <m/>
    <n v="688"/>
    <n v="359688"/>
    <n v="3"/>
    <m/>
    <s v="Additional workload for RNA night meeting"/>
    <s v="Good performance and high potential"/>
    <s v="Li Chaozi （1211022）"/>
    <s v="Mo Xiaohong（11005372）"/>
    <s v="Zhao Chujun"/>
    <m/>
    <m/>
    <m/>
    <s v="OK"/>
  </r>
  <r>
    <s v="CN15"/>
    <n v="1220096"/>
    <s v="宋 晴"/>
    <s v="Song Qing"/>
    <s v="Indirect Active"/>
    <s v="OP"/>
    <s v="GQM"/>
    <s v="GQM-CLCT"/>
    <s v="110600"/>
    <d v="2016-12-15T00:00:00"/>
    <s v="Engineer"/>
    <s v="Cooling Test Engineer"/>
    <x v="2"/>
    <n v="2"/>
    <x v="2"/>
    <n v="7129"/>
    <n v="3.5000000000000003E-2"/>
    <n v="250"/>
    <n v="0"/>
    <n v="0"/>
    <n v="3.5068031982045167E-2"/>
    <n v="250"/>
    <n v="7379"/>
    <n v="7200"/>
    <n v="71"/>
    <x v="87"/>
    <s v="2.81%-4.21%"/>
    <m/>
    <m/>
    <m/>
    <m/>
    <n v="0"/>
    <n v="7200"/>
    <n v="71"/>
    <n v="9.9593210829007628E-3"/>
    <n v="14"/>
    <n v="850"/>
    <m/>
    <n v="688"/>
    <n v="111688"/>
    <n v="3"/>
    <m/>
    <s v="Contribution and workload is less than other similar position colleauges"/>
    <s v="Less responsibility compare with job level"/>
    <s v="Li Chaozi （1211022）"/>
    <s v="Mo Xiaohong（11005372）"/>
    <s v="Zhao Chujun"/>
    <m/>
    <m/>
    <m/>
    <s v="&lt;20"/>
  </r>
  <r>
    <s v="CN15"/>
    <n v="1220097"/>
    <s v="李 静"/>
    <s v="Li Jing"/>
    <s v="Indirect Active"/>
    <s v="OP"/>
    <s v="GQM"/>
    <s v="GQM-CLCT"/>
    <s v="110600"/>
    <d v="2017-06-05T00:00:00"/>
    <s v="Engineer"/>
    <s v="Chemical Engineer"/>
    <x v="2"/>
    <n v="2"/>
    <x v="2"/>
    <n v="9798"/>
    <n v="0.03"/>
    <n v="294"/>
    <n v="0"/>
    <n v="0"/>
    <n v="3.0006123698714023E-2"/>
    <n v="294"/>
    <n v="10092"/>
    <n v="10000"/>
    <n v="202"/>
    <x v="88"/>
    <s v="2.40%-3.60%"/>
    <m/>
    <m/>
    <m/>
    <m/>
    <n v="0"/>
    <n v="10000"/>
    <n v="202"/>
    <n v="2.0616452337211655E-2"/>
    <n v="14"/>
    <n v="850"/>
    <m/>
    <n v="688"/>
    <n v="150888"/>
    <n v="3"/>
    <m/>
    <s v="Only for Chemical inspection &amp; analysis, also the salar level is higher than similar level position"/>
    <s v="Less responsibility compare with job level"/>
    <s v="Li Chaozi （1211022）"/>
    <s v="Mo Xiaohong（11005372）"/>
    <s v="Zhao Chujun"/>
    <m/>
    <m/>
    <m/>
    <s v="OK"/>
  </r>
  <r>
    <s v="CN15"/>
    <n v="1705001"/>
    <s v="孔 晓芳"/>
    <s v="Kong Xiaofang"/>
    <s v="Indirect Active"/>
    <s v="OP"/>
    <s v="GQM"/>
    <s v="GQM-CLCD"/>
    <s v="110600"/>
    <d v="2008-08-04T00:00:00"/>
    <s v="Senior Engineer"/>
    <s v="Senior Engineer"/>
    <x v="1"/>
    <n v="2"/>
    <x v="2"/>
    <n v="8315"/>
    <n v="0.03"/>
    <n v="249"/>
    <n v="0"/>
    <n v="0"/>
    <n v="2.9945880938063739E-2"/>
    <n v="249"/>
    <n v="8564"/>
    <n v="9000"/>
    <n v="685"/>
    <x v="89"/>
    <s v="2.40%-3.59%"/>
    <m/>
    <m/>
    <m/>
    <m/>
    <n v="0"/>
    <n v="9000"/>
    <n v="685"/>
    <n v="8.2381238725195427E-2"/>
    <n v="14"/>
    <n v="450"/>
    <m/>
    <n v="688"/>
    <n v="132088"/>
    <n v="5"/>
    <m/>
    <s v="1.5 times overload for project quality management tasks and with very good delivery like EP85 project"/>
    <s v="Enlarged responsibilities with proven performance"/>
    <s v="Li Chaozi （1211022）"/>
    <s v="Mo Xiaohong（11005372）"/>
    <s v="Zhao Chujun"/>
    <m/>
    <m/>
    <m/>
    <s v="&gt;20"/>
  </r>
  <r>
    <s v="CN15"/>
    <n v="1707039"/>
    <s v="王 媛媛"/>
    <s v="Wang Yuanyuan"/>
    <s v="Indirect Active"/>
    <s v="OP"/>
    <s v="GQM"/>
    <s v="GQM-CLCD"/>
    <s v="110600"/>
    <d v="2010-08-01T00:00:00"/>
    <s v="Functional Specialist"/>
    <s v="Functional Specialist"/>
    <x v="0"/>
    <n v="2"/>
    <x v="2"/>
    <n v="15491"/>
    <n v="2.5000000000000001E-2"/>
    <n v="387"/>
    <n v="0"/>
    <n v="0"/>
    <n v="2.4982247756761992E-2"/>
    <n v="387"/>
    <n v="15878"/>
    <n v="15650"/>
    <n v="159"/>
    <x v="90"/>
    <s v="2.00%-3.00%"/>
    <m/>
    <m/>
    <m/>
    <m/>
    <n v="0"/>
    <n v="15650"/>
    <n v="159"/>
    <n v="1.0264024272158112E-2"/>
    <n v="14"/>
    <n v="450"/>
    <m/>
    <n v="688"/>
    <n v="225188"/>
    <n v="4"/>
    <m/>
    <s v="Basic salary is much higher than same position"/>
    <s v="Internal balance"/>
    <s v="Li Chaozi （1211022）"/>
    <s v="Mo Xiaohong（11005372）"/>
    <s v="Zhao Chujun"/>
    <m/>
    <m/>
    <m/>
    <s v="&lt;20"/>
  </r>
  <r>
    <s v="CN15"/>
    <n v="1710053"/>
    <s v="陈 天翔"/>
    <s v="Chen Tianxiang"/>
    <s v="Indirect Active"/>
    <s v="OP"/>
    <s v="GQM"/>
    <s v="GQM-CLCT"/>
    <s v="110600"/>
    <d v="2013-07-05T00:00:00"/>
    <s v="Engineer"/>
    <s v="Engineer of 3D Testing"/>
    <x v="2"/>
    <n v="2"/>
    <x v="1"/>
    <n v="7361"/>
    <n v="5.2500000000000005E-2"/>
    <n v="386"/>
    <n v="4.2099999999999999E-2"/>
    <n v="310"/>
    <n v="9.455237060182041E-2"/>
    <n v="696"/>
    <n v="8057"/>
    <n v="8241"/>
    <n v="880"/>
    <x v="91"/>
    <s v="7.56%-11.35%"/>
    <m/>
    <m/>
    <m/>
    <m/>
    <n v="0"/>
    <n v="8241"/>
    <n v="880"/>
    <n v="0.11954897432414069"/>
    <n v="14"/>
    <n v="500"/>
    <m/>
    <n v="688"/>
    <n v="122062"/>
    <n v="3"/>
    <m/>
    <s v="Overload in 2025 with very good deliverable"/>
    <s v="Enlarged responsibilities with proven performance"/>
    <s v="Li Chaozi （1211022）"/>
    <s v="Mo Xiaohong（11005372）"/>
    <s v="Zhao Chujun"/>
    <m/>
    <m/>
    <m/>
    <s v="OK"/>
  </r>
  <r>
    <s v="CN15"/>
    <n v="1714009"/>
    <s v="蒯 文海"/>
    <s v="Kuai Wenhai"/>
    <s v="Indirect Active"/>
    <s v="OP"/>
    <s v="GQM"/>
    <s v="GQM-CLCL"/>
    <s v="110600"/>
    <d v="2017-07-01T00:00:00"/>
    <s v="Senior Engineer"/>
    <s v="Senior Engineer"/>
    <x v="1"/>
    <n v="2"/>
    <x v="1"/>
    <n v="6342"/>
    <n v="5.2500000000000005E-2"/>
    <n v="333"/>
    <n v="9.0300000000000005E-2"/>
    <n v="573"/>
    <n v="0.14285714285714285"/>
    <n v="906"/>
    <n v="7248"/>
    <n v="7248"/>
    <n v="906"/>
    <x v="92"/>
    <s v="11.43%-17.14%"/>
    <m/>
    <m/>
    <m/>
    <m/>
    <n v="0"/>
    <n v="7248"/>
    <n v="906"/>
    <n v="0.14285714285714279"/>
    <n v="14"/>
    <n v="450"/>
    <m/>
    <n v="688"/>
    <n v="107560"/>
    <n v="3"/>
    <m/>
    <m/>
    <m/>
    <s v="Li Chaozi （1211022）"/>
    <s v="Mo Xiaohong（11005372）"/>
    <s v="Zhao Chujun"/>
    <m/>
    <m/>
    <m/>
    <s v="OK"/>
  </r>
  <r>
    <s v="CN15"/>
    <n v="1714016"/>
    <s v="韩 雅文"/>
    <s v="Han Yawen"/>
    <s v="Indirect Active"/>
    <s v="OP"/>
    <s v="GQM"/>
    <s v="GQM-CLCL"/>
    <s v="110600"/>
    <d v="2017-07-01T00:00:00"/>
    <s v="Junior Engineer"/>
    <s v="Junior Engineer of Quality"/>
    <x v="4"/>
    <n v="2"/>
    <x v="3"/>
    <n v="5459"/>
    <n v="0"/>
    <n v="0"/>
    <n v="0"/>
    <n v="0"/>
    <n v="0"/>
    <n v="0"/>
    <n v="5459"/>
    <n v="5459"/>
    <n v="0"/>
    <x v="5"/>
    <s v="0.00%-0.00%"/>
    <m/>
    <m/>
    <m/>
    <m/>
    <n v="0"/>
    <n v="5459"/>
    <n v="0"/>
    <n v="0"/>
    <n v="14"/>
    <n v="450"/>
    <m/>
    <n v="688"/>
    <n v="82514"/>
    <n v="3"/>
    <m/>
    <m/>
    <m/>
    <s v="Li Chaozi （1211022）"/>
    <s v="Mo Xiaohong（11005372）"/>
    <s v="Zhao Chujun"/>
    <m/>
    <m/>
    <m/>
    <s v="OK"/>
  </r>
  <r>
    <s v="CN15"/>
    <n v="1212018"/>
    <s v="李 志祥"/>
    <s v="Li Zhixiang"/>
    <s v="Indirect Active"/>
    <s v="OP"/>
    <s v="GQM"/>
    <s v="FCLCh-QMS"/>
    <s v="310601"/>
    <d v="2006-05-08T00:00:00"/>
    <s v="Quality Engineer"/>
    <s v="Quality Engineer"/>
    <x v="2"/>
    <n v="2"/>
    <x v="2"/>
    <n v="10503"/>
    <n v="2.5000000000000001E-2"/>
    <n v="263"/>
    <n v="0"/>
    <n v="0"/>
    <n v="2.5040464629153575E-2"/>
    <n v="263"/>
    <n v="10766"/>
    <n v="10550"/>
    <n v="47"/>
    <x v="93"/>
    <s v="2.00%-3.00%"/>
    <m/>
    <m/>
    <m/>
    <m/>
    <n v="0"/>
    <n v="10550"/>
    <n v="47"/>
    <n v="4.4749119299247742E-3"/>
    <n v="14"/>
    <n v="450"/>
    <m/>
    <n v="688"/>
    <n v="153788"/>
    <n v="3"/>
    <m/>
    <s v="Current salary already much higher than other similar position in CLCT"/>
    <s v="Internal balance"/>
    <s v="Li Chaozi （1211022）"/>
    <s v="Mo Xiaohong（11005372）"/>
    <s v="Zhao Chujun"/>
    <m/>
    <m/>
    <m/>
    <s v="&lt;20"/>
  </r>
  <r>
    <s v="CN15"/>
    <n v="1213111"/>
    <s v="祝 庆义"/>
    <s v="Zhu Qingyi"/>
    <s v="Indirect Active"/>
    <s v="OP"/>
    <s v="GQM"/>
    <s v="FCLCh-QMP"/>
    <s v="310604"/>
    <d v="2004-11-24T00:00:00"/>
    <s v="Engineer"/>
    <s v="Engineer of Quality"/>
    <x v="2"/>
    <n v="2"/>
    <x v="3"/>
    <n v="8180"/>
    <n v="0"/>
    <n v="0"/>
    <n v="0"/>
    <n v="0"/>
    <n v="0"/>
    <n v="0"/>
    <n v="8180"/>
    <n v="8180"/>
    <n v="0"/>
    <x v="5"/>
    <s v="0.00%-0.00%"/>
    <m/>
    <m/>
    <m/>
    <m/>
    <n v="0"/>
    <n v="8180"/>
    <n v="0"/>
    <n v="0"/>
    <n v="14"/>
    <n v="450"/>
    <m/>
    <n v="688"/>
    <n v="120608"/>
    <n v="3"/>
    <m/>
    <m/>
    <m/>
    <s v="Li Chaozi （1211022）"/>
    <s v="Mo Xiaohong（11005372）"/>
    <s v="Zhao Chujun"/>
    <m/>
    <m/>
    <m/>
    <s v="OK"/>
  </r>
  <r>
    <s v="CN15"/>
    <n v="1213120"/>
    <s v="缪 夕晨"/>
    <s v="Miao Xichen"/>
    <s v="Indirect Active"/>
    <s v="OP"/>
    <s v="GQM"/>
    <s v="FCLCh-QMS"/>
    <s v="310601"/>
    <d v="2006-11-17T00:00:00"/>
    <s v="Supervisor"/>
    <s v="Head of FCLCh-QMS"/>
    <x v="0"/>
    <n v="2"/>
    <x v="2"/>
    <n v="16923"/>
    <n v="2.5000000000000001E-2"/>
    <n v="423"/>
    <n v="0"/>
    <n v="0"/>
    <n v="2.4995568161673462E-2"/>
    <n v="423"/>
    <n v="17346"/>
    <n v="16923"/>
    <n v="0"/>
    <x v="5"/>
    <s v="2.00%-3.00%"/>
    <m/>
    <m/>
    <m/>
    <m/>
    <n v="0"/>
    <n v="16923"/>
    <n v="0"/>
    <n v="0"/>
    <n v="14"/>
    <n v="450"/>
    <m/>
    <n v="688"/>
    <n v="243010"/>
    <n v="3"/>
    <m/>
    <s v="Current salary already much higher than other similar position in CLCT"/>
    <s v="Internal balance"/>
    <s v="Li Chaozi （1211022）"/>
    <s v="Mo Xiaohong（11005372）"/>
    <s v="Zhao Chujun"/>
    <m/>
    <m/>
    <m/>
    <s v="0 increase"/>
  </r>
  <r>
    <s v="CN15"/>
    <n v="1213125"/>
    <s v="姜 波"/>
    <s v="Jiang Bo"/>
    <s v="Indirect Active"/>
    <s v="OP"/>
    <s v="GQM"/>
    <s v="FCLCh-QMP"/>
    <s v="310604"/>
    <d v="2007-01-02T00:00:00"/>
    <s v="Engineer"/>
    <s v="Engineer of Quality"/>
    <x v="2"/>
    <n v="2"/>
    <x v="2"/>
    <n v="9185"/>
    <n v="0"/>
    <n v="0"/>
    <n v="0"/>
    <n v="0"/>
    <n v="0"/>
    <n v="0"/>
    <n v="9185"/>
    <n v="9185"/>
    <n v="0"/>
    <x v="5"/>
    <s v="0.00%-0.00%"/>
    <m/>
    <m/>
    <m/>
    <m/>
    <n v="0"/>
    <n v="9185"/>
    <n v="0"/>
    <n v="0"/>
    <n v="14"/>
    <n v="450"/>
    <m/>
    <n v="688"/>
    <n v="134678"/>
    <n v="3"/>
    <m/>
    <m/>
    <m/>
    <s v="Li Chaozi （1211022）"/>
    <s v="Mo Xiaohong（11005372）"/>
    <s v="Zhao Chujun"/>
    <m/>
    <m/>
    <m/>
    <s v="OK"/>
  </r>
  <r>
    <s v="CN15"/>
    <n v="1220061"/>
    <s v="余 奋山"/>
    <s v="Yu Fenshan"/>
    <s v="Indirect Active"/>
    <s v="OP"/>
    <s v="GQM"/>
    <s v="FCLCh-QMS"/>
    <s v="310601"/>
    <d v="2010-07-01T00:00:00"/>
    <s v="Quality Engineer"/>
    <s v="Quality Engineer"/>
    <x v="2"/>
    <n v="2"/>
    <x v="2"/>
    <n v="11097"/>
    <n v="2.5000000000000001E-2"/>
    <n v="277"/>
    <n v="0"/>
    <n v="0"/>
    <n v="2.4961701360728124E-2"/>
    <n v="277"/>
    <n v="11374"/>
    <n v="11097"/>
    <n v="0"/>
    <x v="5"/>
    <s v="2.00%-3.00%"/>
    <m/>
    <m/>
    <m/>
    <m/>
    <n v="0"/>
    <n v="11097"/>
    <n v="0"/>
    <n v="0"/>
    <n v="14"/>
    <n v="450"/>
    <m/>
    <n v="688"/>
    <n v="161446"/>
    <n v="3"/>
    <m/>
    <s v="Current salary already much higher than other similar position in CLCT"/>
    <s v="Internal balance"/>
    <s v="Li Chaozi （1211022）"/>
    <s v="Mo Xiaohong（11005372）"/>
    <s v="Zhao Chujun"/>
    <m/>
    <m/>
    <m/>
    <s v="0 increase"/>
  </r>
  <r>
    <s v="CN15"/>
    <n v="1220066"/>
    <s v="董 冉冉"/>
    <s v="Dong Ranran"/>
    <s v="Indirect Active"/>
    <s v="OP"/>
    <s v="GQM"/>
    <s v="FCLCh-QMS"/>
    <s v="310601"/>
    <d v="2010-07-27T00:00:00"/>
    <s v="Senior Engineer"/>
    <s v="Senior Engineer"/>
    <x v="1"/>
    <n v="2"/>
    <x v="1"/>
    <n v="9518"/>
    <n v="3.7500000000000006E-2"/>
    <n v="357"/>
    <n v="1.55E-2"/>
    <n v="148"/>
    <n v="5.3057364992645517E-2"/>
    <n v="505"/>
    <n v="10023"/>
    <n v="9800"/>
    <n v="282"/>
    <x v="79"/>
    <s v="4.24%-6.37%"/>
    <m/>
    <m/>
    <m/>
    <m/>
    <n v="0"/>
    <n v="9800"/>
    <n v="282"/>
    <n v="2.9628073124605914E-2"/>
    <n v="14"/>
    <n v="550"/>
    <m/>
    <n v="688"/>
    <n v="144488"/>
    <n v="3"/>
    <m/>
    <s v="Less contribution and workload than same position"/>
    <s v="Less responsibility compare with job level"/>
    <s v="Li Chaozi （1211022）"/>
    <s v="Mo Xiaohong（11005372）"/>
    <s v="Zhao Chujun"/>
    <m/>
    <m/>
    <m/>
    <s v="&lt;20"/>
  </r>
  <r>
    <s v="CN15"/>
    <n v="1705032"/>
    <s v="门 永明"/>
    <s v="Men Yongming"/>
    <s v="Indirect Active"/>
    <s v="OP"/>
    <s v="GQM"/>
    <s v="FCLCh-QMP"/>
    <s v="310604"/>
    <d v="2008-08-04T00:00:00"/>
    <s v="Manager"/>
    <s v="Head of Products Quality Management"/>
    <x v="3"/>
    <n v="2"/>
    <x v="2"/>
    <n v="18280"/>
    <n v="0.03"/>
    <n v="548"/>
    <n v="0"/>
    <n v="0"/>
    <n v="2.9978118161925603E-2"/>
    <n v="548"/>
    <n v="18828"/>
    <n v="19000"/>
    <n v="720"/>
    <x v="94"/>
    <s v="2.40%-3.60%"/>
    <m/>
    <m/>
    <m/>
    <m/>
    <n v="0"/>
    <n v="19000"/>
    <n v="720"/>
    <n v="3.938730853391692E-2"/>
    <n v="14"/>
    <n v="450"/>
    <m/>
    <n v="688"/>
    <n v="272088"/>
    <n v="5"/>
    <m/>
    <s v="Take additional workload support factory QM role"/>
    <s v="Significantly enlarged responsibilities with proven performance"/>
    <s v="Li Chaozi （1211022）"/>
    <s v="Mo Xiaohong（11005372）"/>
    <s v="Zhao Chujun"/>
    <m/>
    <m/>
    <m/>
    <s v="OK"/>
  </r>
  <r>
    <s v="CN15"/>
    <n v="1706022"/>
    <s v="姜 华东"/>
    <s v="Jiang Huadong"/>
    <s v="Indirect Active"/>
    <s v="OP"/>
    <s v="GQM"/>
    <s v="FCLCh-QMS"/>
    <s v="310601"/>
    <d v="2009-07-29T00:00:00"/>
    <s v="Senior Engineer"/>
    <s v="Senior Engineer"/>
    <x v="1"/>
    <n v="2"/>
    <x v="2"/>
    <n v="7567"/>
    <n v="0.03"/>
    <n v="227"/>
    <n v="0"/>
    <n v="0"/>
    <n v="2.9998678472313994E-2"/>
    <n v="227"/>
    <n v="7794"/>
    <n v="7627"/>
    <n v="60"/>
    <x v="95"/>
    <s v="2.40%-3.60%"/>
    <m/>
    <m/>
    <m/>
    <m/>
    <n v="0"/>
    <n v="7627"/>
    <n v="60"/>
    <n v="7.9291661160301175E-3"/>
    <n v="14"/>
    <n v="450"/>
    <m/>
    <n v="688"/>
    <n v="112866"/>
    <n v="3"/>
    <m/>
    <s v="Workload and performace not comprable with similar postion colleagues"/>
    <s v="Less responsibility compare with job level"/>
    <s v="Li Chaozi （1211022）"/>
    <s v="Mo Xiaohong（11005372）"/>
    <s v="Zhao Chujun"/>
    <m/>
    <m/>
    <m/>
    <s v="&lt;20"/>
  </r>
  <r>
    <s v="CN15"/>
    <n v="1706037"/>
    <s v="刘 雅男"/>
    <s v="Liu Yanan"/>
    <s v="Indirect Active"/>
    <s v="OP"/>
    <s v="GQM"/>
    <s v="FCLCh-QMP"/>
    <s v="310604"/>
    <d v="2009-07-29T00:00:00"/>
    <s v="Engineer"/>
    <s v="Engineer of Quality"/>
    <x v="2"/>
    <n v="2"/>
    <x v="0"/>
    <n v="6492"/>
    <n v="0.05"/>
    <n v="325"/>
    <n v="2.7E-2"/>
    <n v="175"/>
    <n v="7.7017868145409729E-2"/>
    <n v="500"/>
    <n v="6992"/>
    <n v="7790"/>
    <n v="1298"/>
    <x v="96"/>
    <s v="6.16%-9.24%"/>
    <m/>
    <m/>
    <m/>
    <m/>
    <n v="0"/>
    <n v="7790"/>
    <n v="1298"/>
    <n v="0.19993838570548372"/>
    <n v="14"/>
    <n v="450"/>
    <m/>
    <n v="688"/>
    <n v="115148"/>
    <n v="4"/>
    <m/>
    <s v="Low basic salary and in 2025 take big additional task of SKD project with very good performance"/>
    <s v="Good performers with extremely lower salary"/>
    <s v="Li Chaozi （1211022）"/>
    <s v="Mo Xiaohong（11005372）"/>
    <s v="Zhao Chujun"/>
    <m/>
    <m/>
    <m/>
    <s v="&gt;20"/>
  </r>
  <r>
    <s v="CN15"/>
    <n v="1710006"/>
    <s v="曹 燕"/>
    <s v="Cao Yan"/>
    <s v="Indirect Active"/>
    <s v="OP"/>
    <s v="GQM"/>
    <s v="FCLCh-QMP"/>
    <s v="310604"/>
    <d v="2013-07-05T00:00:00"/>
    <s v="Engineer"/>
    <s v="Engineer"/>
    <x v="2"/>
    <n v="2"/>
    <x v="1"/>
    <n v="7976"/>
    <n v="4.4999999999999998E-2"/>
    <n v="359"/>
    <n v="4.2099999999999999E-2"/>
    <n v="336"/>
    <n v="8.7136409227683051E-2"/>
    <n v="695"/>
    <n v="8671"/>
    <n v="8800"/>
    <n v="824"/>
    <x v="97"/>
    <s v="6.97%-10.46%"/>
    <m/>
    <m/>
    <m/>
    <m/>
    <n v="0"/>
    <n v="8800"/>
    <n v="824"/>
    <n v="0.10330992978936804"/>
    <n v="14"/>
    <n v="450"/>
    <m/>
    <n v="688"/>
    <n v="129288"/>
    <n v="4"/>
    <m/>
    <m/>
    <m/>
    <s v="Li Chaozi （1211022）"/>
    <s v="Mo Xiaohong（11005372）"/>
    <s v="Zhao Chujun"/>
    <m/>
    <m/>
    <m/>
    <s v="OK"/>
  </r>
  <r>
    <s v="CN15"/>
    <n v="1717017"/>
    <s v="陈 秦"/>
    <s v="Chen Qin"/>
    <s v="Indirect Active"/>
    <s v="OP"/>
    <s v="GQM"/>
    <s v="FCLCh-QMP"/>
    <s v="310604"/>
    <d v="2020-08-01T00:00:00"/>
    <s v="Engineer"/>
    <s v="Engineer of Quality"/>
    <x v="2"/>
    <n v="2"/>
    <x v="2"/>
    <n v="5528"/>
    <n v="0.03"/>
    <n v="166"/>
    <n v="0"/>
    <n v="0"/>
    <n v="3.0028943560057888E-2"/>
    <n v="166"/>
    <n v="5694"/>
    <n v="5704"/>
    <n v="176"/>
    <x v="98"/>
    <s v="2.40%-3.60%"/>
    <m/>
    <m/>
    <m/>
    <m/>
    <n v="0"/>
    <n v="5704"/>
    <n v="176"/>
    <n v="3.183791606367592E-2"/>
    <n v="14"/>
    <n v="450"/>
    <m/>
    <n v="688"/>
    <n v="85944"/>
    <n v="3"/>
    <m/>
    <m/>
    <m/>
    <s v="Li Chaozi （1211022）"/>
    <s v="Mo Xiaohong（11005372）"/>
    <s v="Zhao Chujun"/>
    <m/>
    <m/>
    <m/>
    <s v="OK"/>
  </r>
  <r>
    <s v="CN15"/>
    <n v="15013562"/>
    <s v="段 宗为"/>
    <s v="Duan Zongwei"/>
    <s v="Indirect Active"/>
    <s v="OP"/>
    <s v="GQM"/>
    <s v="GQM-EDCS2"/>
    <s v="170600"/>
    <d v="2014-07-16T00:00:00"/>
    <s v="Senior Engineer"/>
    <s v="Senior Quality Engineer"/>
    <x v="1"/>
    <n v="2"/>
    <x v="5"/>
    <n v="12374"/>
    <n v="0"/>
    <n v="0"/>
    <n v="0"/>
    <n v="0"/>
    <n v="0"/>
    <n v="0"/>
    <n v="12374"/>
    <n v="12374"/>
    <n v="0"/>
    <x v="5"/>
    <s v="0.00%-0.00%"/>
    <m/>
    <m/>
    <m/>
    <m/>
    <n v="0"/>
    <n v="12374"/>
    <n v="0"/>
    <n v="0"/>
    <n v="14"/>
    <n v="450"/>
    <m/>
    <n v="688"/>
    <n v="179324"/>
    <n v="3"/>
    <m/>
    <m/>
    <m/>
    <s v="Li Chen（15022148）"/>
    <s v="Mo Xiaohong（11005372）"/>
    <s v="Zhao Chujun"/>
    <m/>
    <m/>
    <m/>
    <s v="OK"/>
  </r>
  <r>
    <s v="CN15"/>
    <n v="15020881"/>
    <s v="何 祖江"/>
    <s v="He Zujiang"/>
    <s v="Indirect Active"/>
    <s v="OP"/>
    <s v="GQM"/>
    <s v="GQM-EDCS2"/>
    <s v="170600"/>
    <d v="2021-02-01T00:00:00"/>
    <s v="Senior Engineer"/>
    <s v="Senior Quality Engineer"/>
    <x v="1"/>
    <n v="2"/>
    <x v="2"/>
    <n v="16847"/>
    <n v="0"/>
    <n v="0"/>
    <n v="0"/>
    <n v="0"/>
    <n v="0"/>
    <n v="0"/>
    <n v="16847"/>
    <n v="16847"/>
    <n v="0"/>
    <x v="5"/>
    <s v="0.00%-0.00%"/>
    <m/>
    <m/>
    <m/>
    <m/>
    <n v="0"/>
    <n v="16847"/>
    <n v="0"/>
    <n v="0"/>
    <n v="14"/>
    <n v="500"/>
    <m/>
    <n v="688"/>
    <n v="242546"/>
    <n v="3"/>
    <m/>
    <m/>
    <m/>
    <s v="Li Chen（15022148）"/>
    <s v="Mo Xiaohong（11005372）"/>
    <s v="Zhao Chujun"/>
    <m/>
    <m/>
    <m/>
    <s v="OK"/>
  </r>
  <r>
    <s v="CN15"/>
    <n v="15017323"/>
    <s v="胡 小兵"/>
    <s v="Hu Xiaobing"/>
    <s v="Indirect Active"/>
    <s v="OP"/>
    <s v="GQM"/>
    <s v="GQM-EDCS1"/>
    <s v="170600"/>
    <d v="2017-05-10T00:00:00"/>
    <s v="Associate Expert (CN)"/>
    <s v="Associate Expert (C)"/>
    <x v="0"/>
    <n v="2"/>
    <x v="2"/>
    <n v="15130"/>
    <n v="2.5000000000000001E-2"/>
    <n v="378"/>
    <n v="0"/>
    <n v="0"/>
    <n v="2.4983476536682089E-2"/>
    <n v="378"/>
    <n v="15508"/>
    <n v="15580"/>
    <n v="450"/>
    <x v="99"/>
    <s v="2.00%-3.00%"/>
    <m/>
    <m/>
    <m/>
    <m/>
    <n v="0"/>
    <n v="15580"/>
    <n v="450"/>
    <n v="2.9742233972240628E-2"/>
    <n v="14"/>
    <n v="450"/>
    <m/>
    <n v="688"/>
    <n v="224208"/>
    <n v="3"/>
    <m/>
    <m/>
    <m/>
    <s v="Li Chen（15022148）"/>
    <s v="Mo Xiaohong（11005372）"/>
    <s v="Zhao Chujun"/>
    <m/>
    <m/>
    <m/>
    <s v="OK"/>
  </r>
  <r>
    <s v="CN15"/>
    <n v="15021373"/>
    <s v="黄 婉露"/>
    <s v="Huang Wanlu"/>
    <s v="Indirect Active"/>
    <s v="OP"/>
    <s v="GQM"/>
    <s v="GQM-EDCD"/>
    <s v="170600"/>
    <d v="2021-06-02T00:00:00"/>
    <s v="Senior Engineer"/>
    <s v="Senior Quality Engineer"/>
    <x v="1"/>
    <n v="2"/>
    <x v="0"/>
    <n v="15564"/>
    <n v="0.04"/>
    <n v="623"/>
    <n v="0"/>
    <n v="0"/>
    <n v="4.002827036751478E-2"/>
    <n v="623"/>
    <n v="16187"/>
    <n v="15564"/>
    <n v="0"/>
    <x v="5"/>
    <s v="3.20%-4.80%"/>
    <s v="Promotion"/>
    <s v="Functional Specialist"/>
    <s v="A6"/>
    <n v="7.0000000000000007E-2"/>
    <n v="1089"/>
    <n v="16653"/>
    <n v="1089"/>
    <n v="6.9969159599074793E-2"/>
    <n v="14"/>
    <n v="450"/>
    <m/>
    <n v="688"/>
    <n v="239230"/>
    <n v="3"/>
    <m/>
    <s v="Take dual role of QMD and QML with high efficiency, actively contribute in strategic project."/>
    <s v="Combined with promotion"/>
    <s v="Li Chen（15022148）"/>
    <s v="Mo Xiaohong（11005372）"/>
    <s v="Zhao Chujun"/>
    <m/>
    <m/>
    <m/>
    <s v="0 increase"/>
  </r>
  <r>
    <s v="CN15"/>
    <n v="15019480"/>
    <s v="黄 新辉"/>
    <s v="Huang Xinhui"/>
    <s v="Indirect Active"/>
    <s v="OP"/>
    <s v="GQM"/>
    <s v="GQM-EDCS2"/>
    <s v="170600"/>
    <d v="2018-05-23T00:00:00"/>
    <s v="Senior Engineer"/>
    <s v="Senior Quality Engineer"/>
    <x v="1"/>
    <n v="2"/>
    <x v="2"/>
    <n v="16700"/>
    <n v="0"/>
    <n v="0"/>
    <n v="0"/>
    <n v="0"/>
    <n v="0"/>
    <n v="0"/>
    <n v="16700"/>
    <n v="16700"/>
    <n v="0"/>
    <x v="5"/>
    <s v="0.00%-0.00%"/>
    <m/>
    <m/>
    <m/>
    <m/>
    <n v="0"/>
    <n v="16700"/>
    <n v="0"/>
    <n v="0"/>
    <n v="14"/>
    <n v="550"/>
    <m/>
    <n v="688"/>
    <n v="241088"/>
    <n v="3"/>
    <m/>
    <m/>
    <m/>
    <s v="Li Chen（15022148）"/>
    <s v="Mo Xiaohong（11005372）"/>
    <s v="Zhao Chujun"/>
    <m/>
    <m/>
    <m/>
    <s v="OK"/>
  </r>
  <r>
    <s v="CN15"/>
    <n v="15015204"/>
    <s v="李 盼"/>
    <s v="Li Pan"/>
    <s v="Indirect Active"/>
    <s v="OP"/>
    <s v="GQM"/>
    <s v="GQM-EDCS1"/>
    <s v="170600"/>
    <d v="2016-04-13T00:00:00"/>
    <s v="Expert (CN)"/>
    <s v="Expert (CN)"/>
    <x v="3"/>
    <n v="2"/>
    <x v="1"/>
    <n v="14578"/>
    <n v="4.4999999999999998E-2"/>
    <n v="656"/>
    <n v="4.2099999999999999E-2"/>
    <n v="614"/>
    <n v="8.7117574427219097E-2"/>
    <n v="1270"/>
    <n v="15848"/>
    <n v="15860"/>
    <n v="1282"/>
    <x v="100"/>
    <s v="6.97%-10.45%"/>
    <m/>
    <m/>
    <m/>
    <m/>
    <n v="0"/>
    <n v="15860"/>
    <n v="1282"/>
    <n v="8.7940732610783279E-2"/>
    <n v="14"/>
    <n v="450"/>
    <m/>
    <n v="688"/>
    <n v="228128"/>
    <n v="3"/>
    <m/>
    <m/>
    <m/>
    <s v="Li Chen（15022148）"/>
    <s v="Mo Xiaohong（11005372）"/>
    <s v="Zhao Chujun"/>
    <m/>
    <m/>
    <m/>
    <s v="OK"/>
  </r>
  <r>
    <s v="CN15"/>
    <n v="15020887"/>
    <s v="吕 娇"/>
    <s v="Lv Jiao"/>
    <s v="Indirect Active"/>
    <s v="OP"/>
    <s v="GQM"/>
    <s v="GQM-EDCS1"/>
    <s v="170600"/>
    <d v="2021-02-22T00:00:00"/>
    <s v="Senior Engineer"/>
    <s v="Senior Engineer"/>
    <x v="1"/>
    <n v="2"/>
    <x v="2"/>
    <n v="17248"/>
    <n v="0"/>
    <n v="0"/>
    <n v="0"/>
    <n v="0"/>
    <n v="0"/>
    <n v="0"/>
    <n v="17248"/>
    <n v="17248"/>
    <n v="0"/>
    <x v="5"/>
    <s v="0.00%-0.00%"/>
    <m/>
    <m/>
    <m/>
    <m/>
    <n v="0"/>
    <n v="17248"/>
    <n v="0"/>
    <n v="0"/>
    <n v="14"/>
    <n v="450"/>
    <m/>
    <n v="688"/>
    <n v="247560"/>
    <n v="5"/>
    <m/>
    <m/>
    <m/>
    <s v="Li Chen（15022148）"/>
    <s v="Mo Xiaohong（11005372）"/>
    <s v="Zhao Chujun"/>
    <m/>
    <m/>
    <m/>
    <s v="OK"/>
  </r>
  <r>
    <s v="CN15"/>
    <n v="15019461"/>
    <s v="乔 守华"/>
    <s v="Qiao Shouhua"/>
    <s v="Indirect Active"/>
    <s v="OP"/>
    <s v="GQM"/>
    <s v="GQM-EDCS2"/>
    <s v="170600"/>
    <d v="2018-05-16T00:00:00"/>
    <s v="Functional Specialist"/>
    <s v="Functional Specialist"/>
    <x v="0"/>
    <n v="2"/>
    <x v="2"/>
    <n v="20998"/>
    <n v="0"/>
    <n v="0"/>
    <n v="0"/>
    <n v="0"/>
    <n v="0"/>
    <n v="0"/>
    <n v="20998"/>
    <n v="20998"/>
    <n v="0"/>
    <x v="5"/>
    <s v="0.00%-0.00%"/>
    <m/>
    <m/>
    <m/>
    <m/>
    <n v="0"/>
    <n v="20998"/>
    <n v="0"/>
    <n v="0"/>
    <n v="14"/>
    <n v="2500"/>
    <m/>
    <n v="688"/>
    <n v="324660"/>
    <n v="5"/>
    <m/>
    <m/>
    <m/>
    <s v="Li Chen（15022148）"/>
    <s v="Mo Xiaohong（11005372）"/>
    <s v="Zhao Chujun"/>
    <m/>
    <m/>
    <m/>
    <s v="OK"/>
  </r>
  <r>
    <s v="CN15"/>
    <n v="15021707"/>
    <s v="乔 阳"/>
    <s v="Qiao Yang"/>
    <s v="Indirect Active"/>
    <s v="OP"/>
    <s v="GQM"/>
    <s v="GQM-EDCL"/>
    <s v="170600"/>
    <d v="2021-09-01T00:00:00"/>
    <s v="Engineer"/>
    <s v="Quality Engineer"/>
    <x v="2"/>
    <n v="2"/>
    <x v="1"/>
    <n v="13000"/>
    <n v="0.03"/>
    <n v="390"/>
    <n v="0"/>
    <n v="0"/>
    <n v="0.03"/>
    <n v="390"/>
    <n v="13390"/>
    <n v="13000"/>
    <n v="0"/>
    <x v="5"/>
    <s v="2.40%-3.60%"/>
    <s v="Promotion"/>
    <s v="Senior Quality Engineer"/>
    <s v="A5"/>
    <n v="7.6999999999999999E-2"/>
    <n v="1001"/>
    <n v="14001"/>
    <n v="1001"/>
    <n v="7.6999999999999957E-2"/>
    <n v="14"/>
    <n v="450"/>
    <m/>
    <n v="688"/>
    <n v="202102"/>
    <n v="3"/>
    <m/>
    <s v="Use promotion budget"/>
    <s v="Combined with promotion"/>
    <s v="Li Chen（15022148）"/>
    <s v="Mo Xiaohong（11005372）"/>
    <s v="Zhao Chujun"/>
    <m/>
    <m/>
    <m/>
    <s v="0 increase"/>
  </r>
  <r>
    <s v="CN15"/>
    <n v="15007669"/>
    <s v="王 荣军"/>
    <s v="Wang Rongjun"/>
    <s v="Indirect Active"/>
    <s v="OP"/>
    <s v="GQM"/>
    <s v="GQM-EDCS1"/>
    <s v="170600"/>
    <d v="2012-05-02T00:00:00"/>
    <s v="Associate Expert (CN)"/>
    <s v="Senior Quality Engineer"/>
    <x v="0"/>
    <n v="2"/>
    <x v="2"/>
    <n v="17216"/>
    <n v="2.5000000000000001E-2"/>
    <n v="430"/>
    <n v="0"/>
    <n v="0"/>
    <n v="2.4976765799256506E-2"/>
    <n v="430"/>
    <n v="17646"/>
    <n v="17646"/>
    <n v="430"/>
    <x v="13"/>
    <s v="2.00%-3.00%"/>
    <m/>
    <m/>
    <m/>
    <m/>
    <n v="0"/>
    <n v="17646"/>
    <n v="430"/>
    <n v="2.4976765799256562E-2"/>
    <n v="14"/>
    <n v="450"/>
    <m/>
    <n v="688"/>
    <n v="253132"/>
    <n v="3"/>
    <m/>
    <m/>
    <m/>
    <s v="Li Chen（15022148）"/>
    <s v="Mo Xiaohong（11005372）"/>
    <s v="Zhao Chujun"/>
    <m/>
    <m/>
    <m/>
    <s v="OK"/>
  </r>
  <r>
    <s v="CN15"/>
    <n v="15019479"/>
    <s v="王 昕臻"/>
    <s v="Wang Xinzhen"/>
    <s v="Indirect Active"/>
    <s v="OP"/>
    <s v="GQM"/>
    <s v="GQM-EDCS1"/>
    <s v="170600"/>
    <d v="2018-05-23T00:00:00"/>
    <s v="Manager"/>
    <s v="Head of 1Tier Supplier"/>
    <x v="3"/>
    <n v="2"/>
    <x v="2"/>
    <n v="26480"/>
    <n v="0"/>
    <n v="0"/>
    <n v="0"/>
    <n v="0"/>
    <n v="0"/>
    <n v="0"/>
    <n v="26480"/>
    <n v="26480"/>
    <n v="0"/>
    <x v="5"/>
    <s v="0.00%-0.00%"/>
    <m/>
    <m/>
    <m/>
    <m/>
    <n v="0"/>
    <n v="26480"/>
    <n v="0"/>
    <n v="0"/>
    <n v="14"/>
    <n v="450"/>
    <m/>
    <n v="688"/>
    <n v="376808"/>
    <n v="3"/>
    <m/>
    <m/>
    <m/>
    <s v="Li Chen（15022148）"/>
    <s v="Mo Xiaohong（11005372）"/>
    <s v="Zhao Chujun"/>
    <m/>
    <m/>
    <m/>
    <s v="OK"/>
  </r>
  <r>
    <s v="CN15"/>
    <n v="15022188"/>
    <s v="王 学杰"/>
    <s v="Wang Xuejie"/>
    <s v="Indirect Active"/>
    <s v="OP"/>
    <s v="GQM"/>
    <s v="GQM-EDCL"/>
    <s v="170600"/>
    <d v="2022-05-25T00:00:00"/>
    <s v="Senior Engineer"/>
    <s v="Senior Quality Engineer"/>
    <x v="1"/>
    <n v="2"/>
    <x v="2"/>
    <n v="14629"/>
    <n v="0"/>
    <n v="0"/>
    <n v="0"/>
    <n v="0"/>
    <n v="0"/>
    <n v="0"/>
    <n v="14629"/>
    <n v="14629"/>
    <n v="0"/>
    <x v="5"/>
    <s v="0.00%-0.00%"/>
    <m/>
    <m/>
    <m/>
    <m/>
    <n v="0"/>
    <n v="14629"/>
    <n v="0"/>
    <n v="0"/>
    <n v="14"/>
    <n v="450"/>
    <m/>
    <n v="688"/>
    <n v="210894"/>
    <n v="4"/>
    <m/>
    <m/>
    <m/>
    <s v="Li Chen（15022148）"/>
    <s v="Mo Xiaohong（11005372）"/>
    <s v="Zhao Chujun"/>
    <m/>
    <m/>
    <m/>
    <s v="OK"/>
  </r>
  <r>
    <s v="CN15"/>
    <n v="15011556"/>
    <s v="王 跃印"/>
    <s v="Wang Yueyin"/>
    <s v="Indirect Active"/>
    <s v="OP"/>
    <s v="GQM"/>
    <s v="GQM-EDCS2"/>
    <s v="170600"/>
    <d v="2013-08-27T00:00:00"/>
    <s v="Expert (CN)"/>
    <s v="Expert (CN)"/>
    <x v="3"/>
    <n v="2"/>
    <x v="1"/>
    <n v="20978"/>
    <n v="3.7500000000000006E-2"/>
    <n v="787"/>
    <n v="1.55E-2"/>
    <n v="325"/>
    <n v="5.3007913051768517E-2"/>
    <n v="1112"/>
    <n v="22090"/>
    <n v="22090"/>
    <n v="1112"/>
    <x v="40"/>
    <s v="4.24%-6.36%"/>
    <m/>
    <m/>
    <m/>
    <m/>
    <n v="0"/>
    <n v="22090"/>
    <n v="1112"/>
    <n v="5.300791305176844E-2"/>
    <n v="14"/>
    <n v="450"/>
    <m/>
    <n v="688"/>
    <n v="315348"/>
    <n v="3"/>
    <m/>
    <m/>
    <m/>
    <s v="Li Chen（15022148）"/>
    <s v="Mo Xiaohong（11005372）"/>
    <s v="Zhao Chujun"/>
    <m/>
    <m/>
    <m/>
    <s v="OK"/>
  </r>
  <r>
    <s v="CN15"/>
    <n v="15002160"/>
    <s v="谢 兵"/>
    <s v="Xie Bing"/>
    <s v="Indirect Active"/>
    <s v="OP"/>
    <s v="GQM"/>
    <s v="GQM-EDCL"/>
    <s v="170600"/>
    <d v="2009-07-16T00:00:00"/>
    <s v="Functional Specialist"/>
    <s v="Functional Specialist"/>
    <x v="0"/>
    <n v="2"/>
    <x v="1"/>
    <n v="15568"/>
    <n v="3.7500000000000006E-2"/>
    <n v="584"/>
    <n v="1.55E-2"/>
    <n v="241"/>
    <n v="5.2993319630010277E-2"/>
    <n v="825"/>
    <n v="16393"/>
    <n v="16400"/>
    <n v="832"/>
    <x v="101"/>
    <s v="4.24%-6.36%"/>
    <m/>
    <m/>
    <m/>
    <m/>
    <n v="0"/>
    <n v="16400"/>
    <n v="832"/>
    <n v="5.3442959917780142E-2"/>
    <n v="14"/>
    <n v="450"/>
    <m/>
    <n v="688"/>
    <n v="235688"/>
    <n v="5"/>
    <m/>
    <m/>
    <m/>
    <s v="Li Chen（15022148）"/>
    <s v="Mo Xiaohong（11005372）"/>
    <s v="Zhao Chujun"/>
    <m/>
    <m/>
    <m/>
    <s v="OK"/>
  </r>
  <r>
    <s v="CN15"/>
    <n v="15022410"/>
    <s v="薛 振诺"/>
    <s v="Xue Zhennuo"/>
    <s v="Indirect Active"/>
    <s v="OP"/>
    <s v="GQM"/>
    <s v="GQM-EDCD"/>
    <s v="170600"/>
    <d v="2024-02-07T00:00:00"/>
    <s v="Senior Engineer"/>
    <s v="Senior Engineer"/>
    <x v="1"/>
    <n v="2"/>
    <x v="1"/>
    <n v="19450"/>
    <n v="1.4999999999999998E-2"/>
    <n v="292"/>
    <n v="0"/>
    <n v="0"/>
    <n v="1.5012853470437019E-2"/>
    <n v="292"/>
    <n v="19742"/>
    <n v="19800"/>
    <n v="350"/>
    <x v="16"/>
    <s v="1.20%-1.80%"/>
    <m/>
    <m/>
    <m/>
    <m/>
    <n v="0"/>
    <n v="19800"/>
    <n v="350"/>
    <n v="1.799485861182526E-2"/>
    <n v="14"/>
    <n v="450"/>
    <m/>
    <n v="688"/>
    <n v="283288"/>
    <n v="4"/>
    <m/>
    <m/>
    <m/>
    <s v="Li Chen（15022148）"/>
    <s v="Mo Xiaohong（11005372）"/>
    <s v="Zhao Chujun"/>
    <m/>
    <m/>
    <m/>
    <s v="OK"/>
  </r>
  <r>
    <s v="CN15"/>
    <n v="15006324"/>
    <s v="姚 曙艳"/>
    <s v="Yao Shuyan"/>
    <s v="Indirect Active"/>
    <s v="OP"/>
    <s v="GQM"/>
    <s v="GQM-EDCS2"/>
    <s v="170600"/>
    <d v="2011-06-15T00:00:00"/>
    <s v="Manager"/>
    <s v="Head of Supplier Production"/>
    <x v="3"/>
    <n v="2"/>
    <x v="2"/>
    <n v="25118"/>
    <n v="2.5000000000000001E-2"/>
    <n v="628"/>
    <n v="0"/>
    <n v="0"/>
    <n v="2.500199060434748E-2"/>
    <n v="628"/>
    <n v="25746"/>
    <n v="25800"/>
    <n v="682"/>
    <x v="102"/>
    <s v="2.00%-3.00%"/>
    <m/>
    <m/>
    <m/>
    <m/>
    <n v="0"/>
    <n v="25800"/>
    <n v="682"/>
    <n v="2.7151843299625833E-2"/>
    <n v="14"/>
    <n v="450"/>
    <m/>
    <n v="688"/>
    <n v="367288"/>
    <n v="3"/>
    <m/>
    <m/>
    <m/>
    <s v="Li Chen（15022148）"/>
    <s v="Mo Xiaohong（11005372）"/>
    <s v="Zhao Chujun"/>
    <m/>
    <m/>
    <m/>
    <s v="OK"/>
  </r>
  <r>
    <s v="CN15"/>
    <n v="15005392"/>
    <s v="俞 芳"/>
    <s v="Yu Fang"/>
    <s v="Indirect Active"/>
    <s v="OP"/>
    <s v="GQM"/>
    <s v="GQM-EDCL"/>
    <s v="170600"/>
    <d v="2011-03-09T00:00:00"/>
    <s v="Manager"/>
    <s v="Head of Lifecycle Quality"/>
    <x v="3"/>
    <n v="2"/>
    <x v="2"/>
    <n v="21333"/>
    <n v="2.5000000000000001E-2"/>
    <n v="533"/>
    <n v="0"/>
    <n v="0"/>
    <n v="2.4984765386959172E-2"/>
    <n v="533"/>
    <n v="21866"/>
    <n v="21900"/>
    <n v="567"/>
    <x v="103"/>
    <s v="2.00%-3.00%"/>
    <m/>
    <m/>
    <m/>
    <m/>
    <n v="0"/>
    <n v="21900"/>
    <n v="567"/>
    <n v="2.6578540289692087E-2"/>
    <n v="14"/>
    <n v="450"/>
    <m/>
    <n v="688"/>
    <n v="312688"/>
    <n v="3"/>
    <m/>
    <m/>
    <m/>
    <s v="Li Chen（15022148）"/>
    <s v="Mo Xiaohong（11005372）"/>
    <s v="Zhao Chujun"/>
    <m/>
    <m/>
    <m/>
    <s v="OK"/>
  </r>
  <r>
    <s v="CN15"/>
    <n v="11018344"/>
    <s v="卓 明琴"/>
    <s v="Zhuo Mingqin"/>
    <s v="Indirect Active"/>
    <s v="OP"/>
    <s v="GQM"/>
    <s v="GQM-EDCD"/>
    <s v="170600"/>
    <d v="2021-05-10T00:00:00"/>
    <s v="Manager"/>
    <s v="Head of Development"/>
    <x v="3"/>
    <n v="2"/>
    <x v="2"/>
    <n v="34000"/>
    <n v="0"/>
    <n v="0"/>
    <n v="0"/>
    <n v="0"/>
    <n v="0"/>
    <n v="0"/>
    <n v="34000"/>
    <n v="34340"/>
    <n v="340"/>
    <x v="87"/>
    <s v="0.00%-0.00%"/>
    <m/>
    <m/>
    <m/>
    <m/>
    <n v="0"/>
    <n v="34340"/>
    <n v="340"/>
    <n v="1.0000000000000009E-2"/>
    <n v="14"/>
    <n v="450"/>
    <m/>
    <n v="688"/>
    <n v="486848"/>
    <n v="3"/>
    <m/>
    <s v="Lead team to fulfill QMD work under 135% utilization rate. Lead strategic projects globally and locally. Handle critical topics with high dedication and strategic precision."/>
    <s v="Good performance and high potential"/>
    <s v="Li Chen（15022148）"/>
    <s v="Mo Xiaohong（11005372）"/>
    <s v="Zhao Chujun"/>
    <m/>
    <m/>
    <m/>
    <s v="&gt;20"/>
  </r>
  <r>
    <s v="CN15"/>
    <n v="15022537"/>
    <s v="蔡 颖"/>
    <s v="Cai Ying"/>
    <s v="Indirect Active"/>
    <s v="OP"/>
    <s v="GQM"/>
    <s v="FEDNa-QMP"/>
    <s v="370600"/>
    <d v="2025-07-01T00:00:00"/>
    <s v="Engineer"/>
    <s v="QMP Engineer"/>
    <x v="2"/>
    <n v="2"/>
    <x v="2"/>
    <n v="10500"/>
    <n v="0"/>
    <n v="0"/>
    <n v="0"/>
    <n v="0"/>
    <n v="0"/>
    <n v="0"/>
    <n v="10500"/>
    <n v="10800"/>
    <n v="300"/>
    <x v="57"/>
    <s v="0.00%-0.00%"/>
    <m/>
    <m/>
    <m/>
    <m/>
    <n v="0"/>
    <n v="10800"/>
    <n v="300"/>
    <n v="2.857142857142847E-2"/>
    <n v="14"/>
    <n v="450"/>
    <m/>
    <n v="688"/>
    <n v="157288"/>
    <e v="#N/A"/>
    <m/>
    <s v="AI talent, 2025 performance is not assessable due to offically join BSH in last Nov.. Strong performance in GQM-CN AI development team, visible achievement of digitalization project in FLCCh. Take the new role of RGC AI ambessor. At the same time, effectively perform the role of FEDNa QMP Engineer."/>
    <s v="Good performance and high potential"/>
    <s v="Li Chen（15022148）"/>
    <s v="Mo Xiaohong（11005372）"/>
    <s v="Zhao Chujun"/>
    <m/>
    <m/>
    <m/>
    <s v="&gt;20"/>
  </r>
  <r>
    <s v="CN15"/>
    <n v="15012475"/>
    <s v="顾 锦华"/>
    <s v="Gu Jinhua"/>
    <s v="Indirect Active"/>
    <s v="OP"/>
    <s v="GQM"/>
    <s v="FEDNa-QMS"/>
    <s v="370600"/>
    <d v="2013-12-26T00:00:00"/>
    <s v="Senior Engineer"/>
    <s v="Senior Quality Engineer"/>
    <x v="1"/>
    <n v="2"/>
    <x v="2"/>
    <n v="10350"/>
    <n v="2.5000000000000001E-2"/>
    <n v="259"/>
    <n v="0"/>
    <n v="0"/>
    <n v="2.5024154589371982E-2"/>
    <n v="259"/>
    <n v="10609"/>
    <n v="10557"/>
    <n v="207"/>
    <x v="36"/>
    <s v="2.00%-3.00%"/>
    <m/>
    <m/>
    <m/>
    <m/>
    <n v="0"/>
    <n v="10557"/>
    <n v="207"/>
    <n v="2.0000000000000018E-2"/>
    <n v="14"/>
    <n v="450"/>
    <m/>
    <n v="688"/>
    <n v="153886"/>
    <n v="3"/>
    <m/>
    <m/>
    <m/>
    <s v="Li Chen（15022148）"/>
    <s v="Mo Xiaohong（11005372）"/>
    <s v="Zhao Chujun"/>
    <m/>
    <m/>
    <m/>
    <s v="OK"/>
  </r>
  <r>
    <s v="CN15"/>
    <n v="15001578"/>
    <s v="陆 文斌"/>
    <s v="Lu Wenbin"/>
    <s v="Indirect Active"/>
    <s v="OP"/>
    <s v="GQM"/>
    <s v="FEDNa-QMS"/>
    <s v="370600"/>
    <d v="2008-05-06T00:00:00"/>
    <s v="Engineer"/>
    <s v="Quality Engineer"/>
    <x v="2"/>
    <n v="2"/>
    <x v="2"/>
    <n v="9750"/>
    <n v="0"/>
    <n v="0"/>
    <n v="0"/>
    <n v="0"/>
    <n v="0"/>
    <n v="0"/>
    <n v="9750"/>
    <n v="9750"/>
    <n v="0"/>
    <x v="5"/>
    <s v="0.00%-0.00%"/>
    <m/>
    <m/>
    <m/>
    <m/>
    <n v="0"/>
    <n v="9750"/>
    <n v="0"/>
    <n v="0"/>
    <n v="14"/>
    <n v="450"/>
    <m/>
    <n v="688"/>
    <n v="142588"/>
    <n v="3"/>
    <m/>
    <m/>
    <m/>
    <s v="Li Chen（15022148）"/>
    <s v="Mo Xiaohong（11005372）"/>
    <s v="Zhao Chujun"/>
    <m/>
    <m/>
    <m/>
    <s v="OK"/>
  </r>
  <r>
    <s v="CN15"/>
    <n v="15007338"/>
    <s v="马 勇韬"/>
    <s v="Ma Yongtao"/>
    <s v="Indirect Active"/>
    <s v="OP"/>
    <s v="GQM"/>
    <s v="FEDNa-QMS"/>
    <s v="370600"/>
    <d v="2011-10-14T00:00:00"/>
    <s v="Supervisor"/>
    <s v="Head of Incoming Inspection"/>
    <x v="0"/>
    <n v="2"/>
    <x v="2"/>
    <n v="15332"/>
    <n v="2.5000000000000001E-2"/>
    <n v="383"/>
    <n v="0"/>
    <n v="0"/>
    <n v="2.4980433081137489E-2"/>
    <n v="383"/>
    <n v="15715"/>
    <n v="15790"/>
    <n v="458"/>
    <x v="2"/>
    <s v="2.00%-3.00%"/>
    <m/>
    <m/>
    <m/>
    <m/>
    <n v="0"/>
    <n v="15790"/>
    <n v="458"/>
    <n v="2.9872162796764856E-2"/>
    <n v="14"/>
    <n v="450"/>
    <m/>
    <n v="688"/>
    <n v="227148"/>
    <n v="4"/>
    <m/>
    <m/>
    <m/>
    <s v="Li Chen（15022148）"/>
    <s v="Mo Xiaohong（11005372）"/>
    <s v="Zhao Chujun"/>
    <m/>
    <m/>
    <m/>
    <s v="OK"/>
  </r>
  <r>
    <s v="CN15"/>
    <n v="15022532"/>
    <s v="史 浩然"/>
    <s v="Shi Haoran"/>
    <s v="Indirect Active"/>
    <s v="OP"/>
    <s v="GQM"/>
    <s v="FEDNa-QMS"/>
    <s v="370600"/>
    <d v="2024-09-11T00:00:00"/>
    <s v="Engineer"/>
    <s v="Supplier Quality Engineer"/>
    <x v="2"/>
    <n v="2"/>
    <x v="2"/>
    <n v="10550"/>
    <n v="0"/>
    <n v="0"/>
    <n v="0"/>
    <n v="0"/>
    <n v="0"/>
    <n v="0"/>
    <n v="10550"/>
    <n v="10550"/>
    <n v="0"/>
    <x v="5"/>
    <s v="0.00%-0.00%"/>
    <m/>
    <m/>
    <m/>
    <m/>
    <n v="0"/>
    <n v="10550"/>
    <n v="0"/>
    <n v="0"/>
    <n v="14"/>
    <n v="550"/>
    <m/>
    <n v="688"/>
    <n v="154988"/>
    <n v="3"/>
    <m/>
    <m/>
    <m/>
    <s v="Li Chen（15022148）"/>
    <s v="Mo Xiaohong（11005372）"/>
    <s v="Zhao Chujun"/>
    <m/>
    <m/>
    <m/>
    <s v="OK"/>
  </r>
  <r>
    <s v="CN15"/>
    <n v="15002061"/>
    <s v="谈 苏成"/>
    <s v="Tan Sucheng"/>
    <s v="Indirect Active"/>
    <s v="OP"/>
    <s v="GQM"/>
    <s v="FEDNa-QMP"/>
    <s v="370600"/>
    <d v="2011-07-01T00:00:00"/>
    <s v="Senior Engineer"/>
    <s v="Senior Quality Engineer"/>
    <x v="1"/>
    <n v="2"/>
    <x v="1"/>
    <n v="8067"/>
    <n v="4.4999999999999998E-2"/>
    <n v="363"/>
    <n v="4.2099999999999999E-2"/>
    <n v="340"/>
    <n v="8.7145159290938384E-2"/>
    <n v="703"/>
    <n v="8770"/>
    <n v="8800"/>
    <n v="733"/>
    <x v="104"/>
    <s v="6.97%-10.46%"/>
    <m/>
    <m/>
    <m/>
    <m/>
    <n v="0"/>
    <n v="8800"/>
    <n v="733"/>
    <n v="9.0864013883723782E-2"/>
    <n v="14"/>
    <n v="510"/>
    <m/>
    <n v="688"/>
    <n v="130008"/>
    <n v="3"/>
    <m/>
    <m/>
    <m/>
    <s v="Li Chen（15022148）"/>
    <s v="Mo Xiaohong（11005372）"/>
    <s v="Zhao Chujun"/>
    <m/>
    <m/>
    <m/>
    <s v="OK"/>
  </r>
  <r>
    <s v="CN15"/>
    <n v="15003047"/>
    <s v="徐 业树"/>
    <s v="Xu Yeshu"/>
    <s v="Indirect Active"/>
    <s v="OP"/>
    <s v="GQM"/>
    <s v="FEDNa-QMP"/>
    <s v="370600"/>
    <d v="2018-08-15T00:00:00"/>
    <s v="Supervisor"/>
    <s v="Head of Product Quality"/>
    <x v="0"/>
    <n v="2"/>
    <x v="2"/>
    <n v="16756"/>
    <n v="2.5000000000000001E-2"/>
    <n v="419"/>
    <n v="0"/>
    <n v="0"/>
    <n v="2.5005968011458581E-2"/>
    <n v="419"/>
    <n v="17175"/>
    <n v="17258"/>
    <n v="502"/>
    <x v="11"/>
    <s v="2.00%-3.00%"/>
    <m/>
    <m/>
    <m/>
    <m/>
    <n v="0"/>
    <n v="17258"/>
    <n v="502"/>
    <n v="2.9959417522081644E-2"/>
    <n v="14"/>
    <n v="450"/>
    <m/>
    <n v="688"/>
    <n v="247700"/>
    <n v="4"/>
    <m/>
    <m/>
    <m/>
    <s v="Li Chen（15022148）"/>
    <s v="Mo Xiaohong（11005372）"/>
    <s v="Zhao Chujun"/>
    <m/>
    <m/>
    <m/>
    <s v="OK"/>
  </r>
  <r>
    <s v="CN15"/>
    <n v="15001872"/>
    <s v="陈 宁"/>
    <s v="Chen Ning"/>
    <s v="Indirect Active"/>
    <s v="OP"/>
    <s v="GQM"/>
    <s v="FLCNa-QM"/>
    <s v="340600"/>
    <d v="2017-08-14T00:00:00"/>
    <s v="Engineer"/>
    <s v="Quality Engineer"/>
    <x v="2"/>
    <n v="2"/>
    <x v="2"/>
    <n v="9430"/>
    <n v="0"/>
    <n v="0"/>
    <n v="0"/>
    <n v="0"/>
    <n v="0"/>
    <n v="0"/>
    <n v="9430"/>
    <n v="9430"/>
    <n v="0"/>
    <x v="5"/>
    <s v="0.00%-0.00%"/>
    <m/>
    <m/>
    <m/>
    <m/>
    <n v="0"/>
    <n v="9430"/>
    <n v="0"/>
    <n v="0"/>
    <n v="14"/>
    <n v="450"/>
    <m/>
    <n v="688"/>
    <n v="138108"/>
    <n v="3"/>
    <m/>
    <m/>
    <m/>
    <s v="Zhu Chen (15010791)"/>
    <s v="Mo Xiaohong（11005372）"/>
    <s v="Zhao Chujun"/>
    <m/>
    <m/>
    <m/>
    <s v="OK"/>
  </r>
  <r>
    <s v="CN15"/>
    <n v="15007383"/>
    <s v="戴 容"/>
    <s v="Dai Rong"/>
    <s v="Indirect Active"/>
    <s v="OP"/>
    <s v="GQM"/>
    <s v="FLCNa-QM"/>
    <s v="340600"/>
    <d v="2011-11-02T00:00:00"/>
    <s v="Senior Engineer"/>
    <s v="Senior Quality Engineer"/>
    <x v="1"/>
    <n v="2"/>
    <x v="2"/>
    <n v="10448"/>
    <n v="2.5000000000000001E-2"/>
    <n v="261"/>
    <n v="0"/>
    <n v="0"/>
    <n v="2.4980857580398162E-2"/>
    <n v="261"/>
    <n v="10709"/>
    <n v="10760"/>
    <n v="312"/>
    <x v="2"/>
    <s v="2.00%-3.00%"/>
    <m/>
    <m/>
    <m/>
    <m/>
    <n v="0"/>
    <n v="10760"/>
    <n v="312"/>
    <n v="2.9862174578866751E-2"/>
    <n v="14"/>
    <n v="550"/>
    <m/>
    <n v="688"/>
    <n v="157928"/>
    <n v="3"/>
    <m/>
    <m/>
    <m/>
    <s v="Zhu Chen (15010791)"/>
    <s v="Mo Xiaohong（11005372）"/>
    <s v="Zhao Chujun"/>
    <m/>
    <m/>
    <m/>
    <s v="OK"/>
  </r>
  <r>
    <s v="CN15"/>
    <n v="15002626"/>
    <s v="李 超"/>
    <s v="Li Chao"/>
    <s v="Indirect Active"/>
    <s v="OP"/>
    <s v="GQM"/>
    <s v="FLCNa-QM"/>
    <s v="340600"/>
    <d v="2010-07-01T00:00:00"/>
    <s v="Engineer"/>
    <s v="Quality Engineer"/>
    <x v="2"/>
    <n v="2"/>
    <x v="0"/>
    <n v="9860"/>
    <n v="0.03"/>
    <n v="296"/>
    <n v="0"/>
    <n v="0"/>
    <n v="3.0020283975659229E-2"/>
    <n v="296"/>
    <n v="10156"/>
    <n v="10200"/>
    <n v="340"/>
    <x v="105"/>
    <s v="2.40%-3.60%"/>
    <s v="Promotion"/>
    <s v="Senior Quality Engineer"/>
    <s v="A5"/>
    <n v="0.05"/>
    <n v="493"/>
    <n v="10693"/>
    <n v="833"/>
    <n v="8.4482758620689546E-2"/>
    <n v="14"/>
    <n v="450"/>
    <m/>
    <n v="688"/>
    <n v="155790"/>
    <n v="3"/>
    <m/>
    <s v="1. High perfomer, overqualify current position, ranking5_x000a_2. Young talent in FLCNa factory QM team, EDSP box3_x000a_3. T-shape with multiple skill in Problem solving, Manufacturing engineering, Training vedio filming&amp;producing_x000a_4. Fullfil capability required for Senior QMP Enginner and show high potential to be further developed to QMP functional specialist in coming 1-3 years."/>
    <s v="Good performance and high potential"/>
    <s v="Zhu Chen (15010791)"/>
    <s v="Mo Xiaohong（11005372）"/>
    <s v="Zhao Chujun"/>
    <m/>
    <m/>
    <m/>
    <s v="OK"/>
  </r>
  <r>
    <s v="CN15"/>
    <n v="15022340"/>
    <s v="潘 婷"/>
    <s v="Pan Ting"/>
    <s v="Indirect Active"/>
    <s v="OP"/>
    <s v="GQM"/>
    <s v="FLCNa-QMP"/>
    <s v="340600"/>
    <d v="2023-04-19T00:00:00"/>
    <s v="Manager"/>
    <s v="Head of Product Quality"/>
    <x v="3"/>
    <n v="2"/>
    <x v="2"/>
    <n v="21768"/>
    <n v="2.5000000000000001E-2"/>
    <n v="544"/>
    <n v="0"/>
    <n v="0"/>
    <n v="2.4990812201396546E-2"/>
    <n v="544"/>
    <n v="22312"/>
    <n v="22210"/>
    <n v="442"/>
    <x v="23"/>
    <s v="2.00%-3.00%"/>
    <m/>
    <m/>
    <m/>
    <m/>
    <n v="0"/>
    <n v="22210"/>
    <n v="442"/>
    <n v="2.0305034913634668E-2"/>
    <n v="14"/>
    <n v="450"/>
    <m/>
    <n v="688"/>
    <n v="317028"/>
    <n v="3"/>
    <m/>
    <m/>
    <m/>
    <s v="Zhu Chen (15010791)"/>
    <s v="Mo Xiaohong（11005372）"/>
    <s v="Zhao Chujun"/>
    <m/>
    <m/>
    <m/>
    <s v="OK"/>
  </r>
  <r>
    <s v="CN15"/>
    <n v="1120285"/>
    <s v="沙 亚永"/>
    <s v="Sha Yayong"/>
    <s v="Indirect Active"/>
    <s v="OP"/>
    <s v="GQM"/>
    <s v="FLCNa-QM"/>
    <s v="340600"/>
    <d v="2020-12-01T00:00:00"/>
    <s v="Senior Engineer"/>
    <s v="Senior QM Engineer"/>
    <x v="1"/>
    <n v="2"/>
    <x v="2"/>
    <n v="12834"/>
    <n v="0"/>
    <n v="0"/>
    <n v="0"/>
    <n v="0"/>
    <n v="0"/>
    <n v="0"/>
    <n v="12834"/>
    <n v="12834"/>
    <n v="0"/>
    <x v="5"/>
    <s v="0.00%-0.00%"/>
    <m/>
    <m/>
    <m/>
    <m/>
    <n v="0"/>
    <n v="12834"/>
    <n v="0"/>
    <n v="0"/>
    <n v="14"/>
    <n v="850"/>
    <m/>
    <n v="688"/>
    <n v="190564"/>
    <n v="4"/>
    <m/>
    <m/>
    <m/>
    <s v="Zhu Chen (15010791)"/>
    <s v="Mo Xiaohong（11005372）"/>
    <s v="Zhao Chujun"/>
    <m/>
    <m/>
    <m/>
    <s v="OK"/>
  </r>
  <r>
    <s v="CN15"/>
    <n v="15020110"/>
    <s v="王 程程"/>
    <s v="Wang Chengcheng"/>
    <s v="Indirect Active"/>
    <s v="OP"/>
    <s v="GQM"/>
    <s v="FLCNa-QMS"/>
    <s v="340601"/>
    <d v="2020-07-01T00:00:00"/>
    <s v="Engineer"/>
    <s v="Incoming Quality Engineer"/>
    <x v="2"/>
    <n v="2"/>
    <x v="1"/>
    <n v="8720"/>
    <n v="0.03"/>
    <n v="262"/>
    <n v="0"/>
    <n v="0"/>
    <n v="3.0045871559633029E-2"/>
    <n v="262"/>
    <n v="8982"/>
    <n v="9020"/>
    <n v="300"/>
    <x v="106"/>
    <s v="2.40%-3.61%"/>
    <s v="Promotion"/>
    <s v="Senior Quality Engineer"/>
    <s v="A5"/>
    <n v="0.05"/>
    <n v="436"/>
    <n v="9456"/>
    <n v="736"/>
    <n v="8.4403669724770536E-2"/>
    <n v="14"/>
    <n v="450"/>
    <m/>
    <n v="688"/>
    <n v="138472"/>
    <n v="3"/>
    <m/>
    <s v="1. High perfomer, overqualify current position, ranking4_x000a_3. T-shape with multiple skill in Problem solving, Supplier quality management and Digital inspection technology._x000a_4. Fullfil capability required for Senior QMS Enginner and show high potential to be further developed to QMS functional specialist in coming 3-5 years."/>
    <s v="Good performance and high potential"/>
    <s v="Zhu Chen (15010791)"/>
    <s v="Mo Xiaohong（11005372）"/>
    <s v="Zhao Chujun"/>
    <m/>
    <m/>
    <m/>
    <s v="OK"/>
  </r>
  <r>
    <s v="CN15"/>
    <n v="1114068"/>
    <s v="王 成刚"/>
    <s v="Wang Chenggang"/>
    <s v="Indirect Active"/>
    <s v="OP"/>
    <s v="GQM"/>
    <s v="FLCCh-QMP"/>
    <s v="340600"/>
    <d v="1995-07-01T00:00:00"/>
    <s v="Supervisor"/>
    <s v="Head of FLCCh-QMP"/>
    <x v="0"/>
    <n v="2"/>
    <x v="2"/>
    <n v="14586"/>
    <n v="2.5000000000000001E-2"/>
    <n v="365"/>
    <n v="0"/>
    <n v="0"/>
    <n v="2.5023995612230905E-2"/>
    <n v="365"/>
    <n v="14951"/>
    <n v="15000"/>
    <n v="414"/>
    <x v="107"/>
    <s v="2.00%-3.00%"/>
    <m/>
    <m/>
    <m/>
    <m/>
    <n v="0"/>
    <n v="15000"/>
    <n v="414"/>
    <n v="2.8383381324557755E-2"/>
    <n v="14"/>
    <n v="450"/>
    <m/>
    <n v="688"/>
    <n v="216088"/>
    <n v="3"/>
    <m/>
    <m/>
    <m/>
    <s v="Zhu Chen (15010791)"/>
    <s v="Mo Xiaohong（11005372）"/>
    <s v="Zhao Chujun"/>
    <m/>
    <m/>
    <m/>
    <s v="OK"/>
  </r>
  <r>
    <s v="CN15"/>
    <n v="1120200"/>
    <s v="高 节明"/>
    <s v="Gao Jieming"/>
    <s v="Indirect Active"/>
    <s v="OP"/>
    <s v="GQM"/>
    <s v="FLCCh-QMS"/>
    <s v="340601"/>
    <d v="2018-01-26T00:00:00"/>
    <s v="Supervisor"/>
    <s v="Head of FLCCh-QMS"/>
    <x v="0"/>
    <n v="2"/>
    <x v="2"/>
    <n v="15306"/>
    <n v="0.03"/>
    <n v="459"/>
    <n v="0"/>
    <n v="0"/>
    <n v="2.9988239905919246E-2"/>
    <n v="459"/>
    <n v="15765"/>
    <n v="15850"/>
    <n v="544"/>
    <x v="108"/>
    <s v="2.40%-3.60%"/>
    <m/>
    <m/>
    <m/>
    <m/>
    <n v="0"/>
    <n v="15850"/>
    <n v="544"/>
    <n v="3.5541617666274616E-2"/>
    <n v="14"/>
    <n v="850"/>
    <m/>
    <n v="688"/>
    <n v="232788"/>
    <n v="3"/>
    <m/>
    <m/>
    <m/>
    <s v="Zhu Chen (15010791)"/>
    <s v="Mo Xiaohong（11005372）"/>
    <s v="Zhao Chujun"/>
    <m/>
    <m/>
    <m/>
    <s v="OK"/>
  </r>
  <r>
    <s v="CN15"/>
    <n v="1120254"/>
    <s v="毛 忠模"/>
    <s v="Mao Zhongmo"/>
    <s v="Indirect Active"/>
    <s v="OP"/>
    <s v="GQM"/>
    <s v="FLCCh-QMS"/>
    <s v="340601"/>
    <d v="2020-05-25T00:00:00"/>
    <s v="Engineer"/>
    <s v="Engineer of Measurement"/>
    <x v="2"/>
    <n v="2"/>
    <x v="2"/>
    <n v="9610"/>
    <n v="2.5000000000000001E-2"/>
    <n v="240"/>
    <n v="0"/>
    <n v="0"/>
    <n v="2.497398543184183E-2"/>
    <n v="240"/>
    <n v="9850"/>
    <n v="9890"/>
    <n v="280"/>
    <x v="109"/>
    <s v="2.00%-3.00%"/>
    <m/>
    <m/>
    <m/>
    <m/>
    <n v="0"/>
    <n v="9890"/>
    <n v="280"/>
    <n v="2.9136316337148749E-2"/>
    <n v="14"/>
    <n v="450"/>
    <m/>
    <n v="688"/>
    <n v="144548"/>
    <n v="3"/>
    <m/>
    <m/>
    <m/>
    <s v="Zhu Chen (15010791)"/>
    <s v="Mo Xiaohong（11005372）"/>
    <s v="Zhao Chujun"/>
    <m/>
    <m/>
    <m/>
    <s v="OK"/>
  </r>
  <r>
    <s v="CN15"/>
    <n v="1120323"/>
    <s v="崔 立风"/>
    <s v="Cui lifeng"/>
    <s v="Indirect Active"/>
    <s v="OP"/>
    <s v="GQM"/>
    <s v="FLCCh-QMP"/>
    <s v="340600"/>
    <d v="2021-05-27T00:00:00"/>
    <s v="Senior Engineer"/>
    <s v="Senior Engineer"/>
    <x v="1"/>
    <n v="2"/>
    <x v="2"/>
    <n v="10628"/>
    <n v="2.5000000000000001E-2"/>
    <n v="266"/>
    <n v="0"/>
    <n v="0"/>
    <n v="2.502822732404968E-2"/>
    <n v="266"/>
    <n v="10894"/>
    <n v="10940"/>
    <n v="312"/>
    <x v="110"/>
    <s v="2.00%-3.00%"/>
    <m/>
    <m/>
    <m/>
    <m/>
    <n v="0"/>
    <n v="10940"/>
    <n v="312"/>
    <n v="2.9356417011667357E-2"/>
    <n v="14"/>
    <n v="450"/>
    <m/>
    <n v="688"/>
    <n v="159248"/>
    <n v="5"/>
    <m/>
    <m/>
    <m/>
    <s v="Zhu Chen (15010791)"/>
    <s v="Mo Xiaohong（11005372）"/>
    <s v="Zhao Chujun"/>
    <m/>
    <m/>
    <m/>
    <s v="OK"/>
  </r>
  <r>
    <s v="CN15"/>
    <n v="1120337"/>
    <s v="程 鹤龄"/>
    <s v="Cheng Heling"/>
    <s v="Indirect Active"/>
    <s v="OP"/>
    <s v="GQM"/>
    <s v="FLCCh-QMS"/>
    <s v="340601"/>
    <d v="2021-08-04T00:00:00"/>
    <s v="Engineer"/>
    <s v="Engineer of Quality"/>
    <x v="2"/>
    <n v="2"/>
    <x v="2"/>
    <n v="7888"/>
    <n v="0.03"/>
    <n v="237"/>
    <n v="0"/>
    <n v="0"/>
    <n v="3.0045638945233266E-2"/>
    <n v="237"/>
    <n v="8125"/>
    <n v="8150"/>
    <n v="262"/>
    <x v="52"/>
    <s v="2.40%-3.61%"/>
    <m/>
    <m/>
    <m/>
    <m/>
    <n v="0"/>
    <n v="8150"/>
    <n v="262"/>
    <n v="3.3215010141987911E-2"/>
    <n v="14"/>
    <n v="850"/>
    <m/>
    <n v="688"/>
    <n v="124988"/>
    <n v="3"/>
    <m/>
    <m/>
    <m/>
    <s v="Zhu Chen (15010791)"/>
    <s v="Mo Xiaohong（11005372）"/>
    <s v="Zhao Chujun"/>
    <m/>
    <m/>
    <m/>
    <s v="OK"/>
  </r>
  <r>
    <s v="CN15"/>
    <n v="1708021"/>
    <s v="贾 元雪"/>
    <s v="Jia Yuanxue"/>
    <s v="Indirect Active"/>
    <s v="OP"/>
    <s v="GQM"/>
    <s v="FLCCh-QMS"/>
    <s v="340601"/>
    <d v="2011-08-09T00:00:00"/>
    <s v="Engineer"/>
    <s v="Engineer"/>
    <x v="2"/>
    <n v="2"/>
    <x v="0"/>
    <n v="7903"/>
    <n v="0.06"/>
    <n v="474"/>
    <n v="7.7799999999999994E-2"/>
    <n v="615"/>
    <n v="0.13779577375680122"/>
    <n v="1089"/>
    <n v="8992"/>
    <n v="8800"/>
    <n v="897"/>
    <x v="111"/>
    <s v="11.02%-16.54%"/>
    <s v="Promotion"/>
    <s v="Senior Quality Engineer"/>
    <s v="A5"/>
    <n v="0.05"/>
    <n v="395"/>
    <n v="9195"/>
    <n v="1292"/>
    <n v="0.16348222194103501"/>
    <n v="14"/>
    <n v="450"/>
    <m/>
    <n v="688"/>
    <n v="134818"/>
    <n v="4"/>
    <m/>
    <s v="1. High perfomer, overqualify current position, ranking5, EDSP box2_x000a_3. T-shape with multiple skill in Problem solving, Supplier quality management, Digital inspection technology and Labor Union activities management_x000a_4. Fullfil capability required for Senior QMS Enginner and show high potential to be further developed to QMS functional specialist in coming 1-3 years"/>
    <s v="Good performance and high potential"/>
    <s v="Zhu Chen (15010791)"/>
    <s v="Mo Xiaohong（11005372）"/>
    <s v="Zhao Chujun"/>
    <m/>
    <m/>
    <m/>
    <s v="OK"/>
  </r>
  <r>
    <s v="CN15"/>
    <n v="15003277"/>
    <s v="周 平"/>
    <s v="Zhou Ping"/>
    <s v="Indirect Active"/>
    <s v="OP"/>
    <s v="GQM"/>
    <s v="FLCCh-QMP"/>
    <s v="340600"/>
    <d v="2010-02-01T00:00:00"/>
    <s v="Functional Specialist"/>
    <s v="Functional Specialist"/>
    <x v="0"/>
    <n v="2"/>
    <x v="3"/>
    <n v="14867"/>
    <n v="0"/>
    <n v="0"/>
    <n v="0"/>
    <n v="0"/>
    <n v="0"/>
    <n v="0"/>
    <n v="14867"/>
    <n v="14867"/>
    <n v="0"/>
    <x v="5"/>
    <s v="0.00%-0.00%"/>
    <m/>
    <m/>
    <m/>
    <m/>
    <n v="0"/>
    <n v="14867"/>
    <n v="0"/>
    <n v="0"/>
    <n v="14"/>
    <n v="450"/>
    <m/>
    <n v="688"/>
    <n v="214226"/>
    <n v="2"/>
    <m/>
    <m/>
    <m/>
    <s v="Zhu Chen (15010791)"/>
    <s v="Mo Xiaohong（11005372）"/>
    <s v="Zhao Chujun"/>
    <m/>
    <m/>
    <m/>
    <s v="OK"/>
  </r>
  <r>
    <s v="CN15"/>
    <n v="15020957"/>
    <s v="曾 芸"/>
    <s v="Zeng Yun"/>
    <s v="Indirect Active"/>
    <s v="OP"/>
    <s v="GQM"/>
    <s v="GQM-LCCT"/>
    <s v="140600"/>
    <d v="2021-03-10T00:00:00"/>
    <s v="Engineer"/>
    <s v="Quality Test Engineer"/>
    <x v="2"/>
    <n v="2"/>
    <x v="1"/>
    <n v="12634"/>
    <n v="3.7500000000000006E-2"/>
    <n v="474"/>
    <n v="1.55E-2"/>
    <n v="196"/>
    <n v="5.3031502295393385E-2"/>
    <n v="670"/>
    <n v="13304"/>
    <n v="13304"/>
    <n v="670"/>
    <x v="40"/>
    <s v="4.24%-6.36%"/>
    <s v="Promotion"/>
    <s v="Senior Test Engineer"/>
    <s v="A5"/>
    <n v="0.05"/>
    <n v="632"/>
    <n v="13936"/>
    <n v="1302"/>
    <n v="0.1030552477441824"/>
    <n v="14"/>
    <n v="450"/>
    <m/>
    <n v="688"/>
    <n v="201192"/>
    <n v="4"/>
    <m/>
    <s v="1. High perfomer, overqualify current position, ranking4_x000a_2. Virtual leader of WM/WD validation working team, key contrbutor for Modena/Napoli/Slim product time to market_x000a_3. T-shape with multiple skill in Validation design, Risk assessment, Problem solving and Product connectivity&amp;analytics_x000a_4. Fullfil capability required for Senior Test Enginner and show high potential to be further developed to Test functional specialist in coming 1-3 years"/>
    <s v="Good performance and high potential"/>
    <s v="Zhu Chen (15010791)"/>
    <s v="Mo Xiaohong（11005372）"/>
    <s v="Zhao Chujun"/>
    <m/>
    <m/>
    <m/>
    <s v="OK"/>
  </r>
  <r>
    <s v="CN15"/>
    <n v="15001424"/>
    <s v="陈 锦美"/>
    <s v="Chen Jinmei"/>
    <s v="Indirect Blue_NP"/>
    <s v="OP"/>
    <s v="GQM"/>
    <s v="GQM-LCCT"/>
    <s v="140600"/>
    <d v="2008-03-04T00:00:00"/>
    <s v="Technician"/>
    <s v="Technician"/>
    <x v="7"/>
    <n v="2"/>
    <x v="2"/>
    <n v="6578"/>
    <n v="0"/>
    <n v="0"/>
    <n v="0"/>
    <n v="0"/>
    <n v="0"/>
    <n v="0"/>
    <n v="6578"/>
    <n v="6578"/>
    <n v="0"/>
    <x v="5"/>
    <s v="0.00%-0.00%"/>
    <m/>
    <m/>
    <m/>
    <m/>
    <n v="0"/>
    <n v="6578"/>
    <n v="0"/>
    <n v="0"/>
    <n v="14"/>
    <n v="500"/>
    <m/>
    <n v="688"/>
    <n v="98780"/>
    <n v="3"/>
    <m/>
    <m/>
    <m/>
    <s v="Zhu Chen (15010791)"/>
    <s v="Mo Xiaohong（11005372）"/>
    <s v="Zhao Chujun"/>
    <m/>
    <m/>
    <m/>
    <s v="OK"/>
  </r>
  <r>
    <s v="CN15"/>
    <n v="15020450"/>
    <s v="韩 华龙"/>
    <s v="Han Hualong"/>
    <s v="Indirect Blue_NP"/>
    <s v="OP"/>
    <s v="GQM"/>
    <s v="GQM-LCCT"/>
    <s v="140600"/>
    <d v="2021-07-01T00:00:00"/>
    <s v="Technician"/>
    <s v="Technician"/>
    <x v="7"/>
    <n v="2"/>
    <x v="2"/>
    <n v="5100"/>
    <n v="0"/>
    <n v="0"/>
    <n v="0"/>
    <n v="0"/>
    <n v="0"/>
    <n v="0"/>
    <n v="5100"/>
    <n v="5100"/>
    <n v="0"/>
    <x v="5"/>
    <s v="0.00%-0.00%"/>
    <s v="Promotion"/>
    <s v="Junior Test Engineer"/>
    <s v="A3"/>
    <n v="0.1356"/>
    <n v="692"/>
    <n v="5792"/>
    <n v="692"/>
    <n v="0.13568627450980397"/>
    <n v="14"/>
    <n v="500"/>
    <m/>
    <n v="688"/>
    <n v="87776"/>
    <n v="4"/>
    <m/>
    <s v="1. High perfomer, overqualify current position_x000a_2. Top young talent in Technicians, successor of Mr. Lan Guojin to take over TD validation engineer works_x000a_3. T-shape with multiple skill in Lifetime test management, Lean-Lab managment,CMM measurement,  Lab digital transition and Training vedio filming&amp;producing_x000a_4. Fullfil capability required for Junior Test Enginner and show high potential to be further developed to Test enginner in coming 1-3 years."/>
    <s v="Good performance and high potential"/>
    <s v="Zhu Chen (15010791)"/>
    <s v="Mo Xiaohong（11005372）"/>
    <s v="Zhao Chujun"/>
    <m/>
    <m/>
    <m/>
    <s v="OK"/>
  </r>
  <r>
    <s v="CN15"/>
    <n v="15001438"/>
    <s v="姜 涛"/>
    <s v="Jiang Tao"/>
    <s v="Indirect Blue_NP"/>
    <s v="OP"/>
    <s v="GQM"/>
    <s v="GQM-LCCT"/>
    <s v="140600"/>
    <d v="2008-07-01T00:00:00"/>
    <s v="Senior Technician"/>
    <s v="Senior Technician"/>
    <x v="4"/>
    <n v="2"/>
    <x v="2"/>
    <n v="5858"/>
    <n v="2.5000000000000001E-2"/>
    <n v="146"/>
    <n v="0"/>
    <n v="0"/>
    <n v="2.4923181973369752E-2"/>
    <n v="146"/>
    <n v="6004"/>
    <n v="6004"/>
    <n v="146"/>
    <x v="37"/>
    <s v="1.99%-2.99%"/>
    <m/>
    <m/>
    <m/>
    <m/>
    <n v="0"/>
    <n v="6004"/>
    <n v="146"/>
    <n v="2.4923181973369735E-2"/>
    <n v="14"/>
    <n v="550"/>
    <m/>
    <n v="688"/>
    <n v="91344"/>
    <n v="2"/>
    <m/>
    <m/>
    <m/>
    <s v="Zhu Chen (15010791)"/>
    <s v="Mo Xiaohong（11005372）"/>
    <s v="Zhao Chujun"/>
    <m/>
    <m/>
    <m/>
    <s v="OK"/>
  </r>
  <r>
    <s v="CN15"/>
    <n v="15022174"/>
    <s v="兰 国金"/>
    <s v="Lan Guojin"/>
    <s v="Indirect Active"/>
    <s v="OP"/>
    <s v="GQM"/>
    <s v="GQM-LCCT"/>
    <s v="140600"/>
    <d v="2022-04-20T00:00:00"/>
    <s v="Functional Specialist"/>
    <s v="Functional Specialist"/>
    <x v="0"/>
    <n v="2"/>
    <x v="2"/>
    <n v="18261"/>
    <n v="2.5000000000000001E-2"/>
    <n v="457"/>
    <n v="0"/>
    <n v="0"/>
    <n v="2.5026011718963913E-2"/>
    <n v="457"/>
    <n v="18718"/>
    <n v="18718"/>
    <n v="457"/>
    <x v="13"/>
    <s v="2.00%-3.00%"/>
    <m/>
    <m/>
    <m/>
    <m/>
    <n v="0"/>
    <n v="18718"/>
    <n v="457"/>
    <n v="2.5026011718964014E-2"/>
    <n v="14"/>
    <n v="450"/>
    <m/>
    <n v="688"/>
    <n v="268140"/>
    <n v="5"/>
    <m/>
    <m/>
    <m/>
    <s v="Zhu Chen (15010791)"/>
    <s v="Mo Xiaohong（11005372）"/>
    <s v="Zhao Chujun"/>
    <m/>
    <m/>
    <m/>
    <s v="OK"/>
  </r>
  <r>
    <s v="CN15"/>
    <n v="51200074"/>
    <s v="雷 庆保"/>
    <s v="Lei Qingbao"/>
    <s v="Indirect Active"/>
    <s v="OP"/>
    <s v="GQM"/>
    <s v="GQM-LCCL"/>
    <s v="140600"/>
    <d v="2001-12-17T00:00:00"/>
    <s v="Manager"/>
    <s v="Head of Lifecycle Quality"/>
    <x v="3"/>
    <n v="2"/>
    <x v="1"/>
    <n v="31750"/>
    <n v="1.4999999999999998E-2"/>
    <n v="476"/>
    <n v="0"/>
    <n v="0"/>
    <n v="1.4992125984251968E-2"/>
    <n v="476"/>
    <n v="32226"/>
    <n v="32226"/>
    <n v="476"/>
    <x v="112"/>
    <s v="1.20%-1.80%"/>
    <m/>
    <m/>
    <m/>
    <m/>
    <n v="0"/>
    <n v="32226"/>
    <n v="476"/>
    <n v="1.4992125984252036E-2"/>
    <n v="14"/>
    <n v="7950"/>
    <m/>
    <n v="688"/>
    <n v="547252"/>
    <n v="3"/>
    <m/>
    <m/>
    <m/>
    <s v="Zhu Chen (15010791)"/>
    <s v="Mo Xiaohong（11005372）"/>
    <s v="Zhao Chujun"/>
    <m/>
    <m/>
    <m/>
    <s v="OK"/>
  </r>
  <r>
    <s v="CN15"/>
    <n v="15013414"/>
    <s v="梁 国健"/>
    <s v="Liang Guojian"/>
    <s v="Indirect Active"/>
    <s v="OP"/>
    <s v="GQM"/>
    <s v="GQM-LCCT"/>
    <s v="140600"/>
    <d v="2017-11-08T00:00:00"/>
    <s v="Senior Engineer"/>
    <s v="Senior Measurement Engineer"/>
    <x v="1"/>
    <n v="2"/>
    <x v="1"/>
    <n v="13457"/>
    <n v="3.7500000000000006E-2"/>
    <n v="505"/>
    <n v="1.55E-2"/>
    <n v="209"/>
    <n v="5.3057888087983951E-2"/>
    <n v="714"/>
    <n v="14171"/>
    <n v="14171"/>
    <n v="714"/>
    <x v="113"/>
    <s v="4.24%-6.37%"/>
    <m/>
    <m/>
    <m/>
    <m/>
    <n v="0"/>
    <n v="14171"/>
    <n v="714"/>
    <n v="5.3057888087983951E-2"/>
    <n v="14"/>
    <n v="500"/>
    <m/>
    <n v="688"/>
    <n v="205082"/>
    <n v="3"/>
    <m/>
    <m/>
    <m/>
    <s v="Zhu Chen (15010791)"/>
    <s v="Mo Xiaohong（11005372）"/>
    <s v="Zhao Chujun"/>
    <m/>
    <m/>
    <m/>
    <s v="OK"/>
  </r>
  <r>
    <s v="CN15"/>
    <n v="15020453"/>
    <s v="刘 峰"/>
    <s v="Liu Feng"/>
    <s v="Indirect Blue_NP"/>
    <s v="OP"/>
    <s v="GQM"/>
    <s v="GQM-LCCL"/>
    <s v="140600"/>
    <d v="2021-07-01T00:00:00"/>
    <s v="Technician"/>
    <s v="Technician"/>
    <x v="7"/>
    <n v="2"/>
    <x v="2"/>
    <n v="4788"/>
    <n v="0"/>
    <n v="0"/>
    <n v="0"/>
    <n v="0"/>
    <n v="0"/>
    <n v="0"/>
    <n v="4788"/>
    <n v="4788"/>
    <n v="0"/>
    <x v="5"/>
    <s v="0.00%-0.00%"/>
    <m/>
    <m/>
    <m/>
    <m/>
    <n v="0"/>
    <n v="4788"/>
    <n v="0"/>
    <n v="0"/>
    <n v="14"/>
    <n v="600"/>
    <m/>
    <n v="688"/>
    <n v="74920"/>
    <n v="3"/>
    <m/>
    <m/>
    <m/>
    <s v="Zhu Chen (15010791)"/>
    <s v="Mo Xiaohong（11005372）"/>
    <s v="Zhao Chujun"/>
    <m/>
    <m/>
    <m/>
    <s v="OK"/>
  </r>
  <r>
    <s v="CN15"/>
    <n v="1120311"/>
    <s v="刘 海林"/>
    <s v="Liu Hailin"/>
    <s v="Indirect Active"/>
    <s v="OP"/>
    <s v="GQM"/>
    <s v="GQM-LCCD"/>
    <s v="140600"/>
    <d v="2021-04-19T00:00:00"/>
    <s v="Engineer"/>
    <s v="Engineer of Quality"/>
    <x v="2"/>
    <n v="2"/>
    <x v="2"/>
    <n v="11541"/>
    <n v="0"/>
    <n v="0"/>
    <n v="0"/>
    <n v="0"/>
    <n v="0"/>
    <n v="0"/>
    <n v="11541"/>
    <n v="11541"/>
    <n v="0"/>
    <x v="5"/>
    <s v="0.00%-0.00%"/>
    <m/>
    <m/>
    <m/>
    <m/>
    <n v="0"/>
    <n v="11541"/>
    <n v="0"/>
    <n v="0"/>
    <n v="14"/>
    <n v="850"/>
    <m/>
    <n v="688"/>
    <n v="172462"/>
    <n v="3"/>
    <m/>
    <m/>
    <m/>
    <s v="Zhu Chen (15010791)"/>
    <s v="Mo Xiaohong（11005372）"/>
    <s v="Zhao Chujun"/>
    <m/>
    <m/>
    <m/>
    <s v="OK"/>
  </r>
  <r>
    <s v="CN15"/>
    <n v="15018149"/>
    <s v="吕 云"/>
    <s v="Lv Yun"/>
    <s v="Indirect Active"/>
    <s v="OP"/>
    <s v="GQM"/>
    <s v="GQM-LCCD"/>
    <s v="140600"/>
    <d v="2017-08-23T00:00:00"/>
    <s v="Functional Specialist"/>
    <s v="Functional Specialist"/>
    <x v="0"/>
    <n v="2"/>
    <x v="1"/>
    <n v="14349"/>
    <n v="4.4999999999999998E-2"/>
    <n v="646"/>
    <n v="1.55E-2"/>
    <n v="222"/>
    <n v="6.0492020349850163E-2"/>
    <n v="868"/>
    <n v="15217"/>
    <n v="15217"/>
    <n v="868"/>
    <x v="114"/>
    <s v="4.84%-7.26%"/>
    <m/>
    <m/>
    <m/>
    <m/>
    <n v="0"/>
    <n v="15217"/>
    <n v="868"/>
    <n v="6.049202034985024E-2"/>
    <n v="14"/>
    <n v="450"/>
    <m/>
    <n v="688"/>
    <n v="219126"/>
    <n v="3"/>
    <m/>
    <m/>
    <m/>
    <s v="Zhu Chen (15010791)"/>
    <s v="Mo Xiaohong（11005372）"/>
    <s v="Zhao Chujun"/>
    <m/>
    <m/>
    <m/>
    <s v="OK"/>
  </r>
  <r>
    <s v="CN15"/>
    <n v="15008830"/>
    <s v="钱 学进"/>
    <s v="Qian Xuejin"/>
    <s v="Indirect Blue_NP"/>
    <s v="OP"/>
    <s v="GQM"/>
    <s v="GQM-LCCT"/>
    <s v="140600"/>
    <d v="2012-10-10T00:00:00"/>
    <s v="Technician"/>
    <s v="Technician"/>
    <x v="7"/>
    <n v="2"/>
    <x v="2"/>
    <n v="5558"/>
    <n v="0"/>
    <n v="0"/>
    <n v="0"/>
    <n v="0"/>
    <n v="0"/>
    <n v="0"/>
    <n v="5558"/>
    <n v="5558"/>
    <n v="0"/>
    <x v="5"/>
    <s v="0.00%-0.00%"/>
    <m/>
    <m/>
    <m/>
    <m/>
    <n v="0"/>
    <n v="5558"/>
    <n v="0"/>
    <n v="0"/>
    <n v="14"/>
    <n v="600"/>
    <m/>
    <n v="688"/>
    <n v="85700"/>
    <n v="3"/>
    <m/>
    <m/>
    <m/>
    <s v="Zhu Chen (15010791)"/>
    <s v="Mo Xiaohong（11005372）"/>
    <s v="Zhao Chujun"/>
    <m/>
    <m/>
    <m/>
    <s v="OK"/>
  </r>
  <r>
    <s v="CN15"/>
    <n v="15013561"/>
    <s v="邵 瑞"/>
    <s v="Shao Rui"/>
    <s v="Indirect Active"/>
    <s v="OP"/>
    <s v="GQM"/>
    <s v="GQM-LCCD"/>
    <s v="140600"/>
    <d v="2014-07-30T00:00:00"/>
    <s v="Manager"/>
    <s v="Head of Project Quality"/>
    <x v="3"/>
    <n v="2"/>
    <x v="1"/>
    <n v="22023"/>
    <n v="4.4999999999999998E-2"/>
    <n v="991"/>
    <n v="1.55E-2"/>
    <n v="341"/>
    <n v="6.0482223130363708E-2"/>
    <n v="1332"/>
    <n v="23355"/>
    <n v="23200"/>
    <n v="1177"/>
    <x v="101"/>
    <s v="4.84%-7.26%"/>
    <m/>
    <m/>
    <m/>
    <m/>
    <n v="0"/>
    <n v="23200"/>
    <n v="1177"/>
    <n v="5.344412659492348E-2"/>
    <n v="14"/>
    <n v="450"/>
    <m/>
    <n v="688"/>
    <n v="330888"/>
    <n v="4"/>
    <m/>
    <m/>
    <m/>
    <s v="Zhu Chen (15010791)"/>
    <s v="Mo Xiaohong（11005372）"/>
    <s v="Zhao Chujun"/>
    <m/>
    <m/>
    <m/>
    <s v="OK"/>
  </r>
  <r>
    <s v="CN15"/>
    <n v="15000551"/>
    <s v="邵 佐"/>
    <s v="Shao Zuo"/>
    <s v="Indirect Active"/>
    <s v="OP"/>
    <s v="GQM"/>
    <s v="GQM-LCCT"/>
    <s v="140600"/>
    <d v="2006-07-01T00:00:00"/>
    <s v="Manager"/>
    <s v="Head of Testing&amp;Laboratory Laundry Care"/>
    <x v="3"/>
    <n v="2"/>
    <x v="1"/>
    <n v="28268"/>
    <n v="0.03"/>
    <n v="848"/>
    <n v="0"/>
    <n v="0"/>
    <n v="2.9998584972406962E-2"/>
    <n v="848"/>
    <n v="29116"/>
    <n v="29116"/>
    <n v="848"/>
    <x v="11"/>
    <s v="2.40%-3.60%"/>
    <m/>
    <m/>
    <m/>
    <m/>
    <n v="0"/>
    <n v="29116"/>
    <n v="848"/>
    <n v="2.9998584972406928E-2"/>
    <n v="14"/>
    <n v="450"/>
    <m/>
    <n v="688"/>
    <n v="413712"/>
    <n v="4"/>
    <m/>
    <m/>
    <m/>
    <s v="Zhu Chen (15010791)"/>
    <s v="Mo Xiaohong（11005372）"/>
    <s v="Zhao Chujun"/>
    <m/>
    <m/>
    <m/>
    <s v="OK"/>
  </r>
  <r>
    <s v="CN15"/>
    <n v="15008516"/>
    <s v="宋 超杰"/>
    <s v="Song Chaojie"/>
    <s v="Indirect Active"/>
    <s v="OP"/>
    <s v="GQM"/>
    <s v="GQM-LCCT"/>
    <s v="140600"/>
    <d v="2012-08-29T00:00:00"/>
    <s v="Expert (CN)"/>
    <s v="Expert (CN)"/>
    <x v="3"/>
    <n v="2"/>
    <x v="2"/>
    <n v="21910"/>
    <n v="2.5000000000000001E-2"/>
    <n v="548"/>
    <n v="0"/>
    <n v="0"/>
    <n v="2.5011410314924692E-2"/>
    <n v="548"/>
    <n v="22458"/>
    <n v="22545"/>
    <n v="635"/>
    <x v="115"/>
    <s v="2.00%-3.00%"/>
    <m/>
    <m/>
    <m/>
    <m/>
    <n v="0"/>
    <n v="22545"/>
    <n v="635"/>
    <n v="2.8982199908717421E-2"/>
    <n v="14"/>
    <n v="500"/>
    <m/>
    <n v="688"/>
    <n v="322318"/>
    <n v="4"/>
    <m/>
    <m/>
    <m/>
    <s v="Zhu Chen (15010791)"/>
    <s v="Mo Xiaohong（11005372）"/>
    <s v="Zhao Chujun"/>
    <m/>
    <m/>
    <m/>
    <s v="OK"/>
  </r>
  <r>
    <s v="CN15"/>
    <n v="11018976"/>
    <s v="王 瑷"/>
    <s v="Wang Ai"/>
    <s v="Indirect Active"/>
    <s v="OP"/>
    <s v="GQM"/>
    <s v="GQM-LCCT"/>
    <s v="140600"/>
    <d v="2021-11-17T00:00:00"/>
    <s v="Engineer"/>
    <s v="Test Engineer"/>
    <x v="2"/>
    <n v="2"/>
    <x v="2"/>
    <n v="14214"/>
    <n v="0"/>
    <n v="0"/>
    <n v="0"/>
    <n v="0"/>
    <n v="0"/>
    <n v="0"/>
    <n v="14214"/>
    <n v="14214"/>
    <n v="0"/>
    <x v="5"/>
    <s v="0.00%-0.00%"/>
    <m/>
    <m/>
    <m/>
    <m/>
    <n v="0"/>
    <n v="14214"/>
    <n v="0"/>
    <n v="0"/>
    <n v="14"/>
    <n v="450"/>
    <m/>
    <n v="688"/>
    <n v="205084"/>
    <n v="3"/>
    <m/>
    <m/>
    <m/>
    <s v="Zhu Chen (15010791)"/>
    <s v="Mo Xiaohong（11005372）"/>
    <s v="Zhao Chujun"/>
    <m/>
    <m/>
    <m/>
    <s v="OK"/>
  </r>
  <r>
    <s v="CN15"/>
    <n v="15014456"/>
    <s v="王 帆"/>
    <s v="Wang Fan"/>
    <s v="Indirect Active"/>
    <s v="OP"/>
    <s v="GQM"/>
    <s v="GQM-LCCL"/>
    <s v="140600"/>
    <d v="2015-06-03T00:00:00"/>
    <s v="Senior Engineer"/>
    <s v="Senior Quality Engineer"/>
    <x v="1"/>
    <n v="2"/>
    <x v="2"/>
    <n v="11430"/>
    <n v="2.5000000000000001E-2"/>
    <n v="286"/>
    <n v="0"/>
    <n v="0"/>
    <n v="2.5021872265966753E-2"/>
    <n v="286"/>
    <n v="11716"/>
    <n v="11760"/>
    <n v="330"/>
    <x v="116"/>
    <s v="2.00%-3.00%"/>
    <m/>
    <m/>
    <m/>
    <m/>
    <n v="0"/>
    <n v="11760"/>
    <n v="330"/>
    <n v="2.8871391076115582E-2"/>
    <n v="14"/>
    <n v="450"/>
    <m/>
    <n v="688"/>
    <n v="170728"/>
    <n v="3"/>
    <m/>
    <m/>
    <m/>
    <s v="Zhu Chen (15010791)"/>
    <s v="Mo Xiaohong（11005372）"/>
    <s v="Zhao Chujun"/>
    <m/>
    <m/>
    <m/>
    <s v="OK"/>
  </r>
  <r>
    <s v="CN15"/>
    <n v="15002771"/>
    <s v="王 礼珍"/>
    <s v="Wang Lizhen"/>
    <s v="Indirect Blue_NP"/>
    <s v="OP"/>
    <s v="GQM"/>
    <s v="GQM-LCCT"/>
    <s v="140600"/>
    <d v="2010-01-01T00:00:00"/>
    <s v="Senior Technician"/>
    <s v="Senior Technician"/>
    <x v="4"/>
    <n v="2"/>
    <x v="2"/>
    <n v="6018"/>
    <n v="2.5000000000000001E-2"/>
    <n v="150"/>
    <n v="0"/>
    <n v="0"/>
    <n v="2.4925224327018942E-2"/>
    <n v="150"/>
    <n v="6168"/>
    <n v="6198"/>
    <n v="180"/>
    <x v="2"/>
    <s v="1.99%-2.99%"/>
    <m/>
    <m/>
    <m/>
    <m/>
    <n v="0"/>
    <n v="6198"/>
    <n v="180"/>
    <n v="2.9910269192422678E-2"/>
    <n v="14"/>
    <n v="600"/>
    <m/>
    <n v="688"/>
    <n v="94660"/>
    <n v="3"/>
    <m/>
    <m/>
    <m/>
    <s v="Zhu Chen (15010791)"/>
    <s v="Mo Xiaohong（11005372）"/>
    <s v="Zhao Chujun"/>
    <m/>
    <m/>
    <m/>
    <s v="OK"/>
  </r>
  <r>
    <s v="CN15"/>
    <n v="15020070"/>
    <s v="王 庆洋"/>
    <s v="Wang Qingyang"/>
    <s v="Indirect Active"/>
    <s v="OP"/>
    <s v="GQM"/>
    <s v="GQM-LCCL"/>
    <s v="140600"/>
    <d v="2020-02-05T00:00:00"/>
    <s v="Functional Specialist"/>
    <s v="Functional Specialist"/>
    <x v="0"/>
    <n v="2"/>
    <x v="2"/>
    <n v="14020"/>
    <n v="2.5000000000000001E-2"/>
    <n v="351"/>
    <n v="0"/>
    <n v="0"/>
    <n v="2.5035663338088446E-2"/>
    <n v="351"/>
    <n v="14371"/>
    <n v="14371"/>
    <n v="351"/>
    <x v="13"/>
    <s v="2.00%-3.00%"/>
    <m/>
    <m/>
    <m/>
    <m/>
    <n v="0"/>
    <n v="14371"/>
    <n v="351"/>
    <n v="2.5035663338088376E-2"/>
    <n v="14"/>
    <n v="450"/>
    <m/>
    <n v="688"/>
    <n v="207282"/>
    <n v="4"/>
    <m/>
    <m/>
    <m/>
    <s v="Zhu Chen (15010791)"/>
    <s v="Mo Xiaohong（11005372）"/>
    <s v="Zhao Chujun"/>
    <m/>
    <m/>
    <m/>
    <s v="OK"/>
  </r>
  <r>
    <s v="CN15"/>
    <n v="15000026"/>
    <s v="吴 向阳"/>
    <s v="Wu Xiangyang"/>
    <s v="Indirect Active"/>
    <s v="OP"/>
    <s v="GQM"/>
    <s v="GQM-LCCD"/>
    <s v="140600"/>
    <d v="2012-08-01T00:00:00"/>
    <s v="Supervisor"/>
    <s v="Supervisor"/>
    <x v="0"/>
    <n v="2"/>
    <x v="2"/>
    <n v="18668"/>
    <n v="2.5000000000000001E-2"/>
    <n v="467"/>
    <n v="0"/>
    <n v="0"/>
    <n v="2.5016070280694237E-2"/>
    <n v="467"/>
    <n v="19135"/>
    <n v="19135"/>
    <n v="467"/>
    <x v="13"/>
    <s v="2.00%-3.00%"/>
    <m/>
    <m/>
    <m/>
    <m/>
    <n v="0"/>
    <n v="19135"/>
    <n v="467"/>
    <n v="2.5016070280694302E-2"/>
    <n v="14"/>
    <n v="450"/>
    <m/>
    <n v="688"/>
    <n v="273978"/>
    <n v="3"/>
    <m/>
    <m/>
    <m/>
    <s v="Zhu Chen (15010791)"/>
    <s v="Mo Xiaohong（11005372）"/>
    <s v="Zhao Chujun"/>
    <m/>
    <m/>
    <m/>
    <s v="OK"/>
  </r>
  <r>
    <s v="CN15"/>
    <n v="15004616"/>
    <s v="熊 廷海"/>
    <s v="Xiong Tinghai"/>
    <s v="Indirect Blue_NP"/>
    <s v="OP"/>
    <s v="GQM"/>
    <s v="GQM-LCCT"/>
    <s v="140600"/>
    <d v="2011-06-01T00:00:00"/>
    <s v="Technician"/>
    <s v="Technician"/>
    <x v="7"/>
    <n v="2"/>
    <x v="5"/>
    <n v="5364"/>
    <n v="0"/>
    <n v="0"/>
    <n v="0"/>
    <n v="0"/>
    <n v="0"/>
    <n v="0"/>
    <n v="5364"/>
    <n v="5364"/>
    <n v="0"/>
    <x v="5"/>
    <s v="0.00%-0.00%"/>
    <m/>
    <m/>
    <m/>
    <m/>
    <n v="0"/>
    <n v="5364"/>
    <n v="0"/>
    <n v="0"/>
    <n v="14"/>
    <n v="450"/>
    <m/>
    <n v="688"/>
    <n v="81184"/>
    <n v="3"/>
    <m/>
    <m/>
    <m/>
    <s v="Zhu Chen (15010791)"/>
    <s v="Mo Xiaohong（11005372）"/>
    <s v="Zhao Chujun"/>
    <m/>
    <m/>
    <m/>
    <s v="OK"/>
  </r>
  <r>
    <s v="CN15"/>
    <n v="15022538"/>
    <s v="许 传基"/>
    <s v="Xu Chuanji"/>
    <s v="Indirect Active"/>
    <s v="OP"/>
    <s v="GQM"/>
    <s v="GQM-LCCT"/>
    <s v="140600"/>
    <d v="2025-04-01T00:00:00"/>
    <s v="Engineer"/>
    <s v="Quality Engineer"/>
    <x v="2"/>
    <n v="2"/>
    <x v="0"/>
    <n v="11700"/>
    <n v="0.05"/>
    <n v="585"/>
    <n v="2.7E-2"/>
    <n v="316"/>
    <n v="7.7008547008547007E-2"/>
    <n v="901"/>
    <n v="12601"/>
    <n v="16700"/>
    <n v="5000"/>
    <x v="117"/>
    <s v="6.16%-9.24%"/>
    <m/>
    <m/>
    <m/>
    <m/>
    <n v="0"/>
    <n v="16700"/>
    <n v="5000"/>
    <n v="0.42735042735042739"/>
    <n v="14"/>
    <n v="450"/>
    <m/>
    <n v="688"/>
    <n v="239888"/>
    <e v="#N/A"/>
    <m/>
    <s v="Special budget already approved by Oliver in Feb. 2026"/>
    <s v="Top critical position/player"/>
    <s v="Zhu Chen (15010791)"/>
    <s v="Mo Xiaohong（11005372）"/>
    <s v="Zhao Chujun"/>
    <m/>
    <m/>
    <m/>
    <s v="&gt;20"/>
  </r>
  <r>
    <s v="CN15"/>
    <n v="15001041"/>
    <s v="姚 昌勇"/>
    <s v="Yao Changyong"/>
    <s v="Indirect Active"/>
    <s v="OP"/>
    <s v="GQM"/>
    <s v="GQM-LCCT"/>
    <s v="140600"/>
    <d v="2007-08-01T00:00:00"/>
    <s v="Engineer"/>
    <s v="Test Engineer"/>
    <x v="2"/>
    <n v="2"/>
    <x v="2"/>
    <n v="8733"/>
    <n v="0.03"/>
    <n v="262"/>
    <n v="0"/>
    <n v="0"/>
    <n v="3.0001145081873355E-2"/>
    <n v="262"/>
    <n v="8995"/>
    <n v="9033"/>
    <n v="300"/>
    <x v="106"/>
    <s v="2.40%-3.60%"/>
    <m/>
    <m/>
    <m/>
    <m/>
    <n v="0"/>
    <n v="9033"/>
    <n v="300"/>
    <n v="3.4352456200618331E-2"/>
    <n v="14"/>
    <n v="450"/>
    <m/>
    <n v="688"/>
    <n v="132550"/>
    <n v="3"/>
    <m/>
    <m/>
    <m/>
    <s v="Zhu Chen (15010791)"/>
    <s v="Mo Xiaohong（11005372）"/>
    <s v="Zhao Chujun"/>
    <m/>
    <m/>
    <m/>
    <s v="OK"/>
  </r>
  <r>
    <s v="CN15"/>
    <n v="15006261"/>
    <s v="易 利萍"/>
    <s v="Yi Liping"/>
    <s v="Indirect Active"/>
    <s v="OP"/>
    <s v="GQM"/>
    <s v="GQM-LCCL"/>
    <s v="140600"/>
    <d v="2011-06-08T00:00:00"/>
    <s v="Engineer"/>
    <s v="Quality Engineer"/>
    <x v="2"/>
    <n v="2"/>
    <x v="3"/>
    <n v="10032"/>
    <n v="0"/>
    <n v="0"/>
    <n v="0"/>
    <n v="0"/>
    <n v="0"/>
    <n v="0"/>
    <n v="10032"/>
    <n v="10032"/>
    <n v="0"/>
    <x v="5"/>
    <s v="0.00%-0.00%"/>
    <m/>
    <m/>
    <m/>
    <m/>
    <n v="0"/>
    <n v="10032"/>
    <n v="0"/>
    <n v="0"/>
    <n v="14"/>
    <n v="450"/>
    <m/>
    <n v="688"/>
    <n v="146536"/>
    <n v="3"/>
    <m/>
    <m/>
    <m/>
    <s v="Zhu Chen (15010791)"/>
    <s v="Mo Xiaohong（11005372）"/>
    <s v="Zhao Chujun"/>
    <m/>
    <m/>
    <m/>
    <s v="OK"/>
  </r>
  <r>
    <s v="CN15"/>
    <n v="15014983"/>
    <s v="张 辉"/>
    <s v="Zhang Hui"/>
    <s v="Indirect Active"/>
    <s v="OP"/>
    <s v="GQM"/>
    <s v="GQM-LCCL"/>
    <s v="140600"/>
    <d v="2016-01-06T00:00:00"/>
    <s v="Associate Expert (CN)"/>
    <s v="Associate Expert (C)"/>
    <x v="0"/>
    <n v="2"/>
    <x v="2"/>
    <n v="14662"/>
    <n v="2.5000000000000001E-2"/>
    <n v="367"/>
    <n v="0"/>
    <n v="0"/>
    <n v="2.5030691583685719E-2"/>
    <n v="367"/>
    <n v="15029"/>
    <n v="15100"/>
    <n v="438"/>
    <x v="2"/>
    <s v="2.00%-3.00%"/>
    <m/>
    <m/>
    <m/>
    <m/>
    <n v="0"/>
    <n v="15100"/>
    <n v="438"/>
    <n v="2.9873141454099139E-2"/>
    <n v="14"/>
    <n v="450"/>
    <m/>
    <n v="688"/>
    <n v="217488"/>
    <n v="3"/>
    <m/>
    <m/>
    <m/>
    <s v="Zhu Chen (15010791)"/>
    <s v="Mo Xiaohong（11005372）"/>
    <s v="Zhao Chujun"/>
    <m/>
    <m/>
    <m/>
    <s v="OK"/>
  </r>
  <r>
    <s v="CN15"/>
    <n v="15020890"/>
    <s v="张 燕"/>
    <s v="Zhang Yan"/>
    <s v="Indirect Active"/>
    <s v="OP"/>
    <s v="GQM"/>
    <s v="GQM-LCCD"/>
    <s v="140600"/>
    <d v="2021-02-22T00:00:00"/>
    <s v="Senior Engineer"/>
    <s v="Senior Engineer"/>
    <x v="1"/>
    <n v="2"/>
    <x v="2"/>
    <n v="11324"/>
    <n v="2.5000000000000001E-2"/>
    <n v="283"/>
    <n v="0"/>
    <n v="0"/>
    <n v="2.4991169198163195E-2"/>
    <n v="283"/>
    <n v="11607"/>
    <n v="11650"/>
    <n v="326"/>
    <x v="60"/>
    <s v="2.00%-3.00%"/>
    <m/>
    <m/>
    <m/>
    <m/>
    <n v="0"/>
    <n v="11650"/>
    <n v="326"/>
    <n v="2.8788413987990147E-2"/>
    <n v="14"/>
    <n v="450"/>
    <m/>
    <n v="688"/>
    <n v="169188"/>
    <n v="4"/>
    <m/>
    <m/>
    <m/>
    <s v="Zhu Chen (15010791)"/>
    <s v="Mo Xiaohong（11005372）"/>
    <s v="Zhao Chujun"/>
    <m/>
    <m/>
    <m/>
    <s v="OK"/>
  </r>
  <r>
    <s v="CN15"/>
    <n v="15014369"/>
    <s v="赵 晓静"/>
    <s v="Zhao Xiaojing"/>
    <s v="Indirect Active"/>
    <s v="OP"/>
    <s v="GQM"/>
    <s v="FLCNa-QM"/>
    <s v="340600"/>
    <d v="2015-05-13T00:00:00"/>
    <s v="Director"/>
    <s v="Head of Quality Management"/>
    <x v="5"/>
    <n v="2"/>
    <x v="2"/>
    <n v="22068"/>
    <n v="3.5000000000000003E-2"/>
    <n v="772"/>
    <n v="0"/>
    <n v="0"/>
    <n v="3.4982780496646729E-2"/>
    <n v="772"/>
    <n v="22840"/>
    <n v="22950"/>
    <n v="882"/>
    <x v="12"/>
    <s v="2.80%-4.20%"/>
    <m/>
    <m/>
    <m/>
    <m/>
    <n v="0"/>
    <n v="22950"/>
    <n v="882"/>
    <n v="3.9967373572593834E-2"/>
    <n v="14"/>
    <n v="1950"/>
    <n v="1000"/>
    <n v="688"/>
    <n v="357388"/>
    <n v="5"/>
    <m/>
    <m/>
    <m/>
    <s v="Zhu Chen (15010791)"/>
    <s v="Mo Xiaohong（11005372）"/>
    <s v="Zhao Chujun"/>
    <m/>
    <m/>
    <m/>
    <s v="OK"/>
  </r>
  <r>
    <s v="CN15"/>
    <n v="1212031"/>
    <s v="魏 小飞"/>
    <s v="Wei Xiaofei"/>
    <s v="Indirect Active"/>
    <s v="OP"/>
    <s v="GQM"/>
    <s v="FLCCh-QM"/>
    <s v="340600"/>
    <d v="2012-09-17T00:00:00"/>
    <s v="Director"/>
    <s v="Head of Quality Management"/>
    <x v="5"/>
    <n v="2"/>
    <x v="1"/>
    <n v="25461"/>
    <n v="5.2500000000000005E-2"/>
    <n v="1337"/>
    <n v="4.2099999999999999E-2"/>
    <n v="1072"/>
    <n v="9.4615293979026752E-2"/>
    <n v="2409"/>
    <n v="27870"/>
    <n v="27500"/>
    <n v="2039"/>
    <x v="118"/>
    <s v="7.57%-11.35%"/>
    <m/>
    <m/>
    <m/>
    <m/>
    <n v="0"/>
    <n v="27500"/>
    <n v="2039"/>
    <n v="8.0083264600761872E-2"/>
    <n v="14"/>
    <n v="450"/>
    <n v="1000"/>
    <n v="688"/>
    <n v="403088"/>
    <n v="3"/>
    <m/>
    <m/>
    <m/>
    <s v="Zhu Chen (15010791)"/>
    <s v="Mo Xiaohong（11005372）"/>
    <s v="Zhao Chujun"/>
    <m/>
    <m/>
    <m/>
    <s v="OK"/>
  </r>
  <r>
    <s v="CN15"/>
    <n v="15004179"/>
    <s v="曾 可可"/>
    <s v="Zeng Keke"/>
    <s v="Indirect Active"/>
    <s v="OP"/>
    <s v="GQM"/>
    <s v="FCGNa-QMS"/>
    <s v="330604"/>
    <d v="2010-07-14T00:00:00"/>
    <s v="Engineer"/>
    <s v="Supplier Quality Engineer"/>
    <x v="2"/>
    <n v="2"/>
    <x v="2"/>
    <n v="8569"/>
    <n v="0.03"/>
    <n v="257"/>
    <n v="0"/>
    <n v="0"/>
    <n v="2.9991831018788658E-2"/>
    <n v="257"/>
    <n v="8826"/>
    <n v="8876"/>
    <n v="307"/>
    <x v="119"/>
    <s v="2.40%-3.60%"/>
    <m/>
    <m/>
    <m/>
    <m/>
    <n v="0"/>
    <n v="8876"/>
    <n v="307"/>
    <n v="3.5826817598319627E-2"/>
    <n v="14"/>
    <n v="450"/>
    <m/>
    <n v="688"/>
    <n v="130352"/>
    <n v="3"/>
    <m/>
    <m/>
    <m/>
    <s v="Liu Baocui （15002216）"/>
    <s v="Mo Xiaohong（11005372）"/>
    <s v="Zhao Chujun"/>
    <m/>
    <m/>
    <m/>
    <s v="OK"/>
  </r>
  <r>
    <s v="CN15"/>
    <n v="15004574"/>
    <s v="陈 博"/>
    <s v="Chen Bo"/>
    <s v="Indirect Active"/>
    <s v="OP"/>
    <s v="GQM"/>
    <s v="FCGNa-QMS"/>
    <s v="330604"/>
    <d v="2013-07-01T00:00:00"/>
    <s v="Junior Engineer"/>
    <s v="Junior Engineer"/>
    <x v="4"/>
    <n v="2"/>
    <x v="2"/>
    <n v="7688"/>
    <n v="0.03"/>
    <n v="231"/>
    <n v="0"/>
    <n v="0"/>
    <n v="3.0046826222684703E-2"/>
    <n v="231"/>
    <n v="7919"/>
    <n v="8150"/>
    <n v="462"/>
    <x v="120"/>
    <s v="2.40%-3.61%"/>
    <m/>
    <m/>
    <m/>
    <m/>
    <n v="0"/>
    <n v="8150"/>
    <n v="462"/>
    <n v="6.0093652445369461E-2"/>
    <n v="14"/>
    <n v="600"/>
    <m/>
    <n v="688"/>
    <n v="121988"/>
    <n v="3"/>
    <m/>
    <s v="-Balance the salary level, he works equically with another QMS engineer, in addition, he was internally certified as E-analyzer and takes ESD coordinator role in factory, strong willingness to learn and change._x000a_"/>
    <s v="Internal balance"/>
    <s v="Liu Baocui （15002216）"/>
    <s v="Mo Xiaohong（11005372）"/>
    <s v="Zhao Chujun"/>
    <m/>
    <m/>
    <m/>
    <s v="&gt;20"/>
  </r>
  <r>
    <s v="CN15"/>
    <n v="15014467"/>
    <s v="陈 慧"/>
    <s v="Chen Hui"/>
    <s v="Indirect Active"/>
    <s v="OP"/>
    <s v="GQM"/>
    <s v="FCGNa-QMP"/>
    <s v="330602"/>
    <d v="2015-06-10T00:00:00"/>
    <s v="Supervisor"/>
    <s v="Head of Products"/>
    <x v="0"/>
    <n v="2"/>
    <x v="2"/>
    <n v="14772"/>
    <n v="2.5000000000000001E-2"/>
    <n v="369"/>
    <n v="0"/>
    <n v="0"/>
    <n v="2.4979691307879772E-2"/>
    <n v="369"/>
    <n v="15141"/>
    <n v="15141"/>
    <n v="369"/>
    <x v="13"/>
    <s v="2.00%-3.00%"/>
    <m/>
    <m/>
    <m/>
    <m/>
    <n v="0"/>
    <n v="15141"/>
    <n v="369"/>
    <n v="2.4979691307879692E-2"/>
    <n v="14"/>
    <n v="450"/>
    <m/>
    <n v="688"/>
    <n v="218062"/>
    <n v="5"/>
    <m/>
    <m/>
    <m/>
    <s v="Liu Baocui （15002216）"/>
    <s v="Mo Xiaohong（11005372）"/>
    <s v="Zhao Chujun"/>
    <m/>
    <m/>
    <m/>
    <s v="OK"/>
  </r>
  <r>
    <s v="CN15"/>
    <n v="15010343"/>
    <s v="刘 连涛"/>
    <s v="Liu Liantao"/>
    <s v="Indirect Active"/>
    <s v="OP"/>
    <s v="GQM"/>
    <s v="FCGNa-QMS"/>
    <s v="330604"/>
    <d v="2015-07-01T00:00:00"/>
    <s v="Supervisor"/>
    <s v="Head of FCGNa-QMS"/>
    <x v="0"/>
    <n v="2"/>
    <x v="2"/>
    <n v="14390"/>
    <n v="0.03"/>
    <n v="432"/>
    <n v="0"/>
    <n v="0"/>
    <n v="3.0020847810979846E-2"/>
    <n v="432"/>
    <n v="14822"/>
    <n v="14822"/>
    <n v="432"/>
    <x v="11"/>
    <s v="2.40%-3.60%"/>
    <m/>
    <m/>
    <m/>
    <m/>
    <n v="0"/>
    <n v="14822"/>
    <n v="432"/>
    <n v="3.00208478109798E-2"/>
    <n v="14"/>
    <n v="450"/>
    <m/>
    <n v="688"/>
    <n v="213596"/>
    <n v="3"/>
    <m/>
    <m/>
    <m/>
    <s v="Liu Baocui （15002216）"/>
    <s v="Mo Xiaohong（11005372）"/>
    <s v="Zhao Chujun"/>
    <m/>
    <m/>
    <m/>
    <s v="OK"/>
  </r>
  <r>
    <s v="CN15"/>
    <n v="11013617"/>
    <s v="王 雯"/>
    <s v="Wang Wen"/>
    <s v="Indirect Active"/>
    <s v="OP"/>
    <s v="GQM"/>
    <s v="FCGNa-QM"/>
    <s v="330602"/>
    <d v="2016-04-18T00:00:00"/>
    <s v="Engineer"/>
    <s v="Quality Engineer"/>
    <x v="2"/>
    <n v="2"/>
    <x v="1"/>
    <n v="12677"/>
    <n v="2.2499999999999999E-2"/>
    <n v="285"/>
    <n v="0"/>
    <n v="0"/>
    <n v="2.2481659698666875E-2"/>
    <n v="285"/>
    <n v="12962"/>
    <n v="12962"/>
    <n v="285"/>
    <x v="47"/>
    <s v="1.80%-2.70%"/>
    <m/>
    <m/>
    <m/>
    <m/>
    <n v="0"/>
    <n v="12962"/>
    <n v="285"/>
    <n v="2.2481659698666778E-2"/>
    <n v="14"/>
    <n v="450"/>
    <m/>
    <n v="688"/>
    <n v="187556"/>
    <n v="3"/>
    <m/>
    <m/>
    <m/>
    <s v="Liu Baocui （15002216）"/>
    <s v="Mo Xiaohong（11005372）"/>
    <s v="Zhao Chujun"/>
    <m/>
    <m/>
    <m/>
    <s v="OK"/>
  </r>
  <r>
    <s v="CN15"/>
    <n v="15000257"/>
    <s v="姚 敏"/>
    <s v="Yao Min"/>
    <s v="Indirect Active"/>
    <s v="OP"/>
    <s v="GQM"/>
    <s v="FCGNa-QMP"/>
    <s v="330602"/>
    <d v="2005-10-31T00:00:00"/>
    <s v="Senior Engineer"/>
    <s v="Senior Quality Engineer"/>
    <x v="1"/>
    <n v="2"/>
    <x v="1"/>
    <n v="10769"/>
    <n v="3.7500000000000006E-2"/>
    <n v="404"/>
    <n v="1.55E-2"/>
    <n v="167"/>
    <n v="5.3022564769245058E-2"/>
    <n v="571"/>
    <n v="11340"/>
    <n v="11340"/>
    <n v="571"/>
    <x v="40"/>
    <s v="4.24%-6.36%"/>
    <m/>
    <m/>
    <m/>
    <m/>
    <n v="0"/>
    <n v="11340"/>
    <n v="571"/>
    <n v="5.3022564769245051E-2"/>
    <n v="14"/>
    <n v="450"/>
    <m/>
    <n v="688"/>
    <n v="164848"/>
    <n v="3"/>
    <m/>
    <m/>
    <m/>
    <s v="Liu Baocui （15002216）"/>
    <s v="Mo Xiaohong（11005372）"/>
    <s v="Zhao Chujun"/>
    <m/>
    <m/>
    <m/>
    <s v="OK"/>
  </r>
  <r>
    <s v="CN15"/>
    <n v="15008564"/>
    <s v="程 莹"/>
    <s v="Cheng Ying"/>
    <s v="Indirect Active"/>
    <s v="OP"/>
    <s v="GQM"/>
    <s v="GQM-CGCL"/>
    <s v="130600"/>
    <d v="2012-09-06T00:00:00"/>
    <s v="Senior Engineer"/>
    <s v="Senior Engineer"/>
    <x v="1"/>
    <n v="2"/>
    <x v="5"/>
    <n v="12854"/>
    <n v="0"/>
    <n v="0"/>
    <n v="0"/>
    <n v="0"/>
    <n v="0"/>
    <n v="0"/>
    <n v="12854"/>
    <n v="12854"/>
    <n v="0"/>
    <x v="5"/>
    <s v="0.00%-0.00%"/>
    <m/>
    <m/>
    <m/>
    <m/>
    <n v="0"/>
    <n v="12854"/>
    <n v="0"/>
    <n v="0"/>
    <n v="14"/>
    <n v="450"/>
    <m/>
    <n v="688"/>
    <n v="186044"/>
    <n v="3"/>
    <m/>
    <m/>
    <m/>
    <s v="Liu Baocui （15002216）"/>
    <s v="Mo Xiaohong（11005372）"/>
    <s v="Zhao Chujun"/>
    <m/>
    <m/>
    <m/>
    <s v="OK"/>
  </r>
  <r>
    <s v="CN15"/>
    <n v="15021791"/>
    <s v="董 自栋"/>
    <s v="Dong Zidong"/>
    <s v="Indirect Active"/>
    <s v="OP"/>
    <s v="GQM"/>
    <s v="GQM-CGCD"/>
    <s v="130600"/>
    <d v="2021-09-22T00:00:00"/>
    <s v="Engineer"/>
    <s v="Measurement Engineer"/>
    <x v="2"/>
    <n v="2"/>
    <x v="2"/>
    <n v="9702"/>
    <n v="2.5000000000000001E-2"/>
    <n v="243"/>
    <n v="0"/>
    <n v="0"/>
    <n v="2.5046382189239332E-2"/>
    <n v="243"/>
    <n v="9945"/>
    <n v="9994"/>
    <n v="292"/>
    <x v="75"/>
    <s v="2.00%-3.01%"/>
    <m/>
    <m/>
    <m/>
    <m/>
    <n v="0"/>
    <n v="9994"/>
    <n v="292"/>
    <n v="3.0096887239744463E-2"/>
    <n v="14"/>
    <n v="550"/>
    <m/>
    <n v="688"/>
    <n v="147204"/>
    <n v="4"/>
    <m/>
    <m/>
    <m/>
    <s v="Liu Baocui （15002216）"/>
    <s v="Mo Xiaohong（11005372）"/>
    <s v="Zhao Chujun"/>
    <m/>
    <m/>
    <m/>
    <s v="OK"/>
  </r>
  <r>
    <s v="CN15"/>
    <n v="15003788"/>
    <s v="贺 洪财"/>
    <s v="He Hongcai"/>
    <s v="Indirect Active"/>
    <s v="OP"/>
    <s v="GQM"/>
    <s v="GQM-CGCL"/>
    <s v="130600"/>
    <d v="2010-05-12T00:00:00"/>
    <s v="Manager"/>
    <s v="Head of GQM-CGCL"/>
    <x v="3"/>
    <n v="2"/>
    <x v="2"/>
    <n v="24580"/>
    <n v="2.5000000000000001E-2"/>
    <n v="615"/>
    <n v="0"/>
    <n v="0"/>
    <n v="2.502034174125305E-2"/>
    <n v="615"/>
    <n v="25195"/>
    <n v="25100"/>
    <n v="520"/>
    <x v="121"/>
    <s v="2.00%-3.00%"/>
    <m/>
    <m/>
    <m/>
    <m/>
    <n v="0"/>
    <n v="25100"/>
    <n v="520"/>
    <n v="2.11554109031733E-2"/>
    <n v="14"/>
    <n v="550"/>
    <m/>
    <n v="688"/>
    <n v="358688"/>
    <n v="3"/>
    <m/>
    <m/>
    <m/>
    <s v="Liu Baocui （15002216）"/>
    <s v="Mo Xiaohong（11005372）"/>
    <s v="Zhao Chujun"/>
    <m/>
    <m/>
    <m/>
    <s v="OK"/>
  </r>
  <r>
    <s v="CN15"/>
    <n v="1120211"/>
    <s v="马 圆强"/>
    <s v="Ma Yuanqiang"/>
    <s v="Indirect Active"/>
    <s v="OP"/>
    <s v="GQM"/>
    <s v="GQM-CGCD"/>
    <s v="130600"/>
    <d v="2018-04-10T00:00:00"/>
    <s v="Senior Engineer"/>
    <s v="Senior Measurement Engineer"/>
    <x v="1"/>
    <n v="2"/>
    <x v="0"/>
    <n v="10987"/>
    <n v="0.05"/>
    <n v="549"/>
    <n v="2.7E-2"/>
    <n v="297"/>
    <n v="7.7000091016656044E-2"/>
    <n v="846"/>
    <n v="11833"/>
    <n v="11500"/>
    <n v="513"/>
    <x v="122"/>
    <s v="6.16%-9.24%"/>
    <s v="Promotion"/>
    <s v="Functional Specialist"/>
    <s v="A6"/>
    <n v="0.12180000000000001"/>
    <n v="1338"/>
    <n v="12838"/>
    <n v="1851"/>
    <n v="0.16847183034495306"/>
    <n v="14"/>
    <n v="450"/>
    <m/>
    <n v="688"/>
    <n v="185820"/>
    <n v="3"/>
    <m/>
    <s v="-EDSP BOX2 and EDD as driver; Workplan 5;_x000a_- Work as metrology LPO and very active in CG global specialist cycle, also in local cross-categrory quality measurement club. _x000a_- With profound knowledge about GD&amp;T and measurement, he proactively collabrates with DE to optimize drawing, coach and align with supplier on meansurement approach._x000a_- He is very dedicated to work and managed all measurement demands without any delay, rated as 2025 star employee in CG RCT "/>
    <s v="Combined with promotion"/>
    <s v="Liu Baocui （15002216）"/>
    <s v="Mo Xiaohong（11005372）"/>
    <s v="Zhao Chujun"/>
    <m/>
    <m/>
    <m/>
    <s v="&lt;20"/>
  </r>
  <r>
    <s v="CN15"/>
    <n v="1017080"/>
    <s v="沈 骞"/>
    <s v="Shen Qian"/>
    <s v="Indirect Active"/>
    <s v="OP"/>
    <s v="GQM"/>
    <s v="GQM-CGCT"/>
    <s v="130600"/>
    <d v="2022-01-19T00:00:00"/>
    <s v="Engineer"/>
    <s v="Engineer"/>
    <x v="2"/>
    <n v="2"/>
    <x v="0"/>
    <n v="7607"/>
    <n v="0.06"/>
    <n v="456"/>
    <n v="7.7799999999999994E-2"/>
    <n v="592"/>
    <n v="0.13776784540554751"/>
    <n v="1048"/>
    <n v="8655"/>
    <n v="8800"/>
    <n v="1193"/>
    <x v="123"/>
    <s v="11.02%-16.53%"/>
    <m/>
    <m/>
    <m/>
    <m/>
    <n v="0"/>
    <n v="8800"/>
    <n v="1193"/>
    <n v="0.15682923622978828"/>
    <n v="14"/>
    <n v="450"/>
    <m/>
    <n v="688"/>
    <n v="129288"/>
    <n v="3"/>
    <m/>
    <m/>
    <m/>
    <s v="Liu Baocui （15002216）"/>
    <s v="Mo Xiaohong（11005372）"/>
    <s v="Zhao Chujun"/>
    <m/>
    <m/>
    <m/>
    <s v="OK"/>
  </r>
  <r>
    <s v="CN15"/>
    <n v="15014854"/>
    <s v="王 秀娟"/>
    <s v="Wang Xiujuan"/>
    <s v="Indirect Active"/>
    <s v="OP"/>
    <s v="GQM"/>
    <s v="GQM-CGCD"/>
    <s v="130600"/>
    <d v="2015-10-12T00:00:00"/>
    <s v="Senior Engineer"/>
    <s v="Senior Engineer"/>
    <x v="1"/>
    <n v="2"/>
    <x v="3"/>
    <n v="11038"/>
    <n v="0"/>
    <n v="0"/>
    <n v="0"/>
    <n v="0"/>
    <n v="0"/>
    <n v="0"/>
    <n v="11038"/>
    <n v="11038"/>
    <n v="0"/>
    <x v="5"/>
    <s v="0.00%-0.00%"/>
    <m/>
    <m/>
    <m/>
    <m/>
    <n v="0"/>
    <n v="11038"/>
    <n v="0"/>
    <n v="0"/>
    <n v="14"/>
    <n v="450"/>
    <m/>
    <n v="688"/>
    <n v="160620"/>
    <n v="3"/>
    <m/>
    <m/>
    <m/>
    <s v="Liu Baocui （15002216）"/>
    <s v="Mo Xiaohong（11005372）"/>
    <s v="Zhao Chujun"/>
    <m/>
    <m/>
    <m/>
    <s v="OK"/>
  </r>
  <r>
    <s v="CN15"/>
    <n v="15014804"/>
    <s v="吴 蓓"/>
    <s v="Wu Bei"/>
    <s v="Indirect Active"/>
    <s v="OP"/>
    <s v="GQM"/>
    <s v="GQM-CGCD"/>
    <s v="130600"/>
    <d v="2015-09-01T00:00:00"/>
    <s v="Manager"/>
    <s v="Head of Project Quality"/>
    <x v="3"/>
    <n v="2"/>
    <x v="2"/>
    <n v="27390"/>
    <n v="2.5000000000000001E-2"/>
    <n v="685"/>
    <n v="0"/>
    <n v="0"/>
    <n v="2.5009127418765972E-2"/>
    <n v="685"/>
    <n v="28075"/>
    <n v="28000"/>
    <n v="610"/>
    <x v="124"/>
    <s v="2.00%-3.00%"/>
    <m/>
    <m/>
    <m/>
    <m/>
    <n v="0"/>
    <n v="28000"/>
    <n v="610"/>
    <n v="2.2270901788974173E-2"/>
    <n v="14"/>
    <n v="450"/>
    <m/>
    <n v="688"/>
    <n v="398088"/>
    <n v="4"/>
    <m/>
    <m/>
    <m/>
    <s v="Liu Baocui （15002216）"/>
    <s v="Mo Xiaohong（11005372）"/>
    <s v="Zhao Chujun"/>
    <m/>
    <m/>
    <m/>
    <s v="OK"/>
  </r>
  <r>
    <s v="CN15"/>
    <n v="15022098"/>
    <s v="吴 迅"/>
    <s v="Wu Xun"/>
    <s v="Indirect Active"/>
    <s v="OP"/>
    <s v="GQM"/>
    <s v="GQM-CGCL"/>
    <s v="130600"/>
    <d v="2022-01-05T00:00:00"/>
    <s v="Engineer"/>
    <s v="Quality Engineer"/>
    <x v="2"/>
    <n v="2"/>
    <x v="2"/>
    <n v="10846"/>
    <n v="2.5000000000000001E-2"/>
    <n v="271"/>
    <n v="0"/>
    <n v="0"/>
    <n v="2.498617001659598E-2"/>
    <n v="271"/>
    <n v="11117"/>
    <n v="11125"/>
    <n v="279"/>
    <x v="125"/>
    <s v="2.00%-3.00%"/>
    <m/>
    <m/>
    <m/>
    <m/>
    <n v="0"/>
    <n v="11125"/>
    <n v="279"/>
    <n v="2.5723769131477114E-2"/>
    <n v="14"/>
    <n v="450"/>
    <m/>
    <n v="688"/>
    <n v="161838"/>
    <n v="3"/>
    <m/>
    <m/>
    <m/>
    <s v="Liu Baocui （15002216）"/>
    <s v="Mo Xiaohong（11005372）"/>
    <s v="Zhao Chujun"/>
    <m/>
    <m/>
    <m/>
    <s v="OK"/>
  </r>
  <r>
    <s v="CN15"/>
    <n v="15001923"/>
    <s v="夏 承杰"/>
    <s v="Xia Chengjie"/>
    <s v="Indirect Active"/>
    <s v="OP"/>
    <s v="GQM"/>
    <s v="GQM-CGCL"/>
    <s v="130600"/>
    <d v="2008-08-13T00:00:00"/>
    <s v="Engineer"/>
    <s v="Quality Engineer"/>
    <x v="2"/>
    <n v="2"/>
    <x v="2"/>
    <n v="9138"/>
    <n v="2.5000000000000001E-2"/>
    <n v="228"/>
    <n v="0"/>
    <n v="0"/>
    <n v="2.4950755088640839E-2"/>
    <n v="228"/>
    <n v="9366"/>
    <n v="9366"/>
    <n v="228"/>
    <x v="13"/>
    <s v="2.00%-2.99%"/>
    <m/>
    <m/>
    <m/>
    <m/>
    <n v="0"/>
    <n v="9366"/>
    <n v="228"/>
    <n v="2.4950755088640753E-2"/>
    <n v="14"/>
    <n v="450"/>
    <m/>
    <n v="688"/>
    <n v="137212"/>
    <n v="3"/>
    <m/>
    <m/>
    <m/>
    <s v="Liu Baocui （15002216）"/>
    <s v="Mo Xiaohong（11005372）"/>
    <s v="Zhao Chujun"/>
    <m/>
    <m/>
    <m/>
    <s v="OK"/>
  </r>
  <r>
    <s v="CN15"/>
    <n v="15017986"/>
    <s v="徐 俊"/>
    <s v="Xu Jun"/>
    <s v="Indirect Active"/>
    <s v="OP"/>
    <s v="GQM"/>
    <s v="GQM-CGCT"/>
    <s v="130600"/>
    <d v="2017-08-02T00:00:00"/>
    <s v="Supervisor"/>
    <s v="Head of Testing &amp; Laboratory Cooking"/>
    <x v="0"/>
    <n v="2"/>
    <x v="2"/>
    <n v="14381"/>
    <n v="0.03"/>
    <n v="431"/>
    <n v="0"/>
    <n v="0"/>
    <n v="2.9970099436756832E-2"/>
    <n v="431"/>
    <n v="14812"/>
    <n v="14812"/>
    <n v="431"/>
    <x v="11"/>
    <s v="2.40%-3.60%"/>
    <m/>
    <m/>
    <m/>
    <m/>
    <n v="0"/>
    <n v="14812"/>
    <n v="431"/>
    <n v="2.9970099436756881E-2"/>
    <n v="14"/>
    <n v="450"/>
    <m/>
    <n v="688"/>
    <n v="213456"/>
    <n v="5"/>
    <m/>
    <m/>
    <m/>
    <s v="Liu Baocui （15002216）"/>
    <s v="Mo Xiaohong（11005372）"/>
    <s v="Zhao Chujun"/>
    <m/>
    <m/>
    <m/>
    <s v="OK"/>
  </r>
  <r>
    <s v="CN15"/>
    <n v="15009709"/>
    <s v="许 林波"/>
    <s v="Xu Linbo"/>
    <s v="Indirect Active"/>
    <s v="OP"/>
    <s v="GQM"/>
    <s v="FCGNa-QM"/>
    <s v="330602"/>
    <d v="2013-03-21T00:00:00"/>
    <s v="Manager"/>
    <s v="Head of Quality Management"/>
    <x v="3"/>
    <n v="2"/>
    <x v="1"/>
    <n v="21599"/>
    <n v="4.4999999999999998E-2"/>
    <n v="972"/>
    <n v="4.2099999999999999E-2"/>
    <n v="909"/>
    <n v="8.7087365155794252E-2"/>
    <n v="1881"/>
    <n v="23480"/>
    <n v="23500"/>
    <n v="1901"/>
    <x v="126"/>
    <s v="6.97%-10.45%"/>
    <m/>
    <m/>
    <m/>
    <m/>
    <n v="0"/>
    <n v="23500"/>
    <n v="1901"/>
    <n v="8.8013333950645922E-2"/>
    <n v="14"/>
    <n v="450"/>
    <m/>
    <n v="688"/>
    <n v="335088"/>
    <n v="4"/>
    <m/>
    <m/>
    <m/>
    <s v="Liu Baocui （15002216）"/>
    <s v="Mo Xiaohong（11005372）"/>
    <s v="Zhao Chujun"/>
    <m/>
    <m/>
    <m/>
    <s v="OK"/>
  </r>
  <r>
    <s v="CN15"/>
    <n v="15001070"/>
    <s v="於 全飞"/>
    <s v="Yu Quanfei"/>
    <s v="Indirect Blue_NP"/>
    <s v="OP"/>
    <s v="GQM"/>
    <s v="GQM-CGCT"/>
    <s v="130600"/>
    <d v="2007-09-01T00:00:00"/>
    <s v="Technician"/>
    <s v="Test Technician"/>
    <x v="7"/>
    <n v="2"/>
    <x v="2"/>
    <n v="5130"/>
    <n v="0"/>
    <n v="0"/>
    <n v="0"/>
    <n v="0"/>
    <n v="0"/>
    <n v="0"/>
    <n v="5130"/>
    <n v="5130"/>
    <n v="0"/>
    <x v="5"/>
    <s v="0.00%-0.00%"/>
    <m/>
    <m/>
    <m/>
    <m/>
    <n v="0"/>
    <n v="5130"/>
    <n v="0"/>
    <n v="0"/>
    <n v="14"/>
    <n v="550"/>
    <m/>
    <n v="688"/>
    <n v="79108"/>
    <n v="3"/>
    <m/>
    <m/>
    <m/>
    <s v="Liu Baocui （15002216）"/>
    <s v="Mo Xiaohong（11005372）"/>
    <s v="Zhao Chujun"/>
    <m/>
    <m/>
    <m/>
    <s v="OK"/>
  </r>
  <r>
    <s v="CN15"/>
    <n v="15017219"/>
    <s v="张 波"/>
    <s v="Zhang Bo"/>
    <s v="Indirect Blue_NP"/>
    <s v="OP"/>
    <s v="GQM"/>
    <s v="GQM-CGCT"/>
    <s v="130600"/>
    <d v="2017-11-01T00:00:00"/>
    <s v="Technician"/>
    <s v="Test Technician"/>
    <x v="7"/>
    <n v="2"/>
    <x v="2"/>
    <n v="5431"/>
    <n v="0"/>
    <n v="0"/>
    <n v="0"/>
    <n v="0"/>
    <n v="0"/>
    <n v="0"/>
    <n v="5431"/>
    <n v="5431"/>
    <n v="0"/>
    <x v="5"/>
    <s v="0.00%-0.00%"/>
    <m/>
    <m/>
    <m/>
    <m/>
    <n v="0"/>
    <n v="5431"/>
    <n v="0"/>
    <n v="0"/>
    <n v="14"/>
    <n v="550"/>
    <m/>
    <n v="688"/>
    <n v="83322"/>
    <n v="3"/>
    <m/>
    <m/>
    <m/>
    <s v="Liu Baocui （15002216）"/>
    <s v="Mo Xiaohong（11005372）"/>
    <s v="Zhao Chujun"/>
    <m/>
    <m/>
    <m/>
    <s v="OK"/>
  </r>
  <r>
    <s v="CN15"/>
    <n v="15018789"/>
    <s v="朱 英韬"/>
    <s v="Zhu Yingtao"/>
    <s v="Indirect Active"/>
    <s v="OP"/>
    <s v="GQM"/>
    <s v="GQM-CGCD"/>
    <s v="130600"/>
    <d v="2018-07-01T00:00:00"/>
    <s v="Senior Engineer"/>
    <s v="Senior Engineer"/>
    <x v="1"/>
    <n v="2"/>
    <x v="1"/>
    <n v="9645"/>
    <n v="4.4999999999999998E-2"/>
    <n v="434"/>
    <n v="1.55E-2"/>
    <n v="149"/>
    <n v="6.0445826853291862E-2"/>
    <n v="583"/>
    <n v="10228"/>
    <n v="10228"/>
    <n v="583"/>
    <x v="127"/>
    <s v="4.84%-7.25%"/>
    <m/>
    <m/>
    <m/>
    <m/>
    <n v="0"/>
    <n v="10228"/>
    <n v="583"/>
    <n v="6.0445826853291917E-2"/>
    <n v="14"/>
    <n v="450"/>
    <m/>
    <n v="688"/>
    <n v="149280"/>
    <n v="3"/>
    <m/>
    <m/>
    <m/>
    <s v="Liu Baocui （15002216）"/>
    <s v="Mo Xiaohong（11005372）"/>
    <s v="Zhao Chujun"/>
    <m/>
    <m/>
    <m/>
    <s v="OK"/>
  </r>
  <r>
    <s v="CN15"/>
    <n v="1230001"/>
    <s v="鲁 松涛"/>
    <s v="Lu Songtao"/>
    <s v="Indirect Active"/>
    <s v="OP"/>
    <s v="GOM-CLC"/>
    <s v="GOM-CLC"/>
    <s v="222010"/>
    <d v="2004-06-01T00:00:00"/>
    <s v="Director"/>
    <s v="Director"/>
    <x v="5"/>
    <n v="2"/>
    <x v="2"/>
    <n v="50715"/>
    <n v="0"/>
    <n v="0"/>
    <n v="0"/>
    <n v="0"/>
    <n v="0"/>
    <n v="0"/>
    <n v="50715"/>
    <n v="50715"/>
    <n v="0"/>
    <x v="5"/>
    <s v="0.00%-0.00%"/>
    <m/>
    <m/>
    <m/>
    <m/>
    <n v="0"/>
    <n v="50715"/>
    <n v="0"/>
    <n v="0"/>
    <n v="14"/>
    <n v="450"/>
    <n v="1000"/>
    <n v="688"/>
    <n v="728098"/>
    <n v="2"/>
    <m/>
    <m/>
    <m/>
    <s v="He Jin（1220095）"/>
    <s v="Zhu Qianqian（11016705）"/>
    <m/>
    <m/>
    <m/>
    <m/>
    <s v="OK"/>
  </r>
  <r>
    <s v="CN15"/>
    <n v="11007295"/>
    <s v="徐 琳"/>
    <s v="Xu Lin"/>
    <s v="Indirect Active"/>
    <s v="OP"/>
    <s v="GOM-CLC"/>
    <s v="GOM-CLCL"/>
    <s v="222030"/>
    <d v="2004-07-01T00:00:00"/>
    <s v="Function Manager"/>
    <s v="Function Manager"/>
    <x v="3"/>
    <n v="2"/>
    <x v="1"/>
    <n v="38000"/>
    <n v="2.2499999999999999E-2"/>
    <n v="855"/>
    <n v="0"/>
    <n v="0"/>
    <n v="2.2499999999999999E-2"/>
    <n v="855"/>
    <n v="38855"/>
    <n v="38855"/>
    <n v="855"/>
    <x v="47"/>
    <s v="1.80%-2.70%"/>
    <m/>
    <m/>
    <m/>
    <m/>
    <n v="0"/>
    <n v="38855"/>
    <n v="855"/>
    <n v="2.2499999999999964E-2"/>
    <n v="14"/>
    <n v="450"/>
    <m/>
    <n v="688"/>
    <n v="550058"/>
    <n v="4"/>
    <m/>
    <m/>
    <m/>
    <s v="He Jin（1220095）"/>
    <s v="Zhu Qianqian（11016705）"/>
    <m/>
    <m/>
    <m/>
    <m/>
    <s v="OK"/>
  </r>
  <r>
    <s v="CN15"/>
    <n v="11009678"/>
    <s v="黄 禾"/>
    <s v="Huang He"/>
    <s v="Indirect Active"/>
    <s v="OP"/>
    <s v="GOM-CLC"/>
    <s v="GOM-CLCL"/>
    <s v="222030"/>
    <d v="2013-07-08T00:00:00"/>
    <s v="Professional"/>
    <s v="Product Manager"/>
    <x v="0"/>
    <n v="2"/>
    <x v="2"/>
    <n v="22590"/>
    <n v="2.5000000000000001E-2"/>
    <n v="565"/>
    <n v="0"/>
    <n v="0"/>
    <n v="2.5011066843736166E-2"/>
    <n v="565"/>
    <n v="23155"/>
    <n v="23155"/>
    <n v="565"/>
    <x v="13"/>
    <s v="2.00%-3.00%"/>
    <m/>
    <m/>
    <m/>
    <m/>
    <n v="0"/>
    <n v="23155"/>
    <n v="565"/>
    <n v="2.5011066843736218E-2"/>
    <n v="14"/>
    <n v="450"/>
    <m/>
    <n v="688"/>
    <n v="330258"/>
    <n v="3"/>
    <m/>
    <m/>
    <m/>
    <s v="He Jin（1220095）"/>
    <s v="Zhu Qianqian（11016705）"/>
    <m/>
    <m/>
    <m/>
    <m/>
    <s v="OK"/>
  </r>
  <r>
    <s v="CN15"/>
    <n v="11010128"/>
    <s v="戴 洁"/>
    <s v="Dai Jie"/>
    <s v="Indirect Active"/>
    <s v="OP"/>
    <s v="GOM-CLC"/>
    <s v="GOM-CLCL"/>
    <s v="222030"/>
    <d v="2010-04-14T00:00:00"/>
    <s v="Professional"/>
    <s v="Product Manager"/>
    <x v="0"/>
    <n v="2"/>
    <x v="3"/>
    <n v="19580"/>
    <n v="0"/>
    <n v="0"/>
    <n v="0"/>
    <n v="0"/>
    <n v="0"/>
    <n v="0"/>
    <n v="19580"/>
    <n v="19580"/>
    <n v="0"/>
    <x v="5"/>
    <s v="0.00%-0.00%"/>
    <m/>
    <m/>
    <m/>
    <m/>
    <n v="0"/>
    <n v="19580"/>
    <n v="0"/>
    <n v="0"/>
    <n v="14"/>
    <n v="450"/>
    <m/>
    <n v="688"/>
    <n v="280208"/>
    <n v="3"/>
    <m/>
    <m/>
    <m/>
    <s v="He Jin（1220095）"/>
    <s v="Zhu Qianqian（11016705）"/>
    <m/>
    <m/>
    <m/>
    <m/>
    <s v="OK"/>
  </r>
  <r>
    <s v="CN15"/>
    <n v="11017596"/>
    <s v="郭 林特"/>
    <s v="Guo Linte"/>
    <s v="Indirect Active"/>
    <s v="OP"/>
    <s v="GOM-CLC"/>
    <s v="GOM-CLCL"/>
    <s v="222030"/>
    <d v="2020-10-12T00:00:00"/>
    <s v="Professional"/>
    <s v="Product Manager"/>
    <x v="0"/>
    <n v="2"/>
    <x v="5"/>
    <n v="24800"/>
    <n v="0"/>
    <n v="0"/>
    <n v="0"/>
    <n v="0"/>
    <n v="0"/>
    <n v="0"/>
    <n v="24800"/>
    <n v="24800"/>
    <n v="0"/>
    <x v="5"/>
    <s v="0.00%-0.00%"/>
    <m/>
    <m/>
    <m/>
    <m/>
    <n v="0"/>
    <n v="24800"/>
    <n v="0"/>
    <n v="0"/>
    <n v="14"/>
    <n v="450"/>
    <m/>
    <n v="688"/>
    <n v="353288"/>
    <n v="3"/>
    <m/>
    <m/>
    <m/>
    <s v="He Jin（1220095）"/>
    <s v="Zhu Qianqian（11016705）"/>
    <m/>
    <m/>
    <m/>
    <m/>
    <s v="OK"/>
  </r>
  <r>
    <s v="CN15"/>
    <n v="11018892"/>
    <s v="冯 海心"/>
    <s v="Feng Eileen"/>
    <s v="Indirect Active"/>
    <s v="OP"/>
    <s v="GOM-CLC"/>
    <s v="GOM-CLC"/>
    <s v="222010"/>
    <d v="2021-10-25T00:00:00"/>
    <s v="Director"/>
    <s v="Director"/>
    <x v="5"/>
    <n v="2"/>
    <x v="2"/>
    <n v="31231"/>
    <n v="0.03"/>
    <n v="937"/>
    <n v="0"/>
    <n v="0"/>
    <n v="3.0002241362748552E-2"/>
    <n v="937"/>
    <n v="32168"/>
    <n v="32168"/>
    <n v="937"/>
    <x v="11"/>
    <s v="2.40%-3.60%"/>
    <m/>
    <m/>
    <m/>
    <m/>
    <n v="0"/>
    <n v="32168"/>
    <n v="937"/>
    <n v="3.0002241362748538E-2"/>
    <n v="14"/>
    <n v="450"/>
    <n v="1000"/>
    <n v="688"/>
    <n v="468440"/>
    <n v="4"/>
    <m/>
    <m/>
    <m/>
    <s v="He Jin（1220095）"/>
    <s v="Zhu Qianqian（11016705）"/>
    <m/>
    <m/>
    <m/>
    <m/>
    <s v="OK"/>
  </r>
  <r>
    <s v="CN15"/>
    <n v="15022109"/>
    <s v="蔡 超骏"/>
    <s v="Cai Chaojun"/>
    <s v="Indirect Active"/>
    <s v="OP"/>
    <s v="GOM-CLC"/>
    <s v="GOM-CLCL"/>
    <s v="110710"/>
    <d v="2022-01-05T00:00:00"/>
    <s v="Product Manager"/>
    <s v="Product Manager"/>
    <x v="0"/>
    <n v="2"/>
    <x v="2"/>
    <n v="16814"/>
    <n v="0.03"/>
    <n v="504"/>
    <n v="0"/>
    <n v="0"/>
    <n v="2.9975020815986679E-2"/>
    <n v="504"/>
    <n v="17318"/>
    <n v="17318"/>
    <n v="504"/>
    <x v="11"/>
    <s v="2.40%-3.60%"/>
    <m/>
    <m/>
    <m/>
    <m/>
    <n v="0"/>
    <n v="17318"/>
    <n v="504"/>
    <n v="2.9975020815986575E-2"/>
    <n v="14"/>
    <n v="450"/>
    <m/>
    <n v="688"/>
    <n v="248540"/>
    <n v="1"/>
    <m/>
    <m/>
    <m/>
    <s v="He Jin（1220095）"/>
    <s v="Zhu Qianqian（11016705）"/>
    <m/>
    <m/>
    <m/>
    <m/>
    <s v="OK"/>
  </r>
  <r>
    <s v="CN15"/>
    <n v="1211029"/>
    <s v="杨 添惠"/>
    <s v="Yang Tianhui"/>
    <s v="Indirect Active"/>
    <s v="OP"/>
    <s v="GOM-CLC"/>
    <s v="GOM-CLCP"/>
    <s v="110710"/>
    <d v="2011-07-11T00:00:00"/>
    <s v="Project Manager"/>
    <s v="Project Manager"/>
    <x v="0"/>
    <n v="2"/>
    <x v="2"/>
    <n v="19000"/>
    <n v="2.5000000000000001E-2"/>
    <n v="475"/>
    <n v="0"/>
    <n v="0"/>
    <n v="2.5000000000000001E-2"/>
    <n v="475"/>
    <n v="19475"/>
    <n v="19475"/>
    <n v="475"/>
    <x v="13"/>
    <s v="2.00%-3.00%"/>
    <m/>
    <m/>
    <m/>
    <m/>
    <n v="0"/>
    <n v="19475"/>
    <n v="475"/>
    <n v="2.4999999999999911E-2"/>
    <n v="14"/>
    <n v="450"/>
    <m/>
    <n v="688"/>
    <n v="278738"/>
    <n v="3"/>
    <m/>
    <m/>
    <m/>
    <s v="He Jin（1220095）"/>
    <s v="Zhu Qianqian（11016705）"/>
    <m/>
    <m/>
    <m/>
    <m/>
    <s v="OK"/>
  </r>
  <r>
    <s v="CN15"/>
    <n v="15005181"/>
    <s v="周 强"/>
    <s v="Zhou Qiang"/>
    <s v="Indirect Active"/>
    <s v="OP"/>
    <s v="GOM-CLC"/>
    <s v="GOM-CLCP"/>
    <s v="110710"/>
    <d v="2008-05-01T00:00:00"/>
    <s v="Director"/>
    <s v="Director"/>
    <x v="5"/>
    <n v="2"/>
    <x v="2"/>
    <n v="36462"/>
    <n v="0.03"/>
    <n v="1094"/>
    <n v="0"/>
    <n v="0"/>
    <n v="3.0003839613844549E-2"/>
    <n v="1094"/>
    <n v="37556"/>
    <n v="37556"/>
    <n v="1094"/>
    <x v="11"/>
    <s v="2.40%-3.60%"/>
    <m/>
    <m/>
    <m/>
    <m/>
    <n v="0"/>
    <n v="37556"/>
    <n v="1094"/>
    <n v="3.0003839613844452E-2"/>
    <n v="14"/>
    <n v="450"/>
    <n v="1000"/>
    <n v="688"/>
    <n v="543872"/>
    <n v="4"/>
    <m/>
    <m/>
    <m/>
    <s v="He Jin（1220095）"/>
    <s v="Zhu Qianqian（11016705）"/>
    <m/>
    <m/>
    <m/>
    <m/>
    <s v="OK"/>
  </r>
  <r>
    <s v="CN15"/>
    <n v="85886180"/>
    <s v="陈 曦"/>
    <s v="CHEN Xi"/>
    <s v="SO"/>
    <s v="OP"/>
    <s v="GOM-CLC"/>
    <s v="GOM-CLC"/>
    <s v="110710"/>
    <d v="2025-09-02T00:00:00"/>
    <s v="Team Assistant"/>
    <s v="Team Assistant"/>
    <x v="2"/>
    <n v="2"/>
    <x v="2"/>
    <n v="9000"/>
    <n v="0"/>
    <n v="0"/>
    <n v="0"/>
    <n v="0"/>
    <n v="0"/>
    <n v="0"/>
    <n v="9000"/>
    <n v="9000"/>
    <n v="0"/>
    <x v="5"/>
    <s v="0.00%-0.00%"/>
    <m/>
    <m/>
    <m/>
    <m/>
    <n v="0"/>
    <n v="9000"/>
    <n v="0"/>
    <n v="0"/>
    <n v="14"/>
    <n v="780"/>
    <m/>
    <n v="1210"/>
    <n v="136570"/>
    <e v="#N/A"/>
    <m/>
    <m/>
    <m/>
    <s v="He Jin（1220095）"/>
    <s v="Zhu Qianqian（11016705）"/>
    <m/>
    <m/>
    <m/>
    <m/>
    <s v="OK"/>
  </r>
  <r>
    <s v="CN15"/>
    <n v="1120234"/>
    <s v="应 宇强"/>
    <s v="Ying Yuqiang"/>
    <s v="Indirect Active"/>
    <s v="OP"/>
    <s v="GOM-CLC"/>
    <s v="GOM-CLCP"/>
    <s v="110901"/>
    <d v="2019-03-04T00:00:00"/>
    <s v="Project Manager"/>
    <s v="Project Manager"/>
    <x v="0"/>
    <n v="2"/>
    <x v="1"/>
    <n v="20139"/>
    <n v="0.03"/>
    <n v="604"/>
    <n v="0"/>
    <n v="0"/>
    <n v="2.9991558667262525E-2"/>
    <n v="604"/>
    <n v="20743"/>
    <n v="20743"/>
    <n v="604"/>
    <x v="11"/>
    <s v="2.40%-3.60%"/>
    <m/>
    <m/>
    <m/>
    <m/>
    <n v="0"/>
    <n v="20743"/>
    <n v="604"/>
    <n v="2.9991558667262552E-2"/>
    <n v="14"/>
    <n v="4350"/>
    <m/>
    <n v="688"/>
    <n v="343290"/>
    <e v="#N/A"/>
    <m/>
    <m/>
    <m/>
    <s v="He Jin（1220095）"/>
    <s v="Zhu Qianqian（11016705）"/>
    <m/>
    <m/>
    <m/>
    <m/>
    <s v="OK"/>
  </r>
  <r>
    <s v="CN15"/>
    <n v="1214052"/>
    <s v="薛 凯"/>
    <s v="Xue Kai"/>
    <s v="Indirect Active"/>
    <s v="OP"/>
    <s v="GOM-CLC"/>
    <s v="GOM-CLCP"/>
    <s v="110901"/>
    <d v="2008-08-06T00:00:00"/>
    <s v="Senior Project Manager"/>
    <s v="Senior Project Manager"/>
    <x v="3"/>
    <n v="2"/>
    <x v="1"/>
    <n v="25900"/>
    <n v="0.03"/>
    <n v="777"/>
    <n v="0"/>
    <n v="0"/>
    <n v="0.03"/>
    <n v="777"/>
    <n v="26677"/>
    <n v="26677"/>
    <n v="777"/>
    <x v="11"/>
    <s v="2.40%-3.60%"/>
    <m/>
    <m/>
    <m/>
    <m/>
    <n v="0"/>
    <n v="26677"/>
    <n v="777"/>
    <n v="3.0000000000000027E-2"/>
    <n v="14"/>
    <n v="4700"/>
    <m/>
    <n v="688"/>
    <n v="430566"/>
    <n v="3"/>
    <m/>
    <m/>
    <m/>
    <s v="He Jin（1220095）"/>
    <s v="Zhu Qianqian（11016705）"/>
    <m/>
    <m/>
    <m/>
    <m/>
    <s v="OK"/>
  </r>
  <r>
    <s v="CN15"/>
    <n v="1705023"/>
    <s v="刘 伟"/>
    <s v="Liu Wei"/>
    <s v="Indirect Active"/>
    <s v="OP"/>
    <s v="GOM-CLC"/>
    <s v="GOM-CLCP"/>
    <s v="110901"/>
    <d v="2008-08-04T00:00:00"/>
    <s v="Project Director"/>
    <s v="Project Director"/>
    <x v="5"/>
    <n v="2"/>
    <x v="0"/>
    <n v="31000"/>
    <n v="0.06"/>
    <n v="1860"/>
    <n v="7.7799999999999994E-2"/>
    <n v="2412"/>
    <n v="0.13780645161290322"/>
    <n v="4272"/>
    <n v="35272"/>
    <n v="35272"/>
    <n v="4272"/>
    <x v="72"/>
    <s v="11.02%-16.54%"/>
    <m/>
    <m/>
    <m/>
    <m/>
    <n v="0"/>
    <n v="35272"/>
    <n v="4272"/>
    <n v="0.13780645161290317"/>
    <n v="14"/>
    <n v="4250"/>
    <n v="1000"/>
    <n v="688"/>
    <n v="557496"/>
    <n v="5"/>
    <m/>
    <m/>
    <m/>
    <s v="He Jin（1220095）"/>
    <s v="Zhu Qianqian（11016705）"/>
    <m/>
    <m/>
    <m/>
    <m/>
    <s v="OK"/>
  </r>
  <r>
    <s v="CN15"/>
    <n v="11009405"/>
    <s v="洪 涛"/>
    <s v="Hong Tao"/>
    <s v="Indirect Active"/>
    <s v="OP"/>
    <s v="GOM-CLC"/>
    <s v="GOM-CLCP"/>
    <s v="110901"/>
    <d v="2005-08-01T00:00:00"/>
    <s v="Senior Project Manager"/>
    <s v="Senior Project Manager"/>
    <x v="3"/>
    <n v="2"/>
    <x v="2"/>
    <n v="28200"/>
    <n v="0"/>
    <n v="0"/>
    <n v="0"/>
    <n v="0"/>
    <n v="0"/>
    <n v="0"/>
    <n v="28200"/>
    <n v="28200"/>
    <n v="0"/>
    <x v="5"/>
    <s v="0.00%-0.00%"/>
    <m/>
    <m/>
    <m/>
    <m/>
    <n v="0"/>
    <n v="28200"/>
    <n v="0"/>
    <n v="0"/>
    <n v="14"/>
    <n v="4250"/>
    <m/>
    <n v="688"/>
    <n v="446488"/>
    <n v="5"/>
    <m/>
    <m/>
    <m/>
    <s v="He Jin（1220095）"/>
    <s v="Zhu Qianqian（11016705）"/>
    <m/>
    <m/>
    <m/>
    <m/>
    <s v="OK"/>
  </r>
  <r>
    <s v="CN15"/>
    <n v="11013450"/>
    <s v="陆 茸"/>
    <s v="Lu Rong"/>
    <s v="Indirect Active"/>
    <s v="OP"/>
    <s v="GOM-CLC"/>
    <s v="GOM-CLCP"/>
    <s v="110901"/>
    <d v="2000-11-09T00:00:00"/>
    <s v="Director"/>
    <s v="Head of Projects Greater China"/>
    <x v="5"/>
    <n v="2"/>
    <x v="1"/>
    <n v="42200"/>
    <n v="3.7500000000000006E-2"/>
    <n v="1583"/>
    <n v="1.55E-2"/>
    <n v="654"/>
    <n v="5.3009478672985784E-2"/>
    <n v="2237"/>
    <n v="44437"/>
    <n v="44437"/>
    <n v="2237"/>
    <x v="40"/>
    <s v="4.24%-6.36%"/>
    <m/>
    <m/>
    <m/>
    <m/>
    <n v="0"/>
    <n v="44437"/>
    <n v="2237"/>
    <n v="5.3009478672985777E-2"/>
    <n v="14"/>
    <n v="4250"/>
    <n v="1000"/>
    <n v="688"/>
    <n v="685806"/>
    <n v="3"/>
    <m/>
    <m/>
    <m/>
    <s v="He Jin（1220095）"/>
    <s v="Zhu Qianqian（11016705）"/>
    <m/>
    <m/>
    <m/>
    <m/>
    <s v="OK"/>
  </r>
  <r>
    <s v="CN15"/>
    <n v="11007521"/>
    <s v="陈 蒙"/>
    <s v="Chen Meng"/>
    <s v="Indirect Active"/>
    <s v="OP"/>
    <s v="GPL-CN"/>
    <s v="GPL-SC8"/>
    <s v="210150"/>
    <d v="2011-04-20T00:00:00"/>
    <s v="Senior Director"/>
    <s v="Head of Demand Fulfillment"/>
    <x v="6"/>
    <n v="1"/>
    <x v="2"/>
    <n v="48000"/>
    <n v="4.5025672433819608E-2"/>
    <n v="2161"/>
    <n v="0"/>
    <n v="0"/>
    <n v="4.5020833333333336E-2"/>
    <n v="2161"/>
    <n v="50161"/>
    <n v="52053"/>
    <n v="4053"/>
    <x v="128"/>
    <s v="3.60%-5.40%"/>
    <m/>
    <m/>
    <m/>
    <m/>
    <n v="0"/>
    <n v="52053"/>
    <n v="4053"/>
    <n v="8.4437499999999943E-2"/>
    <n v="16"/>
    <n v="450"/>
    <n v="5000"/>
    <n v="0"/>
    <n v="898248"/>
    <n v="3"/>
    <m/>
    <m/>
    <m/>
    <s v="Kalak Ahmet（11018931）"/>
    <s v="Xu Lan（11013544）"/>
    <m/>
    <m/>
    <m/>
    <m/>
    <s v="&gt;20"/>
  </r>
  <r>
    <s v="CN15"/>
    <n v="11008077"/>
    <s v="李 小春"/>
    <s v="Li Xiaochun"/>
    <s v="Indirect Active"/>
    <s v="OP"/>
    <s v="GPL-CN"/>
    <s v="GPL-LO8"/>
    <s v="120010"/>
    <d v="2005-05-01T00:00:00"/>
    <s v="Senior Director"/>
    <s v="Head of Logistics"/>
    <x v="6"/>
    <n v="1"/>
    <x v="2"/>
    <n v="58500"/>
    <n v="2.8849251159320615E-2"/>
    <n v="1688"/>
    <n v="0"/>
    <n v="0"/>
    <n v="2.8854700854700856E-2"/>
    <n v="1688"/>
    <n v="60188"/>
    <n v="58500"/>
    <n v="0"/>
    <x v="5"/>
    <s v="2.31%-3.46%"/>
    <m/>
    <m/>
    <m/>
    <m/>
    <n v="0"/>
    <n v="58500"/>
    <n v="0"/>
    <n v="0"/>
    <n v="16"/>
    <n v="3450"/>
    <n v="5000"/>
    <n v="0"/>
    <n v="1037400"/>
    <n v="3"/>
    <m/>
    <m/>
    <m/>
    <s v="Kalak Ahmet（11018931）"/>
    <s v="Xu Lan（11013544）"/>
    <m/>
    <m/>
    <m/>
    <m/>
    <s v="0 increase"/>
  </r>
  <r>
    <s v="CN15"/>
    <n v="11004118"/>
    <s v="唐 秀华"/>
    <s v="Tang Xiuhua"/>
    <s v="Indirect Active"/>
    <s v="OP"/>
    <s v="GPL-CN"/>
    <s v="GPL-SC8P"/>
    <s v="210150"/>
    <d v="2007-08-20T00:00:00"/>
    <s v="Director"/>
    <s v="Head of Demand Planning"/>
    <x v="5"/>
    <n v="2"/>
    <x v="2"/>
    <n v="55950"/>
    <n v="0"/>
    <n v="0"/>
    <n v="0"/>
    <n v="0"/>
    <n v="0"/>
    <n v="0"/>
    <n v="55950"/>
    <n v="55950"/>
    <n v="0"/>
    <x v="5"/>
    <s v="0.00%-0.00%"/>
    <m/>
    <m/>
    <m/>
    <m/>
    <n v="0"/>
    <n v="55950"/>
    <n v="0"/>
    <n v="0"/>
    <n v="14"/>
    <n v="450"/>
    <n v="1000"/>
    <n v="688"/>
    <n v="801388"/>
    <n v="4"/>
    <m/>
    <m/>
    <m/>
    <s v="Kalak Ahmet（11018931）"/>
    <s v="Xu Lan（11013544）"/>
    <m/>
    <m/>
    <m/>
    <m/>
    <s v="OK"/>
  </r>
  <r>
    <s v="CN15"/>
    <n v="11006020"/>
    <s v="张 蓉"/>
    <s v="Zhang Rong"/>
    <s v="Indirect Active"/>
    <s v="OP"/>
    <s v="GPL-CN"/>
    <s v="GPL-SC8X"/>
    <s v="210152"/>
    <d v="2010-03-20T00:00:00"/>
    <s v="Director"/>
    <s v="Head of Order Fulfillment Center"/>
    <x v="5"/>
    <n v="2"/>
    <x v="0"/>
    <n v="44250"/>
    <n v="0.05"/>
    <n v="2213"/>
    <n v="2.7E-2"/>
    <n v="1195"/>
    <n v="7.7016949152542369E-2"/>
    <n v="3408"/>
    <n v="47658"/>
    <n v="47100"/>
    <n v="2850"/>
    <x v="129"/>
    <s v="6.16%-9.24%"/>
    <m/>
    <m/>
    <m/>
    <m/>
    <n v="0"/>
    <n v="47100"/>
    <n v="2850"/>
    <n v="6.4406779661017044E-2"/>
    <n v="14"/>
    <n v="450"/>
    <n v="1000"/>
    <n v="688"/>
    <n v="677488"/>
    <n v="5"/>
    <m/>
    <m/>
    <m/>
    <s v="Kalak Ahmet（11018931）"/>
    <s v="Xu Lan（11013544）"/>
    <m/>
    <m/>
    <m/>
    <m/>
    <s v="OK"/>
  </r>
  <r>
    <s v="CN15"/>
    <n v="11007900"/>
    <s v="马 睿明"/>
    <s v="Ma Ruiming"/>
    <s v="Indirect Active"/>
    <s v="OP"/>
    <s v="GPL-CN"/>
    <s v="GPL-SCS8"/>
    <s v="210151"/>
    <d v="2011-07-07T00:00:00"/>
    <s v="Director"/>
    <s v="Head of Standards, Processes"/>
    <x v="5"/>
    <n v="2"/>
    <x v="0"/>
    <n v="51427"/>
    <n v="0.04"/>
    <n v="2057"/>
    <n v="0"/>
    <n v="0"/>
    <n v="3.9998444396912129E-2"/>
    <n v="2057"/>
    <n v="53484"/>
    <n v="53719"/>
    <n v="2292"/>
    <x v="130"/>
    <s v="3.20%-4.80%"/>
    <m/>
    <m/>
    <m/>
    <m/>
    <n v="0"/>
    <n v="53719"/>
    <n v="2292"/>
    <n v="4.4568028467536491E-2"/>
    <n v="14"/>
    <n v="450"/>
    <n v="1000"/>
    <n v="688"/>
    <n v="770154"/>
    <n v="5"/>
    <m/>
    <m/>
    <m/>
    <s v="Kalak Ahmet（11018931）"/>
    <s v="Xu Lan（11013544）"/>
    <m/>
    <m/>
    <m/>
    <m/>
    <s v="OK"/>
  </r>
  <r>
    <s v="CN15"/>
    <n v="11017844"/>
    <s v="卢 玥"/>
    <s v="Lu Yue"/>
    <s v="Indirect Active"/>
    <s v="OP"/>
    <s v="GPL-CN"/>
    <s v="GPL-CN"/>
    <s v="110910"/>
    <d v="2020-12-14T00:00:00"/>
    <s v="Senior Team Assistant"/>
    <s v="Senior Team Assistant"/>
    <x v="1"/>
    <n v="2"/>
    <x v="1"/>
    <n v="11250"/>
    <n v="3.7500000000000006E-2"/>
    <n v="422"/>
    <n v="1.55E-2"/>
    <n v="174"/>
    <n v="5.2977777777777776E-2"/>
    <n v="596"/>
    <n v="11846"/>
    <n v="11965"/>
    <n v="715"/>
    <x v="131"/>
    <s v="4.24%-6.36%"/>
    <m/>
    <m/>
    <m/>
    <m/>
    <n v="0"/>
    <n v="11965"/>
    <n v="715"/>
    <n v="6.3555555555555587E-2"/>
    <n v="14"/>
    <n v="450"/>
    <m/>
    <n v="688"/>
    <n v="173598"/>
    <n v="5"/>
    <m/>
    <m/>
    <m/>
    <s v="Kalak Ahmet（11018931）"/>
    <s v="Xu Lan（11013544）"/>
    <m/>
    <m/>
    <m/>
    <m/>
    <s v="OK"/>
  </r>
  <r>
    <s v="CN15"/>
    <n v="11002608"/>
    <s v="汪 丽华"/>
    <s v="Wang Lihua"/>
    <s v="Indirect Active"/>
    <s v="OP"/>
    <s v="GPL-CN"/>
    <s v="GPL-SCS8"/>
    <s v="210151"/>
    <d v="2005-04-14T00:00:00"/>
    <s v="Supervisor"/>
    <s v="Supervisor"/>
    <x v="0"/>
    <n v="2"/>
    <x v="2"/>
    <n v="16650"/>
    <n v="0.03"/>
    <n v="500"/>
    <n v="0"/>
    <n v="0"/>
    <n v="3.003003003003003E-2"/>
    <n v="500"/>
    <n v="17150"/>
    <n v="17142"/>
    <n v="492"/>
    <x v="132"/>
    <s v="2.40%-3.60%"/>
    <m/>
    <m/>
    <m/>
    <m/>
    <n v="0"/>
    <n v="17142"/>
    <n v="492"/>
    <n v="2.954954954954947E-2"/>
    <n v="14"/>
    <n v="450"/>
    <m/>
    <n v="688"/>
    <n v="246076"/>
    <n v="3"/>
    <m/>
    <m/>
    <m/>
    <s v="Ma Ruiming（11007900）"/>
    <s v="Xu Lan（11013544）"/>
    <m/>
    <m/>
    <m/>
    <m/>
    <s v="OK"/>
  </r>
  <r>
    <s v="CN15"/>
    <n v="11003290"/>
    <s v="梁 艳"/>
    <s v="Liang Yan"/>
    <s v="Indirect Active"/>
    <s v="OP"/>
    <s v="GPL-CN"/>
    <s v="GPL-SCS8"/>
    <s v="210151"/>
    <d v="2013-05-13T00:00:00"/>
    <s v="Functional Specialist"/>
    <s v="Functional Specialist"/>
    <x v="0"/>
    <n v="2"/>
    <x v="2"/>
    <n v="14730"/>
    <n v="0.03"/>
    <n v="442"/>
    <n v="0"/>
    <n v="0"/>
    <n v="3.0006788866259335E-2"/>
    <n v="442"/>
    <n v="15172"/>
    <n v="15122"/>
    <n v="392"/>
    <x v="103"/>
    <s v="2.40%-3.60%"/>
    <m/>
    <m/>
    <m/>
    <m/>
    <n v="0"/>
    <n v="15122"/>
    <n v="392"/>
    <n v="2.6612355736592042E-2"/>
    <n v="14"/>
    <n v="450"/>
    <m/>
    <n v="688"/>
    <n v="217796"/>
    <n v="4"/>
    <m/>
    <m/>
    <m/>
    <s v="Ma Ruiming（11007900）"/>
    <s v="Xu Lan（11013544）"/>
    <m/>
    <m/>
    <m/>
    <m/>
    <s v="OK"/>
  </r>
  <r>
    <s v="CN15"/>
    <n v="11007155"/>
    <s v="李 隽"/>
    <s v="Li Jun"/>
    <s v="Indirect Active"/>
    <s v="OP"/>
    <s v="GPL-CN"/>
    <s v="GPL-SCS8"/>
    <s v="210151"/>
    <d v="2011-01-13T00:00:00"/>
    <s v="Associate Expert (CN)"/>
    <s v="Associate Expert (C)"/>
    <x v="0"/>
    <n v="2"/>
    <x v="1"/>
    <n v="16912"/>
    <n v="4.4999999999999998E-2"/>
    <n v="761"/>
    <n v="4.2099999999999999E-2"/>
    <n v="712"/>
    <n v="8.7097918637653732E-2"/>
    <n v="1473"/>
    <n v="18385"/>
    <n v="18000"/>
    <n v="1088"/>
    <x v="133"/>
    <s v="6.97%-10.45%"/>
    <m/>
    <m/>
    <m/>
    <m/>
    <n v="0"/>
    <n v="18000"/>
    <n v="1088"/>
    <n v="6.4333017975402029E-2"/>
    <n v="14"/>
    <n v="450"/>
    <m/>
    <n v="688"/>
    <n v="258088"/>
    <n v="4"/>
    <m/>
    <m/>
    <m/>
    <s v="Ma Ruiming（11007900）"/>
    <s v="Xu Lan（11013544）"/>
    <m/>
    <m/>
    <m/>
    <m/>
    <s v="OK"/>
  </r>
  <r>
    <s v="CN15"/>
    <n v="11010769"/>
    <s v="顾 荐贤"/>
    <s v="Gu Jianxian"/>
    <s v="Indirect Active"/>
    <s v="OP"/>
    <s v="GPL-CN"/>
    <s v="GPL-SCS8"/>
    <s v="210151"/>
    <d v="2014-04-14T00:00:00"/>
    <s v="Senior Project Manager"/>
    <s v="Senior Project Manager"/>
    <x v="3"/>
    <n v="2"/>
    <x v="2"/>
    <n v="18770"/>
    <n v="0.03"/>
    <n v="563"/>
    <n v="0"/>
    <n v="0"/>
    <n v="2.9994672349493875E-2"/>
    <n v="563"/>
    <n v="19333"/>
    <n v="19133"/>
    <n v="363"/>
    <x v="134"/>
    <s v="2.40%-3.60%"/>
    <m/>
    <m/>
    <m/>
    <m/>
    <n v="0"/>
    <n v="19133"/>
    <n v="363"/>
    <n v="1.9339371337240285E-2"/>
    <n v="14"/>
    <n v="450"/>
    <m/>
    <n v="688"/>
    <n v="273950"/>
    <n v="3"/>
    <m/>
    <m/>
    <m/>
    <s v="Ma Ruiming（11007900）"/>
    <s v="Xu Lan（11013544）"/>
    <m/>
    <m/>
    <m/>
    <m/>
    <s v="OK"/>
  </r>
  <r>
    <s v="CN15"/>
    <n v="11018858"/>
    <s v="王 兴凡"/>
    <s v="Wang Leo"/>
    <s v="Indirect Active"/>
    <s v="OP"/>
    <s v="GPL-CN"/>
    <s v="GPL-SCS8"/>
    <s v="210151"/>
    <d v="2021-10-11T00:00:00"/>
    <s v="Functional Specialist"/>
    <s v="Functional Specialist"/>
    <x v="0"/>
    <n v="2"/>
    <x v="2"/>
    <n v="16818"/>
    <n v="3.5000000000000003E-2"/>
    <n v="589"/>
    <n v="0"/>
    <n v="0"/>
    <n v="3.5022000237840412E-2"/>
    <n v="589"/>
    <n v="17407"/>
    <n v="17900"/>
    <n v="1082"/>
    <x v="133"/>
    <s v="2.80%-4.20%"/>
    <m/>
    <m/>
    <m/>
    <m/>
    <n v="0"/>
    <n v="17900"/>
    <n v="1082"/>
    <n v="6.4335830657628712E-2"/>
    <n v="14"/>
    <n v="450"/>
    <m/>
    <n v="688"/>
    <n v="256688"/>
    <n v="3"/>
    <m/>
    <m/>
    <m/>
    <s v="Ma Ruiming（11007900）"/>
    <s v="Xu Lan（11013544）"/>
    <m/>
    <m/>
    <m/>
    <m/>
    <s v="&gt;20"/>
  </r>
  <r>
    <s v="CN15"/>
    <n v="11019453"/>
    <s v="曹 春巧"/>
    <s v="Cao Claire"/>
    <s v="Indirect Active"/>
    <s v="OP"/>
    <s v="GPL-CN"/>
    <s v="GPL-SCS8"/>
    <s v="210151"/>
    <d v="2022-05-18T00:00:00"/>
    <s v="Associate Expert (CN)"/>
    <s v="Associate Expert (C)"/>
    <x v="0"/>
    <n v="2"/>
    <x v="0"/>
    <n v="23796"/>
    <n v="0.05"/>
    <n v="1190"/>
    <n v="2.7E-2"/>
    <n v="642"/>
    <n v="7.6987729030089089E-2"/>
    <n v="1832"/>
    <n v="25628"/>
    <n v="25628"/>
    <n v="1832"/>
    <x v="135"/>
    <s v="6.16%-9.24%"/>
    <m/>
    <m/>
    <m/>
    <m/>
    <n v="0"/>
    <n v="25628"/>
    <n v="1832"/>
    <n v="7.6987729030089103E-2"/>
    <n v="14"/>
    <n v="450"/>
    <m/>
    <n v="688"/>
    <n v="364880"/>
    <n v="5"/>
    <m/>
    <m/>
    <m/>
    <s v="Ma Ruiming（11007900）"/>
    <s v="Xu Lan（11013544）"/>
    <m/>
    <m/>
    <m/>
    <m/>
    <s v="OK"/>
  </r>
  <r>
    <s v="CN15"/>
    <n v="15001281"/>
    <s v="牛 福燕"/>
    <s v="Niu Fuyan"/>
    <s v="Indirect Active"/>
    <s v="OP"/>
    <s v="GPL-CN"/>
    <s v="GPL-SCS8"/>
    <s v="210151"/>
    <d v="2017-06-05T00:00:00"/>
    <s v="Manager"/>
    <s v="Manager"/>
    <x v="3"/>
    <n v="2"/>
    <x v="2"/>
    <n v="29042"/>
    <n v="0"/>
    <n v="0"/>
    <n v="0"/>
    <n v="0"/>
    <n v="0"/>
    <n v="0"/>
    <n v="29042"/>
    <n v="29392"/>
    <n v="350"/>
    <x v="136"/>
    <s v="0.00%-0.00%"/>
    <m/>
    <m/>
    <m/>
    <m/>
    <n v="0"/>
    <n v="29392"/>
    <n v="350"/>
    <n v="1.2051511603883958E-2"/>
    <n v="14"/>
    <n v="450"/>
    <m/>
    <n v="688"/>
    <n v="417576"/>
    <n v="3"/>
    <m/>
    <m/>
    <m/>
    <s v="Ma Ruiming（11007900）"/>
    <s v="Xu Lan（11013544）"/>
    <m/>
    <m/>
    <m/>
    <m/>
    <s v="&gt;20"/>
  </r>
  <r>
    <s v="CN15"/>
    <n v="1421190"/>
    <s v="胡 瑞玉"/>
    <s v="Hu Ruiyu"/>
    <s v="Indirect Active"/>
    <s v="OP"/>
    <s v="GPL-CN"/>
    <s v="GPL-LO8N"/>
    <s v="120010"/>
    <d v="2012-10-11T00:00:00"/>
    <s v="Senior Specialist"/>
    <s v="Senior Specialist"/>
    <x v="1"/>
    <n v="2"/>
    <x v="3"/>
    <n v="10324"/>
    <n v="0"/>
    <n v="0"/>
    <n v="0"/>
    <n v="0"/>
    <n v="0"/>
    <n v="0"/>
    <n v="10324"/>
    <n v="10324"/>
    <n v="0"/>
    <x v="5"/>
    <s v="0.00%-0.00%"/>
    <m/>
    <m/>
    <m/>
    <m/>
    <n v="0"/>
    <n v="10324"/>
    <n v="0"/>
    <n v="0"/>
    <n v="14"/>
    <n v="450"/>
    <m/>
    <n v="688"/>
    <n v="150624"/>
    <n v="5"/>
    <m/>
    <m/>
    <m/>
    <s v="Li Xiaochun（11008077）"/>
    <s v="Xu Lan（11013544）"/>
    <m/>
    <m/>
    <m/>
    <m/>
    <s v="OK"/>
  </r>
  <r>
    <s v="CN15"/>
    <n v="11000092"/>
    <s v="贾 小东"/>
    <s v="Jia Xiaodong"/>
    <s v="Indirect Active"/>
    <s v="OP"/>
    <s v="GPL-CN"/>
    <s v="GPL-LO8WC"/>
    <s v="120040"/>
    <d v="1998-05-11T00:00:00"/>
    <s v="Specialist"/>
    <s v="Administrator of WH CZ"/>
    <x v="7"/>
    <n v="2"/>
    <x v="2"/>
    <n v="7233"/>
    <n v="0"/>
    <n v="0"/>
    <n v="0"/>
    <n v="0"/>
    <n v="0"/>
    <n v="0"/>
    <n v="7233"/>
    <n v="7233"/>
    <n v="0"/>
    <x v="5"/>
    <s v="0.00%-0.00%"/>
    <m/>
    <m/>
    <m/>
    <m/>
    <n v="0"/>
    <n v="7233"/>
    <n v="0"/>
    <n v="0"/>
    <n v="14"/>
    <n v="450"/>
    <m/>
    <n v="688"/>
    <n v="107350"/>
    <n v="3"/>
    <m/>
    <m/>
    <m/>
    <s v="Li Xiaochun（11008077）"/>
    <s v="Xu Lan（11013544）"/>
    <m/>
    <m/>
    <m/>
    <m/>
    <s v="OK"/>
  </r>
  <r>
    <s v="CN15"/>
    <n v="11000229"/>
    <s v="梅 金龙"/>
    <s v="Mei Jinlong"/>
    <s v="Indirect Active"/>
    <s v="OP"/>
    <s v="GPL-CN"/>
    <s v="GPL-LO8WF"/>
    <s v="120020"/>
    <d v="1998-01-01T00:00:00"/>
    <s v="Manager"/>
    <s v="Head of CDC Chuzhou Fanya"/>
    <x v="3"/>
    <n v="2"/>
    <x v="2"/>
    <n v="29320"/>
    <n v="0"/>
    <n v="0"/>
    <n v="0"/>
    <n v="0"/>
    <n v="0"/>
    <n v="0"/>
    <n v="29320"/>
    <n v="29320"/>
    <n v="0"/>
    <x v="5"/>
    <s v="0.00%-0.00%"/>
    <m/>
    <m/>
    <m/>
    <m/>
    <n v="0"/>
    <n v="29320"/>
    <n v="0"/>
    <n v="0"/>
    <n v="14"/>
    <n v="1750"/>
    <m/>
    <n v="688"/>
    <n v="432168"/>
    <n v="4"/>
    <m/>
    <m/>
    <m/>
    <s v="Li Xiaochun（11008077）"/>
    <s v="Xu Lan（11013544）"/>
    <m/>
    <m/>
    <m/>
    <m/>
    <s v="OK"/>
  </r>
  <r>
    <s v="CN15"/>
    <n v="11000550"/>
    <s v="沈 婷"/>
    <s v="Shen Ting"/>
    <s v="Indirect Active"/>
    <s v="OP"/>
    <s v="GPL-CN"/>
    <s v="GPL-LO8WN"/>
    <s v="120050"/>
    <d v="1995-08-08T00:00:00"/>
    <s v="Supervisor"/>
    <s v="Supervisor of WH-NJ"/>
    <x v="7"/>
    <n v="2"/>
    <x v="2"/>
    <n v="15727"/>
    <n v="0"/>
    <n v="0"/>
    <n v="0"/>
    <n v="0"/>
    <n v="0"/>
    <n v="0"/>
    <n v="15727"/>
    <n v="15727"/>
    <n v="0"/>
    <x v="5"/>
    <s v="0.00%-0.00%"/>
    <m/>
    <m/>
    <m/>
    <m/>
    <n v="0"/>
    <n v="15727"/>
    <n v="0"/>
    <n v="0"/>
    <n v="14"/>
    <n v="2950"/>
    <m/>
    <n v="688"/>
    <n v="256266"/>
    <n v="3"/>
    <m/>
    <m/>
    <m/>
    <s v="Li Xiaochun（11008077）"/>
    <s v="Xu Lan（11013544）"/>
    <m/>
    <m/>
    <m/>
    <m/>
    <s v="OK"/>
  </r>
  <r>
    <s v="CN15"/>
    <n v="11000559"/>
    <s v="夏 伟"/>
    <s v="Xia Wei"/>
    <s v="Indirect Active"/>
    <s v="OP"/>
    <s v="GPL-CN"/>
    <s v="GPL-LO8LR"/>
    <s v="120010"/>
    <d v="2000-05-22T00:00:00"/>
    <s v="Manager"/>
    <s v="Head of Regional Logistics Management"/>
    <x v="3"/>
    <n v="2"/>
    <x v="3"/>
    <n v="19620"/>
    <n v="0"/>
    <n v="0"/>
    <n v="0"/>
    <n v="0"/>
    <n v="0"/>
    <n v="0"/>
    <n v="19620"/>
    <n v="19620"/>
    <n v="0"/>
    <x v="5"/>
    <s v="0.00%-0.00%"/>
    <m/>
    <m/>
    <m/>
    <m/>
    <n v="0"/>
    <n v="19620"/>
    <n v="0"/>
    <n v="0"/>
    <n v="14"/>
    <n v="450"/>
    <m/>
    <n v="688"/>
    <n v="280768"/>
    <n v="3"/>
    <m/>
    <m/>
    <m/>
    <s v="Li Xiaochun（11008077）"/>
    <s v="Xu Lan（11013544）"/>
    <m/>
    <m/>
    <m/>
    <m/>
    <s v="OK"/>
  </r>
  <r>
    <s v="CN15"/>
    <n v="11000560"/>
    <s v="巫 雷"/>
    <s v="Wu Lei"/>
    <s v="Indirect Active"/>
    <s v="OP"/>
    <s v="GPL-CN"/>
    <s v="GPL-LO8N"/>
    <s v="120010"/>
    <d v="2000-03-01T00:00:00"/>
    <s v="Function Manager"/>
    <s v="Function Manager"/>
    <x v="3"/>
    <n v="2"/>
    <x v="2"/>
    <n v="18000"/>
    <n v="0.03"/>
    <n v="540"/>
    <n v="0"/>
    <n v="0"/>
    <n v="0.03"/>
    <n v="540"/>
    <n v="18540"/>
    <n v="18540"/>
    <n v="540"/>
    <x v="11"/>
    <s v="2.40%-3.60%"/>
    <m/>
    <m/>
    <m/>
    <m/>
    <n v="0"/>
    <n v="18540"/>
    <n v="540"/>
    <n v="3.0000000000000027E-2"/>
    <n v="14"/>
    <n v="450"/>
    <m/>
    <n v="688"/>
    <n v="265648"/>
    <n v="3"/>
    <m/>
    <m/>
    <m/>
    <s v="Li Xiaochun（11008077）"/>
    <s v="Xu Lan（11013544）"/>
    <m/>
    <m/>
    <m/>
    <m/>
    <s v="OK"/>
  </r>
  <r>
    <s v="CN15"/>
    <n v="11000567"/>
    <s v="贾 红波"/>
    <s v="Jia Hongbo"/>
    <s v="Indirect Active"/>
    <s v="OP"/>
    <s v="GPL-CN"/>
    <s v="GPL-LO8LR"/>
    <s v="120010"/>
    <d v="1999-07-01T00:00:00"/>
    <s v="Senior Specialist"/>
    <s v="Senior Specialist"/>
    <x v="1"/>
    <n v="2"/>
    <x v="2"/>
    <n v="9780"/>
    <n v="2.5000000000000001E-2"/>
    <n v="245"/>
    <n v="0"/>
    <n v="0"/>
    <n v="2.5051124744376277E-2"/>
    <n v="245"/>
    <n v="10025"/>
    <n v="10025"/>
    <n v="245"/>
    <x v="82"/>
    <s v="2.00%-3.01%"/>
    <m/>
    <m/>
    <m/>
    <m/>
    <n v="0"/>
    <n v="10025"/>
    <n v="245"/>
    <n v="2.5051124744376319E-2"/>
    <n v="14"/>
    <n v="450"/>
    <m/>
    <n v="688"/>
    <n v="146438"/>
    <n v="3"/>
    <m/>
    <m/>
    <m/>
    <s v="Li Xiaochun（11008077）"/>
    <s v="Xu Lan（11013544）"/>
    <m/>
    <m/>
    <m/>
    <m/>
    <s v="OK"/>
  </r>
  <r>
    <s v="CN15"/>
    <n v="11002745"/>
    <s v="孟 倩"/>
    <s v="Meng Qian"/>
    <s v="Indirect Active"/>
    <s v="OP"/>
    <s v="GPL-CN"/>
    <s v="GPL-LO8WN"/>
    <s v="120050"/>
    <d v="2005-05-08T00:00:00"/>
    <s v="Administrator"/>
    <s v="Administrator of WH NJ"/>
    <x v="7"/>
    <n v="2"/>
    <x v="2"/>
    <n v="6479"/>
    <n v="0"/>
    <n v="0"/>
    <n v="0"/>
    <n v="0"/>
    <n v="0"/>
    <n v="0"/>
    <n v="6479"/>
    <n v="6479"/>
    <n v="0"/>
    <x v="5"/>
    <s v="0.00%-0.00%"/>
    <m/>
    <m/>
    <m/>
    <m/>
    <n v="0"/>
    <n v="6479"/>
    <n v="0"/>
    <n v="0"/>
    <n v="14"/>
    <n v="450"/>
    <m/>
    <n v="688"/>
    <n v="96794"/>
    <n v="3"/>
    <m/>
    <m/>
    <m/>
    <s v="Li Xiaochun（11008077）"/>
    <s v="Xu Lan（11013544）"/>
    <m/>
    <m/>
    <m/>
    <m/>
    <s v="OK"/>
  </r>
  <r>
    <s v="CN15"/>
    <n v="11002829"/>
    <s v="张 里平"/>
    <s v="Zhang Liping"/>
    <s v="Indirect Active"/>
    <s v="OP"/>
    <s v="GPL-CN"/>
    <s v="GPL-LO8W"/>
    <s v="120050"/>
    <d v="2005-08-01T00:00:00"/>
    <s v="Manager"/>
    <s v="Head of Warehousing"/>
    <x v="3"/>
    <n v="2"/>
    <x v="2"/>
    <n v="20900"/>
    <n v="2.5000000000000001E-2"/>
    <n v="523"/>
    <n v="0"/>
    <n v="0"/>
    <n v="2.5023923444976077E-2"/>
    <n v="523"/>
    <n v="21423"/>
    <n v="21423"/>
    <n v="523"/>
    <x v="13"/>
    <s v="2.00%-3.00%"/>
    <m/>
    <m/>
    <m/>
    <m/>
    <n v="0"/>
    <n v="21423"/>
    <n v="523"/>
    <n v="2.5023923444976059E-2"/>
    <n v="14"/>
    <n v="450"/>
    <m/>
    <n v="688"/>
    <n v="306010"/>
    <n v="3"/>
    <m/>
    <m/>
    <m/>
    <s v="Li Xiaochun（11008077）"/>
    <s v="Xu Lan（11013544）"/>
    <m/>
    <m/>
    <m/>
    <m/>
    <s v="OK"/>
  </r>
  <r>
    <s v="CN15"/>
    <n v="11002886"/>
    <s v="刘 先达"/>
    <s v="Liu Xianda"/>
    <s v="Indirect Active"/>
    <s v="OP"/>
    <s v="GPL-CN"/>
    <s v="GPL-LO8G"/>
    <s v="120010"/>
    <d v="2005-10-08T00:00:00"/>
    <s v="Manager"/>
    <s v="Head of Global Distribution"/>
    <x v="3"/>
    <n v="2"/>
    <x v="1"/>
    <n v="24782"/>
    <n v="0.03"/>
    <n v="743"/>
    <n v="0"/>
    <n v="0"/>
    <n v="2.998143814058591E-2"/>
    <n v="743"/>
    <n v="25525"/>
    <n v="25525"/>
    <n v="743"/>
    <x v="11"/>
    <s v="2.40%-3.60%"/>
    <m/>
    <m/>
    <m/>
    <m/>
    <n v="0"/>
    <n v="25525"/>
    <n v="743"/>
    <n v="2.9981438140585848E-2"/>
    <n v="14"/>
    <n v="450"/>
    <m/>
    <n v="688"/>
    <n v="363438"/>
    <n v="4"/>
    <m/>
    <m/>
    <m/>
    <s v="Li Xiaochun（11008077）"/>
    <s v="Xu Lan（11013544）"/>
    <m/>
    <m/>
    <m/>
    <m/>
    <s v="OK"/>
  </r>
  <r>
    <s v="CN15"/>
    <n v="11003278"/>
    <s v="沈 涛"/>
    <s v="Shen Tao"/>
    <s v="Indirect Active"/>
    <s v="OP"/>
    <s v="GPL-CN"/>
    <s v="GPL-LO8G"/>
    <s v="120010"/>
    <d v="2006-06-26T00:00:00"/>
    <s v="Supervisor"/>
    <s v="Supervisor"/>
    <x v="0"/>
    <n v="2"/>
    <x v="1"/>
    <n v="13770"/>
    <n v="3.7500000000000006E-2"/>
    <n v="516"/>
    <n v="1.55E-2"/>
    <n v="213"/>
    <n v="5.2941176470588235E-2"/>
    <n v="729"/>
    <n v="14499"/>
    <n v="14600"/>
    <n v="830"/>
    <x v="137"/>
    <s v="4.24%-6.35%"/>
    <m/>
    <m/>
    <m/>
    <m/>
    <n v="0"/>
    <n v="14600"/>
    <n v="830"/>
    <n v="6.0275962236746583E-2"/>
    <n v="14"/>
    <n v="450"/>
    <m/>
    <n v="688"/>
    <n v="210488"/>
    <n v="4"/>
    <m/>
    <m/>
    <m/>
    <s v="Li Xiaochun（11008077）"/>
    <s v="Xu Lan（11013544）"/>
    <m/>
    <m/>
    <m/>
    <m/>
    <s v="OK"/>
  </r>
  <r>
    <s v="CN15"/>
    <n v="11004088"/>
    <s v="张 波"/>
    <s v="Zhang Bo"/>
    <s v="Indirect Active"/>
    <s v="OP"/>
    <s v="GPL-CN"/>
    <s v="GPL-LO8N"/>
    <s v="120010"/>
    <d v="2007-08-07T00:00:00"/>
    <s v="Supervisor"/>
    <s v="Supervisor"/>
    <x v="0"/>
    <n v="2"/>
    <x v="1"/>
    <n v="15088"/>
    <n v="3.7500000000000006E-2"/>
    <n v="566"/>
    <n v="1.55E-2"/>
    <n v="234"/>
    <n v="5.3022269353128315E-2"/>
    <n v="800"/>
    <n v="15888"/>
    <n v="15888"/>
    <n v="800"/>
    <x v="40"/>
    <s v="4.24%-6.36%"/>
    <m/>
    <m/>
    <m/>
    <m/>
    <n v="0"/>
    <n v="15888"/>
    <n v="800"/>
    <n v="5.3022269353128371E-2"/>
    <n v="14"/>
    <n v="450"/>
    <m/>
    <n v="688"/>
    <n v="228520"/>
    <n v="5"/>
    <m/>
    <m/>
    <m/>
    <s v="Li Xiaochun（11008077）"/>
    <s v="Xu Lan（11013544）"/>
    <m/>
    <m/>
    <m/>
    <m/>
    <s v="OK"/>
  </r>
  <r>
    <s v="CN15"/>
    <n v="11004819"/>
    <s v="李 哲"/>
    <s v="Li Zhe"/>
    <s v="Indirect Active"/>
    <s v="OP"/>
    <s v="GPL-CN"/>
    <s v="GPL-LO8"/>
    <s v="120010"/>
    <d v="2008-06-27T00:00:00"/>
    <s v="Function Manager"/>
    <s v="Function Manager"/>
    <x v="3"/>
    <n v="2"/>
    <x v="2"/>
    <n v="19400"/>
    <n v="2.5000000000000001E-2"/>
    <n v="485"/>
    <n v="0"/>
    <n v="0"/>
    <n v="2.5000000000000001E-2"/>
    <n v="485"/>
    <n v="19885"/>
    <n v="19885"/>
    <n v="485"/>
    <x v="13"/>
    <s v="2.00%-3.00%"/>
    <m/>
    <m/>
    <m/>
    <m/>
    <n v="0"/>
    <n v="19885"/>
    <n v="485"/>
    <n v="2.4999999999999911E-2"/>
    <n v="14"/>
    <n v="450"/>
    <m/>
    <n v="688"/>
    <n v="284478"/>
    <n v="3"/>
    <m/>
    <m/>
    <m/>
    <s v="Li Xiaochun（11008077）"/>
    <s v="Xu Lan（11013544）"/>
    <m/>
    <m/>
    <m/>
    <m/>
    <s v="OK"/>
  </r>
  <r>
    <s v="CN15"/>
    <n v="11004913"/>
    <s v="陈 晓旭"/>
    <s v="Chen Xiaoxu"/>
    <s v="Indirect Active"/>
    <s v="OP"/>
    <s v="GPL-CN"/>
    <s v="GPL-LO8WF"/>
    <s v="120020"/>
    <d v="2008-07-08T00:00:00"/>
    <s v="Administrator"/>
    <s v="Administrator of WH CZ"/>
    <x v="7"/>
    <n v="2"/>
    <x v="3"/>
    <n v="6816"/>
    <n v="0"/>
    <n v="0"/>
    <n v="0"/>
    <n v="0"/>
    <n v="0"/>
    <n v="0"/>
    <n v="6816"/>
    <n v="6816"/>
    <n v="0"/>
    <x v="5"/>
    <s v="0.00%-0.00%"/>
    <m/>
    <m/>
    <m/>
    <m/>
    <n v="0"/>
    <n v="6816"/>
    <n v="0"/>
    <n v="0"/>
    <n v="14"/>
    <n v="450"/>
    <m/>
    <n v="688"/>
    <n v="101512"/>
    <n v="3"/>
    <m/>
    <m/>
    <m/>
    <s v="Li Xiaochun（11008077）"/>
    <s v="Xu Lan（11013544）"/>
    <m/>
    <m/>
    <m/>
    <m/>
    <s v="OK"/>
  </r>
  <r>
    <s v="CN15"/>
    <n v="11005078"/>
    <s v="郭 义林"/>
    <s v="Guo Yilin"/>
    <s v="Indirect Active"/>
    <s v="OP"/>
    <s v="GPL-CN"/>
    <s v="GPL-LO8WF"/>
    <s v="120020"/>
    <d v="2008-08-07T00:00:00"/>
    <s v="Supervisor"/>
    <s v="Project and Flow Admin Supervisor of CZ"/>
    <x v="7"/>
    <n v="2"/>
    <x v="2"/>
    <n v="12660"/>
    <n v="2.5000000000000001E-2"/>
    <n v="317"/>
    <n v="0"/>
    <n v="0"/>
    <n v="2.5039494470774092E-2"/>
    <n v="317"/>
    <n v="12977"/>
    <n v="12977"/>
    <n v="317"/>
    <x v="13"/>
    <s v="2.00%-3.00%"/>
    <m/>
    <m/>
    <m/>
    <m/>
    <n v="0"/>
    <n v="12977"/>
    <n v="317"/>
    <n v="2.5039494470774137E-2"/>
    <n v="14"/>
    <n v="450"/>
    <m/>
    <n v="688"/>
    <n v="187766"/>
    <n v="3"/>
    <m/>
    <m/>
    <m/>
    <s v="Li Xiaochun（11008077）"/>
    <s v="Xu Lan（11013544）"/>
    <m/>
    <m/>
    <m/>
    <m/>
    <s v="OK"/>
  </r>
  <r>
    <s v="CN15"/>
    <n v="11005762"/>
    <s v="蒋 俊浩"/>
    <s v="Jiang Junhao"/>
    <s v="Indirect Active"/>
    <s v="OP"/>
    <s v="GPL-CN"/>
    <s v="GPL-LO8WC"/>
    <s v="120040"/>
    <d v="2009-10-01T00:00:00"/>
    <s v="Manager"/>
    <s v="Head of CDC Chuzhou Chengdong"/>
    <x v="3"/>
    <n v="2"/>
    <x v="1"/>
    <n v="22351"/>
    <n v="0.03"/>
    <n v="671"/>
    <n v="0"/>
    <n v="0"/>
    <n v="3.0021028141917587E-2"/>
    <n v="671"/>
    <n v="23022"/>
    <n v="22888"/>
    <n v="537"/>
    <x v="32"/>
    <s v="2.40%-3.60%"/>
    <m/>
    <m/>
    <m/>
    <m/>
    <n v="0"/>
    <n v="22888"/>
    <n v="537"/>
    <n v="2.4025770659030998E-2"/>
    <n v="14"/>
    <n v="1750"/>
    <m/>
    <n v="688"/>
    <n v="342120"/>
    <n v="4"/>
    <m/>
    <m/>
    <m/>
    <s v="Li Xiaochun（11008077）"/>
    <s v="Xu Lan（11013544）"/>
    <m/>
    <m/>
    <m/>
    <m/>
    <s v="OK"/>
  </r>
  <r>
    <s v="CN15"/>
    <n v="11006293"/>
    <s v="黄 艳芳"/>
    <s v="Huang Yanfang"/>
    <s v="Indirect Active"/>
    <s v="OP"/>
    <s v="GPL-CN"/>
    <s v="GPL-LO8N"/>
    <s v="120010"/>
    <d v="2010-09-01T00:00:00"/>
    <s v="Senior Specialist"/>
    <s v="Senior Specialist"/>
    <x v="1"/>
    <n v="2"/>
    <x v="2"/>
    <n v="11950"/>
    <n v="2.5000000000000001E-2"/>
    <n v="299"/>
    <n v="0"/>
    <n v="0"/>
    <n v="2.5020920502092051E-2"/>
    <n v="299"/>
    <n v="12249"/>
    <n v="12353"/>
    <n v="403"/>
    <x v="138"/>
    <s v="2.00%-3.00%"/>
    <m/>
    <m/>
    <m/>
    <m/>
    <n v="0"/>
    <n v="12353"/>
    <n v="403"/>
    <n v="3.372384937238504E-2"/>
    <n v="14"/>
    <n v="450"/>
    <m/>
    <n v="688"/>
    <n v="179030"/>
    <n v="2"/>
    <m/>
    <s v="Work independantly and proactively to ensure the delivery to customer"/>
    <m/>
    <s v="Li Xiaochun（11008077）"/>
    <s v="Xu Lan（11013544）"/>
    <m/>
    <m/>
    <m/>
    <m/>
    <s v="OK"/>
  </r>
  <r>
    <s v="CN15"/>
    <n v="11006306"/>
    <s v="骆 小军"/>
    <s v="Luo Xiaojun"/>
    <s v="Indirect Active"/>
    <s v="OP"/>
    <s v="GPL-CN"/>
    <s v="GPL-LO8N"/>
    <s v="120010"/>
    <d v="2010-05-25T00:00:00"/>
    <s v="Associate Expert (CN)"/>
    <s v="Associate Expert (C)"/>
    <x v="0"/>
    <n v="2"/>
    <x v="0"/>
    <n v="17480"/>
    <n v="0.05"/>
    <n v="874"/>
    <n v="0"/>
    <n v="0"/>
    <n v="0.05"/>
    <n v="874"/>
    <n v="18354"/>
    <n v="18354"/>
    <n v="874"/>
    <x v="139"/>
    <s v="4.00%-6.00%"/>
    <m/>
    <m/>
    <m/>
    <m/>
    <n v="0"/>
    <n v="18354"/>
    <n v="874"/>
    <n v="5.0000000000000044E-2"/>
    <n v="14"/>
    <n v="450"/>
    <m/>
    <n v="688"/>
    <n v="263044"/>
    <n v="5"/>
    <m/>
    <m/>
    <m/>
    <s v="Li Xiaochun（11008077）"/>
    <s v="Xu Lan（11013544）"/>
    <m/>
    <m/>
    <m/>
    <m/>
    <s v="OK"/>
  </r>
  <r>
    <s v="CN15"/>
    <n v="11007617"/>
    <s v="韩 起"/>
    <s v="Han Qi"/>
    <s v="Indirect Active"/>
    <s v="OP"/>
    <s v="GPL-CN"/>
    <s v="GPL-LO8L"/>
    <s v="120010"/>
    <d v="2011-05-09T00:00:00"/>
    <s v="Expert (CN)"/>
    <s v="Expert (CN)"/>
    <x v="3"/>
    <n v="2"/>
    <x v="2"/>
    <n v="18800"/>
    <n v="2.5000000000000001E-2"/>
    <n v="470"/>
    <n v="0"/>
    <n v="0"/>
    <n v="2.5000000000000001E-2"/>
    <n v="470"/>
    <n v="19270"/>
    <n v="19270"/>
    <n v="470"/>
    <x v="13"/>
    <s v="2.00%-3.00%"/>
    <m/>
    <m/>
    <m/>
    <m/>
    <n v="0"/>
    <n v="19270"/>
    <n v="470"/>
    <n v="2.4999999999999911E-2"/>
    <n v="14"/>
    <n v="450"/>
    <m/>
    <n v="688"/>
    <n v="275868"/>
    <n v="5"/>
    <m/>
    <m/>
    <m/>
    <s v="Li Xiaochun（11008077）"/>
    <s v="Xu Lan（11013544）"/>
    <m/>
    <m/>
    <m/>
    <m/>
    <s v="OK"/>
  </r>
  <r>
    <s v="CN15"/>
    <n v="11007999"/>
    <s v="耿 标"/>
    <s v="Geng Biao"/>
    <s v="Indirect Active"/>
    <s v="OP"/>
    <s v="GPL-CN"/>
    <s v="GPL-LO8G"/>
    <s v="120010"/>
    <d v="2011-07-25T00:00:00"/>
    <s v="Supervisor"/>
    <s v="Supervisor"/>
    <x v="0"/>
    <n v="2"/>
    <x v="1"/>
    <n v="13764"/>
    <n v="3.7500000000000006E-2"/>
    <n v="516"/>
    <n v="1.55E-2"/>
    <n v="213"/>
    <n v="5.2964254577157803E-2"/>
    <n v="729"/>
    <n v="14493"/>
    <n v="14493"/>
    <n v="729"/>
    <x v="40"/>
    <s v="4.24%-6.36%"/>
    <m/>
    <m/>
    <m/>
    <m/>
    <n v="0"/>
    <n v="14493"/>
    <n v="729"/>
    <n v="5.296425457715781E-2"/>
    <n v="14"/>
    <n v="450"/>
    <m/>
    <n v="688"/>
    <n v="208990"/>
    <n v="3"/>
    <m/>
    <m/>
    <m/>
    <s v="Li Xiaochun（11008077）"/>
    <s v="Xu Lan（11013544）"/>
    <m/>
    <m/>
    <m/>
    <m/>
    <s v="OK"/>
  </r>
  <r>
    <s v="CN15"/>
    <n v="11008714"/>
    <s v="许 甜"/>
    <s v="Xu Tian"/>
    <s v="Indirect Active"/>
    <s v="OP"/>
    <s v="GPL-CN"/>
    <s v="GPL-LO8WC"/>
    <s v="120040"/>
    <d v="2012-06-04T00:00:00"/>
    <s v="Warehouse Management"/>
    <s v="Data Support of WH CZ"/>
    <x v="7"/>
    <n v="2"/>
    <x v="2"/>
    <n v="5745"/>
    <n v="0"/>
    <n v="0"/>
    <n v="0"/>
    <n v="0"/>
    <n v="0"/>
    <n v="0"/>
    <n v="5745"/>
    <n v="5745"/>
    <n v="0"/>
    <x v="5"/>
    <s v="0.00%-0.00%"/>
    <m/>
    <m/>
    <m/>
    <m/>
    <n v="0"/>
    <n v="5745"/>
    <n v="0"/>
    <n v="0"/>
    <n v="14"/>
    <n v="450"/>
    <m/>
    <n v="688"/>
    <n v="86518"/>
    <n v="1"/>
    <m/>
    <m/>
    <m/>
    <s v="Li Xiaochun（11008077）"/>
    <s v="Xu Lan（11013544）"/>
    <m/>
    <m/>
    <m/>
    <m/>
    <s v="OK"/>
  </r>
  <r>
    <s v="CN15"/>
    <n v="11009655"/>
    <s v="李 培周"/>
    <s v="Li Peizhou"/>
    <s v="Indirect Active"/>
    <s v="OP"/>
    <s v="GPL-CN"/>
    <s v="GPL-LO8L"/>
    <s v="120010"/>
    <d v="2013-07-01T00:00:00"/>
    <s v="Manager"/>
    <s v="Head of GPL-LO8L"/>
    <x v="3"/>
    <n v="2"/>
    <x v="2"/>
    <n v="22940"/>
    <n v="0"/>
    <n v="0"/>
    <n v="0"/>
    <n v="0"/>
    <n v="0"/>
    <n v="0"/>
    <n v="22940"/>
    <n v="22940"/>
    <n v="0"/>
    <x v="5"/>
    <s v="0.00%-0.00%"/>
    <m/>
    <m/>
    <m/>
    <m/>
    <n v="0"/>
    <n v="22940"/>
    <n v="0"/>
    <n v="0"/>
    <n v="14"/>
    <n v="450"/>
    <m/>
    <n v="688"/>
    <n v="327248"/>
    <n v="3"/>
    <m/>
    <m/>
    <m/>
    <s v="Li Xiaochun（11008077）"/>
    <s v="Xu Lan（11013544）"/>
    <m/>
    <m/>
    <m/>
    <m/>
    <s v="OK"/>
  </r>
  <r>
    <s v="CN15"/>
    <n v="11009726"/>
    <s v="王 永"/>
    <s v="Wang Yong"/>
    <s v="Indirect Active"/>
    <s v="OP"/>
    <s v="GPL-CN"/>
    <s v="GPL-LO8N"/>
    <s v="120010"/>
    <d v="2006-06-01T00:00:00"/>
    <s v="Supervisor"/>
    <s v="Supervisor"/>
    <x v="0"/>
    <n v="2"/>
    <x v="2"/>
    <n v="18785"/>
    <n v="0"/>
    <n v="0"/>
    <n v="0"/>
    <n v="0"/>
    <n v="0"/>
    <n v="0"/>
    <n v="18785"/>
    <n v="18785"/>
    <n v="0"/>
    <x v="5"/>
    <s v="0.00%-0.00%"/>
    <m/>
    <m/>
    <m/>
    <m/>
    <n v="0"/>
    <n v="18785"/>
    <n v="0"/>
    <n v="0"/>
    <n v="14"/>
    <n v="450"/>
    <m/>
    <n v="688"/>
    <n v="269078"/>
    <n v="4"/>
    <m/>
    <m/>
    <m/>
    <s v="Li Xiaochun（11008077）"/>
    <s v="Xu Lan（11013544）"/>
    <m/>
    <m/>
    <m/>
    <m/>
    <s v="OK"/>
  </r>
  <r>
    <s v="CN15"/>
    <n v="11010005"/>
    <s v="胡 悦"/>
    <s v="Hu Yue"/>
    <s v="Indirect Active"/>
    <s v="OP"/>
    <s v="GPL-CN"/>
    <s v="GPL-LO8G"/>
    <s v="120010"/>
    <d v="2013-09-09T00:00:00"/>
    <s v="Specialist"/>
    <s v="Specialist"/>
    <x v="2"/>
    <n v="2"/>
    <x v="1"/>
    <n v="9200"/>
    <n v="0.03"/>
    <n v="276"/>
    <n v="0"/>
    <n v="0"/>
    <n v="0.03"/>
    <n v="276"/>
    <n v="9476"/>
    <n v="9200"/>
    <n v="0"/>
    <x v="5"/>
    <s v="2.40%-3.60%"/>
    <s v="Promotion"/>
    <m/>
    <s v="A5"/>
    <n v="0.14080000000000001"/>
    <n v="1295"/>
    <n v="10495"/>
    <n v="1295"/>
    <n v="0.14076086956521738"/>
    <n v="14"/>
    <n v="450"/>
    <m/>
    <n v="688"/>
    <n v="153018"/>
    <n v="3"/>
    <m/>
    <m/>
    <m/>
    <s v="Li Xiaochun（11008077）"/>
    <s v="Xu Lan（11013544）"/>
    <m/>
    <m/>
    <m/>
    <m/>
    <s v="0 increase"/>
  </r>
  <r>
    <s v="CN15"/>
    <n v="11010786"/>
    <s v="董 文庆"/>
    <s v="Dong Wenqing"/>
    <s v="Indirect Active"/>
    <s v="OP"/>
    <s v="GPL-CN"/>
    <s v="GPL-LO8WF"/>
    <s v="120020"/>
    <d v="2014-04-14T00:00:00"/>
    <s v="Specialist"/>
    <s v="Specialist"/>
    <x v="7"/>
    <n v="2"/>
    <x v="2"/>
    <n v="6900"/>
    <n v="0"/>
    <n v="0"/>
    <n v="0"/>
    <n v="0"/>
    <n v="0"/>
    <n v="0"/>
    <n v="6900"/>
    <n v="6900"/>
    <n v="0"/>
    <x v="5"/>
    <s v="0.00%-0.00%"/>
    <m/>
    <m/>
    <m/>
    <m/>
    <n v="0"/>
    <n v="6900"/>
    <n v="0"/>
    <n v="0"/>
    <n v="14"/>
    <n v="550"/>
    <m/>
    <n v="688"/>
    <n v="103888"/>
    <n v="3"/>
    <m/>
    <m/>
    <m/>
    <s v="Li Xiaochun（11008077）"/>
    <s v="Xu Lan（11013544）"/>
    <m/>
    <m/>
    <m/>
    <m/>
    <s v="OK"/>
  </r>
  <r>
    <s v="CN15"/>
    <n v="11011547"/>
    <s v="曹 雅群"/>
    <s v="Cao Yaqun"/>
    <s v="Indirect Active"/>
    <s v="OP"/>
    <s v="GPL-CN"/>
    <s v="GPL-LO8WC"/>
    <s v="120040"/>
    <d v="2007-03-01T00:00:00"/>
    <s v="Warehouse Management"/>
    <s v="Administrator of WH CZ"/>
    <x v="7"/>
    <n v="2"/>
    <x v="2"/>
    <n v="6227"/>
    <n v="0"/>
    <n v="0"/>
    <n v="0"/>
    <n v="0"/>
    <n v="0"/>
    <n v="0"/>
    <n v="6227"/>
    <n v="6227"/>
    <n v="0"/>
    <x v="5"/>
    <s v="0.00%-0.00%"/>
    <m/>
    <m/>
    <m/>
    <m/>
    <n v="0"/>
    <n v="6227"/>
    <n v="0"/>
    <n v="0"/>
    <n v="14"/>
    <n v="450"/>
    <m/>
    <n v="688"/>
    <n v="93266"/>
    <n v="3"/>
    <m/>
    <m/>
    <m/>
    <s v="Li Xiaochun（11008077）"/>
    <s v="Xu Lan（11013544）"/>
    <m/>
    <m/>
    <m/>
    <m/>
    <s v="OK"/>
  </r>
  <r>
    <s v="CN15"/>
    <n v="11011856"/>
    <s v="刘 戈"/>
    <s v="Liu Ge"/>
    <s v="Indirect Active"/>
    <s v="OP"/>
    <s v="GPL-CN"/>
    <s v="GPL-LO8LR"/>
    <s v="120010"/>
    <d v="2014-11-24T00:00:00"/>
    <s v="Specialist"/>
    <s v="Specialist"/>
    <x v="2"/>
    <n v="2"/>
    <x v="2"/>
    <n v="10900"/>
    <n v="0"/>
    <n v="0"/>
    <n v="0"/>
    <n v="0"/>
    <n v="0"/>
    <n v="0"/>
    <n v="10900"/>
    <n v="10900"/>
    <n v="0"/>
    <x v="5"/>
    <s v="0.00%-0.00%"/>
    <m/>
    <m/>
    <m/>
    <m/>
    <n v="0"/>
    <n v="10900"/>
    <n v="0"/>
    <n v="0"/>
    <n v="14"/>
    <n v="450"/>
    <m/>
    <n v="688"/>
    <n v="158688"/>
    <n v="3"/>
    <m/>
    <m/>
    <m/>
    <s v="Li Xiaochun（11008077）"/>
    <s v="Xu Lan（11013544）"/>
    <m/>
    <m/>
    <m/>
    <m/>
    <s v="OK"/>
  </r>
  <r>
    <s v="CN15"/>
    <n v="11012412"/>
    <s v="石 金玉"/>
    <s v="Shi Jinyu"/>
    <s v="Indirect Active"/>
    <s v="OP"/>
    <s v="GPL-CN"/>
    <s v="GPL-LO8WF"/>
    <s v="120020"/>
    <d v="2015-04-16T00:00:00"/>
    <s v="Warehouse Management"/>
    <s v="Data Support of WH CZ"/>
    <x v="7"/>
    <n v="2"/>
    <x v="2"/>
    <n v="6466"/>
    <n v="0"/>
    <n v="0"/>
    <n v="0"/>
    <n v="0"/>
    <n v="0"/>
    <n v="0"/>
    <n v="6466"/>
    <n v="6466"/>
    <n v="0"/>
    <x v="5"/>
    <s v="0.00%-0.00%"/>
    <m/>
    <m/>
    <m/>
    <m/>
    <n v="0"/>
    <n v="6466"/>
    <n v="0"/>
    <n v="0"/>
    <n v="14"/>
    <n v="450"/>
    <m/>
    <n v="688"/>
    <n v="96612"/>
    <n v="3"/>
    <m/>
    <m/>
    <m/>
    <s v="Li Xiaochun（11008077）"/>
    <s v="Xu Lan（11013544）"/>
    <m/>
    <m/>
    <m/>
    <m/>
    <s v="OK"/>
  </r>
  <r>
    <s v="CN15"/>
    <n v="11013066"/>
    <s v="董 静雨"/>
    <s v="Dong Jingyu"/>
    <s v="Indirect Active"/>
    <s v="OP"/>
    <s v="GPL-CN"/>
    <s v="GPL-LO8G"/>
    <s v="120010"/>
    <d v="2015-07-16T00:00:00"/>
    <s v="Specialist"/>
    <s v="Specialist"/>
    <x v="2"/>
    <n v="2"/>
    <x v="2"/>
    <n v="8550"/>
    <n v="0"/>
    <n v="0"/>
    <n v="0"/>
    <n v="0"/>
    <n v="0"/>
    <n v="0"/>
    <n v="8550"/>
    <n v="8550"/>
    <n v="0"/>
    <x v="5"/>
    <s v="0.00%-0.00%"/>
    <m/>
    <m/>
    <m/>
    <m/>
    <n v="0"/>
    <n v="8550"/>
    <n v="0"/>
    <n v="0"/>
    <n v="14"/>
    <n v="450"/>
    <m/>
    <n v="688"/>
    <n v="125788"/>
    <n v="3"/>
    <m/>
    <m/>
    <m/>
    <s v="Li Xiaochun（11008077）"/>
    <s v="Xu Lan（11013544）"/>
    <m/>
    <m/>
    <m/>
    <m/>
    <s v="OK"/>
  </r>
  <r>
    <s v="CN15"/>
    <n v="11013641"/>
    <s v="刘 晓莹"/>
    <s v="Liu Xiaoying"/>
    <s v="Indirect Active"/>
    <s v="OP"/>
    <s v="GPL-CN"/>
    <s v="GPL-LO8L"/>
    <s v="120010"/>
    <d v="2016-05-03T00:00:00"/>
    <s v="Senior Specialist"/>
    <s v="Senior Specialist"/>
    <x v="1"/>
    <n v="2"/>
    <x v="2"/>
    <n v="9866"/>
    <n v="2.5000000000000001E-2"/>
    <n v="247"/>
    <n v="0"/>
    <n v="0"/>
    <n v="2.5035475369957431E-2"/>
    <n v="247"/>
    <n v="10113"/>
    <n v="10113"/>
    <n v="247"/>
    <x v="13"/>
    <s v="2.00%-3.00%"/>
    <m/>
    <m/>
    <m/>
    <m/>
    <n v="0"/>
    <n v="10113"/>
    <n v="247"/>
    <n v="2.5035475369957538E-2"/>
    <n v="14"/>
    <n v="450"/>
    <m/>
    <n v="688"/>
    <n v="147670"/>
    <n v="3"/>
    <m/>
    <m/>
    <m/>
    <s v="Li Xiaochun（11008077）"/>
    <s v="Xu Lan（11013544）"/>
    <m/>
    <m/>
    <m/>
    <m/>
    <s v="OK"/>
  </r>
  <r>
    <s v="CN15"/>
    <n v="11016646"/>
    <s v="何 鑫华"/>
    <s v="He Xinhua"/>
    <s v="Indirect Active"/>
    <s v="OP"/>
    <s v="GPL-CN"/>
    <s v="GPL-LO8L"/>
    <s v="120010"/>
    <d v="2018-08-20T00:00:00"/>
    <s v="Senior Specialist"/>
    <s v="Senior Specialist"/>
    <x v="1"/>
    <n v="2"/>
    <x v="0"/>
    <n v="10260"/>
    <n v="0.05"/>
    <n v="513"/>
    <n v="2.7E-2"/>
    <n v="277"/>
    <n v="7.6998050682261204E-2"/>
    <n v="790"/>
    <n v="11050"/>
    <n v="11050"/>
    <n v="790"/>
    <x v="135"/>
    <s v="6.16%-9.24%"/>
    <m/>
    <m/>
    <m/>
    <m/>
    <n v="0"/>
    <n v="11050"/>
    <n v="790"/>
    <n v="7.6998050682261177E-2"/>
    <n v="14"/>
    <n v="450"/>
    <m/>
    <n v="688"/>
    <n v="160788"/>
    <n v="2"/>
    <m/>
    <m/>
    <m/>
    <s v="Li Xiaochun（11008077）"/>
    <s v="Xu Lan（11013544）"/>
    <m/>
    <m/>
    <m/>
    <m/>
    <s v="OK"/>
  </r>
  <r>
    <s v="CN15"/>
    <n v="11018246"/>
    <s v="黄 维倩"/>
    <s v="Huang Monica"/>
    <s v="Indirect Active"/>
    <s v="OP"/>
    <s v="GPL-CN"/>
    <s v="GPL-LO8"/>
    <s v="120010"/>
    <d v="2021-04-12T00:00:00"/>
    <s v="Specialist"/>
    <s v="Specialist"/>
    <x v="2"/>
    <n v="2"/>
    <x v="0"/>
    <n v="11300"/>
    <n v="0.03"/>
    <n v="339"/>
    <n v="0"/>
    <n v="0"/>
    <n v="0.03"/>
    <n v="339"/>
    <n v="11639"/>
    <n v="11300"/>
    <n v="0"/>
    <x v="5"/>
    <s v="2.40%-3.60%"/>
    <s v="Promotion"/>
    <m/>
    <s v="BAND A5"/>
    <n v="0.155"/>
    <n v="1752"/>
    <n v="13052"/>
    <n v="1752"/>
    <n v="0.15504424778761061"/>
    <n v="14"/>
    <n v="550"/>
    <m/>
    <n v="688"/>
    <n v="190016"/>
    <n v="3"/>
    <m/>
    <s v="Roll out BPS concept in GPL area, contributed in TPM_Lean SC pillar RGC strategical project "/>
    <m/>
    <s v="Li Xiaochun（11008077）"/>
    <s v="Xu Lan（11013544）"/>
    <m/>
    <m/>
    <m/>
    <m/>
    <s v="0 increase"/>
  </r>
  <r>
    <s v="CN15"/>
    <n v="11018877"/>
    <s v="武 轩"/>
    <s v="Wu Xuan"/>
    <s v="Indirect Active"/>
    <s v="OP"/>
    <s v="GPL-CN"/>
    <s v="GPL-LO8L"/>
    <s v="120010"/>
    <d v="2021-10-18T00:00:00"/>
    <s v="Senior Specialist"/>
    <s v="Senior Specialist"/>
    <x v="1"/>
    <n v="2"/>
    <x v="1"/>
    <n v="13378"/>
    <n v="2.2499999999999999E-2"/>
    <n v="301"/>
    <n v="0"/>
    <n v="0"/>
    <n v="2.2499626252055614E-2"/>
    <n v="301"/>
    <n v="13679"/>
    <n v="13679"/>
    <n v="301"/>
    <x v="47"/>
    <s v="1.80%-2.70%"/>
    <m/>
    <m/>
    <m/>
    <m/>
    <n v="0"/>
    <n v="13679"/>
    <n v="301"/>
    <n v="2.2499626252055593E-2"/>
    <n v="14"/>
    <n v="550"/>
    <m/>
    <n v="688"/>
    <n v="198794"/>
    <n v="3"/>
    <m/>
    <m/>
    <m/>
    <s v="Li Xiaochun（11008077）"/>
    <s v="Xu Lan（11013544）"/>
    <m/>
    <m/>
    <m/>
    <m/>
    <s v="OK"/>
  </r>
  <r>
    <s v="CN15"/>
    <n v="15000110"/>
    <s v="李 红刚"/>
    <s v="Li Honggang"/>
    <s v="Indirect Active"/>
    <s v="OP"/>
    <s v="GPL-CN"/>
    <s v="GPL-LO8N"/>
    <s v="120010"/>
    <d v="2004-03-04T00:00:00"/>
    <s v="Director"/>
    <s v="Head of Network Development"/>
    <x v="5"/>
    <n v="2"/>
    <x v="1"/>
    <n v="48985"/>
    <n v="3.7500000000000006E-2"/>
    <n v="1837"/>
    <n v="0"/>
    <n v="0"/>
    <n v="3.7501275900785953E-2"/>
    <n v="1837"/>
    <n v="50822"/>
    <n v="50500"/>
    <n v="1515"/>
    <x v="140"/>
    <s v="3.00%-4.50%"/>
    <m/>
    <m/>
    <m/>
    <m/>
    <n v="0"/>
    <n v="50500"/>
    <n v="1515"/>
    <n v="3.0927835051546282E-2"/>
    <n v="14"/>
    <n v="450"/>
    <n v="1000"/>
    <n v="688"/>
    <n v="725088"/>
    <n v="4"/>
    <m/>
    <m/>
    <m/>
    <s v="Li Xiaochun（11008077）"/>
    <s v="Xu Lan（11013544）"/>
    <m/>
    <m/>
    <m/>
    <m/>
    <s v="OK"/>
  </r>
  <r>
    <s v="CN15"/>
    <n v="15000357"/>
    <s v="李 勇"/>
    <s v="Li Yong"/>
    <s v="Indirect Active"/>
    <s v="OP"/>
    <s v="GPL-CN"/>
    <s v="GPL-LO8WN"/>
    <s v="120050"/>
    <d v="2006-02-14T00:00:00"/>
    <s v="Supervisor"/>
    <s v="Supervisor of WH-NJ"/>
    <x v="7"/>
    <n v="2"/>
    <x v="2"/>
    <n v="15211"/>
    <n v="0"/>
    <n v="0"/>
    <n v="0"/>
    <n v="0"/>
    <n v="0"/>
    <n v="0"/>
    <n v="15211"/>
    <n v="15211"/>
    <n v="0"/>
    <x v="5"/>
    <s v="0.00%-0.00%"/>
    <m/>
    <m/>
    <m/>
    <m/>
    <n v="0"/>
    <n v="15211"/>
    <n v="0"/>
    <n v="0"/>
    <n v="14"/>
    <n v="450"/>
    <m/>
    <n v="688"/>
    <n v="219042"/>
    <n v="3"/>
    <m/>
    <m/>
    <m/>
    <s v="Li Xiaochun（11008077）"/>
    <s v="Xu Lan（11013544）"/>
    <m/>
    <m/>
    <m/>
    <m/>
    <s v="OK"/>
  </r>
  <r>
    <s v="CN15"/>
    <n v="15001212"/>
    <s v="刘 晓清"/>
    <s v="Liu Xiaoqing"/>
    <s v="Indirect Active"/>
    <s v="OP"/>
    <s v="GPL-CN"/>
    <s v="GPL-LO8"/>
    <s v="120010"/>
    <d v="1998-07-27T00:00:00"/>
    <s v="Manager"/>
    <s v="Manager"/>
    <x v="3"/>
    <n v="2"/>
    <x v="3"/>
    <n v="30300"/>
    <n v="0"/>
    <n v="0"/>
    <n v="0"/>
    <n v="0"/>
    <n v="0"/>
    <n v="0"/>
    <n v="30300"/>
    <n v="30300"/>
    <n v="0"/>
    <x v="5"/>
    <s v="0.00%-0.00%"/>
    <m/>
    <m/>
    <m/>
    <m/>
    <n v="0"/>
    <n v="30300"/>
    <n v="0"/>
    <n v="0"/>
    <n v="14"/>
    <n v="450"/>
    <m/>
    <n v="688"/>
    <n v="430288"/>
    <n v="4"/>
    <m/>
    <m/>
    <m/>
    <s v="Li Xiaochun（11008077）"/>
    <s v="Xu Lan（11013544）"/>
    <m/>
    <m/>
    <m/>
    <m/>
    <s v="OK"/>
  </r>
  <r>
    <s v="CN15"/>
    <n v="15003288"/>
    <s v="周 曼玲"/>
    <s v="Zhou Manling"/>
    <s v="Indirect Active"/>
    <s v="OP"/>
    <s v="GPL-CN"/>
    <s v="GPL-LO8G"/>
    <s v="120010"/>
    <d v="2010-07-01T00:00:00"/>
    <s v="Specialist"/>
    <s v="Specialist"/>
    <x v="2"/>
    <n v="2"/>
    <x v="1"/>
    <n v="8300"/>
    <n v="0.03"/>
    <n v="249"/>
    <n v="0"/>
    <n v="0"/>
    <n v="0.03"/>
    <n v="249"/>
    <n v="8549"/>
    <n v="9000"/>
    <n v="700"/>
    <x v="141"/>
    <s v="2.40%-3.60%"/>
    <m/>
    <m/>
    <m/>
    <m/>
    <n v="0"/>
    <n v="9000"/>
    <n v="700"/>
    <n v="8.43373493975903E-2"/>
    <n v="14"/>
    <n v="450"/>
    <m/>
    <n v="688"/>
    <n v="132088"/>
    <n v="3"/>
    <m/>
    <m/>
    <m/>
    <s v="Li Xiaochun（11008077）"/>
    <s v="Xu Lan（11013544）"/>
    <m/>
    <m/>
    <m/>
    <m/>
    <s v="&gt;20"/>
  </r>
  <r>
    <s v="CN15"/>
    <n v="15003321"/>
    <s v="李 望舒"/>
    <s v="Li Wangshu"/>
    <s v="Indirect Active"/>
    <s v="OP"/>
    <s v="GPL-CN"/>
    <s v="GPL-LO8N"/>
    <s v="120010"/>
    <d v="2010-03-01T00:00:00"/>
    <s v="Supervisor"/>
    <s v="Supervisor"/>
    <x v="0"/>
    <n v="2"/>
    <x v="2"/>
    <n v="15683"/>
    <n v="2.5000000000000001E-2"/>
    <n v="392"/>
    <n v="0"/>
    <n v="0"/>
    <n v="2.499521775170567E-2"/>
    <n v="392"/>
    <n v="16075"/>
    <n v="16075"/>
    <n v="392"/>
    <x v="13"/>
    <s v="2.00%-3.00%"/>
    <m/>
    <m/>
    <m/>
    <m/>
    <n v="0"/>
    <n v="16075"/>
    <n v="392"/>
    <n v="2.4995217751705656E-2"/>
    <n v="14"/>
    <n v="450"/>
    <m/>
    <n v="688"/>
    <n v="231138"/>
    <n v="3"/>
    <m/>
    <m/>
    <m/>
    <s v="Li Xiaochun（11008077）"/>
    <s v="Xu Lan（11013544）"/>
    <m/>
    <m/>
    <m/>
    <m/>
    <s v="OK"/>
  </r>
  <r>
    <s v="CN15"/>
    <n v="15012922"/>
    <s v="郭 靖"/>
    <s v="Guo Eric-Jing"/>
    <s v="Indirect Active"/>
    <s v="OP"/>
    <s v="GPL-CN"/>
    <s v="GPL-LO8G"/>
    <s v="120010"/>
    <d v="2021-06-07T00:00:00"/>
    <s v="Senior Specialist"/>
    <s v="Senior Specialist"/>
    <x v="1"/>
    <n v="2"/>
    <x v="2"/>
    <n v="12728"/>
    <n v="0"/>
    <n v="0"/>
    <n v="0"/>
    <n v="0"/>
    <n v="0"/>
    <n v="0"/>
    <n v="12728"/>
    <n v="12728"/>
    <n v="0"/>
    <x v="5"/>
    <s v="0.00%-0.00%"/>
    <m/>
    <m/>
    <m/>
    <m/>
    <n v="0"/>
    <n v="12728"/>
    <n v="0"/>
    <n v="0"/>
    <n v="14"/>
    <n v="450"/>
    <m/>
    <n v="688"/>
    <n v="184280"/>
    <n v="4"/>
    <m/>
    <m/>
    <m/>
    <s v="Li Xiaochun（11008077）"/>
    <s v="Xu Lan（11013544）"/>
    <m/>
    <m/>
    <m/>
    <m/>
    <s v="OK"/>
  </r>
  <r>
    <s v="CN15"/>
    <n v="15005095"/>
    <s v="刘 永强"/>
    <s v="Liu Yongqiang"/>
    <s v="Indirect Active"/>
    <s v="OP"/>
    <s v="GPL-CN"/>
    <s v="GPL-LO8R"/>
    <s v="190201"/>
    <d v="2015-04-01T00:00:00"/>
    <s v="Engineer"/>
    <s v="Production Engineer"/>
    <x v="2"/>
    <n v="2"/>
    <x v="2"/>
    <n v="7509"/>
    <n v="2.5000000000000001E-2"/>
    <n v="188"/>
    <n v="0"/>
    <n v="0"/>
    <n v="2.5036622719403382E-2"/>
    <n v="188"/>
    <n v="7697"/>
    <n v="7750"/>
    <n v="241"/>
    <x v="142"/>
    <s v="2.00%-3.00%"/>
    <m/>
    <m/>
    <m/>
    <m/>
    <n v="0"/>
    <n v="7750"/>
    <n v="241"/>
    <n v="3.2094819549873588E-2"/>
    <n v="14"/>
    <n v="3050"/>
    <m/>
    <n v="688"/>
    <n v="145788"/>
    <n v="3"/>
    <m/>
    <s v="Zero work accident in LO8R for many years, actively support for GGN and other BU"/>
    <m/>
    <s v="Li Xiaochun（11008077）"/>
    <s v="Xu Lan（11013544）"/>
    <m/>
    <m/>
    <m/>
    <m/>
    <s v="OK"/>
  </r>
  <r>
    <s v="CN15"/>
    <n v="15014172"/>
    <s v="林 阳"/>
    <s v="Lin Yang"/>
    <s v="Indirect Active"/>
    <s v="OP"/>
    <s v="GPL-CN"/>
    <s v="GPL-LO8R"/>
    <s v="190201"/>
    <d v="2012-02-28T00:00:00"/>
    <s v="Supervisor"/>
    <s v="Head of GPL-LO8R"/>
    <x v="0"/>
    <n v="2"/>
    <x v="2"/>
    <n v="15938"/>
    <n v="0"/>
    <n v="0"/>
    <n v="0"/>
    <n v="0"/>
    <n v="0"/>
    <n v="0"/>
    <n v="15938"/>
    <n v="16300"/>
    <n v="362"/>
    <x v="143"/>
    <s v="0.00%-0.00%"/>
    <m/>
    <m/>
    <m/>
    <m/>
    <n v="0"/>
    <n v="16300"/>
    <n v="362"/>
    <n v="2.2713012925084763E-2"/>
    <n v="14"/>
    <n v="2950"/>
    <m/>
    <n v="688"/>
    <n v="264288"/>
    <n v="4"/>
    <m/>
    <s v="Zero work accident in LO8R for many years, actively support for GGN and other BU"/>
    <m/>
    <s v="Li Xiaochun（11008077）"/>
    <s v="Xu Lan（11013544）"/>
    <m/>
    <m/>
    <m/>
    <m/>
    <s v="&gt;20"/>
  </r>
  <r>
    <s v="CN15"/>
    <n v="1212023"/>
    <s v="王 珏"/>
    <s v="Wang Jue"/>
    <s v="Indirect Active"/>
    <s v="OP"/>
    <s v="GPL-CN"/>
    <s v="GPL-SC8PS"/>
    <s v="210150"/>
    <d v="2009-04-27T00:00:00"/>
    <s v="Senior Specialist"/>
    <s v="Senior Specialist"/>
    <x v="1"/>
    <n v="2"/>
    <x v="3"/>
    <n v="10637"/>
    <n v="0"/>
    <n v="0"/>
    <n v="0"/>
    <n v="0"/>
    <n v="0"/>
    <n v="0"/>
    <n v="10637"/>
    <n v="10637"/>
    <n v="0"/>
    <x v="5"/>
    <s v="0.00%-0.00%"/>
    <m/>
    <m/>
    <m/>
    <m/>
    <n v="0"/>
    <n v="10637"/>
    <n v="0"/>
    <n v="0"/>
    <n v="14"/>
    <n v="450"/>
    <m/>
    <n v="688"/>
    <n v="155006"/>
    <n v="3"/>
    <m/>
    <m/>
    <m/>
    <s v="Chen Meng（11007521）"/>
    <s v="Xu Lan（11013544）"/>
    <m/>
    <m/>
    <m/>
    <m/>
    <s v="OK"/>
  </r>
  <r>
    <s v="CN15"/>
    <n v="1421196"/>
    <s v="韦 晶晶"/>
    <s v="Wei Jingjing"/>
    <s v="Indirect Active"/>
    <s v="OP"/>
    <s v="GPL-CN"/>
    <s v="GPL-SCMTC"/>
    <s v="260010"/>
    <d v="2013-12-02T00:00:00"/>
    <s v="Specialist"/>
    <s v="Specialist"/>
    <x v="2"/>
    <n v="2"/>
    <x v="2"/>
    <n v="8062"/>
    <n v="2.5000000000000001E-2"/>
    <n v="202"/>
    <n v="0"/>
    <n v="0"/>
    <n v="2.5055817415033491E-2"/>
    <n v="202"/>
    <n v="8264"/>
    <n v="8264"/>
    <n v="202"/>
    <x v="82"/>
    <s v="2.00%-3.01%"/>
    <m/>
    <m/>
    <m/>
    <m/>
    <n v="0"/>
    <n v="8264"/>
    <n v="202"/>
    <n v="2.5055817415033488E-2"/>
    <n v="14"/>
    <n v="450"/>
    <m/>
    <n v="688"/>
    <n v="121784"/>
    <n v="3"/>
    <m/>
    <m/>
    <m/>
    <s v="Chen Meng（11007521）"/>
    <s v="Xu Lan（11013544）"/>
    <m/>
    <m/>
    <m/>
    <m/>
    <s v="OK"/>
  </r>
  <r>
    <s v="CN15"/>
    <n v="1520060"/>
    <s v="姜 海云"/>
    <s v="Jiang Haiyun"/>
    <s v="Indirect Active"/>
    <s v="OP"/>
    <s v="GPL-CN"/>
    <s v="GPL-SCMTC"/>
    <s v="260010"/>
    <d v="2018-03-01T00:00:00"/>
    <s v="Manager"/>
    <s v="Head of OEM"/>
    <x v="3"/>
    <n v="2"/>
    <x v="2"/>
    <n v="19131"/>
    <n v="2.5000000000000001E-2"/>
    <n v="478"/>
    <n v="0"/>
    <n v="0"/>
    <n v="2.498562542470336E-2"/>
    <n v="478"/>
    <n v="19609"/>
    <n v="19609"/>
    <n v="478"/>
    <x v="13"/>
    <s v="2.00%-3.00%"/>
    <m/>
    <m/>
    <m/>
    <m/>
    <n v="0"/>
    <n v="19609"/>
    <n v="478"/>
    <n v="2.4985625424703395E-2"/>
    <n v="14"/>
    <n v="450"/>
    <m/>
    <n v="688"/>
    <n v="280614"/>
    <n v="4"/>
    <m/>
    <m/>
    <m/>
    <s v="Chen Meng（11007521）"/>
    <s v="Xu Lan（11013544）"/>
    <m/>
    <m/>
    <m/>
    <m/>
    <s v="OK"/>
  </r>
  <r>
    <s v="CN15"/>
    <n v="11009081"/>
    <s v="祁 金华"/>
    <s v="Qi Jinhua"/>
    <s v="Indirect Active"/>
    <s v="OP"/>
    <s v="GPL-CN"/>
    <s v="GPL-SC8PM"/>
    <s v="210150"/>
    <d v="2012-09-05T00:00:00"/>
    <s v="Senior Specialist"/>
    <s v="Senior Specialist"/>
    <x v="1"/>
    <n v="2"/>
    <x v="2"/>
    <n v="11566"/>
    <n v="2.5000000000000001E-2"/>
    <n v="289"/>
    <n v="0"/>
    <n v="0"/>
    <n v="2.4987030952792668E-2"/>
    <n v="289"/>
    <n v="11855"/>
    <n v="11955"/>
    <n v="389"/>
    <x v="144"/>
    <s v="2.00%-3.00%"/>
    <m/>
    <m/>
    <m/>
    <m/>
    <n v="0"/>
    <n v="11955"/>
    <n v="389"/>
    <n v="3.3633062424347271E-2"/>
    <n v="14"/>
    <n v="450"/>
    <m/>
    <n v="688"/>
    <n v="173458"/>
    <n v="3"/>
    <m/>
    <m/>
    <m/>
    <s v="Chen Meng（11007521）"/>
    <s v="Xu Lan（11013544）"/>
    <m/>
    <m/>
    <m/>
    <m/>
    <s v="OK"/>
  </r>
  <r>
    <s v="CN15"/>
    <n v="11011805"/>
    <s v="王 洁"/>
    <s v="Wang Jie"/>
    <s v="Indirect Active"/>
    <s v="OP"/>
    <s v="GPL-CN"/>
    <s v="GPL-SC8PS"/>
    <s v="210150"/>
    <d v="2014-11-10T00:00:00"/>
    <s v="Senior Specialist"/>
    <s v="Senior Specialist"/>
    <x v="1"/>
    <n v="2"/>
    <x v="2"/>
    <n v="12108"/>
    <n v="0"/>
    <n v="0"/>
    <n v="0"/>
    <n v="0"/>
    <n v="0"/>
    <n v="0"/>
    <n v="12108"/>
    <n v="12108"/>
    <n v="0"/>
    <x v="5"/>
    <s v="0.00%-0.00%"/>
    <m/>
    <m/>
    <m/>
    <m/>
    <n v="0"/>
    <n v="12108"/>
    <n v="0"/>
    <n v="0"/>
    <n v="14"/>
    <n v="450"/>
    <m/>
    <n v="688"/>
    <n v="175600"/>
    <n v="2"/>
    <m/>
    <m/>
    <m/>
    <s v="Chen Meng（11007521）"/>
    <s v="Xu Lan（11013544）"/>
    <m/>
    <m/>
    <m/>
    <m/>
    <s v="OK"/>
  </r>
  <r>
    <s v="CN15"/>
    <n v="11012844"/>
    <s v="方 明"/>
    <s v="Fang Ming"/>
    <s v="Indirect Active"/>
    <s v="OP"/>
    <s v="GPL-CN"/>
    <s v="GPL-SC8PM"/>
    <s v="210150"/>
    <d v="2012-11-15T00:00:00"/>
    <s v="Manager"/>
    <s v="Head of Laundry Care, Cooling"/>
    <x v="3"/>
    <n v="2"/>
    <x v="2"/>
    <n v="30100"/>
    <n v="0"/>
    <n v="0"/>
    <n v="0"/>
    <n v="0"/>
    <n v="0"/>
    <n v="0"/>
    <n v="30100"/>
    <n v="30100"/>
    <n v="0"/>
    <x v="5"/>
    <s v="0.00%-0.00%"/>
    <m/>
    <m/>
    <m/>
    <m/>
    <n v="0"/>
    <n v="30100"/>
    <n v="0"/>
    <n v="0"/>
    <n v="14"/>
    <n v="450"/>
    <m/>
    <n v="688"/>
    <n v="427488"/>
    <n v="5"/>
    <m/>
    <m/>
    <m/>
    <s v="Chen Meng（11007521）"/>
    <s v="Xu Lan（11013544）"/>
    <m/>
    <m/>
    <m/>
    <m/>
    <s v="OK"/>
  </r>
  <r>
    <s v="CN15"/>
    <n v="11015875"/>
    <s v="陈 晓"/>
    <s v="Chen Xiao"/>
    <s v="Indirect Active"/>
    <s v="OP"/>
    <s v="GPL-CN"/>
    <s v="GPL-SC8PS"/>
    <s v="210150"/>
    <d v="2018-03-05T00:00:00"/>
    <s v="Senior Specialist"/>
    <s v="Senior Specialist"/>
    <x v="1"/>
    <n v="2"/>
    <x v="2"/>
    <n v="12341"/>
    <n v="0"/>
    <n v="0"/>
    <n v="0"/>
    <n v="0"/>
    <n v="0"/>
    <n v="0"/>
    <n v="12341"/>
    <n v="12341"/>
    <n v="0"/>
    <x v="5"/>
    <s v="0.00%-0.00%"/>
    <m/>
    <m/>
    <m/>
    <m/>
    <n v="0"/>
    <n v="12341"/>
    <n v="0"/>
    <n v="0"/>
    <n v="14"/>
    <n v="450"/>
    <m/>
    <n v="688"/>
    <n v="178862"/>
    <n v="3"/>
    <m/>
    <m/>
    <m/>
    <s v="Chen Meng（11007521）"/>
    <s v="Xu Lan（11013544）"/>
    <m/>
    <m/>
    <m/>
    <m/>
    <s v="OK"/>
  </r>
  <r>
    <s v="CN15"/>
    <n v="11016123"/>
    <s v="刘 彪"/>
    <s v="Liu Biao"/>
    <s v="Indirect Active"/>
    <s v="OP"/>
    <s v="GPL-CN"/>
    <s v="GPL-SC8PS"/>
    <s v="210150"/>
    <d v="2018-05-14T00:00:00"/>
    <s v="Supervisor"/>
    <s v="Supervisor"/>
    <x v="0"/>
    <n v="2"/>
    <x v="1"/>
    <n v="14800"/>
    <n v="3.7500000000000006E-2"/>
    <n v="555"/>
    <n v="1.55E-2"/>
    <n v="229"/>
    <n v="5.2972972972972973E-2"/>
    <n v="784"/>
    <n v="15584"/>
    <n v="16184"/>
    <n v="1384"/>
    <x v="145"/>
    <s v="4.24%-6.36%"/>
    <m/>
    <m/>
    <m/>
    <m/>
    <n v="0"/>
    <n v="16184"/>
    <n v="1384"/>
    <n v="9.3513513513513447E-2"/>
    <n v="14"/>
    <n v="450"/>
    <m/>
    <n v="688"/>
    <n v="232664"/>
    <n v="3"/>
    <m/>
    <m/>
    <m/>
    <s v="Chen Meng（11007521）"/>
    <s v="Xu Lan（11013544）"/>
    <m/>
    <m/>
    <m/>
    <m/>
    <s v="&gt;20"/>
  </r>
  <r>
    <s v="CN15"/>
    <n v="11016857"/>
    <s v="陈 晓旭"/>
    <s v="Chen Xiaoxu"/>
    <s v="Indirect Active"/>
    <s v="OP"/>
    <s v="GPL-CN"/>
    <s v="GPL-SCMTC"/>
    <s v="260010"/>
    <d v="2019-06-17T00:00:00"/>
    <s v="Senior Specialist"/>
    <s v="Senior Specialist"/>
    <x v="1"/>
    <n v="2"/>
    <x v="1"/>
    <n v="14900"/>
    <n v="2.2499999999999999E-2"/>
    <n v="335"/>
    <n v="0"/>
    <n v="0"/>
    <n v="2.2483221476510069E-2"/>
    <n v="335"/>
    <n v="15235"/>
    <n v="15410"/>
    <n v="510"/>
    <x v="146"/>
    <s v="1.80%-2.70%"/>
    <m/>
    <m/>
    <m/>
    <m/>
    <n v="0"/>
    <n v="15410"/>
    <n v="510"/>
    <n v="3.4228187919463027E-2"/>
    <n v="14"/>
    <n v="450"/>
    <m/>
    <n v="688"/>
    <n v="221828"/>
    <n v="3"/>
    <m/>
    <m/>
    <m/>
    <s v="Chen Meng（11007521）"/>
    <s v="Xu Lan（11013544）"/>
    <m/>
    <m/>
    <m/>
    <m/>
    <s v="&gt;20"/>
  </r>
  <r>
    <s v="CN15"/>
    <n v="11018708"/>
    <s v="陶 晨"/>
    <s v="Tao Chen"/>
    <s v="Indirect Active"/>
    <s v="OP"/>
    <s v="GPL-CN"/>
    <s v="GPL-SCMTC"/>
    <s v="260010"/>
    <d v="2021-08-25T00:00:00"/>
    <s v="Senior Specialist"/>
    <s v="Senior Specialist"/>
    <x v="1"/>
    <n v="2"/>
    <x v="2"/>
    <n v="12428"/>
    <n v="0"/>
    <n v="0"/>
    <n v="0"/>
    <n v="0"/>
    <n v="0"/>
    <n v="0"/>
    <n v="12428"/>
    <n v="12428"/>
    <n v="0"/>
    <x v="5"/>
    <s v="0.00%-0.00%"/>
    <m/>
    <m/>
    <m/>
    <m/>
    <n v="0"/>
    <n v="12428"/>
    <n v="0"/>
    <n v="0"/>
    <n v="14"/>
    <n v="450"/>
    <m/>
    <n v="688"/>
    <n v="180080"/>
    <n v="3"/>
    <m/>
    <m/>
    <m/>
    <s v="Chen Meng（11007521）"/>
    <s v="Xu Lan（11013544）"/>
    <m/>
    <m/>
    <m/>
    <m/>
    <s v="OK"/>
  </r>
  <r>
    <s v="CN15"/>
    <n v="11018859"/>
    <s v="梅 婉卿"/>
    <s v="Mei Sushi"/>
    <s v="Indirect Active"/>
    <s v="OP"/>
    <s v="GPL-CN"/>
    <s v="GPL-SC8PM"/>
    <s v="210150"/>
    <d v="2021-10-11T00:00:00"/>
    <s v="Senior Specialist"/>
    <s v="Senior Specialist"/>
    <x v="1"/>
    <n v="2"/>
    <x v="2"/>
    <n v="12879"/>
    <n v="0"/>
    <n v="0"/>
    <n v="0"/>
    <n v="0"/>
    <n v="0"/>
    <n v="0"/>
    <n v="12879"/>
    <n v="12879"/>
    <n v="0"/>
    <x v="5"/>
    <s v="0.00%-0.00%"/>
    <m/>
    <m/>
    <m/>
    <m/>
    <n v="0"/>
    <n v="12879"/>
    <n v="0"/>
    <n v="0"/>
    <n v="14"/>
    <n v="450"/>
    <m/>
    <n v="688"/>
    <n v="186394"/>
    <n v="3"/>
    <m/>
    <m/>
    <m/>
    <s v="Chen Meng（11007521）"/>
    <s v="Xu Lan（11013544）"/>
    <m/>
    <m/>
    <m/>
    <m/>
    <s v="OK"/>
  </r>
  <r>
    <s v="CN15"/>
    <n v="11019020"/>
    <s v="李 胤"/>
    <s v="Li Luc"/>
    <s v="Indirect Active"/>
    <s v="OP"/>
    <s v="GPL-CN"/>
    <s v="GPL-SC8PM"/>
    <s v="210150"/>
    <d v="2021-12-08T00:00:00"/>
    <s v="Senior Specialist"/>
    <s v="Senior Specialist"/>
    <x v="1"/>
    <n v="2"/>
    <x v="2"/>
    <n v="16045"/>
    <n v="0"/>
    <n v="0"/>
    <n v="0"/>
    <n v="0"/>
    <n v="0"/>
    <n v="0"/>
    <n v="16045"/>
    <n v="16045"/>
    <n v="0"/>
    <x v="5"/>
    <s v="0.00%-0.00%"/>
    <m/>
    <m/>
    <m/>
    <m/>
    <n v="0"/>
    <n v="16045"/>
    <n v="0"/>
    <n v="0"/>
    <n v="14"/>
    <n v="450"/>
    <m/>
    <n v="688"/>
    <n v="230718"/>
    <n v="3"/>
    <m/>
    <m/>
    <m/>
    <s v="Chen Meng（11007521）"/>
    <s v="Xu Lan（11013544）"/>
    <m/>
    <m/>
    <m/>
    <m/>
    <s v="OK"/>
  </r>
  <r>
    <s v="CN15"/>
    <n v="10064476"/>
    <s v="丁 烨玄"/>
    <s v="Ding Yexuan"/>
    <s v="Indirect Active"/>
    <s v="OP"/>
    <s v="GPL-CN"/>
    <s v="GPL-SC8XA"/>
    <s v="232230"/>
    <d v="2020-07-01T00:00:00"/>
    <s v="Channel FCST &amp; Fulfillment"/>
    <s v="Channel FCST &amp; Fulfillment"/>
    <x v="7"/>
    <n v="2"/>
    <x v="3"/>
    <n v="7514"/>
    <n v="0"/>
    <n v="0"/>
    <n v="0"/>
    <n v="0"/>
    <n v="0"/>
    <n v="0"/>
    <n v="7514"/>
    <n v="7514"/>
    <n v="0"/>
    <x v="5"/>
    <s v="0.00%-0.00%"/>
    <m/>
    <m/>
    <m/>
    <m/>
    <n v="0"/>
    <n v="7514"/>
    <n v="0"/>
    <n v="0"/>
    <n v="14"/>
    <n v="450"/>
    <m/>
    <n v="688"/>
    <n v="111284"/>
    <n v="2"/>
    <m/>
    <m/>
    <m/>
    <s v="Chen Meng（11007521）"/>
    <s v="Xu Lan（11013544）"/>
    <m/>
    <m/>
    <m/>
    <m/>
    <s v="OK"/>
  </r>
  <r>
    <s v="CN15"/>
    <n v="10069647"/>
    <s v="王 为峰"/>
    <s v="Wang Weifeng"/>
    <s v="Indirect Active"/>
    <s v="OP"/>
    <s v="GPL-CN"/>
    <s v="GPL-SC8XN"/>
    <s v="231130"/>
    <d v="2020-04-01T00:00:00"/>
    <s v="RDC Operations"/>
    <s v="RDC Operations"/>
    <x v="7"/>
    <n v="2"/>
    <x v="2"/>
    <n v="6831"/>
    <n v="0"/>
    <n v="0"/>
    <n v="0"/>
    <n v="0"/>
    <n v="0"/>
    <n v="0"/>
    <n v="6831"/>
    <n v="6931"/>
    <n v="100"/>
    <x v="147"/>
    <s v="0.00%-0.00%"/>
    <m/>
    <m/>
    <m/>
    <m/>
    <n v="0"/>
    <n v="6931"/>
    <n v="100"/>
    <n v="1.4639145073927606E-2"/>
    <n v="14"/>
    <n v="650"/>
    <m/>
    <n v="688"/>
    <n v="105522"/>
    <n v="3"/>
    <m/>
    <m/>
    <m/>
    <s v="Chen Meng（11007521）"/>
    <s v="Xu Lan（11013544）"/>
    <m/>
    <m/>
    <m/>
    <m/>
    <s v="&gt;20"/>
  </r>
  <r>
    <s v="CN15"/>
    <n v="11000632"/>
    <s v="白 绘敏"/>
    <s v="Bai Huimin"/>
    <s v="Indirect Active"/>
    <s v="OP"/>
    <s v="GPL-CN"/>
    <s v="GPL-SC8XA"/>
    <s v="232230"/>
    <d v="1999-06-14T00:00:00"/>
    <s v="RDC Operations &amp; Delivery Execution"/>
    <s v="RDC Operations &amp; Delivery Execution"/>
    <x v="7"/>
    <n v="2"/>
    <x v="2"/>
    <n v="13051"/>
    <n v="0"/>
    <n v="0"/>
    <n v="0"/>
    <n v="0"/>
    <n v="0"/>
    <n v="0"/>
    <n v="13051"/>
    <n v="13051"/>
    <n v="0"/>
    <x v="5"/>
    <s v="0.00%-0.00%"/>
    <m/>
    <m/>
    <m/>
    <m/>
    <n v="0"/>
    <n v="13051"/>
    <n v="0"/>
    <n v="0"/>
    <n v="14"/>
    <n v="850"/>
    <m/>
    <n v="688"/>
    <n v="193602"/>
    <n v="3"/>
    <m/>
    <m/>
    <m/>
    <s v="Chen Meng（11007521）"/>
    <s v="Xu Lan（11013544）"/>
    <m/>
    <m/>
    <m/>
    <m/>
    <s v="OK"/>
  </r>
  <r>
    <s v="CN15"/>
    <n v="11000633"/>
    <s v="陈 艳"/>
    <s v="Chen Yan"/>
    <s v="Indirect Active"/>
    <s v="OP"/>
    <s v="GPL-CN"/>
    <s v="GPL-SC8X2"/>
    <s v="210152"/>
    <d v="1997-08-11T00:00:00"/>
    <s v="Senior Specialist"/>
    <s v="Senior Specialist"/>
    <x v="1"/>
    <n v="2"/>
    <x v="2"/>
    <n v="13991"/>
    <n v="0"/>
    <n v="0"/>
    <n v="0"/>
    <n v="0"/>
    <n v="0"/>
    <n v="0"/>
    <n v="13991"/>
    <n v="13991"/>
    <n v="0"/>
    <x v="5"/>
    <s v="0.00%-0.00%"/>
    <m/>
    <m/>
    <m/>
    <m/>
    <n v="0"/>
    <n v="13991"/>
    <n v="0"/>
    <n v="0"/>
    <n v="14"/>
    <n v="450"/>
    <m/>
    <n v="688"/>
    <n v="201962"/>
    <n v="3"/>
    <m/>
    <m/>
    <m/>
    <s v="Chen Meng（11007521）"/>
    <s v="Xu Lan（11013544）"/>
    <m/>
    <m/>
    <m/>
    <m/>
    <s v="OK"/>
  </r>
  <r>
    <s v="CN15"/>
    <n v="11001005"/>
    <s v="徐 翊"/>
    <s v="Xu Yi"/>
    <s v="Indirect Active"/>
    <s v="OP"/>
    <s v="GPL-CN"/>
    <s v="GPL-SC8XH"/>
    <s v="231230"/>
    <d v="1999-04-21T00:00:00"/>
    <s v="Reverse &amp; Sample Orders"/>
    <s v="Reverse &amp; Sample Orders"/>
    <x v="7"/>
    <n v="2"/>
    <x v="3"/>
    <n v="9327"/>
    <n v="0"/>
    <n v="0"/>
    <n v="0"/>
    <n v="0"/>
    <n v="0"/>
    <n v="0"/>
    <n v="9327"/>
    <n v="9327"/>
    <n v="0"/>
    <x v="5"/>
    <s v="0.00%-0.00%"/>
    <m/>
    <m/>
    <m/>
    <m/>
    <n v="0"/>
    <n v="9327"/>
    <n v="0"/>
    <n v="0"/>
    <n v="14"/>
    <n v="450"/>
    <m/>
    <n v="688"/>
    <n v="136666"/>
    <n v="3"/>
    <m/>
    <m/>
    <m/>
    <s v="Chen Meng（11007521）"/>
    <s v="Xu Lan（11013544）"/>
    <m/>
    <m/>
    <m/>
    <m/>
    <s v="OK"/>
  </r>
  <r>
    <s v="CN15"/>
    <n v="11001022"/>
    <s v="陈 晓华"/>
    <s v="Chen Xiaohua"/>
    <s v="Indirect Active"/>
    <s v="OP"/>
    <s v="GPL-CN"/>
    <s v="GPL-SC8XH"/>
    <s v="231230"/>
    <d v="1998-01-01T00:00:00"/>
    <s v="Channel FCST &amp; Fulfillment"/>
    <s v="Channel FCST &amp; Fulfillment"/>
    <x v="7"/>
    <n v="2"/>
    <x v="2"/>
    <n v="10764"/>
    <n v="0"/>
    <n v="0"/>
    <n v="0"/>
    <n v="0"/>
    <n v="0"/>
    <n v="0"/>
    <n v="10764"/>
    <n v="10764"/>
    <n v="0"/>
    <x v="5"/>
    <s v="0.00%-0.00%"/>
    <m/>
    <m/>
    <m/>
    <m/>
    <n v="0"/>
    <n v="10764"/>
    <n v="0"/>
    <n v="0"/>
    <n v="14"/>
    <n v="500"/>
    <m/>
    <n v="688"/>
    <n v="157384"/>
    <n v="3"/>
    <m/>
    <m/>
    <m/>
    <s v="Chen Meng（11007521）"/>
    <s v="Xu Lan（11013544）"/>
    <m/>
    <m/>
    <m/>
    <m/>
    <s v="OK"/>
  </r>
  <r>
    <s v="CN15"/>
    <n v="11002031"/>
    <s v="朱 晋"/>
    <s v="Zhu Jin"/>
    <s v="Indirect Active"/>
    <s v="OP"/>
    <s v="GPL-CN"/>
    <s v="GPL-SC8XA"/>
    <s v="232230"/>
    <d v="2002-09-12T00:00:00"/>
    <s v="Delivery Execution"/>
    <s v="Delivery Execution"/>
    <x v="7"/>
    <n v="2"/>
    <x v="2"/>
    <n v="7581"/>
    <n v="2.5000000000000001E-2"/>
    <n v="190"/>
    <n v="0"/>
    <n v="0"/>
    <n v="2.5062656641604009E-2"/>
    <n v="190"/>
    <n v="7771"/>
    <n v="7771"/>
    <n v="190"/>
    <x v="82"/>
    <s v="2.01%-3.01%"/>
    <m/>
    <m/>
    <m/>
    <m/>
    <n v="0"/>
    <n v="7771"/>
    <n v="190"/>
    <n v="2.506265664160412E-2"/>
    <n v="14"/>
    <n v="450"/>
    <m/>
    <n v="688"/>
    <n v="114882"/>
    <n v="3"/>
    <m/>
    <m/>
    <m/>
    <s v="Chen Meng（11007521）"/>
    <s v="Xu Lan（11013544）"/>
    <m/>
    <m/>
    <m/>
    <m/>
    <s v="OK"/>
  </r>
  <r>
    <s v="CN15"/>
    <n v="11002805"/>
    <s v="许 洋"/>
    <s v="Xu Yang"/>
    <s v="Indirect Active"/>
    <s v="OP"/>
    <s v="GPL-CN"/>
    <s v="GPL-SC8XA"/>
    <s v="232230"/>
    <d v="2005-06-01T00:00:00"/>
    <s v="RDC Operations &amp; Delivery Execution"/>
    <s v="RDC Operations &amp; Delivery Execution"/>
    <x v="7"/>
    <n v="2"/>
    <x v="0"/>
    <n v="8717"/>
    <n v="0.03"/>
    <n v="262"/>
    <n v="0"/>
    <n v="0"/>
    <n v="3.0056211999541126E-2"/>
    <n v="262"/>
    <n v="8979"/>
    <n v="8717"/>
    <n v="0"/>
    <x v="5"/>
    <s v="2.40%-3.61%"/>
    <s v="Promotion"/>
    <s v="Senior Specialist"/>
    <s v="A5"/>
    <n v="0.113"/>
    <n v="985"/>
    <n v="9702"/>
    <n v="985"/>
    <n v="0.11299759091430528"/>
    <n v="14"/>
    <n v="1050"/>
    <m/>
    <n v="688"/>
    <n v="149116"/>
    <n v="4"/>
    <m/>
    <m/>
    <m/>
    <s v="Chen Meng（11007521）"/>
    <s v="Xu Lan（11013544）"/>
    <m/>
    <m/>
    <m/>
    <m/>
    <s v="0 increase"/>
  </r>
  <r>
    <s v="CN15"/>
    <n v="11003123"/>
    <s v="宋 世宇"/>
    <s v="Song Shiyu"/>
    <s v="Indirect Active"/>
    <s v="OP"/>
    <s v="GPL-CN"/>
    <s v="GPL-SC8XEO"/>
    <s v="234330"/>
    <d v="2006-03-01T00:00:00"/>
    <s v="Delivery Execution"/>
    <s v="Delivery Execution"/>
    <x v="7"/>
    <n v="2"/>
    <x v="2"/>
    <n v="10920"/>
    <n v="0"/>
    <n v="0"/>
    <n v="0"/>
    <n v="0"/>
    <n v="0"/>
    <n v="0"/>
    <n v="10920"/>
    <n v="11020"/>
    <n v="100"/>
    <x v="148"/>
    <s v="0.00%-0.00%"/>
    <m/>
    <m/>
    <m/>
    <m/>
    <n v="0"/>
    <n v="11020"/>
    <n v="100"/>
    <n v="9.157509157509125E-3"/>
    <n v="14"/>
    <n v="450"/>
    <m/>
    <n v="688"/>
    <n v="160368"/>
    <n v="3"/>
    <m/>
    <m/>
    <m/>
    <s v="Chen Meng（11007521）"/>
    <s v="Xu Lan（11013544）"/>
    <m/>
    <m/>
    <m/>
    <m/>
    <s v="&gt;20"/>
  </r>
  <r>
    <s v="CN15"/>
    <n v="11004322"/>
    <s v="骆 莹"/>
    <s v="Luo Ying"/>
    <s v="Indirect Active"/>
    <s v="OP"/>
    <s v="GPL-CN"/>
    <s v="GPL-SC8XN"/>
    <s v="231130"/>
    <d v="2007-11-01T00:00:00"/>
    <s v="Manager"/>
    <s v="Head of SC Cluster North (Beijing)"/>
    <x v="3"/>
    <n v="2"/>
    <x v="1"/>
    <n v="22134"/>
    <n v="3.7500000000000006E-2"/>
    <n v="830"/>
    <n v="1.55E-2"/>
    <n v="343"/>
    <n v="5.2995391705069124E-2"/>
    <n v="1173"/>
    <n v="23307"/>
    <n v="23307"/>
    <n v="1173"/>
    <x v="40"/>
    <s v="4.24%-6.36%"/>
    <m/>
    <m/>
    <m/>
    <m/>
    <n v="0"/>
    <n v="23307"/>
    <n v="1173"/>
    <n v="5.2995391705069173E-2"/>
    <n v="14"/>
    <n v="450"/>
    <m/>
    <n v="688"/>
    <n v="332386"/>
    <n v="5"/>
    <m/>
    <m/>
    <m/>
    <s v="Chen Meng（11007521）"/>
    <s v="Xu Lan（11013544）"/>
    <m/>
    <m/>
    <m/>
    <m/>
    <s v="OK"/>
  </r>
  <r>
    <s v="CN15"/>
    <n v="11004482"/>
    <s v="郭 振兰"/>
    <s v="Guo Zhenlan"/>
    <s v="Indirect Active"/>
    <s v="OP"/>
    <s v="GPL-CN"/>
    <s v="GPL-SC8XN"/>
    <s v="231130"/>
    <d v="2014-06-18T00:00:00"/>
    <s v="Manager"/>
    <s v="Channel FCST &amp; Fulfillment"/>
    <x v="3"/>
    <n v="2"/>
    <x v="2"/>
    <n v="18254"/>
    <n v="0.03"/>
    <n v="548"/>
    <n v="0"/>
    <n v="0"/>
    <n v="3.0020817355100253E-2"/>
    <n v="548"/>
    <n v="18802"/>
    <n v="18802"/>
    <n v="548"/>
    <x v="11"/>
    <s v="2.40%-3.60%"/>
    <m/>
    <m/>
    <m/>
    <m/>
    <n v="0"/>
    <n v="18802"/>
    <n v="548"/>
    <n v="3.0020817355100204E-2"/>
    <n v="14"/>
    <n v="450"/>
    <m/>
    <n v="688"/>
    <n v="269316"/>
    <n v="4"/>
    <m/>
    <m/>
    <m/>
    <s v="Chen Meng（11007521）"/>
    <s v="Xu Lan（11013544）"/>
    <m/>
    <m/>
    <m/>
    <m/>
    <s v="OK"/>
  </r>
  <r>
    <s v="CN15"/>
    <n v="11006027"/>
    <s v="何 静"/>
    <s v="He Jing"/>
    <s v="Indirect Active"/>
    <s v="OP"/>
    <s v="GPL-CN"/>
    <s v="GPL-SC8XX"/>
    <s v="234630"/>
    <d v="2010-03-01T00:00:00"/>
    <s v="SC Cluster Management"/>
    <s v="Head of SC Cluster Northwest (Xi’an)"/>
    <x v="3"/>
    <n v="2"/>
    <x v="1"/>
    <n v="22721"/>
    <n v="3.7500000000000006E-2"/>
    <n v="852"/>
    <n v="1.55E-2"/>
    <n v="352"/>
    <n v="5.299062541261388E-2"/>
    <n v="1204"/>
    <n v="23925"/>
    <n v="23925"/>
    <n v="1204"/>
    <x v="40"/>
    <s v="4.24%-6.36%"/>
    <m/>
    <m/>
    <m/>
    <m/>
    <n v="0"/>
    <n v="23925"/>
    <n v="1204"/>
    <n v="5.299062541261379E-2"/>
    <n v="14"/>
    <n v="450"/>
    <m/>
    <n v="688"/>
    <n v="341038"/>
    <n v="5"/>
    <m/>
    <m/>
    <m/>
    <s v="Chen Meng（11007521）"/>
    <s v="Xu Lan（11013544）"/>
    <m/>
    <m/>
    <m/>
    <m/>
    <s v="OK"/>
  </r>
  <r>
    <s v="CN15"/>
    <n v="11006424"/>
    <s v="姜 新宇"/>
    <s v="Jiang Xinyu"/>
    <s v="Indirect Active"/>
    <s v="OP"/>
    <s v="GPL-CN"/>
    <s v="GPL-SC8XWO"/>
    <s v="233630"/>
    <d v="2010-06-17T00:00:00"/>
    <s v="RDC Operations &amp; Delivery Execution"/>
    <s v="Head of GPL-SC8XWO"/>
    <x v="7"/>
    <n v="2"/>
    <x v="1"/>
    <n v="9197"/>
    <n v="2.2499999999999999E-2"/>
    <n v="207"/>
    <n v="0"/>
    <n v="0"/>
    <n v="2.2507339349787974E-2"/>
    <n v="207"/>
    <n v="9404"/>
    <n v="9404"/>
    <n v="207"/>
    <x v="47"/>
    <s v="1.80%-2.70%"/>
    <m/>
    <m/>
    <m/>
    <m/>
    <n v="0"/>
    <n v="9404"/>
    <n v="207"/>
    <n v="2.250733934978788E-2"/>
    <n v="14"/>
    <n v="450"/>
    <m/>
    <n v="688"/>
    <n v="137744"/>
    <n v="3"/>
    <m/>
    <m/>
    <m/>
    <s v="Chen Meng（11007521）"/>
    <s v="Xu Lan（11013544）"/>
    <m/>
    <m/>
    <m/>
    <m/>
    <s v="OK"/>
  </r>
  <r>
    <s v="CN15"/>
    <n v="11006653"/>
    <s v="王 蕾"/>
    <s v="Wang Lei"/>
    <s v="Indirect Active"/>
    <s v="OP"/>
    <s v="GPL-CN"/>
    <s v="GPL-SC8XC"/>
    <s v="231430"/>
    <d v="2010-08-10T00:00:00"/>
    <s v="Channel FCST &amp; Fulfillment"/>
    <s v="Channel FCST &amp; Fulfillment"/>
    <x v="7"/>
    <n v="2"/>
    <x v="2"/>
    <n v="8684"/>
    <n v="2.5000000000000001E-2"/>
    <n v="217"/>
    <n v="0"/>
    <n v="0"/>
    <n v="2.4988484569322893E-2"/>
    <n v="217"/>
    <n v="8901"/>
    <n v="8901"/>
    <n v="217"/>
    <x v="13"/>
    <s v="2.00%-3.00%"/>
    <m/>
    <m/>
    <m/>
    <m/>
    <n v="0"/>
    <n v="8901"/>
    <n v="217"/>
    <n v="2.49884845693229E-2"/>
    <n v="14"/>
    <n v="450"/>
    <m/>
    <n v="688"/>
    <n v="130702"/>
    <n v="3"/>
    <m/>
    <m/>
    <m/>
    <s v="Chen Meng（11007521）"/>
    <s v="Xu Lan（11013544）"/>
    <m/>
    <m/>
    <m/>
    <m/>
    <s v="OK"/>
  </r>
  <r>
    <s v="CN15"/>
    <n v="11006794"/>
    <s v="金 莎莎"/>
    <s v="Jin Shasha"/>
    <s v="Indirect Active"/>
    <s v="OP"/>
    <s v="GPL-CN"/>
    <s v="GPL-SC8X1"/>
    <s v="210152"/>
    <d v="2010-09-19T00:00:00"/>
    <s v="Senior Specialist"/>
    <s v="Senior Specialist"/>
    <x v="1"/>
    <n v="2"/>
    <x v="2"/>
    <n v="14310"/>
    <n v="0"/>
    <n v="0"/>
    <n v="0"/>
    <n v="0"/>
    <n v="0"/>
    <n v="0"/>
    <n v="14310"/>
    <n v="14310"/>
    <n v="0"/>
    <x v="5"/>
    <s v="0.00%-0.00%"/>
    <m/>
    <m/>
    <m/>
    <m/>
    <n v="0"/>
    <n v="14310"/>
    <n v="0"/>
    <n v="0"/>
    <n v="14"/>
    <n v="450"/>
    <m/>
    <n v="688"/>
    <n v="206428"/>
    <n v="2"/>
    <m/>
    <m/>
    <m/>
    <s v="Chen Meng（11007521）"/>
    <s v="Xu Lan（11013544）"/>
    <m/>
    <m/>
    <m/>
    <m/>
    <s v="OK"/>
  </r>
  <r>
    <s v="CN15"/>
    <n v="11006883"/>
    <s v="梁 博军"/>
    <s v="Liang Bojun"/>
    <s v="Indirect Active"/>
    <s v="OP"/>
    <s v="GPL-CN"/>
    <s v="GPL-SC8XN"/>
    <s v="231130"/>
    <d v="2010-10-08T00:00:00"/>
    <s v="RDC Operations"/>
    <s v="RDC Operations"/>
    <x v="7"/>
    <n v="2"/>
    <x v="2"/>
    <n v="10487"/>
    <n v="0"/>
    <n v="0"/>
    <n v="0"/>
    <n v="0"/>
    <n v="0"/>
    <n v="0"/>
    <n v="10487"/>
    <n v="10487"/>
    <n v="0"/>
    <x v="5"/>
    <s v="0.00%-0.00%"/>
    <m/>
    <m/>
    <m/>
    <m/>
    <n v="0"/>
    <n v="10487"/>
    <n v="0"/>
    <n v="0"/>
    <n v="14"/>
    <n v="1750"/>
    <m/>
    <n v="688"/>
    <n v="168506"/>
    <n v="3"/>
    <m/>
    <m/>
    <m/>
    <s v="Chen Meng（11007521）"/>
    <s v="Xu Lan（11013544）"/>
    <m/>
    <m/>
    <m/>
    <m/>
    <s v="OK"/>
  </r>
  <r>
    <s v="CN15"/>
    <n v="11006959"/>
    <s v="崔 学磊"/>
    <s v="Cui Xuelei"/>
    <s v="Indirect Active"/>
    <s v="OP"/>
    <s v="GPL-CN"/>
    <s v="GPL-SC8XEO"/>
    <s v="234330"/>
    <d v="2010-11-15T00:00:00"/>
    <s v="RDC Operations"/>
    <s v="RDC Operations"/>
    <x v="7"/>
    <n v="2"/>
    <x v="2"/>
    <n v="6795"/>
    <n v="0"/>
    <n v="0"/>
    <n v="0"/>
    <n v="0"/>
    <n v="0"/>
    <n v="0"/>
    <n v="6795"/>
    <n v="6895"/>
    <n v="100"/>
    <x v="149"/>
    <s v="0.00%-0.00%"/>
    <m/>
    <m/>
    <m/>
    <m/>
    <n v="0"/>
    <n v="6895"/>
    <n v="100"/>
    <n v="1.471670345842524E-2"/>
    <n v="14"/>
    <n v="2050"/>
    <m/>
    <n v="688"/>
    <n v="121818"/>
    <n v="3"/>
    <m/>
    <m/>
    <m/>
    <s v="Chen Meng（11007521）"/>
    <s v="Xu Lan（11013544）"/>
    <m/>
    <m/>
    <m/>
    <m/>
    <s v="&gt;20"/>
  </r>
  <r>
    <s v="CN15"/>
    <n v="11006979"/>
    <s v="王 占久"/>
    <s v="Wang Zhanjiu"/>
    <s v="Indirect Active"/>
    <s v="OP"/>
    <s v="GPL-CN"/>
    <s v="GPL-SC8XA"/>
    <s v="232230"/>
    <d v="2010-11-15T00:00:00"/>
    <s v="RDC Operations"/>
    <s v="RDC Operations"/>
    <x v="7"/>
    <n v="2"/>
    <x v="2"/>
    <n v="8348"/>
    <n v="0"/>
    <n v="0"/>
    <n v="0"/>
    <n v="0"/>
    <n v="0"/>
    <n v="0"/>
    <n v="8348"/>
    <n v="8348"/>
    <n v="0"/>
    <x v="5"/>
    <s v="0.00%-0.00%"/>
    <m/>
    <m/>
    <m/>
    <m/>
    <n v="0"/>
    <n v="8348"/>
    <n v="0"/>
    <n v="0"/>
    <n v="14"/>
    <n v="1650"/>
    <m/>
    <n v="688"/>
    <n v="137360"/>
    <n v="4"/>
    <m/>
    <m/>
    <m/>
    <s v="Chen Meng（11007521）"/>
    <s v="Xu Lan（11013544）"/>
    <m/>
    <m/>
    <m/>
    <m/>
    <s v="OK"/>
  </r>
  <r>
    <s v="CN15"/>
    <n v="11007042"/>
    <s v="张 斌"/>
    <s v="Zhang Bin"/>
    <s v="Indirect Active"/>
    <s v="OP"/>
    <s v="GPL-CN"/>
    <s v="GPL-SC8XN"/>
    <s v="231130"/>
    <d v="2010-12-01T00:00:00"/>
    <s v="RDC Operations"/>
    <s v="RDC Operations"/>
    <x v="7"/>
    <n v="2"/>
    <x v="2"/>
    <n v="7972"/>
    <n v="0"/>
    <n v="0"/>
    <n v="0"/>
    <n v="0"/>
    <n v="0"/>
    <n v="0"/>
    <n v="7972"/>
    <n v="7972"/>
    <n v="0"/>
    <x v="5"/>
    <s v="0.00%-0.00%"/>
    <m/>
    <m/>
    <m/>
    <m/>
    <n v="0"/>
    <n v="7972"/>
    <n v="0"/>
    <n v="0"/>
    <n v="14"/>
    <n v="850"/>
    <m/>
    <n v="688"/>
    <n v="122496"/>
    <n v="3"/>
    <m/>
    <m/>
    <m/>
    <s v="Chen Meng（11007521）"/>
    <s v="Xu Lan（11013544）"/>
    <m/>
    <m/>
    <m/>
    <m/>
    <s v="OK"/>
  </r>
  <r>
    <s v="CN15"/>
    <n v="11007116"/>
    <s v="邢 波"/>
    <s v="Xing Bo"/>
    <s v="Indirect Active"/>
    <s v="OP"/>
    <s v="GPL-CN"/>
    <s v="GPL-SC8XWO"/>
    <s v="233630"/>
    <d v="2010-12-24T00:00:00"/>
    <s v="RDC Operations"/>
    <s v="RDC Operations"/>
    <x v="7"/>
    <n v="2"/>
    <x v="2"/>
    <n v="8331"/>
    <n v="0"/>
    <n v="0"/>
    <n v="0"/>
    <n v="0"/>
    <n v="0"/>
    <n v="0"/>
    <n v="8331"/>
    <n v="8331"/>
    <n v="0"/>
    <x v="5"/>
    <s v="0.00%-0.00%"/>
    <m/>
    <m/>
    <m/>
    <m/>
    <n v="0"/>
    <n v="8331"/>
    <n v="0"/>
    <n v="0"/>
    <n v="14"/>
    <n v="1450"/>
    <m/>
    <n v="688"/>
    <n v="134722"/>
    <n v="3"/>
    <m/>
    <m/>
    <m/>
    <s v="Chen Meng（11007521）"/>
    <s v="Xu Lan（11013544）"/>
    <m/>
    <m/>
    <m/>
    <m/>
    <s v="OK"/>
  </r>
  <r>
    <s v="CN15"/>
    <n v="11007163"/>
    <s v="蒙 亮"/>
    <s v="Meng Liang"/>
    <s v="Indirect Active"/>
    <s v="OP"/>
    <s v="GPL-CN"/>
    <s v="GPL-SC8XS"/>
    <s v="233330"/>
    <d v="2011-02-09T00:00:00"/>
    <s v="RDC Operations &amp; Delivery Execution"/>
    <s v="RDC Operations &amp; Delivery Execution"/>
    <x v="7"/>
    <n v="2"/>
    <x v="2"/>
    <n v="7056"/>
    <n v="0"/>
    <n v="0"/>
    <n v="0"/>
    <n v="0"/>
    <n v="0"/>
    <n v="0"/>
    <n v="7056"/>
    <n v="7156"/>
    <n v="100"/>
    <x v="150"/>
    <s v="0.00%-0.00%"/>
    <m/>
    <m/>
    <m/>
    <m/>
    <n v="0"/>
    <n v="7156"/>
    <n v="100"/>
    <n v="1.4172335600907138E-2"/>
    <n v="14"/>
    <n v="750"/>
    <m/>
    <n v="688"/>
    <n v="109872"/>
    <n v="3"/>
    <m/>
    <m/>
    <m/>
    <s v="Chen Meng（11007521）"/>
    <s v="Xu Lan（11013544）"/>
    <m/>
    <m/>
    <m/>
    <m/>
    <s v="&gt;20"/>
  </r>
  <r>
    <s v="CN15"/>
    <n v="11007562"/>
    <s v="刘 洪明"/>
    <s v="Liu Hongming"/>
    <s v="Indirect Active"/>
    <s v="OP"/>
    <s v="GPL-CN"/>
    <s v="GPL-SC8XC"/>
    <s v="231430"/>
    <d v="2011-04-21T00:00:00"/>
    <s v="RDC Operations"/>
    <s v="RDC Operations"/>
    <x v="7"/>
    <n v="2"/>
    <x v="2"/>
    <n v="7827"/>
    <n v="0"/>
    <n v="0"/>
    <n v="0"/>
    <n v="0"/>
    <n v="0"/>
    <n v="0"/>
    <n v="7827"/>
    <n v="7827"/>
    <n v="0"/>
    <x v="5"/>
    <s v="0.00%-0.00%"/>
    <m/>
    <m/>
    <m/>
    <m/>
    <n v="0"/>
    <n v="7827"/>
    <n v="0"/>
    <n v="0"/>
    <n v="14"/>
    <n v="950"/>
    <m/>
    <n v="688"/>
    <n v="121666"/>
    <n v="3"/>
    <m/>
    <m/>
    <m/>
    <s v="Chen Meng（11007521）"/>
    <s v="Xu Lan（11013544）"/>
    <m/>
    <m/>
    <m/>
    <m/>
    <s v="OK"/>
  </r>
  <r>
    <s v="CN15"/>
    <n v="11007652"/>
    <s v="乔 全新"/>
    <s v="Qiao Quanxin"/>
    <s v="Indirect Active"/>
    <s v="OP"/>
    <s v="GPL-CN"/>
    <s v="GPL-SC8XX"/>
    <s v="234630"/>
    <d v="2011-05-04T00:00:00"/>
    <s v="Channel FCST &amp; Fulfillment"/>
    <s v="Channel FCST &amp; Fulfillment"/>
    <x v="7"/>
    <n v="2"/>
    <x v="2"/>
    <n v="7001"/>
    <n v="0"/>
    <n v="0"/>
    <n v="0"/>
    <n v="0"/>
    <n v="0"/>
    <n v="0"/>
    <n v="7001"/>
    <n v="7001"/>
    <n v="0"/>
    <x v="5"/>
    <s v="0.00%-0.00%"/>
    <m/>
    <m/>
    <m/>
    <m/>
    <n v="0"/>
    <n v="7001"/>
    <n v="0"/>
    <n v="0"/>
    <n v="14"/>
    <n v="1550"/>
    <m/>
    <n v="688"/>
    <n v="117302"/>
    <n v="3"/>
    <m/>
    <m/>
    <m/>
    <s v="Chen Meng（11007521）"/>
    <s v="Xu Lan（11013544）"/>
    <m/>
    <m/>
    <m/>
    <m/>
    <s v="OK"/>
  </r>
  <r>
    <s v="CN15"/>
    <n v="11007655"/>
    <s v="陈 良军"/>
    <s v="Chen Liangjun"/>
    <s v="Indirect Active"/>
    <s v="OP"/>
    <s v="GPL-CN"/>
    <s v="GPL-SC8XWO"/>
    <s v="233630"/>
    <d v="2011-05-09T00:00:00"/>
    <s v="RDC Operations"/>
    <s v="RDC Operations"/>
    <x v="7"/>
    <n v="2"/>
    <x v="2"/>
    <n v="8193"/>
    <n v="0"/>
    <n v="0"/>
    <n v="0"/>
    <n v="0"/>
    <n v="0"/>
    <n v="0"/>
    <n v="8193"/>
    <n v="8193"/>
    <n v="0"/>
    <x v="5"/>
    <s v="0.00%-0.00%"/>
    <m/>
    <m/>
    <m/>
    <m/>
    <n v="0"/>
    <n v="8193"/>
    <n v="0"/>
    <n v="0"/>
    <n v="14"/>
    <n v="1750"/>
    <m/>
    <n v="688"/>
    <n v="136390"/>
    <n v="3"/>
    <m/>
    <m/>
    <m/>
    <s v="Chen Meng（11007521）"/>
    <s v="Xu Lan（11013544）"/>
    <m/>
    <m/>
    <m/>
    <m/>
    <s v="OK"/>
  </r>
  <r>
    <s v="CN15"/>
    <n v="11007876"/>
    <s v="张 争"/>
    <s v="Zhang Zheng"/>
    <s v="Indirect Active"/>
    <s v="OP"/>
    <s v="GPL-CN"/>
    <s v="GPL-SC8XN"/>
    <s v="231130"/>
    <d v="2011-07-01T00:00:00"/>
    <s v="Delivery Execution"/>
    <s v="Senior Delivery Execution"/>
    <x v="1"/>
    <n v="2"/>
    <x v="1"/>
    <n v="15119"/>
    <n v="0.03"/>
    <n v="454"/>
    <n v="0"/>
    <n v="0"/>
    <n v="3.0028441034459952E-2"/>
    <n v="454"/>
    <n v="15573"/>
    <n v="15573"/>
    <n v="454"/>
    <x v="11"/>
    <s v="2.40%-3.60%"/>
    <m/>
    <m/>
    <m/>
    <m/>
    <n v="0"/>
    <n v="15573"/>
    <n v="454"/>
    <n v="3.0028441034460007E-2"/>
    <n v="14"/>
    <n v="450"/>
    <m/>
    <n v="688"/>
    <n v="224110"/>
    <n v="4"/>
    <m/>
    <m/>
    <m/>
    <s v="Chen Meng（11007521）"/>
    <s v="Xu Lan（11013544）"/>
    <m/>
    <m/>
    <m/>
    <m/>
    <s v="OK"/>
  </r>
  <r>
    <s v="CN15"/>
    <n v="11008086"/>
    <s v="曹 沁"/>
    <s v="Cao Qin"/>
    <s v="Indirect Active"/>
    <s v="OP"/>
    <s v="GPL-CN"/>
    <s v="GPL-SC8XHD"/>
    <s v="231230"/>
    <d v="2014-02-19T00:00:00"/>
    <s v="Delivery Execution"/>
    <s v="Delivery Execution"/>
    <x v="7"/>
    <n v="2"/>
    <x v="2"/>
    <n v="13084"/>
    <n v="0"/>
    <n v="0"/>
    <n v="0"/>
    <n v="0"/>
    <n v="0"/>
    <n v="0"/>
    <n v="13084"/>
    <n v="13084"/>
    <n v="0"/>
    <x v="5"/>
    <s v="0.00%-0.00%"/>
    <m/>
    <m/>
    <m/>
    <m/>
    <n v="0"/>
    <n v="13084"/>
    <n v="0"/>
    <n v="0"/>
    <n v="14"/>
    <n v="450"/>
    <m/>
    <n v="688"/>
    <n v="189264"/>
    <n v="3"/>
    <m/>
    <m/>
    <m/>
    <s v="Chen Meng（11007521）"/>
    <s v="Xu Lan（11013544）"/>
    <m/>
    <m/>
    <m/>
    <m/>
    <s v="OK"/>
  </r>
  <r>
    <s v="CN15"/>
    <n v="11008615"/>
    <s v="潘 晗璐"/>
    <s v="Pan Hanlu"/>
    <s v="Indirect Active"/>
    <s v="OP"/>
    <s v="GPL-CN"/>
    <s v="GPL-SC8XH"/>
    <s v="231230"/>
    <d v="2012-04-10T00:00:00"/>
    <s v="Manager"/>
    <s v="Head of SC Cluster Southeast (Hangzhou)"/>
    <x v="3"/>
    <n v="2"/>
    <x v="2"/>
    <n v="19095"/>
    <n v="0.03"/>
    <n v="573"/>
    <n v="0"/>
    <n v="0"/>
    <n v="3.0007855459544382E-2"/>
    <n v="573"/>
    <n v="19668"/>
    <n v="19668"/>
    <n v="573"/>
    <x v="11"/>
    <s v="2.40%-3.60%"/>
    <m/>
    <m/>
    <m/>
    <m/>
    <n v="0"/>
    <n v="19668"/>
    <n v="573"/>
    <n v="3.000785545954443E-2"/>
    <n v="14"/>
    <n v="450"/>
    <m/>
    <n v="688"/>
    <n v="281440"/>
    <n v="5"/>
    <m/>
    <m/>
    <m/>
    <s v="Chen Meng（11007521）"/>
    <s v="Xu Lan（11013544）"/>
    <m/>
    <m/>
    <m/>
    <m/>
    <s v="OK"/>
  </r>
  <r>
    <s v="CN15"/>
    <n v="11008930"/>
    <s v="汤 新娟"/>
    <s v="Tang Xinjuan"/>
    <s v="Indirect Active"/>
    <s v="OP"/>
    <s v="GPL-CN"/>
    <s v="GPL-SC8XEO"/>
    <s v="234330"/>
    <d v="2012-07-24T00:00:00"/>
    <s v="RDC Operations &amp; Delivery Execution"/>
    <s v="Head of GPL-SC8XEO"/>
    <x v="3"/>
    <n v="2"/>
    <x v="2"/>
    <n v="17270"/>
    <n v="0.03"/>
    <n v="518"/>
    <n v="0"/>
    <n v="0"/>
    <n v="2.9994209612044007E-2"/>
    <n v="518"/>
    <n v="17788"/>
    <n v="17488"/>
    <n v="218"/>
    <x v="151"/>
    <s v="2.40%-3.60%"/>
    <m/>
    <m/>
    <m/>
    <m/>
    <n v="0"/>
    <n v="17488"/>
    <n v="218"/>
    <n v="1.2623045744064809E-2"/>
    <n v="14"/>
    <n v="450"/>
    <m/>
    <n v="688"/>
    <n v="250920"/>
    <n v="4"/>
    <m/>
    <m/>
    <m/>
    <s v="Chen Meng（11007521）"/>
    <s v="Xu Lan（11013544）"/>
    <m/>
    <m/>
    <m/>
    <m/>
    <s v="&lt;20"/>
  </r>
  <r>
    <s v="CN15"/>
    <n v="11009129"/>
    <s v="刘 玲玲"/>
    <s v="Liu Lingling"/>
    <s v="Indirect Active"/>
    <s v="OP"/>
    <s v="GPL-CN"/>
    <s v="GPL-SC8XE"/>
    <s v="234330"/>
    <d v="2012-09-02T00:00:00"/>
    <s v="SC Cluster Management"/>
    <s v="Head of SC Cluster East (Nanjing)"/>
    <x v="3"/>
    <n v="2"/>
    <x v="1"/>
    <n v="24295"/>
    <n v="3.7500000000000006E-2"/>
    <n v="911"/>
    <n v="0"/>
    <n v="0"/>
    <n v="3.7497427454208684E-2"/>
    <n v="911"/>
    <n v="25206"/>
    <n v="25206"/>
    <n v="911"/>
    <x v="73"/>
    <s v="3.00%-4.50%"/>
    <m/>
    <m/>
    <m/>
    <m/>
    <n v="0"/>
    <n v="25206"/>
    <n v="911"/>
    <n v="3.7497427454208587E-2"/>
    <n v="14"/>
    <n v="450"/>
    <m/>
    <n v="688"/>
    <n v="358972"/>
    <n v="5"/>
    <m/>
    <m/>
    <m/>
    <s v="Chen Meng（11007521）"/>
    <s v="Xu Lan（11013544）"/>
    <m/>
    <m/>
    <m/>
    <m/>
    <s v="OK"/>
  </r>
  <r>
    <s v="CN15"/>
    <n v="11009137"/>
    <s v="李 嘉文"/>
    <s v="Li Jiawen"/>
    <s v="Indirect Active"/>
    <s v="OP"/>
    <s v="GPL-CN"/>
    <s v="GPL-SC8XS"/>
    <s v="233330"/>
    <d v="2012-09-26T00:00:00"/>
    <s v="Manager"/>
    <s v="Head of SC Cluster South (Guangzhou)"/>
    <x v="3"/>
    <n v="2"/>
    <x v="2"/>
    <n v="22417"/>
    <n v="2.5000000000000001E-2"/>
    <n v="560"/>
    <n v="0"/>
    <n v="0"/>
    <n v="2.4981041174108935E-2"/>
    <n v="560"/>
    <n v="22977"/>
    <n v="22977"/>
    <n v="560"/>
    <x v="13"/>
    <s v="2.00%-3.00%"/>
    <m/>
    <m/>
    <m/>
    <m/>
    <n v="0"/>
    <n v="22977"/>
    <n v="560"/>
    <n v="2.4981041174108931E-2"/>
    <n v="14"/>
    <n v="450"/>
    <m/>
    <n v="688"/>
    <n v="327766"/>
    <n v="5"/>
    <m/>
    <m/>
    <m/>
    <s v="Chen Meng（11007521）"/>
    <s v="Xu Lan（11013544）"/>
    <m/>
    <m/>
    <m/>
    <m/>
    <s v="OK"/>
  </r>
  <r>
    <s v="CN15"/>
    <n v="11009340"/>
    <s v="王 千里"/>
    <s v="Wang Qianli"/>
    <s v="Indirect Active"/>
    <s v="OP"/>
    <s v="GPL-CN"/>
    <s v="GPL-SC8X3"/>
    <s v="210152"/>
    <d v="2013-07-01T00:00:00"/>
    <s v="Specialist"/>
    <s v="Specialist"/>
    <x v="2"/>
    <n v="2"/>
    <x v="2"/>
    <n v="7691"/>
    <n v="2.5000000000000001E-2"/>
    <n v="192"/>
    <n v="0"/>
    <n v="0"/>
    <n v="2.496424392146665E-2"/>
    <n v="192"/>
    <n v="7883"/>
    <n v="7883"/>
    <n v="192"/>
    <x v="13"/>
    <s v="2.00%-3.00%"/>
    <m/>
    <m/>
    <m/>
    <m/>
    <n v="0"/>
    <n v="7883"/>
    <n v="192"/>
    <n v="2.4964243921466567E-2"/>
    <n v="14"/>
    <n v="450"/>
    <m/>
    <n v="688"/>
    <n v="116450"/>
    <n v="3"/>
    <m/>
    <m/>
    <m/>
    <s v="Chen Meng（11007521）"/>
    <s v="Xu Lan（11013544）"/>
    <m/>
    <m/>
    <m/>
    <m/>
    <s v="OK"/>
  </r>
  <r>
    <s v="CN15"/>
    <n v="11009416"/>
    <s v="吴 炜"/>
    <s v="Wu Wei"/>
    <s v="Indirect Active"/>
    <s v="OP"/>
    <s v="GPL-CN"/>
    <s v="GPL-SC8XH"/>
    <s v="231230"/>
    <d v="2013-03-01T00:00:00"/>
    <s v="RDC Operations"/>
    <s v="RDC Operations"/>
    <x v="7"/>
    <n v="2"/>
    <x v="2"/>
    <n v="7722"/>
    <n v="0"/>
    <n v="0"/>
    <n v="0"/>
    <n v="0"/>
    <n v="0"/>
    <n v="0"/>
    <n v="7722"/>
    <n v="7722"/>
    <n v="0"/>
    <x v="5"/>
    <s v="0.00%-0.00%"/>
    <m/>
    <m/>
    <m/>
    <m/>
    <n v="0"/>
    <n v="7722"/>
    <n v="0"/>
    <n v="0"/>
    <n v="14"/>
    <n v="3750"/>
    <m/>
    <n v="688"/>
    <n v="153796"/>
    <n v="3"/>
    <m/>
    <m/>
    <m/>
    <s v="Chen Meng（11007521）"/>
    <s v="Xu Lan（11013544）"/>
    <m/>
    <m/>
    <m/>
    <m/>
    <s v="OK"/>
  </r>
  <r>
    <s v="CN15"/>
    <n v="11009909"/>
    <s v="范 赵伟"/>
    <s v="Fan Zhaowei"/>
    <s v="Indirect Active"/>
    <s v="OP"/>
    <s v="GPL-CN"/>
    <s v="GPL-SC8X3"/>
    <s v="210152"/>
    <d v="2013-08-01T00:00:00"/>
    <s v="Manager"/>
    <s v="Head of Delivery Execution"/>
    <x v="3"/>
    <n v="2"/>
    <x v="1"/>
    <n v="21758"/>
    <n v="3.7500000000000006E-2"/>
    <n v="816"/>
    <n v="0"/>
    <n v="0"/>
    <n v="3.7503447007997057E-2"/>
    <n v="816"/>
    <n v="22574"/>
    <n v="22779"/>
    <n v="1021"/>
    <x v="152"/>
    <s v="3.00%-4.50%"/>
    <m/>
    <m/>
    <m/>
    <m/>
    <n v="0"/>
    <n v="22779"/>
    <n v="1021"/>
    <n v="4.6925268866623737E-2"/>
    <n v="14"/>
    <n v="450"/>
    <m/>
    <n v="688"/>
    <n v="324994"/>
    <n v="5"/>
    <m/>
    <m/>
    <m/>
    <s v="Chen Meng（11007521）"/>
    <s v="Xu Lan（11013544）"/>
    <m/>
    <m/>
    <m/>
    <m/>
    <s v="OK"/>
  </r>
  <r>
    <s v="CN15"/>
    <n v="11010271"/>
    <s v="徐 芹"/>
    <s v="Xu Qin"/>
    <s v="Indirect Active"/>
    <s v="OP"/>
    <s v="GPL-CN"/>
    <s v="GPL-SC8X1"/>
    <s v="210152"/>
    <d v="2014-04-01T00:00:00"/>
    <s v="Senior Specialist"/>
    <s v="Senior Specialist"/>
    <x v="1"/>
    <n v="2"/>
    <x v="2"/>
    <n v="12554"/>
    <n v="0"/>
    <n v="0"/>
    <n v="0"/>
    <n v="0"/>
    <n v="0"/>
    <n v="0"/>
    <n v="12554"/>
    <n v="12554"/>
    <n v="0"/>
    <x v="5"/>
    <s v="0.00%-0.00%"/>
    <m/>
    <m/>
    <m/>
    <m/>
    <n v="0"/>
    <n v="12554"/>
    <n v="0"/>
    <n v="0"/>
    <n v="14"/>
    <n v="450"/>
    <m/>
    <n v="688"/>
    <n v="181844"/>
    <n v="3"/>
    <m/>
    <m/>
    <m/>
    <s v="Chen Meng（11007521）"/>
    <s v="Xu Lan（11013544）"/>
    <m/>
    <m/>
    <m/>
    <m/>
    <s v="OK"/>
  </r>
  <r>
    <s v="CN15"/>
    <n v="11010409"/>
    <s v="王 涵"/>
    <s v="Wang Han"/>
    <s v="Indirect Active"/>
    <s v="OP"/>
    <s v="GPL-CN"/>
    <s v="GPL-SC8X1"/>
    <s v="210152"/>
    <d v="2014-01-15T00:00:00"/>
    <s v="Manager"/>
    <s v="Manager"/>
    <x v="3"/>
    <n v="2"/>
    <x v="2"/>
    <n v="17454"/>
    <n v="0.03"/>
    <n v="524"/>
    <n v="0"/>
    <n v="0"/>
    <n v="3.0021771513693136E-2"/>
    <n v="524"/>
    <n v="17978"/>
    <n v="17978"/>
    <n v="524"/>
    <x v="11"/>
    <s v="2.40%-3.60%"/>
    <m/>
    <m/>
    <m/>
    <m/>
    <n v="0"/>
    <n v="17978"/>
    <n v="524"/>
    <n v="3.0021771513693229E-2"/>
    <n v="14"/>
    <n v="450"/>
    <m/>
    <n v="688"/>
    <n v="257780"/>
    <n v="3"/>
    <m/>
    <m/>
    <m/>
    <s v="Chen Meng（11007521）"/>
    <s v="Xu Lan（11013544）"/>
    <m/>
    <m/>
    <m/>
    <m/>
    <s v="OK"/>
  </r>
  <r>
    <s v="CN15"/>
    <n v="11010416"/>
    <s v="董 金霞"/>
    <s v="Dong Jinxia"/>
    <s v="Indirect Active"/>
    <s v="OP"/>
    <s v="GPL-CN"/>
    <s v="GPL-SC8X1"/>
    <s v="210152"/>
    <d v="2014-01-20T00:00:00"/>
    <s v="Supervisor"/>
    <s v="Supervisor"/>
    <x v="0"/>
    <n v="2"/>
    <x v="0"/>
    <n v="11487"/>
    <n v="0.06"/>
    <n v="689"/>
    <n v="7.7799999999999994E-2"/>
    <n v="894"/>
    <n v="0.13780795682075389"/>
    <n v="1583"/>
    <n v="13070"/>
    <n v="12570"/>
    <n v="1083"/>
    <x v="153"/>
    <s v="11.02%-16.54%"/>
    <m/>
    <m/>
    <m/>
    <m/>
    <n v="0"/>
    <n v="12570"/>
    <n v="1083"/>
    <n v="9.4280490989814503E-2"/>
    <n v="14"/>
    <n v="450"/>
    <m/>
    <n v="688"/>
    <n v="182068"/>
    <n v="3"/>
    <m/>
    <m/>
    <m/>
    <s v="Chen Meng（11007521）"/>
    <s v="Xu Lan（11013544）"/>
    <m/>
    <m/>
    <m/>
    <m/>
    <s v="OK"/>
  </r>
  <r>
    <s v="CN15"/>
    <n v="11010770"/>
    <s v="黄 全法"/>
    <s v="Huang Quanfa"/>
    <s v="Indirect Active"/>
    <s v="OP"/>
    <s v="GPL-CN"/>
    <s v="GPL-SC8XC"/>
    <s v="231430"/>
    <d v="2014-04-14T00:00:00"/>
    <s v="RDC Operations"/>
    <s v="RDC Operations"/>
    <x v="7"/>
    <n v="2"/>
    <x v="0"/>
    <n v="8577"/>
    <n v="0.03"/>
    <n v="257"/>
    <n v="0"/>
    <n v="0"/>
    <n v="2.9963856826396174E-2"/>
    <n v="257"/>
    <n v="8834"/>
    <n v="8834"/>
    <n v="257"/>
    <x v="11"/>
    <s v="2.40%-3.60%"/>
    <m/>
    <m/>
    <m/>
    <m/>
    <n v="0"/>
    <n v="8834"/>
    <n v="257"/>
    <n v="2.996385682639624E-2"/>
    <n v="14"/>
    <n v="1350"/>
    <m/>
    <n v="688"/>
    <n v="140564"/>
    <n v="4"/>
    <m/>
    <m/>
    <m/>
    <s v="Chen Meng（11007521）"/>
    <s v="Xu Lan（11013544）"/>
    <m/>
    <m/>
    <m/>
    <m/>
    <s v="OK"/>
  </r>
  <r>
    <s v="CN15"/>
    <n v="11010864"/>
    <s v="崔 燚"/>
    <s v="Cui Yi"/>
    <s v="Indirect Active"/>
    <s v="OP"/>
    <s v="GPL-CN"/>
    <s v="GPL-SC8XA"/>
    <s v="232230"/>
    <d v="2014-04-25T00:00:00"/>
    <s v="RDC Operations"/>
    <s v="RDC Operations"/>
    <x v="7"/>
    <n v="2"/>
    <x v="2"/>
    <n v="8586"/>
    <n v="0"/>
    <n v="0"/>
    <n v="0"/>
    <n v="0"/>
    <n v="0"/>
    <n v="0"/>
    <n v="8586"/>
    <n v="8586"/>
    <n v="0"/>
    <x v="5"/>
    <s v="0.00%-0.00%"/>
    <m/>
    <m/>
    <m/>
    <m/>
    <n v="0"/>
    <n v="8586"/>
    <n v="0"/>
    <n v="0"/>
    <n v="14"/>
    <n v="850"/>
    <m/>
    <n v="688"/>
    <n v="131092"/>
    <n v="3"/>
    <m/>
    <m/>
    <m/>
    <s v="Chen Meng（11007521）"/>
    <s v="Xu Lan（11013544）"/>
    <m/>
    <m/>
    <m/>
    <m/>
    <s v="OK"/>
  </r>
  <r>
    <s v="CN15"/>
    <n v="11011160"/>
    <s v="周 永辉"/>
    <s v="Zhou Yonghui"/>
    <s v="Indirect Active"/>
    <s v="OP"/>
    <s v="GPL-CN"/>
    <s v="GPL-SC8XX"/>
    <s v="234630"/>
    <d v="2014-07-07T00:00:00"/>
    <s v="RDC Operations"/>
    <s v="RDC Operations"/>
    <x v="7"/>
    <n v="2"/>
    <x v="1"/>
    <n v="8300"/>
    <n v="2.2499999999999999E-2"/>
    <n v="187"/>
    <n v="0"/>
    <n v="0"/>
    <n v="2.253012048192771E-2"/>
    <n v="187"/>
    <n v="8487"/>
    <n v="8300"/>
    <n v="0"/>
    <x v="5"/>
    <s v="1.80%-2.70%"/>
    <s v="Promotion"/>
    <s v="Senior Specialist"/>
    <s v="A5"/>
    <n v="0.16"/>
    <n v="1328"/>
    <n v="9628"/>
    <n v="1328"/>
    <n v="0.15999999999999992"/>
    <n v="14"/>
    <n v="1650"/>
    <m/>
    <n v="688"/>
    <n v="155280"/>
    <n v="3"/>
    <m/>
    <m/>
    <m/>
    <s v="Chen Meng（11007521）"/>
    <s v="Xu Lan（11013544）"/>
    <m/>
    <m/>
    <m/>
    <m/>
    <s v="0 increase"/>
  </r>
  <r>
    <s v="CN15"/>
    <n v="11011599"/>
    <s v="魏 丽云"/>
    <s v="Wei Liyun"/>
    <s v="Indirect Active"/>
    <s v="OP"/>
    <s v="GPL-CN"/>
    <s v="GPL-SC8XS"/>
    <s v="233330"/>
    <d v="2014-09-15T00:00:00"/>
    <s v="RDC Operations &amp; Delivery Execution"/>
    <s v="RDC Operations &amp; Delivery Execution"/>
    <x v="7"/>
    <n v="2"/>
    <x v="2"/>
    <n v="10002"/>
    <n v="0"/>
    <n v="0"/>
    <n v="0"/>
    <n v="0"/>
    <n v="0"/>
    <n v="0"/>
    <n v="10002"/>
    <n v="10002"/>
    <n v="0"/>
    <x v="5"/>
    <s v="0.00%-0.00%"/>
    <m/>
    <m/>
    <m/>
    <m/>
    <n v="0"/>
    <n v="10002"/>
    <n v="0"/>
    <n v="0"/>
    <n v="14"/>
    <n v="750"/>
    <m/>
    <n v="688"/>
    <n v="149716"/>
    <n v="3"/>
    <m/>
    <m/>
    <m/>
    <s v="Chen Meng（11007521）"/>
    <s v="Xu Lan（11013544）"/>
    <m/>
    <m/>
    <m/>
    <m/>
    <s v="OK"/>
  </r>
  <r>
    <s v="CN15"/>
    <n v="11011629"/>
    <s v="张 洋"/>
    <s v="Zhang Yang"/>
    <s v="Indirect Active"/>
    <s v="OP"/>
    <s v="GPL-CN"/>
    <s v="GPL-SC8X1"/>
    <s v="210152"/>
    <d v="2014-10-08T00:00:00"/>
    <s v="Specialist"/>
    <s v="Specialist"/>
    <x v="2"/>
    <n v="2"/>
    <x v="2"/>
    <n v="8185"/>
    <n v="2.5000000000000001E-2"/>
    <n v="205"/>
    <n v="0"/>
    <n v="0"/>
    <n v="2.504581551618815E-2"/>
    <n v="205"/>
    <n v="8390"/>
    <n v="8890"/>
    <n v="705"/>
    <x v="154"/>
    <s v="2.00%-3.01%"/>
    <m/>
    <m/>
    <m/>
    <m/>
    <n v="0"/>
    <n v="8890"/>
    <n v="705"/>
    <n v="8.6133170433720263E-2"/>
    <n v="14"/>
    <n v="450"/>
    <m/>
    <n v="688"/>
    <n v="130548"/>
    <n v="3"/>
    <m/>
    <m/>
    <m/>
    <s v="Chen Meng（11007521）"/>
    <s v="Xu Lan（11013544）"/>
    <m/>
    <m/>
    <m/>
    <m/>
    <s v="&gt;20"/>
  </r>
  <r>
    <s v="CN15"/>
    <n v="11012113"/>
    <s v="朱 晓晴"/>
    <s v="Zhu Xiaoqing"/>
    <s v="Indirect Active"/>
    <s v="OP"/>
    <s v="GPL-CN"/>
    <s v="GPL-SC8X3"/>
    <s v="210152"/>
    <d v="2015-01-21T00:00:00"/>
    <s v="Specialist"/>
    <s v="Specialist"/>
    <x v="2"/>
    <n v="2"/>
    <x v="2"/>
    <n v="7911"/>
    <n v="2.5000000000000001E-2"/>
    <n v="198"/>
    <n v="0"/>
    <n v="0"/>
    <n v="2.502844141069397E-2"/>
    <n v="198"/>
    <n v="8109"/>
    <n v="8109"/>
    <n v="198"/>
    <x v="13"/>
    <s v="2.00%-3.00%"/>
    <m/>
    <m/>
    <m/>
    <m/>
    <n v="0"/>
    <n v="8109"/>
    <n v="198"/>
    <n v="2.5028441410694047E-2"/>
    <n v="14"/>
    <n v="450"/>
    <m/>
    <n v="688"/>
    <n v="119614"/>
    <n v="3"/>
    <m/>
    <m/>
    <m/>
    <s v="Chen Meng（11007521）"/>
    <s v="Xu Lan（11013544）"/>
    <m/>
    <m/>
    <m/>
    <m/>
    <s v="OK"/>
  </r>
  <r>
    <s v="CN15"/>
    <n v="11012116"/>
    <s v="吴 庆利"/>
    <s v="Wu Qingli"/>
    <s v="Indirect Active"/>
    <s v="OP"/>
    <s v="GPL-CN"/>
    <s v="GPL-SC8XN"/>
    <s v="231130"/>
    <d v="2015-01-13T00:00:00"/>
    <s v="RDC Operations"/>
    <s v="RDC Operations"/>
    <x v="7"/>
    <n v="2"/>
    <x v="2"/>
    <n v="9254"/>
    <n v="0"/>
    <n v="0"/>
    <n v="0"/>
    <n v="0"/>
    <n v="0"/>
    <n v="0"/>
    <n v="9254"/>
    <n v="9254"/>
    <n v="0"/>
    <x v="5"/>
    <s v="0.00%-0.00%"/>
    <m/>
    <m/>
    <m/>
    <m/>
    <n v="0"/>
    <n v="9254"/>
    <n v="0"/>
    <n v="0"/>
    <n v="14"/>
    <n v="1250"/>
    <m/>
    <n v="688"/>
    <n v="145244"/>
    <n v="4"/>
    <m/>
    <m/>
    <m/>
    <s v="Chen Meng（11007521）"/>
    <s v="Xu Lan（11013544）"/>
    <m/>
    <m/>
    <m/>
    <m/>
    <s v="OK"/>
  </r>
  <r>
    <s v="CN15"/>
    <n v="11012324"/>
    <s v="吴 本发"/>
    <s v="Wu Benfa"/>
    <s v="Indirect Active"/>
    <s v="OP"/>
    <s v="GPL-CN"/>
    <s v="GPL-SC8X3"/>
    <s v="210152"/>
    <d v="2015-04-20T00:00:00"/>
    <s v="Senior Specialist"/>
    <s v="Senior Specialist"/>
    <x v="1"/>
    <n v="2"/>
    <x v="2"/>
    <n v="9853"/>
    <n v="2.5000000000000001E-2"/>
    <n v="246"/>
    <n v="0"/>
    <n v="0"/>
    <n v="2.4967015122297778E-2"/>
    <n v="246"/>
    <n v="10099"/>
    <n v="10099"/>
    <n v="246"/>
    <x v="13"/>
    <s v="2.00%-3.00%"/>
    <m/>
    <m/>
    <m/>
    <m/>
    <n v="0"/>
    <n v="10099"/>
    <n v="246"/>
    <n v="2.496701512229782E-2"/>
    <n v="14"/>
    <n v="450"/>
    <m/>
    <n v="688"/>
    <n v="147474"/>
    <n v="3"/>
    <m/>
    <m/>
    <m/>
    <s v="Chen Meng（11007521）"/>
    <s v="Xu Lan（11013544）"/>
    <m/>
    <m/>
    <m/>
    <m/>
    <s v="OK"/>
  </r>
  <r>
    <s v="CN15"/>
    <n v="11012590"/>
    <s v="刘 栋"/>
    <s v="Liu Dong"/>
    <s v="Indirect Active"/>
    <s v="OP"/>
    <s v="GPL-CN"/>
    <s v="GPL-SC8X"/>
    <s v="210152"/>
    <d v="2015-06-01T00:00:00"/>
    <s v="Associate Expert (CN)"/>
    <s v="Associate Expert (C)"/>
    <x v="0"/>
    <n v="2"/>
    <x v="3"/>
    <n v="24477"/>
    <n v="0"/>
    <n v="0"/>
    <n v="0"/>
    <n v="0"/>
    <n v="0"/>
    <n v="0"/>
    <n v="24477"/>
    <n v="24477"/>
    <n v="0"/>
    <x v="5"/>
    <s v="0.00%-0.00%"/>
    <m/>
    <m/>
    <m/>
    <m/>
    <n v="0"/>
    <n v="24477"/>
    <n v="0"/>
    <n v="0"/>
    <n v="14"/>
    <n v="450"/>
    <m/>
    <n v="688"/>
    <n v="348766"/>
    <n v="3"/>
    <m/>
    <m/>
    <m/>
    <s v="Chen Meng（11007521）"/>
    <s v="Xu Lan（11013544）"/>
    <m/>
    <m/>
    <m/>
    <m/>
    <s v="OK"/>
  </r>
  <r>
    <s v="CN15"/>
    <n v="11012659"/>
    <s v="杨 文斌"/>
    <s v="Yang Wenbin"/>
    <s v="Indirect Active"/>
    <s v="OP"/>
    <s v="GPL-CN"/>
    <s v="GPL-SC8XX"/>
    <s v="234630"/>
    <d v="2015-06-01T00:00:00"/>
    <s v="Channel FCST &amp; Fulfillment"/>
    <s v="Channel FCST &amp; Fulfillment"/>
    <x v="7"/>
    <n v="2"/>
    <x v="2"/>
    <n v="10021"/>
    <n v="0"/>
    <n v="0"/>
    <n v="0"/>
    <n v="0"/>
    <n v="0"/>
    <n v="0"/>
    <n v="10021"/>
    <n v="10021"/>
    <n v="0"/>
    <x v="5"/>
    <s v="0.00%-0.00%"/>
    <m/>
    <m/>
    <m/>
    <m/>
    <n v="0"/>
    <n v="10021"/>
    <n v="0"/>
    <n v="0"/>
    <n v="14"/>
    <n v="450"/>
    <m/>
    <n v="688"/>
    <n v="146382"/>
    <n v="3"/>
    <m/>
    <m/>
    <m/>
    <s v="Chen Meng（11007521）"/>
    <s v="Xu Lan（11013544）"/>
    <m/>
    <m/>
    <m/>
    <m/>
    <s v="OK"/>
  </r>
  <r>
    <s v="CN15"/>
    <n v="11012697"/>
    <s v="刘 睿"/>
    <s v="Liu Rui"/>
    <s v="Indirect Active"/>
    <s v="OP"/>
    <s v="GPL-CN"/>
    <s v="GPL-SC8XS"/>
    <s v="233330"/>
    <d v="2015-06-10T00:00:00"/>
    <s v="RDC Operations &amp; Delivery Execution"/>
    <s v="RDC Operations &amp; Delivery Execution"/>
    <x v="7"/>
    <n v="2"/>
    <x v="2"/>
    <n v="10006"/>
    <n v="0"/>
    <n v="0"/>
    <n v="0"/>
    <n v="0"/>
    <n v="0"/>
    <n v="0"/>
    <n v="10006"/>
    <n v="10006"/>
    <n v="0"/>
    <x v="5"/>
    <s v="0.00%-0.00%"/>
    <m/>
    <m/>
    <m/>
    <m/>
    <n v="0"/>
    <n v="10006"/>
    <n v="0"/>
    <n v="0"/>
    <n v="14"/>
    <n v="850"/>
    <m/>
    <n v="688"/>
    <n v="150972"/>
    <n v="3"/>
    <m/>
    <m/>
    <m/>
    <s v="Chen Meng（11007521）"/>
    <s v="Xu Lan（11013544）"/>
    <m/>
    <m/>
    <m/>
    <m/>
    <s v="OK"/>
  </r>
  <r>
    <s v="CN15"/>
    <n v="11012904"/>
    <s v="原 雅林"/>
    <s v="Yuan Yalin"/>
    <s v="Indirect Active"/>
    <s v="OP"/>
    <s v="GPL-CN"/>
    <s v="GPL-SC8XX"/>
    <s v="234630"/>
    <d v="2015-07-06T00:00:00"/>
    <s v="Channel FCST &amp; Fulfillment"/>
    <s v="Channel FCST &amp; Fulfillment"/>
    <x v="7"/>
    <n v="2"/>
    <x v="2"/>
    <n v="8222"/>
    <n v="2.5000000000000001E-2"/>
    <n v="206"/>
    <n v="0"/>
    <n v="0"/>
    <n v="2.5054731208951592E-2"/>
    <n v="206"/>
    <n v="8428"/>
    <n v="8428"/>
    <n v="206"/>
    <x v="82"/>
    <s v="2.00%-3.01%"/>
    <m/>
    <m/>
    <m/>
    <m/>
    <n v="0"/>
    <n v="8428"/>
    <n v="206"/>
    <n v="2.505473120895152E-2"/>
    <n v="14"/>
    <n v="450"/>
    <m/>
    <n v="688"/>
    <n v="124080"/>
    <n v="1"/>
    <m/>
    <m/>
    <m/>
    <s v="Chen Meng（11007521）"/>
    <s v="Xu Lan（11013544）"/>
    <m/>
    <m/>
    <m/>
    <m/>
    <s v="OK"/>
  </r>
  <r>
    <s v="CN15"/>
    <n v="11012987"/>
    <s v="梅 业群"/>
    <s v="Mei Yequn"/>
    <s v="Indirect Active"/>
    <s v="OP"/>
    <s v="GPL-CN"/>
    <s v="GPL-SC8XE"/>
    <s v="234330"/>
    <d v="2015-07-15T00:00:00"/>
    <s v="Channel FCST &amp; Fulfillment"/>
    <s v="Channel FCST &amp; Fulfillment"/>
    <x v="7"/>
    <n v="2"/>
    <x v="1"/>
    <n v="10218"/>
    <n v="0.03"/>
    <n v="307"/>
    <n v="0"/>
    <n v="0"/>
    <n v="3.0045018594636916E-2"/>
    <n v="307"/>
    <n v="10525"/>
    <n v="10525"/>
    <n v="307"/>
    <x v="11"/>
    <s v="2.40%-3.61%"/>
    <m/>
    <m/>
    <m/>
    <m/>
    <n v="0"/>
    <n v="10525"/>
    <n v="307"/>
    <n v="3.0045018594636819E-2"/>
    <n v="14"/>
    <n v="450"/>
    <m/>
    <n v="688"/>
    <n v="153438"/>
    <n v="3"/>
    <m/>
    <m/>
    <m/>
    <s v="Chen Meng（11007521）"/>
    <s v="Xu Lan（11013544）"/>
    <m/>
    <m/>
    <m/>
    <m/>
    <s v="OK"/>
  </r>
  <r>
    <s v="CN15"/>
    <n v="11013290"/>
    <s v="张 铭妍"/>
    <s v="Zhang Mingyan"/>
    <s v="Indirect Active"/>
    <s v="OP"/>
    <s v="GPL-CN"/>
    <s v="GPL-SC8XS"/>
    <s v="233330"/>
    <d v="2015-10-10T00:00:00"/>
    <s v="Delivery Execution"/>
    <s v="Delivery Execution"/>
    <x v="7"/>
    <n v="2"/>
    <x v="1"/>
    <n v="12771"/>
    <n v="2.2499999999999999E-2"/>
    <n v="287"/>
    <n v="0"/>
    <n v="0"/>
    <n v="2.247278991465038E-2"/>
    <n v="287"/>
    <n v="13058"/>
    <n v="13058"/>
    <n v="287"/>
    <x v="47"/>
    <s v="1.80%-2.70%"/>
    <m/>
    <m/>
    <m/>
    <m/>
    <n v="0"/>
    <n v="13058"/>
    <n v="287"/>
    <n v="2.2472789914650404E-2"/>
    <n v="14"/>
    <n v="450"/>
    <m/>
    <n v="688"/>
    <n v="188900"/>
    <n v="3"/>
    <m/>
    <m/>
    <m/>
    <s v="Chen Meng（11007521）"/>
    <s v="Xu Lan（11013544）"/>
    <m/>
    <m/>
    <m/>
    <m/>
    <s v="OK"/>
  </r>
  <r>
    <s v="CN15"/>
    <n v="11013469"/>
    <s v="郭 海丽"/>
    <s v="Guo Haili"/>
    <s v="Indirect Active"/>
    <s v="OP"/>
    <s v="GPL-CN"/>
    <s v="GPL-SC8XWO"/>
    <s v="233630"/>
    <d v="2015-12-28T00:00:00"/>
    <s v="RDC Operations"/>
    <s v="RDC Operations"/>
    <x v="7"/>
    <n v="2"/>
    <x v="2"/>
    <n v="7805"/>
    <n v="0"/>
    <n v="0"/>
    <n v="0"/>
    <n v="0"/>
    <n v="0"/>
    <n v="0"/>
    <n v="7805"/>
    <n v="7805"/>
    <n v="0"/>
    <x v="5"/>
    <s v="0.00%-0.00%"/>
    <m/>
    <m/>
    <m/>
    <m/>
    <n v="0"/>
    <n v="7805"/>
    <n v="0"/>
    <n v="0"/>
    <n v="14"/>
    <n v="1150"/>
    <m/>
    <n v="688"/>
    <n v="123758"/>
    <n v="4"/>
    <m/>
    <m/>
    <m/>
    <s v="Chen Meng（11007521）"/>
    <s v="Xu Lan（11013544）"/>
    <m/>
    <m/>
    <m/>
    <m/>
    <s v="OK"/>
  </r>
  <r>
    <s v="CN15"/>
    <n v="11013510"/>
    <s v="陈 平"/>
    <s v="Chen Ping"/>
    <s v="Indirect Active"/>
    <s v="OP"/>
    <s v="GPL-CN"/>
    <s v="GPL-SC8XHD"/>
    <s v="231230"/>
    <d v="2016-02-22T00:00:00"/>
    <s v="Supervisor"/>
    <s v="Head of Delivery Execution"/>
    <x v="7"/>
    <n v="2"/>
    <x v="1"/>
    <n v="15059"/>
    <n v="0.03"/>
    <n v="452"/>
    <n v="0"/>
    <n v="0"/>
    <n v="3.0015273258516502E-2"/>
    <n v="452"/>
    <n v="15511"/>
    <n v="15511"/>
    <n v="452"/>
    <x v="11"/>
    <s v="2.40%-3.60%"/>
    <m/>
    <m/>
    <m/>
    <m/>
    <n v="0"/>
    <n v="15511"/>
    <n v="452"/>
    <n v="3.0015273258516606E-2"/>
    <n v="14"/>
    <n v="450"/>
    <m/>
    <n v="688"/>
    <n v="223242"/>
    <n v="4"/>
    <m/>
    <m/>
    <m/>
    <s v="Chen Meng（11007521）"/>
    <s v="Xu Lan（11013544）"/>
    <m/>
    <m/>
    <m/>
    <m/>
    <s v="OK"/>
  </r>
  <r>
    <s v="CN15"/>
    <n v="11013685"/>
    <s v="李 红莉"/>
    <s v="Li Hongli"/>
    <s v="Indirect Active"/>
    <s v="OP"/>
    <s v="GPL-CN"/>
    <s v="GPL-SC8X1"/>
    <s v="210152"/>
    <d v="2016-05-23T00:00:00"/>
    <s v="Senior Specialist"/>
    <s v="Senior Specialist"/>
    <x v="1"/>
    <n v="2"/>
    <x v="1"/>
    <n v="11437"/>
    <n v="3.7500000000000006E-2"/>
    <n v="429"/>
    <n v="1.55E-2"/>
    <n v="177"/>
    <n v="5.298592288187462E-2"/>
    <n v="606"/>
    <n v="12043"/>
    <n v="12043"/>
    <n v="606"/>
    <x v="40"/>
    <s v="4.24%-6.36%"/>
    <m/>
    <m/>
    <m/>
    <m/>
    <n v="0"/>
    <n v="12043"/>
    <n v="606"/>
    <n v="5.2985922881874536E-2"/>
    <n v="14"/>
    <n v="450"/>
    <m/>
    <n v="688"/>
    <n v="174690"/>
    <n v="3"/>
    <m/>
    <m/>
    <m/>
    <s v="Chen Meng（11007521）"/>
    <s v="Xu Lan（11013544）"/>
    <m/>
    <m/>
    <m/>
    <m/>
    <s v="OK"/>
  </r>
  <r>
    <s v="CN15"/>
    <n v="11013956"/>
    <s v="吴 静芬"/>
    <s v="Wu Jingfen"/>
    <s v="Indirect Active"/>
    <s v="OP"/>
    <s v="GPL-CN"/>
    <s v="GPL-SC8XH"/>
    <s v="231230"/>
    <d v="2016-07-11T00:00:00"/>
    <s v="RDC Operations"/>
    <s v="RDC Operations"/>
    <x v="7"/>
    <n v="2"/>
    <x v="0"/>
    <n v="9217"/>
    <n v="1.9999999999999997E-2"/>
    <n v="184"/>
    <n v="0"/>
    <n v="0"/>
    <n v="1.9963111641531951E-2"/>
    <n v="184"/>
    <n v="9401"/>
    <n v="9217"/>
    <n v="0"/>
    <x v="5"/>
    <s v="1.60%-2.40%"/>
    <s v="Promotion"/>
    <s v="Senior Specialist"/>
    <s v="A5"/>
    <n v="0.1101"/>
    <n v="1015"/>
    <n v="10232"/>
    <n v="1015"/>
    <n v="0.11012259954432024"/>
    <n v="14"/>
    <n v="2150"/>
    <m/>
    <n v="688"/>
    <n v="169736"/>
    <n v="5"/>
    <m/>
    <m/>
    <m/>
    <s v="Chen Meng（11007521）"/>
    <s v="Xu Lan（11013544）"/>
    <m/>
    <m/>
    <m/>
    <m/>
    <s v="0 increase"/>
  </r>
  <r>
    <s v="CN15"/>
    <n v="11014153"/>
    <s v="陈 海翔"/>
    <s v="Chen Haixiang"/>
    <s v="Indirect Active"/>
    <s v="OP"/>
    <s v="GPL-CN"/>
    <s v="GPL-SC8X3"/>
    <s v="210152"/>
    <d v="2014-08-11T00:00:00"/>
    <s v="Specialist"/>
    <s v="Specialist"/>
    <x v="2"/>
    <n v="2"/>
    <x v="2"/>
    <n v="8758"/>
    <n v="0"/>
    <n v="0"/>
    <n v="0"/>
    <n v="0"/>
    <n v="0"/>
    <n v="0"/>
    <n v="8758"/>
    <n v="8758"/>
    <n v="0"/>
    <x v="5"/>
    <s v="0.00%-0.00%"/>
    <m/>
    <m/>
    <m/>
    <m/>
    <n v="0"/>
    <n v="8758"/>
    <n v="0"/>
    <n v="0"/>
    <n v="14"/>
    <n v="450"/>
    <m/>
    <n v="688"/>
    <n v="128700"/>
    <n v="3"/>
    <m/>
    <m/>
    <m/>
    <s v="Chen Meng（11007521）"/>
    <s v="Xu Lan（11013544）"/>
    <m/>
    <m/>
    <m/>
    <m/>
    <s v="OK"/>
  </r>
  <r>
    <s v="CN15"/>
    <n v="11015490"/>
    <s v="王 艳"/>
    <s v="Wang Yan"/>
    <s v="Indirect Active"/>
    <s v="OP"/>
    <s v="GPL-CN"/>
    <s v="GPL-SC8XEO"/>
    <s v="234330"/>
    <d v="2017-10-09T00:00:00"/>
    <s v="Delivery Execution"/>
    <s v="Delivery Execution"/>
    <x v="7"/>
    <n v="2"/>
    <x v="0"/>
    <n v="9723"/>
    <n v="0.04"/>
    <n v="389"/>
    <n v="0"/>
    <n v="0"/>
    <n v="4.0008227913195513E-2"/>
    <n v="389"/>
    <n v="10112"/>
    <n v="9723"/>
    <n v="0"/>
    <x v="5"/>
    <s v="3.20%-4.80%"/>
    <s v="Promotion"/>
    <s v="Senior Specialist"/>
    <s v="A5"/>
    <n v="0.1"/>
    <n v="972"/>
    <n v="10695"/>
    <n v="972"/>
    <n v="9.9969145325516706E-2"/>
    <n v="14"/>
    <n v="450"/>
    <m/>
    <n v="688"/>
    <n v="155818"/>
    <n v="3"/>
    <m/>
    <m/>
    <m/>
    <s v="Chen Meng（11007521）"/>
    <s v="Xu Lan（11013544）"/>
    <m/>
    <m/>
    <m/>
    <m/>
    <s v="0 increase"/>
  </r>
  <r>
    <s v="CN15"/>
    <n v="11015927"/>
    <s v="顾 沙沙"/>
    <s v="Gu Shasha"/>
    <s v="Indirect Active"/>
    <s v="OP"/>
    <s v="GPL-CN"/>
    <s v="GPL-SC8XE"/>
    <s v="234330"/>
    <d v="2018-03-22T00:00:00"/>
    <s v="Channel FCST &amp; Fulfillment"/>
    <s v="Channel FCST &amp; Fulfillment"/>
    <x v="7"/>
    <n v="2"/>
    <x v="2"/>
    <n v="8053"/>
    <n v="2.5000000000000001E-2"/>
    <n v="201"/>
    <n v="0"/>
    <n v="0"/>
    <n v="2.4959642369303366E-2"/>
    <n v="201"/>
    <n v="8254"/>
    <n v="8254"/>
    <n v="201"/>
    <x v="13"/>
    <s v="2.00%-3.00%"/>
    <m/>
    <m/>
    <m/>
    <m/>
    <n v="0"/>
    <n v="8254"/>
    <n v="201"/>
    <n v="2.4959642369303259E-2"/>
    <n v="14"/>
    <n v="450"/>
    <m/>
    <n v="688"/>
    <n v="121644"/>
    <n v="3"/>
    <m/>
    <m/>
    <m/>
    <s v="Chen Meng（11007521）"/>
    <s v="Xu Lan（11013544）"/>
    <m/>
    <m/>
    <m/>
    <m/>
    <s v="OK"/>
  </r>
  <r>
    <s v="CN15"/>
    <n v="11016128"/>
    <s v="冯 培培"/>
    <s v="Feng Peipei"/>
    <s v="Indirect Active"/>
    <s v="OP"/>
    <s v="GPL-CN"/>
    <s v="GPL-SC8X2"/>
    <s v="210152"/>
    <d v="2018-05-14T00:00:00"/>
    <s v="Manager"/>
    <s v="Head of Goods Allocation, Optimization"/>
    <x v="3"/>
    <n v="2"/>
    <x v="2"/>
    <n v="21293"/>
    <n v="2.5000000000000001E-2"/>
    <n v="532"/>
    <n v="0"/>
    <n v="0"/>
    <n v="2.4984736767951907E-2"/>
    <n v="532"/>
    <n v="21825"/>
    <n v="21825"/>
    <n v="532"/>
    <x v="13"/>
    <s v="2.00%-3.00%"/>
    <m/>
    <m/>
    <m/>
    <m/>
    <n v="0"/>
    <n v="21825"/>
    <n v="532"/>
    <n v="2.4984736767951876E-2"/>
    <n v="14"/>
    <n v="450"/>
    <m/>
    <n v="688"/>
    <n v="311638"/>
    <n v="4"/>
    <m/>
    <m/>
    <m/>
    <s v="Chen Meng（11007521）"/>
    <s v="Xu Lan（11013544）"/>
    <m/>
    <m/>
    <m/>
    <m/>
    <s v="OK"/>
  </r>
  <r>
    <s v="CN15"/>
    <n v="11016736"/>
    <s v="盛 国太"/>
    <s v="Sheng Guotai"/>
    <s v="Indirect Active"/>
    <s v="OP"/>
    <s v="GPL-CN"/>
    <s v="GPL-SC8XC"/>
    <s v="231430"/>
    <d v="2018-09-25T00:00:00"/>
    <s v="RDC Operations &amp; Delivery Execution"/>
    <s v="RDC Operations &amp; Delivery Execution"/>
    <x v="7"/>
    <n v="2"/>
    <x v="2"/>
    <n v="7610"/>
    <n v="0"/>
    <n v="0"/>
    <n v="0"/>
    <n v="0"/>
    <n v="0"/>
    <n v="0"/>
    <n v="7610"/>
    <n v="7610"/>
    <n v="0"/>
    <x v="5"/>
    <s v="0.00%-0.00%"/>
    <m/>
    <m/>
    <m/>
    <m/>
    <n v="0"/>
    <n v="7610"/>
    <n v="0"/>
    <n v="0"/>
    <n v="14"/>
    <n v="1750"/>
    <m/>
    <n v="688"/>
    <n v="128228"/>
    <n v="3"/>
    <m/>
    <m/>
    <m/>
    <s v="Chen Meng（11007521）"/>
    <s v="Xu Lan（11013544）"/>
    <m/>
    <m/>
    <m/>
    <m/>
    <s v="OK"/>
  </r>
  <r>
    <s v="CN15"/>
    <n v="11017062"/>
    <s v="黄 逸风"/>
    <s v="Huang Yifeng"/>
    <s v="Indirect Active"/>
    <s v="OP"/>
    <s v="GPL-CN"/>
    <s v="GPL-SC8XWO"/>
    <s v="233630"/>
    <d v="2020-01-06T00:00:00"/>
    <s v="RDC Operations"/>
    <s v="RDC Operations"/>
    <x v="7"/>
    <n v="2"/>
    <x v="2"/>
    <n v="7805"/>
    <n v="0"/>
    <n v="0"/>
    <n v="0"/>
    <n v="0"/>
    <n v="0"/>
    <n v="0"/>
    <n v="7805"/>
    <n v="7805"/>
    <n v="0"/>
    <x v="5"/>
    <s v="0.00%-0.00%"/>
    <m/>
    <m/>
    <m/>
    <m/>
    <n v="0"/>
    <n v="7805"/>
    <n v="0"/>
    <n v="0"/>
    <n v="14"/>
    <n v="1150"/>
    <m/>
    <n v="688"/>
    <n v="123758"/>
    <n v="2"/>
    <m/>
    <m/>
    <m/>
    <s v="Chen Meng（11007521）"/>
    <s v="Xu Lan（11013544）"/>
    <m/>
    <m/>
    <m/>
    <m/>
    <s v="OK"/>
  </r>
  <r>
    <s v="CN15"/>
    <n v="11017078"/>
    <s v="许 程"/>
    <s v="Xu Cheng"/>
    <s v="Indirect Active"/>
    <s v="OP"/>
    <s v="GPL-CN"/>
    <s v="GPL-SC8XC"/>
    <s v="231430"/>
    <d v="2020-01-13T00:00:00"/>
    <s v="Senior Specialist"/>
    <s v="Senior Channel FCST &amp; Fulfillment"/>
    <x v="1"/>
    <n v="2"/>
    <x v="2"/>
    <n v="10544"/>
    <n v="2.5000000000000001E-2"/>
    <n v="264"/>
    <n v="0"/>
    <n v="0"/>
    <n v="2.503793626707132E-2"/>
    <n v="264"/>
    <n v="10808"/>
    <n v="10808"/>
    <n v="264"/>
    <x v="13"/>
    <s v="2.00%-3.00%"/>
    <m/>
    <m/>
    <m/>
    <m/>
    <n v="0"/>
    <n v="10808"/>
    <n v="264"/>
    <n v="2.5037936267071403E-2"/>
    <n v="14"/>
    <n v="450"/>
    <m/>
    <n v="688"/>
    <n v="157400"/>
    <n v="3"/>
    <m/>
    <m/>
    <m/>
    <s v="Chen Meng（11007521）"/>
    <s v="Xu Lan（11013544）"/>
    <m/>
    <m/>
    <m/>
    <m/>
    <s v="OK"/>
  </r>
  <r>
    <s v="CN15"/>
    <n v="11017095"/>
    <s v="曾 晴文"/>
    <s v="Zeng Qingwen"/>
    <s v="Indirect Active"/>
    <s v="OP"/>
    <s v="GPL-CN"/>
    <s v="GPL-SC8XS"/>
    <s v="233330"/>
    <d v="2020-02-03T00:00:00"/>
    <s v="Channel FCST &amp; Fulfillment"/>
    <s v="Channel FCST &amp; Fulfillment"/>
    <x v="7"/>
    <n v="2"/>
    <x v="2"/>
    <n v="8908"/>
    <n v="2.5000000000000001E-2"/>
    <n v="223"/>
    <n v="0"/>
    <n v="0"/>
    <n v="2.5033677593174673E-2"/>
    <n v="223"/>
    <n v="9131"/>
    <n v="9131"/>
    <n v="223"/>
    <x v="13"/>
    <s v="2.00%-3.00%"/>
    <m/>
    <m/>
    <m/>
    <m/>
    <n v="0"/>
    <n v="9131"/>
    <n v="223"/>
    <n v="2.5033677593174763E-2"/>
    <n v="14"/>
    <n v="450"/>
    <m/>
    <n v="688"/>
    <n v="133922"/>
    <n v="1"/>
    <m/>
    <m/>
    <m/>
    <s v="Chen Meng（11007521）"/>
    <s v="Xu Lan（11013544）"/>
    <m/>
    <m/>
    <m/>
    <m/>
    <s v="OK"/>
  </r>
  <r>
    <s v="CN15"/>
    <n v="11017118"/>
    <s v="傅 浩宏"/>
    <s v="Fu Haohong"/>
    <s v="Indirect Active"/>
    <s v="OP"/>
    <s v="GPL-CN"/>
    <s v="GPL-SC8XS"/>
    <s v="233330"/>
    <d v="2020-04-07T00:00:00"/>
    <s v="Goods Allocation &amp; Optimization"/>
    <s v="Goods Allocation &amp; Optimization"/>
    <x v="7"/>
    <n v="2"/>
    <x v="1"/>
    <n v="10434"/>
    <n v="0.03"/>
    <n v="313"/>
    <n v="0"/>
    <n v="0"/>
    <n v="2.999808318957255E-2"/>
    <n v="313"/>
    <n v="10747"/>
    <n v="10747"/>
    <n v="313"/>
    <x v="11"/>
    <s v="2.40%-3.60%"/>
    <m/>
    <m/>
    <m/>
    <m/>
    <n v="0"/>
    <n v="10747"/>
    <n v="313"/>
    <n v="2.9998083189572533E-2"/>
    <n v="14"/>
    <n v="450"/>
    <m/>
    <n v="688"/>
    <n v="156546"/>
    <n v="4"/>
    <m/>
    <m/>
    <m/>
    <s v="Chen Meng（11007521）"/>
    <s v="Xu Lan（11013544）"/>
    <m/>
    <m/>
    <m/>
    <m/>
    <s v="OK"/>
  </r>
  <r>
    <s v="CN15"/>
    <n v="11017285"/>
    <s v="李 姝洋"/>
    <s v="Li Shuyang"/>
    <s v="Indirect Active"/>
    <s v="OP"/>
    <s v="GPL-CN"/>
    <s v="GPL-SC8XHD"/>
    <s v="231230"/>
    <d v="2020-07-16T00:00:00"/>
    <s v="Delivery Execution"/>
    <s v="Delivery Execution"/>
    <x v="7"/>
    <n v="2"/>
    <x v="2"/>
    <n v="8288"/>
    <n v="2.5000000000000001E-2"/>
    <n v="207"/>
    <n v="0"/>
    <n v="0"/>
    <n v="2.4975868725868725E-2"/>
    <n v="207"/>
    <n v="8495"/>
    <n v="8495"/>
    <n v="207"/>
    <x v="13"/>
    <s v="2.00%-3.00%"/>
    <m/>
    <m/>
    <m/>
    <m/>
    <n v="0"/>
    <n v="8495"/>
    <n v="207"/>
    <n v="2.4975868725868766E-2"/>
    <n v="14"/>
    <n v="450"/>
    <m/>
    <n v="688"/>
    <n v="125018"/>
    <n v="3"/>
    <m/>
    <m/>
    <m/>
    <s v="Chen Meng（11007521）"/>
    <s v="Xu Lan（11013544）"/>
    <m/>
    <m/>
    <m/>
    <m/>
    <s v="OK"/>
  </r>
  <r>
    <s v="CN15"/>
    <n v="11017327"/>
    <s v="王 嘉雯"/>
    <s v="Wang Jiawen"/>
    <s v="Indirect Active"/>
    <s v="OP"/>
    <s v="GPL-CN"/>
    <s v="GPL-SC8XH"/>
    <s v="231230"/>
    <d v="2020-07-27T00:00:00"/>
    <s v="Senior Specialist"/>
    <s v="Senior Channel FCST &amp; Fulfillment"/>
    <x v="1"/>
    <n v="2"/>
    <x v="1"/>
    <n v="11010"/>
    <n v="3.7500000000000006E-2"/>
    <n v="413"/>
    <n v="1.55E-2"/>
    <n v="171"/>
    <n v="5.3042688465031788E-2"/>
    <n v="584"/>
    <n v="11594"/>
    <n v="11594"/>
    <n v="584"/>
    <x v="40"/>
    <s v="4.24%-6.37%"/>
    <m/>
    <m/>
    <m/>
    <m/>
    <n v="0"/>
    <n v="11594"/>
    <n v="584"/>
    <n v="5.3042688465031684E-2"/>
    <n v="14"/>
    <n v="450"/>
    <m/>
    <n v="688"/>
    <n v="168404"/>
    <n v="3"/>
    <m/>
    <m/>
    <m/>
    <s v="Chen Meng（11007521）"/>
    <s v="Xu Lan（11013544）"/>
    <m/>
    <m/>
    <m/>
    <m/>
    <s v="OK"/>
  </r>
  <r>
    <s v="CN15"/>
    <n v="11017357"/>
    <s v="柳 烨"/>
    <s v="Liu Ye"/>
    <s v="Indirect Active"/>
    <s v="OP"/>
    <s v="GPL-CN"/>
    <s v="GPL-SC8XA"/>
    <s v="232230"/>
    <d v="2020-08-03T00:00:00"/>
    <s v="Channel FCST &amp; Fulfillment"/>
    <s v="Senior Channel FCST &amp; Fulfillment"/>
    <x v="1"/>
    <n v="2"/>
    <x v="2"/>
    <n v="8479"/>
    <n v="0.03"/>
    <n v="254"/>
    <n v="0"/>
    <n v="0"/>
    <n v="2.9956362778629557E-2"/>
    <n v="254"/>
    <n v="8733"/>
    <n v="8733"/>
    <n v="254"/>
    <x v="11"/>
    <s v="2.40%-3.59%"/>
    <m/>
    <m/>
    <m/>
    <m/>
    <n v="0"/>
    <n v="8733"/>
    <n v="254"/>
    <n v="2.9956362778629453E-2"/>
    <n v="14"/>
    <n v="450"/>
    <m/>
    <n v="688"/>
    <n v="128350"/>
    <n v="3"/>
    <m/>
    <m/>
    <m/>
    <s v="Chen Meng（11007521）"/>
    <s v="Xu Lan（11013544）"/>
    <m/>
    <m/>
    <m/>
    <m/>
    <s v="OK"/>
  </r>
  <r>
    <s v="CN15"/>
    <n v="11017418"/>
    <s v="刘 万里"/>
    <s v="Liu Wanli"/>
    <s v="Indirect Active"/>
    <s v="OP"/>
    <s v="GPL-CN"/>
    <s v="GPL-SC8XS"/>
    <s v="233330"/>
    <d v="2020-08-10T00:00:00"/>
    <s v="RDC Operations"/>
    <s v="RDC Operations"/>
    <x v="7"/>
    <n v="2"/>
    <x v="0"/>
    <n v="8922"/>
    <n v="0.03"/>
    <n v="268"/>
    <n v="0"/>
    <n v="0"/>
    <n v="3.0038108047522976E-2"/>
    <n v="268"/>
    <n v="9190"/>
    <n v="8922"/>
    <n v="0"/>
    <x v="5"/>
    <s v="2.40%-3.60%"/>
    <s v="Promotion"/>
    <s v="Senior Specialist"/>
    <s v="A5"/>
    <n v="0.129"/>
    <n v="1151"/>
    <n v="10073"/>
    <n v="1151"/>
    <n v="0.12900694911454824"/>
    <n v="14"/>
    <n v="2650"/>
    <m/>
    <n v="688"/>
    <n v="173510"/>
    <n v="4"/>
    <m/>
    <m/>
    <m/>
    <s v="Chen Meng（11007521）"/>
    <s v="Xu Lan（11013544）"/>
    <m/>
    <m/>
    <m/>
    <m/>
    <s v="0 increase"/>
  </r>
  <r>
    <s v="CN15"/>
    <n v="11017440"/>
    <s v="骆 大勇"/>
    <s v="Luo Dayong"/>
    <s v="Indirect Active"/>
    <s v="OP"/>
    <s v="GPL-CN"/>
    <s v="GPL-SC8XA"/>
    <s v="232230"/>
    <d v="2020-08-21T00:00:00"/>
    <s v="Delivery Execution"/>
    <s v="Delivery Execution"/>
    <x v="7"/>
    <n v="2"/>
    <x v="2"/>
    <n v="8332"/>
    <n v="0"/>
    <n v="0"/>
    <n v="0"/>
    <n v="0"/>
    <n v="0"/>
    <n v="0"/>
    <n v="8332"/>
    <n v="8332"/>
    <n v="0"/>
    <x v="5"/>
    <s v="0.00%-0.00%"/>
    <m/>
    <m/>
    <m/>
    <m/>
    <n v="0"/>
    <n v="8332"/>
    <n v="0"/>
    <n v="0"/>
    <n v="14"/>
    <n v="450"/>
    <m/>
    <n v="688"/>
    <n v="122736"/>
    <n v="3"/>
    <m/>
    <m/>
    <m/>
    <s v="Chen Meng（11007521）"/>
    <s v="Xu Lan（11013544）"/>
    <m/>
    <m/>
    <m/>
    <m/>
    <s v="OK"/>
  </r>
  <r>
    <s v="CN15"/>
    <n v="11017441"/>
    <s v="管 峻逸"/>
    <s v="Guan Junyi"/>
    <s v="Indirect Active"/>
    <s v="OP"/>
    <s v="GPL-CN"/>
    <s v="GPL-SC8XHD"/>
    <s v="231230"/>
    <d v="2020-08-21T00:00:00"/>
    <s v="Delivery Execution"/>
    <s v="Delivery Execution"/>
    <x v="7"/>
    <n v="2"/>
    <x v="2"/>
    <n v="11201"/>
    <n v="0"/>
    <n v="0"/>
    <n v="0"/>
    <n v="0"/>
    <n v="0"/>
    <n v="0"/>
    <n v="11201"/>
    <n v="11201"/>
    <n v="0"/>
    <x v="5"/>
    <s v="0.00%-0.00%"/>
    <m/>
    <m/>
    <m/>
    <m/>
    <n v="0"/>
    <n v="11201"/>
    <n v="0"/>
    <n v="0"/>
    <n v="14"/>
    <n v="450"/>
    <m/>
    <n v="688"/>
    <n v="162902"/>
    <n v="4"/>
    <m/>
    <m/>
    <m/>
    <s v="Chen Meng（11007521）"/>
    <s v="Xu Lan（11013544）"/>
    <m/>
    <m/>
    <m/>
    <m/>
    <s v="OK"/>
  </r>
  <r>
    <s v="CN15"/>
    <n v="11017442"/>
    <s v="李 若正"/>
    <s v="Li Ruozheng"/>
    <s v="Indirect Active"/>
    <s v="OP"/>
    <s v="GPL-CN"/>
    <s v="GPL-SC8XW"/>
    <s v="233630"/>
    <d v="2020-08-24T00:00:00"/>
    <s v="SC Cluster Management"/>
    <s v="Head of SC Cluster Southwest (Chengdu)"/>
    <x v="3"/>
    <n v="2"/>
    <x v="1"/>
    <n v="20069"/>
    <n v="3.7500000000000006E-2"/>
    <n v="753"/>
    <n v="1.55E-2"/>
    <n v="311"/>
    <n v="5.3017091035926056E-2"/>
    <n v="1064"/>
    <n v="21133"/>
    <n v="21133"/>
    <n v="1064"/>
    <x v="40"/>
    <s v="4.24%-6.36%"/>
    <m/>
    <m/>
    <m/>
    <m/>
    <n v="0"/>
    <n v="21133"/>
    <n v="1064"/>
    <n v="5.3017091035926001E-2"/>
    <n v="14"/>
    <n v="450"/>
    <m/>
    <n v="688"/>
    <n v="301950"/>
    <n v="5"/>
    <m/>
    <m/>
    <m/>
    <s v="Chen Meng（11007521）"/>
    <s v="Xu Lan（11013544）"/>
    <m/>
    <m/>
    <m/>
    <m/>
    <s v="OK"/>
  </r>
  <r>
    <s v="CN15"/>
    <n v="11017491"/>
    <s v="万 国荣"/>
    <s v="Wan Guorong"/>
    <s v="Indirect Active"/>
    <s v="OP"/>
    <s v="GPL-CN"/>
    <s v="GPL-SC8XX"/>
    <s v="234630"/>
    <d v="2020-09-01T00:00:00"/>
    <s v="Channel FCST &amp; Fulfillment"/>
    <s v="Senior Channel FCST &amp; Fulfillment"/>
    <x v="1"/>
    <n v="2"/>
    <x v="1"/>
    <n v="11196"/>
    <n v="0.03"/>
    <n v="336"/>
    <n v="0"/>
    <n v="0"/>
    <n v="3.0010718113612004E-2"/>
    <n v="336"/>
    <n v="11532"/>
    <n v="11532"/>
    <n v="336"/>
    <x v="11"/>
    <s v="2.40%-3.60%"/>
    <m/>
    <m/>
    <m/>
    <m/>
    <n v="0"/>
    <n v="11532"/>
    <n v="336"/>
    <n v="3.0010718113612E-2"/>
    <n v="14"/>
    <n v="450"/>
    <m/>
    <n v="688"/>
    <n v="167536"/>
    <n v="4"/>
    <m/>
    <m/>
    <m/>
    <s v="Chen Meng（11007521）"/>
    <s v="Xu Lan（11013544）"/>
    <m/>
    <m/>
    <m/>
    <m/>
    <s v="OK"/>
  </r>
  <r>
    <s v="CN15"/>
    <n v="11017501"/>
    <s v="张 灵"/>
    <s v="Zhang Ling"/>
    <s v="Indirect Active"/>
    <s v="OP"/>
    <s v="GPL-CN"/>
    <s v="GPL-SC8XW"/>
    <s v="233630"/>
    <d v="2020-09-01T00:00:00"/>
    <s v="Channel FCST &amp; Fulfillment"/>
    <s v="Channel FCST &amp; Fulfillment"/>
    <x v="7"/>
    <n v="2"/>
    <x v="0"/>
    <n v="9755"/>
    <n v="0.04"/>
    <n v="390"/>
    <n v="0"/>
    <n v="0"/>
    <n v="3.9979497693490518E-2"/>
    <n v="390"/>
    <n v="10145"/>
    <n v="9755"/>
    <n v="0"/>
    <x v="5"/>
    <s v="3.20%-4.80%"/>
    <s v="Promotion"/>
    <s v="Senior Specialist"/>
    <s v="A5"/>
    <n v="0.1"/>
    <n v="976"/>
    <n v="10731"/>
    <n v="976"/>
    <n v="0.10005125576627361"/>
    <n v="14"/>
    <n v="450"/>
    <m/>
    <n v="688"/>
    <n v="156322"/>
    <n v="4"/>
    <m/>
    <m/>
    <m/>
    <s v="Chen Meng（11007521）"/>
    <s v="Xu Lan（11013544）"/>
    <m/>
    <m/>
    <m/>
    <m/>
    <s v="0 increase"/>
  </r>
  <r>
    <s v="CN15"/>
    <n v="11017509"/>
    <s v="李 华一"/>
    <s v="Li Huayi"/>
    <s v="Indirect Active"/>
    <s v="OP"/>
    <s v="GPL-CN"/>
    <s v="GPL-SC8X1"/>
    <s v="210152"/>
    <d v="2020-09-07T00:00:00"/>
    <s v="Specialist"/>
    <s v="Specialist"/>
    <x v="2"/>
    <n v="2"/>
    <x v="1"/>
    <n v="11080"/>
    <n v="0.03"/>
    <n v="332"/>
    <n v="0"/>
    <n v="0"/>
    <n v="2.9963898916967508E-2"/>
    <n v="332"/>
    <n v="11412"/>
    <n v="11412"/>
    <n v="332"/>
    <x v="11"/>
    <s v="2.40%-3.60%"/>
    <m/>
    <m/>
    <m/>
    <m/>
    <n v="0"/>
    <n v="11412"/>
    <n v="332"/>
    <n v="2.9963898916967491E-2"/>
    <n v="14"/>
    <n v="450"/>
    <m/>
    <n v="688"/>
    <n v="165856"/>
    <n v="3"/>
    <m/>
    <m/>
    <m/>
    <s v="Chen Meng（11007521）"/>
    <s v="Xu Lan（11013544）"/>
    <m/>
    <m/>
    <m/>
    <m/>
    <s v="OK"/>
  </r>
  <r>
    <s v="CN15"/>
    <n v="11017520"/>
    <s v="余 洋"/>
    <s v="Yu Yang"/>
    <s v="Indirect Active"/>
    <s v="OP"/>
    <s v="GPL-CN"/>
    <s v="GPL-SC8XW"/>
    <s v="233630"/>
    <d v="2020-09-07T00:00:00"/>
    <s v="Channel FCST &amp; Fulfillment"/>
    <s v="Channel FCST &amp; Fulfillment"/>
    <x v="7"/>
    <n v="2"/>
    <x v="2"/>
    <n v="9000"/>
    <n v="2.5000000000000001E-2"/>
    <n v="225"/>
    <n v="0"/>
    <n v="0"/>
    <n v="2.5000000000000001E-2"/>
    <n v="225"/>
    <n v="9225"/>
    <n v="9225"/>
    <n v="225"/>
    <x v="13"/>
    <s v="2.00%-3.00%"/>
    <m/>
    <m/>
    <m/>
    <m/>
    <n v="0"/>
    <n v="9225"/>
    <n v="225"/>
    <n v="2.4999999999999911E-2"/>
    <n v="14"/>
    <n v="450"/>
    <m/>
    <n v="688"/>
    <n v="135238"/>
    <n v="3"/>
    <m/>
    <m/>
    <m/>
    <s v="Chen Meng（11007521）"/>
    <s v="Xu Lan（11013544）"/>
    <m/>
    <m/>
    <m/>
    <m/>
    <s v="OK"/>
  </r>
  <r>
    <s v="CN15"/>
    <n v="11017540"/>
    <s v="畅 晓凤"/>
    <s v="Chang Xiaofeng"/>
    <s v="Indirect Active"/>
    <s v="OP"/>
    <s v="GPL-CN"/>
    <s v="GPL-SC8XX"/>
    <s v="234630"/>
    <d v="2020-09-14T00:00:00"/>
    <s v="Goods Allocation &amp; Optimization"/>
    <s v="Goods Allocation &amp; Optimization"/>
    <x v="7"/>
    <n v="2"/>
    <x v="2"/>
    <n v="8500"/>
    <n v="2.5000000000000001E-2"/>
    <n v="213"/>
    <n v="0"/>
    <n v="0"/>
    <n v="2.5058823529411765E-2"/>
    <n v="213"/>
    <n v="8713"/>
    <n v="8713"/>
    <n v="213"/>
    <x v="82"/>
    <s v="2.00%-3.01%"/>
    <m/>
    <m/>
    <m/>
    <m/>
    <n v="0"/>
    <n v="8713"/>
    <n v="213"/>
    <n v="2.50588235294118E-2"/>
    <n v="14"/>
    <n v="450"/>
    <m/>
    <n v="688"/>
    <n v="128070"/>
    <n v="3"/>
    <m/>
    <m/>
    <m/>
    <s v="Chen Meng（11007521）"/>
    <s v="Xu Lan（11013544）"/>
    <m/>
    <m/>
    <m/>
    <m/>
    <s v="OK"/>
  </r>
  <r>
    <s v="CN15"/>
    <n v="11017622"/>
    <s v="何 煜新"/>
    <s v="He Yuxin"/>
    <s v="Indirect Active"/>
    <s v="OP"/>
    <s v="GPL-CN"/>
    <s v="GPL-SC8XX"/>
    <s v="234630"/>
    <d v="2020-10-09T00:00:00"/>
    <s v="Senior Specialist"/>
    <s v="Senior Delivery Execution Specialist"/>
    <x v="1"/>
    <n v="2"/>
    <x v="2"/>
    <n v="9294"/>
    <n v="2.5000000000000001E-2"/>
    <n v="232"/>
    <n v="0"/>
    <n v="0"/>
    <n v="2.4962341295459437E-2"/>
    <n v="232"/>
    <n v="9526"/>
    <n v="9526"/>
    <n v="232"/>
    <x v="13"/>
    <s v="2.00%-3.00%"/>
    <m/>
    <m/>
    <m/>
    <m/>
    <n v="0"/>
    <n v="9526"/>
    <n v="232"/>
    <n v="2.4962341295459378E-2"/>
    <n v="14"/>
    <n v="450"/>
    <m/>
    <n v="688"/>
    <n v="139452"/>
    <n v="4"/>
    <m/>
    <m/>
    <m/>
    <s v="Chen Meng（11007521）"/>
    <s v="Xu Lan（11013544）"/>
    <m/>
    <m/>
    <m/>
    <m/>
    <s v="OK"/>
  </r>
  <r>
    <s v="CN15"/>
    <n v="11017687"/>
    <s v="赵 文健"/>
    <s v="Zhao Wenjian"/>
    <s v="Indirect Active"/>
    <s v="OP"/>
    <s v="GPL-CN"/>
    <s v="GPL-SC8XEO"/>
    <s v="234330"/>
    <d v="2020-10-26T00:00:00"/>
    <s v="RDC Operations &amp; Delivery Execution"/>
    <s v="RDC Operations &amp; Delivery Execution"/>
    <x v="7"/>
    <n v="2"/>
    <x v="2"/>
    <n v="8013"/>
    <n v="0"/>
    <n v="0"/>
    <n v="0"/>
    <n v="0"/>
    <n v="0"/>
    <n v="0"/>
    <n v="8013"/>
    <n v="8113"/>
    <n v="100"/>
    <x v="155"/>
    <s v="0.00%-0.00%"/>
    <m/>
    <m/>
    <m/>
    <m/>
    <n v="0"/>
    <n v="8113"/>
    <n v="100"/>
    <n v="1.2479720454261933E-2"/>
    <n v="14"/>
    <n v="1650"/>
    <m/>
    <n v="688"/>
    <n v="134070"/>
    <n v="2"/>
    <m/>
    <m/>
    <m/>
    <s v="Chen Meng（11007521）"/>
    <s v="Xu Lan（11013544）"/>
    <m/>
    <m/>
    <m/>
    <m/>
    <s v="&gt;20"/>
  </r>
  <r>
    <s v="CN15"/>
    <n v="11017763"/>
    <s v="李 超"/>
    <s v="Li Chao"/>
    <s v="Indirect Active"/>
    <s v="OP"/>
    <s v="GPL-CN"/>
    <s v="GPL-SC8XN"/>
    <s v="231130"/>
    <d v="2020-11-17T00:00:00"/>
    <s v="RDC Operations"/>
    <s v="RDC Operations"/>
    <x v="7"/>
    <n v="2"/>
    <x v="2"/>
    <n v="6831"/>
    <n v="0"/>
    <n v="0"/>
    <n v="0"/>
    <n v="0"/>
    <n v="0"/>
    <n v="0"/>
    <n v="6831"/>
    <n v="6831"/>
    <n v="0"/>
    <x v="5"/>
    <s v="0.00%-0.00%"/>
    <m/>
    <m/>
    <m/>
    <m/>
    <n v="0"/>
    <n v="6831"/>
    <n v="0"/>
    <n v="0"/>
    <n v="14"/>
    <n v="1450"/>
    <m/>
    <n v="688"/>
    <n v="113722"/>
    <n v="2"/>
    <m/>
    <m/>
    <m/>
    <s v="Chen Meng（11007521）"/>
    <s v="Xu Lan（11013544）"/>
    <m/>
    <m/>
    <m/>
    <m/>
    <s v="OK"/>
  </r>
  <r>
    <s v="CN15"/>
    <n v="11018421"/>
    <s v="张 晶瑶"/>
    <s v="Zhang Jingyao"/>
    <s v="Indirect Active"/>
    <s v="OP"/>
    <s v="GPL-CN"/>
    <s v="GPL-SC8X2"/>
    <s v="210152"/>
    <d v="2022-05-01T00:00:00"/>
    <s v="Specialist"/>
    <s v="Specialist"/>
    <x v="2"/>
    <n v="2"/>
    <x v="2"/>
    <n v="7866"/>
    <n v="2.5000000000000001E-2"/>
    <n v="197"/>
    <n v="0"/>
    <n v="0"/>
    <n v="2.5044495296211545E-2"/>
    <n v="197"/>
    <n v="8063"/>
    <n v="8063"/>
    <n v="197"/>
    <x v="13"/>
    <s v="2.00%-3.01%"/>
    <m/>
    <m/>
    <m/>
    <m/>
    <n v="0"/>
    <n v="8063"/>
    <n v="197"/>
    <n v="2.5044495296211444E-2"/>
    <n v="14"/>
    <n v="450"/>
    <m/>
    <n v="688"/>
    <n v="118970"/>
    <n v="3"/>
    <m/>
    <m/>
    <m/>
    <s v="Chen Meng（11007521）"/>
    <s v="Xu Lan（11013544）"/>
    <m/>
    <m/>
    <m/>
    <m/>
    <s v="OK"/>
  </r>
  <r>
    <s v="CN15"/>
    <n v="11018475"/>
    <s v="董 娴"/>
    <s v="Dong Xian"/>
    <s v="Indirect Active"/>
    <s v="OP"/>
    <s v="GPL-CN"/>
    <s v="GPL-SC8XE"/>
    <s v="234330"/>
    <d v="2021-05-24T00:00:00"/>
    <s v="Senior Specialist"/>
    <s v="Senior Channel FCST &amp; Fulfillment"/>
    <x v="1"/>
    <n v="2"/>
    <x v="1"/>
    <n v="11936"/>
    <n v="0.03"/>
    <n v="358"/>
    <n v="0"/>
    <n v="0"/>
    <n v="2.9993297587131366E-2"/>
    <n v="358"/>
    <n v="12294"/>
    <n v="12294"/>
    <n v="358"/>
    <x v="11"/>
    <s v="2.40%-3.60%"/>
    <m/>
    <m/>
    <m/>
    <m/>
    <n v="0"/>
    <n v="12294"/>
    <n v="358"/>
    <n v="2.9993297587131318E-2"/>
    <n v="14"/>
    <n v="450"/>
    <m/>
    <n v="688"/>
    <n v="178204"/>
    <n v="3"/>
    <m/>
    <m/>
    <m/>
    <s v="Chen Meng（11007521）"/>
    <s v="Xu Lan（11013544）"/>
    <m/>
    <m/>
    <m/>
    <m/>
    <s v="OK"/>
  </r>
  <r>
    <s v="CN15"/>
    <n v="11018522"/>
    <s v="贾 海洋"/>
    <s v="Jia Haiyang"/>
    <s v="Indirect Active"/>
    <s v="OP"/>
    <s v="GPL-CN"/>
    <s v="GPL-SC8X1"/>
    <s v="210152"/>
    <d v="2021-06-15T00:00:00"/>
    <s v="Specialist"/>
    <s v="Specialist"/>
    <x v="2"/>
    <n v="2"/>
    <x v="1"/>
    <n v="9392"/>
    <n v="3.7500000000000006E-2"/>
    <n v="352"/>
    <n v="0"/>
    <n v="0"/>
    <n v="3.7478705281090291E-2"/>
    <n v="352"/>
    <n v="9744"/>
    <n v="9744"/>
    <n v="352"/>
    <x v="73"/>
    <s v="3.00%-4.50%"/>
    <m/>
    <m/>
    <m/>
    <m/>
    <n v="0"/>
    <n v="9744"/>
    <n v="352"/>
    <n v="3.7478705281090319E-2"/>
    <n v="14"/>
    <n v="450"/>
    <m/>
    <n v="688"/>
    <n v="142504"/>
    <n v="3"/>
    <m/>
    <m/>
    <m/>
    <s v="Chen Meng（11007521）"/>
    <s v="Xu Lan（11013544）"/>
    <m/>
    <m/>
    <m/>
    <m/>
    <s v="OK"/>
  </r>
  <r>
    <s v="CN15"/>
    <n v="11018549"/>
    <s v="陈 婷婷"/>
    <s v="Chen Sophie"/>
    <s v="Indirect Active"/>
    <s v="OP"/>
    <s v="GPL-CN"/>
    <s v="GPL-SC8X1"/>
    <s v="210152"/>
    <d v="2021-06-15T00:00:00"/>
    <s v="Specialist"/>
    <s v="Specialist"/>
    <x v="2"/>
    <n v="2"/>
    <x v="2"/>
    <n v="12600"/>
    <n v="0"/>
    <n v="0"/>
    <n v="0"/>
    <n v="0"/>
    <n v="0"/>
    <n v="0"/>
    <n v="12600"/>
    <n v="12600"/>
    <n v="0"/>
    <x v="5"/>
    <s v="0.00%-0.00%"/>
    <m/>
    <m/>
    <m/>
    <m/>
    <n v="0"/>
    <n v="12600"/>
    <n v="0"/>
    <n v="0"/>
    <n v="14"/>
    <n v="450"/>
    <m/>
    <n v="688"/>
    <n v="182488"/>
    <n v="3"/>
    <m/>
    <m/>
    <m/>
    <s v="Chen Meng（11007521）"/>
    <s v="Xu Lan（11013544）"/>
    <m/>
    <m/>
    <m/>
    <m/>
    <s v="OK"/>
  </r>
  <r>
    <s v="CN15"/>
    <n v="11018791"/>
    <s v="马 薇"/>
    <s v="Ma Wei"/>
    <s v="Indirect Active"/>
    <s v="OP"/>
    <s v="GPL-CN"/>
    <s v="GPL-SC8XN"/>
    <s v="231130"/>
    <d v="2021-09-29T00:00:00"/>
    <s v="Senior Specialist"/>
    <s v="Senior Channel FCST &amp; Fulfillment"/>
    <x v="1"/>
    <n v="2"/>
    <x v="1"/>
    <n v="15742"/>
    <n v="0.03"/>
    <n v="472"/>
    <n v="0"/>
    <n v="0"/>
    <n v="2.9983483674247236E-2"/>
    <n v="472"/>
    <n v="16214"/>
    <n v="16214"/>
    <n v="472"/>
    <x v="11"/>
    <s v="2.40%-3.60%"/>
    <m/>
    <m/>
    <m/>
    <m/>
    <n v="0"/>
    <n v="16214"/>
    <n v="472"/>
    <n v="2.9983483674247191E-2"/>
    <n v="14"/>
    <n v="450"/>
    <m/>
    <n v="688"/>
    <n v="233084"/>
    <n v="3"/>
    <m/>
    <m/>
    <m/>
    <s v="Chen Meng（11007521）"/>
    <s v="Xu Lan（11013544）"/>
    <m/>
    <m/>
    <m/>
    <m/>
    <s v="OK"/>
  </r>
  <r>
    <s v="CN15"/>
    <n v="11018893"/>
    <s v="姜 丽"/>
    <s v="Jiang Lily-Li"/>
    <s v="Indirect Active"/>
    <s v="OP"/>
    <s v="GPL-CN"/>
    <s v="GPL-SC8X2"/>
    <s v="210152"/>
    <d v="2021-10-18T00:00:00"/>
    <s v="Specialist"/>
    <s v="Specialist"/>
    <x v="2"/>
    <n v="2"/>
    <x v="1"/>
    <n v="11412"/>
    <n v="0.03"/>
    <n v="342"/>
    <n v="0"/>
    <n v="0"/>
    <n v="2.996845425867508E-2"/>
    <n v="342"/>
    <n v="11754"/>
    <n v="11754"/>
    <n v="342"/>
    <x v="11"/>
    <s v="2.40%-3.60%"/>
    <m/>
    <m/>
    <m/>
    <m/>
    <n v="0"/>
    <n v="11754"/>
    <n v="342"/>
    <n v="2.9968454258675115E-2"/>
    <n v="14"/>
    <n v="450"/>
    <m/>
    <n v="688"/>
    <n v="170644"/>
    <n v="4"/>
    <m/>
    <m/>
    <m/>
    <s v="Chen Meng（11007521）"/>
    <s v="Xu Lan（11013544）"/>
    <m/>
    <m/>
    <m/>
    <m/>
    <s v="OK"/>
  </r>
  <r>
    <s v="CN15"/>
    <n v="11019395"/>
    <s v="包 利利"/>
    <s v="Bao Lillie"/>
    <s v="Indirect Active"/>
    <s v="OP"/>
    <s v="GPL-CN"/>
    <s v="GPL-SC8X1"/>
    <s v="210152"/>
    <d v="2022-04-22T00:00:00"/>
    <s v="Senior Specialist"/>
    <s v="Senior Specialist"/>
    <x v="1"/>
    <n v="2"/>
    <x v="2"/>
    <n v="12384"/>
    <n v="0"/>
    <n v="0"/>
    <n v="0"/>
    <n v="0"/>
    <n v="0"/>
    <n v="0"/>
    <n v="12384"/>
    <n v="12584"/>
    <n v="200"/>
    <x v="156"/>
    <s v="0.00%-0.00%"/>
    <m/>
    <m/>
    <m/>
    <m/>
    <n v="0"/>
    <n v="12584"/>
    <n v="200"/>
    <n v="1.6149870801033694E-2"/>
    <n v="14"/>
    <n v="450"/>
    <m/>
    <n v="688"/>
    <n v="182264"/>
    <n v="4"/>
    <m/>
    <m/>
    <m/>
    <s v="Chen Meng（11007521）"/>
    <s v="Xu Lan（11013544）"/>
    <m/>
    <m/>
    <m/>
    <m/>
    <s v="&gt;20"/>
  </r>
  <r>
    <s v="CN15"/>
    <n v="11019442"/>
    <s v="祁 清纯"/>
    <s v="Qi Qingchun"/>
    <s v="Indirect Active"/>
    <s v="OP"/>
    <s v="GPL-CN"/>
    <s v="GPL-SC8X3"/>
    <s v="210152"/>
    <d v="2022-04-25T00:00:00"/>
    <s v="Specialist"/>
    <s v="Specialist"/>
    <x v="2"/>
    <n v="2"/>
    <x v="1"/>
    <n v="13358"/>
    <n v="1.4999999999999998E-2"/>
    <n v="200"/>
    <n v="0"/>
    <n v="0"/>
    <n v="1.4972301242701004E-2"/>
    <n v="200"/>
    <n v="13558"/>
    <n v="13558"/>
    <n v="200"/>
    <x v="112"/>
    <s v="1.20%-1.80%"/>
    <m/>
    <m/>
    <m/>
    <m/>
    <n v="0"/>
    <n v="13558"/>
    <n v="200"/>
    <n v="1.4972301242700992E-2"/>
    <n v="14"/>
    <n v="450"/>
    <m/>
    <n v="688"/>
    <n v="195900"/>
    <s v="NA"/>
    <m/>
    <m/>
    <m/>
    <s v="Chen Meng（11007521）"/>
    <s v="Xu Lan（11013544）"/>
    <m/>
    <m/>
    <m/>
    <m/>
    <s v="OK"/>
  </r>
  <r>
    <s v="CN15"/>
    <n v="11000597"/>
    <s v="徐 蓓"/>
    <s v="Xu Bei"/>
    <s v="Indirect Active"/>
    <s v="OP"/>
    <s v="GOM-DCC"/>
    <s v="GOM-DCC"/>
    <s v="224011"/>
    <d v="1999-11-15T00:00:00"/>
    <s v="Professional"/>
    <s v="Product Manager"/>
    <x v="0"/>
    <n v="2"/>
    <x v="1"/>
    <n v="21682"/>
    <n v="3.7500000000000006E-2"/>
    <n v="813"/>
    <n v="1.55E-2"/>
    <n v="336"/>
    <n v="5.2993266303846508E-2"/>
    <n v="1149"/>
    <n v="22831"/>
    <n v="23050"/>
    <n v="1368"/>
    <x v="157"/>
    <s v="4.24%-6.36%"/>
    <m/>
    <m/>
    <m/>
    <m/>
    <n v="0"/>
    <n v="23050"/>
    <n v="1368"/>
    <n v="6.3093810534083472E-2"/>
    <n v="14"/>
    <n v="450"/>
    <m/>
    <n v="688"/>
    <n v="328788"/>
    <n v="3"/>
    <m/>
    <m/>
    <m/>
    <s v="Pan Jian（15013507）"/>
    <s v="Zhu Qianqian（11016705）"/>
    <m/>
    <m/>
    <m/>
    <m/>
    <s v="OK"/>
  </r>
  <r>
    <s v="CN15"/>
    <n v="11010154"/>
    <s v="顾 海波"/>
    <s v="Gu Haibo"/>
    <s v="Indirect Active"/>
    <s v="OP"/>
    <s v="GOM-DCC"/>
    <s v="GOM-DCC"/>
    <s v="224011"/>
    <d v="2007-07-03T00:00:00"/>
    <s v="Function Manager"/>
    <s v="Function Manager"/>
    <x v="3"/>
    <n v="2"/>
    <x v="2"/>
    <n v="25993"/>
    <n v="2.5000000000000001E-2"/>
    <n v="650"/>
    <n v="0"/>
    <n v="0"/>
    <n v="2.5006732581848958E-2"/>
    <n v="650"/>
    <n v="26643"/>
    <n v="26773"/>
    <n v="780"/>
    <x v="11"/>
    <s v="2.00%-3.00%"/>
    <m/>
    <m/>
    <m/>
    <m/>
    <n v="0"/>
    <n v="26773"/>
    <n v="780"/>
    <n v="3.0008079098218676E-2"/>
    <n v="14"/>
    <n v="500"/>
    <m/>
    <n v="688"/>
    <n v="381510"/>
    <n v="4"/>
    <m/>
    <m/>
    <m/>
    <s v="Pan Jian（15013507）"/>
    <s v="Zhu Qianqian（11016705）"/>
    <m/>
    <m/>
    <m/>
    <m/>
    <s v="OK"/>
  </r>
  <r>
    <s v="CN15"/>
    <n v="11010967"/>
    <s v="章 静雅"/>
    <s v="Zhang Jingya"/>
    <s v="Indirect Active"/>
    <s v="OP"/>
    <s v="GOM-DCC"/>
    <s v="GOM-DCC"/>
    <s v="224011"/>
    <d v="2014-06-03T00:00:00"/>
    <s v="Function Manager"/>
    <s v="Function Manager"/>
    <x v="3"/>
    <n v="2"/>
    <x v="2"/>
    <n v="33125"/>
    <n v="0"/>
    <n v="0"/>
    <n v="0"/>
    <n v="0"/>
    <n v="0"/>
    <n v="0"/>
    <n v="33125"/>
    <n v="33625"/>
    <n v="500"/>
    <x v="158"/>
    <s v="0.00%-0.00%"/>
    <m/>
    <m/>
    <m/>
    <m/>
    <n v="0"/>
    <n v="33625"/>
    <n v="500"/>
    <n v="1.5094339622641506E-2"/>
    <n v="14"/>
    <n v="450"/>
    <m/>
    <n v="688"/>
    <n v="476838"/>
    <n v="3"/>
    <m/>
    <s v="The NWL and glass accessory door projects have been very successful"/>
    <s v="Good performance and high competence"/>
    <s v="Pan Jian（15013507）"/>
    <s v="Zhu Qianqian（11016705）"/>
    <m/>
    <m/>
    <m/>
    <m/>
    <s v="&gt;20"/>
  </r>
  <r>
    <s v="CN15"/>
    <n v="11017101"/>
    <s v="温 康林"/>
    <s v="Wen Kanglin"/>
    <s v="Indirect Active"/>
    <s v="OP"/>
    <s v="GOM-DCC"/>
    <s v="GOM-DCC"/>
    <s v="224011"/>
    <d v="2020-02-03T00:00:00"/>
    <s v="Senior Specialist"/>
    <s v="Senior Product Specialist"/>
    <x v="1"/>
    <n v="2"/>
    <x v="1"/>
    <n v="15188"/>
    <n v="3.7500000000000006E-2"/>
    <n v="570"/>
    <n v="1.55E-2"/>
    <n v="235"/>
    <n v="5.3002370292336058E-2"/>
    <n v="805"/>
    <n v="15993"/>
    <n v="15990"/>
    <n v="802"/>
    <x v="159"/>
    <s v="4.24%-6.36%"/>
    <s v="Promotion"/>
    <s v="Product Manager"/>
    <s v="A6"/>
    <n v="6.6500000000000004E-2"/>
    <n v="1010"/>
    <n v="17000"/>
    <n v="1812"/>
    <n v="0.11930471424809053"/>
    <n v="14"/>
    <n v="450"/>
    <m/>
    <n v="688"/>
    <n v="244088"/>
    <n v="3"/>
    <m/>
    <s v="Good performance and high competence"/>
    <s v="Good performance and high competence"/>
    <s v="Pan Jian（15013507）"/>
    <s v="Zhu Qianqian（11016705）"/>
    <m/>
    <m/>
    <m/>
    <m/>
    <s v="OK"/>
  </r>
  <r>
    <s v="CN15"/>
    <n v="15003738"/>
    <s v="张 萍"/>
    <s v="Zhang Ping"/>
    <s v="Indirect Active"/>
    <s v="OP"/>
    <s v="GOM-DCC"/>
    <s v="GOM-DCC"/>
    <s v="224011"/>
    <d v="2010-05-05T00:00:00"/>
    <s v="Specialist"/>
    <s v="Product Specialist"/>
    <x v="2"/>
    <n v="2"/>
    <x v="2"/>
    <n v="11723"/>
    <n v="2.5000000000000001E-2"/>
    <n v="293"/>
    <n v="0"/>
    <n v="0"/>
    <n v="2.4993602320225197E-2"/>
    <n v="293"/>
    <n v="12016"/>
    <n v="12065"/>
    <n v="342"/>
    <x v="160"/>
    <s v="2.00%-3.00%"/>
    <m/>
    <m/>
    <m/>
    <m/>
    <n v="0"/>
    <n v="12065"/>
    <n v="342"/>
    <n v="2.9173419773095732E-2"/>
    <n v="14"/>
    <n v="450"/>
    <m/>
    <n v="688"/>
    <n v="174998"/>
    <n v="3"/>
    <m/>
    <m/>
    <m/>
    <s v="Pan Jian（15013507）"/>
    <s v="Zhu Qianqian（11016705）"/>
    <m/>
    <m/>
    <m/>
    <m/>
    <s v="OK"/>
  </r>
  <r>
    <s v="CN15"/>
    <n v="15004087"/>
    <s v="朱 秋娜"/>
    <s v="Zhu Qiuna"/>
    <s v="Indirect Active"/>
    <s v="OP"/>
    <s v="GOM-DCC"/>
    <s v="GOM-DCC"/>
    <s v="224011"/>
    <d v="2010-07-01T00:00:00"/>
    <s v="Senior Professional"/>
    <s v="Senior Product Manager"/>
    <x v="3"/>
    <n v="2"/>
    <x v="2"/>
    <n v="21000"/>
    <n v="2.5000000000000001E-2"/>
    <n v="525"/>
    <n v="0"/>
    <n v="0"/>
    <n v="2.5000000000000001E-2"/>
    <n v="525"/>
    <n v="21525"/>
    <n v="21800"/>
    <n v="800"/>
    <x v="161"/>
    <s v="2.00%-3.00%"/>
    <m/>
    <m/>
    <m/>
    <m/>
    <n v="0"/>
    <n v="21800"/>
    <n v="800"/>
    <n v="3.8095238095238182E-2"/>
    <n v="14"/>
    <n v="450"/>
    <m/>
    <n v="688"/>
    <n v="311288"/>
    <n v="3"/>
    <m/>
    <s v="The successful progress of complexity reduction and portfolio optimization"/>
    <s v="Good performance and high competence"/>
    <s v="Pan Jian（15013507）"/>
    <s v="Zhu Qianqian（11016705）"/>
    <m/>
    <m/>
    <m/>
    <m/>
    <s v="&gt;20"/>
  </r>
  <r>
    <s v="CN15"/>
    <n v="15013583"/>
    <s v="范 建政"/>
    <s v="Fan Jianzheng"/>
    <s v="Indirect Active"/>
    <s v="OP"/>
    <s v="GOM-DCC"/>
    <s v="GOM-DCC"/>
    <s v="120710"/>
    <d v="2014-08-06T00:00:00"/>
    <s v="Project Manager"/>
    <s v="Project Manager"/>
    <x v="0"/>
    <n v="2"/>
    <x v="2"/>
    <n v="23030"/>
    <n v="0"/>
    <n v="0"/>
    <n v="0"/>
    <n v="0"/>
    <n v="0"/>
    <n v="0"/>
    <n v="23030"/>
    <n v="23530"/>
    <n v="500"/>
    <x v="162"/>
    <s v="0.00%-0.00%"/>
    <m/>
    <m/>
    <m/>
    <m/>
    <n v="0"/>
    <n v="23530"/>
    <n v="500"/>
    <n v="2.1710811984368306E-2"/>
    <n v="14"/>
    <n v="450"/>
    <m/>
    <n v="688"/>
    <n v="335508"/>
    <n v="5"/>
    <m/>
    <s v="The successful progress of 6CN and Venus Projects to support MK share gain"/>
    <s v="Good performance and high competence"/>
    <s v="Pan Jian（15013507）"/>
    <s v="Zhu Qianqian（11016705）"/>
    <m/>
    <m/>
    <m/>
    <m/>
    <s v="&gt;20"/>
  </r>
  <r>
    <s v="CN15"/>
    <n v="15007448"/>
    <s v="邢 雅坤"/>
    <s v="Xing Yakun"/>
    <s v="Indirect Active"/>
    <s v="OP"/>
    <s v="GOM-DCC"/>
    <s v="GOM-DCC"/>
    <s v="120710"/>
    <d v="2012-10-01T00:00:00"/>
    <s v="Project Manager"/>
    <s v="Project Manager"/>
    <x v="0"/>
    <n v="2"/>
    <x v="2"/>
    <n v="13040"/>
    <n v="0.03"/>
    <n v="391"/>
    <n v="0"/>
    <n v="0"/>
    <n v="2.9984662576687117E-2"/>
    <n v="391"/>
    <n v="13431"/>
    <n v="13500"/>
    <n v="460"/>
    <x v="163"/>
    <s v="2.40%-3.60%"/>
    <m/>
    <m/>
    <m/>
    <m/>
    <n v="0"/>
    <n v="13500"/>
    <n v="460"/>
    <n v="3.5276073619631809E-2"/>
    <n v="14"/>
    <n v="450"/>
    <m/>
    <n v="688"/>
    <n v="195088"/>
    <n v="3"/>
    <m/>
    <m/>
    <m/>
    <s v="Pan Jian（15013507）"/>
    <s v="Zhu Qianqian（11016705）"/>
    <m/>
    <m/>
    <m/>
    <m/>
    <s v="OK"/>
  </r>
  <r>
    <s v="CN15"/>
    <n v="15004523"/>
    <s v="许 超"/>
    <s v="Xu Chao"/>
    <s v="Indirect Active"/>
    <s v="OP"/>
    <s v="GOM-DCC"/>
    <s v="GOM-DCC"/>
    <s v="120710"/>
    <d v="2010-09-14T00:00:00"/>
    <s v="Project Director"/>
    <s v="Project Director"/>
    <x v="5"/>
    <n v="2"/>
    <x v="0"/>
    <n v="37392"/>
    <n v="0.06"/>
    <n v="2244"/>
    <n v="2.7E-2"/>
    <n v="1010"/>
    <n v="8.7023962344886602E-2"/>
    <n v="3254"/>
    <n v="40646"/>
    <n v="38907"/>
    <n v="1515"/>
    <x v="164"/>
    <s v="6.96%-10.44%"/>
    <m/>
    <m/>
    <m/>
    <m/>
    <n v="0"/>
    <n v="38907"/>
    <n v="1515"/>
    <n v="4.0516688061617456E-2"/>
    <n v="14"/>
    <n v="450"/>
    <n v="1000"/>
    <n v="688"/>
    <n v="562786"/>
    <n v="3"/>
    <m/>
    <s v="The comprehensive consideration results of the past three years"/>
    <s v="Internal balance"/>
    <s v="Pan Jian（15013507）"/>
    <s v="Zhu Qianqian（11016705）"/>
    <m/>
    <m/>
    <m/>
    <m/>
    <s v="&lt;20"/>
  </r>
  <r>
    <s v="CN15"/>
    <n v="11010202"/>
    <s v="赵 青青"/>
    <s v="Zhao Qingqing"/>
    <s v="Indirect Active"/>
    <s v="OP"/>
    <s v="GOM-CGC"/>
    <s v="GOM-CGC"/>
    <s v="221010"/>
    <d v="2013-12-02T00:00:00"/>
    <s v="Function Manager"/>
    <s v="Function Manager"/>
    <x v="3"/>
    <n v="2"/>
    <x v="2"/>
    <n v="30275"/>
    <n v="0"/>
    <n v="0"/>
    <n v="0"/>
    <n v="0"/>
    <n v="0"/>
    <n v="0"/>
    <n v="30275"/>
    <n v="30275"/>
    <n v="0"/>
    <x v="5"/>
    <s v="0.00%-0.00%"/>
    <m/>
    <m/>
    <m/>
    <m/>
    <n v="0"/>
    <n v="30275"/>
    <n v="0"/>
    <n v="0"/>
    <n v="14"/>
    <n v="450"/>
    <m/>
    <n v="688"/>
    <n v="429938"/>
    <n v="4"/>
    <m/>
    <m/>
    <m/>
    <s v="Tao Song（15000036）"/>
    <s v="Zhu Qianqian（11016705）"/>
    <m/>
    <m/>
    <m/>
    <m/>
    <s v="OK"/>
  </r>
  <r>
    <s v="CN15"/>
    <n v="11011127"/>
    <s v="熊 敏"/>
    <s v="Xiong Min"/>
    <s v="Indirect Active"/>
    <s v="OP"/>
    <s v="GOM-CGC"/>
    <s v="GOM-CGCO"/>
    <s v="221012"/>
    <d v="2014-07-01T00:00:00"/>
    <s v="Function Manager"/>
    <s v="Function Manager"/>
    <x v="3"/>
    <n v="2"/>
    <x v="0"/>
    <n v="32591"/>
    <n v="0.04"/>
    <n v="1304"/>
    <n v="0"/>
    <n v="0"/>
    <n v="4.00110459942929E-2"/>
    <n v="1304"/>
    <n v="33895"/>
    <n v="33691"/>
    <n v="1100"/>
    <x v="165"/>
    <s v="3.20%-4.80%"/>
    <m/>
    <m/>
    <m/>
    <m/>
    <n v="0"/>
    <n v="33691"/>
    <n v="1100"/>
    <n v="3.3751649228314529E-2"/>
    <n v="14"/>
    <n v="450"/>
    <m/>
    <n v="688"/>
    <n v="477762"/>
    <n v="4"/>
    <m/>
    <m/>
    <m/>
    <s v="Tao Song（15000036）"/>
    <s v="Zhu Qianqian（11016705）"/>
    <m/>
    <m/>
    <m/>
    <m/>
    <s v="OK"/>
  </r>
  <r>
    <s v="CN15"/>
    <n v="11012702"/>
    <s v="游 超林"/>
    <s v="You Chaolin"/>
    <s v="Indirect Active"/>
    <s v="OP"/>
    <s v="GOM-CGC"/>
    <s v="GOM-CGCH"/>
    <s v="221010"/>
    <d v="2015-06-23T00:00:00"/>
    <s v="Manager"/>
    <s v="Head of Product Line Mgt&amp;Lifecy,Hood,Hob"/>
    <x v="3"/>
    <n v="2"/>
    <x v="0"/>
    <n v="33705"/>
    <n v="0.03"/>
    <n v="1011"/>
    <n v="0"/>
    <n v="0"/>
    <n v="2.9995549621717847E-2"/>
    <n v="1011"/>
    <n v="34716"/>
    <n v="34716"/>
    <n v="1011"/>
    <x v="11"/>
    <s v="2.40%-3.60%"/>
    <m/>
    <m/>
    <m/>
    <m/>
    <n v="0"/>
    <n v="34716"/>
    <n v="1011"/>
    <n v="2.999554962171791E-2"/>
    <n v="14"/>
    <n v="450"/>
    <m/>
    <n v="688"/>
    <n v="492112"/>
    <n v="5"/>
    <m/>
    <m/>
    <m/>
    <s v="Tao Song（15000036）"/>
    <s v="Zhu Qianqian（11016705）"/>
    <m/>
    <m/>
    <m/>
    <m/>
    <s v="OK"/>
  </r>
  <r>
    <s v="CN15"/>
    <n v="11013280"/>
    <s v="杨 悦"/>
    <s v="Yang Yue"/>
    <s v="Indirect Active"/>
    <s v="OP"/>
    <s v="GOM-CGC"/>
    <s v="GOM-CGCH"/>
    <s v="221010"/>
    <d v="2016-07-01T00:00:00"/>
    <s v="Senior Specialist"/>
    <s v="Senior Product Specialist"/>
    <x v="1"/>
    <n v="2"/>
    <x v="2"/>
    <n v="16667"/>
    <n v="2.5000000000000001E-2"/>
    <n v="417"/>
    <n v="0"/>
    <n v="0"/>
    <n v="2.5019499610007798E-2"/>
    <n v="417"/>
    <n v="17084"/>
    <n v="17084"/>
    <n v="417"/>
    <x v="13"/>
    <s v="2.00%-3.00%"/>
    <m/>
    <m/>
    <m/>
    <m/>
    <n v="0"/>
    <n v="17084"/>
    <n v="417"/>
    <n v="2.5019499610007712E-2"/>
    <n v="14"/>
    <n v="450"/>
    <m/>
    <n v="688"/>
    <n v="245264"/>
    <n v="3"/>
    <m/>
    <m/>
    <m/>
    <s v="Tao Song（15000036）"/>
    <s v="Zhu Qianqian（11016705）"/>
    <m/>
    <m/>
    <m/>
    <m/>
    <s v="OK"/>
  </r>
  <r>
    <s v="CN15"/>
    <n v="11013311"/>
    <s v="仇 艳"/>
    <s v="Qiu Yan"/>
    <s v="Indirect Active"/>
    <s v="OP"/>
    <s v="GOM-CGC"/>
    <s v="GOM-CGCO"/>
    <s v="221012"/>
    <d v="2015-10-26T00:00:00"/>
    <s v="Professional"/>
    <s v="Product Manager"/>
    <x v="0"/>
    <n v="2"/>
    <x v="2"/>
    <n v="24190"/>
    <n v="0"/>
    <n v="0"/>
    <n v="0"/>
    <n v="0"/>
    <n v="0"/>
    <n v="0"/>
    <n v="24190"/>
    <n v="24190"/>
    <n v="0"/>
    <x v="5"/>
    <s v="0.00%-0.00%"/>
    <m/>
    <m/>
    <m/>
    <m/>
    <n v="0"/>
    <n v="24190"/>
    <n v="0"/>
    <n v="0"/>
    <n v="14"/>
    <n v="450"/>
    <m/>
    <n v="688"/>
    <n v="344748"/>
    <n v="3"/>
    <m/>
    <m/>
    <m/>
    <s v="Tao Song（15000036）"/>
    <s v="Zhu Qianqian（11016705）"/>
    <m/>
    <m/>
    <m/>
    <m/>
    <s v="OK"/>
  </r>
  <r>
    <s v="CN15"/>
    <n v="11015853"/>
    <s v="贾 妍"/>
    <s v="Jia Yan"/>
    <s v="Indirect Active"/>
    <s v="OP"/>
    <s v="GOM-CGC"/>
    <s v="GOM-CGCH"/>
    <s v="221010"/>
    <d v="2018-03-05T00:00:00"/>
    <s v="Professional"/>
    <s v="Product Manager"/>
    <x v="0"/>
    <n v="2"/>
    <x v="2"/>
    <n v="22904"/>
    <n v="2.5000000000000001E-2"/>
    <n v="573"/>
    <n v="0"/>
    <n v="0"/>
    <n v="2.5017464198393295E-2"/>
    <n v="573"/>
    <n v="23477"/>
    <n v="23477"/>
    <n v="573"/>
    <x v="13"/>
    <s v="2.00%-3.00%"/>
    <m/>
    <m/>
    <m/>
    <m/>
    <n v="0"/>
    <n v="23477"/>
    <n v="573"/>
    <n v="2.5017464198393347E-2"/>
    <n v="14"/>
    <n v="450"/>
    <m/>
    <n v="688"/>
    <n v="334766"/>
    <n v="3"/>
    <m/>
    <m/>
    <m/>
    <s v="Tao Song（15000036）"/>
    <s v="Zhu Qianqian（11016705）"/>
    <m/>
    <m/>
    <m/>
    <m/>
    <s v="OK"/>
  </r>
  <r>
    <s v="CN15"/>
    <n v="15002543"/>
    <s v="冯 琳"/>
    <s v="Feng Lin"/>
    <s v="Indirect Active"/>
    <s v="OP"/>
    <s v="GOM-CGC"/>
    <s v="GOM-CGCO"/>
    <s v="221012"/>
    <d v="2009-06-29T00:00:00"/>
    <s v="Professional"/>
    <s v="Product Manager"/>
    <x v="0"/>
    <n v="2"/>
    <x v="2"/>
    <n v="19055"/>
    <n v="2.5000000000000001E-2"/>
    <n v="476"/>
    <n v="0"/>
    <n v="0"/>
    <n v="2.4980320125951194E-2"/>
    <n v="476"/>
    <n v="19531"/>
    <n v="19531"/>
    <n v="476"/>
    <x v="13"/>
    <s v="2.00%-3.00%"/>
    <m/>
    <m/>
    <m/>
    <m/>
    <n v="0"/>
    <n v="19531"/>
    <n v="476"/>
    <n v="2.4980320125951083E-2"/>
    <n v="14"/>
    <n v="450"/>
    <m/>
    <n v="688"/>
    <n v="279522"/>
    <n v="3"/>
    <m/>
    <m/>
    <m/>
    <s v="Tao Song（15000036）"/>
    <s v="Zhu Qianqian（11016705）"/>
    <m/>
    <m/>
    <m/>
    <m/>
    <s v="OK"/>
  </r>
  <r>
    <s v="CN15"/>
    <n v="15004449"/>
    <s v="陈 明"/>
    <s v="Chen Ming"/>
    <s v="Indirect Active"/>
    <s v="OP"/>
    <s v="GOM-CGC"/>
    <s v="GOM-CGCH"/>
    <s v="221010"/>
    <d v="2010-09-01T00:00:00"/>
    <s v="Senior Specialist"/>
    <s v="Product Specialist"/>
    <x v="1"/>
    <n v="2"/>
    <x v="2"/>
    <n v="20222"/>
    <n v="0"/>
    <n v="0"/>
    <n v="0"/>
    <n v="0"/>
    <n v="0"/>
    <n v="0"/>
    <n v="20222"/>
    <n v="20222"/>
    <n v="0"/>
    <x v="5"/>
    <s v="0.00%-0.00%"/>
    <m/>
    <m/>
    <m/>
    <m/>
    <n v="0"/>
    <n v="20222"/>
    <n v="0"/>
    <n v="0"/>
    <n v="14"/>
    <n v="450"/>
    <m/>
    <n v="688"/>
    <n v="289196"/>
    <n v="1"/>
    <m/>
    <m/>
    <m/>
    <s v="Tao Song（15000036）"/>
    <s v="Zhu Qianqian（11016705）"/>
    <m/>
    <m/>
    <m/>
    <m/>
    <s v="OK"/>
  </r>
  <r>
    <s v="CN15"/>
    <n v="15012982"/>
    <s v="陈 传文"/>
    <s v="Chen Chuanwen"/>
    <s v="Indirect Active"/>
    <s v="OP"/>
    <s v="GOM-CGC"/>
    <s v="GOM-CGCO"/>
    <s v="221012"/>
    <d v="2014-07-01T00:00:00"/>
    <s v="Senior Specialist"/>
    <s v="Product Specialist"/>
    <x v="1"/>
    <n v="2"/>
    <x v="1"/>
    <n v="16004"/>
    <n v="3.7500000000000006E-2"/>
    <n v="600"/>
    <n v="1.55E-2"/>
    <n v="248"/>
    <n v="5.2986753311672082E-2"/>
    <n v="848"/>
    <n v="16852"/>
    <n v="16852"/>
    <n v="848"/>
    <x v="40"/>
    <s v="4.24%-6.36%"/>
    <s v="Promotion"/>
    <s v="Product Manager"/>
    <s v="A6"/>
    <n v="0.122"/>
    <n v="1952"/>
    <n v="18804"/>
    <n v="2800"/>
    <n v="0.17495626093476635"/>
    <n v="14"/>
    <n v="450"/>
    <m/>
    <n v="688"/>
    <n v="269344"/>
    <n v="3"/>
    <m/>
    <s v="good performance and competence enhanced in last 2 years"/>
    <s v="Good performance and high competence"/>
    <s v="Tao Song（15000036）"/>
    <s v="Zhu Qianqian（11016705）"/>
    <m/>
    <m/>
    <m/>
    <m/>
    <s v="OK"/>
  </r>
  <r>
    <s v="CN15"/>
    <n v="15013693"/>
    <s v="聂 翔"/>
    <s v="Nie Xiang"/>
    <s v="Indirect Active"/>
    <s v="OP"/>
    <s v="GOM-CGC"/>
    <s v="GOM-CGCH"/>
    <s v="221010"/>
    <d v="2014-10-15T00:00:00"/>
    <s v="Professional"/>
    <s v="Product Manager"/>
    <x v="0"/>
    <n v="2"/>
    <x v="1"/>
    <n v="16370"/>
    <n v="4.4999999999999998E-2"/>
    <n v="737"/>
    <n v="4.2099999999999999E-2"/>
    <n v="689"/>
    <n v="8.7110568112400727E-2"/>
    <n v="1426"/>
    <n v="17796"/>
    <n v="18000"/>
    <n v="1630"/>
    <x v="166"/>
    <s v="6.97%-10.45%"/>
    <m/>
    <m/>
    <m/>
    <m/>
    <n v="0"/>
    <n v="18000"/>
    <n v="1630"/>
    <n v="9.9572388515577259E-2"/>
    <n v="14"/>
    <n v="450"/>
    <m/>
    <n v="688"/>
    <n v="258088"/>
    <n v="3"/>
    <m/>
    <m/>
    <m/>
    <s v="Tao Song（15000036）"/>
    <s v="Zhu Qianqian（11016705）"/>
    <m/>
    <m/>
    <m/>
    <m/>
    <s v="OK"/>
  </r>
  <r>
    <s v="CN15"/>
    <n v="15017520"/>
    <s v="庞 志鹏"/>
    <s v="Pang Zhipeng"/>
    <s v="Indirect Active"/>
    <s v="OP"/>
    <s v="GOM-CGC"/>
    <s v="GOM-CGCO"/>
    <s v="221012"/>
    <d v="2017-06-07T00:00:00"/>
    <s v="Professional"/>
    <s v="Digital Product Manager"/>
    <x v="0"/>
    <n v="2"/>
    <x v="3"/>
    <n v="21600"/>
    <n v="0"/>
    <n v="0"/>
    <n v="0"/>
    <n v="0"/>
    <n v="0"/>
    <n v="0"/>
    <n v="21600"/>
    <n v="21600"/>
    <n v="0"/>
    <x v="5"/>
    <s v="0.00%-0.00%"/>
    <m/>
    <m/>
    <m/>
    <m/>
    <n v="0"/>
    <n v="21600"/>
    <n v="0"/>
    <n v="0"/>
    <n v="14"/>
    <n v="450"/>
    <m/>
    <n v="688"/>
    <n v="308488"/>
    <n v="2"/>
    <m/>
    <m/>
    <m/>
    <s v="Tao Song（15000036）"/>
    <s v="Zhu Qianqian（11016705）"/>
    <m/>
    <m/>
    <m/>
    <m/>
    <s v="OK"/>
  </r>
  <r>
    <s v="CN15"/>
    <n v="11004452"/>
    <s v="程 伟"/>
    <s v="Cheng Wei"/>
    <s v="Indirect Active"/>
    <s v="OP"/>
    <s v="GOM-CGC"/>
    <s v="GOM-CGCP"/>
    <s v="130711"/>
    <d v="2007-08-02T00:00:00"/>
    <s v="Project Manager"/>
    <s v="Project Manager"/>
    <x v="0"/>
    <n v="2"/>
    <x v="1"/>
    <n v="25432"/>
    <n v="0.03"/>
    <n v="763"/>
    <n v="0"/>
    <n v="0"/>
    <n v="3.0001572821642026E-2"/>
    <n v="763"/>
    <n v="26195"/>
    <n v="26195"/>
    <n v="763"/>
    <x v="11"/>
    <s v="2.40%-3.60%"/>
    <m/>
    <m/>
    <m/>
    <m/>
    <n v="0"/>
    <n v="26195"/>
    <n v="763"/>
    <n v="3.0001572821642064E-2"/>
    <n v="14"/>
    <n v="450"/>
    <m/>
    <n v="688"/>
    <n v="372818"/>
    <n v="5"/>
    <m/>
    <m/>
    <m/>
    <s v="Tao Song（15000036）"/>
    <s v="Zhu Qianqian（11016705）"/>
    <m/>
    <m/>
    <m/>
    <m/>
    <s v="OK"/>
  </r>
  <r>
    <s v="CN15"/>
    <n v="15000773"/>
    <s v="李 红敏"/>
    <s v="Li Hongmin"/>
    <s v="Indirect Active"/>
    <s v="OP"/>
    <s v="GOM-CGC"/>
    <s v="GOM-CGCP"/>
    <s v="130711"/>
    <d v="2007-09-01T00:00:00"/>
    <s v="Senior Project Manager"/>
    <s v="Senior Project Manager"/>
    <x v="3"/>
    <n v="2"/>
    <x v="2"/>
    <n v="26264"/>
    <n v="2.5000000000000001E-2"/>
    <n v="657"/>
    <n v="0"/>
    <n v="0"/>
    <n v="2.501522997258605E-2"/>
    <n v="657"/>
    <n v="26921"/>
    <n v="26921"/>
    <n v="657"/>
    <x v="13"/>
    <s v="2.00%-3.00%"/>
    <m/>
    <m/>
    <m/>
    <m/>
    <n v="0"/>
    <n v="26921"/>
    <n v="657"/>
    <n v="2.5015229972586095E-2"/>
    <n v="14"/>
    <n v="450"/>
    <m/>
    <n v="688"/>
    <n v="382982"/>
    <n v="3"/>
    <m/>
    <m/>
    <m/>
    <s v="Tao Song（15000036）"/>
    <s v="Zhu Qianqian（11016705）"/>
    <m/>
    <m/>
    <m/>
    <m/>
    <s v="OK"/>
  </r>
  <r>
    <s v="CN15"/>
    <n v="15017772"/>
    <s v="毛 燕"/>
    <s v="Mao Yan"/>
    <s v="Indirect Active"/>
    <s v="OP"/>
    <s v="GOM-CGC"/>
    <s v="GOM-CGCP"/>
    <s v="130711"/>
    <d v="2017-07-05T00:00:00"/>
    <s v="Senior Project Manager"/>
    <s v="Senior Project Manager"/>
    <x v="3"/>
    <n v="2"/>
    <x v="2"/>
    <n v="28040"/>
    <n v="2.5000000000000001E-2"/>
    <n v="701"/>
    <n v="0"/>
    <n v="0"/>
    <n v="2.5000000000000001E-2"/>
    <n v="701"/>
    <n v="28741"/>
    <n v="28741"/>
    <n v="701"/>
    <x v="13"/>
    <s v="2.00%-3.00%"/>
    <m/>
    <m/>
    <m/>
    <m/>
    <n v="0"/>
    <n v="28741"/>
    <n v="701"/>
    <n v="2.4999999999999911E-2"/>
    <n v="14"/>
    <n v="450"/>
    <m/>
    <n v="688"/>
    <n v="408462"/>
    <n v="3"/>
    <m/>
    <m/>
    <m/>
    <s v="Tao Song（15000036）"/>
    <s v="Zhu Qianqian（11016705）"/>
    <m/>
    <m/>
    <m/>
    <m/>
    <s v="OK"/>
  </r>
  <r>
    <s v="CN15"/>
    <n v="15013625"/>
    <s v="苏 舒"/>
    <s v="Su Shu"/>
    <s v="Indirect Active"/>
    <s v="OP"/>
    <s v="GOM-CGC"/>
    <s v="GOM-CGCP"/>
    <s v="130711"/>
    <d v="2014-08-25T00:00:00"/>
    <s v="Director"/>
    <s v="Head of Project Management"/>
    <x v="5"/>
    <n v="2"/>
    <x v="2"/>
    <n v="37970"/>
    <n v="0.03"/>
    <n v="1139"/>
    <n v="0"/>
    <n v="0"/>
    <n v="2.9997366341848828E-2"/>
    <n v="1139"/>
    <n v="39109"/>
    <n v="39109"/>
    <n v="1139"/>
    <x v="11"/>
    <s v="2.40%-3.60%"/>
    <m/>
    <m/>
    <m/>
    <m/>
    <n v="0"/>
    <n v="39109"/>
    <n v="1139"/>
    <n v="2.9997366341848908E-2"/>
    <n v="14"/>
    <n v="550"/>
    <n v="1000"/>
    <n v="688"/>
    <n v="566814"/>
    <n v="4"/>
    <m/>
    <m/>
    <m/>
    <s v="Tao Song（15000036）"/>
    <s v="Zhu Qianqian（11016705）"/>
    <m/>
    <m/>
    <m/>
    <m/>
    <s v="OK"/>
  </r>
  <r>
    <s v="CN15"/>
    <n v="15014793"/>
    <s v="杨 婷"/>
    <s v="Yang Ting"/>
    <s v="Indirect Active"/>
    <s v="OP"/>
    <s v="GOM-CGC"/>
    <s v="GOM-CGCP"/>
    <s v="130711"/>
    <d v="2015-08-24T00:00:00"/>
    <s v="Senior Project Manager"/>
    <s v="Senior Project Manager"/>
    <x v="3"/>
    <n v="2"/>
    <x v="5"/>
    <n v="20188"/>
    <n v="0"/>
    <n v="0"/>
    <n v="0"/>
    <n v="0"/>
    <n v="0"/>
    <n v="0"/>
    <n v="20188"/>
    <n v="20188"/>
    <n v="0"/>
    <x v="5"/>
    <s v="0.00%-0.00%"/>
    <m/>
    <m/>
    <m/>
    <m/>
    <n v="0"/>
    <n v="20188"/>
    <n v="0"/>
    <n v="0"/>
    <n v="14"/>
    <n v="450"/>
    <m/>
    <n v="688"/>
    <n v="288720"/>
    <n v="3"/>
    <m/>
    <m/>
    <m/>
    <s v="Tao Song（15000036）"/>
    <s v="Zhu Qianqian（11016705）"/>
    <m/>
    <m/>
    <m/>
    <m/>
    <s v="OK"/>
  </r>
  <r>
    <s v="CN15"/>
    <n v="11009617"/>
    <s v="王 慧"/>
    <s v="Wang Hui"/>
    <s v="Indirect Active"/>
    <s v="OP"/>
    <s v="GOM-LCC"/>
    <s v="GOM-LCCI"/>
    <s v="223010"/>
    <d v="2013-06-13T00:00:00"/>
    <s v="Senior Professional"/>
    <s v="Senior Product Manager"/>
    <x v="3"/>
    <n v="2"/>
    <x v="2"/>
    <n v="25013"/>
    <n v="2.5000000000000001E-2"/>
    <n v="625"/>
    <n v="0"/>
    <n v="0"/>
    <n v="2.4987006756486626E-2"/>
    <n v="625"/>
    <n v="25638"/>
    <n v="25638"/>
    <n v="625"/>
    <x v="13"/>
    <s v="2.00%-3.00%"/>
    <m/>
    <m/>
    <m/>
    <m/>
    <n v="0"/>
    <n v="25638"/>
    <n v="625"/>
    <n v="2.4987006756486574E-2"/>
    <n v="14"/>
    <n v="450"/>
    <m/>
    <n v="688"/>
    <n v="365020"/>
    <n v="4"/>
    <m/>
    <m/>
    <m/>
    <s v="Zhou Yan（15001209）"/>
    <s v="Zhu Qianqian（11016705）"/>
    <m/>
    <m/>
    <m/>
    <m/>
    <s v="OK"/>
  </r>
  <r>
    <s v="CN15"/>
    <n v="11009955"/>
    <s v="高 益宏"/>
    <s v="Gao Yihong"/>
    <s v="Indirect Active"/>
    <s v="OP"/>
    <s v="GOM-LCC"/>
    <s v="GOM-LCCL"/>
    <s v="223010"/>
    <d v="2005-02-01T00:00:00"/>
    <s v="Manager"/>
    <s v="Manager"/>
    <x v="3"/>
    <n v="2"/>
    <x v="2"/>
    <n v="33004"/>
    <n v="0"/>
    <n v="0"/>
    <n v="0"/>
    <n v="0"/>
    <n v="0"/>
    <n v="0"/>
    <n v="33004"/>
    <n v="33004"/>
    <n v="0"/>
    <x v="5"/>
    <s v="0.00%-0.00%"/>
    <m/>
    <m/>
    <m/>
    <m/>
    <n v="0"/>
    <n v="33004"/>
    <n v="0"/>
    <n v="0"/>
    <n v="14"/>
    <n v="450"/>
    <m/>
    <n v="688"/>
    <n v="468144"/>
    <n v="3"/>
    <m/>
    <m/>
    <m/>
    <s v="Zhou Yan（15001209）"/>
    <s v="Zhu Qianqian（11016705）"/>
    <m/>
    <m/>
    <m/>
    <m/>
    <s v="OK"/>
  </r>
  <r>
    <s v="CN15"/>
    <n v="11010708"/>
    <s v="严 芳"/>
    <s v="Yan Fang"/>
    <s v="Indirect Active"/>
    <s v="OP"/>
    <s v="GOM-LCC"/>
    <s v="GOM-LCCI"/>
    <s v="223010"/>
    <d v="2014-04-14T00:00:00"/>
    <s v="Senior Professional"/>
    <s v="Senior Product Manager"/>
    <x v="3"/>
    <n v="2"/>
    <x v="2"/>
    <n v="23655"/>
    <n v="2.5000000000000001E-2"/>
    <n v="591"/>
    <n v="0"/>
    <n v="0"/>
    <n v="2.4984147114774889E-2"/>
    <n v="591"/>
    <n v="24246"/>
    <n v="24246"/>
    <n v="591"/>
    <x v="13"/>
    <s v="2.00%-3.00%"/>
    <m/>
    <m/>
    <m/>
    <m/>
    <n v="0"/>
    <n v="24246"/>
    <n v="591"/>
    <n v="2.4984147114774924E-2"/>
    <n v="14"/>
    <n v="450"/>
    <m/>
    <n v="688"/>
    <n v="345532"/>
    <n v="4"/>
    <m/>
    <m/>
    <m/>
    <s v="Zhou Yan（15001209）"/>
    <s v="Zhu Qianqian（11016705）"/>
    <m/>
    <m/>
    <m/>
    <m/>
    <s v="OK"/>
  </r>
  <r>
    <s v="CN15"/>
    <n v="11011888"/>
    <s v="史 德荣"/>
    <s v="Shi Derong"/>
    <s v="Indirect Active"/>
    <s v="OP"/>
    <s v="GOM-LCC"/>
    <s v="GOM-LCCL"/>
    <s v="223010"/>
    <d v="2014-12-04T00:00:00"/>
    <s v="Senior Specialist"/>
    <s v="Senior Specialist"/>
    <x v="1"/>
    <n v="2"/>
    <x v="3"/>
    <n v="13300"/>
    <n v="0"/>
    <n v="0"/>
    <n v="0"/>
    <n v="0"/>
    <n v="0"/>
    <n v="0"/>
    <n v="13300"/>
    <n v="13300"/>
    <n v="0"/>
    <x v="5"/>
    <s v="0.00%-0.00%"/>
    <m/>
    <m/>
    <m/>
    <m/>
    <n v="0"/>
    <n v="13300"/>
    <n v="0"/>
    <n v="0"/>
    <n v="14"/>
    <n v="450"/>
    <m/>
    <n v="688"/>
    <n v="192288"/>
    <n v="1"/>
    <m/>
    <m/>
    <m/>
    <s v="Zhou Yan（15001209）"/>
    <s v="Zhu Qianqian（11016705）"/>
    <m/>
    <m/>
    <m/>
    <m/>
    <s v="OK"/>
  </r>
  <r>
    <s v="CN15"/>
    <n v="11014402"/>
    <s v="尤 宾"/>
    <s v="You Bin"/>
    <s v="Indirect Active"/>
    <s v="OP"/>
    <s v="GOM-LCC"/>
    <s v="GOM-LCCI"/>
    <s v="223010"/>
    <d v="2017-01-09T00:00:00"/>
    <s v="Professional"/>
    <s v="Product Manager"/>
    <x v="0"/>
    <n v="2"/>
    <x v="2"/>
    <n v="21594"/>
    <n v="2.5000000000000001E-2"/>
    <n v="540"/>
    <n v="0"/>
    <n v="0"/>
    <n v="2.5006946373992776E-2"/>
    <n v="540"/>
    <n v="22134"/>
    <n v="22134"/>
    <n v="540"/>
    <x v="13"/>
    <s v="2.00%-3.00%"/>
    <m/>
    <m/>
    <m/>
    <m/>
    <n v="0"/>
    <n v="22134"/>
    <n v="540"/>
    <n v="2.5006946373992811E-2"/>
    <n v="14"/>
    <n v="450"/>
    <m/>
    <n v="688"/>
    <n v="315964"/>
    <n v="3"/>
    <m/>
    <m/>
    <m/>
    <s v="Zhou Yan（15001209）"/>
    <s v="Zhu Qianqian（11016705）"/>
    <m/>
    <m/>
    <m/>
    <m/>
    <s v="OK"/>
  </r>
  <r>
    <s v="CN15"/>
    <n v="11015745"/>
    <s v="王 忆磊"/>
    <s v="Wang Yilei"/>
    <s v="Indirect Active"/>
    <s v="OP"/>
    <s v="GOM-LCC"/>
    <s v="GOM-LCCL"/>
    <s v="223010"/>
    <d v="2017-12-18T00:00:00"/>
    <s v="Director"/>
    <s v="Head of Product Line WD &amp; Lifecycle"/>
    <x v="5"/>
    <n v="2"/>
    <x v="2"/>
    <n v="30480"/>
    <n v="0.03"/>
    <n v="914"/>
    <n v="0"/>
    <n v="0"/>
    <n v="2.9986876640419949E-2"/>
    <n v="914"/>
    <n v="31394"/>
    <n v="31394"/>
    <n v="914"/>
    <x v="11"/>
    <s v="2.40%-3.60%"/>
    <m/>
    <m/>
    <m/>
    <m/>
    <n v="0"/>
    <n v="31394"/>
    <n v="914"/>
    <n v="2.9986876640419879E-2"/>
    <n v="14"/>
    <n v="450"/>
    <n v="1000"/>
    <n v="688"/>
    <n v="457604"/>
    <n v="3"/>
    <m/>
    <m/>
    <m/>
    <s v="Zhou Yan（15001209）"/>
    <s v="Zhu Qianqian（11016705）"/>
    <m/>
    <m/>
    <m/>
    <m/>
    <s v="OK"/>
  </r>
  <r>
    <s v="CN15"/>
    <n v="11016645"/>
    <s v="蔡 行叶"/>
    <s v="Cai Xingye"/>
    <s v="Indirect Active"/>
    <s v="OP"/>
    <s v="GOM-LCC"/>
    <s v="GOM-LCCL"/>
    <s v="223010"/>
    <d v="2018-08-20T00:00:00"/>
    <s v="Professional"/>
    <s v="Product Manager"/>
    <x v="0"/>
    <n v="2"/>
    <x v="1"/>
    <n v="21710"/>
    <n v="3.7500000000000006E-2"/>
    <n v="814"/>
    <n v="1.55E-2"/>
    <n v="337"/>
    <n v="5.301704283740212E-2"/>
    <n v="1151"/>
    <n v="22861"/>
    <n v="22650"/>
    <n v="940"/>
    <x v="167"/>
    <s v="4.24%-6.36%"/>
    <s v="Promotion"/>
    <s v="Senior Product Manager"/>
    <s v="B"/>
    <n v="0.08"/>
    <n v="1737"/>
    <n v="24387"/>
    <n v="2677"/>
    <n v="0.12330723169046531"/>
    <n v="14"/>
    <n v="450"/>
    <m/>
    <n v="688"/>
    <n v="347506"/>
    <n v="3"/>
    <m/>
    <s v="Under the G2M target, she has leveraged the collaboration with DE and redefined the lifecycle process, enabling the fulfillment for high complexity requirements in short time—such as new CMF and new BT in the lifecycle loop. Meanwhile, she taken on the role of MPO for the Monaco project, driving the product realization for slim depth dryer on T27L.IPE result:BandB"/>
    <s v="Good performance and high competence"/>
    <s v="Zhou Yan（15001209）"/>
    <s v="Zhu Qianqian（11016705）"/>
    <m/>
    <m/>
    <m/>
    <m/>
    <s v="OK"/>
  </r>
  <r>
    <s v="CN15"/>
    <n v="15000070"/>
    <s v="冶 萍"/>
    <s v="Ye Ping"/>
    <s v="Indirect Active"/>
    <s v="OP"/>
    <s v="GOM-LCC"/>
    <s v="GOM-LCCI"/>
    <s v="223010"/>
    <d v="2005-06-01T00:00:00"/>
    <s v="Senior Professional"/>
    <s v="Senior Product Manager"/>
    <x v="3"/>
    <n v="2"/>
    <x v="2"/>
    <n v="27983"/>
    <n v="0"/>
    <n v="0"/>
    <n v="0"/>
    <n v="0"/>
    <n v="0"/>
    <n v="0"/>
    <n v="27983"/>
    <n v="28200"/>
    <n v="217"/>
    <x v="168"/>
    <s v="0.00%-0.00%"/>
    <m/>
    <m/>
    <m/>
    <m/>
    <n v="0"/>
    <n v="28200"/>
    <n v="217"/>
    <n v="7.7547082157023439E-3"/>
    <n v="14"/>
    <n v="450"/>
    <m/>
    <n v="688"/>
    <n v="400888"/>
    <n v="3"/>
    <m/>
    <s v="Ye Ping is leading two high complexity task: Monza project MPO and RGC dryer product owner marketing"/>
    <s v="Good performance and high competence"/>
    <s v="Zhou Yan（15001209）"/>
    <s v="Zhu Qianqian（11016705）"/>
    <m/>
    <m/>
    <m/>
    <m/>
    <s v="&gt;20"/>
  </r>
  <r>
    <s v="CN15"/>
    <n v="15004272"/>
    <s v="杨 婷"/>
    <s v="Yang Ting"/>
    <s v="Indirect Active"/>
    <s v="OP"/>
    <s v="GOM-LCC"/>
    <s v="GOM-LCCL"/>
    <s v="223010"/>
    <d v="2010-08-04T00:00:00"/>
    <s v="Professional"/>
    <s v="Product Manager"/>
    <x v="0"/>
    <n v="2"/>
    <x v="2"/>
    <n v="18218"/>
    <n v="2.5000000000000001E-2"/>
    <n v="455"/>
    <n v="0"/>
    <n v="0"/>
    <n v="2.4975299154682183E-2"/>
    <n v="455"/>
    <n v="18673"/>
    <n v="18673"/>
    <n v="455"/>
    <x v="13"/>
    <s v="2.00%-3.00%"/>
    <m/>
    <m/>
    <m/>
    <m/>
    <n v="0"/>
    <n v="18673"/>
    <n v="455"/>
    <n v="2.4975299154682107E-2"/>
    <n v="14"/>
    <n v="450"/>
    <m/>
    <n v="688"/>
    <n v="267510"/>
    <n v="3"/>
    <m/>
    <m/>
    <m/>
    <s v="Zhou Yan（15001209）"/>
    <s v="Zhu Qianqian（11016705）"/>
    <m/>
    <m/>
    <m/>
    <m/>
    <s v="OK"/>
  </r>
  <r>
    <s v="CN15"/>
    <n v="15005110"/>
    <s v="陆 飞"/>
    <s v="Lu Fei"/>
    <s v="Indirect Active"/>
    <s v="OP"/>
    <s v="GOM-LCC"/>
    <s v="GOM-LCCI"/>
    <s v="223010"/>
    <d v="2011-06-22T00:00:00"/>
    <s v="Director"/>
    <s v="Head of Product Portfolio &amp; Innovation"/>
    <x v="5"/>
    <n v="2"/>
    <x v="0"/>
    <n v="44255"/>
    <n v="0.05"/>
    <n v="2213"/>
    <n v="2.7E-2"/>
    <n v="1195"/>
    <n v="7.7008247655632134E-2"/>
    <n v="3408"/>
    <n v="47663"/>
    <n v="47663"/>
    <n v="3408"/>
    <x v="135"/>
    <s v="6.16%-9.24%"/>
    <m/>
    <m/>
    <m/>
    <m/>
    <n v="0"/>
    <n v="47663"/>
    <n v="3408"/>
    <n v="7.7008247655632189E-2"/>
    <n v="14"/>
    <n v="450"/>
    <n v="1000"/>
    <n v="688"/>
    <n v="685370"/>
    <n v="4"/>
    <m/>
    <m/>
    <m/>
    <s v="Zhou Yan（15001209）"/>
    <s v="Zhu Qianqian（11016705）"/>
    <m/>
    <m/>
    <m/>
    <m/>
    <s v="OK"/>
  </r>
  <r>
    <s v="CN15"/>
    <n v="15005465"/>
    <s v="陈 琳"/>
    <s v="Chen Lin"/>
    <s v="Indirect Active"/>
    <s v="OP"/>
    <s v="GOM-LCC"/>
    <s v="GOM-LCC"/>
    <s v="223010"/>
    <d v="2011-03-16T00:00:00"/>
    <s v="Project Manager"/>
    <s v="Project Manager"/>
    <x v="0"/>
    <n v="2"/>
    <x v="1"/>
    <n v="18025"/>
    <n v="3.7500000000000006E-2"/>
    <n v="676"/>
    <n v="1.55E-2"/>
    <n v="279"/>
    <n v="5.2981969486823856E-2"/>
    <n v="955"/>
    <n v="18980"/>
    <n v="18980"/>
    <n v="955"/>
    <x v="40"/>
    <s v="4.24%-6.36%"/>
    <m/>
    <m/>
    <m/>
    <m/>
    <n v="0"/>
    <n v="18980"/>
    <n v="955"/>
    <n v="5.2981969486823877E-2"/>
    <n v="14"/>
    <n v="450"/>
    <m/>
    <n v="688"/>
    <n v="271808"/>
    <n v="3"/>
    <m/>
    <m/>
    <m/>
    <s v="Zhou Yan（15001209）"/>
    <s v="Zhu Qianqian（11016705）"/>
    <m/>
    <m/>
    <m/>
    <m/>
    <s v="OK"/>
  </r>
  <r>
    <s v="CN15"/>
    <n v="15020888"/>
    <s v="张 利杰"/>
    <s v="Zhang Lijie"/>
    <s v="Indirect Active"/>
    <s v="OP"/>
    <s v="GOM-LCC"/>
    <s v="GOM-LCCI"/>
    <s v="223010"/>
    <d v="2021-01-06T00:00:00"/>
    <s v="Senior Specialist"/>
    <s v="Senior Innovation Specialist"/>
    <x v="1"/>
    <n v="2"/>
    <x v="1"/>
    <n v="18376"/>
    <n v="3.7500000000000006E-2"/>
    <n v="689"/>
    <n v="1.55E-2"/>
    <n v="285"/>
    <n v="5.3003918154114059E-2"/>
    <n v="974"/>
    <n v="19350"/>
    <n v="19160"/>
    <n v="784"/>
    <x v="169"/>
    <s v="4.24%-6.36%"/>
    <s v="Promotion"/>
    <s v="Product Manager"/>
    <s v="A6"/>
    <n v="7.0000000000000007E-2"/>
    <n v="1286"/>
    <n v="20446"/>
    <n v="2070"/>
    <n v="0.11264693077927723"/>
    <n v="14"/>
    <n v="450"/>
    <m/>
    <n v="688"/>
    <n v="292332"/>
    <n v="3"/>
    <m/>
    <s v="Working competence and performance fully fulfill current job requirement, driving RGC innovation push forward and global innovation strategy landing with high quality.IPE result:BandA6"/>
    <s v="Good performance and high competence"/>
    <s v="Zhou Yan（15001209）"/>
    <s v="Zhu Qianqian（11016705）"/>
    <m/>
    <m/>
    <m/>
    <m/>
    <s v="OK"/>
  </r>
  <r>
    <s v="CN15"/>
    <n v="15021942"/>
    <s v="高 玲文"/>
    <s v="Gao Lingwen"/>
    <s v="Indirect Active"/>
    <s v="OP"/>
    <s v="GOM-LCC"/>
    <s v="GOM-LCCL"/>
    <s v="223010"/>
    <d v="2021-10-18T00:00:00"/>
    <s v="Senior Specialist"/>
    <s v="Senior Specialist"/>
    <x v="1"/>
    <n v="2"/>
    <x v="2"/>
    <n v="18127"/>
    <n v="0"/>
    <n v="0"/>
    <n v="0"/>
    <n v="0"/>
    <n v="0"/>
    <n v="0"/>
    <n v="18127"/>
    <n v="18310"/>
    <n v="183"/>
    <x v="170"/>
    <s v="0.00%-0.00%"/>
    <m/>
    <m/>
    <m/>
    <m/>
    <n v="0"/>
    <n v="18310"/>
    <n v="183"/>
    <n v="1.0095437744800595E-2"/>
    <n v="14"/>
    <n v="450"/>
    <m/>
    <n v="688"/>
    <n v="262428"/>
    <n v="4"/>
    <m/>
    <s v="Lingwen started her MPO role by end of this year (A6) while she stays as A5 until next promotion window"/>
    <s v="Good performance and high competence"/>
    <s v="Zhou Yan（15001209）"/>
    <s v="Zhu Qianqian（11016705）"/>
    <m/>
    <m/>
    <m/>
    <m/>
    <s v="&gt;20"/>
  </r>
  <r>
    <s v="CN15"/>
    <n v="15000073"/>
    <s v="陈 爱芬"/>
    <s v="Chen Aifen"/>
    <s v="Indirect Active"/>
    <s v="OP"/>
    <s v="GOM-LCC"/>
    <s v="GOM-LCC"/>
    <s v="140711"/>
    <d v="2005-06-01T00:00:00"/>
    <s v="Director"/>
    <s v="Director"/>
    <x v="5"/>
    <n v="2"/>
    <x v="2"/>
    <n v="55066"/>
    <n v="0"/>
    <n v="0"/>
    <n v="0"/>
    <n v="0"/>
    <n v="0"/>
    <n v="0"/>
    <n v="55066"/>
    <n v="55066"/>
    <n v="0"/>
    <x v="5"/>
    <s v="0.00%-0.00%"/>
    <m/>
    <m/>
    <m/>
    <m/>
    <n v="0"/>
    <n v="55066"/>
    <n v="0"/>
    <n v="0"/>
    <n v="14"/>
    <n v="450"/>
    <n v="1000"/>
    <n v="688"/>
    <n v="789012"/>
    <n v="3"/>
    <m/>
    <m/>
    <m/>
    <s v="Zhou Yan（15001209）"/>
    <s v="Zhu Qianqian（11016705）"/>
    <m/>
    <m/>
    <m/>
    <m/>
    <s v="OK"/>
  </r>
  <r>
    <s v="CN15"/>
    <n v="15009314"/>
    <s v="陈 磊"/>
    <s v="Chen Lei"/>
    <s v="Indirect Active"/>
    <s v="OP"/>
    <s v="GOM-LCC"/>
    <s v="GOM-LCCPM"/>
    <s v="140711"/>
    <d v="2013-02-19T00:00:00"/>
    <s v="Senior Project Manager"/>
    <s v="Senior Project Manager"/>
    <x v="3"/>
    <n v="2"/>
    <x v="2"/>
    <n v="29069"/>
    <n v="2.5000000000000001E-2"/>
    <n v="727"/>
    <n v="0"/>
    <n v="0"/>
    <n v="2.5009460249750592E-2"/>
    <n v="727"/>
    <n v="29796"/>
    <n v="29796"/>
    <n v="727"/>
    <x v="13"/>
    <s v="2.00%-3.00%"/>
    <m/>
    <m/>
    <m/>
    <m/>
    <n v="0"/>
    <n v="29796"/>
    <n v="727"/>
    <n v="2.5009460249750592E-2"/>
    <n v="14"/>
    <n v="450"/>
    <m/>
    <n v="688"/>
    <n v="423232"/>
    <n v="3"/>
    <m/>
    <m/>
    <m/>
    <s v="Zhou Yan（15001209）"/>
    <s v="Zhu Qianqian（11016705）"/>
    <m/>
    <m/>
    <m/>
    <m/>
    <s v="OK"/>
  </r>
  <r>
    <s v="CN15"/>
    <n v="15009237"/>
    <s v="程 源"/>
    <s v="Cheng Yuan"/>
    <s v="Indirect Active"/>
    <s v="OP"/>
    <s v="GOM-LCC"/>
    <s v="GOM-LCCP"/>
    <s v="140711"/>
    <d v="2013-01-07T00:00:00"/>
    <s v="Senior Project Manager"/>
    <s v="Senior Project Manager"/>
    <x v="3"/>
    <n v="2"/>
    <x v="2"/>
    <n v="30391"/>
    <n v="0"/>
    <n v="0"/>
    <n v="0"/>
    <n v="0"/>
    <n v="0"/>
    <n v="0"/>
    <n v="30391"/>
    <n v="30391"/>
    <n v="0"/>
    <x v="5"/>
    <s v="0.00%-0.00%"/>
    <m/>
    <m/>
    <m/>
    <m/>
    <n v="0"/>
    <n v="30391"/>
    <n v="0"/>
    <n v="0"/>
    <n v="14"/>
    <n v="450"/>
    <m/>
    <n v="688"/>
    <n v="431562"/>
    <n v="3"/>
    <m/>
    <m/>
    <m/>
    <s v="Zhou Yan（15001209）"/>
    <s v="Zhu Qianqian（11016705）"/>
    <m/>
    <m/>
    <m/>
    <m/>
    <s v="OK"/>
  </r>
  <r>
    <s v="CN15"/>
    <n v="15016962"/>
    <s v="郭 敬坤"/>
    <s v="Guo Jingkun"/>
    <s v="Indirect Active"/>
    <s v="OP"/>
    <s v="GOM-LCC"/>
    <s v="GOM-LCCPM"/>
    <s v="140711"/>
    <d v="2017-04-12T00:00:00"/>
    <s v="Project Manager"/>
    <s v="Project Manager"/>
    <x v="0"/>
    <n v="2"/>
    <x v="0"/>
    <n v="25350"/>
    <n v="0.04"/>
    <n v="1014"/>
    <n v="0"/>
    <n v="0"/>
    <n v="0.04"/>
    <n v="1014"/>
    <n v="26364"/>
    <n v="26364"/>
    <n v="1014"/>
    <x v="12"/>
    <s v="3.20%-4.80%"/>
    <m/>
    <m/>
    <m/>
    <m/>
    <n v="0"/>
    <n v="26364"/>
    <n v="1014"/>
    <n v="4.0000000000000036E-2"/>
    <n v="14"/>
    <n v="450"/>
    <m/>
    <n v="688"/>
    <n v="375184"/>
    <n v="3"/>
    <m/>
    <m/>
    <m/>
    <s v="Zhou Yan（15001209）"/>
    <s v="Zhu Qianqian（11016705）"/>
    <m/>
    <m/>
    <m/>
    <m/>
    <s v="OK"/>
  </r>
  <r>
    <s v="CN15"/>
    <n v="15022171"/>
    <s v="李 焕"/>
    <s v="Li Huan"/>
    <s v="Indirect Active"/>
    <s v="OP"/>
    <s v="GOM-LCC"/>
    <s v="GOM-LCCPX"/>
    <s v="140711"/>
    <d v="2022-04-13T00:00:00"/>
    <s v="Engineer"/>
    <s v="Project Support Engineer"/>
    <x v="2"/>
    <n v="2"/>
    <x v="5"/>
    <n v="14653"/>
    <n v="0"/>
    <n v="0"/>
    <n v="0"/>
    <n v="0"/>
    <n v="0"/>
    <n v="0"/>
    <n v="14653"/>
    <n v="14653"/>
    <n v="0"/>
    <x v="5"/>
    <s v="0.00%-0.00%"/>
    <m/>
    <m/>
    <m/>
    <m/>
    <n v="0"/>
    <n v="14653"/>
    <n v="0"/>
    <n v="0"/>
    <n v="14"/>
    <n v="450"/>
    <m/>
    <n v="688"/>
    <n v="211230"/>
    <n v="2"/>
    <m/>
    <m/>
    <m/>
    <s v="Zhou Yan（15001209）"/>
    <s v="Zhu Qianqian（11016705）"/>
    <m/>
    <m/>
    <m/>
    <m/>
    <s v="OK"/>
  </r>
  <r>
    <s v="CN15"/>
    <n v="1120304"/>
    <s v="李 俊仪"/>
    <s v="Li Junyi"/>
    <s v="Indirect Active"/>
    <s v="OP"/>
    <s v="GOM-LCC"/>
    <s v="GOM-LCCPM"/>
    <s v="140711"/>
    <d v="2021-03-22T00:00:00"/>
    <s v="Project Manager"/>
    <s v="Project Manager"/>
    <x v="0"/>
    <n v="2"/>
    <x v="2"/>
    <n v="16320"/>
    <n v="0.03"/>
    <n v="490"/>
    <n v="0"/>
    <n v="0"/>
    <n v="3.002450980392157E-2"/>
    <n v="490"/>
    <n v="16810"/>
    <n v="16810"/>
    <n v="490"/>
    <x v="11"/>
    <s v="2.40%-3.60%"/>
    <m/>
    <m/>
    <m/>
    <m/>
    <n v="0"/>
    <n v="16810"/>
    <n v="490"/>
    <n v="3.0024509803921573E-2"/>
    <n v="14"/>
    <n v="850"/>
    <m/>
    <n v="688"/>
    <n v="246228"/>
    <n v="3"/>
    <m/>
    <m/>
    <m/>
    <s v="Zhou Yan（15001209）"/>
    <s v="Zhu Qianqian（11016705）"/>
    <m/>
    <m/>
    <m/>
    <m/>
    <s v="OK"/>
  </r>
  <r>
    <s v="CN15"/>
    <n v="15021165"/>
    <s v="万 希平"/>
    <s v="Wan Xiping"/>
    <s v="Indirect Active"/>
    <s v="OP"/>
    <s v="GOM-LCC"/>
    <s v="GOM-LCCPM"/>
    <s v="140711"/>
    <d v="2021-04-02T00:00:00"/>
    <s v="Project Manager"/>
    <s v="Technical Project Manager"/>
    <x v="0"/>
    <n v="2"/>
    <x v="2"/>
    <n v="21423"/>
    <n v="2.5000000000000001E-2"/>
    <n v="536"/>
    <n v="0"/>
    <n v="0"/>
    <n v="2.5019838491341082E-2"/>
    <n v="536"/>
    <n v="21959"/>
    <n v="21959"/>
    <n v="536"/>
    <x v="13"/>
    <s v="2.00%-3.00%"/>
    <m/>
    <m/>
    <m/>
    <m/>
    <n v="0"/>
    <n v="21959"/>
    <n v="536"/>
    <n v="2.5019838491341151E-2"/>
    <n v="14"/>
    <n v="450"/>
    <m/>
    <n v="688"/>
    <n v="313514"/>
    <n v="3"/>
    <m/>
    <m/>
    <m/>
    <s v="Zhou Yan（15001209）"/>
    <s v="Zhu Qianqian（11016705）"/>
    <m/>
    <m/>
    <m/>
    <m/>
    <s v="OK"/>
  </r>
  <r>
    <s v="CN15"/>
    <n v="15004591"/>
    <s v="吴 小波"/>
    <s v="Wu Xiaobo"/>
    <s v="Indirect Active"/>
    <s v="OP"/>
    <s v="GOM-LCC"/>
    <s v="GOM-LCCPX"/>
    <s v="140711"/>
    <d v="2010-10-08T00:00:00"/>
    <s v="Manager"/>
    <s v="Head of Project Excellence"/>
    <x v="3"/>
    <n v="2"/>
    <x v="2"/>
    <n v="27763"/>
    <n v="2.5000000000000001E-2"/>
    <n v="694"/>
    <n v="0"/>
    <n v="0"/>
    <n v="2.4997298562835429E-2"/>
    <n v="694"/>
    <n v="28457"/>
    <n v="28457"/>
    <n v="694"/>
    <x v="13"/>
    <s v="2.00%-3.00%"/>
    <m/>
    <m/>
    <m/>
    <m/>
    <n v="0"/>
    <n v="28457"/>
    <n v="694"/>
    <n v="2.4997298562835502E-2"/>
    <n v="14"/>
    <n v="450"/>
    <m/>
    <n v="688"/>
    <n v="404486"/>
    <n v="3"/>
    <m/>
    <m/>
    <m/>
    <s v="Zhou Yan（15001209）"/>
    <s v="Zhu Qianqian（11016705）"/>
    <m/>
    <m/>
    <m/>
    <m/>
    <s v="OK"/>
  </r>
  <r>
    <s v="CN15"/>
    <n v="11013809"/>
    <s v="徐 燏"/>
    <s v="Xu Yu"/>
    <s v="Indirect Active"/>
    <s v="OP"/>
    <s v="GOM-LCC"/>
    <s v="GOM-LCCP"/>
    <s v="140711"/>
    <d v="2016-06-20T00:00:00"/>
    <s v="Director"/>
    <s v="Head of Projects Greater China"/>
    <x v="5"/>
    <n v="2"/>
    <x v="1"/>
    <n v="40200"/>
    <n v="3.7500000000000006E-2"/>
    <n v="1508"/>
    <n v="1.55E-2"/>
    <n v="623"/>
    <n v="5.3009950248756217E-2"/>
    <n v="2131"/>
    <n v="42331"/>
    <n v="42331"/>
    <n v="2131"/>
    <x v="40"/>
    <s v="4.24%-6.36%"/>
    <m/>
    <m/>
    <m/>
    <m/>
    <n v="0"/>
    <n v="42331"/>
    <n v="2131"/>
    <n v="5.300995024875621E-2"/>
    <n v="14"/>
    <n v="450"/>
    <n v="1000"/>
    <n v="688"/>
    <n v="610722"/>
    <n v="5"/>
    <m/>
    <m/>
    <m/>
    <s v="Zhou Yan（15001209）"/>
    <s v="Zhu Qianqian（11016705）"/>
    <m/>
    <m/>
    <m/>
    <m/>
    <s v="OK"/>
  </r>
  <r>
    <s v="CN15"/>
    <n v="15002519"/>
    <s v="叶 庆宇"/>
    <s v="Ye Qingyu"/>
    <s v="Indirect Active"/>
    <s v="OP"/>
    <s v="GOM-LCC"/>
    <s v="GOM-LCCPM"/>
    <s v="140711"/>
    <d v="2009-06-22T00:00:00"/>
    <s v="Senior Project Manager"/>
    <s v="Senior Project Manager"/>
    <x v="3"/>
    <n v="2"/>
    <x v="1"/>
    <n v="32018"/>
    <n v="0.03"/>
    <n v="961"/>
    <n v="0"/>
    <n v="0"/>
    <n v="3.0014366918608284E-2"/>
    <n v="961"/>
    <n v="32979"/>
    <n v="32979"/>
    <n v="961"/>
    <x v="11"/>
    <s v="2.40%-3.60%"/>
    <m/>
    <m/>
    <m/>
    <m/>
    <n v="0"/>
    <n v="32979"/>
    <n v="961"/>
    <n v="3.0014366918608371E-2"/>
    <n v="14"/>
    <n v="450"/>
    <m/>
    <n v="688"/>
    <n v="467794"/>
    <n v="5"/>
    <m/>
    <m/>
    <m/>
    <s v="Zhou Yan（15001209）"/>
    <s v="Zhu Qianqian（11016705）"/>
    <m/>
    <m/>
    <m/>
    <m/>
    <s v="OK"/>
  </r>
  <r>
    <s v="CN15"/>
    <n v="1110031"/>
    <s v="朱 美斌"/>
    <s v="Zhu Meibin"/>
    <s v="Indirect Active"/>
    <s v="OP"/>
    <s v="PCP"/>
    <s v="PCP-BAUS"/>
    <s v="270004"/>
    <d v="2010-12-01T00:00:00"/>
    <s v="Functional Specialist"/>
    <s v="Functional Specialist"/>
    <x v="0"/>
    <n v="2"/>
    <x v="1"/>
    <n v="18991"/>
    <n v="3.7500000000000006E-2"/>
    <n v="712"/>
    <n v="0"/>
    <n v="0"/>
    <n v="3.7491443315254593E-2"/>
    <n v="712"/>
    <n v="19703"/>
    <n v="19703"/>
    <n v="712"/>
    <x v="73"/>
    <s v="3.00%-4.50%"/>
    <m/>
    <m/>
    <m/>
    <m/>
    <n v="0"/>
    <n v="19703"/>
    <n v="712"/>
    <n v="3.7491443315254669E-2"/>
    <n v="14"/>
    <n v="900"/>
    <m/>
    <n v="688"/>
    <n v="287330"/>
    <n v="4"/>
    <m/>
    <m/>
    <m/>
    <s v="Li Huihua（15000253）"/>
    <s v="Zhu Qianqian（11016705）"/>
    <m/>
    <m/>
    <m/>
    <m/>
    <s v="OK"/>
  </r>
  <r>
    <s v="CN15"/>
    <n v="1112085"/>
    <s v="沈 琳川"/>
    <s v="Shen Linchuan"/>
    <s v="Indirect Active"/>
    <s v="OP"/>
    <s v="PCP"/>
    <s v="PCP-OPGU"/>
    <s v="270004"/>
    <d v="1998-03-01T00:00:00"/>
    <s v="Director"/>
    <s v="Head of Purchasing, Quality GreaterChina"/>
    <x v="5"/>
    <n v="2"/>
    <x v="1"/>
    <n v="39751"/>
    <n v="3.7500000000000006E-2"/>
    <n v="1491"/>
    <n v="1.55E-2"/>
    <n v="616"/>
    <n v="5.300495585016729E-2"/>
    <n v="2107"/>
    <n v="41858"/>
    <n v="41450"/>
    <n v="1699"/>
    <x v="169"/>
    <s v="4.24%-6.36%"/>
    <m/>
    <m/>
    <m/>
    <m/>
    <n v="0"/>
    <n v="41450"/>
    <n v="1699"/>
    <n v="4.2741063117909039E-2"/>
    <n v="14"/>
    <n v="450"/>
    <n v="1000"/>
    <n v="688"/>
    <n v="598388"/>
    <n v="4"/>
    <m/>
    <m/>
    <m/>
    <s v="Li Huihua（15000253）"/>
    <s v="Zhu Qianqian（11016705）"/>
    <m/>
    <m/>
    <m/>
    <m/>
    <s v="OK"/>
  </r>
  <r>
    <s v="CN15"/>
    <n v="1120186"/>
    <s v="陈 超"/>
    <s v="Chen Chao"/>
    <s v="Indirect Active"/>
    <s v="OP"/>
    <s v="PCP"/>
    <s v="PCP-BVTG"/>
    <s v="270001"/>
    <d v="2017-08-21T00:00:00"/>
    <s v="Project Manager"/>
    <s v="Project Manager"/>
    <x v="0"/>
    <n v="2"/>
    <x v="2"/>
    <n v="20280"/>
    <n v="2.5000000000000001E-2"/>
    <n v="507"/>
    <n v="0"/>
    <n v="0"/>
    <n v="2.5000000000000001E-2"/>
    <n v="507"/>
    <n v="20787"/>
    <n v="20687"/>
    <n v="407"/>
    <x v="69"/>
    <s v="2.00%-3.00%"/>
    <m/>
    <m/>
    <m/>
    <m/>
    <n v="0"/>
    <n v="20687"/>
    <n v="407"/>
    <n v="2.0069033530571989E-2"/>
    <n v="14"/>
    <n v="450"/>
    <m/>
    <n v="688"/>
    <n v="295706"/>
    <n v="3"/>
    <m/>
    <m/>
    <s v="M"/>
    <s v="Li Huihua（15000253）"/>
    <s v="Zhu Qianqian（11016705）"/>
    <m/>
    <m/>
    <m/>
    <m/>
    <s v="OK"/>
  </r>
  <r>
    <s v="CN15"/>
    <n v="11005056"/>
    <s v="朱 春亮"/>
    <s v="Zhu Chunliang"/>
    <s v="Indirect Active"/>
    <s v="OP"/>
    <s v="PCP"/>
    <s v="PCP-BAUS"/>
    <s v="270004"/>
    <d v="2006-01-01T00:00:00"/>
    <s v="Manager"/>
    <s v="Manager"/>
    <x v="3"/>
    <n v="2"/>
    <x v="2"/>
    <n v="22591"/>
    <n v="2.5000000000000001E-2"/>
    <n v="565"/>
    <n v="0"/>
    <n v="0"/>
    <n v="2.5009959718471957E-2"/>
    <n v="565"/>
    <n v="23156"/>
    <n v="23156"/>
    <n v="565"/>
    <x v="13"/>
    <s v="2.00%-3.00%"/>
    <m/>
    <m/>
    <m/>
    <m/>
    <n v="0"/>
    <n v="23156"/>
    <n v="565"/>
    <n v="2.5009959718471864E-2"/>
    <n v="14"/>
    <n v="450"/>
    <m/>
    <n v="688"/>
    <n v="330272"/>
    <n v="3"/>
    <m/>
    <m/>
    <m/>
    <s v="Li Huihua（15000253）"/>
    <s v="Zhu Qianqian（11016705）"/>
    <m/>
    <m/>
    <m/>
    <m/>
    <s v="OK"/>
  </r>
  <r>
    <s v="CN15"/>
    <n v="11008167"/>
    <s v="李 阳"/>
    <s v="Li Yang"/>
    <s v="Indirect Active"/>
    <s v="OP"/>
    <s v="PCP"/>
    <s v="PCP-OPGU"/>
    <s v="131065"/>
    <d v="2011-09-09T00:00:00"/>
    <s v="Senior Specialist"/>
    <s v="Senior Specialist"/>
    <x v="1"/>
    <n v="2"/>
    <x v="2"/>
    <n v="13367"/>
    <n v="0.03"/>
    <n v="401"/>
    <n v="0"/>
    <n v="0"/>
    <n v="2.9999251888980324E-2"/>
    <n v="401"/>
    <n v="13768"/>
    <n v="13768"/>
    <n v="401"/>
    <x v="11"/>
    <s v="2.40%-3.60%"/>
    <m/>
    <m/>
    <m/>
    <m/>
    <n v="0"/>
    <n v="13768"/>
    <n v="401"/>
    <n v="2.9999251888980227E-2"/>
    <n v="14"/>
    <n v="450"/>
    <m/>
    <n v="688"/>
    <n v="198840"/>
    <n v="3"/>
    <m/>
    <m/>
    <m/>
    <s v="Li Huihua（15000253）"/>
    <s v="Zhu Qianqian（11016705）"/>
    <m/>
    <m/>
    <m/>
    <m/>
    <s v="OK"/>
  </r>
  <r>
    <s v="CN15"/>
    <n v="11008445"/>
    <s v="史 卫超"/>
    <s v="Shi Weichao"/>
    <s v="Indirect Active"/>
    <s v="OP"/>
    <s v="PCP"/>
    <s v="PCP-OPGU"/>
    <s v="270004"/>
    <d v="2012-01-09T00:00:00"/>
    <s v="Senior Engineer"/>
    <s v="Senior Engineer"/>
    <x v="1"/>
    <n v="2"/>
    <x v="2"/>
    <n v="17871"/>
    <n v="0"/>
    <n v="0"/>
    <n v="0"/>
    <n v="0"/>
    <n v="0"/>
    <n v="0"/>
    <n v="17871"/>
    <n v="17871"/>
    <n v="0"/>
    <x v="5"/>
    <s v="0.00%-0.00%"/>
    <m/>
    <m/>
    <m/>
    <m/>
    <n v="0"/>
    <n v="17871"/>
    <n v="0"/>
    <n v="0"/>
    <n v="14"/>
    <n v="450"/>
    <m/>
    <n v="688"/>
    <n v="256282"/>
    <n v="3"/>
    <m/>
    <m/>
    <m/>
    <s v="Li Huihua（15000253）"/>
    <s v="Zhu Qianqian（11016705）"/>
    <m/>
    <m/>
    <m/>
    <m/>
    <s v="OK"/>
  </r>
  <r>
    <s v="CN15"/>
    <n v="11009648"/>
    <s v="朱 婷婷"/>
    <s v="Zhu Tingting"/>
    <s v="Indirect Active"/>
    <s v="OP"/>
    <s v="PCP"/>
    <s v="PCP-OPG"/>
    <s v="270004"/>
    <d v="2006-12-11T00:00:00"/>
    <s v="Functional Specialist"/>
    <s v="Functional Specialist"/>
    <x v="0"/>
    <n v="2"/>
    <x v="2"/>
    <n v="15400"/>
    <n v="0.03"/>
    <n v="462"/>
    <n v="0"/>
    <n v="0"/>
    <n v="0.03"/>
    <n v="462"/>
    <n v="15862"/>
    <n v="15862"/>
    <n v="462"/>
    <x v="11"/>
    <s v="2.40%-3.60%"/>
    <m/>
    <m/>
    <m/>
    <m/>
    <n v="0"/>
    <n v="15862"/>
    <n v="462"/>
    <n v="3.0000000000000027E-2"/>
    <n v="14"/>
    <n v="450"/>
    <m/>
    <n v="688"/>
    <n v="228156"/>
    <n v="3"/>
    <m/>
    <m/>
    <m/>
    <s v="Li Huihua（15000253）"/>
    <s v="Zhu Qianqian（11016705）"/>
    <m/>
    <m/>
    <m/>
    <m/>
    <s v="OK"/>
  </r>
  <r>
    <s v="CN15"/>
    <n v="11011971"/>
    <s v="刘 淦"/>
    <s v="Liu Gan"/>
    <s v="Indirect Active"/>
    <s v="OP"/>
    <s v="PCP"/>
    <s v="PCP-BAUQGP"/>
    <s v="270005"/>
    <d v="2014-12-22T00:00:00"/>
    <s v="Senior Engineer"/>
    <s v="Senior Engineer"/>
    <x v="1"/>
    <n v="2"/>
    <x v="2"/>
    <n v="12685"/>
    <n v="2.5000000000000001E-2"/>
    <n v="317"/>
    <n v="0"/>
    <n v="0"/>
    <n v="2.4990145841545131E-2"/>
    <n v="317"/>
    <n v="13002"/>
    <n v="13002"/>
    <n v="317"/>
    <x v="13"/>
    <s v="2.00%-3.00%"/>
    <m/>
    <m/>
    <m/>
    <m/>
    <n v="0"/>
    <n v="13002"/>
    <n v="317"/>
    <n v="2.4990145841545131E-2"/>
    <n v="14"/>
    <n v="450"/>
    <m/>
    <n v="688"/>
    <n v="188116"/>
    <n v="3"/>
    <m/>
    <m/>
    <m/>
    <s v="Li Huihua（15000253）"/>
    <s v="Zhu Qianqian（11016705）"/>
    <m/>
    <m/>
    <m/>
    <m/>
    <s v="OK"/>
  </r>
  <r>
    <s v="CN15"/>
    <n v="11013378"/>
    <s v="陈 娟娟"/>
    <s v="Chen Juanjuan"/>
    <s v="Indirect Active"/>
    <s v="OP"/>
    <s v="PCP"/>
    <s v="PCP-OPGU"/>
    <s v="131065"/>
    <d v="2010-10-08T00:00:00"/>
    <s v="Supervisor"/>
    <s v="Supervisor"/>
    <x v="0"/>
    <n v="2"/>
    <x v="1"/>
    <n v="19073"/>
    <n v="3.7500000000000006E-2"/>
    <n v="715"/>
    <n v="1.55E-2"/>
    <n v="296"/>
    <n v="5.3006868347926388E-2"/>
    <n v="1011"/>
    <n v="20084"/>
    <n v="20237"/>
    <n v="1164"/>
    <x v="171"/>
    <s v="4.24%-6.36%"/>
    <m/>
    <m/>
    <m/>
    <m/>
    <n v="0"/>
    <n v="20237"/>
    <n v="1164"/>
    <n v="6.1028679284852894E-2"/>
    <n v="14"/>
    <n v="450"/>
    <m/>
    <n v="688"/>
    <n v="289406"/>
    <n v="3"/>
    <m/>
    <m/>
    <s v="P"/>
    <s v="Li Huihua（15000253）"/>
    <s v="Zhu Qianqian（11016705）"/>
    <m/>
    <m/>
    <m/>
    <m/>
    <s v="OK"/>
  </r>
  <r>
    <s v="CN15"/>
    <n v="11013380"/>
    <s v="卞 敏"/>
    <s v="Bian Min"/>
    <s v="Indirect Active"/>
    <s v="OP"/>
    <s v="PCP"/>
    <s v="PCP-BAUOG"/>
    <s v="270002"/>
    <d v="2010-12-22T00:00:00"/>
    <s v="Manager"/>
    <s v="Head of OEM Purchasing China"/>
    <x v="3"/>
    <n v="2"/>
    <x v="2"/>
    <n v="24513"/>
    <n v="2.5000000000000001E-2"/>
    <n v="613"/>
    <n v="0"/>
    <n v="0"/>
    <n v="2.5007139069065393E-2"/>
    <n v="613"/>
    <n v="25126"/>
    <n v="25126"/>
    <n v="613"/>
    <x v="13"/>
    <s v="2.00%-3.00%"/>
    <m/>
    <m/>
    <m/>
    <m/>
    <n v="0"/>
    <n v="25126"/>
    <n v="613"/>
    <n v="2.5007139069065376E-2"/>
    <n v="14"/>
    <n v="450"/>
    <m/>
    <n v="688"/>
    <n v="357852"/>
    <n v="4"/>
    <m/>
    <m/>
    <m/>
    <s v="Li Huihua（15000253）"/>
    <s v="Zhu Qianqian（11016705）"/>
    <m/>
    <m/>
    <m/>
    <m/>
    <s v="OK"/>
  </r>
  <r>
    <s v="CN15"/>
    <n v="11013438"/>
    <s v="张 开慧"/>
    <s v="Zhang Kaihui"/>
    <s v="Indirect Active"/>
    <s v="OP"/>
    <s v="PCP"/>
    <s v="PCP-OPGU"/>
    <s v="131065"/>
    <d v="2006-07-03T00:00:00"/>
    <s v="Supervisor"/>
    <s v="Supervisor"/>
    <x v="0"/>
    <n v="2"/>
    <x v="2"/>
    <n v="18617"/>
    <n v="2.5000000000000001E-2"/>
    <n v="465"/>
    <n v="0"/>
    <n v="0"/>
    <n v="2.4977171402481603E-2"/>
    <n v="465"/>
    <n v="19082"/>
    <n v="19000"/>
    <n v="383"/>
    <x v="88"/>
    <s v="2.00%-3.00%"/>
    <m/>
    <m/>
    <m/>
    <m/>
    <n v="0"/>
    <n v="19000"/>
    <n v="383"/>
    <n v="2.0572594940108546E-2"/>
    <n v="14"/>
    <n v="450"/>
    <m/>
    <n v="688"/>
    <n v="272088"/>
    <n v="3"/>
    <m/>
    <m/>
    <s v="M"/>
    <s v="Li Huihua（15000253）"/>
    <s v="Zhu Qianqian（11016705）"/>
    <m/>
    <m/>
    <m/>
    <m/>
    <s v="OK"/>
  </r>
  <r>
    <s v="CN15"/>
    <n v="11016830"/>
    <s v="江 陆宝"/>
    <s v="Jiang Lubao"/>
    <s v="Indirect Active"/>
    <s v="OP"/>
    <s v="PCP"/>
    <s v="PCP-BAUOG"/>
    <s v="270002"/>
    <d v="2019-01-23T00:00:00"/>
    <s v="Manager"/>
    <s v="Manager"/>
    <x v="3"/>
    <n v="2"/>
    <x v="2"/>
    <n v="22000"/>
    <n v="2.5000000000000001E-2"/>
    <n v="550"/>
    <n v="0"/>
    <n v="0"/>
    <n v="2.5000000000000001E-2"/>
    <n v="550"/>
    <n v="22550"/>
    <n v="22550"/>
    <n v="550"/>
    <x v="13"/>
    <s v="2.00%-3.00%"/>
    <m/>
    <m/>
    <m/>
    <m/>
    <n v="0"/>
    <n v="22550"/>
    <n v="550"/>
    <n v="2.4999999999999911E-2"/>
    <n v="14"/>
    <n v="450"/>
    <m/>
    <n v="688"/>
    <n v="321788"/>
    <n v="3"/>
    <m/>
    <m/>
    <m/>
    <s v="Li Huihua（15000253）"/>
    <s v="Zhu Qianqian（11016705）"/>
    <m/>
    <m/>
    <m/>
    <m/>
    <s v="OK"/>
  </r>
  <r>
    <s v="CN15"/>
    <n v="11018702"/>
    <s v="潘 昭贤"/>
    <s v="Pan Sally-Zhaoxian"/>
    <s v="Indirect Active"/>
    <s v="OP"/>
    <s v="PCP"/>
    <s v="PCP-BAUOG"/>
    <s v="270002"/>
    <d v="2021-08-11T00:00:00"/>
    <s v="Specialist"/>
    <s v="Specialist"/>
    <x v="2"/>
    <n v="2"/>
    <x v="2"/>
    <n v="12091"/>
    <n v="0"/>
    <n v="0"/>
    <n v="0"/>
    <n v="0"/>
    <n v="0"/>
    <n v="0"/>
    <n v="12091"/>
    <n v="12091"/>
    <n v="0"/>
    <x v="5"/>
    <s v="0.00%-0.00%"/>
    <m/>
    <m/>
    <m/>
    <m/>
    <n v="0"/>
    <n v="12091"/>
    <n v="0"/>
    <n v="0"/>
    <n v="14"/>
    <n v="550"/>
    <m/>
    <n v="688"/>
    <n v="176562"/>
    <n v="5"/>
    <m/>
    <m/>
    <m/>
    <s v="Li Huihua（15000253）"/>
    <s v="Zhu Qianqian（11016705）"/>
    <m/>
    <m/>
    <m/>
    <m/>
    <s v="OK"/>
  </r>
  <r>
    <s v="CN15"/>
    <n v="11021570"/>
    <s v="刘 兵根"/>
    <s v="Liu Binggen"/>
    <s v="Indirect Active"/>
    <s v="OP"/>
    <s v="PCP"/>
    <s v="PCP-OPGEE"/>
    <s v="270006"/>
    <d v="2024-12-18T00:00:00"/>
    <s v="Senior Specialist"/>
    <s v="Electronics Engineer"/>
    <x v="1"/>
    <n v="2"/>
    <x v="0"/>
    <n v="20000"/>
    <n v="0.03"/>
    <n v="600"/>
    <n v="0"/>
    <n v="0"/>
    <n v="0.03"/>
    <n v="600"/>
    <n v="20600"/>
    <n v="20480"/>
    <n v="480"/>
    <x v="32"/>
    <s v="2.40%-3.60%"/>
    <m/>
    <m/>
    <m/>
    <m/>
    <n v="0"/>
    <n v="20480"/>
    <n v="480"/>
    <n v="2.4000000000000021E-2"/>
    <n v="14"/>
    <n v="450"/>
    <m/>
    <n v="688"/>
    <n v="292808"/>
    <s v="NA"/>
    <m/>
    <m/>
    <s v="M"/>
    <s v="Li Huihua（15000253）"/>
    <s v="Zhu Qianqian（11016705）"/>
    <m/>
    <m/>
    <m/>
    <m/>
    <s v="OK"/>
  </r>
  <r>
    <s v="CN15"/>
    <n v="11021653"/>
    <s v="夏 音意"/>
    <s v="Xia Yinyi"/>
    <s v="Indirect Active"/>
    <s v="OP"/>
    <s v="PCP"/>
    <s v="PCP-SMD"/>
    <s v="270004"/>
    <d v="2025-02-19T00:00:00"/>
    <s v="Functional Specialist"/>
    <s v="Functional Specialist"/>
    <x v="0"/>
    <n v="2"/>
    <x v="2"/>
    <n v="23550"/>
    <n v="0"/>
    <n v="0"/>
    <n v="0"/>
    <n v="0"/>
    <n v="0"/>
    <n v="0"/>
    <n v="23550"/>
    <n v="23550"/>
    <n v="0"/>
    <x v="5"/>
    <s v="0.00%-0.00%"/>
    <m/>
    <m/>
    <m/>
    <m/>
    <n v="0"/>
    <n v="23550"/>
    <n v="0"/>
    <n v="0"/>
    <n v="14"/>
    <n v="450"/>
    <m/>
    <n v="688"/>
    <n v="335788"/>
    <e v="#N/A"/>
    <m/>
    <m/>
    <m/>
    <s v="Li Huihua（15000253）"/>
    <s v="Zhu Qianqian（11016705）"/>
    <m/>
    <m/>
    <m/>
    <m/>
    <s v="OK"/>
  </r>
  <r>
    <s v="CN15"/>
    <n v="15000096"/>
    <s v="李 立新"/>
    <s v="Li Lixin"/>
    <s v="Indirect Active"/>
    <s v="OP"/>
    <s v="PCP"/>
    <s v="PCP-OPGEV"/>
    <s v="270006"/>
    <d v="2005-07-08T00:00:00"/>
    <s v="Manager"/>
    <s v="Head of Verification &amp; Validation"/>
    <x v="3"/>
    <n v="2"/>
    <x v="2"/>
    <n v="23997"/>
    <n v="0"/>
    <n v="0"/>
    <n v="0"/>
    <n v="0"/>
    <n v="0"/>
    <n v="0"/>
    <n v="23997"/>
    <n v="23997"/>
    <n v="0"/>
    <x v="5"/>
    <s v="0.00%-0.00%"/>
    <m/>
    <m/>
    <m/>
    <m/>
    <n v="0"/>
    <n v="23997"/>
    <n v="0"/>
    <n v="0"/>
    <n v="14"/>
    <n v="450"/>
    <m/>
    <n v="688"/>
    <n v="342046"/>
    <n v="4"/>
    <m/>
    <m/>
    <m/>
    <s v="Li Huihua（15000253）"/>
    <s v="Zhu Qianqian（11016705）"/>
    <m/>
    <m/>
    <m/>
    <m/>
    <s v="OK"/>
  </r>
  <r>
    <s v="CN15"/>
    <n v="15000461"/>
    <s v="何 明明"/>
    <s v="He Mingming"/>
    <s v="Indirect Active"/>
    <s v="OP"/>
    <s v="PCP"/>
    <s v="PCP-BAUQG"/>
    <s v="131067"/>
    <d v="2006-04-01T00:00:00"/>
    <s v="Senior Engineer"/>
    <s v="Senior Engineer"/>
    <x v="1"/>
    <n v="2"/>
    <x v="0"/>
    <n v="11871"/>
    <n v="0.05"/>
    <n v="594"/>
    <n v="2.7E-2"/>
    <n v="321"/>
    <n v="7.7078594895122574E-2"/>
    <n v="915"/>
    <n v="12786"/>
    <n v="12912"/>
    <n v="1041"/>
    <x v="172"/>
    <s v="6.17%-9.25%"/>
    <m/>
    <m/>
    <m/>
    <m/>
    <n v="0"/>
    <n v="12912"/>
    <n v="1041"/>
    <n v="8.7692696487237765E-2"/>
    <n v="14"/>
    <n v="550"/>
    <m/>
    <n v="688"/>
    <n v="188056"/>
    <n v="2"/>
    <m/>
    <m/>
    <s v="P"/>
    <s v="Li Huihua（15000253）"/>
    <s v="Zhu Qianqian（11016705）"/>
    <m/>
    <m/>
    <m/>
    <m/>
    <s v="OK"/>
  </r>
  <r>
    <s v="CN15"/>
    <n v="15000553"/>
    <s v="汝 侃"/>
    <s v="Ru Kan"/>
    <s v="Indirect Active"/>
    <s v="OP"/>
    <s v="PCP"/>
    <s v="PCP-OPGEV"/>
    <s v="270006"/>
    <d v="2006-06-19T00:00:00"/>
    <s v="Functional Specialist"/>
    <s v="Functional Specialist"/>
    <x v="0"/>
    <n v="2"/>
    <x v="2"/>
    <n v="15040"/>
    <n v="2.5000000000000001E-2"/>
    <n v="376"/>
    <n v="0"/>
    <n v="0"/>
    <n v="2.5000000000000001E-2"/>
    <n v="376"/>
    <n v="15416"/>
    <n v="15350"/>
    <n v="310"/>
    <x v="88"/>
    <s v="2.00%-3.00%"/>
    <m/>
    <m/>
    <m/>
    <m/>
    <n v="0"/>
    <n v="15350"/>
    <n v="310"/>
    <n v="2.0611702127659504E-2"/>
    <n v="14"/>
    <n v="450"/>
    <m/>
    <n v="688"/>
    <n v="220988"/>
    <n v="3"/>
    <m/>
    <m/>
    <s v="M"/>
    <s v="Li Huihua（15000253）"/>
    <s v="Zhu Qianqian（11016705）"/>
    <m/>
    <m/>
    <m/>
    <m/>
    <s v="OK"/>
  </r>
  <r>
    <s v="CN15"/>
    <n v="15000652"/>
    <s v="陈 久卫"/>
    <s v="Chen Jiuwei"/>
    <s v="Indirect Active"/>
    <s v="OP"/>
    <s v="PCP"/>
    <s v="PCP-OPGEV"/>
    <s v="270006"/>
    <d v="2006-09-01T00:00:00"/>
    <s v="Technician"/>
    <s v="Quality Technician"/>
    <x v="7"/>
    <n v="2"/>
    <x v="1"/>
    <n v="5243"/>
    <n v="0.03"/>
    <n v="157"/>
    <n v="0"/>
    <n v="0"/>
    <n v="2.9944688155636088E-2"/>
    <n v="157"/>
    <n v="5400"/>
    <n v="5421"/>
    <n v="178"/>
    <x v="173"/>
    <s v="2.40%-3.59%"/>
    <m/>
    <m/>
    <m/>
    <m/>
    <n v="0"/>
    <n v="5421"/>
    <n v="178"/>
    <n v="3.3950028609574634E-2"/>
    <n v="14"/>
    <n v="450"/>
    <m/>
    <n v="688"/>
    <n v="81982"/>
    <n v="3"/>
    <m/>
    <m/>
    <s v="P"/>
    <s v="Li Huihua（15000253）"/>
    <s v="Zhu Qianqian（11016705）"/>
    <m/>
    <m/>
    <m/>
    <m/>
    <s v="OK"/>
  </r>
  <r>
    <s v="CN15"/>
    <n v="15000661"/>
    <s v="杨 勇"/>
    <s v="Yang Yong"/>
    <s v="Indirect Active"/>
    <s v="OP"/>
    <s v="PCP"/>
    <s v="PCP-BAUQGO"/>
    <s v="270005"/>
    <d v="2006-09-01T00:00:00"/>
    <s v="Senior Technician"/>
    <s v="Senior Technician"/>
    <x v="4"/>
    <n v="2"/>
    <x v="2"/>
    <n v="9381"/>
    <n v="2.5000000000000001E-2"/>
    <n v="235"/>
    <n v="0"/>
    <n v="0"/>
    <n v="2.5050634260739793E-2"/>
    <n v="235"/>
    <n v="9616"/>
    <n v="9660"/>
    <n v="279"/>
    <x v="99"/>
    <s v="2.00%-3.01%"/>
    <m/>
    <m/>
    <m/>
    <m/>
    <n v="0"/>
    <n v="9660"/>
    <n v="279"/>
    <n v="2.9740965781899664E-2"/>
    <n v="14"/>
    <n v="550"/>
    <m/>
    <n v="688"/>
    <n v="142528"/>
    <n v="3"/>
    <m/>
    <m/>
    <s v="P"/>
    <s v="Li Huihua（15000253）"/>
    <s v="Zhu Qianqian（11016705）"/>
    <m/>
    <m/>
    <m/>
    <m/>
    <s v="OK"/>
  </r>
  <r>
    <s v="CN15"/>
    <n v="15001064"/>
    <s v="夏 爱燕"/>
    <s v="Xia Aiyan"/>
    <s v="Indirect Active"/>
    <s v="OP"/>
    <s v="PCP"/>
    <s v="PCP-OPGEV"/>
    <s v="270006"/>
    <d v="2008-01-01T00:00:00"/>
    <s v="Technician"/>
    <s v="Quality Technician"/>
    <x v="7"/>
    <n v="2"/>
    <x v="2"/>
    <n v="5358"/>
    <n v="0"/>
    <n v="0"/>
    <n v="0"/>
    <n v="0"/>
    <n v="0"/>
    <n v="0"/>
    <n v="5358"/>
    <n v="5458"/>
    <n v="100"/>
    <x v="174"/>
    <s v="0.00%-0.00%"/>
    <m/>
    <m/>
    <m/>
    <m/>
    <n v="0"/>
    <n v="5458"/>
    <n v="100"/>
    <n v="1.8663680477790212E-2"/>
    <n v="14"/>
    <n v="550"/>
    <m/>
    <n v="688"/>
    <n v="83700"/>
    <n v="3"/>
    <m/>
    <s v="- Proactively takes on all kinds of testing assignments;_x000a_- Strong sense of accountability with steady work deliverables;_x000a_- Salary level is relatively low"/>
    <s v="Good performance and high competence"/>
    <s v="Li Huihua（15000253）"/>
    <s v="Zhu Qianqian（11016705）"/>
    <m/>
    <m/>
    <m/>
    <m/>
    <s v="&gt;20"/>
  </r>
  <r>
    <s v="CN15"/>
    <n v="15001337"/>
    <s v="黄 桃华"/>
    <s v="Huang Taohua"/>
    <s v="Indirect Active"/>
    <s v="OP"/>
    <s v="PCP"/>
    <s v="PCP-FDTG"/>
    <s v="270001"/>
    <d v="2008-01-03T00:00:00"/>
    <s v="Senior Specialist"/>
    <s v="Senior Specialist"/>
    <x v="1"/>
    <n v="2"/>
    <x v="2"/>
    <n v="19090"/>
    <n v="2.5000000000000001E-2"/>
    <n v="477"/>
    <n v="0"/>
    <n v="0"/>
    <n v="2.4986904138292299E-2"/>
    <n v="477"/>
    <n v="19567"/>
    <n v="19567"/>
    <n v="477"/>
    <x v="13"/>
    <s v="2.00%-3.00%"/>
    <m/>
    <m/>
    <m/>
    <m/>
    <n v="0"/>
    <n v="19567"/>
    <n v="477"/>
    <n v="2.498690413829241E-2"/>
    <n v="14"/>
    <n v="450"/>
    <m/>
    <n v="688"/>
    <n v="280026"/>
    <n v="3"/>
    <m/>
    <m/>
    <m/>
    <s v="Li Huihua（15000253）"/>
    <s v="Zhu Qianqian（11016705）"/>
    <m/>
    <m/>
    <m/>
    <m/>
    <s v="OK"/>
  </r>
  <r>
    <s v="CN15"/>
    <n v="15001410"/>
    <s v="王 炜"/>
    <s v="Wang Wei"/>
    <s v="Indirect Active"/>
    <s v="OP"/>
    <s v="PCP"/>
    <s v="PCP-BAUOG"/>
    <s v="270002"/>
    <d v="2008-03-04T00:00:00"/>
    <s v="Senior Specialist"/>
    <s v="Senior Specialist"/>
    <x v="1"/>
    <n v="2"/>
    <x v="0"/>
    <n v="17806"/>
    <n v="0.05"/>
    <n v="890"/>
    <n v="0"/>
    <n v="0"/>
    <n v="4.998315174660227E-2"/>
    <n v="890"/>
    <n v="18696"/>
    <n v="18696"/>
    <n v="890"/>
    <x v="139"/>
    <s v="4.00%-6.00%"/>
    <m/>
    <m/>
    <m/>
    <m/>
    <n v="0"/>
    <n v="18696"/>
    <n v="890"/>
    <n v="4.9983151746602283E-2"/>
    <n v="14"/>
    <n v="450"/>
    <m/>
    <n v="688"/>
    <n v="267832"/>
    <n v="3"/>
    <m/>
    <m/>
    <m/>
    <s v="Li Huihua（15000253）"/>
    <s v="Zhu Qianqian（11016705）"/>
    <m/>
    <m/>
    <m/>
    <m/>
    <s v="OK"/>
  </r>
  <r>
    <s v="CN15"/>
    <n v="15001451"/>
    <s v="徐 涛"/>
    <s v="Xu Tao"/>
    <s v="Indirect Active"/>
    <s v="OP"/>
    <s v="PCP"/>
    <s v="PCP-BAUQGO"/>
    <s v="270005"/>
    <d v="2008-03-18T00:00:00"/>
    <s v="Technician"/>
    <s v="Technician"/>
    <x v="7"/>
    <n v="2"/>
    <x v="2"/>
    <n v="6639"/>
    <n v="0"/>
    <n v="0"/>
    <n v="0"/>
    <n v="0"/>
    <n v="0"/>
    <n v="0"/>
    <n v="6639"/>
    <n v="6639"/>
    <n v="0"/>
    <x v="5"/>
    <s v="0.00%-0.00%"/>
    <m/>
    <m/>
    <m/>
    <m/>
    <n v="0"/>
    <n v="6639"/>
    <n v="0"/>
    <n v="0"/>
    <n v="14"/>
    <n v="450"/>
    <m/>
    <n v="688"/>
    <n v="99034"/>
    <n v="3"/>
    <m/>
    <m/>
    <m/>
    <s v="Li Huihua（15000253）"/>
    <s v="Zhu Qianqian（11016705）"/>
    <m/>
    <m/>
    <m/>
    <m/>
    <s v="OK"/>
  </r>
  <r>
    <s v="CN15"/>
    <n v="15001554"/>
    <s v="王 春青"/>
    <s v="Wang Chunqing"/>
    <s v="Indirect Active"/>
    <s v="OP"/>
    <s v="PCP"/>
    <s v="PCP-OPGE"/>
    <s v="270006"/>
    <d v="2008-04-22T00:00:00"/>
    <s v="Director"/>
    <s v="Head of Engineering Hub"/>
    <x v="5"/>
    <n v="2"/>
    <x v="2"/>
    <n v="26500"/>
    <n v="0.03"/>
    <n v="795"/>
    <n v="0"/>
    <n v="0"/>
    <n v="0.03"/>
    <n v="795"/>
    <n v="27295"/>
    <n v="27295"/>
    <n v="795"/>
    <x v="11"/>
    <s v="2.40%-3.60%"/>
    <m/>
    <m/>
    <m/>
    <m/>
    <n v="0"/>
    <n v="27295"/>
    <n v="795"/>
    <n v="3.0000000000000027E-2"/>
    <n v="14"/>
    <n v="450"/>
    <n v="1000"/>
    <n v="688"/>
    <n v="400218"/>
    <n v="5"/>
    <m/>
    <m/>
    <m/>
    <s v="Li Huihua（15000253）"/>
    <s v="Zhu Qianqian（11016705）"/>
    <m/>
    <m/>
    <m/>
    <m/>
    <s v="OK"/>
  </r>
  <r>
    <s v="CN15"/>
    <n v="15001559"/>
    <s v="费 瑜"/>
    <s v="Fei Yu"/>
    <s v="Indirect Active"/>
    <s v="OP"/>
    <s v="PCP"/>
    <s v="PCP-OPGEX"/>
    <s v="270006"/>
    <d v="2008-04-22T00:00:00"/>
    <s v="Senior Engineer"/>
    <s v="Senior Quality Engineer"/>
    <x v="1"/>
    <n v="2"/>
    <x v="2"/>
    <n v="19043"/>
    <n v="0"/>
    <n v="0"/>
    <n v="0"/>
    <n v="0"/>
    <n v="0"/>
    <n v="0"/>
    <n v="19043"/>
    <n v="19043"/>
    <n v="0"/>
    <x v="5"/>
    <s v="0.00%-0.00%"/>
    <m/>
    <m/>
    <m/>
    <m/>
    <n v="0"/>
    <n v="19043"/>
    <n v="0"/>
    <n v="0"/>
    <n v="14"/>
    <n v="450"/>
    <m/>
    <n v="688"/>
    <n v="272690"/>
    <n v="5"/>
    <m/>
    <m/>
    <m/>
    <s v="Li Huihua（15000253）"/>
    <s v="Zhu Qianqian（11016705）"/>
    <m/>
    <m/>
    <m/>
    <m/>
    <s v="OK"/>
  </r>
  <r>
    <s v="CN15"/>
    <n v="15001582"/>
    <s v="余 小晶"/>
    <s v="Yu Xiaojing"/>
    <s v="Indirect Active"/>
    <s v="OP"/>
    <s v="PCP"/>
    <s v="PCP-HCTG"/>
    <s v="270001"/>
    <d v="2008-05-06T00:00:00"/>
    <s v="Project Manager"/>
    <s v="Project Manager"/>
    <x v="0"/>
    <n v="2"/>
    <x v="3"/>
    <n v="25535"/>
    <n v="0"/>
    <n v="0"/>
    <n v="0"/>
    <n v="0"/>
    <n v="0"/>
    <n v="0"/>
    <n v="25535"/>
    <n v="25535"/>
    <n v="0"/>
    <x v="5"/>
    <s v="0.00%-0.00%"/>
    <m/>
    <m/>
    <m/>
    <m/>
    <n v="0"/>
    <n v="25535"/>
    <n v="0"/>
    <n v="0"/>
    <n v="14"/>
    <n v="450"/>
    <m/>
    <n v="688"/>
    <n v="363578"/>
    <n v="3"/>
    <m/>
    <m/>
    <m/>
    <s v="Li Huihua（15000253）"/>
    <s v="Zhu Qianqian（11016705）"/>
    <m/>
    <m/>
    <m/>
    <m/>
    <s v="OK"/>
  </r>
  <r>
    <s v="CN15"/>
    <n v="15001715"/>
    <s v="张 洋"/>
    <s v="Zhang Yang"/>
    <s v="Indirect Active"/>
    <s v="OP"/>
    <s v="PCP"/>
    <s v="PCP-BAUQGO"/>
    <s v="270005"/>
    <d v="2008-06-17T00:00:00"/>
    <s v="Senior Technician"/>
    <s v="Senior Technician"/>
    <x v="4"/>
    <n v="2"/>
    <x v="2"/>
    <n v="7498"/>
    <n v="0.03"/>
    <n v="225"/>
    <n v="0"/>
    <n v="0"/>
    <n v="3.0008002133902374E-2"/>
    <n v="225"/>
    <n v="7723"/>
    <n v="7760"/>
    <n v="262"/>
    <x v="175"/>
    <s v="2.40%-3.60%"/>
    <m/>
    <m/>
    <m/>
    <m/>
    <n v="0"/>
    <n v="7760"/>
    <n v="262"/>
    <n v="3.4942651373699674E-2"/>
    <n v="14"/>
    <n v="450"/>
    <m/>
    <n v="688"/>
    <n v="114728"/>
    <n v="4"/>
    <m/>
    <m/>
    <s v="P"/>
    <s v="Li Huihua（15000253）"/>
    <s v="Zhu Qianqian（11016705）"/>
    <m/>
    <m/>
    <m/>
    <m/>
    <s v="OK"/>
  </r>
  <r>
    <s v="CN15"/>
    <n v="15001898"/>
    <s v="严 金金"/>
    <s v="Yan Jinjin"/>
    <s v="Indirect Active"/>
    <s v="OP"/>
    <s v="PCP"/>
    <s v="PCP-FDTG"/>
    <s v="270001"/>
    <d v="2008-08-05T00:00:00"/>
    <s v="Project Manager"/>
    <s v="Project Manager"/>
    <x v="0"/>
    <n v="2"/>
    <x v="1"/>
    <n v="19706"/>
    <n v="3.7500000000000006E-2"/>
    <n v="739"/>
    <n v="0"/>
    <n v="0"/>
    <n v="3.750126864914239E-2"/>
    <n v="739"/>
    <n v="20445"/>
    <n v="20445"/>
    <n v="739"/>
    <x v="73"/>
    <s v="3.00%-4.50%"/>
    <m/>
    <m/>
    <m/>
    <m/>
    <n v="0"/>
    <n v="20445"/>
    <n v="739"/>
    <n v="3.7501268649142494E-2"/>
    <n v="14"/>
    <n v="450"/>
    <m/>
    <n v="688"/>
    <n v="292318"/>
    <n v="4"/>
    <m/>
    <m/>
    <m/>
    <s v="Li Huihua（15000253）"/>
    <s v="Zhu Qianqian（11016705）"/>
    <m/>
    <m/>
    <m/>
    <m/>
    <s v="OK"/>
  </r>
  <r>
    <s v="CN15"/>
    <n v="15002587"/>
    <s v="修 婧"/>
    <s v="Xiu Jing"/>
    <s v="Indirect Active"/>
    <s v="OP"/>
    <s v="PCP"/>
    <s v="PCP-BAUQG"/>
    <s v="131067"/>
    <d v="2009-07-07T00:00:00"/>
    <s v="Functional Specialist"/>
    <s v="Functional Specialist"/>
    <x v="0"/>
    <n v="2"/>
    <x v="2"/>
    <n v="13738"/>
    <n v="0.03"/>
    <n v="412"/>
    <n v="0"/>
    <n v="0"/>
    <n v="2.9989809288105983E-2"/>
    <n v="412"/>
    <n v="14150"/>
    <n v="14080"/>
    <n v="342"/>
    <x v="37"/>
    <s v="2.40%-3.60%"/>
    <m/>
    <m/>
    <m/>
    <m/>
    <n v="0"/>
    <n v="14080"/>
    <n v="342"/>
    <n v="2.4894453341097744E-2"/>
    <n v="14"/>
    <n v="450"/>
    <m/>
    <n v="688"/>
    <n v="203208"/>
    <n v="2"/>
    <m/>
    <m/>
    <s v="M"/>
    <s v="Li Huihua（15000253）"/>
    <s v="Zhu Qianqian（11016705）"/>
    <m/>
    <m/>
    <m/>
    <m/>
    <s v="OK"/>
  </r>
  <r>
    <s v="CN15"/>
    <n v="15002828"/>
    <s v="戴 秀荣"/>
    <s v="Dai Xiurong"/>
    <s v="Indirect Active"/>
    <s v="OP"/>
    <s v="PCP"/>
    <s v="PCP-OPGEE"/>
    <s v="270006"/>
    <d v="2010-04-01T00:00:00"/>
    <s v="Technician"/>
    <s v="Technician"/>
    <x v="7"/>
    <n v="2"/>
    <x v="1"/>
    <n v="5342"/>
    <n v="0.03"/>
    <n v="160"/>
    <n v="0"/>
    <n v="0"/>
    <n v="2.9951329090228379E-2"/>
    <n v="160"/>
    <n v="5502"/>
    <n v="6103"/>
    <n v="761"/>
    <x v="176"/>
    <s v="2.40%-3.59%"/>
    <s v="Promotion"/>
    <s v="Junior Engineer"/>
    <s v="A3"/>
    <n v="0.14099999999999999"/>
    <n v="753"/>
    <n v="6856"/>
    <n v="1514"/>
    <n v="0.28341445151628597"/>
    <n v="14"/>
    <n v="550"/>
    <m/>
    <n v="688"/>
    <n v="103272"/>
    <n v="3"/>
    <m/>
    <s v="- Switched from Test Technician to Packaging Engineer; fast role adaptation &amp; on-time project delivery_x000a_- Proactive optimization initiatives achieved cost savings RMB 200k+_x000a_- Salary below new role band level"/>
    <s v="Good performance and high competence"/>
    <s v="Li Huihua（15000253）"/>
    <s v="Zhu Qianqian（11016705）"/>
    <m/>
    <m/>
    <m/>
    <m/>
    <s v="&gt;20"/>
  </r>
  <r>
    <s v="CN15"/>
    <n v="15004586"/>
    <s v="谭 木生"/>
    <s v="Tan Musheng"/>
    <s v="Indirect Active"/>
    <s v="OP"/>
    <s v="PCP"/>
    <s v="PCP-OPGU"/>
    <s v="270004"/>
    <d v="2013-07-01T00:00:00"/>
    <s v="Technician"/>
    <s v="Technician"/>
    <x v="7"/>
    <n v="2"/>
    <x v="2"/>
    <n v="5140"/>
    <n v="2.5000000000000001E-2"/>
    <n v="129"/>
    <n v="0"/>
    <n v="0"/>
    <n v="2.5097276264591441E-2"/>
    <n v="129"/>
    <n v="5269"/>
    <n v="5285"/>
    <n v="145"/>
    <x v="177"/>
    <s v="2.01%-3.01%"/>
    <m/>
    <m/>
    <m/>
    <m/>
    <n v="0"/>
    <n v="5285"/>
    <n v="145"/>
    <n v="2.821011673151741E-2"/>
    <n v="14"/>
    <n v="550"/>
    <m/>
    <n v="688"/>
    <n v="81278"/>
    <n v="3"/>
    <m/>
    <m/>
    <s v="P"/>
    <s v="Li Huihua（15000253）"/>
    <s v="Zhu Qianqian（11016705）"/>
    <m/>
    <m/>
    <m/>
    <m/>
    <s v="OK"/>
  </r>
  <r>
    <s v="CN15"/>
    <n v="15004934"/>
    <s v="范 仁莉"/>
    <s v="Fan Renli"/>
    <s v="Indirect Active"/>
    <s v="OP"/>
    <s v="PCP"/>
    <s v="PCP-OPGU"/>
    <s v="131066"/>
    <d v="2010-11-17T00:00:00"/>
    <s v="Functional Specialist"/>
    <s v="Functional Specialist"/>
    <x v="0"/>
    <n v="2"/>
    <x v="2"/>
    <n v="14763"/>
    <n v="2.5000000000000001E-2"/>
    <n v="369"/>
    <n v="0"/>
    <n v="0"/>
    <n v="2.4994919731761836E-2"/>
    <n v="369"/>
    <n v="15132"/>
    <n v="15060"/>
    <n v="297"/>
    <x v="69"/>
    <s v="2.00%-3.00%"/>
    <m/>
    <m/>
    <m/>
    <m/>
    <n v="0"/>
    <n v="15060"/>
    <n v="297"/>
    <n v="2.0117862223125282E-2"/>
    <n v="14"/>
    <n v="510"/>
    <m/>
    <n v="688"/>
    <n v="217648"/>
    <n v="3"/>
    <m/>
    <m/>
    <s v="M"/>
    <s v="Li Huihua（15000253）"/>
    <s v="Zhu Qianqian（11016705）"/>
    <m/>
    <m/>
    <m/>
    <m/>
    <s v="OK"/>
  </r>
  <r>
    <s v="CN15"/>
    <n v="15006903"/>
    <s v="王 佳"/>
    <s v="Wang Jia"/>
    <s v="Indirect Active"/>
    <s v="OP"/>
    <s v="PCP"/>
    <s v="PCP-BAUQGP"/>
    <s v="270005"/>
    <d v="2011-08-03T00:00:00"/>
    <s v="Senior Engineer"/>
    <s v="Senior Engineer"/>
    <x v="1"/>
    <n v="2"/>
    <x v="2"/>
    <n v="15529"/>
    <n v="0"/>
    <n v="0"/>
    <n v="0"/>
    <n v="0"/>
    <n v="0"/>
    <n v="0"/>
    <n v="15529"/>
    <n v="15529"/>
    <n v="0"/>
    <x v="5"/>
    <s v="0.00%-0.00%"/>
    <m/>
    <m/>
    <m/>
    <m/>
    <n v="0"/>
    <n v="15529"/>
    <n v="0"/>
    <n v="0"/>
    <n v="14"/>
    <n v="450"/>
    <m/>
    <n v="688"/>
    <n v="223494"/>
    <n v="3"/>
    <m/>
    <m/>
    <m/>
    <s v="Li Huihua（15000253）"/>
    <s v="Zhu Qianqian（11016705）"/>
    <m/>
    <m/>
    <m/>
    <m/>
    <s v="OK"/>
  </r>
  <r>
    <s v="CN15"/>
    <n v="15007414"/>
    <s v="张 丽洁"/>
    <s v="Zhang Lijie"/>
    <s v="Indirect Active"/>
    <s v="OP"/>
    <s v="PCP"/>
    <s v="PCP-BAUOG"/>
    <s v="270002"/>
    <d v="2012-08-01T00:00:00"/>
    <s v="Specialist"/>
    <s v="Specialist"/>
    <x v="2"/>
    <n v="2"/>
    <x v="2"/>
    <n v="11326"/>
    <n v="2.5000000000000001E-2"/>
    <n v="283"/>
    <n v="0"/>
    <n v="0"/>
    <n v="2.4986756136323503E-2"/>
    <n v="283"/>
    <n v="11609"/>
    <n v="11609"/>
    <n v="283"/>
    <x v="13"/>
    <s v="2.00%-3.00%"/>
    <m/>
    <m/>
    <m/>
    <m/>
    <n v="0"/>
    <n v="11609"/>
    <n v="283"/>
    <n v="2.4986756136323507E-2"/>
    <n v="14"/>
    <n v="450"/>
    <m/>
    <n v="688"/>
    <n v="168614"/>
    <n v="3"/>
    <m/>
    <m/>
    <m/>
    <s v="Li Huihua（15000253）"/>
    <s v="Zhu Qianqian（11016705）"/>
    <m/>
    <m/>
    <m/>
    <m/>
    <s v="OK"/>
  </r>
  <r>
    <s v="CN15"/>
    <n v="15009235"/>
    <s v="张 琪"/>
    <s v="Zhang Qi"/>
    <s v="Indirect Active"/>
    <s v="OP"/>
    <s v="PCP"/>
    <s v="PCP-BAUOG"/>
    <s v="270002"/>
    <d v="2013-01-05T00:00:00"/>
    <s v="Senior Specialist"/>
    <s v="Senior Specialist"/>
    <x v="1"/>
    <n v="2"/>
    <x v="2"/>
    <n v="10152"/>
    <n v="3.5000000000000003E-2"/>
    <n v="355"/>
    <n v="0"/>
    <n v="0"/>
    <n v="3.496847911741529E-2"/>
    <n v="355"/>
    <n v="10507"/>
    <n v="10507"/>
    <n v="355"/>
    <x v="178"/>
    <s v="2.80%-4.20%"/>
    <m/>
    <m/>
    <m/>
    <m/>
    <n v="0"/>
    <n v="10507"/>
    <n v="355"/>
    <n v="3.4968479117415185E-2"/>
    <n v="14"/>
    <n v="450"/>
    <m/>
    <n v="688"/>
    <n v="153186"/>
    <n v="3"/>
    <m/>
    <m/>
    <m/>
    <s v="Li Huihua（15000253）"/>
    <s v="Zhu Qianqian（11016705）"/>
    <m/>
    <m/>
    <m/>
    <m/>
    <s v="OK"/>
  </r>
  <r>
    <s v="CN15"/>
    <n v="15009624"/>
    <s v="魏 兆勇"/>
    <s v="Wei Zhaoyong"/>
    <s v="Indirect Active"/>
    <s v="OP"/>
    <s v="PCP"/>
    <s v="PCP-BAUQGO"/>
    <s v="270005"/>
    <d v="2013-03-14T00:00:00"/>
    <s v="Technician"/>
    <s v="Technician"/>
    <x v="4"/>
    <n v="2"/>
    <x v="1"/>
    <n v="8111"/>
    <n v="4.4999999999999998E-2"/>
    <n v="365"/>
    <n v="1.55E-2"/>
    <n v="126"/>
    <n v="6.0535075822956481E-2"/>
    <n v="491"/>
    <n v="8602"/>
    <n v="8510"/>
    <n v="399"/>
    <x v="179"/>
    <s v="4.84%-7.26%"/>
    <s v="Promotion"/>
    <s v="Senior Technician"/>
    <s v="A3"/>
    <n v="0.10100000000000001"/>
    <n v="819"/>
    <n v="9329"/>
    <n v="1218"/>
    <n v="0.15016644063617313"/>
    <n v="14"/>
    <n v="450"/>
    <m/>
    <n v="688"/>
    <n v="136694"/>
    <n v="4"/>
    <m/>
    <s v="Good performance and high competence"/>
    <s v="Good performance and high competence"/>
    <s v="Li Huihua（15000253）"/>
    <s v="Zhu Qianqian（11016705）"/>
    <m/>
    <m/>
    <m/>
    <m/>
    <s v="OK"/>
  </r>
  <r>
    <s v="CN15"/>
    <n v="15010095"/>
    <s v="王 蕊"/>
    <s v="Wang Rui"/>
    <s v="Indirect Active"/>
    <s v="OP"/>
    <s v="PCP"/>
    <s v="PCP-BAUOG"/>
    <s v="270002"/>
    <d v="2013-04-22T00:00:00"/>
    <s v="Senior Specialist"/>
    <s v="Senior Specialist"/>
    <x v="1"/>
    <n v="2"/>
    <x v="2"/>
    <n v="10547"/>
    <n v="0.03"/>
    <n v="316"/>
    <n v="0"/>
    <n v="0"/>
    <n v="2.9961126386650234E-2"/>
    <n v="316"/>
    <n v="10863"/>
    <n v="10863"/>
    <n v="316"/>
    <x v="11"/>
    <s v="2.40%-3.60%"/>
    <m/>
    <m/>
    <m/>
    <m/>
    <n v="0"/>
    <n v="10863"/>
    <n v="316"/>
    <n v="2.9961126386650161E-2"/>
    <n v="14"/>
    <n v="450"/>
    <m/>
    <n v="688"/>
    <n v="158170"/>
    <n v="3"/>
    <m/>
    <m/>
    <m/>
    <s v="Li Huihua（15000253）"/>
    <s v="Zhu Qianqian（11016705）"/>
    <m/>
    <m/>
    <m/>
    <m/>
    <s v="OK"/>
  </r>
  <r>
    <s v="CN15"/>
    <n v="15010602"/>
    <s v="胡 学康"/>
    <s v="Hu Xuekang"/>
    <s v="Indirect Active"/>
    <s v="OP"/>
    <s v="PCP"/>
    <s v="PCP-BAUQGO"/>
    <s v="270005"/>
    <d v="2014-07-01T00:00:00"/>
    <s v="Inspector"/>
    <s v="Inspector"/>
    <x v="7"/>
    <n v="2"/>
    <x v="2"/>
    <n v="4785"/>
    <n v="0"/>
    <n v="0"/>
    <n v="0"/>
    <n v="0"/>
    <n v="0"/>
    <n v="0"/>
    <n v="4785"/>
    <n v="4785"/>
    <n v="0"/>
    <x v="5"/>
    <s v="0.00%-0.00%"/>
    <m/>
    <m/>
    <m/>
    <m/>
    <n v="0"/>
    <n v="4785"/>
    <n v="0"/>
    <n v="0"/>
    <n v="14"/>
    <n v="450"/>
    <m/>
    <n v="688"/>
    <n v="73078"/>
    <n v="3"/>
    <m/>
    <m/>
    <m/>
    <s v="Li Huihua（15000253）"/>
    <s v="Zhu Qianqian（11016705）"/>
    <m/>
    <m/>
    <m/>
    <m/>
    <s v="OK"/>
  </r>
  <r>
    <s v="CN15"/>
    <n v="15012886"/>
    <s v="杜 冬云"/>
    <s v="Du Dongyun"/>
    <s v="Indirect Active"/>
    <s v="OP"/>
    <s v="PCP"/>
    <s v="PCP-BAUQGP"/>
    <s v="270005"/>
    <d v="2014-04-02T00:00:00"/>
    <s v="Manager"/>
    <s v="Manager"/>
    <x v="3"/>
    <n v="2"/>
    <x v="1"/>
    <n v="21534"/>
    <n v="4.4999999999999998E-2"/>
    <n v="969"/>
    <n v="4.2099999999999999E-2"/>
    <n v="907"/>
    <n v="8.7118045880932485E-2"/>
    <n v="1876"/>
    <n v="23410"/>
    <n v="23410"/>
    <n v="1876"/>
    <x v="180"/>
    <s v="6.97%-10.45%"/>
    <m/>
    <m/>
    <m/>
    <m/>
    <n v="0"/>
    <n v="23410"/>
    <n v="1876"/>
    <n v="8.7118045880932415E-2"/>
    <n v="14"/>
    <n v="450"/>
    <m/>
    <n v="688"/>
    <n v="333828"/>
    <n v="4"/>
    <m/>
    <m/>
    <m/>
    <s v="Li Huihua（15000253）"/>
    <s v="Zhu Qianqian（11016705）"/>
    <m/>
    <m/>
    <m/>
    <m/>
    <s v="OK"/>
  </r>
  <r>
    <s v="CN15"/>
    <n v="15016219"/>
    <s v="王 莉"/>
    <s v="Wang Li"/>
    <s v="Indirect Active"/>
    <s v="OP"/>
    <s v="PCP"/>
    <s v="PCP-BVTG"/>
    <s v="270001"/>
    <d v="2016-12-23T00:00:00"/>
    <s v="Project Manager"/>
    <s v="Project Manager"/>
    <x v="0"/>
    <n v="2"/>
    <x v="0"/>
    <n v="18050"/>
    <n v="0.05"/>
    <n v="903"/>
    <n v="2.7E-2"/>
    <n v="487"/>
    <n v="7.7008310249307474E-2"/>
    <n v="1390"/>
    <n v="19440"/>
    <n v="19340"/>
    <n v="1290"/>
    <x v="181"/>
    <s v="6.16%-9.24%"/>
    <m/>
    <m/>
    <m/>
    <m/>
    <n v="0"/>
    <n v="19340"/>
    <n v="1290"/>
    <n v="7.1468144044321225E-2"/>
    <n v="14"/>
    <n v="450"/>
    <m/>
    <n v="688"/>
    <n v="276848"/>
    <n v="4"/>
    <m/>
    <m/>
    <s v="M"/>
    <s v="Li Huihua（15000253）"/>
    <s v="Zhu Qianqian（11016705）"/>
    <m/>
    <m/>
    <m/>
    <m/>
    <s v="OK"/>
  </r>
  <r>
    <s v="CN15"/>
    <n v="15016334"/>
    <s v="张 娟"/>
    <s v="Zhang Juan"/>
    <s v="Indirect Active"/>
    <s v="OP"/>
    <s v="PCP"/>
    <s v="PCP-BAUQGP"/>
    <s v="270005"/>
    <d v="2017-02-15T00:00:00"/>
    <s v="Functional Specialist"/>
    <s v="Functional Specialist"/>
    <x v="0"/>
    <n v="2"/>
    <x v="2"/>
    <n v="13277"/>
    <n v="0.03"/>
    <n v="398"/>
    <n v="0"/>
    <n v="0"/>
    <n v="2.9976651351962039E-2"/>
    <n v="398"/>
    <n v="13675"/>
    <n v="13675"/>
    <n v="398"/>
    <x v="11"/>
    <s v="2.40%-3.60%"/>
    <m/>
    <m/>
    <m/>
    <m/>
    <n v="0"/>
    <n v="13675"/>
    <n v="398"/>
    <n v="2.9976651351962147E-2"/>
    <n v="14"/>
    <n v="450"/>
    <m/>
    <n v="688"/>
    <n v="197538"/>
    <n v="3"/>
    <m/>
    <m/>
    <m/>
    <s v="Li Huihua（15000253）"/>
    <s v="Zhu Qianqian（11016705）"/>
    <m/>
    <m/>
    <m/>
    <m/>
    <s v="OK"/>
  </r>
  <r>
    <s v="CN15"/>
    <n v="15021229"/>
    <s v="黄 婕"/>
    <s v="Huang Jie"/>
    <s v="Indirect Active"/>
    <s v="OP"/>
    <s v="PCP"/>
    <s v="PCP-BAUQGP"/>
    <s v="270005"/>
    <d v="2021-04-21T00:00:00"/>
    <s v="Senior Engineer"/>
    <s v="Senior Engineer"/>
    <x v="1"/>
    <n v="2"/>
    <x v="2"/>
    <n v="12195"/>
    <n v="2.5000000000000001E-2"/>
    <n v="305"/>
    <n v="0"/>
    <n v="0"/>
    <n v="2.5010250102501026E-2"/>
    <n v="305"/>
    <n v="12500"/>
    <n v="12440"/>
    <n v="245"/>
    <x v="69"/>
    <s v="2.00%-3.00%"/>
    <m/>
    <m/>
    <m/>
    <m/>
    <n v="0"/>
    <n v="12440"/>
    <n v="245"/>
    <n v="2.009020090200897E-2"/>
    <n v="14"/>
    <n v="550"/>
    <m/>
    <n v="688"/>
    <n v="181448"/>
    <n v="2"/>
    <m/>
    <m/>
    <s v="M"/>
    <s v="Li Huihua（15000253）"/>
    <s v="Zhu Qianqian（11016705）"/>
    <m/>
    <m/>
    <m/>
    <m/>
    <s v="OK"/>
  </r>
  <r>
    <s v="CN15"/>
    <n v="15021652"/>
    <s v="马 中浩"/>
    <s v="Ma Zhonghao"/>
    <s v="Indirect Active"/>
    <s v="OP"/>
    <s v="PCP"/>
    <s v="PCP-BAUQG"/>
    <s v="131067"/>
    <d v="2021-08-04T00:00:00"/>
    <s v="Senior Engineer"/>
    <s v="Senior Engineer"/>
    <x v="1"/>
    <n v="2"/>
    <x v="1"/>
    <n v="15379"/>
    <n v="0.03"/>
    <n v="461"/>
    <n v="0"/>
    <n v="0"/>
    <n v="2.9975941218544768E-2"/>
    <n v="461"/>
    <n v="15840"/>
    <n v="15840"/>
    <n v="461"/>
    <x v="11"/>
    <s v="2.40%-3.60%"/>
    <m/>
    <m/>
    <m/>
    <m/>
    <n v="0"/>
    <n v="15840"/>
    <n v="461"/>
    <n v="2.9975941218544744E-2"/>
    <n v="14"/>
    <n v="450"/>
    <m/>
    <n v="688"/>
    <n v="227848"/>
    <n v="3"/>
    <m/>
    <m/>
    <m/>
    <s v="Li Huihua（15000253）"/>
    <s v="Zhu Qianqian（11016705）"/>
    <m/>
    <m/>
    <m/>
    <m/>
    <s v="OK"/>
  </r>
  <r>
    <s v="CN15"/>
    <n v="15022333"/>
    <s v="朱 步伟"/>
    <s v="Zhu Buwei"/>
    <s v="Indirect Active"/>
    <s v="OP"/>
    <s v="PCP"/>
    <s v="PCP-BAUQGP"/>
    <s v="270005"/>
    <d v="2023-04-06T00:00:00"/>
    <s v="Senior Engineer"/>
    <s v="Senior Engineer"/>
    <x v="1"/>
    <n v="2"/>
    <x v="0"/>
    <n v="12550"/>
    <n v="0.05"/>
    <n v="628"/>
    <n v="2.7E-2"/>
    <n v="339"/>
    <n v="7.7051792828685253E-2"/>
    <n v="967"/>
    <n v="13517"/>
    <n v="13517"/>
    <n v="967"/>
    <x v="182"/>
    <s v="6.16%-9.25%"/>
    <m/>
    <m/>
    <m/>
    <m/>
    <n v="0"/>
    <n v="13517"/>
    <n v="967"/>
    <n v="7.705179282868535E-2"/>
    <n v="14"/>
    <n v="450"/>
    <m/>
    <n v="688"/>
    <n v="195326"/>
    <n v="3"/>
    <m/>
    <m/>
    <m/>
    <s v="Li Huihua（15000253）"/>
    <s v="Zhu Qianqian（11016705）"/>
    <m/>
    <m/>
    <m/>
    <m/>
    <s v="OK"/>
  </r>
  <r>
    <s v="CN15"/>
    <n v="15000066"/>
    <s v="安 荣栓"/>
    <s v="An Rongshuan"/>
    <s v="Indirect Active"/>
    <s v="OP"/>
    <s v="PCP"/>
    <s v="PCP-OPGEX"/>
    <s v="150800"/>
    <d v="2004-12-10T00:00:00"/>
    <s v="Functional Specialist"/>
    <s v="Functional Specialist"/>
    <x v="0"/>
    <n v="2"/>
    <x v="2"/>
    <n v="20485"/>
    <n v="2.5000000000000001E-2"/>
    <n v="512"/>
    <n v="0"/>
    <n v="0"/>
    <n v="2.4993897974127412E-2"/>
    <n v="512"/>
    <n v="20997"/>
    <n v="20895"/>
    <n v="410"/>
    <x v="36"/>
    <s v="2.00%-3.00%"/>
    <m/>
    <m/>
    <m/>
    <m/>
    <n v="0"/>
    <n v="20895"/>
    <n v="410"/>
    <n v="2.0014644862094144E-2"/>
    <n v="14"/>
    <n v="2810"/>
    <m/>
    <n v="688"/>
    <n v="326938"/>
    <n v="3"/>
    <m/>
    <m/>
    <s v="M"/>
    <s v="Li Huihua（15000253）"/>
    <s v="Zhu Qianqian（11016705）"/>
    <m/>
    <m/>
    <m/>
    <m/>
    <s v="OK"/>
  </r>
  <r>
    <s v="CN15"/>
    <n v="15001163"/>
    <s v="曹 亮"/>
    <s v="Cao Liang"/>
    <s v="Indirect Active"/>
    <s v="OP"/>
    <s v="PCP"/>
    <s v="PCP-FDTG"/>
    <s v="150700"/>
    <d v="2011-08-03T00:00:00"/>
    <s v="Senior Project Manager"/>
    <s v="Senior Project Manager"/>
    <x v="3"/>
    <n v="2"/>
    <x v="2"/>
    <n v="28530"/>
    <n v="2.5000000000000001E-2"/>
    <n v="713"/>
    <n v="0"/>
    <n v="0"/>
    <n v="2.4991237294076412E-2"/>
    <n v="713"/>
    <n v="29243"/>
    <n v="29111"/>
    <n v="581"/>
    <x v="183"/>
    <s v="2.00%-3.00%"/>
    <m/>
    <m/>
    <m/>
    <m/>
    <n v="0"/>
    <n v="29111"/>
    <n v="581"/>
    <n v="2.0364528566421347E-2"/>
    <n v="14"/>
    <n v="450"/>
    <m/>
    <n v="688"/>
    <n v="413642"/>
    <n v="3"/>
    <m/>
    <m/>
    <s v="M"/>
    <s v="Li Huihua（15000253）"/>
    <s v="Zhu Qianqian（11016705）"/>
    <m/>
    <m/>
    <m/>
    <m/>
    <s v="OK"/>
  </r>
  <r>
    <s v="CN15"/>
    <n v="15014171"/>
    <s v="陈 泓旭"/>
    <s v="Chen Hongxu"/>
    <s v="Indirect Active"/>
    <s v="OP"/>
    <s v="PCP"/>
    <s v="PCP-OPGEV"/>
    <s v="150800"/>
    <d v="2014-12-08T00:00:00"/>
    <s v="Engineer"/>
    <s v="Lab Test Engineer"/>
    <x v="2"/>
    <n v="2"/>
    <x v="2"/>
    <n v="11824"/>
    <n v="0"/>
    <n v="0"/>
    <n v="0"/>
    <n v="0"/>
    <n v="0"/>
    <n v="0"/>
    <n v="11824"/>
    <n v="11824"/>
    <n v="0"/>
    <x v="5"/>
    <s v="0.00%-0.00%"/>
    <m/>
    <m/>
    <m/>
    <m/>
    <n v="0"/>
    <n v="11824"/>
    <n v="0"/>
    <n v="0"/>
    <n v="14"/>
    <n v="550"/>
    <m/>
    <n v="688"/>
    <n v="172824"/>
    <n v="3"/>
    <m/>
    <m/>
    <m/>
    <s v="Li Huihua（15000253）"/>
    <s v="Zhu Qianqian（11016705）"/>
    <m/>
    <m/>
    <m/>
    <m/>
    <s v="OK"/>
  </r>
  <r>
    <s v="CN15"/>
    <n v="15000459"/>
    <s v="陈 俊"/>
    <s v="Chen Jun"/>
    <s v="Indirect Active"/>
    <s v="OP"/>
    <s v="PCP"/>
    <s v="PCP-OPGEV"/>
    <s v="150800"/>
    <d v="2006-04-01T00:00:00"/>
    <s v="Junior Engineer"/>
    <s v="Junior Lab Engineer"/>
    <x v="4"/>
    <n v="2"/>
    <x v="2"/>
    <n v="9487"/>
    <n v="2.5000000000000001E-2"/>
    <n v="237"/>
    <n v="0"/>
    <n v="0"/>
    <n v="2.4981553705070096E-2"/>
    <n v="237"/>
    <n v="9724"/>
    <n v="9724"/>
    <n v="237"/>
    <x v="13"/>
    <s v="2.00%-3.00%"/>
    <m/>
    <m/>
    <m/>
    <m/>
    <n v="0"/>
    <n v="9724"/>
    <n v="237"/>
    <n v="2.4981553705070159E-2"/>
    <n v="14"/>
    <n v="550"/>
    <m/>
    <n v="688"/>
    <n v="143424"/>
    <n v="3"/>
    <m/>
    <m/>
    <m/>
    <s v="Li Huihua（15000253）"/>
    <s v="Zhu Qianqian（11016705）"/>
    <m/>
    <m/>
    <m/>
    <m/>
    <s v="OK"/>
  </r>
  <r>
    <s v="CN15"/>
    <n v="15014796"/>
    <s v="陈 宇轩"/>
    <s v="Chen Yuxuan"/>
    <s v="Indirect Active"/>
    <s v="OP"/>
    <s v="PCP"/>
    <s v="PCP-OPGEE"/>
    <s v="150800"/>
    <d v="2015-09-09T00:00:00"/>
    <s v="Engineer"/>
    <s v="Approbation Engineer"/>
    <x v="2"/>
    <n v="2"/>
    <x v="1"/>
    <n v="12030"/>
    <n v="0.03"/>
    <n v="361"/>
    <n v="0"/>
    <n v="0"/>
    <n v="3.000831255195345E-2"/>
    <n v="361"/>
    <n v="12391"/>
    <n v="12320"/>
    <n v="290"/>
    <x v="184"/>
    <s v="2.40%-3.60%"/>
    <s v="Promotion"/>
    <s v="senior engineer"/>
    <s v="A5"/>
    <n v="5.5E-2"/>
    <n v="662"/>
    <n v="12982"/>
    <n v="952"/>
    <n v="7.9135494596841216E-2"/>
    <n v="14"/>
    <n v="450"/>
    <m/>
    <n v="688"/>
    <n v="187836"/>
    <n v="4"/>
    <m/>
    <s v="Good performance and high competence"/>
    <s v="Good performance and high competence"/>
    <s v="Li Huihua（15000253）"/>
    <s v="Zhu Qianqian（11016705）"/>
    <m/>
    <m/>
    <m/>
    <m/>
    <s v="OK"/>
  </r>
  <r>
    <s v="CN15"/>
    <n v="15021739"/>
    <s v="代 梦华"/>
    <s v="Dai Menghua"/>
    <s v="Indirect Active"/>
    <s v="OP"/>
    <s v="PCP"/>
    <s v="PCP-HCTG"/>
    <s v="150700"/>
    <d v="2021-09-15T00:00:00"/>
    <s v="Senior Engineer"/>
    <s v="Senior Engineer"/>
    <x v="1"/>
    <n v="2"/>
    <x v="0"/>
    <n v="11507"/>
    <n v="0.05"/>
    <n v="575"/>
    <n v="2.7E-2"/>
    <n v="311"/>
    <n v="7.6996610758668635E-2"/>
    <n v="886"/>
    <n v="12393"/>
    <n v="12807"/>
    <n v="1300"/>
    <x v="185"/>
    <s v="6.16%-9.24%"/>
    <m/>
    <m/>
    <m/>
    <m/>
    <n v="0"/>
    <n v="12807"/>
    <n v="1300"/>
    <n v="0.11297471104545065"/>
    <n v="14"/>
    <n v="550"/>
    <m/>
    <n v="688"/>
    <n v="186586"/>
    <n v="2"/>
    <m/>
    <s v="Key position and high performance but with low basic salary, need to catch up"/>
    <s v="Good performance and high competence"/>
    <s v="Li Huihua（15000253）"/>
    <s v="Zhu Qianqian（11016705）"/>
    <m/>
    <m/>
    <m/>
    <m/>
    <s v="&gt;20"/>
  </r>
  <r>
    <s v="CN15"/>
    <n v="15022170"/>
    <s v="焦 阳"/>
    <s v="Jiao Yang"/>
    <s v="Indirect Active"/>
    <s v="OP"/>
    <s v="PCP"/>
    <s v="PCP-FDTG"/>
    <s v="150700"/>
    <d v="2022-04-20T00:00:00"/>
    <s v="Engineer"/>
    <s v="Structural Engineer"/>
    <x v="2"/>
    <n v="2"/>
    <x v="2"/>
    <n v="13237"/>
    <n v="2.5000000000000001E-2"/>
    <n v="331"/>
    <n v="0"/>
    <n v="0"/>
    <n v="2.500566593639042E-2"/>
    <n v="331"/>
    <n v="13568"/>
    <n v="13634"/>
    <n v="397"/>
    <x v="11"/>
    <s v="2.00%-3.00%"/>
    <m/>
    <m/>
    <m/>
    <m/>
    <n v="0"/>
    <n v="13634"/>
    <n v="397"/>
    <n v="2.9991689959960821E-2"/>
    <n v="14"/>
    <n v="450"/>
    <m/>
    <n v="688"/>
    <n v="196964"/>
    <n v="4"/>
    <m/>
    <m/>
    <s v="P"/>
    <s v="Li Huihua（15000253）"/>
    <s v="Zhu Qianqian（11016705）"/>
    <m/>
    <m/>
    <m/>
    <m/>
    <s v="OK"/>
  </r>
  <r>
    <s v="CN15"/>
    <n v="15001899"/>
    <s v="孔 秀梅"/>
    <s v="Kong Xiumei"/>
    <s v="Indirect Active"/>
    <s v="OP"/>
    <s v="PCP"/>
    <s v="PCP-HCTG"/>
    <s v="150700"/>
    <d v="2008-08-05T00:00:00"/>
    <s v="Senior Engineer"/>
    <s v="Senior Packing Engineer"/>
    <x v="1"/>
    <n v="2"/>
    <x v="2"/>
    <n v="17702"/>
    <n v="0"/>
    <n v="0"/>
    <n v="0"/>
    <n v="0"/>
    <n v="0"/>
    <n v="0"/>
    <n v="17702"/>
    <n v="17702"/>
    <n v="0"/>
    <x v="5"/>
    <s v="0.00%-0.00%"/>
    <m/>
    <m/>
    <m/>
    <m/>
    <n v="0"/>
    <n v="17702"/>
    <n v="0"/>
    <n v="0"/>
    <n v="14"/>
    <n v="450"/>
    <m/>
    <n v="688"/>
    <n v="253916"/>
    <n v="4"/>
    <m/>
    <m/>
    <m/>
    <s v="Li Huihua（15000253）"/>
    <s v="Zhu Qianqian（11016705）"/>
    <m/>
    <m/>
    <m/>
    <m/>
    <s v="OK"/>
  </r>
  <r>
    <s v="CN15"/>
    <n v="15014942"/>
    <s v="李 敏鑫"/>
    <s v="Li Minxin"/>
    <s v="Indirect Active"/>
    <s v="OP"/>
    <s v="PCP"/>
    <s v="PCP-OPGEE"/>
    <s v="270006"/>
    <d v="2015-11-18T00:00:00"/>
    <s v="Manager"/>
    <s v="Head of Engineering"/>
    <x v="3"/>
    <n v="2"/>
    <x v="2"/>
    <n v="23713"/>
    <n v="2.5000000000000001E-2"/>
    <n v="593"/>
    <n v="0"/>
    <n v="0"/>
    <n v="2.5007379918188334E-2"/>
    <n v="593"/>
    <n v="24306"/>
    <n v="24200"/>
    <n v="487"/>
    <x v="186"/>
    <s v="2.00%-3.00%"/>
    <m/>
    <m/>
    <m/>
    <m/>
    <n v="0"/>
    <n v="24200"/>
    <n v="487"/>
    <n v="2.0537258044110773E-2"/>
    <n v="14"/>
    <n v="450"/>
    <m/>
    <n v="688"/>
    <n v="344888"/>
    <n v="3"/>
    <m/>
    <m/>
    <s v="M"/>
    <s v="Li Huihua（15000253）"/>
    <s v="Zhu Qianqian（11016705）"/>
    <m/>
    <m/>
    <m/>
    <m/>
    <s v="OK"/>
  </r>
  <r>
    <s v="CN15"/>
    <n v="1220045"/>
    <s v="李 明文"/>
    <s v="Li Mingwen"/>
    <s v="Indirect Active"/>
    <s v="OP"/>
    <s v="PCP"/>
    <s v="PCP-HCTG"/>
    <s v="150700"/>
    <d v="2008-05-21T00:00:00"/>
    <s v="Senior Project Manager"/>
    <s v="Senior Project Manager"/>
    <x v="3"/>
    <n v="2"/>
    <x v="1"/>
    <n v="30300"/>
    <n v="0.03"/>
    <n v="909"/>
    <n v="0"/>
    <n v="0"/>
    <n v="0.03"/>
    <n v="909"/>
    <n v="31209"/>
    <n v="31058"/>
    <n v="758"/>
    <x v="13"/>
    <s v="2.40%-3.60%"/>
    <m/>
    <m/>
    <m/>
    <m/>
    <n v="0"/>
    <n v="31058"/>
    <n v="758"/>
    <n v="2.5016501650165113E-2"/>
    <n v="14"/>
    <n v="950"/>
    <m/>
    <n v="688"/>
    <n v="446900"/>
    <n v="3"/>
    <m/>
    <m/>
    <s v="M"/>
    <s v="Li Huihua（15000253）"/>
    <s v="Zhu Qianqian（11016705）"/>
    <m/>
    <m/>
    <m/>
    <m/>
    <s v="OK"/>
  </r>
  <r>
    <s v="CN15"/>
    <n v="15000542"/>
    <s v="凌 宇征"/>
    <s v="Ling Yuzheng"/>
    <s v="Indirect Active"/>
    <s v="OP"/>
    <s v="PCP"/>
    <s v="PCP-FDTG"/>
    <s v="150700"/>
    <d v="2006-06-05T00:00:00"/>
    <s v="Manager"/>
    <s v="Head of Series Support"/>
    <x v="3"/>
    <n v="2"/>
    <x v="0"/>
    <n v="35062"/>
    <n v="0.03"/>
    <n v="1052"/>
    <n v="0"/>
    <n v="0"/>
    <n v="3.0003992926815357E-2"/>
    <n v="1052"/>
    <n v="36114"/>
    <n v="36522"/>
    <n v="1460"/>
    <x v="187"/>
    <s v="2.40%-3.60%"/>
    <m/>
    <m/>
    <m/>
    <m/>
    <n v="0"/>
    <n v="36522"/>
    <n v="1460"/>
    <n v="4.164052250299477E-2"/>
    <n v="14"/>
    <n v="450"/>
    <m/>
    <n v="688"/>
    <n v="517396"/>
    <n v="5"/>
    <m/>
    <s v="Deliveravles over expectation, dual PMO role"/>
    <s v="Good performance and high competence"/>
    <s v="Li Huihua（15000253）"/>
    <s v="Zhu Qianqian（11016705）"/>
    <m/>
    <m/>
    <m/>
    <m/>
    <s v="OK"/>
  </r>
  <r>
    <s v="CN15"/>
    <n v="15005969"/>
    <s v="刘 立新"/>
    <s v="Liu Lixin"/>
    <s v="Indirect Active"/>
    <s v="OP"/>
    <s v="PCP"/>
    <s v="PCP-OPGEV"/>
    <s v="150800"/>
    <d v="2011-05-11T00:00:00"/>
    <s v="Senior Engineer"/>
    <s v="Senior Laboratory Engineer"/>
    <x v="1"/>
    <n v="2"/>
    <x v="3"/>
    <n v="11715"/>
    <n v="0"/>
    <n v="0"/>
    <n v="0"/>
    <n v="0"/>
    <n v="0"/>
    <n v="0"/>
    <n v="11715"/>
    <n v="11715"/>
    <n v="0"/>
    <x v="5"/>
    <s v="0.00%-0.00%"/>
    <m/>
    <m/>
    <m/>
    <m/>
    <n v="0"/>
    <n v="11715"/>
    <n v="0"/>
    <n v="0"/>
    <n v="14"/>
    <n v="450"/>
    <m/>
    <n v="688"/>
    <n v="170098"/>
    <n v="3"/>
    <m/>
    <m/>
    <m/>
    <s v="Li Huihua（15000253）"/>
    <s v="Zhu Qianqian（11016705）"/>
    <m/>
    <m/>
    <m/>
    <m/>
    <s v="OK"/>
  </r>
  <r>
    <s v="CN15"/>
    <n v="15000981"/>
    <s v="刘 尚杰"/>
    <s v="Liu Shangjie"/>
    <s v="Indirect Active"/>
    <s v="OP"/>
    <s v="PCP"/>
    <s v="PCP-OPGEV"/>
    <s v="150800"/>
    <d v="2007-05-10T00:00:00"/>
    <s v="Senior Engineer"/>
    <s v="Senior Test Engineer"/>
    <x v="1"/>
    <n v="2"/>
    <x v="2"/>
    <n v="11176"/>
    <n v="2.5000000000000001E-2"/>
    <n v="279"/>
    <n v="0"/>
    <n v="0"/>
    <n v="2.4964209019327131E-2"/>
    <n v="279"/>
    <n v="11455"/>
    <n v="11400"/>
    <n v="224"/>
    <x v="36"/>
    <s v="2.00%-3.00%"/>
    <m/>
    <m/>
    <m/>
    <m/>
    <n v="0"/>
    <n v="11400"/>
    <n v="224"/>
    <n v="2.004294917680749E-2"/>
    <n v="14"/>
    <n v="450"/>
    <m/>
    <n v="688"/>
    <n v="165688"/>
    <n v="3"/>
    <m/>
    <m/>
    <s v="M"/>
    <s v="Li Huihua（15000253）"/>
    <s v="Zhu Qianqian（11016705）"/>
    <m/>
    <m/>
    <m/>
    <m/>
    <s v="OK"/>
  </r>
  <r>
    <s v="CN15"/>
    <n v="15014978"/>
    <s v="刘 云"/>
    <s v="Liu Yun"/>
    <s v="Indirect Active"/>
    <s v="OP"/>
    <s v="PCP"/>
    <s v="PCP-HCTG"/>
    <s v="150700"/>
    <d v="2015-12-09T00:00:00"/>
    <s v="Senior Project Manager"/>
    <s v="Senior Project Manager"/>
    <x v="3"/>
    <n v="2"/>
    <x v="1"/>
    <n v="31520"/>
    <n v="0.03"/>
    <n v="946"/>
    <n v="0"/>
    <n v="0"/>
    <n v="3.0012690355329948E-2"/>
    <n v="946"/>
    <n v="32466"/>
    <n v="32300"/>
    <n v="780"/>
    <x v="188"/>
    <s v="2.40%-3.60%"/>
    <m/>
    <m/>
    <m/>
    <m/>
    <n v="0"/>
    <n v="32300"/>
    <n v="780"/>
    <n v="2.4746192893400965E-2"/>
    <n v="14"/>
    <n v="450"/>
    <m/>
    <n v="688"/>
    <n v="458288"/>
    <n v="4"/>
    <m/>
    <m/>
    <s v="M"/>
    <s v="Li Huihua（15000253）"/>
    <s v="Zhu Qianqian（11016705）"/>
    <m/>
    <m/>
    <m/>
    <m/>
    <s v="OK"/>
  </r>
  <r>
    <s v="CN15"/>
    <n v="15001836"/>
    <s v="卢 元明"/>
    <s v="Lu Yuanming"/>
    <s v="Indirect Active"/>
    <s v="OP"/>
    <s v="PCP"/>
    <s v="PCP-BVTG"/>
    <s v="150700"/>
    <d v="2008-07-22T00:00:00"/>
    <s v="Functional Specialist"/>
    <s v="Functional Specialist"/>
    <x v="0"/>
    <n v="2"/>
    <x v="2"/>
    <n v="25483"/>
    <n v="0"/>
    <n v="0"/>
    <n v="0"/>
    <n v="0"/>
    <n v="0"/>
    <n v="0"/>
    <n v="25483"/>
    <n v="25483"/>
    <n v="0"/>
    <x v="5"/>
    <s v="0.00%-0.00%"/>
    <m/>
    <m/>
    <m/>
    <m/>
    <n v="0"/>
    <n v="25483"/>
    <n v="0"/>
    <n v="0"/>
    <n v="14"/>
    <n v="450"/>
    <m/>
    <n v="688"/>
    <n v="362850"/>
    <n v="4"/>
    <m/>
    <m/>
    <m/>
    <s v="Li Huihua（15000253）"/>
    <s v="Zhu Qianqian（11016705）"/>
    <m/>
    <m/>
    <m/>
    <m/>
    <s v="OK"/>
  </r>
  <r>
    <s v="CN15"/>
    <n v="15003324"/>
    <s v="陆 鹏"/>
    <s v="Lu Peng"/>
    <s v="Indirect Active"/>
    <s v="OP"/>
    <s v="PCP"/>
    <s v="PCP-BVTG"/>
    <s v="150700"/>
    <d v="2010-03-01T00:00:00"/>
    <s v="Manager"/>
    <s v="Head of Construction"/>
    <x v="3"/>
    <n v="2"/>
    <x v="1"/>
    <n v="29626"/>
    <n v="0.03"/>
    <n v="889"/>
    <n v="0"/>
    <n v="0"/>
    <n v="3.0007425909673934E-2"/>
    <n v="889"/>
    <n v="30515"/>
    <n v="30515"/>
    <n v="889"/>
    <x v="11"/>
    <s v="2.40%-3.60%"/>
    <m/>
    <m/>
    <m/>
    <m/>
    <n v="0"/>
    <n v="30515"/>
    <n v="889"/>
    <n v="3.0007425909673868E-2"/>
    <n v="14"/>
    <n v="450"/>
    <m/>
    <n v="688"/>
    <n v="433298"/>
    <n v="3"/>
    <m/>
    <m/>
    <m/>
    <s v="Li Huihua（15000253）"/>
    <s v="Zhu Qianqian（11016705）"/>
    <m/>
    <m/>
    <m/>
    <m/>
    <s v="OK"/>
  </r>
  <r>
    <s v="CN15"/>
    <n v="15003876"/>
    <s v="宁 丽颖"/>
    <s v="Ning Liying"/>
    <s v="Indirect Active"/>
    <s v="OP"/>
    <s v="PCP"/>
    <s v="PCP-OPGEV"/>
    <s v="150800"/>
    <d v="2010-05-24T00:00:00"/>
    <s v="Junior Engineer"/>
    <s v="Junior Engineer"/>
    <x v="4"/>
    <n v="2"/>
    <x v="0"/>
    <n v="7746"/>
    <n v="0.05"/>
    <n v="387"/>
    <n v="2.7E-2"/>
    <n v="209"/>
    <n v="7.6942938290730706E-2"/>
    <n v="596"/>
    <n v="8342"/>
    <n v="8230"/>
    <n v="484"/>
    <x v="189"/>
    <s v="6.16%-9.23%"/>
    <s v="Promotion"/>
    <s v="Test Engineer"/>
    <s v="A4"/>
    <n v="6.5000000000000002E-2"/>
    <n v="503"/>
    <n v="8733"/>
    <n v="987"/>
    <n v="0.1274206041828041"/>
    <n v="14"/>
    <n v="450"/>
    <m/>
    <n v="688"/>
    <n v="128350"/>
    <n v="3"/>
    <m/>
    <s v="Good performance and high competence"/>
    <s v="Good performance and high competence"/>
    <s v="Li Huihua（15000253）"/>
    <s v="Zhu Qianqian（11016705）"/>
    <m/>
    <m/>
    <m/>
    <m/>
    <s v="OK"/>
  </r>
  <r>
    <s v="CN15"/>
    <n v="15010601"/>
    <s v="沈 金涛"/>
    <s v="Shen Jintao"/>
    <s v="Indirect Active"/>
    <s v="OP"/>
    <s v="PCP"/>
    <s v="PCP-OPGEV"/>
    <s v="150800"/>
    <d v="2013-05-29T00:00:00"/>
    <s v="Engineer"/>
    <s v="Engineer"/>
    <x v="2"/>
    <n v="2"/>
    <x v="2"/>
    <n v="11684"/>
    <n v="2.5000000000000001E-2"/>
    <n v="292"/>
    <n v="0"/>
    <n v="0"/>
    <n v="2.4991441287230399E-2"/>
    <n v="292"/>
    <n v="11976"/>
    <n v="11976"/>
    <n v="292"/>
    <x v="13"/>
    <s v="2.00%-3.00%"/>
    <m/>
    <m/>
    <m/>
    <m/>
    <n v="0"/>
    <n v="11976"/>
    <n v="292"/>
    <n v="2.4991441287230298E-2"/>
    <n v="14"/>
    <n v="450"/>
    <m/>
    <n v="688"/>
    <n v="173752"/>
    <n v="2"/>
    <m/>
    <m/>
    <m/>
    <s v="Li Huihua（15000253）"/>
    <s v="Zhu Qianqian（11016705）"/>
    <m/>
    <m/>
    <m/>
    <m/>
    <s v="OK"/>
  </r>
  <r>
    <s v="CN15"/>
    <n v="15021738"/>
    <s v="王 凯"/>
    <s v="Wang Kai"/>
    <s v="Indirect Active"/>
    <s v="OP"/>
    <s v="PCP"/>
    <s v="PCP-HCTG"/>
    <s v="150700"/>
    <d v="2021-09-15T00:00:00"/>
    <s v="Functional Specialist"/>
    <s v="Functional Specialist"/>
    <x v="0"/>
    <n v="2"/>
    <x v="2"/>
    <n v="19314"/>
    <n v="2.5000000000000001E-2"/>
    <n v="483"/>
    <n v="0"/>
    <n v="0"/>
    <n v="2.5007766387076732E-2"/>
    <n v="483"/>
    <n v="19797"/>
    <n v="19700"/>
    <n v="386"/>
    <x v="36"/>
    <s v="2.00%-3.00%"/>
    <m/>
    <m/>
    <m/>
    <m/>
    <n v="0"/>
    <n v="19700"/>
    <n v="386"/>
    <n v="1.9985502744123362E-2"/>
    <n v="14"/>
    <n v="550"/>
    <m/>
    <n v="688"/>
    <n v="283088"/>
    <n v="5"/>
    <m/>
    <m/>
    <s v="M"/>
    <s v="Li Huihua（15000253）"/>
    <s v="Zhu Qianqian（11016705）"/>
    <m/>
    <m/>
    <m/>
    <m/>
    <s v="OK"/>
  </r>
  <r>
    <s v="CN15"/>
    <n v="15013982"/>
    <s v="魏 晓晴"/>
    <s v="Wei Xiaoqing"/>
    <s v="Indirect Active"/>
    <s v="OP"/>
    <s v="PCP"/>
    <s v="PCP-OPGEX"/>
    <s v="150800"/>
    <d v="2015-01-28T00:00:00"/>
    <s v="Engineer"/>
    <s v="Product Engineer"/>
    <x v="2"/>
    <n v="2"/>
    <x v="1"/>
    <n v="16369"/>
    <n v="0.03"/>
    <n v="491"/>
    <n v="0"/>
    <n v="0"/>
    <n v="2.9995723623923269E-2"/>
    <n v="491"/>
    <n v="16860"/>
    <n v="16770"/>
    <n v="401"/>
    <x v="190"/>
    <s v="2.40%-3.60%"/>
    <s v="Promotion"/>
    <s v="senior engineer"/>
    <s v="A5"/>
    <n v="0.05"/>
    <n v="818"/>
    <n v="17588"/>
    <n v="1219"/>
    <n v="7.4470034821919384E-2"/>
    <n v="14"/>
    <n v="450"/>
    <m/>
    <n v="688"/>
    <n v="252320"/>
    <n v="3"/>
    <m/>
    <s v="Good performance and high competence"/>
    <s v="Good performance and high competence"/>
    <s v="Li Huihua（15000253）"/>
    <s v="Zhu Qianqian（11016705）"/>
    <m/>
    <m/>
    <m/>
    <m/>
    <s v="OK"/>
  </r>
  <r>
    <s v="CN15"/>
    <n v="15005189"/>
    <s v="熊 英杰"/>
    <s v="Xiong Yingjie"/>
    <s v="Indirect Active"/>
    <s v="OP"/>
    <s v="PCP"/>
    <s v="PCP-OPGEE"/>
    <s v="150800"/>
    <d v="2020-10-21T00:00:00"/>
    <s v="Associate Expert (CN)"/>
    <s v="Associate Expert (C)"/>
    <x v="0"/>
    <n v="2"/>
    <x v="2"/>
    <n v="26012"/>
    <n v="0"/>
    <n v="0"/>
    <n v="0"/>
    <n v="0"/>
    <n v="0"/>
    <n v="0"/>
    <n v="26012"/>
    <n v="26012"/>
    <n v="0"/>
    <x v="5"/>
    <s v="0.00%-0.00%"/>
    <m/>
    <m/>
    <m/>
    <m/>
    <n v="0"/>
    <n v="26012"/>
    <n v="0"/>
    <n v="0"/>
    <n v="14"/>
    <n v="450"/>
    <m/>
    <n v="688"/>
    <n v="370256"/>
    <n v="4"/>
    <m/>
    <m/>
    <m/>
    <s v="Li Huihua（15000253）"/>
    <s v="Zhu Qianqian（11016705）"/>
    <m/>
    <m/>
    <m/>
    <m/>
    <s v="OK"/>
  </r>
  <r>
    <s v="CN15"/>
    <n v="15007437"/>
    <s v="薛 庆飞"/>
    <s v="Xue Qingfei"/>
    <s v="Indirect Active"/>
    <s v="OP"/>
    <s v="PCP"/>
    <s v="PCP-OPGEE"/>
    <s v="150800"/>
    <d v="2011-12-14T00:00:00"/>
    <s v="Senior Engineer"/>
    <s v="Senior Constructing Engineer"/>
    <x v="1"/>
    <n v="2"/>
    <x v="2"/>
    <n v="18386"/>
    <n v="0"/>
    <n v="0"/>
    <n v="0"/>
    <n v="0"/>
    <n v="0"/>
    <n v="0"/>
    <n v="18386"/>
    <n v="18386"/>
    <n v="0"/>
    <x v="5"/>
    <s v="0.00%-0.00%"/>
    <m/>
    <m/>
    <m/>
    <m/>
    <n v="0"/>
    <n v="18386"/>
    <n v="0"/>
    <n v="0"/>
    <n v="14"/>
    <n v="450"/>
    <m/>
    <n v="688"/>
    <n v="263492"/>
    <n v="3"/>
    <m/>
    <m/>
    <m/>
    <s v="Li Huihua（15000253）"/>
    <s v="Zhu Qianqian（11016705）"/>
    <m/>
    <m/>
    <m/>
    <m/>
    <s v="OK"/>
  </r>
  <r>
    <s v="CN15"/>
    <n v="15001261"/>
    <s v="张 海玲"/>
    <s v="Zhang Hailing"/>
    <s v="Indirect Active"/>
    <s v="OP"/>
    <s v="PCP"/>
    <s v="PCP-OPGEE"/>
    <s v="150800"/>
    <d v="2007-10-16T00:00:00"/>
    <s v="Functional Specialist"/>
    <s v="Functional Specialist"/>
    <x v="0"/>
    <n v="2"/>
    <x v="2"/>
    <n v="22116"/>
    <n v="0"/>
    <n v="0"/>
    <n v="0"/>
    <n v="0"/>
    <n v="0"/>
    <n v="0"/>
    <n v="22116"/>
    <n v="22116"/>
    <n v="0"/>
    <x v="5"/>
    <s v="0.00%-0.00%"/>
    <m/>
    <m/>
    <m/>
    <m/>
    <n v="0"/>
    <n v="22116"/>
    <n v="0"/>
    <n v="0"/>
    <n v="14"/>
    <n v="450"/>
    <m/>
    <n v="688"/>
    <n v="315712"/>
    <n v="5"/>
    <m/>
    <m/>
    <m/>
    <s v="Li Huihua（15000253）"/>
    <s v="Zhu Qianqian（11016705）"/>
    <m/>
    <m/>
    <m/>
    <m/>
    <s v="OK"/>
  </r>
  <r>
    <s v="CN15"/>
    <n v="15022183"/>
    <s v="张 宏"/>
    <s v="Zhang Hong"/>
    <s v="Indirect Active"/>
    <s v="OP"/>
    <s v="PCP"/>
    <s v="PCP-OPGEE"/>
    <s v="150800"/>
    <d v="2022-05-05T00:00:00"/>
    <s v="Engineer"/>
    <s v="Mechanical Engineer"/>
    <x v="2"/>
    <n v="2"/>
    <x v="2"/>
    <n v="13343"/>
    <n v="2.5000000000000001E-2"/>
    <n v="334"/>
    <n v="0"/>
    <n v="0"/>
    <n v="2.5031851907367158E-2"/>
    <n v="334"/>
    <n v="13677"/>
    <n v="13677"/>
    <n v="334"/>
    <x v="13"/>
    <s v="2.00%-3.00%"/>
    <m/>
    <m/>
    <m/>
    <m/>
    <n v="0"/>
    <n v="13677"/>
    <n v="334"/>
    <n v="2.503185190736712E-2"/>
    <n v="14"/>
    <n v="450"/>
    <m/>
    <n v="688"/>
    <n v="197566"/>
    <n v="3"/>
    <m/>
    <m/>
    <m/>
    <s v="Li Huihua（15000253）"/>
    <s v="Zhu Qianqian（11016705）"/>
    <m/>
    <m/>
    <m/>
    <m/>
    <s v="OK"/>
  </r>
  <r>
    <s v="CN15"/>
    <n v="15020869"/>
    <s v="张 祎娴"/>
    <s v="Zhang Yixian"/>
    <s v="Indirect Active"/>
    <s v="OP"/>
    <s v="PCP"/>
    <s v="PCP-FDTG"/>
    <s v="150700"/>
    <d v="2021-01-06T00:00:00"/>
    <s v="Engineer"/>
    <s v="Product Engineer"/>
    <x v="2"/>
    <n v="2"/>
    <x v="2"/>
    <n v="13358"/>
    <n v="2.5000000000000001E-2"/>
    <n v="334"/>
    <n v="0"/>
    <n v="0"/>
    <n v="2.5003743075310676E-2"/>
    <n v="334"/>
    <n v="13692"/>
    <n v="13692"/>
    <n v="334"/>
    <x v="13"/>
    <s v="2.00%-3.00%"/>
    <m/>
    <m/>
    <m/>
    <m/>
    <n v="0"/>
    <n v="13692"/>
    <n v="334"/>
    <n v="2.5003743075310725E-2"/>
    <n v="14"/>
    <n v="450"/>
    <m/>
    <n v="688"/>
    <n v="197776"/>
    <n v="3"/>
    <m/>
    <m/>
    <m/>
    <s v="Li Huihua（15000253）"/>
    <s v="Zhu Qianqian（11016705）"/>
    <m/>
    <m/>
    <m/>
    <m/>
    <s v="OK"/>
  </r>
  <r>
    <s v="CN15"/>
    <n v="15000984"/>
    <s v="赵 亮"/>
    <s v="Zhao Liang"/>
    <s v="Indirect Active"/>
    <s v="OP"/>
    <s v="PCP"/>
    <s v="PCP-HCTG"/>
    <s v="150700"/>
    <d v="2007-09-01T00:00:00"/>
    <s v="Manager"/>
    <s v="Head of Laboratory"/>
    <x v="3"/>
    <n v="2"/>
    <x v="2"/>
    <n v="32995"/>
    <n v="0"/>
    <n v="0"/>
    <n v="0"/>
    <n v="0"/>
    <n v="0"/>
    <n v="0"/>
    <n v="32995"/>
    <n v="32995"/>
    <n v="0"/>
    <x v="5"/>
    <s v="0.00%-0.00%"/>
    <m/>
    <m/>
    <m/>
    <m/>
    <n v="0"/>
    <n v="32995"/>
    <n v="0"/>
    <n v="0"/>
    <n v="14"/>
    <n v="450"/>
    <m/>
    <n v="688"/>
    <n v="468018"/>
    <n v="3"/>
    <m/>
    <m/>
    <m/>
    <s v="Li Huihua（15000253）"/>
    <s v="Zhu Qianqian（11016705）"/>
    <m/>
    <m/>
    <m/>
    <m/>
    <s v="OK"/>
  </r>
  <r>
    <s v="CN15"/>
    <n v="15021832"/>
    <s v="赵 余"/>
    <s v="Zhao Yu"/>
    <s v="Indirect Active"/>
    <s v="OP"/>
    <s v="PCP"/>
    <s v="PCP-BVTG"/>
    <s v="150700"/>
    <d v="2021-10-11T00:00:00"/>
    <s v="Senior Engineer"/>
    <s v="Senior Engineer"/>
    <x v="1"/>
    <n v="2"/>
    <x v="2"/>
    <n v="16997"/>
    <n v="0"/>
    <n v="0"/>
    <n v="0"/>
    <n v="0"/>
    <n v="0"/>
    <n v="0"/>
    <n v="16997"/>
    <n v="17197"/>
    <n v="200"/>
    <x v="191"/>
    <s v="0.00%-0.00%"/>
    <m/>
    <m/>
    <m/>
    <m/>
    <n v="0"/>
    <n v="17197"/>
    <n v="200"/>
    <n v="1.1766782373360041E-2"/>
    <n v="14"/>
    <n v="450"/>
    <m/>
    <n v="688"/>
    <n v="246846"/>
    <n v="5"/>
    <m/>
    <s v="Performance Consistently exceeded expectations + rate 3 due to company promotion policy"/>
    <s v="Good performance and high competence"/>
    <s v="Li Huihua（15000253）"/>
    <s v="Zhu Qianqian（11016705）"/>
    <m/>
    <m/>
    <m/>
    <m/>
    <s v="&gt;20"/>
  </r>
  <r>
    <s v="CN15"/>
    <n v="15001263"/>
    <s v="周 月萍"/>
    <s v="Zhou Yueping"/>
    <s v="Indirect Active"/>
    <s v="OP"/>
    <s v="PCP"/>
    <s v="PCP-OPGE"/>
    <s v="150800"/>
    <d v="2007-10-16T00:00:00"/>
    <s v="Engineer"/>
    <s v="Engineer"/>
    <x v="2"/>
    <n v="2"/>
    <x v="2"/>
    <n v="10450"/>
    <n v="0"/>
    <n v="0"/>
    <n v="0"/>
    <n v="0"/>
    <n v="0"/>
    <n v="0"/>
    <n v="10450"/>
    <n v="10450"/>
    <n v="0"/>
    <x v="5"/>
    <s v="0.00%-0.00%"/>
    <m/>
    <m/>
    <m/>
    <m/>
    <n v="0"/>
    <n v="10450"/>
    <n v="0"/>
    <n v="0"/>
    <n v="14"/>
    <n v="550"/>
    <m/>
    <n v="688"/>
    <n v="153588"/>
    <n v="3"/>
    <m/>
    <m/>
    <m/>
    <s v="Li Huihua（15000253）"/>
    <s v="Zhu Qianqian（11016705）"/>
    <m/>
    <m/>
    <m/>
    <m/>
    <s v="OK"/>
  </r>
  <r>
    <s v="CN15"/>
    <n v="15021297"/>
    <s v="朱 灵玥"/>
    <s v="Zhu Lingyue"/>
    <s v="Indirect Active"/>
    <s v="OP"/>
    <s v="PCP"/>
    <s v="PCP-FDTG"/>
    <s v="150700"/>
    <d v="2021-05-21T00:00:00"/>
    <s v="Senior Engineer"/>
    <s v="Senior Engineer"/>
    <x v="1"/>
    <n v="2"/>
    <x v="2"/>
    <n v="14394"/>
    <n v="0.03"/>
    <n v="432"/>
    <n v="0"/>
    <n v="0"/>
    <n v="3.0012505210504376E-2"/>
    <n v="432"/>
    <n v="14826"/>
    <n v="14826"/>
    <n v="432"/>
    <x v="11"/>
    <s v="2.40%-3.60%"/>
    <m/>
    <m/>
    <m/>
    <m/>
    <n v="0"/>
    <n v="14826"/>
    <n v="432"/>
    <n v="3.001250521050447E-2"/>
    <n v="14"/>
    <n v="550"/>
    <m/>
    <n v="688"/>
    <n v="214852"/>
    <n v="3"/>
    <m/>
    <m/>
    <m/>
    <s v="Li Huihua（15000253）"/>
    <s v="Zhu Qianqian（11016705）"/>
    <m/>
    <m/>
    <m/>
    <m/>
    <s v="OK"/>
  </r>
  <r>
    <s v="CN15"/>
    <n v="15005035"/>
    <s v="朱 青梅"/>
    <s v="Zhu Qingmei"/>
    <s v="Indirect Active"/>
    <s v="OP"/>
    <s v="PCP"/>
    <s v="PCP-HCTG"/>
    <s v="150700"/>
    <d v="2010-12-08T00:00:00"/>
    <s v="Supervisor"/>
    <s v="Supervisor"/>
    <x v="0"/>
    <n v="2"/>
    <x v="2"/>
    <n v="24965"/>
    <n v="0"/>
    <n v="0"/>
    <n v="0"/>
    <n v="0"/>
    <n v="0"/>
    <n v="0"/>
    <n v="24965"/>
    <n v="24965"/>
    <n v="0"/>
    <x v="5"/>
    <s v="0.00%-0.00%"/>
    <m/>
    <m/>
    <m/>
    <m/>
    <n v="0"/>
    <n v="24965"/>
    <n v="0"/>
    <n v="0"/>
    <n v="14"/>
    <n v="450"/>
    <m/>
    <n v="688"/>
    <n v="355598"/>
    <n v="3"/>
    <m/>
    <m/>
    <m/>
    <s v="Li Huihua（15000253）"/>
    <s v="Zhu Qianqian（11016705）"/>
    <m/>
    <m/>
    <m/>
    <m/>
    <s v="OK"/>
  </r>
  <r>
    <s v="CN15"/>
    <n v="15002221"/>
    <s v="朱 莎"/>
    <s v="Zhu Sha"/>
    <s v="Indirect Active"/>
    <s v="OP"/>
    <s v="PCP"/>
    <s v="PCP-FDTG"/>
    <s v="150700"/>
    <d v="2009-09-01T00:00:00"/>
    <s v="Project Manager"/>
    <s v="Project Manager"/>
    <x v="0"/>
    <n v="2"/>
    <x v="1"/>
    <n v="20045"/>
    <n v="3.7500000000000006E-2"/>
    <n v="752"/>
    <n v="1.55E-2"/>
    <n v="311"/>
    <n v="5.3030680967822402E-2"/>
    <n v="1063"/>
    <n v="21108"/>
    <n v="21108"/>
    <n v="1063"/>
    <x v="40"/>
    <s v="4.24%-6.36%"/>
    <m/>
    <m/>
    <m/>
    <m/>
    <n v="0"/>
    <n v="21108"/>
    <n v="1063"/>
    <n v="5.3030680967822486E-2"/>
    <n v="14"/>
    <n v="450"/>
    <m/>
    <n v="688"/>
    <n v="301600"/>
    <n v="2"/>
    <m/>
    <m/>
    <m/>
    <s v="Li Huihua（15000253）"/>
    <s v="Zhu Qianqian（11016705）"/>
    <m/>
    <m/>
    <m/>
    <m/>
    <s v="OK"/>
  </r>
  <r>
    <s v="CN15"/>
    <n v="15020884"/>
    <s v="宗 楚瑶"/>
    <s v="Zong Chuyao"/>
    <s v="Indirect Active"/>
    <s v="OP"/>
    <s v="PCP"/>
    <s v="PCP-FDTG"/>
    <s v="150700"/>
    <d v="2021-02-03T00:00:00"/>
    <s v="Engineer"/>
    <s v="Nutrition Engineer"/>
    <x v="2"/>
    <n v="2"/>
    <x v="1"/>
    <n v="13215"/>
    <n v="3.7500000000000006E-2"/>
    <n v="496"/>
    <n v="0"/>
    <n v="0"/>
    <n v="3.7533106318577376E-2"/>
    <n v="496"/>
    <n v="13711"/>
    <n v="13777"/>
    <n v="562"/>
    <x v="192"/>
    <s v="3.00%-4.50%"/>
    <s v="Promotion"/>
    <s v="senior engineer"/>
    <s v="A5"/>
    <n v="0.1"/>
    <n v="1322"/>
    <n v="15099"/>
    <n v="1884"/>
    <n v="0.14256526674233827"/>
    <n v="14"/>
    <n v="550"/>
    <m/>
    <n v="688"/>
    <n v="218674"/>
    <n v="4"/>
    <m/>
    <s v="Good performance and high competence"/>
    <s v="Good performance and high competence"/>
    <s v="Li Huihua（15000253）"/>
    <s v="Zhu Qianqian（11016705）"/>
    <m/>
    <m/>
    <m/>
    <m/>
    <s v="OK"/>
  </r>
  <r>
    <s v="CN15"/>
    <n v="11020810"/>
    <s v="苏 堂飞"/>
    <s v="Su Tangfei"/>
    <s v="Indirect Active"/>
    <s v="OP"/>
    <s v="PCP"/>
    <s v="PCP-BAUQGO"/>
    <s v="935119"/>
    <d v="2024-01-08T00:00:00"/>
    <s v="Quality Inspector"/>
    <s v="Inspector"/>
    <x v="7"/>
    <n v="2"/>
    <x v="2"/>
    <n v="7500"/>
    <n v="0"/>
    <n v="0"/>
    <n v="0"/>
    <n v="0"/>
    <n v="0"/>
    <n v="0"/>
    <n v="7500"/>
    <n v="7500"/>
    <n v="0"/>
    <x v="5"/>
    <s v="0.00%-0.00%"/>
    <m/>
    <m/>
    <m/>
    <m/>
    <n v="0"/>
    <n v="7500"/>
    <n v="0"/>
    <n v="0"/>
    <n v="14"/>
    <n v="450"/>
    <m/>
    <n v="688"/>
    <n v="111088"/>
    <n v="3"/>
    <m/>
    <m/>
    <m/>
    <s v="Li Huihua（15000253）"/>
    <s v="Zhu Qianqian（11016705）"/>
    <m/>
    <m/>
    <m/>
    <m/>
    <s v="OK"/>
  </r>
  <r>
    <s v="CN15"/>
    <n v="11020811"/>
    <s v="张 玮麟"/>
    <s v="Zhang Weilin"/>
    <s v="Indirect Active"/>
    <s v="OP"/>
    <s v="PCP"/>
    <s v="PCP-BAUQGO"/>
    <s v="935119"/>
    <d v="2024-01-08T00:00:00"/>
    <s v="Quality Inspector"/>
    <s v="Inspector"/>
    <x v="7"/>
    <n v="2"/>
    <x v="3"/>
    <n v="6000"/>
    <n v="0"/>
    <n v="0"/>
    <n v="0"/>
    <n v="0"/>
    <n v="0"/>
    <n v="0"/>
    <n v="6000"/>
    <n v="6000"/>
    <n v="0"/>
    <x v="5"/>
    <s v="0.00%-0.00%"/>
    <m/>
    <m/>
    <m/>
    <m/>
    <n v="0"/>
    <n v="6000"/>
    <n v="0"/>
    <n v="0"/>
    <n v="14"/>
    <n v="450"/>
    <m/>
    <n v="688"/>
    <n v="90088"/>
    <n v="3"/>
    <m/>
    <m/>
    <m/>
    <s v="Li Huihua（15000253）"/>
    <s v="Zhu Qianqian（11016705）"/>
    <m/>
    <m/>
    <m/>
    <m/>
    <s v="OK"/>
  </r>
  <r>
    <s v="CN15"/>
    <n v="11020852"/>
    <s v="钟 志鹏"/>
    <s v="Zhong Zhipeng"/>
    <s v="Indirect Active"/>
    <s v="OP"/>
    <s v="PCP"/>
    <s v="PCP-BAUQGO"/>
    <s v="935119"/>
    <d v="2024-02-20T00:00:00"/>
    <s v="Quality Inspector"/>
    <s v="Inspector"/>
    <x v="7"/>
    <n v="2"/>
    <x v="2"/>
    <n v="8120"/>
    <n v="0"/>
    <n v="0"/>
    <n v="0"/>
    <n v="0"/>
    <n v="0"/>
    <n v="0"/>
    <n v="8120"/>
    <n v="8120"/>
    <n v="0"/>
    <x v="5"/>
    <s v="0.00%-0.00%"/>
    <m/>
    <m/>
    <m/>
    <m/>
    <n v="0"/>
    <n v="8120"/>
    <n v="0"/>
    <n v="0"/>
    <n v="14"/>
    <n v="450"/>
    <m/>
    <n v="688"/>
    <n v="119768"/>
    <n v="4"/>
    <m/>
    <m/>
    <m/>
    <s v="Li Huihua（15000253）"/>
    <s v="Zhu Qianqian（11016705）"/>
    <m/>
    <m/>
    <m/>
    <m/>
    <s v="OK"/>
  </r>
  <r>
    <s v="CN15"/>
    <n v="11020869"/>
    <s v="秦 杰"/>
    <s v="Qin Jie"/>
    <s v="Indirect Active"/>
    <s v="OP"/>
    <s v="PCP"/>
    <s v="PCP-BAUQGO"/>
    <s v="935119"/>
    <d v="2024-02-20T00:00:00"/>
    <s v="Quality Inspector"/>
    <s v="Inspector"/>
    <x v="7"/>
    <n v="2"/>
    <x v="2"/>
    <n v="7550"/>
    <n v="0"/>
    <n v="0"/>
    <n v="0"/>
    <n v="0"/>
    <n v="0"/>
    <n v="0"/>
    <n v="7550"/>
    <n v="7550"/>
    <n v="0"/>
    <x v="5"/>
    <s v="0.00%-0.00%"/>
    <m/>
    <m/>
    <m/>
    <m/>
    <n v="0"/>
    <n v="7550"/>
    <n v="0"/>
    <n v="0"/>
    <n v="14"/>
    <n v="450"/>
    <m/>
    <n v="688"/>
    <n v="111788"/>
    <n v="3"/>
    <m/>
    <m/>
    <m/>
    <s v="Li Huihua（15000253）"/>
    <s v="Zhu Qianqian（11016705）"/>
    <m/>
    <m/>
    <m/>
    <m/>
    <s v="OK"/>
  </r>
  <r>
    <s v="CN15"/>
    <n v="11017114"/>
    <s v="林 腾"/>
    <s v="Lin Teng"/>
    <s v="Indirect Active"/>
    <s v="OP"/>
    <s v="PCP"/>
    <s v="PCP-BAUQGP"/>
    <s v="935119"/>
    <d v="2020-04-07T00:00:00"/>
    <s v="Senior Engineer"/>
    <s v="Senior Engineer"/>
    <x v="1"/>
    <n v="2"/>
    <x v="1"/>
    <n v="17016"/>
    <n v="2.2499999999999999E-2"/>
    <n v="383"/>
    <n v="0"/>
    <n v="0"/>
    <n v="2.2508227550540667E-2"/>
    <n v="383"/>
    <n v="17399"/>
    <n v="17399"/>
    <n v="383"/>
    <x v="47"/>
    <s v="1.80%-2.70%"/>
    <s v="Promotion"/>
    <s v="Functional Specialist"/>
    <s v="A6"/>
    <n v="0.13"/>
    <n v="2212"/>
    <n v="19611"/>
    <n v="2595"/>
    <n v="0.15250352609308893"/>
    <n v="14"/>
    <n v="450"/>
    <m/>
    <n v="688"/>
    <n v="280642"/>
    <n v="5"/>
    <m/>
    <s v="Good performance and high competence"/>
    <s v="Good performance and high competence"/>
    <s v="Li Huihua（15000253）"/>
    <s v="Zhu Qianqian（11016705）"/>
    <m/>
    <m/>
    <m/>
    <m/>
    <s v="OK"/>
  </r>
  <r>
    <s v="CN15"/>
    <n v="11018712"/>
    <s v="李 鑫"/>
    <s v="Li Tina"/>
    <s v="Indirect Active"/>
    <s v="OP"/>
    <s v="PCP"/>
    <s v="PCP-BAUQGP"/>
    <s v="935119"/>
    <d v="2021-09-01T00:00:00"/>
    <s v="Senior Engineer"/>
    <s v="Senior Engineer"/>
    <x v="1"/>
    <n v="2"/>
    <x v="2"/>
    <n v="16843"/>
    <n v="0"/>
    <n v="0"/>
    <n v="0"/>
    <n v="0"/>
    <n v="0"/>
    <n v="0"/>
    <n v="16843"/>
    <n v="16843"/>
    <n v="0"/>
    <x v="5"/>
    <s v="0.00%-0.00%"/>
    <m/>
    <m/>
    <m/>
    <m/>
    <n v="0"/>
    <n v="16843"/>
    <n v="0"/>
    <n v="0"/>
    <n v="14"/>
    <n v="450"/>
    <m/>
    <n v="688"/>
    <n v="241890"/>
    <n v="3"/>
    <m/>
    <m/>
    <m/>
    <s v="Li Huihua（15000253）"/>
    <s v="Zhu Qianqian（11016705）"/>
    <m/>
    <m/>
    <m/>
    <m/>
    <s v="OK"/>
  </r>
  <r>
    <s v="CN15"/>
    <n v="11015971"/>
    <s v="董 剑波"/>
    <s v="Dong Jason"/>
    <s v="Indirect Active"/>
    <s v="OP"/>
    <s v="PCP"/>
    <s v="PCP-BAUQGP"/>
    <s v="935119"/>
    <d v="2018-04-09T00:00:00"/>
    <s v="Supervisor"/>
    <s v="Functional Specialist"/>
    <x v="0"/>
    <n v="2"/>
    <x v="2"/>
    <n v="20072"/>
    <n v="0"/>
    <n v="0"/>
    <n v="0"/>
    <n v="0"/>
    <n v="0"/>
    <n v="0"/>
    <n v="20072"/>
    <n v="20072"/>
    <n v="0"/>
    <x v="5"/>
    <s v="0.00%-0.00%"/>
    <m/>
    <m/>
    <m/>
    <m/>
    <n v="0"/>
    <n v="20072"/>
    <n v="0"/>
    <n v="0"/>
    <n v="14"/>
    <n v="450"/>
    <m/>
    <n v="688"/>
    <n v="287096"/>
    <n v="4"/>
    <m/>
    <m/>
    <m/>
    <s v="Li Huihua（15000253）"/>
    <s v="Zhu Qianqian（11016705）"/>
    <m/>
    <m/>
    <m/>
    <m/>
    <s v="OK"/>
  </r>
  <r>
    <s v="CN15"/>
    <n v="85713633"/>
    <s v="黄 宁"/>
    <s v="HUANG Ning"/>
    <s v="SO"/>
    <s v="OP"/>
    <s v="PCP"/>
    <s v="PCP-FDTG"/>
    <s v="150700"/>
    <d v="2022-10-10T00:00:00"/>
    <s v="Specialist"/>
    <s v="Specialist"/>
    <x v="2"/>
    <n v="2"/>
    <x v="2"/>
    <n v="14175"/>
    <n v="0"/>
    <n v="0"/>
    <n v="0"/>
    <n v="0"/>
    <n v="0"/>
    <n v="0"/>
    <n v="14175"/>
    <n v="14175"/>
    <n v="0"/>
    <x v="5"/>
    <s v="0.00%-0.00%"/>
    <m/>
    <m/>
    <m/>
    <m/>
    <n v="0"/>
    <n v="14175"/>
    <n v="0"/>
    <n v="0"/>
    <n v="14"/>
    <n v="450"/>
    <m/>
    <n v="1210"/>
    <n v="205060"/>
    <n v="3"/>
    <m/>
    <m/>
    <m/>
    <s v="Li Huihua（15000253）"/>
    <s v="Zhu Qianqian（11016705）"/>
    <m/>
    <m/>
    <m/>
    <m/>
    <s v="OK"/>
  </r>
  <r>
    <s v="CN15"/>
    <n v="11021401"/>
    <s v="牛 煜"/>
    <s v="Niu Yu"/>
    <s v="Indirect Active"/>
    <s v="OP"/>
    <s v="PCP"/>
    <s v="PCP-OPG"/>
    <s v="270004"/>
    <d v="2025-04-02T00:00:00"/>
    <s v="Specialist"/>
    <s v="Specialist"/>
    <x v="2"/>
    <n v="2"/>
    <x v="4"/>
    <n v="10529"/>
    <n v="0"/>
    <n v="0"/>
    <n v="0"/>
    <n v="0"/>
    <n v="0"/>
    <n v="0"/>
    <n v="10529"/>
    <n v="10529"/>
    <n v="0"/>
    <x v="5"/>
    <s v="0.00%-0.00%"/>
    <m/>
    <m/>
    <m/>
    <m/>
    <n v="0"/>
    <n v="10529"/>
    <n v="0"/>
    <n v="0"/>
    <n v="14"/>
    <n v="450"/>
    <m/>
    <n v="688"/>
    <n v="153494"/>
    <e v="#N/A"/>
    <m/>
    <m/>
    <m/>
    <s v="Li Huihua（15000253）"/>
    <s v="Zhu Qianqian（11016705）"/>
    <m/>
    <m/>
    <m/>
    <m/>
    <s v="OK"/>
  </r>
  <r>
    <s v="CN15"/>
    <n v="11007601"/>
    <s v="李 军"/>
    <s v="Li Jun"/>
    <s v="Indirect Active"/>
    <s v="OP"/>
    <s v="OP-TE"/>
    <s v="CN/OP-TEM"/>
    <s v="131020"/>
    <d v="2010-12-01T00:00:00"/>
    <s v="Senior Director"/>
    <s v="Head of Technical Market Access"/>
    <x v="6"/>
    <n v="1"/>
    <x v="2"/>
    <n v="95000"/>
    <n v="0"/>
    <n v="0"/>
    <n v="0"/>
    <n v="0"/>
    <n v="0"/>
    <n v="0"/>
    <n v="95000"/>
    <n v="95000"/>
    <n v="0"/>
    <x v="5"/>
    <s v="0.00%-0.00%"/>
    <m/>
    <m/>
    <m/>
    <m/>
    <n v="0"/>
    <n v="95000"/>
    <n v="0"/>
    <n v="0"/>
    <n v="13"/>
    <n v="450"/>
    <m/>
    <n v="0"/>
    <n v="1240400"/>
    <n v="3"/>
    <m/>
    <m/>
    <m/>
    <s v="Zhang Rui（11000448）"/>
    <s v="Xu Lan（11013544）"/>
    <s v="Wu Ellen"/>
    <m/>
    <m/>
    <m/>
    <s v="OK"/>
  </r>
  <r>
    <s v="CN15"/>
    <n v="1211009"/>
    <s v="吴 红兵"/>
    <s v="Wu Hongbing"/>
    <s v="Indirect Active"/>
    <s v="OP"/>
    <s v="OP-TE"/>
    <s v="CN/OP-TEE"/>
    <s v="131030"/>
    <d v="1991-07-01T00:00:00"/>
    <s v="Function Manager"/>
    <s v="Function Manager"/>
    <x v="3"/>
    <n v="2"/>
    <x v="2"/>
    <n v="25994"/>
    <n v="2.5000000000000001E-2"/>
    <n v="650"/>
    <n v="0"/>
    <n v="0"/>
    <n v="2.5005770562437486E-2"/>
    <n v="650"/>
    <n v="26644"/>
    <n v="26644"/>
    <n v="650"/>
    <x v="13"/>
    <s v="2.00%-3.00%"/>
    <m/>
    <m/>
    <m/>
    <m/>
    <n v="0"/>
    <n v="26644"/>
    <n v="650"/>
    <n v="2.5005770562437579E-2"/>
    <n v="14"/>
    <n v="450"/>
    <m/>
    <n v="688"/>
    <n v="379104"/>
    <n v="3"/>
    <m/>
    <m/>
    <m/>
    <s v="Zhang Rui（11000448）"/>
    <s v="Xu Lan（11013544）"/>
    <s v="Wu Ellen"/>
    <m/>
    <m/>
    <m/>
    <s v="OK"/>
  </r>
  <r>
    <s v="CN15"/>
    <n v="11007602"/>
    <s v="袁 海燕"/>
    <s v="Yuan Haiyan"/>
    <s v="Indirect Active"/>
    <s v="OP"/>
    <s v="OP-TE"/>
    <s v="CN/OP-TEM"/>
    <s v="131020"/>
    <d v="2010-12-08T00:00:00"/>
    <s v="Manager"/>
    <s v="Manager"/>
    <x v="3"/>
    <n v="2"/>
    <x v="2"/>
    <n v="20205"/>
    <n v="2.5000000000000001E-2"/>
    <n v="505"/>
    <n v="0"/>
    <n v="0"/>
    <n v="2.4993813412521652E-2"/>
    <n v="505"/>
    <n v="20710"/>
    <n v="20710"/>
    <n v="505"/>
    <x v="13"/>
    <s v="2.00%-3.00%"/>
    <m/>
    <m/>
    <m/>
    <m/>
    <n v="0"/>
    <n v="20710"/>
    <n v="505"/>
    <n v="2.4993813412521604E-2"/>
    <n v="14"/>
    <n v="450"/>
    <m/>
    <n v="688"/>
    <n v="296028"/>
    <n v="4"/>
    <m/>
    <m/>
    <m/>
    <s v="Zhang Rui（11000448）"/>
    <s v="Xu Lan（11013544）"/>
    <s v="Wu Ellen"/>
    <m/>
    <m/>
    <m/>
    <s v="OK"/>
  </r>
  <r>
    <s v="CN15"/>
    <n v="11007635"/>
    <s v="任 红梅"/>
    <s v="Ren Hongmei"/>
    <s v="Indirect Active"/>
    <s v="OP"/>
    <s v="OP-TE"/>
    <s v="CN/OP-TEB"/>
    <s v="130000"/>
    <d v="2011-05-15T00:00:00"/>
    <s v="Expert (CN)"/>
    <s v="Expert (CN)"/>
    <x v="3"/>
    <n v="2"/>
    <x v="1"/>
    <n v="22264"/>
    <n v="3.7500000000000006E-2"/>
    <n v="835"/>
    <n v="1.55E-2"/>
    <n v="345"/>
    <n v="5.3000359324469996E-2"/>
    <n v="1180"/>
    <n v="23444"/>
    <n v="23444"/>
    <n v="1180"/>
    <x v="40"/>
    <s v="4.24%-6.36%"/>
    <m/>
    <m/>
    <m/>
    <m/>
    <n v="0"/>
    <n v="23444"/>
    <n v="1180"/>
    <n v="5.3000359324469892E-2"/>
    <n v="14"/>
    <n v="550"/>
    <m/>
    <n v="688"/>
    <n v="335504"/>
    <n v="3"/>
    <m/>
    <m/>
    <m/>
    <s v="Zhang Rui（11000448）"/>
    <s v="Xu Lan（11013544）"/>
    <s v="Wu Ellen"/>
    <m/>
    <m/>
    <m/>
    <s v="OK"/>
  </r>
  <r>
    <s v="CN15"/>
    <n v="11008484"/>
    <s v="李 恺"/>
    <s v="Li Kai"/>
    <s v="Indirect Active"/>
    <s v="OP"/>
    <s v="OP-TE"/>
    <s v="CN/OP-TE"/>
    <s v="130000"/>
    <d v="2009-09-01T00:00:00"/>
    <s v="Project Director"/>
    <s v="Project Director"/>
    <x v="5"/>
    <n v="2"/>
    <x v="0"/>
    <n v="39155"/>
    <n v="0.05"/>
    <n v="1958"/>
    <n v="2.7E-2"/>
    <n v="1057"/>
    <n v="7.7001660068956715E-2"/>
    <n v="3015"/>
    <n v="42170"/>
    <n v="42170"/>
    <n v="3015"/>
    <x v="135"/>
    <s v="6.16%-9.24%"/>
    <m/>
    <m/>
    <m/>
    <m/>
    <n v="0"/>
    <n v="42170"/>
    <n v="3015"/>
    <n v="7.7001660068956701E-2"/>
    <n v="14"/>
    <n v="450"/>
    <n v="1000"/>
    <n v="688"/>
    <n v="608468"/>
    <n v="3"/>
    <m/>
    <m/>
    <m/>
    <s v="Zhang Rui（11000448）"/>
    <s v="Xu Lan（11013544）"/>
    <s v="Wu Ellen"/>
    <m/>
    <m/>
    <m/>
    <s v="OK"/>
  </r>
  <r>
    <s v="CN15"/>
    <n v="11014818"/>
    <s v="杨 晖"/>
    <s v="Yang Hui"/>
    <s v="Indirect Active"/>
    <s v="OP"/>
    <s v="OP-TE"/>
    <s v="CN/OP-TEI"/>
    <s v="131050"/>
    <d v="2017-06-05T00:00:00"/>
    <s v="Senior Engineer"/>
    <s v="Senior Engineer"/>
    <x v="1"/>
    <n v="2"/>
    <x v="1"/>
    <n v="20519"/>
    <n v="0.03"/>
    <n v="616"/>
    <n v="0"/>
    <n v="0"/>
    <n v="3.002095618694868E-2"/>
    <n v="616"/>
    <n v="21135"/>
    <n v="21135"/>
    <n v="616"/>
    <x v="11"/>
    <s v="2.40%-3.60%"/>
    <s v="Promotion"/>
    <m/>
    <s v="A6"/>
    <n v="7.0000000000000007E-2"/>
    <n v="1436"/>
    <n v="22571"/>
    <n v="2052"/>
    <n v="0.10000487353184861"/>
    <n v="14"/>
    <n v="450"/>
    <m/>
    <n v="688"/>
    <n v="322082"/>
    <n v="4"/>
    <m/>
    <m/>
    <m/>
    <s v="Zhang Rui（11000448）"/>
    <s v="Xu Lan（11013544）"/>
    <s v="Wu Ellen"/>
    <m/>
    <m/>
    <m/>
    <s v="OK"/>
  </r>
  <r>
    <s v="CN15"/>
    <n v="11015515"/>
    <s v="尹 旭萌"/>
    <s v="Yin Xumeng"/>
    <s v="Indirect Active"/>
    <s v="OP"/>
    <s v="OP-TE"/>
    <s v="CN/OP-TEM"/>
    <s v="131020"/>
    <d v="2017-10-23T00:00:00"/>
    <s v="Senior Specialist"/>
    <s v="Senior Specialist"/>
    <x v="1"/>
    <n v="2"/>
    <x v="1"/>
    <n v="13548"/>
    <n v="4.4999999999999998E-2"/>
    <n v="610"/>
    <n v="4.2099999999999999E-2"/>
    <n v="570"/>
    <n v="8.709772660171243E-2"/>
    <n v="1180"/>
    <n v="14728"/>
    <n v="14728"/>
    <n v="1180"/>
    <x v="180"/>
    <s v="6.97%-10.45%"/>
    <m/>
    <m/>
    <m/>
    <m/>
    <n v="0"/>
    <n v="14728"/>
    <n v="1180"/>
    <n v="8.7097726601712333E-2"/>
    <n v="14"/>
    <n v="510"/>
    <m/>
    <n v="688"/>
    <n v="213000"/>
    <n v="3"/>
    <m/>
    <m/>
    <m/>
    <s v="Zhang Rui（11000448）"/>
    <s v="Xu Lan（11013544）"/>
    <s v="Wu Ellen"/>
    <m/>
    <m/>
    <m/>
    <s v="OK"/>
  </r>
  <r>
    <s v="CN15"/>
    <n v="11015743"/>
    <s v="殷 利臻"/>
    <s v="Yin Lizhen"/>
    <s v="Indirect Active"/>
    <s v="OP"/>
    <s v="OP-TE"/>
    <s v="CN/OP-TEE"/>
    <s v="131030"/>
    <d v="2017-12-18T00:00:00"/>
    <s v="Engineer"/>
    <s v="Engineer"/>
    <x v="2"/>
    <n v="2"/>
    <x v="2"/>
    <n v="10225"/>
    <n v="0"/>
    <n v="0"/>
    <n v="0"/>
    <n v="0"/>
    <n v="0"/>
    <n v="0"/>
    <n v="10225"/>
    <n v="10225"/>
    <n v="0"/>
    <x v="5"/>
    <s v="0.00%-0.00%"/>
    <m/>
    <m/>
    <m/>
    <m/>
    <n v="0"/>
    <n v="10225"/>
    <n v="0"/>
    <n v="0"/>
    <n v="14"/>
    <n v="450"/>
    <m/>
    <n v="688"/>
    <n v="149238"/>
    <n v="3"/>
    <m/>
    <m/>
    <m/>
    <s v="Zhang Rui（11000448）"/>
    <s v="Xu Lan（11013544）"/>
    <s v="Wu Ellen"/>
    <m/>
    <m/>
    <m/>
    <s v="OK"/>
  </r>
  <r>
    <s v="CN15"/>
    <n v="11018028"/>
    <s v="徐 子悦"/>
    <s v="Xu Ziyue"/>
    <s v="Indirect Active"/>
    <s v="OP"/>
    <s v="OP-TE"/>
    <s v="CN/OP-TEI"/>
    <s v="131050"/>
    <d v="2021-02-22T00:00:00"/>
    <s v="Senior Engineer"/>
    <s v="Senior Engineer"/>
    <x v="1"/>
    <n v="2"/>
    <x v="2"/>
    <n v="12870"/>
    <n v="0.03"/>
    <n v="386"/>
    <n v="0"/>
    <n v="0"/>
    <n v="2.9992229992229991E-2"/>
    <n v="386"/>
    <n v="13256"/>
    <n v="13256"/>
    <n v="386"/>
    <x v="11"/>
    <s v="2.40%-3.60%"/>
    <m/>
    <m/>
    <m/>
    <m/>
    <n v="0"/>
    <n v="13256"/>
    <n v="386"/>
    <n v="2.9992229992229946E-2"/>
    <n v="14"/>
    <n v="550"/>
    <m/>
    <n v="688"/>
    <n v="192872"/>
    <n v="4"/>
    <m/>
    <m/>
    <m/>
    <s v="Zhang Rui（11000448）"/>
    <s v="Xu Lan（11013544）"/>
    <s v="Wu Ellen"/>
    <m/>
    <m/>
    <m/>
    <s v="OK"/>
  </r>
  <r>
    <s v="CN15"/>
    <n v="11022026"/>
    <s v="王 清源"/>
    <s v="Wang Kevin"/>
    <s v="Indirect Active"/>
    <s v="OP"/>
    <s v="OP-TE"/>
    <s v="CN/OP-TEE"/>
    <s v="131030"/>
    <d v="2025-07-16T00:00:00"/>
    <s v="Expert (CN)"/>
    <s v="Machine Safety Expert (CN)"/>
    <x v="3"/>
    <n v="2"/>
    <x v="2"/>
    <n v="34400"/>
    <n v="0"/>
    <n v="0"/>
    <n v="0"/>
    <n v="0"/>
    <n v="0"/>
    <n v="0"/>
    <n v="34400"/>
    <n v="34400"/>
    <n v="0"/>
    <x v="5"/>
    <s v="0.00%-0.00%"/>
    <m/>
    <m/>
    <m/>
    <m/>
    <n v="0"/>
    <n v="34400"/>
    <n v="0"/>
    <n v="0"/>
    <n v="14"/>
    <n v="450"/>
    <m/>
    <n v="688"/>
    <n v="487688"/>
    <e v="#N/A"/>
    <m/>
    <m/>
    <m/>
    <s v="Zhang Rui（11000448）"/>
    <s v="Xu Lan（11013544）"/>
    <s v="Wu Ellen"/>
    <m/>
    <m/>
    <m/>
    <s v="OK"/>
  </r>
  <r>
    <s v="CN15"/>
    <n v="15001000"/>
    <s v="王 亦铭"/>
    <s v="Wang Yiming"/>
    <s v="Indirect Active"/>
    <s v="OP"/>
    <s v="OP-TE"/>
    <s v="CN/OP-TEM"/>
    <s v="131020"/>
    <d v="2007-06-05T00:00:00"/>
    <s v="Manager"/>
    <s v="Manager"/>
    <x v="3"/>
    <n v="2"/>
    <x v="2"/>
    <n v="27500"/>
    <n v="0"/>
    <n v="0"/>
    <n v="0"/>
    <n v="0"/>
    <n v="0"/>
    <n v="0"/>
    <n v="27500"/>
    <n v="27500"/>
    <n v="0"/>
    <x v="5"/>
    <s v="0.00%-0.00%"/>
    <m/>
    <m/>
    <m/>
    <m/>
    <n v="0"/>
    <n v="27500"/>
    <n v="0"/>
    <n v="0"/>
    <n v="14"/>
    <n v="450"/>
    <m/>
    <n v="688"/>
    <n v="391088"/>
    <n v="3"/>
    <m/>
    <m/>
    <m/>
    <s v="Zhang Rui（11000448）"/>
    <s v="Xu Lan（11013544）"/>
    <s v="Wu Ellen"/>
    <m/>
    <m/>
    <m/>
    <s v="OK"/>
  </r>
  <r>
    <s v="CN15"/>
    <n v="15010200"/>
    <s v="陈 典江"/>
    <s v="Chen Dianjiang"/>
    <s v="Indirect Active"/>
    <s v="OP"/>
    <s v="OP-TE"/>
    <s v="CN/OP-TEE"/>
    <s v="131030"/>
    <d v="2010-12-16T00:00:00"/>
    <s v="Associate Expert (CN)"/>
    <s v="Associate Expert (C)"/>
    <x v="0"/>
    <n v="2"/>
    <x v="1"/>
    <n v="22818"/>
    <n v="2.2499999999999999E-2"/>
    <n v="513"/>
    <n v="0"/>
    <n v="0"/>
    <n v="2.2482250854588482E-2"/>
    <n v="513"/>
    <n v="23331"/>
    <n v="23331"/>
    <n v="513"/>
    <x v="47"/>
    <s v="1.80%-2.70%"/>
    <m/>
    <m/>
    <m/>
    <m/>
    <n v="0"/>
    <n v="23331"/>
    <n v="513"/>
    <n v="2.2482250854588548E-2"/>
    <n v="14"/>
    <n v="450"/>
    <m/>
    <n v="688"/>
    <n v="332722"/>
    <n v="3"/>
    <m/>
    <m/>
    <m/>
    <s v="Zhang Rui（11000448）"/>
    <s v="Xu Lan（11013544）"/>
    <s v="Wu Ellen"/>
    <m/>
    <m/>
    <m/>
    <s v="OK"/>
  </r>
  <r>
    <s v="CN15"/>
    <n v="15012715"/>
    <s v="韩 郁翀"/>
    <s v="Han Yuchong"/>
    <s v="Indirect Active"/>
    <s v="OP"/>
    <s v="OP-TE"/>
    <s v="CN/OP-TEE"/>
    <s v="131030"/>
    <d v="2014-07-01T00:00:00"/>
    <s v="Project Manager"/>
    <s v="Project Manager"/>
    <x v="0"/>
    <n v="2"/>
    <x v="0"/>
    <n v="20000"/>
    <n v="0.05"/>
    <n v="1000"/>
    <n v="2.7E-2"/>
    <n v="540"/>
    <n v="7.6999999999999999E-2"/>
    <n v="1540"/>
    <n v="21540"/>
    <n v="21540"/>
    <n v="1540"/>
    <x v="135"/>
    <s v="6.16%-9.24%"/>
    <m/>
    <m/>
    <m/>
    <m/>
    <n v="0"/>
    <n v="21540"/>
    <n v="1540"/>
    <n v="7.6999999999999957E-2"/>
    <n v="14"/>
    <n v="450"/>
    <m/>
    <n v="688"/>
    <n v="307648"/>
    <n v="5"/>
    <m/>
    <m/>
    <m/>
    <s v="Zhang Rui（11000448）"/>
    <s v="Xu Lan（11013544）"/>
    <s v="Wu Ellen"/>
    <m/>
    <m/>
    <m/>
    <s v="OK"/>
  </r>
  <r>
    <s v="CN15"/>
    <n v="15018212"/>
    <s v="杨 升晴"/>
    <s v="Yang Shengqing"/>
    <s v="Indirect Active"/>
    <s v="OP"/>
    <s v="OP-TE"/>
    <s v="CN/OP-TE"/>
    <s v="130000"/>
    <d v="2018-07-01T00:00:00"/>
    <s v="Senior Specialist"/>
    <s v="Senior Specialist"/>
    <x v="1"/>
    <n v="2"/>
    <x v="2"/>
    <n v="12271"/>
    <n v="0.03"/>
    <n v="368"/>
    <n v="0"/>
    <n v="0"/>
    <n v="2.9989405916388233E-2"/>
    <n v="368"/>
    <n v="12639"/>
    <n v="12639"/>
    <n v="368"/>
    <x v="11"/>
    <s v="2.40%-3.60%"/>
    <m/>
    <m/>
    <m/>
    <m/>
    <n v="0"/>
    <n v="12639"/>
    <n v="368"/>
    <n v="2.9989405916388323E-2"/>
    <n v="14"/>
    <n v="550"/>
    <m/>
    <n v="688"/>
    <n v="184234"/>
    <n v="3"/>
    <m/>
    <m/>
    <m/>
    <s v="Zhang Rui（11000448）"/>
    <s v="Xu Lan（11013544）"/>
    <s v="Wu Ellen"/>
    <m/>
    <m/>
    <m/>
    <s v="OK"/>
  </r>
  <r>
    <s v="CN15"/>
    <n v="11011050"/>
    <s v="孙 莉"/>
    <s v="Sun Li"/>
    <s v="Indirect Active"/>
    <s v="OP"/>
    <s v="CN/OP-RM"/>
    <s v="CN/OP-RMH"/>
    <s v="121054"/>
    <d v="2014-06-16T00:00:00"/>
    <s v="Senior Specialist"/>
    <s v="Senior Specialist"/>
    <x v="1"/>
    <n v="2"/>
    <x v="2"/>
    <n v="10700"/>
    <n v="2.5000000000000001E-2"/>
    <n v="268"/>
    <n v="0"/>
    <n v="0"/>
    <n v="2.5046728971962615E-2"/>
    <n v="268"/>
    <n v="10968"/>
    <n v="11000"/>
    <n v="300"/>
    <x v="193"/>
    <s v="2.00%-3.01%"/>
    <m/>
    <m/>
    <m/>
    <m/>
    <n v="0"/>
    <n v="11000"/>
    <n v="300"/>
    <n v="2.8037383177569986E-2"/>
    <n v="14"/>
    <n v="550"/>
    <m/>
    <n v="688"/>
    <n v="161288"/>
    <n v="5"/>
    <m/>
    <m/>
    <m/>
    <s v="Shen Fendi-Siyuan（11021165）"/>
    <s v="Mo Xiaohong（11005372）"/>
    <s v="Wu Ellen"/>
    <m/>
    <m/>
    <m/>
    <s v="OK"/>
  </r>
  <r>
    <s v="CN15"/>
    <n v="11016622"/>
    <s v="郑 寒"/>
    <s v="Zheng Han"/>
    <s v="Indirect Active"/>
    <s v="OP"/>
    <s v="CN/OP-RM"/>
    <s v="CN/OP-RMH"/>
    <s v="121054"/>
    <d v="2020-07-01T00:00:00"/>
    <s v="Specialist"/>
    <s v="Specialist"/>
    <x v="2"/>
    <n v="2"/>
    <x v="0"/>
    <n v="7962"/>
    <n v="0.04"/>
    <n v="318"/>
    <n v="0"/>
    <n v="0"/>
    <n v="3.9939713639788994E-2"/>
    <n v="318"/>
    <n v="8280"/>
    <n v="8300"/>
    <n v="338"/>
    <x v="192"/>
    <s v="3.20%-4.79%"/>
    <s v="Promotion"/>
    <s v="Senior Specialist"/>
    <s v="A5"/>
    <n v="0.11"/>
    <n v="876"/>
    <n v="9176"/>
    <n v="1214"/>
    <n v="0.15247425270032644"/>
    <n v="14"/>
    <n v="450"/>
    <m/>
    <n v="688"/>
    <n v="134552"/>
    <n v="5"/>
    <m/>
    <s v="Since May 2025, Zheng Han has served as RM TA alongside her core role, supporting the RM Head and team in delivering multiple workshops, events, and meetings — all on target. She demonstrates strong learning agility, proactive ownership, and creative thinking, with exceptional potential."/>
    <s v="Good performance and high potential"/>
    <s v="Shen Fendi-Siyuan（11021165）"/>
    <s v="Mo Xiaohong（11005372）"/>
    <s v="Wu Ellen"/>
    <m/>
    <m/>
    <m/>
    <s v="OK"/>
  </r>
  <r>
    <s v="CN15"/>
    <n v="11021405"/>
    <s v="刘 宇"/>
    <s v="Liu Anna"/>
    <s v="Disp_Indirect Active"/>
    <s v="OP"/>
    <s v="CN/OP-RM"/>
    <s v="CN/OP-RMH"/>
    <s v="121054"/>
    <d v="2024-09-18T00:00:00"/>
    <s v="Specialist"/>
    <s v="Specialist"/>
    <x v="2"/>
    <n v="2"/>
    <x v="2"/>
    <n v="7050"/>
    <n v="0"/>
    <n v="0"/>
    <n v="0"/>
    <n v="0"/>
    <n v="0"/>
    <n v="0"/>
    <n v="7050"/>
    <n v="7350"/>
    <n v="300"/>
    <x v="194"/>
    <s v="0.00%-0.00%"/>
    <m/>
    <m/>
    <m/>
    <m/>
    <n v="0"/>
    <n v="7350"/>
    <n v="300"/>
    <n v="4.2553191489361764E-2"/>
    <n v="14"/>
    <n v="450"/>
    <m/>
    <n v="0"/>
    <n v="108300"/>
    <n v="3"/>
    <m/>
    <s v="Since H2 2025, Anna has served as Headquarters Digital Project Lead alongside her core role, partnering with the RME team to launch multiple Finvis digital initiatives at HQ. She demonstrates strong learning agility and seamless team collaboration._x000a_"/>
    <s v="Enlarged responsibilities with proven performance"/>
    <s v="Shen Fendi-Siyuan（11021165）"/>
    <s v="Mo Xiaohong（11005372）"/>
    <s v="Wu Ellen"/>
    <m/>
    <m/>
    <m/>
    <s v="&gt;20"/>
  </r>
  <r>
    <s v="CN15"/>
    <n v="15021647"/>
    <s v="孙 姗姗"/>
    <s v="Sun Shanshan"/>
    <s v="Indirect Active"/>
    <s v="OP"/>
    <s v="CN/OP-RM"/>
    <s v="CN/OP-RMH"/>
    <s v="121054"/>
    <d v="2021-08-11T00:00:00"/>
    <s v="Senior Engineer"/>
    <s v="Senior Engineer"/>
    <x v="1"/>
    <n v="2"/>
    <x v="1"/>
    <n v="13900"/>
    <n v="3.7500000000000006E-2"/>
    <n v="521"/>
    <n v="1.55E-2"/>
    <n v="215"/>
    <n v="5.2949640287769786E-2"/>
    <n v="736"/>
    <n v="14636"/>
    <n v="14490"/>
    <n v="590"/>
    <x v="49"/>
    <s v="4.24%-6.35%"/>
    <m/>
    <m/>
    <m/>
    <m/>
    <n v="0"/>
    <n v="14490"/>
    <n v="590"/>
    <n v="4.2446043165467628E-2"/>
    <n v="14"/>
    <n v="450"/>
    <m/>
    <n v="688"/>
    <n v="208948"/>
    <n v="3"/>
    <m/>
    <m/>
    <m/>
    <s v="Shen Fendi-Siyuan（11021165）"/>
    <s v="Mo Xiaohong（11005372）"/>
    <s v="Wu Ellen"/>
    <m/>
    <m/>
    <m/>
    <s v="OK"/>
  </r>
  <r>
    <s v="CN15"/>
    <n v="11000460"/>
    <s v="谢 健琳"/>
    <s v="Xie Jianlin"/>
    <s v="Indirect Active"/>
    <s v="OP"/>
    <s v="CN/OP-RM"/>
    <s v="CN/OP-RMS"/>
    <s v="121053"/>
    <d v="2000-03-31T00:00:00"/>
    <s v="Senior Specialist"/>
    <s v="Senior Specialist"/>
    <x v="1"/>
    <n v="2"/>
    <x v="1"/>
    <n v="10660"/>
    <n v="3.7500000000000006E-2"/>
    <n v="400"/>
    <n v="1.55E-2"/>
    <n v="165"/>
    <n v="5.3001876172607883E-2"/>
    <n v="565"/>
    <n v="11225"/>
    <n v="11225"/>
    <n v="565"/>
    <x v="40"/>
    <s v="4.24%-6.36%"/>
    <m/>
    <m/>
    <m/>
    <m/>
    <n v="0"/>
    <n v="11225"/>
    <n v="565"/>
    <n v="5.3001876172607876E-2"/>
    <n v="14"/>
    <n v="450"/>
    <m/>
    <n v="688"/>
    <n v="163238"/>
    <n v="3"/>
    <m/>
    <m/>
    <m/>
    <s v="Fu Gang（1320032）"/>
    <s v="Mo Xiaohong（11005372）"/>
    <s v="Wu Ellen"/>
    <m/>
    <m/>
    <m/>
    <s v="OK"/>
  </r>
  <r>
    <s v="CN15"/>
    <n v="1120340"/>
    <s v="毛 林健"/>
    <s v="Mao Linjian"/>
    <s v="Indirect Active"/>
    <s v="OP"/>
    <s v="CN/OP-RM"/>
    <s v="CN/OP-RMCF"/>
    <s v="290300"/>
    <d v="2021-08-10T00:00:00"/>
    <s v="Specialist"/>
    <s v="Specialist of Firefighting"/>
    <x v="2"/>
    <n v="2"/>
    <x v="2"/>
    <n v="7700"/>
    <n v="2.5000000000000001E-2"/>
    <n v="193"/>
    <n v="0"/>
    <n v="0"/>
    <n v="2.5064935064935064E-2"/>
    <n v="193"/>
    <n v="7893"/>
    <n v="7900"/>
    <n v="200"/>
    <x v="6"/>
    <s v="2.01%-3.01%"/>
    <m/>
    <m/>
    <m/>
    <m/>
    <n v="0"/>
    <n v="7900"/>
    <n v="200"/>
    <n v="2.5974025974025983E-2"/>
    <n v="14"/>
    <n v="550"/>
    <m/>
    <n v="688"/>
    <n v="117888"/>
    <n v="3"/>
    <m/>
    <m/>
    <m/>
    <s v="Fu Gang（1320032）"/>
    <s v="Mo Xiaohong（11005372）"/>
    <s v="Wu Ellen"/>
    <m/>
    <m/>
    <m/>
    <s v="OK"/>
  </r>
  <r>
    <s v="CN15"/>
    <n v="1120346"/>
    <s v="孟 庆松"/>
    <s v="Meng Qingsong"/>
    <s v="Indirect Active"/>
    <s v="OP"/>
    <s v="CN/OP-RM"/>
    <s v="CN/OP-RMCF"/>
    <s v="290300"/>
    <d v="2021-09-01T00:00:00"/>
    <s v="Engineer"/>
    <s v="Engineer of Electrical"/>
    <x v="2"/>
    <n v="2"/>
    <x v="1"/>
    <n v="9580"/>
    <n v="3.7500000000000006E-2"/>
    <n v="359"/>
    <n v="1.55E-2"/>
    <n v="148"/>
    <n v="5.2922755741127349E-2"/>
    <n v="507"/>
    <n v="10087"/>
    <n v="10000"/>
    <n v="420"/>
    <x v="195"/>
    <s v="4.23%-6.35%"/>
    <s v="Promotion"/>
    <s v="senior engineer"/>
    <s v="A5"/>
    <n v="9.2999999999999999E-2"/>
    <n v="891"/>
    <n v="10891"/>
    <n v="1311"/>
    <n v="0.13684759916492695"/>
    <n v="14"/>
    <n v="450"/>
    <m/>
    <n v="688"/>
    <n v="158562"/>
    <n v="3"/>
    <m/>
    <s v="1. From 2025.09.01, took energy management platform tasks in EA and HA. 2. Lead energy efficiency project in EA and HA 3. As RM energy officer in RGC_x000a_"/>
    <s v="Good performance and high potential"/>
    <s v="Fu Gang（1320032）"/>
    <s v="Mo Xiaohong（11005372）"/>
    <s v="Wu Ellen"/>
    <m/>
    <m/>
    <m/>
    <s v="OK"/>
  </r>
  <r>
    <s v="CN15"/>
    <n v="1120381"/>
    <s v="樊 晓东"/>
    <s v="Fan Xiaodong"/>
    <s v="Indirect Active"/>
    <s v="OP"/>
    <s v="CN/OP-RM"/>
    <s v="CN/OP-RMCF"/>
    <s v="290300"/>
    <d v="2022-03-07T00:00:00"/>
    <s v="Engineer"/>
    <s v="Engineer of Anti-Explosion Management"/>
    <x v="2"/>
    <n v="2"/>
    <x v="1"/>
    <n v="9800"/>
    <n v="3.7500000000000006E-2"/>
    <n v="368"/>
    <n v="1.55E-2"/>
    <n v="152"/>
    <n v="5.3061224489795916E-2"/>
    <n v="520"/>
    <n v="10320"/>
    <n v="10400"/>
    <n v="600"/>
    <x v="196"/>
    <s v="4.24%-6.37%"/>
    <m/>
    <m/>
    <m/>
    <m/>
    <n v="0"/>
    <n v="10400"/>
    <n v="600"/>
    <n v="6.1224489795918435E-2"/>
    <n v="14"/>
    <n v="450"/>
    <m/>
    <n v="688"/>
    <n v="151688"/>
    <n v="4"/>
    <m/>
    <m/>
    <m/>
    <s v="Fu Gang（1320032）"/>
    <s v="Mo Xiaohong（11005372）"/>
    <s v="Wu Ellen"/>
    <m/>
    <m/>
    <m/>
    <s v="OK"/>
  </r>
  <r>
    <s v="CN15"/>
    <n v="1132154"/>
    <s v="徐 二明"/>
    <s v="Xu Erming"/>
    <s v="Indirect Active"/>
    <s v="OP"/>
    <s v="CN/OP-RM"/>
    <s v="CN/OP-RMCF"/>
    <s v="290300"/>
    <d v="2010-12-08T00:00:00"/>
    <s v="Functional Specialist"/>
    <s v="Functional Specialist"/>
    <x v="0"/>
    <n v="2"/>
    <x v="2"/>
    <n v="13740"/>
    <n v="0.03"/>
    <n v="412"/>
    <n v="0"/>
    <n v="0"/>
    <n v="2.9985443959243085E-2"/>
    <n v="412"/>
    <n v="14152"/>
    <n v="14100"/>
    <n v="360"/>
    <x v="15"/>
    <s v="2.40%-3.60%"/>
    <m/>
    <m/>
    <m/>
    <m/>
    <n v="0"/>
    <n v="14100"/>
    <n v="360"/>
    <n v="2.6200873362445476E-2"/>
    <n v="14"/>
    <n v="450"/>
    <m/>
    <n v="688"/>
    <n v="203488"/>
    <n v="2"/>
    <m/>
    <m/>
    <m/>
    <s v="Fu Gang（1320032）"/>
    <s v="Mo Xiaohong（11005372）"/>
    <s v="Wu Ellen"/>
    <m/>
    <m/>
    <m/>
    <s v="OK"/>
  </r>
  <r>
    <s v="CN15"/>
    <n v="1132162"/>
    <s v="夏 凯"/>
    <s v="Xia Kai"/>
    <s v="Indirect Active"/>
    <s v="OP"/>
    <s v="CN/OP-RM"/>
    <s v="CN/OP-RMCF"/>
    <s v="290300"/>
    <d v="2011-07-11T00:00:00"/>
    <s v="Senior Engineer"/>
    <s v="Senior Engineer of Electrical"/>
    <x v="1"/>
    <n v="2"/>
    <x v="1"/>
    <n v="8140"/>
    <n v="5.2500000000000005E-2"/>
    <n v="427"/>
    <n v="4.2099999999999999E-2"/>
    <n v="343"/>
    <n v="9.45945945945946E-2"/>
    <n v="770"/>
    <n v="8910"/>
    <n v="9500"/>
    <n v="1360"/>
    <x v="197"/>
    <s v="7.57%-11.35%"/>
    <m/>
    <m/>
    <m/>
    <m/>
    <n v="0"/>
    <n v="9500"/>
    <n v="1360"/>
    <n v="0.16707616707616713"/>
    <n v="14"/>
    <n v="450"/>
    <m/>
    <n v="688"/>
    <n v="139088"/>
    <n v="3"/>
    <m/>
    <s v="1.持续学习和成长，被评为问题解决specialist，成为部门内的问题解决专家。_x000a_2.勇于担当，主动承担电气安全管理工作，主动寻找解决方案，减少工厂隐患；在光伏项目及特种设备管理工作中也发挥了关键作用"/>
    <m/>
    <s v="Fu Gang（1320032）"/>
    <s v="Mo Xiaohong（11005372）"/>
    <s v="Wu Ellen"/>
    <m/>
    <m/>
    <m/>
    <s v="&gt;20"/>
  </r>
  <r>
    <s v="CN15"/>
    <n v="1133009"/>
    <s v="孙 殿莹"/>
    <s v="Sun Dianying"/>
    <s v="Indirect Active"/>
    <s v="OP"/>
    <s v="CN/OP-RM"/>
    <s v="CN/OP-RMCG"/>
    <s v="290113"/>
    <d v="2010-01-05T00:00:00"/>
    <s v="Supervisor"/>
    <s v="Supervisor of Food Service"/>
    <x v="0"/>
    <n v="2"/>
    <x v="2"/>
    <n v="10545"/>
    <n v="0.03"/>
    <n v="316"/>
    <n v="0"/>
    <n v="0"/>
    <n v="2.9966808914177336E-2"/>
    <n v="316"/>
    <n v="10861"/>
    <n v="10545"/>
    <n v="0"/>
    <x v="5"/>
    <s v="2.40%-3.60%"/>
    <m/>
    <m/>
    <m/>
    <m/>
    <n v="0"/>
    <n v="10545"/>
    <n v="0"/>
    <n v="0"/>
    <n v="14"/>
    <n v="450"/>
    <m/>
    <n v="688"/>
    <n v="153718"/>
    <n v="3"/>
    <m/>
    <s v="Less responsibility compared with the same level's"/>
    <s v="Less responsibility compared with the same level's"/>
    <s v="Fu Gang（1320032）"/>
    <s v="Mo Xiaohong（11005372）"/>
    <s v="Wu Ellen"/>
    <m/>
    <m/>
    <m/>
    <s v="0 increase"/>
  </r>
  <r>
    <s v="CN15"/>
    <n v="1320009"/>
    <s v="罗 飞翔"/>
    <s v="Luo Feixiang"/>
    <s v="Indirect Active"/>
    <s v="OP"/>
    <s v="CN/OP-RM"/>
    <s v="CN/OP-RMCF"/>
    <s v="290300"/>
    <d v="2004-08-01T00:00:00"/>
    <s v="Senior Engineer"/>
    <s v="Senior Engineer of Facility"/>
    <x v="1"/>
    <n v="2"/>
    <x v="2"/>
    <n v="9887"/>
    <n v="0.03"/>
    <n v="297"/>
    <n v="0"/>
    <n v="0"/>
    <n v="3.0039445736826136E-2"/>
    <n v="297"/>
    <n v="10184"/>
    <n v="10193"/>
    <n v="306"/>
    <x v="140"/>
    <s v="2.40%-3.60%"/>
    <m/>
    <m/>
    <m/>
    <m/>
    <n v="0"/>
    <n v="10193"/>
    <n v="306"/>
    <n v="3.0949731971275485E-2"/>
    <n v="14"/>
    <n v="450"/>
    <m/>
    <n v="688"/>
    <n v="148790"/>
    <n v="3"/>
    <m/>
    <m/>
    <m/>
    <s v="Fu Gang（1320032）"/>
    <s v="Mo Xiaohong（11005372）"/>
    <s v="Wu Ellen"/>
    <m/>
    <m/>
    <m/>
    <s v="OK"/>
  </r>
  <r>
    <s v="CN15"/>
    <n v="1332022"/>
    <s v="王 从军"/>
    <s v="Wang Congjun"/>
    <s v="Indirect Active"/>
    <s v="OP"/>
    <s v="CN/OP-RM"/>
    <s v="CN/OP-RMCG"/>
    <s v="290113"/>
    <d v="2001-10-22T00:00:00"/>
    <s v="Supervisor"/>
    <s v="Supervisor of Security Management"/>
    <x v="0"/>
    <n v="2"/>
    <x v="2"/>
    <n v="9000"/>
    <n v="3.5000000000000003E-2"/>
    <n v="315"/>
    <n v="0"/>
    <n v="0"/>
    <n v="3.5000000000000003E-2"/>
    <n v="315"/>
    <n v="9315"/>
    <n v="9000"/>
    <n v="0"/>
    <x v="5"/>
    <s v="2.80%-4.20%"/>
    <m/>
    <m/>
    <m/>
    <m/>
    <n v="0"/>
    <n v="9000"/>
    <n v="0"/>
    <n v="0"/>
    <n v="14"/>
    <n v="1580"/>
    <m/>
    <n v="688"/>
    <n v="145648"/>
    <n v="3"/>
    <m/>
    <s v="Less responsibility compared with the same level's"/>
    <s v="Less responsibility compared with the same level's"/>
    <s v="Fu Gang（1320032）"/>
    <s v="Mo Xiaohong（11005372）"/>
    <s v="Wu Ellen"/>
    <m/>
    <m/>
    <m/>
    <s v="0 increase"/>
  </r>
  <r>
    <s v="CN15"/>
    <n v="1334003"/>
    <s v="倪 斌"/>
    <s v="Ni Bin"/>
    <s v="Indirect Active"/>
    <s v="OP"/>
    <s v="CN/OP-RM"/>
    <s v="CN/OP-RMCG"/>
    <s v="290113"/>
    <d v="1993-09-01T00:00:00"/>
    <s v="Specialist"/>
    <s v="Specialist of Shuttle Bus Management"/>
    <x v="2"/>
    <n v="2"/>
    <x v="2"/>
    <n v="9932"/>
    <n v="0"/>
    <n v="0"/>
    <n v="0"/>
    <n v="0"/>
    <n v="0"/>
    <n v="0"/>
    <n v="9932"/>
    <n v="9932"/>
    <n v="0"/>
    <x v="5"/>
    <s v="0.00%-0.00%"/>
    <m/>
    <m/>
    <m/>
    <m/>
    <n v="0"/>
    <n v="9932"/>
    <n v="0"/>
    <n v="0"/>
    <n v="14"/>
    <n v="1216"/>
    <m/>
    <n v="688"/>
    <n v="154328"/>
    <n v="3"/>
    <m/>
    <m/>
    <m/>
    <s v="Fu Gang（1320032）"/>
    <s v="Mo Xiaohong（11005372）"/>
    <s v="Wu Ellen"/>
    <m/>
    <m/>
    <m/>
    <s v="OK"/>
  </r>
  <r>
    <s v="CN15"/>
    <n v="1700105"/>
    <s v="任 龙飞"/>
    <s v="Ren Longfei"/>
    <s v="Indirect Active"/>
    <s v="OP"/>
    <s v="CN/OP-RM"/>
    <s v="CN/OP-RMCG"/>
    <s v="290113"/>
    <d v="2008-07-01T00:00:00"/>
    <s v="Specialist"/>
    <s v="Security System Management"/>
    <x v="2"/>
    <n v="2"/>
    <x v="2"/>
    <n v="12500"/>
    <n v="0"/>
    <n v="0"/>
    <n v="0"/>
    <n v="0"/>
    <n v="0"/>
    <n v="0"/>
    <n v="12500"/>
    <n v="12500"/>
    <n v="0"/>
    <x v="5"/>
    <s v="0.00%-0.00%"/>
    <m/>
    <m/>
    <m/>
    <m/>
    <n v="0"/>
    <n v="12500"/>
    <n v="0"/>
    <n v="0"/>
    <n v="14"/>
    <n v="550"/>
    <m/>
    <n v="688"/>
    <n v="182288"/>
    <n v="4"/>
    <m/>
    <m/>
    <m/>
    <s v="Fu Gang（1320032）"/>
    <s v="Mo Xiaohong（11005372）"/>
    <s v="Wu Ellen"/>
    <m/>
    <m/>
    <m/>
    <s v="OK"/>
  </r>
  <r>
    <s v="CN15"/>
    <n v="1710128"/>
    <s v="刘 艳"/>
    <s v="Liu Yan"/>
    <s v="Indirect Active"/>
    <s v="OP"/>
    <s v="CN/OP-RM"/>
    <s v="CN/OP-RMCG"/>
    <s v="290113"/>
    <d v="2011-01-01T00:00:00"/>
    <s v="Senior Specialist"/>
    <s v="Senior Specialist"/>
    <x v="1"/>
    <n v="2"/>
    <x v="3"/>
    <n v="8628"/>
    <n v="0"/>
    <n v="0"/>
    <n v="0"/>
    <n v="0"/>
    <n v="0"/>
    <n v="0"/>
    <n v="8628"/>
    <n v="8628"/>
    <n v="0"/>
    <x v="5"/>
    <s v="0.00%-0.00%"/>
    <m/>
    <m/>
    <m/>
    <m/>
    <n v="0"/>
    <n v="8628"/>
    <n v="0"/>
    <n v="0"/>
    <n v="14"/>
    <n v="850"/>
    <m/>
    <n v="688"/>
    <n v="131680"/>
    <n v="5"/>
    <m/>
    <m/>
    <m/>
    <s v="Fu Gang（1320032）"/>
    <s v="Mo Xiaohong（11005372）"/>
    <s v="Wu Ellen"/>
    <m/>
    <m/>
    <m/>
    <s v="OK"/>
  </r>
  <r>
    <s v="CN15"/>
    <n v="11021147"/>
    <s v="尚 云"/>
    <s v="Shang Yun"/>
    <s v="Indirect Active"/>
    <s v="OP"/>
    <s v="CN/OP-RM"/>
    <s v="CN/OP-RMCF"/>
    <s v="290300"/>
    <d v="2018-05-20T00:00:00"/>
    <s v="Manager"/>
    <s v="Head of CN/OP-RMCF"/>
    <x v="3"/>
    <n v="2"/>
    <x v="2"/>
    <n v="18400"/>
    <n v="2.5000000000000001E-2"/>
    <n v="460"/>
    <n v="0"/>
    <n v="0"/>
    <n v="2.5000000000000001E-2"/>
    <n v="460"/>
    <n v="18860"/>
    <n v="18950"/>
    <n v="550"/>
    <x v="2"/>
    <s v="2.00%-3.00%"/>
    <m/>
    <m/>
    <m/>
    <m/>
    <n v="0"/>
    <n v="18950"/>
    <n v="550"/>
    <n v="2.9891304347826164E-2"/>
    <n v="14"/>
    <n v="5990"/>
    <m/>
    <n v="688"/>
    <n v="337868"/>
    <n v="4"/>
    <m/>
    <m/>
    <m/>
    <s v="Fu Gang（1320032）"/>
    <s v="Mo Xiaohong（11005372）"/>
    <s v="Wu Ellen"/>
    <m/>
    <m/>
    <m/>
    <s v="OK"/>
  </r>
  <r>
    <s v="CN15"/>
    <n v="15000037"/>
    <s v="魏 莹"/>
    <s v="Wei Ying"/>
    <s v="Indirect Active"/>
    <s v="OP"/>
    <s v="CN/OP-RM"/>
    <s v="CN/OP-RMCG"/>
    <s v="290113"/>
    <d v="2005-07-02T00:00:00"/>
    <s v="Manager"/>
    <s v="Head of CN/OP-RMCG"/>
    <x v="3"/>
    <n v="2"/>
    <x v="2"/>
    <n v="25792"/>
    <n v="0"/>
    <n v="0"/>
    <n v="0"/>
    <n v="0"/>
    <n v="0"/>
    <n v="0"/>
    <n v="25792"/>
    <n v="25920"/>
    <n v="128"/>
    <x v="198"/>
    <s v="0.00%-0.00%"/>
    <m/>
    <m/>
    <m/>
    <m/>
    <n v="0"/>
    <n v="25920"/>
    <n v="128"/>
    <n v="4.9627791563275903E-3"/>
    <n v="14"/>
    <n v="4250"/>
    <m/>
    <n v="688"/>
    <n v="414568"/>
    <n v="3"/>
    <m/>
    <s v="Recognition of Performance"/>
    <m/>
    <s v="Fu Gang（1320032）"/>
    <s v="Mo Xiaohong（11005372）"/>
    <s v="Wu Ellen"/>
    <m/>
    <m/>
    <m/>
    <s v="&gt;20"/>
  </r>
  <r>
    <s v="CN15"/>
    <n v="11011107"/>
    <s v="黄 海宏"/>
    <s v="Huang Haihong"/>
    <s v="Indirect Active"/>
    <s v="OP"/>
    <s v="CN/OP-RM"/>
    <s v="COS-SY"/>
    <s v="121053"/>
    <d v="2008-04-01T00:00:00"/>
    <s v="Manager"/>
    <s v="Head of Corporate Security"/>
    <x v="3"/>
    <n v="2"/>
    <x v="2"/>
    <n v="25563"/>
    <n v="2.5000000000000001E-2"/>
    <n v="639"/>
    <n v="0"/>
    <n v="0"/>
    <n v="2.4997066072057272E-2"/>
    <n v="639"/>
    <n v="26202"/>
    <n v="26200"/>
    <n v="637"/>
    <x v="37"/>
    <s v="2.00%-3.00%"/>
    <m/>
    <m/>
    <m/>
    <m/>
    <n v="0"/>
    <n v="26200"/>
    <n v="637"/>
    <n v="2.491882799358458E-2"/>
    <n v="14"/>
    <n v="450"/>
    <m/>
    <n v="688"/>
    <n v="372888"/>
    <n v="4"/>
    <m/>
    <m/>
    <m/>
    <s v="Chen Lianrong（15022534）"/>
    <s v="Mo Xiaohong（11005372）"/>
    <s v="Wu Ellen"/>
    <m/>
    <m/>
    <m/>
    <s v="OK"/>
  </r>
  <r>
    <s v="CN15"/>
    <n v="11011427"/>
    <s v="朱 斌"/>
    <s v="Zhu Bin"/>
    <s v="Indirect Active"/>
    <s v="OP"/>
    <s v="CN/OP-RM"/>
    <s v="CN/OP-RME"/>
    <s v="121053"/>
    <d v="2013-10-23T00:00:00"/>
    <s v="Engineer"/>
    <s v="Engineer"/>
    <x v="2"/>
    <n v="2"/>
    <x v="2"/>
    <n v="11480"/>
    <n v="0"/>
    <n v="0"/>
    <n v="0"/>
    <n v="0"/>
    <n v="0"/>
    <n v="0"/>
    <n v="11480"/>
    <n v="11480"/>
    <n v="0"/>
    <x v="5"/>
    <s v="0.00%-0.00%"/>
    <m/>
    <m/>
    <m/>
    <m/>
    <n v="0"/>
    <n v="11480"/>
    <n v="0"/>
    <n v="0"/>
    <n v="14"/>
    <n v="450"/>
    <m/>
    <n v="688"/>
    <n v="166808"/>
    <n v="2"/>
    <m/>
    <m/>
    <m/>
    <s v="Song Qing (11015244)"/>
    <s v="Mo Xiaohong（11005372）"/>
    <s v="Wu Ellen"/>
    <m/>
    <m/>
    <m/>
    <s v="OK"/>
  </r>
  <r>
    <s v="CN15"/>
    <n v="11012184"/>
    <s v="陈 雪"/>
    <s v="Chen Xue"/>
    <s v="Indirect Active"/>
    <s v="OP"/>
    <s v="CN/OP-RM"/>
    <s v="CN/OP-RME"/>
    <s v="121053"/>
    <d v="2015-03-01T00:00:00"/>
    <s v="Engineer"/>
    <s v="Engineer"/>
    <x v="2"/>
    <n v="2"/>
    <x v="2"/>
    <n v="11536"/>
    <n v="0"/>
    <n v="0"/>
    <n v="0"/>
    <n v="0"/>
    <n v="0"/>
    <n v="0"/>
    <n v="11536"/>
    <n v="11536"/>
    <n v="0"/>
    <x v="5"/>
    <s v="0.00%-0.00%"/>
    <m/>
    <m/>
    <m/>
    <m/>
    <n v="0"/>
    <n v="11536"/>
    <n v="0"/>
    <n v="0"/>
    <n v="14"/>
    <n v="450"/>
    <m/>
    <n v="688"/>
    <n v="167592"/>
    <n v="3"/>
    <m/>
    <m/>
    <m/>
    <s v="Song Qing (11015244)"/>
    <s v="Mo Xiaohong（11005372）"/>
    <s v="Wu Ellen"/>
    <m/>
    <m/>
    <m/>
    <s v="OK"/>
  </r>
  <r>
    <s v="CN15"/>
    <n v="11015244"/>
    <s v="宋 卿"/>
    <s v="Song Qing"/>
    <s v="Indirect Active"/>
    <s v="OP"/>
    <s v="CN/OP-RM"/>
    <s v="CN/OP-RME"/>
    <s v="121053"/>
    <d v="2012-08-01T00:00:00"/>
    <s v="Manager"/>
    <s v="Head of CN/OP-RME"/>
    <x v="3"/>
    <n v="2"/>
    <x v="2"/>
    <n v="31350"/>
    <n v="0"/>
    <n v="0"/>
    <n v="0"/>
    <n v="0"/>
    <n v="0"/>
    <n v="0"/>
    <n v="31350"/>
    <n v="31478"/>
    <n v="128"/>
    <x v="199"/>
    <s v="0.00%-0.00%"/>
    <m/>
    <m/>
    <m/>
    <m/>
    <n v="0"/>
    <n v="31478"/>
    <n v="128"/>
    <n v="4.0829346092503549E-3"/>
    <n v="14"/>
    <n v="450"/>
    <m/>
    <n v="688"/>
    <n v="446780"/>
    <n v="3"/>
    <m/>
    <s v="Recognition of Performance"/>
    <m/>
    <s v="Chen Lianrong（15022534）"/>
    <s v="Mo Xiaohong（11005372）"/>
    <s v="Wu Ellen"/>
    <m/>
    <m/>
    <m/>
    <s v="&gt;20"/>
  </r>
  <r>
    <s v="CN15"/>
    <n v="11018857"/>
    <s v="周 晓猛"/>
    <s v="Zhou Xiaomeng"/>
    <s v="Indirect Active"/>
    <s v="OP"/>
    <s v="CN/OP-RM"/>
    <s v="CN/OP-RME"/>
    <s v="121053"/>
    <d v="2021-10-11T00:00:00"/>
    <s v="Project Manager"/>
    <s v="Project Manager"/>
    <x v="0"/>
    <n v="2"/>
    <x v="2"/>
    <n v="22000"/>
    <n v="0"/>
    <n v="0"/>
    <n v="0"/>
    <n v="0"/>
    <n v="0"/>
    <n v="0"/>
    <n v="22000"/>
    <n v="22000"/>
    <n v="0"/>
    <x v="5"/>
    <s v="0.00%-0.00%"/>
    <m/>
    <m/>
    <m/>
    <m/>
    <n v="0"/>
    <n v="22000"/>
    <n v="0"/>
    <n v="0"/>
    <n v="14"/>
    <n v="450"/>
    <m/>
    <n v="688"/>
    <n v="314088"/>
    <n v="3"/>
    <m/>
    <m/>
    <m/>
    <s v="Song Qing (11015244)"/>
    <s v="Mo Xiaohong（11005372）"/>
    <s v="Wu Ellen"/>
    <m/>
    <m/>
    <m/>
    <s v="OK"/>
  </r>
  <r>
    <s v="CN15"/>
    <n v="11021165"/>
    <s v="沈 思源"/>
    <s v="Shen Fendi-Siyuan"/>
    <s v="Indirect Active"/>
    <s v="OP"/>
    <s v="CN/OP-RM"/>
    <s v="CN/OP-RMH"/>
    <s v="121054"/>
    <d v="2013-07-01T00:00:00"/>
    <s v="Manager"/>
    <s v="Head of CN/OP-RMH"/>
    <x v="3"/>
    <n v="2"/>
    <x v="0"/>
    <n v="23237"/>
    <n v="0.05"/>
    <n v="1162"/>
    <n v="2.7E-2"/>
    <n v="627"/>
    <n v="7.6989284331023797E-2"/>
    <n v="1789"/>
    <n v="25026"/>
    <n v="25000"/>
    <n v="1763"/>
    <x v="200"/>
    <s v="6.16%-9.24%"/>
    <m/>
    <m/>
    <m/>
    <m/>
    <n v="0"/>
    <n v="25000"/>
    <n v="1763"/>
    <n v="7.5870379136721677E-2"/>
    <n v="14"/>
    <n v="3012"/>
    <m/>
    <n v="688"/>
    <n v="386832"/>
    <n v="5"/>
    <m/>
    <m/>
    <m/>
    <s v="Chen Lianrong（15022534）"/>
    <s v="Mo Xiaohong（11005372）"/>
    <s v="Wu Ellen"/>
    <m/>
    <m/>
    <m/>
    <s v="OK"/>
  </r>
  <r>
    <s v="CN15"/>
    <n v="15012247"/>
    <s v="秦 嵘"/>
    <s v="Qin Rong"/>
    <s v="Indirect Active"/>
    <s v="OP"/>
    <s v="CN/OP-RM"/>
    <s v="CN/OP-RME"/>
    <s v="121053"/>
    <d v="2013-11-01T00:00:00"/>
    <s v="Functional Specialist"/>
    <s v="Functional Specialist"/>
    <x v="0"/>
    <n v="2"/>
    <x v="3"/>
    <n v="24700"/>
    <n v="0"/>
    <n v="0"/>
    <n v="0"/>
    <n v="0"/>
    <n v="0"/>
    <n v="0"/>
    <n v="24700"/>
    <n v="24700"/>
    <n v="0"/>
    <x v="5"/>
    <s v="0.00%-0.00%"/>
    <m/>
    <m/>
    <m/>
    <m/>
    <n v="0"/>
    <n v="24700"/>
    <n v="0"/>
    <n v="0"/>
    <n v="14"/>
    <n v="450"/>
    <m/>
    <n v="688"/>
    <n v="351888"/>
    <n v="3"/>
    <m/>
    <m/>
    <m/>
    <s v="Song Qing (11015244)"/>
    <s v="Mo Xiaohong（11005372）"/>
    <s v="Wu Ellen"/>
    <m/>
    <m/>
    <m/>
    <s v="OK"/>
  </r>
  <r>
    <s v="CN15"/>
    <n v="15014010"/>
    <s v="王 毅"/>
    <s v="Wang Yi"/>
    <s v="Indirect Active"/>
    <s v="OP"/>
    <s v="CN/OP-RM"/>
    <s v="CN/OP-RMNG"/>
    <s v="290104"/>
    <d v="2015-03-18T00:00:00"/>
    <s v="Manager"/>
    <s v="Manager"/>
    <x v="3"/>
    <n v="2"/>
    <x v="0"/>
    <n v="22000"/>
    <n v="0.06"/>
    <n v="1320"/>
    <n v="2.7E-2"/>
    <n v="594"/>
    <n v="8.6999999999999994E-2"/>
    <n v="1914"/>
    <n v="23914"/>
    <n v="23540"/>
    <n v="1540"/>
    <x v="31"/>
    <s v="6.96%-10.44%"/>
    <m/>
    <m/>
    <m/>
    <m/>
    <n v="0"/>
    <n v="23540"/>
    <n v="1540"/>
    <n v="7.0000000000000062E-2"/>
    <n v="14"/>
    <n v="450"/>
    <m/>
    <n v="688"/>
    <n v="335648"/>
    <n v="4"/>
    <m/>
    <m/>
    <m/>
    <s v="Chen Lianrong（15022534）"/>
    <s v="Mo Xiaohong（11005372）"/>
    <s v="Wu Ellen"/>
    <m/>
    <m/>
    <m/>
    <s v="OK"/>
  </r>
  <r>
    <s v="CN15"/>
    <n v="15015351"/>
    <s v="李 俊松"/>
    <s v="Li Junsong"/>
    <s v="Indirect Active"/>
    <s v="OP"/>
    <s v="CN/OP-RM"/>
    <s v="CN/OP-RM"/>
    <s v="121053"/>
    <d v="2016-06-15T00:00:00"/>
    <s v="Manager"/>
    <s v="HQ ES"/>
    <x v="3"/>
    <n v="2"/>
    <x v="3"/>
    <n v="35580"/>
    <n v="0"/>
    <n v="0"/>
    <n v="0"/>
    <n v="0"/>
    <n v="0"/>
    <n v="0"/>
    <n v="35580"/>
    <n v="35580"/>
    <n v="0"/>
    <x v="5"/>
    <s v="0.00%-0.00%"/>
    <m/>
    <m/>
    <m/>
    <m/>
    <n v="0"/>
    <n v="35580"/>
    <n v="0"/>
    <n v="0"/>
    <n v="14"/>
    <n v="450"/>
    <m/>
    <n v="688"/>
    <n v="504208"/>
    <n v="3"/>
    <m/>
    <m/>
    <m/>
    <s v="Chen Lianrong（15022534）"/>
    <s v="Mo Xiaohong（11005372）"/>
    <s v="Wu Ellen"/>
    <m/>
    <m/>
    <m/>
    <s v="OK"/>
  </r>
  <r>
    <s v="CN15"/>
    <n v="15022076"/>
    <s v="陈 海宁"/>
    <s v="Chen Haining"/>
    <s v="Indirect Active"/>
    <s v="OP"/>
    <s v="CN/OP-RM"/>
    <s v="CN/OP-RMNF"/>
    <s v="290300"/>
    <d v="2021-12-15T00:00:00"/>
    <s v="Senior Engineer"/>
    <s v="MEP Engineer"/>
    <x v="1"/>
    <n v="2"/>
    <x v="1"/>
    <n v="12700"/>
    <n v="3.7500000000000006E-2"/>
    <n v="476"/>
    <n v="1.55E-2"/>
    <n v="197"/>
    <n v="5.2992125984251966E-2"/>
    <n v="673"/>
    <n v="13373"/>
    <n v="12900"/>
    <n v="200"/>
    <x v="201"/>
    <s v="4.24%-6.36%"/>
    <m/>
    <m/>
    <m/>
    <m/>
    <n v="0"/>
    <n v="12900"/>
    <n v="200"/>
    <n v="1.5748031496062964E-2"/>
    <n v="14"/>
    <n v="450"/>
    <m/>
    <n v="688"/>
    <n v="186688"/>
    <n v="3"/>
    <m/>
    <m/>
    <m/>
    <s v="Chen Lianrong（15022534）"/>
    <s v="Mo Xiaohong（11005372）"/>
    <s v="Wu Ellen"/>
    <m/>
    <m/>
    <m/>
    <s v="&lt;20"/>
  </r>
  <r>
    <s v="CN15"/>
    <n v="15001949"/>
    <s v="葛 加国"/>
    <s v="Ge Jiaguo"/>
    <s v="Indirect Active"/>
    <s v="OP"/>
    <s v="CN/OP-RM"/>
    <s v="CN/OP-RMNG"/>
    <s v="290104"/>
    <d v="2008-08-22T00:00:00"/>
    <s v="Shift Leader"/>
    <s v="Security Shift Leader"/>
    <x v="4"/>
    <n v="2"/>
    <x v="2"/>
    <n v="9870"/>
    <n v="0"/>
    <n v="0"/>
    <n v="0"/>
    <n v="0"/>
    <n v="0"/>
    <n v="0"/>
    <n v="9870"/>
    <n v="9870"/>
    <n v="0"/>
    <x v="5"/>
    <s v="0.00%-0.00%"/>
    <m/>
    <m/>
    <m/>
    <m/>
    <n v="0"/>
    <n v="9870"/>
    <n v="0"/>
    <n v="0"/>
    <n v="14"/>
    <n v="450"/>
    <m/>
    <n v="688"/>
    <n v="144268"/>
    <n v="3"/>
    <m/>
    <m/>
    <m/>
    <s v="Chen Lianrong（15022534）"/>
    <s v="Mo Xiaohong（11005372）"/>
    <s v="Wu Ellen"/>
    <m/>
    <m/>
    <m/>
    <s v="OK"/>
  </r>
  <r>
    <s v="CN15"/>
    <n v="15018456"/>
    <s v="罗 慧"/>
    <s v="Luo Hui"/>
    <s v="Indirect Active"/>
    <s v="OP"/>
    <s v="CN/OP-RM"/>
    <s v="CN/OP-RMNG"/>
    <s v="290104"/>
    <d v="2017-11-03T00:00:00"/>
    <s v="Specialist"/>
    <s v="Specialist"/>
    <x v="2"/>
    <n v="2"/>
    <x v="1"/>
    <n v="6679"/>
    <n v="3.7500000000000006E-2"/>
    <n v="250"/>
    <n v="0"/>
    <n v="0"/>
    <n v="3.7430753106752507E-2"/>
    <n v="250"/>
    <n v="6929"/>
    <n v="7185"/>
    <n v="506"/>
    <x v="202"/>
    <s v="2.99%-4.49%"/>
    <m/>
    <m/>
    <m/>
    <m/>
    <n v="0"/>
    <n v="7185"/>
    <n v="506"/>
    <n v="7.5759844288067146E-2"/>
    <n v="14"/>
    <n v="450"/>
    <m/>
    <n v="688"/>
    <n v="106678"/>
    <n v="3"/>
    <m/>
    <s v="1.Optimized RMN internal purchasing process_x000a_2.Frame contract utility rate is top 3_x000a_3.SC order follow up professionally."/>
    <s v="Enlarged responsibilities with proven performance"/>
    <s v="Chen Lianrong（15022534）"/>
    <s v="Mo Xiaohong（11005372）"/>
    <s v="Wu Ellen"/>
    <m/>
    <m/>
    <m/>
    <s v="&gt;20"/>
  </r>
  <r>
    <s v="CN15"/>
    <n v="15022106"/>
    <s v="申 彧"/>
    <s v="Shen Yu"/>
    <s v="Indirect Active"/>
    <s v="OP"/>
    <s v="CN/OP-RM"/>
    <s v="CN/OP-RMNF"/>
    <s v="290300"/>
    <d v="2022-01-12T00:00:00"/>
    <s v="Senior Engineer"/>
    <s v="Civil Engineer"/>
    <x v="1"/>
    <n v="2"/>
    <x v="3"/>
    <n v="13520"/>
    <n v="0"/>
    <n v="0"/>
    <n v="0"/>
    <n v="0"/>
    <n v="0"/>
    <n v="0"/>
    <n v="13520"/>
    <n v="13520"/>
    <n v="0"/>
    <x v="5"/>
    <s v="0.00%-0.00%"/>
    <m/>
    <m/>
    <m/>
    <m/>
    <n v="0"/>
    <n v="13520"/>
    <n v="0"/>
    <n v="0"/>
    <n v="14"/>
    <n v="550"/>
    <m/>
    <n v="688"/>
    <n v="196568"/>
    <n v="5"/>
    <m/>
    <m/>
    <m/>
    <s v="Chen Lianrong（15022534）"/>
    <s v="Mo Xiaohong（11005372）"/>
    <s v="Wu Ellen"/>
    <m/>
    <m/>
    <m/>
    <s v="OK"/>
  </r>
  <r>
    <s v="CN15"/>
    <n v="15000274"/>
    <s v="盛 忠明"/>
    <s v="Sheng Zhongming"/>
    <s v="Indirect Active"/>
    <s v="OP"/>
    <s v="CN/OP-RM"/>
    <s v="CN/OP-RMNF"/>
    <s v="290300"/>
    <d v="2005-10-20T00:00:00"/>
    <s v="Engineer"/>
    <s v="Engineer"/>
    <x v="2"/>
    <n v="2"/>
    <x v="5"/>
    <n v="12735"/>
    <n v="0"/>
    <n v="0"/>
    <n v="0"/>
    <n v="0"/>
    <n v="0"/>
    <n v="0"/>
    <n v="12735"/>
    <n v="12735"/>
    <n v="0"/>
    <x v="5"/>
    <s v="0.00%-0.00%"/>
    <m/>
    <m/>
    <m/>
    <m/>
    <n v="0"/>
    <n v="12735"/>
    <n v="0"/>
    <n v="0"/>
    <n v="14"/>
    <n v="450"/>
    <m/>
    <n v="688"/>
    <n v="184378"/>
    <n v="4"/>
    <m/>
    <m/>
    <m/>
    <s v="Chen Lianrong（15022534）"/>
    <s v="Mo Xiaohong（11005372）"/>
    <s v="Wu Ellen"/>
    <m/>
    <m/>
    <m/>
    <s v="OK"/>
  </r>
  <r>
    <s v="CN15"/>
    <n v="15018979"/>
    <s v="臧 伟"/>
    <s v="Zang Wei"/>
    <s v="Indirect Active"/>
    <s v="OP"/>
    <s v="CN/OP-RM"/>
    <s v="CN/OP-RMNF"/>
    <s v="290300"/>
    <d v="2012-08-03T00:00:00"/>
    <s v="Engineer"/>
    <s v="DDC Engineer"/>
    <x v="2"/>
    <n v="2"/>
    <x v="2"/>
    <n v="10588"/>
    <n v="2.5000000000000001E-2"/>
    <n v="265"/>
    <n v="0"/>
    <n v="0"/>
    <n v="2.5028333962976955E-2"/>
    <n v="265"/>
    <n v="10853"/>
    <n v="10853"/>
    <n v="265"/>
    <x v="13"/>
    <s v="2.00%-3.00%"/>
    <m/>
    <m/>
    <m/>
    <m/>
    <n v="0"/>
    <n v="10853"/>
    <n v="265"/>
    <n v="2.5028333962976879E-2"/>
    <n v="14"/>
    <n v="450"/>
    <m/>
    <n v="688"/>
    <n v="158030"/>
    <n v="3"/>
    <m/>
    <m/>
    <m/>
    <s v="Chen Lianrong（15022534）"/>
    <s v="Mo Xiaohong（11005372）"/>
    <s v="Wu Ellen"/>
    <m/>
    <m/>
    <m/>
    <s v="OK"/>
  </r>
  <r>
    <s v="CN15"/>
    <n v="15004177"/>
    <s v="张 宏权"/>
    <s v="Zhang Hongquan"/>
    <s v="Indirect Active"/>
    <s v="OP"/>
    <s v="CN/OP-RM"/>
    <s v="CN/OP-RMNF"/>
    <s v="290300"/>
    <d v="2010-07-14T00:00:00"/>
    <s v="Junior Engineer"/>
    <s v="Junior Engineer"/>
    <x v="4"/>
    <n v="2"/>
    <x v="2"/>
    <n v="6725"/>
    <n v="0.03"/>
    <n v="202"/>
    <n v="0"/>
    <n v="0"/>
    <n v="3.0037174721189591E-2"/>
    <n v="202"/>
    <n v="6927"/>
    <n v="7200"/>
    <n v="475"/>
    <x v="203"/>
    <s v="2.40%-3.60%"/>
    <m/>
    <m/>
    <m/>
    <m/>
    <n v="0"/>
    <n v="7200"/>
    <n v="475"/>
    <n v="7.0631970260222943E-2"/>
    <n v="14"/>
    <n v="450"/>
    <m/>
    <n v="688"/>
    <n v="106888"/>
    <n v="2"/>
    <m/>
    <s v="1.Took over additional management work for special equipment, with excellent on-site management and implementation."/>
    <s v="Enlarged responsibilities with proven performance"/>
    <s v="Chen Lianrong（15022534）"/>
    <s v="Mo Xiaohong（11005372）"/>
    <s v="Wu Ellen"/>
    <m/>
    <m/>
    <m/>
    <s v="&gt;20"/>
  </r>
  <r>
    <s v="CN15"/>
    <n v="15013653"/>
    <s v="章 彬彬"/>
    <s v="Zhang Binbin"/>
    <s v="Indirect Active"/>
    <s v="OP"/>
    <s v="CN/OP-RM"/>
    <s v="CN/OP-RMNF"/>
    <s v="290300"/>
    <d v="2014-09-17T00:00:00"/>
    <s v="Senior Engineer"/>
    <s v="Senior Civil Engineer"/>
    <x v="1"/>
    <n v="2"/>
    <x v="1"/>
    <n v="12400"/>
    <n v="3.7500000000000006E-2"/>
    <n v="465"/>
    <n v="1.55E-2"/>
    <n v="192"/>
    <n v="5.2983870967741938E-2"/>
    <n v="657"/>
    <n v="13057"/>
    <n v="13180"/>
    <n v="780"/>
    <x v="204"/>
    <s v="4.24%-6.36%"/>
    <m/>
    <m/>
    <m/>
    <m/>
    <n v="0"/>
    <n v="13180"/>
    <n v="780"/>
    <n v="6.290322580645169E-2"/>
    <n v="14"/>
    <n v="450"/>
    <m/>
    <n v="688"/>
    <n v="190608"/>
    <n v="3"/>
    <m/>
    <m/>
    <m/>
    <s v="Chen Lianrong（15022534）"/>
    <s v="Mo Xiaohong（11005372）"/>
    <s v="Wu Ellen"/>
    <m/>
    <m/>
    <m/>
    <s v="OK"/>
  </r>
  <r>
    <s v="CN15"/>
    <n v="15013014"/>
    <s v="郑 玉阳"/>
    <s v="Zheng Yuyang"/>
    <s v="Indirect Active"/>
    <s v="OP"/>
    <s v="CN/OP-RM"/>
    <s v="CN/OP-RMNF"/>
    <s v="290300"/>
    <d v="2014-05-07T00:00:00"/>
    <s v="Senior Engineer"/>
    <s v="Senior Facility Engineer"/>
    <x v="1"/>
    <n v="2"/>
    <x v="0"/>
    <n v="12600"/>
    <n v="0.05"/>
    <n v="630"/>
    <n v="2.7E-2"/>
    <n v="340"/>
    <n v="7.6984126984126988E-2"/>
    <n v="970"/>
    <n v="13570"/>
    <n v="13400"/>
    <n v="800"/>
    <x v="205"/>
    <s v="6.16%-9.24%"/>
    <s v="Promotion"/>
    <s v="Functional Specialist"/>
    <s v="A6"/>
    <n v="8.4000000000000005E-2"/>
    <n v="1058"/>
    <n v="14458"/>
    <n v="1858"/>
    <n v="0.14746031746031751"/>
    <n v="14"/>
    <n v="450"/>
    <m/>
    <n v="688"/>
    <n v="208500"/>
    <n v="4"/>
    <m/>
    <s v="1. Take additional task as Sna Location Electrical Safety officer_x000a_2. From 2025.09.01, he took fire fighting system, air condition system in SCh ,and deliver good performance."/>
    <s v="Good performance and high potential"/>
    <s v="Chen Lianrong（15022534）"/>
    <s v="Mo Xiaohong（11005372）"/>
    <s v="Wu Ellen"/>
    <m/>
    <m/>
    <m/>
    <s v="OK"/>
  </r>
  <r>
    <s v="CN15"/>
    <n v="15016258"/>
    <s v="宗 楚玉"/>
    <s v="Zong Chuyu"/>
    <s v="Indirect Active"/>
    <s v="OP"/>
    <s v="CN/OP-RM"/>
    <s v="CN/OP-RMNG"/>
    <s v="290104"/>
    <d v="2016-12-19T00:00:00"/>
    <s v="Senior Specialist"/>
    <s v="Senior Specialist"/>
    <x v="1"/>
    <n v="2"/>
    <x v="2"/>
    <n v="9400"/>
    <n v="2.5000000000000001E-2"/>
    <n v="235"/>
    <n v="0"/>
    <n v="0"/>
    <n v="2.5000000000000001E-2"/>
    <n v="235"/>
    <n v="9635"/>
    <n v="9700"/>
    <n v="300"/>
    <x v="206"/>
    <s v="2.00%-3.00%"/>
    <m/>
    <m/>
    <m/>
    <m/>
    <n v="0"/>
    <n v="9700"/>
    <n v="300"/>
    <n v="3.1914893617021267E-2"/>
    <n v="14"/>
    <n v="450"/>
    <m/>
    <n v="688"/>
    <n v="141888"/>
    <n v="4"/>
    <m/>
    <m/>
    <m/>
    <s v="Chen Lianrong（15022534）"/>
    <s v="Mo Xiaohong（11005372）"/>
    <s v="Wu Ellen"/>
    <m/>
    <m/>
    <m/>
    <s v="OK"/>
  </r>
  <r>
    <s v="CN15"/>
    <n v="1320032"/>
    <s v="付 钢"/>
    <s v="Fu Gang"/>
    <s v="Indirect Active"/>
    <s v="OP"/>
    <s v="CN/OP-RM"/>
    <s v="CN/OP-RMC"/>
    <s v="290300"/>
    <d v="2013-11-18T00:00:00"/>
    <s v="Director"/>
    <s v="Head of Real Estate Management Site CZ"/>
    <x v="5"/>
    <n v="2"/>
    <x v="2"/>
    <n v="46478"/>
    <n v="2.5000000000000001E-2"/>
    <n v="1162"/>
    <n v="0"/>
    <n v="0"/>
    <n v="2.5001075777787339E-2"/>
    <n v="1162"/>
    <n v="47640"/>
    <n v="47500"/>
    <n v="1022"/>
    <x v="207"/>
    <s v="2.00%-3.00%"/>
    <m/>
    <m/>
    <m/>
    <m/>
    <n v="0"/>
    <n v="47500"/>
    <n v="1022"/>
    <n v="2.1988897973234556E-2"/>
    <n v="14"/>
    <n v="450"/>
    <n v="1000"/>
    <n v="688"/>
    <n v="683088"/>
    <n v="3"/>
    <m/>
    <m/>
    <m/>
    <s v="Chen Lianrong（15022534）"/>
    <s v="Mo Xiaohong（11005372）"/>
    <s v="Wu Ellen"/>
    <m/>
    <m/>
    <m/>
    <s v="OK"/>
  </r>
  <r>
    <s v="CN15"/>
    <n v="1150001"/>
    <s v="赵 标"/>
    <s v="Zhao Biao"/>
    <s v="Indirect Active"/>
    <s v="OP"/>
    <s v="SCh"/>
    <s v="FCLCh"/>
    <s v="310110"/>
    <d v="2015-08-17T00:00:00"/>
    <s v="Senior Director"/>
    <s v="Head of Factory Cooling Chuzhou"/>
    <x v="6"/>
    <n v="1"/>
    <x v="1"/>
    <n v="75809"/>
    <n v="8.3433644286953101E-2"/>
    <n v="6325"/>
    <n v="0"/>
    <n v="0"/>
    <n v="8.3433365431545073E-2"/>
    <n v="6325"/>
    <n v="82134"/>
    <n v="82000"/>
    <n v="6191"/>
    <x v="208"/>
    <s v="6.67%-10.01%"/>
    <m/>
    <m/>
    <m/>
    <m/>
    <n v="0"/>
    <n v="82000"/>
    <n v="6191"/>
    <n v="8.1665765278528868E-2"/>
    <n v="16"/>
    <n v="3950"/>
    <m/>
    <n v="0"/>
    <n v="1359400"/>
    <n v="3"/>
    <m/>
    <m/>
    <m/>
    <s v="Tan Tyler（11015792）"/>
    <s v="Wan Changju（15007713）"/>
    <s v="Zhao Chujun"/>
    <m/>
    <m/>
    <m/>
    <s v="OK"/>
  </r>
  <r>
    <s v="CN15"/>
    <n v="51200135"/>
    <s v="顾 银华"/>
    <s v="Gu Yinhua"/>
    <s v="Indirect Active"/>
    <s v="OP"/>
    <s v="SCh"/>
    <s v="FLCCh"/>
    <s v="340100"/>
    <d v="1996-09-01T00:00:00"/>
    <s v="Senior Director"/>
    <s v="Head of Factory Laundry Care Chuzhou"/>
    <x v="6"/>
    <n v="1"/>
    <x v="2"/>
    <n v="69530"/>
    <n v="2.5000000000000001E-2"/>
    <n v="1738"/>
    <n v="0"/>
    <n v="0"/>
    <n v="2.4996404429742557E-2"/>
    <n v="1738"/>
    <n v="71268"/>
    <n v="72000"/>
    <n v="2470"/>
    <x v="108"/>
    <s v="2.00%-3.00%"/>
    <m/>
    <m/>
    <m/>
    <m/>
    <n v="0"/>
    <n v="72000"/>
    <n v="2470"/>
    <n v="3.5524234143535116E-2"/>
    <n v="16"/>
    <n v="3450"/>
    <m/>
    <n v="0"/>
    <n v="1193400"/>
    <n v="3"/>
    <m/>
    <m/>
    <m/>
    <s v="Tan Tyler（11015792）"/>
    <s v="Wan Changju（15007713）"/>
    <s v="Zhao Chujun"/>
    <m/>
    <m/>
    <m/>
    <s v="OK"/>
  </r>
  <r>
    <s v="CN15"/>
    <n v="15010296"/>
    <s v="王 培"/>
    <s v="Wang Pei"/>
    <s v="Indirect Active"/>
    <s v="OP"/>
    <s v="SCh"/>
    <s v="SCh"/>
    <s v="390100"/>
    <d v="2013-05-14T00:00:00"/>
    <s v="Senior Project Manager"/>
    <s v="Senior Project Manager"/>
    <x v="3"/>
    <n v="2"/>
    <x v="0"/>
    <n v="21200"/>
    <n v="0.06"/>
    <n v="1272"/>
    <n v="2.7E-2"/>
    <n v="572"/>
    <n v="8.6981132075471701E-2"/>
    <n v="1844"/>
    <n v="23044"/>
    <n v="25000"/>
    <n v="3800"/>
    <x v="209"/>
    <s v="6.96%-10.44%"/>
    <m/>
    <m/>
    <m/>
    <m/>
    <n v="0"/>
    <n v="25000"/>
    <n v="3800"/>
    <n v="0.179245283018868"/>
    <n v="14"/>
    <n v="450"/>
    <m/>
    <n v="688"/>
    <n v="356088"/>
    <n v="4"/>
    <m/>
    <m/>
    <s v="Significantly enlarged responsibilities with proven performance"/>
    <s v="Tan Tyler（11015792）"/>
    <s v="Wan Changju（15007713）"/>
    <s v="Zhao Chujun"/>
    <m/>
    <m/>
    <m/>
    <s v="&gt;20"/>
  </r>
  <r>
    <s v="CN15"/>
    <n v="11017464"/>
    <s v="赵 宏旭"/>
    <s v="Zhao Hongxu"/>
    <s v="Indirect Active"/>
    <s v="OP"/>
    <s v="SCh"/>
    <s v="GPD-LCTC"/>
    <s v="140200"/>
    <d v="2017-09-15T00:00:00"/>
    <s v="Director"/>
    <s v="Head of Laundry Care Technology China"/>
    <x v="5"/>
    <n v="2"/>
    <x v="2"/>
    <n v="44400"/>
    <n v="2.5000000000000001E-2"/>
    <n v="1110"/>
    <n v="0"/>
    <n v="0"/>
    <n v="2.5000000000000001E-2"/>
    <n v="1110"/>
    <n v="45510"/>
    <n v="44400"/>
    <n v="0"/>
    <x v="5"/>
    <s v="2.00%-3.00%"/>
    <m/>
    <m/>
    <m/>
    <m/>
    <n v="0"/>
    <n v="44400"/>
    <n v="0"/>
    <n v="0"/>
    <n v="14"/>
    <n v="450"/>
    <n v="1000"/>
    <n v="688"/>
    <n v="639688"/>
    <n v="3"/>
    <m/>
    <m/>
    <s v="Internal balance"/>
    <s v="Tan Tyler（11015792）"/>
    <s v="Wan Changju（15007713）"/>
    <s v="Zhao Chujun"/>
    <m/>
    <m/>
    <m/>
    <s v="0 increase"/>
  </r>
  <r>
    <s v="CN15"/>
    <n v="1120400"/>
    <s v="刘 魁"/>
    <s v="Liu Kui"/>
    <s v="Indirect Active"/>
    <s v="OP"/>
    <s v="SCh"/>
    <s v="SCh-ME"/>
    <s v="290140"/>
    <d v="2025-11-28T00:00:00"/>
    <s v="Director"/>
    <s v="Head of Manufacturing Engineering"/>
    <x v="5"/>
    <n v="2"/>
    <x v="4"/>
    <n v="40000"/>
    <n v="2.5000000000000001E-2"/>
    <n v="1000"/>
    <n v="0"/>
    <n v="0"/>
    <n v="2.5000000000000001E-2"/>
    <n v="1000"/>
    <n v="41000"/>
    <n v="40000"/>
    <n v="0"/>
    <x v="5"/>
    <s v="2.00%-3.00%"/>
    <m/>
    <m/>
    <m/>
    <m/>
    <n v="0"/>
    <n v="40000"/>
    <n v="0"/>
    <n v="0"/>
    <n v="14"/>
    <n v="9050"/>
    <n v="1000"/>
    <n v="688"/>
    <n v="681288"/>
    <e v="#N/A"/>
    <m/>
    <m/>
    <s v="New joined/transferred employee (less than12 months)"/>
    <s v="Tan Tyler（11015792）"/>
    <s v="Wan Changju（15007713）"/>
    <s v="Zhao Chujun"/>
    <m/>
    <m/>
    <m/>
    <s v="0 increase"/>
  </r>
  <r>
    <s v="CN15"/>
    <n v="1115057"/>
    <s v="潘 玉琳"/>
    <s v="Pan Yulin"/>
    <s v="Indirect Active"/>
    <s v="OP"/>
    <s v="SCh"/>
    <s v="SCh"/>
    <s v="290140"/>
    <d v="1988-12-01T00:00:00"/>
    <s v="Labor Union Chairman"/>
    <s v="Head of Labor Union"/>
    <x v="3"/>
    <n v="2"/>
    <x v="1"/>
    <n v="26210"/>
    <n v="2.2499999999999999E-2"/>
    <n v="590"/>
    <n v="0"/>
    <n v="0"/>
    <n v="2.2510492178557804E-2"/>
    <n v="590"/>
    <n v="26800"/>
    <n v="27000"/>
    <n v="790"/>
    <x v="75"/>
    <s v="1.80%-2.70%"/>
    <m/>
    <m/>
    <m/>
    <m/>
    <n v="0"/>
    <n v="27000"/>
    <n v="790"/>
    <n v="3.0141167493323184E-2"/>
    <n v="14"/>
    <n v="450"/>
    <m/>
    <n v="688"/>
    <n v="384088"/>
    <n v="3"/>
    <m/>
    <m/>
    <s v="Good performance/talent"/>
    <s v="Tan Tyler（11015792）"/>
    <s v="Wan Changju（15007713）"/>
    <s v="Zhao Chujun"/>
    <m/>
    <m/>
    <m/>
    <s v="OK"/>
  </r>
  <r>
    <s v="CN15"/>
    <n v="1119108"/>
    <s v="宋 德亮"/>
    <s v="Song Deliang"/>
    <s v="Indirect Active"/>
    <s v="OP"/>
    <s v="SCh"/>
    <s v="SCh-PS"/>
    <s v="290143"/>
    <d v="2004-08-02T00:00:00"/>
    <s v="Supervisor"/>
    <s v="Supervisor of PS"/>
    <x v="0"/>
    <n v="2"/>
    <x v="2"/>
    <n v="15234"/>
    <n v="0.03"/>
    <n v="457"/>
    <n v="0"/>
    <n v="0"/>
    <n v="2.9998687147170803E-2"/>
    <n v="457"/>
    <n v="15691"/>
    <n v="15234"/>
    <n v="0"/>
    <x v="5"/>
    <s v="2.40%-3.60%"/>
    <m/>
    <m/>
    <m/>
    <m/>
    <n v="0"/>
    <n v="15234"/>
    <n v="0"/>
    <n v="0"/>
    <n v="14"/>
    <n v="600"/>
    <m/>
    <n v="688"/>
    <n v="221164"/>
    <n v="3"/>
    <m/>
    <m/>
    <m/>
    <s v="Tan Tyler（11015792）"/>
    <s v="Wan Changju（15007713）"/>
    <s v="Zhao Chujun"/>
    <m/>
    <m/>
    <m/>
    <s v="0 increase"/>
  </r>
  <r>
    <s v="CN15"/>
    <n v="1120003"/>
    <s v="费 忠喜"/>
    <s v="Fei Zhongxi"/>
    <s v="Indirect Active"/>
    <s v="OP"/>
    <s v="SCh"/>
    <s v="SCh-RC"/>
    <s v="190101"/>
    <d v="1991-08-01T00:00:00"/>
    <s v="Director"/>
    <s v="Head of Return Management Center"/>
    <x v="5"/>
    <n v="2"/>
    <x v="2"/>
    <n v="44060"/>
    <n v="0"/>
    <n v="0"/>
    <n v="0"/>
    <n v="0"/>
    <n v="0"/>
    <n v="0"/>
    <n v="44060"/>
    <n v="44060"/>
    <n v="0"/>
    <x v="5"/>
    <s v="0.00%-0.00%"/>
    <m/>
    <m/>
    <m/>
    <m/>
    <n v="0"/>
    <n v="44060"/>
    <n v="0"/>
    <n v="0"/>
    <n v="14"/>
    <n v="450"/>
    <n v="1000"/>
    <n v="688"/>
    <n v="634928"/>
    <n v="4"/>
    <m/>
    <m/>
    <m/>
    <s v="Tan Tyler（11015792）"/>
    <s v="Wan Changju（15007713）"/>
    <s v="Zhao Chujun"/>
    <m/>
    <m/>
    <m/>
    <s v="OK"/>
  </r>
  <r>
    <s v="CN15"/>
    <n v="1120097"/>
    <s v="蒋 小燕"/>
    <s v="Jiang Xiaoyan"/>
    <s v="Indirect Active"/>
    <s v="OP"/>
    <s v="SCh"/>
    <s v="SCh-ES"/>
    <s v="290135"/>
    <d v="2023-05-17T00:00:00"/>
    <s v="Manager"/>
    <s v="Head of Work Safety Management"/>
    <x v="3"/>
    <n v="2"/>
    <x v="2"/>
    <n v="23924"/>
    <n v="2.5000000000000001E-2"/>
    <n v="598"/>
    <n v="0"/>
    <n v="0"/>
    <n v="2.499582009697375E-2"/>
    <n v="598"/>
    <n v="24522"/>
    <n v="23924"/>
    <n v="0"/>
    <x v="5"/>
    <s v="2.00%-3.00%"/>
    <m/>
    <m/>
    <m/>
    <m/>
    <n v="0"/>
    <n v="23924"/>
    <n v="0"/>
    <n v="0"/>
    <n v="14"/>
    <n v="450"/>
    <m/>
    <n v="688"/>
    <n v="341024"/>
    <n v="4"/>
    <m/>
    <m/>
    <s v="Internal balance"/>
    <s v="Tan Tyler（11015792）"/>
    <s v="Wan Changju（15007713）"/>
    <s v="Zhao Chujun"/>
    <m/>
    <m/>
    <m/>
    <s v="0 increase"/>
  </r>
  <r>
    <s v="CN15"/>
    <n v="1120185"/>
    <s v="郝 喜东"/>
    <s v="Hao Xidong"/>
    <s v="Indirect Active"/>
    <s v="OP"/>
    <s v="SCh"/>
    <s v="SCh-ES"/>
    <s v="290135"/>
    <d v="2017-08-01T00:00:00"/>
    <s v="Senior Engineer"/>
    <s v="Senior EHS Engineer"/>
    <x v="1"/>
    <n v="2"/>
    <x v="2"/>
    <n v="13042"/>
    <n v="0"/>
    <n v="0"/>
    <n v="0"/>
    <n v="0"/>
    <n v="0"/>
    <n v="0"/>
    <n v="13042"/>
    <n v="13042"/>
    <n v="0"/>
    <x v="5"/>
    <s v="0.00%-0.00%"/>
    <m/>
    <m/>
    <m/>
    <m/>
    <n v="0"/>
    <n v="13042"/>
    <n v="0"/>
    <n v="0"/>
    <n v="14"/>
    <n v="850"/>
    <m/>
    <n v="688"/>
    <n v="193476"/>
    <n v="3"/>
    <m/>
    <m/>
    <m/>
    <s v="Tan Tyler（11015792）"/>
    <s v="Wan Changju（15007713）"/>
    <s v="Zhao Chujun"/>
    <m/>
    <m/>
    <m/>
    <s v="OK"/>
  </r>
  <r>
    <s v="CN15"/>
    <n v="1120261"/>
    <s v="里 爽"/>
    <s v="Li Shuang"/>
    <s v="Indirect Active"/>
    <s v="OP"/>
    <s v="SCh"/>
    <s v="SCh-ES"/>
    <s v="290135"/>
    <d v="2020-08-14T00:00:00"/>
    <s v="Senior Engineer"/>
    <s v="Senior Engineer"/>
    <x v="1"/>
    <n v="2"/>
    <x v="2"/>
    <n v="9602"/>
    <n v="2.5000000000000001E-2"/>
    <n v="240"/>
    <n v="0"/>
    <n v="0"/>
    <n v="2.4994792751510102E-2"/>
    <n v="240"/>
    <n v="9842"/>
    <n v="9602"/>
    <n v="0"/>
    <x v="5"/>
    <s v="2.00%-3.00%"/>
    <m/>
    <m/>
    <m/>
    <m/>
    <n v="0"/>
    <n v="9602"/>
    <n v="0"/>
    <n v="0"/>
    <n v="14"/>
    <n v="850"/>
    <m/>
    <n v="688"/>
    <n v="145316"/>
    <n v="4"/>
    <m/>
    <m/>
    <s v="Internal balance"/>
    <s v="Tan Tyler（11015792）"/>
    <s v="Wan Changju（15007713）"/>
    <s v="Zhao Chujun"/>
    <m/>
    <m/>
    <m/>
    <s v="0 increase"/>
  </r>
  <r>
    <s v="CN15"/>
    <n v="1120273"/>
    <s v="冯 倩"/>
    <s v="Feng Qian"/>
    <s v="Indirect Active"/>
    <s v="OP"/>
    <s v="SCh"/>
    <s v="SCh-ES"/>
    <s v="290135"/>
    <d v="2020-10-20T00:00:00"/>
    <s v="Functional Specialist"/>
    <s v="Functional Specialist"/>
    <x v="0"/>
    <n v="2"/>
    <x v="2"/>
    <n v="12302"/>
    <n v="0.03"/>
    <n v="369"/>
    <n v="0"/>
    <n v="0"/>
    <n v="2.9995122744269225E-2"/>
    <n v="369"/>
    <n v="12671"/>
    <n v="13808"/>
    <n v="1506"/>
    <x v="210"/>
    <s v="2.40%-3.60%"/>
    <m/>
    <m/>
    <m/>
    <m/>
    <n v="0"/>
    <n v="13808"/>
    <n v="1506"/>
    <n v="0.12241911884246459"/>
    <n v="14"/>
    <n v="450"/>
    <m/>
    <n v="688"/>
    <n v="199400"/>
    <n v="4"/>
    <m/>
    <m/>
    <m/>
    <s v="Tan Tyler（11015792）"/>
    <s v="Wan Changju（15007713）"/>
    <s v="Zhao Chujun"/>
    <m/>
    <m/>
    <m/>
    <s v="&gt;20"/>
  </r>
  <r>
    <s v="CN15"/>
    <n v="1120339"/>
    <s v="戴 田辉"/>
    <s v="Dai Tianhui"/>
    <s v="Indirect Active"/>
    <s v="OP"/>
    <s v="SCh"/>
    <s v="SCh-ES"/>
    <s v="290135"/>
    <d v="2021-08-04T00:00:00"/>
    <s v="Senior Engineer"/>
    <s v="Senior Engineer of Safety"/>
    <x v="1"/>
    <n v="2"/>
    <x v="0"/>
    <n v="11247"/>
    <n v="0.05"/>
    <n v="562"/>
    <n v="2.7E-2"/>
    <n v="304"/>
    <n v="7.6998310660620614E-2"/>
    <n v="866"/>
    <n v="12113"/>
    <n v="12000"/>
    <n v="753"/>
    <x v="211"/>
    <s v="6.16%-9.24%"/>
    <m/>
    <m/>
    <m/>
    <m/>
    <n v="0"/>
    <n v="12000"/>
    <n v="753"/>
    <n v="6.6951186983195576E-2"/>
    <n v="14"/>
    <n v="450"/>
    <m/>
    <n v="688"/>
    <n v="174088"/>
    <n v="5"/>
    <m/>
    <m/>
    <m/>
    <s v="Tan Tyler（11015792）"/>
    <s v="Wan Changju（15007713）"/>
    <s v="Zhao Chujun"/>
    <m/>
    <m/>
    <m/>
    <s v="OK"/>
  </r>
  <r>
    <s v="CN15"/>
    <n v="1120397"/>
    <s v="方 月"/>
    <s v="Fang Hedy-Yue"/>
    <s v="Indirect Active"/>
    <s v="OP"/>
    <s v="SCh"/>
    <s v="SCh"/>
    <s v="290140"/>
    <d v="2025-07-02T00:00:00"/>
    <s v="Senior Specialist"/>
    <s v="Senior Team Assistant"/>
    <x v="1"/>
    <n v="2"/>
    <x v="2"/>
    <n v="10500"/>
    <n v="2.5000000000000001E-2"/>
    <n v="263"/>
    <n v="0"/>
    <n v="0"/>
    <n v="2.5047619047619048E-2"/>
    <n v="263"/>
    <n v="10763"/>
    <n v="10500"/>
    <n v="0"/>
    <x v="5"/>
    <s v="2.00%-3.01%"/>
    <m/>
    <m/>
    <m/>
    <m/>
    <n v="0"/>
    <n v="10500"/>
    <n v="0"/>
    <n v="0"/>
    <n v="14"/>
    <n v="450"/>
    <m/>
    <n v="688"/>
    <n v="153088"/>
    <e v="#N/A"/>
    <m/>
    <m/>
    <s v="Internal balance"/>
    <s v="Tan Tyler（11015792）"/>
    <s v="Wan Changju（15007713）"/>
    <s v="Zhao Chujun"/>
    <m/>
    <m/>
    <m/>
    <s v="0 increase"/>
  </r>
  <r>
    <s v="CN15"/>
    <n v="1120399"/>
    <s v="张 莹"/>
    <s v="Zhang Zoe-Ying"/>
    <s v="Indirect Active"/>
    <s v="OP"/>
    <s v="SCh"/>
    <s v="SCh-ES"/>
    <s v="290135"/>
    <d v="2025-09-17T00:00:00"/>
    <s v="Senior Engineer"/>
    <s v="Senior EHS Engineer"/>
    <x v="1"/>
    <n v="2"/>
    <x v="2"/>
    <n v="14550"/>
    <n v="0"/>
    <n v="0"/>
    <n v="0"/>
    <n v="0"/>
    <n v="0"/>
    <n v="0"/>
    <n v="14550"/>
    <n v="14550"/>
    <n v="0"/>
    <x v="5"/>
    <s v="0.00%-0.00%"/>
    <m/>
    <m/>
    <m/>
    <m/>
    <n v="0"/>
    <n v="14550"/>
    <n v="0"/>
    <n v="0"/>
    <n v="14"/>
    <n v="450"/>
    <m/>
    <n v="688"/>
    <n v="209788"/>
    <e v="#N/A"/>
    <m/>
    <m/>
    <m/>
    <s v="Tan Tyler（11015792）"/>
    <s v="Wan Changju（15007713）"/>
    <s v="Zhao Chujun"/>
    <m/>
    <m/>
    <m/>
    <s v="OK"/>
  </r>
  <r>
    <s v="CN15"/>
    <n v="1610011"/>
    <s v="魏 玲"/>
    <s v="Wei Ling"/>
    <s v="Indirect Active"/>
    <s v="OP"/>
    <s v="SCh"/>
    <s v="SCh-ES"/>
    <s v="290135"/>
    <d v="2004-01-01T00:00:00"/>
    <s v="Engineer"/>
    <s v="Safety Engineer"/>
    <x v="2"/>
    <n v="2"/>
    <x v="2"/>
    <n v="9388"/>
    <n v="2.5000000000000001E-2"/>
    <n v="235"/>
    <n v="0"/>
    <n v="0"/>
    <n v="2.5031955688112485E-2"/>
    <n v="235"/>
    <n v="9623"/>
    <n v="9388"/>
    <n v="0"/>
    <x v="5"/>
    <s v="2.00%-3.00%"/>
    <m/>
    <m/>
    <m/>
    <m/>
    <n v="0"/>
    <n v="9388"/>
    <n v="0"/>
    <n v="0"/>
    <n v="14"/>
    <n v="450"/>
    <m/>
    <n v="688"/>
    <n v="137520"/>
    <n v="3"/>
    <m/>
    <m/>
    <s v="Internal balance"/>
    <s v="Tan Tyler（11015792）"/>
    <s v="Wan Changju（15007713）"/>
    <s v="Zhao Chujun"/>
    <m/>
    <m/>
    <m/>
    <s v="0 increase"/>
  </r>
  <r>
    <s v="CN15"/>
    <n v="1708055"/>
    <s v="张 原"/>
    <s v="Zhang Yuan"/>
    <s v="Indirect Active"/>
    <s v="OP"/>
    <s v="SCh"/>
    <s v="SCh-PS"/>
    <s v="290143"/>
    <d v="2011-08-09T00:00:00"/>
    <s v="Senior Specialist"/>
    <s v="Senior Specialist"/>
    <x v="1"/>
    <n v="2"/>
    <x v="1"/>
    <n v="6500"/>
    <n v="5.2500000000000005E-2"/>
    <n v="341"/>
    <n v="9.0300000000000005E-2"/>
    <n v="587"/>
    <n v="0.14276923076923076"/>
    <n v="928"/>
    <n v="7428"/>
    <n v="7500"/>
    <n v="1000"/>
    <x v="212"/>
    <s v="11.42%-17.13%"/>
    <m/>
    <m/>
    <m/>
    <m/>
    <n v="0"/>
    <n v="7500"/>
    <n v="1000"/>
    <n v="0.15384615384615374"/>
    <n v="14"/>
    <n v="450"/>
    <m/>
    <n v="688"/>
    <n v="111088"/>
    <n v="3"/>
    <m/>
    <m/>
    <m/>
    <s v="Tan Tyler（11015792）"/>
    <s v="Wan Changju（15007713）"/>
    <s v="Zhao Chujun"/>
    <m/>
    <m/>
    <m/>
    <s v="OK"/>
  </r>
  <r>
    <s v="CN15"/>
    <n v="1714002"/>
    <s v="吴 翔"/>
    <s v="Wu Xiang"/>
    <s v="Indirect Active"/>
    <s v="OP"/>
    <s v="SCh"/>
    <s v="SCh-ES"/>
    <s v="290135"/>
    <d v="2017-07-01T00:00:00"/>
    <s v="Engineer"/>
    <s v="Engineer"/>
    <x v="2"/>
    <n v="2"/>
    <x v="1"/>
    <n v="6851"/>
    <n v="4.4999999999999998E-2"/>
    <n v="308"/>
    <n v="4.2099999999999999E-2"/>
    <n v="288"/>
    <n v="8.6994599328565167E-2"/>
    <n v="596"/>
    <n v="7447"/>
    <n v="7500"/>
    <n v="649"/>
    <x v="213"/>
    <s v="6.96%-10.44%"/>
    <m/>
    <m/>
    <m/>
    <m/>
    <n v="0"/>
    <n v="7500"/>
    <n v="649"/>
    <n v="9.4730696248722879E-2"/>
    <n v="14"/>
    <n v="450"/>
    <m/>
    <n v="688"/>
    <n v="111088"/>
    <n v="3"/>
    <m/>
    <m/>
    <m/>
    <s v="Tan Tyler（11015792）"/>
    <s v="Wan Changju（15007713）"/>
    <s v="Zhao Chujun"/>
    <m/>
    <m/>
    <m/>
    <s v="OK"/>
  </r>
  <r>
    <s v="CN15"/>
    <n v="1110045"/>
    <s v="占 绍忠"/>
    <s v="Zhan Shaozhong"/>
    <s v="Indirect Active"/>
    <s v="OP"/>
    <s v="SCh"/>
    <s v="FCLCh-VBR"/>
    <s v="310400"/>
    <d v="2014-04-28T00:00:00"/>
    <s v="Supervisor"/>
    <s v="Head of FCLCh-VBR"/>
    <x v="0"/>
    <n v="2"/>
    <x v="2"/>
    <n v="17113"/>
    <n v="0"/>
    <n v="0"/>
    <n v="0"/>
    <n v="0"/>
    <n v="0"/>
    <n v="0"/>
    <n v="17113"/>
    <n v="17113"/>
    <n v="0"/>
    <x v="5"/>
    <s v="0.00%-0.00%"/>
    <m/>
    <m/>
    <m/>
    <m/>
    <n v="0"/>
    <n v="17113"/>
    <n v="0"/>
    <n v="0"/>
    <n v="14"/>
    <n v="900"/>
    <m/>
    <n v="688"/>
    <n v="251070"/>
    <n v="5"/>
    <m/>
    <m/>
    <m/>
    <s v="Zhao Biao（1150001）"/>
    <s v="Cao Wei（1114141）"/>
    <s v="Cheng Cheng"/>
    <m/>
    <m/>
    <m/>
    <s v="OK"/>
  </r>
  <r>
    <s v="CN15"/>
    <n v="1118214"/>
    <s v="梁 凯"/>
    <s v="Liang Kai"/>
    <s v="Indirect Active"/>
    <s v="OP"/>
    <s v="SCh"/>
    <s v="FCLCh-VB1"/>
    <s v="310400"/>
    <d v="2004-08-02T00:00:00"/>
    <s v="Supervisor"/>
    <s v="Head of FCLCh-VB1"/>
    <x v="0"/>
    <n v="2"/>
    <x v="2"/>
    <n v="15173"/>
    <n v="2.5000000000000001E-2"/>
    <n v="379"/>
    <n v="0"/>
    <n v="0"/>
    <n v="2.497858037303104E-2"/>
    <n v="379"/>
    <n v="15552"/>
    <n v="15552"/>
    <n v="379"/>
    <x v="13"/>
    <s v="2.00%-3.00%"/>
    <m/>
    <m/>
    <m/>
    <m/>
    <n v="0"/>
    <n v="15552"/>
    <n v="379"/>
    <n v="2.4978580373031134E-2"/>
    <n v="14"/>
    <n v="450"/>
    <m/>
    <n v="688"/>
    <n v="223816"/>
    <n v="5"/>
    <m/>
    <m/>
    <m/>
    <s v="Zhao Biao（1150001）"/>
    <s v="Cao Wei（1114141）"/>
    <s v="Cheng Cheng"/>
    <m/>
    <m/>
    <m/>
    <s v="OK"/>
  </r>
  <r>
    <s v="CN15"/>
    <n v="1118259"/>
    <s v="胡 宏波"/>
    <s v="Hu Hongbo"/>
    <s v="Indirect Active"/>
    <s v="OP"/>
    <s v="SCh"/>
    <s v="FCLCh-VB3"/>
    <s v="310400"/>
    <d v="2003-04-04T00:00:00"/>
    <s v="Supervisor"/>
    <s v="Head of FCLCh-VB3"/>
    <x v="0"/>
    <n v="2"/>
    <x v="1"/>
    <n v="14894"/>
    <n v="3.7500000000000006E-2"/>
    <n v="559"/>
    <n v="1.55E-2"/>
    <n v="231"/>
    <n v="5.3041493218745801E-2"/>
    <n v="790"/>
    <n v="15684"/>
    <n v="16380"/>
    <n v="1486"/>
    <x v="214"/>
    <s v="4.24%-6.36%"/>
    <m/>
    <m/>
    <m/>
    <m/>
    <n v="0"/>
    <n v="16380"/>
    <n v="1486"/>
    <n v="9.9771720155767518E-2"/>
    <n v="14"/>
    <n v="450"/>
    <m/>
    <n v="688"/>
    <n v="235408"/>
    <n v="5"/>
    <m/>
    <s v="High performer and responsible for a big production line with more than 350 direct employees, even can be promote to Band B"/>
    <m/>
    <s v="Zhao Biao（1150001）"/>
    <s v="Cao Wei（1114141）"/>
    <s v="Cheng Cheng"/>
    <m/>
    <m/>
    <m/>
    <s v="&gt;20"/>
  </r>
  <r>
    <s v="CN15"/>
    <n v="1120067"/>
    <s v="王 德利"/>
    <s v="Wang Deli"/>
    <s v="Indirect Active"/>
    <s v="OP"/>
    <s v="SCh"/>
    <s v="FCLCh-VB"/>
    <s v="310400"/>
    <d v="2007-04-28T00:00:00"/>
    <s v="Director"/>
    <s v="Head of FCLCh-VB"/>
    <x v="5"/>
    <n v="2"/>
    <x v="1"/>
    <n v="36610"/>
    <n v="3.7500000000000006E-2"/>
    <n v="1373"/>
    <n v="0"/>
    <n v="0"/>
    <n v="3.750341436765911E-2"/>
    <n v="1373"/>
    <n v="37983"/>
    <n v="37708"/>
    <n v="1098"/>
    <x v="11"/>
    <s v="3.00%-4.50%"/>
    <m/>
    <m/>
    <m/>
    <m/>
    <n v="0"/>
    <n v="37708"/>
    <n v="1098"/>
    <n v="2.9991805517618042E-2"/>
    <n v="14"/>
    <n v="950"/>
    <n v="1000"/>
    <n v="688"/>
    <n v="552000"/>
    <n v="4"/>
    <m/>
    <m/>
    <m/>
    <s v="Zhao Biao（1150001）"/>
    <s v="Cao Wei（1114141）"/>
    <s v="Cheng Cheng"/>
    <m/>
    <m/>
    <m/>
    <s v="OK"/>
  </r>
  <r>
    <s v="CN15"/>
    <n v="1213118"/>
    <s v="张 远峰"/>
    <s v="Zhang Yuanfeng"/>
    <s v="Indirect Active"/>
    <s v="OP"/>
    <s v="SCh"/>
    <s v="FCLCh-VB2"/>
    <s v="310400"/>
    <d v="2006-07-26T00:00:00"/>
    <s v="Supervisor"/>
    <s v="Head of FCLCh-VB2"/>
    <x v="0"/>
    <n v="2"/>
    <x v="0"/>
    <n v="17489"/>
    <n v="0.04"/>
    <n v="700"/>
    <n v="0"/>
    <n v="0"/>
    <n v="4.0025158671164733E-2"/>
    <n v="700"/>
    <n v="18189"/>
    <n v="18059"/>
    <n v="570"/>
    <x v="215"/>
    <s v="3.20%-4.80%"/>
    <s v="Promotion"/>
    <s v="FCLCh-VB2"/>
    <m/>
    <n v="0.1"/>
    <n v="1749"/>
    <n v="19808"/>
    <n v="2319"/>
    <n v="0.13259763279775849"/>
    <n v="14"/>
    <n v="450"/>
    <m/>
    <n v="688"/>
    <n v="283400"/>
    <n v="4"/>
    <m/>
    <s v="High performer and responsible for a big production line with more than 200 direct employees, promote to Band B"/>
    <m/>
    <s v="Zhao Biao（1150001）"/>
    <s v="Cao Wei（1114141）"/>
    <s v="Cheng Cheng"/>
    <m/>
    <m/>
    <m/>
    <s v="OK"/>
  </r>
  <r>
    <s v="CN15"/>
    <n v="1110056"/>
    <s v="刘 香莲"/>
    <s v="Liu Xianglian"/>
    <s v="Indirect Active"/>
    <s v="OP"/>
    <s v="SCh"/>
    <s v="FCLCh"/>
    <s v="310110"/>
    <d v="2017-09-20T00:00:00"/>
    <s v="Senior Team Assistant"/>
    <s v="Senior Team Assistant"/>
    <x v="1"/>
    <n v="2"/>
    <x v="1"/>
    <n v="11219"/>
    <n v="3.7500000000000006E-2"/>
    <n v="421"/>
    <n v="1.55E-2"/>
    <n v="174"/>
    <n v="5.3035029860058827E-2"/>
    <n v="595"/>
    <n v="11814"/>
    <n v="11814"/>
    <n v="595"/>
    <x v="40"/>
    <s v="4.24%-6.36%"/>
    <m/>
    <m/>
    <m/>
    <m/>
    <n v="0"/>
    <n v="11814"/>
    <n v="595"/>
    <n v="5.3035029860058813E-2"/>
    <n v="14"/>
    <n v="450"/>
    <m/>
    <n v="688"/>
    <n v="171484"/>
    <n v="4"/>
    <m/>
    <m/>
    <m/>
    <s v="Zhao Biao（1150001）"/>
    <s v="Cao Wei（1114141）"/>
    <s v="Cheng Cheng"/>
    <m/>
    <m/>
    <m/>
    <s v="OK"/>
  </r>
  <r>
    <s v="CN15"/>
    <n v="1120021"/>
    <s v="朱 晓宁"/>
    <s v="Zhu Xiaoning"/>
    <s v="Indirect Active"/>
    <s v="OP"/>
    <s v="SCh"/>
    <s v="FCLCh"/>
    <s v="310110"/>
    <d v="1994-07-01T00:00:00"/>
    <s v="Senior Engineer"/>
    <s v="TPM Senior Engineer"/>
    <x v="1"/>
    <n v="2"/>
    <x v="2"/>
    <n v="23796"/>
    <n v="0"/>
    <n v="0"/>
    <n v="0"/>
    <n v="0"/>
    <n v="0"/>
    <n v="0"/>
    <n v="23796"/>
    <n v="23796"/>
    <n v="0"/>
    <x v="5"/>
    <s v="0.00%-0.00%"/>
    <m/>
    <m/>
    <m/>
    <m/>
    <n v="0"/>
    <n v="23796"/>
    <n v="0"/>
    <n v="0"/>
    <n v="14"/>
    <n v="450"/>
    <m/>
    <n v="688"/>
    <n v="339232"/>
    <n v="3"/>
    <m/>
    <m/>
    <m/>
    <s v="Zhao Biao（1150001）"/>
    <s v="Cao Wei（1114141）"/>
    <s v="Cheng Cheng"/>
    <m/>
    <m/>
    <m/>
    <s v="OK"/>
  </r>
  <r>
    <s v="CN15"/>
    <n v="1120364"/>
    <s v="陈 建军"/>
    <s v="Chen Jianjun"/>
    <s v="Indirect Active"/>
    <s v="OP"/>
    <s v="SCh"/>
    <s v="FCLCh"/>
    <s v="310110"/>
    <d v="2021-11-17T00:00:00"/>
    <s v="Functional Specialist"/>
    <s v="Functional Specialist"/>
    <x v="0"/>
    <n v="2"/>
    <x v="0"/>
    <n v="20946"/>
    <n v="0.04"/>
    <n v="838"/>
    <n v="0"/>
    <n v="0"/>
    <n v="4.0007638689964674E-2"/>
    <n v="838"/>
    <n v="21784"/>
    <n v="21951"/>
    <n v="1005"/>
    <x v="216"/>
    <s v="3.20%-4.80%"/>
    <m/>
    <m/>
    <m/>
    <m/>
    <n v="0"/>
    <n v="21951"/>
    <n v="1005"/>
    <n v="4.7980521340590165E-2"/>
    <n v="14"/>
    <n v="450"/>
    <m/>
    <n v="688"/>
    <n v="313402"/>
    <n v="3"/>
    <m/>
    <m/>
    <m/>
    <s v="Zhao Biao（1150001）"/>
    <s v="Cao Wei（1114141）"/>
    <s v="Cheng Cheng"/>
    <m/>
    <m/>
    <m/>
    <s v="OK"/>
  </r>
  <r>
    <s v="CN15"/>
    <n v="1120152"/>
    <s v="杨 进"/>
    <s v="Yang Jin"/>
    <s v="Indirect Active"/>
    <s v="OP"/>
    <s v="SCh"/>
    <s v="FCLCh-NP"/>
    <s v="310206"/>
    <d v="2013-10-21T00:00:00"/>
    <s v="Senior Engineer"/>
    <s v="Senior Engineer of IE"/>
    <x v="1"/>
    <n v="2"/>
    <x v="2"/>
    <n v="14474"/>
    <n v="2.5000000000000001E-2"/>
    <n v="362"/>
    <n v="0"/>
    <n v="0"/>
    <n v="2.5010363410252867E-2"/>
    <n v="362"/>
    <n v="14836"/>
    <n v="14892"/>
    <n v="418"/>
    <x v="116"/>
    <s v="2.00%-3.00%"/>
    <m/>
    <m/>
    <m/>
    <m/>
    <n v="0"/>
    <n v="14892"/>
    <n v="418"/>
    <n v="2.887936990465656E-2"/>
    <n v="14"/>
    <n v="450"/>
    <m/>
    <n v="688"/>
    <n v="214576"/>
    <n v="5"/>
    <m/>
    <m/>
    <m/>
    <s v="Zhao Biao（1150001）"/>
    <s v="Cao Wei（1114141）"/>
    <s v="Cheng Cheng"/>
    <m/>
    <m/>
    <m/>
    <s v="OK"/>
  </r>
  <r>
    <s v="CN15"/>
    <n v="1120272"/>
    <s v="闫 程程"/>
    <s v="Yan Chengcheng"/>
    <s v="Indirect Active"/>
    <s v="OP"/>
    <s v="SCh"/>
    <s v="FCLCh-NP"/>
    <s v="310206"/>
    <d v="2020-10-14T00:00:00"/>
    <s v="Senior Engineer"/>
    <s v="Senior Engineer"/>
    <x v="1"/>
    <n v="2"/>
    <x v="1"/>
    <n v="10580"/>
    <n v="4.4999999999999998E-2"/>
    <n v="476"/>
    <n v="4.2099999999999999E-2"/>
    <n v="445"/>
    <n v="8.7051039697542534E-2"/>
    <n v="921"/>
    <n v="11501"/>
    <n v="11638"/>
    <n v="1058"/>
    <x v="217"/>
    <s v="6.96%-10.45%"/>
    <m/>
    <m/>
    <m/>
    <m/>
    <n v="0"/>
    <n v="11638"/>
    <n v="1058"/>
    <n v="0.10000000000000009"/>
    <n v="14"/>
    <n v="450"/>
    <m/>
    <n v="688"/>
    <n v="169020"/>
    <n v="3"/>
    <m/>
    <m/>
    <m/>
    <s v="Zhao Biao（1150001）"/>
    <s v="Cao Wei（1114141）"/>
    <s v="Cheng Cheng"/>
    <m/>
    <m/>
    <m/>
    <s v="OK"/>
  </r>
  <r>
    <s v="CN15"/>
    <n v="1705009"/>
    <s v="夏 梅"/>
    <s v="Xia Mei"/>
    <s v="Indirect Active"/>
    <s v="OP"/>
    <s v="SCh"/>
    <s v="FCLCh-NP"/>
    <s v="310206"/>
    <d v="2008-08-04T00:00:00"/>
    <s v="Project Manager"/>
    <s v="Project Manager"/>
    <x v="0"/>
    <n v="2"/>
    <x v="1"/>
    <n v="16525"/>
    <n v="4.4999999999999998E-2"/>
    <n v="744"/>
    <n v="4.2099999999999999E-2"/>
    <n v="696"/>
    <n v="8.7140695915279884E-2"/>
    <n v="1440"/>
    <n v="17965"/>
    <n v="17700"/>
    <n v="1175"/>
    <x v="218"/>
    <s v="6.97%-10.46%"/>
    <m/>
    <m/>
    <m/>
    <m/>
    <n v="0"/>
    <n v="17700"/>
    <n v="1175"/>
    <n v="7.1104387291981874E-2"/>
    <n v="14"/>
    <n v="450"/>
    <m/>
    <n v="688"/>
    <n v="253888"/>
    <n v="4"/>
    <m/>
    <m/>
    <m/>
    <s v="Zhao Biao（1150001）"/>
    <s v="Cao Wei（1114141）"/>
    <s v="Cheng Cheng"/>
    <m/>
    <m/>
    <m/>
    <s v="OK"/>
  </r>
  <r>
    <s v="CN15"/>
    <n v="1705053"/>
    <s v="吴 健"/>
    <s v="Wu Jian"/>
    <s v="Indirect Active"/>
    <s v="OP"/>
    <s v="SCh"/>
    <s v="FCLCh-NP"/>
    <s v="310206"/>
    <d v="2008-08-04T00:00:00"/>
    <s v="Manager"/>
    <s v="Head of FCLCh-NP"/>
    <x v="3"/>
    <n v="2"/>
    <x v="0"/>
    <n v="20245"/>
    <n v="0.05"/>
    <n v="1012"/>
    <n v="2.7E-2"/>
    <n v="547"/>
    <n v="7.7006668313163745E-2"/>
    <n v="1559"/>
    <n v="21804"/>
    <n v="22116"/>
    <n v="1871"/>
    <x v="219"/>
    <s v="6.16%-9.24%"/>
    <m/>
    <m/>
    <m/>
    <m/>
    <n v="0"/>
    <n v="22116"/>
    <n v="1871"/>
    <n v="9.24178809582612E-2"/>
    <n v="14"/>
    <n v="1950"/>
    <m/>
    <n v="688"/>
    <n v="333712"/>
    <n v="4"/>
    <m/>
    <m/>
    <m/>
    <s v="Zhao Biao（1150001）"/>
    <s v="Cao Wei（1114141）"/>
    <s v="Cheng Cheng"/>
    <m/>
    <m/>
    <m/>
    <s v="OK"/>
  </r>
  <r>
    <s v="CN15"/>
    <n v="1706025"/>
    <s v="夏 鹏"/>
    <s v="Xia Peng"/>
    <s v="Indirect Active"/>
    <s v="OP"/>
    <s v="SCh"/>
    <s v="FCLCh-NP"/>
    <s v="310206"/>
    <d v="2009-07-29T00:00:00"/>
    <s v="Engineer"/>
    <s v="Engineer"/>
    <x v="2"/>
    <n v="2"/>
    <x v="0"/>
    <n v="7980"/>
    <n v="0.06"/>
    <n v="479"/>
    <n v="7.7799999999999994E-2"/>
    <n v="621"/>
    <n v="0.13784461152882205"/>
    <n v="1100"/>
    <n v="9080"/>
    <n v="9080"/>
    <n v="1100"/>
    <x v="72"/>
    <s v="11.03%-16.54%"/>
    <m/>
    <m/>
    <m/>
    <m/>
    <n v="0"/>
    <n v="9080"/>
    <n v="1100"/>
    <n v="0.1378446115288221"/>
    <n v="14"/>
    <n v="450"/>
    <m/>
    <n v="688"/>
    <n v="133208"/>
    <n v="4"/>
    <m/>
    <m/>
    <m/>
    <s v="Zhao Biao（1150001）"/>
    <s v="Cao Wei（1114141）"/>
    <s v="Cheng Cheng"/>
    <m/>
    <m/>
    <m/>
    <s v="OK"/>
  </r>
  <r>
    <s v="CN15"/>
    <n v="1712016"/>
    <s v="冯 玉"/>
    <s v="Feng Yu"/>
    <s v="Indirect Active"/>
    <s v="OP"/>
    <s v="SCh"/>
    <s v="FCLCh-NP"/>
    <s v="310206"/>
    <d v="2015-07-09T00:00:00"/>
    <s v="Junior Engineer"/>
    <s v="Junior Engineer of IE"/>
    <x v="4"/>
    <n v="2"/>
    <x v="2"/>
    <n v="6600"/>
    <n v="0.03"/>
    <n v="198"/>
    <n v="0"/>
    <n v="0"/>
    <n v="0.03"/>
    <n v="198"/>
    <n v="6798"/>
    <n v="6828"/>
    <n v="228"/>
    <x v="105"/>
    <s v="2.40%-3.60%"/>
    <m/>
    <m/>
    <m/>
    <m/>
    <n v="0"/>
    <n v="6828"/>
    <n v="228"/>
    <n v="3.4545454545454435E-2"/>
    <n v="14"/>
    <n v="450"/>
    <m/>
    <n v="688"/>
    <n v="101680"/>
    <n v="3"/>
    <m/>
    <m/>
    <m/>
    <s v="Zhao Biao（1150001）"/>
    <s v="Cao Wei（1114141）"/>
    <s v="Cheng Cheng"/>
    <m/>
    <m/>
    <m/>
    <s v="OK"/>
  </r>
  <r>
    <s v="CN15"/>
    <n v="1117039"/>
    <s v="沈 培侠"/>
    <s v="Shen Peixia"/>
    <s v="Indirect Active"/>
    <s v="OP"/>
    <s v="SCh"/>
    <s v="FCLCh-VF"/>
    <s v="310401"/>
    <d v="1993-07-01T00:00:00"/>
    <s v="Senior Director"/>
    <s v="Head of FCLCh-VF"/>
    <x v="6"/>
    <n v="1"/>
    <x v="2"/>
    <n v="49218"/>
    <n v="0"/>
    <n v="0"/>
    <n v="0"/>
    <n v="0"/>
    <n v="0"/>
    <n v="0"/>
    <n v="49218"/>
    <n v="49218"/>
    <n v="0"/>
    <x v="5"/>
    <s v="0.00%-0.00%"/>
    <m/>
    <m/>
    <m/>
    <m/>
    <n v="0"/>
    <n v="49218"/>
    <n v="0"/>
    <n v="0"/>
    <n v="16"/>
    <n v="450"/>
    <n v="5000"/>
    <n v="0"/>
    <n v="852888"/>
    <n v="3"/>
    <m/>
    <m/>
    <m/>
    <s v="Zhao Biao（1150001）"/>
    <s v="Cao Wei（1114141）"/>
    <s v="Cheng Cheng"/>
    <m/>
    <m/>
    <m/>
    <s v="OK"/>
  </r>
  <r>
    <s v="CN15"/>
    <n v="1118190"/>
    <s v="俞 俊杰"/>
    <s v="Yu Junjie"/>
    <s v="Indirect Active"/>
    <s v="OP"/>
    <s v="SCh"/>
    <s v="FCLCh-VFC"/>
    <s v="310401"/>
    <d v="2003-07-21T00:00:00"/>
    <s v="Supervisor"/>
    <s v="Head of FCLCh-VFC"/>
    <x v="0"/>
    <n v="2"/>
    <x v="2"/>
    <n v="14127"/>
    <n v="2.5000000000000001E-2"/>
    <n v="353"/>
    <n v="0"/>
    <n v="0"/>
    <n v="2.4987612373469244E-2"/>
    <n v="353"/>
    <n v="14480"/>
    <n v="14480"/>
    <n v="353"/>
    <x v="13"/>
    <s v="2.00%-3.00%"/>
    <m/>
    <m/>
    <m/>
    <m/>
    <n v="0"/>
    <n v="14480"/>
    <n v="353"/>
    <n v="2.4987612373469137E-2"/>
    <n v="14"/>
    <n v="450"/>
    <m/>
    <n v="688"/>
    <n v="208808"/>
    <n v="3"/>
    <m/>
    <m/>
    <m/>
    <s v="Zhao Biao（1150001）"/>
    <s v="Cao Wei（1114141）"/>
    <s v="Cheng Cheng"/>
    <m/>
    <m/>
    <m/>
    <s v="OK"/>
  </r>
  <r>
    <s v="CN15"/>
    <n v="1120051"/>
    <s v="杨 吉宏"/>
    <s v="Yang Jihong"/>
    <s v="Indirect Active"/>
    <s v="OP"/>
    <s v="SCh"/>
    <s v="FCLCh-VFF"/>
    <s v="310401"/>
    <d v="2005-06-23T00:00:00"/>
    <s v="Manager"/>
    <s v="Head of FCLCh-VFF"/>
    <x v="3"/>
    <n v="2"/>
    <x v="2"/>
    <n v="28001"/>
    <n v="0"/>
    <n v="0"/>
    <n v="0"/>
    <n v="0"/>
    <n v="0"/>
    <n v="0"/>
    <n v="28001"/>
    <n v="28001"/>
    <n v="0"/>
    <x v="5"/>
    <s v="0.00%-0.00%"/>
    <m/>
    <m/>
    <m/>
    <m/>
    <n v="0"/>
    <n v="28001"/>
    <n v="0"/>
    <n v="0"/>
    <n v="14"/>
    <n v="450"/>
    <m/>
    <n v="688"/>
    <n v="398102"/>
    <n v="3"/>
    <m/>
    <m/>
    <m/>
    <s v="Zhao Biao（1150001）"/>
    <s v="Cao Wei（1114141）"/>
    <s v="Cheng Cheng"/>
    <m/>
    <m/>
    <m/>
    <s v="OK"/>
  </r>
  <r>
    <s v="CN15"/>
    <n v="1120055"/>
    <s v="刘 文胜"/>
    <s v="Liu Wensheng"/>
    <s v="Indirect Active"/>
    <s v="OP"/>
    <s v="SCh"/>
    <s v="FCLCh-VFM"/>
    <s v="310203"/>
    <d v="2005-11-07T00:00:00"/>
    <s v="Supervisor"/>
    <s v="Supervisor"/>
    <x v="0"/>
    <n v="2"/>
    <x v="5"/>
    <n v="15901"/>
    <n v="0"/>
    <n v="0"/>
    <n v="0"/>
    <n v="0"/>
    <n v="0"/>
    <n v="0"/>
    <n v="15901"/>
    <n v="15901"/>
    <n v="0"/>
    <x v="5"/>
    <s v="0.00%-0.00%"/>
    <m/>
    <m/>
    <m/>
    <m/>
    <n v="0"/>
    <n v="15901"/>
    <n v="0"/>
    <n v="0"/>
    <n v="14"/>
    <n v="450"/>
    <m/>
    <n v="688"/>
    <n v="228702"/>
    <n v="3"/>
    <s v="Written Warningx1"/>
    <m/>
    <m/>
    <s v="Zhao Biao（1150001）"/>
    <s v="Cao Wei（1114141）"/>
    <s v="Cheng Cheng"/>
    <m/>
    <m/>
    <m/>
    <s v="OK"/>
  </r>
  <r>
    <s v="CN15"/>
    <n v="1120199"/>
    <s v="杨 君芳"/>
    <s v="Yang Junfang"/>
    <s v="Indirect Active"/>
    <s v="OP"/>
    <s v="SCh"/>
    <s v="FCLCh-VS1"/>
    <s v="310401"/>
    <d v="2018-01-24T00:00:00"/>
    <s v="Supervisor"/>
    <s v="Head of FCLCh-VS1"/>
    <x v="0"/>
    <n v="2"/>
    <x v="1"/>
    <n v="15678"/>
    <n v="3.7500000000000006E-2"/>
    <n v="588"/>
    <n v="1.55E-2"/>
    <n v="243"/>
    <n v="5.3004209720627631E-2"/>
    <n v="831"/>
    <n v="16509"/>
    <n v="16509"/>
    <n v="831"/>
    <x v="40"/>
    <s v="4.24%-6.36%"/>
    <m/>
    <m/>
    <m/>
    <m/>
    <n v="0"/>
    <n v="16509"/>
    <n v="831"/>
    <n v="5.3004209720627582E-2"/>
    <n v="14"/>
    <n v="450"/>
    <m/>
    <n v="688"/>
    <n v="237214"/>
    <n v="5"/>
    <m/>
    <m/>
    <m/>
    <s v="Zhao Biao（1150001）"/>
    <s v="Cao Wei（1114141）"/>
    <s v="Cheng Cheng"/>
    <m/>
    <m/>
    <m/>
    <s v="OK"/>
  </r>
  <r>
    <s v="CN15"/>
    <n v="1132026"/>
    <s v="吴 非"/>
    <s v="Wu Fei"/>
    <s v="Indirect Active"/>
    <s v="OP"/>
    <s v="SCh"/>
    <s v="FCLCh-VFM"/>
    <s v="310203"/>
    <d v="1993-07-01T00:00:00"/>
    <s v="Manager"/>
    <s v="Head of FCLCh-VFM"/>
    <x v="3"/>
    <n v="2"/>
    <x v="3"/>
    <n v="24000"/>
    <n v="0"/>
    <n v="0"/>
    <n v="0"/>
    <n v="0"/>
    <n v="0"/>
    <n v="0"/>
    <n v="24000"/>
    <n v="24000"/>
    <n v="0"/>
    <x v="5"/>
    <s v="0.00%-0.00%"/>
    <m/>
    <m/>
    <m/>
    <m/>
    <n v="0"/>
    <n v="24000"/>
    <n v="0"/>
    <n v="0"/>
    <n v="14"/>
    <n v="450"/>
    <m/>
    <n v="688"/>
    <n v="342088"/>
    <n v="4"/>
    <s v="Written Warningx1"/>
    <m/>
    <m/>
    <s v="Zhao Biao（1150001）"/>
    <s v="Cao Wei（1114141）"/>
    <s v="Cheng Cheng"/>
    <m/>
    <m/>
    <m/>
    <s v="OK"/>
  </r>
  <r>
    <s v="CN15"/>
    <n v="1132119"/>
    <s v="马 儒林"/>
    <s v="Ma Rulin"/>
    <s v="Indirect Active"/>
    <s v="OP"/>
    <s v="SCh"/>
    <s v="FCLCh-VFM"/>
    <s v="310203"/>
    <d v="2007-06-18T00:00:00"/>
    <s v="Engineer"/>
    <s v="Engineer of Electric Program (SbS)"/>
    <x v="2"/>
    <n v="2"/>
    <x v="2"/>
    <n v="17608"/>
    <n v="0"/>
    <n v="0"/>
    <n v="0"/>
    <n v="0"/>
    <n v="0"/>
    <n v="0"/>
    <n v="17608"/>
    <n v="17608"/>
    <n v="0"/>
    <x v="5"/>
    <s v="0.00%-0.00%"/>
    <m/>
    <m/>
    <m/>
    <m/>
    <n v="0"/>
    <n v="17608"/>
    <n v="0"/>
    <n v="0"/>
    <n v="14"/>
    <n v="450"/>
    <m/>
    <n v="688"/>
    <n v="252600"/>
    <n v="3"/>
    <m/>
    <m/>
    <m/>
    <s v="Zhao Biao（1150001）"/>
    <s v="Cao Wei（1114141）"/>
    <s v="Cheng Cheng"/>
    <m/>
    <m/>
    <m/>
    <s v="OK"/>
  </r>
  <r>
    <s v="CN15"/>
    <n v="1132124"/>
    <s v="金 鑫"/>
    <s v="Jin Xin"/>
    <s v="Indirect Active"/>
    <s v="OP"/>
    <s v="SCh"/>
    <s v="FCLCh-VFM"/>
    <s v="310203"/>
    <d v="2003-07-21T00:00:00"/>
    <s v="Senior Engineer"/>
    <s v="Senior Engineer"/>
    <x v="1"/>
    <n v="2"/>
    <x v="1"/>
    <n v="12754"/>
    <n v="3.7500000000000006E-2"/>
    <n v="478"/>
    <n v="1.55E-2"/>
    <n v="198"/>
    <n v="5.3002979457425124E-2"/>
    <n v="676"/>
    <n v="13430"/>
    <n v="13430"/>
    <n v="676"/>
    <x v="40"/>
    <s v="4.24%-6.36%"/>
    <s v="Promotion"/>
    <s v="Funcation specialist"/>
    <m/>
    <n v="0.1"/>
    <n v="1275"/>
    <n v="14705"/>
    <n v="1951"/>
    <n v="0.15297161674768689"/>
    <n v="14"/>
    <n v="450"/>
    <m/>
    <n v="688"/>
    <n v="211958"/>
    <n v="3"/>
    <m/>
    <m/>
    <m/>
    <s v="Zhao Biao（1150001）"/>
    <s v="Cao Wei（1114141）"/>
    <s v="Cheng Cheng"/>
    <m/>
    <m/>
    <m/>
    <s v="OK"/>
  </r>
  <r>
    <s v="CN15"/>
    <n v="1132207"/>
    <s v="嵇 海敏"/>
    <s v="Ji Haimin"/>
    <s v="Indirect Active"/>
    <s v="OP"/>
    <s v="SCh"/>
    <s v="FCLCh-VFM"/>
    <s v="310203"/>
    <d v="2016-09-01T00:00:00"/>
    <s v="Senior Engineer"/>
    <s v="Senior Engineer of Electrical"/>
    <x v="1"/>
    <n v="2"/>
    <x v="2"/>
    <n v="13558"/>
    <n v="2.5000000000000001E-2"/>
    <n v="339"/>
    <n v="0"/>
    <n v="0"/>
    <n v="2.5003687859566307E-2"/>
    <n v="339"/>
    <n v="13897"/>
    <n v="13897"/>
    <n v="339"/>
    <x v="13"/>
    <s v="2.00%-3.00%"/>
    <m/>
    <m/>
    <m/>
    <m/>
    <n v="0"/>
    <n v="13897"/>
    <n v="339"/>
    <n v="2.5003687859566304E-2"/>
    <n v="14"/>
    <n v="850"/>
    <m/>
    <n v="688"/>
    <n v="205446"/>
    <n v="3"/>
    <m/>
    <m/>
    <m/>
    <s v="Zhao Biao（1150001）"/>
    <s v="Cao Wei（1114141）"/>
    <s v="Cheng Cheng"/>
    <m/>
    <m/>
    <m/>
    <s v="OK"/>
  </r>
  <r>
    <s v="CN15"/>
    <n v="1705014"/>
    <s v="周 荣山"/>
    <s v="Zhou Rongshan"/>
    <s v="Indirect Active"/>
    <s v="OP"/>
    <s v="SCh"/>
    <s v="FCLCh-VFM"/>
    <s v="310203"/>
    <d v="2008-08-04T00:00:00"/>
    <s v="Functional Specialist"/>
    <s v="Functional Specialist"/>
    <x v="0"/>
    <n v="2"/>
    <x v="2"/>
    <n v="13734"/>
    <n v="2.5000000000000001E-2"/>
    <n v="343"/>
    <n v="0"/>
    <n v="0"/>
    <n v="2.4974515800203875E-2"/>
    <n v="343"/>
    <n v="14077"/>
    <n v="14077"/>
    <n v="343"/>
    <x v="13"/>
    <s v="2.00%-3.00%"/>
    <m/>
    <m/>
    <m/>
    <m/>
    <n v="0"/>
    <n v="14077"/>
    <n v="343"/>
    <n v="2.4974515800203934E-2"/>
    <n v="14"/>
    <n v="450"/>
    <m/>
    <n v="688"/>
    <n v="203166"/>
    <n v="3"/>
    <m/>
    <m/>
    <m/>
    <s v="Zhao Biao（1150001）"/>
    <s v="Cao Wei（1114141）"/>
    <s v="Cheng Cheng"/>
    <m/>
    <m/>
    <m/>
    <s v="OK"/>
  </r>
  <r>
    <s v="CN15"/>
    <n v="1705036"/>
    <s v="郑 小东"/>
    <s v="Zheng Xiaodong"/>
    <s v="Indirect Active"/>
    <s v="OP"/>
    <s v="SCh"/>
    <s v="FCLCh-VFM"/>
    <s v="310203"/>
    <d v="2008-08-04T00:00:00"/>
    <s v="Supervisor"/>
    <s v="Supervisor"/>
    <x v="0"/>
    <n v="2"/>
    <x v="0"/>
    <n v="13933"/>
    <n v="0.06"/>
    <n v="836"/>
    <n v="7.7799999999999994E-2"/>
    <n v="1084"/>
    <n v="0.137802339768894"/>
    <n v="1920"/>
    <n v="15853"/>
    <n v="15853"/>
    <n v="1920"/>
    <x v="72"/>
    <s v="11.02%-16.54%"/>
    <m/>
    <m/>
    <m/>
    <m/>
    <n v="0"/>
    <n v="15853"/>
    <n v="1920"/>
    <n v="0.13780233976889389"/>
    <n v="14"/>
    <n v="450"/>
    <m/>
    <n v="688"/>
    <n v="228030"/>
    <n v="4"/>
    <m/>
    <m/>
    <m/>
    <s v="Zhao Biao（1150001）"/>
    <s v="Cao Wei（1114141）"/>
    <s v="Cheng Cheng"/>
    <m/>
    <m/>
    <m/>
    <s v="OK"/>
  </r>
  <r>
    <s v="CN15"/>
    <n v="1110043"/>
    <s v="张 超"/>
    <s v="Zhang Chao"/>
    <s v="Indirect Active"/>
    <s v="OP"/>
    <s v="SCh"/>
    <s v="FCLCh-MEA"/>
    <s v="310201"/>
    <d v="2013-10-25T00:00:00"/>
    <s v="Director"/>
    <s v="Head of FCLCh-MEA"/>
    <x v="5"/>
    <n v="2"/>
    <x v="2"/>
    <n v="28746"/>
    <n v="0.03"/>
    <n v="862"/>
    <n v="0"/>
    <n v="0"/>
    <n v="2.9986780769498365E-2"/>
    <n v="862"/>
    <n v="29608"/>
    <n v="29500"/>
    <n v="754"/>
    <x v="15"/>
    <s v="2.40%-3.60%"/>
    <m/>
    <m/>
    <m/>
    <m/>
    <n v="0"/>
    <n v="29500"/>
    <n v="754"/>
    <n v="2.6229736311139007E-2"/>
    <n v="14"/>
    <n v="950"/>
    <n v="1000"/>
    <n v="688"/>
    <n v="437088"/>
    <n v="5"/>
    <m/>
    <m/>
    <m/>
    <s v="Zhao Biao（1150001）"/>
    <s v="Cao Wei（1114141）"/>
    <s v="Cheng Cheng"/>
    <m/>
    <m/>
    <m/>
    <s v="OK"/>
  </r>
  <r>
    <s v="CN15"/>
    <n v="1120040"/>
    <s v="文 军"/>
    <s v="Wen Jun"/>
    <s v="Indirect Active"/>
    <s v="OP"/>
    <s v="SCh"/>
    <s v="FCLCh-ME"/>
    <s v="310110"/>
    <d v="2002-09-03T00:00:00"/>
    <s v="Senior Engineer"/>
    <s v="Senior Engineer of IE"/>
    <x v="1"/>
    <n v="2"/>
    <x v="2"/>
    <n v="15662"/>
    <n v="0"/>
    <n v="0"/>
    <n v="0"/>
    <n v="0"/>
    <n v="0"/>
    <n v="0"/>
    <n v="15662"/>
    <n v="15662"/>
    <n v="0"/>
    <x v="5"/>
    <s v="0.00%-0.00%"/>
    <m/>
    <m/>
    <m/>
    <m/>
    <n v="0"/>
    <n v="15662"/>
    <n v="0"/>
    <n v="0"/>
    <n v="14"/>
    <n v="450"/>
    <m/>
    <n v="688"/>
    <n v="225356"/>
    <n v="3"/>
    <m/>
    <m/>
    <m/>
    <s v="Zhao Biao（1150001）"/>
    <s v="Cao Wei（1114141）"/>
    <s v="Cheng Cheng"/>
    <m/>
    <m/>
    <m/>
    <s v="OK"/>
  </r>
  <r>
    <s v="CN15"/>
    <n v="1120066"/>
    <s v="黄 溢谊"/>
    <s v="Huang Yiyi"/>
    <s v="Indirect Active"/>
    <s v="OP"/>
    <s v="SCh"/>
    <s v="FCLCh-MET"/>
    <s v="310204"/>
    <d v="2007-03-23T00:00:00"/>
    <s v="Manager"/>
    <s v="Head of FCLCh-MET"/>
    <x v="3"/>
    <n v="2"/>
    <x v="2"/>
    <n v="22880"/>
    <n v="0.03"/>
    <n v="686"/>
    <n v="0"/>
    <n v="0"/>
    <n v="2.9982517482517481E-2"/>
    <n v="686"/>
    <n v="23566"/>
    <n v="23430"/>
    <n v="550"/>
    <x v="32"/>
    <s v="2.40%-3.60%"/>
    <m/>
    <m/>
    <m/>
    <m/>
    <n v="0"/>
    <n v="23430"/>
    <n v="550"/>
    <n v="2.4038461538461453E-2"/>
    <n v="14"/>
    <n v="900"/>
    <m/>
    <n v="688"/>
    <n v="339508"/>
    <n v="4"/>
    <m/>
    <m/>
    <m/>
    <s v="Zhao Biao（1150001）"/>
    <s v="Cao Wei（1114141）"/>
    <s v="Cheng Cheng"/>
    <m/>
    <m/>
    <m/>
    <s v="OK"/>
  </r>
  <r>
    <s v="CN15"/>
    <n v="1120140"/>
    <s v="胡 杰"/>
    <s v="Hu Jie"/>
    <s v="Indirect Active"/>
    <s v="OP"/>
    <s v="SCh"/>
    <s v="FCLCh-MEI"/>
    <s v="290134"/>
    <d v="2011-09-01T00:00:00"/>
    <s v="Manager"/>
    <s v="Head of FCLCh-MEI"/>
    <x v="3"/>
    <n v="2"/>
    <x v="2"/>
    <n v="24186"/>
    <n v="2.5000000000000001E-2"/>
    <n v="605"/>
    <n v="0"/>
    <n v="0"/>
    <n v="2.5014471181675348E-2"/>
    <n v="605"/>
    <n v="24791"/>
    <n v="24669"/>
    <n v="483"/>
    <x v="36"/>
    <s v="2.00%-3.00%"/>
    <m/>
    <m/>
    <m/>
    <m/>
    <n v="0"/>
    <n v="24669"/>
    <n v="483"/>
    <n v="1.9970230711982229E-2"/>
    <n v="14"/>
    <n v="450"/>
    <m/>
    <n v="688"/>
    <n v="351454"/>
    <n v="5"/>
    <m/>
    <m/>
    <m/>
    <s v="Zhao Biao（1150001）"/>
    <s v="Cao Wei（1114141）"/>
    <s v="Cheng Cheng"/>
    <m/>
    <m/>
    <m/>
    <s v="OK"/>
  </r>
  <r>
    <s v="CN15"/>
    <n v="1214051"/>
    <s v="靳 武卿"/>
    <s v="Jin Wuqing"/>
    <s v="Indirect Active"/>
    <s v="OP"/>
    <s v="SCh"/>
    <s v="FCLCh-MEW"/>
    <s v="290301"/>
    <d v="2008-07-09T00:00:00"/>
    <s v="Supervisor"/>
    <s v="Head of FCLCh-MEW"/>
    <x v="0"/>
    <n v="2"/>
    <x v="0"/>
    <n v="18500"/>
    <n v="0.05"/>
    <n v="925"/>
    <n v="2.7E-2"/>
    <n v="500"/>
    <n v="7.7027027027027031E-2"/>
    <n v="1425"/>
    <n v="19925"/>
    <n v="20325"/>
    <n v="1825"/>
    <x v="220"/>
    <s v="6.16%-9.24%"/>
    <s v="Promotion"/>
    <s v="Manager"/>
    <s v="B"/>
    <n v="0.05"/>
    <n v="925"/>
    <n v="21250"/>
    <n v="2750"/>
    <n v="0.14864864864864868"/>
    <n v="14"/>
    <n v="900"/>
    <m/>
    <n v="688"/>
    <n v="308988"/>
    <n v="5"/>
    <m/>
    <s v="High performer, global project, promotion and new step"/>
    <m/>
    <s v="Zhao Biao（1150001）"/>
    <s v="Cao Wei（1114141）"/>
    <s v="Cheng Cheng"/>
    <m/>
    <m/>
    <m/>
    <s v="OK"/>
  </r>
  <r>
    <s v="CN15"/>
    <n v="1120133"/>
    <s v="谢 东宁"/>
    <s v="Xie Dongning"/>
    <s v="Indirect Active"/>
    <s v="OP"/>
    <s v="SCh"/>
    <s v="GPD-CLA"/>
    <s v="190401"/>
    <d v="2011-05-30T00:00:00"/>
    <s v="Senior Engineer"/>
    <s v="Senior Engineer of NPI"/>
    <x v="1"/>
    <n v="2"/>
    <x v="2"/>
    <n v="15114"/>
    <n v="0"/>
    <n v="0"/>
    <n v="0"/>
    <n v="0"/>
    <n v="0"/>
    <n v="0"/>
    <n v="15114"/>
    <n v="15369"/>
    <n v="255"/>
    <x v="221"/>
    <s v="0.00%-0.00%"/>
    <m/>
    <m/>
    <m/>
    <m/>
    <n v="0"/>
    <n v="15369"/>
    <n v="255"/>
    <n v="1.6871774513695925E-2"/>
    <n v="14"/>
    <n v="850"/>
    <m/>
    <n v="688"/>
    <n v="226054"/>
    <n v="3"/>
    <m/>
    <s v="Discussed with global CLA head due to global responsibilites of team member"/>
    <m/>
    <s v="Zhao Biao（1150001）"/>
    <s v="Cao Wei（1114141）"/>
    <s v="Cheng Cheng"/>
    <m/>
    <m/>
    <m/>
    <s v="&gt;20"/>
  </r>
  <r>
    <s v="CN15"/>
    <n v="1132006"/>
    <s v="方 文存"/>
    <s v="Fang Wencun"/>
    <s v="Indirect Active"/>
    <s v="OP"/>
    <s v="SCh"/>
    <s v="GPD-CLA"/>
    <s v="190401"/>
    <d v="1992-07-01T00:00:00"/>
    <s v="Function Manager"/>
    <s v="Function Manager"/>
    <x v="3"/>
    <n v="2"/>
    <x v="2"/>
    <n v="24151"/>
    <n v="2.5000000000000001E-2"/>
    <n v="604"/>
    <n v="0"/>
    <n v="0"/>
    <n v="2.5009316384414722E-2"/>
    <n v="604"/>
    <n v="24755"/>
    <n v="24500"/>
    <n v="349"/>
    <x v="222"/>
    <s v="2.00%-3.00%"/>
    <m/>
    <m/>
    <m/>
    <m/>
    <n v="0"/>
    <n v="24500"/>
    <n v="349"/>
    <n v="1.4450747381060891E-2"/>
    <n v="14"/>
    <n v="450"/>
    <m/>
    <n v="688"/>
    <n v="349088"/>
    <n v="2"/>
    <m/>
    <s v="Discussed with global CLA head due to global responsibilites of team member"/>
    <m/>
    <s v="Zhao Biao（1150001）"/>
    <s v="Cao Wei（1114141）"/>
    <s v="Cheng Cheng"/>
    <m/>
    <m/>
    <m/>
    <s v="&lt;20"/>
  </r>
  <r>
    <s v="CN15"/>
    <n v="15006708"/>
    <s v="谢 强"/>
    <s v="Xie Qiang"/>
    <s v="Indirect Active"/>
    <s v="OP"/>
    <s v="SCh"/>
    <s v="FCLCh-MEA"/>
    <s v="310201"/>
    <d v="2011-07-13T00:00:00"/>
    <s v="Senior Engineer"/>
    <s v="Senior Industrial Engineer"/>
    <x v="1"/>
    <n v="2"/>
    <x v="3"/>
    <n v="10690"/>
    <n v="0"/>
    <n v="0"/>
    <n v="0"/>
    <n v="0"/>
    <n v="0"/>
    <n v="0"/>
    <n v="10690"/>
    <n v="10690"/>
    <n v="0"/>
    <x v="5"/>
    <s v="0.00%-0.00%"/>
    <m/>
    <m/>
    <m/>
    <m/>
    <n v="0"/>
    <n v="10690"/>
    <n v="0"/>
    <n v="0"/>
    <n v="14"/>
    <n v="450"/>
    <m/>
    <n v="688"/>
    <n v="155748"/>
    <n v="2"/>
    <m/>
    <m/>
    <m/>
    <s v="Zhao Biao（1150001）"/>
    <s v="Cao Wei（1114141）"/>
    <s v="Cheng Cheng"/>
    <m/>
    <m/>
    <m/>
    <s v="OK"/>
  </r>
  <r>
    <s v="CN15"/>
    <n v="1120127"/>
    <s v="汤 辉"/>
    <s v="Tang Hui"/>
    <s v="Indirect Active"/>
    <s v="OP"/>
    <s v="SCh"/>
    <s v="FCLCh-MEA"/>
    <s v="310201"/>
    <d v="2011-04-01T00:00:00"/>
    <s v="Senior Engineer"/>
    <s v="Senior IE Engineer"/>
    <x v="1"/>
    <n v="2"/>
    <x v="2"/>
    <n v="11695"/>
    <n v="2.5000000000000001E-2"/>
    <n v="292"/>
    <n v="0"/>
    <n v="0"/>
    <n v="2.4967935014963659E-2"/>
    <n v="292"/>
    <n v="11987"/>
    <n v="11695"/>
    <n v="0"/>
    <x v="5"/>
    <s v="2.00%-3.00%"/>
    <m/>
    <m/>
    <m/>
    <m/>
    <n v="0"/>
    <n v="11695"/>
    <n v="0"/>
    <n v="0"/>
    <n v="14"/>
    <n v="850"/>
    <m/>
    <n v="688"/>
    <n v="174618"/>
    <n v="3"/>
    <m/>
    <s v="Consider basic salary"/>
    <m/>
    <s v="Zhao Biao（1150001）"/>
    <s v="Cao Wei（1114141）"/>
    <s v="Cheng Cheng"/>
    <m/>
    <m/>
    <m/>
    <s v="0 increase"/>
  </r>
  <r>
    <s v="CN15"/>
    <n v="1120306"/>
    <s v="杨 信敏"/>
    <s v="Yang Xinmin"/>
    <s v="Indirect Active"/>
    <s v="OP"/>
    <s v="SCh"/>
    <s v="FCLCh-MEA"/>
    <s v="310201"/>
    <d v="2021-03-25T00:00:00"/>
    <s v="Engineer"/>
    <s v="IE Engineer"/>
    <x v="2"/>
    <n v="2"/>
    <x v="2"/>
    <n v="9195"/>
    <n v="2.5000000000000001E-2"/>
    <n v="230"/>
    <n v="0"/>
    <n v="0"/>
    <n v="2.5013594344752584E-2"/>
    <n v="230"/>
    <n v="9425"/>
    <n v="9195"/>
    <n v="0"/>
    <x v="5"/>
    <s v="2.00%-3.00%"/>
    <m/>
    <m/>
    <m/>
    <m/>
    <n v="0"/>
    <n v="9195"/>
    <n v="0"/>
    <n v="0"/>
    <n v="14"/>
    <n v="450"/>
    <m/>
    <n v="688"/>
    <n v="134818"/>
    <n v="3"/>
    <m/>
    <s v="Consider basic salary"/>
    <m/>
    <s v="Zhao Biao（1150001）"/>
    <s v="Cao Wei（1114141）"/>
    <s v="Cheng Cheng"/>
    <m/>
    <m/>
    <m/>
    <s v="0 increase"/>
  </r>
  <r>
    <s v="CN15"/>
    <n v="1120325"/>
    <s v="刘 京京"/>
    <s v="Liu Jingjing"/>
    <s v="Indirect Active"/>
    <s v="OP"/>
    <s v="SCh"/>
    <s v="FCLCh-MEA"/>
    <s v="310201"/>
    <d v="2021-05-31T00:00:00"/>
    <s v="Senior Engineer"/>
    <s v="Senior Engineer"/>
    <x v="1"/>
    <n v="2"/>
    <x v="2"/>
    <n v="13000"/>
    <n v="2.5000000000000001E-2"/>
    <n v="325"/>
    <n v="0"/>
    <n v="0"/>
    <n v="2.5000000000000001E-2"/>
    <n v="325"/>
    <n v="13325"/>
    <n v="13000"/>
    <n v="0"/>
    <x v="5"/>
    <s v="2.00%-3.00%"/>
    <m/>
    <m/>
    <m/>
    <m/>
    <n v="0"/>
    <n v="13000"/>
    <n v="0"/>
    <n v="0"/>
    <n v="14"/>
    <n v="450"/>
    <m/>
    <n v="688"/>
    <n v="188088"/>
    <n v="5"/>
    <m/>
    <s v="Consider basic salary"/>
    <m/>
    <s v="Zhao Biao（1150001）"/>
    <s v="Cao Wei（1114141）"/>
    <s v="Cheng Cheng"/>
    <m/>
    <m/>
    <m/>
    <s v="0 increase"/>
  </r>
  <r>
    <s v="CN15"/>
    <n v="1120349"/>
    <s v="陈 新同"/>
    <s v="Chen Xintong"/>
    <s v="Indirect Active"/>
    <s v="OP"/>
    <s v="SCh"/>
    <s v="FCLCh-MEA"/>
    <s v="310201"/>
    <d v="2021-09-06T00:00:00"/>
    <s v="Senior Engineer"/>
    <s v="Senior IE Engineer"/>
    <x v="1"/>
    <n v="2"/>
    <x v="2"/>
    <n v="11357"/>
    <n v="0.03"/>
    <n v="341"/>
    <n v="0"/>
    <n v="0"/>
    <n v="3.0025534912388834E-2"/>
    <n v="341"/>
    <n v="11698"/>
    <n v="11500"/>
    <n v="143"/>
    <x v="151"/>
    <s v="2.40%-3.60%"/>
    <m/>
    <m/>
    <m/>
    <m/>
    <n v="0"/>
    <n v="11500"/>
    <n v="143"/>
    <n v="1.2591353350356549E-2"/>
    <n v="14"/>
    <n v="450"/>
    <m/>
    <n v="688"/>
    <n v="167088"/>
    <n v="3"/>
    <m/>
    <s v="Consider basic salary"/>
    <m/>
    <s v="Zhao Biao（1150001）"/>
    <s v="Cao Wei（1114141）"/>
    <s v="Cheng Cheng"/>
    <m/>
    <m/>
    <m/>
    <s v="&lt;20"/>
  </r>
  <r>
    <s v="CN15"/>
    <n v="1120353"/>
    <s v="徐 迟"/>
    <s v="Xu Chi"/>
    <s v="Indirect Active"/>
    <s v="OP"/>
    <s v="SCh"/>
    <s v="FCLCh-MEA"/>
    <s v="310201"/>
    <d v="2021-09-13T00:00:00"/>
    <s v="Senior Engineer"/>
    <s v="Senior Engineer"/>
    <x v="1"/>
    <n v="2"/>
    <x v="2"/>
    <n v="9274"/>
    <n v="0.03"/>
    <n v="278"/>
    <n v="0"/>
    <n v="0"/>
    <n v="2.9976277765796852E-2"/>
    <n v="278"/>
    <n v="9552"/>
    <n v="10200"/>
    <n v="926"/>
    <x v="214"/>
    <s v="2.40%-3.60%"/>
    <m/>
    <m/>
    <m/>
    <m/>
    <n v="0"/>
    <n v="10200"/>
    <n v="926"/>
    <n v="9.9849040327798066E-2"/>
    <n v="14"/>
    <n v="450"/>
    <m/>
    <n v="688"/>
    <n v="148888"/>
    <n v="4"/>
    <m/>
    <s v="Future potential functional specialist"/>
    <m/>
    <s v="Zhao Biao（1150001）"/>
    <s v="Cao Wei（1114141）"/>
    <s v="Cheng Cheng"/>
    <m/>
    <m/>
    <m/>
    <s v="&gt;20"/>
  </r>
  <r>
    <s v="CN15"/>
    <n v="1120360"/>
    <s v="鲁 飞"/>
    <s v="Lu Fei"/>
    <s v="Indirect Active"/>
    <s v="OP"/>
    <s v="SCh"/>
    <s v="FCLCh-MEA"/>
    <s v="310201"/>
    <d v="2021-11-17T00:00:00"/>
    <s v="Engineer"/>
    <s v="IE Engineer"/>
    <x v="2"/>
    <n v="2"/>
    <x v="2"/>
    <n v="9465"/>
    <n v="2.5000000000000001E-2"/>
    <n v="237"/>
    <n v="0"/>
    <n v="0"/>
    <n v="2.5039619651347069E-2"/>
    <n v="237"/>
    <n v="9702"/>
    <n v="9715"/>
    <n v="250"/>
    <x v="223"/>
    <s v="2.00%-3.00%"/>
    <m/>
    <m/>
    <m/>
    <m/>
    <n v="0"/>
    <n v="9715"/>
    <n v="250"/>
    <n v="2.6413100898045494E-2"/>
    <n v="14"/>
    <n v="450"/>
    <m/>
    <n v="688"/>
    <n v="142098"/>
    <n v="4"/>
    <m/>
    <m/>
    <m/>
    <s v="Zhao Biao（1150001）"/>
    <s v="Cao Wei（1114141）"/>
    <s v="Cheng Cheng"/>
    <m/>
    <m/>
    <m/>
    <s v="OK"/>
  </r>
  <r>
    <s v="CN15"/>
    <n v="1120393"/>
    <s v="王 怡璇"/>
    <s v="Wang Yixuan"/>
    <s v="Indirect Active"/>
    <s v="OP"/>
    <s v="SCh"/>
    <s v="FCLCh-MEA"/>
    <s v="310201"/>
    <d v="2022-12-14T00:00:00"/>
    <s v="Engineer"/>
    <s v="IE Engineer"/>
    <x v="2"/>
    <n v="2"/>
    <x v="1"/>
    <n v="10312"/>
    <n v="3.7500000000000006E-2"/>
    <n v="387"/>
    <n v="0"/>
    <n v="0"/>
    <n v="3.7529092319627616E-2"/>
    <n v="387"/>
    <n v="10699"/>
    <n v="10312"/>
    <n v="0"/>
    <x v="5"/>
    <s v="3.00%-4.50%"/>
    <m/>
    <m/>
    <m/>
    <m/>
    <n v="0"/>
    <n v="10312"/>
    <n v="0"/>
    <n v="0"/>
    <n v="14"/>
    <n v="450"/>
    <m/>
    <n v="688"/>
    <n v="150456"/>
    <n v="3"/>
    <m/>
    <s v="Performance fell short of expactations"/>
    <m/>
    <s v="Zhao Biao（1150001）"/>
    <s v="Cao Wei（1114141）"/>
    <s v="Cheng Cheng"/>
    <m/>
    <m/>
    <m/>
    <s v="0 increase"/>
  </r>
  <r>
    <s v="CN15"/>
    <n v="1706029"/>
    <s v="王 蕾"/>
    <s v="Wang Lei"/>
    <s v="Indirect Active"/>
    <s v="OP"/>
    <s v="SCh"/>
    <s v="FCLCh-MEA"/>
    <s v="310201"/>
    <d v="2009-07-29T00:00:00"/>
    <s v="Engineer"/>
    <s v="Engineer"/>
    <x v="2"/>
    <n v="2"/>
    <x v="0"/>
    <n v="8050"/>
    <n v="0.06"/>
    <n v="483"/>
    <n v="2.7E-2"/>
    <n v="217"/>
    <n v="8.6956521739130432E-2"/>
    <n v="700"/>
    <n v="8750"/>
    <n v="9600"/>
    <n v="1550"/>
    <x v="224"/>
    <s v="6.96%-10.43%"/>
    <m/>
    <m/>
    <m/>
    <m/>
    <n v="0"/>
    <n v="9600"/>
    <n v="1550"/>
    <n v="0.19254658385093171"/>
    <n v="14"/>
    <n v="450"/>
    <m/>
    <n v="688"/>
    <n v="140488"/>
    <n v="3"/>
    <m/>
    <s v="High performance"/>
    <m/>
    <s v="Zhao Biao（1150001）"/>
    <s v="Cao Wei（1114141）"/>
    <s v="Cheng Cheng"/>
    <m/>
    <m/>
    <m/>
    <s v="&gt;20"/>
  </r>
  <r>
    <s v="CN15"/>
    <n v="1707015"/>
    <s v="蒋 梅"/>
    <s v="Jiang Mei"/>
    <s v="Indirect Active"/>
    <s v="OP"/>
    <s v="SCh"/>
    <s v="FCLCh-MEA"/>
    <s v="310201"/>
    <d v="2010-08-01T00:00:00"/>
    <s v="Engineer"/>
    <s v="Engineer"/>
    <x v="2"/>
    <n v="2"/>
    <x v="1"/>
    <n v="7774"/>
    <n v="3.7500000000000006E-2"/>
    <n v="292"/>
    <n v="1.55E-2"/>
    <n v="120"/>
    <n v="5.2997170054026238E-2"/>
    <n v="412"/>
    <n v="8186"/>
    <n v="8600"/>
    <n v="826"/>
    <x v="225"/>
    <s v="4.24%-6.36%"/>
    <m/>
    <m/>
    <m/>
    <m/>
    <n v="0"/>
    <n v="8600"/>
    <n v="826"/>
    <n v="0.10625160792384869"/>
    <n v="14"/>
    <n v="450"/>
    <m/>
    <n v="688"/>
    <n v="126488"/>
    <n v="3"/>
    <m/>
    <s v="Low basic salary and high performance in new role"/>
    <m/>
    <s v="Zhao Biao（1150001）"/>
    <s v="Cao Wei（1114141）"/>
    <s v="Cheng Cheng"/>
    <m/>
    <m/>
    <m/>
    <s v="&gt;20"/>
  </r>
  <r>
    <s v="CN15"/>
    <n v="1708038"/>
    <s v="朱 婷婷"/>
    <s v="Zhu Tingting"/>
    <s v="Indirect Active"/>
    <s v="OP"/>
    <s v="SCh"/>
    <s v="FCLCh-MEA"/>
    <s v="310201"/>
    <d v="2011-08-09T00:00:00"/>
    <s v="Engineer"/>
    <s v="Engineer"/>
    <x v="2"/>
    <n v="2"/>
    <x v="2"/>
    <n v="8789"/>
    <n v="2.5000000000000001E-2"/>
    <n v="220"/>
    <n v="0"/>
    <n v="0"/>
    <n v="2.5031289111389236E-2"/>
    <n v="220"/>
    <n v="9009"/>
    <n v="8789"/>
    <n v="0"/>
    <x v="5"/>
    <s v="2.00%-3.00%"/>
    <m/>
    <m/>
    <m/>
    <m/>
    <n v="0"/>
    <n v="8789"/>
    <n v="0"/>
    <n v="0"/>
    <n v="14"/>
    <n v="450"/>
    <m/>
    <n v="688"/>
    <n v="129134"/>
    <n v="3"/>
    <m/>
    <s v="EDSP box 7 and PL 3, not recommend to increace"/>
    <m/>
    <s v="Zhao Biao（1150001）"/>
    <s v="Cao Wei（1114141）"/>
    <s v="Cheng Cheng"/>
    <m/>
    <m/>
    <m/>
    <s v="0 increase"/>
  </r>
  <r>
    <s v="CN15"/>
    <n v="1709034"/>
    <s v="鲍 国玉"/>
    <s v="Bao Guoyu"/>
    <s v="Indirect Active"/>
    <s v="OP"/>
    <s v="SCh"/>
    <s v="FCLCh-MEA"/>
    <s v="310201"/>
    <d v="2012-07-25T00:00:00"/>
    <s v="Junior Engineer"/>
    <s v="Junior Time Management Engineer"/>
    <x v="4"/>
    <n v="2"/>
    <x v="2"/>
    <n v="7050"/>
    <n v="2.5000000000000001E-2"/>
    <n v="176"/>
    <n v="0"/>
    <n v="0"/>
    <n v="2.4964539007092199E-2"/>
    <n v="176"/>
    <n v="7226"/>
    <n v="7050"/>
    <n v="0"/>
    <x v="5"/>
    <s v="2.00%-3.00%"/>
    <m/>
    <m/>
    <m/>
    <m/>
    <n v="0"/>
    <n v="7050"/>
    <n v="0"/>
    <n v="0"/>
    <n v="14"/>
    <n v="450"/>
    <m/>
    <n v="688"/>
    <n v="104788"/>
    <n v="3"/>
    <m/>
    <s v="EDSP box 7 and PL 3, not recommend to increace"/>
    <m/>
    <s v="Zhao Biao（1150001）"/>
    <s v="Cao Wei（1114141）"/>
    <s v="Cheng Cheng"/>
    <m/>
    <m/>
    <m/>
    <s v="0 increase"/>
  </r>
  <r>
    <s v="CN15"/>
    <n v="1710062"/>
    <s v="牛 义"/>
    <s v="Niu Yi"/>
    <s v="Indirect Active"/>
    <s v="OP"/>
    <s v="SCh"/>
    <s v="FCLCh-MEA"/>
    <s v="310201"/>
    <d v="2013-07-05T00:00:00"/>
    <s v="Engineer"/>
    <s v="Engineer"/>
    <x v="2"/>
    <n v="2"/>
    <x v="1"/>
    <n v="9468"/>
    <n v="3.7500000000000006E-2"/>
    <n v="355"/>
    <n v="1.55E-2"/>
    <n v="147"/>
    <n v="5.3020701309674692E-2"/>
    <n v="502"/>
    <n v="9970"/>
    <n v="10000"/>
    <n v="532"/>
    <x v="226"/>
    <s v="4.24%-6.36%"/>
    <m/>
    <m/>
    <m/>
    <m/>
    <n v="0"/>
    <n v="10000"/>
    <n v="532"/>
    <n v="5.618926911702582E-2"/>
    <n v="14"/>
    <n v="550"/>
    <m/>
    <n v="688"/>
    <n v="147288"/>
    <n v="3"/>
    <m/>
    <m/>
    <m/>
    <s v="Zhao Biao（1150001）"/>
    <s v="Cao Wei（1114141）"/>
    <s v="Cheng Cheng"/>
    <m/>
    <m/>
    <m/>
    <s v="OK"/>
  </r>
  <r>
    <s v="CN15"/>
    <n v="1120236"/>
    <s v="王 朝霞"/>
    <s v="Wang zhaoxia"/>
    <s v="Indirect Active"/>
    <s v="OP"/>
    <s v="SCh"/>
    <s v="FCLCh-MEW"/>
    <s v="290301"/>
    <d v="2019-03-01T00:00:00"/>
    <s v="Engineer"/>
    <s v="Mould Engineer"/>
    <x v="2"/>
    <n v="2"/>
    <x v="1"/>
    <n v="9504"/>
    <n v="4.4999999999999998E-2"/>
    <n v="428"/>
    <n v="4.2099999999999999E-2"/>
    <n v="400"/>
    <n v="8.7121212121212127E-2"/>
    <n v="828"/>
    <n v="10332"/>
    <n v="10332"/>
    <n v="828"/>
    <x v="180"/>
    <s v="6.97%-10.45%"/>
    <m/>
    <m/>
    <m/>
    <m/>
    <n v="0"/>
    <n v="10332"/>
    <n v="828"/>
    <n v="8.7121212121212155E-2"/>
    <n v="14"/>
    <n v="450"/>
    <m/>
    <n v="688"/>
    <n v="150736"/>
    <n v="3"/>
    <m/>
    <m/>
    <m/>
    <s v="Zhao Biao（1150001）"/>
    <s v="Cao Wei（1114141）"/>
    <s v="Cheng Cheng"/>
    <m/>
    <m/>
    <m/>
    <s v="OK"/>
  </r>
  <r>
    <s v="CN15"/>
    <n v="1132015"/>
    <s v="陆 峰"/>
    <s v="Lu Feng"/>
    <s v="Indirect Active"/>
    <s v="OP"/>
    <s v="SCh"/>
    <s v="FCLCh-MEW"/>
    <s v="290301"/>
    <d v="1993-08-01T00:00:00"/>
    <s v="Engineer"/>
    <s v="Engineer of Foaming"/>
    <x v="2"/>
    <n v="2"/>
    <x v="5"/>
    <n v="8937"/>
    <n v="0"/>
    <n v="0"/>
    <n v="0"/>
    <n v="0"/>
    <n v="0"/>
    <n v="0"/>
    <n v="8937"/>
    <n v="8740"/>
    <n v="-197"/>
    <x v="227"/>
    <s v="0.00%-0.00%"/>
    <s v="Demotion"/>
    <s v="Mould make technician"/>
    <s v="Rank 44"/>
    <m/>
    <n v="0"/>
    <n v="8740"/>
    <n v="-197"/>
    <n v="-2.2043191227481218E-2"/>
    <n v="14"/>
    <n v="450"/>
    <m/>
    <n v="688"/>
    <n v="128448"/>
    <n v="1"/>
    <m/>
    <s v="Demotion"/>
    <s v="Salary adjustment letter already signed"/>
    <s v="Zhao Biao（1150001）"/>
    <s v="Cao Wei（1114141）"/>
    <s v="Cheng Cheng"/>
    <m/>
    <m/>
    <m/>
    <s v="&lt;20"/>
  </r>
  <r>
    <s v="CN15"/>
    <n v="1132205"/>
    <s v="邓 欣"/>
    <s v="Deng Xin"/>
    <s v="Indirect Active"/>
    <s v="OP"/>
    <s v="SCh"/>
    <s v="FCLCh-MEW"/>
    <s v="290301"/>
    <d v="2015-08-03T00:00:00"/>
    <s v="Functional Specialist"/>
    <s v="Functional Specialist"/>
    <x v="0"/>
    <n v="2"/>
    <x v="2"/>
    <n v="14985"/>
    <n v="2.5000000000000001E-2"/>
    <n v="375"/>
    <n v="0"/>
    <n v="0"/>
    <n v="2.5025025025025027E-2"/>
    <n v="375"/>
    <n v="15360"/>
    <n v="15360"/>
    <n v="375"/>
    <x v="13"/>
    <s v="2.00%-3.00%"/>
    <m/>
    <m/>
    <m/>
    <m/>
    <n v="0"/>
    <n v="15360"/>
    <n v="375"/>
    <n v="2.5025025025025016E-2"/>
    <n v="14"/>
    <n v="850"/>
    <m/>
    <n v="688"/>
    <n v="225928"/>
    <n v="5"/>
    <m/>
    <m/>
    <m/>
    <s v="Zhao Biao（1150001）"/>
    <s v="Cao Wei（1114141）"/>
    <s v="Cheng Cheng"/>
    <m/>
    <m/>
    <m/>
    <s v="OK"/>
  </r>
  <r>
    <s v="CN15"/>
    <n v="1120179"/>
    <s v="董 福兵"/>
    <s v="Dong Fubing"/>
    <s v="Indirect Active"/>
    <s v="OP"/>
    <s v="SCh"/>
    <s v="FCLCh-MEI"/>
    <s v="290134"/>
    <d v="2017-04-10T00:00:00"/>
    <s v="Engineer"/>
    <s v="Engineer"/>
    <x v="2"/>
    <n v="2"/>
    <x v="2"/>
    <n v="8780"/>
    <n v="2.5000000000000001E-2"/>
    <n v="220"/>
    <n v="0"/>
    <n v="0"/>
    <n v="2.5056947608200455E-2"/>
    <n v="220"/>
    <n v="9000"/>
    <n v="9200"/>
    <n v="420"/>
    <x v="228"/>
    <s v="2.00%-3.01%"/>
    <m/>
    <m/>
    <m/>
    <m/>
    <n v="0"/>
    <n v="9200"/>
    <n v="420"/>
    <n v="4.7835990888382751E-2"/>
    <n v="14"/>
    <n v="450"/>
    <m/>
    <n v="688"/>
    <n v="134888"/>
    <n v="3"/>
    <m/>
    <s v="Good performance, salary adjustment to better level"/>
    <m/>
    <s v="Zhao Biao（1150001）"/>
    <s v="Cao Wei（1114141）"/>
    <s v="Cheng Cheng"/>
    <m/>
    <m/>
    <m/>
    <s v="&gt;20"/>
  </r>
  <r>
    <s v="CN15"/>
    <n v="1120190"/>
    <s v="俞 勇"/>
    <s v="Yu Yong"/>
    <s v="Indirect Active"/>
    <s v="OP"/>
    <s v="SCh"/>
    <s v="FCLCh-MEI"/>
    <s v="290134"/>
    <d v="2017-11-17T00:00:00"/>
    <s v="Senior Engineer"/>
    <s v="MES Senior Engineer"/>
    <x v="1"/>
    <n v="2"/>
    <x v="2"/>
    <n v="16916"/>
    <n v="0"/>
    <n v="0"/>
    <n v="0"/>
    <n v="0"/>
    <n v="0"/>
    <n v="0"/>
    <n v="16916"/>
    <n v="16916"/>
    <n v="0"/>
    <x v="5"/>
    <s v="0.00%-0.00%"/>
    <m/>
    <m/>
    <m/>
    <m/>
    <n v="0"/>
    <n v="16916"/>
    <n v="0"/>
    <n v="0"/>
    <n v="14"/>
    <n v="450"/>
    <m/>
    <n v="688"/>
    <n v="242912"/>
    <n v="3"/>
    <m/>
    <m/>
    <m/>
    <s v="Zhao Biao（1150001）"/>
    <s v="Cao Wei（1114141）"/>
    <s v="Cheng Cheng"/>
    <m/>
    <m/>
    <m/>
    <s v="OK"/>
  </r>
  <r>
    <s v="CN15"/>
    <n v="1120231"/>
    <s v="邹 俊"/>
    <s v="Zou Jun"/>
    <s v="Indirect Active"/>
    <s v="OP"/>
    <s v="SCh"/>
    <s v="FCLCh-MEI"/>
    <s v="290134"/>
    <d v="2018-12-27T00:00:00"/>
    <s v="Associate Expert (CN)"/>
    <s v="Associate Expert (CN)"/>
    <x v="0"/>
    <n v="2"/>
    <x v="0"/>
    <n v="16862"/>
    <n v="0.06"/>
    <n v="1012"/>
    <n v="7.7799999999999994E-2"/>
    <n v="1312"/>
    <n v="0.13782469457952792"/>
    <n v="2324"/>
    <n v="19186"/>
    <n v="19000"/>
    <n v="2138"/>
    <x v="229"/>
    <s v="11.03%-16.54%"/>
    <m/>
    <m/>
    <m/>
    <m/>
    <n v="0"/>
    <n v="19000"/>
    <n v="2138"/>
    <n v="0.1267939746174831"/>
    <n v="14"/>
    <n v="450"/>
    <m/>
    <n v="688"/>
    <n v="272088"/>
    <n v="4"/>
    <m/>
    <m/>
    <m/>
    <s v="Zhao Biao（1150001）"/>
    <s v="Cao Wei（1114141）"/>
    <s v="Cheng Cheng"/>
    <m/>
    <m/>
    <m/>
    <s v="OK"/>
  </r>
  <r>
    <s v="CN15"/>
    <n v="1120267"/>
    <s v="程 明辉"/>
    <s v="Cheng Minghui"/>
    <s v="Indirect Active"/>
    <s v="OP"/>
    <s v="SCh"/>
    <s v="FCLCh-MEI"/>
    <s v="290134"/>
    <d v="2020-09-17T00:00:00"/>
    <s v="Functional Specialist"/>
    <s v="Functional Specialist"/>
    <x v="0"/>
    <n v="2"/>
    <x v="2"/>
    <n v="14782"/>
    <n v="0.03"/>
    <n v="443"/>
    <n v="0"/>
    <n v="0"/>
    <n v="2.9968881071573535E-2"/>
    <n v="443"/>
    <n v="15225"/>
    <n v="15225"/>
    <n v="443"/>
    <x v="11"/>
    <s v="2.40%-3.60%"/>
    <m/>
    <m/>
    <m/>
    <m/>
    <n v="0"/>
    <n v="15225"/>
    <n v="443"/>
    <n v="2.9968881071573472E-2"/>
    <n v="14"/>
    <n v="450"/>
    <m/>
    <n v="688"/>
    <n v="219238"/>
    <n v="3"/>
    <m/>
    <m/>
    <m/>
    <s v="Zhao Biao（1150001）"/>
    <s v="Cao Wei（1114141）"/>
    <s v="Cheng Cheng"/>
    <m/>
    <m/>
    <m/>
    <s v="OK"/>
  </r>
  <r>
    <s v="CN15"/>
    <n v="1211015"/>
    <s v="任 明珠"/>
    <s v="Ren Mingzhu"/>
    <s v="Indirect Active"/>
    <s v="OP"/>
    <s v="SCh"/>
    <s v="FCLCh-MEI"/>
    <s v="290134"/>
    <d v="2003-09-26T00:00:00"/>
    <s v="Manager"/>
    <s v="Function Manager"/>
    <x v="3"/>
    <n v="2"/>
    <x v="2"/>
    <n v="24174"/>
    <n v="2.5000000000000001E-2"/>
    <n v="604"/>
    <n v="0"/>
    <n v="0"/>
    <n v="2.4985521634814264E-2"/>
    <n v="604"/>
    <n v="24778"/>
    <n v="24174"/>
    <n v="0"/>
    <x v="5"/>
    <s v="2.00%-3.00%"/>
    <m/>
    <m/>
    <m/>
    <m/>
    <n v="0"/>
    <n v="24174"/>
    <n v="0"/>
    <n v="0"/>
    <n v="14"/>
    <n v="450"/>
    <m/>
    <n v="688"/>
    <n v="344524"/>
    <n v="4"/>
    <m/>
    <s v="Role in organization"/>
    <m/>
    <s v="Zhao Biao（1150001）"/>
    <s v="Cao Wei（1114141）"/>
    <s v="Cheng Cheng"/>
    <m/>
    <m/>
    <m/>
    <s v="0 increase"/>
  </r>
  <r>
    <s v="CN15"/>
    <n v="1711083"/>
    <s v="缠 倩倩"/>
    <s v="Chan Qianqian"/>
    <s v="Indirect Active"/>
    <s v="OP"/>
    <s v="SCh"/>
    <s v="FCLCh-MEI"/>
    <s v="290134"/>
    <d v="2012-07-09T00:00:00"/>
    <s v="Functional Specialist"/>
    <s v="Functional Specialist"/>
    <x v="0"/>
    <n v="2"/>
    <x v="1"/>
    <n v="11850"/>
    <n v="5.2500000000000005E-2"/>
    <n v="622"/>
    <n v="9.0300000000000005E-2"/>
    <n v="1070"/>
    <n v="0.14278481012658228"/>
    <n v="1692"/>
    <n v="13542"/>
    <n v="13000"/>
    <n v="1150"/>
    <x v="230"/>
    <s v="11.42%-17.13%"/>
    <m/>
    <m/>
    <m/>
    <m/>
    <n v="0"/>
    <n v="13000"/>
    <n v="1150"/>
    <n v="9.704641350210963E-2"/>
    <n v="14"/>
    <n v="850"/>
    <m/>
    <n v="688"/>
    <n v="192888"/>
    <n v="3"/>
    <m/>
    <s v="Good performance but not critcal processes, a little reduced"/>
    <m/>
    <s v="Zhao Biao（1150001）"/>
    <s v="Cao Wei（1114141）"/>
    <s v="Cheng Cheng"/>
    <m/>
    <m/>
    <m/>
    <s v="OK"/>
  </r>
  <r>
    <s v="CN15"/>
    <n v="1116073"/>
    <s v="王 敏"/>
    <s v="Wang Min"/>
    <s v="Indirect Active"/>
    <s v="OP"/>
    <s v="SCh"/>
    <s v="FCLCh-MET"/>
    <s v="310204"/>
    <d v="2005-08-02T00:00:00"/>
    <s v="Engineer"/>
    <s v="Thermoforming Engineer"/>
    <x v="2"/>
    <n v="2"/>
    <x v="0"/>
    <n v="8880"/>
    <n v="0.05"/>
    <n v="444"/>
    <n v="2.7E-2"/>
    <n v="240"/>
    <n v="7.7027027027027031E-2"/>
    <n v="684"/>
    <n v="9564"/>
    <n v="10200"/>
    <n v="1320"/>
    <x v="231"/>
    <s v="6.16%-9.24%"/>
    <s v="Promotion"/>
    <s v="senior engineer"/>
    <s v="A5"/>
    <n v="8.9700000000000002E-2"/>
    <n v="797"/>
    <n v="10997"/>
    <n v="2117"/>
    <n v="0.23840090090090094"/>
    <n v="14"/>
    <n v="450"/>
    <m/>
    <n v="688"/>
    <n v="160046"/>
    <n v="4"/>
    <m/>
    <s v="High performer, recognized in CL"/>
    <m/>
    <s v="Zhao Biao（1150001）"/>
    <s v="Cao Wei（1114141）"/>
    <s v="Cheng Cheng"/>
    <m/>
    <m/>
    <m/>
    <s v="&gt;20"/>
  </r>
  <r>
    <s v="CN15"/>
    <n v="1120071"/>
    <s v="梁 龙玉"/>
    <s v="Liang Longyu"/>
    <s v="Indirect Active"/>
    <s v="OP"/>
    <s v="SCh"/>
    <s v="FCLCh-MET"/>
    <s v="310204"/>
    <d v="2007-06-15T00:00:00"/>
    <s v="Functional Specialist"/>
    <s v="Functional Specialist"/>
    <x v="0"/>
    <n v="2"/>
    <x v="2"/>
    <n v="17720"/>
    <n v="2.5000000000000001E-2"/>
    <n v="443"/>
    <n v="0"/>
    <n v="0"/>
    <n v="2.5000000000000001E-2"/>
    <n v="443"/>
    <n v="18163"/>
    <n v="17897"/>
    <n v="177"/>
    <x v="87"/>
    <s v="2.00%-3.00%"/>
    <m/>
    <m/>
    <m/>
    <m/>
    <n v="0"/>
    <n v="17897"/>
    <n v="177"/>
    <n v="9.9887133182843257E-3"/>
    <n v="14"/>
    <n v="450"/>
    <m/>
    <n v="688"/>
    <n v="256646"/>
    <n v="3"/>
    <m/>
    <s v="EDSP box 7 and PL 3, increace less than recommend "/>
    <m/>
    <s v="Zhao Biao（1150001）"/>
    <s v="Cao Wei（1114141）"/>
    <s v="Cheng Cheng"/>
    <m/>
    <m/>
    <m/>
    <s v="&lt;20"/>
  </r>
  <r>
    <s v="CN15"/>
    <n v="1120073"/>
    <s v="张 玉朝"/>
    <s v="Zhang Yuchao"/>
    <s v="Indirect Active"/>
    <s v="OP"/>
    <s v="SCh"/>
    <s v="FCLCh-MET"/>
    <s v="310204"/>
    <d v="2007-09-26T00:00:00"/>
    <s v="Senior Engineer"/>
    <s v="Senior Engineer of Foaming"/>
    <x v="1"/>
    <n v="2"/>
    <x v="1"/>
    <n v="14899"/>
    <n v="0.03"/>
    <n v="447"/>
    <n v="0"/>
    <n v="0"/>
    <n v="3.0002013557956911E-2"/>
    <n v="447"/>
    <n v="15346"/>
    <n v="15256"/>
    <n v="357"/>
    <x v="32"/>
    <s v="2.40%-3.60%"/>
    <m/>
    <m/>
    <m/>
    <m/>
    <n v="0"/>
    <n v="15256"/>
    <n v="357"/>
    <n v="2.3961339687227357E-2"/>
    <n v="14"/>
    <n v="850"/>
    <m/>
    <n v="688"/>
    <n v="224472"/>
    <n v="3"/>
    <m/>
    <m/>
    <m/>
    <s v="Zhao Biao（1150001）"/>
    <s v="Cao Wei（1114141）"/>
    <s v="Cheng Cheng"/>
    <m/>
    <m/>
    <m/>
    <s v="OK"/>
  </r>
  <r>
    <s v="CN15"/>
    <n v="1120076"/>
    <s v="程 贺彬"/>
    <s v="Cheng Hebin"/>
    <s v="Indirect Active"/>
    <s v="OP"/>
    <s v="SCh"/>
    <s v="FCLCh-MET"/>
    <s v="310204"/>
    <d v="2007-12-06T00:00:00"/>
    <s v="Senior Engineer"/>
    <s v="Senior Punching, Laser Cutting Engineer"/>
    <x v="1"/>
    <n v="2"/>
    <x v="2"/>
    <n v="15793"/>
    <n v="0"/>
    <n v="0"/>
    <n v="0"/>
    <n v="0"/>
    <n v="0"/>
    <n v="0"/>
    <n v="15793"/>
    <n v="15793"/>
    <n v="0"/>
    <x v="5"/>
    <s v="0.00%-0.00%"/>
    <m/>
    <m/>
    <m/>
    <m/>
    <n v="0"/>
    <n v="15793"/>
    <n v="0"/>
    <n v="0"/>
    <n v="14"/>
    <n v="450"/>
    <m/>
    <n v="688"/>
    <n v="227190"/>
    <n v="4"/>
    <m/>
    <m/>
    <m/>
    <s v="Zhao Biao（1150001）"/>
    <s v="Cao Wei（1114141）"/>
    <s v="Cheng Cheng"/>
    <m/>
    <m/>
    <m/>
    <s v="OK"/>
  </r>
  <r>
    <s v="CN15"/>
    <n v="1120081"/>
    <s v="谢 忠林"/>
    <s v="Xie Zhonglin"/>
    <s v="Indirect Active"/>
    <s v="OP"/>
    <s v="SCh"/>
    <s v="FCLCh-MET"/>
    <s v="310204"/>
    <d v="2008-05-30T00:00:00"/>
    <s v="Senior Engineer"/>
    <s v="Senior Injection Molding Engineer"/>
    <x v="1"/>
    <n v="2"/>
    <x v="3"/>
    <n v="11650"/>
    <n v="0"/>
    <n v="0"/>
    <n v="0"/>
    <n v="0"/>
    <n v="0"/>
    <n v="0"/>
    <n v="11650"/>
    <n v="11650"/>
    <n v="0"/>
    <x v="5"/>
    <s v="0.00%-0.00%"/>
    <m/>
    <m/>
    <m/>
    <m/>
    <n v="0"/>
    <n v="11650"/>
    <n v="0"/>
    <n v="0"/>
    <n v="14"/>
    <n v="850"/>
    <m/>
    <n v="688"/>
    <n v="173988"/>
    <n v="3"/>
    <m/>
    <m/>
    <m/>
    <s v="Zhao Biao（1150001）"/>
    <s v="Cao Wei（1114141）"/>
    <s v="Cheng Cheng"/>
    <m/>
    <m/>
    <m/>
    <s v="OK"/>
  </r>
  <r>
    <s v="CN15"/>
    <n v="1120092"/>
    <s v="金 保国"/>
    <s v="Jin Baoguo"/>
    <s v="Indirect Active"/>
    <s v="OP"/>
    <s v="SCh"/>
    <s v="FCLCh-MET"/>
    <s v="310204"/>
    <d v="2008-11-28T00:00:00"/>
    <s v="Functional Specialist"/>
    <s v="Functional Specialist"/>
    <x v="0"/>
    <n v="2"/>
    <x v="1"/>
    <n v="19500"/>
    <n v="3.7500000000000006E-2"/>
    <n v="731"/>
    <n v="0"/>
    <n v="0"/>
    <n v="3.7487179487179487E-2"/>
    <n v="731"/>
    <n v="20231"/>
    <n v="20100"/>
    <n v="600"/>
    <x v="232"/>
    <s v="3.00%-4.50%"/>
    <m/>
    <m/>
    <m/>
    <m/>
    <n v="0"/>
    <n v="20100"/>
    <n v="600"/>
    <n v="3.076923076923066E-2"/>
    <n v="14"/>
    <n v="450"/>
    <m/>
    <n v="688"/>
    <n v="287488"/>
    <n v="3"/>
    <m/>
    <m/>
    <m/>
    <s v="Zhao Biao（1150001）"/>
    <s v="Cao Wei（1114141）"/>
    <s v="Cheng Cheng"/>
    <m/>
    <m/>
    <m/>
    <s v="OK"/>
  </r>
  <r>
    <s v="CN15"/>
    <n v="1120120"/>
    <s v="顾 巧时"/>
    <s v="Gu Qiaoshi"/>
    <s v="Indirect Active"/>
    <s v="OP"/>
    <s v="SCh"/>
    <s v="FCLCh-MET"/>
    <s v="310204"/>
    <d v="2011-02-23T00:00:00"/>
    <s v="Senior Engineer"/>
    <s v="Senior Metal Mold Engineer"/>
    <x v="1"/>
    <n v="2"/>
    <x v="3"/>
    <n v="11450"/>
    <n v="0"/>
    <n v="0"/>
    <n v="0"/>
    <n v="0"/>
    <n v="0"/>
    <n v="0"/>
    <n v="11450"/>
    <n v="11450"/>
    <n v="0"/>
    <x v="5"/>
    <s v="0.00%-0.00%"/>
    <m/>
    <m/>
    <m/>
    <m/>
    <n v="0"/>
    <n v="11450"/>
    <n v="0"/>
    <n v="0"/>
    <n v="14"/>
    <n v="850"/>
    <m/>
    <n v="688"/>
    <n v="171188"/>
    <n v="3"/>
    <m/>
    <m/>
    <m/>
    <s v="Zhao Biao（1150001）"/>
    <s v="Cao Wei（1114141）"/>
    <s v="Cheng Cheng"/>
    <m/>
    <m/>
    <m/>
    <s v="OK"/>
  </r>
  <r>
    <s v="CN15"/>
    <n v="1120123"/>
    <s v="孙 大伟"/>
    <s v="Sun Dawei"/>
    <s v="Indirect Active"/>
    <s v="OP"/>
    <s v="SCh"/>
    <s v="FCLCh-MET"/>
    <s v="310204"/>
    <d v="2011-03-01T00:00:00"/>
    <s v="Senior Engineer"/>
    <s v="Senior Engineer"/>
    <x v="1"/>
    <n v="2"/>
    <x v="2"/>
    <n v="10515"/>
    <n v="0.03"/>
    <n v="315"/>
    <n v="0"/>
    <n v="0"/>
    <n v="2.9957203994293864E-2"/>
    <n v="315"/>
    <n v="10830"/>
    <n v="10515"/>
    <n v="0"/>
    <x v="5"/>
    <s v="2.40%-3.59%"/>
    <m/>
    <m/>
    <m/>
    <m/>
    <n v="0"/>
    <n v="10515"/>
    <n v="0"/>
    <n v="0"/>
    <n v="14"/>
    <n v="850"/>
    <m/>
    <n v="688"/>
    <n v="158098"/>
    <n v="3"/>
    <m/>
    <s v="Low/middle performer EDSP2025"/>
    <m/>
    <s v="Zhao Biao（1150001）"/>
    <s v="Cao Wei（1114141）"/>
    <s v="Cheng Cheng"/>
    <m/>
    <m/>
    <m/>
    <s v="0 increase"/>
  </r>
  <r>
    <s v="CN15"/>
    <n v="1120124"/>
    <s v="林 冠军"/>
    <s v="Lin Guanjun"/>
    <s v="Indirect Active"/>
    <s v="OP"/>
    <s v="SCh"/>
    <s v="FCLCh-MET"/>
    <s v="310204"/>
    <d v="2011-03-04T00:00:00"/>
    <s v="Senior Engineer"/>
    <s v="Senior Foaming Engineer"/>
    <x v="1"/>
    <n v="2"/>
    <x v="2"/>
    <n v="12896"/>
    <n v="2.5000000000000001E-2"/>
    <n v="322"/>
    <n v="0"/>
    <n v="0"/>
    <n v="2.4968982630272953E-2"/>
    <n v="322"/>
    <n v="13218"/>
    <n v="12896"/>
    <n v="0"/>
    <x v="5"/>
    <s v="2.00%-3.00%"/>
    <m/>
    <m/>
    <m/>
    <m/>
    <n v="0"/>
    <n v="12896"/>
    <n v="0"/>
    <n v="0"/>
    <n v="14"/>
    <n v="450"/>
    <m/>
    <n v="688"/>
    <n v="186632"/>
    <n v="3"/>
    <m/>
    <s v="Low/middle performer EDSP2025"/>
    <m/>
    <s v="Zhao Biao（1150001）"/>
    <s v="Cao Wei（1114141）"/>
    <s v="Cheng Cheng"/>
    <m/>
    <m/>
    <m/>
    <s v="0 increase"/>
  </r>
  <r>
    <s v="CN15"/>
    <n v="1120143"/>
    <s v="王 珲"/>
    <s v="Wang Hui"/>
    <s v="Indirect Active"/>
    <s v="OP"/>
    <s v="SCh"/>
    <s v="FCLCh-MET"/>
    <s v="310204"/>
    <d v="2011-10-10T00:00:00"/>
    <s v="Senior Engineer"/>
    <s v="Senior Engineer"/>
    <x v="1"/>
    <n v="2"/>
    <x v="3"/>
    <n v="10300"/>
    <n v="0"/>
    <n v="0"/>
    <n v="0"/>
    <n v="0"/>
    <n v="0"/>
    <n v="0"/>
    <n v="10300"/>
    <n v="10300"/>
    <n v="0"/>
    <x v="5"/>
    <s v="0.00%-0.00%"/>
    <m/>
    <m/>
    <m/>
    <m/>
    <n v="0"/>
    <n v="10300"/>
    <n v="0"/>
    <n v="0"/>
    <n v="14"/>
    <n v="850"/>
    <m/>
    <n v="688"/>
    <n v="155088"/>
    <n v="3"/>
    <m/>
    <m/>
    <m/>
    <s v="Zhao Biao（1150001）"/>
    <s v="Cao Wei（1114141）"/>
    <s v="Cheng Cheng"/>
    <m/>
    <m/>
    <m/>
    <s v="OK"/>
  </r>
  <r>
    <s v="CN15"/>
    <n v="1120162"/>
    <s v="吴 庸"/>
    <s v="Wu Yong"/>
    <s v="Indirect Active"/>
    <s v="OP"/>
    <s v="SCh"/>
    <s v="FCLCh-MET"/>
    <s v="310204"/>
    <d v="2014-06-09T00:00:00"/>
    <s v="Associate Expert (CN)"/>
    <s v="Associate Expert (CN)"/>
    <x v="0"/>
    <n v="2"/>
    <x v="2"/>
    <n v="14427"/>
    <n v="0.03"/>
    <n v="433"/>
    <n v="0"/>
    <n v="0"/>
    <n v="3.0013169751161018E-2"/>
    <n v="433"/>
    <n v="14860"/>
    <n v="14427"/>
    <n v="0"/>
    <x v="5"/>
    <s v="2.40%-3.60%"/>
    <m/>
    <m/>
    <m/>
    <m/>
    <n v="0"/>
    <n v="14427"/>
    <n v="0"/>
    <n v="0"/>
    <n v="14"/>
    <n v="450"/>
    <m/>
    <n v="688"/>
    <n v="208066"/>
    <n v="3"/>
    <m/>
    <s v="Middle performer, budget better alocation to high performers"/>
    <m/>
    <s v="Zhao Biao（1150001）"/>
    <s v="Cao Wei（1114141）"/>
    <s v="Cheng Cheng"/>
    <m/>
    <m/>
    <m/>
    <s v="0 increase"/>
  </r>
  <r>
    <s v="CN15"/>
    <n v="1120196"/>
    <s v="陈 晨"/>
    <s v="Chen Chen"/>
    <s v="Indirect Active"/>
    <s v="OP"/>
    <s v="SCh"/>
    <s v="FCLCh-MET"/>
    <s v="310204"/>
    <d v="2017-12-25T00:00:00"/>
    <s v="Expert (CN)"/>
    <s v="Expert (CN)"/>
    <x v="3"/>
    <n v="2"/>
    <x v="2"/>
    <n v="17480"/>
    <n v="0.03"/>
    <n v="524"/>
    <n v="0"/>
    <n v="0"/>
    <n v="2.9977116704805493E-2"/>
    <n v="524"/>
    <n v="18004"/>
    <n v="19228"/>
    <n v="1748"/>
    <x v="217"/>
    <s v="2.40%-3.60%"/>
    <m/>
    <m/>
    <m/>
    <m/>
    <n v="0"/>
    <n v="19228"/>
    <n v="1748"/>
    <n v="0.10000000000000009"/>
    <n v="14"/>
    <n v="450"/>
    <m/>
    <n v="688"/>
    <n v="275280"/>
    <n v="4"/>
    <m/>
    <s v="Critical expert for CL"/>
    <m/>
    <s v="Zhao Biao（1150001）"/>
    <s v="Cao Wei（1114141）"/>
    <s v="Cheng Cheng"/>
    <m/>
    <m/>
    <m/>
    <s v="&gt;20"/>
  </r>
  <r>
    <s v="CN15"/>
    <n v="1120225"/>
    <s v="桂 全"/>
    <s v="Gui Quan"/>
    <s v="Indirect Active"/>
    <s v="OP"/>
    <s v="SCh"/>
    <s v="FCLCh-MET"/>
    <s v="310204"/>
    <d v="2018-07-30T00:00:00"/>
    <s v="Senior Engineer"/>
    <s v="Senior Engineer"/>
    <x v="1"/>
    <n v="2"/>
    <x v="2"/>
    <n v="10285"/>
    <n v="0.03"/>
    <n v="309"/>
    <n v="0"/>
    <n v="0"/>
    <n v="3.0043753038405445E-2"/>
    <n v="309"/>
    <n v="10594"/>
    <n v="10594"/>
    <n v="309"/>
    <x v="11"/>
    <s v="2.40%-3.61%"/>
    <m/>
    <m/>
    <m/>
    <m/>
    <n v="0"/>
    <n v="10594"/>
    <n v="309"/>
    <n v="3.0043753038405452E-2"/>
    <n v="14"/>
    <n v="450"/>
    <m/>
    <n v="688"/>
    <n v="154404"/>
    <n v="3"/>
    <m/>
    <m/>
    <m/>
    <s v="Zhao Biao（1150001）"/>
    <s v="Cao Wei（1114141）"/>
    <s v="Cheng Cheng"/>
    <m/>
    <m/>
    <m/>
    <s v="OK"/>
  </r>
  <r>
    <s v="CN15"/>
    <n v="1120374"/>
    <s v="张 道其"/>
    <s v="Zhang Daoqi"/>
    <s v="Indirect Active"/>
    <s v="OP"/>
    <s v="SCh"/>
    <s v="FCLCh-MET"/>
    <s v="310204"/>
    <d v="2021-12-24T00:00:00"/>
    <s v="Engineer"/>
    <s v="Mould Engineer"/>
    <x v="2"/>
    <n v="2"/>
    <x v="2"/>
    <n v="10000"/>
    <n v="0.03"/>
    <n v="300"/>
    <n v="0"/>
    <n v="0"/>
    <n v="0.03"/>
    <n v="300"/>
    <n v="10300"/>
    <n v="10101"/>
    <n v="101"/>
    <x v="170"/>
    <s v="2.40%-3.60%"/>
    <m/>
    <m/>
    <m/>
    <m/>
    <n v="0"/>
    <n v="10101"/>
    <n v="101"/>
    <n v="1.0099999999999998E-2"/>
    <n v="14"/>
    <n v="450"/>
    <m/>
    <n v="688"/>
    <n v="147502"/>
    <n v="3"/>
    <m/>
    <s v="Middle performer, budget better alocation to high performers, overcapacity"/>
    <m/>
    <s v="Zhao Biao（1150001）"/>
    <s v="Cao Wei（1114141）"/>
    <s v="Cheng Cheng"/>
    <m/>
    <m/>
    <m/>
    <s v="&lt;20"/>
  </r>
  <r>
    <s v="CN15"/>
    <n v="1132111"/>
    <s v="唐 浩"/>
    <s v="Tang Hao"/>
    <s v="Indirect Active"/>
    <s v="OP"/>
    <s v="SCh"/>
    <s v="FCLCh-MET"/>
    <s v="310204"/>
    <d v="2003-05-19T00:00:00"/>
    <s v="Engineer"/>
    <s v="Mould Engineer"/>
    <x v="2"/>
    <n v="2"/>
    <x v="2"/>
    <n v="10600"/>
    <n v="0.03"/>
    <n v="318"/>
    <n v="0"/>
    <n v="0"/>
    <n v="0.03"/>
    <n v="318"/>
    <n v="10918"/>
    <n v="10600"/>
    <n v="0"/>
    <x v="5"/>
    <s v="2.40%-3.60%"/>
    <m/>
    <m/>
    <m/>
    <m/>
    <n v="0"/>
    <n v="10600"/>
    <n v="0"/>
    <n v="0"/>
    <n v="14"/>
    <n v="500"/>
    <m/>
    <n v="688"/>
    <n v="155088"/>
    <n v="3"/>
    <m/>
    <s v="Middle performer, budget better alocation to high performers, overcapacity"/>
    <m/>
    <s v="Zhao Biao（1150001）"/>
    <s v="Cao Wei（1114141）"/>
    <s v="Cheng Cheng"/>
    <m/>
    <m/>
    <m/>
    <s v="0 increase"/>
  </r>
  <r>
    <s v="CN15"/>
    <n v="1132192"/>
    <s v="尚 磊"/>
    <s v="Shang Lei"/>
    <s v="Indirect Active"/>
    <s v="OP"/>
    <s v="SCh"/>
    <s v="FCLCh-MET"/>
    <s v="310204"/>
    <d v="2012-10-22T00:00:00"/>
    <s v="Functional Specialist"/>
    <s v="Functional Specialist"/>
    <x v="0"/>
    <n v="2"/>
    <x v="2"/>
    <n v="14907"/>
    <n v="0.03"/>
    <n v="447"/>
    <n v="0"/>
    <n v="0"/>
    <n v="2.9985912658482591E-2"/>
    <n v="447"/>
    <n v="15354"/>
    <n v="15407"/>
    <n v="500"/>
    <x v="233"/>
    <s v="2.40%-3.60%"/>
    <m/>
    <m/>
    <m/>
    <m/>
    <n v="0"/>
    <n v="15407"/>
    <n v="500"/>
    <n v="3.3541289327161827E-2"/>
    <n v="14"/>
    <n v="450"/>
    <m/>
    <n v="688"/>
    <n v="221786"/>
    <n v="3"/>
    <m/>
    <m/>
    <m/>
    <s v="Zhao Biao（1150001）"/>
    <s v="Cao Wei（1114141）"/>
    <s v="Cheng Cheng"/>
    <m/>
    <m/>
    <m/>
    <s v="OK"/>
  </r>
  <r>
    <s v="CN15"/>
    <n v="1132193"/>
    <s v="曹 友飞"/>
    <s v="Cao Youfei"/>
    <s v="Indirect Active"/>
    <s v="OP"/>
    <s v="SCh"/>
    <s v="FCLCh-MET"/>
    <s v="310204"/>
    <d v="2012-10-22T00:00:00"/>
    <s v="Senior Engineer"/>
    <s v="Senior Mould Engineer"/>
    <x v="1"/>
    <n v="2"/>
    <x v="5"/>
    <n v="11360"/>
    <n v="0"/>
    <n v="0"/>
    <n v="0"/>
    <n v="0"/>
    <n v="0"/>
    <n v="0"/>
    <n v="11360"/>
    <n v="11360"/>
    <n v="0"/>
    <x v="5"/>
    <s v="0.00%-0.00%"/>
    <m/>
    <m/>
    <m/>
    <m/>
    <n v="0"/>
    <n v="11360"/>
    <n v="0"/>
    <n v="0"/>
    <n v="14"/>
    <n v="450"/>
    <m/>
    <n v="688"/>
    <n v="165128"/>
    <n v="3"/>
    <s v="Written Warningx1"/>
    <m/>
    <m/>
    <s v="Zhao Biao（1150001）"/>
    <s v="Cao Wei（1114141）"/>
    <s v="Cheng Cheng"/>
    <m/>
    <m/>
    <m/>
    <s v="OK"/>
  </r>
  <r>
    <s v="CN15"/>
    <n v="1132201"/>
    <s v="吴 易飞"/>
    <s v="Wu Yifei"/>
    <s v="Indirect Active"/>
    <s v="OP"/>
    <s v="SCh"/>
    <s v="FCLCh-MET"/>
    <s v="310204"/>
    <d v="2014-03-11T00:00:00"/>
    <s v="Senior Engineer"/>
    <s v="Senior Foaming Mould Engineer"/>
    <x v="1"/>
    <n v="2"/>
    <x v="2"/>
    <n v="12185"/>
    <n v="2.5000000000000001E-2"/>
    <n v="305"/>
    <n v="0"/>
    <n v="0"/>
    <n v="2.5030775543701273E-2"/>
    <n v="305"/>
    <n v="12490"/>
    <n v="12550"/>
    <n v="365"/>
    <x v="11"/>
    <s v="2.00%-3.00%"/>
    <m/>
    <m/>
    <m/>
    <m/>
    <n v="0"/>
    <n v="12550"/>
    <n v="365"/>
    <n v="2.9954862535904736E-2"/>
    <n v="14"/>
    <n v="850"/>
    <m/>
    <n v="688"/>
    <n v="186588"/>
    <n v="3"/>
    <m/>
    <m/>
    <m/>
    <s v="Zhao Biao（1150001）"/>
    <s v="Cao Wei（1114141）"/>
    <s v="Cheng Cheng"/>
    <m/>
    <m/>
    <m/>
    <s v="OK"/>
  </r>
  <r>
    <s v="CN15"/>
    <n v="1132203"/>
    <s v="汪 恒"/>
    <s v="Wang Heng"/>
    <s v="Indirect Active"/>
    <s v="OP"/>
    <s v="SCh"/>
    <s v="FCLCh-MET"/>
    <s v="310204"/>
    <d v="2015-02-05T00:00:00"/>
    <s v="Engineer"/>
    <s v="Mould Engineer"/>
    <x v="2"/>
    <n v="2"/>
    <x v="2"/>
    <n v="10336"/>
    <n v="0.03"/>
    <n v="310"/>
    <n v="0"/>
    <n v="0"/>
    <n v="2.9992260061919504E-2"/>
    <n v="310"/>
    <n v="10646"/>
    <n v="10439"/>
    <n v="103"/>
    <x v="87"/>
    <s v="2.40%-3.60%"/>
    <m/>
    <m/>
    <m/>
    <m/>
    <n v="0"/>
    <n v="10439"/>
    <n v="103"/>
    <n v="9.9651702786378582E-3"/>
    <n v="14"/>
    <n v="550"/>
    <m/>
    <n v="688"/>
    <n v="153434"/>
    <n v="3"/>
    <m/>
    <s v="Middle performer, budget better alocation to high performers, overcapacity"/>
    <m/>
    <s v="Zhao Biao（1150001）"/>
    <s v="Cao Wei（1114141）"/>
    <s v="Cheng Cheng"/>
    <m/>
    <m/>
    <m/>
    <s v="&lt;20"/>
  </r>
  <r>
    <s v="CN15"/>
    <n v="1213113"/>
    <s v="王 金良"/>
    <s v="Wang Jinliang"/>
    <s v="Indirect Active"/>
    <s v="OP"/>
    <s v="SCh"/>
    <s v="FCLCh-MET"/>
    <s v="310204"/>
    <d v="2006-01-02T00:00:00"/>
    <s v="Engineer"/>
    <s v="Thermoforming Engineer"/>
    <x v="2"/>
    <n v="2"/>
    <x v="5"/>
    <n v="9505"/>
    <n v="0"/>
    <n v="0"/>
    <n v="0"/>
    <n v="0"/>
    <n v="0"/>
    <n v="0"/>
    <n v="9505"/>
    <n v="9505"/>
    <n v="0"/>
    <x v="5"/>
    <s v="0.00%-0.00%"/>
    <m/>
    <m/>
    <m/>
    <m/>
    <n v="0"/>
    <n v="9505"/>
    <n v="0"/>
    <n v="0"/>
    <n v="14"/>
    <n v="450"/>
    <m/>
    <n v="688"/>
    <n v="139158"/>
    <n v="2"/>
    <m/>
    <m/>
    <m/>
    <s v="Zhao Biao（1150001）"/>
    <s v="Cao Wei（1114141）"/>
    <s v="Cheng Cheng"/>
    <m/>
    <m/>
    <m/>
    <s v="OK"/>
  </r>
  <r>
    <s v="CN15"/>
    <n v="1320012"/>
    <s v="岳 忠宁"/>
    <s v="Yue Zhongning"/>
    <s v="Indirect Active"/>
    <s v="OP"/>
    <s v="SCh"/>
    <s v="FCLCh-MET"/>
    <s v="310204"/>
    <d v="2006-03-27T00:00:00"/>
    <s v="Engineer"/>
    <s v="Injection Engineer"/>
    <x v="2"/>
    <n v="2"/>
    <x v="3"/>
    <n v="9540"/>
    <n v="0"/>
    <n v="0"/>
    <n v="0"/>
    <n v="0"/>
    <n v="0"/>
    <n v="0"/>
    <n v="9540"/>
    <n v="9540"/>
    <n v="0"/>
    <x v="5"/>
    <s v="0.00%-0.00%"/>
    <m/>
    <m/>
    <m/>
    <m/>
    <n v="0"/>
    <n v="9540"/>
    <n v="0"/>
    <n v="0"/>
    <n v="14"/>
    <n v="450"/>
    <m/>
    <n v="688"/>
    <n v="139648"/>
    <n v="2"/>
    <m/>
    <m/>
    <m/>
    <s v="Zhao Biao（1150001）"/>
    <s v="Cao Wei（1114141）"/>
    <s v="Cheng Cheng"/>
    <m/>
    <m/>
    <m/>
    <s v="OK"/>
  </r>
  <r>
    <s v="CN15"/>
    <n v="1705021"/>
    <s v="马 骏"/>
    <s v="Ma Jun"/>
    <s v="Indirect Active"/>
    <s v="OP"/>
    <s v="SCh"/>
    <s v="FCLCh-MET"/>
    <s v="310204"/>
    <d v="2008-08-04T00:00:00"/>
    <s v="Senior Engineer"/>
    <s v="Senior Door Gasket Extrusion  Engineer"/>
    <x v="1"/>
    <n v="2"/>
    <x v="1"/>
    <n v="11633"/>
    <n v="3.7500000000000006E-2"/>
    <n v="436"/>
    <n v="1.55E-2"/>
    <n v="180"/>
    <n v="5.295280667067824E-2"/>
    <n v="616"/>
    <n v="12249"/>
    <n v="12800"/>
    <n v="1167"/>
    <x v="234"/>
    <s v="4.24%-6.35%"/>
    <s v="Promotion"/>
    <s v="Functional Specialist"/>
    <s v="A6"/>
    <n v="0.05"/>
    <n v="582"/>
    <n v="13382"/>
    <n v="1749"/>
    <n v="0.15034814751138992"/>
    <n v="14"/>
    <n v="450"/>
    <m/>
    <n v="688"/>
    <n v="193436"/>
    <n v="4"/>
    <m/>
    <s v="Recognition in CL, act as informal GPO"/>
    <m/>
    <s v="Zhao Biao（1150001）"/>
    <s v="Cao Wei（1114141）"/>
    <s v="Cheng Cheng"/>
    <m/>
    <m/>
    <m/>
    <s v="&gt;20"/>
  </r>
  <r>
    <s v="CN15"/>
    <n v="1120216"/>
    <s v="何 其云"/>
    <s v="He Qiyun"/>
    <s v="Indirect Active"/>
    <s v="OP"/>
    <s v="SCh"/>
    <s v="SCh-RCP"/>
    <s v="190101"/>
    <d v="2018-05-02T00:00:00"/>
    <s v="Manager"/>
    <s v="Head of SCh-RCP"/>
    <x v="3"/>
    <n v="2"/>
    <x v="2"/>
    <n v="15307"/>
    <n v="3.5000000000000003E-2"/>
    <n v="536"/>
    <n v="0"/>
    <n v="0"/>
    <n v="3.5016659044881424E-2"/>
    <n v="536"/>
    <n v="15843"/>
    <n v="15843"/>
    <n v="536"/>
    <x v="178"/>
    <s v="2.80%-4.20%"/>
    <m/>
    <m/>
    <m/>
    <m/>
    <n v="0"/>
    <n v="15843"/>
    <n v="536"/>
    <n v="3.5016659044881493E-2"/>
    <n v="14"/>
    <n v="450"/>
    <m/>
    <n v="688"/>
    <n v="227890"/>
    <n v="5"/>
    <m/>
    <m/>
    <m/>
    <s v="Fei Zhongxi（1120003）"/>
    <s v="Li Mingzhe（15018080）"/>
    <s v="Cheng Cheng"/>
    <m/>
    <m/>
    <m/>
    <s v="OK"/>
  </r>
  <r>
    <s v="CN15"/>
    <n v="1140016"/>
    <s v="陆 瑞峰"/>
    <s v="Lu Ruifeng"/>
    <s v="Indirect Active"/>
    <s v="OP"/>
    <s v="SCh"/>
    <s v="SCh-RCE"/>
    <s v="190101"/>
    <d v="2017-07-05T00:00:00"/>
    <s v="Manager"/>
    <s v="Head of SCh-RCE"/>
    <x v="3"/>
    <n v="2"/>
    <x v="3"/>
    <n v="19674"/>
    <n v="0"/>
    <n v="0"/>
    <n v="0"/>
    <n v="0"/>
    <n v="0"/>
    <n v="0"/>
    <n v="19674"/>
    <n v="19674"/>
    <n v="0"/>
    <x v="5"/>
    <s v="0.00%-0.00%"/>
    <m/>
    <m/>
    <m/>
    <m/>
    <n v="0"/>
    <n v="19674"/>
    <n v="0"/>
    <n v="0"/>
    <n v="14"/>
    <n v="950"/>
    <m/>
    <n v="688"/>
    <n v="287524"/>
    <n v="3"/>
    <m/>
    <m/>
    <m/>
    <s v="Fei Zhongxi（1120003）"/>
    <s v="Li Mingzhe（15018080）"/>
    <s v="Cheng Cheng"/>
    <m/>
    <m/>
    <m/>
    <s v="OK"/>
  </r>
  <r>
    <s v="CN15"/>
    <n v="1213117"/>
    <s v="朱 永成"/>
    <s v="Zhu Yongcheng"/>
    <s v="Indirect Active"/>
    <s v="OP"/>
    <s v="SCh"/>
    <s v="SCh-RCQ"/>
    <s v="190101"/>
    <d v="2006-07-26T00:00:00"/>
    <s v="Manager"/>
    <s v="Head of Quality Management"/>
    <x v="3"/>
    <n v="2"/>
    <x v="2"/>
    <n v="18990"/>
    <n v="0.03"/>
    <n v="570"/>
    <n v="0"/>
    <n v="0"/>
    <n v="3.0015797788309637E-2"/>
    <n v="570"/>
    <n v="19560"/>
    <n v="19560"/>
    <n v="570"/>
    <x v="11"/>
    <s v="2.40%-3.60%"/>
    <m/>
    <m/>
    <m/>
    <m/>
    <n v="0"/>
    <n v="19560"/>
    <n v="570"/>
    <n v="3.0015797788309539E-2"/>
    <n v="14"/>
    <n v="450"/>
    <m/>
    <n v="688"/>
    <n v="279928"/>
    <n v="3"/>
    <m/>
    <m/>
    <m/>
    <s v="Fei Zhongxi（1120003）"/>
    <s v="Li Mingzhe（15018080）"/>
    <s v="Cheng Cheng"/>
    <m/>
    <m/>
    <m/>
    <s v="OK"/>
  </r>
  <r>
    <s v="CN15"/>
    <n v="11009293"/>
    <s v="郑 婉君"/>
    <s v="Zheng Wanjun"/>
    <s v="Indirect Active"/>
    <s v="OP"/>
    <s v="SCh"/>
    <s v="SCh-RC"/>
    <s v="190101"/>
    <d v="2012-12-04T00:00:00"/>
    <s v="Specialist"/>
    <s v="Specialist"/>
    <x v="2"/>
    <n v="2"/>
    <x v="2"/>
    <n v="7431"/>
    <n v="0"/>
    <n v="0"/>
    <n v="0"/>
    <n v="0"/>
    <n v="0"/>
    <n v="0"/>
    <n v="7431"/>
    <n v="7431"/>
    <n v="0"/>
    <x v="5"/>
    <s v="0.00%-0.00%"/>
    <m/>
    <m/>
    <m/>
    <m/>
    <n v="0"/>
    <n v="7431"/>
    <n v="0"/>
    <n v="0"/>
    <n v="14"/>
    <n v="450"/>
    <m/>
    <n v="688"/>
    <n v="110122"/>
    <n v="4"/>
    <m/>
    <m/>
    <m/>
    <s v="Fei Zhongxi（1120003）"/>
    <s v="Li Mingzhe（15018080）"/>
    <s v="Cheng Cheng"/>
    <m/>
    <m/>
    <m/>
    <s v="OK"/>
  </r>
  <r>
    <s v="CN15"/>
    <n v="11009379"/>
    <s v="黄 大伟"/>
    <s v="Huang Dawei"/>
    <s v="Indirect Active"/>
    <s v="OP"/>
    <s v="SCh"/>
    <s v="SCh-RCQ"/>
    <s v="190101"/>
    <d v="2004-08-01T00:00:00"/>
    <s v="Engineer"/>
    <s v="Quality Engineer"/>
    <x v="2"/>
    <n v="2"/>
    <x v="2"/>
    <n v="8914"/>
    <n v="0"/>
    <n v="0"/>
    <n v="0"/>
    <n v="0"/>
    <n v="0"/>
    <n v="0"/>
    <n v="8914"/>
    <n v="8914"/>
    <n v="0"/>
    <x v="5"/>
    <s v="0.00%-0.00%"/>
    <m/>
    <m/>
    <m/>
    <m/>
    <n v="0"/>
    <n v="8914"/>
    <n v="0"/>
    <n v="0"/>
    <n v="14"/>
    <n v="450"/>
    <m/>
    <n v="688"/>
    <n v="130884"/>
    <n v="3"/>
    <m/>
    <m/>
    <m/>
    <s v="Fei Zhongxi（1120003）"/>
    <s v="Li Mingzhe（15018080）"/>
    <s v="Cheng Cheng"/>
    <m/>
    <m/>
    <m/>
    <s v="OK"/>
  </r>
  <r>
    <s v="CN15"/>
    <n v="11011390"/>
    <s v="王 威"/>
    <s v="Wang Wei"/>
    <s v="Indirect Active"/>
    <s v="OP"/>
    <s v="SCh"/>
    <s v="SCh-RCL"/>
    <s v="190101"/>
    <d v="2014-08-01T00:00:00"/>
    <s v="Manager"/>
    <s v="Head of Logistics"/>
    <x v="3"/>
    <n v="2"/>
    <x v="1"/>
    <n v="17670"/>
    <n v="3.7500000000000006E-2"/>
    <n v="663"/>
    <n v="1.55E-2"/>
    <n v="274"/>
    <n v="5.3027730616864742E-2"/>
    <n v="937"/>
    <n v="18607"/>
    <n v="18607"/>
    <n v="937"/>
    <x v="40"/>
    <s v="4.24%-6.36%"/>
    <m/>
    <m/>
    <m/>
    <m/>
    <n v="0"/>
    <n v="18607"/>
    <n v="937"/>
    <n v="5.3027730616864721E-2"/>
    <n v="14"/>
    <n v="950"/>
    <m/>
    <n v="688"/>
    <n v="272586"/>
    <n v="3"/>
    <m/>
    <m/>
    <m/>
    <s v="Fei Zhongxi（1120003）"/>
    <s v="Li Mingzhe（15018080）"/>
    <s v="Cheng Cheng"/>
    <m/>
    <m/>
    <m/>
    <s v="OK"/>
  </r>
  <r>
    <s v="CN15"/>
    <n v="1110027"/>
    <s v="李 洁"/>
    <s v="Li Jie"/>
    <s v="Indirect Active"/>
    <s v="OP"/>
    <s v="SCh"/>
    <s v="FDCCh-MEA"/>
    <s v="320200"/>
    <d v="2010-07-19T00:00:00"/>
    <s v="Associate Expert (CN)"/>
    <s v="Associate Expert (CN)"/>
    <x v="0"/>
    <n v="2"/>
    <x v="2"/>
    <n v="16060"/>
    <n v="2.5000000000000001E-2"/>
    <n v="402"/>
    <n v="0"/>
    <n v="0"/>
    <n v="2.5031133250311331E-2"/>
    <n v="402"/>
    <n v="16462"/>
    <n v="16060"/>
    <n v="0"/>
    <x v="5"/>
    <s v="2.00%-3.00%"/>
    <m/>
    <m/>
    <m/>
    <m/>
    <n v="0"/>
    <n v="16060"/>
    <n v="0"/>
    <n v="0"/>
    <n v="14"/>
    <n v="850"/>
    <m/>
    <n v="688"/>
    <n v="235728"/>
    <n v="3"/>
    <m/>
    <m/>
    <m/>
    <s v="Lin Xianzhong（1132204）"/>
    <s v="Li Mingzhe（15018080）"/>
    <s v="Cheng Cheng"/>
    <m/>
    <m/>
    <m/>
    <s v="0 increase"/>
  </r>
  <r>
    <s v="CN15"/>
    <n v="1120098"/>
    <s v="张 凡敏"/>
    <s v="Zhang Fanmin"/>
    <s v="Indirect Active"/>
    <s v="OP"/>
    <s v="SCh"/>
    <s v="FDCCh"/>
    <s v="320100"/>
    <d v="2010-03-22T00:00:00"/>
    <s v="Functional Specialist"/>
    <s v="Functional Specialist"/>
    <x v="0"/>
    <n v="2"/>
    <x v="2"/>
    <n v="15375"/>
    <n v="2.5000000000000001E-2"/>
    <n v="384"/>
    <n v="0"/>
    <n v="0"/>
    <n v="2.4975609756097562E-2"/>
    <n v="384"/>
    <n v="15759"/>
    <n v="15880"/>
    <n v="505"/>
    <x v="235"/>
    <s v="2.00%-3.00%"/>
    <m/>
    <m/>
    <m/>
    <m/>
    <n v="0"/>
    <n v="15880"/>
    <n v="505"/>
    <n v="3.2845528455284656E-2"/>
    <n v="14"/>
    <n v="450"/>
    <m/>
    <n v="688"/>
    <n v="228408"/>
    <n v="3"/>
    <m/>
    <s v="Cross factory Kyoben and Dragon boat with good performance"/>
    <m/>
    <s v="Lin Xianzhong（1132204）"/>
    <s v="Li Mingzhe（15018080）"/>
    <s v="Cheng Cheng"/>
    <m/>
    <m/>
    <m/>
    <s v="OK"/>
  </r>
  <r>
    <s v="CN15"/>
    <n v="1120158"/>
    <s v="陶 开仲"/>
    <s v="Tao Kaizhong"/>
    <s v="Indirect Active"/>
    <s v="OP"/>
    <s v="SCh"/>
    <s v="FDCCh-MEA"/>
    <s v="320200"/>
    <d v="2020-12-14T00:00:00"/>
    <s v="Senior Engineer"/>
    <s v="Senior Process Engineer"/>
    <x v="1"/>
    <n v="2"/>
    <x v="0"/>
    <n v="16000"/>
    <n v="0.04"/>
    <n v="640"/>
    <n v="0"/>
    <n v="0"/>
    <n v="0.04"/>
    <n v="640"/>
    <n v="16640"/>
    <n v="16200"/>
    <n v="200"/>
    <x v="155"/>
    <s v="3.20%-4.80%"/>
    <s v="Promotion"/>
    <s v="Head of MEA"/>
    <s v="A6"/>
    <n v="9.2999999999999999E-2"/>
    <n v="1488"/>
    <n v="17688"/>
    <n v="1688"/>
    <n v="0.10549999999999993"/>
    <n v="14"/>
    <n v="450"/>
    <m/>
    <n v="688"/>
    <n v="253720"/>
    <n v="4"/>
    <m/>
    <s v="Blance with promotion budget"/>
    <m/>
    <s v="Lin Xianzhong（1132204）"/>
    <s v="Li Mingzhe（15018080）"/>
    <s v="Cheng Cheng"/>
    <m/>
    <m/>
    <m/>
    <s v="&lt;20"/>
  </r>
  <r>
    <s v="CN15"/>
    <n v="1120241"/>
    <s v="李 尧"/>
    <s v="Li Yao"/>
    <s v="Indirect Active"/>
    <s v="OP"/>
    <s v="SCh"/>
    <s v="FDCCh-MEF"/>
    <s v="320200"/>
    <d v="2019-12-23T00:00:00"/>
    <s v="Supervisor"/>
    <s v="Head of FDCCh-MEF"/>
    <x v="0"/>
    <n v="2"/>
    <x v="1"/>
    <n v="15651"/>
    <n v="4.4999999999999998E-2"/>
    <n v="704"/>
    <n v="4.2099999999999999E-2"/>
    <n v="659"/>
    <n v="8.7087087087087081E-2"/>
    <n v="1363"/>
    <n v="17014"/>
    <n v="16750"/>
    <n v="1099"/>
    <x v="236"/>
    <s v="6.97%-10.45%"/>
    <m/>
    <m/>
    <m/>
    <m/>
    <n v="0"/>
    <n v="16750"/>
    <n v="1099"/>
    <n v="7.0219155325538241E-2"/>
    <n v="14"/>
    <n v="450"/>
    <m/>
    <n v="688"/>
    <n v="240588"/>
    <n v="4"/>
    <m/>
    <m/>
    <m/>
    <s v="Lin Xianzhong（1132204）"/>
    <s v="Li Mingzhe（15018080）"/>
    <s v="Cheng Cheng"/>
    <m/>
    <m/>
    <m/>
    <s v="OK"/>
  </r>
  <r>
    <s v="CN15"/>
    <n v="1120309"/>
    <s v="田 兆东"/>
    <s v="Tian Zhaodong"/>
    <s v="Indirect Active"/>
    <s v="OP"/>
    <s v="SCh"/>
    <s v="FDCCh"/>
    <s v="320100"/>
    <d v="2021-04-06T00:00:00"/>
    <s v="Associate Expert (CN)"/>
    <s v="Associate Expert (CN)"/>
    <x v="0"/>
    <n v="2"/>
    <x v="1"/>
    <n v="12100"/>
    <n v="4.4999999999999998E-2"/>
    <n v="545"/>
    <n v="4.2099999999999999E-2"/>
    <n v="509"/>
    <n v="8.7107438016528926E-2"/>
    <n v="1054"/>
    <n v="13154"/>
    <n v="13000"/>
    <n v="900"/>
    <x v="237"/>
    <s v="6.97%-10.45%"/>
    <m/>
    <m/>
    <m/>
    <m/>
    <n v="0"/>
    <n v="13000"/>
    <n v="900"/>
    <n v="7.4380165289256173E-2"/>
    <n v="14"/>
    <n v="850"/>
    <m/>
    <n v="688"/>
    <n v="192888"/>
    <n v="4"/>
    <m/>
    <m/>
    <m/>
    <s v="Lin Xianzhong（1132204）"/>
    <s v="Li Mingzhe（15018080）"/>
    <s v="Cheng Cheng"/>
    <m/>
    <m/>
    <m/>
    <s v="OK"/>
  </r>
  <r>
    <s v="CN15"/>
    <n v="1120331"/>
    <s v="Schlesinger Marc"/>
    <s v="Schlesinger Marc"/>
    <s v="Indirect Active"/>
    <s v="OP"/>
    <s v="SCh"/>
    <s v="FDCCh"/>
    <s v="320100"/>
    <d v="2021-07-08T00:00:00"/>
    <s v="Senior Expert (CN)"/>
    <s v="Senior Expert (CN)"/>
    <x v="5"/>
    <n v="2"/>
    <x v="2"/>
    <n v="64430"/>
    <n v="0"/>
    <n v="0"/>
    <n v="0"/>
    <n v="0"/>
    <n v="0"/>
    <n v="0"/>
    <n v="64430"/>
    <n v="64430"/>
    <n v="0"/>
    <x v="5"/>
    <s v="0.00%-0.00%"/>
    <m/>
    <m/>
    <m/>
    <m/>
    <n v="0"/>
    <n v="64430"/>
    <n v="0"/>
    <n v="0"/>
    <n v="14"/>
    <n v="450"/>
    <n v="1000"/>
    <n v="688"/>
    <n v="920108"/>
    <n v="3"/>
    <m/>
    <m/>
    <m/>
    <s v="Lin Xianzhong（1132204）"/>
    <s v="Li Mingzhe（15018080）"/>
    <s v="Cheng Cheng"/>
    <m/>
    <m/>
    <m/>
    <s v="OK"/>
  </r>
  <r>
    <s v="CN15"/>
    <n v="1120352"/>
    <s v="桑 刘兵"/>
    <s v="Sang Liubing"/>
    <s v="Indirect Active"/>
    <s v="OP"/>
    <s v="SCh"/>
    <s v="FDCCh-MEA"/>
    <s v="320200"/>
    <d v="2021-09-06T00:00:00"/>
    <s v="Functional Specialist"/>
    <s v="Functional Specialist"/>
    <x v="0"/>
    <n v="2"/>
    <x v="2"/>
    <n v="12522"/>
    <n v="0.03"/>
    <n v="376"/>
    <n v="0"/>
    <n v="0"/>
    <n v="3.0027152212106691E-2"/>
    <n v="376"/>
    <n v="12898"/>
    <n v="13500"/>
    <n v="978"/>
    <x v="238"/>
    <s v="2.40%-3.60%"/>
    <m/>
    <m/>
    <m/>
    <m/>
    <n v="0"/>
    <n v="13500"/>
    <n v="978"/>
    <n v="7.8102539530426451E-2"/>
    <n v="14"/>
    <n v="450"/>
    <m/>
    <n v="688"/>
    <n v="195088"/>
    <n v="5"/>
    <m/>
    <s v="Workplan 2025 Preliminary PL4"/>
    <m/>
    <s v="Lin Xianzhong（1132204）"/>
    <s v="Li Mingzhe（15018080）"/>
    <s v="Cheng Cheng"/>
    <m/>
    <m/>
    <m/>
    <s v="&gt;20"/>
  </r>
  <r>
    <s v="CN15"/>
    <n v="1120361"/>
    <s v="黄 洋"/>
    <s v="Huang Yang"/>
    <s v="Indirect Active"/>
    <s v="OP"/>
    <s v="SCh"/>
    <s v="FDCCh-MEA"/>
    <s v="320200"/>
    <d v="2021-11-17T00:00:00"/>
    <s v="Engineer"/>
    <s v="Engineer of IE"/>
    <x v="2"/>
    <n v="2"/>
    <x v="2"/>
    <n v="11150"/>
    <n v="2.5000000000000001E-2"/>
    <n v="279"/>
    <n v="0"/>
    <n v="0"/>
    <n v="2.5022421524663677E-2"/>
    <n v="279"/>
    <n v="11429"/>
    <n v="11429"/>
    <n v="279"/>
    <x v="13"/>
    <s v="2.00%-3.00%"/>
    <m/>
    <m/>
    <m/>
    <m/>
    <n v="0"/>
    <n v="11429"/>
    <n v="279"/>
    <n v="2.5022421524663718E-2"/>
    <n v="14"/>
    <n v="450"/>
    <m/>
    <n v="688"/>
    <n v="166094"/>
    <n v="2"/>
    <m/>
    <m/>
    <m/>
    <s v="Lin Xianzhong（1132204）"/>
    <s v="Li Mingzhe（15018080）"/>
    <s v="Cheng Cheng"/>
    <m/>
    <m/>
    <m/>
    <s v="OK"/>
  </r>
  <r>
    <s v="CN15"/>
    <n v="1120384"/>
    <s v="王 园园"/>
    <s v="Wang Yuanyuan"/>
    <s v="Indirect Active"/>
    <s v="OP"/>
    <s v="SCh"/>
    <s v="FDCCh-ME"/>
    <s v="320200"/>
    <d v="2022-04-20T00:00:00"/>
    <s v="Engineer"/>
    <s v="Engineer of Project Support"/>
    <x v="2"/>
    <n v="2"/>
    <x v="2"/>
    <n v="8066"/>
    <n v="0.03"/>
    <n v="242"/>
    <n v="0"/>
    <n v="0"/>
    <n v="3.0002479543763949E-2"/>
    <n v="242"/>
    <n v="8308"/>
    <n v="8500"/>
    <n v="434"/>
    <x v="239"/>
    <s v="2.40%-3.60%"/>
    <m/>
    <m/>
    <m/>
    <m/>
    <n v="0"/>
    <n v="8500"/>
    <n v="434"/>
    <n v="5.3806099677659258E-2"/>
    <n v="14"/>
    <n v="450"/>
    <m/>
    <n v="688"/>
    <n v="125088"/>
    <n v="3"/>
    <m/>
    <s v="Salary low in the role, blance slary_x000a_Extra role in DT with good performance"/>
    <m/>
    <s v="Lin Xianzhong（1132204）"/>
    <s v="Li Mingzhe（15018080）"/>
    <s v="Cheng Cheng"/>
    <m/>
    <m/>
    <m/>
    <s v="&gt;20"/>
  </r>
  <r>
    <s v="CN15"/>
    <n v="1132189"/>
    <s v="李 松波"/>
    <s v="Li Songbo"/>
    <s v="Indirect Active"/>
    <s v="OP"/>
    <s v="SCh"/>
    <s v="FDCCh-MEF"/>
    <s v="320200"/>
    <d v="2011-07-11T00:00:00"/>
    <s v="Junior Engineer"/>
    <s v="Junior Engineer"/>
    <x v="4"/>
    <n v="2"/>
    <x v="2"/>
    <n v="8000"/>
    <n v="2.5000000000000001E-2"/>
    <n v="200"/>
    <n v="0"/>
    <n v="0"/>
    <n v="2.5000000000000001E-2"/>
    <n v="200"/>
    <n v="8200"/>
    <n v="8360"/>
    <n v="360"/>
    <x v="240"/>
    <s v="2.00%-3.00%"/>
    <m/>
    <m/>
    <m/>
    <m/>
    <n v="0"/>
    <n v="8360"/>
    <n v="360"/>
    <n v="4.4999999999999929E-2"/>
    <n v="14"/>
    <n v="450"/>
    <m/>
    <n v="688"/>
    <n v="123128"/>
    <n v="3"/>
    <m/>
    <s v="Salary low in the role, blance slary_x000a_Excellent performance in tool maintenance, and HPT Star individually ranking 2 in SCh"/>
    <m/>
    <s v="Lin Xianzhong（1132204）"/>
    <s v="Li Mingzhe（15018080）"/>
    <s v="Cheng Cheng"/>
    <m/>
    <m/>
    <m/>
    <s v="&gt;20"/>
  </r>
  <r>
    <s v="CN15"/>
    <n v="1320006"/>
    <s v="李 魏陈"/>
    <s v="Li Weichen"/>
    <s v="Indirect Active"/>
    <s v="OP"/>
    <s v="SCh"/>
    <s v="FDCCh-MEM"/>
    <s v="320201"/>
    <d v="2006-08-01T00:00:00"/>
    <s v="Manager"/>
    <s v="Head of FDCCh-MEM"/>
    <x v="3"/>
    <n v="2"/>
    <x v="0"/>
    <n v="15600"/>
    <n v="0.06"/>
    <n v="936"/>
    <n v="7.7799999999999994E-2"/>
    <n v="1214"/>
    <n v="0.13782051282051283"/>
    <n v="2150"/>
    <n v="17750"/>
    <n v="17320"/>
    <n v="1720"/>
    <x v="241"/>
    <s v="11.03%-16.54%"/>
    <m/>
    <m/>
    <m/>
    <m/>
    <n v="0"/>
    <n v="17320"/>
    <n v="1720"/>
    <n v="0.11025641025641031"/>
    <n v="14"/>
    <n v="900"/>
    <m/>
    <n v="688"/>
    <n v="253968"/>
    <n v="3"/>
    <m/>
    <m/>
    <m/>
    <s v="Lin Xianzhong（1132204）"/>
    <s v="Li Mingzhe（15018080）"/>
    <s v="Cheng Cheng"/>
    <m/>
    <m/>
    <m/>
    <s v="OK"/>
  </r>
  <r>
    <s v="CN15"/>
    <n v="1320011"/>
    <s v="杨 波"/>
    <s v="Yang Bo"/>
    <s v="Indirect Active"/>
    <s v="OP"/>
    <s v="SCh"/>
    <s v="FDCCh-MEF"/>
    <s v="320200"/>
    <d v="2003-07-21T00:00:00"/>
    <s v="Associate Expert (CN)"/>
    <s v="Associate Expert (CN)"/>
    <x v="0"/>
    <n v="2"/>
    <x v="2"/>
    <n v="15700"/>
    <n v="2.5000000000000001E-2"/>
    <n v="393"/>
    <n v="0"/>
    <n v="0"/>
    <n v="2.5031847133757962E-2"/>
    <n v="393"/>
    <n v="16093"/>
    <n v="16093"/>
    <n v="393"/>
    <x v="13"/>
    <s v="2.00%-3.00%"/>
    <m/>
    <m/>
    <m/>
    <m/>
    <n v="0"/>
    <n v="16093"/>
    <n v="393"/>
    <n v="2.5031847133758056E-2"/>
    <n v="14"/>
    <n v="450"/>
    <m/>
    <n v="688"/>
    <n v="231390"/>
    <n v="3"/>
    <m/>
    <m/>
    <m/>
    <s v="Lin Xianzhong（1132204）"/>
    <s v="Li Mingzhe（15018080）"/>
    <s v="Cheng Cheng"/>
    <m/>
    <m/>
    <m/>
    <s v="OK"/>
  </r>
  <r>
    <s v="CN15"/>
    <n v="1320017"/>
    <s v="杨 善奎"/>
    <s v="Yang Shankui"/>
    <s v="Indirect Active"/>
    <s v="OP"/>
    <s v="SCh"/>
    <s v="FDCCh-MEF"/>
    <s v="320200"/>
    <d v="2021-05-07T00:00:00"/>
    <s v="Engineer"/>
    <s v="Process Engineer"/>
    <x v="2"/>
    <n v="2"/>
    <x v="2"/>
    <n v="9800"/>
    <n v="2.5000000000000001E-2"/>
    <n v="245"/>
    <n v="0"/>
    <n v="0"/>
    <n v="2.5000000000000001E-2"/>
    <n v="245"/>
    <n v="10045"/>
    <n v="9800"/>
    <n v="0"/>
    <x v="5"/>
    <s v="2.00%-3.00%"/>
    <m/>
    <m/>
    <m/>
    <m/>
    <n v="0"/>
    <n v="9800"/>
    <n v="0"/>
    <n v="0"/>
    <n v="14"/>
    <n v="450"/>
    <m/>
    <n v="688"/>
    <n v="143288"/>
    <n v="3"/>
    <m/>
    <m/>
    <m/>
    <s v="Lin Xianzhong（1132204）"/>
    <s v="Li Mingzhe（15018080）"/>
    <s v="Cheng Cheng"/>
    <m/>
    <m/>
    <m/>
    <s v="0 increase"/>
  </r>
  <r>
    <s v="CN15"/>
    <n v="1707035"/>
    <s v="关 凌龙"/>
    <s v="Guan Linglong"/>
    <s v="Indirect Active"/>
    <s v="OP"/>
    <s v="SCh"/>
    <s v="FDCCh-PDF"/>
    <s v="320100"/>
    <d v="2010-08-01T00:00:00"/>
    <s v="Supervisor"/>
    <s v="Head of FDCCh-PDF"/>
    <x v="0"/>
    <n v="2"/>
    <x v="2"/>
    <n v="10680"/>
    <n v="0.03"/>
    <n v="320"/>
    <n v="0"/>
    <n v="0"/>
    <n v="2.9962546816479401E-2"/>
    <n v="320"/>
    <n v="11000"/>
    <n v="11215"/>
    <n v="535"/>
    <x v="242"/>
    <s v="2.40%-3.60%"/>
    <m/>
    <m/>
    <m/>
    <m/>
    <n v="0"/>
    <n v="11215"/>
    <n v="535"/>
    <n v="5.0093632958801537E-2"/>
    <n v="14"/>
    <n v="450"/>
    <m/>
    <n v="688"/>
    <n v="163098"/>
    <n v="3"/>
    <m/>
    <s v="BOSCH Problem solving Expert certified"/>
    <m/>
    <s v="Lin Xianzhong（1132204）"/>
    <s v="Li Mingzhe（15018080）"/>
    <s v="Cheng Cheng"/>
    <m/>
    <m/>
    <m/>
    <s v="&gt;20"/>
  </r>
  <r>
    <s v="CN15"/>
    <n v="1709011"/>
    <s v="池 驰"/>
    <s v="Chi Chi"/>
    <s v="Indirect Active"/>
    <s v="OP"/>
    <s v="SCh"/>
    <s v="FDCCh-PDA"/>
    <s v="320100"/>
    <d v="2012-07-25T00:00:00"/>
    <s v="Supervisor"/>
    <s v="Head of FDCCh-PDA"/>
    <x v="0"/>
    <n v="2"/>
    <x v="1"/>
    <n v="11614"/>
    <n v="4.4999999999999998E-2"/>
    <n v="523"/>
    <n v="4.2099999999999999E-2"/>
    <n v="489"/>
    <n v="8.7136214913035998E-2"/>
    <n v="1012"/>
    <n v="12626"/>
    <n v="12450"/>
    <n v="836"/>
    <x v="243"/>
    <s v="6.97%-10.46%"/>
    <m/>
    <m/>
    <m/>
    <m/>
    <n v="0"/>
    <n v="12450"/>
    <n v="836"/>
    <n v="7.1982090580334113E-2"/>
    <n v="14"/>
    <n v="450"/>
    <m/>
    <n v="688"/>
    <n v="180388"/>
    <n v="4"/>
    <m/>
    <m/>
    <m/>
    <s v="Lin Xianzhong（1132204）"/>
    <s v="Li Mingzhe（15018080）"/>
    <s v="Cheng Cheng"/>
    <m/>
    <m/>
    <m/>
    <s v="OK"/>
  </r>
  <r>
    <s v="CN15"/>
    <n v="1710029"/>
    <s v="席 春节"/>
    <s v="Xi Chunjie"/>
    <s v="Indirect Active"/>
    <s v="OP"/>
    <s v="SCh"/>
    <s v="FDCCh-MEF"/>
    <s v="320200"/>
    <d v="2013-07-05T00:00:00"/>
    <s v="Specialist"/>
    <s v="External Tool Specialist"/>
    <x v="4"/>
    <n v="2"/>
    <x v="2"/>
    <n v="7000"/>
    <n v="2.5000000000000001E-2"/>
    <n v="175"/>
    <n v="0"/>
    <n v="0"/>
    <n v="2.5000000000000001E-2"/>
    <n v="175"/>
    <n v="7175"/>
    <n v="7350"/>
    <n v="350"/>
    <x v="139"/>
    <s v="2.00%-3.00%"/>
    <m/>
    <m/>
    <m/>
    <m/>
    <n v="0"/>
    <n v="7350"/>
    <n v="350"/>
    <n v="5.0000000000000044E-2"/>
    <n v="14"/>
    <n v="550"/>
    <m/>
    <n v="688"/>
    <n v="110188"/>
    <n v="3"/>
    <m/>
    <s v="Salary low in the role, blance slary_x000a_Extra role in DT with good performance"/>
    <m/>
    <s v="Lin Xianzhong（1132204）"/>
    <s v="Li Mingzhe（15018080）"/>
    <s v="Cheng Cheng"/>
    <m/>
    <m/>
    <m/>
    <s v="&gt;20"/>
  </r>
  <r>
    <s v="CN15"/>
    <n v="1711031"/>
    <s v="王 丹姝"/>
    <s v="Wang Danshu"/>
    <s v="Indirect Active"/>
    <s v="OP"/>
    <s v="SCh"/>
    <s v="FDCCh"/>
    <s v="320100"/>
    <d v="2014-06-24T00:00:00"/>
    <s v="Team Assistant"/>
    <s v="Team Assistant"/>
    <x v="2"/>
    <n v="2"/>
    <x v="1"/>
    <n v="6569"/>
    <n v="3.7500000000000006E-2"/>
    <n v="246"/>
    <n v="1.55E-2"/>
    <n v="102"/>
    <n v="5.2976099862992843E-2"/>
    <n v="348"/>
    <n v="6917"/>
    <n v="6917"/>
    <n v="348"/>
    <x v="40"/>
    <s v="4.24%-6.36%"/>
    <m/>
    <m/>
    <m/>
    <m/>
    <n v="0"/>
    <n v="6917"/>
    <n v="348"/>
    <n v="5.2976099862992898E-2"/>
    <n v="14"/>
    <n v="450"/>
    <m/>
    <n v="688"/>
    <n v="102926"/>
    <n v="4"/>
    <m/>
    <m/>
    <m/>
    <s v="Lin Xianzhong（1132204）"/>
    <s v="Li Mingzhe（15018080）"/>
    <s v="Cheng Cheng"/>
    <m/>
    <m/>
    <m/>
    <s v="OK"/>
  </r>
  <r>
    <s v="CN15"/>
    <n v="1712026"/>
    <s v="朱 思诺"/>
    <s v="Zhu Sinuo"/>
    <s v="Indirect Active"/>
    <s v="OP"/>
    <s v="SCh"/>
    <s v="FDCCh-PD"/>
    <s v="320100"/>
    <d v="2015-07-09T00:00:00"/>
    <s v="Junior Engineer"/>
    <s v="Junior Production Engineer"/>
    <x v="4"/>
    <n v="2"/>
    <x v="3"/>
    <n v="6490"/>
    <n v="0"/>
    <n v="0"/>
    <n v="0"/>
    <n v="0"/>
    <n v="0"/>
    <n v="0"/>
    <n v="6490"/>
    <n v="6490"/>
    <n v="0"/>
    <x v="5"/>
    <s v="0.00%-0.00%"/>
    <m/>
    <m/>
    <m/>
    <m/>
    <n v="0"/>
    <n v="6490"/>
    <n v="0"/>
    <n v="0"/>
    <n v="14"/>
    <n v="450"/>
    <m/>
    <n v="688"/>
    <n v="96948"/>
    <n v="3"/>
    <m/>
    <m/>
    <m/>
    <s v="Lin Xianzhong（1132204）"/>
    <s v="Li Mingzhe（15018080）"/>
    <s v="Cheng Cheng"/>
    <m/>
    <m/>
    <m/>
    <s v="OK"/>
  </r>
  <r>
    <s v="CN15"/>
    <n v="1716016"/>
    <s v="郭 赛东"/>
    <s v="Guo Saidong"/>
    <s v="Indirect Active"/>
    <s v="OP"/>
    <s v="SCh"/>
    <s v="FDCCh-MEA"/>
    <s v="320200"/>
    <d v="2019-08-01T00:00:00"/>
    <s v="Junior Engineer"/>
    <s v="Junior Engineer of Assembly"/>
    <x v="4"/>
    <n v="2"/>
    <x v="2"/>
    <n v="6830"/>
    <n v="0.03"/>
    <n v="205"/>
    <n v="0"/>
    <n v="0"/>
    <n v="3.0014641288433383E-2"/>
    <n v="205"/>
    <n v="7035"/>
    <n v="7175"/>
    <n v="345"/>
    <x v="244"/>
    <s v="2.40%-3.60%"/>
    <m/>
    <m/>
    <m/>
    <m/>
    <n v="0"/>
    <n v="7175"/>
    <n v="345"/>
    <n v="5.051244509516839E-2"/>
    <n v="14"/>
    <n v="450"/>
    <m/>
    <n v="688"/>
    <n v="106538"/>
    <n v="3"/>
    <m/>
    <s v="Salary low in the role, blance slary_x000a_Extra role in DT with good performance"/>
    <m/>
    <s v="Lin Xianzhong（1132204）"/>
    <s v="Li Mingzhe（15018080）"/>
    <s v="Cheng Cheng"/>
    <m/>
    <m/>
    <m/>
    <s v="&gt;20"/>
  </r>
  <r>
    <s v="CN15"/>
    <n v="15005103"/>
    <s v="朱 世远"/>
    <s v="Zhu Shiyuan"/>
    <s v="Indirect Active"/>
    <s v="OP"/>
    <s v="SCh"/>
    <s v="FDCCh-PD"/>
    <s v="320100"/>
    <d v="2011-01-05T00:00:00"/>
    <s v="Director"/>
    <s v="Head of FDCCh-PD"/>
    <x v="5"/>
    <n v="2"/>
    <x v="2"/>
    <n v="27869"/>
    <n v="2.5000000000000001E-2"/>
    <n v="697"/>
    <n v="0"/>
    <n v="0"/>
    <n v="2.5009867594818616E-2"/>
    <n v="697"/>
    <n v="28566"/>
    <n v="28425"/>
    <n v="556"/>
    <x v="36"/>
    <s v="2.00%-3.00%"/>
    <m/>
    <m/>
    <m/>
    <m/>
    <n v="0"/>
    <n v="28425"/>
    <n v="556"/>
    <n v="1.9950482615092024E-2"/>
    <n v="14"/>
    <n v="2950"/>
    <n v="1000"/>
    <n v="688"/>
    <n v="446038"/>
    <n v="3"/>
    <m/>
    <m/>
    <m/>
    <s v="Lin Xianzhong（1132204）"/>
    <s v="Li Mingzhe（15018080）"/>
    <s v="Cheng Cheng"/>
    <m/>
    <m/>
    <m/>
    <s v="OK"/>
  </r>
  <r>
    <s v="CN15"/>
    <n v="15000139"/>
    <s v="张 新"/>
    <s v="Zhang xin"/>
    <s v="Indirect Active"/>
    <s v="OP"/>
    <s v="SCh"/>
    <s v="FLCCh-V2"/>
    <s v="340100"/>
    <d v="2004-12-01T00:00:00"/>
    <s v="Manager"/>
    <s v="Head of FLCCh-V2"/>
    <x v="3"/>
    <n v="2"/>
    <x v="2"/>
    <n v="19965"/>
    <n v="2.5000000000000001E-2"/>
    <n v="499"/>
    <n v="0"/>
    <n v="0"/>
    <n v="2.499373904332582E-2"/>
    <n v="499"/>
    <n v="20464"/>
    <n v="20450"/>
    <n v="485"/>
    <x v="245"/>
    <s v="2.00%-3.00%"/>
    <m/>
    <m/>
    <m/>
    <m/>
    <n v="0"/>
    <n v="20450"/>
    <n v="485"/>
    <n v="2.4292511895817714E-2"/>
    <n v="14"/>
    <n v="450"/>
    <m/>
    <n v="688"/>
    <n v="292388"/>
    <n v="3"/>
    <m/>
    <m/>
    <m/>
    <s v="Gu Yinhua（51200135）"/>
    <s v="Fan Ivy-Linlin（11022356）"/>
    <s v="Cheng Cheng"/>
    <m/>
    <m/>
    <m/>
    <s v="OK"/>
  </r>
  <r>
    <s v="CN15"/>
    <n v="1120298"/>
    <s v="俞 玲玲"/>
    <s v="Yu Lingling"/>
    <s v="Indirect Active"/>
    <s v="OP"/>
    <s v="SCh"/>
    <s v="FLCCh"/>
    <s v="340100"/>
    <d v="2021-03-01T00:00:00"/>
    <s v="Specialist"/>
    <s v="Team Assistant"/>
    <x v="2"/>
    <n v="2"/>
    <x v="1"/>
    <n v="8260"/>
    <n v="0.03"/>
    <n v="248"/>
    <n v="0"/>
    <n v="0"/>
    <n v="3.0024213075060532E-2"/>
    <n v="248"/>
    <n v="8508"/>
    <n v="8550"/>
    <n v="290"/>
    <x v="246"/>
    <s v="2.40%-3.60%"/>
    <m/>
    <m/>
    <m/>
    <m/>
    <n v="0"/>
    <n v="8550"/>
    <n v="290"/>
    <n v="3.510895883777243E-2"/>
    <n v="14"/>
    <n v="450"/>
    <m/>
    <n v="688"/>
    <n v="125788"/>
    <n v="4"/>
    <m/>
    <m/>
    <m/>
    <s v="Gu Yinhua（51200135）"/>
    <s v="Fan Ivy-Linlin（11022356）"/>
    <s v="Cheng Cheng"/>
    <m/>
    <m/>
    <m/>
    <s v="OK"/>
  </r>
  <r>
    <s v="CN15"/>
    <n v="1114123"/>
    <s v="贲 波"/>
    <s v="Ben Bo"/>
    <s v="Indirect Active"/>
    <s v="OP"/>
    <s v="SCh"/>
    <s v="FLCCh-MT"/>
    <s v="340406"/>
    <d v="2003-07-21T00:00:00"/>
    <s v="Engineer"/>
    <s v="Maintenance Engineer"/>
    <x v="2"/>
    <n v="2"/>
    <x v="1"/>
    <n v="7685"/>
    <n v="4.4999999999999998E-2"/>
    <n v="346"/>
    <n v="4.2099999999999999E-2"/>
    <n v="324"/>
    <n v="8.718282368249837E-2"/>
    <n v="670"/>
    <n v="8355"/>
    <n v="8355"/>
    <n v="670"/>
    <x v="61"/>
    <s v="6.97%-10.46%"/>
    <m/>
    <m/>
    <m/>
    <m/>
    <n v="0"/>
    <n v="8355"/>
    <n v="670"/>
    <n v="8.71828236824983E-2"/>
    <n v="14"/>
    <n v="450"/>
    <m/>
    <n v="688"/>
    <n v="123058"/>
    <n v="3"/>
    <m/>
    <m/>
    <m/>
    <s v="Gu Yinhua（51200135）"/>
    <s v="Fan Ivy-Linlin（11022356）"/>
    <s v="Cheng Cheng"/>
    <m/>
    <m/>
    <m/>
    <s v="OK"/>
  </r>
  <r>
    <s v="CN15"/>
    <n v="1120131"/>
    <s v="宁 正斌"/>
    <s v="Ning Zhengbin"/>
    <s v="Indirect Active"/>
    <s v="OP"/>
    <s v="SCh"/>
    <s v="FLCCh-MEA"/>
    <s v="340200"/>
    <d v="2020-06-01T00:00:00"/>
    <s v="Associate Expert (CN)"/>
    <s v="Associate Expert (CN)"/>
    <x v="0"/>
    <n v="2"/>
    <x v="2"/>
    <n v="14964"/>
    <n v="0.03"/>
    <n v="449"/>
    <n v="0"/>
    <n v="0"/>
    <n v="3.0005346164127238E-2"/>
    <n v="449"/>
    <n v="15413"/>
    <n v="15350"/>
    <n v="386"/>
    <x v="247"/>
    <s v="2.40%-3.60%"/>
    <m/>
    <m/>
    <m/>
    <m/>
    <n v="0"/>
    <n v="15350"/>
    <n v="386"/>
    <n v="2.5795241913926681E-2"/>
    <n v="14"/>
    <n v="500"/>
    <m/>
    <n v="688"/>
    <n v="221588"/>
    <n v="3"/>
    <m/>
    <m/>
    <m/>
    <s v="Gu Yinhua（51200135）"/>
    <s v="Fan Ivy-Linlin（11022356）"/>
    <s v="Cheng Cheng"/>
    <m/>
    <m/>
    <m/>
    <s v="OK"/>
  </r>
  <r>
    <s v="CN15"/>
    <n v="1120255"/>
    <s v="杜 津"/>
    <s v="Du Jin"/>
    <s v="Indirect Active"/>
    <s v="OP"/>
    <s v="SCh"/>
    <s v="FLCCh-ME"/>
    <s v="340200"/>
    <d v="2020-06-28T00:00:00"/>
    <s v="Engineer"/>
    <s v="Engineer of Testing"/>
    <x v="2"/>
    <n v="2"/>
    <x v="1"/>
    <n v="9207"/>
    <n v="3.7500000000000006E-2"/>
    <n v="345"/>
    <n v="1.55E-2"/>
    <n v="143"/>
    <n v="5.3003149777343328E-2"/>
    <n v="488"/>
    <n v="9695"/>
    <n v="9559"/>
    <n v="352"/>
    <x v="248"/>
    <s v="4.24%-6.36%"/>
    <s v="Promotion"/>
    <s v="senior engineer"/>
    <s v="A5"/>
    <n v="7.4999999999999997E-2"/>
    <n v="691"/>
    <n v="10250"/>
    <n v="1043"/>
    <n v="0.11328337134788757"/>
    <n v="14"/>
    <n v="450"/>
    <m/>
    <n v="688"/>
    <n v="149588"/>
    <n v="3"/>
    <m/>
    <m/>
    <s v="Good performance and high competence"/>
    <s v="Gu Yinhua（51200135）"/>
    <s v="Fan Ivy-Linlin（11022356）"/>
    <s v="Cheng Cheng"/>
    <m/>
    <m/>
    <m/>
    <s v="OK"/>
  </r>
  <r>
    <s v="CN15"/>
    <n v="1120264"/>
    <s v="朱 永杰"/>
    <s v="Zhu Yongjie"/>
    <s v="Indirect Active"/>
    <s v="OP"/>
    <s v="SCh"/>
    <s v="FLCCh-ME"/>
    <s v="340200"/>
    <d v="2020-09-01T00:00:00"/>
    <s v="Senior Engineer"/>
    <s v="Senior Engineer of Testing"/>
    <x v="1"/>
    <n v="2"/>
    <x v="1"/>
    <n v="11125"/>
    <n v="4.4999999999999998E-2"/>
    <n v="501"/>
    <n v="1.55E-2"/>
    <n v="172"/>
    <n v="6.0494382022471913E-2"/>
    <n v="673"/>
    <n v="11798"/>
    <n v="11666"/>
    <n v="541"/>
    <x v="249"/>
    <s v="4.84%-7.26%"/>
    <s v="Promotion"/>
    <s v="Functional Specialist"/>
    <s v="A6"/>
    <n v="7.4999999999999997E-2"/>
    <n v="834"/>
    <n v="12500"/>
    <n v="1375"/>
    <n v="0.12359550561797761"/>
    <n v="14"/>
    <n v="450"/>
    <m/>
    <n v="688"/>
    <n v="181088"/>
    <n v="5"/>
    <m/>
    <m/>
    <s v="Good performance and high competence"/>
    <s v="Gu Yinhua（51200135）"/>
    <s v="Fan Ivy-Linlin（11022356）"/>
    <s v="Cheng Cheng"/>
    <m/>
    <m/>
    <m/>
    <s v="OK"/>
  </r>
  <r>
    <s v="CN15"/>
    <n v="1120282"/>
    <s v="陈 国超"/>
    <s v="Chen Guochao"/>
    <s v="Indirect Active"/>
    <s v="OP"/>
    <s v="SCh"/>
    <s v="FLCCh-MEA"/>
    <s v="340200"/>
    <d v="2020-12-07T00:00:00"/>
    <s v="Senior Engineer"/>
    <s v="Senior Engineer"/>
    <x v="1"/>
    <n v="2"/>
    <x v="2"/>
    <n v="10000"/>
    <n v="0.03"/>
    <n v="300"/>
    <n v="0"/>
    <n v="0"/>
    <n v="0.03"/>
    <n v="300"/>
    <n v="10300"/>
    <n v="10300"/>
    <n v="300"/>
    <x v="11"/>
    <s v="2.40%-3.60%"/>
    <m/>
    <m/>
    <m/>
    <m/>
    <n v="0"/>
    <n v="10300"/>
    <n v="300"/>
    <n v="3.0000000000000027E-2"/>
    <n v="14"/>
    <n v="450"/>
    <m/>
    <n v="688"/>
    <n v="150288"/>
    <n v="4"/>
    <m/>
    <m/>
    <m/>
    <s v="Gu Yinhua（51200135）"/>
    <s v="Fan Ivy-Linlin（11022356）"/>
    <s v="Cheng Cheng"/>
    <m/>
    <m/>
    <m/>
    <s v="OK"/>
  </r>
  <r>
    <s v="CN15"/>
    <n v="1120289"/>
    <s v="丁 幸幸"/>
    <s v="Ding Xingxing"/>
    <s v="Indirect Active"/>
    <s v="OP"/>
    <s v="SCh"/>
    <s v="FLCCh-MEA"/>
    <s v="340200"/>
    <d v="2021-01-04T00:00:00"/>
    <s v="Associate Expert (CN)"/>
    <s v="Associate Expert (CN)"/>
    <x v="0"/>
    <n v="2"/>
    <x v="2"/>
    <n v="13624"/>
    <n v="0.03"/>
    <n v="409"/>
    <n v="0"/>
    <n v="0"/>
    <n v="3.0020551967116851E-2"/>
    <n v="409"/>
    <n v="14033"/>
    <n v="13624"/>
    <n v="0"/>
    <x v="5"/>
    <s v="2.40%-3.60%"/>
    <m/>
    <m/>
    <m/>
    <m/>
    <n v="0"/>
    <n v="13624"/>
    <n v="0"/>
    <n v="0"/>
    <n v="14"/>
    <n v="450"/>
    <m/>
    <n v="688"/>
    <n v="196824"/>
    <n v="3"/>
    <m/>
    <s v="EDSP Box 7, rating 3, no increase"/>
    <s v="Internal balance"/>
    <s v="Gu Yinhua（51200135）"/>
    <s v="Fan Ivy-Linlin（11022356）"/>
    <s v="Cheng Cheng"/>
    <m/>
    <m/>
    <m/>
    <s v="0 increase"/>
  </r>
  <r>
    <s v="CN15"/>
    <n v="1120291"/>
    <s v="袁 善荣"/>
    <s v="Yuan Shanrong"/>
    <s v="Indirect Active"/>
    <s v="OP"/>
    <s v="SCh"/>
    <s v="FLCCh-MEA"/>
    <s v="340200"/>
    <d v="2021-01-14T00:00:00"/>
    <s v="Engineer"/>
    <s v="Engineer of Assembly"/>
    <x v="2"/>
    <n v="2"/>
    <x v="2"/>
    <n v="8784"/>
    <n v="2.5000000000000001E-2"/>
    <n v="220"/>
    <n v="0"/>
    <n v="0"/>
    <n v="2.5045537340619307E-2"/>
    <n v="220"/>
    <n v="9004"/>
    <n v="9003"/>
    <n v="219"/>
    <x v="37"/>
    <s v="2.00%-3.01%"/>
    <m/>
    <m/>
    <m/>
    <m/>
    <n v="0"/>
    <n v="9003"/>
    <n v="219"/>
    <n v="2.4931693989071135E-2"/>
    <n v="14"/>
    <n v="450"/>
    <m/>
    <n v="688"/>
    <n v="132130"/>
    <n v="3"/>
    <m/>
    <m/>
    <m/>
    <s v="Gu Yinhua（51200135）"/>
    <s v="Fan Ivy-Linlin（11022356）"/>
    <s v="Cheng Cheng"/>
    <m/>
    <m/>
    <m/>
    <s v="OK"/>
  </r>
  <r>
    <s v="CN15"/>
    <n v="1120292"/>
    <s v="王 亚梅"/>
    <s v="Wang Yamei"/>
    <s v="Indirect Active"/>
    <s v="OP"/>
    <s v="SCh"/>
    <s v="FLCCh"/>
    <s v="340100"/>
    <d v="2021-02-01T00:00:00"/>
    <s v="Engineer"/>
    <s v="Project Support and External Tool Engine"/>
    <x v="2"/>
    <n v="2"/>
    <x v="2"/>
    <n v="7100"/>
    <n v="2.5000000000000001E-2"/>
    <n v="178"/>
    <n v="0"/>
    <n v="0"/>
    <n v="2.5070422535211266E-2"/>
    <n v="178"/>
    <n v="7278"/>
    <n v="7278"/>
    <n v="178"/>
    <x v="82"/>
    <s v="2.01%-3.01%"/>
    <m/>
    <m/>
    <m/>
    <m/>
    <n v="0"/>
    <n v="7278"/>
    <n v="178"/>
    <n v="2.507042253521119E-2"/>
    <n v="14"/>
    <n v="450"/>
    <m/>
    <n v="688"/>
    <n v="107980"/>
    <n v="3"/>
    <m/>
    <m/>
    <m/>
    <s v="Gu Yinhua（51200135）"/>
    <s v="Fan Ivy-Linlin（11022356）"/>
    <s v="Cheng Cheng"/>
    <m/>
    <m/>
    <m/>
    <s v="OK"/>
  </r>
  <r>
    <s v="CN15"/>
    <n v="1120297"/>
    <s v="王 辉"/>
    <s v="Wang Hui"/>
    <s v="Indirect Active"/>
    <s v="OP"/>
    <s v="SCh"/>
    <s v="FLCCh"/>
    <s v="340100"/>
    <d v="2021-03-12T00:00:00"/>
    <s v="Supervisor"/>
    <s v="Supervisor of Production System Coordina"/>
    <x v="0"/>
    <n v="2"/>
    <x v="3"/>
    <n v="16202"/>
    <n v="0"/>
    <n v="0"/>
    <n v="0"/>
    <n v="0"/>
    <n v="0"/>
    <n v="0"/>
    <n v="16202"/>
    <n v="16202"/>
    <n v="0"/>
    <x v="5"/>
    <s v="0.00%-0.00%"/>
    <m/>
    <m/>
    <m/>
    <m/>
    <n v="0"/>
    <n v="16202"/>
    <n v="0"/>
    <n v="0"/>
    <n v="14"/>
    <n v="950"/>
    <m/>
    <n v="688"/>
    <n v="238916"/>
    <n v="3"/>
    <m/>
    <m/>
    <m/>
    <s v="Gu Yinhua（51200135）"/>
    <s v="Fan Ivy-Linlin（11022356）"/>
    <s v="Cheng Cheng"/>
    <m/>
    <m/>
    <m/>
    <s v="OK"/>
  </r>
  <r>
    <s v="CN15"/>
    <n v="1120359"/>
    <s v="张 涛"/>
    <s v="Zhang Tao"/>
    <s v="Indirect Active"/>
    <s v="OP"/>
    <s v="SCh"/>
    <s v="FLCCh-MEF"/>
    <s v="340200"/>
    <d v="2021-10-22T00:00:00"/>
    <s v="Senior Engineer"/>
    <s v="Senior Engineer"/>
    <x v="1"/>
    <n v="2"/>
    <x v="3"/>
    <n v="10210"/>
    <n v="0"/>
    <n v="0"/>
    <n v="0"/>
    <n v="0"/>
    <n v="0"/>
    <n v="0"/>
    <n v="10210"/>
    <n v="10510"/>
    <n v="300"/>
    <x v="110"/>
    <s v="0.00%-0.00%"/>
    <m/>
    <m/>
    <m/>
    <m/>
    <n v="0"/>
    <n v="10510"/>
    <n v="300"/>
    <n v="2.938295788442713E-2"/>
    <n v="14"/>
    <n v="450"/>
    <m/>
    <n v="688"/>
    <n v="153228"/>
    <n v="4"/>
    <m/>
    <s v="High performer,2025Rating affected by promotion"/>
    <s v="Good performance/talent"/>
    <s v="Gu Yinhua（51200135）"/>
    <s v="Fan Ivy-Linlin（11022356）"/>
    <s v="Cheng Cheng"/>
    <m/>
    <m/>
    <m/>
    <s v="&gt;20"/>
  </r>
  <r>
    <s v="CN15"/>
    <n v="1709015"/>
    <s v="张 静"/>
    <s v="Zhang Jing"/>
    <s v="Indirect Active"/>
    <s v="OP"/>
    <s v="SCh"/>
    <s v="FLCCh-MEA"/>
    <s v="340200"/>
    <d v="2012-07-25T00:00:00"/>
    <s v="Engineer"/>
    <s v="Engineer of Process Planning"/>
    <x v="2"/>
    <n v="2"/>
    <x v="1"/>
    <n v="7563"/>
    <n v="4.4999999999999998E-2"/>
    <n v="340"/>
    <n v="4.2099999999999999E-2"/>
    <n v="318"/>
    <n v="8.7002512230596324E-2"/>
    <n v="658"/>
    <n v="8221"/>
    <n v="8220"/>
    <n v="657"/>
    <x v="250"/>
    <s v="6.96%-10.44%"/>
    <m/>
    <m/>
    <m/>
    <m/>
    <n v="0"/>
    <n v="8220"/>
    <n v="657"/>
    <n v="8.6870289567631875E-2"/>
    <n v="14"/>
    <n v="450"/>
    <m/>
    <n v="688"/>
    <n v="121168"/>
    <n v="3"/>
    <m/>
    <m/>
    <m/>
    <s v="Gu Yinhua（51200135）"/>
    <s v="Fan Ivy-Linlin（11022356）"/>
    <s v="Cheng Cheng"/>
    <m/>
    <m/>
    <m/>
    <s v="OK"/>
  </r>
  <r>
    <s v="CN15"/>
    <n v="1710386"/>
    <s v="刘 云飞"/>
    <s v="Liu Yunfei"/>
    <s v="Indirect Active"/>
    <s v="OP"/>
    <s v="SCh"/>
    <s v="FLCCh-ME"/>
    <s v="340200"/>
    <d v="2021-07-01T00:00:00"/>
    <s v="Engineer"/>
    <s v="Engineer of Electrical"/>
    <x v="2"/>
    <n v="2"/>
    <x v="2"/>
    <n v="7136"/>
    <n v="0.03"/>
    <n v="214"/>
    <n v="0"/>
    <n v="0"/>
    <n v="2.9988789237668161E-2"/>
    <n v="214"/>
    <n v="7350"/>
    <n v="7136"/>
    <n v="0"/>
    <x v="5"/>
    <s v="2.40%-3.60%"/>
    <m/>
    <m/>
    <m/>
    <m/>
    <n v="0"/>
    <n v="7136"/>
    <n v="0"/>
    <n v="0"/>
    <n v="14"/>
    <n v="450"/>
    <m/>
    <n v="688"/>
    <n v="105992"/>
    <n v="3"/>
    <m/>
    <s v="EDSP Box 7, rating 3, no increase"/>
    <s v="Internal balance"/>
    <s v="Gu Yinhua（51200135）"/>
    <s v="Fan Ivy-Linlin（11022356）"/>
    <s v="Cheng Cheng"/>
    <m/>
    <m/>
    <m/>
    <s v="0 increase"/>
  </r>
  <r>
    <s v="CN15"/>
    <n v="15001283"/>
    <s v="戴 军"/>
    <s v="Dai Jun"/>
    <s v="Indirect Active"/>
    <s v="OP"/>
    <s v="SCh"/>
    <s v="FLCCh-ME"/>
    <s v="340200"/>
    <d v="2007-11-06T00:00:00"/>
    <s v="Director"/>
    <s v="Head of Manufacturing Engineering"/>
    <x v="5"/>
    <n v="2"/>
    <x v="2"/>
    <n v="37454"/>
    <n v="2.5000000000000001E-2"/>
    <n v="936"/>
    <n v="0"/>
    <n v="0"/>
    <n v="2.4990655203716558E-2"/>
    <n v="936"/>
    <n v="38390"/>
    <n v="38250"/>
    <n v="796"/>
    <x v="51"/>
    <s v="2.00%-3.00%"/>
    <m/>
    <m/>
    <m/>
    <m/>
    <n v="0"/>
    <n v="38250"/>
    <n v="796"/>
    <n v="2.1252736690340113E-2"/>
    <n v="14"/>
    <n v="3450"/>
    <n v="1000"/>
    <n v="688"/>
    <n v="589588"/>
    <n v="3"/>
    <m/>
    <m/>
    <m/>
    <s v="Gu Yinhua（51200135）"/>
    <s v="Fan Ivy-Linlin（11022356）"/>
    <s v="Cheng Cheng"/>
    <m/>
    <m/>
    <m/>
    <s v="OK"/>
  </r>
  <r>
    <s v="CN15"/>
    <n v="15003275"/>
    <s v="潘 明友"/>
    <s v="Pan Mingyou"/>
    <s v="Indirect Active"/>
    <s v="OP"/>
    <s v="SCh"/>
    <s v="FLCCh-MEF"/>
    <s v="340200"/>
    <d v="2010-02-01T00:00:00"/>
    <s v="Manager"/>
    <s v="Head of Fabrication Engineering"/>
    <x v="3"/>
    <n v="2"/>
    <x v="2"/>
    <n v="19543"/>
    <n v="0.03"/>
    <n v="586"/>
    <n v="0"/>
    <n v="0"/>
    <n v="2.9985160927186203E-2"/>
    <n v="586"/>
    <n v="20129"/>
    <n v="20100"/>
    <n v="557"/>
    <x v="251"/>
    <s v="2.40%-3.60%"/>
    <m/>
    <m/>
    <m/>
    <m/>
    <n v="0"/>
    <n v="20100"/>
    <n v="557"/>
    <n v="2.850125364580669E-2"/>
    <n v="14"/>
    <n v="2950"/>
    <m/>
    <n v="688"/>
    <n v="317488"/>
    <n v="3"/>
    <m/>
    <s v="20260701 transfer to FLCCh-V1 head，BOX5"/>
    <m/>
    <s v="Gu Yinhua（51200135）"/>
    <s v="Fan Ivy-Linlin（11022356）"/>
    <s v="Cheng Cheng"/>
    <m/>
    <m/>
    <m/>
    <s v="OK"/>
  </r>
  <r>
    <s v="CN15"/>
    <n v="15013871"/>
    <s v="康 焘"/>
    <s v="Kang Tao"/>
    <s v="Indirect Active"/>
    <s v="OP"/>
    <s v="SCh"/>
    <s v="FLCCh-MT"/>
    <s v="340406"/>
    <d v="2014-12-17T00:00:00"/>
    <s v="Manager"/>
    <s v="Head of Maintenance"/>
    <x v="3"/>
    <n v="2"/>
    <x v="0"/>
    <n v="21504"/>
    <n v="0.05"/>
    <n v="1075"/>
    <n v="2.7E-2"/>
    <n v="581"/>
    <n v="7.7008928571428575E-2"/>
    <n v="1656"/>
    <n v="23160"/>
    <n v="23100"/>
    <n v="1596"/>
    <x v="252"/>
    <s v="6.16%-9.24%"/>
    <m/>
    <m/>
    <m/>
    <m/>
    <n v="0"/>
    <n v="23100"/>
    <n v="1596"/>
    <n v="7.421875E-2"/>
    <n v="14"/>
    <n v="3950"/>
    <m/>
    <n v="688"/>
    <n v="371488"/>
    <n v="4"/>
    <m/>
    <m/>
    <m/>
    <s v="Gu Yinhua（51200135）"/>
    <s v="Fan Ivy-Linlin（11022356）"/>
    <s v="Cheng Cheng"/>
    <m/>
    <m/>
    <m/>
    <s v="OK"/>
  </r>
  <r>
    <s v="CN15"/>
    <n v="15014018"/>
    <s v="王 晓峰"/>
    <s v="Wang Xiaofeng"/>
    <s v="Indirect Active"/>
    <s v="OP"/>
    <s v="SCh"/>
    <s v="FLCCh-MEA"/>
    <s v="340200"/>
    <d v="2021-05-31T00:00:00"/>
    <s v="Manager"/>
    <s v="Head of FLCCh-MEA"/>
    <x v="3"/>
    <n v="2"/>
    <x v="3"/>
    <n v="19357"/>
    <n v="0"/>
    <n v="0"/>
    <n v="0"/>
    <n v="0"/>
    <n v="0"/>
    <n v="0"/>
    <n v="19357"/>
    <n v="19357"/>
    <n v="0"/>
    <x v="5"/>
    <s v="0.00%-0.00%"/>
    <m/>
    <m/>
    <m/>
    <m/>
    <n v="0"/>
    <n v="19357"/>
    <n v="0"/>
    <n v="0"/>
    <n v="14"/>
    <n v="450"/>
    <m/>
    <n v="688"/>
    <n v="277086"/>
    <n v="4"/>
    <m/>
    <m/>
    <m/>
    <s v="Gu Yinhua（51200135）"/>
    <s v="Fan Ivy-Linlin（11022356）"/>
    <s v="Cheng Cheng"/>
    <m/>
    <m/>
    <m/>
    <s v="OK"/>
  </r>
  <r>
    <s v="CN15"/>
    <n v="15019895"/>
    <s v="栾 文力"/>
    <s v="Luan Wenli"/>
    <s v="Indirect Active"/>
    <s v="OP"/>
    <s v="SCh"/>
    <s v="FLCCh"/>
    <s v="340100"/>
    <d v="2019-10-23T00:00:00"/>
    <s v="Expert (CN)"/>
    <s v="Expert (CN)"/>
    <x v="3"/>
    <n v="2"/>
    <x v="2"/>
    <n v="22010"/>
    <n v="2.5000000000000001E-2"/>
    <n v="550"/>
    <n v="0"/>
    <n v="0"/>
    <n v="2.4988641526578828E-2"/>
    <n v="550"/>
    <n v="22560"/>
    <n v="22560"/>
    <n v="550"/>
    <x v="13"/>
    <s v="2.00%-3.00%"/>
    <m/>
    <m/>
    <m/>
    <m/>
    <n v="0"/>
    <n v="22560"/>
    <n v="550"/>
    <n v="2.4988641526578759E-2"/>
    <n v="14"/>
    <n v="4250"/>
    <m/>
    <n v="688"/>
    <n v="367528"/>
    <n v="3"/>
    <m/>
    <m/>
    <m/>
    <s v="Gu Yinhua（51200135）"/>
    <s v="Fan Ivy-Linlin（11022356）"/>
    <s v="Cheng Cheng"/>
    <m/>
    <m/>
    <m/>
    <s v="OK"/>
  </r>
  <r>
    <s v="CN15"/>
    <n v="15022150"/>
    <s v="赵 伟豪"/>
    <s v="Zhao Weihao"/>
    <s v="Indirect Active"/>
    <s v="OP"/>
    <s v="SCh"/>
    <s v="FLCCh-MEF"/>
    <s v="340200"/>
    <d v="2022-03-02T00:00:00"/>
    <s v="Engineer"/>
    <s v="Prefabrication Engineer"/>
    <x v="2"/>
    <n v="2"/>
    <x v="2"/>
    <n v="9632"/>
    <n v="2.5000000000000001E-2"/>
    <n v="241"/>
    <n v="0"/>
    <n v="0"/>
    <n v="2.502076411960133E-2"/>
    <n v="241"/>
    <n v="9873"/>
    <n v="9920"/>
    <n v="288"/>
    <x v="2"/>
    <s v="2.00%-3.00%"/>
    <m/>
    <m/>
    <m/>
    <m/>
    <n v="0"/>
    <n v="9920"/>
    <n v="288"/>
    <n v="2.9900332225913706E-2"/>
    <n v="14"/>
    <n v="450"/>
    <m/>
    <n v="688"/>
    <n v="144968"/>
    <n v="3"/>
    <m/>
    <m/>
    <m/>
    <s v="Gu Yinhua（51200135）"/>
    <s v="Fan Ivy-Linlin（11022356）"/>
    <s v="Cheng Cheng"/>
    <m/>
    <m/>
    <m/>
    <s v="OK"/>
  </r>
  <r>
    <s v="CN15"/>
    <n v="51202544"/>
    <s v="杨 龙军"/>
    <s v="Yang Longjun"/>
    <s v="Indirect Active"/>
    <s v="OP"/>
    <s v="SCh"/>
    <s v="FLCCh-MT"/>
    <s v="340406"/>
    <d v="2020-11-02T00:00:00"/>
    <s v="Engineer"/>
    <s v="Engineer"/>
    <x v="2"/>
    <n v="2"/>
    <x v="3"/>
    <n v="8953"/>
    <n v="0"/>
    <n v="0"/>
    <n v="0"/>
    <n v="0"/>
    <n v="0"/>
    <n v="0"/>
    <n v="8953"/>
    <n v="9100"/>
    <n v="147"/>
    <x v="253"/>
    <s v="0.00%-0.00%"/>
    <m/>
    <m/>
    <m/>
    <m/>
    <n v="0"/>
    <n v="9100"/>
    <n v="147"/>
    <n v="1.6419077404222104E-2"/>
    <n v="14"/>
    <n v="450"/>
    <m/>
    <n v="688"/>
    <n v="133488"/>
    <n v="5"/>
    <m/>
    <s v="High Performer,2025Rating affected by promotion"/>
    <s v="Good performance/talent"/>
    <s v="Gu Yinhua（51200135）"/>
    <s v="Fan Ivy-Linlin（11022356）"/>
    <s v="Cheng Cheng"/>
    <m/>
    <m/>
    <m/>
    <s v="&gt;20"/>
  </r>
  <r>
    <s v="CN15"/>
    <n v="1120401"/>
    <s v="杨 阳"/>
    <s v="Yang Yang"/>
    <s v="Indirect Active"/>
    <s v="OP"/>
    <s v="SCh"/>
    <s v="FLCCh-ME"/>
    <s v="340200"/>
    <d v="2025-12-01T00:00:00"/>
    <s v="Senior Engineer"/>
    <s v="Senior Electrical Engineer"/>
    <x v="1"/>
    <n v="2"/>
    <x v="4"/>
    <n v="17800"/>
    <n v="0"/>
    <n v="0"/>
    <n v="0"/>
    <n v="0"/>
    <n v="0"/>
    <n v="0"/>
    <n v="17800"/>
    <n v="17800"/>
    <n v="0"/>
    <x v="5"/>
    <s v="0.00%-0.00%"/>
    <m/>
    <m/>
    <m/>
    <m/>
    <n v="0"/>
    <n v="17800"/>
    <n v="0"/>
    <n v="0"/>
    <n v="14"/>
    <n v="450"/>
    <m/>
    <n v="688"/>
    <n v="255288"/>
    <e v="#N/A"/>
    <m/>
    <m/>
    <m/>
    <s v="Gu Yinhua（51200135）"/>
    <s v="Fan Ivy-Linlin（11022356）"/>
    <s v="Cheng Cheng"/>
    <m/>
    <m/>
    <m/>
    <s v="OK"/>
  </r>
  <r>
    <s v="CN15"/>
    <n v="1120247"/>
    <s v="郭 蕾"/>
    <s v="Guo Lei"/>
    <s v="Indirect Active"/>
    <s v="OP"/>
    <s v="SC"/>
    <s v="SCh-SC2MX"/>
    <s v="290153"/>
    <d v="2020-02-10T00:00:00"/>
    <s v="Planner"/>
    <s v="Material Planner"/>
    <x v="2"/>
    <n v="2"/>
    <x v="2"/>
    <n v="8070"/>
    <n v="2.5000000000000001E-2"/>
    <n v="202"/>
    <n v="0"/>
    <n v="0"/>
    <n v="2.5030978934324658E-2"/>
    <n v="202"/>
    <n v="8272"/>
    <n v="8272"/>
    <n v="202"/>
    <x v="13"/>
    <s v="2.00%-3.00%"/>
    <m/>
    <m/>
    <m/>
    <m/>
    <n v="0"/>
    <n v="8272"/>
    <n v="202"/>
    <n v="2.5030978934324599E-2"/>
    <n v="14"/>
    <n v="850"/>
    <m/>
    <n v="688"/>
    <n v="126696"/>
    <n v="3"/>
    <m/>
    <m/>
    <m/>
    <s v="Zhou Chuancui（1520041）"/>
    <s v="Shao Xiao（11018043）"/>
    <s v="Cheng Cheng"/>
    <m/>
    <m/>
    <m/>
    <s v="OK"/>
  </r>
  <r>
    <s v="CN15"/>
    <n v="1120248"/>
    <s v="李 龙浩"/>
    <s v="Li Longhao"/>
    <s v="Indirect Active"/>
    <s v="OP"/>
    <s v="SC"/>
    <s v="SCh-SC2ME"/>
    <s v="290153"/>
    <d v="2020-02-24T00:00:00"/>
    <s v="Senior Planner"/>
    <s v="Senior Material Planner"/>
    <x v="1"/>
    <n v="2"/>
    <x v="2"/>
    <n v="10051"/>
    <n v="0.03"/>
    <n v="302"/>
    <n v="0"/>
    <n v="0"/>
    <n v="3.0046761516267038E-2"/>
    <n v="302"/>
    <n v="10353"/>
    <n v="10353"/>
    <n v="302"/>
    <x v="11"/>
    <s v="2.40%-3.61%"/>
    <m/>
    <m/>
    <m/>
    <m/>
    <n v="0"/>
    <n v="10353"/>
    <n v="302"/>
    <n v="3.0046761516266951E-2"/>
    <n v="14"/>
    <n v="450"/>
    <m/>
    <n v="688"/>
    <n v="151030"/>
    <n v="3"/>
    <m/>
    <m/>
    <m/>
    <s v="Zhou Chuancui（1520041）"/>
    <s v="Shao Xiao（11018043）"/>
    <s v="Cheng Cheng"/>
    <m/>
    <m/>
    <m/>
    <s v="OK"/>
  </r>
  <r>
    <s v="CN15"/>
    <n v="1120275"/>
    <s v="杨 淑芳"/>
    <s v="Yang Shufang"/>
    <s v="Indirect Active"/>
    <s v="OP"/>
    <s v="SC"/>
    <s v="SCh-SC2MX"/>
    <s v="290153"/>
    <d v="2020-11-02T00:00:00"/>
    <s v="Senior Planner"/>
    <s v="Senior Material Planner"/>
    <x v="1"/>
    <n v="2"/>
    <x v="1"/>
    <n v="8695"/>
    <n v="4.4999999999999998E-2"/>
    <n v="391"/>
    <n v="4.2099999999999999E-2"/>
    <n v="366"/>
    <n v="8.7061529614721106E-2"/>
    <n v="757"/>
    <n v="9452"/>
    <n v="9452"/>
    <n v="757"/>
    <x v="180"/>
    <s v="6.96%-10.45%"/>
    <m/>
    <m/>
    <m/>
    <m/>
    <n v="0"/>
    <n v="9452"/>
    <n v="757"/>
    <n v="8.7061529614721023E-2"/>
    <n v="14"/>
    <n v="450"/>
    <m/>
    <n v="688"/>
    <n v="138416"/>
    <n v="2"/>
    <m/>
    <m/>
    <m/>
    <s v="Zhou Chuancui（1520041）"/>
    <s v="Shao Xiao（11018043）"/>
    <s v="Cheng Cheng"/>
    <m/>
    <m/>
    <m/>
    <s v="OK"/>
  </r>
  <r>
    <s v="CN15"/>
    <n v="1120301"/>
    <s v="范 敬敬"/>
    <s v="Fan jingjing"/>
    <s v="Indirect Active"/>
    <s v="OP"/>
    <s v="SC"/>
    <s v="SCh-SC2MS"/>
    <s v="290153"/>
    <d v="2021-03-05T00:00:00"/>
    <s v="Planner"/>
    <s v="Material Planner"/>
    <x v="2"/>
    <n v="2"/>
    <x v="1"/>
    <n v="7180"/>
    <n v="3.7500000000000006E-2"/>
    <n v="269"/>
    <n v="1.55E-2"/>
    <n v="111"/>
    <n v="5.2924791086350974E-2"/>
    <n v="380"/>
    <n v="7560"/>
    <n v="7560"/>
    <n v="380"/>
    <x v="254"/>
    <s v="4.23%-6.35%"/>
    <m/>
    <m/>
    <m/>
    <m/>
    <n v="0"/>
    <n v="7560"/>
    <n v="380"/>
    <n v="5.2924791086351064E-2"/>
    <n v="14"/>
    <n v="450"/>
    <m/>
    <n v="688"/>
    <n v="111928"/>
    <n v="3"/>
    <m/>
    <m/>
    <m/>
    <s v="Zhou Chuancui（1520041）"/>
    <s v="Shao Xiao（11018043）"/>
    <s v="Cheng Cheng"/>
    <m/>
    <m/>
    <m/>
    <s v="OK"/>
  </r>
  <r>
    <s v="CN15"/>
    <n v="1120350"/>
    <s v="吴 梦菲"/>
    <s v="Wu Mengfei"/>
    <s v="Indirect Active"/>
    <s v="OP"/>
    <s v="SC"/>
    <s v="SCh-SC2MP"/>
    <s v="290153"/>
    <d v="2021-09-06T00:00:00"/>
    <s v="Planner"/>
    <s v="Material Planner"/>
    <x v="2"/>
    <n v="2"/>
    <x v="2"/>
    <n v="7243"/>
    <n v="2.5000000000000001E-2"/>
    <n v="181"/>
    <n v="0"/>
    <n v="0"/>
    <n v="2.4989645174651388E-2"/>
    <n v="181"/>
    <n v="7424"/>
    <n v="7424"/>
    <n v="181"/>
    <x v="13"/>
    <s v="2.00%-3.00%"/>
    <m/>
    <m/>
    <m/>
    <m/>
    <n v="0"/>
    <n v="7424"/>
    <n v="181"/>
    <n v="2.4989645174651409E-2"/>
    <n v="14"/>
    <n v="450"/>
    <m/>
    <n v="688"/>
    <n v="110024"/>
    <n v="3"/>
    <m/>
    <m/>
    <m/>
    <s v="Zhou Chuancui（1520041）"/>
    <s v="Shao Xiao（11018043）"/>
    <s v="Cheng Cheng"/>
    <m/>
    <m/>
    <m/>
    <s v="OK"/>
  </r>
  <r>
    <s v="CN15"/>
    <n v="1230108"/>
    <s v="崔 文霜"/>
    <s v="Cui Wenshuang"/>
    <s v="Indirect Active"/>
    <s v="OP"/>
    <s v="SC"/>
    <s v="SCh-SC2ME"/>
    <s v="290153"/>
    <d v="2017-05-22T00:00:00"/>
    <s v="Senior Planner"/>
    <s v="Senior Material Planner"/>
    <x v="1"/>
    <n v="2"/>
    <x v="1"/>
    <n v="9451"/>
    <n v="4.4999999999999998E-2"/>
    <n v="425"/>
    <n v="4.2099999999999999E-2"/>
    <n v="398"/>
    <n v="8.7080732197651042E-2"/>
    <n v="823"/>
    <n v="10274"/>
    <n v="10110"/>
    <n v="659"/>
    <x v="255"/>
    <s v="6.97%-10.45%"/>
    <s v="Promotion"/>
    <s v="funcational specialist "/>
    <s v="A6"/>
    <n v="0.05"/>
    <n v="473"/>
    <n v="10583"/>
    <n v="1132"/>
    <n v="0.11977568511268655"/>
    <n v="14"/>
    <n v="450"/>
    <m/>
    <n v="688"/>
    <n v="154250"/>
    <n v="4"/>
    <m/>
    <s v="She is the candidate in future MM OPEX study1 and She can be also candidate for expert role after Step-2 either in MM or GPL-SCS MM LPO._x0009__x000a_1.Excellent in managing electronic suppliers, with significant contributions following the MP group consolidation._x000a_2._x0009_Drove the following key and complex projects from the supply chain side:_x000a__x0009_Resolution of TFT bottleneck and contribution to ratio (through local source introduction)._x000a__x0009_Key leading role in supply and demand management during the Delta factory relocation (over 10 months), ensuring demand supply with no OB risk._x000a_3._x0009_MP digitalization pioneer; subject matter expert in Power BI and Quick BI. Key deliverables include inventory and OB stock Quick BI reports in MP."/>
    <m/>
    <s v="Zhou Chuancui（1520041）"/>
    <s v="Shao Xiao（11018043）"/>
    <s v="Cheng Cheng"/>
    <m/>
    <m/>
    <m/>
    <s v="OK"/>
  </r>
  <r>
    <s v="CN15"/>
    <n v="1421099"/>
    <s v="杨 丽"/>
    <s v="Yang Li"/>
    <s v="Indirect Active"/>
    <s v="OP"/>
    <s v="SC"/>
    <s v="SCh-SC2MM"/>
    <s v="290153"/>
    <d v="2004-02-01T00:00:00"/>
    <s v="Senior Planner"/>
    <s v="Senior Material Planner"/>
    <x v="1"/>
    <n v="2"/>
    <x v="2"/>
    <n v="10600"/>
    <n v="2.5000000000000001E-2"/>
    <n v="265"/>
    <n v="0"/>
    <n v="0"/>
    <n v="2.5000000000000001E-2"/>
    <n v="265"/>
    <n v="10865"/>
    <n v="10865"/>
    <n v="265"/>
    <x v="13"/>
    <s v="2.00%-3.00%"/>
    <m/>
    <m/>
    <m/>
    <m/>
    <n v="0"/>
    <n v="10865"/>
    <n v="265"/>
    <n v="2.4999999999999911E-2"/>
    <n v="14"/>
    <n v="450"/>
    <m/>
    <n v="688"/>
    <n v="158198"/>
    <n v="3"/>
    <m/>
    <m/>
    <m/>
    <s v="Zhou Chuancui（1520041）"/>
    <s v="Shao Xiao（11018043）"/>
    <s v="Cheng Cheng"/>
    <m/>
    <m/>
    <m/>
    <s v="OK"/>
  </r>
  <r>
    <s v="CN15"/>
    <n v="1421147"/>
    <s v="牛 菊"/>
    <s v="Niu Ju"/>
    <s v="Indirect Active"/>
    <s v="OP"/>
    <s v="SC"/>
    <s v="SCh-SC2MS"/>
    <s v="290153"/>
    <d v="2010-09-20T00:00:00"/>
    <s v="Supervisor"/>
    <s v="Head of SCh-SC2MS"/>
    <x v="0"/>
    <n v="2"/>
    <x v="3"/>
    <n v="12187"/>
    <n v="0"/>
    <n v="0"/>
    <n v="0"/>
    <n v="0"/>
    <n v="0"/>
    <n v="0"/>
    <n v="12187"/>
    <n v="12500"/>
    <n v="313"/>
    <x v="125"/>
    <s v="0.00%-0.00%"/>
    <m/>
    <m/>
    <m/>
    <m/>
    <n v="0"/>
    <n v="12500"/>
    <n v="313"/>
    <n v="2.5683104947895385E-2"/>
    <n v="14"/>
    <n v="450"/>
    <m/>
    <n v="688"/>
    <n v="181088"/>
    <n v="4"/>
    <m/>
    <s v="She was promoted in 2025, demonstrating exceptional _x000a_performance—particularly in taking on the dual role of Materials Group Head and FDCCh Speaker"/>
    <s v="Internal balance"/>
    <s v="Zhou Chuancui（1520041）"/>
    <s v="Shao Xiao（11018043）"/>
    <s v="Cheng Cheng"/>
    <m/>
    <m/>
    <m/>
    <s v="&gt;20"/>
  </r>
  <r>
    <s v="CN15"/>
    <n v="1421192"/>
    <s v="方 智松"/>
    <s v="Fang Zhisong"/>
    <s v="Indirect Active"/>
    <s v="OP"/>
    <s v="SC"/>
    <s v="SCh-SC2MS"/>
    <s v="290153"/>
    <d v="2013-08-14T00:00:00"/>
    <s v="Planner"/>
    <s v="Material Planner"/>
    <x v="2"/>
    <n v="2"/>
    <x v="2"/>
    <n v="8455"/>
    <n v="2.5000000000000001E-2"/>
    <n v="211"/>
    <n v="0"/>
    <n v="0"/>
    <n v="2.4955647545830871E-2"/>
    <n v="211"/>
    <n v="8666"/>
    <n v="8455"/>
    <n v="0"/>
    <x v="5"/>
    <s v="2.00%-2.99%"/>
    <m/>
    <m/>
    <m/>
    <m/>
    <n v="0"/>
    <n v="8455"/>
    <n v="0"/>
    <n v="0"/>
    <n v="14"/>
    <n v="950"/>
    <m/>
    <n v="688"/>
    <n v="130458"/>
    <n v="2"/>
    <m/>
    <s v="Low performer"/>
    <s v="Low performer"/>
    <s v="Zhou Chuancui（1520041）"/>
    <s v="Shao Xiao（11018043）"/>
    <s v="Cheng Cheng"/>
    <m/>
    <m/>
    <m/>
    <s v="0 increase"/>
  </r>
  <r>
    <s v="CN15"/>
    <n v="1421193"/>
    <s v="张 广志"/>
    <s v="Zhang Guangzhi"/>
    <s v="Indirect Active"/>
    <s v="OP"/>
    <s v="SC"/>
    <s v="SCh-SC2ME"/>
    <s v="290153"/>
    <d v="2013-09-09T00:00:00"/>
    <s v="Supervisor"/>
    <s v="Head of SCh-SC2ME"/>
    <x v="0"/>
    <n v="2"/>
    <x v="0"/>
    <n v="15816"/>
    <n v="0.05"/>
    <n v="791"/>
    <n v="0"/>
    <n v="0"/>
    <n v="5.0012645422357109E-2"/>
    <n v="791"/>
    <n v="16607"/>
    <n v="16607"/>
    <n v="791"/>
    <x v="139"/>
    <s v="4.00%-6.00%"/>
    <m/>
    <m/>
    <m/>
    <m/>
    <n v="0"/>
    <n v="16607"/>
    <n v="791"/>
    <n v="5.001264542235706E-2"/>
    <n v="14"/>
    <n v="900"/>
    <m/>
    <n v="688"/>
    <n v="243986"/>
    <n v="5"/>
    <m/>
    <m/>
    <m/>
    <s v="Zhou Chuancui（1520041）"/>
    <s v="Shao Xiao（11018043）"/>
    <s v="Cheng Cheng"/>
    <m/>
    <m/>
    <m/>
    <s v="OK"/>
  </r>
  <r>
    <s v="CN15"/>
    <n v="1421203"/>
    <s v="陈 开华"/>
    <s v="Chen Kaihua"/>
    <s v="Indirect Active"/>
    <s v="OP"/>
    <s v="SC"/>
    <s v="SCh-SC2MP"/>
    <s v="290153"/>
    <d v="2014-10-27T00:00:00"/>
    <s v="Supervisor"/>
    <s v="Head of SCh-SC2MP"/>
    <x v="0"/>
    <n v="2"/>
    <x v="0"/>
    <n v="16206"/>
    <n v="0.05"/>
    <n v="810"/>
    <n v="0"/>
    <n v="0"/>
    <n v="4.9981488337652723E-2"/>
    <n v="810"/>
    <n v="17016"/>
    <n v="17016"/>
    <n v="810"/>
    <x v="139"/>
    <s v="4.00%-6.00%"/>
    <s v="Promotion"/>
    <s v="Manager"/>
    <s v="B"/>
    <n v="0.05"/>
    <n v="810"/>
    <n v="17826"/>
    <n v="1620"/>
    <n v="9.9962976675305404E-2"/>
    <n v="14"/>
    <n v="900"/>
    <m/>
    <n v="688"/>
    <n v="261052"/>
    <n v="5"/>
    <m/>
    <s v="Performance is average but potential is low,internal balance needed too."/>
    <s v="Internal balance"/>
    <s v="Zhou Chuancui（1520041）"/>
    <s v="Shao Xiao（11018043）"/>
    <s v="Cheng Cheng"/>
    <m/>
    <s v="Need to Apply IPE "/>
    <m/>
    <s v="OK"/>
  </r>
  <r>
    <s v="CN15"/>
    <n v="1520008"/>
    <s v="孙 泽华"/>
    <s v="Sun Zehua"/>
    <s v="Indirect Active"/>
    <s v="OP"/>
    <s v="SC"/>
    <s v="SCh-SC2MP"/>
    <s v="290153"/>
    <d v="1991-07-01T00:00:00"/>
    <s v="Senior Planner"/>
    <s v="Senior Material Planner"/>
    <x v="1"/>
    <n v="2"/>
    <x v="2"/>
    <n v="10860"/>
    <n v="2.5000000000000001E-2"/>
    <n v="272"/>
    <n v="0"/>
    <n v="0"/>
    <n v="2.5046040515653775E-2"/>
    <n v="272"/>
    <n v="11132"/>
    <n v="11132"/>
    <n v="272"/>
    <x v="13"/>
    <s v="2.00%-3.01%"/>
    <m/>
    <m/>
    <m/>
    <m/>
    <n v="0"/>
    <n v="11132"/>
    <n v="272"/>
    <n v="2.5046040515653845E-2"/>
    <n v="14"/>
    <n v="450"/>
    <m/>
    <n v="688"/>
    <n v="161936"/>
    <n v="3"/>
    <m/>
    <s v="1. Very experienced materials planner in materials planning for plastic parts management_x000a_2. Manage &gt; 1,400 parts (the highest volume among all planners) in materials planning_x000a_3.  Introduce JIT material (&gt; 130 Parts ) to optimize material stock for both value &amp; volume_x000a_4. Good performance in material management （PIPO）_x000a_5. Actively solve material delivery bottlenecks_x000a_6. Willing to share experience in plastic material area and support colleagues"/>
    <s v="Internal balance"/>
    <s v="Zhou Chuancui（1520041）"/>
    <s v="Shao Xiao（11018043）"/>
    <s v="Cheng Cheng"/>
    <m/>
    <m/>
    <m/>
    <s v="OK"/>
  </r>
  <r>
    <s v="CN15"/>
    <n v="1520011"/>
    <s v="徐 昌虎"/>
    <s v="Xu Changhu"/>
    <s v="Indirect Active"/>
    <s v="OP"/>
    <s v="SC"/>
    <s v="SCh-SC2MP"/>
    <s v="290153"/>
    <d v="1985-03-01T00:00:00"/>
    <s v="Planner"/>
    <s v="Material Planner"/>
    <x v="2"/>
    <n v="2"/>
    <x v="2"/>
    <n v="8035"/>
    <n v="2.5000000000000001E-2"/>
    <n v="201"/>
    <n v="0"/>
    <n v="0"/>
    <n v="2.5015556938394523E-2"/>
    <n v="201"/>
    <n v="8236"/>
    <n v="8035"/>
    <n v="0"/>
    <x v="5"/>
    <s v="2.00%-3.00%"/>
    <m/>
    <m/>
    <m/>
    <m/>
    <n v="0"/>
    <n v="8035"/>
    <n v="0"/>
    <n v="0"/>
    <n v="14"/>
    <n v="450"/>
    <m/>
    <n v="688"/>
    <n v="118578"/>
    <n v="2"/>
    <m/>
    <s v="Low performer"/>
    <s v="Low performer"/>
    <s v="Zhou Chuancui（1520041）"/>
    <s v="Shao Xiao（11018043）"/>
    <s v="Cheng Cheng"/>
    <m/>
    <m/>
    <m/>
    <s v="0 increase"/>
  </r>
  <r>
    <s v="CN15"/>
    <n v="1520004"/>
    <s v="关 敬好"/>
    <s v="Guan Jinghao"/>
    <s v="Indirect Active"/>
    <s v="OP"/>
    <s v="SC"/>
    <s v="SCh-SC2"/>
    <s v="290150"/>
    <d v="1992-07-01T00:00:00"/>
    <s v="Supervisor"/>
    <s v="Project Management"/>
    <x v="0"/>
    <n v="2"/>
    <x v="2"/>
    <n v="16374"/>
    <n v="0.03"/>
    <n v="491"/>
    <n v="0"/>
    <n v="0"/>
    <n v="2.9986564064981066E-2"/>
    <n v="491"/>
    <n v="16865"/>
    <n v="16374"/>
    <n v="0"/>
    <x v="5"/>
    <s v="2.40%-3.60%"/>
    <m/>
    <m/>
    <m/>
    <m/>
    <n v="0"/>
    <n v="16374"/>
    <n v="0"/>
    <n v="0"/>
    <n v="14"/>
    <n v="450"/>
    <m/>
    <n v="688"/>
    <n v="235324"/>
    <n v="3"/>
    <m/>
    <s v="Performance is average but potential is low,internal balance needed too."/>
    <s v="Internal balance"/>
    <s v="Cao Xuelian（15020877）"/>
    <s v="Shao Xiao（11018043）"/>
    <s v="Cheng Cheng"/>
    <m/>
    <m/>
    <m/>
    <s v="0 increase"/>
  </r>
  <r>
    <s v="CN15"/>
    <n v="15009989"/>
    <s v="徐 通庆"/>
    <s v="Xu Tongqing"/>
    <s v="Indirect Active"/>
    <s v="OP"/>
    <s v="SC"/>
    <s v="SCh-SC2"/>
    <s v="390500"/>
    <d v="2013-04-09T00:00:00"/>
    <s v="Senior Project Manager"/>
    <s v="Senior Project Manager"/>
    <x v="3"/>
    <n v="2"/>
    <x v="0"/>
    <n v="23470"/>
    <n v="0.05"/>
    <n v="1174"/>
    <n v="2.7E-2"/>
    <n v="634"/>
    <n v="7.7034512143161482E-2"/>
    <n v="1808"/>
    <n v="25278"/>
    <n v="25250"/>
    <n v="1780"/>
    <x v="202"/>
    <s v="6.16%-9.24%"/>
    <m/>
    <m/>
    <m/>
    <m/>
    <n v="0"/>
    <n v="25250"/>
    <n v="1780"/>
    <n v="7.5841499786962085E-2"/>
    <n v="14"/>
    <n v="450"/>
    <m/>
    <n v="688"/>
    <n v="359588"/>
    <n v="5"/>
    <m/>
    <s v="Less responsibility compare with job level"/>
    <s v="Less responsibility compare with job level"/>
    <s v="Pastirmaci Ali Kaan（1600047）"/>
    <s v="Shao Xiao（11018043）"/>
    <s v="Cheng Cheng"/>
    <m/>
    <m/>
    <m/>
    <s v="OK"/>
  </r>
  <r>
    <s v="CN15"/>
    <n v="1009417"/>
    <s v="杨 洁"/>
    <s v="Yang Jie"/>
    <s v="Indirect Active"/>
    <s v="OP"/>
    <s v="SC"/>
    <s v="SCh-SC2"/>
    <s v="290150"/>
    <d v="2013-12-26T00:00:00"/>
    <s v="Team Assistant"/>
    <s v="Team Assistant"/>
    <x v="2"/>
    <n v="2"/>
    <x v="2"/>
    <n v="6162"/>
    <n v="2.5000000000000001E-2"/>
    <n v="154"/>
    <n v="0"/>
    <n v="0"/>
    <n v="2.4991885751379422E-2"/>
    <n v="154"/>
    <n v="6316"/>
    <n v="6500"/>
    <n v="338"/>
    <x v="256"/>
    <s v="2.00%-3.00%"/>
    <m/>
    <m/>
    <m/>
    <m/>
    <n v="0"/>
    <n v="6500"/>
    <n v="338"/>
    <n v="5.4852320675105481E-2"/>
    <n v="14"/>
    <n v="450"/>
    <m/>
    <n v="688"/>
    <n v="97088"/>
    <n v="3"/>
    <m/>
    <s v="Internal balance"/>
    <s v="Internal balance"/>
    <s v="Pastirmaci Ali Kaan（1600047）"/>
    <s v="Shao Xiao（11018043）"/>
    <s v="Cheng Cheng"/>
    <m/>
    <m/>
    <m/>
    <s v="&gt;20"/>
  </r>
  <r>
    <s v="CN15"/>
    <n v="1120031"/>
    <s v="王 小庆"/>
    <s v="Wang Xiaoqing"/>
    <s v="Indirect Active"/>
    <s v="OP"/>
    <s v="SC"/>
    <s v="SCh-SC2L"/>
    <s v="290150"/>
    <d v="2000-02-28T00:00:00"/>
    <s v="Director"/>
    <s v="Head of Internal Logistics"/>
    <x v="5"/>
    <n v="2"/>
    <x v="2"/>
    <n v="29250"/>
    <n v="0.03"/>
    <n v="878"/>
    <n v="0"/>
    <n v="0"/>
    <n v="3.0017094017094018E-2"/>
    <n v="878"/>
    <n v="30128"/>
    <n v="29250"/>
    <n v="0"/>
    <x v="5"/>
    <s v="2.40%-3.60%"/>
    <m/>
    <m/>
    <m/>
    <m/>
    <n v="0"/>
    <n v="29250"/>
    <n v="0"/>
    <n v="0"/>
    <n v="14"/>
    <n v="950"/>
    <n v="1000"/>
    <n v="688"/>
    <n v="433588"/>
    <n v="4"/>
    <m/>
    <s v="Internal balance"/>
    <s v="Internal balance"/>
    <s v="Pastirmaci Ali Kaan（1600047）"/>
    <s v="Shao Xiao（11018043）"/>
    <s v="Cheng Cheng"/>
    <m/>
    <m/>
    <m/>
    <s v="0 increase"/>
  </r>
  <r>
    <s v="CN15"/>
    <n v="1421065"/>
    <s v="杨 芳芳"/>
    <s v="Yang Fangfang"/>
    <s v="Indirect Active"/>
    <s v="OP"/>
    <s v="SC"/>
    <s v="SCh-SC2P"/>
    <s v="290154"/>
    <d v="2008-07-01T00:00:00"/>
    <s v="Manager"/>
    <s v="Head of Supply Fulfillment"/>
    <x v="3"/>
    <n v="2"/>
    <x v="2"/>
    <n v="23249"/>
    <n v="0"/>
    <n v="0"/>
    <n v="0"/>
    <n v="0"/>
    <n v="0"/>
    <n v="0"/>
    <n v="23249"/>
    <n v="24000"/>
    <n v="751"/>
    <x v="257"/>
    <s v="0.00%-0.00%"/>
    <m/>
    <m/>
    <m/>
    <m/>
    <n v="0"/>
    <n v="24000"/>
    <n v="751"/>
    <n v="3.2302464622134375E-2"/>
    <n v="14"/>
    <n v="950"/>
    <m/>
    <n v="688"/>
    <n v="348088"/>
    <n v="3"/>
    <m/>
    <s v="Good contribution"/>
    <s v="Internal balance"/>
    <s v="Pastirmaci Ali Kaan（1600047）"/>
    <s v="Shao Xiao（11018043）"/>
    <s v="Cheng Cheng"/>
    <m/>
    <m/>
    <m/>
    <s v="&gt;20"/>
  </r>
  <r>
    <s v="CN15"/>
    <n v="1520041"/>
    <s v="周 传翠"/>
    <s v="Zhou Chuancui"/>
    <s v="Indirect Active"/>
    <s v="OP"/>
    <s v="SC"/>
    <s v="SCh-SC2M"/>
    <s v="290153"/>
    <d v="2004-04-19T00:00:00"/>
    <s v="Director"/>
    <s v="Head of SCh-SC2M"/>
    <x v="5"/>
    <n v="2"/>
    <x v="2"/>
    <n v="27180"/>
    <n v="3.5000000000000003E-2"/>
    <n v="951"/>
    <n v="0"/>
    <n v="0"/>
    <n v="3.4988962472406182E-2"/>
    <n v="951"/>
    <n v="28131"/>
    <n v="28131"/>
    <n v="951"/>
    <x v="178"/>
    <s v="2.80%-4.20%"/>
    <m/>
    <m/>
    <m/>
    <m/>
    <n v="0"/>
    <n v="28131"/>
    <n v="951"/>
    <n v="3.4988962472406238E-2"/>
    <n v="14"/>
    <n v="450"/>
    <n v="1000"/>
    <n v="688"/>
    <n v="411922"/>
    <n v="5"/>
    <m/>
    <s v="Internal balance"/>
    <s v="Internal balance"/>
    <s v="Pastirmaci Ali Kaan（1600047）"/>
    <s v="Shao Xiao（11018043）"/>
    <s v="Cheng Cheng"/>
    <m/>
    <m/>
    <m/>
    <s v="OK"/>
  </r>
  <r>
    <s v="CN15"/>
    <n v="1007574"/>
    <s v="刘 柱"/>
    <s v="Liu Zhu"/>
    <s v="Indirect Active"/>
    <s v="OP"/>
    <s v="SC"/>
    <s v="SCh-SC2L11"/>
    <s v="290155"/>
    <d v="2012-03-26T00:00:00"/>
    <s v="Supervisor"/>
    <s v="Head of SCh-SC2L11"/>
    <x v="0"/>
    <n v="2"/>
    <x v="2"/>
    <n v="10350"/>
    <n v="0.03"/>
    <n v="311"/>
    <n v="0"/>
    <n v="0"/>
    <n v="3.0048309178743963E-2"/>
    <n v="311"/>
    <n v="10661"/>
    <n v="10350"/>
    <n v="0"/>
    <x v="5"/>
    <s v="2.40%-3.61%"/>
    <m/>
    <m/>
    <m/>
    <m/>
    <n v="0"/>
    <n v="10350"/>
    <n v="0"/>
    <n v="0"/>
    <n v="14"/>
    <n v="450"/>
    <m/>
    <n v="688"/>
    <n v="150988"/>
    <n v="3"/>
    <m/>
    <s v="Less responsibility compare with job level"/>
    <s v="Internal balance"/>
    <s v="Wang Xiaoqing（1120031）"/>
    <s v="Shao Xiao（11018043）"/>
    <s v="Cheng Cheng"/>
    <m/>
    <m/>
    <m/>
    <s v="0 increase"/>
  </r>
  <r>
    <s v="CN15"/>
    <n v="1007719"/>
    <s v="谢 立翾"/>
    <s v="Xie Lixuan"/>
    <s v="Indirect Active"/>
    <s v="OP"/>
    <s v="SC"/>
    <s v="SCh-SC2L3"/>
    <s v="290155"/>
    <d v="2012-04-24T00:00:00"/>
    <s v="Manager"/>
    <s v="Head of SCh-SC2L3"/>
    <x v="3"/>
    <n v="2"/>
    <x v="2"/>
    <n v="18100"/>
    <n v="2.5000000000000001E-2"/>
    <n v="453"/>
    <n v="0"/>
    <n v="0"/>
    <n v="2.5027624309392264E-2"/>
    <n v="453"/>
    <n v="18553"/>
    <n v="18553"/>
    <n v="453"/>
    <x v="13"/>
    <s v="2.00%-3.00%"/>
    <m/>
    <m/>
    <m/>
    <m/>
    <n v="0"/>
    <n v="18553"/>
    <n v="453"/>
    <n v="2.5027624309392316E-2"/>
    <n v="14"/>
    <n v="450"/>
    <m/>
    <n v="688"/>
    <n v="265830"/>
    <n v="3"/>
    <m/>
    <s v="at least 15% increase by consider the merit, he already work as the experts in the logistics automation."/>
    <s v="Combined with promotion"/>
    <s v="Wang Xiaoqing（1120031）"/>
    <s v="Shao Xiao（11018043）"/>
    <s v="Cheng Cheng"/>
    <m/>
    <m/>
    <m/>
    <s v="OK"/>
  </r>
  <r>
    <s v="CN15"/>
    <n v="1119081"/>
    <s v="王 峰"/>
    <s v="Wang Feng"/>
    <s v="Indirect Active"/>
    <s v="OP"/>
    <s v="SC"/>
    <s v="SCh-SC2L12"/>
    <s v="290155"/>
    <d v="2001-07-16T00:00:00"/>
    <s v="Supervisor"/>
    <s v="Head of SCh-SC2L12"/>
    <x v="0"/>
    <n v="2"/>
    <x v="2"/>
    <n v="15590"/>
    <n v="0"/>
    <n v="0"/>
    <n v="0"/>
    <n v="0"/>
    <n v="0"/>
    <n v="0"/>
    <n v="15590"/>
    <n v="15590"/>
    <n v="0"/>
    <x v="5"/>
    <s v="0.00%-0.00%"/>
    <m/>
    <m/>
    <m/>
    <m/>
    <n v="0"/>
    <n v="15590"/>
    <n v="0"/>
    <n v="0"/>
    <n v="14"/>
    <n v="450"/>
    <m/>
    <n v="688"/>
    <n v="224348"/>
    <n v="3"/>
    <m/>
    <m/>
    <m/>
    <s v="Wang Xiaoqing（1120031）"/>
    <s v="Shao Xiao（11018043）"/>
    <s v="Cheng Cheng"/>
    <m/>
    <m/>
    <m/>
    <s v="OK"/>
  </r>
  <r>
    <s v="CN15"/>
    <n v="1421181"/>
    <s v="程 艳"/>
    <s v="Cheng Yan"/>
    <s v="Indirect Active"/>
    <s v="OP"/>
    <s v="SC"/>
    <s v="SCh-SC2L"/>
    <s v="290150"/>
    <d v="2012-02-06T00:00:00"/>
    <s v="Manager"/>
    <s v="Manager"/>
    <x v="3"/>
    <n v="2"/>
    <x v="2"/>
    <n v="19300"/>
    <n v="2.5000000000000001E-2"/>
    <n v="483"/>
    <n v="0"/>
    <n v="0"/>
    <n v="2.5025906735751294E-2"/>
    <n v="483"/>
    <n v="19783"/>
    <n v="19300"/>
    <n v="0"/>
    <x v="5"/>
    <s v="2.00%-3.00%"/>
    <m/>
    <m/>
    <m/>
    <m/>
    <n v="0"/>
    <n v="19300"/>
    <n v="0"/>
    <n v="0"/>
    <n v="14"/>
    <n v="450"/>
    <m/>
    <n v="688"/>
    <n v="276288"/>
    <n v="4"/>
    <m/>
    <m/>
    <s v="Less responsibility compare with job level"/>
    <s v="Wang Xiaoqing（1120031）"/>
    <s v="Shao Xiao（11018043）"/>
    <s v="Cheng Cheng"/>
    <m/>
    <s v="Not recommend for increase, but you can propose based on actual performance. "/>
    <m/>
    <s v="0 increase"/>
  </r>
  <r>
    <s v="CN15"/>
    <n v="1706023"/>
    <s v="王 迎凯"/>
    <s v="Wang Yingkai"/>
    <s v="Indirect Active"/>
    <s v="OP"/>
    <s v="SC"/>
    <s v="SCh-SC2L4"/>
    <s v="290155"/>
    <d v="2009-07-29T00:00:00"/>
    <s v="Supervisor"/>
    <s v="Head of SCh-SC2L4"/>
    <x v="0"/>
    <n v="2"/>
    <x v="1"/>
    <n v="13329"/>
    <n v="3.7500000000000006E-2"/>
    <n v="500"/>
    <n v="1.55E-2"/>
    <n v="207"/>
    <n v="5.3042238727586469E-2"/>
    <n v="707"/>
    <n v="14036"/>
    <n v="14150"/>
    <n v="821"/>
    <x v="258"/>
    <s v="4.24%-6.37%"/>
    <m/>
    <m/>
    <m/>
    <m/>
    <n v="0"/>
    <n v="14150"/>
    <n v="821"/>
    <n v="6.159501838097392E-2"/>
    <n v="14"/>
    <n v="450"/>
    <m/>
    <n v="688"/>
    <n v="204188"/>
    <n v="4"/>
    <m/>
    <m/>
    <m/>
    <s v="Wang Xiaoqing（1120031）"/>
    <s v="Shao Xiao（11018043）"/>
    <s v="Cheng Cheng"/>
    <m/>
    <m/>
    <m/>
    <s v="OK"/>
  </r>
  <r>
    <s v="CN15"/>
    <n v="1707038"/>
    <s v="湛 承国"/>
    <s v="Zhan Chengguo"/>
    <s v="Indirect Active"/>
    <s v="OP"/>
    <s v="SC"/>
    <s v="SCh-SC2LSW"/>
    <s v="290152"/>
    <d v="2010-08-02T00:00:00"/>
    <s v="Supervisor"/>
    <s v="Head of SCh-SC2LSW"/>
    <x v="0"/>
    <n v="2"/>
    <x v="1"/>
    <n v="9294"/>
    <n v="4.4999999999999998E-2"/>
    <n v="418"/>
    <n v="4.2099999999999999E-2"/>
    <n v="391"/>
    <n v="8.7045405638046053E-2"/>
    <n v="809"/>
    <n v="10103"/>
    <n v="10000"/>
    <n v="706"/>
    <x v="259"/>
    <s v="6.96%-10.45%"/>
    <s v="Promotion"/>
    <s v="SC2LS head"/>
    <s v="B"/>
    <n v="0.1"/>
    <n v="929"/>
    <n v="10929"/>
    <n v="1635"/>
    <n v="0.17591994835377656"/>
    <n v="14"/>
    <n v="450"/>
    <m/>
    <n v="688"/>
    <n v="159094"/>
    <n v="4"/>
    <m/>
    <m/>
    <m/>
    <s v="Wang Xiaoqing（1120031）"/>
    <s v="Shao Xiao（11018043）"/>
    <s v="Cheng Cheng"/>
    <m/>
    <s v="Can give more budget considering B balance,Proposed 15%-20%"/>
    <m/>
    <s v="OK"/>
  </r>
  <r>
    <s v="CN15"/>
    <n v="1709022"/>
    <s v="吴 凡"/>
    <s v="Wu Fan"/>
    <s v="Indirect Active"/>
    <s v="OP"/>
    <s v="SC"/>
    <s v="SCh-SC2LS"/>
    <s v="290152"/>
    <d v="2012-07-25T00:00:00"/>
    <s v="Functional Specialist"/>
    <s v="Safety Functional Specialist"/>
    <x v="0"/>
    <n v="2"/>
    <x v="2"/>
    <n v="8880"/>
    <n v="0.03"/>
    <n v="266"/>
    <n v="0"/>
    <n v="0"/>
    <n v="2.9954954954954954E-2"/>
    <n v="266"/>
    <n v="9146"/>
    <n v="9600"/>
    <n v="720"/>
    <x v="260"/>
    <s v="2.40%-3.59%"/>
    <m/>
    <m/>
    <m/>
    <m/>
    <n v="0"/>
    <n v="9600"/>
    <n v="720"/>
    <n v="8.1081081081081141E-2"/>
    <n v="14"/>
    <n v="450"/>
    <m/>
    <n v="688"/>
    <n v="140488"/>
    <n v="3"/>
    <m/>
    <s v="Internal balance"/>
    <s v="Good performers with relatively lower salary"/>
    <s v="Wang Xiaoqing（1120031）"/>
    <s v="Shao Xiao（11018043）"/>
    <s v="Cheng Cheng"/>
    <m/>
    <m/>
    <m/>
    <s v="&gt;20"/>
  </r>
  <r>
    <s v="CN15"/>
    <n v="1002314"/>
    <s v="武 镜娜"/>
    <s v="Wu Jingna"/>
    <s v="Indirect Active"/>
    <s v="OP"/>
    <s v="SC"/>
    <s v="SCh-SC2P"/>
    <s v="290154"/>
    <d v="2007-03-19T00:00:00"/>
    <s v="Planner"/>
    <s v="Planner"/>
    <x v="2"/>
    <n v="2"/>
    <x v="2"/>
    <n v="6569"/>
    <n v="0.03"/>
    <n v="197"/>
    <n v="0"/>
    <n v="0"/>
    <n v="2.9989343887958594E-2"/>
    <n v="197"/>
    <n v="6766"/>
    <n v="6766"/>
    <n v="197"/>
    <x v="11"/>
    <s v="2.40%-3.60%"/>
    <m/>
    <m/>
    <m/>
    <m/>
    <n v="0"/>
    <n v="6766"/>
    <n v="197"/>
    <n v="2.9989343887958597E-2"/>
    <n v="14"/>
    <n v="450"/>
    <m/>
    <n v="688"/>
    <n v="100812"/>
    <n v="2"/>
    <m/>
    <m/>
    <m/>
    <s v="Yang Fangfang（1421065）"/>
    <s v="Shao Xiao（11018043）"/>
    <s v="Cheng Cheng"/>
    <m/>
    <m/>
    <m/>
    <s v="OK"/>
  </r>
  <r>
    <s v="CN15"/>
    <n v="1007579"/>
    <s v="张 大卫"/>
    <s v="Zhang Dawei"/>
    <s v="Indirect Active"/>
    <s v="OP"/>
    <s v="SC"/>
    <s v="SCh-SC2P"/>
    <s v="290154"/>
    <d v="2012-03-26T00:00:00"/>
    <s v="Functional Specialist"/>
    <s v="Functional Specialist"/>
    <x v="0"/>
    <n v="2"/>
    <x v="2"/>
    <n v="9848"/>
    <n v="0.03"/>
    <n v="295"/>
    <n v="0"/>
    <n v="0"/>
    <n v="2.99553208773355E-2"/>
    <n v="295"/>
    <n v="10143"/>
    <n v="10500"/>
    <n v="652"/>
    <x v="261"/>
    <s v="2.40%-3.59%"/>
    <m/>
    <m/>
    <m/>
    <m/>
    <n v="0"/>
    <n v="10500"/>
    <n v="652"/>
    <n v="6.6206336311941616E-2"/>
    <n v="14"/>
    <n v="450"/>
    <m/>
    <n v="688"/>
    <n v="153088"/>
    <n v="4"/>
    <m/>
    <s v="Internal balance"/>
    <s v="Good performers with relatively lower salary"/>
    <s v="Yang Fangfang（1421065）"/>
    <s v="Shao Xiao（11018043）"/>
    <s v="Cheng Cheng"/>
    <m/>
    <m/>
    <m/>
    <s v="&gt;20"/>
  </r>
  <r>
    <s v="CN15"/>
    <n v="1007682"/>
    <s v="余 彩云"/>
    <s v="Yu Caiyun"/>
    <s v="Indirect Active"/>
    <s v="OP"/>
    <s v="SC"/>
    <s v="SCh-SC2P"/>
    <s v="290154"/>
    <d v="2012-04-24T00:00:00"/>
    <s v="Planner"/>
    <s v="Planner"/>
    <x v="2"/>
    <n v="2"/>
    <x v="2"/>
    <n v="6622"/>
    <n v="0.03"/>
    <n v="199"/>
    <n v="0"/>
    <n v="0"/>
    <n v="3.0051344004832378E-2"/>
    <n v="199"/>
    <n v="6821"/>
    <n v="6821"/>
    <n v="199"/>
    <x v="75"/>
    <s v="2.40%-3.61%"/>
    <m/>
    <m/>
    <m/>
    <m/>
    <n v="0"/>
    <n v="6821"/>
    <n v="199"/>
    <n v="3.0051344004832448E-2"/>
    <n v="14"/>
    <n v="550"/>
    <m/>
    <n v="688"/>
    <n v="102782"/>
    <n v="3"/>
    <m/>
    <m/>
    <m/>
    <s v="Yang Fangfang（1421065）"/>
    <s v="Shao Xiao（11018043）"/>
    <s v="Cheng Cheng"/>
    <m/>
    <m/>
    <m/>
    <s v="OK"/>
  </r>
  <r>
    <s v="CN15"/>
    <n v="1117218"/>
    <s v="唐 池"/>
    <s v="Tang Chi"/>
    <s v="Indirect Active"/>
    <s v="OP"/>
    <s v="SC"/>
    <s v="SCh-SC2P"/>
    <s v="290154"/>
    <d v="2005-08-02T00:00:00"/>
    <s v="Senior Planner"/>
    <s v="Senior Production Planner"/>
    <x v="1"/>
    <n v="2"/>
    <x v="2"/>
    <n v="9600"/>
    <n v="2.5000000000000001E-2"/>
    <n v="240"/>
    <n v="0"/>
    <n v="0"/>
    <n v="2.5000000000000001E-2"/>
    <n v="240"/>
    <n v="9840"/>
    <n v="10000"/>
    <n v="400"/>
    <x v="262"/>
    <s v="2.00%-3.00%"/>
    <m/>
    <m/>
    <m/>
    <m/>
    <n v="0"/>
    <n v="10000"/>
    <n v="400"/>
    <n v="4.1666666666666741E-2"/>
    <n v="14"/>
    <n v="450"/>
    <m/>
    <n v="688"/>
    <n v="146088"/>
    <n v="3"/>
    <m/>
    <s v="Internal balance"/>
    <s v="Internal balance"/>
    <s v="Yang Fangfang（1421065）"/>
    <s v="Shao Xiao（11018043）"/>
    <s v="Cheng Cheng"/>
    <m/>
    <m/>
    <m/>
    <s v="&gt;20"/>
  </r>
  <r>
    <s v="CN15"/>
    <n v="11008282"/>
    <s v="朱 晓燕"/>
    <s v="Zhu Xiaoyan"/>
    <s v="Indirect Active"/>
    <s v="OP"/>
    <s v="SC"/>
    <s v="SCh-SC2P"/>
    <s v="290154"/>
    <d v="2011-10-27T00:00:00"/>
    <s v="Senior Planner"/>
    <s v="Senior Production Planner"/>
    <x v="1"/>
    <n v="2"/>
    <x v="1"/>
    <n v="10500"/>
    <n v="3.7500000000000006E-2"/>
    <n v="394"/>
    <n v="1.55E-2"/>
    <n v="163"/>
    <n v="5.3047619047619045E-2"/>
    <n v="557"/>
    <n v="11057"/>
    <n v="10950"/>
    <n v="450"/>
    <x v="263"/>
    <s v="4.24%-6.37%"/>
    <s v="Promotion"/>
    <s v="Functional Specialist"/>
    <s v="A6"/>
    <n v="0.05"/>
    <n v="525"/>
    <n v="11475"/>
    <n v="975"/>
    <n v="9.2857142857142749E-2"/>
    <n v="14"/>
    <n v="450"/>
    <m/>
    <n v="688"/>
    <n v="166738"/>
    <n v="4"/>
    <m/>
    <s v="1.Proficient in SAP systems_x000a_2.Be proficient in lean manufacturing and continuous improvement methodologies, and fully utilize digital, AI - related statistical and analytical capabilities. _x000a_3. She is leading the LC Inhouse Production Planning and coverage optimization project. After the completion of this project, standardization will be achieved and introduced to other EA and HA factories."/>
    <m/>
    <s v="Yang Fangfang（1421065）"/>
    <s v="Shao Xiao（11018043）"/>
    <s v="Cheng Cheng"/>
    <m/>
    <s v="budget need to be discussed, need consider internal balance with Dawei"/>
    <m/>
    <s v="OK"/>
  </r>
  <r>
    <s v="CN15"/>
    <n v="1007578"/>
    <s v="宋 枫"/>
    <s v="Song Feng"/>
    <s v="Indirect Active"/>
    <s v="OP"/>
    <s v="SC"/>
    <s v="SCh-SC2S"/>
    <s v="290151"/>
    <d v="2012-03-26T00:00:00"/>
    <s v="Supervisor"/>
    <s v="Supervisor of SCh-SC2S"/>
    <x v="0"/>
    <n v="2"/>
    <x v="2"/>
    <n v="15300"/>
    <n v="2.5000000000000001E-2"/>
    <n v="383"/>
    <n v="0"/>
    <n v="0"/>
    <n v="2.5032679738562092E-2"/>
    <n v="383"/>
    <n v="15683"/>
    <n v="15683"/>
    <n v="383"/>
    <x v="13"/>
    <s v="2.00%-3.00%"/>
    <m/>
    <m/>
    <m/>
    <m/>
    <n v="0"/>
    <n v="15683"/>
    <n v="383"/>
    <n v="2.5032679738562047E-2"/>
    <n v="14"/>
    <n v="450"/>
    <m/>
    <n v="688"/>
    <n v="225650"/>
    <n v="3"/>
    <m/>
    <m/>
    <m/>
    <s v="Ma Ruiming（11007900）"/>
    <s v="Shao Xiao（11018043）"/>
    <s v="Wu Ellen"/>
    <m/>
    <m/>
    <m/>
    <s v="OK"/>
  </r>
  <r>
    <s v="CN15"/>
    <n v="1118315"/>
    <s v="王 虎"/>
    <s v="Wang Hu"/>
    <s v="Indirect Active"/>
    <s v="OP"/>
    <s v="SC"/>
    <s v="SCh-SC2S"/>
    <s v="290151"/>
    <d v="2007-08-01T00:00:00"/>
    <s v="Engineer"/>
    <s v="Engineer"/>
    <x v="2"/>
    <n v="2"/>
    <x v="2"/>
    <n v="6926"/>
    <n v="0.03"/>
    <n v="208"/>
    <n v="0"/>
    <n v="0"/>
    <n v="3.003176436615651E-2"/>
    <n v="208"/>
    <n v="7134"/>
    <n v="7285"/>
    <n v="359"/>
    <x v="264"/>
    <s v="2.40%-3.60%"/>
    <m/>
    <m/>
    <m/>
    <m/>
    <n v="0"/>
    <n v="7285"/>
    <n v="359"/>
    <n v="5.1833670228125905E-2"/>
    <n v="14"/>
    <n v="550"/>
    <m/>
    <n v="688"/>
    <n v="109278"/>
    <n v="3"/>
    <m/>
    <s v="Internal balance"/>
    <s v="Internal balance"/>
    <s v="Ma Ruiming（11007900）"/>
    <s v="Shao Xiao（11018043）"/>
    <s v="Wu Ellen"/>
    <m/>
    <m/>
    <m/>
    <s v="&gt;20"/>
  </r>
  <r>
    <s v="CN15"/>
    <n v="1120250"/>
    <s v="孔 翎搏"/>
    <s v="Kong Lingbo"/>
    <s v="Indirect Active"/>
    <s v="OP"/>
    <s v="SC"/>
    <s v="SCh-SC2S"/>
    <s v="290151"/>
    <d v="2020-03-09T00:00:00"/>
    <s v="Senior Engineer"/>
    <s v="Senior Engineer of Logistics"/>
    <x v="1"/>
    <n v="2"/>
    <x v="3"/>
    <n v="10426"/>
    <n v="0"/>
    <n v="0"/>
    <n v="0"/>
    <n v="0"/>
    <n v="0"/>
    <n v="0"/>
    <n v="10426"/>
    <n v="10426"/>
    <n v="0"/>
    <x v="5"/>
    <s v="0.00%-0.00%"/>
    <m/>
    <m/>
    <m/>
    <m/>
    <n v="0"/>
    <n v="10426"/>
    <n v="0"/>
    <n v="0"/>
    <n v="14"/>
    <n v="850"/>
    <m/>
    <n v="688"/>
    <n v="156852"/>
    <n v="2"/>
    <m/>
    <m/>
    <m/>
    <s v="Ma Ruiming（11007900）"/>
    <s v="Shao Xiao（11018043）"/>
    <s v="Wu Ellen"/>
    <m/>
    <m/>
    <m/>
    <s v="OK"/>
  </r>
  <r>
    <s v="CN15"/>
    <n v="1120290"/>
    <s v="王 君丽"/>
    <s v="Wang Olivia"/>
    <s v="Indirect Active"/>
    <s v="OP"/>
    <s v="SC"/>
    <s v="SCh-SC2S"/>
    <s v="290151"/>
    <d v="2021-01-11T00:00:00"/>
    <s v="Senior Engineer"/>
    <s v="Senior Packaging Engineer"/>
    <x v="1"/>
    <n v="2"/>
    <x v="2"/>
    <n v="12110"/>
    <n v="0.03"/>
    <n v="363"/>
    <n v="0"/>
    <n v="0"/>
    <n v="2.9975227085053676E-2"/>
    <n v="363"/>
    <n v="12473"/>
    <n v="12500"/>
    <n v="390"/>
    <x v="265"/>
    <s v="2.40%-3.60%"/>
    <m/>
    <m/>
    <m/>
    <m/>
    <n v="0"/>
    <n v="12500"/>
    <n v="390"/>
    <n v="3.2204789430222869E-2"/>
    <n v="14"/>
    <n v="450"/>
    <m/>
    <n v="688"/>
    <n v="181088"/>
    <n v="4"/>
    <m/>
    <m/>
    <m/>
    <s v="Ma Ruiming（11007900）"/>
    <s v="Shao Xiao（11018043）"/>
    <s v="Wu Ellen"/>
    <m/>
    <m/>
    <m/>
    <s v="OK"/>
  </r>
  <r>
    <s v="CN15"/>
    <n v="1120312"/>
    <s v="李 超"/>
    <s v="Li Chao"/>
    <s v="Indirect Active"/>
    <s v="OP"/>
    <s v="SC"/>
    <s v="SCh-SC2S"/>
    <s v="290151"/>
    <d v="2021-04-28T00:00:00"/>
    <s v="Engineer"/>
    <s v="Engineer of Logistics"/>
    <x v="2"/>
    <n v="2"/>
    <x v="0"/>
    <n v="10600"/>
    <n v="0.03"/>
    <n v="318"/>
    <n v="0"/>
    <n v="0"/>
    <n v="0.03"/>
    <n v="318"/>
    <n v="10918"/>
    <n v="10750"/>
    <n v="150"/>
    <x v="150"/>
    <s v="2.40%-3.60%"/>
    <s v="Promotion"/>
    <s v="senior engineer"/>
    <s v="A5"/>
    <n v="7.0000000000000007E-2"/>
    <n v="742"/>
    <n v="11492"/>
    <n v="892"/>
    <n v="8.4150943396226419E-2"/>
    <n v="14"/>
    <n v="850"/>
    <m/>
    <n v="688"/>
    <n v="171776"/>
    <n v="3"/>
    <m/>
    <s v="Combined with promotion"/>
    <s v="Combined with promotion"/>
    <s v="Ma Ruiming（11007900）"/>
    <s v="Shao Xiao（11018043）"/>
    <s v="Wu Ellen"/>
    <m/>
    <s v="No use of salary increase budget, only use promotion budget.Not reasonable,proposed rate VS benchmark:10%"/>
    <m/>
    <s v="&lt;20"/>
  </r>
  <r>
    <s v="CN15"/>
    <n v="11016594"/>
    <s v="石 雪斌"/>
    <s v="Shi Xuebin"/>
    <s v="Indirect Active"/>
    <s v="OP"/>
    <s v="SC"/>
    <s v="SCh-SC2S"/>
    <s v="290151"/>
    <d v="2022-01-21T00:00:00"/>
    <s v="Engineer"/>
    <s v="Engineer of Logistics Planning"/>
    <x v="2"/>
    <n v="2"/>
    <x v="1"/>
    <n v="9930"/>
    <n v="0.03"/>
    <n v="298"/>
    <n v="0"/>
    <n v="0"/>
    <n v="3.001007049345418E-2"/>
    <n v="298"/>
    <n v="10228"/>
    <n v="10200"/>
    <n v="270"/>
    <x v="102"/>
    <s v="2.40%-3.60%"/>
    <m/>
    <m/>
    <m/>
    <m/>
    <n v="0"/>
    <n v="10200"/>
    <n v="270"/>
    <n v="2.7190332326284095E-2"/>
    <n v="14"/>
    <n v="450"/>
    <m/>
    <n v="688"/>
    <n v="148888"/>
    <n v="3"/>
    <m/>
    <m/>
    <m/>
    <s v="Ma Ruiming（11007900）"/>
    <s v="Shao Xiao（11018043）"/>
    <s v="Wu Ellen"/>
    <m/>
    <m/>
    <m/>
    <s v="OK"/>
  </r>
  <r>
    <s v="CN15"/>
    <n v="15022682"/>
    <s v="董 小语"/>
    <s v="Dong Xiaoyu"/>
    <s v="Indirect Active"/>
    <s v="OP"/>
    <s v="SNa"/>
    <s v="SNa-ES"/>
    <s v="290125"/>
    <d v="2025-09-10T00:00:00"/>
    <s v="Senior Engineer"/>
    <s v="Senior EHS Engineer"/>
    <x v="1"/>
    <n v="2"/>
    <x v="2"/>
    <n v="13550"/>
    <n v="0"/>
    <n v="0"/>
    <n v="0"/>
    <n v="0"/>
    <n v="0"/>
    <n v="0"/>
    <n v="13550"/>
    <n v="13550"/>
    <n v="0"/>
    <x v="5"/>
    <s v="0.00%-0.00%"/>
    <m/>
    <m/>
    <m/>
    <m/>
    <n v="0"/>
    <n v="13550"/>
    <n v="0"/>
    <n v="0"/>
    <n v="14"/>
    <n v="450"/>
    <m/>
    <n v="688"/>
    <n v="195788"/>
    <e v="#N/A"/>
    <m/>
    <m/>
    <m/>
    <s v="Yao Da (15022352)"/>
    <s v="Xu Lan（11013544）"/>
    <m/>
    <m/>
    <m/>
    <m/>
    <m/>
  </r>
  <r>
    <s v="CN15"/>
    <n v="15020704"/>
    <s v="黄 丽华"/>
    <s v="Huang Lihua"/>
    <s v="Indirect Active"/>
    <s v="OP"/>
    <s v="SNa"/>
    <s v="SNa-ES"/>
    <s v="290125"/>
    <d v="2009-09-01T00:00:00"/>
    <s v="Senior Engineer"/>
    <s v="Senior EHS Engineer"/>
    <x v="1"/>
    <n v="2"/>
    <x v="1"/>
    <n v="15852"/>
    <n v="2.2499999999999999E-2"/>
    <n v="357"/>
    <n v="0"/>
    <n v="0"/>
    <n v="2.2520817562452687E-2"/>
    <n v="357"/>
    <n v="16209"/>
    <n v="16284"/>
    <n v="432"/>
    <x v="266"/>
    <s v="1.80%-2.70%"/>
    <m/>
    <m/>
    <m/>
    <m/>
    <n v="0"/>
    <n v="16284"/>
    <n v="432"/>
    <n v="2.7252081756245161E-2"/>
    <n v="14"/>
    <n v="450"/>
    <m/>
    <n v="688"/>
    <n v="234064"/>
    <n v="3"/>
    <m/>
    <m/>
    <m/>
    <s v="Yao Da (15022352)"/>
    <s v="Xu Lan（11013544）"/>
    <m/>
    <m/>
    <m/>
    <m/>
    <m/>
  </r>
  <r>
    <s v="CN15"/>
    <n v="15022687"/>
    <s v="马 航帆"/>
    <s v="Ma Hangfan"/>
    <s v="Indirect Active"/>
    <s v="OP"/>
    <s v="SNa"/>
    <s v="SNa-ES"/>
    <s v="290125"/>
    <d v="2025-10-01T00:00:00"/>
    <s v="Senior Engineer"/>
    <s v="Senior EHS Engineer"/>
    <x v="1"/>
    <n v="2"/>
    <x v="2"/>
    <n v="18000"/>
    <n v="0"/>
    <n v="0"/>
    <n v="0"/>
    <n v="0"/>
    <n v="0"/>
    <n v="0"/>
    <n v="18000"/>
    <n v="18050"/>
    <n v="50"/>
    <x v="267"/>
    <s v="0.00%-0.00%"/>
    <m/>
    <m/>
    <m/>
    <m/>
    <n v="0"/>
    <n v="18050"/>
    <n v="50"/>
    <n v="2.7777777777777679E-3"/>
    <n v="14"/>
    <n v="450"/>
    <m/>
    <n v="688"/>
    <n v="258788"/>
    <e v="#N/A"/>
    <m/>
    <m/>
    <m/>
    <s v="Yao Da (15022352)"/>
    <s v="Xu Lan（11013544）"/>
    <m/>
    <m/>
    <m/>
    <m/>
    <m/>
  </r>
  <r>
    <s v="CN15"/>
    <n v="15020880"/>
    <s v="徐 萍"/>
    <s v="Xu Ping"/>
    <s v="Indirect Active"/>
    <s v="OP"/>
    <s v="SNa"/>
    <s v="SNa-ES"/>
    <s v="290125"/>
    <d v="2021-02-03T00:00:00"/>
    <s v="Engineer"/>
    <s v="EHS Engineer"/>
    <x v="2"/>
    <n v="2"/>
    <x v="5"/>
    <n v="10113"/>
    <n v="0"/>
    <n v="0"/>
    <n v="0"/>
    <n v="0"/>
    <n v="0"/>
    <n v="0"/>
    <n v="10113"/>
    <n v="10113"/>
    <n v="0"/>
    <x v="5"/>
    <s v="0.00%-0.00%"/>
    <m/>
    <m/>
    <m/>
    <m/>
    <n v="0"/>
    <n v="10113"/>
    <n v="0"/>
    <n v="0"/>
    <n v="14"/>
    <n v="550"/>
    <m/>
    <n v="688"/>
    <n v="148870"/>
    <n v="3"/>
    <m/>
    <m/>
    <m/>
    <s v="Yao Da (15022352)"/>
    <s v="Xu Lan（11013544）"/>
    <m/>
    <m/>
    <m/>
    <m/>
    <m/>
  </r>
  <r>
    <s v="CN15"/>
    <n v="15022527"/>
    <s v="于 涛"/>
    <s v="Yu Tao"/>
    <s v="Indirect Active"/>
    <s v="OP"/>
    <s v="SNa"/>
    <s v="SNa-ES"/>
    <s v="290125"/>
    <d v="2024-01-09T00:00:00"/>
    <s v="Senior Engineer"/>
    <s v="Senior EHS Engineer"/>
    <x v="1"/>
    <n v="2"/>
    <x v="2"/>
    <n v="20066"/>
    <n v="0"/>
    <n v="0"/>
    <n v="0"/>
    <n v="0"/>
    <n v="0"/>
    <n v="0"/>
    <n v="20066"/>
    <n v="20116"/>
    <n v="50"/>
    <x v="268"/>
    <s v="0.00%-0.00%"/>
    <m/>
    <m/>
    <m/>
    <m/>
    <n v="0"/>
    <n v="20116"/>
    <n v="50"/>
    <n v="2.4917771354528995E-3"/>
    <n v="14"/>
    <n v="450"/>
    <m/>
    <n v="688"/>
    <n v="287712"/>
    <n v="3"/>
    <m/>
    <m/>
    <m/>
    <s v="Yao Da (15022352)"/>
    <s v="Xu Lan（11013544）"/>
    <m/>
    <m/>
    <m/>
    <m/>
    <m/>
  </r>
  <r>
    <s v="CN15"/>
    <n v="15022528"/>
    <s v="张 万良"/>
    <s v="Zhang Wanliang"/>
    <s v="Indirect Active"/>
    <s v="OP"/>
    <s v="SNa"/>
    <s v="SNa-ES"/>
    <s v="290125"/>
    <d v="2024-01-23T00:00:00"/>
    <s v="Engineer"/>
    <s v="EHS Engineer"/>
    <x v="2"/>
    <n v="2"/>
    <x v="1"/>
    <n v="15000"/>
    <n v="1.4999999999999998E-2"/>
    <n v="225"/>
    <n v="0"/>
    <n v="0"/>
    <n v="1.4999999999999999E-2"/>
    <n v="225"/>
    <n v="15225"/>
    <n v="15000"/>
    <n v="0"/>
    <x v="5"/>
    <s v="1.20%-1.80%"/>
    <m/>
    <m/>
    <m/>
    <m/>
    <n v="0"/>
    <n v="15000"/>
    <n v="0"/>
    <n v="0"/>
    <n v="14"/>
    <n v="550"/>
    <m/>
    <n v="688"/>
    <n v="217288"/>
    <n v="4"/>
    <m/>
    <m/>
    <m/>
    <s v="Yao Da (15022352)"/>
    <s v="Xu Lan（11013544）"/>
    <m/>
    <m/>
    <m/>
    <m/>
    <m/>
  </r>
  <r>
    <s v="CN15"/>
    <n v="15021556"/>
    <s v="张 云静"/>
    <s v="Zhang Yunjing"/>
    <s v="Indirect Active"/>
    <s v="OP"/>
    <s v="SNa"/>
    <s v="SNa-ES"/>
    <s v="290125"/>
    <d v="2021-07-21T00:00:00"/>
    <s v="Engineer"/>
    <s v="EHS Engineer"/>
    <x v="2"/>
    <n v="2"/>
    <x v="3"/>
    <n v="10599"/>
    <n v="0"/>
    <n v="0"/>
    <n v="0"/>
    <n v="0"/>
    <n v="0"/>
    <n v="0"/>
    <n v="10599"/>
    <n v="10599"/>
    <n v="0"/>
    <x v="5"/>
    <s v="0.00%-0.00%"/>
    <m/>
    <m/>
    <m/>
    <m/>
    <n v="0"/>
    <n v="10599"/>
    <n v="0"/>
    <n v="0"/>
    <n v="14"/>
    <n v="450"/>
    <m/>
    <n v="688"/>
    <n v="154474"/>
    <n v="3"/>
    <m/>
    <m/>
    <m/>
    <s v="Yao Da (15022352)"/>
    <s v="Xu Lan（11013544）"/>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A5AAAA-5557-4387-926F-26862565F325}" name="数据透视表1" cacheId="0"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5:D12" firstHeaderRow="0" firstDataRow="1" firstDataCol="1" rowPageCount="1" colPageCount="1"/>
  <pivotFields count="52">
    <pivotField showAll="0"/>
    <pivotField dataField="1" showAll="0"/>
    <pivotField showAll="0"/>
    <pivotField showAll="0"/>
    <pivotField showAll="0"/>
    <pivotField showAll="0"/>
    <pivotField showAll="0"/>
    <pivotField showAll="0"/>
    <pivotField showAll="0"/>
    <pivotField showAll="0"/>
    <pivotField showAll="0"/>
    <pivotField showAll="0"/>
    <pivotField multipleItemSelectionAllowed="1" showAll="0">
      <items count="9">
        <item x="7"/>
        <item x="4"/>
        <item x="2"/>
        <item x="1"/>
        <item x="0"/>
        <item x="3"/>
        <item x="5"/>
        <item x="6"/>
        <item t="default"/>
      </items>
    </pivotField>
    <pivotField showAll="0"/>
    <pivotField axis="axisRow" showAll="0">
      <items count="7">
        <item x="5"/>
        <item x="3"/>
        <item x="2"/>
        <item x="1"/>
        <item x="0"/>
        <item x="4"/>
        <item t="default"/>
      </items>
    </pivotField>
    <pivotField dataField="1" numFmtId="177" showAll="0"/>
    <pivotField numFmtId="10" showAll="0"/>
    <pivotField numFmtId="177" showAll="0"/>
    <pivotField numFmtId="10" showAll="0"/>
    <pivotField numFmtId="177" showAll="0"/>
    <pivotField numFmtId="10" showAll="0"/>
    <pivotField numFmtId="177" showAll="0"/>
    <pivotField numFmtId="177" showAll="0"/>
    <pivotField numFmtId="37" showAll="0"/>
    <pivotField numFmtId="179" showAll="0"/>
    <pivotField axis="axisPage" dataField="1" numFmtId="10" multipleItemSelectionAllowed="1" showAll="0">
      <items count="271">
        <item x="227"/>
        <item h="1" x="5"/>
        <item x="268"/>
        <item x="267"/>
        <item x="199"/>
        <item x="93"/>
        <item m="1" x="269"/>
        <item x="198"/>
        <item x="77"/>
        <item x="44"/>
        <item x="45"/>
        <item x="35"/>
        <item x="168"/>
        <item x="95"/>
        <item x="29"/>
        <item x="148"/>
        <item x="22"/>
        <item x="55"/>
        <item x="87"/>
        <item x="170"/>
        <item x="90"/>
        <item x="191"/>
        <item x="136"/>
        <item x="155"/>
        <item x="151"/>
        <item x="25"/>
        <item x="150"/>
        <item x="46"/>
        <item x="222"/>
        <item x="147"/>
        <item x="149"/>
        <item x="112"/>
        <item x="158"/>
        <item x="201"/>
        <item x="156"/>
        <item x="253"/>
        <item x="221"/>
        <item x="16"/>
        <item x="42"/>
        <item x="174"/>
        <item x="134"/>
        <item x="70"/>
        <item x="26"/>
        <item x="36"/>
        <item x="69"/>
        <item x="10"/>
        <item x="23"/>
        <item x="183"/>
        <item x="186"/>
        <item x="88"/>
        <item x="121"/>
        <item x="51"/>
        <item x="162"/>
        <item x="207"/>
        <item x="124"/>
        <item x="47"/>
        <item x="143"/>
        <item x="58"/>
        <item x="59"/>
        <item x="32"/>
        <item x="184"/>
        <item x="245"/>
        <item x="190"/>
        <item x="188"/>
        <item x="37"/>
        <item x="13"/>
        <item x="82"/>
        <item x="18"/>
        <item x="125"/>
        <item x="247"/>
        <item x="6"/>
        <item x="15"/>
        <item x="223"/>
        <item x="24"/>
        <item x="103"/>
        <item x="102"/>
        <item x="266"/>
        <item x="64"/>
        <item x="193"/>
        <item x="177"/>
        <item x="4"/>
        <item x="107"/>
        <item x="251"/>
        <item x="57"/>
        <item x="60"/>
        <item x="116"/>
        <item x="115"/>
        <item x="109"/>
        <item x="160"/>
        <item x="110"/>
        <item x="132"/>
        <item x="79"/>
        <item x="99"/>
        <item x="2"/>
        <item x="11"/>
        <item x="75"/>
        <item x="84"/>
        <item x="66"/>
        <item x="86"/>
        <item x="232"/>
        <item x="140"/>
        <item x="20"/>
        <item x="65"/>
        <item x="98"/>
        <item x="206"/>
        <item x="142"/>
        <item x="265"/>
        <item x="257"/>
        <item x="215"/>
        <item x="235"/>
        <item x="34"/>
        <item x="52"/>
        <item x="233"/>
        <item x="144"/>
        <item x="138"/>
        <item x="165"/>
        <item x="173"/>
        <item x="146"/>
        <item x="106"/>
        <item x="105"/>
        <item x="175"/>
        <item x="178"/>
        <item x="246"/>
        <item x="163"/>
        <item x="108"/>
        <item x="119"/>
        <item x="39"/>
        <item x="73"/>
        <item x="161"/>
        <item x="248"/>
        <item x="3"/>
        <item x="94"/>
        <item x="12"/>
        <item x="68"/>
        <item x="164"/>
        <item x="187"/>
        <item x="262"/>
        <item x="49"/>
        <item x="192"/>
        <item x="194"/>
        <item x="169"/>
        <item x="263"/>
        <item x="33"/>
        <item x="167"/>
        <item x="195"/>
        <item x="130"/>
        <item x="240"/>
        <item x="122"/>
        <item x="152"/>
        <item x="228"/>
        <item x="216"/>
        <item x="249"/>
        <item x="179"/>
        <item x="139"/>
        <item x="242"/>
        <item x="244"/>
        <item x="27"/>
        <item x="264"/>
        <item x="159"/>
        <item x="254"/>
        <item x="40"/>
        <item x="113"/>
        <item x="101"/>
        <item x="239"/>
        <item x="62"/>
        <item x="256"/>
        <item x="56"/>
        <item x="8"/>
        <item x="226"/>
        <item x="17"/>
        <item x="0"/>
        <item x="74"/>
        <item x="120"/>
        <item x="137"/>
        <item x="127"/>
        <item x="114"/>
        <item x="67"/>
        <item x="1"/>
        <item x="171"/>
        <item x="196"/>
        <item x="258"/>
        <item x="76"/>
        <item x="78"/>
        <item x="189"/>
        <item x="204"/>
        <item x="157"/>
        <item x="205"/>
        <item x="131"/>
        <item x="133"/>
        <item x="129"/>
        <item x="261"/>
        <item x="43"/>
        <item x="54"/>
        <item x="211"/>
        <item x="255"/>
        <item x="31"/>
        <item x="236"/>
        <item x="203"/>
        <item x="218"/>
        <item x="71"/>
        <item x="181"/>
        <item x="243"/>
        <item x="7"/>
        <item x="50"/>
        <item x="53"/>
        <item x="252"/>
        <item x="237"/>
        <item x="202"/>
        <item x="200"/>
        <item x="259"/>
        <item x="28"/>
        <item x="135"/>
        <item x="182"/>
        <item x="238"/>
        <item x="38"/>
        <item x="63"/>
        <item x="118"/>
        <item x="260"/>
        <item x="208"/>
        <item x="89"/>
        <item x="141"/>
        <item x="128"/>
        <item x="154"/>
        <item x="250"/>
        <item x="14"/>
        <item x="180"/>
        <item x="61"/>
        <item x="172"/>
        <item x="100"/>
        <item x="126"/>
        <item x="104"/>
        <item x="219"/>
        <item x="9"/>
        <item x="145"/>
        <item x="83"/>
        <item x="153"/>
        <item x="30"/>
        <item x="213"/>
        <item x="85"/>
        <item x="230"/>
        <item x="80"/>
        <item x="220"/>
        <item x="166"/>
        <item x="214"/>
        <item x="217"/>
        <item x="234"/>
        <item x="48"/>
        <item x="81"/>
        <item x="19"/>
        <item x="97"/>
        <item x="225"/>
        <item x="241"/>
        <item x="185"/>
        <item x="111"/>
        <item x="91"/>
        <item x="210"/>
        <item x="41"/>
        <item x="21"/>
        <item x="229"/>
        <item x="72"/>
        <item x="176"/>
        <item x="92"/>
        <item x="231"/>
        <item x="212"/>
        <item x="123"/>
        <item x="197"/>
        <item x="209"/>
        <item x="224"/>
        <item x="96"/>
        <item x="117"/>
        <item t="default"/>
      </items>
    </pivotField>
    <pivotField showAll="0"/>
    <pivotField showAll="0"/>
    <pivotField showAll="0"/>
    <pivotField showAll="0"/>
    <pivotField showAll="0"/>
    <pivotField numFmtId="177" multipleItemSelectionAllowed="1" showAll="0"/>
    <pivotField numFmtId="177" showAll="0"/>
    <pivotField numFmtId="177" showAll="0"/>
    <pivotField numFmtId="178" multipleItemSelectionAllowed="1" showAll="0"/>
    <pivotField numFmtId="177" showAll="0"/>
    <pivotField numFmtId="177" showAll="0"/>
    <pivotField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items count="5">
        <item n="Band A" sd="0" x="3"/>
        <item sd="0" x="0"/>
        <item sd="0" x="1"/>
        <item sd="0" x="2"/>
        <item t="default"/>
      </items>
    </pivotField>
  </pivotFields>
  <rowFields count="1">
    <field x="14"/>
  </rowFields>
  <rowItems count="7">
    <i>
      <x/>
    </i>
    <i>
      <x v="1"/>
    </i>
    <i>
      <x v="2"/>
    </i>
    <i>
      <x v="3"/>
    </i>
    <i>
      <x v="4"/>
    </i>
    <i>
      <x v="5"/>
    </i>
    <i t="grand">
      <x/>
    </i>
  </rowItems>
  <colFields count="1">
    <field x="-2"/>
  </colFields>
  <colItems count="3">
    <i>
      <x/>
    </i>
    <i i="1">
      <x v="1"/>
    </i>
    <i i="2">
      <x v="2"/>
    </i>
  </colItems>
  <pageFields count="1">
    <pageField fld="25" hier="-1"/>
  </pageFields>
  <dataFields count="3">
    <dataField name="平均值项:Adjusted basic increase/decreased % by DH " fld="25" subtotal="average" baseField="51" baseItem="0" numFmtId="10"/>
    <dataField name="计数项:Pers.no." fld="1" subtotal="count" baseField="6" baseItem="1"/>
    <dataField name="求和项: Basic salary " fld="15" baseField="0" baseItem="0" numFmtId="17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6B06C9-7582-428B-8515-0E9B18DCD57C}" name="表1" displayName="表1" ref="A1:BA803" totalsRowShown="0" headerRowDxfId="381" dataDxfId="380" tableBorderDxfId="379" headerRowCellStyle="Comma">
  <autoFilter ref="A1:BA803" xr:uid="{EE6B06C9-7582-428B-8515-0E9B18DCD57C}"/>
  <tableColumns count="53">
    <tableColumn id="1" xr3:uid="{FC5B8899-F985-4E37-9F50-DB41EC2644F6}" name="Company code" dataDxfId="378"/>
    <tableColumn id="2" xr3:uid="{7D82A221-4544-4222-8DF1-65CBA2662EE0}" name="Pers.no." dataDxfId="377"/>
    <tableColumn id="5" xr3:uid="{084C0C1E-8939-46C1-8C41-DC386912C304}" name="Subgroup" dataDxfId="376"/>
    <tableColumn id="6" xr3:uid="{0B633A2C-5BB0-47F2-9A4A-23361AF42BC4}" name="Area" dataDxfId="375"/>
    <tableColumn id="7" xr3:uid="{9E0C1470-9E9B-4E1D-8982-4D85A0642C23}" name="Subarea" dataDxfId="374"/>
    <tableColumn id="8" xr3:uid="{C39D002F-737E-4AB0-9AFB-91788F162533}" name="Dept." dataDxfId="373"/>
    <tableColumn id="9" xr3:uid="{5F143CB0-FED5-4E0F-BEBD-1DE53DF6FBB2}" name="Cost ctr" dataDxfId="372"/>
    <tableColumn id="10" xr3:uid="{3462E31D-6CAD-4399-85B3-22FED5A3D6E2}" name="Join date " dataDxfId="371"/>
    <tableColumn id="11" xr3:uid="{DFA229C7-67B7-42C0-96B7-EFE3E30BA684}" name="Job" dataDxfId="370"/>
    <tableColumn id="12" xr3:uid="{442B350A-8057-426D-8D30-8819AC8DE368}" name="Position" dataDxfId="369"/>
    <tableColumn id="13" xr3:uid="{7222125F-E6C2-41C0-B248-FEBBCB9DC361}" name="Band Level" dataDxfId="368"/>
    <tableColumn id="14" xr3:uid="{827EC5BB-73FC-45B5-A457-A2ABA8884B92}" name="Workplan type" dataDxfId="367"/>
    <tableColumn id="15" xr3:uid="{CD3ECFC5-8BAE-4806-8F0D-70D6B5B82FAF}" name="2025 Performance Level" dataDxfId="366"/>
    <tableColumn id="16" xr3:uid="{03F9C496-F9B2-4F71-9E3F-5CE997B7A787}" name=" Basic salary " dataDxfId="365" dataCellStyle="Warning Text"/>
    <tableColumn id="17" xr3:uid="{17F6D94E-9E7F-49B0-8BFD-68EEF5BEF5A7}" name="①_x000a_Merit increase %" dataDxfId="364" dataCellStyle="Percent"/>
    <tableColumn id="18" xr3:uid="{04BFAD49-5DE8-46A3-B5B6-9BB5E07B398E}" name="Merit Increase amount" dataDxfId="363" dataCellStyle="Warning Text">
      <calculatedColumnFormula>ROUND(N2*O2,0)</calculatedColumnFormula>
    </tableColumn>
    <tableColumn id="19" xr3:uid="{974CC897-8BFA-46DF-9BEB-6F785F82740F}" name="② _x000a_Equity Increase%_x000a_" dataDxfId="362" dataCellStyle="Percent"/>
    <tableColumn id="20" xr3:uid="{90C2A821-788C-40A3-9C60-E872A0D97B13}" name="Equity Increase_x000a_amount" dataDxfId="361" dataCellStyle="Warning Text">
      <calculatedColumnFormula>ROUND(N2*Q2,0)</calculatedColumnFormula>
    </tableColumn>
    <tableColumn id="21" xr3:uid="{DE993537-3D2B-4234-B984-8225F1807FF6}" name="Total recommended Increase % _x000a_(①+②)" dataDxfId="360" dataCellStyle="Percent">
      <calculatedColumnFormula>T2/N2</calculatedColumnFormula>
    </tableColumn>
    <tableColumn id="22" xr3:uid="{5AD70E76-839F-4116-B155-D203D59664EC}" name="Total Recommended Increase amount" dataDxfId="359" dataCellStyle="Warning Text">
      <calculatedColumnFormula>P2+R2</calculatedColumnFormula>
    </tableColumn>
    <tableColumn id="23" xr3:uid="{8C1CBE3B-1535-45BF-BE15-3256C9C8C13D}" name="Recommended new basic salary" dataDxfId="358" dataCellStyle="Warning Text">
      <calculatedColumnFormula>N2+T2</calculatedColumnFormula>
    </tableColumn>
    <tableColumn id="24" xr3:uid="{C377F3F5-0FE1-4CFA-9836-3C3039982D0E}" name="Adjutsed basic salary_x000a_(input by DH)" dataDxfId="357" dataCellStyle="Warning Text">
      <calculatedColumnFormula>U2</calculatedColumnFormula>
    </tableColumn>
    <tableColumn id="25" xr3:uid="{5D6D0808-0AE8-404E-B342-4D9824ED4708}" name="Adjutsed increased/decreased basic salary by DH" dataDxfId="356" dataCellStyle="Warning Text">
      <calculatedColumnFormula>V2-N2</calculatedColumnFormula>
    </tableColumn>
    <tableColumn id="26" xr3:uid="{41E70A96-8117-4193-A1CB-C267E27523EA}" name="Adjusted basic increase/decreased % by DH " dataDxfId="355" dataCellStyle="Percent">
      <calculatedColumnFormula>ROUND(V2/N2-1,4)</calculatedColumnFormula>
    </tableColumn>
    <tableColumn id="27" xr3:uid="{83C43C40-A707-42DD-B5B4-2DD9499F918E}" name="Adjustment range reference " dataDxfId="354" dataCellStyle="Percent">
      <calculatedColumnFormula>IF(OR(L2=1,L2=2,L2=4),TEXT(S2*0.8,"0.00%")&amp;"-"&amp;TEXT(S2*1.2,"0.00%"),IF(OR(L2=3,L2=6),TEXT(0,"0.00%")&amp;"-"&amp;TEXT(7%*1.2,"0.00%"),IF(OR(L2=5,L2=7),TEXT((R2/N2),"0.00%")&amp;"-"&amp;TEXT((R2/N2)+7%,"0.00%"),"")))</calculatedColumnFormula>
    </tableColumn>
    <tableColumn id="28" xr3:uid="{2267F2B7-D5E9-4F00-B72D-D53DDA0EDD18}" name="Promotion or demotion" dataDxfId="353" dataCellStyle="Warning Text"/>
    <tableColumn id="29" xr3:uid="{A28A6A6E-FF36-4956-996D-0E6322AF996A}" name="New position title" dataDxfId="352" dataCellStyle="Warning Text"/>
    <tableColumn id="30" xr3:uid="{49683CEC-8F73-4243-8502-5EDC7AA6D62F}" name="New band" dataDxfId="351" dataCellStyle="Warning Text"/>
    <tableColumn id="31" xr3:uid="{6873CE1E-E1E8-4D76-B410-E71265CFF70F}" name="③_x000a_Promotion increase/Demotion decrease %_x000a_(±5%-±20%)" dataDxfId="350" dataCellStyle="Percent"/>
    <tableColumn id="32" xr3:uid="{2A9DD354-ABE2-4DEC-90C0-EEE44BDE5810}" name="Promotion increase/Demotion decrease amount" dataDxfId="349" dataCellStyle="Warning Text">
      <calculatedColumnFormula>ROUND(N2*AC2,0)</calculatedColumnFormula>
    </tableColumn>
    <tableColumn id="33" xr3:uid="{0991873A-F76C-4D03-8ACE-C37B69C058AC}" name="Final new basic salary _x000a_" dataDxfId="348" dataCellStyle="Warning Text">
      <calculatedColumnFormula>V2+AD2</calculatedColumnFormula>
    </tableColumn>
    <tableColumn id="34" xr3:uid="{66F20E5D-760B-4665-88C2-CBB8C1C48EB2}" name="Final increase/decrease amount" dataDxfId="347">
      <calculatedColumnFormula>AE2-N2</calculatedColumnFormula>
    </tableColumn>
    <tableColumn id="35" xr3:uid="{0939A3C2-DE1A-4C5B-BE05-72A444972956}" name="Final increase/decrease rate" dataDxfId="346" dataCellStyle="Percent">
      <calculatedColumnFormula>AE2/N2-1</calculatedColumnFormula>
    </tableColumn>
    <tableColumn id="36" xr3:uid="{AF2866F9-0C41-44CD-ABC3-F1E477F49D63}" name="Pay months" dataDxfId="345"/>
    <tableColumn id="37" xr3:uid="{F450B4CB-8FD1-4D4D-A5D3-0E6A9AB058F8}" name="Monthly allowance/bonus" dataDxfId="344"/>
    <tableColumn id="38" xr3:uid="{5DE8F9F0-31C6-4CBB-9978-A0E8404E9124}" name="Monthly Car Allowance" dataDxfId="343"/>
    <tableColumn id="39" xr3:uid="{C1CEF1C7-9BEA-4BF5-B056-D6E28C607F8E}" name="Other income(e.g.:festival bonus)_x000a_" dataDxfId="342"/>
    <tableColumn id="40" xr3:uid="{7732C8DC-CE5C-42E9-87CB-C69EF17CD4A7}" name="Annual target cash" dataDxfId="341">
      <calculatedColumnFormula>AE2*AH2+AI2*12+AK2+IF(AB2="",AJ2,IF(AB2="D",5000,IF(AB2="C",1000,0)))*12</calculatedColumnFormula>
    </tableColumn>
    <tableColumn id="41" xr3:uid="{3D1663CC-03CB-42C0-9A2B-231602F94C45}" name="2024 Performance Level" dataDxfId="340"/>
    <tableColumn id="42" xr3:uid="{7CFF7A95-331D-4364-AF91-337A4082B5A2}" name="Disciplinary Records" dataDxfId="339"/>
    <tableColumn id="43" xr3:uid="{B67D0F83-990C-43EF-A3C8-37A8458B42AD}" name="Justifications by DH" dataDxfId="338"/>
    <tableColumn id="44" xr3:uid="{1CFD1CF8-1421-42B8-9E20-7C281E178944}" name="HR Remark" dataDxfId="337"/>
    <tableColumn id="45" xr3:uid="{C58A92B0-DC2C-4714-ADE0-5AB8FA9945FC}" name="Responsible ASR Manager" dataDxfId="336"/>
    <tableColumn id="46" xr3:uid="{390178A9-0EC1-4F9C-A244-0DE9C06F3C79}" name="Responsible ASR HRBP" dataDxfId="335"/>
    <tableColumn id="47" xr3:uid="{670C64FB-E501-48CB-AF50-258CBD86A630}" name="PY" dataDxfId="334"/>
    <tableColumn id="48" xr3:uid="{CEE61C4F-3AB6-4C33-8DF7-EC4645940D8F}" name="85% of LMW (for Technician/Counsellor)" dataDxfId="333"/>
    <tableColumn id="49" xr3:uid="{8E72137F-950D-4E5B-9A28-08B9EFC0D1EC}" name="Editable column 1" dataDxfId="332"/>
    <tableColumn id="50" xr3:uid="{5D5A422E-F1B3-4B46-BD7E-D4EE796CA121}" name="Editable column 2" dataDxfId="331"/>
    <tableColumn id="51" xr3:uid="{79AF2AE9-356C-48F3-BC24-1814FDF54C89}" name=" -   " dataDxfId="330"/>
    <tableColumn id="52" xr3:uid="{C62C98F2-6CF3-417B-837A-9BDF6E8FFA9A}" name="Market CR" dataDxfId="329">
      <calculatedColumnFormula>VLOOKUP(表1[[#This Row],[Pers.no.]],'[6]Person Detail'!$B:$L,11,0)</calculatedColumnFormula>
    </tableColumn>
    <tableColumn id="55" xr3:uid="{83CC5378-D1FC-4B44-B13C-11DDD6D8F501}" name="OP CR Before" dataDxfId="328">
      <calculatedColumnFormula>VLOOKUP(表1[[#This Row],[Pers.no.]],'[6]Person Detail'!$B:$R,17,0)</calculatedColumnFormula>
    </tableColumn>
    <tableColumn id="53" xr3:uid="{A7E983D1-F59A-4226-B5E9-DFE8D05798CD}" name="Dept CR Befire" dataDxfId="327">
      <calculatedColumnFormula>VLOOKUP(表1[[#This Row],[Pers.no.]],'[6]Person Detail'!$B:$W,21,0)</calculatedColumnFormula>
    </tableColumn>
    <tableColumn id="54" xr3:uid="{6A7A977E-0FFC-4A82-90DD-ACE003FBF1B7}" name="Dept CR After" dataDxfId="326">
      <calculatedColumnFormula>VLOOKUP(表1[[#This Row],[Pers.no.]],'[6]Person Detail'!$B:$W,22,0)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EED63B-938C-4FB0-AAB5-5DCA9EF111C8}" name="表2" displayName="表2" ref="A8:AW3194" totalsRowShown="0" headerRowDxfId="384" tableBorderDxfId="383" headerRowCellStyle="Comma">
  <autoFilter ref="A8:AW3194" xr:uid="{78EED63B-938C-4FB0-AAB5-5DCA9EF111C8}"/>
  <tableColumns count="49">
    <tableColumn id="1" xr3:uid="{86063985-64A0-4D07-A015-E9693516F34E}" name="Company code" dataDxfId="382"/>
    <tableColumn id="2" xr3:uid="{824A1CF2-3345-4140-88CA-CB8EE2DCBFCE}" name="Pers.no."/>
    <tableColumn id="5" xr3:uid="{7F6A260B-BBF0-43BD-ACB5-EBA1271D5797}" name="Subgroup"/>
    <tableColumn id="6" xr3:uid="{6820CFAF-5177-438A-B702-FC480DE68F25}" name="Area"/>
    <tableColumn id="7" xr3:uid="{139C5C24-77C5-480F-B961-29B24AEA6238}" name="Subarea"/>
    <tableColumn id="8" xr3:uid="{776A5F99-227F-41E5-BE2D-E49A1AE56DA5}" name="Dept."/>
    <tableColumn id="9" xr3:uid="{04A994F5-F1A3-4909-B24A-E811FE228DFB}" name="Cost ctr"/>
    <tableColumn id="10" xr3:uid="{FE946976-CC45-46AD-834C-C4928F422AB6}" name="Join date "/>
    <tableColumn id="11" xr3:uid="{0364FA15-1DC6-4E8C-864D-8BC729E96761}" name="Job"/>
    <tableColumn id="12" xr3:uid="{3EA9BAC1-4D08-4126-866A-A07FAC3061CE}" name="Position"/>
    <tableColumn id="13" xr3:uid="{CCD8F5E4-E736-4657-A45D-A29FBFC213A4}" name="Band Level"/>
    <tableColumn id="14" xr3:uid="{C6206D46-4B87-44EC-8518-5CDA5588D3A8}" name="Workplan type"/>
    <tableColumn id="15" xr3:uid="{77149ED9-5691-4F05-842D-FA5C7781DD9C}" name="2025 Performance Level"/>
    <tableColumn id="16" xr3:uid="{A6BDB534-C75F-47E3-89AF-89D378361EBB}" name=" Basic salary "/>
    <tableColumn id="17" xr3:uid="{2D3962E0-F421-48D1-826C-44CA9E120F9F}" name="①_x000a_Merit increase %"/>
    <tableColumn id="18" xr3:uid="{DD13D2CD-1FA0-4447-A64B-3105CEFCBDC9}" name="Merit Increase amount"/>
    <tableColumn id="19" xr3:uid="{B94F94F9-C5F7-464C-BEF1-A010AA2F5660}" name="② _x000a_Equity Increase%_x000a_"/>
    <tableColumn id="20" xr3:uid="{1DCC0E40-075E-492C-B64E-D012B0616CA9}" name="Equity Increase_x000a_amount"/>
    <tableColumn id="21" xr3:uid="{759D41E8-691B-429A-B044-039BF4E30348}" name="Total recommended Increase % _x000a_(①+②)"/>
    <tableColumn id="22" xr3:uid="{851E01EF-4B05-4A86-B694-4DDC01081167}" name="Total Recommended Increase amount"/>
    <tableColumn id="23" xr3:uid="{5E2ED529-4D35-4229-82AE-94D5E674FFD9}" name="Recommended new basic salary"/>
    <tableColumn id="24" xr3:uid="{CC1FE6FD-DCEE-4427-AD55-AA84EFE4FA95}" name="Adjutsed basic salary_x000a_(input by DH)"/>
    <tableColumn id="25" xr3:uid="{66C310B7-0035-4018-9B9E-21F204DEA13E}" name="Adjutsed increased/decreased basic salary by DH"/>
    <tableColumn id="26" xr3:uid="{1B5F7ACA-A6C3-4073-9A8F-C479D3C995B8}" name="Adjusted basic increase/decreased % by DH "/>
    <tableColumn id="27" xr3:uid="{EE452E23-1D63-4ABC-9493-C1B39CAD4952}" name="Adjustment range reference "/>
    <tableColumn id="28" xr3:uid="{7343FEA1-C76F-4077-A097-65D9095011D4}" name="Promotion or demotion"/>
    <tableColumn id="29" xr3:uid="{CA429226-5771-4406-8742-EDB29D071ECA}" name="New position title"/>
    <tableColumn id="30" xr3:uid="{5D5C28A0-147B-4FF4-9DA7-EAFAF4276D15}" name="New band"/>
    <tableColumn id="31" xr3:uid="{9872488F-5D90-40BF-A6A0-41A1CBA6BBEB}" name="③_x000a_Promotion increase/Demotion decrease %_x000a_(±5%-±20%)"/>
    <tableColumn id="32" xr3:uid="{2116AA59-8273-44EE-93ED-0F13E8F65342}" name="Promotion increase/Demotion decrease amount"/>
    <tableColumn id="33" xr3:uid="{0E16B7E0-2784-4567-99ED-17F554AF4412}" name="Final new basic salary _x000a_"/>
    <tableColumn id="34" xr3:uid="{7C410A83-1DD2-43A3-A395-AB9B2637DB64}" name="Final increase/decrease amount"/>
    <tableColumn id="35" xr3:uid="{4F61BDAC-62A4-4D03-B2E6-B1027B67BF8B}" name="Final increase/decrease rate"/>
    <tableColumn id="36" xr3:uid="{9C401E86-C470-4435-A3D2-E24BE871C06B}" name="Pay months"/>
    <tableColumn id="37" xr3:uid="{E89F1A7E-BD41-4527-9E2C-EC63DDACCC7F}" name="Monthly allowance/bonus"/>
    <tableColumn id="38" xr3:uid="{11EE6675-3FAB-4261-BC12-BFE083187755}" name="Monthly Car Allowance"/>
    <tableColumn id="39" xr3:uid="{2083C1B9-593F-4441-A91C-8B375CA29C36}" name="Other income(e.g.:festival bonus)_x000a_"/>
    <tableColumn id="40" xr3:uid="{73D24F1F-989A-4C78-8B17-B474903407C9}" name="Annual target cash"/>
    <tableColumn id="41" xr3:uid="{0AA138F4-662C-4581-AFEA-D03A33C7645E}" name="2024 Performance Level"/>
    <tableColumn id="42" xr3:uid="{3997F95E-A5F6-4D75-A533-20DEF5AA8C8E}" name="Disciplinary Records"/>
    <tableColumn id="43" xr3:uid="{FC91700E-B835-47BB-AB24-08B7F7197422}" name="Justifications by DH"/>
    <tableColumn id="44" xr3:uid="{3E18A010-317B-4ACA-B2BE-5790D5DFDEAF}" name="HR Remark"/>
    <tableColumn id="45" xr3:uid="{60EFDDDF-892F-4396-92F2-DC52A28205F6}" name="Responsible ASR Manager"/>
    <tableColumn id="46" xr3:uid="{D59A437F-010A-4C9A-8034-82310176A331}" name="Responsible ASR HRBP"/>
    <tableColumn id="47" xr3:uid="{08D83A2C-0361-422D-97F7-CA1355C4B404}" name="PY"/>
    <tableColumn id="48" xr3:uid="{12CA5641-5F85-45A2-BA76-61DDF9BFEC73}" name="85% of LMW (for Technician/Counsellor)"/>
    <tableColumn id="49" xr3:uid="{2D8495F2-9D34-480F-8362-CD7028FFD387}" name="Editable column 1"/>
    <tableColumn id="50" xr3:uid="{1A9EABAD-0DBD-4374-84F2-D42E46D2585D}" name="Editable column 2"/>
    <tableColumn id="51" xr3:uid="{1F6238D3-ACCF-438E-B255-1886CFA1CC72}" name="Editable column 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5" dT="2026-06-26T10:29:14.47" personId="{575A4906-B76F-451F-B1D4-2B8B1AB13584}" id="{C8ADA101-ED2D-4F3B-91F0-E90A5BB240F6}">
    <text>去掉Band D</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2.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1A211-02A9-4D25-AA92-6F16A7C532EF}">
  <dimension ref="A1:AY627"/>
  <sheetViews>
    <sheetView topLeftCell="AP64" workbookViewId="0">
      <selection activeCell="AS70" sqref="AS70"/>
    </sheetView>
  </sheetViews>
  <sheetFormatPr defaultColWidth="8.77734375" defaultRowHeight="19.95" customHeight="1"/>
  <cols>
    <col min="1" max="1" width="11.21875" style="55" customWidth="1"/>
    <col min="2" max="2" width="11.44140625" style="55" customWidth="1"/>
    <col min="3" max="3" width="11.33203125" style="55" customWidth="1"/>
    <col min="4" max="4" width="13.109375" style="55" customWidth="1"/>
    <col min="5" max="5" width="14.77734375" style="55" customWidth="1"/>
    <col min="6" max="6" width="10.6640625" style="55" customWidth="1"/>
    <col min="7" max="7" width="14.5546875" style="55" customWidth="1"/>
    <col min="8" max="8" width="14.21875" style="55" customWidth="1"/>
    <col min="9" max="9" width="11.21875" style="55" customWidth="1"/>
    <col min="10" max="10" width="13.109375" style="113" customWidth="1"/>
    <col min="11" max="12" width="18.88671875" style="55" customWidth="1"/>
    <col min="13" max="13" width="14.44140625" style="55" customWidth="1"/>
    <col min="14" max="14" width="10.77734375" style="114" customWidth="1"/>
    <col min="15" max="15" width="6.44140625" style="114" customWidth="1"/>
    <col min="16" max="16" width="16.33203125" style="55" customWidth="1"/>
    <col min="17" max="17" width="13.6640625" style="115" customWidth="1"/>
    <col min="18" max="18" width="12" style="115" customWidth="1"/>
    <col min="19" max="19" width="15" style="116" customWidth="1"/>
    <col min="20" max="20" width="12.109375" style="116" customWidth="1"/>
    <col min="21" max="21" width="15.88671875" style="116" customWidth="1"/>
    <col min="22" max="22" width="16.44140625" style="116" customWidth="1"/>
    <col min="23" max="23" width="17" style="116" customWidth="1"/>
    <col min="24" max="24" width="21.21875" style="116" customWidth="1"/>
    <col min="25" max="25" width="11.6640625" style="116" customWidth="1"/>
    <col min="26" max="26" width="13.109375" style="116" customWidth="1"/>
    <col min="27" max="27" width="14.21875" style="116" customWidth="1"/>
    <col min="28" max="28" width="12.5546875" style="55" customWidth="1"/>
    <col min="29" max="29" width="11.77734375" style="55" customWidth="1"/>
    <col min="30" max="30" width="9" style="55" customWidth="1"/>
    <col min="31" max="31" width="9.33203125" style="55" customWidth="1"/>
    <col min="32" max="32" width="18.77734375" style="55" customWidth="1"/>
    <col min="33" max="33" width="12.6640625" style="55" customWidth="1"/>
    <col min="34" max="34" width="11.33203125" style="117" customWidth="1"/>
    <col min="35" max="35" width="12.88671875" style="117" customWidth="1"/>
    <col min="36" max="36" width="8.44140625" style="55" customWidth="1"/>
    <col min="37" max="37" width="11.21875" style="55" customWidth="1"/>
    <col min="38" max="38" width="12.6640625" style="55" customWidth="1"/>
    <col min="39" max="39" width="13.6640625" style="55" customWidth="1"/>
    <col min="40" max="40" width="22.44140625" style="55" customWidth="1"/>
    <col min="41" max="41" width="27.5546875" style="55" customWidth="1"/>
    <col min="42" max="42" width="24.44140625" style="55" customWidth="1"/>
    <col min="43" max="43" width="25.109375" style="55" customWidth="1"/>
    <col min="44" max="44" width="15.6640625" style="55" customWidth="1"/>
    <col min="45" max="45" width="28.44140625" style="55" customWidth="1"/>
    <col min="46" max="46" width="27.33203125" style="55" customWidth="1"/>
    <col min="47" max="47" width="14.77734375" style="55" customWidth="1"/>
    <col min="48" max="48" width="18.5546875" style="55" hidden="1" customWidth="1"/>
    <col min="49" max="51" width="22.88671875" style="55" customWidth="1"/>
    <col min="52" max="16384" width="8.77734375" style="55"/>
  </cols>
  <sheetData>
    <row r="1" spans="1:51" s="86" customFormat="1" ht="19.95" customHeight="1">
      <c r="A1" s="68" t="s">
        <v>557</v>
      </c>
      <c r="B1" s="152" t="s">
        <v>2</v>
      </c>
      <c r="C1" s="152" t="s">
        <v>3</v>
      </c>
      <c r="D1" s="152" t="s">
        <v>4</v>
      </c>
      <c r="E1" s="152" t="s">
        <v>5</v>
      </c>
      <c r="F1" s="152" t="s">
        <v>6</v>
      </c>
      <c r="G1" s="152" t="s">
        <v>7</v>
      </c>
      <c r="H1" s="152" t="s">
        <v>8</v>
      </c>
      <c r="I1" s="152" t="s">
        <v>9</v>
      </c>
      <c r="J1" s="153" t="s">
        <v>10</v>
      </c>
      <c r="K1" s="152" t="s">
        <v>558</v>
      </c>
      <c r="L1" s="152" t="s">
        <v>12</v>
      </c>
      <c r="M1" s="152" t="s">
        <v>13</v>
      </c>
      <c r="N1" s="154" t="s">
        <v>14</v>
      </c>
      <c r="O1" s="155" t="s">
        <v>15</v>
      </c>
      <c r="P1" s="156" t="s">
        <v>16</v>
      </c>
      <c r="Q1" s="157" t="s">
        <v>17</v>
      </c>
      <c r="R1" s="158" t="s">
        <v>18</v>
      </c>
      <c r="S1" s="157" t="s">
        <v>19</v>
      </c>
      <c r="T1" s="158" t="s">
        <v>20</v>
      </c>
      <c r="U1" s="158" t="s">
        <v>2126</v>
      </c>
      <c r="V1" s="158" t="s">
        <v>22</v>
      </c>
      <c r="W1" s="158" t="s">
        <v>23</v>
      </c>
      <c r="X1" s="159" t="s">
        <v>24</v>
      </c>
      <c r="Y1" s="160" t="s">
        <v>25</v>
      </c>
      <c r="Z1" s="161" t="s">
        <v>26</v>
      </c>
      <c r="AA1" s="161" t="s">
        <v>27</v>
      </c>
      <c r="AB1" s="162" t="s">
        <v>28</v>
      </c>
      <c r="AC1" s="162" t="s">
        <v>29</v>
      </c>
      <c r="AD1" s="162" t="s">
        <v>30</v>
      </c>
      <c r="AE1" s="159" t="s">
        <v>31</v>
      </c>
      <c r="AF1" s="161" t="s">
        <v>32</v>
      </c>
      <c r="AG1" s="163" t="s">
        <v>33</v>
      </c>
      <c r="AH1" s="163" t="s">
        <v>559</v>
      </c>
      <c r="AI1" s="163" t="s">
        <v>560</v>
      </c>
      <c r="AJ1" s="164" t="s">
        <v>36</v>
      </c>
      <c r="AK1" s="165" t="s">
        <v>37</v>
      </c>
      <c r="AL1" s="165" t="s">
        <v>38</v>
      </c>
      <c r="AM1" s="164" t="s">
        <v>39</v>
      </c>
      <c r="AN1" s="165" t="s">
        <v>40</v>
      </c>
      <c r="AO1" s="165" t="s">
        <v>41</v>
      </c>
      <c r="AP1" s="165" t="s">
        <v>561</v>
      </c>
      <c r="AQ1" s="166" t="s">
        <v>43</v>
      </c>
      <c r="AR1" s="166" t="s">
        <v>44</v>
      </c>
      <c r="AS1" s="167" t="s">
        <v>45</v>
      </c>
      <c r="AT1" s="167" t="s">
        <v>46</v>
      </c>
      <c r="AU1" s="167" t="s">
        <v>47</v>
      </c>
      <c r="AV1" s="167" t="s">
        <v>48</v>
      </c>
      <c r="AW1" s="166" t="s">
        <v>49</v>
      </c>
      <c r="AX1" s="166" t="s">
        <v>50</v>
      </c>
      <c r="AY1" s="168" t="s">
        <v>2052</v>
      </c>
    </row>
    <row r="2" spans="1:51" s="99" customFormat="1" ht="19.95" customHeight="1">
      <c r="A2" s="5" t="s">
        <v>562</v>
      </c>
      <c r="B2" s="169">
        <v>15000447</v>
      </c>
      <c r="C2" s="169" t="s">
        <v>68</v>
      </c>
      <c r="D2" s="169" t="s">
        <v>69</v>
      </c>
      <c r="E2" s="169" t="s">
        <v>54</v>
      </c>
      <c r="F2" s="169" t="s">
        <v>55</v>
      </c>
      <c r="G2" s="169" t="s">
        <v>67</v>
      </c>
      <c r="H2" s="169" t="s">
        <v>71</v>
      </c>
      <c r="I2" s="169" t="s">
        <v>72</v>
      </c>
      <c r="J2" s="170">
        <v>38808</v>
      </c>
      <c r="K2" s="169" t="s">
        <v>73</v>
      </c>
      <c r="L2" s="169" t="s">
        <v>74</v>
      </c>
      <c r="M2" s="169" t="s">
        <v>66</v>
      </c>
      <c r="N2" s="171">
        <v>2</v>
      </c>
      <c r="O2" s="171">
        <v>5</v>
      </c>
      <c r="P2" s="172">
        <v>15840</v>
      </c>
      <c r="Q2" s="173">
        <v>0.05</v>
      </c>
      <c r="R2" s="174">
        <f t="shared" ref="R2:R65" si="0">ROUND(P2*Q2,0)</f>
        <v>792</v>
      </c>
      <c r="S2" s="173">
        <v>0</v>
      </c>
      <c r="T2" s="174">
        <f t="shared" ref="T2:T65" si="1">ROUND(P2*S2,0)</f>
        <v>0</v>
      </c>
      <c r="U2" s="173">
        <f t="shared" ref="U2:U65" si="2">V2/P2</f>
        <v>0.05</v>
      </c>
      <c r="V2" s="174">
        <f t="shared" ref="V2:V65" si="3">R2+T2</f>
        <v>792</v>
      </c>
      <c r="W2" s="174">
        <f t="shared" ref="W2:W65" si="4">P2+V2</f>
        <v>16632</v>
      </c>
      <c r="X2" s="175">
        <v>16780</v>
      </c>
      <c r="Y2" s="176">
        <f>X2-P2</f>
        <v>940</v>
      </c>
      <c r="Z2" s="177">
        <f t="shared" ref="Z2:Z65" si="5">ROUND(X2/P2-1,4)</f>
        <v>5.9299999999999999E-2</v>
      </c>
      <c r="AA2" s="178" t="str">
        <f t="shared" ref="AA2:AA22" si="6">IF(OR(N2=1,N2=2,N2=4),
    TEXT(U2*0.8,"0.00%") &amp; "-" &amp; TEXT(U2*1.2,"0.00%"),
    IF(OR(N2=3,N2=6),
        TEXT(0,"0.00%") &amp; "-" &amp; TEXT(7%*1.2,"0.00%"),
        IF(OR(N2=5,N2=7),
            TEXT((T2/P2),"0.00%") &amp; "-" &amp; TEXT((T2/P2)+7%,"0.00%"),
            ""
        )
    )
)</f>
        <v>4.00%-6.00%</v>
      </c>
      <c r="AB2" s="179"/>
      <c r="AC2" s="179"/>
      <c r="AD2" s="179"/>
      <c r="AE2" s="180"/>
      <c r="AF2" s="172">
        <f t="shared" ref="AF2:AF65" si="7">ROUND(P2*AE2,0)</f>
        <v>0</v>
      </c>
      <c r="AG2" s="181">
        <f t="shared" ref="AG2:AG65" si="8">X2+AF2</f>
        <v>16780</v>
      </c>
      <c r="AH2" s="182">
        <f t="shared" ref="AH2:AH65" si="9">AG2-P2</f>
        <v>940</v>
      </c>
      <c r="AI2" s="183">
        <f t="shared" ref="AI2:AI65" si="10">AG2/P2-1</f>
        <v>5.9343434343434254E-2</v>
      </c>
      <c r="AJ2" s="184">
        <v>14</v>
      </c>
      <c r="AK2" s="184">
        <v>450</v>
      </c>
      <c r="AL2" s="184"/>
      <c r="AM2" s="184">
        <v>688</v>
      </c>
      <c r="AN2" s="184">
        <f t="shared" ref="AN2:AN65" si="11">AG2*AJ2+AK2*12+AM2+IF(AD2="",AL2,IF(AD2="D",5000,IF(AD2="C",1000,0)))*12</f>
        <v>241008</v>
      </c>
      <c r="AO2" s="171">
        <v>4</v>
      </c>
      <c r="AP2" s="184"/>
      <c r="AQ2" s="185"/>
      <c r="AR2" s="185"/>
      <c r="AS2" s="169" t="s">
        <v>75</v>
      </c>
      <c r="AT2" s="169" t="s">
        <v>76</v>
      </c>
      <c r="AU2" s="169" t="s">
        <v>62</v>
      </c>
      <c r="AV2" s="184"/>
      <c r="AW2" s="185"/>
      <c r="AX2" s="185"/>
      <c r="AY2" s="186" t="str">
        <f t="shared" ref="AY2:AY65" si="12">_xlfn.LET(_xlpm.actual,Z2,_xlpm.low,VALUE(_xlfn.TEXTBEFORE(AA2,"-")),_xlpm.high,VALUE(_xlfn.TEXTAFTER(AA2,"-")),IF(AND(_xlpm.actual=0,OR(_xlpm.low&lt;&gt;0,_xlpm.high&lt;&gt;0)),"0 increase",IF(_xlpm.actual&gt;_xlpm.high*1.2,"&gt;20",IF(_xlpm.actual&lt;_xlpm.low*0.8,"&lt;20","OK"))))</f>
        <v>OK</v>
      </c>
    </row>
    <row r="3" spans="1:51" s="99" customFormat="1" ht="19.95" customHeight="1">
      <c r="A3" s="5" t="s">
        <v>562</v>
      </c>
      <c r="B3" s="169">
        <v>15014416</v>
      </c>
      <c r="C3" s="169" t="s">
        <v>77</v>
      </c>
      <c r="D3" s="169" t="s">
        <v>78</v>
      </c>
      <c r="E3" s="169" t="s">
        <v>54</v>
      </c>
      <c r="F3" s="169" t="s">
        <v>55</v>
      </c>
      <c r="G3" s="169" t="s">
        <v>67</v>
      </c>
      <c r="H3" s="169" t="s">
        <v>79</v>
      </c>
      <c r="I3" s="169" t="s">
        <v>72</v>
      </c>
      <c r="J3" s="170">
        <v>45063</v>
      </c>
      <c r="K3" s="169" t="s">
        <v>80</v>
      </c>
      <c r="L3" s="169" t="s">
        <v>81</v>
      </c>
      <c r="M3" s="169" t="s">
        <v>66</v>
      </c>
      <c r="N3" s="171">
        <v>2</v>
      </c>
      <c r="O3" s="171">
        <v>4</v>
      </c>
      <c r="P3" s="172">
        <v>16456</v>
      </c>
      <c r="Q3" s="173">
        <v>4.4999999999999998E-2</v>
      </c>
      <c r="R3" s="174">
        <f t="shared" si="0"/>
        <v>741</v>
      </c>
      <c r="S3" s="173">
        <v>1.55E-2</v>
      </c>
      <c r="T3" s="174">
        <f t="shared" si="1"/>
        <v>255</v>
      </c>
      <c r="U3" s="173">
        <f>V3/P3</f>
        <v>6.0525036460865336E-2</v>
      </c>
      <c r="V3" s="174">
        <f t="shared" si="3"/>
        <v>996</v>
      </c>
      <c r="W3" s="174">
        <f t="shared" si="4"/>
        <v>17452</v>
      </c>
      <c r="X3" s="175">
        <v>17456</v>
      </c>
      <c r="Y3" s="176">
        <f t="shared" ref="Y3:Y66" si="13">X3-P3</f>
        <v>1000</v>
      </c>
      <c r="Z3" s="177">
        <f t="shared" si="5"/>
        <v>6.08E-2</v>
      </c>
      <c r="AA3" s="178" t="str">
        <f t="shared" si="6"/>
        <v>4.84%-7.26%</v>
      </c>
      <c r="AB3" s="179"/>
      <c r="AC3" s="179"/>
      <c r="AD3" s="179"/>
      <c r="AE3" s="180"/>
      <c r="AF3" s="172">
        <f t="shared" si="7"/>
        <v>0</v>
      </c>
      <c r="AG3" s="181">
        <f t="shared" si="8"/>
        <v>17456</v>
      </c>
      <c r="AH3" s="182">
        <f t="shared" si="9"/>
        <v>1000</v>
      </c>
      <c r="AI3" s="183">
        <f t="shared" si="10"/>
        <v>6.0768108896451123E-2</v>
      </c>
      <c r="AJ3" s="184">
        <v>14</v>
      </c>
      <c r="AK3" s="184">
        <v>450</v>
      </c>
      <c r="AL3" s="184"/>
      <c r="AM3" s="184">
        <v>688</v>
      </c>
      <c r="AN3" s="184">
        <f t="shared" si="11"/>
        <v>250472</v>
      </c>
      <c r="AO3" s="171">
        <v>5</v>
      </c>
      <c r="AP3" s="184"/>
      <c r="AQ3" s="185"/>
      <c r="AR3" s="185"/>
      <c r="AS3" s="169" t="s">
        <v>75</v>
      </c>
      <c r="AT3" s="169" t="s">
        <v>76</v>
      </c>
      <c r="AU3" s="169" t="s">
        <v>62</v>
      </c>
      <c r="AV3" s="184"/>
      <c r="AW3" s="185"/>
      <c r="AX3" s="185"/>
      <c r="AY3" s="187" t="str">
        <f t="shared" si="12"/>
        <v>OK</v>
      </c>
    </row>
    <row r="4" spans="1:51" s="99" customFormat="1" ht="19.95" customHeight="1">
      <c r="A4" s="5" t="s">
        <v>562</v>
      </c>
      <c r="B4" s="169">
        <v>15014868</v>
      </c>
      <c r="C4" s="169" t="s">
        <v>82</v>
      </c>
      <c r="D4" s="169" t="s">
        <v>83</v>
      </c>
      <c r="E4" s="169" t="s">
        <v>54</v>
      </c>
      <c r="F4" s="169" t="s">
        <v>55</v>
      </c>
      <c r="G4" s="169" t="s">
        <v>67</v>
      </c>
      <c r="H4" s="169" t="s">
        <v>79</v>
      </c>
      <c r="I4" s="169" t="s">
        <v>72</v>
      </c>
      <c r="J4" s="170">
        <v>42291</v>
      </c>
      <c r="K4" s="169" t="s">
        <v>84</v>
      </c>
      <c r="L4" s="169" t="s">
        <v>84</v>
      </c>
      <c r="M4" s="169" t="s">
        <v>66</v>
      </c>
      <c r="N4" s="171">
        <v>2</v>
      </c>
      <c r="O4" s="171">
        <v>3</v>
      </c>
      <c r="P4" s="172">
        <v>13630</v>
      </c>
      <c r="Q4" s="173">
        <v>0.03</v>
      </c>
      <c r="R4" s="174">
        <f t="shared" si="0"/>
        <v>409</v>
      </c>
      <c r="S4" s="173">
        <v>0</v>
      </c>
      <c r="T4" s="174">
        <f t="shared" si="1"/>
        <v>0</v>
      </c>
      <c r="U4" s="173">
        <f t="shared" si="2"/>
        <v>3.0007336757153339E-2</v>
      </c>
      <c r="V4" s="174">
        <f t="shared" si="3"/>
        <v>409</v>
      </c>
      <c r="W4" s="174">
        <f t="shared" si="4"/>
        <v>14039</v>
      </c>
      <c r="X4" s="175">
        <v>14038</v>
      </c>
      <c r="Y4" s="176">
        <f t="shared" si="13"/>
        <v>408</v>
      </c>
      <c r="Z4" s="177">
        <f t="shared" si="5"/>
        <v>2.9899999999999999E-2</v>
      </c>
      <c r="AA4" s="178" t="str">
        <f t="shared" si="6"/>
        <v>2.40%-3.60%</v>
      </c>
      <c r="AB4" s="179"/>
      <c r="AC4" s="179"/>
      <c r="AD4" s="179"/>
      <c r="AE4" s="180"/>
      <c r="AF4" s="172">
        <f t="shared" si="7"/>
        <v>0</v>
      </c>
      <c r="AG4" s="181">
        <f t="shared" si="8"/>
        <v>14038</v>
      </c>
      <c r="AH4" s="182">
        <f t="shared" si="9"/>
        <v>408</v>
      </c>
      <c r="AI4" s="183">
        <f t="shared" si="10"/>
        <v>2.9933969185619969E-2</v>
      </c>
      <c r="AJ4" s="184">
        <v>14</v>
      </c>
      <c r="AK4" s="184">
        <v>450</v>
      </c>
      <c r="AL4" s="184"/>
      <c r="AM4" s="184">
        <v>688</v>
      </c>
      <c r="AN4" s="184">
        <f t="shared" si="11"/>
        <v>202620</v>
      </c>
      <c r="AO4" s="171">
        <v>4</v>
      </c>
      <c r="AP4" s="184"/>
      <c r="AQ4" s="185"/>
      <c r="AR4" s="185"/>
      <c r="AS4" s="169" t="s">
        <v>75</v>
      </c>
      <c r="AT4" s="169" t="s">
        <v>76</v>
      </c>
      <c r="AU4" s="169" t="s">
        <v>62</v>
      </c>
      <c r="AV4" s="184"/>
      <c r="AW4" s="185"/>
      <c r="AX4" s="185"/>
      <c r="AY4" s="188" t="str">
        <f t="shared" si="12"/>
        <v>OK</v>
      </c>
    </row>
    <row r="5" spans="1:51" s="99" customFormat="1" ht="19.95" customHeight="1">
      <c r="A5" s="5" t="s">
        <v>562</v>
      </c>
      <c r="B5" s="169">
        <v>15022166</v>
      </c>
      <c r="C5" s="169" t="s">
        <v>85</v>
      </c>
      <c r="D5" s="169" t="s">
        <v>86</v>
      </c>
      <c r="E5" s="169" t="s">
        <v>54</v>
      </c>
      <c r="F5" s="169" t="s">
        <v>55</v>
      </c>
      <c r="G5" s="169" t="s">
        <v>67</v>
      </c>
      <c r="H5" s="169" t="s">
        <v>79</v>
      </c>
      <c r="I5" s="169" t="s">
        <v>72</v>
      </c>
      <c r="J5" s="170">
        <v>44664</v>
      </c>
      <c r="K5" s="169" t="s">
        <v>87</v>
      </c>
      <c r="L5" s="169" t="s">
        <v>88</v>
      </c>
      <c r="M5" s="169" t="s">
        <v>89</v>
      </c>
      <c r="N5" s="171">
        <v>2</v>
      </c>
      <c r="O5" s="171">
        <v>4</v>
      </c>
      <c r="P5" s="172">
        <v>14440</v>
      </c>
      <c r="Q5" s="173">
        <v>3.7500000000000006E-2</v>
      </c>
      <c r="R5" s="174">
        <f t="shared" si="0"/>
        <v>542</v>
      </c>
      <c r="S5" s="173">
        <v>0</v>
      </c>
      <c r="T5" s="174">
        <f t="shared" si="1"/>
        <v>0</v>
      </c>
      <c r="U5" s="173">
        <f t="shared" si="2"/>
        <v>3.753462603878116E-2</v>
      </c>
      <c r="V5" s="174">
        <f t="shared" si="3"/>
        <v>542</v>
      </c>
      <c r="W5" s="174">
        <f t="shared" si="4"/>
        <v>14982</v>
      </c>
      <c r="X5" s="175">
        <v>15000</v>
      </c>
      <c r="Y5" s="176">
        <f t="shared" si="13"/>
        <v>560</v>
      </c>
      <c r="Z5" s="177">
        <f t="shared" si="5"/>
        <v>3.8800000000000001E-2</v>
      </c>
      <c r="AA5" s="178" t="str">
        <f t="shared" si="6"/>
        <v>3.00%-4.50%</v>
      </c>
      <c r="AB5" s="179"/>
      <c r="AC5" s="179"/>
      <c r="AD5" s="179"/>
      <c r="AE5" s="180"/>
      <c r="AF5" s="172">
        <f t="shared" si="7"/>
        <v>0</v>
      </c>
      <c r="AG5" s="181">
        <f t="shared" si="8"/>
        <v>15000</v>
      </c>
      <c r="AH5" s="182">
        <f t="shared" si="9"/>
        <v>560</v>
      </c>
      <c r="AI5" s="183">
        <f t="shared" si="10"/>
        <v>3.8781163434903121E-2</v>
      </c>
      <c r="AJ5" s="184">
        <v>14</v>
      </c>
      <c r="AK5" s="184">
        <v>450</v>
      </c>
      <c r="AL5" s="184"/>
      <c r="AM5" s="184">
        <v>688</v>
      </c>
      <c r="AN5" s="184">
        <f t="shared" si="11"/>
        <v>216088</v>
      </c>
      <c r="AO5" s="171">
        <v>2</v>
      </c>
      <c r="AP5" s="184"/>
      <c r="AQ5" s="185"/>
      <c r="AR5" s="185"/>
      <c r="AS5" s="169" t="s">
        <v>75</v>
      </c>
      <c r="AT5" s="169" t="s">
        <v>76</v>
      </c>
      <c r="AU5" s="169" t="s">
        <v>62</v>
      </c>
      <c r="AV5" s="184"/>
      <c r="AW5" s="185"/>
      <c r="AX5" s="185"/>
      <c r="AY5" s="187" t="str">
        <f t="shared" si="12"/>
        <v>OK</v>
      </c>
    </row>
    <row r="6" spans="1:51" s="99" customFormat="1" ht="19.95" customHeight="1">
      <c r="A6" s="5" t="s">
        <v>562</v>
      </c>
      <c r="B6" s="169">
        <v>15016337</v>
      </c>
      <c r="C6" s="169" t="s">
        <v>90</v>
      </c>
      <c r="D6" s="169" t="s">
        <v>91</v>
      </c>
      <c r="E6" s="169" t="s">
        <v>54</v>
      </c>
      <c r="F6" s="169" t="s">
        <v>55</v>
      </c>
      <c r="G6" s="169" t="s">
        <v>67</v>
      </c>
      <c r="H6" s="169" t="s">
        <v>79</v>
      </c>
      <c r="I6" s="169" t="s">
        <v>72</v>
      </c>
      <c r="J6" s="170">
        <v>42795</v>
      </c>
      <c r="K6" s="169" t="s">
        <v>65</v>
      </c>
      <c r="L6" s="169" t="s">
        <v>65</v>
      </c>
      <c r="M6" s="169" t="s">
        <v>66</v>
      </c>
      <c r="N6" s="171">
        <v>2</v>
      </c>
      <c r="O6" s="171">
        <v>3</v>
      </c>
      <c r="P6" s="172">
        <v>14284</v>
      </c>
      <c r="Q6" s="173">
        <v>0.03</v>
      </c>
      <c r="R6" s="174">
        <f t="shared" si="0"/>
        <v>429</v>
      </c>
      <c r="S6" s="173">
        <v>0</v>
      </c>
      <c r="T6" s="174">
        <f t="shared" si="1"/>
        <v>0</v>
      </c>
      <c r="U6" s="173">
        <f t="shared" si="2"/>
        <v>3.0033604032483899E-2</v>
      </c>
      <c r="V6" s="174">
        <f t="shared" si="3"/>
        <v>429</v>
      </c>
      <c r="W6" s="174">
        <f t="shared" si="4"/>
        <v>14713</v>
      </c>
      <c r="X6" s="175">
        <v>14688</v>
      </c>
      <c r="Y6" s="176">
        <f t="shared" si="13"/>
        <v>404</v>
      </c>
      <c r="Z6" s="177">
        <f t="shared" si="5"/>
        <v>2.8299999999999999E-2</v>
      </c>
      <c r="AA6" s="178" t="str">
        <f t="shared" si="6"/>
        <v>2.40%-3.60%</v>
      </c>
      <c r="AB6" s="179"/>
      <c r="AC6" s="179"/>
      <c r="AD6" s="179"/>
      <c r="AE6" s="180"/>
      <c r="AF6" s="172">
        <f t="shared" si="7"/>
        <v>0</v>
      </c>
      <c r="AG6" s="181">
        <f t="shared" si="8"/>
        <v>14688</v>
      </c>
      <c r="AH6" s="182">
        <f t="shared" si="9"/>
        <v>404</v>
      </c>
      <c r="AI6" s="183">
        <f t="shared" si="10"/>
        <v>2.828339400728086E-2</v>
      </c>
      <c r="AJ6" s="184">
        <v>14</v>
      </c>
      <c r="AK6" s="184">
        <v>450</v>
      </c>
      <c r="AL6" s="184"/>
      <c r="AM6" s="184">
        <v>688</v>
      </c>
      <c r="AN6" s="184">
        <f t="shared" si="11"/>
        <v>211720</v>
      </c>
      <c r="AO6" s="171">
        <v>2</v>
      </c>
      <c r="AP6" s="184"/>
      <c r="AQ6" s="185"/>
      <c r="AR6" s="185"/>
      <c r="AS6" s="169" t="s">
        <v>75</v>
      </c>
      <c r="AT6" s="169" t="s">
        <v>76</v>
      </c>
      <c r="AU6" s="169" t="s">
        <v>62</v>
      </c>
      <c r="AV6" s="184"/>
      <c r="AW6" s="185"/>
      <c r="AX6" s="185"/>
      <c r="AY6" s="188" t="str">
        <f t="shared" si="12"/>
        <v>OK</v>
      </c>
    </row>
    <row r="7" spans="1:51" s="99" customFormat="1" ht="19.95" customHeight="1">
      <c r="A7" s="5" t="s">
        <v>562</v>
      </c>
      <c r="B7" s="169">
        <v>15022630</v>
      </c>
      <c r="C7" s="169" t="s">
        <v>92</v>
      </c>
      <c r="D7" s="169" t="s">
        <v>93</v>
      </c>
      <c r="E7" s="169" t="s">
        <v>54</v>
      </c>
      <c r="F7" s="169" t="s">
        <v>55</v>
      </c>
      <c r="G7" s="169" t="s">
        <v>67</v>
      </c>
      <c r="H7" s="169" t="s">
        <v>79</v>
      </c>
      <c r="I7" s="169" t="s">
        <v>94</v>
      </c>
      <c r="J7" s="170">
        <v>45854</v>
      </c>
      <c r="K7" s="169" t="s">
        <v>65</v>
      </c>
      <c r="L7" s="169" t="s">
        <v>95</v>
      </c>
      <c r="M7" s="169" t="s">
        <v>66</v>
      </c>
      <c r="N7" s="171">
        <v>2</v>
      </c>
      <c r="O7" s="171">
        <v>3</v>
      </c>
      <c r="P7" s="172">
        <v>23000</v>
      </c>
      <c r="Q7" s="173">
        <v>0</v>
      </c>
      <c r="R7" s="174">
        <f t="shared" si="0"/>
        <v>0</v>
      </c>
      <c r="S7" s="173">
        <v>0</v>
      </c>
      <c r="T7" s="174">
        <f t="shared" si="1"/>
        <v>0</v>
      </c>
      <c r="U7" s="173">
        <f t="shared" si="2"/>
        <v>0</v>
      </c>
      <c r="V7" s="174">
        <f t="shared" si="3"/>
        <v>0</v>
      </c>
      <c r="W7" s="174">
        <f t="shared" si="4"/>
        <v>23000</v>
      </c>
      <c r="X7" s="175">
        <v>23000</v>
      </c>
      <c r="Y7" s="176">
        <f t="shared" si="13"/>
        <v>0</v>
      </c>
      <c r="Z7" s="177">
        <f t="shared" si="5"/>
        <v>0</v>
      </c>
      <c r="AA7" s="178" t="str">
        <f t="shared" si="6"/>
        <v>0.00%-0.00%</v>
      </c>
      <c r="AB7" s="179"/>
      <c r="AC7" s="179"/>
      <c r="AD7" s="179"/>
      <c r="AE7" s="180"/>
      <c r="AF7" s="172">
        <f t="shared" si="7"/>
        <v>0</v>
      </c>
      <c r="AG7" s="181">
        <f t="shared" si="8"/>
        <v>23000</v>
      </c>
      <c r="AH7" s="182">
        <f t="shared" si="9"/>
        <v>0</v>
      </c>
      <c r="AI7" s="183">
        <f t="shared" si="10"/>
        <v>0</v>
      </c>
      <c r="AJ7" s="184">
        <v>14</v>
      </c>
      <c r="AK7" s="184">
        <v>450</v>
      </c>
      <c r="AL7" s="184"/>
      <c r="AM7" s="184">
        <v>688</v>
      </c>
      <c r="AN7" s="184">
        <f t="shared" si="11"/>
        <v>328088</v>
      </c>
      <c r="AO7" s="171" t="e">
        <v>#N/A</v>
      </c>
      <c r="AP7" s="184"/>
      <c r="AQ7" s="185"/>
      <c r="AR7" s="185"/>
      <c r="AS7" s="169" t="s">
        <v>75</v>
      </c>
      <c r="AT7" s="169" t="s">
        <v>76</v>
      </c>
      <c r="AU7" s="169" t="s">
        <v>62</v>
      </c>
      <c r="AV7" s="184"/>
      <c r="AW7" s="185"/>
      <c r="AX7" s="185"/>
      <c r="AY7" s="187" t="str">
        <f t="shared" si="12"/>
        <v>OK</v>
      </c>
    </row>
    <row r="8" spans="1:51" s="99" customFormat="1" ht="19.95" customHeight="1">
      <c r="A8" s="5" t="s">
        <v>562</v>
      </c>
      <c r="B8" s="169">
        <v>15007556</v>
      </c>
      <c r="C8" s="169" t="s">
        <v>96</v>
      </c>
      <c r="D8" s="169" t="s">
        <v>97</v>
      </c>
      <c r="E8" s="169" t="s">
        <v>54</v>
      </c>
      <c r="F8" s="169" t="s">
        <v>55</v>
      </c>
      <c r="G8" s="169" t="s">
        <v>67</v>
      </c>
      <c r="H8" s="169" t="s">
        <v>98</v>
      </c>
      <c r="I8" s="169" t="s">
        <v>99</v>
      </c>
      <c r="J8" s="170">
        <v>40962</v>
      </c>
      <c r="K8" s="169" t="s">
        <v>80</v>
      </c>
      <c r="L8" s="169" t="s">
        <v>100</v>
      </c>
      <c r="M8" s="169" t="s">
        <v>66</v>
      </c>
      <c r="N8" s="171">
        <v>2</v>
      </c>
      <c r="O8" s="171">
        <v>3</v>
      </c>
      <c r="P8" s="172">
        <v>16100</v>
      </c>
      <c r="Q8" s="173">
        <v>2.5000000000000001E-2</v>
      </c>
      <c r="R8" s="174">
        <f t="shared" si="0"/>
        <v>403</v>
      </c>
      <c r="S8" s="173">
        <v>0</v>
      </c>
      <c r="T8" s="174">
        <f t="shared" si="1"/>
        <v>0</v>
      </c>
      <c r="U8" s="173">
        <f t="shared" si="2"/>
        <v>2.5031055900621119E-2</v>
      </c>
      <c r="V8" s="174">
        <f t="shared" si="3"/>
        <v>403</v>
      </c>
      <c r="W8" s="174">
        <f t="shared" si="4"/>
        <v>16503</v>
      </c>
      <c r="X8" s="175">
        <v>16518</v>
      </c>
      <c r="Y8" s="176">
        <f t="shared" si="13"/>
        <v>418</v>
      </c>
      <c r="Z8" s="177">
        <f t="shared" si="5"/>
        <v>2.5999999999999999E-2</v>
      </c>
      <c r="AA8" s="178" t="str">
        <f t="shared" si="6"/>
        <v>2.00%-3.00%</v>
      </c>
      <c r="AB8" s="179"/>
      <c r="AC8" s="179"/>
      <c r="AD8" s="179"/>
      <c r="AE8" s="180"/>
      <c r="AF8" s="172">
        <f t="shared" si="7"/>
        <v>0</v>
      </c>
      <c r="AG8" s="181">
        <f t="shared" si="8"/>
        <v>16518</v>
      </c>
      <c r="AH8" s="182">
        <f t="shared" si="9"/>
        <v>418</v>
      </c>
      <c r="AI8" s="183">
        <f t="shared" si="10"/>
        <v>2.5962732919254661E-2</v>
      </c>
      <c r="AJ8" s="184">
        <v>14</v>
      </c>
      <c r="AK8" s="184">
        <v>450</v>
      </c>
      <c r="AL8" s="184"/>
      <c r="AM8" s="184">
        <v>688</v>
      </c>
      <c r="AN8" s="184">
        <f t="shared" si="11"/>
        <v>237340</v>
      </c>
      <c r="AO8" s="171">
        <v>3</v>
      </c>
      <c r="AP8" s="184"/>
      <c r="AQ8" s="185"/>
      <c r="AR8" s="185"/>
      <c r="AS8" s="169" t="s">
        <v>75</v>
      </c>
      <c r="AT8" s="169" t="s">
        <v>76</v>
      </c>
      <c r="AU8" s="169" t="s">
        <v>62</v>
      </c>
      <c r="AV8" s="184"/>
      <c r="AW8" s="185"/>
      <c r="AX8" s="185"/>
      <c r="AY8" s="188" t="str">
        <f t="shared" si="12"/>
        <v>OK</v>
      </c>
    </row>
    <row r="9" spans="1:51" s="99" customFormat="1" ht="19.95" customHeight="1">
      <c r="A9" s="5" t="s">
        <v>562</v>
      </c>
      <c r="B9" s="169">
        <v>1120246</v>
      </c>
      <c r="C9" s="169" t="s">
        <v>101</v>
      </c>
      <c r="D9" s="169" t="s">
        <v>102</v>
      </c>
      <c r="E9" s="169" t="s">
        <v>54</v>
      </c>
      <c r="F9" s="169" t="s">
        <v>55</v>
      </c>
      <c r="G9" s="169" t="s">
        <v>67</v>
      </c>
      <c r="H9" s="169" t="s">
        <v>79</v>
      </c>
      <c r="I9" s="169" t="s">
        <v>72</v>
      </c>
      <c r="J9" s="170">
        <v>43864</v>
      </c>
      <c r="K9" s="169" t="s">
        <v>65</v>
      </c>
      <c r="L9" s="169" t="s">
        <v>65</v>
      </c>
      <c r="M9" s="169" t="s">
        <v>66</v>
      </c>
      <c r="N9" s="171">
        <v>2</v>
      </c>
      <c r="O9" s="171">
        <v>4</v>
      </c>
      <c r="P9" s="172">
        <v>13111</v>
      </c>
      <c r="Q9" s="173">
        <v>4.4999999999999998E-2</v>
      </c>
      <c r="R9" s="174">
        <f t="shared" si="0"/>
        <v>590</v>
      </c>
      <c r="S9" s="173">
        <v>4.2099999999999999E-2</v>
      </c>
      <c r="T9" s="174">
        <f t="shared" si="1"/>
        <v>552</v>
      </c>
      <c r="U9" s="173">
        <f t="shared" si="2"/>
        <v>8.7102433071466701E-2</v>
      </c>
      <c r="V9" s="174">
        <f t="shared" si="3"/>
        <v>1142</v>
      </c>
      <c r="W9" s="174">
        <f t="shared" si="4"/>
        <v>14253</v>
      </c>
      <c r="X9" s="175">
        <v>14066</v>
      </c>
      <c r="Y9" s="176">
        <f t="shared" si="13"/>
        <v>955</v>
      </c>
      <c r="Z9" s="177">
        <f t="shared" si="5"/>
        <v>7.2800000000000004E-2</v>
      </c>
      <c r="AA9" s="178" t="str">
        <f t="shared" si="6"/>
        <v>6.97%-10.45%</v>
      </c>
      <c r="AB9" s="179"/>
      <c r="AC9" s="179"/>
      <c r="AD9" s="179"/>
      <c r="AE9" s="180"/>
      <c r="AF9" s="172">
        <f t="shared" si="7"/>
        <v>0</v>
      </c>
      <c r="AG9" s="181">
        <f t="shared" si="8"/>
        <v>14066</v>
      </c>
      <c r="AH9" s="182">
        <f t="shared" si="9"/>
        <v>955</v>
      </c>
      <c r="AI9" s="183">
        <f t="shared" si="10"/>
        <v>7.2839600335596E-2</v>
      </c>
      <c r="AJ9" s="184">
        <v>14</v>
      </c>
      <c r="AK9" s="184">
        <v>850</v>
      </c>
      <c r="AL9" s="184"/>
      <c r="AM9" s="184">
        <v>688</v>
      </c>
      <c r="AN9" s="184">
        <f t="shared" si="11"/>
        <v>207812</v>
      </c>
      <c r="AO9" s="171">
        <v>3</v>
      </c>
      <c r="AP9" s="184"/>
      <c r="AQ9" s="185"/>
      <c r="AR9" s="185"/>
      <c r="AS9" s="169" t="s">
        <v>75</v>
      </c>
      <c r="AT9" s="169" t="s">
        <v>76</v>
      </c>
      <c r="AU9" s="169" t="s">
        <v>62</v>
      </c>
      <c r="AV9" s="184"/>
      <c r="AW9" s="185"/>
      <c r="AX9" s="185"/>
      <c r="AY9" s="187" t="str">
        <f>_xlfn.LET(_xlpm.actual,Z9,_xlpm.low,VALUE(_xlfn.TEXTBEFORE(AA9,"-")),_xlpm.high,VALUE(_xlfn.TEXTAFTER(AA9,"-")),IF(AND(_xlpm.actual=0,OR(_xlpm.low&lt;&gt;0,_xlpm.high&lt;&gt;0)),"0 increase",IF(_xlpm.actual&gt;_xlpm.high*1.2,"&gt;20",IF(_xlpm.actual&lt;_xlpm.low*0.8,"&lt;20","OK"))))</f>
        <v>OK</v>
      </c>
    </row>
    <row r="10" spans="1:51" s="99" customFormat="1" ht="19.95" customHeight="1">
      <c r="A10" s="5" t="s">
        <v>562</v>
      </c>
      <c r="B10" s="169">
        <v>15000219</v>
      </c>
      <c r="C10" s="169" t="s">
        <v>103</v>
      </c>
      <c r="D10" s="169" t="s">
        <v>104</v>
      </c>
      <c r="E10" s="169" t="s">
        <v>54</v>
      </c>
      <c r="F10" s="169" t="s">
        <v>55</v>
      </c>
      <c r="G10" s="169" t="s">
        <v>67</v>
      </c>
      <c r="H10" s="169" t="s">
        <v>79</v>
      </c>
      <c r="I10" s="169" t="s">
        <v>72</v>
      </c>
      <c r="J10" s="170">
        <v>38608</v>
      </c>
      <c r="K10" s="169" t="s">
        <v>105</v>
      </c>
      <c r="L10" s="169" t="s">
        <v>106</v>
      </c>
      <c r="M10" s="169" t="s">
        <v>107</v>
      </c>
      <c r="N10" s="171">
        <v>2</v>
      </c>
      <c r="O10" s="171">
        <v>2</v>
      </c>
      <c r="P10" s="172">
        <v>12256</v>
      </c>
      <c r="Q10" s="173">
        <v>0</v>
      </c>
      <c r="R10" s="174">
        <f t="shared" si="0"/>
        <v>0</v>
      </c>
      <c r="S10" s="173">
        <v>0</v>
      </c>
      <c r="T10" s="174">
        <f t="shared" si="1"/>
        <v>0</v>
      </c>
      <c r="U10" s="173">
        <f t="shared" si="2"/>
        <v>0</v>
      </c>
      <c r="V10" s="174">
        <f t="shared" si="3"/>
        <v>0</v>
      </c>
      <c r="W10" s="174">
        <f t="shared" si="4"/>
        <v>12256</v>
      </c>
      <c r="X10" s="175">
        <v>12256</v>
      </c>
      <c r="Y10" s="176">
        <f t="shared" si="13"/>
        <v>0</v>
      </c>
      <c r="Z10" s="177">
        <f t="shared" si="5"/>
        <v>0</v>
      </c>
      <c r="AA10" s="178" t="str">
        <f t="shared" si="6"/>
        <v>0.00%-0.00%</v>
      </c>
      <c r="AB10" s="179"/>
      <c r="AC10" s="179"/>
      <c r="AD10" s="179"/>
      <c r="AE10" s="180"/>
      <c r="AF10" s="172">
        <f t="shared" si="7"/>
        <v>0</v>
      </c>
      <c r="AG10" s="181">
        <f t="shared" si="8"/>
        <v>12256</v>
      </c>
      <c r="AH10" s="182">
        <f t="shared" si="9"/>
        <v>0</v>
      </c>
      <c r="AI10" s="183">
        <f t="shared" si="10"/>
        <v>0</v>
      </c>
      <c r="AJ10" s="184">
        <v>14</v>
      </c>
      <c r="AK10" s="184">
        <v>450</v>
      </c>
      <c r="AL10" s="184"/>
      <c r="AM10" s="184">
        <v>688</v>
      </c>
      <c r="AN10" s="184">
        <f t="shared" si="11"/>
        <v>177672</v>
      </c>
      <c r="AO10" s="171">
        <v>3</v>
      </c>
      <c r="AP10" s="184"/>
      <c r="AQ10" s="185"/>
      <c r="AR10" s="185"/>
      <c r="AS10" s="169" t="s">
        <v>75</v>
      </c>
      <c r="AT10" s="169" t="s">
        <v>76</v>
      </c>
      <c r="AU10" s="169" t="s">
        <v>62</v>
      </c>
      <c r="AV10" s="184"/>
      <c r="AW10" s="185"/>
      <c r="AX10" s="185"/>
      <c r="AY10" s="188" t="str">
        <f t="shared" si="12"/>
        <v>OK</v>
      </c>
    </row>
    <row r="11" spans="1:51" s="99" customFormat="1" ht="19.95" customHeight="1">
      <c r="A11" s="5" t="s">
        <v>562</v>
      </c>
      <c r="B11" s="169">
        <v>15014810</v>
      </c>
      <c r="C11" s="169" t="s">
        <v>108</v>
      </c>
      <c r="D11" s="169" t="s">
        <v>109</v>
      </c>
      <c r="E11" s="169" t="s">
        <v>54</v>
      </c>
      <c r="F11" s="169" t="s">
        <v>55</v>
      </c>
      <c r="G11" s="169" t="s">
        <v>67</v>
      </c>
      <c r="H11" s="169" t="s">
        <v>79</v>
      </c>
      <c r="I11" s="169" t="s">
        <v>72</v>
      </c>
      <c r="J11" s="170">
        <v>42248</v>
      </c>
      <c r="K11" s="169" t="s">
        <v>110</v>
      </c>
      <c r="L11" s="169" t="s">
        <v>111</v>
      </c>
      <c r="M11" s="169" t="s">
        <v>89</v>
      </c>
      <c r="N11" s="171">
        <v>2</v>
      </c>
      <c r="O11" s="171">
        <v>4</v>
      </c>
      <c r="P11" s="172">
        <v>11666</v>
      </c>
      <c r="Q11" s="173">
        <v>3.7500000000000006E-2</v>
      </c>
      <c r="R11" s="174">
        <f t="shared" si="0"/>
        <v>437</v>
      </c>
      <c r="S11" s="173">
        <v>1.55E-2</v>
      </c>
      <c r="T11" s="174">
        <f t="shared" si="1"/>
        <v>181</v>
      </c>
      <c r="U11" s="173">
        <f t="shared" si="2"/>
        <v>5.2974455683181897E-2</v>
      </c>
      <c r="V11" s="174">
        <f t="shared" si="3"/>
        <v>618</v>
      </c>
      <c r="W11" s="174">
        <f t="shared" si="4"/>
        <v>12284</v>
      </c>
      <c r="X11" s="175">
        <v>12312</v>
      </c>
      <c r="Y11" s="176">
        <f t="shared" si="13"/>
        <v>646</v>
      </c>
      <c r="Z11" s="177">
        <f t="shared" si="5"/>
        <v>5.5399999999999998E-2</v>
      </c>
      <c r="AA11" s="178" t="str">
        <f t="shared" si="6"/>
        <v>4.24%-6.36%</v>
      </c>
      <c r="AB11" s="179" t="s">
        <v>112</v>
      </c>
      <c r="AC11" s="179" t="s">
        <v>113</v>
      </c>
      <c r="AD11" s="179" t="s">
        <v>114</v>
      </c>
      <c r="AE11" s="180">
        <v>6.4600000000000005E-2</v>
      </c>
      <c r="AF11" s="172">
        <f t="shared" si="7"/>
        <v>754</v>
      </c>
      <c r="AG11" s="181">
        <f t="shared" si="8"/>
        <v>13066</v>
      </c>
      <c r="AH11" s="182">
        <f t="shared" si="9"/>
        <v>1400</v>
      </c>
      <c r="AI11" s="183">
        <f t="shared" si="10"/>
        <v>0.12000685753471618</v>
      </c>
      <c r="AJ11" s="184">
        <v>14</v>
      </c>
      <c r="AK11" s="184">
        <v>550</v>
      </c>
      <c r="AL11" s="184"/>
      <c r="AM11" s="184">
        <v>688</v>
      </c>
      <c r="AN11" s="184">
        <f t="shared" si="11"/>
        <v>190212</v>
      </c>
      <c r="AO11" s="171">
        <v>4</v>
      </c>
      <c r="AP11" s="184"/>
      <c r="AQ11" s="185" t="s">
        <v>115</v>
      </c>
      <c r="AR11" s="185" t="s">
        <v>115</v>
      </c>
      <c r="AS11" s="169" t="s">
        <v>75</v>
      </c>
      <c r="AT11" s="169" t="s">
        <v>76</v>
      </c>
      <c r="AU11" s="169" t="s">
        <v>62</v>
      </c>
      <c r="AV11" s="184"/>
      <c r="AW11" s="185"/>
      <c r="AX11" s="185"/>
      <c r="AY11" s="187" t="str">
        <f t="shared" si="12"/>
        <v>OK</v>
      </c>
    </row>
    <row r="12" spans="1:51" s="99" customFormat="1" ht="19.95" customHeight="1">
      <c r="A12" s="5" t="s">
        <v>562</v>
      </c>
      <c r="B12" s="169">
        <v>15000226</v>
      </c>
      <c r="C12" s="169" t="s">
        <v>116</v>
      </c>
      <c r="D12" s="169" t="s">
        <v>117</v>
      </c>
      <c r="E12" s="169" t="s">
        <v>54</v>
      </c>
      <c r="F12" s="169" t="s">
        <v>55</v>
      </c>
      <c r="G12" s="169" t="s">
        <v>67</v>
      </c>
      <c r="H12" s="169" t="s">
        <v>118</v>
      </c>
      <c r="I12" s="169" t="s">
        <v>119</v>
      </c>
      <c r="J12" s="170">
        <v>38614</v>
      </c>
      <c r="K12" s="169" t="s">
        <v>73</v>
      </c>
      <c r="L12" s="169" t="s">
        <v>120</v>
      </c>
      <c r="M12" s="169" t="s">
        <v>66</v>
      </c>
      <c r="N12" s="171">
        <v>2</v>
      </c>
      <c r="O12" s="171">
        <v>3</v>
      </c>
      <c r="P12" s="172">
        <v>15800</v>
      </c>
      <c r="Q12" s="173">
        <v>2.5000000000000001E-2</v>
      </c>
      <c r="R12" s="174">
        <f t="shared" si="0"/>
        <v>395</v>
      </c>
      <c r="S12" s="173">
        <v>0</v>
      </c>
      <c r="T12" s="174">
        <f t="shared" si="1"/>
        <v>0</v>
      </c>
      <c r="U12" s="173">
        <f t="shared" si="2"/>
        <v>2.5000000000000001E-2</v>
      </c>
      <c r="V12" s="174">
        <f t="shared" si="3"/>
        <v>395</v>
      </c>
      <c r="W12" s="174">
        <f t="shared" si="4"/>
        <v>16195</v>
      </c>
      <c r="X12" s="175">
        <v>16272</v>
      </c>
      <c r="Y12" s="176">
        <f t="shared" si="13"/>
        <v>472</v>
      </c>
      <c r="Z12" s="177">
        <f t="shared" si="5"/>
        <v>2.9899999999999999E-2</v>
      </c>
      <c r="AA12" s="178" t="str">
        <f t="shared" si="6"/>
        <v>2.00%-3.00%</v>
      </c>
      <c r="AB12" s="179"/>
      <c r="AC12" s="179"/>
      <c r="AD12" s="179"/>
      <c r="AE12" s="180"/>
      <c r="AF12" s="172">
        <f t="shared" si="7"/>
        <v>0</v>
      </c>
      <c r="AG12" s="181">
        <f t="shared" si="8"/>
        <v>16272</v>
      </c>
      <c r="AH12" s="182">
        <f t="shared" si="9"/>
        <v>472</v>
      </c>
      <c r="AI12" s="183">
        <f t="shared" si="10"/>
        <v>2.9873417721518969E-2</v>
      </c>
      <c r="AJ12" s="184">
        <v>14</v>
      </c>
      <c r="AK12" s="184">
        <v>450</v>
      </c>
      <c r="AL12" s="184"/>
      <c r="AM12" s="184">
        <v>688</v>
      </c>
      <c r="AN12" s="184">
        <f t="shared" si="11"/>
        <v>233896</v>
      </c>
      <c r="AO12" s="171">
        <v>5</v>
      </c>
      <c r="AP12" s="184"/>
      <c r="AQ12" s="185"/>
      <c r="AR12" s="185"/>
      <c r="AS12" s="169" t="s">
        <v>121</v>
      </c>
      <c r="AT12" s="169" t="s">
        <v>76</v>
      </c>
      <c r="AU12" s="169" t="s">
        <v>62</v>
      </c>
      <c r="AV12" s="184"/>
      <c r="AW12" s="185"/>
      <c r="AX12" s="185"/>
      <c r="AY12" s="188" t="str">
        <f t="shared" si="12"/>
        <v>OK</v>
      </c>
    </row>
    <row r="13" spans="1:51" s="99" customFormat="1" ht="19.95" customHeight="1">
      <c r="A13" s="5" t="s">
        <v>562</v>
      </c>
      <c r="B13" s="169">
        <v>15000166</v>
      </c>
      <c r="C13" s="169" t="s">
        <v>122</v>
      </c>
      <c r="D13" s="169" t="s">
        <v>123</v>
      </c>
      <c r="E13" s="169" t="s">
        <v>54</v>
      </c>
      <c r="F13" s="169" t="s">
        <v>55</v>
      </c>
      <c r="G13" s="169" t="s">
        <v>67</v>
      </c>
      <c r="H13" s="169" t="s">
        <v>124</v>
      </c>
      <c r="I13" s="169" t="s">
        <v>119</v>
      </c>
      <c r="J13" s="170">
        <v>38600</v>
      </c>
      <c r="K13" s="169" t="s">
        <v>87</v>
      </c>
      <c r="L13" s="169" t="s">
        <v>87</v>
      </c>
      <c r="M13" s="169" t="s">
        <v>89</v>
      </c>
      <c r="N13" s="171">
        <v>2</v>
      </c>
      <c r="O13" s="171">
        <v>3</v>
      </c>
      <c r="P13" s="172">
        <v>14610</v>
      </c>
      <c r="Q13" s="173">
        <v>2.5000000000000001E-2</v>
      </c>
      <c r="R13" s="174">
        <f t="shared" si="0"/>
        <v>365</v>
      </c>
      <c r="S13" s="173">
        <v>0</v>
      </c>
      <c r="T13" s="174">
        <f t="shared" si="1"/>
        <v>0</v>
      </c>
      <c r="U13" s="173">
        <f t="shared" si="2"/>
        <v>2.4982888432580425E-2</v>
      </c>
      <c r="V13" s="174">
        <f t="shared" si="3"/>
        <v>365</v>
      </c>
      <c r="W13" s="174">
        <f t="shared" si="4"/>
        <v>14975</v>
      </c>
      <c r="X13" s="175">
        <v>14610</v>
      </c>
      <c r="Y13" s="176">
        <f t="shared" si="13"/>
        <v>0</v>
      </c>
      <c r="Z13" s="177">
        <f t="shared" si="5"/>
        <v>0</v>
      </c>
      <c r="AA13" s="178" t="str">
        <f t="shared" si="6"/>
        <v>2.00%-3.00%</v>
      </c>
      <c r="AB13" s="179"/>
      <c r="AC13" s="179"/>
      <c r="AD13" s="179"/>
      <c r="AE13" s="180"/>
      <c r="AF13" s="172">
        <f t="shared" si="7"/>
        <v>0</v>
      </c>
      <c r="AG13" s="181">
        <f t="shared" si="8"/>
        <v>14610</v>
      </c>
      <c r="AH13" s="182">
        <f t="shared" si="9"/>
        <v>0</v>
      </c>
      <c r="AI13" s="183">
        <f t="shared" si="10"/>
        <v>0</v>
      </c>
      <c r="AJ13" s="184">
        <v>14</v>
      </c>
      <c r="AK13" s="184">
        <v>450</v>
      </c>
      <c r="AL13" s="184"/>
      <c r="AM13" s="184">
        <v>688</v>
      </c>
      <c r="AN13" s="184">
        <f t="shared" si="11"/>
        <v>210628</v>
      </c>
      <c r="AO13" s="171">
        <v>3</v>
      </c>
      <c r="AP13" s="184"/>
      <c r="AQ13" s="185" t="s">
        <v>125</v>
      </c>
      <c r="AR13" s="185" t="s">
        <v>126</v>
      </c>
      <c r="AS13" s="169" t="s">
        <v>121</v>
      </c>
      <c r="AT13" s="169" t="s">
        <v>76</v>
      </c>
      <c r="AU13" s="169" t="s">
        <v>62</v>
      </c>
      <c r="AV13" s="184"/>
      <c r="AW13" s="185" t="s">
        <v>127</v>
      </c>
      <c r="AX13" s="185"/>
      <c r="AY13" s="187" t="str">
        <f t="shared" si="12"/>
        <v>0 increase</v>
      </c>
    </row>
    <row r="14" spans="1:51" s="99" customFormat="1" ht="19.95" customHeight="1">
      <c r="A14" s="5" t="s">
        <v>562</v>
      </c>
      <c r="B14" s="169">
        <v>15007522</v>
      </c>
      <c r="C14" s="169" t="s">
        <v>128</v>
      </c>
      <c r="D14" s="169" t="s">
        <v>129</v>
      </c>
      <c r="E14" s="169" t="s">
        <v>54</v>
      </c>
      <c r="F14" s="169" t="s">
        <v>55</v>
      </c>
      <c r="G14" s="169" t="s">
        <v>67</v>
      </c>
      <c r="H14" s="169" t="s">
        <v>124</v>
      </c>
      <c r="I14" s="169" t="s">
        <v>119</v>
      </c>
      <c r="J14" s="170">
        <v>41091</v>
      </c>
      <c r="K14" s="169" t="s">
        <v>80</v>
      </c>
      <c r="L14" s="169" t="s">
        <v>130</v>
      </c>
      <c r="M14" s="169" t="s">
        <v>66</v>
      </c>
      <c r="N14" s="171">
        <v>2</v>
      </c>
      <c r="O14" s="171">
        <v>3</v>
      </c>
      <c r="P14" s="172">
        <v>13100</v>
      </c>
      <c r="Q14" s="173">
        <v>0.03</v>
      </c>
      <c r="R14" s="174">
        <f t="shared" si="0"/>
        <v>393</v>
      </c>
      <c r="S14" s="173">
        <v>0</v>
      </c>
      <c r="T14" s="174">
        <f t="shared" si="1"/>
        <v>0</v>
      </c>
      <c r="U14" s="173">
        <f t="shared" si="2"/>
        <v>0.03</v>
      </c>
      <c r="V14" s="174">
        <f t="shared" si="3"/>
        <v>393</v>
      </c>
      <c r="W14" s="174">
        <f t="shared" si="4"/>
        <v>13493</v>
      </c>
      <c r="X14" s="175">
        <v>14312</v>
      </c>
      <c r="Y14" s="176">
        <f t="shared" si="13"/>
        <v>1212</v>
      </c>
      <c r="Z14" s="177">
        <f t="shared" si="5"/>
        <v>9.2499999999999999E-2</v>
      </c>
      <c r="AA14" s="178" t="str">
        <f t="shared" si="6"/>
        <v>2.40%-3.60%</v>
      </c>
      <c r="AB14" s="179"/>
      <c r="AC14" s="179"/>
      <c r="AD14" s="179"/>
      <c r="AE14" s="180"/>
      <c r="AF14" s="172">
        <f t="shared" si="7"/>
        <v>0</v>
      </c>
      <c r="AG14" s="181">
        <f t="shared" si="8"/>
        <v>14312</v>
      </c>
      <c r="AH14" s="182">
        <f t="shared" si="9"/>
        <v>1212</v>
      </c>
      <c r="AI14" s="183">
        <f t="shared" si="10"/>
        <v>9.2519083969465621E-2</v>
      </c>
      <c r="AJ14" s="184">
        <v>14</v>
      </c>
      <c r="AK14" s="184">
        <v>450</v>
      </c>
      <c r="AL14" s="184"/>
      <c r="AM14" s="184">
        <v>688</v>
      </c>
      <c r="AN14" s="184">
        <f t="shared" si="11"/>
        <v>206456</v>
      </c>
      <c r="AO14" s="171">
        <v>2</v>
      </c>
      <c r="AP14" s="184"/>
      <c r="AQ14" s="185" t="s">
        <v>131</v>
      </c>
      <c r="AR14" s="185" t="s">
        <v>132</v>
      </c>
      <c r="AS14" s="169" t="s">
        <v>121</v>
      </c>
      <c r="AT14" s="169" t="s">
        <v>76</v>
      </c>
      <c r="AU14" s="169" t="s">
        <v>62</v>
      </c>
      <c r="AV14" s="184"/>
      <c r="AW14" s="185" t="s">
        <v>133</v>
      </c>
      <c r="AX14" s="185" t="s">
        <v>134</v>
      </c>
      <c r="AY14" s="188" t="str">
        <f t="shared" si="12"/>
        <v>&gt;20</v>
      </c>
    </row>
    <row r="15" spans="1:51" s="99" customFormat="1" ht="19.95" customHeight="1">
      <c r="A15" s="5" t="s">
        <v>562</v>
      </c>
      <c r="B15" s="169">
        <v>15001471</v>
      </c>
      <c r="C15" s="169" t="s">
        <v>135</v>
      </c>
      <c r="D15" s="169" t="s">
        <v>136</v>
      </c>
      <c r="E15" s="169" t="s">
        <v>54</v>
      </c>
      <c r="F15" s="169" t="s">
        <v>55</v>
      </c>
      <c r="G15" s="169" t="s">
        <v>67</v>
      </c>
      <c r="H15" s="169" t="s">
        <v>137</v>
      </c>
      <c r="I15" s="169" t="s">
        <v>119</v>
      </c>
      <c r="J15" s="170">
        <v>39546</v>
      </c>
      <c r="K15" s="169" t="s">
        <v>80</v>
      </c>
      <c r="L15" s="169" t="s">
        <v>138</v>
      </c>
      <c r="M15" s="169" t="s">
        <v>66</v>
      </c>
      <c r="N15" s="171">
        <v>2</v>
      </c>
      <c r="O15" s="171">
        <v>3</v>
      </c>
      <c r="P15" s="172">
        <v>15326</v>
      </c>
      <c r="Q15" s="173">
        <v>0.03</v>
      </c>
      <c r="R15" s="174">
        <f t="shared" si="0"/>
        <v>460</v>
      </c>
      <c r="S15" s="173">
        <v>0</v>
      </c>
      <c r="T15" s="174">
        <f t="shared" si="1"/>
        <v>0</v>
      </c>
      <c r="U15" s="173">
        <f t="shared" si="2"/>
        <v>3.0014354691374135E-2</v>
      </c>
      <c r="V15" s="174">
        <f t="shared" si="3"/>
        <v>460</v>
      </c>
      <c r="W15" s="174">
        <f t="shared" si="4"/>
        <v>15786</v>
      </c>
      <c r="X15" s="175">
        <v>15326</v>
      </c>
      <c r="Y15" s="176">
        <f t="shared" si="13"/>
        <v>0</v>
      </c>
      <c r="Z15" s="177">
        <f t="shared" si="5"/>
        <v>0</v>
      </c>
      <c r="AA15" s="178" t="str">
        <f t="shared" si="6"/>
        <v>2.40%-3.60%</v>
      </c>
      <c r="AB15" s="179"/>
      <c r="AC15" s="179"/>
      <c r="AD15" s="179"/>
      <c r="AE15" s="180"/>
      <c r="AF15" s="172">
        <f t="shared" si="7"/>
        <v>0</v>
      </c>
      <c r="AG15" s="181">
        <f t="shared" si="8"/>
        <v>15326</v>
      </c>
      <c r="AH15" s="182">
        <f t="shared" si="9"/>
        <v>0</v>
      </c>
      <c r="AI15" s="183">
        <f t="shared" si="10"/>
        <v>0</v>
      </c>
      <c r="AJ15" s="184">
        <v>14</v>
      </c>
      <c r="AK15" s="184">
        <v>450</v>
      </c>
      <c r="AL15" s="184"/>
      <c r="AM15" s="184">
        <v>688</v>
      </c>
      <c r="AN15" s="184">
        <f t="shared" si="11"/>
        <v>220652</v>
      </c>
      <c r="AO15" s="171">
        <v>4</v>
      </c>
      <c r="AP15" s="184"/>
      <c r="AQ15" s="185" t="s">
        <v>139</v>
      </c>
      <c r="AR15" s="185" t="s">
        <v>140</v>
      </c>
      <c r="AS15" s="169" t="s">
        <v>121</v>
      </c>
      <c r="AT15" s="169" t="s">
        <v>76</v>
      </c>
      <c r="AU15" s="169" t="s">
        <v>62</v>
      </c>
      <c r="AV15" s="184"/>
      <c r="AW15" s="185" t="s">
        <v>127</v>
      </c>
      <c r="AX15" s="185"/>
      <c r="AY15" s="187" t="str">
        <f t="shared" si="12"/>
        <v>0 increase</v>
      </c>
    </row>
    <row r="16" spans="1:51" s="99" customFormat="1" ht="19.95" customHeight="1">
      <c r="A16" s="5" t="s">
        <v>562</v>
      </c>
      <c r="B16" s="169">
        <v>15022189</v>
      </c>
      <c r="C16" s="169" t="s">
        <v>141</v>
      </c>
      <c r="D16" s="169" t="s">
        <v>142</v>
      </c>
      <c r="E16" s="169" t="s">
        <v>54</v>
      </c>
      <c r="F16" s="169" t="s">
        <v>55</v>
      </c>
      <c r="G16" s="169" t="s">
        <v>67</v>
      </c>
      <c r="H16" s="169" t="s">
        <v>124</v>
      </c>
      <c r="I16" s="169" t="s">
        <v>143</v>
      </c>
      <c r="J16" s="170">
        <v>44713</v>
      </c>
      <c r="K16" s="169" t="s">
        <v>87</v>
      </c>
      <c r="L16" s="169" t="s">
        <v>144</v>
      </c>
      <c r="M16" s="169" t="s">
        <v>89</v>
      </c>
      <c r="N16" s="171">
        <v>2</v>
      </c>
      <c r="O16" s="171">
        <v>3</v>
      </c>
      <c r="P16" s="172">
        <v>14850</v>
      </c>
      <c r="Q16" s="173">
        <v>2.5000000000000001E-2</v>
      </c>
      <c r="R16" s="174">
        <f t="shared" si="0"/>
        <v>371</v>
      </c>
      <c r="S16" s="173">
        <v>0</v>
      </c>
      <c r="T16" s="174">
        <f t="shared" si="1"/>
        <v>0</v>
      </c>
      <c r="U16" s="173">
        <f t="shared" si="2"/>
        <v>2.4983164983164982E-2</v>
      </c>
      <c r="V16" s="174">
        <f t="shared" si="3"/>
        <v>371</v>
      </c>
      <c r="W16" s="174">
        <f t="shared" si="4"/>
        <v>15221</v>
      </c>
      <c r="X16" s="175">
        <v>15150</v>
      </c>
      <c r="Y16" s="176">
        <f t="shared" si="13"/>
        <v>300</v>
      </c>
      <c r="Z16" s="177">
        <f t="shared" si="5"/>
        <v>2.0199999999999999E-2</v>
      </c>
      <c r="AA16" s="178" t="str">
        <f t="shared" si="6"/>
        <v>2.00%-3.00%</v>
      </c>
      <c r="AB16" s="179"/>
      <c r="AC16" s="179"/>
      <c r="AD16" s="179"/>
      <c r="AE16" s="180"/>
      <c r="AF16" s="172">
        <f t="shared" si="7"/>
        <v>0</v>
      </c>
      <c r="AG16" s="181">
        <f t="shared" si="8"/>
        <v>15150</v>
      </c>
      <c r="AH16" s="182">
        <f t="shared" si="9"/>
        <v>300</v>
      </c>
      <c r="AI16" s="183">
        <f t="shared" si="10"/>
        <v>2.020202020202011E-2</v>
      </c>
      <c r="AJ16" s="184">
        <v>14</v>
      </c>
      <c r="AK16" s="184">
        <v>450</v>
      </c>
      <c r="AL16" s="184"/>
      <c r="AM16" s="184">
        <v>688</v>
      </c>
      <c r="AN16" s="184">
        <f t="shared" si="11"/>
        <v>218188</v>
      </c>
      <c r="AO16" s="171">
        <v>3</v>
      </c>
      <c r="AP16" s="184"/>
      <c r="AQ16" s="185"/>
      <c r="AR16" s="185"/>
      <c r="AS16" s="169" t="s">
        <v>121</v>
      </c>
      <c r="AT16" s="169" t="s">
        <v>76</v>
      </c>
      <c r="AU16" s="169" t="s">
        <v>62</v>
      </c>
      <c r="AV16" s="184"/>
      <c r="AW16" s="185"/>
      <c r="AX16" s="185"/>
      <c r="AY16" s="188" t="str">
        <f t="shared" si="12"/>
        <v>OK</v>
      </c>
    </row>
    <row r="17" spans="1:51" s="99" customFormat="1" ht="19.95" customHeight="1">
      <c r="A17" s="5" t="s">
        <v>562</v>
      </c>
      <c r="B17" s="169">
        <v>15017481</v>
      </c>
      <c r="C17" s="169" t="s">
        <v>145</v>
      </c>
      <c r="D17" s="169" t="s">
        <v>146</v>
      </c>
      <c r="E17" s="169" t="s">
        <v>54</v>
      </c>
      <c r="F17" s="169" t="s">
        <v>55</v>
      </c>
      <c r="G17" s="169" t="s">
        <v>67</v>
      </c>
      <c r="H17" s="169" t="s">
        <v>124</v>
      </c>
      <c r="I17" s="169" t="s">
        <v>119</v>
      </c>
      <c r="J17" s="170">
        <v>42893</v>
      </c>
      <c r="K17" s="169" t="s">
        <v>87</v>
      </c>
      <c r="L17" s="169" t="s">
        <v>87</v>
      </c>
      <c r="M17" s="169" t="s">
        <v>89</v>
      </c>
      <c r="N17" s="171">
        <v>2</v>
      </c>
      <c r="O17" s="171">
        <v>2</v>
      </c>
      <c r="P17" s="172">
        <v>13610</v>
      </c>
      <c r="Q17" s="173">
        <v>0</v>
      </c>
      <c r="R17" s="174">
        <f t="shared" si="0"/>
        <v>0</v>
      </c>
      <c r="S17" s="173">
        <v>0</v>
      </c>
      <c r="T17" s="174">
        <f t="shared" si="1"/>
        <v>0</v>
      </c>
      <c r="U17" s="173">
        <f t="shared" si="2"/>
        <v>0</v>
      </c>
      <c r="V17" s="174">
        <f t="shared" si="3"/>
        <v>0</v>
      </c>
      <c r="W17" s="174">
        <f t="shared" si="4"/>
        <v>13610</v>
      </c>
      <c r="X17" s="175">
        <v>13610</v>
      </c>
      <c r="Y17" s="176">
        <f t="shared" si="13"/>
        <v>0</v>
      </c>
      <c r="Z17" s="177">
        <f t="shared" si="5"/>
        <v>0</v>
      </c>
      <c r="AA17" s="178" t="str">
        <f t="shared" si="6"/>
        <v>0.00%-0.00%</v>
      </c>
      <c r="AB17" s="179"/>
      <c r="AC17" s="179"/>
      <c r="AD17" s="179"/>
      <c r="AE17" s="180"/>
      <c r="AF17" s="172">
        <f t="shared" si="7"/>
        <v>0</v>
      </c>
      <c r="AG17" s="181">
        <f t="shared" si="8"/>
        <v>13610</v>
      </c>
      <c r="AH17" s="182">
        <f t="shared" si="9"/>
        <v>0</v>
      </c>
      <c r="AI17" s="183">
        <f t="shared" si="10"/>
        <v>0</v>
      </c>
      <c r="AJ17" s="184">
        <v>14</v>
      </c>
      <c r="AK17" s="184">
        <v>550</v>
      </c>
      <c r="AL17" s="184"/>
      <c r="AM17" s="184">
        <v>688</v>
      </c>
      <c r="AN17" s="184">
        <f t="shared" si="11"/>
        <v>197828</v>
      </c>
      <c r="AO17" s="171">
        <v>3</v>
      </c>
      <c r="AP17" s="184"/>
      <c r="AQ17" s="185"/>
      <c r="AR17" s="185"/>
      <c r="AS17" s="169" t="s">
        <v>121</v>
      </c>
      <c r="AT17" s="169" t="s">
        <v>76</v>
      </c>
      <c r="AU17" s="169" t="s">
        <v>62</v>
      </c>
      <c r="AV17" s="184"/>
      <c r="AW17" s="185"/>
      <c r="AX17" s="185"/>
      <c r="AY17" s="187" t="str">
        <f t="shared" si="12"/>
        <v>OK</v>
      </c>
    </row>
    <row r="18" spans="1:51" s="99" customFormat="1" ht="19.95" customHeight="1">
      <c r="A18" s="5" t="s">
        <v>562</v>
      </c>
      <c r="B18" s="169">
        <v>15014900</v>
      </c>
      <c r="C18" s="169" t="s">
        <v>147</v>
      </c>
      <c r="D18" s="169" t="s">
        <v>148</v>
      </c>
      <c r="E18" s="169" t="s">
        <v>54</v>
      </c>
      <c r="F18" s="169" t="s">
        <v>55</v>
      </c>
      <c r="G18" s="169" t="s">
        <v>67</v>
      </c>
      <c r="H18" s="169" t="s">
        <v>70</v>
      </c>
      <c r="I18" s="169" t="s">
        <v>149</v>
      </c>
      <c r="J18" s="170">
        <v>42298</v>
      </c>
      <c r="K18" s="169" t="s">
        <v>150</v>
      </c>
      <c r="L18" s="169" t="s">
        <v>150</v>
      </c>
      <c r="M18" s="169" t="s">
        <v>59</v>
      </c>
      <c r="N18" s="171">
        <v>2</v>
      </c>
      <c r="O18" s="171">
        <v>2</v>
      </c>
      <c r="P18" s="172">
        <v>20200</v>
      </c>
      <c r="Q18" s="173">
        <v>0</v>
      </c>
      <c r="R18" s="174">
        <f t="shared" si="0"/>
        <v>0</v>
      </c>
      <c r="S18" s="173">
        <v>0</v>
      </c>
      <c r="T18" s="174">
        <f t="shared" si="1"/>
        <v>0</v>
      </c>
      <c r="U18" s="173">
        <f t="shared" si="2"/>
        <v>0</v>
      </c>
      <c r="V18" s="174">
        <f t="shared" si="3"/>
        <v>0</v>
      </c>
      <c r="W18" s="174">
        <f t="shared" si="4"/>
        <v>20200</v>
      </c>
      <c r="X18" s="175">
        <f t="shared" ref="X18:X22" si="14">W18</f>
        <v>20200</v>
      </c>
      <c r="Y18" s="176">
        <f t="shared" si="13"/>
        <v>0</v>
      </c>
      <c r="Z18" s="177">
        <f t="shared" si="5"/>
        <v>0</v>
      </c>
      <c r="AA18" s="178" t="str">
        <f t="shared" si="6"/>
        <v>0.00%-0.00%</v>
      </c>
      <c r="AB18" s="179"/>
      <c r="AC18" s="179"/>
      <c r="AD18" s="179"/>
      <c r="AE18" s="180"/>
      <c r="AF18" s="172">
        <f t="shared" si="7"/>
        <v>0</v>
      </c>
      <c r="AG18" s="181">
        <f t="shared" si="8"/>
        <v>20200</v>
      </c>
      <c r="AH18" s="182">
        <f t="shared" si="9"/>
        <v>0</v>
      </c>
      <c r="AI18" s="183">
        <f t="shared" si="10"/>
        <v>0</v>
      </c>
      <c r="AJ18" s="184">
        <v>14</v>
      </c>
      <c r="AK18" s="184">
        <v>450</v>
      </c>
      <c r="AL18" s="184"/>
      <c r="AM18" s="184">
        <v>688</v>
      </c>
      <c r="AN18" s="184">
        <f t="shared" si="11"/>
        <v>288888</v>
      </c>
      <c r="AO18" s="171">
        <v>3</v>
      </c>
      <c r="AP18" s="184"/>
      <c r="AQ18" s="185"/>
      <c r="AR18" s="185"/>
      <c r="AS18" s="169" t="s">
        <v>151</v>
      </c>
      <c r="AT18" s="169" t="s">
        <v>76</v>
      </c>
      <c r="AU18" s="169" t="s">
        <v>62</v>
      </c>
      <c r="AV18" s="184"/>
      <c r="AW18" s="185"/>
      <c r="AX18" s="185"/>
      <c r="AY18" s="188" t="str">
        <f t="shared" si="12"/>
        <v>OK</v>
      </c>
    </row>
    <row r="19" spans="1:51" s="99" customFormat="1" ht="19.95" customHeight="1">
      <c r="A19" s="5" t="s">
        <v>562</v>
      </c>
      <c r="B19" s="169">
        <v>15013255</v>
      </c>
      <c r="C19" s="169" t="s">
        <v>152</v>
      </c>
      <c r="D19" s="169" t="s">
        <v>153</v>
      </c>
      <c r="E19" s="169" t="s">
        <v>54</v>
      </c>
      <c r="F19" s="169" t="s">
        <v>55</v>
      </c>
      <c r="G19" s="169" t="s">
        <v>67</v>
      </c>
      <c r="H19" s="169" t="s">
        <v>154</v>
      </c>
      <c r="I19" s="169" t="s">
        <v>119</v>
      </c>
      <c r="J19" s="170">
        <v>41801</v>
      </c>
      <c r="K19" s="169" t="s">
        <v>150</v>
      </c>
      <c r="L19" s="169" t="s">
        <v>155</v>
      </c>
      <c r="M19" s="169" t="s">
        <v>59</v>
      </c>
      <c r="N19" s="171">
        <v>2</v>
      </c>
      <c r="O19" s="171">
        <v>4</v>
      </c>
      <c r="P19" s="172">
        <v>23800</v>
      </c>
      <c r="Q19" s="173">
        <v>0.03</v>
      </c>
      <c r="R19" s="174">
        <f t="shared" si="0"/>
        <v>714</v>
      </c>
      <c r="S19" s="173">
        <v>0</v>
      </c>
      <c r="T19" s="174">
        <f t="shared" si="1"/>
        <v>0</v>
      </c>
      <c r="U19" s="173">
        <f t="shared" si="2"/>
        <v>0.03</v>
      </c>
      <c r="V19" s="174">
        <f t="shared" si="3"/>
        <v>714</v>
      </c>
      <c r="W19" s="174">
        <f t="shared" si="4"/>
        <v>24514</v>
      </c>
      <c r="X19" s="175">
        <f t="shared" si="14"/>
        <v>24514</v>
      </c>
      <c r="Y19" s="176">
        <f t="shared" si="13"/>
        <v>714</v>
      </c>
      <c r="Z19" s="177">
        <f t="shared" si="5"/>
        <v>0.03</v>
      </c>
      <c r="AA19" s="178" t="str">
        <f t="shared" si="6"/>
        <v>2.40%-3.60%</v>
      </c>
      <c r="AB19" s="179" t="s">
        <v>112</v>
      </c>
      <c r="AC19" s="179" t="s">
        <v>155</v>
      </c>
      <c r="AD19" s="179" t="s">
        <v>156</v>
      </c>
      <c r="AE19" s="180">
        <v>0.09</v>
      </c>
      <c r="AF19" s="172">
        <f t="shared" si="7"/>
        <v>2142</v>
      </c>
      <c r="AG19" s="181">
        <f t="shared" si="8"/>
        <v>26656</v>
      </c>
      <c r="AH19" s="182">
        <f t="shared" si="9"/>
        <v>2856</v>
      </c>
      <c r="AI19" s="183">
        <f t="shared" si="10"/>
        <v>0.12000000000000011</v>
      </c>
      <c r="AJ19" s="184">
        <v>14</v>
      </c>
      <c r="AK19" s="184">
        <v>450</v>
      </c>
      <c r="AL19" s="184"/>
      <c r="AM19" s="184">
        <v>688</v>
      </c>
      <c r="AN19" s="184">
        <f t="shared" si="11"/>
        <v>391272</v>
      </c>
      <c r="AO19" s="171">
        <v>5</v>
      </c>
      <c r="AP19" s="184"/>
      <c r="AQ19" s="185" t="s">
        <v>115</v>
      </c>
      <c r="AR19" s="185" t="s">
        <v>115</v>
      </c>
      <c r="AS19" s="169" t="s">
        <v>151</v>
      </c>
      <c r="AT19" s="169" t="s">
        <v>76</v>
      </c>
      <c r="AU19" s="169" t="s">
        <v>62</v>
      </c>
      <c r="AV19" s="184"/>
      <c r="AW19" s="185"/>
      <c r="AX19" s="185"/>
      <c r="AY19" s="187" t="str">
        <f t="shared" si="12"/>
        <v>OK</v>
      </c>
    </row>
    <row r="20" spans="1:51" s="99" customFormat="1" ht="19.95" customHeight="1">
      <c r="A20" s="5" t="s">
        <v>562</v>
      </c>
      <c r="B20" s="169">
        <v>15005811</v>
      </c>
      <c r="C20" s="169" t="s">
        <v>157</v>
      </c>
      <c r="D20" s="169" t="s">
        <v>158</v>
      </c>
      <c r="E20" s="169" t="s">
        <v>54</v>
      </c>
      <c r="F20" s="169" t="s">
        <v>55</v>
      </c>
      <c r="G20" s="169" t="s">
        <v>67</v>
      </c>
      <c r="H20" s="169" t="s">
        <v>159</v>
      </c>
      <c r="I20" s="169" t="s">
        <v>72</v>
      </c>
      <c r="J20" s="170">
        <v>40646</v>
      </c>
      <c r="K20" s="169" t="s">
        <v>150</v>
      </c>
      <c r="L20" s="169" t="s">
        <v>160</v>
      </c>
      <c r="M20" s="169" t="s">
        <v>59</v>
      </c>
      <c r="N20" s="171">
        <v>2</v>
      </c>
      <c r="O20" s="171">
        <v>5</v>
      </c>
      <c r="P20" s="172">
        <v>24500</v>
      </c>
      <c r="Q20" s="173">
        <v>0.04</v>
      </c>
      <c r="R20" s="174">
        <f t="shared" si="0"/>
        <v>980</v>
      </c>
      <c r="S20" s="173">
        <v>0</v>
      </c>
      <c r="T20" s="174">
        <f t="shared" si="1"/>
        <v>0</v>
      </c>
      <c r="U20" s="173">
        <f t="shared" si="2"/>
        <v>0.04</v>
      </c>
      <c r="V20" s="174">
        <f t="shared" si="3"/>
        <v>980</v>
      </c>
      <c r="W20" s="174">
        <f t="shared" si="4"/>
        <v>25480</v>
      </c>
      <c r="X20" s="175">
        <f t="shared" si="14"/>
        <v>25480</v>
      </c>
      <c r="Y20" s="176">
        <f t="shared" si="13"/>
        <v>980</v>
      </c>
      <c r="Z20" s="177">
        <f t="shared" si="5"/>
        <v>0.04</v>
      </c>
      <c r="AA20" s="178" t="str">
        <f t="shared" si="6"/>
        <v>3.20%-4.80%</v>
      </c>
      <c r="AB20" s="179" t="s">
        <v>112</v>
      </c>
      <c r="AC20" s="179" t="s">
        <v>160</v>
      </c>
      <c r="AD20" s="179" t="s">
        <v>156</v>
      </c>
      <c r="AE20" s="180">
        <v>0.08</v>
      </c>
      <c r="AF20" s="172">
        <f t="shared" si="7"/>
        <v>1960</v>
      </c>
      <c r="AG20" s="181">
        <f t="shared" si="8"/>
        <v>27440</v>
      </c>
      <c r="AH20" s="182">
        <f t="shared" si="9"/>
        <v>2940</v>
      </c>
      <c r="AI20" s="183">
        <f t="shared" si="10"/>
        <v>0.12000000000000011</v>
      </c>
      <c r="AJ20" s="184">
        <v>14</v>
      </c>
      <c r="AK20" s="184">
        <v>450</v>
      </c>
      <c r="AL20" s="184"/>
      <c r="AM20" s="184">
        <v>688</v>
      </c>
      <c r="AN20" s="184">
        <f t="shared" si="11"/>
        <v>402248</v>
      </c>
      <c r="AO20" s="171">
        <v>3</v>
      </c>
      <c r="AP20" s="184"/>
      <c r="AQ20" s="185" t="s">
        <v>115</v>
      </c>
      <c r="AR20" s="185" t="s">
        <v>115</v>
      </c>
      <c r="AS20" s="169" t="s">
        <v>151</v>
      </c>
      <c r="AT20" s="169" t="s">
        <v>76</v>
      </c>
      <c r="AU20" s="169" t="s">
        <v>62</v>
      </c>
      <c r="AV20" s="184"/>
      <c r="AW20" s="185"/>
      <c r="AX20" s="185"/>
      <c r="AY20" s="188" t="str">
        <f t="shared" si="12"/>
        <v>OK</v>
      </c>
    </row>
    <row r="21" spans="1:51" s="99" customFormat="1" ht="19.95" customHeight="1">
      <c r="A21" s="5" t="s">
        <v>562</v>
      </c>
      <c r="B21" s="169">
        <v>15022316</v>
      </c>
      <c r="C21" s="169" t="s">
        <v>161</v>
      </c>
      <c r="D21" s="169" t="s">
        <v>162</v>
      </c>
      <c r="E21" s="169" t="s">
        <v>54</v>
      </c>
      <c r="F21" s="169" t="s">
        <v>55</v>
      </c>
      <c r="G21" s="169" t="s">
        <v>67</v>
      </c>
      <c r="H21" s="169" t="s">
        <v>70</v>
      </c>
      <c r="I21" s="169" t="s">
        <v>149</v>
      </c>
      <c r="J21" s="170">
        <v>44930</v>
      </c>
      <c r="K21" s="169" t="s">
        <v>87</v>
      </c>
      <c r="L21" s="169" t="s">
        <v>163</v>
      </c>
      <c r="M21" s="169" t="s">
        <v>89</v>
      </c>
      <c r="N21" s="171">
        <v>2</v>
      </c>
      <c r="O21" s="171">
        <v>3</v>
      </c>
      <c r="P21" s="172">
        <v>14375</v>
      </c>
      <c r="Q21" s="173">
        <v>2.5000000000000001E-2</v>
      </c>
      <c r="R21" s="174">
        <f t="shared" si="0"/>
        <v>359</v>
      </c>
      <c r="S21" s="173">
        <v>0</v>
      </c>
      <c r="T21" s="174">
        <f t="shared" si="1"/>
        <v>0</v>
      </c>
      <c r="U21" s="173">
        <f t="shared" si="2"/>
        <v>2.497391304347826E-2</v>
      </c>
      <c r="V21" s="174">
        <f t="shared" si="3"/>
        <v>359</v>
      </c>
      <c r="W21" s="174">
        <f t="shared" si="4"/>
        <v>14734</v>
      </c>
      <c r="X21" s="175">
        <f t="shared" si="14"/>
        <v>14734</v>
      </c>
      <c r="Y21" s="176">
        <f t="shared" si="13"/>
        <v>359</v>
      </c>
      <c r="Z21" s="177">
        <f t="shared" si="5"/>
        <v>2.5000000000000001E-2</v>
      </c>
      <c r="AA21" s="178" t="str">
        <f t="shared" si="6"/>
        <v>2.00%-3.00%</v>
      </c>
      <c r="AB21" s="179"/>
      <c r="AC21" s="179"/>
      <c r="AD21" s="179"/>
      <c r="AE21" s="180"/>
      <c r="AF21" s="172">
        <f t="shared" si="7"/>
        <v>0</v>
      </c>
      <c r="AG21" s="181">
        <f t="shared" si="8"/>
        <v>14734</v>
      </c>
      <c r="AH21" s="182">
        <f t="shared" si="9"/>
        <v>359</v>
      </c>
      <c r="AI21" s="183">
        <f t="shared" si="10"/>
        <v>2.4973913043478291E-2</v>
      </c>
      <c r="AJ21" s="184">
        <v>14</v>
      </c>
      <c r="AK21" s="184">
        <v>450</v>
      </c>
      <c r="AL21" s="184"/>
      <c r="AM21" s="184">
        <v>688</v>
      </c>
      <c r="AN21" s="184">
        <f t="shared" si="11"/>
        <v>212364</v>
      </c>
      <c r="AO21" s="171">
        <v>4</v>
      </c>
      <c r="AP21" s="184"/>
      <c r="AQ21" s="185"/>
      <c r="AR21" s="185"/>
      <c r="AS21" s="169" t="s">
        <v>151</v>
      </c>
      <c r="AT21" s="169" t="s">
        <v>76</v>
      </c>
      <c r="AU21" s="169" t="s">
        <v>62</v>
      </c>
      <c r="AV21" s="184"/>
      <c r="AW21" s="185"/>
      <c r="AX21" s="185"/>
      <c r="AY21" s="187" t="str">
        <f t="shared" si="12"/>
        <v>OK</v>
      </c>
    </row>
    <row r="22" spans="1:51" s="99" customFormat="1" ht="19.95" customHeight="1">
      <c r="A22" s="5" t="s">
        <v>562</v>
      </c>
      <c r="B22" s="169">
        <v>15001764</v>
      </c>
      <c r="C22" s="169" t="s">
        <v>164</v>
      </c>
      <c r="D22" s="169" t="s">
        <v>165</v>
      </c>
      <c r="E22" s="169" t="s">
        <v>54</v>
      </c>
      <c r="F22" s="169" t="s">
        <v>55</v>
      </c>
      <c r="G22" s="169" t="s">
        <v>67</v>
      </c>
      <c r="H22" s="169" t="s">
        <v>70</v>
      </c>
      <c r="I22" s="169" t="s">
        <v>149</v>
      </c>
      <c r="J22" s="170">
        <v>40360</v>
      </c>
      <c r="K22" s="169" t="s">
        <v>87</v>
      </c>
      <c r="L22" s="169" t="s">
        <v>87</v>
      </c>
      <c r="M22" s="169" t="s">
        <v>89</v>
      </c>
      <c r="N22" s="171">
        <v>2</v>
      </c>
      <c r="O22" s="171">
        <v>4</v>
      </c>
      <c r="P22" s="172">
        <v>9891</v>
      </c>
      <c r="Q22" s="173">
        <v>4.4999999999999998E-2</v>
      </c>
      <c r="R22" s="174">
        <f t="shared" si="0"/>
        <v>445</v>
      </c>
      <c r="S22" s="173">
        <v>4.2099999999999999E-2</v>
      </c>
      <c r="T22" s="174">
        <f t="shared" si="1"/>
        <v>416</v>
      </c>
      <c r="U22" s="173">
        <f t="shared" si="2"/>
        <v>8.7048832271762203E-2</v>
      </c>
      <c r="V22" s="174">
        <f t="shared" si="3"/>
        <v>861</v>
      </c>
      <c r="W22" s="174">
        <f t="shared" si="4"/>
        <v>10752</v>
      </c>
      <c r="X22" s="175">
        <f t="shared" si="14"/>
        <v>10752</v>
      </c>
      <c r="Y22" s="176">
        <f t="shared" si="13"/>
        <v>861</v>
      </c>
      <c r="Z22" s="177">
        <f t="shared" si="5"/>
        <v>8.6999999999999994E-2</v>
      </c>
      <c r="AA22" s="178" t="str">
        <f t="shared" si="6"/>
        <v>6.96%-10.45%</v>
      </c>
      <c r="AB22" s="179"/>
      <c r="AC22" s="179"/>
      <c r="AD22" s="179"/>
      <c r="AE22" s="180"/>
      <c r="AF22" s="172">
        <f t="shared" si="7"/>
        <v>0</v>
      </c>
      <c r="AG22" s="181">
        <f t="shared" si="8"/>
        <v>10752</v>
      </c>
      <c r="AH22" s="182">
        <f t="shared" si="9"/>
        <v>861</v>
      </c>
      <c r="AI22" s="183">
        <f t="shared" si="10"/>
        <v>8.7048832271762189E-2</v>
      </c>
      <c r="AJ22" s="184">
        <v>14</v>
      </c>
      <c r="AK22" s="184">
        <v>450</v>
      </c>
      <c r="AL22" s="184"/>
      <c r="AM22" s="184">
        <v>688</v>
      </c>
      <c r="AN22" s="184">
        <f t="shared" si="11"/>
        <v>156616</v>
      </c>
      <c r="AO22" s="171">
        <v>3</v>
      </c>
      <c r="AP22" s="184"/>
      <c r="AQ22" s="185"/>
      <c r="AR22" s="185"/>
      <c r="AS22" s="169" t="s">
        <v>151</v>
      </c>
      <c r="AT22" s="169" t="s">
        <v>76</v>
      </c>
      <c r="AU22" s="169" t="s">
        <v>62</v>
      </c>
      <c r="AV22" s="184"/>
      <c r="AW22" s="185"/>
      <c r="AX22" s="185"/>
      <c r="AY22" s="188" t="str">
        <f t="shared" si="12"/>
        <v>OK</v>
      </c>
    </row>
    <row r="23" spans="1:51" ht="19.95" customHeight="1">
      <c r="A23" s="5" t="s">
        <v>562</v>
      </c>
      <c r="B23" s="169">
        <v>15022180</v>
      </c>
      <c r="C23" s="169" t="s">
        <v>166</v>
      </c>
      <c r="D23" s="169" t="s">
        <v>167</v>
      </c>
      <c r="E23" s="169" t="s">
        <v>54</v>
      </c>
      <c r="F23" s="169" t="s">
        <v>55</v>
      </c>
      <c r="G23" s="169" t="s">
        <v>67</v>
      </c>
      <c r="H23" s="169" t="s">
        <v>169</v>
      </c>
      <c r="I23" s="169" t="s">
        <v>170</v>
      </c>
      <c r="J23" s="170">
        <v>44686</v>
      </c>
      <c r="K23" s="169" t="s">
        <v>105</v>
      </c>
      <c r="L23" s="169" t="s">
        <v>171</v>
      </c>
      <c r="M23" s="169" t="s">
        <v>107</v>
      </c>
      <c r="N23" s="171">
        <v>2</v>
      </c>
      <c r="O23" s="171">
        <v>3</v>
      </c>
      <c r="P23" s="189">
        <v>8200</v>
      </c>
      <c r="Q23" s="173">
        <v>2.5000000000000001E-2</v>
      </c>
      <c r="R23" s="190">
        <f t="shared" si="0"/>
        <v>205</v>
      </c>
      <c r="S23" s="173">
        <v>0</v>
      </c>
      <c r="T23" s="190">
        <f t="shared" si="1"/>
        <v>0</v>
      </c>
      <c r="U23" s="173">
        <f t="shared" si="2"/>
        <v>2.5000000000000001E-2</v>
      </c>
      <c r="V23" s="190">
        <f t="shared" si="3"/>
        <v>205</v>
      </c>
      <c r="W23" s="190">
        <f t="shared" si="4"/>
        <v>8405</v>
      </c>
      <c r="X23" s="191">
        <v>8415</v>
      </c>
      <c r="Y23" s="192">
        <f t="shared" si="13"/>
        <v>215</v>
      </c>
      <c r="Z23" s="177">
        <f t="shared" si="5"/>
        <v>2.6200000000000001E-2</v>
      </c>
      <c r="AA23" s="178" t="str">
        <f t="shared" ref="AA23:AA76" si="15">IF(OR(N23=1,N23=2,N23=4),TEXT(U23*0.8,"0.00%")&amp;"-"&amp;TEXT(U23*1.2,"0.00%"),IF(OR(N23=3,N23=6),TEXT(0,"0.00%")&amp;"-"&amp;TEXT(7%*1.2,"0.00%"),IF(OR(N23=5,N23=7),TEXT((T23/P23),"0.00%")&amp;"-"&amp;TEXT((T23/P23)+7%,"0.00%"),"")))</f>
        <v>2.00%-3.00%</v>
      </c>
      <c r="AB23" s="193"/>
      <c r="AC23" s="193"/>
      <c r="AD23" s="193"/>
      <c r="AE23" s="180"/>
      <c r="AF23" s="189">
        <f t="shared" si="7"/>
        <v>0</v>
      </c>
      <c r="AG23" s="194">
        <f t="shared" si="8"/>
        <v>8415</v>
      </c>
      <c r="AH23" s="182">
        <f t="shared" si="9"/>
        <v>215</v>
      </c>
      <c r="AI23" s="183">
        <f t="shared" si="10"/>
        <v>2.6219512195121863E-2</v>
      </c>
      <c r="AJ23" s="184">
        <v>14</v>
      </c>
      <c r="AK23" s="184">
        <v>550</v>
      </c>
      <c r="AL23" s="184"/>
      <c r="AM23" s="184">
        <v>688</v>
      </c>
      <c r="AN23" s="184">
        <f t="shared" si="11"/>
        <v>125098</v>
      </c>
      <c r="AO23" s="171">
        <v>3</v>
      </c>
      <c r="AP23" s="184"/>
      <c r="AQ23" s="185"/>
      <c r="AR23" s="185"/>
      <c r="AS23" s="169" t="s">
        <v>172</v>
      </c>
      <c r="AT23" s="169" t="s">
        <v>173</v>
      </c>
      <c r="AU23" s="169" t="s">
        <v>62</v>
      </c>
      <c r="AV23" s="184"/>
      <c r="AW23" s="185"/>
      <c r="AX23" s="185"/>
      <c r="AY23" s="187" t="str">
        <f t="shared" si="12"/>
        <v>OK</v>
      </c>
    </row>
    <row r="24" spans="1:51" ht="19.95" customHeight="1">
      <c r="A24" s="5" t="s">
        <v>562</v>
      </c>
      <c r="B24" s="169">
        <v>15003790</v>
      </c>
      <c r="C24" s="169" t="s">
        <v>174</v>
      </c>
      <c r="D24" s="169" t="s">
        <v>175</v>
      </c>
      <c r="E24" s="169" t="s">
        <v>54</v>
      </c>
      <c r="F24" s="169" t="s">
        <v>55</v>
      </c>
      <c r="G24" s="169" t="s">
        <v>67</v>
      </c>
      <c r="H24" s="169" t="s">
        <v>176</v>
      </c>
      <c r="I24" s="169" t="s">
        <v>177</v>
      </c>
      <c r="J24" s="170">
        <v>40310</v>
      </c>
      <c r="K24" s="169" t="s">
        <v>80</v>
      </c>
      <c r="L24" s="169" t="s">
        <v>178</v>
      </c>
      <c r="M24" s="169" t="s">
        <v>66</v>
      </c>
      <c r="N24" s="171">
        <v>2</v>
      </c>
      <c r="O24" s="171">
        <v>3</v>
      </c>
      <c r="P24" s="189">
        <v>15324</v>
      </c>
      <c r="Q24" s="173">
        <v>0.03</v>
      </c>
      <c r="R24" s="190">
        <f t="shared" si="0"/>
        <v>460</v>
      </c>
      <c r="S24" s="173">
        <v>0</v>
      </c>
      <c r="T24" s="190">
        <f t="shared" si="1"/>
        <v>0</v>
      </c>
      <c r="U24" s="173">
        <f t="shared" si="2"/>
        <v>3.001827199164709E-2</v>
      </c>
      <c r="V24" s="190">
        <f t="shared" si="3"/>
        <v>460</v>
      </c>
      <c r="W24" s="190">
        <f t="shared" si="4"/>
        <v>15784</v>
      </c>
      <c r="X24" s="191">
        <v>15600</v>
      </c>
      <c r="Y24" s="192">
        <f t="shared" si="13"/>
        <v>276</v>
      </c>
      <c r="Z24" s="177">
        <f t="shared" si="5"/>
        <v>1.7999999999999999E-2</v>
      </c>
      <c r="AA24" s="178" t="str">
        <f t="shared" si="15"/>
        <v>2.40%-3.60%</v>
      </c>
      <c r="AB24" s="193"/>
      <c r="AC24" s="193"/>
      <c r="AD24" s="193"/>
      <c r="AE24" s="180"/>
      <c r="AF24" s="189">
        <f t="shared" si="7"/>
        <v>0</v>
      </c>
      <c r="AG24" s="194">
        <f t="shared" si="8"/>
        <v>15600</v>
      </c>
      <c r="AH24" s="182">
        <f t="shared" si="9"/>
        <v>276</v>
      </c>
      <c r="AI24" s="183">
        <f t="shared" si="10"/>
        <v>1.8010963194988294E-2</v>
      </c>
      <c r="AJ24" s="184">
        <v>14</v>
      </c>
      <c r="AK24" s="184">
        <v>450</v>
      </c>
      <c r="AL24" s="184"/>
      <c r="AM24" s="184">
        <v>688</v>
      </c>
      <c r="AN24" s="184">
        <f t="shared" si="11"/>
        <v>224488</v>
      </c>
      <c r="AO24" s="171">
        <v>3</v>
      </c>
      <c r="AP24" s="184"/>
      <c r="AQ24" s="185"/>
      <c r="AR24" s="185" t="s">
        <v>179</v>
      </c>
      <c r="AS24" s="169" t="s">
        <v>172</v>
      </c>
      <c r="AT24" s="169" t="s">
        <v>173</v>
      </c>
      <c r="AU24" s="169" t="s">
        <v>62</v>
      </c>
      <c r="AV24" s="184"/>
      <c r="AW24" s="185" t="s">
        <v>133</v>
      </c>
      <c r="AX24" s="185" t="s">
        <v>180</v>
      </c>
      <c r="AY24" s="188" t="str">
        <f t="shared" si="12"/>
        <v>&lt;20</v>
      </c>
    </row>
    <row r="25" spans="1:51" ht="19.95" customHeight="1">
      <c r="A25" s="5" t="s">
        <v>562</v>
      </c>
      <c r="B25" s="169">
        <v>15016330</v>
      </c>
      <c r="C25" s="169" t="s">
        <v>181</v>
      </c>
      <c r="D25" s="169" t="s">
        <v>182</v>
      </c>
      <c r="E25" s="169" t="s">
        <v>54</v>
      </c>
      <c r="F25" s="169" t="s">
        <v>55</v>
      </c>
      <c r="G25" s="169" t="s">
        <v>67</v>
      </c>
      <c r="H25" s="169" t="s">
        <v>183</v>
      </c>
      <c r="I25" s="169" t="s">
        <v>184</v>
      </c>
      <c r="J25" s="170">
        <v>42781</v>
      </c>
      <c r="K25" s="169" t="s">
        <v>150</v>
      </c>
      <c r="L25" s="169" t="s">
        <v>185</v>
      </c>
      <c r="M25" s="169" t="s">
        <v>59</v>
      </c>
      <c r="N25" s="171">
        <v>2</v>
      </c>
      <c r="O25" s="171">
        <v>4</v>
      </c>
      <c r="P25" s="189">
        <v>20300</v>
      </c>
      <c r="Q25" s="173">
        <v>3.7500000000000006E-2</v>
      </c>
      <c r="R25" s="190">
        <f t="shared" si="0"/>
        <v>761</v>
      </c>
      <c r="S25" s="173">
        <v>1.55E-2</v>
      </c>
      <c r="T25" s="190">
        <f t="shared" si="1"/>
        <v>315</v>
      </c>
      <c r="U25" s="173">
        <f t="shared" si="2"/>
        <v>5.3004926108374387E-2</v>
      </c>
      <c r="V25" s="190">
        <f t="shared" si="3"/>
        <v>1076</v>
      </c>
      <c r="W25" s="190">
        <f t="shared" si="4"/>
        <v>21376</v>
      </c>
      <c r="X25" s="191">
        <v>21500</v>
      </c>
      <c r="Y25" s="192">
        <f t="shared" si="13"/>
        <v>1200</v>
      </c>
      <c r="Z25" s="177">
        <f t="shared" si="5"/>
        <v>5.91E-2</v>
      </c>
      <c r="AA25" s="178" t="str">
        <f t="shared" si="15"/>
        <v>4.24%-6.36%</v>
      </c>
      <c r="AB25" s="193"/>
      <c r="AC25" s="193"/>
      <c r="AD25" s="193"/>
      <c r="AE25" s="180"/>
      <c r="AF25" s="189">
        <f t="shared" si="7"/>
        <v>0</v>
      </c>
      <c r="AG25" s="194">
        <f t="shared" si="8"/>
        <v>21500</v>
      </c>
      <c r="AH25" s="182">
        <f t="shared" si="9"/>
        <v>1200</v>
      </c>
      <c r="AI25" s="183">
        <f t="shared" si="10"/>
        <v>5.9113300492610765E-2</v>
      </c>
      <c r="AJ25" s="184">
        <v>14</v>
      </c>
      <c r="AK25" s="184">
        <v>450</v>
      </c>
      <c r="AL25" s="184"/>
      <c r="AM25" s="184">
        <v>688</v>
      </c>
      <c r="AN25" s="184">
        <f t="shared" si="11"/>
        <v>307088</v>
      </c>
      <c r="AO25" s="171">
        <v>3</v>
      </c>
      <c r="AP25" s="184"/>
      <c r="AQ25" s="185"/>
      <c r="AR25" s="185"/>
      <c r="AS25" s="169" t="s">
        <v>172</v>
      </c>
      <c r="AT25" s="169" t="s">
        <v>173</v>
      </c>
      <c r="AU25" s="169" t="s">
        <v>62</v>
      </c>
      <c r="AV25" s="184"/>
      <c r="AW25" s="185"/>
      <c r="AX25" s="185"/>
      <c r="AY25" s="187" t="str">
        <f t="shared" si="12"/>
        <v>OK</v>
      </c>
    </row>
    <row r="26" spans="1:51" ht="19.95" customHeight="1">
      <c r="A26" s="5" t="s">
        <v>562</v>
      </c>
      <c r="B26" s="169">
        <v>15001485</v>
      </c>
      <c r="C26" s="169" t="s">
        <v>186</v>
      </c>
      <c r="D26" s="169" t="s">
        <v>187</v>
      </c>
      <c r="E26" s="169" t="s">
        <v>54</v>
      </c>
      <c r="F26" s="169" t="s">
        <v>55</v>
      </c>
      <c r="G26" s="169" t="s">
        <v>67</v>
      </c>
      <c r="H26" s="169" t="s">
        <v>188</v>
      </c>
      <c r="I26" s="169" t="s">
        <v>170</v>
      </c>
      <c r="J26" s="170">
        <v>39547</v>
      </c>
      <c r="K26" s="169" t="s">
        <v>150</v>
      </c>
      <c r="L26" s="169" t="s">
        <v>189</v>
      </c>
      <c r="M26" s="169" t="s">
        <v>59</v>
      </c>
      <c r="N26" s="171">
        <v>2</v>
      </c>
      <c r="O26" s="171">
        <v>3</v>
      </c>
      <c r="P26" s="189">
        <v>27011</v>
      </c>
      <c r="Q26" s="173">
        <v>2.5000000000000001E-2</v>
      </c>
      <c r="R26" s="190">
        <f t="shared" si="0"/>
        <v>675</v>
      </c>
      <c r="S26" s="173">
        <v>0</v>
      </c>
      <c r="T26" s="190">
        <f t="shared" si="1"/>
        <v>0</v>
      </c>
      <c r="U26" s="173">
        <f t="shared" si="2"/>
        <v>2.498981896264485E-2</v>
      </c>
      <c r="V26" s="190">
        <f t="shared" si="3"/>
        <v>675</v>
      </c>
      <c r="W26" s="190">
        <f t="shared" si="4"/>
        <v>27686</v>
      </c>
      <c r="X26" s="191">
        <v>27700</v>
      </c>
      <c r="Y26" s="192">
        <f t="shared" si="13"/>
        <v>689</v>
      </c>
      <c r="Z26" s="177">
        <f t="shared" si="5"/>
        <v>2.5499999999999998E-2</v>
      </c>
      <c r="AA26" s="178" t="str">
        <f t="shared" si="15"/>
        <v>2.00%-3.00%</v>
      </c>
      <c r="AB26" s="193"/>
      <c r="AC26" s="193"/>
      <c r="AD26" s="193"/>
      <c r="AE26" s="180"/>
      <c r="AF26" s="189">
        <f t="shared" si="7"/>
        <v>0</v>
      </c>
      <c r="AG26" s="194">
        <f t="shared" si="8"/>
        <v>27700</v>
      </c>
      <c r="AH26" s="182">
        <f t="shared" si="9"/>
        <v>689</v>
      </c>
      <c r="AI26" s="183">
        <f t="shared" si="10"/>
        <v>2.5508126318907198E-2</v>
      </c>
      <c r="AJ26" s="184">
        <v>14</v>
      </c>
      <c r="AK26" s="184">
        <v>450</v>
      </c>
      <c r="AL26" s="184"/>
      <c r="AM26" s="184">
        <v>688</v>
      </c>
      <c r="AN26" s="184">
        <f t="shared" si="11"/>
        <v>393888</v>
      </c>
      <c r="AO26" s="171">
        <v>4</v>
      </c>
      <c r="AP26" s="184"/>
      <c r="AQ26" s="185"/>
      <c r="AR26" s="185"/>
      <c r="AS26" s="169" t="s">
        <v>172</v>
      </c>
      <c r="AT26" s="169" t="s">
        <v>173</v>
      </c>
      <c r="AU26" s="169" t="s">
        <v>62</v>
      </c>
      <c r="AV26" s="184"/>
      <c r="AW26" s="185"/>
      <c r="AX26" s="185"/>
      <c r="AY26" s="188" t="str">
        <f t="shared" si="12"/>
        <v>OK</v>
      </c>
    </row>
    <row r="27" spans="1:51" ht="19.95" customHeight="1">
      <c r="A27" s="5" t="s">
        <v>562</v>
      </c>
      <c r="B27" s="169">
        <v>1020358</v>
      </c>
      <c r="C27" s="169" t="s">
        <v>190</v>
      </c>
      <c r="D27" s="169" t="s">
        <v>191</v>
      </c>
      <c r="E27" s="169" t="s">
        <v>54</v>
      </c>
      <c r="F27" s="169" t="s">
        <v>55</v>
      </c>
      <c r="G27" s="169" t="s">
        <v>67</v>
      </c>
      <c r="H27" s="169" t="s">
        <v>169</v>
      </c>
      <c r="I27" s="169" t="s">
        <v>170</v>
      </c>
      <c r="J27" s="170">
        <v>45000</v>
      </c>
      <c r="K27" s="169" t="s">
        <v>87</v>
      </c>
      <c r="L27" s="169" t="s">
        <v>192</v>
      </c>
      <c r="M27" s="169" t="s">
        <v>89</v>
      </c>
      <c r="N27" s="171">
        <v>2</v>
      </c>
      <c r="O27" s="171">
        <v>5</v>
      </c>
      <c r="P27" s="189">
        <v>13610</v>
      </c>
      <c r="Q27" s="173">
        <v>0.05</v>
      </c>
      <c r="R27" s="190">
        <f t="shared" si="0"/>
        <v>681</v>
      </c>
      <c r="S27" s="173">
        <v>2.7E-2</v>
      </c>
      <c r="T27" s="190">
        <f t="shared" si="1"/>
        <v>367</v>
      </c>
      <c r="U27" s="173">
        <f t="shared" si="2"/>
        <v>7.700220426157238E-2</v>
      </c>
      <c r="V27" s="190">
        <f t="shared" si="3"/>
        <v>1048</v>
      </c>
      <c r="W27" s="190">
        <f t="shared" si="4"/>
        <v>14658</v>
      </c>
      <c r="X27" s="191">
        <v>15000</v>
      </c>
      <c r="Y27" s="192">
        <f t="shared" si="13"/>
        <v>1390</v>
      </c>
      <c r="Z27" s="177">
        <f t="shared" si="5"/>
        <v>0.1021</v>
      </c>
      <c r="AA27" s="178" t="str">
        <f t="shared" si="15"/>
        <v>6.16%-9.24%</v>
      </c>
      <c r="AB27" s="193"/>
      <c r="AC27" s="193"/>
      <c r="AD27" s="193"/>
      <c r="AE27" s="180"/>
      <c r="AF27" s="189">
        <f t="shared" si="7"/>
        <v>0</v>
      </c>
      <c r="AG27" s="194">
        <f t="shared" si="8"/>
        <v>15000</v>
      </c>
      <c r="AH27" s="182">
        <f t="shared" si="9"/>
        <v>1390</v>
      </c>
      <c r="AI27" s="183">
        <f t="shared" si="10"/>
        <v>0.10213078618662741</v>
      </c>
      <c r="AJ27" s="184">
        <v>14</v>
      </c>
      <c r="AK27" s="184">
        <v>450</v>
      </c>
      <c r="AL27" s="184"/>
      <c r="AM27" s="184">
        <v>688</v>
      </c>
      <c r="AN27" s="184">
        <f t="shared" si="11"/>
        <v>216088</v>
      </c>
      <c r="AO27" s="171">
        <v>3</v>
      </c>
      <c r="AP27" s="184"/>
      <c r="AQ27" s="185"/>
      <c r="AR27" s="185" t="s">
        <v>193</v>
      </c>
      <c r="AS27" s="169" t="s">
        <v>172</v>
      </c>
      <c r="AT27" s="169" t="s">
        <v>173</v>
      </c>
      <c r="AU27" s="169" t="s">
        <v>62</v>
      </c>
      <c r="AV27" s="184"/>
      <c r="AW27" s="185" t="s">
        <v>133</v>
      </c>
      <c r="AX27" s="185" t="s">
        <v>134</v>
      </c>
      <c r="AY27" s="187" t="str">
        <f t="shared" si="12"/>
        <v>OK</v>
      </c>
    </row>
    <row r="28" spans="1:51" ht="19.95" customHeight="1">
      <c r="A28" s="5" t="s">
        <v>562</v>
      </c>
      <c r="B28" s="169">
        <v>15021547</v>
      </c>
      <c r="C28" s="169" t="s">
        <v>194</v>
      </c>
      <c r="D28" s="169" t="s">
        <v>195</v>
      </c>
      <c r="E28" s="169" t="s">
        <v>54</v>
      </c>
      <c r="F28" s="169" t="s">
        <v>55</v>
      </c>
      <c r="G28" s="169" t="s">
        <v>67</v>
      </c>
      <c r="H28" s="169" t="s">
        <v>169</v>
      </c>
      <c r="I28" s="169" t="s">
        <v>170</v>
      </c>
      <c r="J28" s="170">
        <v>44391</v>
      </c>
      <c r="K28" s="169" t="s">
        <v>105</v>
      </c>
      <c r="L28" s="169" t="s">
        <v>196</v>
      </c>
      <c r="M28" s="169" t="s">
        <v>107</v>
      </c>
      <c r="N28" s="171">
        <v>2</v>
      </c>
      <c r="O28" s="171">
        <v>4</v>
      </c>
      <c r="P28" s="189">
        <v>10500</v>
      </c>
      <c r="Q28" s="173">
        <v>3.7500000000000006E-2</v>
      </c>
      <c r="R28" s="190">
        <f t="shared" si="0"/>
        <v>394</v>
      </c>
      <c r="S28" s="173">
        <v>0</v>
      </c>
      <c r="T28" s="190">
        <f t="shared" si="1"/>
        <v>0</v>
      </c>
      <c r="U28" s="173">
        <f t="shared" si="2"/>
        <v>3.7523809523809522E-2</v>
      </c>
      <c r="V28" s="190">
        <f t="shared" si="3"/>
        <v>394</v>
      </c>
      <c r="W28" s="190">
        <f t="shared" si="4"/>
        <v>10894</v>
      </c>
      <c r="X28" s="191">
        <v>10827</v>
      </c>
      <c r="Y28" s="192">
        <f t="shared" si="13"/>
        <v>327</v>
      </c>
      <c r="Z28" s="177">
        <f t="shared" si="5"/>
        <v>3.1099999999999999E-2</v>
      </c>
      <c r="AA28" s="178" t="str">
        <f t="shared" si="15"/>
        <v>3.00%-4.50%</v>
      </c>
      <c r="AB28" s="193" t="s">
        <v>112</v>
      </c>
      <c r="AC28" s="193" t="s">
        <v>197</v>
      </c>
      <c r="AD28" s="193" t="s">
        <v>198</v>
      </c>
      <c r="AE28" s="180">
        <v>0.11169999999999999</v>
      </c>
      <c r="AF28" s="189">
        <f t="shared" si="7"/>
        <v>1173</v>
      </c>
      <c r="AG28" s="194">
        <f t="shared" si="8"/>
        <v>12000</v>
      </c>
      <c r="AH28" s="182">
        <f t="shared" si="9"/>
        <v>1500</v>
      </c>
      <c r="AI28" s="183">
        <f t="shared" si="10"/>
        <v>0.14285714285714279</v>
      </c>
      <c r="AJ28" s="184">
        <v>14</v>
      </c>
      <c r="AK28" s="184">
        <v>500</v>
      </c>
      <c r="AL28" s="184"/>
      <c r="AM28" s="184">
        <v>688</v>
      </c>
      <c r="AN28" s="184">
        <f t="shared" si="11"/>
        <v>174688</v>
      </c>
      <c r="AO28" s="171">
        <v>3</v>
      </c>
      <c r="AP28" s="184"/>
      <c r="AQ28" s="185"/>
      <c r="AR28" s="185" t="s">
        <v>115</v>
      </c>
      <c r="AS28" s="169" t="s">
        <v>172</v>
      </c>
      <c r="AT28" s="169" t="s">
        <v>173</v>
      </c>
      <c r="AU28" s="169" t="s">
        <v>62</v>
      </c>
      <c r="AV28" s="184"/>
      <c r="AW28" s="185"/>
      <c r="AX28" s="185"/>
      <c r="AY28" s="188" t="str">
        <f t="shared" si="12"/>
        <v>OK</v>
      </c>
    </row>
    <row r="29" spans="1:51" ht="19.95" customHeight="1">
      <c r="A29" s="5" t="s">
        <v>562</v>
      </c>
      <c r="B29" s="169">
        <v>15012913</v>
      </c>
      <c r="C29" s="169" t="s">
        <v>199</v>
      </c>
      <c r="D29" s="169" t="s">
        <v>200</v>
      </c>
      <c r="E29" s="169" t="s">
        <v>54</v>
      </c>
      <c r="F29" s="169" t="s">
        <v>55</v>
      </c>
      <c r="G29" s="169" t="s">
        <v>67</v>
      </c>
      <c r="H29" s="169" t="s">
        <v>188</v>
      </c>
      <c r="I29" s="169" t="s">
        <v>170</v>
      </c>
      <c r="J29" s="170">
        <v>41738</v>
      </c>
      <c r="K29" s="169" t="s">
        <v>201</v>
      </c>
      <c r="L29" s="169" t="s">
        <v>202</v>
      </c>
      <c r="M29" s="169" t="s">
        <v>66</v>
      </c>
      <c r="N29" s="171">
        <v>2</v>
      </c>
      <c r="O29" s="171">
        <v>5</v>
      </c>
      <c r="P29" s="189">
        <v>16000</v>
      </c>
      <c r="Q29" s="173">
        <v>0.06</v>
      </c>
      <c r="R29" s="190">
        <f t="shared" si="0"/>
        <v>960</v>
      </c>
      <c r="S29" s="173">
        <v>7.7799999999999994E-2</v>
      </c>
      <c r="T29" s="190">
        <f t="shared" si="1"/>
        <v>1245</v>
      </c>
      <c r="U29" s="173">
        <f t="shared" si="2"/>
        <v>0.1378125</v>
      </c>
      <c r="V29" s="190">
        <f t="shared" si="3"/>
        <v>2205</v>
      </c>
      <c r="W29" s="190">
        <f t="shared" si="4"/>
        <v>18205</v>
      </c>
      <c r="X29" s="191">
        <v>18000</v>
      </c>
      <c r="Y29" s="192">
        <f t="shared" si="13"/>
        <v>2000</v>
      </c>
      <c r="Z29" s="177">
        <f t="shared" si="5"/>
        <v>0.125</v>
      </c>
      <c r="AA29" s="178" t="str">
        <f t="shared" si="15"/>
        <v>11.03%-16.54%</v>
      </c>
      <c r="AB29" s="193"/>
      <c r="AC29" s="193"/>
      <c r="AD29" s="193"/>
      <c r="AE29" s="180"/>
      <c r="AF29" s="189">
        <f t="shared" si="7"/>
        <v>0</v>
      </c>
      <c r="AG29" s="194">
        <f t="shared" si="8"/>
        <v>18000</v>
      </c>
      <c r="AH29" s="182">
        <f t="shared" si="9"/>
        <v>2000</v>
      </c>
      <c r="AI29" s="183">
        <f t="shared" si="10"/>
        <v>0.125</v>
      </c>
      <c r="AJ29" s="184">
        <v>14</v>
      </c>
      <c r="AK29" s="184">
        <v>500</v>
      </c>
      <c r="AL29" s="184"/>
      <c r="AM29" s="184">
        <v>688</v>
      </c>
      <c r="AN29" s="184">
        <f t="shared" si="11"/>
        <v>258688</v>
      </c>
      <c r="AO29" s="171">
        <v>4</v>
      </c>
      <c r="AP29" s="184"/>
      <c r="AQ29" s="185"/>
      <c r="AR29" s="185"/>
      <c r="AS29" s="169" t="s">
        <v>172</v>
      </c>
      <c r="AT29" s="169" t="s">
        <v>173</v>
      </c>
      <c r="AU29" s="169" t="s">
        <v>62</v>
      </c>
      <c r="AV29" s="184"/>
      <c r="AW29" s="185"/>
      <c r="AX29" s="185"/>
      <c r="AY29" s="187" t="str">
        <f t="shared" si="12"/>
        <v>OK</v>
      </c>
    </row>
    <row r="30" spans="1:51" ht="19.95" customHeight="1">
      <c r="A30" s="5" t="s">
        <v>562</v>
      </c>
      <c r="B30" s="169">
        <v>15001306</v>
      </c>
      <c r="C30" s="169" t="s">
        <v>203</v>
      </c>
      <c r="D30" s="169" t="s">
        <v>204</v>
      </c>
      <c r="E30" s="169" t="s">
        <v>54</v>
      </c>
      <c r="F30" s="169" t="s">
        <v>55</v>
      </c>
      <c r="G30" s="169" t="s">
        <v>67</v>
      </c>
      <c r="H30" s="169" t="s">
        <v>188</v>
      </c>
      <c r="I30" s="169" t="s">
        <v>170</v>
      </c>
      <c r="J30" s="170">
        <v>39420</v>
      </c>
      <c r="K30" s="169" t="s">
        <v>65</v>
      </c>
      <c r="L30" s="169" t="s">
        <v>65</v>
      </c>
      <c r="M30" s="169" t="s">
        <v>66</v>
      </c>
      <c r="N30" s="171">
        <v>2</v>
      </c>
      <c r="O30" s="171">
        <v>3</v>
      </c>
      <c r="P30" s="189">
        <v>20306</v>
      </c>
      <c r="Q30" s="173">
        <v>0</v>
      </c>
      <c r="R30" s="190">
        <f t="shared" si="0"/>
        <v>0</v>
      </c>
      <c r="S30" s="173">
        <v>0</v>
      </c>
      <c r="T30" s="190">
        <f t="shared" si="1"/>
        <v>0</v>
      </c>
      <c r="U30" s="173">
        <f t="shared" si="2"/>
        <v>0</v>
      </c>
      <c r="V30" s="190">
        <f t="shared" si="3"/>
        <v>0</v>
      </c>
      <c r="W30" s="190">
        <f t="shared" si="4"/>
        <v>20306</v>
      </c>
      <c r="X30" s="191">
        <v>20500</v>
      </c>
      <c r="Y30" s="192">
        <f t="shared" si="13"/>
        <v>194</v>
      </c>
      <c r="Z30" s="177">
        <f t="shared" si="5"/>
        <v>9.5999999999999992E-3</v>
      </c>
      <c r="AA30" s="178" t="str">
        <f t="shared" si="15"/>
        <v>0.00%-0.00%</v>
      </c>
      <c r="AB30" s="193"/>
      <c r="AC30" s="193"/>
      <c r="AD30" s="193"/>
      <c r="AE30" s="180"/>
      <c r="AF30" s="189">
        <f t="shared" si="7"/>
        <v>0</v>
      </c>
      <c r="AG30" s="194">
        <f t="shared" si="8"/>
        <v>20500</v>
      </c>
      <c r="AH30" s="182">
        <f t="shared" si="9"/>
        <v>194</v>
      </c>
      <c r="AI30" s="183">
        <f t="shared" si="10"/>
        <v>9.5538264552348373E-3</v>
      </c>
      <c r="AJ30" s="184">
        <v>14</v>
      </c>
      <c r="AK30" s="184">
        <v>600</v>
      </c>
      <c r="AL30" s="184"/>
      <c r="AM30" s="184">
        <v>688</v>
      </c>
      <c r="AN30" s="184">
        <f t="shared" si="11"/>
        <v>294888</v>
      </c>
      <c r="AO30" s="171">
        <v>4</v>
      </c>
      <c r="AP30" s="184"/>
      <c r="AQ30" s="185"/>
      <c r="AR30" s="185" t="s">
        <v>115</v>
      </c>
      <c r="AS30" s="169" t="s">
        <v>172</v>
      </c>
      <c r="AT30" s="169" t="s">
        <v>173</v>
      </c>
      <c r="AU30" s="169" t="s">
        <v>62</v>
      </c>
      <c r="AV30" s="184"/>
      <c r="AW30" s="185" t="s">
        <v>133</v>
      </c>
      <c r="AX30" s="185" t="s">
        <v>134</v>
      </c>
      <c r="AY30" s="188" t="str">
        <f t="shared" si="12"/>
        <v>&gt;20</v>
      </c>
    </row>
    <row r="31" spans="1:51" ht="19.95" customHeight="1">
      <c r="A31" s="5" t="s">
        <v>562</v>
      </c>
      <c r="B31" s="169">
        <v>15021548</v>
      </c>
      <c r="C31" s="169" t="s">
        <v>205</v>
      </c>
      <c r="D31" s="169" t="s">
        <v>206</v>
      </c>
      <c r="E31" s="169" t="s">
        <v>54</v>
      </c>
      <c r="F31" s="169" t="s">
        <v>55</v>
      </c>
      <c r="G31" s="169" t="s">
        <v>67</v>
      </c>
      <c r="H31" s="169" t="s">
        <v>188</v>
      </c>
      <c r="I31" s="169" t="s">
        <v>170</v>
      </c>
      <c r="J31" s="170">
        <v>44391</v>
      </c>
      <c r="K31" s="169" t="s">
        <v>87</v>
      </c>
      <c r="L31" s="169" t="s">
        <v>207</v>
      </c>
      <c r="M31" s="169" t="s">
        <v>89</v>
      </c>
      <c r="N31" s="171">
        <v>2</v>
      </c>
      <c r="O31" s="171">
        <v>3</v>
      </c>
      <c r="P31" s="189">
        <v>13330</v>
      </c>
      <c r="Q31" s="173">
        <v>2.5000000000000001E-2</v>
      </c>
      <c r="R31" s="190">
        <f t="shared" si="0"/>
        <v>333</v>
      </c>
      <c r="S31" s="173">
        <v>0</v>
      </c>
      <c r="T31" s="190">
        <f t="shared" si="1"/>
        <v>0</v>
      </c>
      <c r="U31" s="173">
        <f t="shared" si="2"/>
        <v>2.4981245311327831E-2</v>
      </c>
      <c r="V31" s="190">
        <f t="shared" si="3"/>
        <v>333</v>
      </c>
      <c r="W31" s="190">
        <f t="shared" si="4"/>
        <v>13663</v>
      </c>
      <c r="X31" s="191">
        <v>13600</v>
      </c>
      <c r="Y31" s="192">
        <f t="shared" si="13"/>
        <v>270</v>
      </c>
      <c r="Z31" s="177">
        <f t="shared" si="5"/>
        <v>2.0299999999999999E-2</v>
      </c>
      <c r="AA31" s="178" t="str">
        <f t="shared" si="15"/>
        <v>2.00%-3.00%</v>
      </c>
      <c r="AB31" s="193"/>
      <c r="AC31" s="193"/>
      <c r="AD31" s="193"/>
      <c r="AE31" s="180"/>
      <c r="AF31" s="189">
        <f t="shared" si="7"/>
        <v>0</v>
      </c>
      <c r="AG31" s="194">
        <f t="shared" si="8"/>
        <v>13600</v>
      </c>
      <c r="AH31" s="182">
        <f t="shared" si="9"/>
        <v>270</v>
      </c>
      <c r="AI31" s="183">
        <f t="shared" si="10"/>
        <v>2.025506376594155E-2</v>
      </c>
      <c r="AJ31" s="184">
        <v>14</v>
      </c>
      <c r="AK31" s="184">
        <v>450</v>
      </c>
      <c r="AL31" s="184"/>
      <c r="AM31" s="184">
        <v>688</v>
      </c>
      <c r="AN31" s="184">
        <f t="shared" si="11"/>
        <v>196488</v>
      </c>
      <c r="AO31" s="171">
        <v>3</v>
      </c>
      <c r="AP31" s="184"/>
      <c r="AQ31" s="185"/>
      <c r="AR31" s="185"/>
      <c r="AS31" s="169" t="s">
        <v>172</v>
      </c>
      <c r="AT31" s="169" t="s">
        <v>173</v>
      </c>
      <c r="AU31" s="169" t="s">
        <v>62</v>
      </c>
      <c r="AV31" s="184"/>
      <c r="AW31" s="185"/>
      <c r="AX31" s="185"/>
      <c r="AY31" s="187" t="str">
        <f t="shared" si="12"/>
        <v>OK</v>
      </c>
    </row>
    <row r="32" spans="1:51" ht="19.95" customHeight="1">
      <c r="A32" s="5" t="s">
        <v>562</v>
      </c>
      <c r="B32" s="169">
        <v>15021979</v>
      </c>
      <c r="C32" s="169" t="s">
        <v>208</v>
      </c>
      <c r="D32" s="169" t="s">
        <v>209</v>
      </c>
      <c r="E32" s="169" t="s">
        <v>54</v>
      </c>
      <c r="F32" s="169" t="s">
        <v>55</v>
      </c>
      <c r="G32" s="169" t="s">
        <v>67</v>
      </c>
      <c r="H32" s="169" t="s">
        <v>183</v>
      </c>
      <c r="I32" s="169" t="s">
        <v>210</v>
      </c>
      <c r="J32" s="170">
        <v>44503</v>
      </c>
      <c r="K32" s="169" t="s">
        <v>105</v>
      </c>
      <c r="L32" s="169" t="s">
        <v>211</v>
      </c>
      <c r="M32" s="169" t="s">
        <v>107</v>
      </c>
      <c r="N32" s="171">
        <v>2</v>
      </c>
      <c r="O32" s="171">
        <v>3</v>
      </c>
      <c r="P32" s="189">
        <v>9450</v>
      </c>
      <c r="Q32" s="173">
        <v>2.5000000000000001E-2</v>
      </c>
      <c r="R32" s="190">
        <f t="shared" si="0"/>
        <v>236</v>
      </c>
      <c r="S32" s="173">
        <v>0</v>
      </c>
      <c r="T32" s="190">
        <f t="shared" si="1"/>
        <v>0</v>
      </c>
      <c r="U32" s="173">
        <f t="shared" si="2"/>
        <v>2.4973544973544974E-2</v>
      </c>
      <c r="V32" s="190">
        <f t="shared" si="3"/>
        <v>236</v>
      </c>
      <c r="W32" s="190">
        <f t="shared" si="4"/>
        <v>9686</v>
      </c>
      <c r="X32" s="191">
        <v>9700</v>
      </c>
      <c r="Y32" s="192">
        <f t="shared" si="13"/>
        <v>250</v>
      </c>
      <c r="Z32" s="177">
        <f t="shared" si="5"/>
        <v>2.6499999999999999E-2</v>
      </c>
      <c r="AA32" s="178" t="str">
        <f t="shared" si="15"/>
        <v>2.00%-3.00%</v>
      </c>
      <c r="AB32" s="193"/>
      <c r="AC32" s="193"/>
      <c r="AD32" s="193"/>
      <c r="AE32" s="180"/>
      <c r="AF32" s="189">
        <f t="shared" si="7"/>
        <v>0</v>
      </c>
      <c r="AG32" s="194">
        <f t="shared" si="8"/>
        <v>9700</v>
      </c>
      <c r="AH32" s="182">
        <f t="shared" si="9"/>
        <v>250</v>
      </c>
      <c r="AI32" s="183">
        <f t="shared" si="10"/>
        <v>2.6455026455026509E-2</v>
      </c>
      <c r="AJ32" s="184">
        <v>14</v>
      </c>
      <c r="AK32" s="184">
        <v>450</v>
      </c>
      <c r="AL32" s="184"/>
      <c r="AM32" s="184">
        <v>688</v>
      </c>
      <c r="AN32" s="184">
        <f t="shared" si="11"/>
        <v>141888</v>
      </c>
      <c r="AO32" s="171">
        <v>2</v>
      </c>
      <c r="AP32" s="184"/>
      <c r="AQ32" s="185"/>
      <c r="AR32" s="185"/>
      <c r="AS32" s="169" t="s">
        <v>172</v>
      </c>
      <c r="AT32" s="169" t="s">
        <v>173</v>
      </c>
      <c r="AU32" s="169" t="s">
        <v>62</v>
      </c>
      <c r="AV32" s="184"/>
      <c r="AW32" s="185"/>
      <c r="AX32" s="185"/>
      <c r="AY32" s="188" t="str">
        <f t="shared" si="12"/>
        <v>OK</v>
      </c>
    </row>
    <row r="33" spans="1:51" ht="19.95" customHeight="1">
      <c r="A33" s="5" t="s">
        <v>562</v>
      </c>
      <c r="B33" s="169">
        <v>15000525</v>
      </c>
      <c r="C33" s="169" t="s">
        <v>212</v>
      </c>
      <c r="D33" s="169" t="s">
        <v>213</v>
      </c>
      <c r="E33" s="169" t="s">
        <v>54</v>
      </c>
      <c r="F33" s="169" t="s">
        <v>55</v>
      </c>
      <c r="G33" s="169" t="s">
        <v>67</v>
      </c>
      <c r="H33" s="169" t="s">
        <v>214</v>
      </c>
      <c r="I33" s="169" t="s">
        <v>215</v>
      </c>
      <c r="J33" s="170">
        <v>38869</v>
      </c>
      <c r="K33" s="169" t="s">
        <v>216</v>
      </c>
      <c r="L33" s="169" t="s">
        <v>217</v>
      </c>
      <c r="M33" s="169" t="s">
        <v>107</v>
      </c>
      <c r="N33" s="171">
        <v>2</v>
      </c>
      <c r="O33" s="171">
        <v>3</v>
      </c>
      <c r="P33" s="189">
        <v>7900</v>
      </c>
      <c r="Q33" s="173">
        <v>0</v>
      </c>
      <c r="R33" s="190">
        <f t="shared" si="0"/>
        <v>0</v>
      </c>
      <c r="S33" s="173">
        <v>0</v>
      </c>
      <c r="T33" s="190">
        <f t="shared" si="1"/>
        <v>0</v>
      </c>
      <c r="U33" s="173">
        <f t="shared" si="2"/>
        <v>0</v>
      </c>
      <c r="V33" s="190">
        <f t="shared" si="3"/>
        <v>0</v>
      </c>
      <c r="W33" s="190">
        <f t="shared" si="4"/>
        <v>7900</v>
      </c>
      <c r="X33" s="191">
        <v>8000</v>
      </c>
      <c r="Y33" s="192">
        <f t="shared" si="13"/>
        <v>100</v>
      </c>
      <c r="Z33" s="177">
        <f t="shared" si="5"/>
        <v>1.2699999999999999E-2</v>
      </c>
      <c r="AA33" s="178" t="str">
        <f t="shared" si="15"/>
        <v>0.00%-0.00%</v>
      </c>
      <c r="AB33" s="193"/>
      <c r="AC33" s="193"/>
      <c r="AD33" s="193"/>
      <c r="AE33" s="180"/>
      <c r="AF33" s="189">
        <f t="shared" si="7"/>
        <v>0</v>
      </c>
      <c r="AG33" s="194">
        <f t="shared" si="8"/>
        <v>8000</v>
      </c>
      <c r="AH33" s="182">
        <f t="shared" si="9"/>
        <v>100</v>
      </c>
      <c r="AI33" s="183">
        <f t="shared" si="10"/>
        <v>1.2658227848101333E-2</v>
      </c>
      <c r="AJ33" s="184">
        <v>14</v>
      </c>
      <c r="AK33" s="184">
        <v>650</v>
      </c>
      <c r="AL33" s="184"/>
      <c r="AM33" s="184">
        <v>688</v>
      </c>
      <c r="AN33" s="184">
        <f t="shared" si="11"/>
        <v>120488</v>
      </c>
      <c r="AO33" s="171">
        <v>3</v>
      </c>
      <c r="AP33" s="184"/>
      <c r="AQ33" s="185"/>
      <c r="AR33" s="185" t="s">
        <v>179</v>
      </c>
      <c r="AS33" s="169" t="s">
        <v>172</v>
      </c>
      <c r="AT33" s="169" t="s">
        <v>173</v>
      </c>
      <c r="AU33" s="169" t="s">
        <v>62</v>
      </c>
      <c r="AV33" s="184"/>
      <c r="AW33" s="185" t="s">
        <v>133</v>
      </c>
      <c r="AX33" s="185" t="s">
        <v>134</v>
      </c>
      <c r="AY33" s="187" t="str">
        <f t="shared" si="12"/>
        <v>&gt;20</v>
      </c>
    </row>
    <row r="34" spans="1:51" ht="19.95" customHeight="1">
      <c r="A34" s="5" t="s">
        <v>562</v>
      </c>
      <c r="B34" s="169">
        <v>15020089</v>
      </c>
      <c r="C34" s="169" t="s">
        <v>218</v>
      </c>
      <c r="D34" s="169" t="s">
        <v>219</v>
      </c>
      <c r="E34" s="169" t="s">
        <v>54</v>
      </c>
      <c r="F34" s="169" t="s">
        <v>55</v>
      </c>
      <c r="G34" s="169" t="s">
        <v>67</v>
      </c>
      <c r="H34" s="169" t="s">
        <v>169</v>
      </c>
      <c r="I34" s="169" t="s">
        <v>170</v>
      </c>
      <c r="J34" s="170">
        <v>43908</v>
      </c>
      <c r="K34" s="169" t="s">
        <v>105</v>
      </c>
      <c r="L34" s="169" t="s">
        <v>171</v>
      </c>
      <c r="M34" s="169" t="s">
        <v>107</v>
      </c>
      <c r="N34" s="171">
        <v>2</v>
      </c>
      <c r="O34" s="171">
        <v>3</v>
      </c>
      <c r="P34" s="189">
        <v>10100</v>
      </c>
      <c r="Q34" s="173">
        <v>2.5000000000000001E-2</v>
      </c>
      <c r="R34" s="190">
        <f t="shared" si="0"/>
        <v>253</v>
      </c>
      <c r="S34" s="173">
        <v>0</v>
      </c>
      <c r="T34" s="190">
        <f t="shared" si="1"/>
        <v>0</v>
      </c>
      <c r="U34" s="173">
        <f t="shared" si="2"/>
        <v>2.5049504950495051E-2</v>
      </c>
      <c r="V34" s="190">
        <f t="shared" si="3"/>
        <v>253</v>
      </c>
      <c r="W34" s="190">
        <f t="shared" si="4"/>
        <v>10353</v>
      </c>
      <c r="X34" s="191">
        <v>10300</v>
      </c>
      <c r="Y34" s="192">
        <f t="shared" si="13"/>
        <v>200</v>
      </c>
      <c r="Z34" s="177">
        <f t="shared" si="5"/>
        <v>1.9800000000000002E-2</v>
      </c>
      <c r="AA34" s="178" t="str">
        <f t="shared" si="15"/>
        <v>2.00%-3.01%</v>
      </c>
      <c r="AB34" s="193"/>
      <c r="AC34" s="193"/>
      <c r="AD34" s="193"/>
      <c r="AE34" s="180"/>
      <c r="AF34" s="189">
        <f t="shared" si="7"/>
        <v>0</v>
      </c>
      <c r="AG34" s="194">
        <f t="shared" si="8"/>
        <v>10300</v>
      </c>
      <c r="AH34" s="182">
        <f t="shared" si="9"/>
        <v>200</v>
      </c>
      <c r="AI34" s="183">
        <f t="shared" si="10"/>
        <v>1.980198019801982E-2</v>
      </c>
      <c r="AJ34" s="184">
        <v>14</v>
      </c>
      <c r="AK34" s="184">
        <v>450</v>
      </c>
      <c r="AL34" s="184"/>
      <c r="AM34" s="184">
        <v>688</v>
      </c>
      <c r="AN34" s="184">
        <f t="shared" si="11"/>
        <v>150288</v>
      </c>
      <c r="AO34" s="171">
        <v>3</v>
      </c>
      <c r="AP34" s="184"/>
      <c r="AQ34" s="185"/>
      <c r="AR34" s="185" t="s">
        <v>193</v>
      </c>
      <c r="AS34" s="169" t="s">
        <v>172</v>
      </c>
      <c r="AT34" s="169" t="s">
        <v>173</v>
      </c>
      <c r="AU34" s="169" t="s">
        <v>62</v>
      </c>
      <c r="AV34" s="184"/>
      <c r="AW34" s="185" t="s">
        <v>133</v>
      </c>
      <c r="AX34" s="185" t="s">
        <v>180</v>
      </c>
      <c r="AY34" s="188" t="str">
        <f t="shared" si="12"/>
        <v>OK</v>
      </c>
    </row>
    <row r="35" spans="1:51" ht="19.95" customHeight="1">
      <c r="A35" s="5" t="s">
        <v>562</v>
      </c>
      <c r="B35" s="169">
        <v>15000550</v>
      </c>
      <c r="C35" s="169" t="s">
        <v>220</v>
      </c>
      <c r="D35" s="169" t="s">
        <v>221</v>
      </c>
      <c r="E35" s="169" t="s">
        <v>54</v>
      </c>
      <c r="F35" s="169" t="s">
        <v>55</v>
      </c>
      <c r="G35" s="169" t="s">
        <v>67</v>
      </c>
      <c r="H35" s="169" t="s">
        <v>183</v>
      </c>
      <c r="I35" s="169" t="s">
        <v>210</v>
      </c>
      <c r="J35" s="170">
        <v>38881</v>
      </c>
      <c r="K35" s="169" t="s">
        <v>105</v>
      </c>
      <c r="L35" s="169" t="s">
        <v>105</v>
      </c>
      <c r="M35" s="169" t="s">
        <v>107</v>
      </c>
      <c r="N35" s="171">
        <v>2</v>
      </c>
      <c r="O35" s="171">
        <v>4</v>
      </c>
      <c r="P35" s="189">
        <v>9800</v>
      </c>
      <c r="Q35" s="173">
        <v>3.7500000000000006E-2</v>
      </c>
      <c r="R35" s="190">
        <f t="shared" si="0"/>
        <v>368</v>
      </c>
      <c r="S35" s="173">
        <v>1.55E-2</v>
      </c>
      <c r="T35" s="190">
        <f t="shared" si="1"/>
        <v>152</v>
      </c>
      <c r="U35" s="173">
        <f t="shared" si="2"/>
        <v>5.3061224489795916E-2</v>
      </c>
      <c r="V35" s="190">
        <f t="shared" si="3"/>
        <v>520</v>
      </c>
      <c r="W35" s="190">
        <f t="shared" si="4"/>
        <v>10320</v>
      </c>
      <c r="X35" s="191">
        <v>10300</v>
      </c>
      <c r="Y35" s="192">
        <f t="shared" si="13"/>
        <v>500</v>
      </c>
      <c r="Z35" s="177">
        <f t="shared" si="5"/>
        <v>5.0999999999999997E-2</v>
      </c>
      <c r="AA35" s="178" t="str">
        <f t="shared" si="15"/>
        <v>4.24%-6.37%</v>
      </c>
      <c r="AB35" s="193"/>
      <c r="AC35" s="193"/>
      <c r="AD35" s="193"/>
      <c r="AE35" s="180"/>
      <c r="AF35" s="189">
        <f t="shared" si="7"/>
        <v>0</v>
      </c>
      <c r="AG35" s="194">
        <f t="shared" si="8"/>
        <v>10300</v>
      </c>
      <c r="AH35" s="182">
        <f t="shared" si="9"/>
        <v>500</v>
      </c>
      <c r="AI35" s="183">
        <f t="shared" si="10"/>
        <v>5.1020408163265252E-2</v>
      </c>
      <c r="AJ35" s="184">
        <v>14</v>
      </c>
      <c r="AK35" s="184">
        <v>550</v>
      </c>
      <c r="AL35" s="184"/>
      <c r="AM35" s="184">
        <v>688</v>
      </c>
      <c r="AN35" s="184">
        <f t="shared" si="11"/>
        <v>151488</v>
      </c>
      <c r="AO35" s="171">
        <v>3</v>
      </c>
      <c r="AP35" s="184"/>
      <c r="AQ35" s="185"/>
      <c r="AR35" s="185"/>
      <c r="AS35" s="169" t="s">
        <v>172</v>
      </c>
      <c r="AT35" s="169" t="s">
        <v>173</v>
      </c>
      <c r="AU35" s="169" t="s">
        <v>62</v>
      </c>
      <c r="AV35" s="184"/>
      <c r="AW35" s="185"/>
      <c r="AX35" s="185"/>
      <c r="AY35" s="187" t="str">
        <f t="shared" si="12"/>
        <v>OK</v>
      </c>
    </row>
    <row r="36" spans="1:51" ht="19.95" customHeight="1">
      <c r="A36" s="5" t="s">
        <v>562</v>
      </c>
      <c r="B36" s="169">
        <v>15015967</v>
      </c>
      <c r="C36" s="169" t="s">
        <v>222</v>
      </c>
      <c r="D36" s="169" t="s">
        <v>223</v>
      </c>
      <c r="E36" s="169" t="s">
        <v>54</v>
      </c>
      <c r="F36" s="169" t="s">
        <v>55</v>
      </c>
      <c r="G36" s="169" t="s">
        <v>67</v>
      </c>
      <c r="H36" s="169" t="s">
        <v>214</v>
      </c>
      <c r="I36" s="169" t="s">
        <v>215</v>
      </c>
      <c r="J36" s="170">
        <v>42683</v>
      </c>
      <c r="K36" s="169" t="s">
        <v>201</v>
      </c>
      <c r="L36" s="169" t="s">
        <v>202</v>
      </c>
      <c r="M36" s="169" t="s">
        <v>66</v>
      </c>
      <c r="N36" s="171">
        <v>2</v>
      </c>
      <c r="O36" s="171">
        <v>4</v>
      </c>
      <c r="P36" s="189">
        <v>12360</v>
      </c>
      <c r="Q36" s="173">
        <v>4.4999999999999998E-2</v>
      </c>
      <c r="R36" s="190">
        <f t="shared" si="0"/>
        <v>556</v>
      </c>
      <c r="S36" s="173">
        <v>4.2099999999999999E-2</v>
      </c>
      <c r="T36" s="190">
        <f t="shared" si="1"/>
        <v>520</v>
      </c>
      <c r="U36" s="173">
        <f t="shared" si="2"/>
        <v>8.705501618122978E-2</v>
      </c>
      <c r="V36" s="190">
        <f t="shared" si="3"/>
        <v>1076</v>
      </c>
      <c r="W36" s="190">
        <f t="shared" si="4"/>
        <v>13436</v>
      </c>
      <c r="X36" s="191">
        <v>13300</v>
      </c>
      <c r="Y36" s="192">
        <f t="shared" si="13"/>
        <v>940</v>
      </c>
      <c r="Z36" s="177">
        <f t="shared" si="5"/>
        <v>7.6100000000000001E-2</v>
      </c>
      <c r="AA36" s="178" t="str">
        <f t="shared" si="15"/>
        <v>6.96%-10.45%</v>
      </c>
      <c r="AB36" s="193"/>
      <c r="AC36" s="193"/>
      <c r="AD36" s="193"/>
      <c r="AE36" s="180"/>
      <c r="AF36" s="189">
        <f t="shared" si="7"/>
        <v>0</v>
      </c>
      <c r="AG36" s="194">
        <f t="shared" si="8"/>
        <v>13300</v>
      </c>
      <c r="AH36" s="182">
        <f t="shared" si="9"/>
        <v>940</v>
      </c>
      <c r="AI36" s="183">
        <f t="shared" si="10"/>
        <v>7.6051779935275121E-2</v>
      </c>
      <c r="AJ36" s="184">
        <v>14</v>
      </c>
      <c r="AK36" s="184">
        <v>450</v>
      </c>
      <c r="AL36" s="184"/>
      <c r="AM36" s="184">
        <v>688</v>
      </c>
      <c r="AN36" s="184">
        <f t="shared" si="11"/>
        <v>192288</v>
      </c>
      <c r="AO36" s="171">
        <v>3</v>
      </c>
      <c r="AP36" s="184"/>
      <c r="AQ36" s="185"/>
      <c r="AR36" s="185"/>
      <c r="AS36" s="169" t="s">
        <v>172</v>
      </c>
      <c r="AT36" s="169" t="s">
        <v>173</v>
      </c>
      <c r="AU36" s="169" t="s">
        <v>62</v>
      </c>
      <c r="AV36" s="184"/>
      <c r="AW36" s="185"/>
      <c r="AX36" s="185"/>
      <c r="AY36" s="188" t="str">
        <f t="shared" si="12"/>
        <v>OK</v>
      </c>
    </row>
    <row r="37" spans="1:51" ht="19.95" customHeight="1">
      <c r="A37" s="5" t="s">
        <v>562</v>
      </c>
      <c r="B37" s="169">
        <v>15001287</v>
      </c>
      <c r="C37" s="169" t="s">
        <v>224</v>
      </c>
      <c r="D37" s="169" t="s">
        <v>225</v>
      </c>
      <c r="E37" s="169" t="s">
        <v>54</v>
      </c>
      <c r="F37" s="169" t="s">
        <v>55</v>
      </c>
      <c r="G37" s="169" t="s">
        <v>67</v>
      </c>
      <c r="H37" s="169" t="s">
        <v>169</v>
      </c>
      <c r="I37" s="169" t="s">
        <v>170</v>
      </c>
      <c r="J37" s="170">
        <v>39392</v>
      </c>
      <c r="K37" s="169" t="s">
        <v>87</v>
      </c>
      <c r="L37" s="169" t="s">
        <v>88</v>
      </c>
      <c r="M37" s="169" t="s">
        <v>89</v>
      </c>
      <c r="N37" s="171">
        <v>2</v>
      </c>
      <c r="O37" s="171">
        <v>3</v>
      </c>
      <c r="P37" s="189">
        <v>12500</v>
      </c>
      <c r="Q37" s="173">
        <v>2.5000000000000001E-2</v>
      </c>
      <c r="R37" s="190">
        <f t="shared" si="0"/>
        <v>313</v>
      </c>
      <c r="S37" s="173">
        <v>0</v>
      </c>
      <c r="T37" s="190">
        <f t="shared" si="1"/>
        <v>0</v>
      </c>
      <c r="U37" s="173">
        <f t="shared" si="2"/>
        <v>2.504E-2</v>
      </c>
      <c r="V37" s="190">
        <f t="shared" si="3"/>
        <v>313</v>
      </c>
      <c r="W37" s="190">
        <f t="shared" si="4"/>
        <v>12813</v>
      </c>
      <c r="X37" s="191">
        <v>12600</v>
      </c>
      <c r="Y37" s="192">
        <f t="shared" si="13"/>
        <v>100</v>
      </c>
      <c r="Z37" s="177">
        <f t="shared" si="5"/>
        <v>8.0000000000000002E-3</v>
      </c>
      <c r="AA37" s="178" t="str">
        <f t="shared" si="15"/>
        <v>2.00%-3.00%</v>
      </c>
      <c r="AB37" s="193"/>
      <c r="AC37" s="193"/>
      <c r="AD37" s="193"/>
      <c r="AE37" s="180"/>
      <c r="AF37" s="189">
        <f t="shared" si="7"/>
        <v>0</v>
      </c>
      <c r="AG37" s="194">
        <f t="shared" si="8"/>
        <v>12600</v>
      </c>
      <c r="AH37" s="182">
        <f t="shared" si="9"/>
        <v>100</v>
      </c>
      <c r="AI37" s="183">
        <f t="shared" si="10"/>
        <v>8.0000000000000071E-3</v>
      </c>
      <c r="AJ37" s="184">
        <v>14</v>
      </c>
      <c r="AK37" s="184">
        <v>450</v>
      </c>
      <c r="AL37" s="184"/>
      <c r="AM37" s="184">
        <v>688</v>
      </c>
      <c r="AN37" s="184">
        <f t="shared" si="11"/>
        <v>182488</v>
      </c>
      <c r="AO37" s="171">
        <v>3</v>
      </c>
      <c r="AP37" s="184"/>
      <c r="AQ37" s="185"/>
      <c r="AR37" s="185" t="s">
        <v>226</v>
      </c>
      <c r="AS37" s="169" t="s">
        <v>172</v>
      </c>
      <c r="AT37" s="169" t="s">
        <v>173</v>
      </c>
      <c r="AU37" s="169" t="s">
        <v>62</v>
      </c>
      <c r="AV37" s="184"/>
      <c r="AW37" s="185" t="s">
        <v>133</v>
      </c>
      <c r="AX37" s="185" t="s">
        <v>180</v>
      </c>
      <c r="AY37" s="187" t="str">
        <f t="shared" si="12"/>
        <v>&lt;20</v>
      </c>
    </row>
    <row r="38" spans="1:51" ht="19.95" customHeight="1">
      <c r="A38" s="5" t="s">
        <v>562</v>
      </c>
      <c r="B38" s="169">
        <v>15016938</v>
      </c>
      <c r="C38" s="169" t="s">
        <v>227</v>
      </c>
      <c r="D38" s="169" t="s">
        <v>228</v>
      </c>
      <c r="E38" s="169" t="s">
        <v>54</v>
      </c>
      <c r="F38" s="169" t="s">
        <v>55</v>
      </c>
      <c r="G38" s="169" t="s">
        <v>67</v>
      </c>
      <c r="H38" s="169" t="s">
        <v>169</v>
      </c>
      <c r="I38" s="169" t="s">
        <v>170</v>
      </c>
      <c r="J38" s="170">
        <v>42830</v>
      </c>
      <c r="K38" s="169" t="s">
        <v>80</v>
      </c>
      <c r="L38" s="169" t="s">
        <v>229</v>
      </c>
      <c r="M38" s="169" t="s">
        <v>66</v>
      </c>
      <c r="N38" s="171">
        <v>2</v>
      </c>
      <c r="O38" s="171">
        <v>5</v>
      </c>
      <c r="P38" s="189">
        <v>18000</v>
      </c>
      <c r="Q38" s="173">
        <v>0.05</v>
      </c>
      <c r="R38" s="190">
        <f t="shared" si="0"/>
        <v>900</v>
      </c>
      <c r="S38" s="173">
        <v>2.7E-2</v>
      </c>
      <c r="T38" s="190">
        <f t="shared" si="1"/>
        <v>486</v>
      </c>
      <c r="U38" s="173">
        <f t="shared" si="2"/>
        <v>7.6999999999999999E-2</v>
      </c>
      <c r="V38" s="190">
        <f t="shared" si="3"/>
        <v>1386</v>
      </c>
      <c r="W38" s="190">
        <f t="shared" si="4"/>
        <v>19386</v>
      </c>
      <c r="X38" s="191">
        <v>19700</v>
      </c>
      <c r="Y38" s="192">
        <f t="shared" si="13"/>
        <v>1700</v>
      </c>
      <c r="Z38" s="177">
        <f t="shared" si="5"/>
        <v>9.4399999999999998E-2</v>
      </c>
      <c r="AA38" s="178" t="str">
        <f t="shared" si="15"/>
        <v>6.16%-9.24%</v>
      </c>
      <c r="AB38" s="193"/>
      <c r="AC38" s="193"/>
      <c r="AD38" s="193"/>
      <c r="AE38" s="180"/>
      <c r="AF38" s="189">
        <f t="shared" si="7"/>
        <v>0</v>
      </c>
      <c r="AG38" s="194">
        <f t="shared" si="8"/>
        <v>19700</v>
      </c>
      <c r="AH38" s="182">
        <f t="shared" si="9"/>
        <v>1700</v>
      </c>
      <c r="AI38" s="183">
        <f t="shared" si="10"/>
        <v>9.4444444444444553E-2</v>
      </c>
      <c r="AJ38" s="184">
        <v>14</v>
      </c>
      <c r="AK38" s="184">
        <v>450</v>
      </c>
      <c r="AL38" s="184"/>
      <c r="AM38" s="184">
        <v>688</v>
      </c>
      <c r="AN38" s="184">
        <f t="shared" si="11"/>
        <v>281888</v>
      </c>
      <c r="AO38" s="171">
        <v>5</v>
      </c>
      <c r="AP38" s="184"/>
      <c r="AQ38" s="185"/>
      <c r="AR38" s="185" t="s">
        <v>230</v>
      </c>
      <c r="AS38" s="169" t="s">
        <v>172</v>
      </c>
      <c r="AT38" s="169" t="s">
        <v>173</v>
      </c>
      <c r="AU38" s="169" t="s">
        <v>62</v>
      </c>
      <c r="AV38" s="184"/>
      <c r="AW38" s="185" t="s">
        <v>133</v>
      </c>
      <c r="AX38" s="185" t="s">
        <v>134</v>
      </c>
      <c r="AY38" s="188" t="str">
        <f t="shared" si="12"/>
        <v>OK</v>
      </c>
    </row>
    <row r="39" spans="1:51" ht="19.95" customHeight="1">
      <c r="A39" s="5" t="s">
        <v>562</v>
      </c>
      <c r="B39" s="169">
        <v>15000503</v>
      </c>
      <c r="C39" s="169" t="s">
        <v>231</v>
      </c>
      <c r="D39" s="169" t="s">
        <v>232</v>
      </c>
      <c r="E39" s="169" t="s">
        <v>54</v>
      </c>
      <c r="F39" s="169" t="s">
        <v>55</v>
      </c>
      <c r="G39" s="169" t="s">
        <v>67</v>
      </c>
      <c r="H39" s="169" t="s">
        <v>233</v>
      </c>
      <c r="I39" s="169" t="s">
        <v>234</v>
      </c>
      <c r="J39" s="170">
        <v>38852</v>
      </c>
      <c r="K39" s="169" t="s">
        <v>87</v>
      </c>
      <c r="L39" s="169" t="s">
        <v>192</v>
      </c>
      <c r="M39" s="169" t="s">
        <v>89</v>
      </c>
      <c r="N39" s="171">
        <v>2</v>
      </c>
      <c r="O39" s="171">
        <v>4</v>
      </c>
      <c r="P39" s="189">
        <v>10000</v>
      </c>
      <c r="Q39" s="173">
        <v>4.4999999999999998E-2</v>
      </c>
      <c r="R39" s="190">
        <f t="shared" si="0"/>
        <v>450</v>
      </c>
      <c r="S39" s="173">
        <v>4.2099999999999999E-2</v>
      </c>
      <c r="T39" s="190">
        <f t="shared" si="1"/>
        <v>421</v>
      </c>
      <c r="U39" s="173">
        <f t="shared" si="2"/>
        <v>8.7099999999999997E-2</v>
      </c>
      <c r="V39" s="190">
        <f t="shared" si="3"/>
        <v>871</v>
      </c>
      <c r="W39" s="190">
        <f t="shared" si="4"/>
        <v>10871</v>
      </c>
      <c r="X39" s="191">
        <v>10700</v>
      </c>
      <c r="Y39" s="192">
        <f t="shared" si="13"/>
        <v>700</v>
      </c>
      <c r="Z39" s="177">
        <f t="shared" si="5"/>
        <v>7.0000000000000007E-2</v>
      </c>
      <c r="AA39" s="178" t="str">
        <f t="shared" si="15"/>
        <v>6.97%-10.45%</v>
      </c>
      <c r="AB39" s="193"/>
      <c r="AC39" s="193"/>
      <c r="AD39" s="193"/>
      <c r="AE39" s="180"/>
      <c r="AF39" s="189">
        <f t="shared" si="7"/>
        <v>0</v>
      </c>
      <c r="AG39" s="194">
        <f t="shared" si="8"/>
        <v>10700</v>
      </c>
      <c r="AH39" s="182">
        <f t="shared" si="9"/>
        <v>700</v>
      </c>
      <c r="AI39" s="183">
        <f t="shared" si="10"/>
        <v>7.0000000000000062E-2</v>
      </c>
      <c r="AJ39" s="184">
        <v>14</v>
      </c>
      <c r="AK39" s="184">
        <v>450</v>
      </c>
      <c r="AL39" s="184"/>
      <c r="AM39" s="184">
        <v>688</v>
      </c>
      <c r="AN39" s="184">
        <f t="shared" si="11"/>
        <v>155888</v>
      </c>
      <c r="AO39" s="171">
        <v>3</v>
      </c>
      <c r="AP39" s="184"/>
      <c r="AQ39" s="185"/>
      <c r="AR39" s="185"/>
      <c r="AS39" s="169" t="s">
        <v>172</v>
      </c>
      <c r="AT39" s="169" t="s">
        <v>173</v>
      </c>
      <c r="AU39" s="169" t="s">
        <v>62</v>
      </c>
      <c r="AV39" s="184"/>
      <c r="AW39" s="185"/>
      <c r="AX39" s="185"/>
      <c r="AY39" s="187" t="str">
        <f t="shared" si="12"/>
        <v>OK</v>
      </c>
    </row>
    <row r="40" spans="1:51" ht="19.95" customHeight="1">
      <c r="A40" s="5" t="s">
        <v>562</v>
      </c>
      <c r="B40" s="169">
        <v>15022682</v>
      </c>
      <c r="C40" s="169" t="s">
        <v>235</v>
      </c>
      <c r="D40" s="169" t="s">
        <v>236</v>
      </c>
      <c r="E40" s="169" t="s">
        <v>54</v>
      </c>
      <c r="F40" s="169" t="s">
        <v>55</v>
      </c>
      <c r="G40" s="169" t="s">
        <v>67</v>
      </c>
      <c r="H40" s="169" t="s">
        <v>237</v>
      </c>
      <c r="I40" s="169" t="s">
        <v>238</v>
      </c>
      <c r="J40" s="170">
        <v>45910</v>
      </c>
      <c r="K40" s="169" t="s">
        <v>87</v>
      </c>
      <c r="L40" s="169" t="s">
        <v>239</v>
      </c>
      <c r="M40" s="169" t="s">
        <v>89</v>
      </c>
      <c r="N40" s="171">
        <v>2</v>
      </c>
      <c r="O40" s="171">
        <v>3</v>
      </c>
      <c r="P40" s="189">
        <v>13550</v>
      </c>
      <c r="Q40" s="195">
        <v>0</v>
      </c>
      <c r="R40" s="190">
        <f t="shared" si="0"/>
        <v>0</v>
      </c>
      <c r="S40" s="195">
        <v>0</v>
      </c>
      <c r="T40" s="190">
        <f t="shared" si="1"/>
        <v>0</v>
      </c>
      <c r="U40" s="195">
        <f t="shared" si="2"/>
        <v>0</v>
      </c>
      <c r="V40" s="190">
        <f t="shared" si="3"/>
        <v>0</v>
      </c>
      <c r="W40" s="190">
        <f t="shared" si="4"/>
        <v>13550</v>
      </c>
      <c r="X40" s="191">
        <f t="shared" ref="X40:X46" si="16">W40</f>
        <v>13550</v>
      </c>
      <c r="Y40" s="192">
        <f t="shared" si="13"/>
        <v>0</v>
      </c>
      <c r="Z40" s="196">
        <f t="shared" si="5"/>
        <v>0</v>
      </c>
      <c r="AA40" s="197" t="str">
        <f t="shared" si="15"/>
        <v>0.00%-0.00%</v>
      </c>
      <c r="AB40" s="193"/>
      <c r="AC40" s="193"/>
      <c r="AD40" s="193"/>
      <c r="AE40" s="198"/>
      <c r="AF40" s="189">
        <f t="shared" si="7"/>
        <v>0</v>
      </c>
      <c r="AG40" s="194">
        <f t="shared" si="8"/>
        <v>13550</v>
      </c>
      <c r="AH40" s="182">
        <f t="shared" si="9"/>
        <v>0</v>
      </c>
      <c r="AI40" s="199">
        <f t="shared" si="10"/>
        <v>0</v>
      </c>
      <c r="AJ40" s="184">
        <v>14</v>
      </c>
      <c r="AK40" s="184">
        <v>450</v>
      </c>
      <c r="AL40" s="184"/>
      <c r="AM40" s="184">
        <v>688</v>
      </c>
      <c r="AN40" s="184">
        <f t="shared" si="11"/>
        <v>195788</v>
      </c>
      <c r="AO40" s="171" t="e">
        <v>#N/A</v>
      </c>
      <c r="AP40" s="184"/>
      <c r="AQ40" s="185"/>
      <c r="AR40" s="185"/>
      <c r="AS40" s="169" t="s">
        <v>240</v>
      </c>
      <c r="AT40" s="169" t="s">
        <v>173</v>
      </c>
      <c r="AU40" s="169" t="s">
        <v>62</v>
      </c>
      <c r="AV40" s="184"/>
      <c r="AW40" s="185"/>
      <c r="AX40" s="185"/>
      <c r="AY40" s="188" t="str">
        <f t="shared" si="12"/>
        <v>OK</v>
      </c>
    </row>
    <row r="41" spans="1:51" ht="19.95" customHeight="1">
      <c r="A41" s="5" t="s">
        <v>562</v>
      </c>
      <c r="B41" s="169">
        <v>15020704</v>
      </c>
      <c r="C41" s="169" t="s">
        <v>241</v>
      </c>
      <c r="D41" s="169" t="s">
        <v>242</v>
      </c>
      <c r="E41" s="169" t="s">
        <v>54</v>
      </c>
      <c r="F41" s="169" t="s">
        <v>55</v>
      </c>
      <c r="G41" s="169" t="s">
        <v>67</v>
      </c>
      <c r="H41" s="169" t="s">
        <v>237</v>
      </c>
      <c r="I41" s="169" t="s">
        <v>238</v>
      </c>
      <c r="J41" s="170">
        <v>40057</v>
      </c>
      <c r="K41" s="169" t="s">
        <v>87</v>
      </c>
      <c r="L41" s="169" t="s">
        <v>239</v>
      </c>
      <c r="M41" s="169" t="s">
        <v>89</v>
      </c>
      <c r="N41" s="171">
        <v>2</v>
      </c>
      <c r="O41" s="171">
        <v>4</v>
      </c>
      <c r="P41" s="189">
        <v>15852</v>
      </c>
      <c r="Q41" s="195">
        <v>2.2499999999999999E-2</v>
      </c>
      <c r="R41" s="190">
        <f t="shared" si="0"/>
        <v>357</v>
      </c>
      <c r="S41" s="195">
        <v>0</v>
      </c>
      <c r="T41" s="190">
        <f t="shared" si="1"/>
        <v>0</v>
      </c>
      <c r="U41" s="195">
        <f t="shared" si="2"/>
        <v>2.2520817562452687E-2</v>
      </c>
      <c r="V41" s="190">
        <f t="shared" si="3"/>
        <v>357</v>
      </c>
      <c r="W41" s="190">
        <f t="shared" si="4"/>
        <v>16209</v>
      </c>
      <c r="X41" s="191">
        <f t="shared" si="16"/>
        <v>16209</v>
      </c>
      <c r="Y41" s="192">
        <f t="shared" si="13"/>
        <v>357</v>
      </c>
      <c r="Z41" s="196">
        <f t="shared" si="5"/>
        <v>2.2499999999999999E-2</v>
      </c>
      <c r="AA41" s="197" t="str">
        <f t="shared" si="15"/>
        <v>1.80%-2.70%</v>
      </c>
      <c r="AB41" s="193"/>
      <c r="AC41" s="193"/>
      <c r="AD41" s="193"/>
      <c r="AE41" s="198"/>
      <c r="AF41" s="189">
        <f t="shared" si="7"/>
        <v>0</v>
      </c>
      <c r="AG41" s="194">
        <f t="shared" si="8"/>
        <v>16209</v>
      </c>
      <c r="AH41" s="182">
        <f t="shared" si="9"/>
        <v>357</v>
      </c>
      <c r="AI41" s="199">
        <f t="shared" si="10"/>
        <v>2.2520817562452722E-2</v>
      </c>
      <c r="AJ41" s="184">
        <v>14</v>
      </c>
      <c r="AK41" s="184">
        <v>450</v>
      </c>
      <c r="AL41" s="184"/>
      <c r="AM41" s="184">
        <v>688</v>
      </c>
      <c r="AN41" s="184">
        <f t="shared" si="11"/>
        <v>233014</v>
      </c>
      <c r="AO41" s="171">
        <v>3</v>
      </c>
      <c r="AP41" s="184"/>
      <c r="AQ41" s="185"/>
      <c r="AR41" s="185"/>
      <c r="AS41" s="169" t="s">
        <v>240</v>
      </c>
      <c r="AT41" s="169" t="s">
        <v>173</v>
      </c>
      <c r="AU41" s="169" t="s">
        <v>62</v>
      </c>
      <c r="AV41" s="184"/>
      <c r="AW41" s="185"/>
      <c r="AX41" s="185"/>
      <c r="AY41" s="187" t="str">
        <f t="shared" si="12"/>
        <v>OK</v>
      </c>
    </row>
    <row r="42" spans="1:51" ht="19.95" customHeight="1">
      <c r="A42" s="5" t="s">
        <v>562</v>
      </c>
      <c r="B42" s="169">
        <v>15022687</v>
      </c>
      <c r="C42" s="169" t="s">
        <v>243</v>
      </c>
      <c r="D42" s="169" t="s">
        <v>244</v>
      </c>
      <c r="E42" s="169" t="s">
        <v>54</v>
      </c>
      <c r="F42" s="169" t="s">
        <v>55</v>
      </c>
      <c r="G42" s="169" t="s">
        <v>67</v>
      </c>
      <c r="H42" s="169" t="s">
        <v>237</v>
      </c>
      <c r="I42" s="169" t="s">
        <v>238</v>
      </c>
      <c r="J42" s="170">
        <v>45931</v>
      </c>
      <c r="K42" s="169" t="s">
        <v>87</v>
      </c>
      <c r="L42" s="169" t="s">
        <v>239</v>
      </c>
      <c r="M42" s="169" t="s">
        <v>89</v>
      </c>
      <c r="N42" s="171">
        <v>2</v>
      </c>
      <c r="O42" s="171">
        <v>3</v>
      </c>
      <c r="P42" s="189">
        <v>18000</v>
      </c>
      <c r="Q42" s="195">
        <v>0</v>
      </c>
      <c r="R42" s="190">
        <f t="shared" si="0"/>
        <v>0</v>
      </c>
      <c r="S42" s="195">
        <v>0</v>
      </c>
      <c r="T42" s="190">
        <f t="shared" si="1"/>
        <v>0</v>
      </c>
      <c r="U42" s="195">
        <f t="shared" si="2"/>
        <v>0</v>
      </c>
      <c r="V42" s="190">
        <f t="shared" si="3"/>
        <v>0</v>
      </c>
      <c r="W42" s="190">
        <f t="shared" si="4"/>
        <v>18000</v>
      </c>
      <c r="X42" s="191">
        <f t="shared" si="16"/>
        <v>18000</v>
      </c>
      <c r="Y42" s="192">
        <f t="shared" si="13"/>
        <v>0</v>
      </c>
      <c r="Z42" s="196">
        <f t="shared" si="5"/>
        <v>0</v>
      </c>
      <c r="AA42" s="197" t="str">
        <f t="shared" si="15"/>
        <v>0.00%-0.00%</v>
      </c>
      <c r="AB42" s="193"/>
      <c r="AC42" s="193"/>
      <c r="AD42" s="193"/>
      <c r="AE42" s="198"/>
      <c r="AF42" s="189">
        <f t="shared" si="7"/>
        <v>0</v>
      </c>
      <c r="AG42" s="194">
        <f t="shared" si="8"/>
        <v>18000</v>
      </c>
      <c r="AH42" s="182">
        <f t="shared" si="9"/>
        <v>0</v>
      </c>
      <c r="AI42" s="199">
        <f t="shared" si="10"/>
        <v>0</v>
      </c>
      <c r="AJ42" s="184">
        <v>14</v>
      </c>
      <c r="AK42" s="184">
        <v>450</v>
      </c>
      <c r="AL42" s="184"/>
      <c r="AM42" s="184">
        <v>688</v>
      </c>
      <c r="AN42" s="184">
        <f t="shared" si="11"/>
        <v>258088</v>
      </c>
      <c r="AO42" s="171" t="e">
        <v>#N/A</v>
      </c>
      <c r="AP42" s="184"/>
      <c r="AQ42" s="185"/>
      <c r="AR42" s="185"/>
      <c r="AS42" s="169" t="s">
        <v>240</v>
      </c>
      <c r="AT42" s="169" t="s">
        <v>173</v>
      </c>
      <c r="AU42" s="169" t="s">
        <v>62</v>
      </c>
      <c r="AV42" s="184"/>
      <c r="AW42" s="185"/>
      <c r="AX42" s="185"/>
      <c r="AY42" s="188" t="str">
        <f t="shared" si="12"/>
        <v>OK</v>
      </c>
    </row>
    <row r="43" spans="1:51" ht="19.95" customHeight="1">
      <c r="A43" s="5" t="s">
        <v>562</v>
      </c>
      <c r="B43" s="169">
        <v>15020880</v>
      </c>
      <c r="C43" s="169" t="s">
        <v>245</v>
      </c>
      <c r="D43" s="169" t="s">
        <v>246</v>
      </c>
      <c r="E43" s="169" t="s">
        <v>54</v>
      </c>
      <c r="F43" s="169" t="s">
        <v>55</v>
      </c>
      <c r="G43" s="169" t="s">
        <v>67</v>
      </c>
      <c r="H43" s="169" t="s">
        <v>237</v>
      </c>
      <c r="I43" s="169" t="s">
        <v>238</v>
      </c>
      <c r="J43" s="170">
        <v>44230</v>
      </c>
      <c r="K43" s="169" t="s">
        <v>105</v>
      </c>
      <c r="L43" s="169" t="s">
        <v>247</v>
      </c>
      <c r="M43" s="169" t="s">
        <v>107</v>
      </c>
      <c r="N43" s="171">
        <v>2</v>
      </c>
      <c r="O43" s="171">
        <v>1</v>
      </c>
      <c r="P43" s="189">
        <v>10113</v>
      </c>
      <c r="Q43" s="195">
        <v>0</v>
      </c>
      <c r="R43" s="190">
        <f t="shared" si="0"/>
        <v>0</v>
      </c>
      <c r="S43" s="195">
        <v>0</v>
      </c>
      <c r="T43" s="190">
        <f t="shared" si="1"/>
        <v>0</v>
      </c>
      <c r="U43" s="195">
        <f t="shared" si="2"/>
        <v>0</v>
      </c>
      <c r="V43" s="190">
        <f t="shared" si="3"/>
        <v>0</v>
      </c>
      <c r="W43" s="190">
        <f t="shared" si="4"/>
        <v>10113</v>
      </c>
      <c r="X43" s="191">
        <f t="shared" si="16"/>
        <v>10113</v>
      </c>
      <c r="Y43" s="192">
        <f t="shared" si="13"/>
        <v>0</v>
      </c>
      <c r="Z43" s="196">
        <f t="shared" si="5"/>
        <v>0</v>
      </c>
      <c r="AA43" s="197" t="str">
        <f t="shared" si="15"/>
        <v>0.00%-0.00%</v>
      </c>
      <c r="AB43" s="193"/>
      <c r="AC43" s="193"/>
      <c r="AD43" s="193"/>
      <c r="AE43" s="198"/>
      <c r="AF43" s="189">
        <f t="shared" si="7"/>
        <v>0</v>
      </c>
      <c r="AG43" s="194">
        <f t="shared" si="8"/>
        <v>10113</v>
      </c>
      <c r="AH43" s="182">
        <f t="shared" si="9"/>
        <v>0</v>
      </c>
      <c r="AI43" s="199">
        <f t="shared" si="10"/>
        <v>0</v>
      </c>
      <c r="AJ43" s="184">
        <v>14</v>
      </c>
      <c r="AK43" s="184">
        <v>550</v>
      </c>
      <c r="AL43" s="184"/>
      <c r="AM43" s="184">
        <v>688</v>
      </c>
      <c r="AN43" s="184">
        <f t="shared" si="11"/>
        <v>148870</v>
      </c>
      <c r="AO43" s="171">
        <v>3</v>
      </c>
      <c r="AP43" s="184"/>
      <c r="AQ43" s="185"/>
      <c r="AR43" s="185"/>
      <c r="AS43" s="169" t="s">
        <v>240</v>
      </c>
      <c r="AT43" s="169" t="s">
        <v>173</v>
      </c>
      <c r="AU43" s="169" t="s">
        <v>62</v>
      </c>
      <c r="AV43" s="184"/>
      <c r="AW43" s="185"/>
      <c r="AX43" s="185"/>
      <c r="AY43" s="187" t="str">
        <f t="shared" si="12"/>
        <v>OK</v>
      </c>
    </row>
    <row r="44" spans="1:51" ht="19.95" customHeight="1">
      <c r="A44" s="5" t="s">
        <v>562</v>
      </c>
      <c r="B44" s="169">
        <v>15022527</v>
      </c>
      <c r="C44" s="169" t="s">
        <v>248</v>
      </c>
      <c r="D44" s="169" t="s">
        <v>249</v>
      </c>
      <c r="E44" s="169" t="s">
        <v>54</v>
      </c>
      <c r="F44" s="169" t="s">
        <v>55</v>
      </c>
      <c r="G44" s="169" t="s">
        <v>67</v>
      </c>
      <c r="H44" s="169" t="s">
        <v>237</v>
      </c>
      <c r="I44" s="169" t="s">
        <v>238</v>
      </c>
      <c r="J44" s="170">
        <v>45300</v>
      </c>
      <c r="K44" s="169" t="s">
        <v>87</v>
      </c>
      <c r="L44" s="169" t="s">
        <v>239</v>
      </c>
      <c r="M44" s="169" t="s">
        <v>89</v>
      </c>
      <c r="N44" s="171">
        <v>2</v>
      </c>
      <c r="O44" s="171">
        <v>3</v>
      </c>
      <c r="P44" s="189">
        <v>20066</v>
      </c>
      <c r="Q44" s="195">
        <v>0</v>
      </c>
      <c r="R44" s="190">
        <f t="shared" si="0"/>
        <v>0</v>
      </c>
      <c r="S44" s="195">
        <v>0</v>
      </c>
      <c r="T44" s="190">
        <f t="shared" si="1"/>
        <v>0</v>
      </c>
      <c r="U44" s="195">
        <f t="shared" si="2"/>
        <v>0</v>
      </c>
      <c r="V44" s="190">
        <f t="shared" si="3"/>
        <v>0</v>
      </c>
      <c r="W44" s="190">
        <f t="shared" si="4"/>
        <v>20066</v>
      </c>
      <c r="X44" s="191">
        <f t="shared" si="16"/>
        <v>20066</v>
      </c>
      <c r="Y44" s="192">
        <f t="shared" si="13"/>
        <v>0</v>
      </c>
      <c r="Z44" s="196">
        <f t="shared" si="5"/>
        <v>0</v>
      </c>
      <c r="AA44" s="197" t="str">
        <f t="shared" si="15"/>
        <v>0.00%-0.00%</v>
      </c>
      <c r="AB44" s="193"/>
      <c r="AC44" s="193"/>
      <c r="AD44" s="193"/>
      <c r="AE44" s="198"/>
      <c r="AF44" s="189">
        <f t="shared" si="7"/>
        <v>0</v>
      </c>
      <c r="AG44" s="194">
        <f t="shared" si="8"/>
        <v>20066</v>
      </c>
      <c r="AH44" s="182">
        <f t="shared" si="9"/>
        <v>0</v>
      </c>
      <c r="AI44" s="199">
        <f t="shared" si="10"/>
        <v>0</v>
      </c>
      <c r="AJ44" s="184">
        <v>14</v>
      </c>
      <c r="AK44" s="184">
        <v>450</v>
      </c>
      <c r="AL44" s="184"/>
      <c r="AM44" s="184">
        <v>688</v>
      </c>
      <c r="AN44" s="184">
        <f t="shared" si="11"/>
        <v>287012</v>
      </c>
      <c r="AO44" s="171">
        <v>3</v>
      </c>
      <c r="AP44" s="184"/>
      <c r="AQ44" s="185"/>
      <c r="AR44" s="185"/>
      <c r="AS44" s="169" t="s">
        <v>240</v>
      </c>
      <c r="AT44" s="169" t="s">
        <v>173</v>
      </c>
      <c r="AU44" s="169" t="s">
        <v>62</v>
      </c>
      <c r="AV44" s="184"/>
      <c r="AW44" s="185"/>
      <c r="AX44" s="185"/>
      <c r="AY44" s="188" t="str">
        <f t="shared" si="12"/>
        <v>OK</v>
      </c>
    </row>
    <row r="45" spans="1:51" ht="19.95" customHeight="1">
      <c r="A45" s="5" t="s">
        <v>562</v>
      </c>
      <c r="B45" s="169">
        <v>15022528</v>
      </c>
      <c r="C45" s="169" t="s">
        <v>250</v>
      </c>
      <c r="D45" s="169" t="s">
        <v>251</v>
      </c>
      <c r="E45" s="169" t="s">
        <v>54</v>
      </c>
      <c r="F45" s="169" t="s">
        <v>55</v>
      </c>
      <c r="G45" s="169" t="s">
        <v>67</v>
      </c>
      <c r="H45" s="169" t="s">
        <v>237</v>
      </c>
      <c r="I45" s="169" t="s">
        <v>238</v>
      </c>
      <c r="J45" s="170">
        <v>45314</v>
      </c>
      <c r="K45" s="169" t="s">
        <v>105</v>
      </c>
      <c r="L45" s="169" t="s">
        <v>247</v>
      </c>
      <c r="M45" s="169" t="s">
        <v>107</v>
      </c>
      <c r="N45" s="171">
        <v>2</v>
      </c>
      <c r="O45" s="171">
        <v>4</v>
      </c>
      <c r="P45" s="189">
        <v>15000</v>
      </c>
      <c r="Q45" s="195">
        <v>1.4999999999999998E-2</v>
      </c>
      <c r="R45" s="190">
        <f t="shared" si="0"/>
        <v>225</v>
      </c>
      <c r="S45" s="195">
        <v>0</v>
      </c>
      <c r="T45" s="190">
        <f t="shared" si="1"/>
        <v>0</v>
      </c>
      <c r="U45" s="195">
        <f t="shared" si="2"/>
        <v>1.4999999999999999E-2</v>
      </c>
      <c r="V45" s="190">
        <f t="shared" si="3"/>
        <v>225</v>
      </c>
      <c r="W45" s="190">
        <f t="shared" si="4"/>
        <v>15225</v>
      </c>
      <c r="X45" s="191">
        <f t="shared" si="16"/>
        <v>15225</v>
      </c>
      <c r="Y45" s="192">
        <f t="shared" si="13"/>
        <v>225</v>
      </c>
      <c r="Z45" s="196">
        <f t="shared" si="5"/>
        <v>1.4999999999999999E-2</v>
      </c>
      <c r="AA45" s="197" t="str">
        <f t="shared" si="15"/>
        <v>1.20%-1.80%</v>
      </c>
      <c r="AB45" s="193"/>
      <c r="AC45" s="193"/>
      <c r="AD45" s="193"/>
      <c r="AE45" s="198"/>
      <c r="AF45" s="189">
        <f t="shared" si="7"/>
        <v>0</v>
      </c>
      <c r="AG45" s="194">
        <f t="shared" si="8"/>
        <v>15225</v>
      </c>
      <c r="AH45" s="182">
        <f t="shared" si="9"/>
        <v>225</v>
      </c>
      <c r="AI45" s="199">
        <f t="shared" si="10"/>
        <v>1.4999999999999902E-2</v>
      </c>
      <c r="AJ45" s="184">
        <v>14</v>
      </c>
      <c r="AK45" s="184">
        <v>550</v>
      </c>
      <c r="AL45" s="184"/>
      <c r="AM45" s="184">
        <v>688</v>
      </c>
      <c r="AN45" s="184">
        <f t="shared" si="11"/>
        <v>220438</v>
      </c>
      <c r="AO45" s="171">
        <v>4</v>
      </c>
      <c r="AP45" s="184"/>
      <c r="AQ45" s="185"/>
      <c r="AR45" s="185"/>
      <c r="AS45" s="169" t="s">
        <v>240</v>
      </c>
      <c r="AT45" s="169" t="s">
        <v>173</v>
      </c>
      <c r="AU45" s="169" t="s">
        <v>62</v>
      </c>
      <c r="AV45" s="184"/>
      <c r="AW45" s="185"/>
      <c r="AX45" s="185"/>
      <c r="AY45" s="187" t="str">
        <f t="shared" si="12"/>
        <v>OK</v>
      </c>
    </row>
    <row r="46" spans="1:51" ht="19.95" customHeight="1">
      <c r="A46" s="5" t="s">
        <v>562</v>
      </c>
      <c r="B46" s="169">
        <v>15021556</v>
      </c>
      <c r="C46" s="169" t="s">
        <v>252</v>
      </c>
      <c r="D46" s="169" t="s">
        <v>253</v>
      </c>
      <c r="E46" s="169" t="s">
        <v>54</v>
      </c>
      <c r="F46" s="169" t="s">
        <v>55</v>
      </c>
      <c r="G46" s="169" t="s">
        <v>67</v>
      </c>
      <c r="H46" s="169" t="s">
        <v>237</v>
      </c>
      <c r="I46" s="169" t="s">
        <v>238</v>
      </c>
      <c r="J46" s="170">
        <v>44398</v>
      </c>
      <c r="K46" s="169" t="s">
        <v>105</v>
      </c>
      <c r="L46" s="169" t="s">
        <v>247</v>
      </c>
      <c r="M46" s="169" t="s">
        <v>107</v>
      </c>
      <c r="N46" s="171">
        <v>2</v>
      </c>
      <c r="O46" s="171">
        <v>2</v>
      </c>
      <c r="P46" s="189">
        <v>10599</v>
      </c>
      <c r="Q46" s="195">
        <v>0</v>
      </c>
      <c r="R46" s="190">
        <f t="shared" si="0"/>
        <v>0</v>
      </c>
      <c r="S46" s="195">
        <v>0</v>
      </c>
      <c r="T46" s="190">
        <f t="shared" si="1"/>
        <v>0</v>
      </c>
      <c r="U46" s="195">
        <f t="shared" si="2"/>
        <v>0</v>
      </c>
      <c r="V46" s="190">
        <f t="shared" si="3"/>
        <v>0</v>
      </c>
      <c r="W46" s="190">
        <f t="shared" si="4"/>
        <v>10599</v>
      </c>
      <c r="X46" s="191">
        <f t="shared" si="16"/>
        <v>10599</v>
      </c>
      <c r="Y46" s="192">
        <f t="shared" si="13"/>
        <v>0</v>
      </c>
      <c r="Z46" s="196">
        <f t="shared" si="5"/>
        <v>0</v>
      </c>
      <c r="AA46" s="197" t="str">
        <f t="shared" si="15"/>
        <v>0.00%-0.00%</v>
      </c>
      <c r="AB46" s="193"/>
      <c r="AC46" s="193"/>
      <c r="AD46" s="193"/>
      <c r="AE46" s="198"/>
      <c r="AF46" s="189">
        <f t="shared" si="7"/>
        <v>0</v>
      </c>
      <c r="AG46" s="194">
        <f t="shared" si="8"/>
        <v>10599</v>
      </c>
      <c r="AH46" s="182">
        <f t="shared" si="9"/>
        <v>0</v>
      </c>
      <c r="AI46" s="199">
        <f t="shared" si="10"/>
        <v>0</v>
      </c>
      <c r="AJ46" s="184">
        <v>14</v>
      </c>
      <c r="AK46" s="184">
        <v>450</v>
      </c>
      <c r="AL46" s="184"/>
      <c r="AM46" s="184">
        <v>688</v>
      </c>
      <c r="AN46" s="184">
        <f t="shared" si="11"/>
        <v>154474</v>
      </c>
      <c r="AO46" s="171">
        <v>3</v>
      </c>
      <c r="AP46" s="184"/>
      <c r="AQ46" s="185"/>
      <c r="AR46" s="185"/>
      <c r="AS46" s="169" t="s">
        <v>240</v>
      </c>
      <c r="AT46" s="169" t="s">
        <v>173</v>
      </c>
      <c r="AU46" s="169" t="s">
        <v>62</v>
      </c>
      <c r="AV46" s="184"/>
      <c r="AW46" s="185"/>
      <c r="AX46" s="185"/>
      <c r="AY46" s="188" t="str">
        <f t="shared" si="12"/>
        <v>OK</v>
      </c>
    </row>
    <row r="47" spans="1:51" ht="19.95" customHeight="1">
      <c r="A47" s="5" t="s">
        <v>562</v>
      </c>
      <c r="B47" s="169">
        <v>15013780</v>
      </c>
      <c r="C47" s="169" t="s">
        <v>254</v>
      </c>
      <c r="D47" s="169" t="s">
        <v>255</v>
      </c>
      <c r="E47" s="169" t="s">
        <v>54</v>
      </c>
      <c r="F47" s="169" t="s">
        <v>55</v>
      </c>
      <c r="G47" s="169" t="s">
        <v>67</v>
      </c>
      <c r="H47" s="169" t="s">
        <v>257</v>
      </c>
      <c r="I47" s="169" t="s">
        <v>258</v>
      </c>
      <c r="J47" s="170">
        <v>41976</v>
      </c>
      <c r="K47" s="169" t="s">
        <v>65</v>
      </c>
      <c r="L47" s="169" t="s">
        <v>259</v>
      </c>
      <c r="M47" s="169" t="s">
        <v>66</v>
      </c>
      <c r="N47" s="171">
        <v>2</v>
      </c>
      <c r="O47" s="171">
        <v>3</v>
      </c>
      <c r="P47" s="189">
        <v>14666</v>
      </c>
      <c r="Q47" s="195">
        <v>0.03</v>
      </c>
      <c r="R47" s="190">
        <f t="shared" si="0"/>
        <v>440</v>
      </c>
      <c r="S47" s="195">
        <v>0</v>
      </c>
      <c r="T47" s="190">
        <f t="shared" si="1"/>
        <v>0</v>
      </c>
      <c r="U47" s="195">
        <f t="shared" si="2"/>
        <v>3.0001363698349926E-2</v>
      </c>
      <c r="V47" s="190">
        <f t="shared" si="3"/>
        <v>440</v>
      </c>
      <c r="W47" s="190">
        <f t="shared" si="4"/>
        <v>15106</v>
      </c>
      <c r="X47" s="191">
        <v>15017.984</v>
      </c>
      <c r="Y47" s="192">
        <f t="shared" si="13"/>
        <v>351.98400000000038</v>
      </c>
      <c r="Z47" s="196">
        <f t="shared" si="5"/>
        <v>2.4E-2</v>
      </c>
      <c r="AA47" s="197" t="str">
        <f t="shared" si="15"/>
        <v>2.40%-3.60%</v>
      </c>
      <c r="AB47" s="193"/>
      <c r="AC47" s="193"/>
      <c r="AD47" s="193"/>
      <c r="AE47" s="198"/>
      <c r="AF47" s="189">
        <f t="shared" si="7"/>
        <v>0</v>
      </c>
      <c r="AG47" s="194">
        <f t="shared" si="8"/>
        <v>15017.984</v>
      </c>
      <c r="AH47" s="182">
        <f t="shared" si="9"/>
        <v>351.98400000000038</v>
      </c>
      <c r="AI47" s="199">
        <f t="shared" si="10"/>
        <v>2.4000000000000021E-2</v>
      </c>
      <c r="AJ47" s="184">
        <v>14</v>
      </c>
      <c r="AK47" s="184">
        <v>450</v>
      </c>
      <c r="AL47" s="184"/>
      <c r="AM47" s="184">
        <v>688</v>
      </c>
      <c r="AN47" s="184">
        <f t="shared" si="11"/>
        <v>216339.77600000001</v>
      </c>
      <c r="AO47" s="171">
        <v>5</v>
      </c>
      <c r="AP47" s="184"/>
      <c r="AQ47" s="185"/>
      <c r="AR47" s="185"/>
      <c r="AS47" s="169" t="s">
        <v>260</v>
      </c>
      <c r="AT47" s="169" t="s">
        <v>261</v>
      </c>
      <c r="AU47" s="169" t="s">
        <v>62</v>
      </c>
      <c r="AV47" s="200"/>
      <c r="AW47" s="185"/>
      <c r="AX47" s="185"/>
      <c r="AY47" s="187" t="str">
        <f t="shared" si="12"/>
        <v>OK</v>
      </c>
    </row>
    <row r="48" spans="1:51" ht="19.95" customHeight="1">
      <c r="A48" s="5" t="s">
        <v>562</v>
      </c>
      <c r="B48" s="169">
        <v>15004180</v>
      </c>
      <c r="C48" s="169" t="s">
        <v>262</v>
      </c>
      <c r="D48" s="169" t="s">
        <v>263</v>
      </c>
      <c r="E48" s="169" t="s">
        <v>54</v>
      </c>
      <c r="F48" s="169" t="s">
        <v>55</v>
      </c>
      <c r="G48" s="169" t="s">
        <v>67</v>
      </c>
      <c r="H48" s="169" t="s">
        <v>264</v>
      </c>
      <c r="I48" s="169" t="s">
        <v>258</v>
      </c>
      <c r="J48" s="170">
        <v>40373</v>
      </c>
      <c r="K48" s="169" t="s">
        <v>58</v>
      </c>
      <c r="L48" s="169" t="s">
        <v>58</v>
      </c>
      <c r="M48" s="169" t="s">
        <v>59</v>
      </c>
      <c r="N48" s="171">
        <v>2</v>
      </c>
      <c r="O48" s="171">
        <v>4</v>
      </c>
      <c r="P48" s="189">
        <v>23000</v>
      </c>
      <c r="Q48" s="195">
        <v>3.7500000000000006E-2</v>
      </c>
      <c r="R48" s="190">
        <f t="shared" si="0"/>
        <v>863</v>
      </c>
      <c r="S48" s="195">
        <v>1.55E-2</v>
      </c>
      <c r="T48" s="190">
        <f t="shared" si="1"/>
        <v>357</v>
      </c>
      <c r="U48" s="195">
        <f t="shared" si="2"/>
        <v>5.3043478260869567E-2</v>
      </c>
      <c r="V48" s="190">
        <f t="shared" si="3"/>
        <v>1220</v>
      </c>
      <c r="W48" s="190">
        <f t="shared" si="4"/>
        <v>24220</v>
      </c>
      <c r="X48" s="191">
        <v>23989</v>
      </c>
      <c r="Y48" s="192">
        <f t="shared" si="13"/>
        <v>989</v>
      </c>
      <c r="Z48" s="196">
        <f t="shared" si="5"/>
        <v>4.2999999999999997E-2</v>
      </c>
      <c r="AA48" s="197" t="str">
        <f t="shared" si="15"/>
        <v>4.24%-6.37%</v>
      </c>
      <c r="AB48" s="193"/>
      <c r="AC48" s="193"/>
      <c r="AD48" s="193"/>
      <c r="AE48" s="198"/>
      <c r="AF48" s="189">
        <f t="shared" si="7"/>
        <v>0</v>
      </c>
      <c r="AG48" s="194">
        <f t="shared" si="8"/>
        <v>23989</v>
      </c>
      <c r="AH48" s="182">
        <f t="shared" si="9"/>
        <v>989</v>
      </c>
      <c r="AI48" s="199">
        <f t="shared" si="10"/>
        <v>4.2999999999999927E-2</v>
      </c>
      <c r="AJ48" s="184">
        <v>14</v>
      </c>
      <c r="AK48" s="184">
        <v>450</v>
      </c>
      <c r="AL48" s="184"/>
      <c r="AM48" s="184">
        <v>688</v>
      </c>
      <c r="AN48" s="184">
        <f t="shared" si="11"/>
        <v>341934</v>
      </c>
      <c r="AO48" s="171">
        <v>4</v>
      </c>
      <c r="AP48" s="184"/>
      <c r="AQ48" s="185"/>
      <c r="AR48" s="185"/>
      <c r="AS48" s="169" t="s">
        <v>260</v>
      </c>
      <c r="AT48" s="169" t="s">
        <v>261</v>
      </c>
      <c r="AU48" s="169" t="s">
        <v>62</v>
      </c>
      <c r="AV48" s="201"/>
      <c r="AW48" s="185"/>
      <c r="AX48" s="185"/>
      <c r="AY48" s="188" t="str">
        <f t="shared" si="12"/>
        <v>OK</v>
      </c>
    </row>
    <row r="49" spans="1:51" ht="19.95" customHeight="1">
      <c r="A49" s="5" t="s">
        <v>562</v>
      </c>
      <c r="B49" s="169">
        <v>15022173</v>
      </c>
      <c r="C49" s="169" t="s">
        <v>265</v>
      </c>
      <c r="D49" s="169" t="s">
        <v>266</v>
      </c>
      <c r="E49" s="169" t="s">
        <v>54</v>
      </c>
      <c r="F49" s="169" t="s">
        <v>55</v>
      </c>
      <c r="G49" s="169" t="s">
        <v>67</v>
      </c>
      <c r="H49" s="169" t="s">
        <v>257</v>
      </c>
      <c r="I49" s="169" t="s">
        <v>258</v>
      </c>
      <c r="J49" s="170">
        <v>44671</v>
      </c>
      <c r="K49" s="169" t="s">
        <v>105</v>
      </c>
      <c r="L49" s="169" t="s">
        <v>196</v>
      </c>
      <c r="M49" s="169" t="s">
        <v>107</v>
      </c>
      <c r="N49" s="171">
        <v>2</v>
      </c>
      <c r="O49" s="171">
        <v>3</v>
      </c>
      <c r="P49" s="189">
        <v>10712</v>
      </c>
      <c r="Q49" s="195">
        <v>0</v>
      </c>
      <c r="R49" s="190">
        <f t="shared" si="0"/>
        <v>0</v>
      </c>
      <c r="S49" s="195">
        <v>0</v>
      </c>
      <c r="T49" s="190">
        <f t="shared" si="1"/>
        <v>0</v>
      </c>
      <c r="U49" s="195">
        <f t="shared" si="2"/>
        <v>0</v>
      </c>
      <c r="V49" s="190">
        <f t="shared" si="3"/>
        <v>0</v>
      </c>
      <c r="W49" s="190">
        <f t="shared" si="4"/>
        <v>10712</v>
      </c>
      <c r="X49" s="191">
        <v>11067</v>
      </c>
      <c r="Y49" s="192">
        <f t="shared" si="13"/>
        <v>355</v>
      </c>
      <c r="Z49" s="196">
        <f t="shared" si="5"/>
        <v>3.3099999999999997E-2</v>
      </c>
      <c r="AA49" s="197" t="str">
        <f t="shared" si="15"/>
        <v>0.00%-0.00%</v>
      </c>
      <c r="AB49" s="193"/>
      <c r="AC49" s="193"/>
      <c r="AD49" s="193"/>
      <c r="AE49" s="198"/>
      <c r="AF49" s="189">
        <f t="shared" si="7"/>
        <v>0</v>
      </c>
      <c r="AG49" s="194">
        <f t="shared" si="8"/>
        <v>11067</v>
      </c>
      <c r="AH49" s="182">
        <f t="shared" si="9"/>
        <v>355</v>
      </c>
      <c r="AI49" s="199">
        <f t="shared" si="10"/>
        <v>3.3140403286034292E-2</v>
      </c>
      <c r="AJ49" s="184">
        <v>14</v>
      </c>
      <c r="AK49" s="184">
        <v>450</v>
      </c>
      <c r="AL49" s="184"/>
      <c r="AM49" s="184">
        <v>688</v>
      </c>
      <c r="AN49" s="184">
        <f t="shared" si="11"/>
        <v>161026</v>
      </c>
      <c r="AO49" s="171">
        <v>2</v>
      </c>
      <c r="AP49" s="184"/>
      <c r="AQ49" s="185" t="s">
        <v>267</v>
      </c>
      <c r="AR49" s="185" t="s">
        <v>132</v>
      </c>
      <c r="AS49" s="169" t="s">
        <v>260</v>
      </c>
      <c r="AT49" s="169" t="s">
        <v>261</v>
      </c>
      <c r="AU49" s="169" t="s">
        <v>62</v>
      </c>
      <c r="AV49" s="201"/>
      <c r="AW49" s="185" t="s">
        <v>133</v>
      </c>
      <c r="AX49" s="185" t="s">
        <v>134</v>
      </c>
      <c r="AY49" s="187" t="str">
        <f t="shared" si="12"/>
        <v>&gt;20</v>
      </c>
    </row>
    <row r="50" spans="1:51" ht="19.95" customHeight="1">
      <c r="A50" s="5" t="s">
        <v>562</v>
      </c>
      <c r="B50" s="169">
        <v>15017727</v>
      </c>
      <c r="C50" s="169" t="s">
        <v>268</v>
      </c>
      <c r="D50" s="169" t="s">
        <v>269</v>
      </c>
      <c r="E50" s="169" t="s">
        <v>54</v>
      </c>
      <c r="F50" s="169" t="s">
        <v>55</v>
      </c>
      <c r="G50" s="169" t="s">
        <v>67</v>
      </c>
      <c r="H50" s="169" t="s">
        <v>257</v>
      </c>
      <c r="I50" s="169" t="s">
        <v>258</v>
      </c>
      <c r="J50" s="170">
        <v>42935</v>
      </c>
      <c r="K50" s="169" t="s">
        <v>201</v>
      </c>
      <c r="L50" s="169" t="s">
        <v>202</v>
      </c>
      <c r="M50" s="169" t="s">
        <v>66</v>
      </c>
      <c r="N50" s="171">
        <v>2</v>
      </c>
      <c r="O50" s="171">
        <v>3</v>
      </c>
      <c r="P50" s="189">
        <v>13202</v>
      </c>
      <c r="Q50" s="195">
        <v>0.03</v>
      </c>
      <c r="R50" s="190">
        <f t="shared" si="0"/>
        <v>396</v>
      </c>
      <c r="S50" s="195">
        <v>0</v>
      </c>
      <c r="T50" s="190">
        <f t="shared" si="1"/>
        <v>0</v>
      </c>
      <c r="U50" s="195">
        <f t="shared" si="2"/>
        <v>2.9995455234055446E-2</v>
      </c>
      <c r="V50" s="190">
        <f t="shared" si="3"/>
        <v>396</v>
      </c>
      <c r="W50" s="190">
        <f t="shared" si="4"/>
        <v>13598</v>
      </c>
      <c r="X50" s="191">
        <f>P50+100</f>
        <v>13302</v>
      </c>
      <c r="Y50" s="192">
        <f t="shared" si="13"/>
        <v>100</v>
      </c>
      <c r="Z50" s="196">
        <f t="shared" si="5"/>
        <v>7.6E-3</v>
      </c>
      <c r="AA50" s="197" t="str">
        <f t="shared" si="15"/>
        <v>2.40%-3.60%</v>
      </c>
      <c r="AB50" s="193"/>
      <c r="AC50" s="193"/>
      <c r="AD50" s="193"/>
      <c r="AE50" s="198"/>
      <c r="AF50" s="189">
        <f t="shared" si="7"/>
        <v>0</v>
      </c>
      <c r="AG50" s="194">
        <f t="shared" si="8"/>
        <v>13302</v>
      </c>
      <c r="AH50" s="182">
        <f t="shared" si="9"/>
        <v>100</v>
      </c>
      <c r="AI50" s="199">
        <f t="shared" si="10"/>
        <v>7.5746099075897355E-3</v>
      </c>
      <c r="AJ50" s="184">
        <v>14</v>
      </c>
      <c r="AK50" s="184">
        <v>450</v>
      </c>
      <c r="AL50" s="184"/>
      <c r="AM50" s="184">
        <v>688</v>
      </c>
      <c r="AN50" s="184">
        <f t="shared" si="11"/>
        <v>192316</v>
      </c>
      <c r="AO50" s="171">
        <v>3</v>
      </c>
      <c r="AP50" s="184"/>
      <c r="AQ50" s="185" t="s">
        <v>270</v>
      </c>
      <c r="AR50" s="185" t="s">
        <v>126</v>
      </c>
      <c r="AS50" s="169" t="s">
        <v>260</v>
      </c>
      <c r="AT50" s="169" t="s">
        <v>261</v>
      </c>
      <c r="AU50" s="169" t="s">
        <v>62</v>
      </c>
      <c r="AV50" s="201"/>
      <c r="AW50" s="185" t="s">
        <v>133</v>
      </c>
      <c r="AX50" s="185" t="s">
        <v>180</v>
      </c>
      <c r="AY50" s="188" t="str">
        <f t="shared" si="12"/>
        <v>&lt;20</v>
      </c>
    </row>
    <row r="51" spans="1:51" ht="19.95" customHeight="1">
      <c r="A51" s="5" t="s">
        <v>562</v>
      </c>
      <c r="B51" s="169">
        <v>51200268</v>
      </c>
      <c r="C51" s="169" t="s">
        <v>271</v>
      </c>
      <c r="D51" s="169" t="s">
        <v>272</v>
      </c>
      <c r="E51" s="169" t="s">
        <v>54</v>
      </c>
      <c r="F51" s="169" t="s">
        <v>55</v>
      </c>
      <c r="G51" s="169" t="s">
        <v>67</v>
      </c>
      <c r="H51" s="169" t="s">
        <v>257</v>
      </c>
      <c r="I51" s="169" t="s">
        <v>258</v>
      </c>
      <c r="J51" s="170">
        <v>35977</v>
      </c>
      <c r="K51" s="169" t="s">
        <v>150</v>
      </c>
      <c r="L51" s="169" t="s">
        <v>273</v>
      </c>
      <c r="M51" s="169" t="s">
        <v>59</v>
      </c>
      <c r="N51" s="171">
        <v>2</v>
      </c>
      <c r="O51" s="171">
        <v>3</v>
      </c>
      <c r="P51" s="189">
        <v>24800</v>
      </c>
      <c r="Q51" s="195">
        <v>2.5000000000000001E-2</v>
      </c>
      <c r="R51" s="190">
        <f t="shared" si="0"/>
        <v>620</v>
      </c>
      <c r="S51" s="195">
        <v>0</v>
      </c>
      <c r="T51" s="190">
        <f t="shared" si="1"/>
        <v>0</v>
      </c>
      <c r="U51" s="195">
        <f t="shared" si="2"/>
        <v>2.5000000000000001E-2</v>
      </c>
      <c r="V51" s="190">
        <f t="shared" si="3"/>
        <v>620</v>
      </c>
      <c r="W51" s="190">
        <f t="shared" si="4"/>
        <v>25420</v>
      </c>
      <c r="X51" s="191">
        <f>W51-120</f>
        <v>25300</v>
      </c>
      <c r="Y51" s="192">
        <f t="shared" si="13"/>
        <v>500</v>
      </c>
      <c r="Z51" s="196">
        <f t="shared" si="5"/>
        <v>2.0199999999999999E-2</v>
      </c>
      <c r="AA51" s="197" t="str">
        <f t="shared" si="15"/>
        <v>2.00%-3.00%</v>
      </c>
      <c r="AB51" s="193"/>
      <c r="AC51" s="193"/>
      <c r="AD51" s="193"/>
      <c r="AE51" s="198"/>
      <c r="AF51" s="189">
        <f t="shared" si="7"/>
        <v>0</v>
      </c>
      <c r="AG51" s="194">
        <f t="shared" si="8"/>
        <v>25300</v>
      </c>
      <c r="AH51" s="182">
        <f t="shared" si="9"/>
        <v>500</v>
      </c>
      <c r="AI51" s="199">
        <f t="shared" si="10"/>
        <v>2.0161290322580738E-2</v>
      </c>
      <c r="AJ51" s="184">
        <v>14</v>
      </c>
      <c r="AK51" s="184">
        <v>3450</v>
      </c>
      <c r="AL51" s="184"/>
      <c r="AM51" s="184">
        <v>688</v>
      </c>
      <c r="AN51" s="184">
        <f t="shared" si="11"/>
        <v>396288</v>
      </c>
      <c r="AO51" s="171">
        <v>5</v>
      </c>
      <c r="AP51" s="184"/>
      <c r="AQ51" s="185"/>
      <c r="AR51" s="185"/>
      <c r="AS51" s="169" t="s">
        <v>260</v>
      </c>
      <c r="AT51" s="169" t="s">
        <v>261</v>
      </c>
      <c r="AU51" s="169" t="s">
        <v>62</v>
      </c>
      <c r="AV51" s="201"/>
      <c r="AW51" s="185"/>
      <c r="AX51" s="185"/>
      <c r="AY51" s="187" t="str">
        <f t="shared" si="12"/>
        <v>OK</v>
      </c>
    </row>
    <row r="52" spans="1:51" ht="19.95" customHeight="1">
      <c r="A52" s="5" t="s">
        <v>562</v>
      </c>
      <c r="B52" s="169">
        <v>15014437</v>
      </c>
      <c r="C52" s="169" t="s">
        <v>274</v>
      </c>
      <c r="D52" s="169" t="s">
        <v>275</v>
      </c>
      <c r="E52" s="169" t="s">
        <v>54</v>
      </c>
      <c r="F52" s="169" t="s">
        <v>55</v>
      </c>
      <c r="G52" s="169" t="s">
        <v>67</v>
      </c>
      <c r="H52" s="169" t="s">
        <v>276</v>
      </c>
      <c r="I52" s="169" t="s">
        <v>258</v>
      </c>
      <c r="J52" s="170">
        <v>42149</v>
      </c>
      <c r="K52" s="169" t="s">
        <v>150</v>
      </c>
      <c r="L52" s="169" t="s">
        <v>150</v>
      </c>
      <c r="M52" s="169" t="s">
        <v>59</v>
      </c>
      <c r="N52" s="171">
        <v>2</v>
      </c>
      <c r="O52" s="171">
        <v>3</v>
      </c>
      <c r="P52" s="189">
        <v>28188</v>
      </c>
      <c r="Q52" s="195">
        <v>2.5000000000000001E-2</v>
      </c>
      <c r="R52" s="190">
        <f t="shared" si="0"/>
        <v>705</v>
      </c>
      <c r="S52" s="195">
        <v>0</v>
      </c>
      <c r="T52" s="190">
        <f>ROUND(P52*S52,0)</f>
        <v>0</v>
      </c>
      <c r="U52" s="195">
        <f t="shared" si="2"/>
        <v>2.5010642826734781E-2</v>
      </c>
      <c r="V52" s="190">
        <f t="shared" si="3"/>
        <v>705</v>
      </c>
      <c r="W52" s="190">
        <f t="shared" si="4"/>
        <v>28893</v>
      </c>
      <c r="X52" s="191">
        <v>28751.760000000002</v>
      </c>
      <c r="Y52" s="192">
        <f t="shared" si="13"/>
        <v>563.76000000000204</v>
      </c>
      <c r="Z52" s="196">
        <f t="shared" si="5"/>
        <v>0.02</v>
      </c>
      <c r="AA52" s="197" t="str">
        <f t="shared" si="15"/>
        <v>2.00%-3.00%</v>
      </c>
      <c r="AB52" s="193"/>
      <c r="AC52" s="193"/>
      <c r="AD52" s="193"/>
      <c r="AE52" s="198"/>
      <c r="AF52" s="189">
        <f t="shared" si="7"/>
        <v>0</v>
      </c>
      <c r="AG52" s="194">
        <f t="shared" si="8"/>
        <v>28751.760000000002</v>
      </c>
      <c r="AH52" s="182">
        <f t="shared" si="9"/>
        <v>563.76000000000204</v>
      </c>
      <c r="AI52" s="199">
        <f t="shared" si="10"/>
        <v>2.0000000000000018E-2</v>
      </c>
      <c r="AJ52" s="184">
        <v>14</v>
      </c>
      <c r="AK52" s="184">
        <v>450</v>
      </c>
      <c r="AL52" s="184"/>
      <c r="AM52" s="184">
        <v>688</v>
      </c>
      <c r="AN52" s="184">
        <f t="shared" si="11"/>
        <v>408612.64</v>
      </c>
      <c r="AO52" s="171">
        <v>3</v>
      </c>
      <c r="AP52" s="184"/>
      <c r="AQ52" s="185"/>
      <c r="AR52" s="185"/>
      <c r="AS52" s="169" t="s">
        <v>260</v>
      </c>
      <c r="AT52" s="169" t="s">
        <v>261</v>
      </c>
      <c r="AU52" s="169" t="s">
        <v>62</v>
      </c>
      <c r="AV52" s="201"/>
      <c r="AW52" s="185"/>
      <c r="AX52" s="185"/>
      <c r="AY52" s="188" t="str">
        <f t="shared" si="12"/>
        <v>OK</v>
      </c>
    </row>
    <row r="53" spans="1:51" ht="19.95" customHeight="1">
      <c r="A53" s="5" t="s">
        <v>562</v>
      </c>
      <c r="B53" s="169">
        <v>15022075</v>
      </c>
      <c r="C53" s="169" t="s">
        <v>277</v>
      </c>
      <c r="D53" s="169" t="s">
        <v>278</v>
      </c>
      <c r="E53" s="169" t="s">
        <v>54</v>
      </c>
      <c r="F53" s="169" t="s">
        <v>55</v>
      </c>
      <c r="G53" s="169" t="s">
        <v>67</v>
      </c>
      <c r="H53" s="169" t="s">
        <v>257</v>
      </c>
      <c r="I53" s="169" t="s">
        <v>258</v>
      </c>
      <c r="J53" s="170">
        <v>44524</v>
      </c>
      <c r="K53" s="169" t="s">
        <v>105</v>
      </c>
      <c r="L53" s="169" t="s">
        <v>279</v>
      </c>
      <c r="M53" s="169" t="s">
        <v>107</v>
      </c>
      <c r="N53" s="171">
        <v>2</v>
      </c>
      <c r="O53" s="171">
        <v>4</v>
      </c>
      <c r="P53" s="189">
        <v>12645</v>
      </c>
      <c r="Q53" s="195">
        <v>0.03</v>
      </c>
      <c r="R53" s="190">
        <f t="shared" si="0"/>
        <v>379</v>
      </c>
      <c r="S53" s="195">
        <v>0</v>
      </c>
      <c r="T53" s="190">
        <f t="shared" si="1"/>
        <v>0</v>
      </c>
      <c r="U53" s="195">
        <f t="shared" si="2"/>
        <v>2.9972321075523924E-2</v>
      </c>
      <c r="V53" s="190">
        <f t="shared" si="3"/>
        <v>379</v>
      </c>
      <c r="W53" s="190">
        <f t="shared" si="4"/>
        <v>13024</v>
      </c>
      <c r="X53" s="191">
        <f>P53</f>
        <v>12645</v>
      </c>
      <c r="Y53" s="192">
        <f t="shared" si="13"/>
        <v>0</v>
      </c>
      <c r="Z53" s="196">
        <f t="shared" si="5"/>
        <v>0</v>
      </c>
      <c r="AA53" s="197" t="str">
        <f t="shared" si="15"/>
        <v>2.40%-3.60%</v>
      </c>
      <c r="AB53" s="193" t="s">
        <v>112</v>
      </c>
      <c r="AC53" s="193" t="s">
        <v>280</v>
      </c>
      <c r="AD53" s="193" t="s">
        <v>198</v>
      </c>
      <c r="AE53" s="198">
        <v>0.1</v>
      </c>
      <c r="AF53" s="189">
        <f t="shared" si="7"/>
        <v>1265</v>
      </c>
      <c r="AG53" s="194">
        <f t="shared" si="8"/>
        <v>13910</v>
      </c>
      <c r="AH53" s="182">
        <f t="shared" si="9"/>
        <v>1265</v>
      </c>
      <c r="AI53" s="199">
        <f t="shared" si="10"/>
        <v>0.10003954132068005</v>
      </c>
      <c r="AJ53" s="184">
        <v>14</v>
      </c>
      <c r="AK53" s="184">
        <v>450</v>
      </c>
      <c r="AL53" s="184"/>
      <c r="AM53" s="184">
        <v>688</v>
      </c>
      <c r="AN53" s="184">
        <f t="shared" si="11"/>
        <v>200828</v>
      </c>
      <c r="AO53" s="171">
        <v>4</v>
      </c>
      <c r="AP53" s="184"/>
      <c r="AQ53" s="185" t="s">
        <v>281</v>
      </c>
      <c r="AR53" s="185" t="s">
        <v>282</v>
      </c>
      <c r="AS53" s="169" t="s">
        <v>260</v>
      </c>
      <c r="AT53" s="169" t="s">
        <v>261</v>
      </c>
      <c r="AU53" s="169" t="s">
        <v>62</v>
      </c>
      <c r="AV53" s="201"/>
      <c r="AW53" s="185" t="s">
        <v>127</v>
      </c>
      <c r="AX53" s="185"/>
      <c r="AY53" s="187" t="str">
        <f t="shared" si="12"/>
        <v>0 increase</v>
      </c>
    </row>
    <row r="54" spans="1:51" ht="19.95" customHeight="1">
      <c r="A54" s="5" t="s">
        <v>562</v>
      </c>
      <c r="B54" s="169">
        <v>15001880</v>
      </c>
      <c r="C54" s="169" t="s">
        <v>283</v>
      </c>
      <c r="D54" s="169" t="s">
        <v>284</v>
      </c>
      <c r="E54" s="169" t="s">
        <v>54</v>
      </c>
      <c r="F54" s="169" t="s">
        <v>55</v>
      </c>
      <c r="G54" s="169" t="s">
        <v>67</v>
      </c>
      <c r="H54" s="169" t="s">
        <v>264</v>
      </c>
      <c r="I54" s="169" t="s">
        <v>258</v>
      </c>
      <c r="J54" s="170">
        <v>39657</v>
      </c>
      <c r="K54" s="169" t="s">
        <v>285</v>
      </c>
      <c r="L54" s="169" t="s">
        <v>285</v>
      </c>
      <c r="M54" s="169" t="s">
        <v>286</v>
      </c>
      <c r="N54" s="171">
        <v>2</v>
      </c>
      <c r="O54" s="171">
        <v>3</v>
      </c>
      <c r="P54" s="189">
        <v>7538</v>
      </c>
      <c r="Q54" s="195">
        <v>2.5000000000000001E-2</v>
      </c>
      <c r="R54" s="190">
        <f t="shared" si="0"/>
        <v>188</v>
      </c>
      <c r="S54" s="195">
        <v>0</v>
      </c>
      <c r="T54" s="190">
        <f t="shared" si="1"/>
        <v>0</v>
      </c>
      <c r="U54" s="195">
        <f t="shared" si="2"/>
        <v>2.494030246749801E-2</v>
      </c>
      <c r="V54" s="190">
        <f t="shared" si="3"/>
        <v>188</v>
      </c>
      <c r="W54" s="190">
        <f t="shared" si="4"/>
        <v>7726</v>
      </c>
      <c r="X54" s="191">
        <v>7726</v>
      </c>
      <c r="Y54" s="192">
        <f t="shared" si="13"/>
        <v>188</v>
      </c>
      <c r="Z54" s="196">
        <f t="shared" si="5"/>
        <v>2.4899999999999999E-2</v>
      </c>
      <c r="AA54" s="197" t="str">
        <f t="shared" si="15"/>
        <v>2.00%-2.99%</v>
      </c>
      <c r="AB54" s="193"/>
      <c r="AC54" s="193"/>
      <c r="AD54" s="193"/>
      <c r="AE54" s="198"/>
      <c r="AF54" s="189">
        <f t="shared" si="7"/>
        <v>0</v>
      </c>
      <c r="AG54" s="194">
        <f t="shared" si="8"/>
        <v>7726</v>
      </c>
      <c r="AH54" s="182">
        <f t="shared" si="9"/>
        <v>188</v>
      </c>
      <c r="AI54" s="199">
        <f t="shared" si="10"/>
        <v>2.4940302467498121E-2</v>
      </c>
      <c r="AJ54" s="184">
        <v>14</v>
      </c>
      <c r="AK54" s="184">
        <v>450</v>
      </c>
      <c r="AL54" s="184"/>
      <c r="AM54" s="184">
        <v>688</v>
      </c>
      <c r="AN54" s="184">
        <f t="shared" si="11"/>
        <v>114252</v>
      </c>
      <c r="AO54" s="171" t="s">
        <v>287</v>
      </c>
      <c r="AP54" s="184"/>
      <c r="AQ54" s="185"/>
      <c r="AR54" s="185"/>
      <c r="AS54" s="169" t="s">
        <v>260</v>
      </c>
      <c r="AT54" s="169" t="s">
        <v>261</v>
      </c>
      <c r="AU54" s="169" t="s">
        <v>62</v>
      </c>
      <c r="AV54" s="201"/>
      <c r="AW54" s="185"/>
      <c r="AX54" s="185"/>
      <c r="AY54" s="188" t="str">
        <f t="shared" si="12"/>
        <v>OK</v>
      </c>
    </row>
    <row r="55" spans="1:51" ht="19.95" customHeight="1">
      <c r="A55" s="5" t="s">
        <v>562</v>
      </c>
      <c r="B55" s="169">
        <v>15001698</v>
      </c>
      <c r="C55" s="169" t="s">
        <v>288</v>
      </c>
      <c r="D55" s="169" t="s">
        <v>289</v>
      </c>
      <c r="E55" s="169" t="s">
        <v>54</v>
      </c>
      <c r="F55" s="169" t="s">
        <v>55</v>
      </c>
      <c r="G55" s="169" t="s">
        <v>67</v>
      </c>
      <c r="H55" s="169" t="s">
        <v>264</v>
      </c>
      <c r="I55" s="169" t="s">
        <v>258</v>
      </c>
      <c r="J55" s="170">
        <v>39616</v>
      </c>
      <c r="K55" s="169" t="s">
        <v>87</v>
      </c>
      <c r="L55" s="169" t="s">
        <v>290</v>
      </c>
      <c r="M55" s="169" t="s">
        <v>89</v>
      </c>
      <c r="N55" s="171">
        <v>2</v>
      </c>
      <c r="O55" s="171">
        <v>4</v>
      </c>
      <c r="P55" s="189">
        <v>11737</v>
      </c>
      <c r="Q55" s="195">
        <v>3.7500000000000006E-2</v>
      </c>
      <c r="R55" s="190">
        <f t="shared" si="0"/>
        <v>440</v>
      </c>
      <c r="S55" s="195">
        <v>1.55E-2</v>
      </c>
      <c r="T55" s="190">
        <f t="shared" si="1"/>
        <v>182</v>
      </c>
      <c r="U55" s="195">
        <f t="shared" si="2"/>
        <v>5.2994802760500982E-2</v>
      </c>
      <c r="V55" s="190">
        <f t="shared" si="3"/>
        <v>622</v>
      </c>
      <c r="W55" s="190">
        <f t="shared" si="4"/>
        <v>12359</v>
      </c>
      <c r="X55" s="191">
        <v>12659</v>
      </c>
      <c r="Y55" s="192">
        <f t="shared" si="13"/>
        <v>922</v>
      </c>
      <c r="Z55" s="196">
        <f t="shared" si="5"/>
        <v>7.8600000000000003E-2</v>
      </c>
      <c r="AA55" s="197" t="str">
        <f t="shared" si="15"/>
        <v>4.24%-6.36%</v>
      </c>
      <c r="AB55" s="193"/>
      <c r="AC55" s="193"/>
      <c r="AD55" s="193"/>
      <c r="AE55" s="198"/>
      <c r="AF55" s="189">
        <f t="shared" si="7"/>
        <v>0</v>
      </c>
      <c r="AG55" s="194">
        <f t="shared" si="8"/>
        <v>12659</v>
      </c>
      <c r="AH55" s="182">
        <f t="shared" si="9"/>
        <v>922</v>
      </c>
      <c r="AI55" s="199">
        <f t="shared" si="10"/>
        <v>7.8554997017977302E-2</v>
      </c>
      <c r="AJ55" s="184">
        <v>14</v>
      </c>
      <c r="AK55" s="184">
        <v>450</v>
      </c>
      <c r="AL55" s="184"/>
      <c r="AM55" s="184">
        <v>688</v>
      </c>
      <c r="AN55" s="184">
        <f t="shared" si="11"/>
        <v>183314</v>
      </c>
      <c r="AO55" s="171">
        <v>3</v>
      </c>
      <c r="AP55" s="184"/>
      <c r="AQ55" s="185" t="s">
        <v>291</v>
      </c>
      <c r="AR55" s="185" t="s">
        <v>292</v>
      </c>
      <c r="AS55" s="169" t="s">
        <v>260</v>
      </c>
      <c r="AT55" s="169" t="s">
        <v>261</v>
      </c>
      <c r="AU55" s="169" t="s">
        <v>62</v>
      </c>
      <c r="AV55" s="201"/>
      <c r="AW55" s="185" t="s">
        <v>133</v>
      </c>
      <c r="AX55" s="185" t="s">
        <v>134</v>
      </c>
      <c r="AY55" s="187" t="str">
        <f t="shared" si="12"/>
        <v>&gt;20</v>
      </c>
    </row>
    <row r="56" spans="1:51" ht="19.95" customHeight="1">
      <c r="A56" s="5" t="s">
        <v>562</v>
      </c>
      <c r="B56" s="169">
        <v>15003323</v>
      </c>
      <c r="C56" s="169" t="s">
        <v>293</v>
      </c>
      <c r="D56" s="169" t="s">
        <v>294</v>
      </c>
      <c r="E56" s="169" t="s">
        <v>54</v>
      </c>
      <c r="F56" s="169" t="s">
        <v>55</v>
      </c>
      <c r="G56" s="169" t="s">
        <v>67</v>
      </c>
      <c r="H56" s="169" t="s">
        <v>295</v>
      </c>
      <c r="I56" s="169" t="s">
        <v>296</v>
      </c>
      <c r="J56" s="170">
        <v>40238</v>
      </c>
      <c r="K56" s="169" t="s">
        <v>80</v>
      </c>
      <c r="L56" s="169" t="s">
        <v>80</v>
      </c>
      <c r="M56" s="169" t="s">
        <v>66</v>
      </c>
      <c r="N56" s="171">
        <v>2</v>
      </c>
      <c r="O56" s="171">
        <v>3</v>
      </c>
      <c r="P56" s="189">
        <v>18000</v>
      </c>
      <c r="Q56" s="195">
        <v>0</v>
      </c>
      <c r="R56" s="190">
        <f t="shared" si="0"/>
        <v>0</v>
      </c>
      <c r="S56" s="195">
        <v>0</v>
      </c>
      <c r="T56" s="190">
        <f t="shared" si="1"/>
        <v>0</v>
      </c>
      <c r="U56" s="195">
        <f t="shared" si="2"/>
        <v>0</v>
      </c>
      <c r="V56" s="190">
        <f t="shared" si="3"/>
        <v>0</v>
      </c>
      <c r="W56" s="190">
        <f t="shared" si="4"/>
        <v>18000</v>
      </c>
      <c r="X56" s="191">
        <v>18000</v>
      </c>
      <c r="Y56" s="192">
        <f t="shared" si="13"/>
        <v>0</v>
      </c>
      <c r="Z56" s="196">
        <f t="shared" si="5"/>
        <v>0</v>
      </c>
      <c r="AA56" s="197" t="str">
        <f t="shared" si="15"/>
        <v>0.00%-0.00%</v>
      </c>
      <c r="AB56" s="193"/>
      <c r="AC56" s="193"/>
      <c r="AD56" s="193"/>
      <c r="AE56" s="198"/>
      <c r="AF56" s="189">
        <f t="shared" si="7"/>
        <v>0</v>
      </c>
      <c r="AG56" s="194">
        <f t="shared" si="8"/>
        <v>18000</v>
      </c>
      <c r="AH56" s="182">
        <f t="shared" si="9"/>
        <v>0</v>
      </c>
      <c r="AI56" s="199">
        <f t="shared" si="10"/>
        <v>0</v>
      </c>
      <c r="AJ56" s="184">
        <v>14</v>
      </c>
      <c r="AK56" s="184">
        <v>450</v>
      </c>
      <c r="AL56" s="184"/>
      <c r="AM56" s="184">
        <v>688</v>
      </c>
      <c r="AN56" s="184">
        <f t="shared" si="11"/>
        <v>258088</v>
      </c>
      <c r="AO56" s="171">
        <v>4</v>
      </c>
      <c r="AP56" s="184"/>
      <c r="AQ56" s="185"/>
      <c r="AR56" s="185"/>
      <c r="AS56" s="169" t="s">
        <v>260</v>
      </c>
      <c r="AT56" s="169" t="s">
        <v>261</v>
      </c>
      <c r="AU56" s="169" t="s">
        <v>62</v>
      </c>
      <c r="AV56" s="201"/>
      <c r="AW56" s="185"/>
      <c r="AX56" s="185"/>
      <c r="AY56" s="188" t="str">
        <f t="shared" si="12"/>
        <v>OK</v>
      </c>
    </row>
    <row r="57" spans="1:51" ht="19.95" customHeight="1">
      <c r="A57" s="5" t="s">
        <v>562</v>
      </c>
      <c r="B57" s="169">
        <v>15021416</v>
      </c>
      <c r="C57" s="169" t="s">
        <v>297</v>
      </c>
      <c r="D57" s="169" t="s">
        <v>298</v>
      </c>
      <c r="E57" s="169" t="s">
        <v>54</v>
      </c>
      <c r="F57" s="169" t="s">
        <v>55</v>
      </c>
      <c r="G57" s="169" t="s">
        <v>67</v>
      </c>
      <c r="H57" s="169" t="s">
        <v>257</v>
      </c>
      <c r="I57" s="169" t="s">
        <v>258</v>
      </c>
      <c r="J57" s="170">
        <v>44370</v>
      </c>
      <c r="K57" s="169" t="s">
        <v>105</v>
      </c>
      <c r="L57" s="169" t="s">
        <v>299</v>
      </c>
      <c r="M57" s="169" t="s">
        <v>107</v>
      </c>
      <c r="N57" s="171">
        <v>2</v>
      </c>
      <c r="O57" s="171">
        <v>5</v>
      </c>
      <c r="P57" s="189">
        <v>12793</v>
      </c>
      <c r="Q57" s="195">
        <v>0.04</v>
      </c>
      <c r="R57" s="190">
        <f t="shared" si="0"/>
        <v>512</v>
      </c>
      <c r="S57" s="195">
        <v>0</v>
      </c>
      <c r="T57" s="190">
        <f t="shared" si="1"/>
        <v>0</v>
      </c>
      <c r="U57" s="195">
        <f t="shared" si="2"/>
        <v>4.0021886969436413E-2</v>
      </c>
      <c r="V57" s="190">
        <f t="shared" si="3"/>
        <v>512</v>
      </c>
      <c r="W57" s="190">
        <f t="shared" si="4"/>
        <v>13305</v>
      </c>
      <c r="X57" s="191">
        <f>P57</f>
        <v>12793</v>
      </c>
      <c r="Y57" s="192">
        <f t="shared" si="13"/>
        <v>0</v>
      </c>
      <c r="Z57" s="196">
        <f t="shared" si="5"/>
        <v>0</v>
      </c>
      <c r="AA57" s="197" t="str">
        <f t="shared" si="15"/>
        <v>3.20%-4.80%</v>
      </c>
      <c r="AB57" s="193" t="s">
        <v>112</v>
      </c>
      <c r="AC57" s="193" t="s">
        <v>300</v>
      </c>
      <c r="AD57" s="193" t="s">
        <v>198</v>
      </c>
      <c r="AE57" s="198">
        <v>0.11</v>
      </c>
      <c r="AF57" s="189">
        <f t="shared" si="7"/>
        <v>1407</v>
      </c>
      <c r="AG57" s="194">
        <f t="shared" si="8"/>
        <v>14200</v>
      </c>
      <c r="AH57" s="182">
        <f t="shared" si="9"/>
        <v>1407</v>
      </c>
      <c r="AI57" s="199">
        <f t="shared" si="10"/>
        <v>0.10998202141796298</v>
      </c>
      <c r="AJ57" s="184">
        <v>14</v>
      </c>
      <c r="AK57" s="184">
        <v>450</v>
      </c>
      <c r="AL57" s="184"/>
      <c r="AM57" s="184">
        <v>688</v>
      </c>
      <c r="AN57" s="184">
        <f t="shared" si="11"/>
        <v>204888</v>
      </c>
      <c r="AO57" s="171">
        <v>3</v>
      </c>
      <c r="AP57" s="184"/>
      <c r="AQ57" s="185" t="s">
        <v>301</v>
      </c>
      <c r="AR57" s="185" t="s">
        <v>282</v>
      </c>
      <c r="AS57" s="169" t="s">
        <v>260</v>
      </c>
      <c r="AT57" s="169" t="s">
        <v>261</v>
      </c>
      <c r="AU57" s="169" t="s">
        <v>62</v>
      </c>
      <c r="AV57" s="201"/>
      <c r="AW57" s="185" t="s">
        <v>127</v>
      </c>
      <c r="AX57" s="185"/>
      <c r="AY57" s="187" t="str">
        <f t="shared" si="12"/>
        <v>0 increase</v>
      </c>
    </row>
    <row r="58" spans="1:51" ht="19.95" customHeight="1">
      <c r="A58" s="5" t="s">
        <v>562</v>
      </c>
      <c r="B58" s="169">
        <v>15020868</v>
      </c>
      <c r="C58" s="169" t="s">
        <v>302</v>
      </c>
      <c r="D58" s="169" t="s">
        <v>303</v>
      </c>
      <c r="E58" s="169" t="s">
        <v>54</v>
      </c>
      <c r="F58" s="169" t="s">
        <v>55</v>
      </c>
      <c r="G58" s="169" t="s">
        <v>67</v>
      </c>
      <c r="H58" s="169" t="s">
        <v>264</v>
      </c>
      <c r="I58" s="169" t="s">
        <v>258</v>
      </c>
      <c r="J58" s="170">
        <v>44209</v>
      </c>
      <c r="K58" s="169" t="s">
        <v>87</v>
      </c>
      <c r="L58" s="169" t="s">
        <v>304</v>
      </c>
      <c r="M58" s="169" t="s">
        <v>89</v>
      </c>
      <c r="N58" s="171">
        <v>2</v>
      </c>
      <c r="O58" s="171">
        <v>3</v>
      </c>
      <c r="P58" s="189">
        <v>13285</v>
      </c>
      <c r="Q58" s="195">
        <v>2.5000000000000001E-2</v>
      </c>
      <c r="R58" s="190">
        <f t="shared" si="0"/>
        <v>332</v>
      </c>
      <c r="S58" s="195">
        <v>0</v>
      </c>
      <c r="T58" s="190">
        <f t="shared" si="1"/>
        <v>0</v>
      </c>
      <c r="U58" s="195">
        <f t="shared" si="2"/>
        <v>2.4990590891983439E-2</v>
      </c>
      <c r="V58" s="190">
        <f t="shared" si="3"/>
        <v>332</v>
      </c>
      <c r="W58" s="190">
        <f t="shared" si="4"/>
        <v>13617</v>
      </c>
      <c r="X58" s="191">
        <f>W58-66</f>
        <v>13551</v>
      </c>
      <c r="Y58" s="192">
        <f t="shared" si="13"/>
        <v>266</v>
      </c>
      <c r="Z58" s="196">
        <f t="shared" si="5"/>
        <v>0.02</v>
      </c>
      <c r="AA58" s="197" t="str">
        <f t="shared" si="15"/>
        <v>2.00%-3.00%</v>
      </c>
      <c r="AB58" s="193"/>
      <c r="AC58" s="193"/>
      <c r="AD58" s="193"/>
      <c r="AE58" s="198"/>
      <c r="AF58" s="189">
        <f t="shared" si="7"/>
        <v>0</v>
      </c>
      <c r="AG58" s="194">
        <f t="shared" si="8"/>
        <v>13551</v>
      </c>
      <c r="AH58" s="182">
        <f t="shared" si="9"/>
        <v>266</v>
      </c>
      <c r="AI58" s="199">
        <f t="shared" si="10"/>
        <v>2.0022581859239663E-2</v>
      </c>
      <c r="AJ58" s="184">
        <v>14</v>
      </c>
      <c r="AK58" s="184">
        <v>450</v>
      </c>
      <c r="AL58" s="184"/>
      <c r="AM58" s="184">
        <v>688</v>
      </c>
      <c r="AN58" s="184">
        <f t="shared" si="11"/>
        <v>195802</v>
      </c>
      <c r="AO58" s="171">
        <v>2</v>
      </c>
      <c r="AP58" s="184"/>
      <c r="AQ58" s="185"/>
      <c r="AR58" s="185"/>
      <c r="AS58" s="169" t="s">
        <v>260</v>
      </c>
      <c r="AT58" s="169" t="s">
        <v>261</v>
      </c>
      <c r="AU58" s="169" t="s">
        <v>62</v>
      </c>
      <c r="AV58" s="201"/>
      <c r="AW58" s="185"/>
      <c r="AX58" s="185"/>
      <c r="AY58" s="188" t="str">
        <f t="shared" si="12"/>
        <v>OK</v>
      </c>
    </row>
    <row r="59" spans="1:51" ht="19.95" customHeight="1">
      <c r="A59" s="5" t="s">
        <v>562</v>
      </c>
      <c r="B59" s="169">
        <v>15004889</v>
      </c>
      <c r="C59" s="169" t="s">
        <v>305</v>
      </c>
      <c r="D59" s="169" t="s">
        <v>306</v>
      </c>
      <c r="E59" s="169" t="s">
        <v>54</v>
      </c>
      <c r="F59" s="169" t="s">
        <v>55</v>
      </c>
      <c r="G59" s="169" t="s">
        <v>67</v>
      </c>
      <c r="H59" s="169" t="s">
        <v>264</v>
      </c>
      <c r="I59" s="169" t="s">
        <v>258</v>
      </c>
      <c r="J59" s="170">
        <v>40490</v>
      </c>
      <c r="K59" s="169" t="s">
        <v>87</v>
      </c>
      <c r="L59" s="169" t="s">
        <v>307</v>
      </c>
      <c r="M59" s="169" t="s">
        <v>89</v>
      </c>
      <c r="N59" s="171">
        <v>2</v>
      </c>
      <c r="O59" s="171">
        <v>3</v>
      </c>
      <c r="P59" s="189">
        <v>15150</v>
      </c>
      <c r="Q59" s="195">
        <v>0</v>
      </c>
      <c r="R59" s="190">
        <f t="shared" si="0"/>
        <v>0</v>
      </c>
      <c r="S59" s="195">
        <v>0</v>
      </c>
      <c r="T59" s="190">
        <f t="shared" si="1"/>
        <v>0</v>
      </c>
      <c r="U59" s="195">
        <f t="shared" si="2"/>
        <v>0</v>
      </c>
      <c r="V59" s="190">
        <f t="shared" si="3"/>
        <v>0</v>
      </c>
      <c r="W59" s="190">
        <f t="shared" si="4"/>
        <v>15150</v>
      </c>
      <c r="X59" s="191">
        <v>15150</v>
      </c>
      <c r="Y59" s="192">
        <f t="shared" si="13"/>
        <v>0</v>
      </c>
      <c r="Z59" s="196">
        <f t="shared" si="5"/>
        <v>0</v>
      </c>
      <c r="AA59" s="197" t="str">
        <f t="shared" si="15"/>
        <v>0.00%-0.00%</v>
      </c>
      <c r="AB59" s="193"/>
      <c r="AC59" s="193"/>
      <c r="AD59" s="193"/>
      <c r="AE59" s="198"/>
      <c r="AF59" s="189">
        <f t="shared" si="7"/>
        <v>0</v>
      </c>
      <c r="AG59" s="194">
        <f t="shared" si="8"/>
        <v>15150</v>
      </c>
      <c r="AH59" s="182">
        <f t="shared" si="9"/>
        <v>0</v>
      </c>
      <c r="AI59" s="199">
        <f t="shared" si="10"/>
        <v>0</v>
      </c>
      <c r="AJ59" s="184">
        <v>14</v>
      </c>
      <c r="AK59" s="184">
        <v>450</v>
      </c>
      <c r="AL59" s="184"/>
      <c r="AM59" s="184">
        <v>688</v>
      </c>
      <c r="AN59" s="184">
        <f t="shared" si="11"/>
        <v>218188</v>
      </c>
      <c r="AO59" s="171">
        <v>4</v>
      </c>
      <c r="AP59" s="184"/>
      <c r="AQ59" s="185"/>
      <c r="AR59" s="185"/>
      <c r="AS59" s="169" t="s">
        <v>260</v>
      </c>
      <c r="AT59" s="169" t="s">
        <v>261</v>
      </c>
      <c r="AU59" s="169" t="s">
        <v>62</v>
      </c>
      <c r="AV59" s="201"/>
      <c r="AW59" s="185"/>
      <c r="AX59" s="185"/>
      <c r="AY59" s="187" t="str">
        <f t="shared" si="12"/>
        <v>OK</v>
      </c>
    </row>
    <row r="60" spans="1:51" ht="19.95" customHeight="1">
      <c r="A60" s="5" t="s">
        <v>562</v>
      </c>
      <c r="B60" s="169">
        <v>15022143</v>
      </c>
      <c r="C60" s="169" t="s">
        <v>308</v>
      </c>
      <c r="D60" s="169" t="s">
        <v>309</v>
      </c>
      <c r="E60" s="169" t="s">
        <v>54</v>
      </c>
      <c r="F60" s="169" t="s">
        <v>55</v>
      </c>
      <c r="G60" s="169" t="s">
        <v>67</v>
      </c>
      <c r="H60" s="169" t="s">
        <v>257</v>
      </c>
      <c r="I60" s="169" t="s">
        <v>258</v>
      </c>
      <c r="J60" s="170">
        <v>44615</v>
      </c>
      <c r="K60" s="169" t="s">
        <v>105</v>
      </c>
      <c r="L60" s="169" t="s">
        <v>310</v>
      </c>
      <c r="M60" s="169" t="s">
        <v>107</v>
      </c>
      <c r="N60" s="171">
        <v>2</v>
      </c>
      <c r="O60" s="171">
        <v>3</v>
      </c>
      <c r="P60" s="189">
        <v>9205</v>
      </c>
      <c r="Q60" s="195">
        <v>2.5000000000000001E-2</v>
      </c>
      <c r="R60" s="190">
        <f t="shared" si="0"/>
        <v>230</v>
      </c>
      <c r="S60" s="195">
        <v>0</v>
      </c>
      <c r="T60" s="190">
        <f t="shared" si="1"/>
        <v>0</v>
      </c>
      <c r="U60" s="195">
        <f t="shared" si="2"/>
        <v>2.4986420423682782E-2</v>
      </c>
      <c r="V60" s="190">
        <f t="shared" si="3"/>
        <v>230</v>
      </c>
      <c r="W60" s="190">
        <f t="shared" si="4"/>
        <v>9435</v>
      </c>
      <c r="X60" s="191">
        <v>9205</v>
      </c>
      <c r="Y60" s="192">
        <f t="shared" si="13"/>
        <v>0</v>
      </c>
      <c r="Z60" s="196">
        <f t="shared" si="5"/>
        <v>0</v>
      </c>
      <c r="AA60" s="197" t="str">
        <f t="shared" si="15"/>
        <v>2.00%-3.00%</v>
      </c>
      <c r="AB60" s="193"/>
      <c r="AC60" s="193"/>
      <c r="AD60" s="193"/>
      <c r="AE60" s="198"/>
      <c r="AF60" s="189">
        <f t="shared" si="7"/>
        <v>0</v>
      </c>
      <c r="AG60" s="194">
        <f t="shared" si="8"/>
        <v>9205</v>
      </c>
      <c r="AH60" s="182">
        <f t="shared" si="9"/>
        <v>0</v>
      </c>
      <c r="AI60" s="199">
        <f t="shared" si="10"/>
        <v>0</v>
      </c>
      <c r="AJ60" s="184">
        <v>14</v>
      </c>
      <c r="AK60" s="184">
        <v>450</v>
      </c>
      <c r="AL60" s="184"/>
      <c r="AM60" s="184">
        <v>688</v>
      </c>
      <c r="AN60" s="184">
        <f t="shared" si="11"/>
        <v>134958</v>
      </c>
      <c r="AO60" s="171">
        <v>3</v>
      </c>
      <c r="AP60" s="184"/>
      <c r="AQ60" s="185" t="s">
        <v>311</v>
      </c>
      <c r="AR60" s="185" t="s">
        <v>226</v>
      </c>
      <c r="AS60" s="169" t="s">
        <v>260</v>
      </c>
      <c r="AT60" s="169" t="s">
        <v>261</v>
      </c>
      <c r="AU60" s="169" t="s">
        <v>62</v>
      </c>
      <c r="AV60" s="201"/>
      <c r="AW60" s="185" t="s">
        <v>127</v>
      </c>
      <c r="AX60" s="185"/>
      <c r="AY60" s="188" t="str">
        <f t="shared" si="12"/>
        <v>0 increase</v>
      </c>
    </row>
    <row r="61" spans="1:51" ht="19.95" customHeight="1">
      <c r="A61" s="5" t="s">
        <v>562</v>
      </c>
      <c r="B61" s="169">
        <v>51200356</v>
      </c>
      <c r="C61" s="169" t="s">
        <v>312</v>
      </c>
      <c r="D61" s="169" t="s">
        <v>313</v>
      </c>
      <c r="E61" s="169" t="s">
        <v>54</v>
      </c>
      <c r="F61" s="169" t="s">
        <v>55</v>
      </c>
      <c r="G61" s="169" t="s">
        <v>67</v>
      </c>
      <c r="H61" s="169" t="s">
        <v>264</v>
      </c>
      <c r="I61" s="169" t="s">
        <v>258</v>
      </c>
      <c r="J61" s="170">
        <v>35660</v>
      </c>
      <c r="K61" s="169" t="s">
        <v>87</v>
      </c>
      <c r="L61" s="169" t="s">
        <v>87</v>
      </c>
      <c r="M61" s="169" t="s">
        <v>89</v>
      </c>
      <c r="N61" s="171">
        <v>2</v>
      </c>
      <c r="O61" s="171">
        <v>3</v>
      </c>
      <c r="P61" s="189">
        <v>12985</v>
      </c>
      <c r="Q61" s="195">
        <v>0</v>
      </c>
      <c r="R61" s="190">
        <f t="shared" si="0"/>
        <v>0</v>
      </c>
      <c r="S61" s="195">
        <v>0</v>
      </c>
      <c r="T61" s="190">
        <f t="shared" si="1"/>
        <v>0</v>
      </c>
      <c r="U61" s="195">
        <f t="shared" si="2"/>
        <v>0</v>
      </c>
      <c r="V61" s="190">
        <f t="shared" si="3"/>
        <v>0</v>
      </c>
      <c r="W61" s="190">
        <f t="shared" si="4"/>
        <v>12985</v>
      </c>
      <c r="X61" s="191">
        <v>12985</v>
      </c>
      <c r="Y61" s="192">
        <f t="shared" si="13"/>
        <v>0</v>
      </c>
      <c r="Z61" s="196">
        <f t="shared" si="5"/>
        <v>0</v>
      </c>
      <c r="AA61" s="197" t="str">
        <f t="shared" si="15"/>
        <v>0.00%-0.00%</v>
      </c>
      <c r="AB61" s="193"/>
      <c r="AC61" s="193"/>
      <c r="AD61" s="193"/>
      <c r="AE61" s="198"/>
      <c r="AF61" s="189">
        <f t="shared" si="7"/>
        <v>0</v>
      </c>
      <c r="AG61" s="194">
        <f t="shared" si="8"/>
        <v>12985</v>
      </c>
      <c r="AH61" s="182">
        <f t="shared" si="9"/>
        <v>0</v>
      </c>
      <c r="AI61" s="199">
        <f t="shared" si="10"/>
        <v>0</v>
      </c>
      <c r="AJ61" s="184">
        <v>14</v>
      </c>
      <c r="AK61" s="184">
        <v>3050</v>
      </c>
      <c r="AL61" s="184"/>
      <c r="AM61" s="184">
        <v>688</v>
      </c>
      <c r="AN61" s="184">
        <f t="shared" si="11"/>
        <v>219078</v>
      </c>
      <c r="AO61" s="171">
        <v>3</v>
      </c>
      <c r="AP61" s="184"/>
      <c r="AQ61" s="185"/>
      <c r="AR61" s="185"/>
      <c r="AS61" s="169" t="s">
        <v>260</v>
      </c>
      <c r="AT61" s="169" t="s">
        <v>261</v>
      </c>
      <c r="AU61" s="169" t="s">
        <v>62</v>
      </c>
      <c r="AV61" s="201"/>
      <c r="AW61" s="185"/>
      <c r="AX61" s="185"/>
      <c r="AY61" s="187" t="str">
        <f t="shared" si="12"/>
        <v>OK</v>
      </c>
    </row>
    <row r="62" spans="1:51" ht="19.95" customHeight="1">
      <c r="A62" s="5" t="s">
        <v>562</v>
      </c>
      <c r="B62" s="169">
        <v>15021286</v>
      </c>
      <c r="C62" s="169" t="s">
        <v>314</v>
      </c>
      <c r="D62" s="169" t="s">
        <v>315</v>
      </c>
      <c r="E62" s="169" t="s">
        <v>54</v>
      </c>
      <c r="F62" s="169" t="s">
        <v>55</v>
      </c>
      <c r="G62" s="169" t="s">
        <v>67</v>
      </c>
      <c r="H62" s="169" t="s">
        <v>295</v>
      </c>
      <c r="I62" s="169" t="s">
        <v>296</v>
      </c>
      <c r="J62" s="170">
        <v>44328</v>
      </c>
      <c r="K62" s="169" t="s">
        <v>87</v>
      </c>
      <c r="L62" s="169" t="s">
        <v>207</v>
      </c>
      <c r="M62" s="169" t="s">
        <v>89</v>
      </c>
      <c r="N62" s="171">
        <v>2</v>
      </c>
      <c r="O62" s="171">
        <v>5</v>
      </c>
      <c r="P62" s="189">
        <v>17480</v>
      </c>
      <c r="Q62" s="195">
        <v>0.03</v>
      </c>
      <c r="R62" s="190">
        <f t="shared" si="0"/>
        <v>524</v>
      </c>
      <c r="S62" s="195">
        <v>0</v>
      </c>
      <c r="T62" s="190">
        <f t="shared" si="1"/>
        <v>0</v>
      </c>
      <c r="U62" s="195">
        <f t="shared" si="2"/>
        <v>2.9977116704805493E-2</v>
      </c>
      <c r="V62" s="190">
        <f t="shared" si="3"/>
        <v>524</v>
      </c>
      <c r="W62" s="190">
        <f t="shared" si="4"/>
        <v>18004</v>
      </c>
      <c r="X62" s="191">
        <v>18110</v>
      </c>
      <c r="Y62" s="192">
        <f t="shared" si="13"/>
        <v>630</v>
      </c>
      <c r="Z62" s="196">
        <f t="shared" si="5"/>
        <v>3.5999999999999997E-2</v>
      </c>
      <c r="AA62" s="197" t="str">
        <f t="shared" si="15"/>
        <v>2.40%-3.60%</v>
      </c>
      <c r="AB62" s="193"/>
      <c r="AC62" s="193"/>
      <c r="AD62" s="193"/>
      <c r="AE62" s="198"/>
      <c r="AF62" s="189">
        <f t="shared" si="7"/>
        <v>0</v>
      </c>
      <c r="AG62" s="194">
        <f t="shared" si="8"/>
        <v>18110</v>
      </c>
      <c r="AH62" s="182">
        <f t="shared" si="9"/>
        <v>630</v>
      </c>
      <c r="AI62" s="199">
        <f t="shared" si="10"/>
        <v>3.6041189931350193E-2</v>
      </c>
      <c r="AJ62" s="184">
        <v>14</v>
      </c>
      <c r="AK62" s="184">
        <v>450</v>
      </c>
      <c r="AL62" s="184"/>
      <c r="AM62" s="184">
        <v>688</v>
      </c>
      <c r="AN62" s="184">
        <f t="shared" si="11"/>
        <v>259628</v>
      </c>
      <c r="AO62" s="171">
        <v>4</v>
      </c>
      <c r="AP62" s="184"/>
      <c r="AQ62" s="185"/>
      <c r="AR62" s="185"/>
      <c r="AS62" s="169" t="s">
        <v>260</v>
      </c>
      <c r="AT62" s="169" t="s">
        <v>261</v>
      </c>
      <c r="AU62" s="169" t="s">
        <v>62</v>
      </c>
      <c r="AV62" s="201"/>
      <c r="AW62" s="185"/>
      <c r="AX62" s="185"/>
      <c r="AY62" s="188" t="str">
        <f t="shared" si="12"/>
        <v>OK</v>
      </c>
    </row>
    <row r="63" spans="1:51" ht="19.95" customHeight="1">
      <c r="A63" s="5" t="s">
        <v>562</v>
      </c>
      <c r="B63" s="169">
        <v>15001700</v>
      </c>
      <c r="C63" s="169" t="s">
        <v>316</v>
      </c>
      <c r="D63" s="169" t="s">
        <v>317</v>
      </c>
      <c r="E63" s="169" t="s">
        <v>54</v>
      </c>
      <c r="F63" s="169" t="s">
        <v>55</v>
      </c>
      <c r="G63" s="169" t="s">
        <v>67</v>
      </c>
      <c r="H63" s="169" t="s">
        <v>295</v>
      </c>
      <c r="I63" s="169" t="s">
        <v>296</v>
      </c>
      <c r="J63" s="170">
        <v>39616</v>
      </c>
      <c r="K63" s="169" t="s">
        <v>87</v>
      </c>
      <c r="L63" s="169" t="s">
        <v>87</v>
      </c>
      <c r="M63" s="169" t="s">
        <v>89</v>
      </c>
      <c r="N63" s="171">
        <v>2</v>
      </c>
      <c r="O63" s="171">
        <v>4</v>
      </c>
      <c r="P63" s="189">
        <v>12391</v>
      </c>
      <c r="Q63" s="195">
        <v>3.7500000000000006E-2</v>
      </c>
      <c r="R63" s="190">
        <f t="shared" si="0"/>
        <v>465</v>
      </c>
      <c r="S63" s="195">
        <v>1.55E-2</v>
      </c>
      <c r="T63" s="190">
        <f t="shared" si="1"/>
        <v>192</v>
      </c>
      <c r="U63" s="195">
        <f t="shared" si="2"/>
        <v>5.3022354935033489E-2</v>
      </c>
      <c r="V63" s="190">
        <f t="shared" si="3"/>
        <v>657</v>
      </c>
      <c r="W63" s="190">
        <f t="shared" si="4"/>
        <v>13048</v>
      </c>
      <c r="X63" s="191">
        <v>13048</v>
      </c>
      <c r="Y63" s="192">
        <f t="shared" si="13"/>
        <v>657</v>
      </c>
      <c r="Z63" s="196">
        <f t="shared" si="5"/>
        <v>5.2999999999999999E-2</v>
      </c>
      <c r="AA63" s="197" t="str">
        <f t="shared" si="15"/>
        <v>4.24%-6.36%</v>
      </c>
      <c r="AB63" s="193"/>
      <c r="AC63" s="193"/>
      <c r="AD63" s="193"/>
      <c r="AE63" s="198"/>
      <c r="AF63" s="189">
        <f t="shared" si="7"/>
        <v>0</v>
      </c>
      <c r="AG63" s="194">
        <f t="shared" si="8"/>
        <v>13048</v>
      </c>
      <c r="AH63" s="182">
        <f t="shared" si="9"/>
        <v>657</v>
      </c>
      <c r="AI63" s="199">
        <f t="shared" si="10"/>
        <v>5.3022354935033489E-2</v>
      </c>
      <c r="AJ63" s="184">
        <v>14</v>
      </c>
      <c r="AK63" s="184">
        <v>500</v>
      </c>
      <c r="AL63" s="184"/>
      <c r="AM63" s="184">
        <v>688</v>
      </c>
      <c r="AN63" s="184">
        <f t="shared" si="11"/>
        <v>189360</v>
      </c>
      <c r="AO63" s="171">
        <v>2</v>
      </c>
      <c r="AP63" s="184"/>
      <c r="AQ63" s="185"/>
      <c r="AR63" s="185"/>
      <c r="AS63" s="169" t="s">
        <v>260</v>
      </c>
      <c r="AT63" s="169" t="s">
        <v>261</v>
      </c>
      <c r="AU63" s="169" t="s">
        <v>62</v>
      </c>
      <c r="AV63" s="201"/>
      <c r="AW63" s="185"/>
      <c r="AX63" s="185"/>
      <c r="AY63" s="187" t="str">
        <f t="shared" si="12"/>
        <v>OK</v>
      </c>
    </row>
    <row r="64" spans="1:51" ht="19.95" customHeight="1">
      <c r="A64" s="5" t="s">
        <v>562</v>
      </c>
      <c r="B64" s="169">
        <v>15015379</v>
      </c>
      <c r="C64" s="169" t="s">
        <v>318</v>
      </c>
      <c r="D64" s="169" t="s">
        <v>319</v>
      </c>
      <c r="E64" s="169" t="s">
        <v>54</v>
      </c>
      <c r="F64" s="169" t="s">
        <v>55</v>
      </c>
      <c r="G64" s="169" t="s">
        <v>67</v>
      </c>
      <c r="H64" s="169" t="s">
        <v>295</v>
      </c>
      <c r="I64" s="169" t="s">
        <v>296</v>
      </c>
      <c r="J64" s="170">
        <v>42543</v>
      </c>
      <c r="K64" s="169" t="s">
        <v>87</v>
      </c>
      <c r="L64" s="169" t="s">
        <v>87</v>
      </c>
      <c r="M64" s="169" t="s">
        <v>89</v>
      </c>
      <c r="N64" s="171">
        <v>2</v>
      </c>
      <c r="O64" s="171">
        <v>4</v>
      </c>
      <c r="P64" s="189">
        <v>16100</v>
      </c>
      <c r="Q64" s="195">
        <v>0.03</v>
      </c>
      <c r="R64" s="190">
        <f t="shared" si="0"/>
        <v>483</v>
      </c>
      <c r="S64" s="195">
        <v>0</v>
      </c>
      <c r="T64" s="190">
        <f t="shared" si="1"/>
        <v>0</v>
      </c>
      <c r="U64" s="195">
        <f t="shared" si="2"/>
        <v>0.03</v>
      </c>
      <c r="V64" s="190">
        <f t="shared" si="3"/>
        <v>483</v>
      </c>
      <c r="W64" s="190">
        <f t="shared" si="4"/>
        <v>16583</v>
      </c>
      <c r="X64" s="191">
        <v>16583</v>
      </c>
      <c r="Y64" s="192">
        <f t="shared" si="13"/>
        <v>483</v>
      </c>
      <c r="Z64" s="196">
        <f t="shared" si="5"/>
        <v>0.03</v>
      </c>
      <c r="AA64" s="197" t="str">
        <f t="shared" si="15"/>
        <v>2.40%-3.60%</v>
      </c>
      <c r="AB64" s="193"/>
      <c r="AC64" s="193"/>
      <c r="AD64" s="193"/>
      <c r="AE64" s="198"/>
      <c r="AF64" s="189">
        <f t="shared" si="7"/>
        <v>0</v>
      </c>
      <c r="AG64" s="194">
        <f t="shared" si="8"/>
        <v>16583</v>
      </c>
      <c r="AH64" s="182">
        <f t="shared" si="9"/>
        <v>483</v>
      </c>
      <c r="AI64" s="199">
        <f t="shared" si="10"/>
        <v>3.0000000000000027E-2</v>
      </c>
      <c r="AJ64" s="184">
        <v>14</v>
      </c>
      <c r="AK64" s="184">
        <v>500</v>
      </c>
      <c r="AL64" s="184"/>
      <c r="AM64" s="184">
        <v>688</v>
      </c>
      <c r="AN64" s="184">
        <f t="shared" si="11"/>
        <v>238850</v>
      </c>
      <c r="AO64" s="171">
        <v>4</v>
      </c>
      <c r="AP64" s="184"/>
      <c r="AQ64" s="185"/>
      <c r="AR64" s="185"/>
      <c r="AS64" s="169" t="s">
        <v>260</v>
      </c>
      <c r="AT64" s="169" t="s">
        <v>261</v>
      </c>
      <c r="AU64" s="169" t="s">
        <v>62</v>
      </c>
      <c r="AV64" s="201"/>
      <c r="AW64" s="185"/>
      <c r="AX64" s="185"/>
      <c r="AY64" s="188" t="str">
        <f t="shared" si="12"/>
        <v>OK</v>
      </c>
    </row>
    <row r="65" spans="1:51" ht="19.95" customHeight="1">
      <c r="A65" s="5" t="s">
        <v>562</v>
      </c>
      <c r="B65" s="169">
        <v>15015653</v>
      </c>
      <c r="C65" s="169" t="s">
        <v>320</v>
      </c>
      <c r="D65" s="169" t="s">
        <v>321</v>
      </c>
      <c r="E65" s="169" t="s">
        <v>54</v>
      </c>
      <c r="F65" s="169" t="s">
        <v>55</v>
      </c>
      <c r="G65" s="169" t="s">
        <v>67</v>
      </c>
      <c r="H65" s="169" t="s">
        <v>264</v>
      </c>
      <c r="I65" s="169" t="s">
        <v>258</v>
      </c>
      <c r="J65" s="170">
        <v>42634</v>
      </c>
      <c r="K65" s="169" t="s">
        <v>150</v>
      </c>
      <c r="L65" s="169" t="s">
        <v>322</v>
      </c>
      <c r="M65" s="169" t="s">
        <v>59</v>
      </c>
      <c r="N65" s="171">
        <v>2</v>
      </c>
      <c r="O65" s="171">
        <v>5</v>
      </c>
      <c r="P65" s="189">
        <v>21554</v>
      </c>
      <c r="Q65" s="195">
        <v>0.06</v>
      </c>
      <c r="R65" s="190">
        <f t="shared" si="0"/>
        <v>1293</v>
      </c>
      <c r="S65" s="195">
        <v>7.7799999999999994E-2</v>
      </c>
      <c r="T65" s="190">
        <f t="shared" si="1"/>
        <v>1677</v>
      </c>
      <c r="U65" s="195">
        <f t="shared" si="2"/>
        <v>0.13779344901178436</v>
      </c>
      <c r="V65" s="190">
        <f t="shared" si="3"/>
        <v>2970</v>
      </c>
      <c r="W65" s="190">
        <f t="shared" si="4"/>
        <v>24524</v>
      </c>
      <c r="X65" s="191">
        <v>24221</v>
      </c>
      <c r="Y65" s="192">
        <f t="shared" si="13"/>
        <v>2667</v>
      </c>
      <c r="Z65" s="196">
        <f t="shared" si="5"/>
        <v>0.1237</v>
      </c>
      <c r="AA65" s="197" t="str">
        <f t="shared" si="15"/>
        <v>11.02%-16.54%</v>
      </c>
      <c r="AB65" s="193"/>
      <c r="AC65" s="193"/>
      <c r="AD65" s="193"/>
      <c r="AE65" s="198"/>
      <c r="AF65" s="189">
        <f t="shared" si="7"/>
        <v>0</v>
      </c>
      <c r="AG65" s="194">
        <f t="shared" si="8"/>
        <v>24221</v>
      </c>
      <c r="AH65" s="182">
        <f t="shared" si="9"/>
        <v>2667</v>
      </c>
      <c r="AI65" s="199">
        <f t="shared" si="10"/>
        <v>0.12373573350654166</v>
      </c>
      <c r="AJ65" s="184">
        <v>14</v>
      </c>
      <c r="AK65" s="184">
        <v>450</v>
      </c>
      <c r="AL65" s="184"/>
      <c r="AM65" s="184">
        <v>688</v>
      </c>
      <c r="AN65" s="184">
        <f t="shared" si="11"/>
        <v>345182</v>
      </c>
      <c r="AO65" s="171">
        <v>5</v>
      </c>
      <c r="AP65" s="184"/>
      <c r="AQ65" s="185"/>
      <c r="AR65" s="185"/>
      <c r="AS65" s="169" t="s">
        <v>260</v>
      </c>
      <c r="AT65" s="169" t="s">
        <v>261</v>
      </c>
      <c r="AU65" s="169" t="s">
        <v>62</v>
      </c>
      <c r="AV65" s="201"/>
      <c r="AW65" s="185"/>
      <c r="AX65" s="185"/>
      <c r="AY65" s="187" t="str">
        <f t="shared" si="12"/>
        <v>OK</v>
      </c>
    </row>
    <row r="66" spans="1:51" ht="19.95" customHeight="1">
      <c r="A66" s="5" t="s">
        <v>562</v>
      </c>
      <c r="B66" s="169">
        <v>15020094</v>
      </c>
      <c r="C66" s="169" t="s">
        <v>323</v>
      </c>
      <c r="D66" s="169" t="s">
        <v>324</v>
      </c>
      <c r="E66" s="169" t="s">
        <v>54</v>
      </c>
      <c r="F66" s="169" t="s">
        <v>55</v>
      </c>
      <c r="G66" s="169" t="s">
        <v>67</v>
      </c>
      <c r="H66" s="169" t="s">
        <v>295</v>
      </c>
      <c r="I66" s="169" t="s">
        <v>296</v>
      </c>
      <c r="J66" s="170">
        <v>43908</v>
      </c>
      <c r="K66" s="169" t="s">
        <v>150</v>
      </c>
      <c r="L66" s="169" t="s">
        <v>325</v>
      </c>
      <c r="M66" s="169" t="s">
        <v>59</v>
      </c>
      <c r="N66" s="171">
        <v>2</v>
      </c>
      <c r="O66" s="171">
        <v>3</v>
      </c>
      <c r="P66" s="189">
        <v>20400</v>
      </c>
      <c r="Q66" s="195">
        <v>0.03</v>
      </c>
      <c r="R66" s="190">
        <f t="shared" ref="R66:R76" si="17">ROUND(P66*Q66,0)</f>
        <v>612</v>
      </c>
      <c r="S66" s="195">
        <v>0</v>
      </c>
      <c r="T66" s="190">
        <f t="shared" ref="T66:T76" si="18">ROUND(P66*S66,0)</f>
        <v>0</v>
      </c>
      <c r="U66" s="195">
        <f t="shared" ref="U66:U76" si="19">V66/P66</f>
        <v>0.03</v>
      </c>
      <c r="V66" s="190">
        <f t="shared" ref="V66:V76" si="20">R66+T66</f>
        <v>612</v>
      </c>
      <c r="W66" s="190">
        <f t="shared" ref="W66:W76" si="21">P66+V66</f>
        <v>21012</v>
      </c>
      <c r="X66" s="191">
        <v>21012</v>
      </c>
      <c r="Y66" s="192">
        <f t="shared" si="13"/>
        <v>612</v>
      </c>
      <c r="Z66" s="196">
        <f t="shared" ref="Z66:Z76" si="22">ROUND(X66/P66-1,4)</f>
        <v>0.03</v>
      </c>
      <c r="AA66" s="197" t="str">
        <f t="shared" si="15"/>
        <v>2.40%-3.60%</v>
      </c>
      <c r="AB66" s="193"/>
      <c r="AC66" s="193"/>
      <c r="AD66" s="193"/>
      <c r="AE66" s="198"/>
      <c r="AF66" s="189">
        <f t="shared" ref="AF66:AF76" si="23">ROUND(P66*AE66,0)</f>
        <v>0</v>
      </c>
      <c r="AG66" s="194">
        <f t="shared" ref="AG66:AG76" si="24">X66+AF66</f>
        <v>21012</v>
      </c>
      <c r="AH66" s="182">
        <f t="shared" ref="AH66:AH76" si="25">AG66-P66</f>
        <v>612</v>
      </c>
      <c r="AI66" s="199">
        <f t="shared" ref="AI66:AI76" si="26">AG66/P66-1</f>
        <v>3.0000000000000027E-2</v>
      </c>
      <c r="AJ66" s="184">
        <v>14</v>
      </c>
      <c r="AK66" s="184">
        <v>450</v>
      </c>
      <c r="AL66" s="184"/>
      <c r="AM66" s="184">
        <v>688</v>
      </c>
      <c r="AN66" s="184">
        <f t="shared" ref="AN66:AN76" si="27">AG66*AJ66+AK66*12+AM66+IF(AD66="",AL66,IF(AD66="D",5000,IF(AD66="C",1000,0)))*12</f>
        <v>300256</v>
      </c>
      <c r="AO66" s="171">
        <v>4</v>
      </c>
      <c r="AP66" s="184"/>
      <c r="AQ66" s="185"/>
      <c r="AR66" s="185"/>
      <c r="AS66" s="169" t="s">
        <v>260</v>
      </c>
      <c r="AT66" s="169" t="s">
        <v>261</v>
      </c>
      <c r="AU66" s="169" t="s">
        <v>62</v>
      </c>
      <c r="AV66" s="201"/>
      <c r="AW66" s="185"/>
      <c r="AX66" s="185"/>
      <c r="AY66" s="188" t="str">
        <f t="shared" ref="AY66:AY129" si="28">_xlfn.LET(_xlpm.actual,Z66,_xlpm.low,VALUE(_xlfn.TEXTBEFORE(AA66,"-")),_xlpm.high,VALUE(_xlfn.TEXTAFTER(AA66,"-")),IF(AND(_xlpm.actual=0,OR(_xlpm.low&lt;&gt;0,_xlpm.high&lt;&gt;0)),"0 increase",IF(_xlpm.actual&gt;_xlpm.high*1.2,"&gt;20",IF(_xlpm.actual&lt;_xlpm.low*0.8,"&lt;20","OK"))))</f>
        <v>OK</v>
      </c>
    </row>
    <row r="67" spans="1:51" ht="19.95" customHeight="1">
      <c r="A67" s="5" t="s">
        <v>562</v>
      </c>
      <c r="B67" s="169">
        <v>15022179</v>
      </c>
      <c r="C67" s="169" t="s">
        <v>326</v>
      </c>
      <c r="D67" s="169" t="s">
        <v>327</v>
      </c>
      <c r="E67" s="169" t="s">
        <v>54</v>
      </c>
      <c r="F67" s="169" t="s">
        <v>55</v>
      </c>
      <c r="G67" s="169" t="s">
        <v>67</v>
      </c>
      <c r="H67" s="169" t="s">
        <v>295</v>
      </c>
      <c r="I67" s="169" t="s">
        <v>296</v>
      </c>
      <c r="J67" s="170">
        <v>44686</v>
      </c>
      <c r="K67" s="169" t="s">
        <v>105</v>
      </c>
      <c r="L67" s="169" t="s">
        <v>328</v>
      </c>
      <c r="M67" s="169" t="s">
        <v>107</v>
      </c>
      <c r="N67" s="171">
        <v>2</v>
      </c>
      <c r="O67" s="171">
        <v>3</v>
      </c>
      <c r="P67" s="189">
        <v>12472</v>
      </c>
      <c r="Q67" s="195">
        <v>0</v>
      </c>
      <c r="R67" s="190">
        <f t="shared" si="17"/>
        <v>0</v>
      </c>
      <c r="S67" s="195">
        <v>0</v>
      </c>
      <c r="T67" s="190">
        <f t="shared" si="18"/>
        <v>0</v>
      </c>
      <c r="U67" s="195">
        <f t="shared" si="19"/>
        <v>0</v>
      </c>
      <c r="V67" s="190">
        <f t="shared" si="20"/>
        <v>0</v>
      </c>
      <c r="W67" s="190">
        <f t="shared" si="21"/>
        <v>12472</v>
      </c>
      <c r="X67" s="191">
        <v>12700</v>
      </c>
      <c r="Y67" s="192">
        <f t="shared" ref="Y67:Y76" si="29">X67-P67</f>
        <v>228</v>
      </c>
      <c r="Z67" s="196">
        <f t="shared" si="22"/>
        <v>1.83E-2</v>
      </c>
      <c r="AA67" s="197" t="str">
        <f t="shared" si="15"/>
        <v>0.00%-0.00%</v>
      </c>
      <c r="AB67" s="193"/>
      <c r="AC67" s="193"/>
      <c r="AD67" s="193"/>
      <c r="AE67" s="198"/>
      <c r="AF67" s="189">
        <f t="shared" si="23"/>
        <v>0</v>
      </c>
      <c r="AG67" s="194">
        <f t="shared" si="24"/>
        <v>12700</v>
      </c>
      <c r="AH67" s="182">
        <f t="shared" si="25"/>
        <v>228</v>
      </c>
      <c r="AI67" s="199">
        <f t="shared" si="26"/>
        <v>1.8280949326491269E-2</v>
      </c>
      <c r="AJ67" s="184">
        <v>14</v>
      </c>
      <c r="AK67" s="184">
        <v>450</v>
      </c>
      <c r="AL67" s="184"/>
      <c r="AM67" s="184">
        <v>688</v>
      </c>
      <c r="AN67" s="184">
        <f t="shared" si="27"/>
        <v>183888</v>
      </c>
      <c r="AO67" s="171">
        <v>3</v>
      </c>
      <c r="AP67" s="184"/>
      <c r="AQ67" s="185" t="s">
        <v>329</v>
      </c>
      <c r="AR67" s="185" t="s">
        <v>330</v>
      </c>
      <c r="AS67" s="169" t="s">
        <v>260</v>
      </c>
      <c r="AT67" s="169" t="s">
        <v>261</v>
      </c>
      <c r="AU67" s="169" t="s">
        <v>62</v>
      </c>
      <c r="AV67" s="201"/>
      <c r="AW67" s="185" t="s">
        <v>133</v>
      </c>
      <c r="AX67" s="185" t="s">
        <v>134</v>
      </c>
      <c r="AY67" s="187" t="str">
        <f t="shared" si="28"/>
        <v>&gt;20</v>
      </c>
    </row>
    <row r="68" spans="1:51" ht="19.95" customHeight="1">
      <c r="A68" s="5" t="s">
        <v>562</v>
      </c>
      <c r="B68" s="169">
        <v>15022342</v>
      </c>
      <c r="C68" s="169" t="s">
        <v>331</v>
      </c>
      <c r="D68" s="169" t="s">
        <v>332</v>
      </c>
      <c r="E68" s="169" t="s">
        <v>54</v>
      </c>
      <c r="F68" s="169" t="s">
        <v>55</v>
      </c>
      <c r="G68" s="169" t="s">
        <v>67</v>
      </c>
      <c r="H68" s="169" t="s">
        <v>257</v>
      </c>
      <c r="I68" s="169" t="s">
        <v>258</v>
      </c>
      <c r="J68" s="170">
        <v>45035</v>
      </c>
      <c r="K68" s="169" t="s">
        <v>87</v>
      </c>
      <c r="L68" s="169" t="s">
        <v>333</v>
      </c>
      <c r="M68" s="169" t="s">
        <v>89</v>
      </c>
      <c r="N68" s="171">
        <v>2</v>
      </c>
      <c r="O68" s="171">
        <v>3</v>
      </c>
      <c r="P68" s="189">
        <v>11020</v>
      </c>
      <c r="Q68" s="195">
        <v>0.03</v>
      </c>
      <c r="R68" s="190">
        <f t="shared" si="17"/>
        <v>331</v>
      </c>
      <c r="S68" s="195">
        <v>0</v>
      </c>
      <c r="T68" s="190">
        <f t="shared" si="18"/>
        <v>0</v>
      </c>
      <c r="U68" s="195">
        <f t="shared" si="19"/>
        <v>3.0036297640653357E-2</v>
      </c>
      <c r="V68" s="190">
        <f t="shared" si="20"/>
        <v>331</v>
      </c>
      <c r="W68" s="190">
        <f t="shared" si="21"/>
        <v>11351</v>
      </c>
      <c r="X68" s="191">
        <v>11751</v>
      </c>
      <c r="Y68" s="192">
        <f t="shared" si="29"/>
        <v>731</v>
      </c>
      <c r="Z68" s="196">
        <f t="shared" si="22"/>
        <v>6.6299999999999998E-2</v>
      </c>
      <c r="AA68" s="197" t="str">
        <f t="shared" si="15"/>
        <v>2.40%-3.60%</v>
      </c>
      <c r="AB68" s="193"/>
      <c r="AC68" s="193"/>
      <c r="AD68" s="193"/>
      <c r="AE68" s="198"/>
      <c r="AF68" s="189">
        <f t="shared" si="23"/>
        <v>0</v>
      </c>
      <c r="AG68" s="194">
        <f t="shared" si="24"/>
        <v>11751</v>
      </c>
      <c r="AH68" s="182">
        <f t="shared" si="25"/>
        <v>731</v>
      </c>
      <c r="AI68" s="199">
        <f t="shared" si="26"/>
        <v>6.6333938294010908E-2</v>
      </c>
      <c r="AJ68" s="184">
        <v>14</v>
      </c>
      <c r="AK68" s="184">
        <v>550</v>
      </c>
      <c r="AL68" s="184"/>
      <c r="AM68" s="184">
        <v>688</v>
      </c>
      <c r="AN68" s="184">
        <f t="shared" si="27"/>
        <v>171802</v>
      </c>
      <c r="AO68" s="171">
        <v>5</v>
      </c>
      <c r="AP68" s="184"/>
      <c r="AQ68" s="185" t="s">
        <v>334</v>
      </c>
      <c r="AR68" s="185" t="s">
        <v>132</v>
      </c>
      <c r="AS68" s="169" t="s">
        <v>260</v>
      </c>
      <c r="AT68" s="169" t="s">
        <v>261</v>
      </c>
      <c r="AU68" s="169" t="s">
        <v>62</v>
      </c>
      <c r="AV68" s="201"/>
      <c r="AW68" s="185" t="s">
        <v>133</v>
      </c>
      <c r="AX68" s="185" t="s">
        <v>134</v>
      </c>
      <c r="AY68" s="188" t="str">
        <f t="shared" si="28"/>
        <v>&gt;20</v>
      </c>
    </row>
    <row r="69" spans="1:51" ht="19.95" customHeight="1">
      <c r="A69" s="5" t="s">
        <v>562</v>
      </c>
      <c r="B69" s="169">
        <v>15001449</v>
      </c>
      <c r="C69" s="169" t="s">
        <v>335</v>
      </c>
      <c r="D69" s="169" t="s">
        <v>336</v>
      </c>
      <c r="E69" s="169" t="s">
        <v>54</v>
      </c>
      <c r="F69" s="169" t="s">
        <v>55</v>
      </c>
      <c r="G69" s="169" t="s">
        <v>67</v>
      </c>
      <c r="H69" s="169" t="s">
        <v>276</v>
      </c>
      <c r="I69" s="169" t="s">
        <v>258</v>
      </c>
      <c r="J69" s="170">
        <v>39525</v>
      </c>
      <c r="K69" s="169" t="s">
        <v>105</v>
      </c>
      <c r="L69" s="169" t="s">
        <v>196</v>
      </c>
      <c r="M69" s="169" t="s">
        <v>107</v>
      </c>
      <c r="N69" s="171">
        <v>2</v>
      </c>
      <c r="O69" s="171">
        <v>3</v>
      </c>
      <c r="P69" s="189">
        <v>12190</v>
      </c>
      <c r="Q69" s="195">
        <v>0</v>
      </c>
      <c r="R69" s="190">
        <f t="shared" si="17"/>
        <v>0</v>
      </c>
      <c r="S69" s="195">
        <v>0</v>
      </c>
      <c r="T69" s="190">
        <f t="shared" si="18"/>
        <v>0</v>
      </c>
      <c r="U69" s="195">
        <f t="shared" si="19"/>
        <v>0</v>
      </c>
      <c r="V69" s="190">
        <f t="shared" si="20"/>
        <v>0</v>
      </c>
      <c r="W69" s="190">
        <f t="shared" si="21"/>
        <v>12190</v>
      </c>
      <c r="X69" s="191">
        <v>12190</v>
      </c>
      <c r="Y69" s="192">
        <f t="shared" si="29"/>
        <v>0</v>
      </c>
      <c r="Z69" s="196">
        <f t="shared" si="22"/>
        <v>0</v>
      </c>
      <c r="AA69" s="197" t="str">
        <f t="shared" si="15"/>
        <v>0.00%-0.00%</v>
      </c>
      <c r="AB69" s="193"/>
      <c r="AC69" s="193"/>
      <c r="AD69" s="193"/>
      <c r="AE69" s="198"/>
      <c r="AF69" s="189">
        <f t="shared" si="23"/>
        <v>0</v>
      </c>
      <c r="AG69" s="194">
        <f t="shared" si="24"/>
        <v>12190</v>
      </c>
      <c r="AH69" s="182">
        <f t="shared" si="25"/>
        <v>0</v>
      </c>
      <c r="AI69" s="199">
        <f t="shared" si="26"/>
        <v>0</v>
      </c>
      <c r="AJ69" s="184">
        <v>14</v>
      </c>
      <c r="AK69" s="184">
        <v>450</v>
      </c>
      <c r="AL69" s="184"/>
      <c r="AM69" s="184">
        <v>688</v>
      </c>
      <c r="AN69" s="184">
        <f t="shared" si="27"/>
        <v>176748</v>
      </c>
      <c r="AO69" s="171">
        <v>1</v>
      </c>
      <c r="AP69" s="184"/>
      <c r="AQ69" s="185"/>
      <c r="AR69" s="185"/>
      <c r="AS69" s="169" t="s">
        <v>260</v>
      </c>
      <c r="AT69" s="169" t="s">
        <v>261</v>
      </c>
      <c r="AU69" s="169" t="s">
        <v>62</v>
      </c>
      <c r="AV69" s="201"/>
      <c r="AW69" s="185"/>
      <c r="AX69" s="185"/>
      <c r="AY69" s="187" t="str">
        <f t="shared" si="28"/>
        <v>OK</v>
      </c>
    </row>
    <row r="70" spans="1:51" ht="19.95" customHeight="1">
      <c r="A70" s="5" t="s">
        <v>562</v>
      </c>
      <c r="B70" s="169">
        <v>51202067</v>
      </c>
      <c r="C70" s="169" t="s">
        <v>337</v>
      </c>
      <c r="D70" s="169" t="s">
        <v>338</v>
      </c>
      <c r="E70" s="169" t="s">
        <v>54</v>
      </c>
      <c r="F70" s="169" t="s">
        <v>55</v>
      </c>
      <c r="G70" s="169" t="s">
        <v>67</v>
      </c>
      <c r="H70" s="169" t="s">
        <v>276</v>
      </c>
      <c r="I70" s="169" t="s">
        <v>339</v>
      </c>
      <c r="J70" s="170">
        <v>38292</v>
      </c>
      <c r="K70" s="169" t="s">
        <v>340</v>
      </c>
      <c r="L70" s="169" t="s">
        <v>189</v>
      </c>
      <c r="M70" s="169" t="s">
        <v>341</v>
      </c>
      <c r="N70" s="171">
        <v>2</v>
      </c>
      <c r="O70" s="171">
        <v>4</v>
      </c>
      <c r="P70" s="189">
        <v>49800</v>
      </c>
      <c r="Q70" s="195">
        <v>0.03</v>
      </c>
      <c r="R70" s="190">
        <f t="shared" si="17"/>
        <v>1494</v>
      </c>
      <c r="S70" s="195">
        <v>0</v>
      </c>
      <c r="T70" s="190">
        <f t="shared" si="18"/>
        <v>0</v>
      </c>
      <c r="U70" s="195">
        <f t="shared" si="19"/>
        <v>0.03</v>
      </c>
      <c r="V70" s="190">
        <f t="shared" si="20"/>
        <v>1494</v>
      </c>
      <c r="W70" s="190">
        <f t="shared" si="21"/>
        <v>51294</v>
      </c>
      <c r="X70" s="191">
        <v>50100</v>
      </c>
      <c r="Y70" s="192">
        <f t="shared" si="29"/>
        <v>300</v>
      </c>
      <c r="Z70" s="196">
        <f t="shared" si="22"/>
        <v>6.0000000000000001E-3</v>
      </c>
      <c r="AA70" s="197" t="str">
        <f t="shared" si="15"/>
        <v>2.40%-3.60%</v>
      </c>
      <c r="AB70" s="193"/>
      <c r="AC70" s="193"/>
      <c r="AD70" s="193"/>
      <c r="AE70" s="198"/>
      <c r="AF70" s="189">
        <f t="shared" si="23"/>
        <v>0</v>
      </c>
      <c r="AG70" s="194">
        <f t="shared" si="24"/>
        <v>50100</v>
      </c>
      <c r="AH70" s="182">
        <f t="shared" si="25"/>
        <v>300</v>
      </c>
      <c r="AI70" s="199">
        <f t="shared" si="26"/>
        <v>6.0240963855422436E-3</v>
      </c>
      <c r="AJ70" s="184">
        <v>14</v>
      </c>
      <c r="AK70" s="184">
        <v>450</v>
      </c>
      <c r="AL70" s="184">
        <v>1000</v>
      </c>
      <c r="AM70" s="184">
        <v>688</v>
      </c>
      <c r="AN70" s="184">
        <f t="shared" si="27"/>
        <v>719488</v>
      </c>
      <c r="AO70" s="171">
        <v>4</v>
      </c>
      <c r="AP70" s="184"/>
      <c r="AQ70" s="185" t="s">
        <v>342</v>
      </c>
      <c r="AR70" s="185" t="s">
        <v>179</v>
      </c>
      <c r="AS70" s="169" t="s">
        <v>343</v>
      </c>
      <c r="AT70" s="169" t="s">
        <v>261</v>
      </c>
      <c r="AU70" s="169" t="s">
        <v>62</v>
      </c>
      <c r="AV70" s="201"/>
      <c r="AW70" s="185" t="s">
        <v>133</v>
      </c>
      <c r="AX70" s="185" t="s">
        <v>180</v>
      </c>
      <c r="AY70" s="188" t="str">
        <f t="shared" si="28"/>
        <v>&lt;20</v>
      </c>
    </row>
    <row r="71" spans="1:51" ht="19.95" customHeight="1">
      <c r="A71" s="5" t="s">
        <v>562</v>
      </c>
      <c r="B71" s="169">
        <v>15002547</v>
      </c>
      <c r="C71" s="169" t="s">
        <v>344</v>
      </c>
      <c r="D71" s="169" t="s">
        <v>345</v>
      </c>
      <c r="E71" s="169" t="s">
        <v>54</v>
      </c>
      <c r="F71" s="169" t="s">
        <v>55</v>
      </c>
      <c r="G71" s="169" t="s">
        <v>67</v>
      </c>
      <c r="H71" s="169" t="s">
        <v>346</v>
      </c>
      <c r="I71" s="169" t="s">
        <v>339</v>
      </c>
      <c r="J71" s="170">
        <v>39993</v>
      </c>
      <c r="K71" s="169" t="s">
        <v>340</v>
      </c>
      <c r="L71" s="169" t="s">
        <v>347</v>
      </c>
      <c r="M71" s="169" t="s">
        <v>341</v>
      </c>
      <c r="N71" s="171">
        <v>2</v>
      </c>
      <c r="O71" s="171">
        <v>3</v>
      </c>
      <c r="P71" s="189">
        <v>43250</v>
      </c>
      <c r="Q71" s="195">
        <v>0</v>
      </c>
      <c r="R71" s="190">
        <f t="shared" si="17"/>
        <v>0</v>
      </c>
      <c r="S71" s="195">
        <v>0</v>
      </c>
      <c r="T71" s="190">
        <f t="shared" si="18"/>
        <v>0</v>
      </c>
      <c r="U71" s="195">
        <f t="shared" si="19"/>
        <v>0</v>
      </c>
      <c r="V71" s="190">
        <f t="shared" si="20"/>
        <v>0</v>
      </c>
      <c r="W71" s="190">
        <f t="shared" si="21"/>
        <v>43250</v>
      </c>
      <c r="X71" s="191">
        <v>43550</v>
      </c>
      <c r="Y71" s="192">
        <f t="shared" si="29"/>
        <v>300</v>
      </c>
      <c r="Z71" s="196">
        <f t="shared" si="22"/>
        <v>6.8999999999999999E-3</v>
      </c>
      <c r="AA71" s="197" t="str">
        <f t="shared" si="15"/>
        <v>0.00%-0.00%</v>
      </c>
      <c r="AB71" s="193"/>
      <c r="AC71" s="193"/>
      <c r="AD71" s="193"/>
      <c r="AE71" s="198"/>
      <c r="AF71" s="189">
        <f t="shared" si="23"/>
        <v>0</v>
      </c>
      <c r="AG71" s="194">
        <f t="shared" si="24"/>
        <v>43550</v>
      </c>
      <c r="AH71" s="182">
        <f t="shared" si="25"/>
        <v>300</v>
      </c>
      <c r="AI71" s="199">
        <f t="shared" si="26"/>
        <v>6.9364161849712058E-3</v>
      </c>
      <c r="AJ71" s="184">
        <v>14</v>
      </c>
      <c r="AK71" s="184">
        <v>450</v>
      </c>
      <c r="AL71" s="184">
        <v>1000</v>
      </c>
      <c r="AM71" s="184">
        <v>688</v>
      </c>
      <c r="AN71" s="184">
        <f t="shared" si="27"/>
        <v>627788</v>
      </c>
      <c r="AO71" s="171">
        <v>4</v>
      </c>
      <c r="AP71" s="184"/>
      <c r="AQ71" s="185" t="s">
        <v>348</v>
      </c>
      <c r="AR71" s="185" t="s">
        <v>349</v>
      </c>
      <c r="AS71" s="169" t="s">
        <v>343</v>
      </c>
      <c r="AT71" s="169" t="s">
        <v>261</v>
      </c>
      <c r="AU71" s="169" t="s">
        <v>62</v>
      </c>
      <c r="AV71" s="201"/>
      <c r="AW71" s="185" t="s">
        <v>133</v>
      </c>
      <c r="AX71" s="185" t="s">
        <v>134</v>
      </c>
      <c r="AY71" s="187" t="str">
        <f t="shared" si="28"/>
        <v>&gt;20</v>
      </c>
    </row>
    <row r="72" spans="1:51" ht="19.95" customHeight="1">
      <c r="A72" s="5" t="s">
        <v>562</v>
      </c>
      <c r="B72" s="169">
        <v>15001516</v>
      </c>
      <c r="C72" s="169" t="s">
        <v>350</v>
      </c>
      <c r="D72" s="169" t="s">
        <v>351</v>
      </c>
      <c r="E72" s="169" t="s">
        <v>54</v>
      </c>
      <c r="F72" s="169" t="s">
        <v>55</v>
      </c>
      <c r="G72" s="169" t="s">
        <v>67</v>
      </c>
      <c r="H72" s="169" t="s">
        <v>256</v>
      </c>
      <c r="I72" s="169" t="s">
        <v>339</v>
      </c>
      <c r="J72" s="170">
        <v>39553</v>
      </c>
      <c r="K72" s="169" t="s">
        <v>87</v>
      </c>
      <c r="L72" s="169" t="s">
        <v>352</v>
      </c>
      <c r="M72" s="169" t="s">
        <v>89</v>
      </c>
      <c r="N72" s="171">
        <v>2</v>
      </c>
      <c r="O72" s="171">
        <v>4</v>
      </c>
      <c r="P72" s="189">
        <v>10020</v>
      </c>
      <c r="Q72" s="195">
        <v>3.7500000000000006E-2</v>
      </c>
      <c r="R72" s="190">
        <f t="shared" si="17"/>
        <v>376</v>
      </c>
      <c r="S72" s="195">
        <v>1.55E-2</v>
      </c>
      <c r="T72" s="190">
        <f t="shared" si="18"/>
        <v>155</v>
      </c>
      <c r="U72" s="195">
        <f t="shared" si="19"/>
        <v>5.2994011976047903E-2</v>
      </c>
      <c r="V72" s="190">
        <f t="shared" si="20"/>
        <v>531</v>
      </c>
      <c r="W72" s="190">
        <f t="shared" si="21"/>
        <v>10551</v>
      </c>
      <c r="X72" s="191">
        <f>W72-100</f>
        <v>10451</v>
      </c>
      <c r="Y72" s="192">
        <f t="shared" si="29"/>
        <v>431</v>
      </c>
      <c r="Z72" s="196">
        <f t="shared" si="22"/>
        <v>4.2999999999999997E-2</v>
      </c>
      <c r="AA72" s="197" t="str">
        <f t="shared" si="15"/>
        <v>4.24%-6.36%</v>
      </c>
      <c r="AB72" s="193"/>
      <c r="AC72" s="193"/>
      <c r="AD72" s="193"/>
      <c r="AE72" s="198"/>
      <c r="AF72" s="189">
        <f t="shared" si="23"/>
        <v>0</v>
      </c>
      <c r="AG72" s="194">
        <f t="shared" si="24"/>
        <v>10451</v>
      </c>
      <c r="AH72" s="182">
        <f t="shared" si="25"/>
        <v>431</v>
      </c>
      <c r="AI72" s="199">
        <f t="shared" si="26"/>
        <v>4.3013972055888194E-2</v>
      </c>
      <c r="AJ72" s="184">
        <v>14</v>
      </c>
      <c r="AK72" s="184">
        <v>450</v>
      </c>
      <c r="AL72" s="184"/>
      <c r="AM72" s="184">
        <v>688</v>
      </c>
      <c r="AN72" s="184">
        <f t="shared" si="27"/>
        <v>152402</v>
      </c>
      <c r="AO72" s="171">
        <v>2</v>
      </c>
      <c r="AP72" s="184"/>
      <c r="AQ72" s="185"/>
      <c r="AR72" s="185"/>
      <c r="AS72" s="169" t="s">
        <v>343</v>
      </c>
      <c r="AT72" s="169" t="s">
        <v>261</v>
      </c>
      <c r="AU72" s="169" t="s">
        <v>62</v>
      </c>
      <c r="AV72" s="201"/>
      <c r="AW72" s="185"/>
      <c r="AX72" s="185"/>
      <c r="AY72" s="188" t="str">
        <f t="shared" si="28"/>
        <v>OK</v>
      </c>
    </row>
    <row r="73" spans="1:51" ht="19.95" customHeight="1">
      <c r="A73" s="5" t="s">
        <v>562</v>
      </c>
      <c r="B73" s="169">
        <v>15001801</v>
      </c>
      <c r="C73" s="169" t="s">
        <v>353</v>
      </c>
      <c r="D73" s="169" t="s">
        <v>354</v>
      </c>
      <c r="E73" s="169" t="s">
        <v>54</v>
      </c>
      <c r="F73" s="169" t="s">
        <v>55</v>
      </c>
      <c r="G73" s="169" t="s">
        <v>67</v>
      </c>
      <c r="H73" s="169" t="s">
        <v>256</v>
      </c>
      <c r="I73" s="169" t="s">
        <v>339</v>
      </c>
      <c r="J73" s="170">
        <v>39637</v>
      </c>
      <c r="K73" s="169" t="s">
        <v>150</v>
      </c>
      <c r="L73" s="169" t="s">
        <v>150</v>
      </c>
      <c r="M73" s="169" t="s">
        <v>59</v>
      </c>
      <c r="N73" s="171">
        <v>2</v>
      </c>
      <c r="O73" s="171">
        <v>3</v>
      </c>
      <c r="P73" s="189">
        <v>30000</v>
      </c>
      <c r="Q73" s="195">
        <v>0</v>
      </c>
      <c r="R73" s="190">
        <f t="shared" si="17"/>
        <v>0</v>
      </c>
      <c r="S73" s="195">
        <v>0</v>
      </c>
      <c r="T73" s="190">
        <f t="shared" si="18"/>
        <v>0</v>
      </c>
      <c r="U73" s="195">
        <f t="shared" si="19"/>
        <v>0</v>
      </c>
      <c r="V73" s="190">
        <f t="shared" si="20"/>
        <v>0</v>
      </c>
      <c r="W73" s="190">
        <f t="shared" si="21"/>
        <v>30000</v>
      </c>
      <c r="X73" s="191">
        <f>W73</f>
        <v>30000</v>
      </c>
      <c r="Y73" s="192">
        <f t="shared" si="29"/>
        <v>0</v>
      </c>
      <c r="Z73" s="196">
        <f t="shared" si="22"/>
        <v>0</v>
      </c>
      <c r="AA73" s="197" t="str">
        <f t="shared" si="15"/>
        <v>0.00%-0.00%</v>
      </c>
      <c r="AB73" s="193"/>
      <c r="AC73" s="193"/>
      <c r="AD73" s="193"/>
      <c r="AE73" s="198"/>
      <c r="AF73" s="189">
        <f t="shared" si="23"/>
        <v>0</v>
      </c>
      <c r="AG73" s="194">
        <f t="shared" si="24"/>
        <v>30000</v>
      </c>
      <c r="AH73" s="182">
        <f t="shared" si="25"/>
        <v>0</v>
      </c>
      <c r="AI73" s="199">
        <f t="shared" si="26"/>
        <v>0</v>
      </c>
      <c r="AJ73" s="184">
        <v>14</v>
      </c>
      <c r="AK73" s="184">
        <v>450</v>
      </c>
      <c r="AL73" s="184"/>
      <c r="AM73" s="184">
        <v>688</v>
      </c>
      <c r="AN73" s="184">
        <f t="shared" si="27"/>
        <v>426088</v>
      </c>
      <c r="AO73" s="171">
        <v>3</v>
      </c>
      <c r="AP73" s="184"/>
      <c r="AQ73" s="185"/>
      <c r="AR73" s="185"/>
      <c r="AS73" s="169" t="s">
        <v>343</v>
      </c>
      <c r="AT73" s="169" t="s">
        <v>261</v>
      </c>
      <c r="AU73" s="169" t="s">
        <v>62</v>
      </c>
      <c r="AV73" s="201"/>
      <c r="AW73" s="185"/>
      <c r="AX73" s="185"/>
      <c r="AY73" s="187" t="str">
        <f t="shared" si="28"/>
        <v>OK</v>
      </c>
    </row>
    <row r="74" spans="1:51" ht="19.95" customHeight="1">
      <c r="A74" s="5" t="s">
        <v>562</v>
      </c>
      <c r="B74" s="169">
        <v>15000580</v>
      </c>
      <c r="C74" s="169" t="s">
        <v>355</v>
      </c>
      <c r="D74" s="169" t="s">
        <v>356</v>
      </c>
      <c r="E74" s="169" t="s">
        <v>54</v>
      </c>
      <c r="F74" s="169" t="s">
        <v>55</v>
      </c>
      <c r="G74" s="169" t="s">
        <v>67</v>
      </c>
      <c r="H74" s="169" t="s">
        <v>357</v>
      </c>
      <c r="I74" s="169" t="s">
        <v>339</v>
      </c>
      <c r="J74" s="170">
        <v>38916</v>
      </c>
      <c r="K74" s="169" t="s">
        <v>340</v>
      </c>
      <c r="L74" s="169" t="s">
        <v>358</v>
      </c>
      <c r="M74" s="169" t="s">
        <v>341</v>
      </c>
      <c r="N74" s="171">
        <v>2</v>
      </c>
      <c r="O74" s="171">
        <v>3</v>
      </c>
      <c r="P74" s="189">
        <v>42080</v>
      </c>
      <c r="Q74" s="195">
        <v>0</v>
      </c>
      <c r="R74" s="190">
        <f t="shared" si="17"/>
        <v>0</v>
      </c>
      <c r="S74" s="195">
        <v>0</v>
      </c>
      <c r="T74" s="190">
        <f t="shared" si="18"/>
        <v>0</v>
      </c>
      <c r="U74" s="195">
        <f t="shared" si="19"/>
        <v>0</v>
      </c>
      <c r="V74" s="190">
        <f t="shared" si="20"/>
        <v>0</v>
      </c>
      <c r="W74" s="190">
        <f t="shared" si="21"/>
        <v>42080</v>
      </c>
      <c r="X74" s="191">
        <f>W74+606</f>
        <v>42686</v>
      </c>
      <c r="Y74" s="192">
        <f t="shared" si="29"/>
        <v>606</v>
      </c>
      <c r="Z74" s="196">
        <f t="shared" si="22"/>
        <v>1.44E-2</v>
      </c>
      <c r="AA74" s="197" t="str">
        <f t="shared" si="15"/>
        <v>0.00%-0.00%</v>
      </c>
      <c r="AB74" s="193"/>
      <c r="AC74" s="193"/>
      <c r="AD74" s="193"/>
      <c r="AE74" s="198"/>
      <c r="AF74" s="189">
        <f t="shared" si="23"/>
        <v>0</v>
      </c>
      <c r="AG74" s="194">
        <f t="shared" si="24"/>
        <v>42686</v>
      </c>
      <c r="AH74" s="182">
        <f t="shared" si="25"/>
        <v>606</v>
      </c>
      <c r="AI74" s="199">
        <f t="shared" si="26"/>
        <v>1.4401140684410674E-2</v>
      </c>
      <c r="AJ74" s="184">
        <v>14</v>
      </c>
      <c r="AK74" s="184">
        <v>450</v>
      </c>
      <c r="AL74" s="184">
        <v>1000</v>
      </c>
      <c r="AM74" s="184">
        <v>688</v>
      </c>
      <c r="AN74" s="184">
        <f t="shared" si="27"/>
        <v>615692</v>
      </c>
      <c r="AO74" s="171">
        <v>3</v>
      </c>
      <c r="AP74" s="184"/>
      <c r="AQ74" s="185" t="s">
        <v>359</v>
      </c>
      <c r="AR74" s="185" t="s">
        <v>349</v>
      </c>
      <c r="AS74" s="169" t="s">
        <v>343</v>
      </c>
      <c r="AT74" s="169" t="s">
        <v>261</v>
      </c>
      <c r="AU74" s="169" t="s">
        <v>62</v>
      </c>
      <c r="AV74" s="201"/>
      <c r="AW74" s="185" t="s">
        <v>133</v>
      </c>
      <c r="AX74" s="185" t="s">
        <v>134</v>
      </c>
      <c r="AY74" s="188" t="str">
        <f t="shared" si="28"/>
        <v>&gt;20</v>
      </c>
    </row>
    <row r="75" spans="1:51" ht="19.95" customHeight="1">
      <c r="A75" s="5" t="s">
        <v>562</v>
      </c>
      <c r="B75" s="169">
        <v>15003586</v>
      </c>
      <c r="C75" s="169" t="s">
        <v>360</v>
      </c>
      <c r="D75" s="169" t="s">
        <v>361</v>
      </c>
      <c r="E75" s="169" t="s">
        <v>54</v>
      </c>
      <c r="F75" s="169" t="s">
        <v>55</v>
      </c>
      <c r="G75" s="169" t="s">
        <v>67</v>
      </c>
      <c r="H75" s="169" t="s">
        <v>256</v>
      </c>
      <c r="I75" s="169" t="s">
        <v>339</v>
      </c>
      <c r="J75" s="170">
        <v>40269</v>
      </c>
      <c r="K75" s="169" t="s">
        <v>87</v>
      </c>
      <c r="L75" s="169" t="s">
        <v>87</v>
      </c>
      <c r="M75" s="169" t="s">
        <v>89</v>
      </c>
      <c r="N75" s="171">
        <v>2</v>
      </c>
      <c r="O75" s="171">
        <v>3</v>
      </c>
      <c r="P75" s="189">
        <v>12200</v>
      </c>
      <c r="Q75" s="195">
        <v>0</v>
      </c>
      <c r="R75" s="190">
        <f t="shared" si="17"/>
        <v>0</v>
      </c>
      <c r="S75" s="195">
        <v>0</v>
      </c>
      <c r="T75" s="190">
        <f t="shared" si="18"/>
        <v>0</v>
      </c>
      <c r="U75" s="195">
        <f t="shared" si="19"/>
        <v>0</v>
      </c>
      <c r="V75" s="190">
        <f t="shared" si="20"/>
        <v>0</v>
      </c>
      <c r="W75" s="190">
        <f t="shared" si="21"/>
        <v>12200</v>
      </c>
      <c r="X75" s="191">
        <f>W75+274</f>
        <v>12474</v>
      </c>
      <c r="Y75" s="192">
        <f t="shared" si="29"/>
        <v>274</v>
      </c>
      <c r="Z75" s="196">
        <f t="shared" si="22"/>
        <v>2.2499999999999999E-2</v>
      </c>
      <c r="AA75" s="197" t="str">
        <f t="shared" si="15"/>
        <v>0.00%-0.00%</v>
      </c>
      <c r="AB75" s="193"/>
      <c r="AC75" s="193"/>
      <c r="AD75" s="193"/>
      <c r="AE75" s="198"/>
      <c r="AF75" s="189">
        <f t="shared" si="23"/>
        <v>0</v>
      </c>
      <c r="AG75" s="194">
        <f t="shared" si="24"/>
        <v>12474</v>
      </c>
      <c r="AH75" s="182">
        <f t="shared" si="25"/>
        <v>274</v>
      </c>
      <c r="AI75" s="199">
        <f t="shared" si="26"/>
        <v>2.245901639344261E-2</v>
      </c>
      <c r="AJ75" s="184">
        <v>14</v>
      </c>
      <c r="AK75" s="184">
        <v>450</v>
      </c>
      <c r="AL75" s="184"/>
      <c r="AM75" s="184">
        <v>688</v>
      </c>
      <c r="AN75" s="184">
        <f t="shared" si="27"/>
        <v>180724</v>
      </c>
      <c r="AO75" s="171">
        <v>3</v>
      </c>
      <c r="AP75" s="184"/>
      <c r="AQ75" s="185" t="s">
        <v>362</v>
      </c>
      <c r="AR75" s="185" t="s">
        <v>349</v>
      </c>
      <c r="AS75" s="169" t="s">
        <v>343</v>
      </c>
      <c r="AT75" s="169" t="s">
        <v>261</v>
      </c>
      <c r="AU75" s="169" t="s">
        <v>62</v>
      </c>
      <c r="AV75" s="201"/>
      <c r="AW75" s="185" t="s">
        <v>133</v>
      </c>
      <c r="AX75" s="185" t="s">
        <v>134</v>
      </c>
      <c r="AY75" s="187" t="str">
        <f t="shared" si="28"/>
        <v>&gt;20</v>
      </c>
    </row>
    <row r="76" spans="1:51" ht="19.95" customHeight="1">
      <c r="A76" s="5" t="s">
        <v>562</v>
      </c>
      <c r="B76" s="169">
        <v>15006800</v>
      </c>
      <c r="C76" s="169" t="s">
        <v>363</v>
      </c>
      <c r="D76" s="169" t="s">
        <v>364</v>
      </c>
      <c r="E76" s="169" t="s">
        <v>54</v>
      </c>
      <c r="F76" s="169" t="s">
        <v>55</v>
      </c>
      <c r="G76" s="169" t="s">
        <v>67</v>
      </c>
      <c r="H76" s="169" t="s">
        <v>365</v>
      </c>
      <c r="I76" s="169" t="s">
        <v>339</v>
      </c>
      <c r="J76" s="170">
        <v>40744</v>
      </c>
      <c r="K76" s="169" t="s">
        <v>150</v>
      </c>
      <c r="L76" s="169" t="s">
        <v>366</v>
      </c>
      <c r="M76" s="169" t="s">
        <v>59</v>
      </c>
      <c r="N76" s="171">
        <v>2</v>
      </c>
      <c r="O76" s="171">
        <v>3</v>
      </c>
      <c r="P76" s="189">
        <v>15455</v>
      </c>
      <c r="Q76" s="195">
        <v>0.03</v>
      </c>
      <c r="R76" s="190">
        <f t="shared" si="17"/>
        <v>464</v>
      </c>
      <c r="S76" s="195">
        <v>0</v>
      </c>
      <c r="T76" s="190">
        <f t="shared" si="18"/>
        <v>0</v>
      </c>
      <c r="U76" s="195">
        <f t="shared" si="19"/>
        <v>3.0022646392753153E-2</v>
      </c>
      <c r="V76" s="190">
        <f t="shared" si="20"/>
        <v>464</v>
      </c>
      <c r="W76" s="190">
        <f t="shared" si="21"/>
        <v>15919</v>
      </c>
      <c r="X76" s="191">
        <f>W76+1091</f>
        <v>17010</v>
      </c>
      <c r="Y76" s="192">
        <f t="shared" si="29"/>
        <v>1555</v>
      </c>
      <c r="Z76" s="196">
        <f t="shared" si="22"/>
        <v>0.10059999999999999</v>
      </c>
      <c r="AA76" s="197" t="str">
        <f t="shared" si="15"/>
        <v>2.40%-3.60%</v>
      </c>
      <c r="AB76" s="193"/>
      <c r="AC76" s="193"/>
      <c r="AD76" s="193"/>
      <c r="AE76" s="198"/>
      <c r="AF76" s="189">
        <f t="shared" si="23"/>
        <v>0</v>
      </c>
      <c r="AG76" s="194">
        <f t="shared" si="24"/>
        <v>17010</v>
      </c>
      <c r="AH76" s="182">
        <f t="shared" si="25"/>
        <v>1555</v>
      </c>
      <c r="AI76" s="199">
        <f t="shared" si="26"/>
        <v>0.10061468780329985</v>
      </c>
      <c r="AJ76" s="184">
        <v>14</v>
      </c>
      <c r="AK76" s="184">
        <v>450</v>
      </c>
      <c r="AL76" s="184"/>
      <c r="AM76" s="184">
        <v>688</v>
      </c>
      <c r="AN76" s="184">
        <f t="shared" si="27"/>
        <v>244228</v>
      </c>
      <c r="AO76" s="171">
        <v>5</v>
      </c>
      <c r="AP76" s="184"/>
      <c r="AQ76" s="185" t="s">
        <v>367</v>
      </c>
      <c r="AR76" s="185" t="s">
        <v>349</v>
      </c>
      <c r="AS76" s="169" t="s">
        <v>343</v>
      </c>
      <c r="AT76" s="169" t="s">
        <v>261</v>
      </c>
      <c r="AU76" s="169" t="s">
        <v>62</v>
      </c>
      <c r="AV76" s="201"/>
      <c r="AW76" s="185" t="s">
        <v>133</v>
      </c>
      <c r="AX76" s="185" t="s">
        <v>134</v>
      </c>
      <c r="AY76" s="188" t="str">
        <f t="shared" si="28"/>
        <v>&gt;20</v>
      </c>
    </row>
    <row r="77" spans="1:51" ht="19.95" customHeight="1">
      <c r="A77" s="5" t="s">
        <v>562</v>
      </c>
      <c r="B77" s="169">
        <v>15014010</v>
      </c>
      <c r="C77" s="169" t="s">
        <v>368</v>
      </c>
      <c r="D77" s="169" t="s">
        <v>369</v>
      </c>
      <c r="E77" s="169" t="s">
        <v>54</v>
      </c>
      <c r="F77" s="169" t="s">
        <v>55</v>
      </c>
      <c r="G77" s="169" t="s">
        <v>563</v>
      </c>
      <c r="H77" s="169" t="s">
        <v>370</v>
      </c>
      <c r="I77" s="169" t="s">
        <v>371</v>
      </c>
      <c r="J77" s="170">
        <v>42081</v>
      </c>
      <c r="K77" s="169" t="s">
        <v>150</v>
      </c>
      <c r="L77" s="169" t="s">
        <v>150</v>
      </c>
      <c r="M77" s="169" t="s">
        <v>59</v>
      </c>
      <c r="N77" s="171">
        <v>2</v>
      </c>
      <c r="O77" s="171">
        <v>5</v>
      </c>
      <c r="P77" s="202">
        <v>22000</v>
      </c>
      <c r="Q77" s="195">
        <v>0.06</v>
      </c>
      <c r="R77" s="203">
        <v>1320</v>
      </c>
      <c r="S77" s="195">
        <v>2.7E-2</v>
      </c>
      <c r="T77" s="203">
        <v>594</v>
      </c>
      <c r="U77" s="195">
        <v>8.6999999999999994E-2</v>
      </c>
      <c r="V77" s="203">
        <v>1914</v>
      </c>
      <c r="W77" s="203">
        <v>23914</v>
      </c>
      <c r="X77" s="204">
        <v>23540</v>
      </c>
      <c r="Y77" s="205">
        <v>1540</v>
      </c>
      <c r="Z77" s="196">
        <v>7.0000000000000007E-2</v>
      </c>
      <c r="AA77" s="197" t="s">
        <v>372</v>
      </c>
      <c r="AB77" s="206"/>
      <c r="AC77" s="206"/>
      <c r="AD77" s="206"/>
      <c r="AE77" s="198"/>
      <c r="AF77" s="202">
        <v>0</v>
      </c>
      <c r="AG77" s="207">
        <v>23540</v>
      </c>
      <c r="AH77" s="182">
        <v>1540</v>
      </c>
      <c r="AI77" s="199">
        <v>7.0000000000000062E-2</v>
      </c>
      <c r="AJ77" s="184">
        <v>14</v>
      </c>
      <c r="AK77" s="184">
        <v>450</v>
      </c>
      <c r="AL77" s="184"/>
      <c r="AM77" s="184">
        <v>688</v>
      </c>
      <c r="AN77" s="184">
        <v>335648</v>
      </c>
      <c r="AO77" s="171">
        <v>4</v>
      </c>
      <c r="AP77" s="184"/>
      <c r="AQ77" s="185"/>
      <c r="AR77" s="185"/>
      <c r="AS77" s="169" t="s">
        <v>373</v>
      </c>
      <c r="AT77" s="169" t="s">
        <v>261</v>
      </c>
      <c r="AU77" s="169" t="s">
        <v>374</v>
      </c>
      <c r="AV77" s="201"/>
      <c r="AW77" s="208"/>
      <c r="AX77" s="208"/>
      <c r="AY77" s="209" t="str">
        <f t="shared" si="28"/>
        <v>OK</v>
      </c>
    </row>
    <row r="78" spans="1:51" ht="19.95" customHeight="1">
      <c r="A78" s="5" t="s">
        <v>562</v>
      </c>
      <c r="B78" s="169">
        <v>15022076</v>
      </c>
      <c r="C78" s="169" t="s">
        <v>375</v>
      </c>
      <c r="D78" s="169" t="s">
        <v>376</v>
      </c>
      <c r="E78" s="169" t="s">
        <v>54</v>
      </c>
      <c r="F78" s="169" t="s">
        <v>55</v>
      </c>
      <c r="G78" s="169" t="s">
        <v>563</v>
      </c>
      <c r="H78" s="169" t="s">
        <v>377</v>
      </c>
      <c r="I78" s="169" t="s">
        <v>378</v>
      </c>
      <c r="J78" s="170">
        <v>44545</v>
      </c>
      <c r="K78" s="169" t="s">
        <v>87</v>
      </c>
      <c r="L78" s="169" t="s">
        <v>379</v>
      </c>
      <c r="M78" s="169" t="s">
        <v>89</v>
      </c>
      <c r="N78" s="171">
        <v>2</v>
      </c>
      <c r="O78" s="171">
        <v>4</v>
      </c>
      <c r="P78" s="202">
        <v>12700</v>
      </c>
      <c r="Q78" s="195">
        <v>3.7500000000000006E-2</v>
      </c>
      <c r="R78" s="203">
        <v>476</v>
      </c>
      <c r="S78" s="195">
        <v>1.55E-2</v>
      </c>
      <c r="T78" s="203">
        <v>197</v>
      </c>
      <c r="U78" s="195">
        <v>5.2992125984251966E-2</v>
      </c>
      <c r="V78" s="203">
        <v>673</v>
      </c>
      <c r="W78" s="203">
        <v>13373</v>
      </c>
      <c r="X78" s="204">
        <v>13240</v>
      </c>
      <c r="Y78" s="205">
        <v>540</v>
      </c>
      <c r="Z78" s="196">
        <v>4.2500000000000003E-2</v>
      </c>
      <c r="AA78" s="197" t="s">
        <v>380</v>
      </c>
      <c r="AB78" s="206"/>
      <c r="AC78" s="206"/>
      <c r="AD78" s="206"/>
      <c r="AE78" s="198"/>
      <c r="AF78" s="202">
        <v>0</v>
      </c>
      <c r="AG78" s="207">
        <v>13240</v>
      </c>
      <c r="AH78" s="182">
        <v>540</v>
      </c>
      <c r="AI78" s="199">
        <v>4.2519685039370092E-2</v>
      </c>
      <c r="AJ78" s="184">
        <v>14</v>
      </c>
      <c r="AK78" s="184">
        <v>450</v>
      </c>
      <c r="AL78" s="184"/>
      <c r="AM78" s="184">
        <v>688</v>
      </c>
      <c r="AN78" s="184">
        <v>191448</v>
      </c>
      <c r="AO78" s="171">
        <v>3</v>
      </c>
      <c r="AP78" s="184"/>
      <c r="AQ78" s="185"/>
      <c r="AR78" s="185"/>
      <c r="AS78" s="169" t="s">
        <v>373</v>
      </c>
      <c r="AT78" s="169" t="s">
        <v>261</v>
      </c>
      <c r="AU78" s="169" t="s">
        <v>374</v>
      </c>
      <c r="AV78" s="201"/>
      <c r="AW78" s="210"/>
      <c r="AX78" s="210"/>
      <c r="AY78" s="211" t="str">
        <f t="shared" si="28"/>
        <v>OK</v>
      </c>
    </row>
    <row r="79" spans="1:51" ht="19.95" customHeight="1">
      <c r="A79" s="5" t="s">
        <v>562</v>
      </c>
      <c r="B79" s="169">
        <v>15001949</v>
      </c>
      <c r="C79" s="169" t="s">
        <v>381</v>
      </c>
      <c r="D79" s="169" t="s">
        <v>382</v>
      </c>
      <c r="E79" s="169" t="s">
        <v>54</v>
      </c>
      <c r="F79" s="169" t="s">
        <v>55</v>
      </c>
      <c r="G79" s="169" t="s">
        <v>563</v>
      </c>
      <c r="H79" s="169" t="s">
        <v>370</v>
      </c>
      <c r="I79" s="169" t="s">
        <v>371</v>
      </c>
      <c r="J79" s="170">
        <v>39682</v>
      </c>
      <c r="K79" s="169" t="s">
        <v>383</v>
      </c>
      <c r="L79" s="169" t="s">
        <v>384</v>
      </c>
      <c r="M79" s="169" t="s">
        <v>286</v>
      </c>
      <c r="N79" s="171">
        <v>2</v>
      </c>
      <c r="O79" s="171">
        <v>3</v>
      </c>
      <c r="P79" s="202">
        <v>9870</v>
      </c>
      <c r="Q79" s="195">
        <v>0</v>
      </c>
      <c r="R79" s="203">
        <v>0</v>
      </c>
      <c r="S79" s="195">
        <v>0</v>
      </c>
      <c r="T79" s="203">
        <v>0</v>
      </c>
      <c r="U79" s="195">
        <v>0</v>
      </c>
      <c r="V79" s="203">
        <v>0</v>
      </c>
      <c r="W79" s="203">
        <v>9870</v>
      </c>
      <c r="X79" s="204">
        <v>9870</v>
      </c>
      <c r="Y79" s="205">
        <v>0</v>
      </c>
      <c r="Z79" s="196">
        <v>0</v>
      </c>
      <c r="AA79" s="197" t="s">
        <v>385</v>
      </c>
      <c r="AB79" s="206"/>
      <c r="AC79" s="206"/>
      <c r="AD79" s="206"/>
      <c r="AE79" s="198"/>
      <c r="AF79" s="202">
        <v>0</v>
      </c>
      <c r="AG79" s="207">
        <v>9870</v>
      </c>
      <c r="AH79" s="182">
        <v>0</v>
      </c>
      <c r="AI79" s="199">
        <v>0</v>
      </c>
      <c r="AJ79" s="184">
        <v>14</v>
      </c>
      <c r="AK79" s="184">
        <v>450</v>
      </c>
      <c r="AL79" s="184"/>
      <c r="AM79" s="184">
        <v>688</v>
      </c>
      <c r="AN79" s="184">
        <v>144268</v>
      </c>
      <c r="AO79" s="171">
        <v>3</v>
      </c>
      <c r="AP79" s="184"/>
      <c r="AQ79" s="185"/>
      <c r="AR79" s="185"/>
      <c r="AS79" s="169" t="s">
        <v>373</v>
      </c>
      <c r="AT79" s="169" t="s">
        <v>261</v>
      </c>
      <c r="AU79" s="169" t="s">
        <v>374</v>
      </c>
      <c r="AV79" s="201"/>
      <c r="AW79" s="210"/>
      <c r="AX79" s="210"/>
      <c r="AY79" s="209" t="str">
        <f t="shared" si="28"/>
        <v>OK</v>
      </c>
    </row>
    <row r="80" spans="1:51" ht="19.95" customHeight="1">
      <c r="A80" s="5" t="s">
        <v>562</v>
      </c>
      <c r="B80" s="169">
        <v>15018456</v>
      </c>
      <c r="C80" s="169" t="s">
        <v>386</v>
      </c>
      <c r="D80" s="169" t="s">
        <v>387</v>
      </c>
      <c r="E80" s="169" t="s">
        <v>54</v>
      </c>
      <c r="F80" s="169" t="s">
        <v>55</v>
      </c>
      <c r="G80" s="169" t="s">
        <v>563</v>
      </c>
      <c r="H80" s="169" t="s">
        <v>370</v>
      </c>
      <c r="I80" s="169" t="s">
        <v>371</v>
      </c>
      <c r="J80" s="170">
        <v>43042</v>
      </c>
      <c r="K80" s="169" t="s">
        <v>388</v>
      </c>
      <c r="L80" s="169" t="s">
        <v>388</v>
      </c>
      <c r="M80" s="169" t="s">
        <v>107</v>
      </c>
      <c r="N80" s="171">
        <v>2</v>
      </c>
      <c r="O80" s="171">
        <v>4</v>
      </c>
      <c r="P80" s="202">
        <v>6679</v>
      </c>
      <c r="Q80" s="195">
        <v>3.7500000000000006E-2</v>
      </c>
      <c r="R80" s="203">
        <v>250</v>
      </c>
      <c r="S80" s="195">
        <v>0</v>
      </c>
      <c r="T80" s="203">
        <v>0</v>
      </c>
      <c r="U80" s="195">
        <v>3.7430753106752507E-2</v>
      </c>
      <c r="V80" s="203">
        <v>250</v>
      </c>
      <c r="W80" s="203">
        <v>6929</v>
      </c>
      <c r="X80" s="204">
        <v>7150</v>
      </c>
      <c r="Y80" s="205">
        <v>471</v>
      </c>
      <c r="Z80" s="196">
        <v>7.0499999999999993E-2</v>
      </c>
      <c r="AA80" s="197" t="s">
        <v>389</v>
      </c>
      <c r="AB80" s="206"/>
      <c r="AC80" s="206"/>
      <c r="AD80" s="206"/>
      <c r="AE80" s="198"/>
      <c r="AF80" s="202">
        <v>0</v>
      </c>
      <c r="AG80" s="207">
        <v>7150</v>
      </c>
      <c r="AH80" s="182">
        <v>471</v>
      </c>
      <c r="AI80" s="199">
        <v>7.0519538853121677E-2</v>
      </c>
      <c r="AJ80" s="184">
        <v>14</v>
      </c>
      <c r="AK80" s="184">
        <v>450</v>
      </c>
      <c r="AL80" s="184"/>
      <c r="AM80" s="184">
        <v>688</v>
      </c>
      <c r="AN80" s="184">
        <v>106188</v>
      </c>
      <c r="AO80" s="171">
        <v>3</v>
      </c>
      <c r="AP80" s="184"/>
      <c r="AQ80" s="212" t="s">
        <v>390</v>
      </c>
      <c r="AR80" s="185" t="s">
        <v>391</v>
      </c>
      <c r="AS80" s="169" t="s">
        <v>373</v>
      </c>
      <c r="AT80" s="169" t="s">
        <v>261</v>
      </c>
      <c r="AU80" s="169" t="s">
        <v>374</v>
      </c>
      <c r="AV80" s="201"/>
      <c r="AW80" s="210" t="s">
        <v>133</v>
      </c>
      <c r="AX80" s="185" t="s">
        <v>134</v>
      </c>
      <c r="AY80" s="188" t="str">
        <f t="shared" si="28"/>
        <v>&gt;20</v>
      </c>
    </row>
    <row r="81" spans="1:51" ht="19.95" customHeight="1">
      <c r="A81" s="5" t="s">
        <v>562</v>
      </c>
      <c r="B81" s="169">
        <v>15022106</v>
      </c>
      <c r="C81" s="169" t="s">
        <v>392</v>
      </c>
      <c r="D81" s="169" t="s">
        <v>393</v>
      </c>
      <c r="E81" s="169" t="s">
        <v>54</v>
      </c>
      <c r="F81" s="169" t="s">
        <v>55</v>
      </c>
      <c r="G81" s="169" t="s">
        <v>563</v>
      </c>
      <c r="H81" s="169" t="s">
        <v>377</v>
      </c>
      <c r="I81" s="169" t="s">
        <v>378</v>
      </c>
      <c r="J81" s="170">
        <v>44573</v>
      </c>
      <c r="K81" s="169" t="s">
        <v>87</v>
      </c>
      <c r="L81" s="169" t="s">
        <v>394</v>
      </c>
      <c r="M81" s="169" t="s">
        <v>89</v>
      </c>
      <c r="N81" s="171">
        <v>2</v>
      </c>
      <c r="O81" s="171">
        <v>2</v>
      </c>
      <c r="P81" s="202">
        <v>13520</v>
      </c>
      <c r="Q81" s="195">
        <v>0</v>
      </c>
      <c r="R81" s="203">
        <v>0</v>
      </c>
      <c r="S81" s="195">
        <v>0</v>
      </c>
      <c r="T81" s="203">
        <v>0</v>
      </c>
      <c r="U81" s="195">
        <v>0</v>
      </c>
      <c r="V81" s="203">
        <v>0</v>
      </c>
      <c r="W81" s="203">
        <v>13520</v>
      </c>
      <c r="X81" s="204">
        <v>13520</v>
      </c>
      <c r="Y81" s="205">
        <v>0</v>
      </c>
      <c r="Z81" s="196">
        <v>0</v>
      </c>
      <c r="AA81" s="197" t="s">
        <v>385</v>
      </c>
      <c r="AB81" s="206"/>
      <c r="AC81" s="206"/>
      <c r="AD81" s="206"/>
      <c r="AE81" s="198"/>
      <c r="AF81" s="202">
        <v>0</v>
      </c>
      <c r="AG81" s="207">
        <v>13520</v>
      </c>
      <c r="AH81" s="182">
        <v>0</v>
      </c>
      <c r="AI81" s="199">
        <v>0</v>
      </c>
      <c r="AJ81" s="184">
        <v>14</v>
      </c>
      <c r="AK81" s="184">
        <v>550</v>
      </c>
      <c r="AL81" s="184"/>
      <c r="AM81" s="184">
        <v>688</v>
      </c>
      <c r="AN81" s="184">
        <v>196568</v>
      </c>
      <c r="AO81" s="171">
        <v>5</v>
      </c>
      <c r="AP81" s="184"/>
      <c r="AQ81" s="185"/>
      <c r="AR81" s="185"/>
      <c r="AS81" s="169" t="s">
        <v>373</v>
      </c>
      <c r="AT81" s="169" t="s">
        <v>261</v>
      </c>
      <c r="AU81" s="169" t="s">
        <v>374</v>
      </c>
      <c r="AV81" s="201"/>
      <c r="AW81" s="210"/>
      <c r="AX81" s="208"/>
      <c r="AY81" s="209" t="str">
        <f t="shared" si="28"/>
        <v>OK</v>
      </c>
    </row>
    <row r="82" spans="1:51" ht="19.95" customHeight="1">
      <c r="A82" s="5" t="s">
        <v>562</v>
      </c>
      <c r="B82" s="169">
        <v>15000274</v>
      </c>
      <c r="C82" s="169" t="s">
        <v>395</v>
      </c>
      <c r="D82" s="169" t="s">
        <v>396</v>
      </c>
      <c r="E82" s="169" t="s">
        <v>54</v>
      </c>
      <c r="F82" s="169" t="s">
        <v>55</v>
      </c>
      <c r="G82" s="169" t="s">
        <v>563</v>
      </c>
      <c r="H82" s="169" t="s">
        <v>377</v>
      </c>
      <c r="I82" s="169" t="s">
        <v>378</v>
      </c>
      <c r="J82" s="170">
        <v>38645</v>
      </c>
      <c r="K82" s="169" t="s">
        <v>105</v>
      </c>
      <c r="L82" s="169" t="s">
        <v>105</v>
      </c>
      <c r="M82" s="169" t="s">
        <v>107</v>
      </c>
      <c r="N82" s="171">
        <v>2</v>
      </c>
      <c r="O82" s="171">
        <v>1</v>
      </c>
      <c r="P82" s="202">
        <v>12735</v>
      </c>
      <c r="Q82" s="195">
        <v>0</v>
      </c>
      <c r="R82" s="203">
        <v>0</v>
      </c>
      <c r="S82" s="195">
        <v>0</v>
      </c>
      <c r="T82" s="203">
        <v>0</v>
      </c>
      <c r="U82" s="195">
        <v>0</v>
      </c>
      <c r="V82" s="203">
        <v>0</v>
      </c>
      <c r="W82" s="203">
        <v>12735</v>
      </c>
      <c r="X82" s="204">
        <v>12735</v>
      </c>
      <c r="Y82" s="205">
        <v>0</v>
      </c>
      <c r="Z82" s="196">
        <v>0</v>
      </c>
      <c r="AA82" s="197" t="s">
        <v>385</v>
      </c>
      <c r="AB82" s="206"/>
      <c r="AC82" s="206"/>
      <c r="AD82" s="206"/>
      <c r="AE82" s="198"/>
      <c r="AF82" s="202">
        <v>0</v>
      </c>
      <c r="AG82" s="207">
        <v>12735</v>
      </c>
      <c r="AH82" s="182">
        <v>0</v>
      </c>
      <c r="AI82" s="199">
        <v>0</v>
      </c>
      <c r="AJ82" s="184">
        <v>14</v>
      </c>
      <c r="AK82" s="184">
        <v>450</v>
      </c>
      <c r="AL82" s="184"/>
      <c r="AM82" s="184">
        <v>688</v>
      </c>
      <c r="AN82" s="184">
        <v>184378</v>
      </c>
      <c r="AO82" s="171">
        <v>4</v>
      </c>
      <c r="AP82" s="184"/>
      <c r="AQ82" s="185"/>
      <c r="AR82" s="185"/>
      <c r="AS82" s="169" t="s">
        <v>373</v>
      </c>
      <c r="AT82" s="169" t="s">
        <v>261</v>
      </c>
      <c r="AU82" s="169" t="s">
        <v>374</v>
      </c>
      <c r="AV82" s="201"/>
      <c r="AW82" s="210"/>
      <c r="AX82" s="210"/>
      <c r="AY82" s="211" t="str">
        <f t="shared" si="28"/>
        <v>OK</v>
      </c>
    </row>
    <row r="83" spans="1:51" ht="19.95" customHeight="1">
      <c r="A83" s="5" t="s">
        <v>562</v>
      </c>
      <c r="B83" s="169">
        <v>15018979</v>
      </c>
      <c r="C83" s="169" t="s">
        <v>397</v>
      </c>
      <c r="D83" s="169" t="s">
        <v>398</v>
      </c>
      <c r="E83" s="169" t="s">
        <v>54</v>
      </c>
      <c r="F83" s="169" t="s">
        <v>55</v>
      </c>
      <c r="G83" s="169" t="s">
        <v>563</v>
      </c>
      <c r="H83" s="169" t="s">
        <v>377</v>
      </c>
      <c r="I83" s="169" t="s">
        <v>378</v>
      </c>
      <c r="J83" s="170">
        <v>41124</v>
      </c>
      <c r="K83" s="169" t="s">
        <v>105</v>
      </c>
      <c r="L83" s="169" t="s">
        <v>399</v>
      </c>
      <c r="M83" s="169" t="s">
        <v>107</v>
      </c>
      <c r="N83" s="171">
        <v>2</v>
      </c>
      <c r="O83" s="171">
        <v>3</v>
      </c>
      <c r="P83" s="202">
        <v>10588</v>
      </c>
      <c r="Q83" s="195">
        <v>2.5000000000000001E-2</v>
      </c>
      <c r="R83" s="203">
        <v>265</v>
      </c>
      <c r="S83" s="195">
        <v>0</v>
      </c>
      <c r="T83" s="203">
        <v>0</v>
      </c>
      <c r="U83" s="195">
        <v>2.5028333962976955E-2</v>
      </c>
      <c r="V83" s="203">
        <v>265</v>
      </c>
      <c r="W83" s="203">
        <v>10853</v>
      </c>
      <c r="X83" s="204">
        <v>10853</v>
      </c>
      <c r="Y83" s="205">
        <v>265</v>
      </c>
      <c r="Z83" s="196">
        <v>2.5000000000000001E-2</v>
      </c>
      <c r="AA83" s="197" t="s">
        <v>400</v>
      </c>
      <c r="AB83" s="206"/>
      <c r="AC83" s="206"/>
      <c r="AD83" s="206"/>
      <c r="AE83" s="198"/>
      <c r="AF83" s="202">
        <v>0</v>
      </c>
      <c r="AG83" s="207">
        <v>10853</v>
      </c>
      <c r="AH83" s="182">
        <v>265</v>
      </c>
      <c r="AI83" s="199">
        <v>2.5028333962976879E-2</v>
      </c>
      <c r="AJ83" s="184">
        <v>14</v>
      </c>
      <c r="AK83" s="184">
        <v>450</v>
      </c>
      <c r="AL83" s="184"/>
      <c r="AM83" s="184">
        <v>688</v>
      </c>
      <c r="AN83" s="184">
        <v>158030</v>
      </c>
      <c r="AO83" s="171">
        <v>3</v>
      </c>
      <c r="AP83" s="184"/>
      <c r="AQ83" s="185"/>
      <c r="AR83" s="185"/>
      <c r="AS83" s="169" t="s">
        <v>373</v>
      </c>
      <c r="AT83" s="169" t="s">
        <v>261</v>
      </c>
      <c r="AU83" s="169" t="s">
        <v>374</v>
      </c>
      <c r="AV83" s="201"/>
      <c r="AW83" s="210"/>
      <c r="AX83" s="210"/>
      <c r="AY83" s="209" t="str">
        <f t="shared" si="28"/>
        <v>OK</v>
      </c>
    </row>
    <row r="84" spans="1:51" ht="19.95" customHeight="1">
      <c r="A84" s="5" t="s">
        <v>562</v>
      </c>
      <c r="B84" s="169">
        <v>15004177</v>
      </c>
      <c r="C84" s="169" t="s">
        <v>401</v>
      </c>
      <c r="D84" s="169" t="s">
        <v>402</v>
      </c>
      <c r="E84" s="169" t="s">
        <v>54</v>
      </c>
      <c r="F84" s="169" t="s">
        <v>55</v>
      </c>
      <c r="G84" s="169" t="s">
        <v>563</v>
      </c>
      <c r="H84" s="169" t="s">
        <v>377</v>
      </c>
      <c r="I84" s="169" t="s">
        <v>378</v>
      </c>
      <c r="J84" s="170">
        <v>40373</v>
      </c>
      <c r="K84" s="169" t="s">
        <v>285</v>
      </c>
      <c r="L84" s="169" t="s">
        <v>285</v>
      </c>
      <c r="M84" s="169" t="s">
        <v>286</v>
      </c>
      <c r="N84" s="171">
        <v>2</v>
      </c>
      <c r="O84" s="171">
        <v>3</v>
      </c>
      <c r="P84" s="202">
        <v>6725</v>
      </c>
      <c r="Q84" s="195">
        <v>0.03</v>
      </c>
      <c r="R84" s="203">
        <v>202</v>
      </c>
      <c r="S84" s="195">
        <v>0</v>
      </c>
      <c r="T84" s="203">
        <v>0</v>
      </c>
      <c r="U84" s="195">
        <v>3.0037174721189591E-2</v>
      </c>
      <c r="V84" s="203">
        <v>202</v>
      </c>
      <c r="W84" s="203">
        <v>6927</v>
      </c>
      <c r="X84" s="204">
        <v>7150</v>
      </c>
      <c r="Y84" s="205">
        <v>425</v>
      </c>
      <c r="Z84" s="196">
        <v>6.3200000000000006E-2</v>
      </c>
      <c r="AA84" s="197" t="s">
        <v>403</v>
      </c>
      <c r="AB84" s="206"/>
      <c r="AC84" s="206"/>
      <c r="AD84" s="206"/>
      <c r="AE84" s="198"/>
      <c r="AF84" s="202">
        <v>0</v>
      </c>
      <c r="AG84" s="207">
        <v>7150</v>
      </c>
      <c r="AH84" s="182">
        <v>425</v>
      </c>
      <c r="AI84" s="199">
        <v>6.3197026022304925E-2</v>
      </c>
      <c r="AJ84" s="184">
        <v>14</v>
      </c>
      <c r="AK84" s="184">
        <v>450</v>
      </c>
      <c r="AL84" s="184"/>
      <c r="AM84" s="184">
        <v>688</v>
      </c>
      <c r="AN84" s="184">
        <v>106188</v>
      </c>
      <c r="AO84" s="171">
        <v>2</v>
      </c>
      <c r="AP84" s="184"/>
      <c r="AQ84" s="185" t="s">
        <v>404</v>
      </c>
      <c r="AR84" s="185" t="s">
        <v>349</v>
      </c>
      <c r="AS84" s="169" t="s">
        <v>373</v>
      </c>
      <c r="AT84" s="169" t="s">
        <v>261</v>
      </c>
      <c r="AU84" s="169" t="s">
        <v>374</v>
      </c>
      <c r="AV84" s="201"/>
      <c r="AW84" s="210" t="s">
        <v>133</v>
      </c>
      <c r="AX84" s="185" t="s">
        <v>134</v>
      </c>
      <c r="AY84" s="188" t="str">
        <f t="shared" si="28"/>
        <v>&gt;20</v>
      </c>
    </row>
    <row r="85" spans="1:51" ht="19.95" customHeight="1">
      <c r="A85" s="5" t="s">
        <v>562</v>
      </c>
      <c r="B85" s="169">
        <v>15013653</v>
      </c>
      <c r="C85" s="169" t="s">
        <v>405</v>
      </c>
      <c r="D85" s="169" t="s">
        <v>406</v>
      </c>
      <c r="E85" s="169" t="s">
        <v>54</v>
      </c>
      <c r="F85" s="169" t="s">
        <v>55</v>
      </c>
      <c r="G85" s="169" t="s">
        <v>563</v>
      </c>
      <c r="H85" s="169" t="s">
        <v>377</v>
      </c>
      <c r="I85" s="169" t="s">
        <v>378</v>
      </c>
      <c r="J85" s="170">
        <v>41899</v>
      </c>
      <c r="K85" s="169" t="s">
        <v>87</v>
      </c>
      <c r="L85" s="169" t="s">
        <v>407</v>
      </c>
      <c r="M85" s="169" t="s">
        <v>89</v>
      </c>
      <c r="N85" s="171">
        <v>2</v>
      </c>
      <c r="O85" s="171">
        <v>4</v>
      </c>
      <c r="P85" s="202">
        <v>12400</v>
      </c>
      <c r="Q85" s="195">
        <v>3.7500000000000006E-2</v>
      </c>
      <c r="R85" s="203">
        <v>465</v>
      </c>
      <c r="S85" s="195">
        <v>1.55E-2</v>
      </c>
      <c r="T85" s="203">
        <v>192</v>
      </c>
      <c r="U85" s="195">
        <v>5.2983870967741938E-2</v>
      </c>
      <c r="V85" s="203">
        <v>657</v>
      </c>
      <c r="W85" s="203">
        <v>13057</v>
      </c>
      <c r="X85" s="204">
        <v>13100</v>
      </c>
      <c r="Y85" s="205">
        <v>700</v>
      </c>
      <c r="Z85" s="196">
        <v>5.6500000000000002E-2</v>
      </c>
      <c r="AA85" s="197" t="s">
        <v>380</v>
      </c>
      <c r="AB85" s="206"/>
      <c r="AC85" s="206"/>
      <c r="AD85" s="206"/>
      <c r="AE85" s="198"/>
      <c r="AF85" s="202">
        <v>0</v>
      </c>
      <c r="AG85" s="207">
        <v>13100</v>
      </c>
      <c r="AH85" s="182">
        <v>700</v>
      </c>
      <c r="AI85" s="199">
        <v>5.6451612903225756E-2</v>
      </c>
      <c r="AJ85" s="184">
        <v>14</v>
      </c>
      <c r="AK85" s="184">
        <v>450</v>
      </c>
      <c r="AL85" s="184"/>
      <c r="AM85" s="184">
        <v>688</v>
      </c>
      <c r="AN85" s="184">
        <v>189488</v>
      </c>
      <c r="AO85" s="171">
        <v>3</v>
      </c>
      <c r="AP85" s="184"/>
      <c r="AQ85" s="185"/>
      <c r="AR85" s="185"/>
      <c r="AS85" s="169" t="s">
        <v>373</v>
      </c>
      <c r="AT85" s="169" t="s">
        <v>261</v>
      </c>
      <c r="AU85" s="169" t="s">
        <v>374</v>
      </c>
      <c r="AV85" s="201"/>
      <c r="AW85" s="210"/>
      <c r="AX85" s="208"/>
      <c r="AY85" s="209" t="str">
        <f t="shared" si="28"/>
        <v>OK</v>
      </c>
    </row>
    <row r="86" spans="1:51" ht="19.95" customHeight="1">
      <c r="A86" s="5" t="s">
        <v>562</v>
      </c>
      <c r="B86" s="169">
        <v>15013014</v>
      </c>
      <c r="C86" s="169" t="s">
        <v>408</v>
      </c>
      <c r="D86" s="169" t="s">
        <v>409</v>
      </c>
      <c r="E86" s="169" t="s">
        <v>54</v>
      </c>
      <c r="F86" s="169" t="s">
        <v>55</v>
      </c>
      <c r="G86" s="169" t="s">
        <v>563</v>
      </c>
      <c r="H86" s="169" t="s">
        <v>377</v>
      </c>
      <c r="I86" s="169" t="s">
        <v>378</v>
      </c>
      <c r="J86" s="170">
        <v>41766</v>
      </c>
      <c r="K86" s="169" t="s">
        <v>87</v>
      </c>
      <c r="L86" s="169" t="s">
        <v>410</v>
      </c>
      <c r="M86" s="169" t="s">
        <v>89</v>
      </c>
      <c r="N86" s="171">
        <v>2</v>
      </c>
      <c r="O86" s="171">
        <v>5</v>
      </c>
      <c r="P86" s="202">
        <v>12600</v>
      </c>
      <c r="Q86" s="195">
        <v>0.05</v>
      </c>
      <c r="R86" s="203">
        <v>630</v>
      </c>
      <c r="S86" s="195">
        <v>2.7E-2</v>
      </c>
      <c r="T86" s="203">
        <v>340</v>
      </c>
      <c r="U86" s="195">
        <v>7.6984126984126988E-2</v>
      </c>
      <c r="V86" s="203">
        <v>970</v>
      </c>
      <c r="W86" s="203">
        <v>13570</v>
      </c>
      <c r="X86" s="204">
        <v>13400</v>
      </c>
      <c r="Y86" s="205">
        <v>800</v>
      </c>
      <c r="Z86" s="196">
        <v>6.3500000000000001E-2</v>
      </c>
      <c r="AA86" s="197" t="s">
        <v>411</v>
      </c>
      <c r="AB86" s="206" t="s">
        <v>112</v>
      </c>
      <c r="AC86" s="206" t="s">
        <v>412</v>
      </c>
      <c r="AD86" s="206" t="s">
        <v>114</v>
      </c>
      <c r="AE86" s="198">
        <v>8.4000000000000005E-2</v>
      </c>
      <c r="AF86" s="202">
        <v>1058</v>
      </c>
      <c r="AG86" s="207">
        <v>14458</v>
      </c>
      <c r="AH86" s="182">
        <v>1858</v>
      </c>
      <c r="AI86" s="199">
        <v>0.14746031746031751</v>
      </c>
      <c r="AJ86" s="184">
        <v>14</v>
      </c>
      <c r="AK86" s="184">
        <v>450</v>
      </c>
      <c r="AL86" s="184"/>
      <c r="AM86" s="184">
        <v>688</v>
      </c>
      <c r="AN86" s="184">
        <v>208500</v>
      </c>
      <c r="AO86" s="171">
        <v>4</v>
      </c>
      <c r="AP86" s="184"/>
      <c r="AQ86" s="185" t="s">
        <v>413</v>
      </c>
      <c r="AR86" s="185" t="s">
        <v>413</v>
      </c>
      <c r="AS86" s="169" t="s">
        <v>373</v>
      </c>
      <c r="AT86" s="169" t="s">
        <v>261</v>
      </c>
      <c r="AU86" s="169" t="s">
        <v>374</v>
      </c>
      <c r="AV86" s="201"/>
      <c r="AW86" s="210"/>
      <c r="AX86" s="210"/>
      <c r="AY86" s="211" t="str">
        <f t="shared" si="28"/>
        <v>OK</v>
      </c>
    </row>
    <row r="87" spans="1:51" ht="19.95" customHeight="1">
      <c r="A87" s="5" t="s">
        <v>562</v>
      </c>
      <c r="B87" s="169">
        <v>15016258</v>
      </c>
      <c r="C87" s="169" t="s">
        <v>414</v>
      </c>
      <c r="D87" s="169" t="s">
        <v>415</v>
      </c>
      <c r="E87" s="169" t="s">
        <v>54</v>
      </c>
      <c r="F87" s="169" t="s">
        <v>55</v>
      </c>
      <c r="G87" s="169" t="s">
        <v>563</v>
      </c>
      <c r="H87" s="169" t="s">
        <v>370</v>
      </c>
      <c r="I87" s="169" t="s">
        <v>371</v>
      </c>
      <c r="J87" s="170">
        <v>42723</v>
      </c>
      <c r="K87" s="169" t="s">
        <v>110</v>
      </c>
      <c r="L87" s="169" t="s">
        <v>110</v>
      </c>
      <c r="M87" s="169" t="s">
        <v>89</v>
      </c>
      <c r="N87" s="171">
        <v>2</v>
      </c>
      <c r="O87" s="171">
        <v>3</v>
      </c>
      <c r="P87" s="202">
        <v>9400</v>
      </c>
      <c r="Q87" s="195">
        <v>2.5000000000000001E-2</v>
      </c>
      <c r="R87" s="203">
        <v>235</v>
      </c>
      <c r="S87" s="195">
        <v>0</v>
      </c>
      <c r="T87" s="203">
        <v>0</v>
      </c>
      <c r="U87" s="195">
        <v>2.5000000000000001E-2</v>
      </c>
      <c r="V87" s="203">
        <v>235</v>
      </c>
      <c r="W87" s="203">
        <v>9635</v>
      </c>
      <c r="X87" s="204">
        <v>9650</v>
      </c>
      <c r="Y87" s="205">
        <v>250</v>
      </c>
      <c r="Z87" s="196">
        <v>2.6599999999999999E-2</v>
      </c>
      <c r="AA87" s="197" t="s">
        <v>400</v>
      </c>
      <c r="AB87" s="206"/>
      <c r="AC87" s="206"/>
      <c r="AD87" s="206"/>
      <c r="AE87" s="198"/>
      <c r="AF87" s="202">
        <v>0</v>
      </c>
      <c r="AG87" s="207">
        <v>9650</v>
      </c>
      <c r="AH87" s="182">
        <v>250</v>
      </c>
      <c r="AI87" s="199">
        <v>2.659574468085113E-2</v>
      </c>
      <c r="AJ87" s="184">
        <v>14</v>
      </c>
      <c r="AK87" s="184">
        <v>450</v>
      </c>
      <c r="AL87" s="184"/>
      <c r="AM87" s="184">
        <v>688</v>
      </c>
      <c r="AN87" s="184">
        <v>141188</v>
      </c>
      <c r="AO87" s="171">
        <v>4</v>
      </c>
      <c r="AP87" s="184"/>
      <c r="AQ87" s="185"/>
      <c r="AR87" s="185"/>
      <c r="AS87" s="169" t="s">
        <v>373</v>
      </c>
      <c r="AT87" s="169" t="s">
        <v>261</v>
      </c>
      <c r="AU87" s="169" t="s">
        <v>374</v>
      </c>
      <c r="AV87" s="201"/>
      <c r="AW87" s="210"/>
      <c r="AX87" s="210"/>
      <c r="AY87" s="209" t="str">
        <f t="shared" si="28"/>
        <v>OK</v>
      </c>
    </row>
    <row r="88" spans="1:51" ht="19.95" customHeight="1">
      <c r="A88" s="5" t="s">
        <v>562</v>
      </c>
      <c r="B88" s="169">
        <v>11000452</v>
      </c>
      <c r="C88" s="169" t="s">
        <v>416</v>
      </c>
      <c r="D88" s="169" t="s">
        <v>417</v>
      </c>
      <c r="E88" s="169" t="s">
        <v>54</v>
      </c>
      <c r="F88" s="169" t="s">
        <v>55</v>
      </c>
      <c r="G88" s="169" t="s">
        <v>564</v>
      </c>
      <c r="H88" s="169" t="s">
        <v>419</v>
      </c>
      <c r="I88" s="169" t="s">
        <v>420</v>
      </c>
      <c r="J88" s="170">
        <v>36297</v>
      </c>
      <c r="K88" s="169" t="s">
        <v>421</v>
      </c>
      <c r="L88" s="169" t="s">
        <v>422</v>
      </c>
      <c r="M88" s="169" t="s">
        <v>107</v>
      </c>
      <c r="N88" s="171">
        <v>2</v>
      </c>
      <c r="O88" s="171">
        <v>3</v>
      </c>
      <c r="P88" s="202">
        <v>10091</v>
      </c>
      <c r="Q88" s="195">
        <v>0</v>
      </c>
      <c r="R88" s="203">
        <v>0</v>
      </c>
      <c r="S88" s="195">
        <v>0</v>
      </c>
      <c r="T88" s="203">
        <v>0</v>
      </c>
      <c r="U88" s="195">
        <v>0</v>
      </c>
      <c r="V88" s="203">
        <v>0</v>
      </c>
      <c r="W88" s="203">
        <v>10091</v>
      </c>
      <c r="X88" s="204">
        <v>10091</v>
      </c>
      <c r="Y88" s="205">
        <v>0</v>
      </c>
      <c r="Z88" s="196">
        <v>0</v>
      </c>
      <c r="AA88" s="197" t="s">
        <v>385</v>
      </c>
      <c r="AB88" s="206"/>
      <c r="AC88" s="206"/>
      <c r="AD88" s="206"/>
      <c r="AE88" s="198"/>
      <c r="AF88" s="202">
        <v>0</v>
      </c>
      <c r="AG88" s="207">
        <v>10091</v>
      </c>
      <c r="AH88" s="182">
        <v>0</v>
      </c>
      <c r="AI88" s="199">
        <v>0</v>
      </c>
      <c r="AJ88" s="184">
        <v>14</v>
      </c>
      <c r="AK88" s="184">
        <v>450</v>
      </c>
      <c r="AL88" s="184"/>
      <c r="AM88" s="184">
        <v>688</v>
      </c>
      <c r="AN88" s="184">
        <v>147362</v>
      </c>
      <c r="AO88" s="171">
        <v>3</v>
      </c>
      <c r="AP88" s="184"/>
      <c r="AQ88" s="185"/>
      <c r="AR88" s="185"/>
      <c r="AS88" s="169" t="s">
        <v>423</v>
      </c>
      <c r="AT88" s="169" t="s">
        <v>424</v>
      </c>
      <c r="AU88" s="169" t="s">
        <v>425</v>
      </c>
      <c r="AV88" s="201"/>
      <c r="AW88" s="210"/>
      <c r="AX88" s="210"/>
      <c r="AY88" s="211" t="str">
        <f t="shared" si="28"/>
        <v>OK</v>
      </c>
    </row>
    <row r="89" spans="1:51" ht="19.95" customHeight="1">
      <c r="A89" s="5" t="s">
        <v>562</v>
      </c>
      <c r="B89" s="169">
        <v>15021389</v>
      </c>
      <c r="C89" s="169" t="s">
        <v>426</v>
      </c>
      <c r="D89" s="169" t="s">
        <v>427</v>
      </c>
      <c r="E89" s="169" t="s">
        <v>54</v>
      </c>
      <c r="F89" s="169" t="s">
        <v>55</v>
      </c>
      <c r="G89" s="169" t="s">
        <v>564</v>
      </c>
      <c r="H89" s="169" t="s">
        <v>428</v>
      </c>
      <c r="I89" s="169" t="s">
        <v>420</v>
      </c>
      <c r="J89" s="170">
        <v>44356</v>
      </c>
      <c r="K89" s="169" t="s">
        <v>421</v>
      </c>
      <c r="L89" s="169" t="s">
        <v>422</v>
      </c>
      <c r="M89" s="169" t="s">
        <v>107</v>
      </c>
      <c r="N89" s="171">
        <v>2</v>
      </c>
      <c r="O89" s="171">
        <v>3</v>
      </c>
      <c r="P89" s="202">
        <v>10091</v>
      </c>
      <c r="Q89" s="195">
        <v>0</v>
      </c>
      <c r="R89" s="203">
        <v>0</v>
      </c>
      <c r="S89" s="195">
        <v>0</v>
      </c>
      <c r="T89" s="203">
        <v>0</v>
      </c>
      <c r="U89" s="195">
        <v>0</v>
      </c>
      <c r="V89" s="203">
        <v>0</v>
      </c>
      <c r="W89" s="203">
        <v>10091</v>
      </c>
      <c r="X89" s="204">
        <v>10091</v>
      </c>
      <c r="Y89" s="205">
        <v>0</v>
      </c>
      <c r="Z89" s="196">
        <v>0</v>
      </c>
      <c r="AA89" s="197" t="s">
        <v>385</v>
      </c>
      <c r="AB89" s="206"/>
      <c r="AC89" s="206"/>
      <c r="AD89" s="206"/>
      <c r="AE89" s="198"/>
      <c r="AF89" s="202">
        <v>0</v>
      </c>
      <c r="AG89" s="207">
        <v>10091</v>
      </c>
      <c r="AH89" s="182">
        <v>0</v>
      </c>
      <c r="AI89" s="199">
        <v>0</v>
      </c>
      <c r="AJ89" s="184">
        <v>14</v>
      </c>
      <c r="AK89" s="184">
        <v>450</v>
      </c>
      <c r="AL89" s="184"/>
      <c r="AM89" s="184">
        <v>688</v>
      </c>
      <c r="AN89" s="184">
        <v>147362</v>
      </c>
      <c r="AO89" s="171">
        <v>3</v>
      </c>
      <c r="AP89" s="184"/>
      <c r="AQ89" s="185"/>
      <c r="AR89" s="185"/>
      <c r="AS89" s="169" t="s">
        <v>423</v>
      </c>
      <c r="AT89" s="169" t="s">
        <v>424</v>
      </c>
      <c r="AU89" s="169" t="s">
        <v>425</v>
      </c>
      <c r="AV89" s="201"/>
      <c r="AW89" s="210"/>
      <c r="AX89" s="210"/>
      <c r="AY89" s="209" t="str">
        <f t="shared" si="28"/>
        <v>OK</v>
      </c>
    </row>
    <row r="90" spans="1:51" ht="19.95" customHeight="1">
      <c r="A90" s="5" t="s">
        <v>562</v>
      </c>
      <c r="B90" s="169">
        <v>15013869</v>
      </c>
      <c r="C90" s="169" t="s">
        <v>429</v>
      </c>
      <c r="D90" s="169" t="s">
        <v>430</v>
      </c>
      <c r="E90" s="169" t="s">
        <v>54</v>
      </c>
      <c r="F90" s="169" t="s">
        <v>55</v>
      </c>
      <c r="G90" s="169" t="s">
        <v>564</v>
      </c>
      <c r="H90" s="169" t="s">
        <v>431</v>
      </c>
      <c r="I90" s="169" t="s">
        <v>420</v>
      </c>
      <c r="J90" s="170">
        <v>41990</v>
      </c>
      <c r="K90" s="169" t="s">
        <v>432</v>
      </c>
      <c r="L90" s="169" t="s">
        <v>433</v>
      </c>
      <c r="M90" s="169" t="s">
        <v>89</v>
      </c>
      <c r="N90" s="171">
        <v>2</v>
      </c>
      <c r="O90" s="171">
        <v>3</v>
      </c>
      <c r="P90" s="202">
        <v>8250</v>
      </c>
      <c r="Q90" s="195">
        <v>0.03</v>
      </c>
      <c r="R90" s="203">
        <v>248</v>
      </c>
      <c r="S90" s="195">
        <v>0</v>
      </c>
      <c r="T90" s="203">
        <v>0</v>
      </c>
      <c r="U90" s="195">
        <v>3.0060606060606062E-2</v>
      </c>
      <c r="V90" s="203">
        <v>248</v>
      </c>
      <c r="W90" s="203">
        <v>8498</v>
      </c>
      <c r="X90" s="204">
        <v>8600</v>
      </c>
      <c r="Y90" s="205">
        <v>350</v>
      </c>
      <c r="Z90" s="196">
        <v>4.24E-2</v>
      </c>
      <c r="AA90" s="197" t="s">
        <v>434</v>
      </c>
      <c r="AB90" s="206"/>
      <c r="AC90" s="206"/>
      <c r="AD90" s="206"/>
      <c r="AE90" s="198"/>
      <c r="AF90" s="202">
        <v>0</v>
      </c>
      <c r="AG90" s="207">
        <v>8600</v>
      </c>
      <c r="AH90" s="182">
        <v>350</v>
      </c>
      <c r="AI90" s="199">
        <v>4.2424242424242475E-2</v>
      </c>
      <c r="AJ90" s="184">
        <v>14</v>
      </c>
      <c r="AK90" s="184">
        <v>450</v>
      </c>
      <c r="AL90" s="184"/>
      <c r="AM90" s="184">
        <v>688</v>
      </c>
      <c r="AN90" s="184">
        <v>126488</v>
      </c>
      <c r="AO90" s="171">
        <v>2</v>
      </c>
      <c r="AP90" s="184"/>
      <c r="AQ90" s="185" t="s">
        <v>179</v>
      </c>
      <c r="AR90" s="185" t="s">
        <v>179</v>
      </c>
      <c r="AS90" s="169" t="s">
        <v>423</v>
      </c>
      <c r="AT90" s="169" t="s">
        <v>424</v>
      </c>
      <c r="AU90" s="169" t="s">
        <v>425</v>
      </c>
      <c r="AV90" s="201"/>
      <c r="AW90" s="210"/>
      <c r="AX90" s="210"/>
      <c r="AY90" s="211" t="str">
        <f t="shared" si="28"/>
        <v>OK</v>
      </c>
    </row>
    <row r="91" spans="1:51" ht="19.95" customHeight="1">
      <c r="A91" s="5" t="s">
        <v>562</v>
      </c>
      <c r="B91" s="169">
        <v>15018916</v>
      </c>
      <c r="C91" s="169" t="s">
        <v>435</v>
      </c>
      <c r="D91" s="169" t="s">
        <v>436</v>
      </c>
      <c r="E91" s="169" t="s">
        <v>54</v>
      </c>
      <c r="F91" s="169" t="s">
        <v>55</v>
      </c>
      <c r="G91" s="169" t="s">
        <v>564</v>
      </c>
      <c r="H91" s="169" t="s">
        <v>437</v>
      </c>
      <c r="I91" s="169" t="s">
        <v>420</v>
      </c>
      <c r="J91" s="170">
        <v>43194</v>
      </c>
      <c r="K91" s="169" t="s">
        <v>80</v>
      </c>
      <c r="L91" s="169" t="s">
        <v>438</v>
      </c>
      <c r="M91" s="169" t="s">
        <v>66</v>
      </c>
      <c r="N91" s="171">
        <v>2</v>
      </c>
      <c r="O91" s="171">
        <v>4</v>
      </c>
      <c r="P91" s="202">
        <v>14330</v>
      </c>
      <c r="Q91" s="195">
        <v>3.7500000000000006E-2</v>
      </c>
      <c r="R91" s="203">
        <v>537</v>
      </c>
      <c r="S91" s="195">
        <v>1.55E-2</v>
      </c>
      <c r="T91" s="203">
        <v>222</v>
      </c>
      <c r="U91" s="195">
        <v>5.2965806001395672E-2</v>
      </c>
      <c r="V91" s="203">
        <v>759</v>
      </c>
      <c r="W91" s="203">
        <v>15089</v>
      </c>
      <c r="X91" s="204">
        <v>15089</v>
      </c>
      <c r="Y91" s="205">
        <v>759</v>
      </c>
      <c r="Z91" s="196">
        <v>5.2999999999999999E-2</v>
      </c>
      <c r="AA91" s="197" t="s">
        <v>380</v>
      </c>
      <c r="AB91" s="206"/>
      <c r="AC91" s="206"/>
      <c r="AD91" s="206"/>
      <c r="AE91" s="198"/>
      <c r="AF91" s="202">
        <v>0</v>
      </c>
      <c r="AG91" s="207">
        <v>15089</v>
      </c>
      <c r="AH91" s="182">
        <v>759</v>
      </c>
      <c r="AI91" s="199">
        <v>5.2965806001395777E-2</v>
      </c>
      <c r="AJ91" s="184">
        <v>14</v>
      </c>
      <c r="AK91" s="184">
        <v>450</v>
      </c>
      <c r="AL91" s="184"/>
      <c r="AM91" s="184">
        <v>688</v>
      </c>
      <c r="AN91" s="184">
        <v>217334</v>
      </c>
      <c r="AO91" s="171">
        <v>4</v>
      </c>
      <c r="AP91" s="184"/>
      <c r="AQ91" s="185"/>
      <c r="AR91" s="185"/>
      <c r="AS91" s="169" t="s">
        <v>423</v>
      </c>
      <c r="AT91" s="169" t="s">
        <v>424</v>
      </c>
      <c r="AU91" s="169" t="s">
        <v>425</v>
      </c>
      <c r="AV91" s="201"/>
      <c r="AW91" s="210"/>
      <c r="AX91" s="210"/>
      <c r="AY91" s="209" t="str">
        <f t="shared" si="28"/>
        <v>OK</v>
      </c>
    </row>
    <row r="92" spans="1:51" ht="19.95" customHeight="1">
      <c r="A92" s="5" t="s">
        <v>562</v>
      </c>
      <c r="B92" s="169">
        <v>15022000</v>
      </c>
      <c r="C92" s="169" t="s">
        <v>439</v>
      </c>
      <c r="D92" s="169" t="s">
        <v>440</v>
      </c>
      <c r="E92" s="169" t="s">
        <v>54</v>
      </c>
      <c r="F92" s="169" t="s">
        <v>55</v>
      </c>
      <c r="G92" s="169" t="s">
        <v>564</v>
      </c>
      <c r="H92" s="169" t="s">
        <v>441</v>
      </c>
      <c r="I92" s="169" t="s">
        <v>420</v>
      </c>
      <c r="J92" s="170">
        <v>44510</v>
      </c>
      <c r="K92" s="169" t="s">
        <v>421</v>
      </c>
      <c r="L92" s="169" t="s">
        <v>442</v>
      </c>
      <c r="M92" s="169" t="s">
        <v>107</v>
      </c>
      <c r="N92" s="171">
        <v>2</v>
      </c>
      <c r="O92" s="171">
        <v>3</v>
      </c>
      <c r="P92" s="202">
        <v>8432</v>
      </c>
      <c r="Q92" s="195">
        <v>2.5000000000000001E-2</v>
      </c>
      <c r="R92" s="203">
        <v>211</v>
      </c>
      <c r="S92" s="195">
        <v>0</v>
      </c>
      <c r="T92" s="203">
        <v>0</v>
      </c>
      <c r="U92" s="195">
        <v>2.502371916508539E-2</v>
      </c>
      <c r="V92" s="203">
        <v>211</v>
      </c>
      <c r="W92" s="203">
        <v>8643</v>
      </c>
      <c r="X92" s="204">
        <v>8643</v>
      </c>
      <c r="Y92" s="205">
        <v>211</v>
      </c>
      <c r="Z92" s="196">
        <v>2.5000000000000001E-2</v>
      </c>
      <c r="AA92" s="197" t="s">
        <v>400</v>
      </c>
      <c r="AB92" s="206"/>
      <c r="AC92" s="206"/>
      <c r="AD92" s="206"/>
      <c r="AE92" s="198"/>
      <c r="AF92" s="202">
        <v>0</v>
      </c>
      <c r="AG92" s="207">
        <v>8643</v>
      </c>
      <c r="AH92" s="182">
        <v>211</v>
      </c>
      <c r="AI92" s="199">
        <v>2.5023719165085279E-2</v>
      </c>
      <c r="AJ92" s="184">
        <v>14</v>
      </c>
      <c r="AK92" s="184">
        <v>450</v>
      </c>
      <c r="AL92" s="184"/>
      <c r="AM92" s="184">
        <v>688</v>
      </c>
      <c r="AN92" s="184">
        <v>127090</v>
      </c>
      <c r="AO92" s="171">
        <v>3</v>
      </c>
      <c r="AP92" s="184"/>
      <c r="AQ92" s="185"/>
      <c r="AR92" s="185"/>
      <c r="AS92" s="169" t="s">
        <v>423</v>
      </c>
      <c r="AT92" s="169" t="s">
        <v>424</v>
      </c>
      <c r="AU92" s="169" t="s">
        <v>425</v>
      </c>
      <c r="AV92" s="201"/>
      <c r="AW92" s="210"/>
      <c r="AX92" s="210"/>
      <c r="AY92" s="211" t="str">
        <f t="shared" si="28"/>
        <v>OK</v>
      </c>
    </row>
    <row r="93" spans="1:51" ht="19.95" customHeight="1">
      <c r="A93" s="5" t="s">
        <v>562</v>
      </c>
      <c r="B93" s="169">
        <v>15006182</v>
      </c>
      <c r="C93" s="169" t="s">
        <v>443</v>
      </c>
      <c r="D93" s="169" t="s">
        <v>444</v>
      </c>
      <c r="E93" s="169" t="s">
        <v>54</v>
      </c>
      <c r="F93" s="169" t="s">
        <v>55</v>
      </c>
      <c r="G93" s="169" t="s">
        <v>564</v>
      </c>
      <c r="H93" s="169" t="s">
        <v>419</v>
      </c>
      <c r="I93" s="169" t="s">
        <v>420</v>
      </c>
      <c r="J93" s="170">
        <v>40695</v>
      </c>
      <c r="K93" s="169" t="s">
        <v>110</v>
      </c>
      <c r="L93" s="169" t="s">
        <v>445</v>
      </c>
      <c r="M93" s="169" t="s">
        <v>89</v>
      </c>
      <c r="N93" s="171">
        <v>2</v>
      </c>
      <c r="O93" s="171">
        <v>3</v>
      </c>
      <c r="P93" s="202">
        <v>9780</v>
      </c>
      <c r="Q93" s="195">
        <v>0.03</v>
      </c>
      <c r="R93" s="203">
        <v>293</v>
      </c>
      <c r="S93" s="195">
        <v>0</v>
      </c>
      <c r="T93" s="203">
        <v>0</v>
      </c>
      <c r="U93" s="195">
        <v>2.9959100204498979E-2</v>
      </c>
      <c r="V93" s="203">
        <v>293</v>
      </c>
      <c r="W93" s="203">
        <v>10073</v>
      </c>
      <c r="X93" s="204">
        <v>10073</v>
      </c>
      <c r="Y93" s="205">
        <v>293</v>
      </c>
      <c r="Z93" s="196">
        <v>0.03</v>
      </c>
      <c r="AA93" s="197" t="s">
        <v>403</v>
      </c>
      <c r="AB93" s="206"/>
      <c r="AC93" s="206"/>
      <c r="AD93" s="206"/>
      <c r="AE93" s="198"/>
      <c r="AF93" s="202">
        <v>0</v>
      </c>
      <c r="AG93" s="207">
        <v>10073</v>
      </c>
      <c r="AH93" s="182">
        <v>293</v>
      </c>
      <c r="AI93" s="199">
        <v>2.995910020449899E-2</v>
      </c>
      <c r="AJ93" s="184">
        <v>14</v>
      </c>
      <c r="AK93" s="184">
        <v>450</v>
      </c>
      <c r="AL93" s="184"/>
      <c r="AM93" s="184">
        <v>688</v>
      </c>
      <c r="AN93" s="184">
        <v>147110</v>
      </c>
      <c r="AO93" s="171">
        <v>4</v>
      </c>
      <c r="AP93" s="184"/>
      <c r="AQ93" s="185"/>
      <c r="AR93" s="185"/>
      <c r="AS93" s="169" t="s">
        <v>423</v>
      </c>
      <c r="AT93" s="169" t="s">
        <v>424</v>
      </c>
      <c r="AU93" s="169" t="s">
        <v>425</v>
      </c>
      <c r="AV93" s="201"/>
      <c r="AW93" s="210"/>
      <c r="AX93" s="210"/>
      <c r="AY93" s="209" t="str">
        <f t="shared" si="28"/>
        <v>OK</v>
      </c>
    </row>
    <row r="94" spans="1:51" ht="19.95" customHeight="1">
      <c r="A94" s="5" t="s">
        <v>562</v>
      </c>
      <c r="B94" s="169">
        <v>15003608</v>
      </c>
      <c r="C94" s="169" t="s">
        <v>446</v>
      </c>
      <c r="D94" s="169" t="s">
        <v>447</v>
      </c>
      <c r="E94" s="169" t="s">
        <v>54</v>
      </c>
      <c r="F94" s="169" t="s">
        <v>55</v>
      </c>
      <c r="G94" s="169" t="s">
        <v>564</v>
      </c>
      <c r="H94" s="169" t="s">
        <v>437</v>
      </c>
      <c r="I94" s="169" t="s">
        <v>420</v>
      </c>
      <c r="J94" s="170">
        <v>40276</v>
      </c>
      <c r="K94" s="169" t="s">
        <v>421</v>
      </c>
      <c r="L94" s="169" t="s">
        <v>422</v>
      </c>
      <c r="M94" s="169" t="s">
        <v>107</v>
      </c>
      <c r="N94" s="171">
        <v>2</v>
      </c>
      <c r="O94" s="171">
        <v>3</v>
      </c>
      <c r="P94" s="202">
        <v>9055</v>
      </c>
      <c r="Q94" s="195">
        <v>2.5000000000000001E-2</v>
      </c>
      <c r="R94" s="203">
        <v>226</v>
      </c>
      <c r="S94" s="195">
        <v>0</v>
      </c>
      <c r="T94" s="203">
        <v>0</v>
      </c>
      <c r="U94" s="195">
        <v>2.4958586416344561E-2</v>
      </c>
      <c r="V94" s="203">
        <v>226</v>
      </c>
      <c r="W94" s="203">
        <v>9281</v>
      </c>
      <c r="X94" s="204">
        <v>9281</v>
      </c>
      <c r="Y94" s="205">
        <v>226</v>
      </c>
      <c r="Z94" s="196">
        <v>2.5000000000000001E-2</v>
      </c>
      <c r="AA94" s="197" t="s">
        <v>400</v>
      </c>
      <c r="AB94" s="206"/>
      <c r="AC94" s="206"/>
      <c r="AD94" s="206"/>
      <c r="AE94" s="198"/>
      <c r="AF94" s="202">
        <v>0</v>
      </c>
      <c r="AG94" s="207">
        <v>9281</v>
      </c>
      <c r="AH94" s="182">
        <v>226</v>
      </c>
      <c r="AI94" s="199">
        <v>2.495858641634463E-2</v>
      </c>
      <c r="AJ94" s="184">
        <v>14</v>
      </c>
      <c r="AK94" s="184">
        <v>450</v>
      </c>
      <c r="AL94" s="184"/>
      <c r="AM94" s="184">
        <v>688</v>
      </c>
      <c r="AN94" s="184">
        <v>136022</v>
      </c>
      <c r="AO94" s="171">
        <v>3</v>
      </c>
      <c r="AP94" s="184"/>
      <c r="AQ94" s="185"/>
      <c r="AR94" s="185"/>
      <c r="AS94" s="169" t="s">
        <v>423</v>
      </c>
      <c r="AT94" s="169" t="s">
        <v>424</v>
      </c>
      <c r="AU94" s="169" t="s">
        <v>425</v>
      </c>
      <c r="AV94" s="201"/>
      <c r="AW94" s="210"/>
      <c r="AX94" s="210"/>
      <c r="AY94" s="211" t="str">
        <f t="shared" si="28"/>
        <v>OK</v>
      </c>
    </row>
    <row r="95" spans="1:51" ht="19.95" customHeight="1">
      <c r="A95" s="5" t="s">
        <v>562</v>
      </c>
      <c r="B95" s="169">
        <v>15016766</v>
      </c>
      <c r="C95" s="169" t="s">
        <v>448</v>
      </c>
      <c r="D95" s="169" t="s">
        <v>449</v>
      </c>
      <c r="E95" s="169" t="s">
        <v>54</v>
      </c>
      <c r="F95" s="169" t="s">
        <v>55</v>
      </c>
      <c r="G95" s="169" t="s">
        <v>564</v>
      </c>
      <c r="H95" s="169" t="s">
        <v>441</v>
      </c>
      <c r="I95" s="169" t="s">
        <v>420</v>
      </c>
      <c r="J95" s="170">
        <v>42816</v>
      </c>
      <c r="K95" s="169" t="s">
        <v>432</v>
      </c>
      <c r="L95" s="169" t="s">
        <v>433</v>
      </c>
      <c r="M95" s="169" t="s">
        <v>89</v>
      </c>
      <c r="N95" s="171">
        <v>2</v>
      </c>
      <c r="O95" s="171">
        <v>4</v>
      </c>
      <c r="P95" s="202">
        <v>10250</v>
      </c>
      <c r="Q95" s="195">
        <v>3.7500000000000006E-2</v>
      </c>
      <c r="R95" s="203">
        <v>384</v>
      </c>
      <c r="S95" s="195">
        <v>1.55E-2</v>
      </c>
      <c r="T95" s="203">
        <v>159</v>
      </c>
      <c r="U95" s="195">
        <v>5.2975609756097559E-2</v>
      </c>
      <c r="V95" s="203">
        <v>543</v>
      </c>
      <c r="W95" s="203">
        <v>10793</v>
      </c>
      <c r="X95" s="204">
        <v>11000</v>
      </c>
      <c r="Y95" s="205">
        <v>750</v>
      </c>
      <c r="Z95" s="196">
        <v>7.3200000000000001E-2</v>
      </c>
      <c r="AA95" s="197" t="s">
        <v>380</v>
      </c>
      <c r="AB95" s="206"/>
      <c r="AC95" s="206"/>
      <c r="AD95" s="206"/>
      <c r="AE95" s="198"/>
      <c r="AF95" s="202">
        <v>0</v>
      </c>
      <c r="AG95" s="207">
        <v>11000</v>
      </c>
      <c r="AH95" s="182">
        <v>750</v>
      </c>
      <c r="AI95" s="199">
        <v>7.3170731707317138E-2</v>
      </c>
      <c r="AJ95" s="184">
        <v>14</v>
      </c>
      <c r="AK95" s="184">
        <v>450</v>
      </c>
      <c r="AL95" s="184"/>
      <c r="AM95" s="184">
        <v>688</v>
      </c>
      <c r="AN95" s="184">
        <v>160088</v>
      </c>
      <c r="AO95" s="171">
        <v>3</v>
      </c>
      <c r="AP95" s="184"/>
      <c r="AQ95" s="185" t="s">
        <v>450</v>
      </c>
      <c r="AR95" s="185" t="s">
        <v>230</v>
      </c>
      <c r="AS95" s="169" t="s">
        <v>423</v>
      </c>
      <c r="AT95" s="169" t="s">
        <v>424</v>
      </c>
      <c r="AU95" s="169" t="s">
        <v>425</v>
      </c>
      <c r="AV95" s="201"/>
      <c r="AW95" s="210"/>
      <c r="AX95" s="210"/>
      <c r="AY95" s="209" t="str">
        <f t="shared" si="28"/>
        <v>OK</v>
      </c>
    </row>
    <row r="96" spans="1:51" ht="19.95" customHeight="1">
      <c r="A96" s="5" t="s">
        <v>562</v>
      </c>
      <c r="B96" s="169">
        <v>15000227</v>
      </c>
      <c r="C96" s="169" t="s">
        <v>451</v>
      </c>
      <c r="D96" s="169" t="s">
        <v>452</v>
      </c>
      <c r="E96" s="169" t="s">
        <v>54</v>
      </c>
      <c r="F96" s="169" t="s">
        <v>55</v>
      </c>
      <c r="G96" s="169" t="s">
        <v>564</v>
      </c>
      <c r="H96" s="169" t="s">
        <v>437</v>
      </c>
      <c r="I96" s="169" t="s">
        <v>420</v>
      </c>
      <c r="J96" s="170">
        <v>38614</v>
      </c>
      <c r="K96" s="169" t="s">
        <v>432</v>
      </c>
      <c r="L96" s="169" t="s">
        <v>433</v>
      </c>
      <c r="M96" s="169" t="s">
        <v>89</v>
      </c>
      <c r="N96" s="171">
        <v>2</v>
      </c>
      <c r="O96" s="171">
        <v>3</v>
      </c>
      <c r="P96" s="202">
        <v>13114</v>
      </c>
      <c r="Q96" s="195">
        <v>2.5000000000000001E-2</v>
      </c>
      <c r="R96" s="203">
        <v>328</v>
      </c>
      <c r="S96" s="195">
        <v>0</v>
      </c>
      <c r="T96" s="203">
        <v>0</v>
      </c>
      <c r="U96" s="195">
        <v>2.5011438157694067E-2</v>
      </c>
      <c r="V96" s="203">
        <v>328</v>
      </c>
      <c r="W96" s="203">
        <v>13442</v>
      </c>
      <c r="X96" s="204">
        <v>13393</v>
      </c>
      <c r="Y96" s="205">
        <v>279</v>
      </c>
      <c r="Z96" s="196">
        <v>2.1299999999999999E-2</v>
      </c>
      <c r="AA96" s="197" t="s">
        <v>400</v>
      </c>
      <c r="AB96" s="206"/>
      <c r="AC96" s="206"/>
      <c r="AD96" s="206"/>
      <c r="AE96" s="198"/>
      <c r="AF96" s="202">
        <v>0</v>
      </c>
      <c r="AG96" s="207">
        <v>13393</v>
      </c>
      <c r="AH96" s="182">
        <v>279</v>
      </c>
      <c r="AI96" s="199">
        <v>2.1274973310965395E-2</v>
      </c>
      <c r="AJ96" s="184">
        <v>14</v>
      </c>
      <c r="AK96" s="184">
        <v>450</v>
      </c>
      <c r="AL96" s="184"/>
      <c r="AM96" s="184">
        <v>688</v>
      </c>
      <c r="AN96" s="184">
        <v>193590</v>
      </c>
      <c r="AO96" s="171">
        <v>2</v>
      </c>
      <c r="AP96" s="184"/>
      <c r="AQ96" s="185"/>
      <c r="AR96" s="185"/>
      <c r="AS96" s="169" t="s">
        <v>423</v>
      </c>
      <c r="AT96" s="169" t="s">
        <v>424</v>
      </c>
      <c r="AU96" s="169" t="s">
        <v>425</v>
      </c>
      <c r="AV96" s="201"/>
      <c r="AW96" s="210"/>
      <c r="AX96" s="210"/>
      <c r="AY96" s="211" t="str">
        <f t="shared" si="28"/>
        <v>OK</v>
      </c>
    </row>
    <row r="97" spans="1:51" ht="19.95" customHeight="1">
      <c r="A97" s="5" t="s">
        <v>562</v>
      </c>
      <c r="B97" s="169">
        <v>1120274</v>
      </c>
      <c r="C97" s="169" t="s">
        <v>453</v>
      </c>
      <c r="D97" s="169" t="s">
        <v>454</v>
      </c>
      <c r="E97" s="169" t="s">
        <v>54</v>
      </c>
      <c r="F97" s="169" t="s">
        <v>55</v>
      </c>
      <c r="G97" s="169" t="s">
        <v>564</v>
      </c>
      <c r="H97" s="169" t="s">
        <v>441</v>
      </c>
      <c r="I97" s="169" t="s">
        <v>420</v>
      </c>
      <c r="J97" s="170">
        <v>44130</v>
      </c>
      <c r="K97" s="169" t="s">
        <v>388</v>
      </c>
      <c r="L97" s="169" t="s">
        <v>455</v>
      </c>
      <c r="M97" s="169" t="s">
        <v>107</v>
      </c>
      <c r="N97" s="171">
        <v>2</v>
      </c>
      <c r="O97" s="171">
        <v>3</v>
      </c>
      <c r="P97" s="202">
        <v>8155</v>
      </c>
      <c r="Q97" s="195">
        <v>2.5000000000000001E-2</v>
      </c>
      <c r="R97" s="203">
        <v>204</v>
      </c>
      <c r="S97" s="195">
        <v>0</v>
      </c>
      <c r="T97" s="203">
        <v>0</v>
      </c>
      <c r="U97" s="195">
        <v>2.5015328019619865E-2</v>
      </c>
      <c r="V97" s="203">
        <v>204</v>
      </c>
      <c r="W97" s="203">
        <v>8359</v>
      </c>
      <c r="X97" s="204">
        <v>8359</v>
      </c>
      <c r="Y97" s="205">
        <v>204</v>
      </c>
      <c r="Z97" s="196">
        <v>2.5000000000000001E-2</v>
      </c>
      <c r="AA97" s="197" t="s">
        <v>400</v>
      </c>
      <c r="AB97" s="206"/>
      <c r="AC97" s="206"/>
      <c r="AD97" s="206"/>
      <c r="AE97" s="198"/>
      <c r="AF97" s="202">
        <v>0</v>
      </c>
      <c r="AG97" s="207">
        <v>8359</v>
      </c>
      <c r="AH97" s="182">
        <v>204</v>
      </c>
      <c r="AI97" s="199">
        <v>2.501532801961992E-2</v>
      </c>
      <c r="AJ97" s="184">
        <v>14</v>
      </c>
      <c r="AK97" s="184">
        <v>450</v>
      </c>
      <c r="AL97" s="184"/>
      <c r="AM97" s="184">
        <v>688</v>
      </c>
      <c r="AN97" s="184">
        <v>123114</v>
      </c>
      <c r="AO97" s="171">
        <v>3</v>
      </c>
      <c r="AP97" s="184"/>
      <c r="AQ97" s="185"/>
      <c r="AR97" s="185"/>
      <c r="AS97" s="169" t="s">
        <v>423</v>
      </c>
      <c r="AT97" s="169" t="s">
        <v>424</v>
      </c>
      <c r="AU97" s="169" t="s">
        <v>425</v>
      </c>
      <c r="AV97" s="201"/>
      <c r="AW97" s="210"/>
      <c r="AX97" s="210"/>
      <c r="AY97" s="209" t="str">
        <f t="shared" si="28"/>
        <v>OK</v>
      </c>
    </row>
    <row r="98" spans="1:51" ht="19.95" customHeight="1">
      <c r="A98" s="5" t="s">
        <v>562</v>
      </c>
      <c r="B98" s="169">
        <v>15002550</v>
      </c>
      <c r="C98" s="169" t="s">
        <v>456</v>
      </c>
      <c r="D98" s="169" t="s">
        <v>457</v>
      </c>
      <c r="E98" s="169" t="s">
        <v>54</v>
      </c>
      <c r="F98" s="169" t="s">
        <v>55</v>
      </c>
      <c r="G98" s="169" t="s">
        <v>564</v>
      </c>
      <c r="H98" s="169" t="s">
        <v>441</v>
      </c>
      <c r="I98" s="169" t="s">
        <v>420</v>
      </c>
      <c r="J98" s="170">
        <v>39995</v>
      </c>
      <c r="K98" s="169" t="s">
        <v>80</v>
      </c>
      <c r="L98" s="169" t="s">
        <v>458</v>
      </c>
      <c r="M98" s="169" t="s">
        <v>66</v>
      </c>
      <c r="N98" s="171">
        <v>2</v>
      </c>
      <c r="O98" s="171">
        <v>5</v>
      </c>
      <c r="P98" s="202">
        <v>18800</v>
      </c>
      <c r="Q98" s="195">
        <v>0.04</v>
      </c>
      <c r="R98" s="203">
        <v>752</v>
      </c>
      <c r="S98" s="195">
        <v>0</v>
      </c>
      <c r="T98" s="203">
        <v>0</v>
      </c>
      <c r="U98" s="195">
        <v>0.04</v>
      </c>
      <c r="V98" s="203">
        <v>752</v>
      </c>
      <c r="W98" s="203">
        <v>19552</v>
      </c>
      <c r="X98" s="204">
        <v>19425</v>
      </c>
      <c r="Y98" s="205">
        <v>625</v>
      </c>
      <c r="Z98" s="196">
        <v>3.32E-2</v>
      </c>
      <c r="AA98" s="197" t="s">
        <v>459</v>
      </c>
      <c r="AB98" s="206"/>
      <c r="AC98" s="206"/>
      <c r="AD98" s="206"/>
      <c r="AE98" s="198"/>
      <c r="AF98" s="202">
        <v>0</v>
      </c>
      <c r="AG98" s="207">
        <v>19425</v>
      </c>
      <c r="AH98" s="182">
        <v>625</v>
      </c>
      <c r="AI98" s="199">
        <v>3.3244680851063801E-2</v>
      </c>
      <c r="AJ98" s="184">
        <v>14</v>
      </c>
      <c r="AK98" s="184">
        <v>510</v>
      </c>
      <c r="AL98" s="184"/>
      <c r="AM98" s="184">
        <v>688</v>
      </c>
      <c r="AN98" s="184">
        <v>278758</v>
      </c>
      <c r="AO98" s="171">
        <v>5</v>
      </c>
      <c r="AP98" s="184"/>
      <c r="AQ98" s="185"/>
      <c r="AR98" s="185"/>
      <c r="AS98" s="169" t="s">
        <v>423</v>
      </c>
      <c r="AT98" s="169" t="s">
        <v>424</v>
      </c>
      <c r="AU98" s="169" t="s">
        <v>425</v>
      </c>
      <c r="AV98" s="201"/>
      <c r="AW98" s="210"/>
      <c r="AX98" s="210"/>
      <c r="AY98" s="211" t="str">
        <f t="shared" si="28"/>
        <v>OK</v>
      </c>
    </row>
    <row r="99" spans="1:51" ht="19.95" customHeight="1">
      <c r="A99" s="5" t="s">
        <v>562</v>
      </c>
      <c r="B99" s="169">
        <v>15001696</v>
      </c>
      <c r="C99" s="169" t="s">
        <v>460</v>
      </c>
      <c r="D99" s="169" t="s">
        <v>461</v>
      </c>
      <c r="E99" s="169" t="s">
        <v>54</v>
      </c>
      <c r="F99" s="169" t="s">
        <v>55</v>
      </c>
      <c r="G99" s="169" t="s">
        <v>564</v>
      </c>
      <c r="H99" s="169" t="s">
        <v>418</v>
      </c>
      <c r="I99" s="169" t="s">
        <v>462</v>
      </c>
      <c r="J99" s="170">
        <v>39616</v>
      </c>
      <c r="K99" s="169" t="s">
        <v>80</v>
      </c>
      <c r="L99" s="169" t="s">
        <v>463</v>
      </c>
      <c r="M99" s="169" t="s">
        <v>66</v>
      </c>
      <c r="N99" s="171">
        <v>2</v>
      </c>
      <c r="O99" s="171">
        <v>4</v>
      </c>
      <c r="P99" s="202">
        <v>14903</v>
      </c>
      <c r="Q99" s="195">
        <v>4.4999999999999998E-2</v>
      </c>
      <c r="R99" s="203">
        <v>671</v>
      </c>
      <c r="S99" s="195">
        <v>4.2099999999999999E-2</v>
      </c>
      <c r="T99" s="203">
        <v>627</v>
      </c>
      <c r="U99" s="195">
        <v>8.7096557740052344E-2</v>
      </c>
      <c r="V99" s="203">
        <v>1298</v>
      </c>
      <c r="W99" s="203">
        <v>16201</v>
      </c>
      <c r="X99" s="204">
        <v>16000</v>
      </c>
      <c r="Y99" s="205">
        <v>1097</v>
      </c>
      <c r="Z99" s="196">
        <v>7.3599999999999999E-2</v>
      </c>
      <c r="AA99" s="197" t="s">
        <v>464</v>
      </c>
      <c r="AB99" s="206"/>
      <c r="AC99" s="206"/>
      <c r="AD99" s="206"/>
      <c r="AE99" s="198"/>
      <c r="AF99" s="202">
        <v>0</v>
      </c>
      <c r="AG99" s="207">
        <v>16000</v>
      </c>
      <c r="AH99" s="182">
        <v>1097</v>
      </c>
      <c r="AI99" s="199">
        <v>7.3609340401261436E-2</v>
      </c>
      <c r="AJ99" s="184">
        <v>14</v>
      </c>
      <c r="AK99" s="184">
        <v>450</v>
      </c>
      <c r="AL99" s="184"/>
      <c r="AM99" s="184">
        <v>688</v>
      </c>
      <c r="AN99" s="184">
        <v>230088</v>
      </c>
      <c r="AO99" s="171">
        <v>3</v>
      </c>
      <c r="AP99" s="184"/>
      <c r="AQ99" s="185"/>
      <c r="AR99" s="185"/>
      <c r="AS99" s="169" t="s">
        <v>465</v>
      </c>
      <c r="AT99" s="169" t="s">
        <v>424</v>
      </c>
      <c r="AU99" s="169" t="s">
        <v>425</v>
      </c>
      <c r="AV99" s="201"/>
      <c r="AW99" s="210"/>
      <c r="AX99" s="210"/>
      <c r="AY99" s="209" t="str">
        <f t="shared" si="28"/>
        <v>OK</v>
      </c>
    </row>
    <row r="100" spans="1:51" ht="19.95" customHeight="1">
      <c r="A100" s="5" t="s">
        <v>562</v>
      </c>
      <c r="B100" s="169">
        <v>15020877</v>
      </c>
      <c r="C100" s="169" t="s">
        <v>466</v>
      </c>
      <c r="D100" s="169" t="s">
        <v>467</v>
      </c>
      <c r="E100" s="169" t="s">
        <v>54</v>
      </c>
      <c r="F100" s="169" t="s">
        <v>55</v>
      </c>
      <c r="G100" s="169" t="s">
        <v>564</v>
      </c>
      <c r="H100" s="169" t="s">
        <v>418</v>
      </c>
      <c r="I100" s="169" t="s">
        <v>462</v>
      </c>
      <c r="J100" s="170">
        <v>43346</v>
      </c>
      <c r="K100" s="169" t="s">
        <v>468</v>
      </c>
      <c r="L100" s="169" t="s">
        <v>468</v>
      </c>
      <c r="M100" s="169" t="s">
        <v>59</v>
      </c>
      <c r="N100" s="171">
        <v>2</v>
      </c>
      <c r="O100" s="171">
        <v>5</v>
      </c>
      <c r="P100" s="202">
        <v>24381</v>
      </c>
      <c r="Q100" s="195">
        <v>0.05</v>
      </c>
      <c r="R100" s="203">
        <v>1219</v>
      </c>
      <c r="S100" s="195">
        <v>2.7E-2</v>
      </c>
      <c r="T100" s="203">
        <v>658</v>
      </c>
      <c r="U100" s="195">
        <v>7.6986177761371566E-2</v>
      </c>
      <c r="V100" s="203">
        <v>1877</v>
      </c>
      <c r="W100" s="203">
        <v>26258</v>
      </c>
      <c r="X100" s="204">
        <v>26000</v>
      </c>
      <c r="Y100" s="205">
        <v>1619</v>
      </c>
      <c r="Z100" s="196">
        <v>6.6400000000000001E-2</v>
      </c>
      <c r="AA100" s="197" t="s">
        <v>411</v>
      </c>
      <c r="AB100" s="206"/>
      <c r="AC100" s="206"/>
      <c r="AD100" s="206"/>
      <c r="AE100" s="198"/>
      <c r="AF100" s="202">
        <v>0</v>
      </c>
      <c r="AG100" s="207">
        <v>26000</v>
      </c>
      <c r="AH100" s="182">
        <v>1619</v>
      </c>
      <c r="AI100" s="199">
        <v>6.6404167179360929E-2</v>
      </c>
      <c r="AJ100" s="184">
        <v>14</v>
      </c>
      <c r="AK100" s="184">
        <v>450</v>
      </c>
      <c r="AL100" s="184"/>
      <c r="AM100" s="184">
        <v>688</v>
      </c>
      <c r="AN100" s="184">
        <v>370088</v>
      </c>
      <c r="AO100" s="171">
        <v>5</v>
      </c>
      <c r="AP100" s="184"/>
      <c r="AQ100" s="185"/>
      <c r="AR100" s="185"/>
      <c r="AS100" s="169" t="s">
        <v>469</v>
      </c>
      <c r="AT100" s="169" t="s">
        <v>424</v>
      </c>
      <c r="AU100" s="169" t="s">
        <v>425</v>
      </c>
      <c r="AV100" s="201"/>
      <c r="AW100" s="210"/>
      <c r="AX100" s="210"/>
      <c r="AY100" s="211" t="str">
        <f t="shared" si="28"/>
        <v>OK</v>
      </c>
    </row>
    <row r="101" spans="1:51" ht="19.95" customHeight="1">
      <c r="A101" s="5" t="s">
        <v>562</v>
      </c>
      <c r="B101" s="169">
        <v>15022628</v>
      </c>
      <c r="C101" s="169" t="s">
        <v>470</v>
      </c>
      <c r="D101" s="169" t="s">
        <v>471</v>
      </c>
      <c r="E101" s="169" t="s">
        <v>54</v>
      </c>
      <c r="F101" s="169" t="s">
        <v>55</v>
      </c>
      <c r="G101" s="169" t="s">
        <v>564</v>
      </c>
      <c r="H101" s="169" t="s">
        <v>472</v>
      </c>
      <c r="I101" s="169" t="s">
        <v>473</v>
      </c>
      <c r="J101" s="170">
        <v>45839</v>
      </c>
      <c r="K101" s="169" t="s">
        <v>340</v>
      </c>
      <c r="L101" s="169" t="s">
        <v>474</v>
      </c>
      <c r="M101" s="169" t="s">
        <v>341</v>
      </c>
      <c r="N101" s="171">
        <v>2</v>
      </c>
      <c r="O101" s="171">
        <v>2</v>
      </c>
      <c r="P101" s="202">
        <v>25500</v>
      </c>
      <c r="Q101" s="195">
        <v>0</v>
      </c>
      <c r="R101" s="203">
        <v>0</v>
      </c>
      <c r="S101" s="195">
        <v>0</v>
      </c>
      <c r="T101" s="203">
        <v>0</v>
      </c>
      <c r="U101" s="195">
        <v>0</v>
      </c>
      <c r="V101" s="203">
        <v>0</v>
      </c>
      <c r="W101" s="203">
        <v>25500</v>
      </c>
      <c r="X101" s="204">
        <v>25750</v>
      </c>
      <c r="Y101" s="205">
        <v>250</v>
      </c>
      <c r="Z101" s="196">
        <v>9.7999999999999997E-3</v>
      </c>
      <c r="AA101" s="197" t="s">
        <v>385</v>
      </c>
      <c r="AB101" s="206"/>
      <c r="AC101" s="206"/>
      <c r="AD101" s="206"/>
      <c r="AE101" s="198"/>
      <c r="AF101" s="202">
        <v>0</v>
      </c>
      <c r="AG101" s="207">
        <v>25750</v>
      </c>
      <c r="AH101" s="182">
        <v>250</v>
      </c>
      <c r="AI101" s="199">
        <v>9.8039215686274161E-3</v>
      </c>
      <c r="AJ101" s="184">
        <v>14</v>
      </c>
      <c r="AK101" s="184">
        <v>450</v>
      </c>
      <c r="AL101" s="184">
        <v>1000</v>
      </c>
      <c r="AM101" s="184">
        <v>688</v>
      </c>
      <c r="AN101" s="184">
        <v>378588</v>
      </c>
      <c r="AO101" s="171" t="e">
        <v>#N/A</v>
      </c>
      <c r="AP101" s="184"/>
      <c r="AQ101" s="185"/>
      <c r="AR101" s="185" t="s">
        <v>179</v>
      </c>
      <c r="AS101" s="169" t="s">
        <v>469</v>
      </c>
      <c r="AT101" s="169" t="s">
        <v>424</v>
      </c>
      <c r="AU101" s="169" t="s">
        <v>425</v>
      </c>
      <c r="AV101" s="201"/>
      <c r="AW101" s="210"/>
      <c r="AX101" s="210"/>
      <c r="AY101" s="209" t="str">
        <f t="shared" si="28"/>
        <v>&gt;20</v>
      </c>
    </row>
    <row r="102" spans="1:51" ht="19.95" customHeight="1">
      <c r="A102" s="5" t="s">
        <v>562</v>
      </c>
      <c r="B102" s="169">
        <v>51202404</v>
      </c>
      <c r="C102" s="169" t="s">
        <v>475</v>
      </c>
      <c r="D102" s="169" t="s">
        <v>476</v>
      </c>
      <c r="E102" s="169" t="s">
        <v>54</v>
      </c>
      <c r="F102" s="169" t="s">
        <v>55</v>
      </c>
      <c r="G102" s="169" t="s">
        <v>564</v>
      </c>
      <c r="H102" s="169" t="s">
        <v>477</v>
      </c>
      <c r="I102" s="169" t="s">
        <v>478</v>
      </c>
      <c r="J102" s="170">
        <v>40763</v>
      </c>
      <c r="K102" s="169" t="s">
        <v>150</v>
      </c>
      <c r="L102" s="169" t="s">
        <v>479</v>
      </c>
      <c r="M102" s="169" t="s">
        <v>59</v>
      </c>
      <c r="N102" s="171">
        <v>2</v>
      </c>
      <c r="O102" s="171">
        <v>3</v>
      </c>
      <c r="P102" s="202">
        <v>29250</v>
      </c>
      <c r="Q102" s="195">
        <v>0</v>
      </c>
      <c r="R102" s="203">
        <v>0</v>
      </c>
      <c r="S102" s="195">
        <v>0</v>
      </c>
      <c r="T102" s="203">
        <v>0</v>
      </c>
      <c r="U102" s="195">
        <v>0</v>
      </c>
      <c r="V102" s="203">
        <v>0</v>
      </c>
      <c r="W102" s="203">
        <v>29250</v>
      </c>
      <c r="X102" s="204">
        <v>29250</v>
      </c>
      <c r="Y102" s="205">
        <v>0</v>
      </c>
      <c r="Z102" s="196">
        <v>0</v>
      </c>
      <c r="AA102" s="197" t="s">
        <v>385</v>
      </c>
      <c r="AB102" s="206"/>
      <c r="AC102" s="206"/>
      <c r="AD102" s="206"/>
      <c r="AE102" s="198"/>
      <c r="AF102" s="202">
        <v>0</v>
      </c>
      <c r="AG102" s="207">
        <v>29250</v>
      </c>
      <c r="AH102" s="182">
        <v>0</v>
      </c>
      <c r="AI102" s="199">
        <v>0</v>
      </c>
      <c r="AJ102" s="184">
        <v>14</v>
      </c>
      <c r="AK102" s="184">
        <v>1450</v>
      </c>
      <c r="AL102" s="184"/>
      <c r="AM102" s="184">
        <v>688</v>
      </c>
      <c r="AN102" s="184">
        <v>427588</v>
      </c>
      <c r="AO102" s="171">
        <v>3</v>
      </c>
      <c r="AP102" s="184"/>
      <c r="AQ102" s="185"/>
      <c r="AR102" s="185"/>
      <c r="AS102" s="169" t="s">
        <v>469</v>
      </c>
      <c r="AT102" s="169" t="s">
        <v>424</v>
      </c>
      <c r="AU102" s="169" t="s">
        <v>425</v>
      </c>
      <c r="AV102" s="201"/>
      <c r="AW102" s="210"/>
      <c r="AX102" s="210"/>
      <c r="AY102" s="211" t="str">
        <f t="shared" si="28"/>
        <v>OK</v>
      </c>
    </row>
    <row r="103" spans="1:51" ht="19.95" customHeight="1">
      <c r="A103" s="5" t="s">
        <v>562</v>
      </c>
      <c r="B103" s="169">
        <v>15000475</v>
      </c>
      <c r="C103" s="169" t="s">
        <v>480</v>
      </c>
      <c r="D103" s="169" t="s">
        <v>481</v>
      </c>
      <c r="E103" s="169" t="s">
        <v>54</v>
      </c>
      <c r="F103" s="169" t="s">
        <v>55</v>
      </c>
      <c r="G103" s="169" t="s">
        <v>564</v>
      </c>
      <c r="H103" s="169" t="s">
        <v>482</v>
      </c>
      <c r="I103" s="169" t="s">
        <v>473</v>
      </c>
      <c r="J103" s="170">
        <v>38808</v>
      </c>
      <c r="K103" s="169" t="s">
        <v>80</v>
      </c>
      <c r="L103" s="169" t="s">
        <v>483</v>
      </c>
      <c r="M103" s="169" t="s">
        <v>66</v>
      </c>
      <c r="N103" s="171">
        <v>2</v>
      </c>
      <c r="O103" s="171">
        <v>4</v>
      </c>
      <c r="P103" s="202">
        <v>14690</v>
      </c>
      <c r="Q103" s="195">
        <v>0.03</v>
      </c>
      <c r="R103" s="203">
        <v>441</v>
      </c>
      <c r="S103" s="195">
        <v>0</v>
      </c>
      <c r="T103" s="203">
        <v>0</v>
      </c>
      <c r="U103" s="195">
        <v>3.0020422055820287E-2</v>
      </c>
      <c r="V103" s="203">
        <v>441</v>
      </c>
      <c r="W103" s="203">
        <v>15131</v>
      </c>
      <c r="X103" s="204">
        <v>15500</v>
      </c>
      <c r="Y103" s="205">
        <v>810</v>
      </c>
      <c r="Z103" s="196">
        <v>5.5100000000000003E-2</v>
      </c>
      <c r="AA103" s="197" t="s">
        <v>403</v>
      </c>
      <c r="AB103" s="206"/>
      <c r="AC103" s="206"/>
      <c r="AD103" s="206"/>
      <c r="AE103" s="198"/>
      <c r="AF103" s="202">
        <v>0</v>
      </c>
      <c r="AG103" s="207">
        <v>15500</v>
      </c>
      <c r="AH103" s="182">
        <v>810</v>
      </c>
      <c r="AI103" s="199">
        <v>5.5139550714772056E-2</v>
      </c>
      <c r="AJ103" s="184">
        <v>14</v>
      </c>
      <c r="AK103" s="184">
        <v>450</v>
      </c>
      <c r="AL103" s="184"/>
      <c r="AM103" s="184">
        <v>688</v>
      </c>
      <c r="AN103" s="184">
        <v>223088</v>
      </c>
      <c r="AO103" s="171">
        <v>4</v>
      </c>
      <c r="AP103" s="184"/>
      <c r="AQ103" s="185" t="s">
        <v>115</v>
      </c>
      <c r="AR103" s="185" t="s">
        <v>413</v>
      </c>
      <c r="AS103" s="169" t="s">
        <v>484</v>
      </c>
      <c r="AT103" s="169" t="s">
        <v>424</v>
      </c>
      <c r="AU103" s="169" t="s">
        <v>62</v>
      </c>
      <c r="AV103" s="201"/>
      <c r="AW103" s="210"/>
      <c r="AX103" s="210"/>
      <c r="AY103" s="209" t="str">
        <f t="shared" si="28"/>
        <v>&gt;20</v>
      </c>
    </row>
    <row r="104" spans="1:51" ht="19.95" customHeight="1">
      <c r="A104" s="5" t="s">
        <v>562</v>
      </c>
      <c r="B104" s="169">
        <v>15001515</v>
      </c>
      <c r="C104" s="169" t="s">
        <v>485</v>
      </c>
      <c r="D104" s="169" t="s">
        <v>486</v>
      </c>
      <c r="E104" s="169" t="s">
        <v>54</v>
      </c>
      <c r="F104" s="169" t="s">
        <v>55</v>
      </c>
      <c r="G104" s="169" t="s">
        <v>564</v>
      </c>
      <c r="H104" s="169" t="s">
        <v>487</v>
      </c>
      <c r="I104" s="169" t="s">
        <v>488</v>
      </c>
      <c r="J104" s="170">
        <v>39553</v>
      </c>
      <c r="K104" s="169" t="s">
        <v>489</v>
      </c>
      <c r="L104" s="169" t="s">
        <v>490</v>
      </c>
      <c r="M104" s="169" t="s">
        <v>286</v>
      </c>
      <c r="N104" s="171">
        <v>2</v>
      </c>
      <c r="O104" s="171">
        <v>2</v>
      </c>
      <c r="P104" s="202">
        <v>9185</v>
      </c>
      <c r="Q104" s="195">
        <v>0</v>
      </c>
      <c r="R104" s="203">
        <v>0</v>
      </c>
      <c r="S104" s="195">
        <v>0</v>
      </c>
      <c r="T104" s="203">
        <v>0</v>
      </c>
      <c r="U104" s="195">
        <v>0</v>
      </c>
      <c r="V104" s="203">
        <v>0</v>
      </c>
      <c r="W104" s="203">
        <v>9185</v>
      </c>
      <c r="X104" s="204">
        <v>9185</v>
      </c>
      <c r="Y104" s="205">
        <v>0</v>
      </c>
      <c r="Z104" s="196">
        <v>0</v>
      </c>
      <c r="AA104" s="197" t="s">
        <v>385</v>
      </c>
      <c r="AB104" s="206"/>
      <c r="AC104" s="206"/>
      <c r="AD104" s="206"/>
      <c r="AE104" s="198"/>
      <c r="AF104" s="202">
        <v>0</v>
      </c>
      <c r="AG104" s="207">
        <v>9185</v>
      </c>
      <c r="AH104" s="182">
        <v>0</v>
      </c>
      <c r="AI104" s="199">
        <v>0</v>
      </c>
      <c r="AJ104" s="184">
        <v>14</v>
      </c>
      <c r="AK104" s="184">
        <v>550</v>
      </c>
      <c r="AL104" s="184"/>
      <c r="AM104" s="184">
        <v>688</v>
      </c>
      <c r="AN104" s="184">
        <v>135878</v>
      </c>
      <c r="AO104" s="171">
        <v>3</v>
      </c>
      <c r="AP104" s="184"/>
      <c r="AQ104" s="185"/>
      <c r="AR104" s="185"/>
      <c r="AS104" s="169" t="s">
        <v>484</v>
      </c>
      <c r="AT104" s="169" t="s">
        <v>424</v>
      </c>
      <c r="AU104" s="169" t="s">
        <v>62</v>
      </c>
      <c r="AV104" s="201"/>
      <c r="AW104" s="210"/>
      <c r="AX104" s="210"/>
      <c r="AY104" s="211" t="str">
        <f t="shared" si="28"/>
        <v>OK</v>
      </c>
    </row>
    <row r="105" spans="1:51" ht="19.95" customHeight="1">
      <c r="A105" s="5" t="s">
        <v>562</v>
      </c>
      <c r="B105" s="169">
        <v>15003602</v>
      </c>
      <c r="C105" s="169" t="s">
        <v>491</v>
      </c>
      <c r="D105" s="169" t="s">
        <v>492</v>
      </c>
      <c r="E105" s="169" t="s">
        <v>54</v>
      </c>
      <c r="F105" s="169" t="s">
        <v>55</v>
      </c>
      <c r="G105" s="169" t="s">
        <v>564</v>
      </c>
      <c r="H105" s="169" t="s">
        <v>472</v>
      </c>
      <c r="I105" s="169" t="s">
        <v>473</v>
      </c>
      <c r="J105" s="170">
        <v>40276</v>
      </c>
      <c r="K105" s="169" t="s">
        <v>80</v>
      </c>
      <c r="L105" s="169" t="s">
        <v>80</v>
      </c>
      <c r="M105" s="169" t="s">
        <v>66</v>
      </c>
      <c r="N105" s="171">
        <v>2</v>
      </c>
      <c r="O105" s="171">
        <v>3</v>
      </c>
      <c r="P105" s="202">
        <v>17784</v>
      </c>
      <c r="Q105" s="195">
        <v>0</v>
      </c>
      <c r="R105" s="203">
        <v>0</v>
      </c>
      <c r="S105" s="195">
        <v>0</v>
      </c>
      <c r="T105" s="203">
        <v>0</v>
      </c>
      <c r="U105" s="195">
        <v>0</v>
      </c>
      <c r="V105" s="203">
        <v>0</v>
      </c>
      <c r="W105" s="203">
        <v>17784</v>
      </c>
      <c r="X105" s="204">
        <v>17784</v>
      </c>
      <c r="Y105" s="205">
        <v>0</v>
      </c>
      <c r="Z105" s="196">
        <v>0</v>
      </c>
      <c r="AA105" s="197" t="s">
        <v>385</v>
      </c>
      <c r="AB105" s="206"/>
      <c r="AC105" s="206"/>
      <c r="AD105" s="206"/>
      <c r="AE105" s="198"/>
      <c r="AF105" s="202">
        <v>0</v>
      </c>
      <c r="AG105" s="207">
        <v>17784</v>
      </c>
      <c r="AH105" s="182">
        <v>0</v>
      </c>
      <c r="AI105" s="199">
        <v>0</v>
      </c>
      <c r="AJ105" s="184">
        <v>14</v>
      </c>
      <c r="AK105" s="184">
        <v>450</v>
      </c>
      <c r="AL105" s="184"/>
      <c r="AM105" s="184">
        <v>688</v>
      </c>
      <c r="AN105" s="184">
        <v>255064</v>
      </c>
      <c r="AO105" s="171">
        <v>3</v>
      </c>
      <c r="AP105" s="184"/>
      <c r="AQ105" s="185" t="s">
        <v>292</v>
      </c>
      <c r="AR105" s="185"/>
      <c r="AS105" s="169" t="s">
        <v>484</v>
      </c>
      <c r="AT105" s="169" t="s">
        <v>424</v>
      </c>
      <c r="AU105" s="169" t="s">
        <v>62</v>
      </c>
      <c r="AV105" s="201"/>
      <c r="AW105" s="210"/>
      <c r="AX105" s="210"/>
      <c r="AY105" s="209" t="str">
        <f t="shared" si="28"/>
        <v>OK</v>
      </c>
    </row>
    <row r="106" spans="1:51" ht="19.95" customHeight="1">
      <c r="A106" s="5" t="s">
        <v>562</v>
      </c>
      <c r="B106" s="169">
        <v>15002964</v>
      </c>
      <c r="C106" s="169" t="s">
        <v>493</v>
      </c>
      <c r="D106" s="169" t="s">
        <v>494</v>
      </c>
      <c r="E106" s="169" t="s">
        <v>54</v>
      </c>
      <c r="F106" s="169" t="s">
        <v>55</v>
      </c>
      <c r="G106" s="169" t="s">
        <v>564</v>
      </c>
      <c r="H106" s="169" t="s">
        <v>487</v>
      </c>
      <c r="I106" s="169" t="s">
        <v>488</v>
      </c>
      <c r="J106" s="170">
        <v>40094</v>
      </c>
      <c r="K106" s="169" t="s">
        <v>80</v>
      </c>
      <c r="L106" s="169" t="s">
        <v>80</v>
      </c>
      <c r="M106" s="169" t="s">
        <v>66</v>
      </c>
      <c r="N106" s="171">
        <v>2</v>
      </c>
      <c r="O106" s="171">
        <v>3</v>
      </c>
      <c r="P106" s="202">
        <v>13620</v>
      </c>
      <c r="Q106" s="195">
        <v>2.5000000000000001E-2</v>
      </c>
      <c r="R106" s="203">
        <v>341</v>
      </c>
      <c r="S106" s="195">
        <v>0</v>
      </c>
      <c r="T106" s="203">
        <v>0</v>
      </c>
      <c r="U106" s="195">
        <v>2.5036710719530102E-2</v>
      </c>
      <c r="V106" s="203">
        <v>341</v>
      </c>
      <c r="W106" s="203">
        <v>13961</v>
      </c>
      <c r="X106" s="204">
        <v>13620</v>
      </c>
      <c r="Y106" s="205">
        <v>0</v>
      </c>
      <c r="Z106" s="196">
        <v>0</v>
      </c>
      <c r="AA106" s="197" t="s">
        <v>400</v>
      </c>
      <c r="AB106" s="206"/>
      <c r="AC106" s="206"/>
      <c r="AD106" s="206"/>
      <c r="AE106" s="198"/>
      <c r="AF106" s="202">
        <v>0</v>
      </c>
      <c r="AG106" s="207">
        <v>13620</v>
      </c>
      <c r="AH106" s="182">
        <v>0</v>
      </c>
      <c r="AI106" s="199">
        <v>0</v>
      </c>
      <c r="AJ106" s="184">
        <v>14</v>
      </c>
      <c r="AK106" s="184">
        <v>450</v>
      </c>
      <c r="AL106" s="184"/>
      <c r="AM106" s="184">
        <v>688</v>
      </c>
      <c r="AN106" s="184">
        <v>196768</v>
      </c>
      <c r="AO106" s="171">
        <v>3</v>
      </c>
      <c r="AP106" s="184"/>
      <c r="AQ106" s="185" t="s">
        <v>495</v>
      </c>
      <c r="AR106" s="185" t="s">
        <v>495</v>
      </c>
      <c r="AS106" s="169" t="s">
        <v>484</v>
      </c>
      <c r="AT106" s="169" t="s">
        <v>424</v>
      </c>
      <c r="AU106" s="169" t="s">
        <v>62</v>
      </c>
      <c r="AV106" s="201"/>
      <c r="AW106" s="210"/>
      <c r="AX106" s="210"/>
      <c r="AY106" s="211" t="str">
        <f t="shared" si="28"/>
        <v>0 increase</v>
      </c>
    </row>
    <row r="107" spans="1:51" ht="19.95" customHeight="1">
      <c r="A107" s="5" t="s">
        <v>562</v>
      </c>
      <c r="B107" s="169">
        <v>15014268</v>
      </c>
      <c r="C107" s="169" t="s">
        <v>496</v>
      </c>
      <c r="D107" s="169" t="s">
        <v>497</v>
      </c>
      <c r="E107" s="169" t="s">
        <v>54</v>
      </c>
      <c r="F107" s="169" t="s">
        <v>55</v>
      </c>
      <c r="G107" s="169" t="s">
        <v>564</v>
      </c>
      <c r="H107" s="169" t="s">
        <v>498</v>
      </c>
      <c r="I107" s="169" t="s">
        <v>473</v>
      </c>
      <c r="J107" s="170">
        <v>42186</v>
      </c>
      <c r="K107" s="169" t="s">
        <v>150</v>
      </c>
      <c r="L107" s="169" t="s">
        <v>499</v>
      </c>
      <c r="M107" s="169" t="s">
        <v>59</v>
      </c>
      <c r="N107" s="171">
        <v>2</v>
      </c>
      <c r="O107" s="171">
        <v>2</v>
      </c>
      <c r="P107" s="202">
        <v>14047</v>
      </c>
      <c r="Q107" s="195">
        <v>0</v>
      </c>
      <c r="R107" s="203">
        <v>0</v>
      </c>
      <c r="S107" s="195">
        <v>0</v>
      </c>
      <c r="T107" s="203">
        <v>0</v>
      </c>
      <c r="U107" s="195">
        <v>0</v>
      </c>
      <c r="V107" s="203">
        <v>0</v>
      </c>
      <c r="W107" s="203">
        <v>14047</v>
      </c>
      <c r="X107" s="204">
        <v>14047</v>
      </c>
      <c r="Y107" s="205">
        <v>0</v>
      </c>
      <c r="Z107" s="196">
        <v>0</v>
      </c>
      <c r="AA107" s="197" t="s">
        <v>385</v>
      </c>
      <c r="AB107" s="206"/>
      <c r="AC107" s="206"/>
      <c r="AD107" s="206"/>
      <c r="AE107" s="198"/>
      <c r="AF107" s="202">
        <v>0</v>
      </c>
      <c r="AG107" s="207">
        <v>14047</v>
      </c>
      <c r="AH107" s="182">
        <v>0</v>
      </c>
      <c r="AI107" s="199">
        <v>0</v>
      </c>
      <c r="AJ107" s="184">
        <v>14</v>
      </c>
      <c r="AK107" s="184">
        <v>450</v>
      </c>
      <c r="AL107" s="184"/>
      <c r="AM107" s="184">
        <v>688</v>
      </c>
      <c r="AN107" s="184">
        <v>202746</v>
      </c>
      <c r="AO107" s="171">
        <v>5</v>
      </c>
      <c r="AP107" s="184"/>
      <c r="AQ107" s="185"/>
      <c r="AR107" s="185"/>
      <c r="AS107" s="169" t="s">
        <v>484</v>
      </c>
      <c r="AT107" s="169" t="s">
        <v>424</v>
      </c>
      <c r="AU107" s="169" t="s">
        <v>62</v>
      </c>
      <c r="AV107" s="201"/>
      <c r="AW107" s="210"/>
      <c r="AX107" s="210"/>
      <c r="AY107" s="209" t="str">
        <f t="shared" si="28"/>
        <v>OK</v>
      </c>
    </row>
    <row r="108" spans="1:51" ht="19.95" customHeight="1">
      <c r="A108" s="5" t="s">
        <v>562</v>
      </c>
      <c r="B108" s="169">
        <v>15021808</v>
      </c>
      <c r="C108" s="169" t="s">
        <v>500</v>
      </c>
      <c r="D108" s="169" t="s">
        <v>501</v>
      </c>
      <c r="E108" s="169" t="s">
        <v>54</v>
      </c>
      <c r="F108" s="169" t="s">
        <v>55</v>
      </c>
      <c r="G108" s="169" t="s">
        <v>564</v>
      </c>
      <c r="H108" s="169" t="s">
        <v>477</v>
      </c>
      <c r="I108" s="169" t="s">
        <v>478</v>
      </c>
      <c r="J108" s="170">
        <v>44480</v>
      </c>
      <c r="K108" s="169" t="s">
        <v>432</v>
      </c>
      <c r="L108" s="169" t="s">
        <v>432</v>
      </c>
      <c r="M108" s="169" t="s">
        <v>89</v>
      </c>
      <c r="N108" s="171">
        <v>2</v>
      </c>
      <c r="O108" s="171">
        <v>4</v>
      </c>
      <c r="P108" s="202">
        <v>11375</v>
      </c>
      <c r="Q108" s="195">
        <v>0.03</v>
      </c>
      <c r="R108" s="203">
        <v>341</v>
      </c>
      <c r="S108" s="195">
        <v>0</v>
      </c>
      <c r="T108" s="203">
        <v>0</v>
      </c>
      <c r="U108" s="195">
        <v>2.9978021978021976E-2</v>
      </c>
      <c r="V108" s="203">
        <v>341</v>
      </c>
      <c r="W108" s="203">
        <v>11716</v>
      </c>
      <c r="X108" s="204">
        <v>11700</v>
      </c>
      <c r="Y108" s="205">
        <v>325</v>
      </c>
      <c r="Z108" s="196">
        <v>2.86E-2</v>
      </c>
      <c r="AA108" s="197" t="s">
        <v>403</v>
      </c>
      <c r="AB108" s="206" t="s">
        <v>112</v>
      </c>
      <c r="AC108" s="206" t="s">
        <v>65</v>
      </c>
      <c r="AD108" s="206" t="s">
        <v>114</v>
      </c>
      <c r="AE108" s="198">
        <v>0.05</v>
      </c>
      <c r="AF108" s="202">
        <v>569</v>
      </c>
      <c r="AG108" s="207">
        <v>12269</v>
      </c>
      <c r="AH108" s="182">
        <v>894</v>
      </c>
      <c r="AI108" s="199">
        <v>7.8593406593406634E-2</v>
      </c>
      <c r="AJ108" s="184">
        <v>14</v>
      </c>
      <c r="AK108" s="184">
        <v>900</v>
      </c>
      <c r="AL108" s="184"/>
      <c r="AM108" s="184">
        <v>688</v>
      </c>
      <c r="AN108" s="184">
        <v>183254</v>
      </c>
      <c r="AO108" s="171">
        <v>4</v>
      </c>
      <c r="AP108" s="184"/>
      <c r="AQ108" s="185"/>
      <c r="AR108" s="185"/>
      <c r="AS108" s="169" t="s">
        <v>502</v>
      </c>
      <c r="AT108" s="169" t="s">
        <v>424</v>
      </c>
      <c r="AU108" s="169" t="s">
        <v>62</v>
      </c>
      <c r="AV108" s="201"/>
      <c r="AW108" s="210"/>
      <c r="AX108" s="210"/>
      <c r="AY108" s="211" t="str">
        <f t="shared" si="28"/>
        <v>OK</v>
      </c>
    </row>
    <row r="109" spans="1:51" ht="19.95" customHeight="1">
      <c r="A109" s="5" t="s">
        <v>562</v>
      </c>
      <c r="B109" s="169">
        <v>15000708</v>
      </c>
      <c r="C109" s="169" t="s">
        <v>503</v>
      </c>
      <c r="D109" s="169" t="s">
        <v>504</v>
      </c>
      <c r="E109" s="169" t="s">
        <v>54</v>
      </c>
      <c r="F109" s="169" t="s">
        <v>55</v>
      </c>
      <c r="G109" s="169" t="s">
        <v>564</v>
      </c>
      <c r="H109" s="169" t="s">
        <v>477</v>
      </c>
      <c r="I109" s="169" t="s">
        <v>478</v>
      </c>
      <c r="J109" s="170">
        <v>39008</v>
      </c>
      <c r="K109" s="169" t="s">
        <v>421</v>
      </c>
      <c r="L109" s="169" t="s">
        <v>421</v>
      </c>
      <c r="M109" s="169" t="s">
        <v>107</v>
      </c>
      <c r="N109" s="171">
        <v>2</v>
      </c>
      <c r="O109" s="171">
        <v>3</v>
      </c>
      <c r="P109" s="202">
        <v>8900</v>
      </c>
      <c r="Q109" s="195">
        <v>2.5000000000000001E-2</v>
      </c>
      <c r="R109" s="203">
        <v>223</v>
      </c>
      <c r="S109" s="195">
        <v>0</v>
      </c>
      <c r="T109" s="203">
        <v>0</v>
      </c>
      <c r="U109" s="195">
        <v>2.50561797752809E-2</v>
      </c>
      <c r="V109" s="203">
        <v>223</v>
      </c>
      <c r="W109" s="203">
        <v>9123</v>
      </c>
      <c r="X109" s="204">
        <v>9103</v>
      </c>
      <c r="Y109" s="205">
        <v>203</v>
      </c>
      <c r="Z109" s="196">
        <v>2.2800000000000001E-2</v>
      </c>
      <c r="AA109" s="197" t="s">
        <v>505</v>
      </c>
      <c r="AB109" s="206"/>
      <c r="AC109" s="206"/>
      <c r="AD109" s="206"/>
      <c r="AE109" s="198"/>
      <c r="AF109" s="202">
        <v>0</v>
      </c>
      <c r="AG109" s="207">
        <v>9103</v>
      </c>
      <c r="AH109" s="182">
        <v>203</v>
      </c>
      <c r="AI109" s="199">
        <v>2.2808988764045024E-2</v>
      </c>
      <c r="AJ109" s="184">
        <v>14</v>
      </c>
      <c r="AK109" s="184">
        <v>450</v>
      </c>
      <c r="AL109" s="184"/>
      <c r="AM109" s="184">
        <v>688</v>
      </c>
      <c r="AN109" s="184">
        <v>133530</v>
      </c>
      <c r="AO109" s="171">
        <v>3</v>
      </c>
      <c r="AP109" s="184"/>
      <c r="AQ109" s="185"/>
      <c r="AR109" s="185"/>
      <c r="AS109" s="169" t="s">
        <v>502</v>
      </c>
      <c r="AT109" s="169" t="s">
        <v>424</v>
      </c>
      <c r="AU109" s="169" t="s">
        <v>62</v>
      </c>
      <c r="AV109" s="201"/>
      <c r="AW109" s="210"/>
      <c r="AX109" s="210"/>
      <c r="AY109" s="209" t="str">
        <f t="shared" si="28"/>
        <v>OK</v>
      </c>
    </row>
    <row r="110" spans="1:51" ht="19.95" customHeight="1">
      <c r="A110" s="5" t="s">
        <v>562</v>
      </c>
      <c r="B110" s="169">
        <v>11011058</v>
      </c>
      <c r="C110" s="169" t="s">
        <v>506</v>
      </c>
      <c r="D110" s="169" t="s">
        <v>507</v>
      </c>
      <c r="E110" s="169" t="s">
        <v>54</v>
      </c>
      <c r="F110" s="169" t="s">
        <v>55</v>
      </c>
      <c r="G110" s="169" t="s">
        <v>564</v>
      </c>
      <c r="H110" s="169" t="s">
        <v>477</v>
      </c>
      <c r="I110" s="169" t="s">
        <v>478</v>
      </c>
      <c r="J110" s="170">
        <v>41813</v>
      </c>
      <c r="K110" s="169" t="s">
        <v>421</v>
      </c>
      <c r="L110" s="169" t="s">
        <v>421</v>
      </c>
      <c r="M110" s="169" t="s">
        <v>107</v>
      </c>
      <c r="N110" s="171">
        <v>2</v>
      </c>
      <c r="O110" s="171">
        <v>3</v>
      </c>
      <c r="P110" s="202">
        <v>8702</v>
      </c>
      <c r="Q110" s="195">
        <v>2.5000000000000001E-2</v>
      </c>
      <c r="R110" s="203">
        <v>218</v>
      </c>
      <c r="S110" s="195">
        <v>0</v>
      </c>
      <c r="T110" s="203">
        <v>0</v>
      </c>
      <c r="U110" s="195">
        <v>2.5051712250057458E-2</v>
      </c>
      <c r="V110" s="203">
        <v>218</v>
      </c>
      <c r="W110" s="203">
        <v>8920</v>
      </c>
      <c r="X110" s="204">
        <v>8910</v>
      </c>
      <c r="Y110" s="205">
        <v>208</v>
      </c>
      <c r="Z110" s="196">
        <v>2.3900000000000001E-2</v>
      </c>
      <c r="AA110" s="197" t="s">
        <v>505</v>
      </c>
      <c r="AB110" s="206"/>
      <c r="AC110" s="206"/>
      <c r="AD110" s="206"/>
      <c r="AE110" s="198"/>
      <c r="AF110" s="202">
        <v>0</v>
      </c>
      <c r="AG110" s="207">
        <v>8910</v>
      </c>
      <c r="AH110" s="182">
        <v>208</v>
      </c>
      <c r="AI110" s="199">
        <v>2.3902551137669592E-2</v>
      </c>
      <c r="AJ110" s="184">
        <v>14</v>
      </c>
      <c r="AK110" s="184">
        <v>510</v>
      </c>
      <c r="AL110" s="184"/>
      <c r="AM110" s="184">
        <v>688</v>
      </c>
      <c r="AN110" s="184">
        <v>131548</v>
      </c>
      <c r="AO110" s="171">
        <v>3</v>
      </c>
      <c r="AP110" s="184"/>
      <c r="AQ110" s="185"/>
      <c r="AR110" s="185"/>
      <c r="AS110" s="169" t="s">
        <v>502</v>
      </c>
      <c r="AT110" s="169" t="s">
        <v>424</v>
      </c>
      <c r="AU110" s="169" t="s">
        <v>62</v>
      </c>
      <c r="AV110" s="201"/>
      <c r="AW110" s="210"/>
      <c r="AX110" s="210"/>
      <c r="AY110" s="211" t="str">
        <f t="shared" si="28"/>
        <v>OK</v>
      </c>
    </row>
    <row r="111" spans="1:51" ht="19.95" customHeight="1">
      <c r="A111" s="5" t="s">
        <v>562</v>
      </c>
      <c r="B111" s="169">
        <v>15000449</v>
      </c>
      <c r="C111" s="169" t="s">
        <v>508</v>
      </c>
      <c r="D111" s="169" t="s">
        <v>509</v>
      </c>
      <c r="E111" s="169" t="s">
        <v>54</v>
      </c>
      <c r="F111" s="169" t="s">
        <v>55</v>
      </c>
      <c r="G111" s="169" t="s">
        <v>564</v>
      </c>
      <c r="H111" s="169" t="s">
        <v>477</v>
      </c>
      <c r="I111" s="169" t="s">
        <v>478</v>
      </c>
      <c r="J111" s="170">
        <v>38808</v>
      </c>
      <c r="K111" s="169" t="s">
        <v>421</v>
      </c>
      <c r="L111" s="169" t="s">
        <v>421</v>
      </c>
      <c r="M111" s="169" t="s">
        <v>107</v>
      </c>
      <c r="N111" s="171">
        <v>2</v>
      </c>
      <c r="O111" s="171">
        <v>3</v>
      </c>
      <c r="P111" s="202">
        <v>7926</v>
      </c>
      <c r="Q111" s="195">
        <v>2.5000000000000001E-2</v>
      </c>
      <c r="R111" s="203">
        <v>198</v>
      </c>
      <c r="S111" s="195">
        <v>0</v>
      </c>
      <c r="T111" s="203">
        <v>0</v>
      </c>
      <c r="U111" s="195">
        <v>2.4981074943224831E-2</v>
      </c>
      <c r="V111" s="203">
        <v>198</v>
      </c>
      <c r="W111" s="203">
        <v>8124</v>
      </c>
      <c r="X111" s="204">
        <v>8154</v>
      </c>
      <c r="Y111" s="205">
        <v>228</v>
      </c>
      <c r="Z111" s="196">
        <v>2.8799999999999999E-2</v>
      </c>
      <c r="AA111" s="197" t="s">
        <v>400</v>
      </c>
      <c r="AB111" s="206"/>
      <c r="AC111" s="206"/>
      <c r="AD111" s="206"/>
      <c r="AE111" s="198"/>
      <c r="AF111" s="202">
        <v>0</v>
      </c>
      <c r="AG111" s="207">
        <v>8154</v>
      </c>
      <c r="AH111" s="182">
        <v>228</v>
      </c>
      <c r="AI111" s="199">
        <v>2.8766086298258831E-2</v>
      </c>
      <c r="AJ111" s="184">
        <v>14</v>
      </c>
      <c r="AK111" s="184">
        <v>510</v>
      </c>
      <c r="AL111" s="184"/>
      <c r="AM111" s="184">
        <v>688</v>
      </c>
      <c r="AN111" s="184">
        <v>120964</v>
      </c>
      <c r="AO111" s="171">
        <v>2</v>
      </c>
      <c r="AP111" s="184"/>
      <c r="AQ111" s="185"/>
      <c r="AR111" s="185"/>
      <c r="AS111" s="169" t="s">
        <v>502</v>
      </c>
      <c r="AT111" s="169" t="s">
        <v>424</v>
      </c>
      <c r="AU111" s="169" t="s">
        <v>62</v>
      </c>
      <c r="AV111" s="201"/>
      <c r="AW111" s="210"/>
      <c r="AX111" s="210"/>
      <c r="AY111" s="209" t="str">
        <f t="shared" si="28"/>
        <v>OK</v>
      </c>
    </row>
    <row r="112" spans="1:51" ht="19.95" customHeight="1">
      <c r="A112" s="5" t="s">
        <v>562</v>
      </c>
      <c r="B112" s="169">
        <v>15005122</v>
      </c>
      <c r="C112" s="169" t="s">
        <v>510</v>
      </c>
      <c r="D112" s="169" t="s">
        <v>511</v>
      </c>
      <c r="E112" s="169" t="s">
        <v>54</v>
      </c>
      <c r="F112" s="169" t="s">
        <v>55</v>
      </c>
      <c r="G112" s="169" t="s">
        <v>564</v>
      </c>
      <c r="H112" s="169" t="s">
        <v>477</v>
      </c>
      <c r="I112" s="169" t="s">
        <v>478</v>
      </c>
      <c r="J112" s="170">
        <v>40898</v>
      </c>
      <c r="K112" s="169" t="s">
        <v>421</v>
      </c>
      <c r="L112" s="169" t="s">
        <v>512</v>
      </c>
      <c r="M112" s="169" t="s">
        <v>107</v>
      </c>
      <c r="N112" s="171">
        <v>2</v>
      </c>
      <c r="O112" s="171">
        <v>4</v>
      </c>
      <c r="P112" s="202">
        <v>7500</v>
      </c>
      <c r="Q112" s="195">
        <v>4.4999999999999998E-2</v>
      </c>
      <c r="R112" s="203">
        <v>338</v>
      </c>
      <c r="S112" s="195">
        <v>4.2099999999999999E-2</v>
      </c>
      <c r="T112" s="203">
        <v>316</v>
      </c>
      <c r="U112" s="195">
        <v>8.72E-2</v>
      </c>
      <c r="V112" s="203">
        <v>654</v>
      </c>
      <c r="W112" s="203">
        <v>8154</v>
      </c>
      <c r="X112" s="204">
        <v>8154</v>
      </c>
      <c r="Y112" s="205">
        <v>654</v>
      </c>
      <c r="Z112" s="196">
        <v>8.72E-2</v>
      </c>
      <c r="AA112" s="197" t="s">
        <v>513</v>
      </c>
      <c r="AB112" s="206"/>
      <c r="AC112" s="206"/>
      <c r="AD112" s="206"/>
      <c r="AE112" s="198"/>
      <c r="AF112" s="202">
        <v>0</v>
      </c>
      <c r="AG112" s="207">
        <v>8154</v>
      </c>
      <c r="AH112" s="182">
        <v>654</v>
      </c>
      <c r="AI112" s="199">
        <v>8.7199999999999944E-2</v>
      </c>
      <c r="AJ112" s="184">
        <v>14</v>
      </c>
      <c r="AK112" s="184">
        <v>450</v>
      </c>
      <c r="AL112" s="184"/>
      <c r="AM112" s="184">
        <v>688</v>
      </c>
      <c r="AN112" s="184">
        <v>120244</v>
      </c>
      <c r="AO112" s="171">
        <v>3</v>
      </c>
      <c r="AP112" s="184"/>
      <c r="AQ112" s="185"/>
      <c r="AR112" s="185"/>
      <c r="AS112" s="169" t="s">
        <v>502</v>
      </c>
      <c r="AT112" s="169" t="s">
        <v>424</v>
      </c>
      <c r="AU112" s="169" t="s">
        <v>62</v>
      </c>
      <c r="AV112" s="201"/>
      <c r="AW112" s="210"/>
      <c r="AX112" s="210"/>
      <c r="AY112" s="211" t="str">
        <f t="shared" si="28"/>
        <v>OK</v>
      </c>
    </row>
    <row r="113" spans="1:51" ht="19.95" customHeight="1">
      <c r="A113" s="5" t="s">
        <v>562</v>
      </c>
      <c r="B113" s="169">
        <v>15001412</v>
      </c>
      <c r="C113" s="169" t="s">
        <v>514</v>
      </c>
      <c r="D113" s="169" t="s">
        <v>515</v>
      </c>
      <c r="E113" s="169" t="s">
        <v>54</v>
      </c>
      <c r="F113" s="169" t="s">
        <v>55</v>
      </c>
      <c r="G113" s="169" t="s">
        <v>564</v>
      </c>
      <c r="H113" s="169" t="s">
        <v>516</v>
      </c>
      <c r="I113" s="169" t="s">
        <v>517</v>
      </c>
      <c r="J113" s="170">
        <v>39511</v>
      </c>
      <c r="K113" s="169" t="s">
        <v>58</v>
      </c>
      <c r="L113" s="169" t="s">
        <v>58</v>
      </c>
      <c r="M113" s="169" t="s">
        <v>59</v>
      </c>
      <c r="N113" s="171">
        <v>2</v>
      </c>
      <c r="O113" s="171">
        <v>3</v>
      </c>
      <c r="P113" s="202">
        <v>19240</v>
      </c>
      <c r="Q113" s="195">
        <v>0.03</v>
      </c>
      <c r="R113" s="203">
        <v>577</v>
      </c>
      <c r="S113" s="195">
        <v>0</v>
      </c>
      <c r="T113" s="203">
        <v>0</v>
      </c>
      <c r="U113" s="195">
        <v>2.9989604989604991E-2</v>
      </c>
      <c r="V113" s="203">
        <v>577</v>
      </c>
      <c r="W113" s="203">
        <v>19817</v>
      </c>
      <c r="X113" s="204">
        <v>19817</v>
      </c>
      <c r="Y113" s="205">
        <v>577</v>
      </c>
      <c r="Z113" s="196">
        <v>0.03</v>
      </c>
      <c r="AA113" s="197" t="s">
        <v>403</v>
      </c>
      <c r="AB113" s="206"/>
      <c r="AC113" s="206"/>
      <c r="AD113" s="206"/>
      <c r="AE113" s="198"/>
      <c r="AF113" s="202">
        <v>0</v>
      </c>
      <c r="AG113" s="207">
        <v>19817</v>
      </c>
      <c r="AH113" s="182">
        <v>577</v>
      </c>
      <c r="AI113" s="199">
        <v>2.9989604989604901E-2</v>
      </c>
      <c r="AJ113" s="184">
        <v>14</v>
      </c>
      <c r="AK113" s="184">
        <v>450</v>
      </c>
      <c r="AL113" s="184"/>
      <c r="AM113" s="184">
        <v>688</v>
      </c>
      <c r="AN113" s="184">
        <v>283526</v>
      </c>
      <c r="AO113" s="171">
        <v>4</v>
      </c>
      <c r="AP113" s="184"/>
      <c r="AQ113" s="185"/>
      <c r="AR113" s="185"/>
      <c r="AS113" s="169" t="s">
        <v>518</v>
      </c>
      <c r="AT113" s="169" t="s">
        <v>424</v>
      </c>
      <c r="AU113" s="169" t="s">
        <v>374</v>
      </c>
      <c r="AV113" s="201"/>
      <c r="AW113" s="210"/>
      <c r="AX113" s="210"/>
      <c r="AY113" s="209" t="str">
        <f t="shared" si="28"/>
        <v>OK</v>
      </c>
    </row>
    <row r="114" spans="1:51" ht="19.95" customHeight="1">
      <c r="A114" s="5" t="s">
        <v>562</v>
      </c>
      <c r="B114" s="169">
        <v>11009910</v>
      </c>
      <c r="C114" s="169" t="s">
        <v>519</v>
      </c>
      <c r="D114" s="169" t="s">
        <v>520</v>
      </c>
      <c r="E114" s="169" t="s">
        <v>54</v>
      </c>
      <c r="F114" s="169" t="s">
        <v>55</v>
      </c>
      <c r="G114" s="169" t="s">
        <v>564</v>
      </c>
      <c r="H114" s="169" t="s">
        <v>516</v>
      </c>
      <c r="I114" s="169" t="s">
        <v>517</v>
      </c>
      <c r="J114" s="170">
        <v>41491</v>
      </c>
      <c r="K114" s="169" t="s">
        <v>105</v>
      </c>
      <c r="L114" s="169" t="s">
        <v>105</v>
      </c>
      <c r="M114" s="169" t="s">
        <v>107</v>
      </c>
      <c r="N114" s="171">
        <v>2</v>
      </c>
      <c r="O114" s="171">
        <v>3</v>
      </c>
      <c r="P114" s="202">
        <v>8533</v>
      </c>
      <c r="Q114" s="195">
        <v>0.03</v>
      </c>
      <c r="R114" s="203">
        <v>256</v>
      </c>
      <c r="S114" s="195">
        <v>0</v>
      </c>
      <c r="T114" s="203">
        <v>0</v>
      </c>
      <c r="U114" s="195">
        <v>3.0001171920778155E-2</v>
      </c>
      <c r="V114" s="203">
        <v>256</v>
      </c>
      <c r="W114" s="203">
        <v>8789</v>
      </c>
      <c r="X114" s="204">
        <v>9000</v>
      </c>
      <c r="Y114" s="205">
        <v>467</v>
      </c>
      <c r="Z114" s="196">
        <v>5.4699999999999999E-2</v>
      </c>
      <c r="AA114" s="197" t="s">
        <v>403</v>
      </c>
      <c r="AB114" s="206"/>
      <c r="AC114" s="206"/>
      <c r="AD114" s="206"/>
      <c r="AE114" s="198"/>
      <c r="AF114" s="202">
        <v>0</v>
      </c>
      <c r="AG114" s="207">
        <v>9000</v>
      </c>
      <c r="AH114" s="182">
        <v>467</v>
      </c>
      <c r="AI114" s="199">
        <v>5.4728700339857106E-2</v>
      </c>
      <c r="AJ114" s="184">
        <v>14</v>
      </c>
      <c r="AK114" s="184">
        <v>450</v>
      </c>
      <c r="AL114" s="184"/>
      <c r="AM114" s="184">
        <v>688</v>
      </c>
      <c r="AN114" s="184">
        <v>132088</v>
      </c>
      <c r="AO114" s="171">
        <v>3</v>
      </c>
      <c r="AP114" s="184"/>
      <c r="AQ114" s="185" t="s">
        <v>179</v>
      </c>
      <c r="AR114" s="185" t="s">
        <v>179</v>
      </c>
      <c r="AS114" s="169" t="s">
        <v>518</v>
      </c>
      <c r="AT114" s="169" t="s">
        <v>424</v>
      </c>
      <c r="AU114" s="169" t="s">
        <v>374</v>
      </c>
      <c r="AV114" s="201"/>
      <c r="AW114" s="210"/>
      <c r="AX114" s="210"/>
      <c r="AY114" s="211" t="str">
        <f t="shared" si="28"/>
        <v>&gt;20</v>
      </c>
    </row>
    <row r="115" spans="1:51" ht="19.95" customHeight="1">
      <c r="A115" s="5" t="s">
        <v>562</v>
      </c>
      <c r="B115" s="169">
        <v>15002411</v>
      </c>
      <c r="C115" s="169" t="s">
        <v>521</v>
      </c>
      <c r="D115" s="169" t="s">
        <v>522</v>
      </c>
      <c r="E115" s="169" t="s">
        <v>54</v>
      </c>
      <c r="F115" s="169" t="s">
        <v>55</v>
      </c>
      <c r="G115" s="169" t="s">
        <v>564</v>
      </c>
      <c r="H115" s="169" t="s">
        <v>516</v>
      </c>
      <c r="I115" s="169" t="s">
        <v>517</v>
      </c>
      <c r="J115" s="170">
        <v>39968</v>
      </c>
      <c r="K115" s="169" t="s">
        <v>201</v>
      </c>
      <c r="L115" s="169" t="s">
        <v>202</v>
      </c>
      <c r="M115" s="169" t="s">
        <v>66</v>
      </c>
      <c r="N115" s="171">
        <v>2</v>
      </c>
      <c r="O115" s="171">
        <v>4</v>
      </c>
      <c r="P115" s="202">
        <v>12700</v>
      </c>
      <c r="Q115" s="195">
        <v>4.4999999999999998E-2</v>
      </c>
      <c r="R115" s="203">
        <v>572</v>
      </c>
      <c r="S115" s="195">
        <v>4.2099999999999999E-2</v>
      </c>
      <c r="T115" s="203">
        <v>535</v>
      </c>
      <c r="U115" s="195">
        <v>8.7165354330708655E-2</v>
      </c>
      <c r="V115" s="203">
        <v>1107</v>
      </c>
      <c r="W115" s="203">
        <v>13807</v>
      </c>
      <c r="X115" s="204">
        <v>13700</v>
      </c>
      <c r="Y115" s="205">
        <v>1000</v>
      </c>
      <c r="Z115" s="196">
        <v>7.8700000000000006E-2</v>
      </c>
      <c r="AA115" s="197" t="s">
        <v>523</v>
      </c>
      <c r="AB115" s="206"/>
      <c r="AC115" s="206"/>
      <c r="AD115" s="206"/>
      <c r="AE115" s="198"/>
      <c r="AF115" s="202">
        <v>0</v>
      </c>
      <c r="AG115" s="207">
        <v>13700</v>
      </c>
      <c r="AH115" s="182">
        <v>1000</v>
      </c>
      <c r="AI115" s="199">
        <v>7.8740157480315043E-2</v>
      </c>
      <c r="AJ115" s="184">
        <v>14</v>
      </c>
      <c r="AK115" s="184">
        <v>450</v>
      </c>
      <c r="AL115" s="184"/>
      <c r="AM115" s="184">
        <v>688</v>
      </c>
      <c r="AN115" s="184">
        <v>197888</v>
      </c>
      <c r="AO115" s="171">
        <v>3</v>
      </c>
      <c r="AP115" s="184"/>
      <c r="AQ115" s="185"/>
      <c r="AR115" s="185"/>
      <c r="AS115" s="169" t="s">
        <v>518</v>
      </c>
      <c r="AT115" s="169" t="s">
        <v>424</v>
      </c>
      <c r="AU115" s="169" t="s">
        <v>374</v>
      </c>
      <c r="AV115" s="201"/>
      <c r="AW115" s="210"/>
      <c r="AX115" s="210"/>
      <c r="AY115" s="209" t="str">
        <f t="shared" si="28"/>
        <v>OK</v>
      </c>
    </row>
    <row r="116" spans="1:51" ht="19.95" customHeight="1">
      <c r="A116" s="5" t="s">
        <v>562</v>
      </c>
      <c r="B116" s="169">
        <v>15016940</v>
      </c>
      <c r="C116" s="169" t="s">
        <v>524</v>
      </c>
      <c r="D116" s="169" t="s">
        <v>525</v>
      </c>
      <c r="E116" s="169" t="s">
        <v>54</v>
      </c>
      <c r="F116" s="169" t="s">
        <v>55</v>
      </c>
      <c r="G116" s="169" t="s">
        <v>564</v>
      </c>
      <c r="H116" s="169" t="s">
        <v>516</v>
      </c>
      <c r="I116" s="169" t="s">
        <v>517</v>
      </c>
      <c r="J116" s="170">
        <v>42830</v>
      </c>
      <c r="K116" s="169" t="s">
        <v>87</v>
      </c>
      <c r="L116" s="169" t="s">
        <v>87</v>
      </c>
      <c r="M116" s="169" t="s">
        <v>89</v>
      </c>
      <c r="N116" s="171">
        <v>2</v>
      </c>
      <c r="O116" s="171">
        <v>3</v>
      </c>
      <c r="P116" s="202">
        <v>11042</v>
      </c>
      <c r="Q116" s="195">
        <v>0.03</v>
      </c>
      <c r="R116" s="203">
        <v>331</v>
      </c>
      <c r="S116" s="195">
        <v>0</v>
      </c>
      <c r="T116" s="203">
        <v>0</v>
      </c>
      <c r="U116" s="195">
        <v>2.9976453541025176E-2</v>
      </c>
      <c r="V116" s="203">
        <v>331</v>
      </c>
      <c r="W116" s="203">
        <v>11373</v>
      </c>
      <c r="X116" s="204">
        <v>11350</v>
      </c>
      <c r="Y116" s="205">
        <v>308</v>
      </c>
      <c r="Z116" s="196">
        <v>2.7900000000000001E-2</v>
      </c>
      <c r="AA116" s="197" t="s">
        <v>403</v>
      </c>
      <c r="AB116" s="206"/>
      <c r="AC116" s="206"/>
      <c r="AD116" s="206"/>
      <c r="AE116" s="198"/>
      <c r="AF116" s="202">
        <v>0</v>
      </c>
      <c r="AG116" s="207">
        <v>11350</v>
      </c>
      <c r="AH116" s="182">
        <v>308</v>
      </c>
      <c r="AI116" s="199">
        <v>2.7893497554790869E-2</v>
      </c>
      <c r="AJ116" s="184">
        <v>14</v>
      </c>
      <c r="AK116" s="184">
        <v>450</v>
      </c>
      <c r="AL116" s="184"/>
      <c r="AM116" s="184">
        <v>688</v>
      </c>
      <c r="AN116" s="184">
        <v>164988</v>
      </c>
      <c r="AO116" s="171">
        <v>3</v>
      </c>
      <c r="AP116" s="184"/>
      <c r="AQ116" s="185"/>
      <c r="AR116" s="185"/>
      <c r="AS116" s="169" t="s">
        <v>518</v>
      </c>
      <c r="AT116" s="169" t="s">
        <v>424</v>
      </c>
      <c r="AU116" s="169" t="s">
        <v>374</v>
      </c>
      <c r="AV116" s="201"/>
      <c r="AW116" s="210"/>
      <c r="AX116" s="185" t="s">
        <v>134</v>
      </c>
      <c r="AY116" s="188" t="str">
        <f t="shared" si="28"/>
        <v>OK</v>
      </c>
    </row>
    <row r="117" spans="1:51" ht="19.95" customHeight="1">
      <c r="A117" s="5" t="s">
        <v>562</v>
      </c>
      <c r="B117" s="169">
        <v>15014058</v>
      </c>
      <c r="C117" s="169" t="s">
        <v>52</v>
      </c>
      <c r="D117" s="169" t="s">
        <v>53</v>
      </c>
      <c r="E117" s="169" t="s">
        <v>54</v>
      </c>
      <c r="F117" s="169" t="s">
        <v>55</v>
      </c>
      <c r="G117" s="169" t="s">
        <v>67</v>
      </c>
      <c r="H117" s="169" t="s">
        <v>56</v>
      </c>
      <c r="I117" s="170">
        <v>42095</v>
      </c>
      <c r="J117" s="169" t="s">
        <v>58</v>
      </c>
      <c r="K117" s="169" t="s">
        <v>58</v>
      </c>
      <c r="L117" s="169" t="s">
        <v>58</v>
      </c>
      <c r="M117" s="169" t="s">
        <v>59</v>
      </c>
      <c r="N117" s="171">
        <v>2</v>
      </c>
      <c r="O117" s="171">
        <v>3</v>
      </c>
      <c r="P117" s="202">
        <v>21411</v>
      </c>
      <c r="Q117" s="195">
        <v>2.5000000000000001E-2</v>
      </c>
      <c r="R117" s="203">
        <v>535</v>
      </c>
      <c r="S117" s="195">
        <v>0</v>
      </c>
      <c r="T117" s="203">
        <v>0</v>
      </c>
      <c r="U117" s="195">
        <v>2.4987156134697118E-2</v>
      </c>
      <c r="V117" s="203">
        <v>535</v>
      </c>
      <c r="W117" s="203">
        <v>21946</v>
      </c>
      <c r="X117" s="204">
        <v>21946</v>
      </c>
      <c r="Y117" s="205">
        <v>535</v>
      </c>
      <c r="Z117" s="196">
        <v>2.5000000000000001E-2</v>
      </c>
      <c r="AA117" s="197" t="s">
        <v>400</v>
      </c>
      <c r="AB117" s="206"/>
      <c r="AC117" s="206"/>
      <c r="AD117" s="206"/>
      <c r="AE117" s="198"/>
      <c r="AF117" s="202">
        <v>0</v>
      </c>
      <c r="AG117" s="207">
        <v>21946</v>
      </c>
      <c r="AH117" s="182">
        <v>535</v>
      </c>
      <c r="AI117" s="199">
        <v>2.4987156134697042E-2</v>
      </c>
      <c r="AJ117" s="184">
        <v>14</v>
      </c>
      <c r="AK117" s="184">
        <v>450</v>
      </c>
      <c r="AL117" s="184"/>
      <c r="AM117" s="184">
        <v>688</v>
      </c>
      <c r="AN117" s="184">
        <v>313332</v>
      </c>
      <c r="AO117" s="171">
        <v>4</v>
      </c>
      <c r="AP117" s="185"/>
      <c r="AQ117" s="185"/>
      <c r="AR117" s="185"/>
      <c r="AS117" s="169" t="s">
        <v>60</v>
      </c>
      <c r="AT117" s="169" t="s">
        <v>61</v>
      </c>
      <c r="AU117" s="169"/>
      <c r="AV117" s="201"/>
      <c r="AW117" s="210"/>
      <c r="AX117" s="208"/>
      <c r="AY117" s="209" t="str">
        <f t="shared" si="28"/>
        <v>OK</v>
      </c>
    </row>
    <row r="118" spans="1:51" ht="19.95" customHeight="1">
      <c r="A118" s="5" t="s">
        <v>562</v>
      </c>
      <c r="B118" s="169">
        <v>15021285</v>
      </c>
      <c r="C118" s="169" t="s">
        <v>63</v>
      </c>
      <c r="D118" s="169" t="s">
        <v>64</v>
      </c>
      <c r="E118" s="169" t="s">
        <v>54</v>
      </c>
      <c r="F118" s="169" t="s">
        <v>55</v>
      </c>
      <c r="G118" s="169" t="s">
        <v>67</v>
      </c>
      <c r="H118" s="169" t="s">
        <v>56</v>
      </c>
      <c r="I118" s="170">
        <v>41793</v>
      </c>
      <c r="J118" s="169" t="s">
        <v>65</v>
      </c>
      <c r="K118" s="169" t="s">
        <v>65</v>
      </c>
      <c r="L118" s="169" t="s">
        <v>65</v>
      </c>
      <c r="M118" s="169" t="s">
        <v>66</v>
      </c>
      <c r="N118" s="171">
        <v>2</v>
      </c>
      <c r="O118" s="171">
        <v>3</v>
      </c>
      <c r="P118" s="202">
        <v>16150</v>
      </c>
      <c r="Q118" s="195">
        <v>2.5000000000000001E-2</v>
      </c>
      <c r="R118" s="203">
        <v>404</v>
      </c>
      <c r="S118" s="195">
        <v>0</v>
      </c>
      <c r="T118" s="203">
        <v>0</v>
      </c>
      <c r="U118" s="195">
        <v>2.5015479876160991E-2</v>
      </c>
      <c r="V118" s="203">
        <v>404</v>
      </c>
      <c r="W118" s="203">
        <v>16554</v>
      </c>
      <c r="X118" s="204">
        <v>16554</v>
      </c>
      <c r="Y118" s="205">
        <v>404</v>
      </c>
      <c r="Z118" s="196">
        <v>2.5000000000000001E-2</v>
      </c>
      <c r="AA118" s="197" t="s">
        <v>400</v>
      </c>
      <c r="AB118" s="206"/>
      <c r="AC118" s="206"/>
      <c r="AD118" s="206"/>
      <c r="AE118" s="198"/>
      <c r="AF118" s="202">
        <v>0</v>
      </c>
      <c r="AG118" s="207">
        <v>16554</v>
      </c>
      <c r="AH118" s="182">
        <v>404</v>
      </c>
      <c r="AI118" s="199">
        <v>2.501547987616104E-2</v>
      </c>
      <c r="AJ118" s="184">
        <v>14</v>
      </c>
      <c r="AK118" s="184">
        <v>550</v>
      </c>
      <c r="AL118" s="184"/>
      <c r="AM118" s="184">
        <v>688</v>
      </c>
      <c r="AN118" s="184">
        <v>239044</v>
      </c>
      <c r="AO118" s="171">
        <v>3</v>
      </c>
      <c r="AP118" s="185"/>
      <c r="AQ118" s="185"/>
      <c r="AR118" s="185"/>
      <c r="AS118" s="169" t="s">
        <v>60</v>
      </c>
      <c r="AT118" s="169" t="s">
        <v>61</v>
      </c>
      <c r="AU118" s="169"/>
      <c r="AV118" s="201"/>
      <c r="AW118" s="210"/>
      <c r="AX118" s="210"/>
      <c r="AY118" s="211" t="str">
        <f t="shared" si="28"/>
        <v>OK</v>
      </c>
    </row>
    <row r="119" spans="1:51" ht="19.95" customHeight="1">
      <c r="A119" s="5" t="s">
        <v>562</v>
      </c>
      <c r="B119" s="169">
        <v>15000307</v>
      </c>
      <c r="C119" s="169" t="s">
        <v>526</v>
      </c>
      <c r="D119" s="169" t="s">
        <v>527</v>
      </c>
      <c r="E119" s="169" t="s">
        <v>54</v>
      </c>
      <c r="F119" s="169" t="s">
        <v>55</v>
      </c>
      <c r="G119" s="169" t="s">
        <v>67</v>
      </c>
      <c r="H119" s="169" t="s">
        <v>168</v>
      </c>
      <c r="I119" s="169" t="s">
        <v>215</v>
      </c>
      <c r="J119" s="170">
        <v>35521</v>
      </c>
      <c r="K119" s="169" t="s">
        <v>528</v>
      </c>
      <c r="L119" s="169" t="s">
        <v>529</v>
      </c>
      <c r="M119" s="169" t="s">
        <v>530</v>
      </c>
      <c r="N119" s="171">
        <v>1</v>
      </c>
      <c r="O119" s="171">
        <v>2</v>
      </c>
      <c r="P119" s="202">
        <v>64900</v>
      </c>
      <c r="Q119" s="195">
        <v>0</v>
      </c>
      <c r="R119" s="203">
        <f>ROUND(P119*Q119,0)</f>
        <v>0</v>
      </c>
      <c r="S119" s="195">
        <v>0</v>
      </c>
      <c r="T119" s="203">
        <f>ROUND(P119*S119,0)</f>
        <v>0</v>
      </c>
      <c r="U119" s="195">
        <f>V119/P119</f>
        <v>0</v>
      </c>
      <c r="V119" s="203">
        <f>R119+T119</f>
        <v>0</v>
      </c>
      <c r="W119" s="203">
        <f>P119+V119</f>
        <v>64900</v>
      </c>
      <c r="X119" s="204">
        <f>W119</f>
        <v>64900</v>
      </c>
      <c r="Y119" s="205">
        <f>X119-P119</f>
        <v>0</v>
      </c>
      <c r="Z119" s="196">
        <f t="shared" ref="Z119:Z182" si="30">ROUND(X119/P119-1,4)</f>
        <v>0</v>
      </c>
      <c r="AA119" s="197" t="str">
        <f>IF(OR(N119=1,N119=2,N119=4),TEXT(U119*0.8,"0.00%")&amp;"-"&amp;TEXT(U119*1.2,"0.00%"),IF(OR(N119=3,N119=6),TEXT(0,"0.00%")&amp;"-"&amp;TEXT(7%*1.2,"0.00%"),IF(OR(N119=5,N119=7),TEXT((T119/P119),"0.00%")&amp;"-"&amp;TEXT((T119/P119)+7%,"0.00%"),"")))</f>
        <v>0.00%-0.00%</v>
      </c>
      <c r="AB119" s="206"/>
      <c r="AC119" s="206"/>
      <c r="AD119" s="206"/>
      <c r="AE119" s="198"/>
      <c r="AF119" s="202">
        <f>ROUND(P119*AE119,0)</f>
        <v>0</v>
      </c>
      <c r="AG119" s="207">
        <f>X119+AF119</f>
        <v>64900</v>
      </c>
      <c r="AH119" s="182">
        <f>AG119-P119</f>
        <v>0</v>
      </c>
      <c r="AI119" s="199">
        <f>AG119/P119-1</f>
        <v>0</v>
      </c>
      <c r="AJ119" s="184">
        <v>16</v>
      </c>
      <c r="AK119" s="184">
        <v>950</v>
      </c>
      <c r="AL119" s="184"/>
      <c r="AM119" s="184">
        <v>0</v>
      </c>
      <c r="AN119" s="184">
        <f>AG119*AJ119+AK119*12+AM119+IF(AD119="",AL119,IF(AD119="D",5000,IF(AD119="C",1000,0)))*12</f>
        <v>1049800</v>
      </c>
      <c r="AO119" s="171">
        <v>3</v>
      </c>
      <c r="AP119" s="184"/>
      <c r="AQ119" s="185"/>
      <c r="AR119" s="185"/>
      <c r="AS119" s="169" t="s">
        <v>151</v>
      </c>
      <c r="AT119" s="169" t="s">
        <v>531</v>
      </c>
      <c r="AU119" s="169"/>
      <c r="AV119" s="201"/>
      <c r="AW119" s="210"/>
      <c r="AX119" s="210"/>
      <c r="AY119" s="209" t="str">
        <f t="shared" si="28"/>
        <v>OK</v>
      </c>
    </row>
    <row r="120" spans="1:51" ht="19.95" customHeight="1">
      <c r="A120" s="5" t="s">
        <v>562</v>
      </c>
      <c r="B120" s="169">
        <v>11013657</v>
      </c>
      <c r="C120" s="169" t="s">
        <v>532</v>
      </c>
      <c r="D120" s="169" t="s">
        <v>533</v>
      </c>
      <c r="E120" s="169" t="s">
        <v>54</v>
      </c>
      <c r="F120" s="169" t="s">
        <v>55</v>
      </c>
      <c r="G120" s="169" t="s">
        <v>67</v>
      </c>
      <c r="H120" s="169" t="s">
        <v>67</v>
      </c>
      <c r="I120" s="169" t="s">
        <v>534</v>
      </c>
      <c r="J120" s="170">
        <v>42506</v>
      </c>
      <c r="K120" s="169" t="s">
        <v>535</v>
      </c>
      <c r="L120" s="169" t="s">
        <v>535</v>
      </c>
      <c r="M120" s="169" t="s">
        <v>89</v>
      </c>
      <c r="N120" s="171">
        <v>2</v>
      </c>
      <c r="O120" s="171">
        <v>3</v>
      </c>
      <c r="P120" s="202">
        <v>12813</v>
      </c>
      <c r="Q120" s="195">
        <v>0</v>
      </c>
      <c r="R120" s="203">
        <f>ROUND(P120*Q120,0)</f>
        <v>0</v>
      </c>
      <c r="S120" s="195">
        <v>0</v>
      </c>
      <c r="T120" s="203">
        <f>ROUND(P120*S120,0)</f>
        <v>0</v>
      </c>
      <c r="U120" s="195">
        <f>V120/P120</f>
        <v>0</v>
      </c>
      <c r="V120" s="203">
        <f>R120+T120</f>
        <v>0</v>
      </c>
      <c r="W120" s="203">
        <f>P120+V120</f>
        <v>12813</v>
      </c>
      <c r="X120" s="204">
        <f>W120</f>
        <v>12813</v>
      </c>
      <c r="Y120" s="205">
        <f>X120-P120</f>
        <v>0</v>
      </c>
      <c r="Z120" s="196">
        <f t="shared" si="30"/>
        <v>0</v>
      </c>
      <c r="AA120" s="197" t="str">
        <f>IF(OR(N120=1,N120=2,N120=4),TEXT(U120*0.8,"0.00%")&amp;"-"&amp;TEXT(U120*1.2,"0.00%"),IF(OR(N120=3,N120=6),TEXT(0,"0.00%")&amp;"-"&amp;TEXT(7%*1.2,"0.00%"),IF(OR(N120=5,N120=7),TEXT((T120/P120),"0.00%")&amp;"-"&amp;TEXT((T120/P120)+7%,"0.00%"),"")))</f>
        <v>0.00%-0.00%</v>
      </c>
      <c r="AB120" s="206"/>
      <c r="AC120" s="206"/>
      <c r="AD120" s="206"/>
      <c r="AE120" s="198"/>
      <c r="AF120" s="202">
        <f>ROUND(P120*AE120,0)</f>
        <v>0</v>
      </c>
      <c r="AG120" s="207">
        <f>X120+AF120</f>
        <v>12813</v>
      </c>
      <c r="AH120" s="182">
        <f>AG120-P120</f>
        <v>0</v>
      </c>
      <c r="AI120" s="199">
        <f>AG120/P120-1</f>
        <v>0</v>
      </c>
      <c r="AJ120" s="184">
        <v>14</v>
      </c>
      <c r="AK120" s="184">
        <v>450</v>
      </c>
      <c r="AL120" s="184"/>
      <c r="AM120" s="184">
        <v>688</v>
      </c>
      <c r="AN120" s="184">
        <f>AG120*AJ120+AK120*12+AM120+IF(AD120="",AL120,IF(AD120="D",5000,IF(AD120="C",1000,0)))*12</f>
        <v>185470</v>
      </c>
      <c r="AO120" s="171">
        <v>3</v>
      </c>
      <c r="AP120" s="184"/>
      <c r="AQ120" s="185"/>
      <c r="AR120" s="185"/>
      <c r="AS120" s="169" t="s">
        <v>151</v>
      </c>
      <c r="AT120" s="169" t="s">
        <v>531</v>
      </c>
      <c r="AU120" s="169"/>
      <c r="AV120" s="201"/>
      <c r="AW120" s="210"/>
      <c r="AX120" s="210"/>
      <c r="AY120" s="211" t="str">
        <f t="shared" si="28"/>
        <v>OK</v>
      </c>
    </row>
    <row r="121" spans="1:51" ht="19.95" customHeight="1">
      <c r="A121" s="5" t="s">
        <v>562</v>
      </c>
      <c r="B121" s="169">
        <v>15001437</v>
      </c>
      <c r="C121" s="169" t="s">
        <v>536</v>
      </c>
      <c r="D121" s="169" t="s">
        <v>537</v>
      </c>
      <c r="E121" s="169" t="s">
        <v>54</v>
      </c>
      <c r="F121" s="169" t="s">
        <v>55</v>
      </c>
      <c r="G121" s="169" t="s">
        <v>67</v>
      </c>
      <c r="H121" s="169" t="s">
        <v>538</v>
      </c>
      <c r="I121" s="169" t="s">
        <v>539</v>
      </c>
      <c r="J121" s="170">
        <v>39518</v>
      </c>
      <c r="K121" s="169" t="s">
        <v>150</v>
      </c>
      <c r="L121" s="169" t="s">
        <v>189</v>
      </c>
      <c r="M121" s="169" t="s">
        <v>59</v>
      </c>
      <c r="N121" s="171">
        <v>2</v>
      </c>
      <c r="O121" s="171">
        <v>3</v>
      </c>
      <c r="P121" s="202">
        <v>27054</v>
      </c>
      <c r="Q121" s="195">
        <v>2.5000000000000001E-2</v>
      </c>
      <c r="R121" s="203">
        <f>ROUND(P121*Q121,0)</f>
        <v>676</v>
      </c>
      <c r="S121" s="195">
        <v>0</v>
      </c>
      <c r="T121" s="203">
        <f>ROUND(P121*S121,0)</f>
        <v>0</v>
      </c>
      <c r="U121" s="195">
        <f>V121/P121</f>
        <v>2.4987062911214608E-2</v>
      </c>
      <c r="V121" s="203">
        <f>R121+T121</f>
        <v>676</v>
      </c>
      <c r="W121" s="203">
        <f>P121+V121</f>
        <v>27730</v>
      </c>
      <c r="X121" s="204">
        <v>27900</v>
      </c>
      <c r="Y121" s="205">
        <f>X121-P121</f>
        <v>846</v>
      </c>
      <c r="Z121" s="196">
        <f t="shared" si="30"/>
        <v>3.1300000000000001E-2</v>
      </c>
      <c r="AA121" s="197" t="str">
        <f>IF(OR(N121=1,N121=2,N121=4),TEXT(U121*0.8,"0.00%")&amp;"-"&amp;TEXT(U121*1.2,"0.00%"),IF(OR(N121=3,N121=6),TEXT(0,"0.00%")&amp;"-"&amp;TEXT(7%*1.2,"0.00%"),IF(OR(N121=5,N121=7),TEXT((T121/P121),"0.00%")&amp;"-"&amp;TEXT((T121/P121)+7%,"0.00%"),"")))</f>
        <v>2.00%-3.00%</v>
      </c>
      <c r="AB121" s="206"/>
      <c r="AC121" s="206"/>
      <c r="AD121" s="206"/>
      <c r="AE121" s="198"/>
      <c r="AF121" s="202">
        <f>ROUND(P121*AE121,0)</f>
        <v>0</v>
      </c>
      <c r="AG121" s="207">
        <f>X121+AF121</f>
        <v>27900</v>
      </c>
      <c r="AH121" s="182">
        <f>AG121-P121</f>
        <v>846</v>
      </c>
      <c r="AI121" s="199">
        <f>AG121/P121-1</f>
        <v>3.1270791749833604E-2</v>
      </c>
      <c r="AJ121" s="184">
        <v>14</v>
      </c>
      <c r="AK121" s="184">
        <v>450</v>
      </c>
      <c r="AL121" s="184"/>
      <c r="AM121" s="184">
        <v>688</v>
      </c>
      <c r="AN121" s="184">
        <f>AG121*AJ121+AK121*12+AM121+IF(AD121="",AL121,IF(AD121="D",5000,IF(AD121="C",1000,0)))*12</f>
        <v>396688</v>
      </c>
      <c r="AO121" s="171">
        <v>3</v>
      </c>
      <c r="AP121" s="184"/>
      <c r="AQ121" s="185"/>
      <c r="AR121" s="185"/>
      <c r="AS121" s="169" t="s">
        <v>151</v>
      </c>
      <c r="AT121" s="169" t="s">
        <v>531</v>
      </c>
      <c r="AU121" s="169"/>
      <c r="AV121" s="201"/>
      <c r="AW121" s="210"/>
      <c r="AX121" s="210"/>
      <c r="AY121" s="209" t="str">
        <f t="shared" si="28"/>
        <v>OK</v>
      </c>
    </row>
    <row r="122" spans="1:51" ht="19.95" customHeight="1">
      <c r="A122" s="5" t="s">
        <v>562</v>
      </c>
      <c r="B122" s="169">
        <v>15001553</v>
      </c>
      <c r="C122" s="169" t="s">
        <v>540</v>
      </c>
      <c r="D122" s="169" t="s">
        <v>541</v>
      </c>
      <c r="E122" s="169" t="s">
        <v>54</v>
      </c>
      <c r="F122" s="169" t="s">
        <v>55</v>
      </c>
      <c r="G122" s="169" t="s">
        <v>67</v>
      </c>
      <c r="H122" s="169" t="s">
        <v>56</v>
      </c>
      <c r="I122" s="169" t="s">
        <v>57</v>
      </c>
      <c r="J122" s="170">
        <v>39560</v>
      </c>
      <c r="K122" s="169" t="s">
        <v>340</v>
      </c>
      <c r="L122" s="169" t="s">
        <v>542</v>
      </c>
      <c r="M122" s="169" t="s">
        <v>341</v>
      </c>
      <c r="N122" s="171">
        <v>2</v>
      </c>
      <c r="O122" s="171">
        <v>3</v>
      </c>
      <c r="P122" s="202">
        <v>36880</v>
      </c>
      <c r="Q122" s="195">
        <v>0.03</v>
      </c>
      <c r="R122" s="203">
        <f>ROUND(P122*Q122,0)</f>
        <v>1106</v>
      </c>
      <c r="S122" s="195">
        <v>0</v>
      </c>
      <c r="T122" s="203">
        <f>ROUND(P122*S122,0)</f>
        <v>0</v>
      </c>
      <c r="U122" s="195">
        <f>V122/P122</f>
        <v>2.9989154013015183E-2</v>
      </c>
      <c r="V122" s="203">
        <f>R122+T122</f>
        <v>1106</v>
      </c>
      <c r="W122" s="203">
        <f>P122+V122</f>
        <v>37986</v>
      </c>
      <c r="X122" s="204">
        <v>38000</v>
      </c>
      <c r="Y122" s="205">
        <f>X122-P122</f>
        <v>1120</v>
      </c>
      <c r="Z122" s="196">
        <f t="shared" si="30"/>
        <v>3.04E-2</v>
      </c>
      <c r="AA122" s="197" t="str">
        <f>IF(OR(N122=1,N122=2,N122=4),TEXT(U122*0.8,"0.00%")&amp;"-"&amp;TEXT(U122*1.2,"0.00%"),IF(OR(N122=3,N122=6),TEXT(0,"0.00%")&amp;"-"&amp;TEXT(7%*1.2,"0.00%"),IF(OR(N122=5,N122=7),TEXT((T122/P122),"0.00%")&amp;"-"&amp;TEXT((T122/P122)+7%,"0.00%"),"")))</f>
        <v>2.40%-3.60%</v>
      </c>
      <c r="AB122" s="206"/>
      <c r="AC122" s="206"/>
      <c r="AD122" s="206"/>
      <c r="AE122" s="198"/>
      <c r="AF122" s="202">
        <f>ROUND(P122*AE122,0)</f>
        <v>0</v>
      </c>
      <c r="AG122" s="207">
        <f>X122+AF122</f>
        <v>38000</v>
      </c>
      <c r="AH122" s="182">
        <f>AG122-P122</f>
        <v>1120</v>
      </c>
      <c r="AI122" s="199">
        <f>AG122/P122-1</f>
        <v>3.0368763557483636E-2</v>
      </c>
      <c r="AJ122" s="184">
        <v>14</v>
      </c>
      <c r="AK122" s="184">
        <v>450</v>
      </c>
      <c r="AL122" s="184">
        <v>1000</v>
      </c>
      <c r="AM122" s="184">
        <v>688</v>
      </c>
      <c r="AN122" s="184">
        <f>AG122*AJ122+AK122*12+AM122+IF(AD122="",AL122,IF(AD122="D",5000,IF(AD122="C",1000,0)))*12</f>
        <v>550088</v>
      </c>
      <c r="AO122" s="171">
        <v>4</v>
      </c>
      <c r="AP122" s="184"/>
      <c r="AQ122" s="185"/>
      <c r="AR122" s="185"/>
      <c r="AS122" s="169" t="s">
        <v>151</v>
      </c>
      <c r="AT122" s="169" t="s">
        <v>531</v>
      </c>
      <c r="AU122" s="169"/>
      <c r="AV122" s="201"/>
      <c r="AW122" s="210"/>
      <c r="AX122" s="210"/>
      <c r="AY122" s="211" t="str">
        <f t="shared" si="28"/>
        <v>OK</v>
      </c>
    </row>
    <row r="123" spans="1:51" ht="19.95" customHeight="1">
      <c r="A123" s="5" t="s">
        <v>562</v>
      </c>
      <c r="B123" s="169">
        <v>15022352</v>
      </c>
      <c r="C123" s="169" t="s">
        <v>543</v>
      </c>
      <c r="D123" s="169" t="s">
        <v>544</v>
      </c>
      <c r="E123" s="169" t="s">
        <v>54</v>
      </c>
      <c r="F123" s="169" t="s">
        <v>55</v>
      </c>
      <c r="G123" s="169" t="s">
        <v>67</v>
      </c>
      <c r="H123" s="169" t="s">
        <v>237</v>
      </c>
      <c r="I123" s="169" t="s">
        <v>238</v>
      </c>
      <c r="J123" s="170">
        <v>45126</v>
      </c>
      <c r="K123" s="169" t="s">
        <v>150</v>
      </c>
      <c r="L123" s="169" t="s">
        <v>545</v>
      </c>
      <c r="M123" s="169" t="s">
        <v>59</v>
      </c>
      <c r="N123" s="171">
        <v>2</v>
      </c>
      <c r="O123" s="171">
        <v>3</v>
      </c>
      <c r="P123" s="202">
        <v>33000</v>
      </c>
      <c r="Q123" s="195">
        <v>0</v>
      </c>
      <c r="R123" s="203">
        <f>ROUND(P123*Q123,0)</f>
        <v>0</v>
      </c>
      <c r="S123" s="195">
        <v>0</v>
      </c>
      <c r="T123" s="203">
        <f>ROUND(P123*S123,0)</f>
        <v>0</v>
      </c>
      <c r="U123" s="195">
        <f>V123/P123</f>
        <v>0</v>
      </c>
      <c r="V123" s="203">
        <f>R123+T123</f>
        <v>0</v>
      </c>
      <c r="W123" s="203">
        <f>P123+V123</f>
        <v>33000</v>
      </c>
      <c r="X123" s="204">
        <f>W123</f>
        <v>33000</v>
      </c>
      <c r="Y123" s="205">
        <f>X123-P123</f>
        <v>0</v>
      </c>
      <c r="Z123" s="196">
        <f t="shared" si="30"/>
        <v>0</v>
      </c>
      <c r="AA123" s="197" t="str">
        <f>IF(OR(N123=1,N123=2,N123=4),TEXT(U123*0.8,"0.00%")&amp;"-"&amp;TEXT(U123*1.2,"0.00%"),IF(OR(N123=3,N123=6),TEXT(0,"0.00%")&amp;"-"&amp;TEXT(7%*1.2,"0.00%"),IF(OR(N123=5,N123=7),TEXT((T123/P123),"0.00%")&amp;"-"&amp;TEXT((T123/P123)+7%,"0.00%"),"")))</f>
        <v>0.00%-0.00%</v>
      </c>
      <c r="AB123" s="206"/>
      <c r="AC123" s="206"/>
      <c r="AD123" s="206"/>
      <c r="AE123" s="198"/>
      <c r="AF123" s="202">
        <f>ROUND(P123*AE123,0)</f>
        <v>0</v>
      </c>
      <c r="AG123" s="207">
        <f>X123+AF123</f>
        <v>33000</v>
      </c>
      <c r="AH123" s="182">
        <f>AG123-P123</f>
        <v>0</v>
      </c>
      <c r="AI123" s="199">
        <f>AG123/P123-1</f>
        <v>0</v>
      </c>
      <c r="AJ123" s="184">
        <v>14</v>
      </c>
      <c r="AK123" s="184">
        <v>450</v>
      </c>
      <c r="AL123" s="184"/>
      <c r="AM123" s="184">
        <v>688</v>
      </c>
      <c r="AN123" s="184">
        <f>AG123*AJ123+AK123*12+AM123+IF(AD123="",AL123,IF(AD123="D",5000,IF(AD123="C",1000,0)))*12</f>
        <v>468088</v>
      </c>
      <c r="AO123" s="171">
        <v>2</v>
      </c>
      <c r="AP123" s="184"/>
      <c r="AQ123" s="185"/>
      <c r="AR123" s="185"/>
      <c r="AS123" s="169" t="s">
        <v>151</v>
      </c>
      <c r="AT123" s="169" t="s">
        <v>531</v>
      </c>
      <c r="AU123" s="169"/>
      <c r="AV123" s="201"/>
      <c r="AW123" s="210"/>
      <c r="AX123" s="210"/>
      <c r="AY123" s="209" t="str">
        <f t="shared" si="28"/>
        <v>OK</v>
      </c>
    </row>
    <row r="124" spans="1:51" ht="19.95" customHeight="1">
      <c r="A124" s="5" t="s">
        <v>562</v>
      </c>
      <c r="B124" s="169">
        <v>11011050</v>
      </c>
      <c r="C124" s="169" t="s">
        <v>714</v>
      </c>
      <c r="D124" s="169" t="s">
        <v>715</v>
      </c>
      <c r="E124" s="169" t="s">
        <v>54</v>
      </c>
      <c r="F124" s="169" t="s">
        <v>55</v>
      </c>
      <c r="G124" s="169" t="s">
        <v>2080</v>
      </c>
      <c r="H124" s="169" t="s">
        <v>716</v>
      </c>
      <c r="I124" s="169" t="s">
        <v>717</v>
      </c>
      <c r="J124" s="170">
        <v>41806</v>
      </c>
      <c r="K124" s="169" t="s">
        <v>110</v>
      </c>
      <c r="L124" s="169" t="s">
        <v>110</v>
      </c>
      <c r="M124" s="169" t="s">
        <v>89</v>
      </c>
      <c r="N124" s="171">
        <v>2</v>
      </c>
      <c r="O124" s="171">
        <v>3</v>
      </c>
      <c r="P124" s="213">
        <v>10700</v>
      </c>
      <c r="Q124" s="214">
        <v>2.5000000000000001E-2</v>
      </c>
      <c r="R124" s="215">
        <f t="shared" ref="R124:R187" si="31">ROUND(P124*Q124,0)</f>
        <v>268</v>
      </c>
      <c r="S124" s="214">
        <v>0</v>
      </c>
      <c r="T124" s="215">
        <f t="shared" ref="T124:T187" si="32">ROUND(P124*S124,0)</f>
        <v>0</v>
      </c>
      <c r="U124" s="214">
        <f t="shared" ref="U124:U187" si="33">V124/P124</f>
        <v>2.5046728971962615E-2</v>
      </c>
      <c r="V124" s="215">
        <f t="shared" ref="V124:V187" si="34">R124+T124</f>
        <v>268</v>
      </c>
      <c r="W124" s="215">
        <f t="shared" ref="W124:W187" si="35">P124+V124</f>
        <v>10968</v>
      </c>
      <c r="X124" s="216">
        <v>11000</v>
      </c>
      <c r="Y124" s="217">
        <f t="shared" ref="Y124:Y187" si="36">X124-P124</f>
        <v>300</v>
      </c>
      <c r="Z124" s="218">
        <f t="shared" si="30"/>
        <v>2.8000000000000001E-2</v>
      </c>
      <c r="AA124" s="219" t="str">
        <f t="shared" ref="AA124:AA161" si="37">IF(OR(N124=1,N124=2,N124=4),
    TEXT(U124*0.8,"0.00%") &amp; "-" &amp; TEXT(U124*1.2,"0.00%"),
    IF(OR(N124=3,N124=6),
        TEXT(0,"0.00%") &amp; "-" &amp; TEXT(7%*1.2,"0.00%"),
        IF(OR(N124=5,N124=7),
            TEXT((T124/P124),"0.00%") &amp; "-" &amp; TEXT((T124/P124)+7%,"0.00%"),
            ""
        )
    )
)</f>
        <v>2.00%-3.01%</v>
      </c>
      <c r="AB124" s="220"/>
      <c r="AC124" s="220"/>
      <c r="AD124" s="220"/>
      <c r="AE124" s="221"/>
      <c r="AF124" s="213">
        <f t="shared" ref="AF124:AF187" si="38">ROUND(P124*AE124,0)</f>
        <v>0</v>
      </c>
      <c r="AG124" s="222">
        <f t="shared" ref="AG124:AG187" si="39">X124+AF124</f>
        <v>11000</v>
      </c>
      <c r="AH124" s="182">
        <f t="shared" ref="AH124:AH187" si="40">AG124-P124</f>
        <v>300</v>
      </c>
      <c r="AI124" s="223">
        <f t="shared" ref="AI124:AI187" si="41">AG124/P124-1</f>
        <v>2.8037383177569986E-2</v>
      </c>
      <c r="AJ124" s="184">
        <v>14</v>
      </c>
      <c r="AK124" s="184">
        <v>550</v>
      </c>
      <c r="AL124" s="184"/>
      <c r="AM124" s="184">
        <v>688</v>
      </c>
      <c r="AN124" s="184">
        <f t="shared" ref="AN124:AN187" si="42">AG124*AJ124+AK124*12+AM124+IF(AD124="",AL124,IF(AD124="D",5000,IF(AD124="C",1000,0)))*12</f>
        <v>161288</v>
      </c>
      <c r="AO124" s="171">
        <v>5</v>
      </c>
      <c r="AP124" s="184"/>
      <c r="AQ124" s="185"/>
      <c r="AR124" s="185"/>
      <c r="AS124" s="169" t="s">
        <v>718</v>
      </c>
      <c r="AT124" s="169" t="s">
        <v>261</v>
      </c>
      <c r="AU124" s="169" t="s">
        <v>374</v>
      </c>
      <c r="AV124" s="184"/>
      <c r="AW124" s="201"/>
      <c r="AX124" s="210"/>
      <c r="AY124" s="211" t="str">
        <f t="shared" si="28"/>
        <v>OK</v>
      </c>
    </row>
    <row r="125" spans="1:51" ht="19.95" customHeight="1">
      <c r="A125" s="5" t="s">
        <v>562</v>
      </c>
      <c r="B125" s="169">
        <v>11016622</v>
      </c>
      <c r="C125" s="169" t="s">
        <v>719</v>
      </c>
      <c r="D125" s="169" t="s">
        <v>720</v>
      </c>
      <c r="E125" s="169" t="s">
        <v>54</v>
      </c>
      <c r="F125" s="169" t="s">
        <v>55</v>
      </c>
      <c r="G125" s="169" t="s">
        <v>2080</v>
      </c>
      <c r="H125" s="169" t="s">
        <v>716</v>
      </c>
      <c r="I125" s="169" t="s">
        <v>717</v>
      </c>
      <c r="J125" s="170">
        <v>44013</v>
      </c>
      <c r="K125" s="169" t="s">
        <v>388</v>
      </c>
      <c r="L125" s="169" t="s">
        <v>388</v>
      </c>
      <c r="M125" s="169" t="s">
        <v>107</v>
      </c>
      <c r="N125" s="171">
        <v>2</v>
      </c>
      <c r="O125" s="171">
        <v>5</v>
      </c>
      <c r="P125" s="213">
        <v>7962</v>
      </c>
      <c r="Q125" s="214">
        <v>0.04</v>
      </c>
      <c r="R125" s="215">
        <f t="shared" si="31"/>
        <v>318</v>
      </c>
      <c r="S125" s="214">
        <v>0</v>
      </c>
      <c r="T125" s="215">
        <f t="shared" si="32"/>
        <v>0</v>
      </c>
      <c r="U125" s="214">
        <f t="shared" si="33"/>
        <v>3.9939713639788994E-2</v>
      </c>
      <c r="V125" s="215">
        <f t="shared" si="34"/>
        <v>318</v>
      </c>
      <c r="W125" s="215">
        <f t="shared" si="35"/>
        <v>8280</v>
      </c>
      <c r="X125" s="216">
        <v>8300</v>
      </c>
      <c r="Y125" s="217">
        <f t="shared" si="36"/>
        <v>338</v>
      </c>
      <c r="Z125" s="218">
        <f t="shared" si="30"/>
        <v>4.2500000000000003E-2</v>
      </c>
      <c r="AA125" s="219" t="str">
        <f t="shared" si="37"/>
        <v>3.20%-4.79%</v>
      </c>
      <c r="AB125" s="220" t="s">
        <v>112</v>
      </c>
      <c r="AC125" s="220" t="s">
        <v>721</v>
      </c>
      <c r="AD125" s="220" t="s">
        <v>198</v>
      </c>
      <c r="AE125" s="221">
        <v>0.11</v>
      </c>
      <c r="AF125" s="213">
        <f t="shared" si="38"/>
        <v>876</v>
      </c>
      <c r="AG125" s="222">
        <f t="shared" si="39"/>
        <v>9176</v>
      </c>
      <c r="AH125" s="182">
        <f t="shared" si="40"/>
        <v>1214</v>
      </c>
      <c r="AI125" s="223">
        <f t="shared" si="41"/>
        <v>0.15247425270032644</v>
      </c>
      <c r="AJ125" s="184">
        <v>14</v>
      </c>
      <c r="AK125" s="184">
        <v>450</v>
      </c>
      <c r="AL125" s="184"/>
      <c r="AM125" s="184">
        <v>688</v>
      </c>
      <c r="AN125" s="184">
        <f t="shared" si="42"/>
        <v>134552</v>
      </c>
      <c r="AO125" s="171">
        <v>5</v>
      </c>
      <c r="AP125" s="184"/>
      <c r="AQ125" s="185" t="s">
        <v>722</v>
      </c>
      <c r="AR125" s="185" t="s">
        <v>413</v>
      </c>
      <c r="AS125" s="169" t="s">
        <v>718</v>
      </c>
      <c r="AT125" s="169" t="s">
        <v>261</v>
      </c>
      <c r="AU125" s="169" t="s">
        <v>374</v>
      </c>
      <c r="AV125" s="184"/>
      <c r="AW125" s="201"/>
      <c r="AX125" s="210"/>
      <c r="AY125" s="209" t="str">
        <f t="shared" si="28"/>
        <v>OK</v>
      </c>
    </row>
    <row r="126" spans="1:51" ht="19.95" customHeight="1">
      <c r="A126" s="5" t="s">
        <v>562</v>
      </c>
      <c r="B126" s="169">
        <v>11021405</v>
      </c>
      <c r="C126" s="169" t="s">
        <v>723</v>
      </c>
      <c r="D126" s="169" t="s">
        <v>724</v>
      </c>
      <c r="E126" s="169" t="s">
        <v>725</v>
      </c>
      <c r="F126" s="169" t="s">
        <v>55</v>
      </c>
      <c r="G126" s="169" t="s">
        <v>2080</v>
      </c>
      <c r="H126" s="169" t="s">
        <v>716</v>
      </c>
      <c r="I126" s="169" t="s">
        <v>717</v>
      </c>
      <c r="J126" s="170">
        <v>45553</v>
      </c>
      <c r="K126" s="169" t="s">
        <v>388</v>
      </c>
      <c r="L126" s="169" t="s">
        <v>388</v>
      </c>
      <c r="M126" s="169" t="s">
        <v>107</v>
      </c>
      <c r="N126" s="171">
        <v>2</v>
      </c>
      <c r="O126" s="171">
        <v>3</v>
      </c>
      <c r="P126" s="213">
        <v>7050</v>
      </c>
      <c r="Q126" s="214">
        <v>0</v>
      </c>
      <c r="R126" s="215">
        <f t="shared" si="31"/>
        <v>0</v>
      </c>
      <c r="S126" s="214">
        <v>0</v>
      </c>
      <c r="T126" s="215">
        <f t="shared" si="32"/>
        <v>0</v>
      </c>
      <c r="U126" s="214">
        <f t="shared" si="33"/>
        <v>0</v>
      </c>
      <c r="V126" s="215">
        <f t="shared" si="34"/>
        <v>0</v>
      </c>
      <c r="W126" s="215">
        <f t="shared" si="35"/>
        <v>7050</v>
      </c>
      <c r="X126" s="216">
        <v>7350</v>
      </c>
      <c r="Y126" s="217">
        <f t="shared" si="36"/>
        <v>300</v>
      </c>
      <c r="Z126" s="218">
        <f t="shared" si="30"/>
        <v>4.2599999999999999E-2</v>
      </c>
      <c r="AA126" s="219" t="str">
        <f t="shared" si="37"/>
        <v>0.00%-0.00%</v>
      </c>
      <c r="AB126" s="220"/>
      <c r="AC126" s="220"/>
      <c r="AD126" s="220"/>
      <c r="AE126" s="221"/>
      <c r="AF126" s="213">
        <f t="shared" si="38"/>
        <v>0</v>
      </c>
      <c r="AG126" s="222">
        <f t="shared" si="39"/>
        <v>7350</v>
      </c>
      <c r="AH126" s="182">
        <f t="shared" si="40"/>
        <v>300</v>
      </c>
      <c r="AI126" s="223">
        <f t="shared" si="41"/>
        <v>4.2553191489361764E-2</v>
      </c>
      <c r="AJ126" s="184">
        <v>14</v>
      </c>
      <c r="AK126" s="184">
        <v>450</v>
      </c>
      <c r="AL126" s="184"/>
      <c r="AM126" s="184">
        <v>0</v>
      </c>
      <c r="AN126" s="184">
        <f t="shared" si="42"/>
        <v>108300</v>
      </c>
      <c r="AO126" s="171">
        <v>3</v>
      </c>
      <c r="AP126" s="184"/>
      <c r="AQ126" s="212" t="s">
        <v>726</v>
      </c>
      <c r="AR126" s="185" t="s">
        <v>349</v>
      </c>
      <c r="AS126" s="169" t="s">
        <v>718</v>
      </c>
      <c r="AT126" s="169" t="s">
        <v>261</v>
      </c>
      <c r="AU126" s="169" t="s">
        <v>374</v>
      </c>
      <c r="AV126" s="184"/>
      <c r="AW126" s="201"/>
      <c r="AX126" s="210"/>
      <c r="AY126" s="211" t="str">
        <f t="shared" si="28"/>
        <v>&gt;20</v>
      </c>
    </row>
    <row r="127" spans="1:51" ht="19.95" customHeight="1">
      <c r="A127" s="5" t="s">
        <v>562</v>
      </c>
      <c r="B127" s="169">
        <v>15021647</v>
      </c>
      <c r="C127" s="169" t="s">
        <v>727</v>
      </c>
      <c r="D127" s="169" t="s">
        <v>728</v>
      </c>
      <c r="E127" s="169" t="s">
        <v>54</v>
      </c>
      <c r="F127" s="169" t="s">
        <v>55</v>
      </c>
      <c r="G127" s="169" t="s">
        <v>2080</v>
      </c>
      <c r="H127" s="169" t="s">
        <v>716</v>
      </c>
      <c r="I127" s="169" t="s">
        <v>717</v>
      </c>
      <c r="J127" s="170">
        <v>44419</v>
      </c>
      <c r="K127" s="169" t="s">
        <v>87</v>
      </c>
      <c r="L127" s="169" t="s">
        <v>87</v>
      </c>
      <c r="M127" s="169" t="s">
        <v>89</v>
      </c>
      <c r="N127" s="171">
        <v>2</v>
      </c>
      <c r="O127" s="171">
        <v>4</v>
      </c>
      <c r="P127" s="213">
        <v>13900</v>
      </c>
      <c r="Q127" s="214">
        <v>3.7500000000000006E-2</v>
      </c>
      <c r="R127" s="215">
        <f t="shared" si="31"/>
        <v>521</v>
      </c>
      <c r="S127" s="214">
        <v>1.55E-2</v>
      </c>
      <c r="T127" s="215">
        <f t="shared" si="32"/>
        <v>215</v>
      </c>
      <c r="U127" s="214">
        <f t="shared" si="33"/>
        <v>5.2949640287769786E-2</v>
      </c>
      <c r="V127" s="215">
        <f t="shared" si="34"/>
        <v>736</v>
      </c>
      <c r="W127" s="215">
        <f t="shared" si="35"/>
        <v>14636</v>
      </c>
      <c r="X127" s="216">
        <v>14490</v>
      </c>
      <c r="Y127" s="217">
        <f t="shared" si="36"/>
        <v>590</v>
      </c>
      <c r="Z127" s="218">
        <f t="shared" si="30"/>
        <v>4.24E-2</v>
      </c>
      <c r="AA127" s="219" t="str">
        <f t="shared" si="37"/>
        <v>4.24%-6.35%</v>
      </c>
      <c r="AB127" s="220"/>
      <c r="AC127" s="220"/>
      <c r="AD127" s="220"/>
      <c r="AE127" s="221"/>
      <c r="AF127" s="213">
        <f t="shared" si="38"/>
        <v>0</v>
      </c>
      <c r="AG127" s="222">
        <f t="shared" si="39"/>
        <v>14490</v>
      </c>
      <c r="AH127" s="182">
        <f t="shared" si="40"/>
        <v>590</v>
      </c>
      <c r="AI127" s="223">
        <f t="shared" si="41"/>
        <v>4.2446043165467628E-2</v>
      </c>
      <c r="AJ127" s="184">
        <v>14</v>
      </c>
      <c r="AK127" s="184">
        <v>450</v>
      </c>
      <c r="AL127" s="184"/>
      <c r="AM127" s="184">
        <v>688</v>
      </c>
      <c r="AN127" s="184">
        <f t="shared" si="42"/>
        <v>208948</v>
      </c>
      <c r="AO127" s="171">
        <v>3</v>
      </c>
      <c r="AP127" s="184"/>
      <c r="AQ127" s="185"/>
      <c r="AR127" s="185"/>
      <c r="AS127" s="169" t="s">
        <v>718</v>
      </c>
      <c r="AT127" s="169" t="s">
        <v>261</v>
      </c>
      <c r="AU127" s="169" t="s">
        <v>374</v>
      </c>
      <c r="AV127" s="184"/>
      <c r="AW127" s="201"/>
      <c r="AX127" s="210"/>
      <c r="AY127" s="209" t="str">
        <f t="shared" si="28"/>
        <v>OK</v>
      </c>
    </row>
    <row r="128" spans="1:51" ht="19.95" customHeight="1">
      <c r="A128" s="5" t="s">
        <v>562</v>
      </c>
      <c r="B128" s="169">
        <v>11000460</v>
      </c>
      <c r="C128" s="169" t="s">
        <v>729</v>
      </c>
      <c r="D128" s="169" t="s">
        <v>730</v>
      </c>
      <c r="E128" s="169" t="s">
        <v>54</v>
      </c>
      <c r="F128" s="169" t="s">
        <v>55</v>
      </c>
      <c r="G128" s="169" t="s">
        <v>2080</v>
      </c>
      <c r="H128" s="169" t="s">
        <v>731</v>
      </c>
      <c r="I128" s="169" t="s">
        <v>732</v>
      </c>
      <c r="J128" s="170">
        <v>36616</v>
      </c>
      <c r="K128" s="169" t="s">
        <v>110</v>
      </c>
      <c r="L128" s="169" t="s">
        <v>110</v>
      </c>
      <c r="M128" s="169" t="s">
        <v>89</v>
      </c>
      <c r="N128" s="171">
        <v>2</v>
      </c>
      <c r="O128" s="171">
        <v>4</v>
      </c>
      <c r="P128" s="213">
        <v>10660</v>
      </c>
      <c r="Q128" s="214">
        <v>3.7500000000000006E-2</v>
      </c>
      <c r="R128" s="215">
        <f t="shared" si="31"/>
        <v>400</v>
      </c>
      <c r="S128" s="214">
        <v>1.55E-2</v>
      </c>
      <c r="T128" s="215">
        <f t="shared" si="32"/>
        <v>165</v>
      </c>
      <c r="U128" s="214">
        <f t="shared" si="33"/>
        <v>5.3001876172607883E-2</v>
      </c>
      <c r="V128" s="215">
        <f t="shared" si="34"/>
        <v>565</v>
      </c>
      <c r="W128" s="215">
        <f t="shared" si="35"/>
        <v>11225</v>
      </c>
      <c r="X128" s="216">
        <f>W128</f>
        <v>11225</v>
      </c>
      <c r="Y128" s="217">
        <f t="shared" si="36"/>
        <v>565</v>
      </c>
      <c r="Z128" s="218">
        <f t="shared" si="30"/>
        <v>5.2999999999999999E-2</v>
      </c>
      <c r="AA128" s="219" t="str">
        <f t="shared" si="37"/>
        <v>4.24%-6.36%</v>
      </c>
      <c r="AB128" s="220"/>
      <c r="AC128" s="220"/>
      <c r="AD128" s="220"/>
      <c r="AE128" s="221"/>
      <c r="AF128" s="213">
        <f t="shared" si="38"/>
        <v>0</v>
      </c>
      <c r="AG128" s="222">
        <f t="shared" si="39"/>
        <v>11225</v>
      </c>
      <c r="AH128" s="182">
        <f t="shared" si="40"/>
        <v>565</v>
      </c>
      <c r="AI128" s="223">
        <f t="shared" si="41"/>
        <v>5.3001876172607876E-2</v>
      </c>
      <c r="AJ128" s="184">
        <v>14</v>
      </c>
      <c r="AK128" s="184">
        <v>450</v>
      </c>
      <c r="AL128" s="184"/>
      <c r="AM128" s="184">
        <v>688</v>
      </c>
      <c r="AN128" s="184">
        <f t="shared" si="42"/>
        <v>163238</v>
      </c>
      <c r="AO128" s="171">
        <v>3</v>
      </c>
      <c r="AP128" s="184"/>
      <c r="AQ128" s="185"/>
      <c r="AR128" s="185"/>
      <c r="AS128" s="169" t="s">
        <v>733</v>
      </c>
      <c r="AT128" s="169" t="s">
        <v>261</v>
      </c>
      <c r="AU128" s="169" t="s">
        <v>374</v>
      </c>
      <c r="AV128" s="184"/>
      <c r="AW128" s="201"/>
      <c r="AX128" s="210"/>
      <c r="AY128" s="211" t="str">
        <f t="shared" si="28"/>
        <v>OK</v>
      </c>
    </row>
    <row r="129" spans="1:51" ht="19.95" customHeight="1">
      <c r="A129" s="5" t="s">
        <v>562</v>
      </c>
      <c r="B129" s="169">
        <v>1120340</v>
      </c>
      <c r="C129" s="169" t="s">
        <v>734</v>
      </c>
      <c r="D129" s="169" t="s">
        <v>735</v>
      </c>
      <c r="E129" s="169" t="s">
        <v>54</v>
      </c>
      <c r="F129" s="169" t="s">
        <v>55</v>
      </c>
      <c r="G129" s="169" t="s">
        <v>736</v>
      </c>
      <c r="H129" s="169" t="s">
        <v>737</v>
      </c>
      <c r="I129" s="169" t="s">
        <v>378</v>
      </c>
      <c r="J129" s="170">
        <v>44418</v>
      </c>
      <c r="K129" s="169" t="s">
        <v>388</v>
      </c>
      <c r="L129" s="169" t="s">
        <v>738</v>
      </c>
      <c r="M129" s="169" t="s">
        <v>107</v>
      </c>
      <c r="N129" s="171">
        <v>2</v>
      </c>
      <c r="O129" s="171">
        <v>3</v>
      </c>
      <c r="P129" s="213">
        <v>7700</v>
      </c>
      <c r="Q129" s="214">
        <v>2.5000000000000001E-2</v>
      </c>
      <c r="R129" s="215">
        <f t="shared" si="31"/>
        <v>193</v>
      </c>
      <c r="S129" s="214">
        <v>0</v>
      </c>
      <c r="T129" s="215">
        <f t="shared" si="32"/>
        <v>0</v>
      </c>
      <c r="U129" s="214">
        <f t="shared" si="33"/>
        <v>2.5064935064935064E-2</v>
      </c>
      <c r="V129" s="215">
        <f t="shared" si="34"/>
        <v>193</v>
      </c>
      <c r="W129" s="215">
        <f t="shared" si="35"/>
        <v>7893</v>
      </c>
      <c r="X129" s="216">
        <v>7900</v>
      </c>
      <c r="Y129" s="217">
        <f t="shared" si="36"/>
        <v>200</v>
      </c>
      <c r="Z129" s="218">
        <f t="shared" si="30"/>
        <v>2.5999999999999999E-2</v>
      </c>
      <c r="AA129" s="219" t="str">
        <f t="shared" si="37"/>
        <v>2.01%-3.01%</v>
      </c>
      <c r="AB129" s="220"/>
      <c r="AC129" s="220"/>
      <c r="AD129" s="220"/>
      <c r="AE129" s="221"/>
      <c r="AF129" s="213">
        <f t="shared" si="38"/>
        <v>0</v>
      </c>
      <c r="AG129" s="222">
        <f t="shared" si="39"/>
        <v>7900</v>
      </c>
      <c r="AH129" s="182">
        <f t="shared" si="40"/>
        <v>200</v>
      </c>
      <c r="AI129" s="223">
        <f t="shared" si="41"/>
        <v>2.5974025974025983E-2</v>
      </c>
      <c r="AJ129" s="184">
        <v>14</v>
      </c>
      <c r="AK129" s="184">
        <v>550</v>
      </c>
      <c r="AL129" s="184"/>
      <c r="AM129" s="184">
        <v>688</v>
      </c>
      <c r="AN129" s="184">
        <f t="shared" si="42"/>
        <v>117888</v>
      </c>
      <c r="AO129" s="171">
        <v>3</v>
      </c>
      <c r="AP129" s="184"/>
      <c r="AQ129" s="185"/>
      <c r="AR129" s="185"/>
      <c r="AS129" s="169" t="s">
        <v>733</v>
      </c>
      <c r="AT129" s="169" t="s">
        <v>261</v>
      </c>
      <c r="AU129" s="169" t="s">
        <v>374</v>
      </c>
      <c r="AV129" s="184"/>
      <c r="AW129" s="201"/>
      <c r="AX129" s="210"/>
      <c r="AY129" s="209" t="str">
        <f t="shared" si="28"/>
        <v>OK</v>
      </c>
    </row>
    <row r="130" spans="1:51" ht="19.95" customHeight="1">
      <c r="A130" s="5" t="s">
        <v>562</v>
      </c>
      <c r="B130" s="169">
        <v>1120346</v>
      </c>
      <c r="C130" s="169" t="s">
        <v>739</v>
      </c>
      <c r="D130" s="169" t="s">
        <v>740</v>
      </c>
      <c r="E130" s="169" t="s">
        <v>54</v>
      </c>
      <c r="F130" s="169" t="s">
        <v>55</v>
      </c>
      <c r="G130" s="169" t="s">
        <v>736</v>
      </c>
      <c r="H130" s="169" t="s">
        <v>737</v>
      </c>
      <c r="I130" s="169" t="s">
        <v>378</v>
      </c>
      <c r="J130" s="170">
        <v>44440</v>
      </c>
      <c r="K130" s="169" t="s">
        <v>105</v>
      </c>
      <c r="L130" s="169" t="s">
        <v>741</v>
      </c>
      <c r="M130" s="169" t="s">
        <v>107</v>
      </c>
      <c r="N130" s="171">
        <v>2</v>
      </c>
      <c r="O130" s="171">
        <v>4</v>
      </c>
      <c r="P130" s="213">
        <v>9580</v>
      </c>
      <c r="Q130" s="214">
        <v>3.7500000000000006E-2</v>
      </c>
      <c r="R130" s="215">
        <f t="shared" si="31"/>
        <v>359</v>
      </c>
      <c r="S130" s="214">
        <v>1.55E-2</v>
      </c>
      <c r="T130" s="215">
        <f t="shared" si="32"/>
        <v>148</v>
      </c>
      <c r="U130" s="214">
        <f t="shared" si="33"/>
        <v>5.2922755741127349E-2</v>
      </c>
      <c r="V130" s="215">
        <f t="shared" si="34"/>
        <v>507</v>
      </c>
      <c r="W130" s="215">
        <f t="shared" si="35"/>
        <v>10087</v>
      </c>
      <c r="X130" s="216">
        <v>10000</v>
      </c>
      <c r="Y130" s="217">
        <f t="shared" si="36"/>
        <v>420</v>
      </c>
      <c r="Z130" s="218">
        <f t="shared" si="30"/>
        <v>4.3799999999999999E-2</v>
      </c>
      <c r="AA130" s="219" t="str">
        <f t="shared" si="37"/>
        <v>4.23%-6.35%</v>
      </c>
      <c r="AB130" s="220" t="s">
        <v>112</v>
      </c>
      <c r="AC130" s="220" t="s">
        <v>87</v>
      </c>
      <c r="AD130" s="220" t="s">
        <v>198</v>
      </c>
      <c r="AE130" s="221">
        <v>9.2999999999999999E-2</v>
      </c>
      <c r="AF130" s="213">
        <f t="shared" si="38"/>
        <v>891</v>
      </c>
      <c r="AG130" s="222">
        <f t="shared" si="39"/>
        <v>10891</v>
      </c>
      <c r="AH130" s="182">
        <f t="shared" si="40"/>
        <v>1311</v>
      </c>
      <c r="AI130" s="223">
        <f t="shared" si="41"/>
        <v>0.13684759916492695</v>
      </c>
      <c r="AJ130" s="184">
        <v>14</v>
      </c>
      <c r="AK130" s="184">
        <v>450</v>
      </c>
      <c r="AL130" s="184"/>
      <c r="AM130" s="184">
        <v>688</v>
      </c>
      <c r="AN130" s="184">
        <f t="shared" si="42"/>
        <v>158562</v>
      </c>
      <c r="AO130" s="171">
        <v>3</v>
      </c>
      <c r="AP130" s="184"/>
      <c r="AQ130" s="212" t="s">
        <v>2081</v>
      </c>
      <c r="AR130" s="185" t="s">
        <v>413</v>
      </c>
      <c r="AS130" s="169" t="s">
        <v>733</v>
      </c>
      <c r="AT130" s="169" t="s">
        <v>261</v>
      </c>
      <c r="AU130" s="169" t="s">
        <v>374</v>
      </c>
      <c r="AV130" s="184"/>
      <c r="AW130" s="201"/>
      <c r="AX130" s="210"/>
      <c r="AY130" s="211" t="str">
        <f t="shared" ref="AY130:AY193" si="43">_xlfn.LET(_xlpm.actual,Z130,_xlpm.low,VALUE(_xlfn.TEXTBEFORE(AA130,"-")),_xlpm.high,VALUE(_xlfn.TEXTAFTER(AA130,"-")),IF(AND(_xlpm.actual=0,OR(_xlpm.low&lt;&gt;0,_xlpm.high&lt;&gt;0)),"0 increase",IF(_xlpm.actual&gt;_xlpm.high*1.2,"&gt;20",IF(_xlpm.actual&lt;_xlpm.low*0.8,"&lt;20","OK"))))</f>
        <v>OK</v>
      </c>
    </row>
    <row r="131" spans="1:51" ht="19.95" customHeight="1">
      <c r="A131" s="5" t="s">
        <v>562</v>
      </c>
      <c r="B131" s="169">
        <v>1120381</v>
      </c>
      <c r="C131" s="169" t="s">
        <v>742</v>
      </c>
      <c r="D131" s="169" t="s">
        <v>743</v>
      </c>
      <c r="E131" s="169" t="s">
        <v>54</v>
      </c>
      <c r="F131" s="169" t="s">
        <v>55</v>
      </c>
      <c r="G131" s="169" t="s">
        <v>736</v>
      </c>
      <c r="H131" s="169" t="s">
        <v>737</v>
      </c>
      <c r="I131" s="169" t="s">
        <v>378</v>
      </c>
      <c r="J131" s="170">
        <v>44627</v>
      </c>
      <c r="K131" s="169" t="s">
        <v>105</v>
      </c>
      <c r="L131" s="169" t="s">
        <v>744</v>
      </c>
      <c r="M131" s="169" t="s">
        <v>107</v>
      </c>
      <c r="N131" s="171">
        <v>2</v>
      </c>
      <c r="O131" s="171">
        <v>4</v>
      </c>
      <c r="P131" s="213">
        <v>9800</v>
      </c>
      <c r="Q131" s="214">
        <v>3.7500000000000006E-2</v>
      </c>
      <c r="R131" s="215">
        <f t="shared" si="31"/>
        <v>368</v>
      </c>
      <c r="S131" s="214">
        <v>1.55E-2</v>
      </c>
      <c r="T131" s="215">
        <f t="shared" si="32"/>
        <v>152</v>
      </c>
      <c r="U131" s="214">
        <f t="shared" si="33"/>
        <v>5.3061224489795916E-2</v>
      </c>
      <c r="V131" s="215">
        <f t="shared" si="34"/>
        <v>520</v>
      </c>
      <c r="W131" s="215">
        <f t="shared" si="35"/>
        <v>10320</v>
      </c>
      <c r="X131" s="216">
        <v>10400</v>
      </c>
      <c r="Y131" s="217">
        <f t="shared" si="36"/>
        <v>600</v>
      </c>
      <c r="Z131" s="218">
        <f t="shared" si="30"/>
        <v>6.1199999999999997E-2</v>
      </c>
      <c r="AA131" s="219" t="str">
        <f t="shared" si="37"/>
        <v>4.24%-6.37%</v>
      </c>
      <c r="AB131" s="220"/>
      <c r="AC131" s="220"/>
      <c r="AD131" s="220"/>
      <c r="AE131" s="221"/>
      <c r="AF131" s="213">
        <f t="shared" si="38"/>
        <v>0</v>
      </c>
      <c r="AG131" s="222">
        <f t="shared" si="39"/>
        <v>10400</v>
      </c>
      <c r="AH131" s="182">
        <f t="shared" si="40"/>
        <v>600</v>
      </c>
      <c r="AI131" s="223">
        <f t="shared" si="41"/>
        <v>6.1224489795918435E-2</v>
      </c>
      <c r="AJ131" s="184">
        <v>14</v>
      </c>
      <c r="AK131" s="184">
        <v>450</v>
      </c>
      <c r="AL131" s="184"/>
      <c r="AM131" s="184">
        <v>688</v>
      </c>
      <c r="AN131" s="184">
        <f t="shared" si="42"/>
        <v>151688</v>
      </c>
      <c r="AO131" s="171">
        <v>4</v>
      </c>
      <c r="AP131" s="184"/>
      <c r="AQ131" s="185"/>
      <c r="AR131" s="185"/>
      <c r="AS131" s="169" t="s">
        <v>733</v>
      </c>
      <c r="AT131" s="169" t="s">
        <v>261</v>
      </c>
      <c r="AU131" s="169" t="s">
        <v>374</v>
      </c>
      <c r="AV131" s="184"/>
      <c r="AW131" s="201"/>
      <c r="AX131" s="210"/>
      <c r="AY131" s="209" t="str">
        <f t="shared" si="43"/>
        <v>OK</v>
      </c>
    </row>
    <row r="132" spans="1:51" ht="19.95" customHeight="1">
      <c r="A132" s="5" t="s">
        <v>562</v>
      </c>
      <c r="B132" s="169">
        <v>1132154</v>
      </c>
      <c r="C132" s="169" t="s">
        <v>745</v>
      </c>
      <c r="D132" s="169" t="s">
        <v>746</v>
      </c>
      <c r="E132" s="169" t="s">
        <v>54</v>
      </c>
      <c r="F132" s="169" t="s">
        <v>55</v>
      </c>
      <c r="G132" s="169" t="s">
        <v>736</v>
      </c>
      <c r="H132" s="169" t="s">
        <v>737</v>
      </c>
      <c r="I132" s="169" t="s">
        <v>378</v>
      </c>
      <c r="J132" s="170">
        <v>40520</v>
      </c>
      <c r="K132" s="169" t="s">
        <v>65</v>
      </c>
      <c r="L132" s="169" t="s">
        <v>65</v>
      </c>
      <c r="M132" s="169" t="s">
        <v>66</v>
      </c>
      <c r="N132" s="171">
        <v>2</v>
      </c>
      <c r="O132" s="171">
        <v>3</v>
      </c>
      <c r="P132" s="213">
        <v>13740</v>
      </c>
      <c r="Q132" s="214">
        <v>0.03</v>
      </c>
      <c r="R132" s="215">
        <f t="shared" si="31"/>
        <v>412</v>
      </c>
      <c r="S132" s="214">
        <v>0</v>
      </c>
      <c r="T132" s="215">
        <f t="shared" si="32"/>
        <v>0</v>
      </c>
      <c r="U132" s="214">
        <f t="shared" si="33"/>
        <v>2.9985443959243085E-2</v>
      </c>
      <c r="V132" s="215">
        <f t="shared" si="34"/>
        <v>412</v>
      </c>
      <c r="W132" s="215">
        <f t="shared" si="35"/>
        <v>14152</v>
      </c>
      <c r="X132" s="216">
        <v>14100</v>
      </c>
      <c r="Y132" s="217">
        <f t="shared" si="36"/>
        <v>360</v>
      </c>
      <c r="Z132" s="218">
        <f t="shared" si="30"/>
        <v>2.6200000000000001E-2</v>
      </c>
      <c r="AA132" s="219" t="str">
        <f t="shared" si="37"/>
        <v>2.40%-3.60%</v>
      </c>
      <c r="AB132" s="220"/>
      <c r="AC132" s="220"/>
      <c r="AD132" s="220"/>
      <c r="AE132" s="221"/>
      <c r="AF132" s="213">
        <f t="shared" si="38"/>
        <v>0</v>
      </c>
      <c r="AG132" s="222">
        <f t="shared" si="39"/>
        <v>14100</v>
      </c>
      <c r="AH132" s="182">
        <f t="shared" si="40"/>
        <v>360</v>
      </c>
      <c r="AI132" s="223">
        <f t="shared" si="41"/>
        <v>2.6200873362445476E-2</v>
      </c>
      <c r="AJ132" s="184">
        <v>14</v>
      </c>
      <c r="AK132" s="184">
        <v>450</v>
      </c>
      <c r="AL132" s="184"/>
      <c r="AM132" s="184">
        <v>688</v>
      </c>
      <c r="AN132" s="184">
        <f t="shared" si="42"/>
        <v>203488</v>
      </c>
      <c r="AO132" s="171">
        <v>2</v>
      </c>
      <c r="AP132" s="184"/>
      <c r="AQ132" s="185"/>
      <c r="AR132" s="185"/>
      <c r="AS132" s="169" t="s">
        <v>733</v>
      </c>
      <c r="AT132" s="169" t="s">
        <v>261</v>
      </c>
      <c r="AU132" s="169" t="s">
        <v>374</v>
      </c>
      <c r="AV132" s="184"/>
      <c r="AW132" s="201"/>
      <c r="AX132" s="210"/>
      <c r="AY132" s="211" t="str">
        <f t="shared" si="43"/>
        <v>OK</v>
      </c>
    </row>
    <row r="133" spans="1:51" ht="19.95" customHeight="1">
      <c r="A133" s="5" t="s">
        <v>562</v>
      </c>
      <c r="B133" s="169">
        <v>1132162</v>
      </c>
      <c r="C133" s="169" t="s">
        <v>747</v>
      </c>
      <c r="D133" s="169" t="s">
        <v>748</v>
      </c>
      <c r="E133" s="169" t="s">
        <v>54</v>
      </c>
      <c r="F133" s="169" t="s">
        <v>55</v>
      </c>
      <c r="G133" s="169" t="s">
        <v>736</v>
      </c>
      <c r="H133" s="169" t="s">
        <v>737</v>
      </c>
      <c r="I133" s="169" t="s">
        <v>378</v>
      </c>
      <c r="J133" s="170">
        <v>40735</v>
      </c>
      <c r="K133" s="169" t="s">
        <v>87</v>
      </c>
      <c r="L133" s="169" t="s">
        <v>749</v>
      </c>
      <c r="M133" s="169" t="s">
        <v>89</v>
      </c>
      <c r="N133" s="171">
        <v>2</v>
      </c>
      <c r="O133" s="171">
        <v>4</v>
      </c>
      <c r="P133" s="213">
        <v>8140</v>
      </c>
      <c r="Q133" s="214">
        <v>5.2500000000000005E-2</v>
      </c>
      <c r="R133" s="215">
        <f t="shared" si="31"/>
        <v>427</v>
      </c>
      <c r="S133" s="214">
        <v>4.2099999999999999E-2</v>
      </c>
      <c r="T133" s="215">
        <f t="shared" si="32"/>
        <v>343</v>
      </c>
      <c r="U133" s="214">
        <f t="shared" si="33"/>
        <v>9.45945945945946E-2</v>
      </c>
      <c r="V133" s="215">
        <f t="shared" si="34"/>
        <v>770</v>
      </c>
      <c r="W133" s="215">
        <f t="shared" si="35"/>
        <v>8910</v>
      </c>
      <c r="X133" s="216">
        <v>9500</v>
      </c>
      <c r="Y133" s="217">
        <f t="shared" si="36"/>
        <v>1360</v>
      </c>
      <c r="Z133" s="218">
        <f t="shared" si="30"/>
        <v>0.1671</v>
      </c>
      <c r="AA133" s="219" t="str">
        <f t="shared" si="37"/>
        <v>7.57%-11.35%</v>
      </c>
      <c r="AB133" s="220"/>
      <c r="AC133" s="220"/>
      <c r="AD133" s="220"/>
      <c r="AE133" s="221"/>
      <c r="AF133" s="213">
        <f t="shared" si="38"/>
        <v>0</v>
      </c>
      <c r="AG133" s="222">
        <f t="shared" si="39"/>
        <v>9500</v>
      </c>
      <c r="AH133" s="182">
        <f t="shared" si="40"/>
        <v>1360</v>
      </c>
      <c r="AI133" s="223">
        <f t="shared" si="41"/>
        <v>0.16707616707616713</v>
      </c>
      <c r="AJ133" s="184">
        <v>14</v>
      </c>
      <c r="AK133" s="184">
        <v>450</v>
      </c>
      <c r="AL133" s="184"/>
      <c r="AM133" s="184">
        <v>688</v>
      </c>
      <c r="AN133" s="184">
        <f t="shared" si="42"/>
        <v>139088</v>
      </c>
      <c r="AO133" s="171">
        <v>3</v>
      </c>
      <c r="AP133" s="184"/>
      <c r="AQ133" s="212" t="s">
        <v>2082</v>
      </c>
      <c r="AR133" s="185"/>
      <c r="AS133" s="169" t="s">
        <v>733</v>
      </c>
      <c r="AT133" s="169" t="s">
        <v>261</v>
      </c>
      <c r="AU133" s="169" t="s">
        <v>374</v>
      </c>
      <c r="AV133" s="184"/>
      <c r="AW133" s="201"/>
      <c r="AX133" s="210"/>
      <c r="AY133" s="209" t="str">
        <f t="shared" si="43"/>
        <v>&gt;20</v>
      </c>
    </row>
    <row r="134" spans="1:51" ht="19.95" customHeight="1">
      <c r="A134" s="5" t="s">
        <v>562</v>
      </c>
      <c r="B134" s="169">
        <v>1133009</v>
      </c>
      <c r="C134" s="169" t="s">
        <v>750</v>
      </c>
      <c r="D134" s="169" t="s">
        <v>751</v>
      </c>
      <c r="E134" s="169" t="s">
        <v>54</v>
      </c>
      <c r="F134" s="169" t="s">
        <v>55</v>
      </c>
      <c r="G134" s="169" t="s">
        <v>736</v>
      </c>
      <c r="H134" s="169" t="s">
        <v>752</v>
      </c>
      <c r="I134" s="169" t="s">
        <v>753</v>
      </c>
      <c r="J134" s="170">
        <v>40183</v>
      </c>
      <c r="K134" s="169" t="s">
        <v>80</v>
      </c>
      <c r="L134" s="169" t="s">
        <v>754</v>
      </c>
      <c r="M134" s="169" t="s">
        <v>66</v>
      </c>
      <c r="N134" s="171">
        <v>2</v>
      </c>
      <c r="O134" s="171">
        <v>3</v>
      </c>
      <c r="P134" s="213">
        <v>10545</v>
      </c>
      <c r="Q134" s="214">
        <v>0.03</v>
      </c>
      <c r="R134" s="215">
        <f t="shared" si="31"/>
        <v>316</v>
      </c>
      <c r="S134" s="214">
        <v>0</v>
      </c>
      <c r="T134" s="215">
        <f t="shared" si="32"/>
        <v>0</v>
      </c>
      <c r="U134" s="214">
        <f t="shared" si="33"/>
        <v>2.9966808914177336E-2</v>
      </c>
      <c r="V134" s="215">
        <f t="shared" si="34"/>
        <v>316</v>
      </c>
      <c r="W134" s="215">
        <f t="shared" si="35"/>
        <v>10861</v>
      </c>
      <c r="X134" s="216">
        <v>10545</v>
      </c>
      <c r="Y134" s="217">
        <f t="shared" si="36"/>
        <v>0</v>
      </c>
      <c r="Z134" s="218">
        <f t="shared" si="30"/>
        <v>0</v>
      </c>
      <c r="AA134" s="219" t="str">
        <f t="shared" si="37"/>
        <v>2.40%-3.60%</v>
      </c>
      <c r="AB134" s="220"/>
      <c r="AC134" s="220"/>
      <c r="AD134" s="220"/>
      <c r="AE134" s="221"/>
      <c r="AF134" s="213">
        <f t="shared" si="38"/>
        <v>0</v>
      </c>
      <c r="AG134" s="222">
        <f t="shared" si="39"/>
        <v>10545</v>
      </c>
      <c r="AH134" s="182">
        <f t="shared" si="40"/>
        <v>0</v>
      </c>
      <c r="AI134" s="223">
        <f t="shared" si="41"/>
        <v>0</v>
      </c>
      <c r="AJ134" s="184">
        <v>14</v>
      </c>
      <c r="AK134" s="184">
        <v>450</v>
      </c>
      <c r="AL134" s="184"/>
      <c r="AM134" s="184">
        <v>688</v>
      </c>
      <c r="AN134" s="184">
        <f t="shared" si="42"/>
        <v>153718</v>
      </c>
      <c r="AO134" s="171">
        <v>3</v>
      </c>
      <c r="AP134" s="184"/>
      <c r="AQ134" s="185" t="s">
        <v>2083</v>
      </c>
      <c r="AR134" s="185" t="s">
        <v>2083</v>
      </c>
      <c r="AS134" s="169" t="s">
        <v>733</v>
      </c>
      <c r="AT134" s="169" t="s">
        <v>261</v>
      </c>
      <c r="AU134" s="169" t="s">
        <v>374</v>
      </c>
      <c r="AV134" s="184"/>
      <c r="AW134" s="201"/>
      <c r="AX134" s="210"/>
      <c r="AY134" s="211" t="str">
        <f t="shared" si="43"/>
        <v>0 increase</v>
      </c>
    </row>
    <row r="135" spans="1:51" ht="19.95" customHeight="1">
      <c r="A135" s="5" t="s">
        <v>562</v>
      </c>
      <c r="B135" s="169">
        <v>1320009</v>
      </c>
      <c r="C135" s="169" t="s">
        <v>755</v>
      </c>
      <c r="D135" s="169" t="s">
        <v>756</v>
      </c>
      <c r="E135" s="169" t="s">
        <v>54</v>
      </c>
      <c r="F135" s="169" t="s">
        <v>55</v>
      </c>
      <c r="G135" s="169" t="s">
        <v>736</v>
      </c>
      <c r="H135" s="169" t="s">
        <v>737</v>
      </c>
      <c r="I135" s="169" t="s">
        <v>378</v>
      </c>
      <c r="J135" s="170">
        <v>38200</v>
      </c>
      <c r="K135" s="169" t="s">
        <v>87</v>
      </c>
      <c r="L135" s="169" t="s">
        <v>757</v>
      </c>
      <c r="M135" s="169" t="s">
        <v>89</v>
      </c>
      <c r="N135" s="171">
        <v>2</v>
      </c>
      <c r="O135" s="171">
        <v>3</v>
      </c>
      <c r="P135" s="213">
        <v>9887</v>
      </c>
      <c r="Q135" s="214">
        <v>0.03</v>
      </c>
      <c r="R135" s="215">
        <f t="shared" si="31"/>
        <v>297</v>
      </c>
      <c r="S135" s="214">
        <v>0</v>
      </c>
      <c r="T135" s="215">
        <f t="shared" si="32"/>
        <v>0</v>
      </c>
      <c r="U135" s="214">
        <f t="shared" si="33"/>
        <v>3.0039445736826136E-2</v>
      </c>
      <c r="V135" s="215">
        <f t="shared" si="34"/>
        <v>297</v>
      </c>
      <c r="W135" s="215">
        <f t="shared" si="35"/>
        <v>10184</v>
      </c>
      <c r="X135" s="216">
        <v>10193</v>
      </c>
      <c r="Y135" s="217">
        <f t="shared" si="36"/>
        <v>306</v>
      </c>
      <c r="Z135" s="218">
        <f t="shared" si="30"/>
        <v>3.09E-2</v>
      </c>
      <c r="AA135" s="219" t="str">
        <f t="shared" si="37"/>
        <v>2.40%-3.60%</v>
      </c>
      <c r="AB135" s="220"/>
      <c r="AC135" s="220"/>
      <c r="AD135" s="220"/>
      <c r="AE135" s="221"/>
      <c r="AF135" s="213">
        <f t="shared" si="38"/>
        <v>0</v>
      </c>
      <c r="AG135" s="222">
        <f t="shared" si="39"/>
        <v>10193</v>
      </c>
      <c r="AH135" s="182">
        <f t="shared" si="40"/>
        <v>306</v>
      </c>
      <c r="AI135" s="223">
        <f t="shared" si="41"/>
        <v>3.0949731971275485E-2</v>
      </c>
      <c r="AJ135" s="184">
        <v>14</v>
      </c>
      <c r="AK135" s="184">
        <v>450</v>
      </c>
      <c r="AL135" s="184"/>
      <c r="AM135" s="184">
        <v>688</v>
      </c>
      <c r="AN135" s="184">
        <f t="shared" si="42"/>
        <v>148790</v>
      </c>
      <c r="AO135" s="171">
        <v>3</v>
      </c>
      <c r="AP135" s="184"/>
      <c r="AQ135" s="185"/>
      <c r="AR135" s="185"/>
      <c r="AS135" s="169" t="s">
        <v>733</v>
      </c>
      <c r="AT135" s="169" t="s">
        <v>261</v>
      </c>
      <c r="AU135" s="169" t="s">
        <v>374</v>
      </c>
      <c r="AV135" s="184"/>
      <c r="AW135" s="201"/>
      <c r="AX135" s="210"/>
      <c r="AY135" s="209" t="str">
        <f t="shared" si="43"/>
        <v>OK</v>
      </c>
    </row>
    <row r="136" spans="1:51" ht="19.95" customHeight="1">
      <c r="A136" s="5" t="s">
        <v>562</v>
      </c>
      <c r="B136" s="169">
        <v>1332022</v>
      </c>
      <c r="C136" s="169" t="s">
        <v>758</v>
      </c>
      <c r="D136" s="169" t="s">
        <v>759</v>
      </c>
      <c r="E136" s="169" t="s">
        <v>54</v>
      </c>
      <c r="F136" s="169" t="s">
        <v>55</v>
      </c>
      <c r="G136" s="169" t="s">
        <v>736</v>
      </c>
      <c r="H136" s="169" t="s">
        <v>752</v>
      </c>
      <c r="I136" s="169" t="s">
        <v>753</v>
      </c>
      <c r="J136" s="170">
        <v>37186</v>
      </c>
      <c r="K136" s="169" t="s">
        <v>80</v>
      </c>
      <c r="L136" s="169" t="s">
        <v>760</v>
      </c>
      <c r="M136" s="169" t="s">
        <v>66</v>
      </c>
      <c r="N136" s="171">
        <v>2</v>
      </c>
      <c r="O136" s="171">
        <v>3</v>
      </c>
      <c r="P136" s="213">
        <v>9000</v>
      </c>
      <c r="Q136" s="214">
        <v>3.5000000000000003E-2</v>
      </c>
      <c r="R136" s="215">
        <f t="shared" si="31"/>
        <v>315</v>
      </c>
      <c r="S136" s="214">
        <v>0</v>
      </c>
      <c r="T136" s="215">
        <f t="shared" si="32"/>
        <v>0</v>
      </c>
      <c r="U136" s="214">
        <f t="shared" si="33"/>
        <v>3.5000000000000003E-2</v>
      </c>
      <c r="V136" s="215">
        <f t="shared" si="34"/>
        <v>315</v>
      </c>
      <c r="W136" s="215">
        <f t="shared" si="35"/>
        <v>9315</v>
      </c>
      <c r="X136" s="216">
        <v>9000</v>
      </c>
      <c r="Y136" s="217">
        <f t="shared" si="36"/>
        <v>0</v>
      </c>
      <c r="Z136" s="218">
        <f t="shared" si="30"/>
        <v>0</v>
      </c>
      <c r="AA136" s="219" t="str">
        <f t="shared" si="37"/>
        <v>2.80%-4.20%</v>
      </c>
      <c r="AB136" s="220"/>
      <c r="AC136" s="220"/>
      <c r="AD136" s="220"/>
      <c r="AE136" s="221"/>
      <c r="AF136" s="213">
        <f t="shared" si="38"/>
        <v>0</v>
      </c>
      <c r="AG136" s="222">
        <f t="shared" si="39"/>
        <v>9000</v>
      </c>
      <c r="AH136" s="182">
        <f t="shared" si="40"/>
        <v>0</v>
      </c>
      <c r="AI136" s="223">
        <f t="shared" si="41"/>
        <v>0</v>
      </c>
      <c r="AJ136" s="184">
        <v>14</v>
      </c>
      <c r="AK136" s="184">
        <v>1580</v>
      </c>
      <c r="AL136" s="184"/>
      <c r="AM136" s="184">
        <v>688</v>
      </c>
      <c r="AN136" s="184">
        <f t="shared" si="42"/>
        <v>145648</v>
      </c>
      <c r="AO136" s="171">
        <v>3</v>
      </c>
      <c r="AP136" s="184"/>
      <c r="AQ136" s="185" t="s">
        <v>2083</v>
      </c>
      <c r="AR136" s="185" t="s">
        <v>2083</v>
      </c>
      <c r="AS136" s="169" t="s">
        <v>733</v>
      </c>
      <c r="AT136" s="169" t="s">
        <v>261</v>
      </c>
      <c r="AU136" s="169" t="s">
        <v>374</v>
      </c>
      <c r="AV136" s="184"/>
      <c r="AW136" s="201"/>
      <c r="AX136" s="210"/>
      <c r="AY136" s="211" t="str">
        <f t="shared" si="43"/>
        <v>0 increase</v>
      </c>
    </row>
    <row r="137" spans="1:51" ht="19.95" customHeight="1">
      <c r="A137" s="5" t="s">
        <v>562</v>
      </c>
      <c r="B137" s="169">
        <v>1334003</v>
      </c>
      <c r="C137" s="169" t="s">
        <v>761</v>
      </c>
      <c r="D137" s="169" t="s">
        <v>762</v>
      </c>
      <c r="E137" s="169" t="s">
        <v>54</v>
      </c>
      <c r="F137" s="169" t="s">
        <v>55</v>
      </c>
      <c r="G137" s="169" t="s">
        <v>736</v>
      </c>
      <c r="H137" s="169" t="s">
        <v>752</v>
      </c>
      <c r="I137" s="169" t="s">
        <v>753</v>
      </c>
      <c r="J137" s="170">
        <v>34213</v>
      </c>
      <c r="K137" s="169" t="s">
        <v>388</v>
      </c>
      <c r="L137" s="169" t="s">
        <v>763</v>
      </c>
      <c r="M137" s="169" t="s">
        <v>107</v>
      </c>
      <c r="N137" s="171">
        <v>2</v>
      </c>
      <c r="O137" s="171">
        <v>3</v>
      </c>
      <c r="P137" s="213">
        <v>9932</v>
      </c>
      <c r="Q137" s="214">
        <v>0</v>
      </c>
      <c r="R137" s="215">
        <f t="shared" si="31"/>
        <v>0</v>
      </c>
      <c r="S137" s="214">
        <v>0</v>
      </c>
      <c r="T137" s="215">
        <f t="shared" si="32"/>
        <v>0</v>
      </c>
      <c r="U137" s="214">
        <f t="shared" si="33"/>
        <v>0</v>
      </c>
      <c r="V137" s="215">
        <f t="shared" si="34"/>
        <v>0</v>
      </c>
      <c r="W137" s="215">
        <f t="shared" si="35"/>
        <v>9932</v>
      </c>
      <c r="X137" s="216">
        <f t="shared" ref="X137:X155" si="44">W137</f>
        <v>9932</v>
      </c>
      <c r="Y137" s="217">
        <f t="shared" si="36"/>
        <v>0</v>
      </c>
      <c r="Z137" s="218">
        <f t="shared" si="30"/>
        <v>0</v>
      </c>
      <c r="AA137" s="219" t="str">
        <f t="shared" si="37"/>
        <v>0.00%-0.00%</v>
      </c>
      <c r="AB137" s="220"/>
      <c r="AC137" s="220"/>
      <c r="AD137" s="220"/>
      <c r="AE137" s="221"/>
      <c r="AF137" s="213">
        <f t="shared" si="38"/>
        <v>0</v>
      </c>
      <c r="AG137" s="222">
        <f t="shared" si="39"/>
        <v>9932</v>
      </c>
      <c r="AH137" s="182">
        <f t="shared" si="40"/>
        <v>0</v>
      </c>
      <c r="AI137" s="223">
        <f t="shared" si="41"/>
        <v>0</v>
      </c>
      <c r="AJ137" s="184">
        <v>14</v>
      </c>
      <c r="AK137" s="184">
        <v>1216</v>
      </c>
      <c r="AL137" s="184"/>
      <c r="AM137" s="184">
        <v>688</v>
      </c>
      <c r="AN137" s="184">
        <f t="shared" si="42"/>
        <v>154328</v>
      </c>
      <c r="AO137" s="171">
        <v>3</v>
      </c>
      <c r="AP137" s="184"/>
      <c r="AQ137" s="185"/>
      <c r="AR137" s="185"/>
      <c r="AS137" s="169" t="s">
        <v>733</v>
      </c>
      <c r="AT137" s="169" t="s">
        <v>261</v>
      </c>
      <c r="AU137" s="169" t="s">
        <v>374</v>
      </c>
      <c r="AV137" s="184"/>
      <c r="AW137" s="201"/>
      <c r="AX137" s="210"/>
      <c r="AY137" s="209" t="str">
        <f t="shared" si="43"/>
        <v>OK</v>
      </c>
    </row>
    <row r="138" spans="1:51" ht="19.95" customHeight="1">
      <c r="A138" s="5" t="s">
        <v>562</v>
      </c>
      <c r="B138" s="169">
        <v>1700105</v>
      </c>
      <c r="C138" s="169" t="s">
        <v>764</v>
      </c>
      <c r="D138" s="169" t="s">
        <v>765</v>
      </c>
      <c r="E138" s="169" t="s">
        <v>54</v>
      </c>
      <c r="F138" s="169" t="s">
        <v>55</v>
      </c>
      <c r="G138" s="169" t="s">
        <v>736</v>
      </c>
      <c r="H138" s="169" t="s">
        <v>752</v>
      </c>
      <c r="I138" s="169" t="s">
        <v>753</v>
      </c>
      <c r="J138" s="170">
        <v>39630</v>
      </c>
      <c r="K138" s="169" t="s">
        <v>388</v>
      </c>
      <c r="L138" s="169" t="s">
        <v>766</v>
      </c>
      <c r="M138" s="169" t="s">
        <v>107</v>
      </c>
      <c r="N138" s="171">
        <v>2</v>
      </c>
      <c r="O138" s="171">
        <v>3</v>
      </c>
      <c r="P138" s="213">
        <v>12500</v>
      </c>
      <c r="Q138" s="214">
        <v>0</v>
      </c>
      <c r="R138" s="215">
        <f t="shared" si="31"/>
        <v>0</v>
      </c>
      <c r="S138" s="214">
        <v>0</v>
      </c>
      <c r="T138" s="215">
        <f t="shared" si="32"/>
        <v>0</v>
      </c>
      <c r="U138" s="214">
        <f t="shared" si="33"/>
        <v>0</v>
      </c>
      <c r="V138" s="215">
        <f t="shared" si="34"/>
        <v>0</v>
      </c>
      <c r="W138" s="215">
        <f t="shared" si="35"/>
        <v>12500</v>
      </c>
      <c r="X138" s="216">
        <f t="shared" si="44"/>
        <v>12500</v>
      </c>
      <c r="Y138" s="217">
        <f t="shared" si="36"/>
        <v>0</v>
      </c>
      <c r="Z138" s="218">
        <f t="shared" si="30"/>
        <v>0</v>
      </c>
      <c r="AA138" s="219" t="str">
        <f t="shared" si="37"/>
        <v>0.00%-0.00%</v>
      </c>
      <c r="AB138" s="220"/>
      <c r="AC138" s="220"/>
      <c r="AD138" s="220"/>
      <c r="AE138" s="221"/>
      <c r="AF138" s="213">
        <f t="shared" si="38"/>
        <v>0</v>
      </c>
      <c r="AG138" s="222">
        <f t="shared" si="39"/>
        <v>12500</v>
      </c>
      <c r="AH138" s="182">
        <f t="shared" si="40"/>
        <v>0</v>
      </c>
      <c r="AI138" s="223">
        <f t="shared" si="41"/>
        <v>0</v>
      </c>
      <c r="AJ138" s="184">
        <v>14</v>
      </c>
      <c r="AK138" s="184">
        <v>550</v>
      </c>
      <c r="AL138" s="184"/>
      <c r="AM138" s="184">
        <v>688</v>
      </c>
      <c r="AN138" s="184">
        <f t="shared" si="42"/>
        <v>182288</v>
      </c>
      <c r="AO138" s="171">
        <v>4</v>
      </c>
      <c r="AP138" s="184"/>
      <c r="AQ138" s="185"/>
      <c r="AR138" s="185"/>
      <c r="AS138" s="169" t="s">
        <v>733</v>
      </c>
      <c r="AT138" s="169" t="s">
        <v>261</v>
      </c>
      <c r="AU138" s="169" t="s">
        <v>374</v>
      </c>
      <c r="AV138" s="184"/>
      <c r="AW138" s="201"/>
      <c r="AX138" s="210"/>
      <c r="AY138" s="211" t="str">
        <f t="shared" si="43"/>
        <v>OK</v>
      </c>
    </row>
    <row r="139" spans="1:51" ht="19.95" customHeight="1">
      <c r="A139" s="5" t="s">
        <v>562</v>
      </c>
      <c r="B139" s="169">
        <v>1710128</v>
      </c>
      <c r="C139" s="169" t="s">
        <v>767</v>
      </c>
      <c r="D139" s="169" t="s">
        <v>768</v>
      </c>
      <c r="E139" s="169" t="s">
        <v>54</v>
      </c>
      <c r="F139" s="169" t="s">
        <v>55</v>
      </c>
      <c r="G139" s="169" t="s">
        <v>736</v>
      </c>
      <c r="H139" s="169" t="s">
        <v>752</v>
      </c>
      <c r="I139" s="169" t="s">
        <v>753</v>
      </c>
      <c r="J139" s="170">
        <v>40544</v>
      </c>
      <c r="K139" s="169" t="s">
        <v>110</v>
      </c>
      <c r="L139" s="169" t="s">
        <v>110</v>
      </c>
      <c r="M139" s="169" t="s">
        <v>89</v>
      </c>
      <c r="N139" s="171">
        <v>2</v>
      </c>
      <c r="O139" s="171">
        <v>2</v>
      </c>
      <c r="P139" s="213">
        <v>8628</v>
      </c>
      <c r="Q139" s="214">
        <v>0</v>
      </c>
      <c r="R139" s="215">
        <f t="shared" si="31"/>
        <v>0</v>
      </c>
      <c r="S139" s="214">
        <v>0</v>
      </c>
      <c r="T139" s="215">
        <f t="shared" si="32"/>
        <v>0</v>
      </c>
      <c r="U139" s="214">
        <f t="shared" si="33"/>
        <v>0</v>
      </c>
      <c r="V139" s="215">
        <f t="shared" si="34"/>
        <v>0</v>
      </c>
      <c r="W139" s="215">
        <f t="shared" si="35"/>
        <v>8628</v>
      </c>
      <c r="X139" s="216">
        <f t="shared" si="44"/>
        <v>8628</v>
      </c>
      <c r="Y139" s="217">
        <f t="shared" si="36"/>
        <v>0</v>
      </c>
      <c r="Z139" s="218">
        <f t="shared" si="30"/>
        <v>0</v>
      </c>
      <c r="AA139" s="219" t="str">
        <f t="shared" si="37"/>
        <v>0.00%-0.00%</v>
      </c>
      <c r="AB139" s="220"/>
      <c r="AC139" s="220"/>
      <c r="AD139" s="220"/>
      <c r="AE139" s="221"/>
      <c r="AF139" s="213">
        <f t="shared" si="38"/>
        <v>0</v>
      </c>
      <c r="AG139" s="222">
        <f t="shared" si="39"/>
        <v>8628</v>
      </c>
      <c r="AH139" s="182">
        <f t="shared" si="40"/>
        <v>0</v>
      </c>
      <c r="AI139" s="223">
        <f t="shared" si="41"/>
        <v>0</v>
      </c>
      <c r="AJ139" s="184">
        <v>14</v>
      </c>
      <c r="AK139" s="184">
        <v>850</v>
      </c>
      <c r="AL139" s="184"/>
      <c r="AM139" s="184">
        <v>688</v>
      </c>
      <c r="AN139" s="184">
        <f t="shared" si="42"/>
        <v>131680</v>
      </c>
      <c r="AO139" s="171">
        <v>5</v>
      </c>
      <c r="AP139" s="184"/>
      <c r="AQ139" s="185"/>
      <c r="AR139" s="185"/>
      <c r="AS139" s="169" t="s">
        <v>733</v>
      </c>
      <c r="AT139" s="169" t="s">
        <v>261</v>
      </c>
      <c r="AU139" s="169" t="s">
        <v>374</v>
      </c>
      <c r="AV139" s="184"/>
      <c r="AW139" s="201"/>
      <c r="AX139" s="210"/>
      <c r="AY139" s="209" t="str">
        <f t="shared" si="43"/>
        <v>OK</v>
      </c>
    </row>
    <row r="140" spans="1:51" ht="19.95" customHeight="1">
      <c r="A140" s="5" t="s">
        <v>562</v>
      </c>
      <c r="B140" s="169">
        <v>11021147</v>
      </c>
      <c r="C140" s="169" t="s">
        <v>769</v>
      </c>
      <c r="D140" s="169" t="s">
        <v>770</v>
      </c>
      <c r="E140" s="169" t="s">
        <v>54</v>
      </c>
      <c r="F140" s="169" t="s">
        <v>55</v>
      </c>
      <c r="G140" s="169" t="s">
        <v>736</v>
      </c>
      <c r="H140" s="169" t="s">
        <v>737</v>
      </c>
      <c r="I140" s="169" t="s">
        <v>378</v>
      </c>
      <c r="J140" s="170">
        <v>43240</v>
      </c>
      <c r="K140" s="169" t="s">
        <v>150</v>
      </c>
      <c r="L140" s="169" t="s">
        <v>771</v>
      </c>
      <c r="M140" s="169" t="s">
        <v>59</v>
      </c>
      <c r="N140" s="171">
        <v>2</v>
      </c>
      <c r="O140" s="171">
        <v>3</v>
      </c>
      <c r="P140" s="213">
        <v>18400</v>
      </c>
      <c r="Q140" s="214">
        <v>2.5000000000000001E-2</v>
      </c>
      <c r="R140" s="215">
        <f t="shared" si="31"/>
        <v>460</v>
      </c>
      <c r="S140" s="214">
        <v>0</v>
      </c>
      <c r="T140" s="215">
        <f t="shared" si="32"/>
        <v>0</v>
      </c>
      <c r="U140" s="214">
        <f t="shared" si="33"/>
        <v>2.5000000000000001E-2</v>
      </c>
      <c r="V140" s="215">
        <f t="shared" si="34"/>
        <v>460</v>
      </c>
      <c r="W140" s="215">
        <f t="shared" si="35"/>
        <v>18860</v>
      </c>
      <c r="X140" s="216">
        <v>18950</v>
      </c>
      <c r="Y140" s="217">
        <f t="shared" si="36"/>
        <v>550</v>
      </c>
      <c r="Z140" s="218">
        <f t="shared" si="30"/>
        <v>2.9899999999999999E-2</v>
      </c>
      <c r="AA140" s="219" t="str">
        <f t="shared" si="37"/>
        <v>2.00%-3.00%</v>
      </c>
      <c r="AB140" s="220"/>
      <c r="AC140" s="220"/>
      <c r="AD140" s="220"/>
      <c r="AE140" s="221"/>
      <c r="AF140" s="213">
        <f t="shared" si="38"/>
        <v>0</v>
      </c>
      <c r="AG140" s="222">
        <f t="shared" si="39"/>
        <v>18950</v>
      </c>
      <c r="AH140" s="182">
        <f t="shared" si="40"/>
        <v>550</v>
      </c>
      <c r="AI140" s="223">
        <f t="shared" si="41"/>
        <v>2.9891304347826164E-2</v>
      </c>
      <c r="AJ140" s="184">
        <v>14</v>
      </c>
      <c r="AK140" s="184">
        <v>5990</v>
      </c>
      <c r="AL140" s="184"/>
      <c r="AM140" s="184">
        <v>688</v>
      </c>
      <c r="AN140" s="184">
        <f t="shared" si="42"/>
        <v>337868</v>
      </c>
      <c r="AO140" s="171">
        <v>4</v>
      </c>
      <c r="AP140" s="184"/>
      <c r="AQ140" s="185"/>
      <c r="AR140" s="185"/>
      <c r="AS140" s="169" t="s">
        <v>733</v>
      </c>
      <c r="AT140" s="169" t="s">
        <v>261</v>
      </c>
      <c r="AU140" s="169" t="s">
        <v>374</v>
      </c>
      <c r="AV140" s="184"/>
      <c r="AW140" s="201"/>
      <c r="AX140" s="210"/>
      <c r="AY140" s="211" t="str">
        <f t="shared" si="43"/>
        <v>OK</v>
      </c>
    </row>
    <row r="141" spans="1:51" ht="19.95" customHeight="1">
      <c r="A141" s="5" t="s">
        <v>562</v>
      </c>
      <c r="B141" s="169">
        <v>15000037</v>
      </c>
      <c r="C141" s="169" t="s">
        <v>772</v>
      </c>
      <c r="D141" s="169" t="s">
        <v>773</v>
      </c>
      <c r="E141" s="169" t="s">
        <v>54</v>
      </c>
      <c r="F141" s="169" t="s">
        <v>55</v>
      </c>
      <c r="G141" s="169" t="s">
        <v>736</v>
      </c>
      <c r="H141" s="169" t="s">
        <v>752</v>
      </c>
      <c r="I141" s="169" t="s">
        <v>753</v>
      </c>
      <c r="J141" s="170">
        <v>38535</v>
      </c>
      <c r="K141" s="169" t="s">
        <v>150</v>
      </c>
      <c r="L141" s="169" t="s">
        <v>774</v>
      </c>
      <c r="M141" s="169" t="s">
        <v>59</v>
      </c>
      <c r="N141" s="171">
        <v>2</v>
      </c>
      <c r="O141" s="171">
        <v>3</v>
      </c>
      <c r="P141" s="213">
        <v>25792</v>
      </c>
      <c r="Q141" s="214">
        <v>0</v>
      </c>
      <c r="R141" s="215">
        <f t="shared" si="31"/>
        <v>0</v>
      </c>
      <c r="S141" s="214">
        <v>0</v>
      </c>
      <c r="T141" s="215">
        <f t="shared" si="32"/>
        <v>0</v>
      </c>
      <c r="U141" s="214">
        <f t="shared" si="33"/>
        <v>0</v>
      </c>
      <c r="V141" s="215">
        <f t="shared" si="34"/>
        <v>0</v>
      </c>
      <c r="W141" s="215">
        <f t="shared" si="35"/>
        <v>25792</v>
      </c>
      <c r="X141" s="216">
        <v>25920</v>
      </c>
      <c r="Y141" s="217">
        <f t="shared" si="36"/>
        <v>128</v>
      </c>
      <c r="Z141" s="218">
        <f t="shared" si="30"/>
        <v>5.0000000000000001E-3</v>
      </c>
      <c r="AA141" s="219" t="str">
        <f t="shared" si="37"/>
        <v>0.00%-0.00%</v>
      </c>
      <c r="AB141" s="220"/>
      <c r="AC141" s="220"/>
      <c r="AD141" s="220"/>
      <c r="AE141" s="221"/>
      <c r="AF141" s="213">
        <f t="shared" si="38"/>
        <v>0</v>
      </c>
      <c r="AG141" s="222">
        <f t="shared" si="39"/>
        <v>25920</v>
      </c>
      <c r="AH141" s="182">
        <f t="shared" si="40"/>
        <v>128</v>
      </c>
      <c r="AI141" s="223">
        <f t="shared" si="41"/>
        <v>4.9627791563275903E-3</v>
      </c>
      <c r="AJ141" s="184">
        <v>14</v>
      </c>
      <c r="AK141" s="184">
        <v>4250</v>
      </c>
      <c r="AL141" s="184"/>
      <c r="AM141" s="184">
        <v>688</v>
      </c>
      <c r="AN141" s="184">
        <f t="shared" si="42"/>
        <v>414568</v>
      </c>
      <c r="AO141" s="171">
        <v>3</v>
      </c>
      <c r="AP141" s="184"/>
      <c r="AQ141" s="185" t="s">
        <v>775</v>
      </c>
      <c r="AR141" s="185"/>
      <c r="AS141" s="169" t="s">
        <v>733</v>
      </c>
      <c r="AT141" s="169" t="s">
        <v>261</v>
      </c>
      <c r="AU141" s="169" t="s">
        <v>374</v>
      </c>
      <c r="AV141" s="184"/>
      <c r="AW141" s="201"/>
      <c r="AX141" s="210"/>
      <c r="AY141" s="209" t="str">
        <f t="shared" si="43"/>
        <v>&gt;20</v>
      </c>
    </row>
    <row r="142" spans="1:51" ht="19.95" customHeight="1">
      <c r="A142" s="5" t="s">
        <v>562</v>
      </c>
      <c r="B142" s="169">
        <v>11011107</v>
      </c>
      <c r="C142" s="169" t="s">
        <v>776</v>
      </c>
      <c r="D142" s="169" t="s">
        <v>777</v>
      </c>
      <c r="E142" s="169" t="s">
        <v>54</v>
      </c>
      <c r="F142" s="169" t="s">
        <v>55</v>
      </c>
      <c r="G142" s="169" t="s">
        <v>2080</v>
      </c>
      <c r="H142" s="169" t="s">
        <v>778</v>
      </c>
      <c r="I142" s="169" t="s">
        <v>732</v>
      </c>
      <c r="J142" s="170">
        <v>39539</v>
      </c>
      <c r="K142" s="169" t="s">
        <v>150</v>
      </c>
      <c r="L142" s="169" t="s">
        <v>779</v>
      </c>
      <c r="M142" s="169" t="s">
        <v>59</v>
      </c>
      <c r="N142" s="171">
        <v>2</v>
      </c>
      <c r="O142" s="171">
        <v>3</v>
      </c>
      <c r="P142" s="213">
        <v>25563</v>
      </c>
      <c r="Q142" s="214">
        <v>2.5000000000000001E-2</v>
      </c>
      <c r="R142" s="215">
        <f t="shared" si="31"/>
        <v>639</v>
      </c>
      <c r="S142" s="214">
        <v>0</v>
      </c>
      <c r="T142" s="215">
        <f t="shared" si="32"/>
        <v>0</v>
      </c>
      <c r="U142" s="214">
        <f t="shared" si="33"/>
        <v>2.4997066072057272E-2</v>
      </c>
      <c r="V142" s="215">
        <f t="shared" si="34"/>
        <v>639</v>
      </c>
      <c r="W142" s="215">
        <f t="shared" si="35"/>
        <v>26202</v>
      </c>
      <c r="X142" s="216">
        <v>26200</v>
      </c>
      <c r="Y142" s="217">
        <f t="shared" si="36"/>
        <v>637</v>
      </c>
      <c r="Z142" s="218">
        <f t="shared" si="30"/>
        <v>2.4899999999999999E-2</v>
      </c>
      <c r="AA142" s="219" t="str">
        <f t="shared" si="37"/>
        <v>2.00%-3.00%</v>
      </c>
      <c r="AB142" s="220"/>
      <c r="AC142" s="220"/>
      <c r="AD142" s="220"/>
      <c r="AE142" s="221"/>
      <c r="AF142" s="213">
        <f t="shared" si="38"/>
        <v>0</v>
      </c>
      <c r="AG142" s="222">
        <f t="shared" si="39"/>
        <v>26200</v>
      </c>
      <c r="AH142" s="182">
        <f t="shared" si="40"/>
        <v>637</v>
      </c>
      <c r="AI142" s="223">
        <f t="shared" si="41"/>
        <v>2.491882799358458E-2</v>
      </c>
      <c r="AJ142" s="184">
        <v>14</v>
      </c>
      <c r="AK142" s="184">
        <v>450</v>
      </c>
      <c r="AL142" s="184"/>
      <c r="AM142" s="184">
        <v>688</v>
      </c>
      <c r="AN142" s="184">
        <f t="shared" si="42"/>
        <v>372888</v>
      </c>
      <c r="AO142" s="171">
        <v>4</v>
      </c>
      <c r="AP142" s="184"/>
      <c r="AQ142" s="185"/>
      <c r="AR142" s="185"/>
      <c r="AS142" s="169" t="s">
        <v>373</v>
      </c>
      <c r="AT142" s="169" t="s">
        <v>261</v>
      </c>
      <c r="AU142" s="169" t="s">
        <v>374</v>
      </c>
      <c r="AV142" s="184"/>
      <c r="AW142" s="201"/>
      <c r="AX142" s="210"/>
      <c r="AY142" s="211" t="str">
        <f t="shared" si="43"/>
        <v>OK</v>
      </c>
    </row>
    <row r="143" spans="1:51" ht="19.95" customHeight="1">
      <c r="A143" s="5" t="s">
        <v>562</v>
      </c>
      <c r="B143" s="169">
        <v>11011427</v>
      </c>
      <c r="C143" s="169" t="s">
        <v>780</v>
      </c>
      <c r="D143" s="169" t="s">
        <v>781</v>
      </c>
      <c r="E143" s="169" t="s">
        <v>54</v>
      </c>
      <c r="F143" s="169" t="s">
        <v>55</v>
      </c>
      <c r="G143" s="169" t="s">
        <v>2080</v>
      </c>
      <c r="H143" s="169" t="s">
        <v>782</v>
      </c>
      <c r="I143" s="169" t="s">
        <v>732</v>
      </c>
      <c r="J143" s="170">
        <v>41570</v>
      </c>
      <c r="K143" s="169" t="s">
        <v>105</v>
      </c>
      <c r="L143" s="169" t="s">
        <v>105</v>
      </c>
      <c r="M143" s="169" t="s">
        <v>107</v>
      </c>
      <c r="N143" s="171">
        <v>2</v>
      </c>
      <c r="O143" s="171">
        <v>3</v>
      </c>
      <c r="P143" s="213">
        <v>11480</v>
      </c>
      <c r="Q143" s="214">
        <v>0</v>
      </c>
      <c r="R143" s="215">
        <f t="shared" si="31"/>
        <v>0</v>
      </c>
      <c r="S143" s="214">
        <v>0</v>
      </c>
      <c r="T143" s="215">
        <f t="shared" si="32"/>
        <v>0</v>
      </c>
      <c r="U143" s="214">
        <f t="shared" si="33"/>
        <v>0</v>
      </c>
      <c r="V143" s="215">
        <f t="shared" si="34"/>
        <v>0</v>
      </c>
      <c r="W143" s="215">
        <f t="shared" si="35"/>
        <v>11480</v>
      </c>
      <c r="X143" s="216">
        <f t="shared" si="44"/>
        <v>11480</v>
      </c>
      <c r="Y143" s="217">
        <f t="shared" si="36"/>
        <v>0</v>
      </c>
      <c r="Z143" s="218">
        <f t="shared" si="30"/>
        <v>0</v>
      </c>
      <c r="AA143" s="219" t="str">
        <f t="shared" si="37"/>
        <v>0.00%-0.00%</v>
      </c>
      <c r="AB143" s="220"/>
      <c r="AC143" s="220"/>
      <c r="AD143" s="220"/>
      <c r="AE143" s="221"/>
      <c r="AF143" s="213">
        <f t="shared" si="38"/>
        <v>0</v>
      </c>
      <c r="AG143" s="222">
        <f t="shared" si="39"/>
        <v>11480</v>
      </c>
      <c r="AH143" s="182">
        <f t="shared" si="40"/>
        <v>0</v>
      </c>
      <c r="AI143" s="223">
        <f t="shared" si="41"/>
        <v>0</v>
      </c>
      <c r="AJ143" s="184">
        <v>14</v>
      </c>
      <c r="AK143" s="184">
        <v>450</v>
      </c>
      <c r="AL143" s="184"/>
      <c r="AM143" s="184">
        <v>688</v>
      </c>
      <c r="AN143" s="184">
        <f t="shared" si="42"/>
        <v>166808</v>
      </c>
      <c r="AO143" s="171">
        <v>2</v>
      </c>
      <c r="AP143" s="184"/>
      <c r="AQ143" s="185"/>
      <c r="AR143" s="185"/>
      <c r="AS143" s="169" t="s">
        <v>783</v>
      </c>
      <c r="AT143" s="169" t="s">
        <v>261</v>
      </c>
      <c r="AU143" s="169" t="s">
        <v>374</v>
      </c>
      <c r="AV143" s="184"/>
      <c r="AW143" s="201"/>
      <c r="AX143" s="210"/>
      <c r="AY143" s="209" t="str">
        <f t="shared" si="43"/>
        <v>OK</v>
      </c>
    </row>
    <row r="144" spans="1:51" ht="19.95" customHeight="1">
      <c r="A144" s="5" t="s">
        <v>562</v>
      </c>
      <c r="B144" s="169">
        <v>11012184</v>
      </c>
      <c r="C144" s="169" t="s">
        <v>784</v>
      </c>
      <c r="D144" s="169" t="s">
        <v>785</v>
      </c>
      <c r="E144" s="169" t="s">
        <v>54</v>
      </c>
      <c r="F144" s="169" t="s">
        <v>55</v>
      </c>
      <c r="G144" s="169" t="s">
        <v>2080</v>
      </c>
      <c r="H144" s="169" t="s">
        <v>782</v>
      </c>
      <c r="I144" s="169" t="s">
        <v>732</v>
      </c>
      <c r="J144" s="170">
        <v>42064</v>
      </c>
      <c r="K144" s="169" t="s">
        <v>105</v>
      </c>
      <c r="L144" s="169" t="s">
        <v>105</v>
      </c>
      <c r="M144" s="169" t="s">
        <v>107</v>
      </c>
      <c r="N144" s="171">
        <v>2</v>
      </c>
      <c r="O144" s="171">
        <v>3</v>
      </c>
      <c r="P144" s="213">
        <v>11536</v>
      </c>
      <c r="Q144" s="214">
        <v>0</v>
      </c>
      <c r="R144" s="215">
        <f t="shared" si="31"/>
        <v>0</v>
      </c>
      <c r="S144" s="214">
        <v>0</v>
      </c>
      <c r="T144" s="215">
        <f t="shared" si="32"/>
        <v>0</v>
      </c>
      <c r="U144" s="214">
        <f t="shared" si="33"/>
        <v>0</v>
      </c>
      <c r="V144" s="215">
        <f t="shared" si="34"/>
        <v>0</v>
      </c>
      <c r="W144" s="215">
        <f t="shared" si="35"/>
        <v>11536</v>
      </c>
      <c r="X144" s="216">
        <f t="shared" si="44"/>
        <v>11536</v>
      </c>
      <c r="Y144" s="217">
        <f t="shared" si="36"/>
        <v>0</v>
      </c>
      <c r="Z144" s="218">
        <f t="shared" si="30"/>
        <v>0</v>
      </c>
      <c r="AA144" s="219" t="str">
        <f t="shared" si="37"/>
        <v>0.00%-0.00%</v>
      </c>
      <c r="AB144" s="220"/>
      <c r="AC144" s="220"/>
      <c r="AD144" s="220"/>
      <c r="AE144" s="221"/>
      <c r="AF144" s="213">
        <f t="shared" si="38"/>
        <v>0</v>
      </c>
      <c r="AG144" s="222">
        <f t="shared" si="39"/>
        <v>11536</v>
      </c>
      <c r="AH144" s="182">
        <f t="shared" si="40"/>
        <v>0</v>
      </c>
      <c r="AI144" s="223">
        <f t="shared" si="41"/>
        <v>0</v>
      </c>
      <c r="AJ144" s="184">
        <v>14</v>
      </c>
      <c r="AK144" s="184">
        <v>450</v>
      </c>
      <c r="AL144" s="184"/>
      <c r="AM144" s="184">
        <v>688</v>
      </c>
      <c r="AN144" s="184">
        <f t="shared" si="42"/>
        <v>167592</v>
      </c>
      <c r="AO144" s="171">
        <v>3</v>
      </c>
      <c r="AP144" s="184"/>
      <c r="AQ144" s="185"/>
      <c r="AR144" s="185"/>
      <c r="AS144" s="169" t="s">
        <v>783</v>
      </c>
      <c r="AT144" s="169" t="s">
        <v>261</v>
      </c>
      <c r="AU144" s="169" t="s">
        <v>374</v>
      </c>
      <c r="AV144" s="184"/>
      <c r="AW144" s="201"/>
      <c r="AX144" s="210"/>
      <c r="AY144" s="211" t="str">
        <f t="shared" si="43"/>
        <v>OK</v>
      </c>
    </row>
    <row r="145" spans="1:51" ht="19.95" customHeight="1">
      <c r="A145" s="5" t="s">
        <v>562</v>
      </c>
      <c r="B145" s="169">
        <v>11015244</v>
      </c>
      <c r="C145" s="169" t="s">
        <v>786</v>
      </c>
      <c r="D145" s="169" t="s">
        <v>787</v>
      </c>
      <c r="E145" s="169" t="s">
        <v>54</v>
      </c>
      <c r="F145" s="169" t="s">
        <v>55</v>
      </c>
      <c r="G145" s="169" t="s">
        <v>2080</v>
      </c>
      <c r="H145" s="169" t="s">
        <v>782</v>
      </c>
      <c r="I145" s="169" t="s">
        <v>732</v>
      </c>
      <c r="J145" s="170">
        <v>41122</v>
      </c>
      <c r="K145" s="169" t="s">
        <v>150</v>
      </c>
      <c r="L145" s="169" t="s">
        <v>788</v>
      </c>
      <c r="M145" s="169" t="s">
        <v>59</v>
      </c>
      <c r="N145" s="171">
        <v>2</v>
      </c>
      <c r="O145" s="171">
        <v>3</v>
      </c>
      <c r="P145" s="213">
        <v>31350</v>
      </c>
      <c r="Q145" s="214">
        <v>0</v>
      </c>
      <c r="R145" s="215">
        <f t="shared" si="31"/>
        <v>0</v>
      </c>
      <c r="S145" s="214">
        <v>0</v>
      </c>
      <c r="T145" s="215">
        <f t="shared" si="32"/>
        <v>0</v>
      </c>
      <c r="U145" s="214">
        <f t="shared" si="33"/>
        <v>0</v>
      </c>
      <c r="V145" s="215">
        <f t="shared" si="34"/>
        <v>0</v>
      </c>
      <c r="W145" s="215">
        <f t="shared" si="35"/>
        <v>31350</v>
      </c>
      <c r="X145" s="216">
        <v>31478</v>
      </c>
      <c r="Y145" s="217">
        <f t="shared" si="36"/>
        <v>128</v>
      </c>
      <c r="Z145" s="218">
        <f t="shared" si="30"/>
        <v>4.1000000000000003E-3</v>
      </c>
      <c r="AA145" s="219" t="str">
        <f t="shared" si="37"/>
        <v>0.00%-0.00%</v>
      </c>
      <c r="AB145" s="220"/>
      <c r="AC145" s="220"/>
      <c r="AD145" s="220"/>
      <c r="AE145" s="221"/>
      <c r="AF145" s="213">
        <f t="shared" si="38"/>
        <v>0</v>
      </c>
      <c r="AG145" s="222">
        <f t="shared" si="39"/>
        <v>31478</v>
      </c>
      <c r="AH145" s="182">
        <f t="shared" si="40"/>
        <v>128</v>
      </c>
      <c r="AI145" s="223">
        <f t="shared" si="41"/>
        <v>4.0829346092503549E-3</v>
      </c>
      <c r="AJ145" s="184">
        <v>14</v>
      </c>
      <c r="AK145" s="184">
        <v>450</v>
      </c>
      <c r="AL145" s="184"/>
      <c r="AM145" s="184">
        <v>688</v>
      </c>
      <c r="AN145" s="184">
        <f t="shared" si="42"/>
        <v>446780</v>
      </c>
      <c r="AO145" s="171">
        <v>3</v>
      </c>
      <c r="AP145" s="184"/>
      <c r="AQ145" s="185" t="s">
        <v>775</v>
      </c>
      <c r="AR145" s="185"/>
      <c r="AS145" s="169" t="s">
        <v>373</v>
      </c>
      <c r="AT145" s="169" t="s">
        <v>261</v>
      </c>
      <c r="AU145" s="169" t="s">
        <v>374</v>
      </c>
      <c r="AV145" s="184"/>
      <c r="AW145" s="201"/>
      <c r="AX145" s="210"/>
      <c r="AY145" s="209" t="str">
        <f t="shared" si="43"/>
        <v>&gt;20</v>
      </c>
    </row>
    <row r="146" spans="1:51" ht="19.95" customHeight="1">
      <c r="A146" s="5" t="s">
        <v>562</v>
      </c>
      <c r="B146" s="169">
        <v>11018857</v>
      </c>
      <c r="C146" s="169" t="s">
        <v>789</v>
      </c>
      <c r="D146" s="169" t="s">
        <v>790</v>
      </c>
      <c r="E146" s="169" t="s">
        <v>54</v>
      </c>
      <c r="F146" s="169" t="s">
        <v>55</v>
      </c>
      <c r="G146" s="169" t="s">
        <v>2080</v>
      </c>
      <c r="H146" s="169" t="s">
        <v>782</v>
      </c>
      <c r="I146" s="169" t="s">
        <v>732</v>
      </c>
      <c r="J146" s="170">
        <v>44480</v>
      </c>
      <c r="K146" s="169" t="s">
        <v>84</v>
      </c>
      <c r="L146" s="169" t="s">
        <v>84</v>
      </c>
      <c r="M146" s="169" t="s">
        <v>66</v>
      </c>
      <c r="N146" s="171">
        <v>2</v>
      </c>
      <c r="O146" s="171">
        <v>3</v>
      </c>
      <c r="P146" s="213">
        <v>22000</v>
      </c>
      <c r="Q146" s="214">
        <v>0</v>
      </c>
      <c r="R146" s="215">
        <f t="shared" si="31"/>
        <v>0</v>
      </c>
      <c r="S146" s="214">
        <v>0</v>
      </c>
      <c r="T146" s="215">
        <f t="shared" si="32"/>
        <v>0</v>
      </c>
      <c r="U146" s="214">
        <f t="shared" si="33"/>
        <v>0</v>
      </c>
      <c r="V146" s="215">
        <f t="shared" si="34"/>
        <v>0</v>
      </c>
      <c r="W146" s="215">
        <f t="shared" si="35"/>
        <v>22000</v>
      </c>
      <c r="X146" s="216">
        <f t="shared" si="44"/>
        <v>22000</v>
      </c>
      <c r="Y146" s="217">
        <f t="shared" si="36"/>
        <v>0</v>
      </c>
      <c r="Z146" s="218">
        <f t="shared" si="30"/>
        <v>0</v>
      </c>
      <c r="AA146" s="219" t="str">
        <f t="shared" si="37"/>
        <v>0.00%-0.00%</v>
      </c>
      <c r="AB146" s="220"/>
      <c r="AC146" s="220"/>
      <c r="AD146" s="220"/>
      <c r="AE146" s="221"/>
      <c r="AF146" s="213">
        <f t="shared" si="38"/>
        <v>0</v>
      </c>
      <c r="AG146" s="222">
        <f t="shared" si="39"/>
        <v>22000</v>
      </c>
      <c r="AH146" s="182">
        <f t="shared" si="40"/>
        <v>0</v>
      </c>
      <c r="AI146" s="223">
        <f t="shared" si="41"/>
        <v>0</v>
      </c>
      <c r="AJ146" s="184">
        <v>14</v>
      </c>
      <c r="AK146" s="184">
        <v>450</v>
      </c>
      <c r="AL146" s="184"/>
      <c r="AM146" s="184">
        <v>688</v>
      </c>
      <c r="AN146" s="184">
        <f t="shared" si="42"/>
        <v>314088</v>
      </c>
      <c r="AO146" s="171">
        <v>3</v>
      </c>
      <c r="AP146" s="184"/>
      <c r="AQ146" s="185"/>
      <c r="AR146" s="185"/>
      <c r="AS146" s="169" t="s">
        <v>783</v>
      </c>
      <c r="AT146" s="169" t="s">
        <v>261</v>
      </c>
      <c r="AU146" s="169" t="s">
        <v>374</v>
      </c>
      <c r="AV146" s="184"/>
      <c r="AW146" s="201"/>
      <c r="AX146" s="210"/>
      <c r="AY146" s="211" t="str">
        <f t="shared" si="43"/>
        <v>OK</v>
      </c>
    </row>
    <row r="147" spans="1:51" ht="19.95" customHeight="1">
      <c r="A147" s="5" t="s">
        <v>562</v>
      </c>
      <c r="B147" s="169">
        <v>11021165</v>
      </c>
      <c r="C147" s="169" t="s">
        <v>791</v>
      </c>
      <c r="D147" s="169" t="s">
        <v>792</v>
      </c>
      <c r="E147" s="169" t="s">
        <v>54</v>
      </c>
      <c r="F147" s="169" t="s">
        <v>55</v>
      </c>
      <c r="G147" s="169" t="s">
        <v>2080</v>
      </c>
      <c r="H147" s="169" t="s">
        <v>716</v>
      </c>
      <c r="I147" s="169" t="s">
        <v>717</v>
      </c>
      <c r="J147" s="170">
        <v>41456</v>
      </c>
      <c r="K147" s="169" t="s">
        <v>150</v>
      </c>
      <c r="L147" s="169" t="s">
        <v>793</v>
      </c>
      <c r="M147" s="169" t="s">
        <v>59</v>
      </c>
      <c r="N147" s="171">
        <v>2</v>
      </c>
      <c r="O147" s="171">
        <v>5</v>
      </c>
      <c r="P147" s="213">
        <v>23237</v>
      </c>
      <c r="Q147" s="214">
        <v>0.05</v>
      </c>
      <c r="R147" s="215">
        <f t="shared" si="31"/>
        <v>1162</v>
      </c>
      <c r="S147" s="214">
        <v>2.7E-2</v>
      </c>
      <c r="T147" s="215">
        <f t="shared" si="32"/>
        <v>627</v>
      </c>
      <c r="U147" s="214">
        <f t="shared" si="33"/>
        <v>7.6989284331023797E-2</v>
      </c>
      <c r="V147" s="215">
        <f t="shared" si="34"/>
        <v>1789</v>
      </c>
      <c r="W147" s="215">
        <f t="shared" si="35"/>
        <v>25026</v>
      </c>
      <c r="X147" s="216">
        <v>25000</v>
      </c>
      <c r="Y147" s="217">
        <f t="shared" si="36"/>
        <v>1763</v>
      </c>
      <c r="Z147" s="218">
        <f t="shared" si="30"/>
        <v>7.5899999999999995E-2</v>
      </c>
      <c r="AA147" s="219" t="str">
        <f t="shared" si="37"/>
        <v>6.16%-9.24%</v>
      </c>
      <c r="AB147" s="220"/>
      <c r="AC147" s="220"/>
      <c r="AD147" s="220"/>
      <c r="AE147" s="221"/>
      <c r="AF147" s="213">
        <f t="shared" si="38"/>
        <v>0</v>
      </c>
      <c r="AG147" s="222">
        <f t="shared" si="39"/>
        <v>25000</v>
      </c>
      <c r="AH147" s="182">
        <f t="shared" si="40"/>
        <v>1763</v>
      </c>
      <c r="AI147" s="223">
        <f t="shared" si="41"/>
        <v>7.5870379136721677E-2</v>
      </c>
      <c r="AJ147" s="184">
        <v>14</v>
      </c>
      <c r="AK147" s="184">
        <v>3012</v>
      </c>
      <c r="AL147" s="184"/>
      <c r="AM147" s="184">
        <v>688</v>
      </c>
      <c r="AN147" s="184">
        <f t="shared" si="42"/>
        <v>386832</v>
      </c>
      <c r="AO147" s="171">
        <v>5</v>
      </c>
      <c r="AP147" s="184"/>
      <c r="AQ147" s="185"/>
      <c r="AR147" s="185"/>
      <c r="AS147" s="169" t="s">
        <v>373</v>
      </c>
      <c r="AT147" s="169" t="s">
        <v>261</v>
      </c>
      <c r="AU147" s="169" t="s">
        <v>374</v>
      </c>
      <c r="AV147" s="184"/>
      <c r="AW147" s="201"/>
      <c r="AX147" s="210"/>
      <c r="AY147" s="209" t="str">
        <f t="shared" si="43"/>
        <v>OK</v>
      </c>
    </row>
    <row r="148" spans="1:51" ht="19.95" customHeight="1">
      <c r="A148" s="5" t="s">
        <v>562</v>
      </c>
      <c r="B148" s="169">
        <v>15012247</v>
      </c>
      <c r="C148" s="169" t="s">
        <v>794</v>
      </c>
      <c r="D148" s="169" t="s">
        <v>795</v>
      </c>
      <c r="E148" s="169" t="s">
        <v>54</v>
      </c>
      <c r="F148" s="169" t="s">
        <v>55</v>
      </c>
      <c r="G148" s="169" t="s">
        <v>2080</v>
      </c>
      <c r="H148" s="169" t="s">
        <v>782</v>
      </c>
      <c r="I148" s="169" t="s">
        <v>732</v>
      </c>
      <c r="J148" s="170">
        <v>41579</v>
      </c>
      <c r="K148" s="169" t="s">
        <v>65</v>
      </c>
      <c r="L148" s="169" t="s">
        <v>65</v>
      </c>
      <c r="M148" s="169" t="s">
        <v>66</v>
      </c>
      <c r="N148" s="171">
        <v>2</v>
      </c>
      <c r="O148" s="171">
        <v>2</v>
      </c>
      <c r="P148" s="213">
        <v>24700</v>
      </c>
      <c r="Q148" s="214">
        <v>0</v>
      </c>
      <c r="R148" s="215">
        <f t="shared" si="31"/>
        <v>0</v>
      </c>
      <c r="S148" s="214">
        <v>0</v>
      </c>
      <c r="T148" s="215">
        <f t="shared" si="32"/>
        <v>0</v>
      </c>
      <c r="U148" s="214">
        <f t="shared" si="33"/>
        <v>0</v>
      </c>
      <c r="V148" s="215">
        <f t="shared" si="34"/>
        <v>0</v>
      </c>
      <c r="W148" s="215">
        <f t="shared" si="35"/>
        <v>24700</v>
      </c>
      <c r="X148" s="216">
        <f t="shared" si="44"/>
        <v>24700</v>
      </c>
      <c r="Y148" s="217">
        <f t="shared" si="36"/>
        <v>0</v>
      </c>
      <c r="Z148" s="218">
        <f t="shared" si="30"/>
        <v>0</v>
      </c>
      <c r="AA148" s="219" t="str">
        <f t="shared" si="37"/>
        <v>0.00%-0.00%</v>
      </c>
      <c r="AB148" s="220"/>
      <c r="AC148" s="220"/>
      <c r="AD148" s="220"/>
      <c r="AE148" s="221"/>
      <c r="AF148" s="213">
        <f t="shared" si="38"/>
        <v>0</v>
      </c>
      <c r="AG148" s="222">
        <f t="shared" si="39"/>
        <v>24700</v>
      </c>
      <c r="AH148" s="182">
        <f t="shared" si="40"/>
        <v>0</v>
      </c>
      <c r="AI148" s="223">
        <f t="shared" si="41"/>
        <v>0</v>
      </c>
      <c r="AJ148" s="184">
        <v>14</v>
      </c>
      <c r="AK148" s="184">
        <v>450</v>
      </c>
      <c r="AL148" s="184"/>
      <c r="AM148" s="184">
        <v>688</v>
      </c>
      <c r="AN148" s="184">
        <f t="shared" si="42"/>
        <v>351888</v>
      </c>
      <c r="AO148" s="171">
        <v>3</v>
      </c>
      <c r="AP148" s="184"/>
      <c r="AQ148" s="185"/>
      <c r="AR148" s="185"/>
      <c r="AS148" s="169" t="s">
        <v>783</v>
      </c>
      <c r="AT148" s="169" t="s">
        <v>261</v>
      </c>
      <c r="AU148" s="169" t="s">
        <v>374</v>
      </c>
      <c r="AV148" s="184"/>
      <c r="AW148" s="201"/>
      <c r="AX148" s="210"/>
      <c r="AY148" s="211" t="str">
        <f t="shared" si="43"/>
        <v>OK</v>
      </c>
    </row>
    <row r="149" spans="1:51" ht="19.95" customHeight="1">
      <c r="A149" s="5" t="s">
        <v>562</v>
      </c>
      <c r="B149" s="169">
        <v>15014010</v>
      </c>
      <c r="C149" s="169" t="s">
        <v>368</v>
      </c>
      <c r="D149" s="169" t="s">
        <v>369</v>
      </c>
      <c r="E149" s="169" t="s">
        <v>54</v>
      </c>
      <c r="F149" s="169" t="s">
        <v>55</v>
      </c>
      <c r="G149" s="169" t="s">
        <v>2084</v>
      </c>
      <c r="H149" s="169" t="s">
        <v>370</v>
      </c>
      <c r="I149" s="169" t="s">
        <v>371</v>
      </c>
      <c r="J149" s="170">
        <v>42081</v>
      </c>
      <c r="K149" s="169" t="s">
        <v>150</v>
      </c>
      <c r="L149" s="169" t="s">
        <v>150</v>
      </c>
      <c r="M149" s="169" t="s">
        <v>59</v>
      </c>
      <c r="N149" s="171">
        <v>2</v>
      </c>
      <c r="O149" s="171">
        <v>5</v>
      </c>
      <c r="P149" s="213">
        <v>22000</v>
      </c>
      <c r="Q149" s="214">
        <v>0.06</v>
      </c>
      <c r="R149" s="215">
        <f t="shared" si="31"/>
        <v>1320</v>
      </c>
      <c r="S149" s="214">
        <v>2.7E-2</v>
      </c>
      <c r="T149" s="215">
        <f t="shared" si="32"/>
        <v>594</v>
      </c>
      <c r="U149" s="214">
        <f t="shared" si="33"/>
        <v>8.6999999999999994E-2</v>
      </c>
      <c r="V149" s="215">
        <f t="shared" si="34"/>
        <v>1914</v>
      </c>
      <c r="W149" s="215">
        <f t="shared" si="35"/>
        <v>23914</v>
      </c>
      <c r="X149" s="216">
        <v>23540</v>
      </c>
      <c r="Y149" s="217">
        <f t="shared" si="36"/>
        <v>1540</v>
      </c>
      <c r="Z149" s="218">
        <f t="shared" si="30"/>
        <v>7.0000000000000007E-2</v>
      </c>
      <c r="AA149" s="219" t="str">
        <f t="shared" si="37"/>
        <v>6.96%-10.44%</v>
      </c>
      <c r="AB149" s="220"/>
      <c r="AC149" s="220"/>
      <c r="AD149" s="220"/>
      <c r="AE149" s="221"/>
      <c r="AF149" s="213">
        <f t="shared" si="38"/>
        <v>0</v>
      </c>
      <c r="AG149" s="222">
        <f t="shared" si="39"/>
        <v>23540</v>
      </c>
      <c r="AH149" s="182">
        <f t="shared" si="40"/>
        <v>1540</v>
      </c>
      <c r="AI149" s="223">
        <f t="shared" si="41"/>
        <v>7.0000000000000062E-2</v>
      </c>
      <c r="AJ149" s="184">
        <v>14</v>
      </c>
      <c r="AK149" s="184">
        <v>450</v>
      </c>
      <c r="AL149" s="184"/>
      <c r="AM149" s="184">
        <v>688</v>
      </c>
      <c r="AN149" s="184">
        <f t="shared" si="42"/>
        <v>335648</v>
      </c>
      <c r="AO149" s="171">
        <v>4</v>
      </c>
      <c r="AP149" s="184"/>
      <c r="AQ149" s="185"/>
      <c r="AR149" s="185"/>
      <c r="AS149" s="169" t="s">
        <v>373</v>
      </c>
      <c r="AT149" s="169" t="s">
        <v>261</v>
      </c>
      <c r="AU149" s="169" t="s">
        <v>374</v>
      </c>
      <c r="AV149" s="184"/>
      <c r="AW149" s="201"/>
      <c r="AX149" s="210"/>
      <c r="AY149" s="209" t="str">
        <f t="shared" si="43"/>
        <v>OK</v>
      </c>
    </row>
    <row r="150" spans="1:51" ht="19.95" customHeight="1">
      <c r="A150" s="5" t="s">
        <v>562</v>
      </c>
      <c r="B150" s="169">
        <v>15015351</v>
      </c>
      <c r="C150" s="169" t="s">
        <v>796</v>
      </c>
      <c r="D150" s="169" t="s">
        <v>797</v>
      </c>
      <c r="E150" s="169" t="s">
        <v>54</v>
      </c>
      <c r="F150" s="169" t="s">
        <v>55</v>
      </c>
      <c r="G150" s="169" t="s">
        <v>2080</v>
      </c>
      <c r="H150" s="169" t="s">
        <v>736</v>
      </c>
      <c r="I150" s="169" t="s">
        <v>732</v>
      </c>
      <c r="J150" s="170">
        <v>42536</v>
      </c>
      <c r="K150" s="169" t="s">
        <v>150</v>
      </c>
      <c r="L150" s="169" t="s">
        <v>798</v>
      </c>
      <c r="M150" s="169" t="s">
        <v>59</v>
      </c>
      <c r="N150" s="171">
        <v>2</v>
      </c>
      <c r="O150" s="171">
        <v>2</v>
      </c>
      <c r="P150" s="213">
        <v>35580</v>
      </c>
      <c r="Q150" s="214">
        <v>0</v>
      </c>
      <c r="R150" s="215">
        <f t="shared" si="31"/>
        <v>0</v>
      </c>
      <c r="S150" s="214">
        <v>0</v>
      </c>
      <c r="T150" s="215">
        <f t="shared" si="32"/>
        <v>0</v>
      </c>
      <c r="U150" s="214">
        <f t="shared" si="33"/>
        <v>0</v>
      </c>
      <c r="V150" s="215">
        <f t="shared" si="34"/>
        <v>0</v>
      </c>
      <c r="W150" s="215">
        <f t="shared" si="35"/>
        <v>35580</v>
      </c>
      <c r="X150" s="216">
        <f t="shared" si="44"/>
        <v>35580</v>
      </c>
      <c r="Y150" s="217">
        <f t="shared" si="36"/>
        <v>0</v>
      </c>
      <c r="Z150" s="218">
        <f t="shared" si="30"/>
        <v>0</v>
      </c>
      <c r="AA150" s="219" t="str">
        <f t="shared" si="37"/>
        <v>0.00%-0.00%</v>
      </c>
      <c r="AB150" s="220"/>
      <c r="AC150" s="220"/>
      <c r="AD150" s="220"/>
      <c r="AE150" s="221"/>
      <c r="AF150" s="213">
        <f t="shared" si="38"/>
        <v>0</v>
      </c>
      <c r="AG150" s="222">
        <f t="shared" si="39"/>
        <v>35580</v>
      </c>
      <c r="AH150" s="182">
        <f t="shared" si="40"/>
        <v>0</v>
      </c>
      <c r="AI150" s="223">
        <f t="shared" si="41"/>
        <v>0</v>
      </c>
      <c r="AJ150" s="184">
        <v>14</v>
      </c>
      <c r="AK150" s="184">
        <v>450</v>
      </c>
      <c r="AL150" s="184"/>
      <c r="AM150" s="184">
        <v>688</v>
      </c>
      <c r="AN150" s="184">
        <f t="shared" si="42"/>
        <v>504208</v>
      </c>
      <c r="AO150" s="171">
        <v>3</v>
      </c>
      <c r="AP150" s="184"/>
      <c r="AQ150" s="185"/>
      <c r="AR150" s="185"/>
      <c r="AS150" s="169" t="s">
        <v>373</v>
      </c>
      <c r="AT150" s="169" t="s">
        <v>261</v>
      </c>
      <c r="AU150" s="169" t="s">
        <v>374</v>
      </c>
      <c r="AV150" s="184"/>
      <c r="AW150" s="201"/>
      <c r="AX150" s="210"/>
      <c r="AY150" s="211" t="str">
        <f t="shared" si="43"/>
        <v>OK</v>
      </c>
    </row>
    <row r="151" spans="1:51" ht="19.95" customHeight="1">
      <c r="A151" s="5" t="s">
        <v>562</v>
      </c>
      <c r="B151" s="169">
        <v>15022076</v>
      </c>
      <c r="C151" s="169" t="s">
        <v>375</v>
      </c>
      <c r="D151" s="169" t="s">
        <v>376</v>
      </c>
      <c r="E151" s="169" t="s">
        <v>54</v>
      </c>
      <c r="F151" s="169" t="s">
        <v>55</v>
      </c>
      <c r="G151" s="169" t="s">
        <v>2084</v>
      </c>
      <c r="H151" s="169" t="s">
        <v>377</v>
      </c>
      <c r="I151" s="169" t="s">
        <v>378</v>
      </c>
      <c r="J151" s="170">
        <v>44545</v>
      </c>
      <c r="K151" s="169" t="s">
        <v>87</v>
      </c>
      <c r="L151" s="169" t="s">
        <v>379</v>
      </c>
      <c r="M151" s="169" t="s">
        <v>89</v>
      </c>
      <c r="N151" s="171">
        <v>2</v>
      </c>
      <c r="O151" s="171">
        <v>4</v>
      </c>
      <c r="P151" s="213">
        <v>12700</v>
      </c>
      <c r="Q151" s="214">
        <v>3.7500000000000006E-2</v>
      </c>
      <c r="R151" s="215">
        <f t="shared" si="31"/>
        <v>476</v>
      </c>
      <c r="S151" s="214">
        <v>1.55E-2</v>
      </c>
      <c r="T151" s="215">
        <f t="shared" si="32"/>
        <v>197</v>
      </c>
      <c r="U151" s="214">
        <f t="shared" si="33"/>
        <v>5.2992125984251966E-2</v>
      </c>
      <c r="V151" s="215">
        <f t="shared" si="34"/>
        <v>673</v>
      </c>
      <c r="W151" s="215">
        <f t="shared" si="35"/>
        <v>13373</v>
      </c>
      <c r="X151" s="216">
        <v>12900</v>
      </c>
      <c r="Y151" s="217">
        <f t="shared" si="36"/>
        <v>200</v>
      </c>
      <c r="Z151" s="218">
        <f t="shared" si="30"/>
        <v>1.5699999999999999E-2</v>
      </c>
      <c r="AA151" s="219" t="str">
        <f t="shared" si="37"/>
        <v>4.24%-6.36%</v>
      </c>
      <c r="AB151" s="220"/>
      <c r="AC151" s="220"/>
      <c r="AD151" s="220"/>
      <c r="AE151" s="221"/>
      <c r="AF151" s="213">
        <f t="shared" si="38"/>
        <v>0</v>
      </c>
      <c r="AG151" s="222">
        <f t="shared" si="39"/>
        <v>12900</v>
      </c>
      <c r="AH151" s="182">
        <f t="shared" si="40"/>
        <v>200</v>
      </c>
      <c r="AI151" s="223">
        <f t="shared" si="41"/>
        <v>1.5748031496062964E-2</v>
      </c>
      <c r="AJ151" s="184">
        <v>14</v>
      </c>
      <c r="AK151" s="184">
        <v>450</v>
      </c>
      <c r="AL151" s="184"/>
      <c r="AM151" s="184">
        <v>688</v>
      </c>
      <c r="AN151" s="184">
        <f t="shared" si="42"/>
        <v>186688</v>
      </c>
      <c r="AO151" s="171">
        <v>3</v>
      </c>
      <c r="AP151" s="184"/>
      <c r="AQ151" s="185"/>
      <c r="AR151" s="185"/>
      <c r="AS151" s="169" t="s">
        <v>373</v>
      </c>
      <c r="AT151" s="169" t="s">
        <v>261</v>
      </c>
      <c r="AU151" s="169" t="s">
        <v>374</v>
      </c>
      <c r="AV151" s="184"/>
      <c r="AW151" s="201"/>
      <c r="AX151" s="210"/>
      <c r="AY151" s="209" t="str">
        <f t="shared" si="43"/>
        <v>&lt;20</v>
      </c>
    </row>
    <row r="152" spans="1:51" ht="19.95" customHeight="1">
      <c r="A152" s="5" t="s">
        <v>562</v>
      </c>
      <c r="B152" s="169">
        <v>15001949</v>
      </c>
      <c r="C152" s="169" t="s">
        <v>381</v>
      </c>
      <c r="D152" s="169" t="s">
        <v>382</v>
      </c>
      <c r="E152" s="169" t="s">
        <v>54</v>
      </c>
      <c r="F152" s="169" t="s">
        <v>55</v>
      </c>
      <c r="G152" s="169" t="s">
        <v>2084</v>
      </c>
      <c r="H152" s="169" t="s">
        <v>370</v>
      </c>
      <c r="I152" s="169" t="s">
        <v>371</v>
      </c>
      <c r="J152" s="170">
        <v>39682</v>
      </c>
      <c r="K152" s="169" t="s">
        <v>383</v>
      </c>
      <c r="L152" s="169" t="s">
        <v>384</v>
      </c>
      <c r="M152" s="169" t="s">
        <v>286</v>
      </c>
      <c r="N152" s="171">
        <v>2</v>
      </c>
      <c r="O152" s="171">
        <v>3</v>
      </c>
      <c r="P152" s="213">
        <v>9870</v>
      </c>
      <c r="Q152" s="214">
        <v>0</v>
      </c>
      <c r="R152" s="215">
        <f t="shared" si="31"/>
        <v>0</v>
      </c>
      <c r="S152" s="214">
        <v>0</v>
      </c>
      <c r="T152" s="215">
        <f t="shared" si="32"/>
        <v>0</v>
      </c>
      <c r="U152" s="214">
        <f t="shared" si="33"/>
        <v>0</v>
      </c>
      <c r="V152" s="215">
        <f t="shared" si="34"/>
        <v>0</v>
      </c>
      <c r="W152" s="215">
        <f t="shared" si="35"/>
        <v>9870</v>
      </c>
      <c r="X152" s="216">
        <f t="shared" si="44"/>
        <v>9870</v>
      </c>
      <c r="Y152" s="217">
        <f t="shared" si="36"/>
        <v>0</v>
      </c>
      <c r="Z152" s="218">
        <f t="shared" si="30"/>
        <v>0</v>
      </c>
      <c r="AA152" s="219" t="str">
        <f t="shared" si="37"/>
        <v>0.00%-0.00%</v>
      </c>
      <c r="AB152" s="220"/>
      <c r="AC152" s="220"/>
      <c r="AD152" s="220"/>
      <c r="AE152" s="221"/>
      <c r="AF152" s="213">
        <f t="shared" si="38"/>
        <v>0</v>
      </c>
      <c r="AG152" s="222">
        <f t="shared" si="39"/>
        <v>9870</v>
      </c>
      <c r="AH152" s="182">
        <f t="shared" si="40"/>
        <v>0</v>
      </c>
      <c r="AI152" s="223">
        <f t="shared" si="41"/>
        <v>0</v>
      </c>
      <c r="AJ152" s="184">
        <v>14</v>
      </c>
      <c r="AK152" s="184">
        <v>450</v>
      </c>
      <c r="AL152" s="184"/>
      <c r="AM152" s="184">
        <v>688</v>
      </c>
      <c r="AN152" s="184">
        <f t="shared" si="42"/>
        <v>144268</v>
      </c>
      <c r="AO152" s="171">
        <v>3</v>
      </c>
      <c r="AP152" s="184"/>
      <c r="AQ152" s="185"/>
      <c r="AR152" s="185"/>
      <c r="AS152" s="169" t="s">
        <v>373</v>
      </c>
      <c r="AT152" s="169" t="s">
        <v>261</v>
      </c>
      <c r="AU152" s="169" t="s">
        <v>374</v>
      </c>
      <c r="AV152" s="184"/>
      <c r="AW152" s="201"/>
      <c r="AX152" s="210"/>
      <c r="AY152" s="211" t="str">
        <f t="shared" si="43"/>
        <v>OK</v>
      </c>
    </row>
    <row r="153" spans="1:51" ht="19.95" customHeight="1">
      <c r="A153" s="5" t="s">
        <v>562</v>
      </c>
      <c r="B153" s="169">
        <v>15018456</v>
      </c>
      <c r="C153" s="169" t="s">
        <v>386</v>
      </c>
      <c r="D153" s="169" t="s">
        <v>387</v>
      </c>
      <c r="E153" s="169" t="s">
        <v>54</v>
      </c>
      <c r="F153" s="169" t="s">
        <v>55</v>
      </c>
      <c r="G153" s="169" t="s">
        <v>2084</v>
      </c>
      <c r="H153" s="169" t="s">
        <v>370</v>
      </c>
      <c r="I153" s="169" t="s">
        <v>371</v>
      </c>
      <c r="J153" s="170">
        <v>43042</v>
      </c>
      <c r="K153" s="169" t="s">
        <v>388</v>
      </c>
      <c r="L153" s="169" t="s">
        <v>388</v>
      </c>
      <c r="M153" s="169" t="s">
        <v>107</v>
      </c>
      <c r="N153" s="171">
        <v>2</v>
      </c>
      <c r="O153" s="171">
        <v>4</v>
      </c>
      <c r="P153" s="213">
        <v>6679</v>
      </c>
      <c r="Q153" s="214">
        <v>3.7500000000000006E-2</v>
      </c>
      <c r="R153" s="215">
        <f t="shared" si="31"/>
        <v>250</v>
      </c>
      <c r="S153" s="214">
        <v>0</v>
      </c>
      <c r="T153" s="215">
        <f t="shared" si="32"/>
        <v>0</v>
      </c>
      <c r="U153" s="214">
        <f t="shared" si="33"/>
        <v>3.7430753106752507E-2</v>
      </c>
      <c r="V153" s="215">
        <f t="shared" si="34"/>
        <v>250</v>
      </c>
      <c r="W153" s="215">
        <f t="shared" si="35"/>
        <v>6929</v>
      </c>
      <c r="X153" s="216">
        <v>7185</v>
      </c>
      <c r="Y153" s="217">
        <f t="shared" si="36"/>
        <v>506</v>
      </c>
      <c r="Z153" s="218">
        <f t="shared" si="30"/>
        <v>7.5800000000000006E-2</v>
      </c>
      <c r="AA153" s="219" t="str">
        <f t="shared" si="37"/>
        <v>2.99%-4.49%</v>
      </c>
      <c r="AB153" s="220"/>
      <c r="AC153" s="220"/>
      <c r="AD153" s="220"/>
      <c r="AE153" s="221"/>
      <c r="AF153" s="213">
        <f t="shared" si="38"/>
        <v>0</v>
      </c>
      <c r="AG153" s="222">
        <f t="shared" si="39"/>
        <v>7185</v>
      </c>
      <c r="AH153" s="182">
        <f t="shared" si="40"/>
        <v>506</v>
      </c>
      <c r="AI153" s="223">
        <f t="shared" si="41"/>
        <v>7.5759844288067146E-2</v>
      </c>
      <c r="AJ153" s="184">
        <v>14</v>
      </c>
      <c r="AK153" s="184">
        <v>450</v>
      </c>
      <c r="AL153" s="184"/>
      <c r="AM153" s="184">
        <v>688</v>
      </c>
      <c r="AN153" s="184">
        <f t="shared" si="42"/>
        <v>106678</v>
      </c>
      <c r="AO153" s="171">
        <v>3</v>
      </c>
      <c r="AP153" s="184"/>
      <c r="AQ153" s="212" t="s">
        <v>390</v>
      </c>
      <c r="AR153" s="185" t="s">
        <v>349</v>
      </c>
      <c r="AS153" s="169" t="s">
        <v>373</v>
      </c>
      <c r="AT153" s="169" t="s">
        <v>261</v>
      </c>
      <c r="AU153" s="169" t="s">
        <v>374</v>
      </c>
      <c r="AV153" s="184"/>
      <c r="AW153" s="201"/>
      <c r="AX153" s="210"/>
      <c r="AY153" s="209" t="str">
        <f t="shared" si="43"/>
        <v>&gt;20</v>
      </c>
    </row>
    <row r="154" spans="1:51" ht="19.95" customHeight="1">
      <c r="A154" s="5" t="s">
        <v>562</v>
      </c>
      <c r="B154" s="169">
        <v>15022106</v>
      </c>
      <c r="C154" s="169" t="s">
        <v>392</v>
      </c>
      <c r="D154" s="169" t="s">
        <v>393</v>
      </c>
      <c r="E154" s="169" t="s">
        <v>54</v>
      </c>
      <c r="F154" s="169" t="s">
        <v>55</v>
      </c>
      <c r="G154" s="169" t="s">
        <v>2084</v>
      </c>
      <c r="H154" s="169" t="s">
        <v>377</v>
      </c>
      <c r="I154" s="169" t="s">
        <v>378</v>
      </c>
      <c r="J154" s="170">
        <v>44573</v>
      </c>
      <c r="K154" s="169" t="s">
        <v>87</v>
      </c>
      <c r="L154" s="169" t="s">
        <v>394</v>
      </c>
      <c r="M154" s="169" t="s">
        <v>89</v>
      </c>
      <c r="N154" s="171">
        <v>2</v>
      </c>
      <c r="O154" s="171">
        <v>2</v>
      </c>
      <c r="P154" s="213">
        <v>13520</v>
      </c>
      <c r="Q154" s="214">
        <v>0</v>
      </c>
      <c r="R154" s="215">
        <f t="shared" si="31"/>
        <v>0</v>
      </c>
      <c r="S154" s="214">
        <v>0</v>
      </c>
      <c r="T154" s="215">
        <f t="shared" si="32"/>
        <v>0</v>
      </c>
      <c r="U154" s="214">
        <f t="shared" si="33"/>
        <v>0</v>
      </c>
      <c r="V154" s="215">
        <f t="shared" si="34"/>
        <v>0</v>
      </c>
      <c r="W154" s="215">
        <f t="shared" si="35"/>
        <v>13520</v>
      </c>
      <c r="X154" s="216">
        <f t="shared" si="44"/>
        <v>13520</v>
      </c>
      <c r="Y154" s="217">
        <f t="shared" si="36"/>
        <v>0</v>
      </c>
      <c r="Z154" s="218">
        <f t="shared" si="30"/>
        <v>0</v>
      </c>
      <c r="AA154" s="219" t="str">
        <f t="shared" si="37"/>
        <v>0.00%-0.00%</v>
      </c>
      <c r="AB154" s="220"/>
      <c r="AC154" s="220"/>
      <c r="AD154" s="220"/>
      <c r="AE154" s="221"/>
      <c r="AF154" s="213">
        <f t="shared" si="38"/>
        <v>0</v>
      </c>
      <c r="AG154" s="222">
        <f t="shared" si="39"/>
        <v>13520</v>
      </c>
      <c r="AH154" s="182">
        <f t="shared" si="40"/>
        <v>0</v>
      </c>
      <c r="AI154" s="223">
        <f t="shared" si="41"/>
        <v>0</v>
      </c>
      <c r="AJ154" s="184">
        <v>14</v>
      </c>
      <c r="AK154" s="184">
        <v>550</v>
      </c>
      <c r="AL154" s="184"/>
      <c r="AM154" s="184">
        <v>688</v>
      </c>
      <c r="AN154" s="184">
        <f t="shared" si="42"/>
        <v>196568</v>
      </c>
      <c r="AO154" s="171">
        <v>5</v>
      </c>
      <c r="AP154" s="184"/>
      <c r="AQ154" s="185"/>
      <c r="AR154" s="185"/>
      <c r="AS154" s="169" t="s">
        <v>373</v>
      </c>
      <c r="AT154" s="169" t="s">
        <v>261</v>
      </c>
      <c r="AU154" s="169" t="s">
        <v>374</v>
      </c>
      <c r="AV154" s="184"/>
      <c r="AW154" s="201"/>
      <c r="AX154" s="210"/>
      <c r="AY154" s="211" t="str">
        <f t="shared" si="43"/>
        <v>OK</v>
      </c>
    </row>
    <row r="155" spans="1:51" ht="19.95" customHeight="1">
      <c r="A155" s="5" t="s">
        <v>562</v>
      </c>
      <c r="B155" s="169">
        <v>15000274</v>
      </c>
      <c r="C155" s="169" t="s">
        <v>395</v>
      </c>
      <c r="D155" s="169" t="s">
        <v>396</v>
      </c>
      <c r="E155" s="169" t="s">
        <v>54</v>
      </c>
      <c r="F155" s="169" t="s">
        <v>55</v>
      </c>
      <c r="G155" s="169" t="s">
        <v>2084</v>
      </c>
      <c r="H155" s="169" t="s">
        <v>377</v>
      </c>
      <c r="I155" s="169" t="s">
        <v>378</v>
      </c>
      <c r="J155" s="170">
        <v>38645</v>
      </c>
      <c r="K155" s="169" t="s">
        <v>105</v>
      </c>
      <c r="L155" s="169" t="s">
        <v>105</v>
      </c>
      <c r="M155" s="169" t="s">
        <v>107</v>
      </c>
      <c r="N155" s="171">
        <v>2</v>
      </c>
      <c r="O155" s="171">
        <v>1</v>
      </c>
      <c r="P155" s="213">
        <v>12735</v>
      </c>
      <c r="Q155" s="214">
        <v>0</v>
      </c>
      <c r="R155" s="215">
        <f t="shared" si="31"/>
        <v>0</v>
      </c>
      <c r="S155" s="214">
        <v>0</v>
      </c>
      <c r="T155" s="215">
        <f t="shared" si="32"/>
        <v>0</v>
      </c>
      <c r="U155" s="214">
        <f t="shared" si="33"/>
        <v>0</v>
      </c>
      <c r="V155" s="215">
        <f t="shared" si="34"/>
        <v>0</v>
      </c>
      <c r="W155" s="215">
        <f t="shared" si="35"/>
        <v>12735</v>
      </c>
      <c r="X155" s="216">
        <f t="shared" si="44"/>
        <v>12735</v>
      </c>
      <c r="Y155" s="217">
        <f t="shared" si="36"/>
        <v>0</v>
      </c>
      <c r="Z155" s="218">
        <f t="shared" si="30"/>
        <v>0</v>
      </c>
      <c r="AA155" s="219" t="str">
        <f t="shared" si="37"/>
        <v>0.00%-0.00%</v>
      </c>
      <c r="AB155" s="220"/>
      <c r="AC155" s="220"/>
      <c r="AD155" s="220"/>
      <c r="AE155" s="221"/>
      <c r="AF155" s="213">
        <f t="shared" si="38"/>
        <v>0</v>
      </c>
      <c r="AG155" s="222">
        <f t="shared" si="39"/>
        <v>12735</v>
      </c>
      <c r="AH155" s="182">
        <f t="shared" si="40"/>
        <v>0</v>
      </c>
      <c r="AI155" s="223">
        <f t="shared" si="41"/>
        <v>0</v>
      </c>
      <c r="AJ155" s="184">
        <v>14</v>
      </c>
      <c r="AK155" s="184">
        <v>450</v>
      </c>
      <c r="AL155" s="184"/>
      <c r="AM155" s="184">
        <v>688</v>
      </c>
      <c r="AN155" s="184">
        <f t="shared" si="42"/>
        <v>184378</v>
      </c>
      <c r="AO155" s="171">
        <v>4</v>
      </c>
      <c r="AP155" s="184"/>
      <c r="AQ155" s="185"/>
      <c r="AR155" s="185"/>
      <c r="AS155" s="169" t="s">
        <v>373</v>
      </c>
      <c r="AT155" s="169" t="s">
        <v>261</v>
      </c>
      <c r="AU155" s="169" t="s">
        <v>374</v>
      </c>
      <c r="AV155" s="184"/>
      <c r="AW155" s="201"/>
      <c r="AX155" s="210"/>
      <c r="AY155" s="209" t="str">
        <f t="shared" si="43"/>
        <v>OK</v>
      </c>
    </row>
    <row r="156" spans="1:51" ht="19.95" customHeight="1">
      <c r="A156" s="5" t="s">
        <v>562</v>
      </c>
      <c r="B156" s="169">
        <v>15018979</v>
      </c>
      <c r="C156" s="169" t="s">
        <v>397</v>
      </c>
      <c r="D156" s="169" t="s">
        <v>398</v>
      </c>
      <c r="E156" s="169" t="s">
        <v>54</v>
      </c>
      <c r="F156" s="169" t="s">
        <v>55</v>
      </c>
      <c r="G156" s="169" t="s">
        <v>2084</v>
      </c>
      <c r="H156" s="169" t="s">
        <v>377</v>
      </c>
      <c r="I156" s="169" t="s">
        <v>378</v>
      </c>
      <c r="J156" s="170">
        <v>41124</v>
      </c>
      <c r="K156" s="169" t="s">
        <v>105</v>
      </c>
      <c r="L156" s="169" t="s">
        <v>399</v>
      </c>
      <c r="M156" s="169" t="s">
        <v>107</v>
      </c>
      <c r="N156" s="171">
        <v>2</v>
      </c>
      <c r="O156" s="171">
        <v>3</v>
      </c>
      <c r="P156" s="213">
        <v>10588</v>
      </c>
      <c r="Q156" s="214">
        <v>2.5000000000000001E-2</v>
      </c>
      <c r="R156" s="215">
        <f t="shared" si="31"/>
        <v>265</v>
      </c>
      <c r="S156" s="214">
        <v>0</v>
      </c>
      <c r="T156" s="215">
        <f t="shared" si="32"/>
        <v>0</v>
      </c>
      <c r="U156" s="214">
        <f t="shared" si="33"/>
        <v>2.5028333962976955E-2</v>
      </c>
      <c r="V156" s="215">
        <f t="shared" si="34"/>
        <v>265</v>
      </c>
      <c r="W156" s="215">
        <f t="shared" si="35"/>
        <v>10853</v>
      </c>
      <c r="X156" s="216">
        <v>10853</v>
      </c>
      <c r="Y156" s="217">
        <f t="shared" si="36"/>
        <v>265</v>
      </c>
      <c r="Z156" s="218">
        <f t="shared" si="30"/>
        <v>2.5000000000000001E-2</v>
      </c>
      <c r="AA156" s="219" t="str">
        <f t="shared" si="37"/>
        <v>2.00%-3.00%</v>
      </c>
      <c r="AB156" s="220"/>
      <c r="AC156" s="220"/>
      <c r="AD156" s="220"/>
      <c r="AE156" s="221"/>
      <c r="AF156" s="213">
        <f t="shared" si="38"/>
        <v>0</v>
      </c>
      <c r="AG156" s="222">
        <f t="shared" si="39"/>
        <v>10853</v>
      </c>
      <c r="AH156" s="182">
        <f t="shared" si="40"/>
        <v>265</v>
      </c>
      <c r="AI156" s="223">
        <f t="shared" si="41"/>
        <v>2.5028333962976879E-2</v>
      </c>
      <c r="AJ156" s="184">
        <v>14</v>
      </c>
      <c r="AK156" s="184">
        <v>450</v>
      </c>
      <c r="AL156" s="184"/>
      <c r="AM156" s="184">
        <v>688</v>
      </c>
      <c r="AN156" s="184">
        <f t="shared" si="42"/>
        <v>158030</v>
      </c>
      <c r="AO156" s="171">
        <v>3</v>
      </c>
      <c r="AP156" s="184"/>
      <c r="AQ156" s="185"/>
      <c r="AR156" s="185"/>
      <c r="AS156" s="169" t="s">
        <v>373</v>
      </c>
      <c r="AT156" s="169" t="s">
        <v>261</v>
      </c>
      <c r="AU156" s="169" t="s">
        <v>374</v>
      </c>
      <c r="AV156" s="184"/>
      <c r="AW156" s="201"/>
      <c r="AX156" s="210"/>
      <c r="AY156" s="211" t="str">
        <f t="shared" si="43"/>
        <v>OK</v>
      </c>
    </row>
    <row r="157" spans="1:51" ht="19.95" customHeight="1">
      <c r="A157" s="5" t="s">
        <v>562</v>
      </c>
      <c r="B157" s="169">
        <v>15004177</v>
      </c>
      <c r="C157" s="169" t="s">
        <v>401</v>
      </c>
      <c r="D157" s="169" t="s">
        <v>402</v>
      </c>
      <c r="E157" s="169" t="s">
        <v>54</v>
      </c>
      <c r="F157" s="169" t="s">
        <v>55</v>
      </c>
      <c r="G157" s="169" t="s">
        <v>2084</v>
      </c>
      <c r="H157" s="169" t="s">
        <v>377</v>
      </c>
      <c r="I157" s="169" t="s">
        <v>378</v>
      </c>
      <c r="J157" s="170">
        <v>40373</v>
      </c>
      <c r="K157" s="169" t="s">
        <v>285</v>
      </c>
      <c r="L157" s="169" t="s">
        <v>285</v>
      </c>
      <c r="M157" s="169" t="s">
        <v>286</v>
      </c>
      <c r="N157" s="171">
        <v>2</v>
      </c>
      <c r="O157" s="171">
        <v>3</v>
      </c>
      <c r="P157" s="213">
        <v>6725</v>
      </c>
      <c r="Q157" s="214">
        <v>0.03</v>
      </c>
      <c r="R157" s="215">
        <f t="shared" si="31"/>
        <v>202</v>
      </c>
      <c r="S157" s="214">
        <v>0</v>
      </c>
      <c r="T157" s="215">
        <f t="shared" si="32"/>
        <v>0</v>
      </c>
      <c r="U157" s="214">
        <f t="shared" si="33"/>
        <v>3.0037174721189591E-2</v>
      </c>
      <c r="V157" s="215">
        <f t="shared" si="34"/>
        <v>202</v>
      </c>
      <c r="W157" s="215">
        <f t="shared" si="35"/>
        <v>6927</v>
      </c>
      <c r="X157" s="216">
        <v>7200</v>
      </c>
      <c r="Y157" s="217">
        <f t="shared" si="36"/>
        <v>475</v>
      </c>
      <c r="Z157" s="218">
        <f t="shared" si="30"/>
        <v>7.0599999999999996E-2</v>
      </c>
      <c r="AA157" s="219" t="str">
        <f t="shared" si="37"/>
        <v>2.40%-3.60%</v>
      </c>
      <c r="AB157" s="220"/>
      <c r="AC157" s="220"/>
      <c r="AD157" s="220"/>
      <c r="AE157" s="221"/>
      <c r="AF157" s="213">
        <f t="shared" si="38"/>
        <v>0</v>
      </c>
      <c r="AG157" s="222">
        <f t="shared" si="39"/>
        <v>7200</v>
      </c>
      <c r="AH157" s="182">
        <f t="shared" si="40"/>
        <v>475</v>
      </c>
      <c r="AI157" s="223">
        <f t="shared" si="41"/>
        <v>7.0631970260222943E-2</v>
      </c>
      <c r="AJ157" s="184">
        <v>14</v>
      </c>
      <c r="AK157" s="184">
        <v>450</v>
      </c>
      <c r="AL157" s="184"/>
      <c r="AM157" s="184">
        <v>688</v>
      </c>
      <c r="AN157" s="184">
        <f t="shared" si="42"/>
        <v>106888</v>
      </c>
      <c r="AO157" s="171">
        <v>2</v>
      </c>
      <c r="AP157" s="184"/>
      <c r="AQ157" s="185" t="s">
        <v>404</v>
      </c>
      <c r="AR157" s="185" t="s">
        <v>349</v>
      </c>
      <c r="AS157" s="169" t="s">
        <v>373</v>
      </c>
      <c r="AT157" s="169" t="s">
        <v>261</v>
      </c>
      <c r="AU157" s="169" t="s">
        <v>374</v>
      </c>
      <c r="AV157" s="184"/>
      <c r="AW157" s="201"/>
      <c r="AX157" s="210"/>
      <c r="AY157" s="209" t="str">
        <f t="shared" si="43"/>
        <v>&gt;20</v>
      </c>
    </row>
    <row r="158" spans="1:51" ht="19.95" customHeight="1">
      <c r="A158" s="5" t="s">
        <v>562</v>
      </c>
      <c r="B158" s="169">
        <v>15013653</v>
      </c>
      <c r="C158" s="169" t="s">
        <v>405</v>
      </c>
      <c r="D158" s="169" t="s">
        <v>406</v>
      </c>
      <c r="E158" s="169" t="s">
        <v>54</v>
      </c>
      <c r="F158" s="169" t="s">
        <v>55</v>
      </c>
      <c r="G158" s="169" t="s">
        <v>2084</v>
      </c>
      <c r="H158" s="169" t="s">
        <v>377</v>
      </c>
      <c r="I158" s="169" t="s">
        <v>378</v>
      </c>
      <c r="J158" s="170">
        <v>41899</v>
      </c>
      <c r="K158" s="169" t="s">
        <v>87</v>
      </c>
      <c r="L158" s="169" t="s">
        <v>407</v>
      </c>
      <c r="M158" s="169" t="s">
        <v>89</v>
      </c>
      <c r="N158" s="171">
        <v>2</v>
      </c>
      <c r="O158" s="171">
        <v>4</v>
      </c>
      <c r="P158" s="213">
        <v>12400</v>
      </c>
      <c r="Q158" s="214">
        <v>3.7500000000000006E-2</v>
      </c>
      <c r="R158" s="215">
        <f t="shared" si="31"/>
        <v>465</v>
      </c>
      <c r="S158" s="214">
        <v>1.55E-2</v>
      </c>
      <c r="T158" s="215">
        <f t="shared" si="32"/>
        <v>192</v>
      </c>
      <c r="U158" s="214">
        <f t="shared" si="33"/>
        <v>5.2983870967741938E-2</v>
      </c>
      <c r="V158" s="215">
        <f t="shared" si="34"/>
        <v>657</v>
      </c>
      <c r="W158" s="215">
        <f t="shared" si="35"/>
        <v>13057</v>
      </c>
      <c r="X158" s="216">
        <v>13180</v>
      </c>
      <c r="Y158" s="217">
        <f t="shared" si="36"/>
        <v>780</v>
      </c>
      <c r="Z158" s="218">
        <f t="shared" si="30"/>
        <v>6.2899999999999998E-2</v>
      </c>
      <c r="AA158" s="219" t="str">
        <f t="shared" si="37"/>
        <v>4.24%-6.36%</v>
      </c>
      <c r="AB158" s="220"/>
      <c r="AC158" s="220"/>
      <c r="AD158" s="220"/>
      <c r="AE158" s="221"/>
      <c r="AF158" s="213">
        <f t="shared" si="38"/>
        <v>0</v>
      </c>
      <c r="AG158" s="222">
        <f t="shared" si="39"/>
        <v>13180</v>
      </c>
      <c r="AH158" s="182">
        <f t="shared" si="40"/>
        <v>780</v>
      </c>
      <c r="AI158" s="223">
        <f t="shared" si="41"/>
        <v>6.290322580645169E-2</v>
      </c>
      <c r="AJ158" s="184">
        <v>14</v>
      </c>
      <c r="AK158" s="184">
        <v>450</v>
      </c>
      <c r="AL158" s="184"/>
      <c r="AM158" s="184">
        <v>688</v>
      </c>
      <c r="AN158" s="184">
        <f t="shared" si="42"/>
        <v>190608</v>
      </c>
      <c r="AO158" s="171">
        <v>3</v>
      </c>
      <c r="AP158" s="184"/>
      <c r="AQ158" s="185"/>
      <c r="AR158" s="185"/>
      <c r="AS158" s="169" t="s">
        <v>373</v>
      </c>
      <c r="AT158" s="169" t="s">
        <v>261</v>
      </c>
      <c r="AU158" s="169" t="s">
        <v>374</v>
      </c>
      <c r="AV158" s="184"/>
      <c r="AW158" s="201"/>
      <c r="AX158" s="210"/>
      <c r="AY158" s="211" t="str">
        <f t="shared" si="43"/>
        <v>OK</v>
      </c>
    </row>
    <row r="159" spans="1:51" ht="19.95" customHeight="1">
      <c r="A159" s="5" t="s">
        <v>562</v>
      </c>
      <c r="B159" s="169">
        <v>15013014</v>
      </c>
      <c r="C159" s="169" t="s">
        <v>408</v>
      </c>
      <c r="D159" s="169" t="s">
        <v>409</v>
      </c>
      <c r="E159" s="169" t="s">
        <v>54</v>
      </c>
      <c r="F159" s="169" t="s">
        <v>55</v>
      </c>
      <c r="G159" s="169" t="s">
        <v>2084</v>
      </c>
      <c r="H159" s="169" t="s">
        <v>377</v>
      </c>
      <c r="I159" s="169" t="s">
        <v>378</v>
      </c>
      <c r="J159" s="170">
        <v>41766</v>
      </c>
      <c r="K159" s="169" t="s">
        <v>87</v>
      </c>
      <c r="L159" s="169" t="s">
        <v>410</v>
      </c>
      <c r="M159" s="169" t="s">
        <v>89</v>
      </c>
      <c r="N159" s="171">
        <v>2</v>
      </c>
      <c r="O159" s="171">
        <v>5</v>
      </c>
      <c r="P159" s="213">
        <v>12600</v>
      </c>
      <c r="Q159" s="214">
        <v>0.05</v>
      </c>
      <c r="R159" s="215">
        <f t="shared" si="31"/>
        <v>630</v>
      </c>
      <c r="S159" s="214">
        <v>2.7E-2</v>
      </c>
      <c r="T159" s="215">
        <f t="shared" si="32"/>
        <v>340</v>
      </c>
      <c r="U159" s="214">
        <f t="shared" si="33"/>
        <v>7.6984126984126988E-2</v>
      </c>
      <c r="V159" s="215">
        <f t="shared" si="34"/>
        <v>970</v>
      </c>
      <c r="W159" s="215">
        <f t="shared" si="35"/>
        <v>13570</v>
      </c>
      <c r="X159" s="216">
        <v>13400</v>
      </c>
      <c r="Y159" s="217">
        <f t="shared" si="36"/>
        <v>800</v>
      </c>
      <c r="Z159" s="218">
        <f t="shared" si="30"/>
        <v>6.3500000000000001E-2</v>
      </c>
      <c r="AA159" s="219" t="str">
        <f t="shared" si="37"/>
        <v>6.16%-9.24%</v>
      </c>
      <c r="AB159" s="220" t="s">
        <v>112</v>
      </c>
      <c r="AC159" s="220" t="s">
        <v>412</v>
      </c>
      <c r="AD159" s="220" t="s">
        <v>114</v>
      </c>
      <c r="AE159" s="221">
        <v>8.4000000000000005E-2</v>
      </c>
      <c r="AF159" s="213">
        <f t="shared" si="38"/>
        <v>1058</v>
      </c>
      <c r="AG159" s="222">
        <f t="shared" si="39"/>
        <v>14458</v>
      </c>
      <c r="AH159" s="182">
        <f t="shared" si="40"/>
        <v>1858</v>
      </c>
      <c r="AI159" s="223">
        <f t="shared" si="41"/>
        <v>0.14746031746031751</v>
      </c>
      <c r="AJ159" s="184">
        <v>14</v>
      </c>
      <c r="AK159" s="184">
        <v>450</v>
      </c>
      <c r="AL159" s="184"/>
      <c r="AM159" s="184">
        <v>688</v>
      </c>
      <c r="AN159" s="184">
        <f t="shared" si="42"/>
        <v>208500</v>
      </c>
      <c r="AO159" s="171">
        <v>4</v>
      </c>
      <c r="AP159" s="184"/>
      <c r="AQ159" s="212" t="s">
        <v>2085</v>
      </c>
      <c r="AR159" s="185" t="s">
        <v>413</v>
      </c>
      <c r="AS159" s="169" t="s">
        <v>373</v>
      </c>
      <c r="AT159" s="169" t="s">
        <v>261</v>
      </c>
      <c r="AU159" s="169" t="s">
        <v>374</v>
      </c>
      <c r="AV159" s="184"/>
      <c r="AW159" s="201"/>
      <c r="AX159" s="210"/>
      <c r="AY159" s="209" t="str">
        <f t="shared" si="43"/>
        <v>OK</v>
      </c>
    </row>
    <row r="160" spans="1:51" ht="19.95" customHeight="1">
      <c r="A160" s="5" t="s">
        <v>562</v>
      </c>
      <c r="B160" s="169">
        <v>15016258</v>
      </c>
      <c r="C160" s="169" t="s">
        <v>414</v>
      </c>
      <c r="D160" s="169" t="s">
        <v>415</v>
      </c>
      <c r="E160" s="169" t="s">
        <v>54</v>
      </c>
      <c r="F160" s="169" t="s">
        <v>55</v>
      </c>
      <c r="G160" s="169" t="s">
        <v>2084</v>
      </c>
      <c r="H160" s="169" t="s">
        <v>370</v>
      </c>
      <c r="I160" s="169" t="s">
        <v>371</v>
      </c>
      <c r="J160" s="170">
        <v>42723</v>
      </c>
      <c r="K160" s="169" t="s">
        <v>110</v>
      </c>
      <c r="L160" s="169" t="s">
        <v>110</v>
      </c>
      <c r="M160" s="169" t="s">
        <v>89</v>
      </c>
      <c r="N160" s="171">
        <v>2</v>
      </c>
      <c r="O160" s="171">
        <v>3</v>
      </c>
      <c r="P160" s="213">
        <v>9400</v>
      </c>
      <c r="Q160" s="214">
        <v>2.5000000000000001E-2</v>
      </c>
      <c r="R160" s="215">
        <f t="shared" si="31"/>
        <v>235</v>
      </c>
      <c r="S160" s="214">
        <v>0</v>
      </c>
      <c r="T160" s="215">
        <f t="shared" si="32"/>
        <v>0</v>
      </c>
      <c r="U160" s="214">
        <f t="shared" si="33"/>
        <v>2.5000000000000001E-2</v>
      </c>
      <c r="V160" s="215">
        <f t="shared" si="34"/>
        <v>235</v>
      </c>
      <c r="W160" s="215">
        <f t="shared" si="35"/>
        <v>9635</v>
      </c>
      <c r="X160" s="216">
        <v>9700</v>
      </c>
      <c r="Y160" s="217">
        <f t="shared" si="36"/>
        <v>300</v>
      </c>
      <c r="Z160" s="218">
        <f t="shared" si="30"/>
        <v>3.1899999999999998E-2</v>
      </c>
      <c r="AA160" s="219" t="str">
        <f t="shared" si="37"/>
        <v>2.00%-3.00%</v>
      </c>
      <c r="AB160" s="220"/>
      <c r="AC160" s="220"/>
      <c r="AD160" s="220"/>
      <c r="AE160" s="221"/>
      <c r="AF160" s="213">
        <f t="shared" si="38"/>
        <v>0</v>
      </c>
      <c r="AG160" s="222">
        <f t="shared" si="39"/>
        <v>9700</v>
      </c>
      <c r="AH160" s="182">
        <f t="shared" si="40"/>
        <v>300</v>
      </c>
      <c r="AI160" s="223">
        <f t="shared" si="41"/>
        <v>3.1914893617021267E-2</v>
      </c>
      <c r="AJ160" s="184">
        <v>14</v>
      </c>
      <c r="AK160" s="184">
        <v>450</v>
      </c>
      <c r="AL160" s="184"/>
      <c r="AM160" s="184">
        <v>688</v>
      </c>
      <c r="AN160" s="184">
        <f t="shared" si="42"/>
        <v>141888</v>
      </c>
      <c r="AO160" s="171">
        <v>4</v>
      </c>
      <c r="AP160" s="184"/>
      <c r="AQ160" s="185"/>
      <c r="AR160" s="185"/>
      <c r="AS160" s="169" t="s">
        <v>373</v>
      </c>
      <c r="AT160" s="169" t="s">
        <v>261</v>
      </c>
      <c r="AU160" s="169" t="s">
        <v>374</v>
      </c>
      <c r="AV160" s="184"/>
      <c r="AW160" s="201"/>
      <c r="AX160" s="210"/>
      <c r="AY160" s="211" t="str">
        <f t="shared" si="43"/>
        <v>OK</v>
      </c>
    </row>
    <row r="161" spans="1:51" ht="19.95" customHeight="1">
      <c r="A161" s="5" t="s">
        <v>562</v>
      </c>
      <c r="B161" s="224">
        <v>1320032</v>
      </c>
      <c r="C161" s="224" t="s">
        <v>799</v>
      </c>
      <c r="D161" s="224" t="s">
        <v>800</v>
      </c>
      <c r="E161" s="224" t="s">
        <v>54</v>
      </c>
      <c r="F161" s="224" t="s">
        <v>55</v>
      </c>
      <c r="G161" s="224" t="s">
        <v>736</v>
      </c>
      <c r="H161" s="224" t="s">
        <v>801</v>
      </c>
      <c r="I161" s="224" t="s">
        <v>378</v>
      </c>
      <c r="J161" s="225">
        <v>41596</v>
      </c>
      <c r="K161" s="224" t="s">
        <v>340</v>
      </c>
      <c r="L161" s="224" t="s">
        <v>802</v>
      </c>
      <c r="M161" s="224" t="s">
        <v>341</v>
      </c>
      <c r="N161" s="226">
        <v>2</v>
      </c>
      <c r="O161" s="226">
        <v>3</v>
      </c>
      <c r="P161" s="227">
        <v>46478</v>
      </c>
      <c r="Q161" s="228">
        <v>2.5000000000000001E-2</v>
      </c>
      <c r="R161" s="229">
        <f t="shared" si="31"/>
        <v>1162</v>
      </c>
      <c r="S161" s="228">
        <v>0</v>
      </c>
      <c r="T161" s="229">
        <f t="shared" si="32"/>
        <v>0</v>
      </c>
      <c r="U161" s="228">
        <f t="shared" si="33"/>
        <v>2.5001075777787339E-2</v>
      </c>
      <c r="V161" s="229">
        <f t="shared" si="34"/>
        <v>1162</v>
      </c>
      <c r="W161" s="229">
        <f t="shared" si="35"/>
        <v>47640</v>
      </c>
      <c r="X161" s="230">
        <v>47500</v>
      </c>
      <c r="Y161" s="231">
        <f t="shared" si="36"/>
        <v>1022</v>
      </c>
      <c r="Z161" s="232">
        <f t="shared" si="30"/>
        <v>2.1999999999999999E-2</v>
      </c>
      <c r="AA161" s="233" t="str">
        <f t="shared" si="37"/>
        <v>2.00%-3.00%</v>
      </c>
      <c r="AB161" s="234"/>
      <c r="AC161" s="234"/>
      <c r="AD161" s="234"/>
      <c r="AE161" s="235"/>
      <c r="AF161" s="227">
        <f t="shared" si="38"/>
        <v>0</v>
      </c>
      <c r="AG161" s="236">
        <f t="shared" si="39"/>
        <v>47500</v>
      </c>
      <c r="AH161" s="237">
        <f t="shared" si="40"/>
        <v>1022</v>
      </c>
      <c r="AI161" s="238">
        <f t="shared" si="41"/>
        <v>2.1988897973234556E-2</v>
      </c>
      <c r="AJ161" s="239">
        <v>14</v>
      </c>
      <c r="AK161" s="239">
        <v>450</v>
      </c>
      <c r="AL161" s="239">
        <v>1000</v>
      </c>
      <c r="AM161" s="239">
        <v>688</v>
      </c>
      <c r="AN161" s="239">
        <f t="shared" si="42"/>
        <v>683088</v>
      </c>
      <c r="AO161" s="226">
        <v>3</v>
      </c>
      <c r="AP161" s="239"/>
      <c r="AQ161" s="240"/>
      <c r="AR161" s="240"/>
      <c r="AS161" s="224" t="s">
        <v>373</v>
      </c>
      <c r="AT161" s="224" t="s">
        <v>261</v>
      </c>
      <c r="AU161" s="224" t="s">
        <v>374</v>
      </c>
      <c r="AV161" s="239"/>
      <c r="AW161" s="241"/>
      <c r="AX161" s="242"/>
      <c r="AY161" s="145" t="str">
        <f t="shared" si="43"/>
        <v>OK</v>
      </c>
    </row>
    <row r="162" spans="1:51" ht="19.95" customHeight="1">
      <c r="A162" s="5" t="s">
        <v>562</v>
      </c>
      <c r="B162" s="5">
        <v>1110055</v>
      </c>
      <c r="C162" s="5" t="s">
        <v>803</v>
      </c>
      <c r="D162" s="5" t="s">
        <v>804</v>
      </c>
      <c r="E162" s="5" t="s">
        <v>54</v>
      </c>
      <c r="F162" s="5" t="s">
        <v>55</v>
      </c>
      <c r="G162" s="5" t="s">
        <v>1254</v>
      </c>
      <c r="H162" s="5" t="s">
        <v>806</v>
      </c>
      <c r="I162" s="5" t="s">
        <v>807</v>
      </c>
      <c r="J162" s="6">
        <v>42979</v>
      </c>
      <c r="K162" s="5" t="s">
        <v>150</v>
      </c>
      <c r="L162" s="5" t="s">
        <v>808</v>
      </c>
      <c r="M162" s="5" t="s">
        <v>59</v>
      </c>
      <c r="N162" s="7">
        <v>2</v>
      </c>
      <c r="O162" s="7">
        <v>3</v>
      </c>
      <c r="P162" s="8">
        <v>16460</v>
      </c>
      <c r="Q162" s="9">
        <v>0.03</v>
      </c>
      <c r="R162" s="10">
        <f t="shared" si="31"/>
        <v>494</v>
      </c>
      <c r="S162" s="9">
        <v>0</v>
      </c>
      <c r="T162" s="10">
        <f t="shared" si="32"/>
        <v>0</v>
      </c>
      <c r="U162" s="9">
        <f t="shared" si="33"/>
        <v>3.0012150668286757E-2</v>
      </c>
      <c r="V162" s="10">
        <f t="shared" si="34"/>
        <v>494</v>
      </c>
      <c r="W162" s="10">
        <f t="shared" si="35"/>
        <v>16954</v>
      </c>
      <c r="X162" s="11">
        <f t="shared" ref="X162:X197" si="45">W162</f>
        <v>16954</v>
      </c>
      <c r="Y162" s="12">
        <f t="shared" si="36"/>
        <v>494</v>
      </c>
      <c r="Z162" s="13">
        <f t="shared" si="30"/>
        <v>0.03</v>
      </c>
      <c r="AA162" s="14" t="str">
        <f t="shared" ref="AA162:AA225" si="46">IF(OR(N162=1,N162=2,N162=4),TEXT(U162*0.8,"0.00%")&amp;"-"&amp;TEXT(U162*1.2,"0.00%"),IF(OR(N162=3,N162=6),TEXT(0,"0.00%")&amp;"-"&amp;TEXT(7%*1.2,"0.00%"),IF(OR(N162=5,N162=7),TEXT((T162/P162),"0.00%")&amp;"-"&amp;TEXT((T162/P162)+7%,"0.00%"),"")))</f>
        <v>2.40%-3.60%</v>
      </c>
      <c r="AB162" s="15"/>
      <c r="AC162" s="15"/>
      <c r="AD162" s="15"/>
      <c r="AE162" s="16"/>
      <c r="AF162" s="8">
        <f t="shared" si="38"/>
        <v>0</v>
      </c>
      <c r="AG162" s="17">
        <f t="shared" si="39"/>
        <v>16954</v>
      </c>
      <c r="AH162" s="18">
        <f t="shared" si="40"/>
        <v>494</v>
      </c>
      <c r="AI162" s="19">
        <f t="shared" si="41"/>
        <v>3.0012150668286663E-2</v>
      </c>
      <c r="AJ162" s="20">
        <v>14</v>
      </c>
      <c r="AK162" s="20">
        <v>850</v>
      </c>
      <c r="AL162" s="20"/>
      <c r="AM162" s="20">
        <v>688</v>
      </c>
      <c r="AN162" s="20">
        <f t="shared" si="42"/>
        <v>248244</v>
      </c>
      <c r="AO162" s="7">
        <v>5</v>
      </c>
      <c r="AP162" s="20"/>
      <c r="AQ162" s="21"/>
      <c r="AR162" s="21"/>
      <c r="AS162" s="5" t="s">
        <v>809</v>
      </c>
      <c r="AT162" s="5" t="s">
        <v>261</v>
      </c>
      <c r="AU162" s="5" t="s">
        <v>62</v>
      </c>
      <c r="AV162" s="20"/>
      <c r="AW162" s="21"/>
      <c r="AX162" s="21"/>
      <c r="AY162" s="145" t="str">
        <f t="shared" si="43"/>
        <v>OK</v>
      </c>
    </row>
    <row r="163" spans="1:51" ht="19.95" customHeight="1">
      <c r="A163" s="5" t="s">
        <v>562</v>
      </c>
      <c r="B163" s="5">
        <v>15014470</v>
      </c>
      <c r="C163" s="5" t="s">
        <v>810</v>
      </c>
      <c r="D163" s="5" t="s">
        <v>811</v>
      </c>
      <c r="E163" s="5" t="s">
        <v>54</v>
      </c>
      <c r="F163" s="5" t="s">
        <v>55</v>
      </c>
      <c r="G163" s="5" t="s">
        <v>1254</v>
      </c>
      <c r="H163" s="5" t="s">
        <v>812</v>
      </c>
      <c r="I163" s="5" t="s">
        <v>807</v>
      </c>
      <c r="J163" s="6">
        <v>42172</v>
      </c>
      <c r="K163" s="5" t="s">
        <v>58</v>
      </c>
      <c r="L163" s="5" t="s">
        <v>58</v>
      </c>
      <c r="M163" s="5" t="s">
        <v>59</v>
      </c>
      <c r="N163" s="7">
        <v>2</v>
      </c>
      <c r="O163" s="7">
        <v>5</v>
      </c>
      <c r="P163" s="8">
        <v>20837</v>
      </c>
      <c r="Q163" s="9">
        <v>0.05</v>
      </c>
      <c r="R163" s="10">
        <f t="shared" si="31"/>
        <v>1042</v>
      </c>
      <c r="S163" s="9">
        <v>2.7E-2</v>
      </c>
      <c r="T163" s="10">
        <f t="shared" si="32"/>
        <v>563</v>
      </c>
      <c r="U163" s="9">
        <f t="shared" si="33"/>
        <v>7.7026443345971113E-2</v>
      </c>
      <c r="V163" s="10">
        <f t="shared" si="34"/>
        <v>1605</v>
      </c>
      <c r="W163" s="10">
        <f t="shared" si="35"/>
        <v>22442</v>
      </c>
      <c r="X163" s="11">
        <v>22100</v>
      </c>
      <c r="Y163" s="12">
        <f t="shared" si="36"/>
        <v>1263</v>
      </c>
      <c r="Z163" s="13">
        <f t="shared" si="30"/>
        <v>6.0600000000000001E-2</v>
      </c>
      <c r="AA163" s="14" t="str">
        <f t="shared" si="46"/>
        <v>6.16%-9.24%</v>
      </c>
      <c r="AB163" s="15"/>
      <c r="AC163" s="15"/>
      <c r="AD163" s="15"/>
      <c r="AE163" s="16"/>
      <c r="AF163" s="8">
        <f t="shared" si="38"/>
        <v>0</v>
      </c>
      <c r="AG163" s="17">
        <f t="shared" si="39"/>
        <v>22100</v>
      </c>
      <c r="AH163" s="18">
        <f t="shared" si="40"/>
        <v>1263</v>
      </c>
      <c r="AI163" s="19">
        <f t="shared" si="41"/>
        <v>6.0613332053558677E-2</v>
      </c>
      <c r="AJ163" s="20">
        <v>14</v>
      </c>
      <c r="AK163" s="20">
        <v>450</v>
      </c>
      <c r="AL163" s="20"/>
      <c r="AM163" s="20">
        <v>688</v>
      </c>
      <c r="AN163" s="20">
        <f t="shared" si="42"/>
        <v>315488</v>
      </c>
      <c r="AO163" s="7">
        <v>4</v>
      </c>
      <c r="AP163" s="20"/>
      <c r="AQ163" s="21" t="s">
        <v>179</v>
      </c>
      <c r="AR163" s="21" t="s">
        <v>179</v>
      </c>
      <c r="AS163" s="5" t="s">
        <v>809</v>
      </c>
      <c r="AT163" s="5" t="s">
        <v>261</v>
      </c>
      <c r="AU163" s="5" t="s">
        <v>62</v>
      </c>
      <c r="AV163" s="20"/>
      <c r="AW163" s="21"/>
      <c r="AX163" s="21"/>
      <c r="AY163" s="145" t="str">
        <f t="shared" si="43"/>
        <v>OK</v>
      </c>
    </row>
    <row r="164" spans="1:51" ht="19.95" customHeight="1">
      <c r="A164" s="5" t="s">
        <v>562</v>
      </c>
      <c r="B164" s="5">
        <v>15021980</v>
      </c>
      <c r="C164" s="5" t="s">
        <v>813</v>
      </c>
      <c r="D164" s="5" t="s">
        <v>814</v>
      </c>
      <c r="E164" s="5" t="s">
        <v>54</v>
      </c>
      <c r="F164" s="5" t="s">
        <v>55</v>
      </c>
      <c r="G164" s="5" t="s">
        <v>1254</v>
      </c>
      <c r="H164" s="5" t="s">
        <v>812</v>
      </c>
      <c r="I164" s="5" t="s">
        <v>807</v>
      </c>
      <c r="J164" s="6">
        <v>44517</v>
      </c>
      <c r="K164" s="5" t="s">
        <v>87</v>
      </c>
      <c r="L164" s="5" t="s">
        <v>815</v>
      </c>
      <c r="M164" s="5" t="s">
        <v>89</v>
      </c>
      <c r="N164" s="7">
        <v>2</v>
      </c>
      <c r="O164" s="7">
        <v>4</v>
      </c>
      <c r="P164" s="8">
        <v>12851</v>
      </c>
      <c r="Q164" s="9">
        <v>0.03</v>
      </c>
      <c r="R164" s="10">
        <f t="shared" si="31"/>
        <v>386</v>
      </c>
      <c r="S164" s="9">
        <v>0</v>
      </c>
      <c r="T164" s="10">
        <f t="shared" si="32"/>
        <v>0</v>
      </c>
      <c r="U164" s="9">
        <f t="shared" si="33"/>
        <v>3.0036573029336239E-2</v>
      </c>
      <c r="V164" s="10">
        <f t="shared" si="34"/>
        <v>386</v>
      </c>
      <c r="W164" s="10">
        <f t="shared" si="35"/>
        <v>13237</v>
      </c>
      <c r="X164" s="11">
        <f t="shared" si="45"/>
        <v>13237</v>
      </c>
      <c r="Y164" s="12">
        <f t="shared" si="36"/>
        <v>386</v>
      </c>
      <c r="Z164" s="13">
        <f t="shared" si="30"/>
        <v>0.03</v>
      </c>
      <c r="AA164" s="14" t="str">
        <f t="shared" si="46"/>
        <v>2.40%-3.60%</v>
      </c>
      <c r="AB164" s="15"/>
      <c r="AC164" s="15"/>
      <c r="AD164" s="15"/>
      <c r="AE164" s="16"/>
      <c r="AF164" s="8">
        <f t="shared" si="38"/>
        <v>0</v>
      </c>
      <c r="AG164" s="17">
        <f t="shared" si="39"/>
        <v>13237</v>
      </c>
      <c r="AH164" s="18">
        <f t="shared" si="40"/>
        <v>386</v>
      </c>
      <c r="AI164" s="19">
        <f t="shared" si="41"/>
        <v>3.0036573029336155E-2</v>
      </c>
      <c r="AJ164" s="20">
        <v>14</v>
      </c>
      <c r="AK164" s="20">
        <v>450</v>
      </c>
      <c r="AL164" s="20"/>
      <c r="AM164" s="20">
        <v>688</v>
      </c>
      <c r="AN164" s="20">
        <f t="shared" si="42"/>
        <v>191406</v>
      </c>
      <c r="AO164" s="7">
        <v>3</v>
      </c>
      <c r="AP164" s="20"/>
      <c r="AQ164" s="21"/>
      <c r="AR164" s="21"/>
      <c r="AS164" s="5" t="s">
        <v>809</v>
      </c>
      <c r="AT164" s="5" t="s">
        <v>261</v>
      </c>
      <c r="AU164" s="5" t="s">
        <v>62</v>
      </c>
      <c r="AV164" s="20"/>
      <c r="AW164" s="21"/>
      <c r="AX164" s="21"/>
      <c r="AY164" s="145" t="str">
        <f t="shared" si="43"/>
        <v>OK</v>
      </c>
    </row>
    <row r="165" spans="1:51" ht="19.95" customHeight="1">
      <c r="A165" s="5" t="s">
        <v>562</v>
      </c>
      <c r="B165" s="5">
        <v>15016338</v>
      </c>
      <c r="C165" s="5" t="s">
        <v>816</v>
      </c>
      <c r="D165" s="5" t="s">
        <v>817</v>
      </c>
      <c r="E165" s="5" t="s">
        <v>54</v>
      </c>
      <c r="F165" s="5" t="s">
        <v>55</v>
      </c>
      <c r="G165" s="5" t="s">
        <v>1254</v>
      </c>
      <c r="H165" s="5" t="s">
        <v>806</v>
      </c>
      <c r="I165" s="5" t="s">
        <v>807</v>
      </c>
      <c r="J165" s="6">
        <v>42781</v>
      </c>
      <c r="K165" s="5" t="s">
        <v>87</v>
      </c>
      <c r="L165" s="5" t="s">
        <v>818</v>
      </c>
      <c r="M165" s="5" t="s">
        <v>89</v>
      </c>
      <c r="N165" s="7">
        <v>2</v>
      </c>
      <c r="O165" s="7">
        <v>3</v>
      </c>
      <c r="P165" s="8">
        <v>11999</v>
      </c>
      <c r="Q165" s="9">
        <v>2.5000000000000001E-2</v>
      </c>
      <c r="R165" s="10">
        <f t="shared" si="31"/>
        <v>300</v>
      </c>
      <c r="S165" s="9">
        <v>0</v>
      </c>
      <c r="T165" s="10">
        <f t="shared" si="32"/>
        <v>0</v>
      </c>
      <c r="U165" s="9">
        <f t="shared" si="33"/>
        <v>2.5002083506958914E-2</v>
      </c>
      <c r="V165" s="10">
        <f t="shared" si="34"/>
        <v>300</v>
      </c>
      <c r="W165" s="10">
        <f t="shared" si="35"/>
        <v>12299</v>
      </c>
      <c r="X165" s="11">
        <f t="shared" si="45"/>
        <v>12299</v>
      </c>
      <c r="Y165" s="12">
        <f t="shared" si="36"/>
        <v>300</v>
      </c>
      <c r="Z165" s="13">
        <f t="shared" si="30"/>
        <v>2.5000000000000001E-2</v>
      </c>
      <c r="AA165" s="14" t="str">
        <f t="shared" si="46"/>
        <v>2.00%-3.00%</v>
      </c>
      <c r="AB165" s="15"/>
      <c r="AC165" s="15"/>
      <c r="AD165" s="15"/>
      <c r="AE165" s="16"/>
      <c r="AF165" s="8">
        <f t="shared" si="38"/>
        <v>0</v>
      </c>
      <c r="AG165" s="17">
        <f t="shared" si="39"/>
        <v>12299</v>
      </c>
      <c r="AH165" s="18">
        <f t="shared" si="40"/>
        <v>300</v>
      </c>
      <c r="AI165" s="19">
        <f t="shared" si="41"/>
        <v>2.5002083506958872E-2</v>
      </c>
      <c r="AJ165" s="20">
        <v>14</v>
      </c>
      <c r="AK165" s="20">
        <v>450</v>
      </c>
      <c r="AL165" s="20"/>
      <c r="AM165" s="20">
        <v>688</v>
      </c>
      <c r="AN165" s="20">
        <f t="shared" si="42"/>
        <v>178274</v>
      </c>
      <c r="AO165" s="7">
        <v>3</v>
      </c>
      <c r="AP165" s="20"/>
      <c r="AQ165" s="21"/>
      <c r="AR165" s="21"/>
      <c r="AS165" s="5" t="s">
        <v>809</v>
      </c>
      <c r="AT165" s="5" t="s">
        <v>261</v>
      </c>
      <c r="AU165" s="5" t="s">
        <v>62</v>
      </c>
      <c r="AV165" s="20"/>
      <c r="AW165" s="21"/>
      <c r="AX165" s="21"/>
      <c r="AY165" s="145" t="str">
        <f t="shared" si="43"/>
        <v>OK</v>
      </c>
    </row>
    <row r="166" spans="1:51" ht="19.95" customHeight="1">
      <c r="A166" s="5" t="s">
        <v>562</v>
      </c>
      <c r="B166" s="5">
        <v>15022227</v>
      </c>
      <c r="C166" s="5" t="s">
        <v>819</v>
      </c>
      <c r="D166" s="5" t="s">
        <v>820</v>
      </c>
      <c r="E166" s="5" t="s">
        <v>54</v>
      </c>
      <c r="F166" s="5" t="s">
        <v>55</v>
      </c>
      <c r="G166" s="5" t="s">
        <v>1254</v>
      </c>
      <c r="H166" s="5" t="s">
        <v>812</v>
      </c>
      <c r="I166" s="5" t="s">
        <v>807</v>
      </c>
      <c r="J166" s="6">
        <v>40610</v>
      </c>
      <c r="K166" s="5" t="s">
        <v>150</v>
      </c>
      <c r="L166" s="5" t="s">
        <v>821</v>
      </c>
      <c r="M166" s="5" t="s">
        <v>59</v>
      </c>
      <c r="N166" s="7">
        <v>2</v>
      </c>
      <c r="O166" s="7">
        <v>3</v>
      </c>
      <c r="P166" s="8">
        <v>23093</v>
      </c>
      <c r="Q166" s="9">
        <v>2.5000000000000001E-2</v>
      </c>
      <c r="R166" s="10">
        <f t="shared" si="31"/>
        <v>577</v>
      </c>
      <c r="S166" s="9">
        <v>0</v>
      </c>
      <c r="T166" s="10">
        <f t="shared" si="32"/>
        <v>0</v>
      </c>
      <c r="U166" s="9">
        <f t="shared" si="33"/>
        <v>2.4985926471225047E-2</v>
      </c>
      <c r="V166" s="10">
        <f t="shared" si="34"/>
        <v>577</v>
      </c>
      <c r="W166" s="10">
        <f t="shared" si="35"/>
        <v>23670</v>
      </c>
      <c r="X166" s="11">
        <f t="shared" si="45"/>
        <v>23670</v>
      </c>
      <c r="Y166" s="12">
        <f t="shared" si="36"/>
        <v>577</v>
      </c>
      <c r="Z166" s="13">
        <f t="shared" si="30"/>
        <v>2.5000000000000001E-2</v>
      </c>
      <c r="AA166" s="14" t="str">
        <f t="shared" si="46"/>
        <v>2.00%-3.00%</v>
      </c>
      <c r="AB166" s="15"/>
      <c r="AC166" s="15"/>
      <c r="AD166" s="15"/>
      <c r="AE166" s="16"/>
      <c r="AF166" s="8">
        <f t="shared" si="38"/>
        <v>0</v>
      </c>
      <c r="AG166" s="17">
        <f t="shared" si="39"/>
        <v>23670</v>
      </c>
      <c r="AH166" s="18">
        <f t="shared" si="40"/>
        <v>577</v>
      </c>
      <c r="AI166" s="19">
        <f t="shared" si="41"/>
        <v>2.4985926471225106E-2</v>
      </c>
      <c r="AJ166" s="20">
        <v>14</v>
      </c>
      <c r="AK166" s="20">
        <v>450</v>
      </c>
      <c r="AL166" s="20"/>
      <c r="AM166" s="20">
        <v>688</v>
      </c>
      <c r="AN166" s="20">
        <f t="shared" si="42"/>
        <v>337468</v>
      </c>
      <c r="AO166" s="7">
        <v>3</v>
      </c>
      <c r="AP166" s="20"/>
      <c r="AQ166" s="21"/>
      <c r="AR166" s="21"/>
      <c r="AS166" s="5" t="s">
        <v>809</v>
      </c>
      <c r="AT166" s="5" t="s">
        <v>261</v>
      </c>
      <c r="AU166" s="5" t="s">
        <v>62</v>
      </c>
      <c r="AV166" s="20"/>
      <c r="AW166" s="21"/>
      <c r="AX166" s="21"/>
      <c r="AY166" s="145" t="str">
        <f t="shared" si="43"/>
        <v>OK</v>
      </c>
    </row>
    <row r="167" spans="1:51" ht="19.95" customHeight="1">
      <c r="A167" s="5" t="s">
        <v>562</v>
      </c>
      <c r="B167" s="5">
        <v>1211022</v>
      </c>
      <c r="C167" s="5" t="s">
        <v>822</v>
      </c>
      <c r="D167" s="5" t="s">
        <v>823</v>
      </c>
      <c r="E167" s="5" t="s">
        <v>54</v>
      </c>
      <c r="F167" s="5" t="s">
        <v>55</v>
      </c>
      <c r="G167" s="5" t="s">
        <v>1254</v>
      </c>
      <c r="H167" s="5" t="s">
        <v>824</v>
      </c>
      <c r="I167" s="5" t="s">
        <v>825</v>
      </c>
      <c r="J167" s="6">
        <v>39630</v>
      </c>
      <c r="K167" s="5" t="s">
        <v>340</v>
      </c>
      <c r="L167" s="5" t="s">
        <v>826</v>
      </c>
      <c r="M167" s="5" t="s">
        <v>341</v>
      </c>
      <c r="N167" s="7">
        <v>2</v>
      </c>
      <c r="O167" s="7">
        <v>5</v>
      </c>
      <c r="P167" s="8">
        <v>47636</v>
      </c>
      <c r="Q167" s="9">
        <v>0.05</v>
      </c>
      <c r="R167" s="10">
        <f t="shared" si="31"/>
        <v>2382</v>
      </c>
      <c r="S167" s="9">
        <v>0</v>
      </c>
      <c r="T167" s="10">
        <f t="shared" si="32"/>
        <v>0</v>
      </c>
      <c r="U167" s="9">
        <f t="shared" si="33"/>
        <v>5.0004198505332102E-2</v>
      </c>
      <c r="V167" s="10">
        <f t="shared" si="34"/>
        <v>2382</v>
      </c>
      <c r="W167" s="10">
        <f t="shared" si="35"/>
        <v>50018</v>
      </c>
      <c r="X167" s="11">
        <v>49550</v>
      </c>
      <c r="Y167" s="12">
        <f t="shared" si="36"/>
        <v>1914</v>
      </c>
      <c r="Z167" s="13">
        <f t="shared" si="30"/>
        <v>4.02E-2</v>
      </c>
      <c r="AA167" s="14" t="str">
        <f t="shared" si="46"/>
        <v>4.00%-6.00%</v>
      </c>
      <c r="AB167" s="15"/>
      <c r="AC167" s="15"/>
      <c r="AD167" s="15"/>
      <c r="AE167" s="16"/>
      <c r="AF167" s="8">
        <f t="shared" si="38"/>
        <v>0</v>
      </c>
      <c r="AG167" s="17">
        <f t="shared" si="39"/>
        <v>49550</v>
      </c>
      <c r="AH167" s="18">
        <f t="shared" si="40"/>
        <v>1914</v>
      </c>
      <c r="AI167" s="19">
        <f t="shared" si="41"/>
        <v>4.0179696028213918E-2</v>
      </c>
      <c r="AJ167" s="20">
        <v>14</v>
      </c>
      <c r="AK167" s="20">
        <v>450</v>
      </c>
      <c r="AL167" s="20">
        <v>1000</v>
      </c>
      <c r="AM167" s="20">
        <v>688</v>
      </c>
      <c r="AN167" s="20">
        <f t="shared" si="42"/>
        <v>711788</v>
      </c>
      <c r="AO167" s="7">
        <v>3</v>
      </c>
      <c r="AP167" s="20"/>
      <c r="AQ167" s="21"/>
      <c r="AR167" s="21"/>
      <c r="AS167" s="5" t="s">
        <v>809</v>
      </c>
      <c r="AT167" s="5" t="s">
        <v>261</v>
      </c>
      <c r="AU167" s="5" t="s">
        <v>62</v>
      </c>
      <c r="AV167" s="20"/>
      <c r="AW167" s="21"/>
      <c r="AX167" s="21"/>
      <c r="AY167" s="145" t="str">
        <f t="shared" si="43"/>
        <v>OK</v>
      </c>
    </row>
    <row r="168" spans="1:51" ht="19.95" customHeight="1">
      <c r="A168" s="5" t="s">
        <v>562</v>
      </c>
      <c r="B168" s="5">
        <v>15022148</v>
      </c>
      <c r="C168" s="5" t="s">
        <v>827</v>
      </c>
      <c r="D168" s="5" t="s">
        <v>828</v>
      </c>
      <c r="E168" s="5" t="s">
        <v>54</v>
      </c>
      <c r="F168" s="5" t="s">
        <v>55</v>
      </c>
      <c r="G168" s="5" t="s">
        <v>1254</v>
      </c>
      <c r="H168" s="5" t="s">
        <v>829</v>
      </c>
      <c r="I168" s="5" t="s">
        <v>830</v>
      </c>
      <c r="J168" s="6">
        <v>41456</v>
      </c>
      <c r="K168" s="5" t="s">
        <v>340</v>
      </c>
      <c r="L168" s="5" t="s">
        <v>831</v>
      </c>
      <c r="M168" s="5" t="s">
        <v>341</v>
      </c>
      <c r="N168" s="7">
        <v>2</v>
      </c>
      <c r="O168" s="7">
        <v>3</v>
      </c>
      <c r="P168" s="8">
        <v>36037</v>
      </c>
      <c r="Q168" s="9">
        <v>2.5000000000000001E-2</v>
      </c>
      <c r="R168" s="10">
        <f t="shared" si="31"/>
        <v>901</v>
      </c>
      <c r="S168" s="9">
        <v>0</v>
      </c>
      <c r="T168" s="10">
        <f t="shared" si="32"/>
        <v>0</v>
      </c>
      <c r="U168" s="9">
        <f t="shared" si="33"/>
        <v>2.5002081194328053E-2</v>
      </c>
      <c r="V168" s="10">
        <f t="shared" si="34"/>
        <v>901</v>
      </c>
      <c r="W168" s="10">
        <f t="shared" si="35"/>
        <v>36938</v>
      </c>
      <c r="X168" s="11">
        <v>36760</v>
      </c>
      <c r="Y168" s="12">
        <f t="shared" si="36"/>
        <v>723</v>
      </c>
      <c r="Z168" s="13">
        <f t="shared" si="30"/>
        <v>2.01E-2</v>
      </c>
      <c r="AA168" s="14" t="str">
        <f t="shared" si="46"/>
        <v>2.00%-3.00%</v>
      </c>
      <c r="AB168" s="15"/>
      <c r="AC168" s="15"/>
      <c r="AD168" s="15"/>
      <c r="AE168" s="16"/>
      <c r="AF168" s="8">
        <f t="shared" si="38"/>
        <v>0</v>
      </c>
      <c r="AG168" s="17">
        <f t="shared" si="39"/>
        <v>36760</v>
      </c>
      <c r="AH168" s="18">
        <f t="shared" si="40"/>
        <v>723</v>
      </c>
      <c r="AI168" s="19">
        <f t="shared" si="41"/>
        <v>2.0062713322418713E-2</v>
      </c>
      <c r="AJ168" s="20">
        <v>14</v>
      </c>
      <c r="AK168" s="20">
        <v>2450</v>
      </c>
      <c r="AL168" s="20">
        <v>1000</v>
      </c>
      <c r="AM168" s="20">
        <v>688</v>
      </c>
      <c r="AN168" s="20">
        <f t="shared" si="42"/>
        <v>556728</v>
      </c>
      <c r="AO168" s="7">
        <v>4</v>
      </c>
      <c r="AP168" s="20"/>
      <c r="AQ168" s="21"/>
      <c r="AR168" s="21"/>
      <c r="AS168" s="5" t="s">
        <v>809</v>
      </c>
      <c r="AT168" s="5" t="s">
        <v>261</v>
      </c>
      <c r="AU168" s="5" t="s">
        <v>62</v>
      </c>
      <c r="AV168" s="20"/>
      <c r="AW168" s="21"/>
      <c r="AX168" s="21"/>
      <c r="AY168" s="145" t="str">
        <f t="shared" si="43"/>
        <v>OK</v>
      </c>
    </row>
    <row r="169" spans="1:51" ht="19.95" customHeight="1">
      <c r="A169" s="5" t="s">
        <v>562</v>
      </c>
      <c r="B169" s="5">
        <v>15002216</v>
      </c>
      <c r="C169" s="5" t="s">
        <v>832</v>
      </c>
      <c r="D169" s="5" t="s">
        <v>833</v>
      </c>
      <c r="E169" s="5" t="s">
        <v>54</v>
      </c>
      <c r="F169" s="5" t="s">
        <v>55</v>
      </c>
      <c r="G169" s="5" t="s">
        <v>1254</v>
      </c>
      <c r="H169" s="5" t="s">
        <v>834</v>
      </c>
      <c r="I169" s="5" t="s">
        <v>835</v>
      </c>
      <c r="J169" s="6">
        <v>39995</v>
      </c>
      <c r="K169" s="5" t="s">
        <v>340</v>
      </c>
      <c r="L169" s="5" t="s">
        <v>836</v>
      </c>
      <c r="M169" s="5" t="s">
        <v>341</v>
      </c>
      <c r="N169" s="7">
        <v>2</v>
      </c>
      <c r="O169" s="7">
        <v>3</v>
      </c>
      <c r="P169" s="8">
        <v>40112</v>
      </c>
      <c r="Q169" s="9">
        <v>2.5000000000000001E-2</v>
      </c>
      <c r="R169" s="10">
        <f t="shared" si="31"/>
        <v>1003</v>
      </c>
      <c r="S169" s="9">
        <v>0</v>
      </c>
      <c r="T169" s="10">
        <f t="shared" si="32"/>
        <v>0</v>
      </c>
      <c r="U169" s="9">
        <f t="shared" si="33"/>
        <v>2.5004986039090547E-2</v>
      </c>
      <c r="V169" s="10">
        <f t="shared" si="34"/>
        <v>1003</v>
      </c>
      <c r="W169" s="10">
        <f t="shared" si="35"/>
        <v>41115</v>
      </c>
      <c r="X169" s="11">
        <f t="shared" si="45"/>
        <v>41115</v>
      </c>
      <c r="Y169" s="12">
        <f t="shared" si="36"/>
        <v>1003</v>
      </c>
      <c r="Z169" s="13">
        <f t="shared" si="30"/>
        <v>2.5000000000000001E-2</v>
      </c>
      <c r="AA169" s="14" t="str">
        <f t="shared" si="46"/>
        <v>2.00%-3.00%</v>
      </c>
      <c r="AB169" s="15"/>
      <c r="AC169" s="15"/>
      <c r="AD169" s="15"/>
      <c r="AE169" s="16"/>
      <c r="AF169" s="8">
        <f t="shared" si="38"/>
        <v>0</v>
      </c>
      <c r="AG169" s="17">
        <f t="shared" si="39"/>
        <v>41115</v>
      </c>
      <c r="AH169" s="18">
        <f t="shared" si="40"/>
        <v>1003</v>
      </c>
      <c r="AI169" s="19">
        <f t="shared" si="41"/>
        <v>2.5004986039090626E-2</v>
      </c>
      <c r="AJ169" s="20">
        <v>14</v>
      </c>
      <c r="AK169" s="20">
        <v>450</v>
      </c>
      <c r="AL169" s="20">
        <v>1000</v>
      </c>
      <c r="AM169" s="20">
        <v>688</v>
      </c>
      <c r="AN169" s="20">
        <f t="shared" si="42"/>
        <v>593698</v>
      </c>
      <c r="AO169" s="7">
        <v>4</v>
      </c>
      <c r="AP169" s="20"/>
      <c r="AQ169" s="21"/>
      <c r="AR169" s="21"/>
      <c r="AS169" s="5" t="s">
        <v>809</v>
      </c>
      <c r="AT169" s="5" t="s">
        <v>261</v>
      </c>
      <c r="AU169" s="5" t="s">
        <v>62</v>
      </c>
      <c r="AV169" s="20"/>
      <c r="AW169" s="21"/>
      <c r="AX169" s="21"/>
      <c r="AY169" s="145" t="str">
        <f t="shared" si="43"/>
        <v>OK</v>
      </c>
    </row>
    <row r="170" spans="1:51" ht="19.95" customHeight="1">
      <c r="A170" s="5" t="s">
        <v>562</v>
      </c>
      <c r="B170" s="5">
        <v>15014543</v>
      </c>
      <c r="C170" s="5" t="s">
        <v>837</v>
      </c>
      <c r="D170" s="5" t="s">
        <v>838</v>
      </c>
      <c r="E170" s="5" t="s">
        <v>54</v>
      </c>
      <c r="F170" s="5" t="s">
        <v>55</v>
      </c>
      <c r="G170" s="5" t="s">
        <v>1254</v>
      </c>
      <c r="H170" s="5" t="s">
        <v>812</v>
      </c>
      <c r="I170" s="5" t="s">
        <v>807</v>
      </c>
      <c r="J170" s="6">
        <v>42193</v>
      </c>
      <c r="K170" s="5" t="s">
        <v>58</v>
      </c>
      <c r="L170" s="5" t="s">
        <v>58</v>
      </c>
      <c r="M170" s="5" t="s">
        <v>59</v>
      </c>
      <c r="N170" s="7">
        <v>2</v>
      </c>
      <c r="O170" s="7">
        <v>2</v>
      </c>
      <c r="P170" s="8">
        <v>17580</v>
      </c>
      <c r="Q170" s="9">
        <v>0</v>
      </c>
      <c r="R170" s="10">
        <f t="shared" si="31"/>
        <v>0</v>
      </c>
      <c r="S170" s="9">
        <v>0</v>
      </c>
      <c r="T170" s="10">
        <f t="shared" si="32"/>
        <v>0</v>
      </c>
      <c r="U170" s="9">
        <f t="shared" si="33"/>
        <v>0</v>
      </c>
      <c r="V170" s="10">
        <f t="shared" si="34"/>
        <v>0</v>
      </c>
      <c r="W170" s="10">
        <f t="shared" si="35"/>
        <v>17580</v>
      </c>
      <c r="X170" s="11">
        <v>17922</v>
      </c>
      <c r="Y170" s="12">
        <f t="shared" si="36"/>
        <v>342</v>
      </c>
      <c r="Z170" s="13">
        <f t="shared" si="30"/>
        <v>1.95E-2</v>
      </c>
      <c r="AA170" s="14" t="str">
        <f t="shared" si="46"/>
        <v>0.00%-0.00%</v>
      </c>
      <c r="AB170" s="15"/>
      <c r="AC170" s="15"/>
      <c r="AD170" s="15"/>
      <c r="AE170" s="16"/>
      <c r="AF170" s="8">
        <f t="shared" si="38"/>
        <v>0</v>
      </c>
      <c r="AG170" s="17">
        <f t="shared" si="39"/>
        <v>17922</v>
      </c>
      <c r="AH170" s="18">
        <f t="shared" si="40"/>
        <v>342</v>
      </c>
      <c r="AI170" s="19">
        <f t="shared" si="41"/>
        <v>1.945392491467568E-2</v>
      </c>
      <c r="AJ170" s="20">
        <v>14</v>
      </c>
      <c r="AK170" s="20">
        <v>450</v>
      </c>
      <c r="AL170" s="20"/>
      <c r="AM170" s="20">
        <v>688</v>
      </c>
      <c r="AN170" s="20">
        <f t="shared" si="42"/>
        <v>256996</v>
      </c>
      <c r="AO170" s="7">
        <v>5</v>
      </c>
      <c r="AP170" s="20"/>
      <c r="AQ170" s="21" t="s">
        <v>839</v>
      </c>
      <c r="AR170" s="21" t="s">
        <v>115</v>
      </c>
      <c r="AS170" s="5" t="s">
        <v>809</v>
      </c>
      <c r="AT170" s="5" t="s">
        <v>261</v>
      </c>
      <c r="AU170" s="5" t="s">
        <v>62</v>
      </c>
      <c r="AV170" s="20"/>
      <c r="AW170" s="21"/>
      <c r="AX170" s="21"/>
      <c r="AY170" s="145" t="str">
        <f t="shared" si="43"/>
        <v>&gt;20</v>
      </c>
    </row>
    <row r="171" spans="1:51" ht="19.95" customHeight="1">
      <c r="A171" s="5" t="s">
        <v>562</v>
      </c>
      <c r="B171" s="5">
        <v>15015270</v>
      </c>
      <c r="C171" s="5" t="s">
        <v>840</v>
      </c>
      <c r="D171" s="5" t="s">
        <v>841</v>
      </c>
      <c r="E171" s="5" t="s">
        <v>54</v>
      </c>
      <c r="F171" s="5" t="s">
        <v>55</v>
      </c>
      <c r="G171" s="5" t="s">
        <v>1254</v>
      </c>
      <c r="H171" s="5" t="s">
        <v>805</v>
      </c>
      <c r="I171" s="5" t="s">
        <v>807</v>
      </c>
      <c r="J171" s="6">
        <v>42552</v>
      </c>
      <c r="K171" s="5" t="s">
        <v>340</v>
      </c>
      <c r="L171" s="5" t="s">
        <v>842</v>
      </c>
      <c r="M171" s="5" t="s">
        <v>341</v>
      </c>
      <c r="N171" s="7">
        <v>2</v>
      </c>
      <c r="O171" s="7">
        <v>3</v>
      </c>
      <c r="P171" s="8">
        <v>21000</v>
      </c>
      <c r="Q171" s="9">
        <v>3.5000000000000003E-2</v>
      </c>
      <c r="R171" s="10">
        <f t="shared" si="31"/>
        <v>735</v>
      </c>
      <c r="S171" s="9">
        <v>0</v>
      </c>
      <c r="T171" s="10">
        <f t="shared" si="32"/>
        <v>0</v>
      </c>
      <c r="U171" s="9">
        <f t="shared" si="33"/>
        <v>3.5000000000000003E-2</v>
      </c>
      <c r="V171" s="10">
        <f t="shared" si="34"/>
        <v>735</v>
      </c>
      <c r="W171" s="10">
        <f t="shared" si="35"/>
        <v>21735</v>
      </c>
      <c r="X171" s="11">
        <v>22500</v>
      </c>
      <c r="Y171" s="12">
        <f t="shared" si="36"/>
        <v>1500</v>
      </c>
      <c r="Z171" s="13">
        <f t="shared" si="30"/>
        <v>7.1400000000000005E-2</v>
      </c>
      <c r="AA171" s="14" t="str">
        <f t="shared" si="46"/>
        <v>2.80%-4.20%</v>
      </c>
      <c r="AB171" s="15"/>
      <c r="AC171" s="15"/>
      <c r="AD171" s="15"/>
      <c r="AE171" s="16"/>
      <c r="AF171" s="8">
        <f t="shared" si="38"/>
        <v>0</v>
      </c>
      <c r="AG171" s="17">
        <f t="shared" si="39"/>
        <v>22500</v>
      </c>
      <c r="AH171" s="18">
        <f t="shared" si="40"/>
        <v>1500</v>
      </c>
      <c r="AI171" s="19">
        <f t="shared" si="41"/>
        <v>7.1428571428571397E-2</v>
      </c>
      <c r="AJ171" s="20">
        <v>14</v>
      </c>
      <c r="AK171" s="20">
        <v>450</v>
      </c>
      <c r="AL171" s="20">
        <v>1000</v>
      </c>
      <c r="AM171" s="20">
        <v>688</v>
      </c>
      <c r="AN171" s="20">
        <f t="shared" si="42"/>
        <v>333088</v>
      </c>
      <c r="AO171" s="7">
        <v>5</v>
      </c>
      <c r="AP171" s="20"/>
      <c r="AQ171" s="21" t="s">
        <v>843</v>
      </c>
      <c r="AR171" s="21" t="s">
        <v>132</v>
      </c>
      <c r="AS171" s="5" t="s">
        <v>809</v>
      </c>
      <c r="AT171" s="5" t="s">
        <v>261</v>
      </c>
      <c r="AU171" s="5" t="s">
        <v>62</v>
      </c>
      <c r="AV171" s="20"/>
      <c r="AW171" s="21"/>
      <c r="AX171" s="21"/>
      <c r="AY171" s="145" t="str">
        <f t="shared" si="43"/>
        <v>&gt;20</v>
      </c>
    </row>
    <row r="172" spans="1:51" ht="19.95" customHeight="1">
      <c r="A172" s="5" t="s">
        <v>562</v>
      </c>
      <c r="B172" s="5">
        <v>15022317</v>
      </c>
      <c r="C172" s="5" t="s">
        <v>844</v>
      </c>
      <c r="D172" s="5" t="s">
        <v>845</v>
      </c>
      <c r="E172" s="5" t="s">
        <v>54</v>
      </c>
      <c r="F172" s="5" t="s">
        <v>55</v>
      </c>
      <c r="G172" s="5" t="s">
        <v>1254</v>
      </c>
      <c r="H172" s="5" t="s">
        <v>846</v>
      </c>
      <c r="I172" s="5" t="s">
        <v>847</v>
      </c>
      <c r="J172" s="6">
        <v>44937</v>
      </c>
      <c r="K172" s="5" t="s">
        <v>105</v>
      </c>
      <c r="L172" s="5" t="s">
        <v>848</v>
      </c>
      <c r="M172" s="5" t="s">
        <v>107</v>
      </c>
      <c r="N172" s="7">
        <v>2</v>
      </c>
      <c r="O172" s="7">
        <v>3</v>
      </c>
      <c r="P172" s="8">
        <v>11824</v>
      </c>
      <c r="Q172" s="9">
        <v>0.03</v>
      </c>
      <c r="R172" s="10">
        <f t="shared" si="31"/>
        <v>355</v>
      </c>
      <c r="S172" s="9">
        <v>0</v>
      </c>
      <c r="T172" s="10">
        <f t="shared" si="32"/>
        <v>0</v>
      </c>
      <c r="U172" s="9">
        <f t="shared" si="33"/>
        <v>3.0023680649526388E-2</v>
      </c>
      <c r="V172" s="10">
        <f t="shared" si="34"/>
        <v>355</v>
      </c>
      <c r="W172" s="10">
        <f t="shared" si="35"/>
        <v>12179</v>
      </c>
      <c r="X172" s="11">
        <f t="shared" si="45"/>
        <v>12179</v>
      </c>
      <c r="Y172" s="12">
        <f t="shared" si="36"/>
        <v>355</v>
      </c>
      <c r="Z172" s="13">
        <f t="shared" si="30"/>
        <v>0.03</v>
      </c>
      <c r="AA172" s="14" t="str">
        <f t="shared" si="46"/>
        <v>2.40%-3.60%</v>
      </c>
      <c r="AB172" s="15"/>
      <c r="AC172" s="15"/>
      <c r="AD172" s="15"/>
      <c r="AE172" s="16"/>
      <c r="AF172" s="8">
        <f t="shared" si="38"/>
        <v>0</v>
      </c>
      <c r="AG172" s="17">
        <f t="shared" si="39"/>
        <v>12179</v>
      </c>
      <c r="AH172" s="18">
        <f t="shared" si="40"/>
        <v>355</v>
      </c>
      <c r="AI172" s="19">
        <f t="shared" si="41"/>
        <v>3.002368064952643E-2</v>
      </c>
      <c r="AJ172" s="20">
        <v>14</v>
      </c>
      <c r="AK172" s="20">
        <v>450</v>
      </c>
      <c r="AL172" s="20"/>
      <c r="AM172" s="20">
        <v>688</v>
      </c>
      <c r="AN172" s="20">
        <f t="shared" si="42"/>
        <v>176594</v>
      </c>
      <c r="AO172" s="7">
        <v>4</v>
      </c>
      <c r="AP172" s="20"/>
      <c r="AQ172" s="21"/>
      <c r="AR172" s="21"/>
      <c r="AS172" s="5" t="s">
        <v>809</v>
      </c>
      <c r="AT172" s="5" t="s">
        <v>261</v>
      </c>
      <c r="AU172" s="5" t="s">
        <v>62</v>
      </c>
      <c r="AV172" s="20"/>
      <c r="AW172" s="21"/>
      <c r="AX172" s="21"/>
      <c r="AY172" s="145" t="str">
        <f t="shared" si="43"/>
        <v>OK</v>
      </c>
    </row>
    <row r="173" spans="1:51" ht="19.95" customHeight="1">
      <c r="A173" s="5" t="s">
        <v>562</v>
      </c>
      <c r="B173" s="5">
        <v>15007283</v>
      </c>
      <c r="C173" s="5" t="s">
        <v>849</v>
      </c>
      <c r="D173" s="5" t="s">
        <v>850</v>
      </c>
      <c r="E173" s="5" t="s">
        <v>54</v>
      </c>
      <c r="F173" s="5" t="s">
        <v>55</v>
      </c>
      <c r="G173" s="5" t="s">
        <v>1254</v>
      </c>
      <c r="H173" s="5" t="s">
        <v>806</v>
      </c>
      <c r="I173" s="5" t="s">
        <v>851</v>
      </c>
      <c r="J173" s="6">
        <v>41122</v>
      </c>
      <c r="K173" s="5" t="s">
        <v>87</v>
      </c>
      <c r="L173" s="5" t="s">
        <v>87</v>
      </c>
      <c r="M173" s="5" t="s">
        <v>89</v>
      </c>
      <c r="N173" s="7">
        <v>2</v>
      </c>
      <c r="O173" s="7">
        <v>3</v>
      </c>
      <c r="P173" s="8">
        <v>9613</v>
      </c>
      <c r="Q173" s="9">
        <v>2.5000000000000001E-2</v>
      </c>
      <c r="R173" s="10">
        <f t="shared" si="31"/>
        <v>240</v>
      </c>
      <c r="S173" s="9">
        <v>0</v>
      </c>
      <c r="T173" s="10">
        <f t="shared" si="32"/>
        <v>0</v>
      </c>
      <c r="U173" s="9">
        <f t="shared" si="33"/>
        <v>2.496619161552065E-2</v>
      </c>
      <c r="V173" s="10">
        <f t="shared" si="34"/>
        <v>240</v>
      </c>
      <c r="W173" s="10">
        <f t="shared" si="35"/>
        <v>9853</v>
      </c>
      <c r="X173" s="11">
        <f t="shared" si="45"/>
        <v>9853</v>
      </c>
      <c r="Y173" s="12">
        <f t="shared" si="36"/>
        <v>240</v>
      </c>
      <c r="Z173" s="13">
        <f t="shared" si="30"/>
        <v>2.5000000000000001E-2</v>
      </c>
      <c r="AA173" s="14" t="str">
        <f t="shared" si="46"/>
        <v>2.00%-3.00%</v>
      </c>
      <c r="AB173" s="15"/>
      <c r="AC173" s="15"/>
      <c r="AD173" s="15"/>
      <c r="AE173" s="16"/>
      <c r="AF173" s="8">
        <f t="shared" si="38"/>
        <v>0</v>
      </c>
      <c r="AG173" s="17">
        <f t="shared" si="39"/>
        <v>9853</v>
      </c>
      <c r="AH173" s="18">
        <f t="shared" si="40"/>
        <v>240</v>
      </c>
      <c r="AI173" s="19">
        <f t="shared" si="41"/>
        <v>2.4966191615520605E-2</v>
      </c>
      <c r="AJ173" s="20">
        <v>14</v>
      </c>
      <c r="AK173" s="20">
        <v>510</v>
      </c>
      <c r="AL173" s="20"/>
      <c r="AM173" s="20">
        <v>688</v>
      </c>
      <c r="AN173" s="20">
        <f t="shared" si="42"/>
        <v>144750</v>
      </c>
      <c r="AO173" s="7">
        <v>3</v>
      </c>
      <c r="AP173" s="20"/>
      <c r="AQ173" s="21"/>
      <c r="AR173" s="21"/>
      <c r="AS173" s="5" t="s">
        <v>809</v>
      </c>
      <c r="AT173" s="5" t="s">
        <v>261</v>
      </c>
      <c r="AU173" s="5" t="s">
        <v>62</v>
      </c>
      <c r="AV173" s="20"/>
      <c r="AW173" s="21"/>
      <c r="AX173" s="21"/>
      <c r="AY173" s="145" t="str">
        <f t="shared" si="43"/>
        <v>OK</v>
      </c>
    </row>
    <row r="174" spans="1:51" ht="19.95" customHeight="1">
      <c r="A174" s="5" t="s">
        <v>562</v>
      </c>
      <c r="B174" s="5">
        <v>1705052</v>
      </c>
      <c r="C174" s="5" t="s">
        <v>852</v>
      </c>
      <c r="D174" s="5" t="s">
        <v>853</v>
      </c>
      <c r="E174" s="5" t="s">
        <v>54</v>
      </c>
      <c r="F174" s="5" t="s">
        <v>55</v>
      </c>
      <c r="G174" s="5" t="s">
        <v>1254</v>
      </c>
      <c r="H174" s="5" t="s">
        <v>846</v>
      </c>
      <c r="I174" s="5" t="s">
        <v>847</v>
      </c>
      <c r="J174" s="6">
        <v>39664</v>
      </c>
      <c r="K174" s="5" t="s">
        <v>105</v>
      </c>
      <c r="L174" s="5" t="s">
        <v>105</v>
      </c>
      <c r="M174" s="5" t="s">
        <v>107</v>
      </c>
      <c r="N174" s="7">
        <v>2</v>
      </c>
      <c r="O174" s="7">
        <v>5</v>
      </c>
      <c r="P174" s="8">
        <v>9678</v>
      </c>
      <c r="Q174" s="9">
        <v>0.06</v>
      </c>
      <c r="R174" s="10">
        <f t="shared" si="31"/>
        <v>581</v>
      </c>
      <c r="S174" s="9">
        <v>7.7799999999999994E-2</v>
      </c>
      <c r="T174" s="10">
        <f t="shared" si="32"/>
        <v>753</v>
      </c>
      <c r="U174" s="9">
        <f t="shared" si="33"/>
        <v>0.13783839636288489</v>
      </c>
      <c r="V174" s="10">
        <f t="shared" si="34"/>
        <v>1334</v>
      </c>
      <c r="W174" s="10">
        <f t="shared" si="35"/>
        <v>11012</v>
      </c>
      <c r="X174" s="11">
        <f t="shared" si="45"/>
        <v>11012</v>
      </c>
      <c r="Y174" s="12">
        <f t="shared" si="36"/>
        <v>1334</v>
      </c>
      <c r="Z174" s="13">
        <f t="shared" si="30"/>
        <v>0.13780000000000001</v>
      </c>
      <c r="AA174" s="14" t="str">
        <f t="shared" si="46"/>
        <v>11.03%-16.54%</v>
      </c>
      <c r="AB174" s="15" t="s">
        <v>112</v>
      </c>
      <c r="AC174" s="15" t="s">
        <v>854</v>
      </c>
      <c r="AD174" s="15" t="s">
        <v>198</v>
      </c>
      <c r="AE174" s="16">
        <v>0.05</v>
      </c>
      <c r="AF174" s="8">
        <f t="shared" si="38"/>
        <v>484</v>
      </c>
      <c r="AG174" s="17">
        <f t="shared" si="39"/>
        <v>11496</v>
      </c>
      <c r="AH174" s="18">
        <f t="shared" si="40"/>
        <v>1818</v>
      </c>
      <c r="AI174" s="19">
        <f t="shared" si="41"/>
        <v>0.18784872907625538</v>
      </c>
      <c r="AJ174" s="20">
        <v>14</v>
      </c>
      <c r="AK174" s="20">
        <v>450</v>
      </c>
      <c r="AL174" s="20"/>
      <c r="AM174" s="20">
        <v>688</v>
      </c>
      <c r="AN174" s="20">
        <f t="shared" si="42"/>
        <v>167032</v>
      </c>
      <c r="AO174" s="7">
        <v>3</v>
      </c>
      <c r="AP174" s="20"/>
      <c r="AQ174" s="21" t="s">
        <v>855</v>
      </c>
      <c r="AR174" s="21" t="s">
        <v>413</v>
      </c>
      <c r="AS174" s="5" t="s">
        <v>809</v>
      </c>
      <c r="AT174" s="5" t="s">
        <v>261</v>
      </c>
      <c r="AU174" s="5" t="s">
        <v>62</v>
      </c>
      <c r="AV174" s="20"/>
      <c r="AW174" s="21"/>
      <c r="AX174" s="21"/>
      <c r="AY174" s="145" t="str">
        <f t="shared" si="43"/>
        <v>OK</v>
      </c>
    </row>
    <row r="175" spans="1:51" ht="19.95" customHeight="1">
      <c r="A175" s="5" t="s">
        <v>562</v>
      </c>
      <c r="B175" s="5">
        <v>1120271</v>
      </c>
      <c r="C175" s="5" t="s">
        <v>856</v>
      </c>
      <c r="D175" s="5" t="s">
        <v>857</v>
      </c>
      <c r="E175" s="5" t="s">
        <v>54</v>
      </c>
      <c r="F175" s="5" t="s">
        <v>55</v>
      </c>
      <c r="G175" s="5" t="s">
        <v>1254</v>
      </c>
      <c r="H175" s="5" t="s">
        <v>858</v>
      </c>
      <c r="I175" s="5" t="s">
        <v>859</v>
      </c>
      <c r="J175" s="6">
        <v>44113</v>
      </c>
      <c r="K175" s="5" t="s">
        <v>105</v>
      </c>
      <c r="L175" s="5" t="s">
        <v>860</v>
      </c>
      <c r="M175" s="5" t="s">
        <v>107</v>
      </c>
      <c r="N175" s="7">
        <v>2</v>
      </c>
      <c r="O175" s="7">
        <v>4</v>
      </c>
      <c r="P175" s="8">
        <v>9350</v>
      </c>
      <c r="Q175" s="9">
        <v>3.7500000000000006E-2</v>
      </c>
      <c r="R175" s="10">
        <f t="shared" si="31"/>
        <v>351</v>
      </c>
      <c r="S175" s="9">
        <v>1.55E-2</v>
      </c>
      <c r="T175" s="10">
        <f t="shared" si="32"/>
        <v>145</v>
      </c>
      <c r="U175" s="9">
        <f t="shared" si="33"/>
        <v>5.3048128342245988E-2</v>
      </c>
      <c r="V175" s="10">
        <f t="shared" si="34"/>
        <v>496</v>
      </c>
      <c r="W175" s="10">
        <f t="shared" si="35"/>
        <v>9846</v>
      </c>
      <c r="X175" s="11">
        <f t="shared" si="45"/>
        <v>9846</v>
      </c>
      <c r="Y175" s="12">
        <f t="shared" si="36"/>
        <v>496</v>
      </c>
      <c r="Z175" s="13">
        <f t="shared" si="30"/>
        <v>5.2999999999999999E-2</v>
      </c>
      <c r="AA175" s="14" t="str">
        <f t="shared" si="46"/>
        <v>4.24%-6.37%</v>
      </c>
      <c r="AB175" s="15" t="s">
        <v>112</v>
      </c>
      <c r="AC175" s="15" t="s">
        <v>854</v>
      </c>
      <c r="AD175" s="15" t="s">
        <v>198</v>
      </c>
      <c r="AE175" s="16">
        <v>0.1</v>
      </c>
      <c r="AF175" s="8">
        <f t="shared" si="38"/>
        <v>935</v>
      </c>
      <c r="AG175" s="17">
        <f t="shared" si="39"/>
        <v>10781</v>
      </c>
      <c r="AH175" s="18">
        <f t="shared" si="40"/>
        <v>1431</v>
      </c>
      <c r="AI175" s="19">
        <f t="shared" si="41"/>
        <v>0.15304812834224601</v>
      </c>
      <c r="AJ175" s="20">
        <v>14</v>
      </c>
      <c r="AK175" s="20">
        <v>450</v>
      </c>
      <c r="AL175" s="20"/>
      <c r="AM175" s="20">
        <v>688</v>
      </c>
      <c r="AN175" s="20">
        <f t="shared" si="42"/>
        <v>157022</v>
      </c>
      <c r="AO175" s="7">
        <v>4</v>
      </c>
      <c r="AP175" s="20"/>
      <c r="AQ175" s="21" t="s">
        <v>861</v>
      </c>
      <c r="AR175" s="21" t="s">
        <v>115</v>
      </c>
      <c r="AS175" s="5" t="s">
        <v>809</v>
      </c>
      <c r="AT175" s="5" t="s">
        <v>261</v>
      </c>
      <c r="AU175" s="5" t="s">
        <v>62</v>
      </c>
      <c r="AV175" s="20"/>
      <c r="AW175" s="21"/>
      <c r="AX175" s="21"/>
      <c r="AY175" s="145" t="str">
        <f t="shared" si="43"/>
        <v>OK</v>
      </c>
    </row>
    <row r="176" spans="1:51" ht="19.95" customHeight="1">
      <c r="A176" s="5" t="s">
        <v>562</v>
      </c>
      <c r="B176" s="5">
        <v>1705030</v>
      </c>
      <c r="C176" s="5" t="s">
        <v>862</v>
      </c>
      <c r="D176" s="5" t="s">
        <v>863</v>
      </c>
      <c r="E176" s="5" t="s">
        <v>54</v>
      </c>
      <c r="F176" s="5" t="s">
        <v>55</v>
      </c>
      <c r="G176" s="5" t="s">
        <v>1254</v>
      </c>
      <c r="H176" s="5" t="s">
        <v>806</v>
      </c>
      <c r="I176" s="5" t="s">
        <v>851</v>
      </c>
      <c r="J176" s="6">
        <v>39664</v>
      </c>
      <c r="K176" s="5" t="s">
        <v>105</v>
      </c>
      <c r="L176" s="5" t="s">
        <v>864</v>
      </c>
      <c r="M176" s="5" t="s">
        <v>107</v>
      </c>
      <c r="N176" s="7">
        <v>2</v>
      </c>
      <c r="O176" s="7">
        <v>3</v>
      </c>
      <c r="P176" s="8">
        <v>7416</v>
      </c>
      <c r="Q176" s="9">
        <v>0.03</v>
      </c>
      <c r="R176" s="10">
        <f t="shared" si="31"/>
        <v>222</v>
      </c>
      <c r="S176" s="9">
        <v>0</v>
      </c>
      <c r="T176" s="10">
        <f t="shared" si="32"/>
        <v>0</v>
      </c>
      <c r="U176" s="9">
        <f t="shared" si="33"/>
        <v>2.9935275080906147E-2</v>
      </c>
      <c r="V176" s="10">
        <f t="shared" si="34"/>
        <v>222</v>
      </c>
      <c r="W176" s="10">
        <f t="shared" si="35"/>
        <v>7638</v>
      </c>
      <c r="X176" s="11">
        <f t="shared" si="45"/>
        <v>7638</v>
      </c>
      <c r="Y176" s="12">
        <f t="shared" si="36"/>
        <v>222</v>
      </c>
      <c r="Z176" s="13">
        <f t="shared" si="30"/>
        <v>2.9899999999999999E-2</v>
      </c>
      <c r="AA176" s="14" t="str">
        <f t="shared" si="46"/>
        <v>2.39%-3.59%</v>
      </c>
      <c r="AB176" s="15"/>
      <c r="AC176" s="15"/>
      <c r="AD176" s="15"/>
      <c r="AE176" s="16"/>
      <c r="AF176" s="8">
        <f t="shared" si="38"/>
        <v>0</v>
      </c>
      <c r="AG176" s="17">
        <f t="shared" si="39"/>
        <v>7638</v>
      </c>
      <c r="AH176" s="18">
        <f t="shared" si="40"/>
        <v>222</v>
      </c>
      <c r="AI176" s="19">
        <f t="shared" si="41"/>
        <v>2.9935275080906099E-2</v>
      </c>
      <c r="AJ176" s="20">
        <v>14</v>
      </c>
      <c r="AK176" s="20">
        <v>450</v>
      </c>
      <c r="AL176" s="20"/>
      <c r="AM176" s="20">
        <v>688</v>
      </c>
      <c r="AN176" s="20">
        <f t="shared" si="42"/>
        <v>113020</v>
      </c>
      <c r="AO176" s="7">
        <v>3</v>
      </c>
      <c r="AP176" s="20"/>
      <c r="AQ176" s="21"/>
      <c r="AR176" s="21"/>
      <c r="AS176" s="5" t="s">
        <v>809</v>
      </c>
      <c r="AT176" s="5" t="s">
        <v>261</v>
      </c>
      <c r="AU176" s="5" t="s">
        <v>62</v>
      </c>
      <c r="AV176" s="20"/>
      <c r="AW176" s="21"/>
      <c r="AX176" s="21"/>
      <c r="AY176" s="145" t="str">
        <f t="shared" si="43"/>
        <v>OK</v>
      </c>
    </row>
    <row r="177" spans="1:51" ht="19.95" customHeight="1">
      <c r="A177" s="5" t="s">
        <v>562</v>
      </c>
      <c r="B177" s="5">
        <v>15022704</v>
      </c>
      <c r="C177" s="5" t="s">
        <v>865</v>
      </c>
      <c r="D177" s="5" t="s">
        <v>866</v>
      </c>
      <c r="E177" s="5" t="s">
        <v>54</v>
      </c>
      <c r="F177" s="5" t="s">
        <v>55</v>
      </c>
      <c r="G177" s="5" t="s">
        <v>1254</v>
      </c>
      <c r="H177" s="5" t="s">
        <v>812</v>
      </c>
      <c r="I177" s="5" t="s">
        <v>807</v>
      </c>
      <c r="J177" s="6">
        <v>45962</v>
      </c>
      <c r="K177" s="5" t="s">
        <v>58</v>
      </c>
      <c r="L177" s="5" t="s">
        <v>58</v>
      </c>
      <c r="M177" s="5" t="s">
        <v>59</v>
      </c>
      <c r="N177" s="7">
        <v>2</v>
      </c>
      <c r="O177" s="7" t="s">
        <v>287</v>
      </c>
      <c r="P177" s="8">
        <v>31350</v>
      </c>
      <c r="Q177" s="9">
        <v>0</v>
      </c>
      <c r="R177" s="10">
        <f t="shared" si="31"/>
        <v>0</v>
      </c>
      <c r="S177" s="9">
        <v>0</v>
      </c>
      <c r="T177" s="10">
        <f t="shared" si="32"/>
        <v>0</v>
      </c>
      <c r="U177" s="9">
        <f t="shared" si="33"/>
        <v>0</v>
      </c>
      <c r="V177" s="10">
        <f t="shared" si="34"/>
        <v>0</v>
      </c>
      <c r="W177" s="10">
        <f t="shared" si="35"/>
        <v>31350</v>
      </c>
      <c r="X177" s="11">
        <f t="shared" si="45"/>
        <v>31350</v>
      </c>
      <c r="Y177" s="12">
        <f t="shared" si="36"/>
        <v>0</v>
      </c>
      <c r="Z177" s="13">
        <f t="shared" si="30"/>
        <v>0</v>
      </c>
      <c r="AA177" s="14" t="str">
        <f t="shared" si="46"/>
        <v>0.00%-0.00%</v>
      </c>
      <c r="AB177" s="15"/>
      <c r="AC177" s="15"/>
      <c r="AD177" s="15"/>
      <c r="AE177" s="16"/>
      <c r="AF177" s="8">
        <f t="shared" si="38"/>
        <v>0</v>
      </c>
      <c r="AG177" s="17">
        <f t="shared" si="39"/>
        <v>31350</v>
      </c>
      <c r="AH177" s="18">
        <f t="shared" si="40"/>
        <v>0</v>
      </c>
      <c r="AI177" s="19">
        <f t="shared" si="41"/>
        <v>0</v>
      </c>
      <c r="AJ177" s="20">
        <v>14</v>
      </c>
      <c r="AK177" s="20">
        <v>4212</v>
      </c>
      <c r="AL177" s="20"/>
      <c r="AM177" s="20">
        <v>688</v>
      </c>
      <c r="AN177" s="20">
        <f t="shared" si="42"/>
        <v>490132</v>
      </c>
      <c r="AO177" s="7" t="e">
        <v>#N/A</v>
      </c>
      <c r="AP177" s="20"/>
      <c r="AQ177" s="21"/>
      <c r="AR177" s="21"/>
      <c r="AS177" s="5" t="s">
        <v>809</v>
      </c>
      <c r="AT177" s="5" t="s">
        <v>261</v>
      </c>
      <c r="AU177" s="5" t="s">
        <v>62</v>
      </c>
      <c r="AV177" s="20"/>
      <c r="AW177" s="21"/>
      <c r="AX177" s="21"/>
      <c r="AY177" s="145" t="str">
        <f t="shared" si="43"/>
        <v>OK</v>
      </c>
    </row>
    <row r="178" spans="1:51" ht="19.95" customHeight="1">
      <c r="A178" s="5" t="s">
        <v>562</v>
      </c>
      <c r="B178" s="5">
        <v>15014271</v>
      </c>
      <c r="C178" s="5" t="s">
        <v>867</v>
      </c>
      <c r="D178" s="5" t="s">
        <v>683</v>
      </c>
      <c r="E178" s="5" t="s">
        <v>54</v>
      </c>
      <c r="F178" s="5" t="s">
        <v>55</v>
      </c>
      <c r="G178" s="5" t="s">
        <v>1254</v>
      </c>
      <c r="H178" s="5" t="s">
        <v>868</v>
      </c>
      <c r="I178" s="5" t="s">
        <v>807</v>
      </c>
      <c r="J178" s="6">
        <v>42109</v>
      </c>
      <c r="K178" s="5" t="s">
        <v>150</v>
      </c>
      <c r="L178" s="5" t="s">
        <v>869</v>
      </c>
      <c r="M178" s="5" t="s">
        <v>59</v>
      </c>
      <c r="N178" s="7">
        <v>2</v>
      </c>
      <c r="O178" s="7">
        <v>4</v>
      </c>
      <c r="P178" s="8">
        <v>25968</v>
      </c>
      <c r="Q178" s="9">
        <v>3.7500000000000006E-2</v>
      </c>
      <c r="R178" s="10">
        <f t="shared" si="31"/>
        <v>974</v>
      </c>
      <c r="S178" s="9">
        <v>0</v>
      </c>
      <c r="T178" s="10">
        <f t="shared" si="32"/>
        <v>0</v>
      </c>
      <c r="U178" s="9">
        <f t="shared" si="33"/>
        <v>3.7507701786814542E-2</v>
      </c>
      <c r="V178" s="10">
        <f t="shared" si="34"/>
        <v>974</v>
      </c>
      <c r="W178" s="10">
        <f t="shared" si="35"/>
        <v>26942</v>
      </c>
      <c r="X178" s="11">
        <f t="shared" si="45"/>
        <v>26942</v>
      </c>
      <c r="Y178" s="12">
        <f t="shared" si="36"/>
        <v>974</v>
      </c>
      <c r="Z178" s="13">
        <f t="shared" si="30"/>
        <v>3.7499999999999999E-2</v>
      </c>
      <c r="AA178" s="14" t="str">
        <f t="shared" si="46"/>
        <v>3.00%-4.50%</v>
      </c>
      <c r="AB178" s="15"/>
      <c r="AC178" s="15"/>
      <c r="AD178" s="15"/>
      <c r="AE178" s="16"/>
      <c r="AF178" s="8">
        <f t="shared" si="38"/>
        <v>0</v>
      </c>
      <c r="AG178" s="17">
        <f t="shared" si="39"/>
        <v>26942</v>
      </c>
      <c r="AH178" s="18">
        <f t="shared" si="40"/>
        <v>974</v>
      </c>
      <c r="AI178" s="19">
        <f t="shared" si="41"/>
        <v>3.7507701786814618E-2</v>
      </c>
      <c r="AJ178" s="20">
        <v>14</v>
      </c>
      <c r="AK178" s="20">
        <v>450</v>
      </c>
      <c r="AL178" s="20"/>
      <c r="AM178" s="20">
        <v>688</v>
      </c>
      <c r="AN178" s="20">
        <f t="shared" si="42"/>
        <v>383276</v>
      </c>
      <c r="AO178" s="7">
        <v>4</v>
      </c>
      <c r="AP178" s="20"/>
      <c r="AQ178" s="21"/>
      <c r="AR178" s="21"/>
      <c r="AS178" s="5" t="s">
        <v>809</v>
      </c>
      <c r="AT178" s="5" t="s">
        <v>261</v>
      </c>
      <c r="AU178" s="5" t="s">
        <v>62</v>
      </c>
      <c r="AV178" s="20"/>
      <c r="AW178" s="21"/>
      <c r="AX178" s="21"/>
      <c r="AY178" s="145" t="str">
        <f t="shared" si="43"/>
        <v>OK</v>
      </c>
    </row>
    <row r="179" spans="1:51" ht="19.95" customHeight="1">
      <c r="A179" s="5" t="s">
        <v>562</v>
      </c>
      <c r="B179" s="5">
        <v>1220053</v>
      </c>
      <c r="C179" s="5" t="s">
        <v>870</v>
      </c>
      <c r="D179" s="5" t="s">
        <v>871</v>
      </c>
      <c r="E179" s="5" t="s">
        <v>54</v>
      </c>
      <c r="F179" s="5" t="s">
        <v>55</v>
      </c>
      <c r="G179" s="5" t="s">
        <v>1254</v>
      </c>
      <c r="H179" s="5" t="s">
        <v>846</v>
      </c>
      <c r="I179" s="5" t="s">
        <v>847</v>
      </c>
      <c r="J179" s="6">
        <v>40302</v>
      </c>
      <c r="K179" s="5" t="s">
        <v>150</v>
      </c>
      <c r="L179" s="5" t="s">
        <v>872</v>
      </c>
      <c r="M179" s="5" t="s">
        <v>59</v>
      </c>
      <c r="N179" s="7">
        <v>2</v>
      </c>
      <c r="O179" s="7">
        <v>5</v>
      </c>
      <c r="P179" s="8">
        <v>17686</v>
      </c>
      <c r="Q179" s="9">
        <v>0.06</v>
      </c>
      <c r="R179" s="10">
        <f t="shared" si="31"/>
        <v>1061</v>
      </c>
      <c r="S179" s="9">
        <v>2.7E-2</v>
      </c>
      <c r="T179" s="10">
        <f t="shared" si="32"/>
        <v>478</v>
      </c>
      <c r="U179" s="9">
        <f t="shared" si="33"/>
        <v>8.7017980323419661E-2</v>
      </c>
      <c r="V179" s="10">
        <f t="shared" si="34"/>
        <v>1539</v>
      </c>
      <c r="W179" s="10">
        <f t="shared" si="35"/>
        <v>19225</v>
      </c>
      <c r="X179" s="11">
        <f t="shared" si="45"/>
        <v>19225</v>
      </c>
      <c r="Y179" s="12">
        <f t="shared" si="36"/>
        <v>1539</v>
      </c>
      <c r="Z179" s="13">
        <f t="shared" si="30"/>
        <v>8.6999999999999994E-2</v>
      </c>
      <c r="AA179" s="14" t="str">
        <f t="shared" si="46"/>
        <v>6.96%-10.44%</v>
      </c>
      <c r="AB179" s="15"/>
      <c r="AC179" s="15"/>
      <c r="AD179" s="15"/>
      <c r="AE179" s="16"/>
      <c r="AF179" s="8">
        <f t="shared" si="38"/>
        <v>0</v>
      </c>
      <c r="AG179" s="17">
        <f t="shared" si="39"/>
        <v>19225</v>
      </c>
      <c r="AH179" s="18">
        <f t="shared" si="40"/>
        <v>1539</v>
      </c>
      <c r="AI179" s="19">
        <f t="shared" si="41"/>
        <v>8.7017980323419675E-2</v>
      </c>
      <c r="AJ179" s="20">
        <v>14</v>
      </c>
      <c r="AK179" s="20">
        <v>900</v>
      </c>
      <c r="AL179" s="20"/>
      <c r="AM179" s="20">
        <v>688</v>
      </c>
      <c r="AN179" s="20">
        <f t="shared" si="42"/>
        <v>280638</v>
      </c>
      <c r="AO179" s="7">
        <v>4</v>
      </c>
      <c r="AP179" s="20"/>
      <c r="AQ179" s="21"/>
      <c r="AR179" s="21"/>
      <c r="AS179" s="5" t="s">
        <v>809</v>
      </c>
      <c r="AT179" s="5" t="s">
        <v>261</v>
      </c>
      <c r="AU179" s="5" t="s">
        <v>62</v>
      </c>
      <c r="AV179" s="20"/>
      <c r="AW179" s="21"/>
      <c r="AX179" s="21"/>
      <c r="AY179" s="145" t="str">
        <f t="shared" si="43"/>
        <v>OK</v>
      </c>
    </row>
    <row r="180" spans="1:51" ht="19.95" customHeight="1">
      <c r="A180" s="5" t="s">
        <v>562</v>
      </c>
      <c r="B180" s="5">
        <v>15010791</v>
      </c>
      <c r="C180" s="5" t="s">
        <v>873</v>
      </c>
      <c r="D180" s="5" t="s">
        <v>874</v>
      </c>
      <c r="E180" s="5" t="s">
        <v>54</v>
      </c>
      <c r="F180" s="5" t="s">
        <v>55</v>
      </c>
      <c r="G180" s="5" t="s">
        <v>1254</v>
      </c>
      <c r="H180" s="5" t="s">
        <v>875</v>
      </c>
      <c r="I180" s="5" t="s">
        <v>876</v>
      </c>
      <c r="J180" s="6">
        <v>41443</v>
      </c>
      <c r="K180" s="5" t="s">
        <v>340</v>
      </c>
      <c r="L180" s="5" t="s">
        <v>877</v>
      </c>
      <c r="M180" s="5" t="s">
        <v>341</v>
      </c>
      <c r="N180" s="7">
        <v>2</v>
      </c>
      <c r="O180" s="7">
        <v>5</v>
      </c>
      <c r="P180" s="8">
        <v>41560</v>
      </c>
      <c r="Q180" s="9">
        <v>0.05</v>
      </c>
      <c r="R180" s="10">
        <f t="shared" si="31"/>
        <v>2078</v>
      </c>
      <c r="S180" s="9">
        <v>2.7E-2</v>
      </c>
      <c r="T180" s="10">
        <f t="shared" si="32"/>
        <v>1122</v>
      </c>
      <c r="U180" s="9">
        <f t="shared" si="33"/>
        <v>7.6997112608277185E-2</v>
      </c>
      <c r="V180" s="10">
        <f t="shared" si="34"/>
        <v>3200</v>
      </c>
      <c r="W180" s="10">
        <f t="shared" si="35"/>
        <v>44760</v>
      </c>
      <c r="X180" s="11">
        <v>44055</v>
      </c>
      <c r="Y180" s="12">
        <f t="shared" si="36"/>
        <v>2495</v>
      </c>
      <c r="Z180" s="13">
        <f t="shared" si="30"/>
        <v>0.06</v>
      </c>
      <c r="AA180" s="14" t="str">
        <f t="shared" si="46"/>
        <v>6.16%-9.24%</v>
      </c>
      <c r="AB180" s="15"/>
      <c r="AC180" s="15"/>
      <c r="AD180" s="15"/>
      <c r="AE180" s="16"/>
      <c r="AF180" s="8">
        <f t="shared" si="38"/>
        <v>0</v>
      </c>
      <c r="AG180" s="17">
        <f t="shared" si="39"/>
        <v>44055</v>
      </c>
      <c r="AH180" s="18">
        <f t="shared" si="40"/>
        <v>2495</v>
      </c>
      <c r="AI180" s="19">
        <f t="shared" si="41"/>
        <v>6.0033686236766082E-2</v>
      </c>
      <c r="AJ180" s="20">
        <v>14</v>
      </c>
      <c r="AK180" s="20">
        <v>450</v>
      </c>
      <c r="AL180" s="20">
        <v>1000</v>
      </c>
      <c r="AM180" s="20">
        <v>688</v>
      </c>
      <c r="AN180" s="20">
        <f t="shared" si="42"/>
        <v>634858</v>
      </c>
      <c r="AO180" s="7">
        <v>5</v>
      </c>
      <c r="AP180" s="20"/>
      <c r="AQ180" s="21" t="s">
        <v>179</v>
      </c>
      <c r="AR180" s="21" t="s">
        <v>179</v>
      </c>
      <c r="AS180" s="5" t="s">
        <v>809</v>
      </c>
      <c r="AT180" s="5" t="s">
        <v>261</v>
      </c>
      <c r="AU180" s="5" t="s">
        <v>62</v>
      </c>
      <c r="AV180" s="20"/>
      <c r="AW180" s="21"/>
      <c r="AX180" s="21"/>
      <c r="AY180" s="145" t="str">
        <f t="shared" si="43"/>
        <v>OK</v>
      </c>
    </row>
    <row r="181" spans="1:51" ht="19.95" customHeight="1">
      <c r="A181" s="5" t="s">
        <v>562</v>
      </c>
      <c r="B181" s="5">
        <v>1120294</v>
      </c>
      <c r="C181" s="5" t="s">
        <v>590</v>
      </c>
      <c r="D181" s="5" t="s">
        <v>591</v>
      </c>
      <c r="E181" s="5" t="s">
        <v>54</v>
      </c>
      <c r="F181" s="5" t="s">
        <v>55</v>
      </c>
      <c r="G181" s="5" t="s">
        <v>1254</v>
      </c>
      <c r="H181" s="5" t="s">
        <v>868</v>
      </c>
      <c r="I181" s="5" t="s">
        <v>807</v>
      </c>
      <c r="J181" s="6">
        <v>44235</v>
      </c>
      <c r="K181" s="5" t="s">
        <v>87</v>
      </c>
      <c r="L181" s="5" t="s">
        <v>87</v>
      </c>
      <c r="M181" s="5" t="s">
        <v>89</v>
      </c>
      <c r="N181" s="7">
        <v>2</v>
      </c>
      <c r="O181" s="7">
        <v>3</v>
      </c>
      <c r="P181" s="8">
        <v>12596</v>
      </c>
      <c r="Q181" s="9">
        <v>2.5000000000000001E-2</v>
      </c>
      <c r="R181" s="10">
        <f t="shared" si="31"/>
        <v>315</v>
      </c>
      <c r="S181" s="9">
        <v>0</v>
      </c>
      <c r="T181" s="10">
        <f t="shared" si="32"/>
        <v>0</v>
      </c>
      <c r="U181" s="9">
        <f t="shared" si="33"/>
        <v>2.500793902826294E-2</v>
      </c>
      <c r="V181" s="10">
        <f t="shared" si="34"/>
        <v>315</v>
      </c>
      <c r="W181" s="10">
        <f t="shared" si="35"/>
        <v>12911</v>
      </c>
      <c r="X181" s="11">
        <f t="shared" si="45"/>
        <v>12911</v>
      </c>
      <c r="Y181" s="12">
        <f t="shared" si="36"/>
        <v>315</v>
      </c>
      <c r="Z181" s="13">
        <f t="shared" si="30"/>
        <v>2.5000000000000001E-2</v>
      </c>
      <c r="AA181" s="14" t="str">
        <f t="shared" si="46"/>
        <v>2.00%-3.00%</v>
      </c>
      <c r="AB181" s="15"/>
      <c r="AC181" s="15"/>
      <c r="AD181" s="15"/>
      <c r="AE181" s="16"/>
      <c r="AF181" s="8">
        <f t="shared" si="38"/>
        <v>0</v>
      </c>
      <c r="AG181" s="17">
        <f t="shared" si="39"/>
        <v>12911</v>
      </c>
      <c r="AH181" s="18">
        <f t="shared" si="40"/>
        <v>315</v>
      </c>
      <c r="AI181" s="19">
        <f t="shared" si="41"/>
        <v>2.5007939028262927E-2</v>
      </c>
      <c r="AJ181" s="20">
        <v>14</v>
      </c>
      <c r="AK181" s="20">
        <v>1850</v>
      </c>
      <c r="AL181" s="20"/>
      <c r="AM181" s="20">
        <v>688</v>
      </c>
      <c r="AN181" s="20">
        <f t="shared" si="42"/>
        <v>203642</v>
      </c>
      <c r="AO181" s="7">
        <v>4</v>
      </c>
      <c r="AP181" s="20"/>
      <c r="AQ181" s="21"/>
      <c r="AR181" s="21"/>
      <c r="AS181" s="5" t="s">
        <v>809</v>
      </c>
      <c r="AT181" s="5" t="s">
        <v>261</v>
      </c>
      <c r="AU181" s="5" t="s">
        <v>62</v>
      </c>
      <c r="AV181" s="20"/>
      <c r="AW181" s="21"/>
      <c r="AX181" s="21"/>
      <c r="AY181" s="145" t="str">
        <f t="shared" si="43"/>
        <v>OK</v>
      </c>
    </row>
    <row r="182" spans="1:51" ht="19.95" customHeight="1">
      <c r="A182" s="5" t="s">
        <v>562</v>
      </c>
      <c r="B182" s="5">
        <v>1120363</v>
      </c>
      <c r="C182" s="5" t="s">
        <v>878</v>
      </c>
      <c r="D182" s="5" t="s">
        <v>879</v>
      </c>
      <c r="E182" s="5" t="s">
        <v>54</v>
      </c>
      <c r="F182" s="5" t="s">
        <v>55</v>
      </c>
      <c r="G182" s="5" t="s">
        <v>1254</v>
      </c>
      <c r="H182" s="5" t="s">
        <v>881</v>
      </c>
      <c r="I182" s="5" t="s">
        <v>882</v>
      </c>
      <c r="J182" s="6">
        <v>44524</v>
      </c>
      <c r="K182" s="5" t="s">
        <v>105</v>
      </c>
      <c r="L182" s="5" t="s">
        <v>883</v>
      </c>
      <c r="M182" s="5" t="s">
        <v>107</v>
      </c>
      <c r="N182" s="7">
        <v>2</v>
      </c>
      <c r="O182" s="7">
        <v>3</v>
      </c>
      <c r="P182" s="8">
        <v>8917</v>
      </c>
      <c r="Q182" s="9">
        <v>0.03</v>
      </c>
      <c r="R182" s="10">
        <f t="shared" si="31"/>
        <v>268</v>
      </c>
      <c r="S182" s="9">
        <v>0</v>
      </c>
      <c r="T182" s="10">
        <f t="shared" si="32"/>
        <v>0</v>
      </c>
      <c r="U182" s="9">
        <f t="shared" si="33"/>
        <v>3.0054951216776944E-2</v>
      </c>
      <c r="V182" s="10">
        <f t="shared" si="34"/>
        <v>268</v>
      </c>
      <c r="W182" s="10">
        <f t="shared" si="35"/>
        <v>9185</v>
      </c>
      <c r="X182" s="11">
        <f t="shared" si="45"/>
        <v>9185</v>
      </c>
      <c r="Y182" s="12">
        <f t="shared" si="36"/>
        <v>268</v>
      </c>
      <c r="Z182" s="13">
        <f t="shared" si="30"/>
        <v>3.0099999999999998E-2</v>
      </c>
      <c r="AA182" s="14" t="str">
        <f t="shared" si="46"/>
        <v>2.40%-3.61%</v>
      </c>
      <c r="AB182" s="15"/>
      <c r="AC182" s="15"/>
      <c r="AD182" s="15"/>
      <c r="AE182" s="16"/>
      <c r="AF182" s="8">
        <f t="shared" si="38"/>
        <v>0</v>
      </c>
      <c r="AG182" s="17">
        <f t="shared" si="39"/>
        <v>9185</v>
      </c>
      <c r="AH182" s="18">
        <f t="shared" si="40"/>
        <v>268</v>
      </c>
      <c r="AI182" s="19">
        <f t="shared" si="41"/>
        <v>3.0054951216776926E-2</v>
      </c>
      <c r="AJ182" s="20">
        <v>14</v>
      </c>
      <c r="AK182" s="20">
        <v>450</v>
      </c>
      <c r="AL182" s="20"/>
      <c r="AM182" s="20">
        <v>688</v>
      </c>
      <c r="AN182" s="20">
        <f t="shared" si="42"/>
        <v>134678</v>
      </c>
      <c r="AO182" s="7">
        <v>3</v>
      </c>
      <c r="AP182" s="20"/>
      <c r="AQ182" s="21"/>
      <c r="AR182" s="21"/>
      <c r="AS182" s="5" t="s">
        <v>809</v>
      </c>
      <c r="AT182" s="5" t="s">
        <v>261</v>
      </c>
      <c r="AU182" s="5" t="s">
        <v>62</v>
      </c>
      <c r="AV182" s="20"/>
      <c r="AW182" s="21"/>
      <c r="AX182" s="21"/>
      <c r="AY182" s="145" t="str">
        <f t="shared" si="43"/>
        <v>OK</v>
      </c>
    </row>
    <row r="183" spans="1:51" ht="19.95" customHeight="1">
      <c r="A183" s="5" t="s">
        <v>562</v>
      </c>
      <c r="B183" s="5">
        <v>1211016</v>
      </c>
      <c r="C183" s="5" t="s">
        <v>884</v>
      </c>
      <c r="D183" s="5" t="s">
        <v>885</v>
      </c>
      <c r="E183" s="5" t="s">
        <v>54</v>
      </c>
      <c r="F183" s="5" t="s">
        <v>55</v>
      </c>
      <c r="G183" s="5" t="s">
        <v>1254</v>
      </c>
      <c r="H183" s="5" t="s">
        <v>806</v>
      </c>
      <c r="I183" s="5" t="s">
        <v>807</v>
      </c>
      <c r="J183" s="6">
        <v>37999</v>
      </c>
      <c r="K183" s="5" t="s">
        <v>105</v>
      </c>
      <c r="L183" s="5" t="s">
        <v>886</v>
      </c>
      <c r="M183" s="5" t="s">
        <v>107</v>
      </c>
      <c r="N183" s="7">
        <v>2</v>
      </c>
      <c r="O183" s="7">
        <v>4</v>
      </c>
      <c r="P183" s="8">
        <v>8558</v>
      </c>
      <c r="Q183" s="9">
        <v>3.7500000000000006E-2</v>
      </c>
      <c r="R183" s="10">
        <f t="shared" si="31"/>
        <v>321</v>
      </c>
      <c r="S183" s="9">
        <v>1.55E-2</v>
      </c>
      <c r="T183" s="10">
        <f t="shared" si="32"/>
        <v>133</v>
      </c>
      <c r="U183" s="9">
        <f t="shared" si="33"/>
        <v>5.3049777985510631E-2</v>
      </c>
      <c r="V183" s="10">
        <f t="shared" si="34"/>
        <v>454</v>
      </c>
      <c r="W183" s="10">
        <f t="shared" si="35"/>
        <v>9012</v>
      </c>
      <c r="X183" s="11">
        <f t="shared" si="45"/>
        <v>9012</v>
      </c>
      <c r="Y183" s="12">
        <f t="shared" si="36"/>
        <v>454</v>
      </c>
      <c r="Z183" s="13">
        <f t="shared" ref="Z183:Z246" si="47">ROUND(X183/P183-1,4)</f>
        <v>5.2999999999999999E-2</v>
      </c>
      <c r="AA183" s="14" t="str">
        <f t="shared" si="46"/>
        <v>4.24%-6.37%</v>
      </c>
      <c r="AB183" s="15" t="s">
        <v>112</v>
      </c>
      <c r="AC183" s="15" t="s">
        <v>854</v>
      </c>
      <c r="AD183" s="15" t="s">
        <v>198</v>
      </c>
      <c r="AE183" s="16">
        <v>0.1</v>
      </c>
      <c r="AF183" s="8">
        <f t="shared" si="38"/>
        <v>856</v>
      </c>
      <c r="AG183" s="17">
        <f t="shared" si="39"/>
        <v>9868</v>
      </c>
      <c r="AH183" s="18">
        <f t="shared" si="40"/>
        <v>1310</v>
      </c>
      <c r="AI183" s="19">
        <f t="shared" si="41"/>
        <v>0.15307314793175975</v>
      </c>
      <c r="AJ183" s="20">
        <v>14</v>
      </c>
      <c r="AK183" s="20">
        <v>450</v>
      </c>
      <c r="AL183" s="20"/>
      <c r="AM183" s="20">
        <v>688</v>
      </c>
      <c r="AN183" s="20">
        <f t="shared" si="42"/>
        <v>144240</v>
      </c>
      <c r="AO183" s="7">
        <v>4</v>
      </c>
      <c r="AP183" s="20"/>
      <c r="AQ183" s="21" t="s">
        <v>887</v>
      </c>
      <c r="AR183" s="21" t="s">
        <v>115</v>
      </c>
      <c r="AS183" s="5" t="s">
        <v>809</v>
      </c>
      <c r="AT183" s="5" t="s">
        <v>261</v>
      </c>
      <c r="AU183" s="5" t="s">
        <v>62</v>
      </c>
      <c r="AV183" s="20"/>
      <c r="AW183" s="21"/>
      <c r="AX183" s="21"/>
      <c r="AY183" s="145" t="str">
        <f t="shared" si="43"/>
        <v>OK</v>
      </c>
    </row>
    <row r="184" spans="1:51" ht="19.95" customHeight="1">
      <c r="A184" s="5" t="s">
        <v>562</v>
      </c>
      <c r="B184" s="5">
        <v>15014438</v>
      </c>
      <c r="C184" s="5" t="s">
        <v>888</v>
      </c>
      <c r="D184" s="5" t="s">
        <v>889</v>
      </c>
      <c r="E184" s="5" t="s">
        <v>54</v>
      </c>
      <c r="F184" s="5" t="s">
        <v>55</v>
      </c>
      <c r="G184" s="5" t="s">
        <v>1254</v>
      </c>
      <c r="H184" s="5" t="s">
        <v>890</v>
      </c>
      <c r="I184" s="5" t="s">
        <v>891</v>
      </c>
      <c r="J184" s="6">
        <v>42156</v>
      </c>
      <c r="K184" s="5" t="s">
        <v>340</v>
      </c>
      <c r="L184" s="5" t="s">
        <v>892</v>
      </c>
      <c r="M184" s="5" t="s">
        <v>341</v>
      </c>
      <c r="N184" s="7">
        <v>2</v>
      </c>
      <c r="O184" s="7">
        <v>3</v>
      </c>
      <c r="P184" s="8">
        <v>22367</v>
      </c>
      <c r="Q184" s="9">
        <v>3.5000000000000003E-2</v>
      </c>
      <c r="R184" s="10">
        <f t="shared" si="31"/>
        <v>783</v>
      </c>
      <c r="S184" s="9">
        <v>0</v>
      </c>
      <c r="T184" s="10">
        <f t="shared" si="32"/>
        <v>0</v>
      </c>
      <c r="U184" s="9">
        <f t="shared" si="33"/>
        <v>3.5006929852014125E-2</v>
      </c>
      <c r="V184" s="10">
        <f t="shared" si="34"/>
        <v>783</v>
      </c>
      <c r="W184" s="10">
        <f t="shared" si="35"/>
        <v>23150</v>
      </c>
      <c r="X184" s="11">
        <v>23754</v>
      </c>
      <c r="Y184" s="12">
        <f t="shared" si="36"/>
        <v>1387</v>
      </c>
      <c r="Z184" s="13">
        <f t="shared" si="47"/>
        <v>6.2E-2</v>
      </c>
      <c r="AA184" s="14" t="str">
        <f t="shared" si="46"/>
        <v>2.80%-4.20%</v>
      </c>
      <c r="AB184" s="15"/>
      <c r="AC184" s="15"/>
      <c r="AD184" s="15"/>
      <c r="AE184" s="16"/>
      <c r="AF184" s="8">
        <f t="shared" si="38"/>
        <v>0</v>
      </c>
      <c r="AG184" s="17">
        <f t="shared" si="39"/>
        <v>23754</v>
      </c>
      <c r="AH184" s="18">
        <f t="shared" si="40"/>
        <v>1387</v>
      </c>
      <c r="AI184" s="19">
        <f t="shared" si="41"/>
        <v>6.201099834577728E-2</v>
      </c>
      <c r="AJ184" s="20">
        <v>14</v>
      </c>
      <c r="AK184" s="20">
        <v>3950</v>
      </c>
      <c r="AL184" s="20">
        <v>1000</v>
      </c>
      <c r="AM184" s="20">
        <v>688</v>
      </c>
      <c r="AN184" s="20">
        <f t="shared" si="42"/>
        <v>392644</v>
      </c>
      <c r="AO184" s="7">
        <v>3</v>
      </c>
      <c r="AP184" s="20"/>
      <c r="AQ184" s="21" t="s">
        <v>893</v>
      </c>
      <c r="AR184" s="21" t="s">
        <v>132</v>
      </c>
      <c r="AS184" s="5" t="s">
        <v>809</v>
      </c>
      <c r="AT184" s="5" t="s">
        <v>261</v>
      </c>
      <c r="AU184" s="5" t="s">
        <v>62</v>
      </c>
      <c r="AV184" s="20"/>
      <c r="AW184" s="21"/>
      <c r="AX184" s="21"/>
      <c r="AY184" s="145" t="str">
        <f t="shared" si="43"/>
        <v>&gt;20</v>
      </c>
    </row>
    <row r="185" spans="1:51" ht="19.95" customHeight="1">
      <c r="A185" s="5" t="s">
        <v>562</v>
      </c>
      <c r="B185" s="5">
        <v>15022724</v>
      </c>
      <c r="C185" s="5" t="s">
        <v>894</v>
      </c>
      <c r="D185" s="5" t="s">
        <v>895</v>
      </c>
      <c r="E185" s="5" t="s">
        <v>54</v>
      </c>
      <c r="F185" s="5" t="s">
        <v>55</v>
      </c>
      <c r="G185" s="5" t="s">
        <v>1254</v>
      </c>
      <c r="H185" s="5" t="s">
        <v>858</v>
      </c>
      <c r="I185" s="5" t="s">
        <v>859</v>
      </c>
      <c r="J185" s="6">
        <v>46001</v>
      </c>
      <c r="K185" s="5" t="s">
        <v>105</v>
      </c>
      <c r="L185" s="5" t="s">
        <v>896</v>
      </c>
      <c r="M185" s="5" t="s">
        <v>107</v>
      </c>
      <c r="N185" s="7">
        <v>2</v>
      </c>
      <c r="O185" s="7" t="s">
        <v>287</v>
      </c>
      <c r="P185" s="8">
        <v>7700</v>
      </c>
      <c r="Q185" s="9">
        <v>0.03</v>
      </c>
      <c r="R185" s="10">
        <f t="shared" si="31"/>
        <v>231</v>
      </c>
      <c r="S185" s="9">
        <v>0</v>
      </c>
      <c r="T185" s="10">
        <f t="shared" si="32"/>
        <v>0</v>
      </c>
      <c r="U185" s="9">
        <f t="shared" si="33"/>
        <v>0.03</v>
      </c>
      <c r="V185" s="10">
        <f t="shared" si="34"/>
        <v>231</v>
      </c>
      <c r="W185" s="10">
        <f t="shared" si="35"/>
        <v>7931</v>
      </c>
      <c r="X185" s="11">
        <f t="shared" si="45"/>
        <v>7931</v>
      </c>
      <c r="Y185" s="12">
        <f t="shared" si="36"/>
        <v>231</v>
      </c>
      <c r="Z185" s="13">
        <f t="shared" si="47"/>
        <v>0.03</v>
      </c>
      <c r="AA185" s="14" t="str">
        <f t="shared" si="46"/>
        <v>2.40%-3.60%</v>
      </c>
      <c r="AB185" s="15"/>
      <c r="AC185" s="15"/>
      <c r="AD185" s="15"/>
      <c r="AE185" s="16"/>
      <c r="AF185" s="8">
        <f t="shared" si="38"/>
        <v>0</v>
      </c>
      <c r="AG185" s="17">
        <f t="shared" si="39"/>
        <v>7931</v>
      </c>
      <c r="AH185" s="18">
        <f t="shared" si="40"/>
        <v>231</v>
      </c>
      <c r="AI185" s="19">
        <f t="shared" si="41"/>
        <v>3.0000000000000027E-2</v>
      </c>
      <c r="AJ185" s="20">
        <v>14</v>
      </c>
      <c r="AK185" s="20">
        <v>450</v>
      </c>
      <c r="AL185" s="20"/>
      <c r="AM185" s="20">
        <v>688</v>
      </c>
      <c r="AN185" s="20">
        <f t="shared" si="42"/>
        <v>117122</v>
      </c>
      <c r="AO185" s="7" t="e">
        <v>#N/A</v>
      </c>
      <c r="AP185" s="20"/>
      <c r="AQ185" s="21"/>
      <c r="AR185" s="21"/>
      <c r="AS185" s="5" t="s">
        <v>809</v>
      </c>
      <c r="AT185" s="5" t="s">
        <v>261</v>
      </c>
      <c r="AU185" s="5" t="s">
        <v>62</v>
      </c>
      <c r="AV185" s="20"/>
      <c r="AW185" s="21"/>
      <c r="AX185" s="21"/>
      <c r="AY185" s="145" t="str">
        <f t="shared" si="43"/>
        <v>OK</v>
      </c>
    </row>
    <row r="186" spans="1:51" ht="19.95" customHeight="1">
      <c r="A186" s="5" t="s">
        <v>562</v>
      </c>
      <c r="B186" s="5">
        <v>1120205</v>
      </c>
      <c r="C186" s="5" t="s">
        <v>897</v>
      </c>
      <c r="D186" s="5" t="s">
        <v>898</v>
      </c>
      <c r="E186" s="5" t="s">
        <v>54</v>
      </c>
      <c r="F186" s="5" t="s">
        <v>55</v>
      </c>
      <c r="G186" s="5" t="s">
        <v>1254</v>
      </c>
      <c r="H186" s="5" t="s">
        <v>899</v>
      </c>
      <c r="I186" s="5" t="s">
        <v>891</v>
      </c>
      <c r="J186" s="6">
        <v>43173</v>
      </c>
      <c r="K186" s="5" t="s">
        <v>65</v>
      </c>
      <c r="L186" s="5" t="s">
        <v>65</v>
      </c>
      <c r="M186" s="5" t="s">
        <v>66</v>
      </c>
      <c r="N186" s="7">
        <v>2</v>
      </c>
      <c r="O186" s="7">
        <v>3</v>
      </c>
      <c r="P186" s="8">
        <v>13223</v>
      </c>
      <c r="Q186" s="89">
        <v>0.03</v>
      </c>
      <c r="R186" s="10">
        <f t="shared" si="31"/>
        <v>397</v>
      </c>
      <c r="S186" s="89">
        <v>0</v>
      </c>
      <c r="T186" s="10">
        <f t="shared" si="32"/>
        <v>0</v>
      </c>
      <c r="U186" s="89">
        <f t="shared" si="33"/>
        <v>3.002344399909249E-2</v>
      </c>
      <c r="V186" s="10">
        <f t="shared" si="34"/>
        <v>397</v>
      </c>
      <c r="W186" s="10">
        <f t="shared" si="35"/>
        <v>13620</v>
      </c>
      <c r="X186" s="11">
        <f t="shared" si="45"/>
        <v>13620</v>
      </c>
      <c r="Y186" s="12">
        <f t="shared" si="36"/>
        <v>397</v>
      </c>
      <c r="Z186" s="93">
        <f t="shared" si="47"/>
        <v>0.03</v>
      </c>
      <c r="AA186" s="94" t="str">
        <f t="shared" si="46"/>
        <v>2.40%-3.60%</v>
      </c>
      <c r="AB186" s="15"/>
      <c r="AC186" s="15"/>
      <c r="AD186" s="15"/>
      <c r="AE186" s="96"/>
      <c r="AF186" s="8">
        <f t="shared" si="38"/>
        <v>0</v>
      </c>
      <c r="AG186" s="17">
        <f t="shared" si="39"/>
        <v>13620</v>
      </c>
      <c r="AH186" s="18">
        <f t="shared" si="40"/>
        <v>397</v>
      </c>
      <c r="AI186" s="98">
        <f t="shared" si="41"/>
        <v>3.0023443999092514E-2</v>
      </c>
      <c r="AJ186" s="20">
        <v>14</v>
      </c>
      <c r="AK186" s="20">
        <v>450</v>
      </c>
      <c r="AL186" s="20"/>
      <c r="AM186" s="20">
        <v>688</v>
      </c>
      <c r="AN186" s="20">
        <f t="shared" si="42"/>
        <v>196768</v>
      </c>
      <c r="AO186" s="7">
        <v>5</v>
      </c>
      <c r="AP186" s="20"/>
      <c r="AQ186" s="21"/>
      <c r="AR186" s="21"/>
      <c r="AS186" s="5" t="s">
        <v>900</v>
      </c>
      <c r="AT186" s="5" t="s">
        <v>261</v>
      </c>
      <c r="AU186" s="5" t="s">
        <v>425</v>
      </c>
      <c r="AV186" s="20"/>
      <c r="AW186" s="21"/>
      <c r="AX186" s="21"/>
      <c r="AY186" s="145" t="str">
        <f t="shared" si="43"/>
        <v>OK</v>
      </c>
    </row>
    <row r="187" spans="1:51" ht="19.95" customHeight="1">
      <c r="A187" s="5" t="s">
        <v>562</v>
      </c>
      <c r="B187" s="5">
        <v>1711036</v>
      </c>
      <c r="C187" s="5" t="s">
        <v>702</v>
      </c>
      <c r="D187" s="5" t="s">
        <v>703</v>
      </c>
      <c r="E187" s="5" t="s">
        <v>54</v>
      </c>
      <c r="F187" s="5" t="s">
        <v>55</v>
      </c>
      <c r="G187" s="5" t="s">
        <v>1254</v>
      </c>
      <c r="H187" s="5" t="s">
        <v>899</v>
      </c>
      <c r="I187" s="5" t="s">
        <v>891</v>
      </c>
      <c r="J187" s="6">
        <v>41814</v>
      </c>
      <c r="K187" s="5" t="s">
        <v>105</v>
      </c>
      <c r="L187" s="5" t="s">
        <v>105</v>
      </c>
      <c r="M187" s="5" t="s">
        <v>107</v>
      </c>
      <c r="N187" s="7">
        <v>2</v>
      </c>
      <c r="O187" s="7">
        <v>2</v>
      </c>
      <c r="P187" s="8">
        <v>7483</v>
      </c>
      <c r="Q187" s="89">
        <v>0</v>
      </c>
      <c r="R187" s="10">
        <f t="shared" si="31"/>
        <v>0</v>
      </c>
      <c r="S187" s="89">
        <v>0</v>
      </c>
      <c r="T187" s="10">
        <f t="shared" si="32"/>
        <v>0</v>
      </c>
      <c r="U187" s="89">
        <f t="shared" si="33"/>
        <v>0</v>
      </c>
      <c r="V187" s="10">
        <f t="shared" si="34"/>
        <v>0</v>
      </c>
      <c r="W187" s="10">
        <f t="shared" si="35"/>
        <v>7483</v>
      </c>
      <c r="X187" s="11">
        <f t="shared" si="45"/>
        <v>7483</v>
      </c>
      <c r="Y187" s="12">
        <f t="shared" si="36"/>
        <v>0</v>
      </c>
      <c r="Z187" s="93">
        <f t="shared" si="47"/>
        <v>0</v>
      </c>
      <c r="AA187" s="94" t="str">
        <f t="shared" si="46"/>
        <v>0.00%-0.00%</v>
      </c>
      <c r="AB187" s="15"/>
      <c r="AC187" s="15"/>
      <c r="AD187" s="15"/>
      <c r="AE187" s="96"/>
      <c r="AF187" s="8">
        <f t="shared" si="38"/>
        <v>0</v>
      </c>
      <c r="AG187" s="17">
        <f t="shared" si="39"/>
        <v>7483</v>
      </c>
      <c r="AH187" s="18">
        <f t="shared" si="40"/>
        <v>0</v>
      </c>
      <c r="AI187" s="98">
        <f t="shared" si="41"/>
        <v>0</v>
      </c>
      <c r="AJ187" s="20">
        <v>14</v>
      </c>
      <c r="AK187" s="20">
        <v>450</v>
      </c>
      <c r="AL187" s="20"/>
      <c r="AM187" s="20">
        <v>688</v>
      </c>
      <c r="AN187" s="20">
        <f t="shared" si="42"/>
        <v>110850</v>
      </c>
      <c r="AO187" s="7">
        <v>2</v>
      </c>
      <c r="AP187" s="20"/>
      <c r="AQ187" s="21"/>
      <c r="AR187" s="21"/>
      <c r="AS187" s="5" t="s">
        <v>900</v>
      </c>
      <c r="AT187" s="5" t="s">
        <v>261</v>
      </c>
      <c r="AU187" s="5" t="s">
        <v>425</v>
      </c>
      <c r="AV187" s="20"/>
      <c r="AW187" s="21"/>
      <c r="AX187" s="21"/>
      <c r="AY187" s="145" t="str">
        <f t="shared" si="43"/>
        <v>OK</v>
      </c>
    </row>
    <row r="188" spans="1:51" ht="19.95" customHeight="1">
      <c r="A188" s="5" t="s">
        <v>562</v>
      </c>
      <c r="B188" s="5">
        <v>15021061</v>
      </c>
      <c r="C188" s="5" t="s">
        <v>901</v>
      </c>
      <c r="D188" s="5" t="s">
        <v>902</v>
      </c>
      <c r="E188" s="5" t="s">
        <v>54</v>
      </c>
      <c r="F188" s="5" t="s">
        <v>55</v>
      </c>
      <c r="G188" s="5" t="s">
        <v>1254</v>
      </c>
      <c r="H188" s="5" t="s">
        <v>899</v>
      </c>
      <c r="I188" s="5" t="s">
        <v>891</v>
      </c>
      <c r="J188" s="6">
        <v>44279</v>
      </c>
      <c r="K188" s="5" t="s">
        <v>80</v>
      </c>
      <c r="L188" s="5" t="s">
        <v>903</v>
      </c>
      <c r="M188" s="5" t="s">
        <v>66</v>
      </c>
      <c r="N188" s="7">
        <v>2</v>
      </c>
      <c r="O188" s="7">
        <v>4</v>
      </c>
      <c r="P188" s="8">
        <v>14753</v>
      </c>
      <c r="Q188" s="89">
        <v>3.7500000000000006E-2</v>
      </c>
      <c r="R188" s="10">
        <f t="shared" ref="R188:R251" si="48">ROUND(P188*Q188,0)</f>
        <v>553</v>
      </c>
      <c r="S188" s="89">
        <v>1.55E-2</v>
      </c>
      <c r="T188" s="10">
        <f t="shared" ref="T188:T251" si="49">ROUND(P188*S188,0)</f>
        <v>229</v>
      </c>
      <c r="U188" s="89">
        <f t="shared" ref="U188:U251" si="50">V188/P188</f>
        <v>5.300616823696875E-2</v>
      </c>
      <c r="V188" s="10">
        <f t="shared" ref="V188:V251" si="51">R188+T188</f>
        <v>782</v>
      </c>
      <c r="W188" s="10">
        <f t="shared" ref="W188:W251" si="52">P188+V188</f>
        <v>15535</v>
      </c>
      <c r="X188" s="11">
        <v>15378</v>
      </c>
      <c r="Y188" s="12">
        <f t="shared" ref="Y188:Y251" si="53">X188-P188</f>
        <v>625</v>
      </c>
      <c r="Z188" s="93">
        <f t="shared" si="47"/>
        <v>4.24E-2</v>
      </c>
      <c r="AA188" s="94" t="str">
        <f t="shared" si="46"/>
        <v>4.24%-6.36%</v>
      </c>
      <c r="AB188" s="15"/>
      <c r="AC188" s="15"/>
      <c r="AD188" s="15"/>
      <c r="AE188" s="96"/>
      <c r="AF188" s="8">
        <f t="shared" ref="AF188:AF251" si="54">ROUND(P188*AE188,0)</f>
        <v>0</v>
      </c>
      <c r="AG188" s="17">
        <f t="shared" ref="AG188:AG251" si="55">X188+AF188</f>
        <v>15378</v>
      </c>
      <c r="AH188" s="18">
        <f t="shared" ref="AH188:AH251" si="56">AG188-P188</f>
        <v>625</v>
      </c>
      <c r="AI188" s="98">
        <f t="shared" ref="AI188:AI251" si="57">AG188/P188-1</f>
        <v>4.2364264895275561E-2</v>
      </c>
      <c r="AJ188" s="20">
        <v>14</v>
      </c>
      <c r="AK188" s="20">
        <v>4250</v>
      </c>
      <c r="AL188" s="20"/>
      <c r="AM188" s="20">
        <v>688</v>
      </c>
      <c r="AN188" s="20">
        <f t="shared" ref="AN188:AN251" si="58">AG188*AJ188+AK188*12+AM188+IF(AD188="",AL188,IF(AD188="D",5000,IF(AD188="C",1000,0)))*12</f>
        <v>266980</v>
      </c>
      <c r="AO188" s="7">
        <v>4</v>
      </c>
      <c r="AP188" s="20"/>
      <c r="AQ188" s="21"/>
      <c r="AR188" s="21"/>
      <c r="AS188" s="5" t="s">
        <v>900</v>
      </c>
      <c r="AT188" s="5" t="s">
        <v>261</v>
      </c>
      <c r="AU188" s="5" t="s">
        <v>425</v>
      </c>
      <c r="AV188" s="20"/>
      <c r="AW188" s="21"/>
      <c r="AX188" s="21"/>
      <c r="AY188" s="145" t="str">
        <f t="shared" si="43"/>
        <v>OK</v>
      </c>
    </row>
    <row r="189" spans="1:51" ht="19.95" customHeight="1">
      <c r="A189" s="5" t="s">
        <v>562</v>
      </c>
      <c r="B189" s="5">
        <v>15021228</v>
      </c>
      <c r="C189" s="5" t="s">
        <v>904</v>
      </c>
      <c r="D189" s="5" t="s">
        <v>905</v>
      </c>
      <c r="E189" s="5" t="s">
        <v>54</v>
      </c>
      <c r="F189" s="5" t="s">
        <v>55</v>
      </c>
      <c r="G189" s="5" t="s">
        <v>1254</v>
      </c>
      <c r="H189" s="5" t="s">
        <v>890</v>
      </c>
      <c r="I189" s="5" t="s">
        <v>891</v>
      </c>
      <c r="J189" s="6">
        <v>44300</v>
      </c>
      <c r="K189" s="5" t="s">
        <v>105</v>
      </c>
      <c r="L189" s="5" t="s">
        <v>906</v>
      </c>
      <c r="M189" s="5" t="s">
        <v>107</v>
      </c>
      <c r="N189" s="7">
        <v>2</v>
      </c>
      <c r="O189" s="7">
        <v>4</v>
      </c>
      <c r="P189" s="8">
        <v>8306</v>
      </c>
      <c r="Q189" s="89">
        <v>3.7500000000000006E-2</v>
      </c>
      <c r="R189" s="10">
        <f t="shared" si="48"/>
        <v>311</v>
      </c>
      <c r="S189" s="89">
        <v>1.55E-2</v>
      </c>
      <c r="T189" s="10">
        <f t="shared" si="49"/>
        <v>129</v>
      </c>
      <c r="U189" s="89">
        <f t="shared" si="50"/>
        <v>5.2973753912834098E-2</v>
      </c>
      <c r="V189" s="10">
        <f t="shared" si="51"/>
        <v>440</v>
      </c>
      <c r="W189" s="10">
        <f t="shared" si="52"/>
        <v>8746</v>
      </c>
      <c r="X189" s="11">
        <v>8350</v>
      </c>
      <c r="Y189" s="12">
        <f t="shared" si="53"/>
        <v>44</v>
      </c>
      <c r="Z189" s="93">
        <f t="shared" si="47"/>
        <v>5.3E-3</v>
      </c>
      <c r="AA189" s="94" t="str">
        <f t="shared" si="46"/>
        <v>4.24%-6.36%</v>
      </c>
      <c r="AB189" s="15" t="s">
        <v>112</v>
      </c>
      <c r="AC189" s="15" t="s">
        <v>854</v>
      </c>
      <c r="AD189" s="15" t="s">
        <v>198</v>
      </c>
      <c r="AE189" s="96">
        <v>7.2599999999999998E-2</v>
      </c>
      <c r="AF189" s="8">
        <f t="shared" si="54"/>
        <v>603</v>
      </c>
      <c r="AG189" s="17">
        <f t="shared" si="55"/>
        <v>8953</v>
      </c>
      <c r="AH189" s="18">
        <f t="shared" si="56"/>
        <v>647</v>
      </c>
      <c r="AI189" s="98">
        <f t="shared" si="57"/>
        <v>7.7895497230917377E-2</v>
      </c>
      <c r="AJ189" s="20">
        <v>14</v>
      </c>
      <c r="AK189" s="20">
        <v>450</v>
      </c>
      <c r="AL189" s="20"/>
      <c r="AM189" s="20">
        <v>688</v>
      </c>
      <c r="AN189" s="20">
        <f t="shared" si="58"/>
        <v>131430</v>
      </c>
      <c r="AO189" s="7">
        <v>3</v>
      </c>
      <c r="AP189" s="20"/>
      <c r="AQ189" s="21" t="s">
        <v>907</v>
      </c>
      <c r="AR189" s="21" t="s">
        <v>282</v>
      </c>
      <c r="AS189" s="5" t="s">
        <v>900</v>
      </c>
      <c r="AT189" s="5" t="s">
        <v>261</v>
      </c>
      <c r="AU189" s="5" t="s">
        <v>425</v>
      </c>
      <c r="AV189" s="20"/>
      <c r="AW189" s="21"/>
      <c r="AX189" s="21"/>
      <c r="AY189" s="145" t="str">
        <f t="shared" si="43"/>
        <v>&lt;20</v>
      </c>
    </row>
    <row r="190" spans="1:51" ht="19.95" customHeight="1">
      <c r="A190" s="5" t="s">
        <v>562</v>
      </c>
      <c r="B190" s="5">
        <v>1112092</v>
      </c>
      <c r="C190" s="5" t="s">
        <v>908</v>
      </c>
      <c r="D190" s="5" t="s">
        <v>909</v>
      </c>
      <c r="E190" s="5" t="s">
        <v>54</v>
      </c>
      <c r="F190" s="5" t="s">
        <v>55</v>
      </c>
      <c r="G190" s="5" t="s">
        <v>1254</v>
      </c>
      <c r="H190" s="5" t="s">
        <v>910</v>
      </c>
      <c r="I190" s="5" t="s">
        <v>911</v>
      </c>
      <c r="J190" s="6">
        <v>36735</v>
      </c>
      <c r="K190" s="5" t="s">
        <v>87</v>
      </c>
      <c r="L190" s="5" t="s">
        <v>912</v>
      </c>
      <c r="M190" s="5" t="s">
        <v>89</v>
      </c>
      <c r="N190" s="7">
        <v>2</v>
      </c>
      <c r="O190" s="7">
        <v>3</v>
      </c>
      <c r="P190" s="8">
        <v>11741</v>
      </c>
      <c r="Q190" s="89">
        <v>2.5000000000000001E-2</v>
      </c>
      <c r="R190" s="10">
        <f t="shared" si="48"/>
        <v>294</v>
      </c>
      <c r="S190" s="89">
        <v>0</v>
      </c>
      <c r="T190" s="10">
        <f t="shared" si="49"/>
        <v>0</v>
      </c>
      <c r="U190" s="89">
        <f t="shared" si="50"/>
        <v>2.5040456519887573E-2</v>
      </c>
      <c r="V190" s="10">
        <f t="shared" si="51"/>
        <v>294</v>
      </c>
      <c r="W190" s="10">
        <f t="shared" si="52"/>
        <v>12035</v>
      </c>
      <c r="X190" s="11">
        <v>11976</v>
      </c>
      <c r="Y190" s="12">
        <f t="shared" si="53"/>
        <v>235</v>
      </c>
      <c r="Z190" s="93">
        <f t="shared" si="47"/>
        <v>0.02</v>
      </c>
      <c r="AA190" s="94" t="str">
        <f t="shared" si="46"/>
        <v>2.00%-3.00%</v>
      </c>
      <c r="AB190" s="15"/>
      <c r="AC190" s="15"/>
      <c r="AD190" s="15"/>
      <c r="AE190" s="96"/>
      <c r="AF190" s="8">
        <f t="shared" si="54"/>
        <v>0</v>
      </c>
      <c r="AG190" s="17">
        <f t="shared" si="55"/>
        <v>11976</v>
      </c>
      <c r="AH190" s="18">
        <f t="shared" si="56"/>
        <v>235</v>
      </c>
      <c r="AI190" s="98">
        <f t="shared" si="57"/>
        <v>2.0015330891746785E-2</v>
      </c>
      <c r="AJ190" s="20">
        <v>14</v>
      </c>
      <c r="AK190" s="20">
        <v>450</v>
      </c>
      <c r="AL190" s="20"/>
      <c r="AM190" s="20">
        <v>688</v>
      </c>
      <c r="AN190" s="20">
        <f t="shared" si="58"/>
        <v>173752</v>
      </c>
      <c r="AO190" s="7">
        <v>3</v>
      </c>
      <c r="AP190" s="20"/>
      <c r="AQ190" s="21"/>
      <c r="AR190" s="21"/>
      <c r="AS190" s="5" t="s">
        <v>900</v>
      </c>
      <c r="AT190" s="5" t="s">
        <v>261</v>
      </c>
      <c r="AU190" s="5" t="s">
        <v>425</v>
      </c>
      <c r="AV190" s="20"/>
      <c r="AW190" s="21"/>
      <c r="AX190" s="21"/>
      <c r="AY190" s="145" t="str">
        <f t="shared" si="43"/>
        <v>OK</v>
      </c>
    </row>
    <row r="191" spans="1:51" ht="19.95" customHeight="1">
      <c r="A191" s="5" t="s">
        <v>562</v>
      </c>
      <c r="B191" s="5">
        <v>1120096</v>
      </c>
      <c r="C191" s="5" t="s">
        <v>913</v>
      </c>
      <c r="D191" s="5" t="s">
        <v>914</v>
      </c>
      <c r="E191" s="5" t="s">
        <v>54</v>
      </c>
      <c r="F191" s="5" t="s">
        <v>55</v>
      </c>
      <c r="G191" s="5" t="s">
        <v>1254</v>
      </c>
      <c r="H191" s="5" t="s">
        <v>910</v>
      </c>
      <c r="I191" s="5" t="s">
        <v>911</v>
      </c>
      <c r="J191" s="6">
        <v>38626</v>
      </c>
      <c r="K191" s="5" t="s">
        <v>105</v>
      </c>
      <c r="L191" s="5" t="s">
        <v>105</v>
      </c>
      <c r="M191" s="5" t="s">
        <v>107</v>
      </c>
      <c r="N191" s="7">
        <v>2</v>
      </c>
      <c r="O191" s="7">
        <v>3</v>
      </c>
      <c r="P191" s="8">
        <v>10072</v>
      </c>
      <c r="Q191" s="89">
        <v>2.5000000000000001E-2</v>
      </c>
      <c r="R191" s="10">
        <f t="shared" si="48"/>
        <v>252</v>
      </c>
      <c r="S191" s="89">
        <v>0</v>
      </c>
      <c r="T191" s="10">
        <f t="shared" si="49"/>
        <v>0</v>
      </c>
      <c r="U191" s="89">
        <f t="shared" si="50"/>
        <v>2.5019857029388404E-2</v>
      </c>
      <c r="V191" s="10">
        <f t="shared" si="51"/>
        <v>252</v>
      </c>
      <c r="W191" s="10">
        <f t="shared" si="52"/>
        <v>10324</v>
      </c>
      <c r="X191" s="11">
        <v>10273</v>
      </c>
      <c r="Y191" s="12">
        <f t="shared" si="53"/>
        <v>201</v>
      </c>
      <c r="Z191" s="93">
        <f t="shared" si="47"/>
        <v>0.02</v>
      </c>
      <c r="AA191" s="94" t="str">
        <f t="shared" si="46"/>
        <v>2.00%-3.00%</v>
      </c>
      <c r="AB191" s="15"/>
      <c r="AC191" s="15"/>
      <c r="AD191" s="15"/>
      <c r="AE191" s="96"/>
      <c r="AF191" s="8">
        <f t="shared" si="54"/>
        <v>0</v>
      </c>
      <c r="AG191" s="17">
        <f t="shared" si="55"/>
        <v>10273</v>
      </c>
      <c r="AH191" s="18">
        <f t="shared" si="56"/>
        <v>201</v>
      </c>
      <c r="AI191" s="98">
        <f t="shared" si="57"/>
        <v>1.995631453534541E-2</v>
      </c>
      <c r="AJ191" s="20">
        <v>14</v>
      </c>
      <c r="AK191" s="20">
        <v>450</v>
      </c>
      <c r="AL191" s="20"/>
      <c r="AM191" s="20">
        <v>688</v>
      </c>
      <c r="AN191" s="20">
        <f t="shared" si="58"/>
        <v>149910</v>
      </c>
      <c r="AO191" s="7">
        <v>3</v>
      </c>
      <c r="AP191" s="20"/>
      <c r="AQ191" s="21"/>
      <c r="AR191" s="21"/>
      <c r="AS191" s="5" t="s">
        <v>900</v>
      </c>
      <c r="AT191" s="5" t="s">
        <v>261</v>
      </c>
      <c r="AU191" s="5" t="s">
        <v>425</v>
      </c>
      <c r="AV191" s="20"/>
      <c r="AW191" s="21"/>
      <c r="AX191" s="21"/>
      <c r="AY191" s="145" t="str">
        <f t="shared" si="43"/>
        <v>OK</v>
      </c>
    </row>
    <row r="192" spans="1:51" ht="19.95" customHeight="1">
      <c r="A192" s="5" t="s">
        <v>562</v>
      </c>
      <c r="B192" s="5">
        <v>1120315</v>
      </c>
      <c r="C192" s="5" t="s">
        <v>915</v>
      </c>
      <c r="D192" s="5" t="s">
        <v>916</v>
      </c>
      <c r="E192" s="5" t="s">
        <v>54</v>
      </c>
      <c r="F192" s="5" t="s">
        <v>55</v>
      </c>
      <c r="G192" s="5" t="s">
        <v>1254</v>
      </c>
      <c r="H192" s="5" t="s">
        <v>910</v>
      </c>
      <c r="I192" s="5" t="s">
        <v>911</v>
      </c>
      <c r="J192" s="6">
        <v>44323</v>
      </c>
      <c r="K192" s="5" t="s">
        <v>80</v>
      </c>
      <c r="L192" s="5" t="s">
        <v>917</v>
      </c>
      <c r="M192" s="5" t="s">
        <v>66</v>
      </c>
      <c r="N192" s="7">
        <v>2</v>
      </c>
      <c r="O192" s="7">
        <v>5</v>
      </c>
      <c r="P192" s="8">
        <v>14434</v>
      </c>
      <c r="Q192" s="89">
        <v>0.05</v>
      </c>
      <c r="R192" s="10">
        <f t="shared" si="48"/>
        <v>722</v>
      </c>
      <c r="S192" s="89">
        <v>2.7E-2</v>
      </c>
      <c r="T192" s="10">
        <f t="shared" si="49"/>
        <v>390</v>
      </c>
      <c r="U192" s="89">
        <f t="shared" si="50"/>
        <v>7.7040321463211867E-2</v>
      </c>
      <c r="V192" s="10">
        <f t="shared" si="51"/>
        <v>1112</v>
      </c>
      <c r="W192" s="10">
        <f t="shared" si="52"/>
        <v>15546</v>
      </c>
      <c r="X192" s="11">
        <v>15330</v>
      </c>
      <c r="Y192" s="12">
        <f t="shared" si="53"/>
        <v>896</v>
      </c>
      <c r="Z192" s="93">
        <f t="shared" si="47"/>
        <v>6.2100000000000002E-2</v>
      </c>
      <c r="AA192" s="94" t="str">
        <f t="shared" si="46"/>
        <v>6.16%-9.24%</v>
      </c>
      <c r="AB192" s="15"/>
      <c r="AC192" s="15"/>
      <c r="AD192" s="15"/>
      <c r="AE192" s="96"/>
      <c r="AF192" s="8">
        <f t="shared" si="54"/>
        <v>0</v>
      </c>
      <c r="AG192" s="17">
        <f t="shared" si="55"/>
        <v>15330</v>
      </c>
      <c r="AH192" s="18">
        <f t="shared" si="56"/>
        <v>896</v>
      </c>
      <c r="AI192" s="98">
        <f t="shared" si="57"/>
        <v>6.2075654704170757E-2</v>
      </c>
      <c r="AJ192" s="20">
        <v>14</v>
      </c>
      <c r="AK192" s="20">
        <v>450</v>
      </c>
      <c r="AL192" s="20"/>
      <c r="AM192" s="20">
        <v>688</v>
      </c>
      <c r="AN192" s="20">
        <f t="shared" si="58"/>
        <v>220708</v>
      </c>
      <c r="AO192" s="7">
        <v>4</v>
      </c>
      <c r="AP192" s="20"/>
      <c r="AQ192" s="21"/>
      <c r="AR192" s="21"/>
      <c r="AS192" s="5" t="s">
        <v>900</v>
      </c>
      <c r="AT192" s="5" t="s">
        <v>261</v>
      </c>
      <c r="AU192" s="5" t="s">
        <v>425</v>
      </c>
      <c r="AV192" s="20"/>
      <c r="AW192" s="21"/>
      <c r="AX192" s="21"/>
      <c r="AY192" s="145" t="str">
        <f t="shared" si="43"/>
        <v>OK</v>
      </c>
    </row>
    <row r="193" spans="1:51" ht="19.95" customHeight="1">
      <c r="A193" s="5" t="s">
        <v>562</v>
      </c>
      <c r="B193" s="5">
        <v>1706001</v>
      </c>
      <c r="C193" s="5" t="s">
        <v>918</v>
      </c>
      <c r="D193" s="5" t="s">
        <v>919</v>
      </c>
      <c r="E193" s="5" t="s">
        <v>54</v>
      </c>
      <c r="F193" s="5" t="s">
        <v>55</v>
      </c>
      <c r="G193" s="5" t="s">
        <v>1254</v>
      </c>
      <c r="H193" s="5" t="s">
        <v>910</v>
      </c>
      <c r="I193" s="5" t="s">
        <v>911</v>
      </c>
      <c r="J193" s="6">
        <v>40023</v>
      </c>
      <c r="K193" s="5" t="s">
        <v>105</v>
      </c>
      <c r="L193" s="5" t="s">
        <v>105</v>
      </c>
      <c r="M193" s="5" t="s">
        <v>107</v>
      </c>
      <c r="N193" s="7">
        <v>2</v>
      </c>
      <c r="O193" s="7">
        <v>3</v>
      </c>
      <c r="P193" s="8">
        <v>8741</v>
      </c>
      <c r="Q193" s="89">
        <v>0.03</v>
      </c>
      <c r="R193" s="10">
        <f t="shared" si="48"/>
        <v>262</v>
      </c>
      <c r="S193" s="89">
        <v>0</v>
      </c>
      <c r="T193" s="10">
        <f t="shared" si="49"/>
        <v>0</v>
      </c>
      <c r="U193" s="89">
        <f t="shared" si="50"/>
        <v>2.9973687221141746E-2</v>
      </c>
      <c r="V193" s="10">
        <f t="shared" si="51"/>
        <v>262</v>
      </c>
      <c r="W193" s="10">
        <f t="shared" si="52"/>
        <v>9003</v>
      </c>
      <c r="X193" s="11">
        <v>9000</v>
      </c>
      <c r="Y193" s="12">
        <f t="shared" si="53"/>
        <v>259</v>
      </c>
      <c r="Z193" s="93">
        <f t="shared" si="47"/>
        <v>2.9600000000000001E-2</v>
      </c>
      <c r="AA193" s="94" t="str">
        <f t="shared" si="46"/>
        <v>2.40%-3.60%</v>
      </c>
      <c r="AB193" s="15"/>
      <c r="AC193" s="15"/>
      <c r="AD193" s="15"/>
      <c r="AE193" s="96"/>
      <c r="AF193" s="8">
        <f t="shared" si="54"/>
        <v>0</v>
      </c>
      <c r="AG193" s="17">
        <f t="shared" si="55"/>
        <v>9000</v>
      </c>
      <c r="AH193" s="18">
        <f t="shared" si="56"/>
        <v>259</v>
      </c>
      <c r="AI193" s="98">
        <f t="shared" si="57"/>
        <v>2.9630477062120963E-2</v>
      </c>
      <c r="AJ193" s="20">
        <v>14</v>
      </c>
      <c r="AK193" s="20">
        <v>450</v>
      </c>
      <c r="AL193" s="20"/>
      <c r="AM193" s="20">
        <v>688</v>
      </c>
      <c r="AN193" s="20">
        <f t="shared" si="58"/>
        <v>132088</v>
      </c>
      <c r="AO193" s="7">
        <v>4</v>
      </c>
      <c r="AP193" s="20"/>
      <c r="AQ193" s="21"/>
      <c r="AR193" s="21"/>
      <c r="AS193" s="5" t="s">
        <v>900</v>
      </c>
      <c r="AT193" s="5" t="s">
        <v>261</v>
      </c>
      <c r="AU193" s="5" t="s">
        <v>425</v>
      </c>
      <c r="AV193" s="20"/>
      <c r="AW193" s="21"/>
      <c r="AX193" s="21"/>
      <c r="AY193" s="145" t="str">
        <f t="shared" si="43"/>
        <v>OK</v>
      </c>
    </row>
    <row r="194" spans="1:51" ht="19.95" customHeight="1">
      <c r="A194" s="5" t="s">
        <v>562</v>
      </c>
      <c r="B194" s="5">
        <v>1707005</v>
      </c>
      <c r="C194" s="5" t="s">
        <v>920</v>
      </c>
      <c r="D194" s="5" t="s">
        <v>921</v>
      </c>
      <c r="E194" s="5" t="s">
        <v>54</v>
      </c>
      <c r="F194" s="5" t="s">
        <v>55</v>
      </c>
      <c r="G194" s="5" t="s">
        <v>1254</v>
      </c>
      <c r="H194" s="5" t="s">
        <v>910</v>
      </c>
      <c r="I194" s="5" t="s">
        <v>911</v>
      </c>
      <c r="J194" s="6">
        <v>40391</v>
      </c>
      <c r="K194" s="5" t="s">
        <v>87</v>
      </c>
      <c r="L194" s="5" t="s">
        <v>87</v>
      </c>
      <c r="M194" s="5" t="s">
        <v>89</v>
      </c>
      <c r="N194" s="7">
        <v>2</v>
      </c>
      <c r="O194" s="7">
        <v>3</v>
      </c>
      <c r="P194" s="8">
        <v>7103</v>
      </c>
      <c r="Q194" s="89">
        <v>3.5000000000000003E-2</v>
      </c>
      <c r="R194" s="10">
        <f t="shared" si="48"/>
        <v>249</v>
      </c>
      <c r="S194" s="89">
        <v>0</v>
      </c>
      <c r="T194" s="10">
        <f t="shared" si="49"/>
        <v>0</v>
      </c>
      <c r="U194" s="89">
        <f t="shared" si="50"/>
        <v>3.505561030550472E-2</v>
      </c>
      <c r="V194" s="10">
        <f t="shared" si="51"/>
        <v>249</v>
      </c>
      <c r="W194" s="10">
        <f t="shared" si="52"/>
        <v>7352</v>
      </c>
      <c r="X194" s="11">
        <v>7800</v>
      </c>
      <c r="Y194" s="12">
        <f t="shared" si="53"/>
        <v>697</v>
      </c>
      <c r="Z194" s="93">
        <f t="shared" si="47"/>
        <v>9.8100000000000007E-2</v>
      </c>
      <c r="AA194" s="94" t="str">
        <f t="shared" si="46"/>
        <v>2.80%-4.21%</v>
      </c>
      <c r="AB194" s="15"/>
      <c r="AC194" s="15"/>
      <c r="AD194" s="15"/>
      <c r="AE194" s="96"/>
      <c r="AF194" s="8">
        <f t="shared" si="54"/>
        <v>0</v>
      </c>
      <c r="AG194" s="17">
        <f t="shared" si="55"/>
        <v>7800</v>
      </c>
      <c r="AH194" s="18">
        <f t="shared" si="56"/>
        <v>697</v>
      </c>
      <c r="AI194" s="98">
        <f t="shared" si="57"/>
        <v>9.8127551738701912E-2</v>
      </c>
      <c r="AJ194" s="20">
        <v>14</v>
      </c>
      <c r="AK194" s="20">
        <v>450</v>
      </c>
      <c r="AL194" s="20"/>
      <c r="AM194" s="20">
        <v>688</v>
      </c>
      <c r="AN194" s="20">
        <f t="shared" si="58"/>
        <v>115288</v>
      </c>
      <c r="AO194" s="7">
        <v>3</v>
      </c>
      <c r="AP194" s="20"/>
      <c r="AQ194" s="21" t="s">
        <v>922</v>
      </c>
      <c r="AR194" s="21" t="s">
        <v>132</v>
      </c>
      <c r="AS194" s="5" t="s">
        <v>900</v>
      </c>
      <c r="AT194" s="5" t="s">
        <v>261</v>
      </c>
      <c r="AU194" s="5" t="s">
        <v>425</v>
      </c>
      <c r="AV194" s="20"/>
      <c r="AW194" s="21"/>
      <c r="AX194" s="21"/>
      <c r="AY194" s="145" t="str">
        <f t="shared" ref="AY194:AY257" si="59">_xlfn.LET(_xlpm.actual,Z194,_xlpm.low,VALUE(_xlfn.TEXTBEFORE(AA194,"-")),_xlpm.high,VALUE(_xlfn.TEXTAFTER(AA194,"-")),IF(AND(_xlpm.actual=0,OR(_xlpm.low&lt;&gt;0,_xlpm.high&lt;&gt;0)),"0 increase",IF(_xlpm.actual&gt;_xlpm.high*1.2,"&gt;20",IF(_xlpm.actual&lt;_xlpm.low*0.8,"&lt;20","OK"))))</f>
        <v>&gt;20</v>
      </c>
    </row>
    <row r="195" spans="1:51" ht="19.95" customHeight="1">
      <c r="A195" s="5" t="s">
        <v>562</v>
      </c>
      <c r="B195" s="5">
        <v>1710052</v>
      </c>
      <c r="C195" s="5" t="s">
        <v>923</v>
      </c>
      <c r="D195" s="5" t="s">
        <v>924</v>
      </c>
      <c r="E195" s="5" t="s">
        <v>54</v>
      </c>
      <c r="F195" s="5" t="s">
        <v>55</v>
      </c>
      <c r="G195" s="5" t="s">
        <v>1254</v>
      </c>
      <c r="H195" s="5" t="s">
        <v>881</v>
      </c>
      <c r="I195" s="5" t="s">
        <v>882</v>
      </c>
      <c r="J195" s="6">
        <v>41460</v>
      </c>
      <c r="K195" s="5" t="s">
        <v>65</v>
      </c>
      <c r="L195" s="5" t="s">
        <v>65</v>
      </c>
      <c r="M195" s="5" t="s">
        <v>66</v>
      </c>
      <c r="N195" s="7">
        <v>2</v>
      </c>
      <c r="O195" s="7">
        <v>1</v>
      </c>
      <c r="P195" s="8">
        <v>13295</v>
      </c>
      <c r="Q195" s="89">
        <v>0</v>
      </c>
      <c r="R195" s="10">
        <f t="shared" si="48"/>
        <v>0</v>
      </c>
      <c r="S195" s="89">
        <v>0</v>
      </c>
      <c r="T195" s="10">
        <f t="shared" si="49"/>
        <v>0</v>
      </c>
      <c r="U195" s="89">
        <f t="shared" si="50"/>
        <v>0</v>
      </c>
      <c r="V195" s="10">
        <f t="shared" si="51"/>
        <v>0</v>
      </c>
      <c r="W195" s="10">
        <f t="shared" si="52"/>
        <v>13295</v>
      </c>
      <c r="X195" s="11">
        <f t="shared" si="45"/>
        <v>13295</v>
      </c>
      <c r="Y195" s="12">
        <f t="shared" si="53"/>
        <v>0</v>
      </c>
      <c r="Z195" s="93">
        <f t="shared" si="47"/>
        <v>0</v>
      </c>
      <c r="AA195" s="94" t="str">
        <f t="shared" si="46"/>
        <v>0.00%-0.00%</v>
      </c>
      <c r="AB195" s="15"/>
      <c r="AC195" s="15"/>
      <c r="AD195" s="15"/>
      <c r="AE195" s="96"/>
      <c r="AF195" s="8">
        <f t="shared" si="54"/>
        <v>0</v>
      </c>
      <c r="AG195" s="17">
        <f t="shared" si="55"/>
        <v>13295</v>
      </c>
      <c r="AH195" s="18">
        <f t="shared" si="56"/>
        <v>0</v>
      </c>
      <c r="AI195" s="98">
        <f t="shared" si="57"/>
        <v>0</v>
      </c>
      <c r="AJ195" s="20">
        <v>14</v>
      </c>
      <c r="AK195" s="20">
        <v>450</v>
      </c>
      <c r="AL195" s="20"/>
      <c r="AM195" s="20">
        <v>688</v>
      </c>
      <c r="AN195" s="20">
        <f t="shared" si="58"/>
        <v>192218</v>
      </c>
      <c r="AO195" s="7">
        <v>3</v>
      </c>
      <c r="AP195" s="20"/>
      <c r="AQ195" s="21"/>
      <c r="AR195" s="21"/>
      <c r="AS195" s="5" t="s">
        <v>900</v>
      </c>
      <c r="AT195" s="5" t="s">
        <v>261</v>
      </c>
      <c r="AU195" s="5" t="s">
        <v>425</v>
      </c>
      <c r="AV195" s="20"/>
      <c r="AW195" s="21"/>
      <c r="AX195" s="21"/>
      <c r="AY195" s="145" t="str">
        <f t="shared" si="59"/>
        <v>OK</v>
      </c>
    </row>
    <row r="196" spans="1:51" ht="19.95" customHeight="1">
      <c r="A196" s="5" t="s">
        <v>562</v>
      </c>
      <c r="B196" s="5">
        <v>1711024</v>
      </c>
      <c r="C196" s="5" t="s">
        <v>925</v>
      </c>
      <c r="D196" s="5" t="s">
        <v>926</v>
      </c>
      <c r="E196" s="5" t="s">
        <v>54</v>
      </c>
      <c r="F196" s="5" t="s">
        <v>55</v>
      </c>
      <c r="G196" s="5" t="s">
        <v>1254</v>
      </c>
      <c r="H196" s="5" t="s">
        <v>927</v>
      </c>
      <c r="I196" s="5" t="s">
        <v>882</v>
      </c>
      <c r="J196" s="6">
        <v>41814</v>
      </c>
      <c r="K196" s="5" t="s">
        <v>285</v>
      </c>
      <c r="L196" s="5" t="s">
        <v>285</v>
      </c>
      <c r="M196" s="5" t="s">
        <v>286</v>
      </c>
      <c r="N196" s="7">
        <v>2</v>
      </c>
      <c r="O196" s="7" t="s">
        <v>287</v>
      </c>
      <c r="P196" s="8">
        <v>5720</v>
      </c>
      <c r="Q196" s="89">
        <v>2.5000000000000001E-2</v>
      </c>
      <c r="R196" s="10">
        <f t="shared" si="48"/>
        <v>143</v>
      </c>
      <c r="S196" s="89">
        <v>0</v>
      </c>
      <c r="T196" s="10">
        <f t="shared" si="49"/>
        <v>0</v>
      </c>
      <c r="U196" s="89">
        <f t="shared" si="50"/>
        <v>2.5000000000000001E-2</v>
      </c>
      <c r="V196" s="10">
        <f t="shared" si="51"/>
        <v>143</v>
      </c>
      <c r="W196" s="10">
        <f t="shared" si="52"/>
        <v>5863</v>
      </c>
      <c r="X196" s="11">
        <v>6297</v>
      </c>
      <c r="Y196" s="12">
        <f t="shared" si="53"/>
        <v>577</v>
      </c>
      <c r="Z196" s="93">
        <f t="shared" si="47"/>
        <v>0.1009</v>
      </c>
      <c r="AA196" s="94" t="str">
        <f t="shared" si="46"/>
        <v>2.00%-3.00%</v>
      </c>
      <c r="AB196" s="15"/>
      <c r="AC196" s="15"/>
      <c r="AD196" s="15"/>
      <c r="AE196" s="96"/>
      <c r="AF196" s="8">
        <f t="shared" si="54"/>
        <v>0</v>
      </c>
      <c r="AG196" s="17">
        <f t="shared" si="55"/>
        <v>6297</v>
      </c>
      <c r="AH196" s="18">
        <f t="shared" si="56"/>
        <v>577</v>
      </c>
      <c r="AI196" s="98">
        <f t="shared" si="57"/>
        <v>0.10087412587412592</v>
      </c>
      <c r="AJ196" s="20">
        <v>14</v>
      </c>
      <c r="AK196" s="20">
        <v>450</v>
      </c>
      <c r="AL196" s="20"/>
      <c r="AM196" s="20">
        <v>688</v>
      </c>
      <c r="AN196" s="20">
        <f t="shared" si="58"/>
        <v>94246</v>
      </c>
      <c r="AO196" s="7" t="s">
        <v>287</v>
      </c>
      <c r="AP196" s="20"/>
      <c r="AQ196" s="21" t="s">
        <v>928</v>
      </c>
      <c r="AR196" s="21" t="s">
        <v>132</v>
      </c>
      <c r="AS196" s="5" t="s">
        <v>900</v>
      </c>
      <c r="AT196" s="5" t="s">
        <v>261</v>
      </c>
      <c r="AU196" s="5" t="s">
        <v>425</v>
      </c>
      <c r="AV196" s="20"/>
      <c r="AW196" s="21"/>
      <c r="AX196" s="21"/>
      <c r="AY196" s="145" t="str">
        <f t="shared" si="59"/>
        <v>&gt;20</v>
      </c>
    </row>
    <row r="197" spans="1:51" ht="19.95" customHeight="1">
      <c r="A197" s="5" t="s">
        <v>562</v>
      </c>
      <c r="B197" s="5">
        <v>1714007</v>
      </c>
      <c r="C197" s="5" t="s">
        <v>929</v>
      </c>
      <c r="D197" s="5" t="s">
        <v>930</v>
      </c>
      <c r="E197" s="5" t="s">
        <v>54</v>
      </c>
      <c r="F197" s="5" t="s">
        <v>55</v>
      </c>
      <c r="G197" s="5" t="s">
        <v>1254</v>
      </c>
      <c r="H197" s="5" t="s">
        <v>881</v>
      </c>
      <c r="I197" s="5" t="s">
        <v>882</v>
      </c>
      <c r="J197" s="6">
        <v>42917</v>
      </c>
      <c r="K197" s="5" t="s">
        <v>285</v>
      </c>
      <c r="L197" s="5" t="s">
        <v>285</v>
      </c>
      <c r="M197" s="5" t="s">
        <v>286</v>
      </c>
      <c r="N197" s="7">
        <v>2</v>
      </c>
      <c r="O197" s="7">
        <v>3</v>
      </c>
      <c r="P197" s="8">
        <v>5745</v>
      </c>
      <c r="Q197" s="89">
        <v>2.5000000000000001E-2</v>
      </c>
      <c r="R197" s="10">
        <f t="shared" si="48"/>
        <v>144</v>
      </c>
      <c r="S197" s="89">
        <v>0</v>
      </c>
      <c r="T197" s="10">
        <f t="shared" si="49"/>
        <v>0</v>
      </c>
      <c r="U197" s="89">
        <f t="shared" si="50"/>
        <v>2.5065274151436032E-2</v>
      </c>
      <c r="V197" s="10">
        <f t="shared" si="51"/>
        <v>144</v>
      </c>
      <c r="W197" s="10">
        <f t="shared" si="52"/>
        <v>5889</v>
      </c>
      <c r="X197" s="11">
        <f t="shared" si="45"/>
        <v>5889</v>
      </c>
      <c r="Y197" s="12">
        <f t="shared" si="53"/>
        <v>144</v>
      </c>
      <c r="Z197" s="93">
        <f t="shared" si="47"/>
        <v>2.5100000000000001E-2</v>
      </c>
      <c r="AA197" s="94" t="str">
        <f t="shared" si="46"/>
        <v>2.01%-3.01%</v>
      </c>
      <c r="AB197" s="15"/>
      <c r="AC197" s="15"/>
      <c r="AD197" s="15"/>
      <c r="AE197" s="96"/>
      <c r="AF197" s="8">
        <f t="shared" si="54"/>
        <v>0</v>
      </c>
      <c r="AG197" s="17">
        <f t="shared" si="55"/>
        <v>5889</v>
      </c>
      <c r="AH197" s="18">
        <f t="shared" si="56"/>
        <v>144</v>
      </c>
      <c r="AI197" s="98">
        <f t="shared" si="57"/>
        <v>2.5065274151436112E-2</v>
      </c>
      <c r="AJ197" s="20">
        <v>14</v>
      </c>
      <c r="AK197" s="20">
        <v>450</v>
      </c>
      <c r="AL197" s="20"/>
      <c r="AM197" s="20">
        <v>688</v>
      </c>
      <c r="AN197" s="20">
        <f t="shared" si="58"/>
        <v>88534</v>
      </c>
      <c r="AO197" s="7">
        <v>3</v>
      </c>
      <c r="AP197" s="20"/>
      <c r="AQ197" s="21"/>
      <c r="AR197" s="21"/>
      <c r="AS197" s="5" t="s">
        <v>900</v>
      </c>
      <c r="AT197" s="5" t="s">
        <v>261</v>
      </c>
      <c r="AU197" s="5" t="s">
        <v>425</v>
      </c>
      <c r="AV197" s="20"/>
      <c r="AW197" s="21"/>
      <c r="AX197" s="21"/>
      <c r="AY197" s="145" t="str">
        <f t="shared" si="59"/>
        <v>OK</v>
      </c>
    </row>
    <row r="198" spans="1:51" ht="19.95" customHeight="1">
      <c r="A198" s="5" t="s">
        <v>562</v>
      </c>
      <c r="B198" s="5">
        <v>1213149</v>
      </c>
      <c r="C198" s="5" t="s">
        <v>931</v>
      </c>
      <c r="D198" s="5" t="s">
        <v>932</v>
      </c>
      <c r="E198" s="5" t="s">
        <v>54</v>
      </c>
      <c r="F198" s="5" t="s">
        <v>55</v>
      </c>
      <c r="G198" s="5" t="s">
        <v>1254</v>
      </c>
      <c r="H198" s="5" t="s">
        <v>933</v>
      </c>
      <c r="I198" s="5" t="s">
        <v>825</v>
      </c>
      <c r="J198" s="6">
        <v>40725</v>
      </c>
      <c r="K198" s="5" t="s">
        <v>105</v>
      </c>
      <c r="L198" s="5" t="s">
        <v>934</v>
      </c>
      <c r="M198" s="5" t="s">
        <v>107</v>
      </c>
      <c r="N198" s="7">
        <v>2</v>
      </c>
      <c r="O198" s="7">
        <v>4</v>
      </c>
      <c r="P198" s="8">
        <v>10342</v>
      </c>
      <c r="Q198" s="9">
        <v>0.03</v>
      </c>
      <c r="R198" s="10">
        <f t="shared" si="48"/>
        <v>310</v>
      </c>
      <c r="S198" s="9">
        <v>0</v>
      </c>
      <c r="T198" s="10">
        <f t="shared" si="49"/>
        <v>0</v>
      </c>
      <c r="U198" s="9">
        <f t="shared" si="50"/>
        <v>2.9974859795010637E-2</v>
      </c>
      <c r="V198" s="10">
        <f t="shared" si="51"/>
        <v>310</v>
      </c>
      <c r="W198" s="10">
        <f t="shared" si="52"/>
        <v>10652</v>
      </c>
      <c r="X198" s="11">
        <v>10342</v>
      </c>
      <c r="Y198" s="12">
        <f t="shared" si="53"/>
        <v>0</v>
      </c>
      <c r="Z198" s="13">
        <f t="shared" si="47"/>
        <v>0</v>
      </c>
      <c r="AA198" s="14" t="str">
        <f t="shared" si="46"/>
        <v>2.40%-3.60%</v>
      </c>
      <c r="AB198" s="15" t="s">
        <v>112</v>
      </c>
      <c r="AC198" s="15" t="s">
        <v>854</v>
      </c>
      <c r="AD198" s="15" t="s">
        <v>198</v>
      </c>
      <c r="AE198" s="16">
        <v>0.16800000000000001</v>
      </c>
      <c r="AF198" s="8">
        <f t="shared" si="54"/>
        <v>1737</v>
      </c>
      <c r="AG198" s="17">
        <f t="shared" si="55"/>
        <v>12079</v>
      </c>
      <c r="AH198" s="18">
        <f t="shared" si="56"/>
        <v>1737</v>
      </c>
      <c r="AI198" s="19">
        <f t="shared" si="57"/>
        <v>0.1679559079481725</v>
      </c>
      <c r="AJ198" s="20">
        <v>14</v>
      </c>
      <c r="AK198" s="20">
        <v>450</v>
      </c>
      <c r="AL198" s="20"/>
      <c r="AM198" s="20">
        <v>688</v>
      </c>
      <c r="AN198" s="20">
        <f t="shared" si="58"/>
        <v>175194</v>
      </c>
      <c r="AO198" s="7">
        <v>3</v>
      </c>
      <c r="AP198" s="20"/>
      <c r="AQ198" s="21" t="s">
        <v>935</v>
      </c>
      <c r="AR198" s="21" t="s">
        <v>282</v>
      </c>
      <c r="AS198" s="5" t="s">
        <v>936</v>
      </c>
      <c r="AT198" s="5" t="s">
        <v>261</v>
      </c>
      <c r="AU198" s="5" t="s">
        <v>62</v>
      </c>
      <c r="AV198" s="20"/>
      <c r="AW198" s="21"/>
      <c r="AX198" s="21"/>
      <c r="AY198" s="145" t="str">
        <f t="shared" si="59"/>
        <v>0 increase</v>
      </c>
    </row>
    <row r="199" spans="1:51" ht="19.95" customHeight="1">
      <c r="A199" s="5" t="s">
        <v>562</v>
      </c>
      <c r="B199" s="5">
        <v>15017484</v>
      </c>
      <c r="C199" s="5" t="s">
        <v>937</v>
      </c>
      <c r="D199" s="5" t="s">
        <v>938</v>
      </c>
      <c r="E199" s="5" t="s">
        <v>54</v>
      </c>
      <c r="F199" s="5" t="s">
        <v>55</v>
      </c>
      <c r="G199" s="5" t="s">
        <v>1254</v>
      </c>
      <c r="H199" s="5" t="s">
        <v>933</v>
      </c>
      <c r="I199" s="5" t="s">
        <v>825</v>
      </c>
      <c r="J199" s="6">
        <v>42893</v>
      </c>
      <c r="K199" s="5" t="s">
        <v>87</v>
      </c>
      <c r="L199" s="5" t="s">
        <v>87</v>
      </c>
      <c r="M199" s="5" t="s">
        <v>89</v>
      </c>
      <c r="N199" s="7">
        <v>2</v>
      </c>
      <c r="O199" s="7">
        <v>3</v>
      </c>
      <c r="P199" s="8">
        <v>19088</v>
      </c>
      <c r="Q199" s="9">
        <v>0</v>
      </c>
      <c r="R199" s="10">
        <f t="shared" si="48"/>
        <v>0</v>
      </c>
      <c r="S199" s="9">
        <v>0</v>
      </c>
      <c r="T199" s="10">
        <f t="shared" si="49"/>
        <v>0</v>
      </c>
      <c r="U199" s="9">
        <f t="shared" si="50"/>
        <v>0</v>
      </c>
      <c r="V199" s="10">
        <f t="shared" si="51"/>
        <v>0</v>
      </c>
      <c r="W199" s="10">
        <f t="shared" si="52"/>
        <v>19088</v>
      </c>
      <c r="X199" s="11">
        <f t="shared" ref="X199:X220" si="60">W199</f>
        <v>19088</v>
      </c>
      <c r="Y199" s="12">
        <f t="shared" si="53"/>
        <v>0</v>
      </c>
      <c r="Z199" s="13">
        <f t="shared" si="47"/>
        <v>0</v>
      </c>
      <c r="AA199" s="14" t="str">
        <f t="shared" si="46"/>
        <v>0.00%-0.00%</v>
      </c>
      <c r="AB199" s="15"/>
      <c r="AC199" s="15"/>
      <c r="AD199" s="15"/>
      <c r="AE199" s="16"/>
      <c r="AF199" s="8">
        <f t="shared" si="54"/>
        <v>0</v>
      </c>
      <c r="AG199" s="17">
        <f t="shared" si="55"/>
        <v>19088</v>
      </c>
      <c r="AH199" s="18">
        <f t="shared" si="56"/>
        <v>0</v>
      </c>
      <c r="AI199" s="19">
        <f t="shared" si="57"/>
        <v>0</v>
      </c>
      <c r="AJ199" s="20">
        <v>14</v>
      </c>
      <c r="AK199" s="20">
        <v>450</v>
      </c>
      <c r="AL199" s="20"/>
      <c r="AM199" s="20">
        <v>688</v>
      </c>
      <c r="AN199" s="20">
        <f t="shared" si="58"/>
        <v>273320</v>
      </c>
      <c r="AO199" s="7">
        <v>3</v>
      </c>
      <c r="AP199" s="20"/>
      <c r="AQ199" s="21"/>
      <c r="AR199" s="21"/>
      <c r="AS199" s="5" t="s">
        <v>936</v>
      </c>
      <c r="AT199" s="5" t="s">
        <v>261</v>
      </c>
      <c r="AU199" s="5" t="s">
        <v>62</v>
      </c>
      <c r="AV199" s="20"/>
      <c r="AW199" s="21"/>
      <c r="AX199" s="21"/>
      <c r="AY199" s="145" t="str">
        <f t="shared" si="59"/>
        <v>OK</v>
      </c>
    </row>
    <row r="200" spans="1:51" ht="19.95" customHeight="1">
      <c r="A200" s="5" t="s">
        <v>562</v>
      </c>
      <c r="B200" s="5">
        <v>1213096</v>
      </c>
      <c r="C200" s="5" t="s">
        <v>939</v>
      </c>
      <c r="D200" s="5" t="s">
        <v>940</v>
      </c>
      <c r="E200" s="5" t="s">
        <v>54</v>
      </c>
      <c r="F200" s="5" t="s">
        <v>55</v>
      </c>
      <c r="G200" s="5" t="s">
        <v>1254</v>
      </c>
      <c r="H200" s="5" t="s">
        <v>933</v>
      </c>
      <c r="I200" s="5" t="s">
        <v>825</v>
      </c>
      <c r="J200" s="6">
        <v>37088</v>
      </c>
      <c r="K200" s="5" t="s">
        <v>150</v>
      </c>
      <c r="L200" s="5" t="s">
        <v>941</v>
      </c>
      <c r="M200" s="5" t="s">
        <v>59</v>
      </c>
      <c r="N200" s="7">
        <v>2</v>
      </c>
      <c r="O200" s="7">
        <v>4</v>
      </c>
      <c r="P200" s="8">
        <v>23768</v>
      </c>
      <c r="Q200" s="9">
        <v>3.7500000000000006E-2</v>
      </c>
      <c r="R200" s="10">
        <f t="shared" si="48"/>
        <v>891</v>
      </c>
      <c r="S200" s="9">
        <v>1.55E-2</v>
      </c>
      <c r="T200" s="10">
        <f t="shared" si="49"/>
        <v>368</v>
      </c>
      <c r="U200" s="9">
        <f t="shared" si="50"/>
        <v>5.2970380343318746E-2</v>
      </c>
      <c r="V200" s="10">
        <f t="shared" si="51"/>
        <v>1259</v>
      </c>
      <c r="W200" s="10">
        <f t="shared" si="52"/>
        <v>25027</v>
      </c>
      <c r="X200" s="11">
        <v>26000</v>
      </c>
      <c r="Y200" s="12">
        <f t="shared" si="53"/>
        <v>2232</v>
      </c>
      <c r="Z200" s="13">
        <f t="shared" si="47"/>
        <v>9.3899999999999997E-2</v>
      </c>
      <c r="AA200" s="14" t="str">
        <f t="shared" si="46"/>
        <v>4.24%-6.36%</v>
      </c>
      <c r="AB200" s="15"/>
      <c r="AC200" s="15"/>
      <c r="AD200" s="15"/>
      <c r="AE200" s="16"/>
      <c r="AF200" s="8">
        <f t="shared" si="54"/>
        <v>0</v>
      </c>
      <c r="AG200" s="17">
        <f t="shared" si="55"/>
        <v>26000</v>
      </c>
      <c r="AH200" s="18">
        <f t="shared" si="56"/>
        <v>2232</v>
      </c>
      <c r="AI200" s="19">
        <f t="shared" si="57"/>
        <v>9.3907775159878915E-2</v>
      </c>
      <c r="AJ200" s="20">
        <v>14</v>
      </c>
      <c r="AK200" s="20">
        <v>450</v>
      </c>
      <c r="AL200" s="20"/>
      <c r="AM200" s="20">
        <v>688</v>
      </c>
      <c r="AN200" s="20">
        <f t="shared" si="58"/>
        <v>370088</v>
      </c>
      <c r="AO200" s="7">
        <v>4</v>
      </c>
      <c r="AP200" s="20"/>
      <c r="AQ200" s="21" t="s">
        <v>942</v>
      </c>
      <c r="AR200" s="21" t="s">
        <v>349</v>
      </c>
      <c r="AS200" s="5" t="s">
        <v>936</v>
      </c>
      <c r="AT200" s="5" t="s">
        <v>261</v>
      </c>
      <c r="AU200" s="5" t="s">
        <v>62</v>
      </c>
      <c r="AV200" s="20"/>
      <c r="AW200" s="21"/>
      <c r="AX200" s="21"/>
      <c r="AY200" s="145" t="str">
        <f t="shared" si="59"/>
        <v>&gt;20</v>
      </c>
    </row>
    <row r="201" spans="1:51" ht="19.95" customHeight="1">
      <c r="A201" s="5" t="s">
        <v>562</v>
      </c>
      <c r="B201" s="5">
        <v>1112104</v>
      </c>
      <c r="C201" s="5" t="s">
        <v>943</v>
      </c>
      <c r="D201" s="5" t="s">
        <v>944</v>
      </c>
      <c r="E201" s="5" t="s">
        <v>54</v>
      </c>
      <c r="F201" s="5" t="s">
        <v>55</v>
      </c>
      <c r="G201" s="5" t="s">
        <v>1254</v>
      </c>
      <c r="H201" s="5" t="s">
        <v>945</v>
      </c>
      <c r="I201" s="5" t="s">
        <v>825</v>
      </c>
      <c r="J201" s="6">
        <v>39295</v>
      </c>
      <c r="K201" s="5" t="s">
        <v>105</v>
      </c>
      <c r="L201" s="5" t="s">
        <v>946</v>
      </c>
      <c r="M201" s="5" t="s">
        <v>107</v>
      </c>
      <c r="N201" s="7">
        <v>2</v>
      </c>
      <c r="O201" s="7">
        <v>3</v>
      </c>
      <c r="P201" s="8">
        <v>8332</v>
      </c>
      <c r="Q201" s="9">
        <v>0.03</v>
      </c>
      <c r="R201" s="10">
        <f t="shared" si="48"/>
        <v>250</v>
      </c>
      <c r="S201" s="9">
        <v>0</v>
      </c>
      <c r="T201" s="10">
        <f t="shared" si="49"/>
        <v>0</v>
      </c>
      <c r="U201" s="9">
        <f t="shared" si="50"/>
        <v>3.00048007681229E-2</v>
      </c>
      <c r="V201" s="10">
        <f t="shared" si="51"/>
        <v>250</v>
      </c>
      <c r="W201" s="10">
        <f t="shared" si="52"/>
        <v>8582</v>
      </c>
      <c r="X201" s="11">
        <f t="shared" si="60"/>
        <v>8582</v>
      </c>
      <c r="Y201" s="12">
        <f t="shared" si="53"/>
        <v>250</v>
      </c>
      <c r="Z201" s="13">
        <f t="shared" si="47"/>
        <v>0.03</v>
      </c>
      <c r="AA201" s="14" t="str">
        <f t="shared" si="46"/>
        <v>2.40%-3.60%</v>
      </c>
      <c r="AB201" s="15"/>
      <c r="AC201" s="15"/>
      <c r="AD201" s="15"/>
      <c r="AE201" s="16"/>
      <c r="AF201" s="8">
        <f t="shared" si="54"/>
        <v>0</v>
      </c>
      <c r="AG201" s="17">
        <f t="shared" si="55"/>
        <v>8582</v>
      </c>
      <c r="AH201" s="18">
        <f t="shared" si="56"/>
        <v>250</v>
      </c>
      <c r="AI201" s="19">
        <f t="shared" si="57"/>
        <v>3.0004800768122841E-2</v>
      </c>
      <c r="AJ201" s="20">
        <v>14</v>
      </c>
      <c r="AK201" s="20">
        <v>450</v>
      </c>
      <c r="AL201" s="20"/>
      <c r="AM201" s="20">
        <v>688</v>
      </c>
      <c r="AN201" s="20">
        <f t="shared" si="58"/>
        <v>126236</v>
      </c>
      <c r="AO201" s="7">
        <v>3</v>
      </c>
      <c r="AP201" s="20"/>
      <c r="AQ201" s="21"/>
      <c r="AR201" s="21"/>
      <c r="AS201" s="5" t="s">
        <v>936</v>
      </c>
      <c r="AT201" s="5" t="s">
        <v>261</v>
      </c>
      <c r="AU201" s="5" t="s">
        <v>62</v>
      </c>
      <c r="AV201" s="20"/>
      <c r="AW201" s="21"/>
      <c r="AX201" s="21"/>
      <c r="AY201" s="145" t="str">
        <f t="shared" si="59"/>
        <v>OK</v>
      </c>
    </row>
    <row r="202" spans="1:51" ht="19.95" customHeight="1">
      <c r="A202" s="5" t="s">
        <v>562</v>
      </c>
      <c r="B202" s="5">
        <v>1120398</v>
      </c>
      <c r="C202" s="5" t="s">
        <v>947</v>
      </c>
      <c r="D202" s="5" t="s">
        <v>948</v>
      </c>
      <c r="E202" s="5" t="s">
        <v>54</v>
      </c>
      <c r="F202" s="5" t="s">
        <v>55</v>
      </c>
      <c r="G202" s="5" t="s">
        <v>1254</v>
      </c>
      <c r="H202" s="5" t="s">
        <v>949</v>
      </c>
      <c r="I202" s="5" t="s">
        <v>825</v>
      </c>
      <c r="J202" s="6">
        <v>45903</v>
      </c>
      <c r="K202" s="5" t="s">
        <v>950</v>
      </c>
      <c r="L202" s="5" t="s">
        <v>951</v>
      </c>
      <c r="M202" s="5" t="s">
        <v>107</v>
      </c>
      <c r="N202" s="7">
        <v>2</v>
      </c>
      <c r="O202" s="7">
        <v>1</v>
      </c>
      <c r="P202" s="8">
        <v>8000</v>
      </c>
      <c r="Q202" s="9">
        <v>0</v>
      </c>
      <c r="R202" s="10">
        <f t="shared" si="48"/>
        <v>0</v>
      </c>
      <c r="S202" s="9">
        <v>0</v>
      </c>
      <c r="T202" s="10">
        <f t="shared" si="49"/>
        <v>0</v>
      </c>
      <c r="U202" s="9">
        <f t="shared" si="50"/>
        <v>0</v>
      </c>
      <c r="V202" s="10">
        <f t="shared" si="51"/>
        <v>0</v>
      </c>
      <c r="W202" s="10">
        <f t="shared" si="52"/>
        <v>8000</v>
      </c>
      <c r="X202" s="11">
        <f t="shared" si="60"/>
        <v>8000</v>
      </c>
      <c r="Y202" s="12">
        <f t="shared" si="53"/>
        <v>0</v>
      </c>
      <c r="Z202" s="13">
        <f t="shared" si="47"/>
        <v>0</v>
      </c>
      <c r="AA202" s="14" t="str">
        <f t="shared" si="46"/>
        <v>0.00%-0.00%</v>
      </c>
      <c r="AB202" s="15"/>
      <c r="AC202" s="15"/>
      <c r="AD202" s="15"/>
      <c r="AE202" s="16"/>
      <c r="AF202" s="8">
        <f t="shared" si="54"/>
        <v>0</v>
      </c>
      <c r="AG202" s="17">
        <f t="shared" si="55"/>
        <v>8000</v>
      </c>
      <c r="AH202" s="18">
        <f t="shared" si="56"/>
        <v>0</v>
      </c>
      <c r="AI202" s="19">
        <f t="shared" si="57"/>
        <v>0</v>
      </c>
      <c r="AJ202" s="20">
        <v>14</v>
      </c>
      <c r="AK202" s="20">
        <v>450</v>
      </c>
      <c r="AL202" s="20"/>
      <c r="AM202" s="20">
        <v>688</v>
      </c>
      <c r="AN202" s="20">
        <f t="shared" si="58"/>
        <v>118088</v>
      </c>
      <c r="AO202" s="7" t="e">
        <v>#N/A</v>
      </c>
      <c r="AP202" s="20"/>
      <c r="AQ202" s="21"/>
      <c r="AR202" s="21"/>
      <c r="AS202" s="5" t="s">
        <v>936</v>
      </c>
      <c r="AT202" s="5" t="s">
        <v>261</v>
      </c>
      <c r="AU202" s="5" t="s">
        <v>62</v>
      </c>
      <c r="AV202" s="20"/>
      <c r="AW202" s="21"/>
      <c r="AX202" s="21"/>
      <c r="AY202" s="145" t="str">
        <f t="shared" si="59"/>
        <v>OK</v>
      </c>
    </row>
    <row r="203" spans="1:51" ht="19.95" customHeight="1">
      <c r="A203" s="5" t="s">
        <v>562</v>
      </c>
      <c r="B203" s="5">
        <v>1212025</v>
      </c>
      <c r="C203" s="5" t="s">
        <v>952</v>
      </c>
      <c r="D203" s="5" t="s">
        <v>953</v>
      </c>
      <c r="E203" s="5" t="s">
        <v>54</v>
      </c>
      <c r="F203" s="5" t="s">
        <v>55</v>
      </c>
      <c r="G203" s="5" t="s">
        <v>1254</v>
      </c>
      <c r="H203" s="5" t="s">
        <v>949</v>
      </c>
      <c r="I203" s="5" t="s">
        <v>825</v>
      </c>
      <c r="J203" s="6">
        <v>39953</v>
      </c>
      <c r="K203" s="5" t="s">
        <v>201</v>
      </c>
      <c r="L203" s="5" t="s">
        <v>201</v>
      </c>
      <c r="M203" s="5" t="s">
        <v>66</v>
      </c>
      <c r="N203" s="7">
        <v>2</v>
      </c>
      <c r="O203" s="7">
        <v>3</v>
      </c>
      <c r="P203" s="8">
        <v>15530</v>
      </c>
      <c r="Q203" s="9">
        <v>0.03</v>
      </c>
      <c r="R203" s="10">
        <f t="shared" si="48"/>
        <v>466</v>
      </c>
      <c r="S203" s="9">
        <v>0</v>
      </c>
      <c r="T203" s="10">
        <f t="shared" si="49"/>
        <v>0</v>
      </c>
      <c r="U203" s="9">
        <f t="shared" si="50"/>
        <v>3.0006439150032194E-2</v>
      </c>
      <c r="V203" s="10">
        <f t="shared" si="51"/>
        <v>466</v>
      </c>
      <c r="W203" s="10">
        <f t="shared" si="52"/>
        <v>15996</v>
      </c>
      <c r="X203" s="11">
        <v>15530</v>
      </c>
      <c r="Y203" s="12">
        <f t="shared" si="53"/>
        <v>0</v>
      </c>
      <c r="Z203" s="13">
        <f t="shared" si="47"/>
        <v>0</v>
      </c>
      <c r="AA203" s="14" t="str">
        <f t="shared" si="46"/>
        <v>2.40%-3.60%</v>
      </c>
      <c r="AB203" s="15"/>
      <c r="AC203" s="15"/>
      <c r="AD203" s="15"/>
      <c r="AE203" s="16"/>
      <c r="AF203" s="8">
        <f t="shared" si="54"/>
        <v>0</v>
      </c>
      <c r="AG203" s="17">
        <f t="shared" si="55"/>
        <v>15530</v>
      </c>
      <c r="AH203" s="18">
        <f t="shared" si="56"/>
        <v>0</v>
      </c>
      <c r="AI203" s="19">
        <f t="shared" si="57"/>
        <v>0</v>
      </c>
      <c r="AJ203" s="20">
        <v>14</v>
      </c>
      <c r="AK203" s="20">
        <v>850</v>
      </c>
      <c r="AL203" s="20"/>
      <c r="AM203" s="20">
        <v>688</v>
      </c>
      <c r="AN203" s="20">
        <f t="shared" si="58"/>
        <v>228308</v>
      </c>
      <c r="AO203" s="7">
        <v>3</v>
      </c>
      <c r="AP203" s="20"/>
      <c r="AQ203" s="21" t="s">
        <v>954</v>
      </c>
      <c r="AR203" s="21" t="s">
        <v>179</v>
      </c>
      <c r="AS203" s="5" t="s">
        <v>936</v>
      </c>
      <c r="AT203" s="5" t="s">
        <v>261</v>
      </c>
      <c r="AU203" s="5" t="s">
        <v>62</v>
      </c>
      <c r="AV203" s="20"/>
      <c r="AW203" s="21"/>
      <c r="AX203" s="21"/>
      <c r="AY203" s="145" t="str">
        <f t="shared" si="59"/>
        <v>0 increase</v>
      </c>
    </row>
    <row r="204" spans="1:51" ht="19.95" customHeight="1">
      <c r="A204" s="5" t="s">
        <v>562</v>
      </c>
      <c r="B204" s="5">
        <v>1213101</v>
      </c>
      <c r="C204" s="5" t="s">
        <v>955</v>
      </c>
      <c r="D204" s="5" t="s">
        <v>645</v>
      </c>
      <c r="E204" s="5" t="s">
        <v>54</v>
      </c>
      <c r="F204" s="5" t="s">
        <v>55</v>
      </c>
      <c r="G204" s="5" t="s">
        <v>1254</v>
      </c>
      <c r="H204" s="5" t="s">
        <v>945</v>
      </c>
      <c r="I204" s="5" t="s">
        <v>825</v>
      </c>
      <c r="J204" s="6">
        <v>37782</v>
      </c>
      <c r="K204" s="5" t="s">
        <v>105</v>
      </c>
      <c r="L204" s="5" t="s">
        <v>946</v>
      </c>
      <c r="M204" s="5" t="s">
        <v>107</v>
      </c>
      <c r="N204" s="7">
        <v>2</v>
      </c>
      <c r="O204" s="7">
        <v>3</v>
      </c>
      <c r="P204" s="8">
        <v>12808</v>
      </c>
      <c r="Q204" s="9">
        <v>0</v>
      </c>
      <c r="R204" s="10">
        <f t="shared" si="48"/>
        <v>0</v>
      </c>
      <c r="S204" s="9">
        <v>0</v>
      </c>
      <c r="T204" s="10">
        <f t="shared" si="49"/>
        <v>0</v>
      </c>
      <c r="U204" s="9">
        <f t="shared" si="50"/>
        <v>0</v>
      </c>
      <c r="V204" s="10">
        <f t="shared" si="51"/>
        <v>0</v>
      </c>
      <c r="W204" s="10">
        <f t="shared" si="52"/>
        <v>12808</v>
      </c>
      <c r="X204" s="11">
        <f t="shared" si="60"/>
        <v>12808</v>
      </c>
      <c r="Y204" s="12">
        <f t="shared" si="53"/>
        <v>0</v>
      </c>
      <c r="Z204" s="13">
        <f t="shared" si="47"/>
        <v>0</v>
      </c>
      <c r="AA204" s="14" t="str">
        <f t="shared" si="46"/>
        <v>0.00%-0.00%</v>
      </c>
      <c r="AB204" s="15"/>
      <c r="AC204" s="15"/>
      <c r="AD204" s="15"/>
      <c r="AE204" s="16"/>
      <c r="AF204" s="8">
        <f t="shared" si="54"/>
        <v>0</v>
      </c>
      <c r="AG204" s="17">
        <f t="shared" si="55"/>
        <v>12808</v>
      </c>
      <c r="AH204" s="18">
        <f t="shared" si="56"/>
        <v>0</v>
      </c>
      <c r="AI204" s="19">
        <f t="shared" si="57"/>
        <v>0</v>
      </c>
      <c r="AJ204" s="20">
        <v>14</v>
      </c>
      <c r="AK204" s="20">
        <v>850</v>
      </c>
      <c r="AL204" s="20"/>
      <c r="AM204" s="20">
        <v>688</v>
      </c>
      <c r="AN204" s="20">
        <f t="shared" si="58"/>
        <v>190200</v>
      </c>
      <c r="AO204" s="7">
        <v>3</v>
      </c>
      <c r="AP204" s="20"/>
      <c r="AQ204" s="21"/>
      <c r="AR204" s="21"/>
      <c r="AS204" s="5" t="s">
        <v>936</v>
      </c>
      <c r="AT204" s="5" t="s">
        <v>261</v>
      </c>
      <c r="AU204" s="5" t="s">
        <v>62</v>
      </c>
      <c r="AV204" s="20"/>
      <c r="AW204" s="21"/>
      <c r="AX204" s="21"/>
      <c r="AY204" s="145" t="str">
        <f t="shared" si="59"/>
        <v>OK</v>
      </c>
    </row>
    <row r="205" spans="1:51" ht="19.95" customHeight="1">
      <c r="A205" s="5" t="s">
        <v>562</v>
      </c>
      <c r="B205" s="5">
        <v>1213114</v>
      </c>
      <c r="C205" s="5" t="s">
        <v>956</v>
      </c>
      <c r="D205" s="5" t="s">
        <v>957</v>
      </c>
      <c r="E205" s="5" t="s">
        <v>54</v>
      </c>
      <c r="F205" s="5" t="s">
        <v>55</v>
      </c>
      <c r="G205" s="5" t="s">
        <v>1254</v>
      </c>
      <c r="H205" s="5" t="s">
        <v>949</v>
      </c>
      <c r="I205" s="5" t="s">
        <v>825</v>
      </c>
      <c r="J205" s="6">
        <v>38841</v>
      </c>
      <c r="K205" s="5" t="s">
        <v>87</v>
      </c>
      <c r="L205" s="5" t="s">
        <v>87</v>
      </c>
      <c r="M205" s="5" t="s">
        <v>89</v>
      </c>
      <c r="N205" s="7">
        <v>2</v>
      </c>
      <c r="O205" s="7">
        <v>3</v>
      </c>
      <c r="P205" s="8">
        <v>14147</v>
      </c>
      <c r="Q205" s="9">
        <v>2.5000000000000001E-2</v>
      </c>
      <c r="R205" s="10">
        <f t="shared" si="48"/>
        <v>354</v>
      </c>
      <c r="S205" s="9">
        <v>0</v>
      </c>
      <c r="T205" s="10">
        <f t="shared" si="49"/>
        <v>0</v>
      </c>
      <c r="U205" s="9">
        <f t="shared" si="50"/>
        <v>2.5022973068495089E-2</v>
      </c>
      <c r="V205" s="10">
        <f t="shared" si="51"/>
        <v>354</v>
      </c>
      <c r="W205" s="10">
        <f t="shared" si="52"/>
        <v>14501</v>
      </c>
      <c r="X205" s="11">
        <v>14147</v>
      </c>
      <c r="Y205" s="12">
        <f t="shared" si="53"/>
        <v>0</v>
      </c>
      <c r="Z205" s="13">
        <f t="shared" si="47"/>
        <v>0</v>
      </c>
      <c r="AA205" s="14" t="str">
        <f t="shared" si="46"/>
        <v>2.00%-3.00%</v>
      </c>
      <c r="AB205" s="15"/>
      <c r="AC205" s="15"/>
      <c r="AD205" s="15"/>
      <c r="AE205" s="16"/>
      <c r="AF205" s="8">
        <f t="shared" si="54"/>
        <v>0</v>
      </c>
      <c r="AG205" s="17">
        <f t="shared" si="55"/>
        <v>14147</v>
      </c>
      <c r="AH205" s="18">
        <f t="shared" si="56"/>
        <v>0</v>
      </c>
      <c r="AI205" s="19">
        <f t="shared" si="57"/>
        <v>0</v>
      </c>
      <c r="AJ205" s="20">
        <v>14</v>
      </c>
      <c r="AK205" s="20">
        <v>500</v>
      </c>
      <c r="AL205" s="20"/>
      <c r="AM205" s="20">
        <v>688</v>
      </c>
      <c r="AN205" s="20">
        <f t="shared" si="58"/>
        <v>204746</v>
      </c>
      <c r="AO205" s="7">
        <v>3</v>
      </c>
      <c r="AP205" s="20"/>
      <c r="AQ205" s="21" t="s">
        <v>954</v>
      </c>
      <c r="AR205" s="21" t="s">
        <v>179</v>
      </c>
      <c r="AS205" s="5" t="s">
        <v>936</v>
      </c>
      <c r="AT205" s="5" t="s">
        <v>261</v>
      </c>
      <c r="AU205" s="5" t="s">
        <v>62</v>
      </c>
      <c r="AV205" s="20"/>
      <c r="AW205" s="21"/>
      <c r="AX205" s="21"/>
      <c r="AY205" s="145" t="str">
        <f t="shared" si="59"/>
        <v>0 increase</v>
      </c>
    </row>
    <row r="206" spans="1:51" ht="19.95" customHeight="1">
      <c r="A206" s="5" t="s">
        <v>562</v>
      </c>
      <c r="B206" s="5">
        <v>1213116</v>
      </c>
      <c r="C206" s="5" t="s">
        <v>958</v>
      </c>
      <c r="D206" s="5" t="s">
        <v>959</v>
      </c>
      <c r="E206" s="5" t="s">
        <v>54</v>
      </c>
      <c r="F206" s="5" t="s">
        <v>55</v>
      </c>
      <c r="G206" s="5" t="s">
        <v>1254</v>
      </c>
      <c r="H206" s="5" t="s">
        <v>949</v>
      </c>
      <c r="I206" s="5" t="s">
        <v>825</v>
      </c>
      <c r="J206" s="6">
        <v>38894</v>
      </c>
      <c r="K206" s="5" t="s">
        <v>105</v>
      </c>
      <c r="L206" s="5" t="s">
        <v>960</v>
      </c>
      <c r="M206" s="5" t="s">
        <v>107</v>
      </c>
      <c r="N206" s="7">
        <v>2</v>
      </c>
      <c r="O206" s="7">
        <v>3</v>
      </c>
      <c r="P206" s="8">
        <v>9901</v>
      </c>
      <c r="Q206" s="9">
        <v>0.03</v>
      </c>
      <c r="R206" s="10">
        <f t="shared" si="48"/>
        <v>297</v>
      </c>
      <c r="S206" s="9">
        <v>0</v>
      </c>
      <c r="T206" s="10">
        <f t="shared" si="49"/>
        <v>0</v>
      </c>
      <c r="U206" s="9">
        <f t="shared" si="50"/>
        <v>2.9996970003029998E-2</v>
      </c>
      <c r="V206" s="10">
        <f t="shared" si="51"/>
        <v>297</v>
      </c>
      <c r="W206" s="10">
        <f t="shared" si="52"/>
        <v>10198</v>
      </c>
      <c r="X206" s="11">
        <v>10200</v>
      </c>
      <c r="Y206" s="12">
        <f t="shared" si="53"/>
        <v>299</v>
      </c>
      <c r="Z206" s="13">
        <f t="shared" si="47"/>
        <v>3.0200000000000001E-2</v>
      </c>
      <c r="AA206" s="14" t="str">
        <f t="shared" si="46"/>
        <v>2.40%-3.60%</v>
      </c>
      <c r="AB206" s="15"/>
      <c r="AC206" s="15"/>
      <c r="AD206" s="15"/>
      <c r="AE206" s="16"/>
      <c r="AF206" s="8">
        <f t="shared" si="54"/>
        <v>0</v>
      </c>
      <c r="AG206" s="17">
        <f t="shared" si="55"/>
        <v>10200</v>
      </c>
      <c r="AH206" s="18">
        <f t="shared" si="56"/>
        <v>299</v>
      </c>
      <c r="AI206" s="19">
        <f t="shared" si="57"/>
        <v>3.0198969801030096E-2</v>
      </c>
      <c r="AJ206" s="20">
        <v>14</v>
      </c>
      <c r="AK206" s="20">
        <v>450</v>
      </c>
      <c r="AL206" s="20"/>
      <c r="AM206" s="20">
        <v>688</v>
      </c>
      <c r="AN206" s="20">
        <f t="shared" si="58"/>
        <v>148888</v>
      </c>
      <c r="AO206" s="7">
        <v>3</v>
      </c>
      <c r="AP206" s="20"/>
      <c r="AQ206" s="21"/>
      <c r="AR206" s="21"/>
      <c r="AS206" s="5" t="s">
        <v>936</v>
      </c>
      <c r="AT206" s="5" t="s">
        <v>261</v>
      </c>
      <c r="AU206" s="5" t="s">
        <v>62</v>
      </c>
      <c r="AV206" s="20"/>
      <c r="AW206" s="21"/>
      <c r="AX206" s="21"/>
      <c r="AY206" s="145" t="str">
        <f t="shared" si="59"/>
        <v>OK</v>
      </c>
    </row>
    <row r="207" spans="1:51" ht="19.95" customHeight="1">
      <c r="A207" s="5" t="s">
        <v>562</v>
      </c>
      <c r="B207" s="5">
        <v>1213127</v>
      </c>
      <c r="C207" s="5" t="s">
        <v>635</v>
      </c>
      <c r="D207" s="5" t="s">
        <v>961</v>
      </c>
      <c r="E207" s="5" t="s">
        <v>54</v>
      </c>
      <c r="F207" s="5" t="s">
        <v>55</v>
      </c>
      <c r="G207" s="5" t="s">
        <v>1254</v>
      </c>
      <c r="H207" s="5" t="s">
        <v>949</v>
      </c>
      <c r="I207" s="5" t="s">
        <v>825</v>
      </c>
      <c r="J207" s="6">
        <v>39209</v>
      </c>
      <c r="K207" s="5" t="s">
        <v>105</v>
      </c>
      <c r="L207" s="5" t="s">
        <v>946</v>
      </c>
      <c r="M207" s="5" t="s">
        <v>107</v>
      </c>
      <c r="N207" s="7">
        <v>2</v>
      </c>
      <c r="O207" s="7">
        <v>3</v>
      </c>
      <c r="P207" s="8">
        <v>11426</v>
      </c>
      <c r="Q207" s="9">
        <v>2.5000000000000001E-2</v>
      </c>
      <c r="R207" s="10">
        <f t="shared" si="48"/>
        <v>286</v>
      </c>
      <c r="S207" s="9">
        <v>0</v>
      </c>
      <c r="T207" s="10">
        <f t="shared" si="49"/>
        <v>0</v>
      </c>
      <c r="U207" s="9">
        <f t="shared" si="50"/>
        <v>2.5030631892175741E-2</v>
      </c>
      <c r="V207" s="10">
        <f t="shared" si="51"/>
        <v>286</v>
      </c>
      <c r="W207" s="10">
        <f t="shared" si="52"/>
        <v>11712</v>
      </c>
      <c r="X207" s="11">
        <v>11426</v>
      </c>
      <c r="Y207" s="12">
        <f t="shared" si="53"/>
        <v>0</v>
      </c>
      <c r="Z207" s="13">
        <f t="shared" si="47"/>
        <v>0</v>
      </c>
      <c r="AA207" s="14" t="str">
        <f t="shared" si="46"/>
        <v>2.00%-3.00%</v>
      </c>
      <c r="AB207" s="15"/>
      <c r="AC207" s="15"/>
      <c r="AD207" s="15"/>
      <c r="AE207" s="16"/>
      <c r="AF207" s="8">
        <f t="shared" si="54"/>
        <v>0</v>
      </c>
      <c r="AG207" s="17">
        <f t="shared" si="55"/>
        <v>11426</v>
      </c>
      <c r="AH207" s="18">
        <f t="shared" si="56"/>
        <v>0</v>
      </c>
      <c r="AI207" s="19">
        <f t="shared" si="57"/>
        <v>0</v>
      </c>
      <c r="AJ207" s="20">
        <v>14</v>
      </c>
      <c r="AK207" s="20">
        <v>450</v>
      </c>
      <c r="AL207" s="20"/>
      <c r="AM207" s="20">
        <v>688</v>
      </c>
      <c r="AN207" s="20">
        <f t="shared" si="58"/>
        <v>166052</v>
      </c>
      <c r="AO207" s="7">
        <v>5</v>
      </c>
      <c r="AP207" s="20"/>
      <c r="AQ207" s="21" t="s">
        <v>954</v>
      </c>
      <c r="AR207" s="21" t="s">
        <v>179</v>
      </c>
      <c r="AS207" s="5" t="s">
        <v>936</v>
      </c>
      <c r="AT207" s="5" t="s">
        <v>261</v>
      </c>
      <c r="AU207" s="5" t="s">
        <v>62</v>
      </c>
      <c r="AV207" s="20"/>
      <c r="AW207" s="21"/>
      <c r="AX207" s="21"/>
      <c r="AY207" s="145" t="str">
        <f t="shared" si="59"/>
        <v>0 increase</v>
      </c>
    </row>
    <row r="208" spans="1:51" ht="19.95" customHeight="1">
      <c r="A208" s="5" t="s">
        <v>562</v>
      </c>
      <c r="B208" s="5">
        <v>1220060</v>
      </c>
      <c r="C208" s="5" t="s">
        <v>962</v>
      </c>
      <c r="D208" s="5" t="s">
        <v>657</v>
      </c>
      <c r="E208" s="5" t="s">
        <v>54</v>
      </c>
      <c r="F208" s="5" t="s">
        <v>55</v>
      </c>
      <c r="G208" s="5" t="s">
        <v>1254</v>
      </c>
      <c r="H208" s="5" t="s">
        <v>949</v>
      </c>
      <c r="I208" s="5" t="s">
        <v>825</v>
      </c>
      <c r="J208" s="6">
        <v>40351</v>
      </c>
      <c r="K208" s="5" t="s">
        <v>150</v>
      </c>
      <c r="L208" s="5" t="s">
        <v>963</v>
      </c>
      <c r="M208" s="5" t="s">
        <v>59</v>
      </c>
      <c r="N208" s="7">
        <v>2</v>
      </c>
      <c r="O208" s="7">
        <v>5</v>
      </c>
      <c r="P208" s="8">
        <v>22186</v>
      </c>
      <c r="Q208" s="9">
        <v>0.05</v>
      </c>
      <c r="R208" s="10">
        <f t="shared" si="48"/>
        <v>1109</v>
      </c>
      <c r="S208" s="9">
        <v>2.7E-2</v>
      </c>
      <c r="T208" s="10">
        <f t="shared" si="49"/>
        <v>599</v>
      </c>
      <c r="U208" s="9">
        <f t="shared" si="50"/>
        <v>7.6985486342738663E-2</v>
      </c>
      <c r="V208" s="10">
        <f t="shared" si="51"/>
        <v>1708</v>
      </c>
      <c r="W208" s="10">
        <f t="shared" si="52"/>
        <v>23894</v>
      </c>
      <c r="X208" s="11">
        <v>24289</v>
      </c>
      <c r="Y208" s="12">
        <f t="shared" si="53"/>
        <v>2103</v>
      </c>
      <c r="Z208" s="13">
        <f t="shared" si="47"/>
        <v>9.4799999999999995E-2</v>
      </c>
      <c r="AA208" s="14" t="str">
        <f t="shared" si="46"/>
        <v>6.16%-9.24%</v>
      </c>
      <c r="AB208" s="15"/>
      <c r="AC208" s="15"/>
      <c r="AD208" s="15"/>
      <c r="AE208" s="16"/>
      <c r="AF208" s="8">
        <f t="shared" si="54"/>
        <v>0</v>
      </c>
      <c r="AG208" s="17">
        <f t="shared" si="55"/>
        <v>24289</v>
      </c>
      <c r="AH208" s="18">
        <f t="shared" si="56"/>
        <v>2103</v>
      </c>
      <c r="AI208" s="19">
        <f t="shared" si="57"/>
        <v>9.4789506896240772E-2</v>
      </c>
      <c r="AJ208" s="20">
        <v>14</v>
      </c>
      <c r="AK208" s="20">
        <v>450</v>
      </c>
      <c r="AL208" s="20"/>
      <c r="AM208" s="20">
        <v>688</v>
      </c>
      <c r="AN208" s="20">
        <f t="shared" si="58"/>
        <v>346134</v>
      </c>
      <c r="AO208" s="7">
        <v>5</v>
      </c>
      <c r="AP208" s="20"/>
      <c r="AQ208" s="21" t="s">
        <v>964</v>
      </c>
      <c r="AR208" s="21" t="s">
        <v>115</v>
      </c>
      <c r="AS208" s="5" t="s">
        <v>936</v>
      </c>
      <c r="AT208" s="5" t="s">
        <v>261</v>
      </c>
      <c r="AU208" s="5" t="s">
        <v>62</v>
      </c>
      <c r="AV208" s="20"/>
      <c r="AW208" s="21"/>
      <c r="AX208" s="21"/>
      <c r="AY208" s="145" t="str">
        <f t="shared" si="59"/>
        <v>OK</v>
      </c>
    </row>
    <row r="209" spans="1:51" ht="19.95" customHeight="1">
      <c r="A209" s="5" t="s">
        <v>562</v>
      </c>
      <c r="B209" s="5">
        <v>1220093</v>
      </c>
      <c r="C209" s="5" t="s">
        <v>965</v>
      </c>
      <c r="D209" s="5" t="s">
        <v>966</v>
      </c>
      <c r="E209" s="5" t="s">
        <v>54</v>
      </c>
      <c r="F209" s="5" t="s">
        <v>55</v>
      </c>
      <c r="G209" s="5" t="s">
        <v>1254</v>
      </c>
      <c r="H209" s="5" t="s">
        <v>945</v>
      </c>
      <c r="I209" s="5" t="s">
        <v>825</v>
      </c>
      <c r="J209" s="6">
        <v>41925</v>
      </c>
      <c r="K209" s="5" t="s">
        <v>150</v>
      </c>
      <c r="L209" s="5" t="s">
        <v>967</v>
      </c>
      <c r="M209" s="5" t="s">
        <v>59</v>
      </c>
      <c r="N209" s="7">
        <v>2</v>
      </c>
      <c r="O209" s="7">
        <v>3</v>
      </c>
      <c r="P209" s="8">
        <v>21344</v>
      </c>
      <c r="Q209" s="9">
        <v>2.5000000000000001E-2</v>
      </c>
      <c r="R209" s="10">
        <f t="shared" si="48"/>
        <v>534</v>
      </c>
      <c r="S209" s="9">
        <v>0</v>
      </c>
      <c r="T209" s="10">
        <f t="shared" si="49"/>
        <v>0</v>
      </c>
      <c r="U209" s="9">
        <f t="shared" si="50"/>
        <v>2.5018740629685156E-2</v>
      </c>
      <c r="V209" s="10">
        <f t="shared" si="51"/>
        <v>534</v>
      </c>
      <c r="W209" s="10">
        <f t="shared" si="52"/>
        <v>21878</v>
      </c>
      <c r="X209" s="11">
        <v>22000</v>
      </c>
      <c r="Y209" s="12">
        <f t="shared" si="53"/>
        <v>656</v>
      </c>
      <c r="Z209" s="13">
        <f t="shared" si="47"/>
        <v>3.0700000000000002E-2</v>
      </c>
      <c r="AA209" s="14" t="str">
        <f t="shared" si="46"/>
        <v>2.00%-3.00%</v>
      </c>
      <c r="AB209" s="15"/>
      <c r="AC209" s="15"/>
      <c r="AD209" s="15"/>
      <c r="AE209" s="16"/>
      <c r="AF209" s="8">
        <f t="shared" si="54"/>
        <v>0</v>
      </c>
      <c r="AG209" s="17">
        <f t="shared" si="55"/>
        <v>22000</v>
      </c>
      <c r="AH209" s="18">
        <f t="shared" si="56"/>
        <v>656</v>
      </c>
      <c r="AI209" s="19">
        <f t="shared" si="57"/>
        <v>3.073463268365817E-2</v>
      </c>
      <c r="AJ209" s="20">
        <v>14</v>
      </c>
      <c r="AK209" s="20">
        <v>4250</v>
      </c>
      <c r="AL209" s="20"/>
      <c r="AM209" s="20">
        <v>688</v>
      </c>
      <c r="AN209" s="20">
        <f t="shared" si="58"/>
        <v>359688</v>
      </c>
      <c r="AO209" s="7">
        <v>3</v>
      </c>
      <c r="AP209" s="20"/>
      <c r="AQ209" s="21" t="s">
        <v>968</v>
      </c>
      <c r="AR209" s="21" t="s">
        <v>413</v>
      </c>
      <c r="AS209" s="5" t="s">
        <v>936</v>
      </c>
      <c r="AT209" s="5" t="s">
        <v>261</v>
      </c>
      <c r="AU209" s="5" t="s">
        <v>62</v>
      </c>
      <c r="AV209" s="20"/>
      <c r="AW209" s="21"/>
      <c r="AX209" s="21"/>
      <c r="AY209" s="145" t="str">
        <f t="shared" si="59"/>
        <v>OK</v>
      </c>
    </row>
    <row r="210" spans="1:51" ht="19.95" customHeight="1">
      <c r="A210" s="5" t="s">
        <v>562</v>
      </c>
      <c r="B210" s="5">
        <v>1220096</v>
      </c>
      <c r="C210" s="5" t="s">
        <v>969</v>
      </c>
      <c r="D210" s="5" t="s">
        <v>787</v>
      </c>
      <c r="E210" s="5" t="s">
        <v>54</v>
      </c>
      <c r="F210" s="5" t="s">
        <v>55</v>
      </c>
      <c r="G210" s="5" t="s">
        <v>1254</v>
      </c>
      <c r="H210" s="5" t="s">
        <v>949</v>
      </c>
      <c r="I210" s="5" t="s">
        <v>825</v>
      </c>
      <c r="J210" s="6">
        <v>42719</v>
      </c>
      <c r="K210" s="5" t="s">
        <v>105</v>
      </c>
      <c r="L210" s="5" t="s">
        <v>970</v>
      </c>
      <c r="M210" s="5" t="s">
        <v>107</v>
      </c>
      <c r="N210" s="7">
        <v>2</v>
      </c>
      <c r="O210" s="7">
        <v>3</v>
      </c>
      <c r="P210" s="8">
        <v>7129</v>
      </c>
      <c r="Q210" s="9">
        <v>3.5000000000000003E-2</v>
      </c>
      <c r="R210" s="10">
        <f t="shared" si="48"/>
        <v>250</v>
      </c>
      <c r="S210" s="9">
        <v>0</v>
      </c>
      <c r="T210" s="10">
        <f t="shared" si="49"/>
        <v>0</v>
      </c>
      <c r="U210" s="9">
        <f t="shared" si="50"/>
        <v>3.5068031982045167E-2</v>
      </c>
      <c r="V210" s="10">
        <f t="shared" si="51"/>
        <v>250</v>
      </c>
      <c r="W210" s="10">
        <f t="shared" si="52"/>
        <v>7379</v>
      </c>
      <c r="X210" s="11">
        <v>7200</v>
      </c>
      <c r="Y210" s="12">
        <f t="shared" si="53"/>
        <v>71</v>
      </c>
      <c r="Z210" s="13">
        <f t="shared" si="47"/>
        <v>0.01</v>
      </c>
      <c r="AA210" s="14" t="str">
        <f t="shared" si="46"/>
        <v>2.81%-4.21%</v>
      </c>
      <c r="AB210" s="15"/>
      <c r="AC210" s="15"/>
      <c r="AD210" s="15"/>
      <c r="AE210" s="16"/>
      <c r="AF210" s="8">
        <f t="shared" si="54"/>
        <v>0</v>
      </c>
      <c r="AG210" s="17">
        <f t="shared" si="55"/>
        <v>7200</v>
      </c>
      <c r="AH210" s="18">
        <f t="shared" si="56"/>
        <v>71</v>
      </c>
      <c r="AI210" s="19">
        <f t="shared" si="57"/>
        <v>9.9593210829007628E-3</v>
      </c>
      <c r="AJ210" s="20">
        <v>14</v>
      </c>
      <c r="AK210" s="20">
        <v>850</v>
      </c>
      <c r="AL210" s="20"/>
      <c r="AM210" s="20">
        <v>688</v>
      </c>
      <c r="AN210" s="20">
        <f t="shared" si="58"/>
        <v>111688</v>
      </c>
      <c r="AO210" s="7">
        <v>3</v>
      </c>
      <c r="AP210" s="20"/>
      <c r="AQ210" s="21" t="s">
        <v>971</v>
      </c>
      <c r="AR210" s="21" t="s">
        <v>126</v>
      </c>
      <c r="AS210" s="5" t="s">
        <v>936</v>
      </c>
      <c r="AT210" s="5" t="s">
        <v>261</v>
      </c>
      <c r="AU210" s="5" t="s">
        <v>62</v>
      </c>
      <c r="AV210" s="20"/>
      <c r="AW210" s="21"/>
      <c r="AX210" s="21"/>
      <c r="AY210" s="145" t="str">
        <f t="shared" si="59"/>
        <v>&lt;20</v>
      </c>
    </row>
    <row r="211" spans="1:51" ht="19.95" customHeight="1">
      <c r="A211" s="5" t="s">
        <v>562</v>
      </c>
      <c r="B211" s="5">
        <v>1220097</v>
      </c>
      <c r="C211" s="5" t="s">
        <v>972</v>
      </c>
      <c r="D211" s="5" t="s">
        <v>674</v>
      </c>
      <c r="E211" s="5" t="s">
        <v>54</v>
      </c>
      <c r="F211" s="5" t="s">
        <v>55</v>
      </c>
      <c r="G211" s="5" t="s">
        <v>1254</v>
      </c>
      <c r="H211" s="5" t="s">
        <v>949</v>
      </c>
      <c r="I211" s="5" t="s">
        <v>825</v>
      </c>
      <c r="J211" s="6">
        <v>42891</v>
      </c>
      <c r="K211" s="5" t="s">
        <v>105</v>
      </c>
      <c r="L211" s="5" t="s">
        <v>973</v>
      </c>
      <c r="M211" s="5" t="s">
        <v>107</v>
      </c>
      <c r="N211" s="7">
        <v>2</v>
      </c>
      <c r="O211" s="7">
        <v>3</v>
      </c>
      <c r="P211" s="8">
        <v>9798</v>
      </c>
      <c r="Q211" s="9">
        <v>0.03</v>
      </c>
      <c r="R211" s="10">
        <f t="shared" si="48"/>
        <v>294</v>
      </c>
      <c r="S211" s="9">
        <v>0</v>
      </c>
      <c r="T211" s="10">
        <f t="shared" si="49"/>
        <v>0</v>
      </c>
      <c r="U211" s="9">
        <f t="shared" si="50"/>
        <v>3.0006123698714023E-2</v>
      </c>
      <c r="V211" s="10">
        <f t="shared" si="51"/>
        <v>294</v>
      </c>
      <c r="W211" s="10">
        <f t="shared" si="52"/>
        <v>10092</v>
      </c>
      <c r="X211" s="11">
        <v>10000</v>
      </c>
      <c r="Y211" s="12">
        <f t="shared" si="53"/>
        <v>202</v>
      </c>
      <c r="Z211" s="13">
        <f t="shared" si="47"/>
        <v>2.06E-2</v>
      </c>
      <c r="AA211" s="14" t="str">
        <f t="shared" si="46"/>
        <v>2.40%-3.60%</v>
      </c>
      <c r="AB211" s="15"/>
      <c r="AC211" s="15"/>
      <c r="AD211" s="15"/>
      <c r="AE211" s="16"/>
      <c r="AF211" s="8">
        <f t="shared" si="54"/>
        <v>0</v>
      </c>
      <c r="AG211" s="17">
        <f t="shared" si="55"/>
        <v>10000</v>
      </c>
      <c r="AH211" s="18">
        <f t="shared" si="56"/>
        <v>202</v>
      </c>
      <c r="AI211" s="19">
        <f t="shared" si="57"/>
        <v>2.0616452337211655E-2</v>
      </c>
      <c r="AJ211" s="20">
        <v>14</v>
      </c>
      <c r="AK211" s="20">
        <v>850</v>
      </c>
      <c r="AL211" s="20"/>
      <c r="AM211" s="20">
        <v>688</v>
      </c>
      <c r="AN211" s="20">
        <f t="shared" si="58"/>
        <v>150888</v>
      </c>
      <c r="AO211" s="7">
        <v>3</v>
      </c>
      <c r="AP211" s="20"/>
      <c r="AQ211" s="21" t="s">
        <v>974</v>
      </c>
      <c r="AR211" s="21" t="s">
        <v>126</v>
      </c>
      <c r="AS211" s="5" t="s">
        <v>936</v>
      </c>
      <c r="AT211" s="5" t="s">
        <v>261</v>
      </c>
      <c r="AU211" s="5" t="s">
        <v>62</v>
      </c>
      <c r="AV211" s="20"/>
      <c r="AW211" s="21"/>
      <c r="AX211" s="21"/>
      <c r="AY211" s="145" t="str">
        <f t="shared" si="59"/>
        <v>OK</v>
      </c>
    </row>
    <row r="212" spans="1:51" ht="19.95" customHeight="1">
      <c r="A212" s="5" t="s">
        <v>562</v>
      </c>
      <c r="B212" s="5">
        <v>1705001</v>
      </c>
      <c r="C212" s="5" t="s">
        <v>975</v>
      </c>
      <c r="D212" s="5" t="s">
        <v>976</v>
      </c>
      <c r="E212" s="5" t="s">
        <v>54</v>
      </c>
      <c r="F212" s="5" t="s">
        <v>55</v>
      </c>
      <c r="G212" s="5" t="s">
        <v>1254</v>
      </c>
      <c r="H212" s="5" t="s">
        <v>933</v>
      </c>
      <c r="I212" s="5" t="s">
        <v>825</v>
      </c>
      <c r="J212" s="6">
        <v>39664</v>
      </c>
      <c r="K212" s="5" t="s">
        <v>87</v>
      </c>
      <c r="L212" s="5" t="s">
        <v>87</v>
      </c>
      <c r="M212" s="5" t="s">
        <v>89</v>
      </c>
      <c r="N212" s="7">
        <v>2</v>
      </c>
      <c r="O212" s="7">
        <v>3</v>
      </c>
      <c r="P212" s="8">
        <v>8315</v>
      </c>
      <c r="Q212" s="9">
        <v>0.03</v>
      </c>
      <c r="R212" s="10">
        <f t="shared" si="48"/>
        <v>249</v>
      </c>
      <c r="S212" s="9">
        <v>0</v>
      </c>
      <c r="T212" s="10">
        <f t="shared" si="49"/>
        <v>0</v>
      </c>
      <c r="U212" s="9">
        <f t="shared" si="50"/>
        <v>2.9945880938063739E-2</v>
      </c>
      <c r="V212" s="10">
        <f t="shared" si="51"/>
        <v>249</v>
      </c>
      <c r="W212" s="10">
        <f t="shared" si="52"/>
        <v>8564</v>
      </c>
      <c r="X212" s="11">
        <v>9000</v>
      </c>
      <c r="Y212" s="12">
        <f t="shared" si="53"/>
        <v>685</v>
      </c>
      <c r="Z212" s="13">
        <f t="shared" si="47"/>
        <v>8.2400000000000001E-2</v>
      </c>
      <c r="AA212" s="14" t="str">
        <f t="shared" si="46"/>
        <v>2.40%-3.59%</v>
      </c>
      <c r="AB212" s="15"/>
      <c r="AC212" s="15"/>
      <c r="AD212" s="15"/>
      <c r="AE212" s="16"/>
      <c r="AF212" s="8">
        <f t="shared" si="54"/>
        <v>0</v>
      </c>
      <c r="AG212" s="17">
        <f t="shared" si="55"/>
        <v>9000</v>
      </c>
      <c r="AH212" s="18">
        <f t="shared" si="56"/>
        <v>685</v>
      </c>
      <c r="AI212" s="19">
        <f t="shared" si="57"/>
        <v>8.2381238725195427E-2</v>
      </c>
      <c r="AJ212" s="20">
        <v>14</v>
      </c>
      <c r="AK212" s="20">
        <v>450</v>
      </c>
      <c r="AL212" s="20"/>
      <c r="AM212" s="20">
        <v>688</v>
      </c>
      <c r="AN212" s="20">
        <f t="shared" si="58"/>
        <v>132088</v>
      </c>
      <c r="AO212" s="7">
        <v>5</v>
      </c>
      <c r="AP212" s="20"/>
      <c r="AQ212" s="21" t="s">
        <v>977</v>
      </c>
      <c r="AR212" s="21" t="s">
        <v>349</v>
      </c>
      <c r="AS212" s="5" t="s">
        <v>936</v>
      </c>
      <c r="AT212" s="5" t="s">
        <v>261</v>
      </c>
      <c r="AU212" s="5" t="s">
        <v>62</v>
      </c>
      <c r="AV212" s="20"/>
      <c r="AW212" s="21"/>
      <c r="AX212" s="21"/>
      <c r="AY212" s="145" t="str">
        <f t="shared" si="59"/>
        <v>&gt;20</v>
      </c>
    </row>
    <row r="213" spans="1:51" ht="19.95" customHeight="1">
      <c r="A213" s="5" t="s">
        <v>562</v>
      </c>
      <c r="B213" s="5">
        <v>1707039</v>
      </c>
      <c r="C213" s="5" t="s">
        <v>978</v>
      </c>
      <c r="D213" s="5" t="s">
        <v>979</v>
      </c>
      <c r="E213" s="5" t="s">
        <v>54</v>
      </c>
      <c r="F213" s="5" t="s">
        <v>55</v>
      </c>
      <c r="G213" s="5" t="s">
        <v>1254</v>
      </c>
      <c r="H213" s="5" t="s">
        <v>933</v>
      </c>
      <c r="I213" s="5" t="s">
        <v>825</v>
      </c>
      <c r="J213" s="6">
        <v>40391</v>
      </c>
      <c r="K213" s="5" t="s">
        <v>65</v>
      </c>
      <c r="L213" s="5" t="s">
        <v>65</v>
      </c>
      <c r="M213" s="5" t="s">
        <v>66</v>
      </c>
      <c r="N213" s="7">
        <v>2</v>
      </c>
      <c r="O213" s="7">
        <v>3</v>
      </c>
      <c r="P213" s="8">
        <v>15491</v>
      </c>
      <c r="Q213" s="9">
        <v>2.5000000000000001E-2</v>
      </c>
      <c r="R213" s="10">
        <f t="shared" si="48"/>
        <v>387</v>
      </c>
      <c r="S213" s="9">
        <v>0</v>
      </c>
      <c r="T213" s="10">
        <f t="shared" si="49"/>
        <v>0</v>
      </c>
      <c r="U213" s="9">
        <f t="shared" si="50"/>
        <v>2.4982247756761992E-2</v>
      </c>
      <c r="V213" s="10">
        <f t="shared" si="51"/>
        <v>387</v>
      </c>
      <c r="W213" s="10">
        <f t="shared" si="52"/>
        <v>15878</v>
      </c>
      <c r="X213" s="11">
        <v>15650</v>
      </c>
      <c r="Y213" s="12">
        <f t="shared" si="53"/>
        <v>159</v>
      </c>
      <c r="Z213" s="13">
        <f t="shared" si="47"/>
        <v>1.03E-2</v>
      </c>
      <c r="AA213" s="14" t="str">
        <f t="shared" si="46"/>
        <v>2.00%-3.00%</v>
      </c>
      <c r="AB213" s="15"/>
      <c r="AC213" s="15"/>
      <c r="AD213" s="15"/>
      <c r="AE213" s="16"/>
      <c r="AF213" s="8">
        <f t="shared" si="54"/>
        <v>0</v>
      </c>
      <c r="AG213" s="17">
        <f t="shared" si="55"/>
        <v>15650</v>
      </c>
      <c r="AH213" s="18">
        <f t="shared" si="56"/>
        <v>159</v>
      </c>
      <c r="AI213" s="19">
        <f t="shared" si="57"/>
        <v>1.0264024272158112E-2</v>
      </c>
      <c r="AJ213" s="20">
        <v>14</v>
      </c>
      <c r="AK213" s="20">
        <v>450</v>
      </c>
      <c r="AL213" s="20"/>
      <c r="AM213" s="20">
        <v>688</v>
      </c>
      <c r="AN213" s="20">
        <f t="shared" si="58"/>
        <v>225188</v>
      </c>
      <c r="AO213" s="7">
        <v>4</v>
      </c>
      <c r="AP213" s="20"/>
      <c r="AQ213" s="21" t="s">
        <v>980</v>
      </c>
      <c r="AR213" s="21" t="s">
        <v>179</v>
      </c>
      <c r="AS213" s="5" t="s">
        <v>936</v>
      </c>
      <c r="AT213" s="5" t="s">
        <v>261</v>
      </c>
      <c r="AU213" s="5" t="s">
        <v>62</v>
      </c>
      <c r="AV213" s="20"/>
      <c r="AW213" s="21"/>
      <c r="AX213" s="21"/>
      <c r="AY213" s="145" t="str">
        <f t="shared" si="59"/>
        <v>&lt;20</v>
      </c>
    </row>
    <row r="214" spans="1:51" ht="19.95" customHeight="1">
      <c r="A214" s="5" t="s">
        <v>562</v>
      </c>
      <c r="B214" s="5">
        <v>1710053</v>
      </c>
      <c r="C214" s="5" t="s">
        <v>981</v>
      </c>
      <c r="D214" s="5" t="s">
        <v>982</v>
      </c>
      <c r="E214" s="5" t="s">
        <v>54</v>
      </c>
      <c r="F214" s="5" t="s">
        <v>55</v>
      </c>
      <c r="G214" s="5" t="s">
        <v>1254</v>
      </c>
      <c r="H214" s="5" t="s">
        <v>949</v>
      </c>
      <c r="I214" s="5" t="s">
        <v>825</v>
      </c>
      <c r="J214" s="6">
        <v>41460</v>
      </c>
      <c r="K214" s="5" t="s">
        <v>105</v>
      </c>
      <c r="L214" s="5" t="s">
        <v>983</v>
      </c>
      <c r="M214" s="5" t="s">
        <v>107</v>
      </c>
      <c r="N214" s="7">
        <v>2</v>
      </c>
      <c r="O214" s="7">
        <v>4</v>
      </c>
      <c r="P214" s="8">
        <v>7361</v>
      </c>
      <c r="Q214" s="9">
        <v>5.2500000000000005E-2</v>
      </c>
      <c r="R214" s="10">
        <f t="shared" si="48"/>
        <v>386</v>
      </c>
      <c r="S214" s="9">
        <v>4.2099999999999999E-2</v>
      </c>
      <c r="T214" s="10">
        <f t="shared" si="49"/>
        <v>310</v>
      </c>
      <c r="U214" s="9">
        <f t="shared" si="50"/>
        <v>9.455237060182041E-2</v>
      </c>
      <c r="V214" s="10">
        <f t="shared" si="51"/>
        <v>696</v>
      </c>
      <c r="W214" s="10">
        <f t="shared" si="52"/>
        <v>8057</v>
      </c>
      <c r="X214" s="11">
        <v>8241</v>
      </c>
      <c r="Y214" s="12">
        <f t="shared" si="53"/>
        <v>880</v>
      </c>
      <c r="Z214" s="13">
        <f t="shared" si="47"/>
        <v>0.1195</v>
      </c>
      <c r="AA214" s="14" t="str">
        <f t="shared" si="46"/>
        <v>7.56%-11.35%</v>
      </c>
      <c r="AB214" s="15"/>
      <c r="AC214" s="15"/>
      <c r="AD214" s="15"/>
      <c r="AE214" s="16"/>
      <c r="AF214" s="8">
        <f t="shared" si="54"/>
        <v>0</v>
      </c>
      <c r="AG214" s="17">
        <f t="shared" si="55"/>
        <v>8241</v>
      </c>
      <c r="AH214" s="18">
        <f t="shared" si="56"/>
        <v>880</v>
      </c>
      <c r="AI214" s="19">
        <f t="shared" si="57"/>
        <v>0.11954897432414069</v>
      </c>
      <c r="AJ214" s="20">
        <v>14</v>
      </c>
      <c r="AK214" s="20">
        <v>500</v>
      </c>
      <c r="AL214" s="20"/>
      <c r="AM214" s="20">
        <v>688</v>
      </c>
      <c r="AN214" s="20">
        <f t="shared" si="58"/>
        <v>122062</v>
      </c>
      <c r="AO214" s="7">
        <v>3</v>
      </c>
      <c r="AP214" s="20"/>
      <c r="AQ214" s="21" t="s">
        <v>984</v>
      </c>
      <c r="AR214" s="21" t="s">
        <v>349</v>
      </c>
      <c r="AS214" s="5" t="s">
        <v>936</v>
      </c>
      <c r="AT214" s="5" t="s">
        <v>261</v>
      </c>
      <c r="AU214" s="5" t="s">
        <v>62</v>
      </c>
      <c r="AV214" s="20"/>
      <c r="AW214" s="21"/>
      <c r="AX214" s="21"/>
      <c r="AY214" s="145" t="str">
        <f t="shared" si="59"/>
        <v>OK</v>
      </c>
    </row>
    <row r="215" spans="1:51" ht="19.95" customHeight="1">
      <c r="A215" s="5" t="s">
        <v>562</v>
      </c>
      <c r="B215" s="5">
        <v>1714009</v>
      </c>
      <c r="C215" s="5" t="s">
        <v>985</v>
      </c>
      <c r="D215" s="5" t="s">
        <v>986</v>
      </c>
      <c r="E215" s="5" t="s">
        <v>54</v>
      </c>
      <c r="F215" s="5" t="s">
        <v>55</v>
      </c>
      <c r="G215" s="5" t="s">
        <v>1254</v>
      </c>
      <c r="H215" s="5" t="s">
        <v>945</v>
      </c>
      <c r="I215" s="5" t="s">
        <v>825</v>
      </c>
      <c r="J215" s="6">
        <v>42917</v>
      </c>
      <c r="K215" s="5" t="s">
        <v>87</v>
      </c>
      <c r="L215" s="5" t="s">
        <v>87</v>
      </c>
      <c r="M215" s="5" t="s">
        <v>89</v>
      </c>
      <c r="N215" s="7">
        <v>2</v>
      </c>
      <c r="O215" s="7">
        <v>4</v>
      </c>
      <c r="P215" s="8">
        <v>6342</v>
      </c>
      <c r="Q215" s="9">
        <v>5.2500000000000005E-2</v>
      </c>
      <c r="R215" s="10">
        <f t="shared" si="48"/>
        <v>333</v>
      </c>
      <c r="S215" s="9">
        <v>9.0300000000000005E-2</v>
      </c>
      <c r="T215" s="10">
        <f t="shared" si="49"/>
        <v>573</v>
      </c>
      <c r="U215" s="9">
        <f t="shared" si="50"/>
        <v>0.14285714285714285</v>
      </c>
      <c r="V215" s="10">
        <f t="shared" si="51"/>
        <v>906</v>
      </c>
      <c r="W215" s="10">
        <f t="shared" si="52"/>
        <v>7248</v>
      </c>
      <c r="X215" s="11">
        <f t="shared" si="60"/>
        <v>7248</v>
      </c>
      <c r="Y215" s="12">
        <f t="shared" si="53"/>
        <v>906</v>
      </c>
      <c r="Z215" s="13">
        <f t="shared" si="47"/>
        <v>0.1429</v>
      </c>
      <c r="AA215" s="14" t="str">
        <f t="shared" si="46"/>
        <v>11.43%-17.14%</v>
      </c>
      <c r="AB215" s="15"/>
      <c r="AC215" s="15"/>
      <c r="AD215" s="15"/>
      <c r="AE215" s="16"/>
      <c r="AF215" s="8">
        <f t="shared" si="54"/>
        <v>0</v>
      </c>
      <c r="AG215" s="17">
        <f t="shared" si="55"/>
        <v>7248</v>
      </c>
      <c r="AH215" s="18">
        <f t="shared" si="56"/>
        <v>906</v>
      </c>
      <c r="AI215" s="19">
        <f t="shared" si="57"/>
        <v>0.14285714285714279</v>
      </c>
      <c r="AJ215" s="20">
        <v>14</v>
      </c>
      <c r="AK215" s="20">
        <v>450</v>
      </c>
      <c r="AL215" s="20"/>
      <c r="AM215" s="20">
        <v>688</v>
      </c>
      <c r="AN215" s="20">
        <f t="shared" si="58"/>
        <v>107560</v>
      </c>
      <c r="AO215" s="7">
        <v>3</v>
      </c>
      <c r="AP215" s="20"/>
      <c r="AQ215" s="21"/>
      <c r="AR215" s="21"/>
      <c r="AS215" s="5" t="s">
        <v>936</v>
      </c>
      <c r="AT215" s="5" t="s">
        <v>261</v>
      </c>
      <c r="AU215" s="5" t="s">
        <v>62</v>
      </c>
      <c r="AV215" s="20"/>
      <c r="AW215" s="21"/>
      <c r="AX215" s="21"/>
      <c r="AY215" s="145" t="str">
        <f t="shared" si="59"/>
        <v>OK</v>
      </c>
    </row>
    <row r="216" spans="1:51" ht="19.95" customHeight="1">
      <c r="A216" s="5" t="s">
        <v>562</v>
      </c>
      <c r="B216" s="5">
        <v>1714016</v>
      </c>
      <c r="C216" s="5" t="s">
        <v>987</v>
      </c>
      <c r="D216" s="5" t="s">
        <v>988</v>
      </c>
      <c r="E216" s="5" t="s">
        <v>54</v>
      </c>
      <c r="F216" s="5" t="s">
        <v>55</v>
      </c>
      <c r="G216" s="5" t="s">
        <v>1254</v>
      </c>
      <c r="H216" s="5" t="s">
        <v>945</v>
      </c>
      <c r="I216" s="5" t="s">
        <v>825</v>
      </c>
      <c r="J216" s="6">
        <v>42917</v>
      </c>
      <c r="K216" s="5" t="s">
        <v>285</v>
      </c>
      <c r="L216" s="5" t="s">
        <v>989</v>
      </c>
      <c r="M216" s="5" t="s">
        <v>286</v>
      </c>
      <c r="N216" s="7">
        <v>2</v>
      </c>
      <c r="O216" s="7">
        <v>2</v>
      </c>
      <c r="P216" s="8">
        <v>5459</v>
      </c>
      <c r="Q216" s="9">
        <v>0</v>
      </c>
      <c r="R216" s="10">
        <f t="shared" si="48"/>
        <v>0</v>
      </c>
      <c r="S216" s="9">
        <v>0</v>
      </c>
      <c r="T216" s="10">
        <f t="shared" si="49"/>
        <v>0</v>
      </c>
      <c r="U216" s="9">
        <f t="shared" si="50"/>
        <v>0</v>
      </c>
      <c r="V216" s="10">
        <f t="shared" si="51"/>
        <v>0</v>
      </c>
      <c r="W216" s="10">
        <f t="shared" si="52"/>
        <v>5459</v>
      </c>
      <c r="X216" s="11">
        <f t="shared" si="60"/>
        <v>5459</v>
      </c>
      <c r="Y216" s="12">
        <f t="shared" si="53"/>
        <v>0</v>
      </c>
      <c r="Z216" s="13">
        <f t="shared" si="47"/>
        <v>0</v>
      </c>
      <c r="AA216" s="14" t="str">
        <f t="shared" si="46"/>
        <v>0.00%-0.00%</v>
      </c>
      <c r="AB216" s="15"/>
      <c r="AC216" s="15"/>
      <c r="AD216" s="15"/>
      <c r="AE216" s="16"/>
      <c r="AF216" s="8">
        <f t="shared" si="54"/>
        <v>0</v>
      </c>
      <c r="AG216" s="17">
        <f t="shared" si="55"/>
        <v>5459</v>
      </c>
      <c r="AH216" s="18">
        <f t="shared" si="56"/>
        <v>0</v>
      </c>
      <c r="AI216" s="19">
        <f t="shared" si="57"/>
        <v>0</v>
      </c>
      <c r="AJ216" s="20">
        <v>14</v>
      </c>
      <c r="AK216" s="20">
        <v>450</v>
      </c>
      <c r="AL216" s="20"/>
      <c r="AM216" s="20">
        <v>688</v>
      </c>
      <c r="AN216" s="20">
        <f t="shared" si="58"/>
        <v>82514</v>
      </c>
      <c r="AO216" s="7">
        <v>3</v>
      </c>
      <c r="AP216" s="20"/>
      <c r="AQ216" s="21"/>
      <c r="AR216" s="21"/>
      <c r="AS216" s="5" t="s">
        <v>936</v>
      </c>
      <c r="AT216" s="5" t="s">
        <v>261</v>
      </c>
      <c r="AU216" s="5" t="s">
        <v>62</v>
      </c>
      <c r="AV216" s="20"/>
      <c r="AW216" s="21"/>
      <c r="AX216" s="21"/>
      <c r="AY216" s="145" t="str">
        <f t="shared" si="59"/>
        <v>OK</v>
      </c>
    </row>
    <row r="217" spans="1:51" ht="19.95" customHeight="1">
      <c r="A217" s="5" t="s">
        <v>562</v>
      </c>
      <c r="B217" s="5">
        <v>1212018</v>
      </c>
      <c r="C217" s="5" t="s">
        <v>990</v>
      </c>
      <c r="D217" s="5" t="s">
        <v>991</v>
      </c>
      <c r="E217" s="5" t="s">
        <v>54</v>
      </c>
      <c r="F217" s="5" t="s">
        <v>55</v>
      </c>
      <c r="G217" s="5" t="s">
        <v>1254</v>
      </c>
      <c r="H217" s="5" t="s">
        <v>992</v>
      </c>
      <c r="I217" s="5" t="s">
        <v>993</v>
      </c>
      <c r="J217" s="6">
        <v>38845</v>
      </c>
      <c r="K217" s="5" t="s">
        <v>950</v>
      </c>
      <c r="L217" s="5" t="s">
        <v>950</v>
      </c>
      <c r="M217" s="5" t="s">
        <v>107</v>
      </c>
      <c r="N217" s="7">
        <v>2</v>
      </c>
      <c r="O217" s="7">
        <v>3</v>
      </c>
      <c r="P217" s="8">
        <v>10503</v>
      </c>
      <c r="Q217" s="9">
        <v>2.5000000000000001E-2</v>
      </c>
      <c r="R217" s="10">
        <f t="shared" si="48"/>
        <v>263</v>
      </c>
      <c r="S217" s="9">
        <v>0</v>
      </c>
      <c r="T217" s="10">
        <f t="shared" si="49"/>
        <v>0</v>
      </c>
      <c r="U217" s="9">
        <f t="shared" si="50"/>
        <v>2.5040464629153575E-2</v>
      </c>
      <c r="V217" s="10">
        <f t="shared" si="51"/>
        <v>263</v>
      </c>
      <c r="W217" s="10">
        <f t="shared" si="52"/>
        <v>10766</v>
      </c>
      <c r="X217" s="11">
        <v>10550</v>
      </c>
      <c r="Y217" s="12">
        <f t="shared" si="53"/>
        <v>47</v>
      </c>
      <c r="Z217" s="13">
        <f t="shared" si="47"/>
        <v>4.4999999999999997E-3</v>
      </c>
      <c r="AA217" s="14" t="str">
        <f t="shared" si="46"/>
        <v>2.00%-3.00%</v>
      </c>
      <c r="AB217" s="15"/>
      <c r="AC217" s="15"/>
      <c r="AD217" s="15"/>
      <c r="AE217" s="16"/>
      <c r="AF217" s="8">
        <f t="shared" si="54"/>
        <v>0</v>
      </c>
      <c r="AG217" s="17">
        <f t="shared" si="55"/>
        <v>10550</v>
      </c>
      <c r="AH217" s="18">
        <f t="shared" si="56"/>
        <v>47</v>
      </c>
      <c r="AI217" s="19">
        <f t="shared" si="57"/>
        <v>4.4749119299247742E-3</v>
      </c>
      <c r="AJ217" s="20">
        <v>14</v>
      </c>
      <c r="AK217" s="20">
        <v>450</v>
      </c>
      <c r="AL217" s="20"/>
      <c r="AM217" s="20">
        <v>688</v>
      </c>
      <c r="AN217" s="20">
        <f t="shared" si="58"/>
        <v>153788</v>
      </c>
      <c r="AO217" s="7">
        <v>3</v>
      </c>
      <c r="AP217" s="20"/>
      <c r="AQ217" s="21" t="s">
        <v>954</v>
      </c>
      <c r="AR217" s="21" t="s">
        <v>179</v>
      </c>
      <c r="AS217" s="5" t="s">
        <v>936</v>
      </c>
      <c r="AT217" s="5" t="s">
        <v>261</v>
      </c>
      <c r="AU217" s="5" t="s">
        <v>62</v>
      </c>
      <c r="AV217" s="20"/>
      <c r="AW217" s="21"/>
      <c r="AX217" s="21"/>
      <c r="AY217" s="145" t="str">
        <f t="shared" si="59"/>
        <v>&lt;20</v>
      </c>
    </row>
    <row r="218" spans="1:51" ht="19.95" customHeight="1">
      <c r="A218" s="5" t="s">
        <v>562</v>
      </c>
      <c r="B218" s="5">
        <v>1213111</v>
      </c>
      <c r="C218" s="5" t="s">
        <v>994</v>
      </c>
      <c r="D218" s="5" t="s">
        <v>995</v>
      </c>
      <c r="E218" s="5" t="s">
        <v>54</v>
      </c>
      <c r="F218" s="5" t="s">
        <v>55</v>
      </c>
      <c r="G218" s="5" t="s">
        <v>1254</v>
      </c>
      <c r="H218" s="5" t="s">
        <v>996</v>
      </c>
      <c r="I218" s="5" t="s">
        <v>997</v>
      </c>
      <c r="J218" s="6">
        <v>38315</v>
      </c>
      <c r="K218" s="5" t="s">
        <v>105</v>
      </c>
      <c r="L218" s="5" t="s">
        <v>946</v>
      </c>
      <c r="M218" s="5" t="s">
        <v>107</v>
      </c>
      <c r="N218" s="7">
        <v>2</v>
      </c>
      <c r="O218" s="7">
        <v>2</v>
      </c>
      <c r="P218" s="8">
        <v>8180</v>
      </c>
      <c r="Q218" s="9">
        <v>0</v>
      </c>
      <c r="R218" s="10">
        <f t="shared" si="48"/>
        <v>0</v>
      </c>
      <c r="S218" s="9">
        <v>0</v>
      </c>
      <c r="T218" s="10">
        <f t="shared" si="49"/>
        <v>0</v>
      </c>
      <c r="U218" s="9">
        <f t="shared" si="50"/>
        <v>0</v>
      </c>
      <c r="V218" s="10">
        <f t="shared" si="51"/>
        <v>0</v>
      </c>
      <c r="W218" s="10">
        <f t="shared" si="52"/>
        <v>8180</v>
      </c>
      <c r="X218" s="11">
        <f t="shared" si="60"/>
        <v>8180</v>
      </c>
      <c r="Y218" s="12">
        <f t="shared" si="53"/>
        <v>0</v>
      </c>
      <c r="Z218" s="13">
        <f t="shared" si="47"/>
        <v>0</v>
      </c>
      <c r="AA218" s="14" t="str">
        <f t="shared" si="46"/>
        <v>0.00%-0.00%</v>
      </c>
      <c r="AB218" s="15"/>
      <c r="AC218" s="15"/>
      <c r="AD218" s="15"/>
      <c r="AE218" s="16"/>
      <c r="AF218" s="8">
        <f t="shared" si="54"/>
        <v>0</v>
      </c>
      <c r="AG218" s="17">
        <f t="shared" si="55"/>
        <v>8180</v>
      </c>
      <c r="AH218" s="18">
        <f t="shared" si="56"/>
        <v>0</v>
      </c>
      <c r="AI218" s="19">
        <f t="shared" si="57"/>
        <v>0</v>
      </c>
      <c r="AJ218" s="20">
        <v>14</v>
      </c>
      <c r="AK218" s="20">
        <v>450</v>
      </c>
      <c r="AL218" s="20"/>
      <c r="AM218" s="20">
        <v>688</v>
      </c>
      <c r="AN218" s="20">
        <f t="shared" si="58"/>
        <v>120608</v>
      </c>
      <c r="AO218" s="7">
        <v>3</v>
      </c>
      <c r="AP218" s="20"/>
      <c r="AQ218" s="21"/>
      <c r="AR218" s="21"/>
      <c r="AS218" s="5" t="s">
        <v>936</v>
      </c>
      <c r="AT218" s="5" t="s">
        <v>261</v>
      </c>
      <c r="AU218" s="5" t="s">
        <v>62</v>
      </c>
      <c r="AV218" s="20"/>
      <c r="AW218" s="21"/>
      <c r="AX218" s="21"/>
      <c r="AY218" s="145" t="str">
        <f t="shared" si="59"/>
        <v>OK</v>
      </c>
    </row>
    <row r="219" spans="1:51" ht="19.95" customHeight="1">
      <c r="A219" s="5" t="s">
        <v>562</v>
      </c>
      <c r="B219" s="5">
        <v>1213120</v>
      </c>
      <c r="C219" s="5" t="s">
        <v>998</v>
      </c>
      <c r="D219" s="5" t="s">
        <v>999</v>
      </c>
      <c r="E219" s="5" t="s">
        <v>54</v>
      </c>
      <c r="F219" s="5" t="s">
        <v>55</v>
      </c>
      <c r="G219" s="5" t="s">
        <v>1254</v>
      </c>
      <c r="H219" s="5" t="s">
        <v>992</v>
      </c>
      <c r="I219" s="5" t="s">
        <v>993</v>
      </c>
      <c r="J219" s="6">
        <v>39038</v>
      </c>
      <c r="K219" s="5" t="s">
        <v>80</v>
      </c>
      <c r="L219" s="5" t="s">
        <v>1000</v>
      </c>
      <c r="M219" s="5" t="s">
        <v>66</v>
      </c>
      <c r="N219" s="7">
        <v>2</v>
      </c>
      <c r="O219" s="7">
        <v>3</v>
      </c>
      <c r="P219" s="8">
        <v>16923</v>
      </c>
      <c r="Q219" s="9">
        <v>2.5000000000000001E-2</v>
      </c>
      <c r="R219" s="10">
        <f t="shared" si="48"/>
        <v>423</v>
      </c>
      <c r="S219" s="9">
        <v>0</v>
      </c>
      <c r="T219" s="10">
        <f t="shared" si="49"/>
        <v>0</v>
      </c>
      <c r="U219" s="9">
        <f t="shared" si="50"/>
        <v>2.4995568161673462E-2</v>
      </c>
      <c r="V219" s="10">
        <f t="shared" si="51"/>
        <v>423</v>
      </c>
      <c r="W219" s="10">
        <f t="shared" si="52"/>
        <v>17346</v>
      </c>
      <c r="X219" s="11">
        <v>16923</v>
      </c>
      <c r="Y219" s="12">
        <f t="shared" si="53"/>
        <v>0</v>
      </c>
      <c r="Z219" s="13">
        <f t="shared" si="47"/>
        <v>0</v>
      </c>
      <c r="AA219" s="14" t="str">
        <f t="shared" si="46"/>
        <v>2.00%-3.00%</v>
      </c>
      <c r="AB219" s="15"/>
      <c r="AC219" s="15"/>
      <c r="AD219" s="15"/>
      <c r="AE219" s="16"/>
      <c r="AF219" s="8">
        <f t="shared" si="54"/>
        <v>0</v>
      </c>
      <c r="AG219" s="17">
        <f t="shared" si="55"/>
        <v>16923</v>
      </c>
      <c r="AH219" s="18">
        <f t="shared" si="56"/>
        <v>0</v>
      </c>
      <c r="AI219" s="19">
        <f t="shared" si="57"/>
        <v>0</v>
      </c>
      <c r="AJ219" s="20">
        <v>14</v>
      </c>
      <c r="AK219" s="20">
        <v>450</v>
      </c>
      <c r="AL219" s="20"/>
      <c r="AM219" s="20">
        <v>688</v>
      </c>
      <c r="AN219" s="20">
        <f t="shared" si="58"/>
        <v>243010</v>
      </c>
      <c r="AO219" s="7">
        <v>3</v>
      </c>
      <c r="AP219" s="20"/>
      <c r="AQ219" s="21" t="s">
        <v>954</v>
      </c>
      <c r="AR219" s="21" t="s">
        <v>179</v>
      </c>
      <c r="AS219" s="5" t="s">
        <v>936</v>
      </c>
      <c r="AT219" s="5" t="s">
        <v>261</v>
      </c>
      <c r="AU219" s="5" t="s">
        <v>62</v>
      </c>
      <c r="AV219" s="20"/>
      <c r="AW219" s="21"/>
      <c r="AX219" s="21"/>
      <c r="AY219" s="145" t="str">
        <f t="shared" si="59"/>
        <v>0 increase</v>
      </c>
    </row>
    <row r="220" spans="1:51" ht="19.95" customHeight="1">
      <c r="A220" s="5" t="s">
        <v>562</v>
      </c>
      <c r="B220" s="5">
        <v>1213125</v>
      </c>
      <c r="C220" s="5" t="s">
        <v>1001</v>
      </c>
      <c r="D220" s="5" t="s">
        <v>1002</v>
      </c>
      <c r="E220" s="5" t="s">
        <v>54</v>
      </c>
      <c r="F220" s="5" t="s">
        <v>55</v>
      </c>
      <c r="G220" s="5" t="s">
        <v>1254</v>
      </c>
      <c r="H220" s="5" t="s">
        <v>996</v>
      </c>
      <c r="I220" s="5" t="s">
        <v>997</v>
      </c>
      <c r="J220" s="6">
        <v>39084</v>
      </c>
      <c r="K220" s="5" t="s">
        <v>105</v>
      </c>
      <c r="L220" s="5" t="s">
        <v>946</v>
      </c>
      <c r="M220" s="5" t="s">
        <v>107</v>
      </c>
      <c r="N220" s="7">
        <v>2</v>
      </c>
      <c r="O220" s="7">
        <v>3</v>
      </c>
      <c r="P220" s="8">
        <v>9185</v>
      </c>
      <c r="Q220" s="9">
        <v>0</v>
      </c>
      <c r="R220" s="10">
        <f t="shared" si="48"/>
        <v>0</v>
      </c>
      <c r="S220" s="9">
        <v>0</v>
      </c>
      <c r="T220" s="10">
        <f t="shared" si="49"/>
        <v>0</v>
      </c>
      <c r="U220" s="9">
        <f t="shared" si="50"/>
        <v>0</v>
      </c>
      <c r="V220" s="10">
        <f t="shared" si="51"/>
        <v>0</v>
      </c>
      <c r="W220" s="10">
        <f t="shared" si="52"/>
        <v>9185</v>
      </c>
      <c r="X220" s="11">
        <f t="shared" si="60"/>
        <v>9185</v>
      </c>
      <c r="Y220" s="12">
        <f t="shared" si="53"/>
        <v>0</v>
      </c>
      <c r="Z220" s="13">
        <f t="shared" si="47"/>
        <v>0</v>
      </c>
      <c r="AA220" s="14" t="str">
        <f t="shared" si="46"/>
        <v>0.00%-0.00%</v>
      </c>
      <c r="AB220" s="15"/>
      <c r="AC220" s="15"/>
      <c r="AD220" s="15"/>
      <c r="AE220" s="16"/>
      <c r="AF220" s="8">
        <f t="shared" si="54"/>
        <v>0</v>
      </c>
      <c r="AG220" s="17">
        <f t="shared" si="55"/>
        <v>9185</v>
      </c>
      <c r="AH220" s="18">
        <f t="shared" si="56"/>
        <v>0</v>
      </c>
      <c r="AI220" s="19">
        <f t="shared" si="57"/>
        <v>0</v>
      </c>
      <c r="AJ220" s="20">
        <v>14</v>
      </c>
      <c r="AK220" s="20">
        <v>450</v>
      </c>
      <c r="AL220" s="20"/>
      <c r="AM220" s="20">
        <v>688</v>
      </c>
      <c r="AN220" s="20">
        <f t="shared" si="58"/>
        <v>134678</v>
      </c>
      <c r="AO220" s="7">
        <v>3</v>
      </c>
      <c r="AP220" s="20"/>
      <c r="AQ220" s="21"/>
      <c r="AR220" s="21"/>
      <c r="AS220" s="5" t="s">
        <v>936</v>
      </c>
      <c r="AT220" s="5" t="s">
        <v>261</v>
      </c>
      <c r="AU220" s="5" t="s">
        <v>62</v>
      </c>
      <c r="AV220" s="20"/>
      <c r="AW220" s="21"/>
      <c r="AX220" s="21"/>
      <c r="AY220" s="145" t="str">
        <f t="shared" si="59"/>
        <v>OK</v>
      </c>
    </row>
    <row r="221" spans="1:51" ht="19.95" customHeight="1">
      <c r="A221" s="5" t="s">
        <v>562</v>
      </c>
      <c r="B221" s="5">
        <v>1220061</v>
      </c>
      <c r="C221" s="5" t="s">
        <v>1003</v>
      </c>
      <c r="D221" s="5" t="s">
        <v>1004</v>
      </c>
      <c r="E221" s="5" t="s">
        <v>54</v>
      </c>
      <c r="F221" s="5" t="s">
        <v>55</v>
      </c>
      <c r="G221" s="5" t="s">
        <v>1254</v>
      </c>
      <c r="H221" s="5" t="s">
        <v>992</v>
      </c>
      <c r="I221" s="5" t="s">
        <v>993</v>
      </c>
      <c r="J221" s="6">
        <v>40360</v>
      </c>
      <c r="K221" s="5" t="s">
        <v>950</v>
      </c>
      <c r="L221" s="5" t="s">
        <v>950</v>
      </c>
      <c r="M221" s="5" t="s">
        <v>107</v>
      </c>
      <c r="N221" s="7">
        <v>2</v>
      </c>
      <c r="O221" s="7">
        <v>3</v>
      </c>
      <c r="P221" s="8">
        <v>11097</v>
      </c>
      <c r="Q221" s="9">
        <v>2.5000000000000001E-2</v>
      </c>
      <c r="R221" s="10">
        <f t="shared" si="48"/>
        <v>277</v>
      </c>
      <c r="S221" s="9">
        <v>0</v>
      </c>
      <c r="T221" s="10">
        <f t="shared" si="49"/>
        <v>0</v>
      </c>
      <c r="U221" s="9">
        <f t="shared" si="50"/>
        <v>2.4961701360728124E-2</v>
      </c>
      <c r="V221" s="10">
        <f t="shared" si="51"/>
        <v>277</v>
      </c>
      <c r="W221" s="10">
        <f t="shared" si="52"/>
        <v>11374</v>
      </c>
      <c r="X221" s="11">
        <v>11097</v>
      </c>
      <c r="Y221" s="12">
        <f t="shared" si="53"/>
        <v>0</v>
      </c>
      <c r="Z221" s="13">
        <f t="shared" si="47"/>
        <v>0</v>
      </c>
      <c r="AA221" s="14" t="str">
        <f t="shared" si="46"/>
        <v>2.00%-3.00%</v>
      </c>
      <c r="AB221" s="15"/>
      <c r="AC221" s="15"/>
      <c r="AD221" s="15"/>
      <c r="AE221" s="16"/>
      <c r="AF221" s="8">
        <f t="shared" si="54"/>
        <v>0</v>
      </c>
      <c r="AG221" s="17">
        <f t="shared" si="55"/>
        <v>11097</v>
      </c>
      <c r="AH221" s="18">
        <f t="shared" si="56"/>
        <v>0</v>
      </c>
      <c r="AI221" s="19">
        <f t="shared" si="57"/>
        <v>0</v>
      </c>
      <c r="AJ221" s="20">
        <v>14</v>
      </c>
      <c r="AK221" s="20">
        <v>450</v>
      </c>
      <c r="AL221" s="20"/>
      <c r="AM221" s="20">
        <v>688</v>
      </c>
      <c r="AN221" s="20">
        <f t="shared" si="58"/>
        <v>161446</v>
      </c>
      <c r="AO221" s="7">
        <v>3</v>
      </c>
      <c r="AP221" s="20"/>
      <c r="AQ221" s="21" t="s">
        <v>954</v>
      </c>
      <c r="AR221" s="21" t="s">
        <v>179</v>
      </c>
      <c r="AS221" s="5" t="s">
        <v>936</v>
      </c>
      <c r="AT221" s="5" t="s">
        <v>261</v>
      </c>
      <c r="AU221" s="5" t="s">
        <v>62</v>
      </c>
      <c r="AV221" s="20"/>
      <c r="AW221" s="21"/>
      <c r="AX221" s="21"/>
      <c r="AY221" s="145" t="str">
        <f t="shared" si="59"/>
        <v>0 increase</v>
      </c>
    </row>
    <row r="222" spans="1:51" ht="19.95" customHeight="1">
      <c r="A222" s="5" t="s">
        <v>562</v>
      </c>
      <c r="B222" s="5">
        <v>1220066</v>
      </c>
      <c r="C222" s="5" t="s">
        <v>1005</v>
      </c>
      <c r="D222" s="5" t="s">
        <v>1006</v>
      </c>
      <c r="E222" s="5" t="s">
        <v>54</v>
      </c>
      <c r="F222" s="5" t="s">
        <v>55</v>
      </c>
      <c r="G222" s="5" t="s">
        <v>1254</v>
      </c>
      <c r="H222" s="5" t="s">
        <v>992</v>
      </c>
      <c r="I222" s="5" t="s">
        <v>993</v>
      </c>
      <c r="J222" s="6">
        <v>40386</v>
      </c>
      <c r="K222" s="5" t="s">
        <v>87</v>
      </c>
      <c r="L222" s="5" t="s">
        <v>87</v>
      </c>
      <c r="M222" s="5" t="s">
        <v>89</v>
      </c>
      <c r="N222" s="7">
        <v>2</v>
      </c>
      <c r="O222" s="7">
        <v>4</v>
      </c>
      <c r="P222" s="8">
        <v>9518</v>
      </c>
      <c r="Q222" s="9">
        <v>3.7500000000000006E-2</v>
      </c>
      <c r="R222" s="10">
        <f t="shared" si="48"/>
        <v>357</v>
      </c>
      <c r="S222" s="9">
        <v>1.55E-2</v>
      </c>
      <c r="T222" s="10">
        <f t="shared" si="49"/>
        <v>148</v>
      </c>
      <c r="U222" s="9">
        <f t="shared" si="50"/>
        <v>5.3057364992645517E-2</v>
      </c>
      <c r="V222" s="10">
        <f t="shared" si="51"/>
        <v>505</v>
      </c>
      <c r="W222" s="10">
        <f t="shared" si="52"/>
        <v>10023</v>
      </c>
      <c r="X222" s="11">
        <v>9800</v>
      </c>
      <c r="Y222" s="12">
        <f t="shared" si="53"/>
        <v>282</v>
      </c>
      <c r="Z222" s="13">
        <f t="shared" si="47"/>
        <v>2.9600000000000001E-2</v>
      </c>
      <c r="AA222" s="14" t="str">
        <f t="shared" si="46"/>
        <v>4.24%-6.37%</v>
      </c>
      <c r="AB222" s="15"/>
      <c r="AC222" s="15"/>
      <c r="AD222" s="15"/>
      <c r="AE222" s="16"/>
      <c r="AF222" s="8">
        <f t="shared" si="54"/>
        <v>0</v>
      </c>
      <c r="AG222" s="17">
        <f t="shared" si="55"/>
        <v>9800</v>
      </c>
      <c r="AH222" s="18">
        <f t="shared" si="56"/>
        <v>282</v>
      </c>
      <c r="AI222" s="19">
        <f t="shared" si="57"/>
        <v>2.9628073124605914E-2</v>
      </c>
      <c r="AJ222" s="20">
        <v>14</v>
      </c>
      <c r="AK222" s="20">
        <v>550</v>
      </c>
      <c r="AL222" s="20"/>
      <c r="AM222" s="20">
        <v>688</v>
      </c>
      <c r="AN222" s="20">
        <f t="shared" si="58"/>
        <v>144488</v>
      </c>
      <c r="AO222" s="7">
        <v>3</v>
      </c>
      <c r="AP222" s="20"/>
      <c r="AQ222" s="21" t="s">
        <v>1007</v>
      </c>
      <c r="AR222" s="21" t="s">
        <v>126</v>
      </c>
      <c r="AS222" s="5" t="s">
        <v>936</v>
      </c>
      <c r="AT222" s="5" t="s">
        <v>261</v>
      </c>
      <c r="AU222" s="5" t="s">
        <v>62</v>
      </c>
      <c r="AV222" s="20"/>
      <c r="AW222" s="21"/>
      <c r="AX222" s="21"/>
      <c r="AY222" s="145" t="str">
        <f t="shared" si="59"/>
        <v>&lt;20</v>
      </c>
    </row>
    <row r="223" spans="1:51" ht="19.95" customHeight="1">
      <c r="A223" s="5" t="s">
        <v>562</v>
      </c>
      <c r="B223" s="5">
        <v>1705032</v>
      </c>
      <c r="C223" s="5" t="s">
        <v>1008</v>
      </c>
      <c r="D223" s="5" t="s">
        <v>1009</v>
      </c>
      <c r="E223" s="5" t="s">
        <v>54</v>
      </c>
      <c r="F223" s="5" t="s">
        <v>55</v>
      </c>
      <c r="G223" s="5" t="s">
        <v>1254</v>
      </c>
      <c r="H223" s="5" t="s">
        <v>996</v>
      </c>
      <c r="I223" s="5" t="s">
        <v>997</v>
      </c>
      <c r="J223" s="6">
        <v>39664</v>
      </c>
      <c r="K223" s="5" t="s">
        <v>150</v>
      </c>
      <c r="L223" s="5" t="s">
        <v>1010</v>
      </c>
      <c r="M223" s="5" t="s">
        <v>59</v>
      </c>
      <c r="N223" s="7">
        <v>2</v>
      </c>
      <c r="O223" s="7">
        <v>3</v>
      </c>
      <c r="P223" s="8">
        <v>18280</v>
      </c>
      <c r="Q223" s="9">
        <v>0.03</v>
      </c>
      <c r="R223" s="10">
        <f t="shared" si="48"/>
        <v>548</v>
      </c>
      <c r="S223" s="9">
        <v>0</v>
      </c>
      <c r="T223" s="10">
        <f t="shared" si="49"/>
        <v>0</v>
      </c>
      <c r="U223" s="9">
        <f t="shared" si="50"/>
        <v>2.9978118161925603E-2</v>
      </c>
      <c r="V223" s="10">
        <f t="shared" si="51"/>
        <v>548</v>
      </c>
      <c r="W223" s="10">
        <f t="shared" si="52"/>
        <v>18828</v>
      </c>
      <c r="X223" s="11">
        <v>19000</v>
      </c>
      <c r="Y223" s="12">
        <f t="shared" si="53"/>
        <v>720</v>
      </c>
      <c r="Z223" s="13">
        <f t="shared" si="47"/>
        <v>3.9399999999999998E-2</v>
      </c>
      <c r="AA223" s="14" t="str">
        <f t="shared" si="46"/>
        <v>2.40%-3.60%</v>
      </c>
      <c r="AB223" s="15"/>
      <c r="AC223" s="15"/>
      <c r="AD223" s="15"/>
      <c r="AE223" s="16"/>
      <c r="AF223" s="8">
        <f t="shared" si="54"/>
        <v>0</v>
      </c>
      <c r="AG223" s="17">
        <f t="shared" si="55"/>
        <v>19000</v>
      </c>
      <c r="AH223" s="18">
        <f t="shared" si="56"/>
        <v>720</v>
      </c>
      <c r="AI223" s="19">
        <f t="shared" si="57"/>
        <v>3.938730853391692E-2</v>
      </c>
      <c r="AJ223" s="20">
        <v>14</v>
      </c>
      <c r="AK223" s="20">
        <v>450</v>
      </c>
      <c r="AL223" s="20"/>
      <c r="AM223" s="20">
        <v>688</v>
      </c>
      <c r="AN223" s="20">
        <f t="shared" si="58"/>
        <v>272088</v>
      </c>
      <c r="AO223" s="7">
        <v>5</v>
      </c>
      <c r="AP223" s="20"/>
      <c r="AQ223" s="21" t="s">
        <v>1011</v>
      </c>
      <c r="AR223" s="21" t="s">
        <v>292</v>
      </c>
      <c r="AS223" s="5" t="s">
        <v>936</v>
      </c>
      <c r="AT223" s="5" t="s">
        <v>261</v>
      </c>
      <c r="AU223" s="5" t="s">
        <v>62</v>
      </c>
      <c r="AV223" s="20"/>
      <c r="AW223" s="21"/>
      <c r="AX223" s="21"/>
      <c r="AY223" s="145" t="str">
        <f t="shared" si="59"/>
        <v>OK</v>
      </c>
    </row>
    <row r="224" spans="1:51" ht="19.95" customHeight="1">
      <c r="A224" s="5" t="s">
        <v>562</v>
      </c>
      <c r="B224" s="5">
        <v>1706022</v>
      </c>
      <c r="C224" s="5" t="s">
        <v>1012</v>
      </c>
      <c r="D224" s="5" t="s">
        <v>1013</v>
      </c>
      <c r="E224" s="5" t="s">
        <v>54</v>
      </c>
      <c r="F224" s="5" t="s">
        <v>55</v>
      </c>
      <c r="G224" s="5" t="s">
        <v>1254</v>
      </c>
      <c r="H224" s="5" t="s">
        <v>992</v>
      </c>
      <c r="I224" s="5" t="s">
        <v>993</v>
      </c>
      <c r="J224" s="6">
        <v>40023</v>
      </c>
      <c r="K224" s="5" t="s">
        <v>87</v>
      </c>
      <c r="L224" s="5" t="s">
        <v>87</v>
      </c>
      <c r="M224" s="5" t="s">
        <v>89</v>
      </c>
      <c r="N224" s="7">
        <v>2</v>
      </c>
      <c r="O224" s="7">
        <v>3</v>
      </c>
      <c r="P224" s="8">
        <v>7567</v>
      </c>
      <c r="Q224" s="9">
        <v>0.03</v>
      </c>
      <c r="R224" s="10">
        <f t="shared" si="48"/>
        <v>227</v>
      </c>
      <c r="S224" s="9">
        <v>0</v>
      </c>
      <c r="T224" s="10">
        <f t="shared" si="49"/>
        <v>0</v>
      </c>
      <c r="U224" s="9">
        <f t="shared" si="50"/>
        <v>2.9998678472313994E-2</v>
      </c>
      <c r="V224" s="10">
        <f t="shared" si="51"/>
        <v>227</v>
      </c>
      <c r="W224" s="10">
        <f t="shared" si="52"/>
        <v>7794</v>
      </c>
      <c r="X224" s="11">
        <v>7627</v>
      </c>
      <c r="Y224" s="12">
        <f t="shared" si="53"/>
        <v>60</v>
      </c>
      <c r="Z224" s="13">
        <f t="shared" si="47"/>
        <v>7.9000000000000008E-3</v>
      </c>
      <c r="AA224" s="14" t="str">
        <f t="shared" si="46"/>
        <v>2.40%-3.60%</v>
      </c>
      <c r="AB224" s="15"/>
      <c r="AC224" s="15"/>
      <c r="AD224" s="15"/>
      <c r="AE224" s="16"/>
      <c r="AF224" s="8">
        <f t="shared" si="54"/>
        <v>0</v>
      </c>
      <c r="AG224" s="17">
        <f t="shared" si="55"/>
        <v>7627</v>
      </c>
      <c r="AH224" s="18">
        <f t="shared" si="56"/>
        <v>60</v>
      </c>
      <c r="AI224" s="19">
        <f t="shared" si="57"/>
        <v>7.9291661160301175E-3</v>
      </c>
      <c r="AJ224" s="20">
        <v>14</v>
      </c>
      <c r="AK224" s="20">
        <v>450</v>
      </c>
      <c r="AL224" s="20"/>
      <c r="AM224" s="20">
        <v>688</v>
      </c>
      <c r="AN224" s="20">
        <f t="shared" si="58"/>
        <v>112866</v>
      </c>
      <c r="AO224" s="7">
        <v>3</v>
      </c>
      <c r="AP224" s="20"/>
      <c r="AQ224" s="21" t="s">
        <v>1014</v>
      </c>
      <c r="AR224" s="21" t="s">
        <v>126</v>
      </c>
      <c r="AS224" s="5" t="s">
        <v>936</v>
      </c>
      <c r="AT224" s="5" t="s">
        <v>261</v>
      </c>
      <c r="AU224" s="5" t="s">
        <v>62</v>
      </c>
      <c r="AV224" s="20"/>
      <c r="AW224" s="21"/>
      <c r="AX224" s="21"/>
      <c r="AY224" s="145" t="str">
        <f t="shared" si="59"/>
        <v>&lt;20</v>
      </c>
    </row>
    <row r="225" spans="1:51" ht="19.95" customHeight="1">
      <c r="A225" s="5" t="s">
        <v>562</v>
      </c>
      <c r="B225" s="5">
        <v>1706037</v>
      </c>
      <c r="C225" s="5" t="s">
        <v>1015</v>
      </c>
      <c r="D225" s="5" t="s">
        <v>1016</v>
      </c>
      <c r="E225" s="5" t="s">
        <v>54</v>
      </c>
      <c r="F225" s="5" t="s">
        <v>55</v>
      </c>
      <c r="G225" s="5" t="s">
        <v>1254</v>
      </c>
      <c r="H225" s="5" t="s">
        <v>996</v>
      </c>
      <c r="I225" s="5" t="s">
        <v>997</v>
      </c>
      <c r="J225" s="6">
        <v>40023</v>
      </c>
      <c r="K225" s="5" t="s">
        <v>105</v>
      </c>
      <c r="L225" s="5" t="s">
        <v>946</v>
      </c>
      <c r="M225" s="5" t="s">
        <v>107</v>
      </c>
      <c r="N225" s="7">
        <v>2</v>
      </c>
      <c r="O225" s="7">
        <v>5</v>
      </c>
      <c r="P225" s="8">
        <v>6492</v>
      </c>
      <c r="Q225" s="9">
        <v>0.05</v>
      </c>
      <c r="R225" s="10">
        <f t="shared" si="48"/>
        <v>325</v>
      </c>
      <c r="S225" s="9">
        <v>2.7E-2</v>
      </c>
      <c r="T225" s="10">
        <f t="shared" si="49"/>
        <v>175</v>
      </c>
      <c r="U225" s="9">
        <f t="shared" si="50"/>
        <v>7.7017868145409729E-2</v>
      </c>
      <c r="V225" s="10">
        <f t="shared" si="51"/>
        <v>500</v>
      </c>
      <c r="W225" s="10">
        <f t="shared" si="52"/>
        <v>6992</v>
      </c>
      <c r="X225" s="11">
        <v>7790</v>
      </c>
      <c r="Y225" s="12">
        <f t="shared" si="53"/>
        <v>1298</v>
      </c>
      <c r="Z225" s="13">
        <f t="shared" si="47"/>
        <v>0.19989999999999999</v>
      </c>
      <c r="AA225" s="14" t="str">
        <f t="shared" si="46"/>
        <v>6.16%-9.24%</v>
      </c>
      <c r="AB225" s="15"/>
      <c r="AC225" s="15"/>
      <c r="AD225" s="15"/>
      <c r="AE225" s="16"/>
      <c r="AF225" s="8">
        <f t="shared" si="54"/>
        <v>0</v>
      </c>
      <c r="AG225" s="17">
        <f t="shared" si="55"/>
        <v>7790</v>
      </c>
      <c r="AH225" s="18">
        <f t="shared" si="56"/>
        <v>1298</v>
      </c>
      <c r="AI225" s="19">
        <f t="shared" si="57"/>
        <v>0.19993838570548372</v>
      </c>
      <c r="AJ225" s="20">
        <v>14</v>
      </c>
      <c r="AK225" s="20">
        <v>450</v>
      </c>
      <c r="AL225" s="20"/>
      <c r="AM225" s="20">
        <v>688</v>
      </c>
      <c r="AN225" s="20">
        <f t="shared" si="58"/>
        <v>115148</v>
      </c>
      <c r="AO225" s="7">
        <v>4</v>
      </c>
      <c r="AP225" s="20"/>
      <c r="AQ225" s="21" t="s">
        <v>1017</v>
      </c>
      <c r="AR225" s="21" t="s">
        <v>391</v>
      </c>
      <c r="AS225" s="5" t="s">
        <v>936</v>
      </c>
      <c r="AT225" s="5" t="s">
        <v>261</v>
      </c>
      <c r="AU225" s="5" t="s">
        <v>62</v>
      </c>
      <c r="AV225" s="20"/>
      <c r="AW225" s="21"/>
      <c r="AX225" s="21"/>
      <c r="AY225" s="145" t="str">
        <f t="shared" si="59"/>
        <v>&gt;20</v>
      </c>
    </row>
    <row r="226" spans="1:51" ht="19.95" customHeight="1">
      <c r="A226" s="5" t="s">
        <v>562</v>
      </c>
      <c r="B226" s="5">
        <v>1710006</v>
      </c>
      <c r="C226" s="5" t="s">
        <v>1018</v>
      </c>
      <c r="D226" s="5" t="s">
        <v>1019</v>
      </c>
      <c r="E226" s="5" t="s">
        <v>54</v>
      </c>
      <c r="F226" s="5" t="s">
        <v>55</v>
      </c>
      <c r="G226" s="5" t="s">
        <v>1254</v>
      </c>
      <c r="H226" s="5" t="s">
        <v>996</v>
      </c>
      <c r="I226" s="5" t="s">
        <v>997</v>
      </c>
      <c r="J226" s="6">
        <v>41460</v>
      </c>
      <c r="K226" s="5" t="s">
        <v>105</v>
      </c>
      <c r="L226" s="5" t="s">
        <v>105</v>
      </c>
      <c r="M226" s="5" t="s">
        <v>107</v>
      </c>
      <c r="N226" s="7">
        <v>2</v>
      </c>
      <c r="O226" s="7">
        <v>4</v>
      </c>
      <c r="P226" s="8">
        <v>7976</v>
      </c>
      <c r="Q226" s="9">
        <v>4.4999999999999998E-2</v>
      </c>
      <c r="R226" s="10">
        <f t="shared" si="48"/>
        <v>359</v>
      </c>
      <c r="S226" s="9">
        <v>4.2099999999999999E-2</v>
      </c>
      <c r="T226" s="10">
        <f t="shared" si="49"/>
        <v>336</v>
      </c>
      <c r="U226" s="9">
        <f t="shared" si="50"/>
        <v>8.7136409227683051E-2</v>
      </c>
      <c r="V226" s="10">
        <f t="shared" si="51"/>
        <v>695</v>
      </c>
      <c r="W226" s="10">
        <f t="shared" si="52"/>
        <v>8671</v>
      </c>
      <c r="X226" s="11">
        <v>8800</v>
      </c>
      <c r="Y226" s="12">
        <f t="shared" si="53"/>
        <v>824</v>
      </c>
      <c r="Z226" s="13">
        <f t="shared" si="47"/>
        <v>0.1033</v>
      </c>
      <c r="AA226" s="14" t="str">
        <f t="shared" ref="AA226:AA252" si="61">IF(OR(N226=1,N226=2,N226=4),TEXT(U226*0.8,"0.00%")&amp;"-"&amp;TEXT(U226*1.2,"0.00%"),IF(OR(N226=3,N226=6),TEXT(0,"0.00%")&amp;"-"&amp;TEXT(7%*1.2,"0.00%"),IF(OR(N226=5,N226=7),TEXT((T226/P226),"0.00%")&amp;"-"&amp;TEXT((T226/P226)+7%,"0.00%"),"")))</f>
        <v>6.97%-10.46%</v>
      </c>
      <c r="AB226" s="15"/>
      <c r="AC226" s="15"/>
      <c r="AD226" s="15"/>
      <c r="AE226" s="16"/>
      <c r="AF226" s="8">
        <f t="shared" si="54"/>
        <v>0</v>
      </c>
      <c r="AG226" s="17">
        <f t="shared" si="55"/>
        <v>8800</v>
      </c>
      <c r="AH226" s="18">
        <f t="shared" si="56"/>
        <v>824</v>
      </c>
      <c r="AI226" s="19">
        <f t="shared" si="57"/>
        <v>0.10330992978936804</v>
      </c>
      <c r="AJ226" s="20">
        <v>14</v>
      </c>
      <c r="AK226" s="20">
        <v>450</v>
      </c>
      <c r="AL226" s="20"/>
      <c r="AM226" s="20">
        <v>688</v>
      </c>
      <c r="AN226" s="20">
        <f t="shared" si="58"/>
        <v>129288</v>
      </c>
      <c r="AO226" s="7">
        <v>4</v>
      </c>
      <c r="AP226" s="20"/>
      <c r="AQ226" s="21"/>
      <c r="AR226" s="21"/>
      <c r="AS226" s="5" t="s">
        <v>936</v>
      </c>
      <c r="AT226" s="5" t="s">
        <v>261</v>
      </c>
      <c r="AU226" s="5" t="s">
        <v>62</v>
      </c>
      <c r="AV226" s="20"/>
      <c r="AW226" s="21"/>
      <c r="AX226" s="21"/>
      <c r="AY226" s="145" t="str">
        <f t="shared" si="59"/>
        <v>OK</v>
      </c>
    </row>
    <row r="227" spans="1:51" ht="19.95" customHeight="1">
      <c r="A227" s="5" t="s">
        <v>562</v>
      </c>
      <c r="B227" s="5">
        <v>1717017</v>
      </c>
      <c r="C227" s="5" t="s">
        <v>1020</v>
      </c>
      <c r="D227" s="5" t="s">
        <v>629</v>
      </c>
      <c r="E227" s="5" t="s">
        <v>54</v>
      </c>
      <c r="F227" s="5" t="s">
        <v>55</v>
      </c>
      <c r="G227" s="5" t="s">
        <v>1254</v>
      </c>
      <c r="H227" s="5" t="s">
        <v>996</v>
      </c>
      <c r="I227" s="5" t="s">
        <v>997</v>
      </c>
      <c r="J227" s="6">
        <v>44044</v>
      </c>
      <c r="K227" s="5" t="s">
        <v>105</v>
      </c>
      <c r="L227" s="5" t="s">
        <v>946</v>
      </c>
      <c r="M227" s="5" t="s">
        <v>107</v>
      </c>
      <c r="N227" s="7">
        <v>2</v>
      </c>
      <c r="O227" s="7">
        <v>3</v>
      </c>
      <c r="P227" s="8">
        <v>5528</v>
      </c>
      <c r="Q227" s="9">
        <v>0.03</v>
      </c>
      <c r="R227" s="10">
        <f t="shared" si="48"/>
        <v>166</v>
      </c>
      <c r="S227" s="9">
        <v>0</v>
      </c>
      <c r="T227" s="10">
        <f t="shared" si="49"/>
        <v>0</v>
      </c>
      <c r="U227" s="9">
        <f t="shared" si="50"/>
        <v>3.0028943560057888E-2</v>
      </c>
      <c r="V227" s="10">
        <f t="shared" si="51"/>
        <v>166</v>
      </c>
      <c r="W227" s="10">
        <f t="shared" si="52"/>
        <v>5694</v>
      </c>
      <c r="X227" s="11">
        <v>5704</v>
      </c>
      <c r="Y227" s="12">
        <f t="shared" si="53"/>
        <v>176</v>
      </c>
      <c r="Z227" s="13">
        <f t="shared" si="47"/>
        <v>3.1800000000000002E-2</v>
      </c>
      <c r="AA227" s="14" t="str">
        <f t="shared" si="61"/>
        <v>2.40%-3.60%</v>
      </c>
      <c r="AB227" s="15"/>
      <c r="AC227" s="15"/>
      <c r="AD227" s="15"/>
      <c r="AE227" s="16"/>
      <c r="AF227" s="8">
        <f t="shared" si="54"/>
        <v>0</v>
      </c>
      <c r="AG227" s="17">
        <f t="shared" si="55"/>
        <v>5704</v>
      </c>
      <c r="AH227" s="18">
        <f t="shared" si="56"/>
        <v>176</v>
      </c>
      <c r="AI227" s="19">
        <f t="shared" si="57"/>
        <v>3.183791606367592E-2</v>
      </c>
      <c r="AJ227" s="20">
        <v>14</v>
      </c>
      <c r="AK227" s="20">
        <v>450</v>
      </c>
      <c r="AL227" s="20"/>
      <c r="AM227" s="20">
        <v>688</v>
      </c>
      <c r="AN227" s="20">
        <f t="shared" si="58"/>
        <v>85944</v>
      </c>
      <c r="AO227" s="7">
        <v>3</v>
      </c>
      <c r="AP227" s="20"/>
      <c r="AQ227" s="21"/>
      <c r="AR227" s="21"/>
      <c r="AS227" s="5" t="s">
        <v>936</v>
      </c>
      <c r="AT227" s="5" t="s">
        <v>261</v>
      </c>
      <c r="AU227" s="5" t="s">
        <v>62</v>
      </c>
      <c r="AV227" s="20"/>
      <c r="AW227" s="21"/>
      <c r="AX227" s="21"/>
      <c r="AY227" s="145" t="str">
        <f t="shared" si="59"/>
        <v>OK</v>
      </c>
    </row>
    <row r="228" spans="1:51" ht="19.95" customHeight="1">
      <c r="A228" s="5" t="s">
        <v>562</v>
      </c>
      <c r="B228" s="5">
        <v>15013562</v>
      </c>
      <c r="C228" s="5" t="s">
        <v>1021</v>
      </c>
      <c r="D228" s="5" t="s">
        <v>1022</v>
      </c>
      <c r="E228" s="5" t="s">
        <v>54</v>
      </c>
      <c r="F228" s="5" t="s">
        <v>55</v>
      </c>
      <c r="G228" s="5" t="s">
        <v>1254</v>
      </c>
      <c r="H228" s="5" t="s">
        <v>1023</v>
      </c>
      <c r="I228" s="5" t="s">
        <v>830</v>
      </c>
      <c r="J228" s="6">
        <v>41836</v>
      </c>
      <c r="K228" s="5" t="s">
        <v>87</v>
      </c>
      <c r="L228" s="5" t="s">
        <v>815</v>
      </c>
      <c r="M228" s="5" t="s">
        <v>89</v>
      </c>
      <c r="N228" s="7">
        <v>2</v>
      </c>
      <c r="O228" s="7">
        <v>1</v>
      </c>
      <c r="P228" s="8">
        <v>12374</v>
      </c>
      <c r="Q228" s="89">
        <v>0</v>
      </c>
      <c r="R228" s="10">
        <f t="shared" si="48"/>
        <v>0</v>
      </c>
      <c r="S228" s="89">
        <v>0</v>
      </c>
      <c r="T228" s="10">
        <f t="shared" si="49"/>
        <v>0</v>
      </c>
      <c r="U228" s="89">
        <f t="shared" si="50"/>
        <v>0</v>
      </c>
      <c r="V228" s="10">
        <f t="shared" si="51"/>
        <v>0</v>
      </c>
      <c r="W228" s="10">
        <f t="shared" si="52"/>
        <v>12374</v>
      </c>
      <c r="X228" s="11">
        <f>W228</f>
        <v>12374</v>
      </c>
      <c r="Y228" s="12">
        <f t="shared" si="53"/>
        <v>0</v>
      </c>
      <c r="Z228" s="93">
        <f t="shared" si="47"/>
        <v>0</v>
      </c>
      <c r="AA228" s="94" t="str">
        <f t="shared" si="61"/>
        <v>0.00%-0.00%</v>
      </c>
      <c r="AB228" s="15"/>
      <c r="AC228" s="15"/>
      <c r="AD228" s="15"/>
      <c r="AE228" s="96"/>
      <c r="AF228" s="8">
        <f t="shared" si="54"/>
        <v>0</v>
      </c>
      <c r="AG228" s="17">
        <f t="shared" si="55"/>
        <v>12374</v>
      </c>
      <c r="AH228" s="18">
        <f t="shared" si="56"/>
        <v>0</v>
      </c>
      <c r="AI228" s="98">
        <f t="shared" si="57"/>
        <v>0</v>
      </c>
      <c r="AJ228" s="20">
        <v>14</v>
      </c>
      <c r="AK228" s="20">
        <v>450</v>
      </c>
      <c r="AL228" s="20"/>
      <c r="AM228" s="20">
        <v>688</v>
      </c>
      <c r="AN228" s="20">
        <f t="shared" si="58"/>
        <v>179324</v>
      </c>
      <c r="AO228" s="7">
        <v>3</v>
      </c>
      <c r="AP228" s="20"/>
      <c r="AQ228" s="21"/>
      <c r="AR228" s="21"/>
      <c r="AS228" s="5" t="s">
        <v>1024</v>
      </c>
      <c r="AT228" s="5" t="s">
        <v>261</v>
      </c>
      <c r="AU228" s="5" t="s">
        <v>62</v>
      </c>
      <c r="AV228" s="20"/>
      <c r="AW228" s="21"/>
      <c r="AX228" s="21"/>
      <c r="AY228" s="145" t="str">
        <f t="shared" si="59"/>
        <v>OK</v>
      </c>
    </row>
    <row r="229" spans="1:51" ht="19.95" customHeight="1">
      <c r="A229" s="5" t="s">
        <v>562</v>
      </c>
      <c r="B229" s="5">
        <v>15020881</v>
      </c>
      <c r="C229" s="5" t="s">
        <v>1025</v>
      </c>
      <c r="D229" s="5" t="s">
        <v>1026</v>
      </c>
      <c r="E229" s="5" t="s">
        <v>54</v>
      </c>
      <c r="F229" s="5" t="s">
        <v>55</v>
      </c>
      <c r="G229" s="5" t="s">
        <v>1254</v>
      </c>
      <c r="H229" s="5" t="s">
        <v>1023</v>
      </c>
      <c r="I229" s="5" t="s">
        <v>830</v>
      </c>
      <c r="J229" s="6">
        <v>44228</v>
      </c>
      <c r="K229" s="5" t="s">
        <v>87</v>
      </c>
      <c r="L229" s="5" t="s">
        <v>815</v>
      </c>
      <c r="M229" s="5" t="s">
        <v>89</v>
      </c>
      <c r="N229" s="7">
        <v>2</v>
      </c>
      <c r="O229" s="7">
        <v>3</v>
      </c>
      <c r="P229" s="8">
        <v>16847</v>
      </c>
      <c r="Q229" s="89">
        <v>0</v>
      </c>
      <c r="R229" s="10">
        <f t="shared" si="48"/>
        <v>0</v>
      </c>
      <c r="S229" s="89">
        <v>0</v>
      </c>
      <c r="T229" s="10">
        <f t="shared" si="49"/>
        <v>0</v>
      </c>
      <c r="U229" s="89">
        <f t="shared" si="50"/>
        <v>0</v>
      </c>
      <c r="V229" s="10">
        <f t="shared" si="51"/>
        <v>0</v>
      </c>
      <c r="W229" s="10">
        <f t="shared" si="52"/>
        <v>16847</v>
      </c>
      <c r="X229" s="11">
        <f t="shared" ref="X229:X250" si="62">W229</f>
        <v>16847</v>
      </c>
      <c r="Y229" s="12">
        <f t="shared" si="53"/>
        <v>0</v>
      </c>
      <c r="Z229" s="93">
        <f t="shared" si="47"/>
        <v>0</v>
      </c>
      <c r="AA229" s="94" t="str">
        <f t="shared" si="61"/>
        <v>0.00%-0.00%</v>
      </c>
      <c r="AB229" s="15"/>
      <c r="AC229" s="15"/>
      <c r="AD229" s="15"/>
      <c r="AE229" s="96"/>
      <c r="AF229" s="8">
        <f t="shared" si="54"/>
        <v>0</v>
      </c>
      <c r="AG229" s="17">
        <f t="shared" si="55"/>
        <v>16847</v>
      </c>
      <c r="AH229" s="18">
        <f t="shared" si="56"/>
        <v>0</v>
      </c>
      <c r="AI229" s="98">
        <f t="shared" si="57"/>
        <v>0</v>
      </c>
      <c r="AJ229" s="20">
        <v>14</v>
      </c>
      <c r="AK229" s="20">
        <v>500</v>
      </c>
      <c r="AL229" s="20"/>
      <c r="AM229" s="20">
        <v>688</v>
      </c>
      <c r="AN229" s="20">
        <f t="shared" si="58"/>
        <v>242546</v>
      </c>
      <c r="AO229" s="7">
        <v>3</v>
      </c>
      <c r="AP229" s="20"/>
      <c r="AQ229" s="21"/>
      <c r="AR229" s="21"/>
      <c r="AS229" s="5" t="s">
        <v>1024</v>
      </c>
      <c r="AT229" s="5" t="s">
        <v>261</v>
      </c>
      <c r="AU229" s="5" t="s">
        <v>62</v>
      </c>
      <c r="AV229" s="20"/>
      <c r="AW229" s="21"/>
      <c r="AX229" s="21"/>
      <c r="AY229" s="145" t="str">
        <f t="shared" si="59"/>
        <v>OK</v>
      </c>
    </row>
    <row r="230" spans="1:51" ht="19.95" customHeight="1">
      <c r="A230" s="5" t="s">
        <v>562</v>
      </c>
      <c r="B230" s="5">
        <v>15017323</v>
      </c>
      <c r="C230" s="5" t="s">
        <v>1027</v>
      </c>
      <c r="D230" s="5" t="s">
        <v>1028</v>
      </c>
      <c r="E230" s="5" t="s">
        <v>54</v>
      </c>
      <c r="F230" s="5" t="s">
        <v>55</v>
      </c>
      <c r="G230" s="5" t="s">
        <v>1254</v>
      </c>
      <c r="H230" s="5" t="s">
        <v>1029</v>
      </c>
      <c r="I230" s="5" t="s">
        <v>830</v>
      </c>
      <c r="J230" s="6">
        <v>42865</v>
      </c>
      <c r="K230" s="5" t="s">
        <v>201</v>
      </c>
      <c r="L230" s="5" t="s">
        <v>202</v>
      </c>
      <c r="M230" s="5" t="s">
        <v>66</v>
      </c>
      <c r="N230" s="7">
        <v>2</v>
      </c>
      <c r="O230" s="7">
        <v>3</v>
      </c>
      <c r="P230" s="8">
        <v>15130</v>
      </c>
      <c r="Q230" s="89">
        <v>2.5000000000000001E-2</v>
      </c>
      <c r="R230" s="10">
        <f t="shared" si="48"/>
        <v>378</v>
      </c>
      <c r="S230" s="89">
        <v>0</v>
      </c>
      <c r="T230" s="10">
        <f t="shared" si="49"/>
        <v>0</v>
      </c>
      <c r="U230" s="89">
        <f t="shared" si="50"/>
        <v>2.4983476536682089E-2</v>
      </c>
      <c r="V230" s="10">
        <f t="shared" si="51"/>
        <v>378</v>
      </c>
      <c r="W230" s="10">
        <f t="shared" si="52"/>
        <v>15508</v>
      </c>
      <c r="X230" s="11">
        <f>W230+72</f>
        <v>15580</v>
      </c>
      <c r="Y230" s="12">
        <f t="shared" si="53"/>
        <v>450</v>
      </c>
      <c r="Z230" s="93">
        <f t="shared" si="47"/>
        <v>2.9700000000000001E-2</v>
      </c>
      <c r="AA230" s="94" t="str">
        <f t="shared" si="61"/>
        <v>2.00%-3.00%</v>
      </c>
      <c r="AB230" s="15"/>
      <c r="AC230" s="15"/>
      <c r="AD230" s="15"/>
      <c r="AE230" s="96"/>
      <c r="AF230" s="8">
        <f t="shared" si="54"/>
        <v>0</v>
      </c>
      <c r="AG230" s="17">
        <f t="shared" si="55"/>
        <v>15580</v>
      </c>
      <c r="AH230" s="18">
        <f t="shared" si="56"/>
        <v>450</v>
      </c>
      <c r="AI230" s="98">
        <f t="shared" si="57"/>
        <v>2.9742233972240628E-2</v>
      </c>
      <c r="AJ230" s="20">
        <v>14</v>
      </c>
      <c r="AK230" s="20">
        <v>450</v>
      </c>
      <c r="AL230" s="20"/>
      <c r="AM230" s="20">
        <v>688</v>
      </c>
      <c r="AN230" s="20">
        <f t="shared" si="58"/>
        <v>224208</v>
      </c>
      <c r="AO230" s="7">
        <v>3</v>
      </c>
      <c r="AP230" s="20"/>
      <c r="AQ230" s="21"/>
      <c r="AR230" s="21"/>
      <c r="AS230" s="5" t="s">
        <v>1024</v>
      </c>
      <c r="AT230" s="5" t="s">
        <v>261</v>
      </c>
      <c r="AU230" s="5" t="s">
        <v>62</v>
      </c>
      <c r="AV230" s="20"/>
      <c r="AW230" s="21"/>
      <c r="AX230" s="21"/>
      <c r="AY230" s="145" t="str">
        <f t="shared" si="59"/>
        <v>OK</v>
      </c>
    </row>
    <row r="231" spans="1:51" ht="19.95" customHeight="1">
      <c r="A231" s="5" t="s">
        <v>562</v>
      </c>
      <c r="B231" s="5">
        <v>15021373</v>
      </c>
      <c r="C231" s="5" t="s">
        <v>1030</v>
      </c>
      <c r="D231" s="5" t="s">
        <v>1031</v>
      </c>
      <c r="E231" s="5" t="s">
        <v>54</v>
      </c>
      <c r="F231" s="5" t="s">
        <v>55</v>
      </c>
      <c r="G231" s="5" t="s">
        <v>1254</v>
      </c>
      <c r="H231" s="5" t="s">
        <v>1032</v>
      </c>
      <c r="I231" s="5" t="s">
        <v>830</v>
      </c>
      <c r="J231" s="6">
        <v>44349</v>
      </c>
      <c r="K231" s="5" t="s">
        <v>87</v>
      </c>
      <c r="L231" s="5" t="s">
        <v>815</v>
      </c>
      <c r="M231" s="5" t="s">
        <v>89</v>
      </c>
      <c r="N231" s="7">
        <v>2</v>
      </c>
      <c r="O231" s="7">
        <v>5</v>
      </c>
      <c r="P231" s="8">
        <v>15564</v>
      </c>
      <c r="Q231" s="89">
        <v>0.04</v>
      </c>
      <c r="R231" s="10">
        <f t="shared" si="48"/>
        <v>623</v>
      </c>
      <c r="S231" s="89">
        <v>0</v>
      </c>
      <c r="T231" s="10">
        <f t="shared" si="49"/>
        <v>0</v>
      </c>
      <c r="U231" s="89">
        <f t="shared" si="50"/>
        <v>4.002827036751478E-2</v>
      </c>
      <c r="V231" s="10">
        <f t="shared" si="51"/>
        <v>623</v>
      </c>
      <c r="W231" s="10">
        <f t="shared" si="52"/>
        <v>16187</v>
      </c>
      <c r="X231" s="11">
        <f>W231-623</f>
        <v>15564</v>
      </c>
      <c r="Y231" s="12">
        <f t="shared" si="53"/>
        <v>0</v>
      </c>
      <c r="Z231" s="93">
        <f t="shared" si="47"/>
        <v>0</v>
      </c>
      <c r="AA231" s="94" t="str">
        <f t="shared" si="61"/>
        <v>3.20%-4.80%</v>
      </c>
      <c r="AB231" s="15" t="s">
        <v>112</v>
      </c>
      <c r="AC231" s="15" t="s">
        <v>65</v>
      </c>
      <c r="AD231" s="15" t="s">
        <v>114</v>
      </c>
      <c r="AE231" s="96">
        <v>7.0000000000000007E-2</v>
      </c>
      <c r="AF231" s="8">
        <f t="shared" si="54"/>
        <v>1089</v>
      </c>
      <c r="AG231" s="17">
        <f t="shared" si="55"/>
        <v>16653</v>
      </c>
      <c r="AH231" s="18">
        <f t="shared" si="56"/>
        <v>1089</v>
      </c>
      <c r="AI231" s="98">
        <f t="shared" si="57"/>
        <v>6.9969159599074793E-2</v>
      </c>
      <c r="AJ231" s="20">
        <v>14</v>
      </c>
      <c r="AK231" s="20">
        <v>450</v>
      </c>
      <c r="AL231" s="20"/>
      <c r="AM231" s="20">
        <v>688</v>
      </c>
      <c r="AN231" s="20">
        <f t="shared" si="58"/>
        <v>239230</v>
      </c>
      <c r="AO231" s="7">
        <v>3</v>
      </c>
      <c r="AP231" s="20"/>
      <c r="AQ231" s="21" t="s">
        <v>1033</v>
      </c>
      <c r="AR231" s="21" t="s">
        <v>282</v>
      </c>
      <c r="AS231" s="5" t="s">
        <v>1024</v>
      </c>
      <c r="AT231" s="5" t="s">
        <v>261</v>
      </c>
      <c r="AU231" s="5" t="s">
        <v>62</v>
      </c>
      <c r="AV231" s="20"/>
      <c r="AW231" s="21"/>
      <c r="AX231" s="21"/>
      <c r="AY231" s="145" t="str">
        <f t="shared" si="59"/>
        <v>0 increase</v>
      </c>
    </row>
    <row r="232" spans="1:51" ht="19.95" customHeight="1">
      <c r="A232" s="5" t="s">
        <v>562</v>
      </c>
      <c r="B232" s="5">
        <v>15019480</v>
      </c>
      <c r="C232" s="5" t="s">
        <v>1034</v>
      </c>
      <c r="D232" s="5" t="s">
        <v>1035</v>
      </c>
      <c r="E232" s="5" t="s">
        <v>54</v>
      </c>
      <c r="F232" s="5" t="s">
        <v>55</v>
      </c>
      <c r="G232" s="5" t="s">
        <v>1254</v>
      </c>
      <c r="H232" s="5" t="s">
        <v>1023</v>
      </c>
      <c r="I232" s="5" t="s">
        <v>830</v>
      </c>
      <c r="J232" s="6">
        <v>43243</v>
      </c>
      <c r="K232" s="5" t="s">
        <v>87</v>
      </c>
      <c r="L232" s="5" t="s">
        <v>815</v>
      </c>
      <c r="M232" s="5" t="s">
        <v>89</v>
      </c>
      <c r="N232" s="7">
        <v>2</v>
      </c>
      <c r="O232" s="7">
        <v>3</v>
      </c>
      <c r="P232" s="8">
        <v>16700</v>
      </c>
      <c r="Q232" s="89">
        <v>0</v>
      </c>
      <c r="R232" s="10">
        <f t="shared" si="48"/>
        <v>0</v>
      </c>
      <c r="S232" s="89">
        <v>0</v>
      </c>
      <c r="T232" s="10">
        <f t="shared" si="49"/>
        <v>0</v>
      </c>
      <c r="U232" s="89">
        <f t="shared" si="50"/>
        <v>0</v>
      </c>
      <c r="V232" s="10">
        <f t="shared" si="51"/>
        <v>0</v>
      </c>
      <c r="W232" s="10">
        <f t="shared" si="52"/>
        <v>16700</v>
      </c>
      <c r="X232" s="11">
        <f t="shared" si="62"/>
        <v>16700</v>
      </c>
      <c r="Y232" s="12">
        <f t="shared" si="53"/>
        <v>0</v>
      </c>
      <c r="Z232" s="93">
        <f t="shared" si="47"/>
        <v>0</v>
      </c>
      <c r="AA232" s="94" t="str">
        <f t="shared" si="61"/>
        <v>0.00%-0.00%</v>
      </c>
      <c r="AB232" s="15"/>
      <c r="AC232" s="15"/>
      <c r="AD232" s="15"/>
      <c r="AE232" s="96"/>
      <c r="AF232" s="8">
        <f t="shared" si="54"/>
        <v>0</v>
      </c>
      <c r="AG232" s="17">
        <f t="shared" si="55"/>
        <v>16700</v>
      </c>
      <c r="AH232" s="18">
        <f t="shared" si="56"/>
        <v>0</v>
      </c>
      <c r="AI232" s="98">
        <f t="shared" si="57"/>
        <v>0</v>
      </c>
      <c r="AJ232" s="20">
        <v>14</v>
      </c>
      <c r="AK232" s="20">
        <v>550</v>
      </c>
      <c r="AL232" s="20"/>
      <c r="AM232" s="20">
        <v>688</v>
      </c>
      <c r="AN232" s="20">
        <f t="shared" si="58"/>
        <v>241088</v>
      </c>
      <c r="AO232" s="7">
        <v>3</v>
      </c>
      <c r="AP232" s="20"/>
      <c r="AQ232" s="21"/>
      <c r="AR232" s="21"/>
      <c r="AS232" s="5" t="s">
        <v>1024</v>
      </c>
      <c r="AT232" s="5" t="s">
        <v>261</v>
      </c>
      <c r="AU232" s="5" t="s">
        <v>62</v>
      </c>
      <c r="AV232" s="20"/>
      <c r="AW232" s="21"/>
      <c r="AX232" s="21"/>
      <c r="AY232" s="145" t="str">
        <f t="shared" si="59"/>
        <v>OK</v>
      </c>
    </row>
    <row r="233" spans="1:51" ht="19.95" customHeight="1">
      <c r="A233" s="5" t="s">
        <v>562</v>
      </c>
      <c r="B233" s="5">
        <v>15015204</v>
      </c>
      <c r="C233" s="5" t="s">
        <v>1036</v>
      </c>
      <c r="D233" s="5" t="s">
        <v>1037</v>
      </c>
      <c r="E233" s="5" t="s">
        <v>54</v>
      </c>
      <c r="F233" s="5" t="s">
        <v>55</v>
      </c>
      <c r="G233" s="5" t="s">
        <v>1254</v>
      </c>
      <c r="H233" s="5" t="s">
        <v>1029</v>
      </c>
      <c r="I233" s="5" t="s">
        <v>830</v>
      </c>
      <c r="J233" s="6">
        <v>42473</v>
      </c>
      <c r="K233" s="5" t="s">
        <v>58</v>
      </c>
      <c r="L233" s="5" t="s">
        <v>58</v>
      </c>
      <c r="M233" s="5" t="s">
        <v>59</v>
      </c>
      <c r="N233" s="7">
        <v>2</v>
      </c>
      <c r="O233" s="7">
        <v>4</v>
      </c>
      <c r="P233" s="8">
        <v>14578</v>
      </c>
      <c r="Q233" s="89">
        <v>4.4999999999999998E-2</v>
      </c>
      <c r="R233" s="10">
        <f t="shared" si="48"/>
        <v>656</v>
      </c>
      <c r="S233" s="89">
        <v>4.2099999999999999E-2</v>
      </c>
      <c r="T233" s="10">
        <f t="shared" si="49"/>
        <v>614</v>
      </c>
      <c r="U233" s="89">
        <f t="shared" si="50"/>
        <v>8.7117574427219097E-2</v>
      </c>
      <c r="V233" s="10">
        <f t="shared" si="51"/>
        <v>1270</v>
      </c>
      <c r="W233" s="10">
        <f t="shared" si="52"/>
        <v>15848</v>
      </c>
      <c r="X233" s="11">
        <f>W233+12</f>
        <v>15860</v>
      </c>
      <c r="Y233" s="12">
        <f t="shared" si="53"/>
        <v>1282</v>
      </c>
      <c r="Z233" s="93">
        <f t="shared" si="47"/>
        <v>8.7900000000000006E-2</v>
      </c>
      <c r="AA233" s="94" t="str">
        <f t="shared" si="61"/>
        <v>6.97%-10.45%</v>
      </c>
      <c r="AB233" s="15"/>
      <c r="AC233" s="15"/>
      <c r="AD233" s="15"/>
      <c r="AE233" s="96"/>
      <c r="AF233" s="8">
        <f t="shared" si="54"/>
        <v>0</v>
      </c>
      <c r="AG233" s="17">
        <f t="shared" si="55"/>
        <v>15860</v>
      </c>
      <c r="AH233" s="18">
        <f t="shared" si="56"/>
        <v>1282</v>
      </c>
      <c r="AI233" s="98">
        <f t="shared" si="57"/>
        <v>8.7940732610783279E-2</v>
      </c>
      <c r="AJ233" s="20">
        <v>14</v>
      </c>
      <c r="AK233" s="20">
        <v>450</v>
      </c>
      <c r="AL233" s="20"/>
      <c r="AM233" s="20">
        <v>688</v>
      </c>
      <c r="AN233" s="20">
        <f t="shared" si="58"/>
        <v>228128</v>
      </c>
      <c r="AO233" s="7">
        <v>3</v>
      </c>
      <c r="AP233" s="20"/>
      <c r="AQ233" s="21"/>
      <c r="AR233" s="21"/>
      <c r="AS233" s="5" t="s">
        <v>1024</v>
      </c>
      <c r="AT233" s="5" t="s">
        <v>261</v>
      </c>
      <c r="AU233" s="5" t="s">
        <v>62</v>
      </c>
      <c r="AV233" s="20"/>
      <c r="AW233" s="21"/>
      <c r="AX233" s="21"/>
      <c r="AY233" s="145" t="str">
        <f t="shared" si="59"/>
        <v>OK</v>
      </c>
    </row>
    <row r="234" spans="1:51" ht="19.95" customHeight="1">
      <c r="A234" s="5" t="s">
        <v>562</v>
      </c>
      <c r="B234" s="5">
        <v>15020887</v>
      </c>
      <c r="C234" s="5" t="s">
        <v>1038</v>
      </c>
      <c r="D234" s="5" t="s">
        <v>1039</v>
      </c>
      <c r="E234" s="5" t="s">
        <v>54</v>
      </c>
      <c r="F234" s="5" t="s">
        <v>55</v>
      </c>
      <c r="G234" s="5" t="s">
        <v>1254</v>
      </c>
      <c r="H234" s="5" t="s">
        <v>1029</v>
      </c>
      <c r="I234" s="5" t="s">
        <v>830</v>
      </c>
      <c r="J234" s="6">
        <v>44249</v>
      </c>
      <c r="K234" s="5" t="s">
        <v>87</v>
      </c>
      <c r="L234" s="5" t="s">
        <v>87</v>
      </c>
      <c r="M234" s="5" t="s">
        <v>89</v>
      </c>
      <c r="N234" s="7">
        <v>2</v>
      </c>
      <c r="O234" s="7">
        <v>3</v>
      </c>
      <c r="P234" s="8">
        <v>17248</v>
      </c>
      <c r="Q234" s="89">
        <v>0</v>
      </c>
      <c r="R234" s="10">
        <f t="shared" si="48"/>
        <v>0</v>
      </c>
      <c r="S234" s="89">
        <v>0</v>
      </c>
      <c r="T234" s="10">
        <f t="shared" si="49"/>
        <v>0</v>
      </c>
      <c r="U234" s="89">
        <f t="shared" si="50"/>
        <v>0</v>
      </c>
      <c r="V234" s="10">
        <f t="shared" si="51"/>
        <v>0</v>
      </c>
      <c r="W234" s="10">
        <f t="shared" si="52"/>
        <v>17248</v>
      </c>
      <c r="X234" s="11">
        <f t="shared" si="62"/>
        <v>17248</v>
      </c>
      <c r="Y234" s="12">
        <f t="shared" si="53"/>
        <v>0</v>
      </c>
      <c r="Z234" s="93">
        <f t="shared" si="47"/>
        <v>0</v>
      </c>
      <c r="AA234" s="94" t="str">
        <f t="shared" si="61"/>
        <v>0.00%-0.00%</v>
      </c>
      <c r="AB234" s="15"/>
      <c r="AC234" s="15"/>
      <c r="AD234" s="15"/>
      <c r="AE234" s="96"/>
      <c r="AF234" s="8">
        <f t="shared" si="54"/>
        <v>0</v>
      </c>
      <c r="AG234" s="17">
        <f t="shared" si="55"/>
        <v>17248</v>
      </c>
      <c r="AH234" s="18">
        <f t="shared" si="56"/>
        <v>0</v>
      </c>
      <c r="AI234" s="98">
        <f t="shared" si="57"/>
        <v>0</v>
      </c>
      <c r="AJ234" s="20">
        <v>14</v>
      </c>
      <c r="AK234" s="20">
        <v>450</v>
      </c>
      <c r="AL234" s="20"/>
      <c r="AM234" s="20">
        <v>688</v>
      </c>
      <c r="AN234" s="20">
        <f t="shared" si="58"/>
        <v>247560</v>
      </c>
      <c r="AO234" s="7">
        <v>5</v>
      </c>
      <c r="AP234" s="20"/>
      <c r="AQ234" s="21"/>
      <c r="AR234" s="21"/>
      <c r="AS234" s="5" t="s">
        <v>1024</v>
      </c>
      <c r="AT234" s="5" t="s">
        <v>261</v>
      </c>
      <c r="AU234" s="5" t="s">
        <v>62</v>
      </c>
      <c r="AV234" s="20"/>
      <c r="AW234" s="21"/>
      <c r="AX234" s="21"/>
      <c r="AY234" s="145" t="str">
        <f t="shared" si="59"/>
        <v>OK</v>
      </c>
    </row>
    <row r="235" spans="1:51" ht="19.95" customHeight="1">
      <c r="A235" s="5" t="s">
        <v>562</v>
      </c>
      <c r="B235" s="5">
        <v>15019461</v>
      </c>
      <c r="C235" s="5" t="s">
        <v>1040</v>
      </c>
      <c r="D235" s="5" t="s">
        <v>1041</v>
      </c>
      <c r="E235" s="5" t="s">
        <v>54</v>
      </c>
      <c r="F235" s="5" t="s">
        <v>55</v>
      </c>
      <c r="G235" s="5" t="s">
        <v>1254</v>
      </c>
      <c r="H235" s="5" t="s">
        <v>1023</v>
      </c>
      <c r="I235" s="5" t="s">
        <v>830</v>
      </c>
      <c r="J235" s="6">
        <v>43236</v>
      </c>
      <c r="K235" s="5" t="s">
        <v>65</v>
      </c>
      <c r="L235" s="5" t="s">
        <v>65</v>
      </c>
      <c r="M235" s="5" t="s">
        <v>66</v>
      </c>
      <c r="N235" s="7">
        <v>2</v>
      </c>
      <c r="O235" s="7">
        <v>3</v>
      </c>
      <c r="P235" s="8">
        <v>20998</v>
      </c>
      <c r="Q235" s="89">
        <v>0</v>
      </c>
      <c r="R235" s="10">
        <f t="shared" si="48"/>
        <v>0</v>
      </c>
      <c r="S235" s="89">
        <v>0</v>
      </c>
      <c r="T235" s="10">
        <f t="shared" si="49"/>
        <v>0</v>
      </c>
      <c r="U235" s="89">
        <f t="shared" si="50"/>
        <v>0</v>
      </c>
      <c r="V235" s="10">
        <f t="shared" si="51"/>
        <v>0</v>
      </c>
      <c r="W235" s="10">
        <f t="shared" si="52"/>
        <v>20998</v>
      </c>
      <c r="X235" s="11">
        <f t="shared" si="62"/>
        <v>20998</v>
      </c>
      <c r="Y235" s="12">
        <f t="shared" si="53"/>
        <v>0</v>
      </c>
      <c r="Z235" s="93">
        <f t="shared" si="47"/>
        <v>0</v>
      </c>
      <c r="AA235" s="94" t="str">
        <f t="shared" si="61"/>
        <v>0.00%-0.00%</v>
      </c>
      <c r="AB235" s="15"/>
      <c r="AC235" s="15"/>
      <c r="AD235" s="15"/>
      <c r="AE235" s="96"/>
      <c r="AF235" s="8">
        <f t="shared" si="54"/>
        <v>0</v>
      </c>
      <c r="AG235" s="17">
        <f t="shared" si="55"/>
        <v>20998</v>
      </c>
      <c r="AH235" s="18">
        <f t="shared" si="56"/>
        <v>0</v>
      </c>
      <c r="AI235" s="98">
        <f t="shared" si="57"/>
        <v>0</v>
      </c>
      <c r="AJ235" s="20">
        <v>14</v>
      </c>
      <c r="AK235" s="20">
        <v>2500</v>
      </c>
      <c r="AL235" s="20"/>
      <c r="AM235" s="20">
        <v>688</v>
      </c>
      <c r="AN235" s="20">
        <f t="shared" si="58"/>
        <v>324660</v>
      </c>
      <c r="AO235" s="7">
        <v>5</v>
      </c>
      <c r="AP235" s="20"/>
      <c r="AQ235" s="21"/>
      <c r="AR235" s="21"/>
      <c r="AS235" s="5" t="s">
        <v>1024</v>
      </c>
      <c r="AT235" s="5" t="s">
        <v>261</v>
      </c>
      <c r="AU235" s="5" t="s">
        <v>62</v>
      </c>
      <c r="AV235" s="20"/>
      <c r="AW235" s="21"/>
      <c r="AX235" s="21"/>
      <c r="AY235" s="145" t="str">
        <f t="shared" si="59"/>
        <v>OK</v>
      </c>
    </row>
    <row r="236" spans="1:51" ht="19.95" customHeight="1">
      <c r="A236" s="5" t="s">
        <v>562</v>
      </c>
      <c r="B236" s="5">
        <v>15021707</v>
      </c>
      <c r="C236" s="5" t="s">
        <v>1042</v>
      </c>
      <c r="D236" s="5" t="s">
        <v>1043</v>
      </c>
      <c r="E236" s="5" t="s">
        <v>54</v>
      </c>
      <c r="F236" s="5" t="s">
        <v>55</v>
      </c>
      <c r="G236" s="5" t="s">
        <v>1254</v>
      </c>
      <c r="H236" s="5" t="s">
        <v>1044</v>
      </c>
      <c r="I236" s="5" t="s">
        <v>830</v>
      </c>
      <c r="J236" s="6">
        <v>44440</v>
      </c>
      <c r="K236" s="5" t="s">
        <v>105</v>
      </c>
      <c r="L236" s="5" t="s">
        <v>950</v>
      </c>
      <c r="M236" s="5" t="s">
        <v>107</v>
      </c>
      <c r="N236" s="7">
        <v>2</v>
      </c>
      <c r="O236" s="7">
        <v>4</v>
      </c>
      <c r="P236" s="8">
        <v>13000</v>
      </c>
      <c r="Q236" s="89">
        <v>0.03</v>
      </c>
      <c r="R236" s="10">
        <f t="shared" si="48"/>
        <v>390</v>
      </c>
      <c r="S236" s="89">
        <v>0</v>
      </c>
      <c r="T236" s="10">
        <f t="shared" si="49"/>
        <v>0</v>
      </c>
      <c r="U236" s="89">
        <f t="shared" si="50"/>
        <v>0.03</v>
      </c>
      <c r="V236" s="10">
        <f t="shared" si="51"/>
        <v>390</v>
      </c>
      <c r="W236" s="10">
        <f t="shared" si="52"/>
        <v>13390</v>
      </c>
      <c r="X236" s="11">
        <f>W236-390</f>
        <v>13000</v>
      </c>
      <c r="Y236" s="12">
        <f t="shared" si="53"/>
        <v>0</v>
      </c>
      <c r="Z236" s="93">
        <f t="shared" si="47"/>
        <v>0</v>
      </c>
      <c r="AA236" s="94" t="str">
        <f t="shared" si="61"/>
        <v>2.40%-3.60%</v>
      </c>
      <c r="AB236" s="15" t="s">
        <v>112</v>
      </c>
      <c r="AC236" s="15" t="s">
        <v>815</v>
      </c>
      <c r="AD236" s="15" t="s">
        <v>198</v>
      </c>
      <c r="AE236" s="96">
        <v>7.6999999999999999E-2</v>
      </c>
      <c r="AF236" s="8">
        <f t="shared" si="54"/>
        <v>1001</v>
      </c>
      <c r="AG236" s="17">
        <f t="shared" si="55"/>
        <v>14001</v>
      </c>
      <c r="AH236" s="18">
        <f t="shared" si="56"/>
        <v>1001</v>
      </c>
      <c r="AI236" s="98">
        <f t="shared" si="57"/>
        <v>7.6999999999999957E-2</v>
      </c>
      <c r="AJ236" s="20">
        <v>14</v>
      </c>
      <c r="AK236" s="20">
        <v>450</v>
      </c>
      <c r="AL236" s="20"/>
      <c r="AM236" s="20">
        <v>688</v>
      </c>
      <c r="AN236" s="20">
        <f t="shared" si="58"/>
        <v>202102</v>
      </c>
      <c r="AO236" s="7">
        <v>3</v>
      </c>
      <c r="AP236" s="20"/>
      <c r="AQ236" s="21" t="s">
        <v>1045</v>
      </c>
      <c r="AR236" s="21" t="s">
        <v>282</v>
      </c>
      <c r="AS236" s="5" t="s">
        <v>1024</v>
      </c>
      <c r="AT236" s="5" t="s">
        <v>261</v>
      </c>
      <c r="AU236" s="5" t="s">
        <v>62</v>
      </c>
      <c r="AV236" s="20"/>
      <c r="AW236" s="21"/>
      <c r="AX236" s="21"/>
      <c r="AY236" s="145" t="str">
        <f t="shared" si="59"/>
        <v>0 increase</v>
      </c>
    </row>
    <row r="237" spans="1:51" ht="19.95" customHeight="1">
      <c r="A237" s="5" t="s">
        <v>562</v>
      </c>
      <c r="B237" s="5">
        <v>15007669</v>
      </c>
      <c r="C237" s="5" t="s">
        <v>1046</v>
      </c>
      <c r="D237" s="5" t="s">
        <v>1047</v>
      </c>
      <c r="E237" s="5" t="s">
        <v>54</v>
      </c>
      <c r="F237" s="5" t="s">
        <v>55</v>
      </c>
      <c r="G237" s="5" t="s">
        <v>1254</v>
      </c>
      <c r="H237" s="5" t="s">
        <v>1029</v>
      </c>
      <c r="I237" s="5" t="s">
        <v>830</v>
      </c>
      <c r="J237" s="6">
        <v>41031</v>
      </c>
      <c r="K237" s="5" t="s">
        <v>201</v>
      </c>
      <c r="L237" s="5" t="s">
        <v>815</v>
      </c>
      <c r="M237" s="5" t="s">
        <v>66</v>
      </c>
      <c r="N237" s="7">
        <v>2</v>
      </c>
      <c r="O237" s="7">
        <v>3</v>
      </c>
      <c r="P237" s="8">
        <v>17216</v>
      </c>
      <c r="Q237" s="89">
        <v>2.5000000000000001E-2</v>
      </c>
      <c r="R237" s="10">
        <f t="shared" si="48"/>
        <v>430</v>
      </c>
      <c r="S237" s="89">
        <v>0</v>
      </c>
      <c r="T237" s="10">
        <f t="shared" si="49"/>
        <v>0</v>
      </c>
      <c r="U237" s="89">
        <f t="shared" si="50"/>
        <v>2.4976765799256506E-2</v>
      </c>
      <c r="V237" s="10">
        <f t="shared" si="51"/>
        <v>430</v>
      </c>
      <c r="W237" s="10">
        <f t="shared" si="52"/>
        <v>17646</v>
      </c>
      <c r="X237" s="11">
        <f t="shared" si="62"/>
        <v>17646</v>
      </c>
      <c r="Y237" s="12">
        <f t="shared" si="53"/>
        <v>430</v>
      </c>
      <c r="Z237" s="93">
        <f t="shared" si="47"/>
        <v>2.5000000000000001E-2</v>
      </c>
      <c r="AA237" s="94" t="str">
        <f t="shared" si="61"/>
        <v>2.00%-3.00%</v>
      </c>
      <c r="AB237" s="15"/>
      <c r="AC237" s="15"/>
      <c r="AD237" s="15"/>
      <c r="AE237" s="96"/>
      <c r="AF237" s="8">
        <f t="shared" si="54"/>
        <v>0</v>
      </c>
      <c r="AG237" s="17">
        <f t="shared" si="55"/>
        <v>17646</v>
      </c>
      <c r="AH237" s="18">
        <f t="shared" si="56"/>
        <v>430</v>
      </c>
      <c r="AI237" s="98">
        <f t="shared" si="57"/>
        <v>2.4976765799256562E-2</v>
      </c>
      <c r="AJ237" s="20">
        <v>14</v>
      </c>
      <c r="AK237" s="20">
        <v>450</v>
      </c>
      <c r="AL237" s="20"/>
      <c r="AM237" s="20">
        <v>688</v>
      </c>
      <c r="AN237" s="20">
        <f t="shared" si="58"/>
        <v>253132</v>
      </c>
      <c r="AO237" s="7">
        <v>3</v>
      </c>
      <c r="AP237" s="20"/>
      <c r="AQ237" s="21"/>
      <c r="AR237" s="21"/>
      <c r="AS237" s="5" t="s">
        <v>1024</v>
      </c>
      <c r="AT237" s="5" t="s">
        <v>261</v>
      </c>
      <c r="AU237" s="5" t="s">
        <v>62</v>
      </c>
      <c r="AV237" s="20"/>
      <c r="AW237" s="21"/>
      <c r="AX237" s="21"/>
      <c r="AY237" s="145" t="str">
        <f t="shared" si="59"/>
        <v>OK</v>
      </c>
    </row>
    <row r="238" spans="1:51" ht="19.95" customHeight="1">
      <c r="A238" s="5" t="s">
        <v>562</v>
      </c>
      <c r="B238" s="5">
        <v>15019479</v>
      </c>
      <c r="C238" s="5" t="s">
        <v>1048</v>
      </c>
      <c r="D238" s="5" t="s">
        <v>1049</v>
      </c>
      <c r="E238" s="5" t="s">
        <v>54</v>
      </c>
      <c r="F238" s="5" t="s">
        <v>55</v>
      </c>
      <c r="G238" s="5" t="s">
        <v>1254</v>
      </c>
      <c r="H238" s="5" t="s">
        <v>1029</v>
      </c>
      <c r="I238" s="5" t="s">
        <v>830</v>
      </c>
      <c r="J238" s="6">
        <v>43243</v>
      </c>
      <c r="K238" s="5" t="s">
        <v>150</v>
      </c>
      <c r="L238" s="5" t="s">
        <v>1050</v>
      </c>
      <c r="M238" s="5" t="s">
        <v>59</v>
      </c>
      <c r="N238" s="7">
        <v>2</v>
      </c>
      <c r="O238" s="7">
        <v>3</v>
      </c>
      <c r="P238" s="8">
        <v>26480</v>
      </c>
      <c r="Q238" s="89">
        <v>0</v>
      </c>
      <c r="R238" s="10">
        <f t="shared" si="48"/>
        <v>0</v>
      </c>
      <c r="S238" s="89">
        <v>0</v>
      </c>
      <c r="T238" s="10">
        <f t="shared" si="49"/>
        <v>0</v>
      </c>
      <c r="U238" s="89">
        <f t="shared" si="50"/>
        <v>0</v>
      </c>
      <c r="V238" s="10">
        <f t="shared" si="51"/>
        <v>0</v>
      </c>
      <c r="W238" s="10">
        <f t="shared" si="52"/>
        <v>26480</v>
      </c>
      <c r="X238" s="11">
        <f>W238</f>
        <v>26480</v>
      </c>
      <c r="Y238" s="12">
        <f t="shared" si="53"/>
        <v>0</v>
      </c>
      <c r="Z238" s="93">
        <f t="shared" si="47"/>
        <v>0</v>
      </c>
      <c r="AA238" s="94" t="str">
        <f t="shared" si="61"/>
        <v>0.00%-0.00%</v>
      </c>
      <c r="AB238" s="15"/>
      <c r="AC238" s="15"/>
      <c r="AD238" s="15"/>
      <c r="AE238" s="96"/>
      <c r="AF238" s="8">
        <f t="shared" si="54"/>
        <v>0</v>
      </c>
      <c r="AG238" s="17">
        <f t="shared" si="55"/>
        <v>26480</v>
      </c>
      <c r="AH238" s="18">
        <f t="shared" si="56"/>
        <v>0</v>
      </c>
      <c r="AI238" s="98">
        <f t="shared" si="57"/>
        <v>0</v>
      </c>
      <c r="AJ238" s="20">
        <v>14</v>
      </c>
      <c r="AK238" s="20">
        <v>450</v>
      </c>
      <c r="AL238" s="20"/>
      <c r="AM238" s="20">
        <v>688</v>
      </c>
      <c r="AN238" s="20">
        <f t="shared" si="58"/>
        <v>376808</v>
      </c>
      <c r="AO238" s="7">
        <v>3</v>
      </c>
      <c r="AP238" s="20"/>
      <c r="AQ238" s="21"/>
      <c r="AR238" s="21"/>
      <c r="AS238" s="5" t="s">
        <v>1024</v>
      </c>
      <c r="AT238" s="5" t="s">
        <v>261</v>
      </c>
      <c r="AU238" s="5" t="s">
        <v>62</v>
      </c>
      <c r="AV238" s="20"/>
      <c r="AW238" s="21"/>
      <c r="AX238" s="21"/>
      <c r="AY238" s="145" t="str">
        <f t="shared" si="59"/>
        <v>OK</v>
      </c>
    </row>
    <row r="239" spans="1:51" ht="19.95" customHeight="1">
      <c r="A239" s="5" t="s">
        <v>562</v>
      </c>
      <c r="B239" s="5">
        <v>15022188</v>
      </c>
      <c r="C239" s="5" t="s">
        <v>1051</v>
      </c>
      <c r="D239" s="5" t="s">
        <v>1052</v>
      </c>
      <c r="E239" s="5" t="s">
        <v>54</v>
      </c>
      <c r="F239" s="5" t="s">
        <v>55</v>
      </c>
      <c r="G239" s="5" t="s">
        <v>1254</v>
      </c>
      <c r="H239" s="5" t="s">
        <v>1044</v>
      </c>
      <c r="I239" s="5" t="s">
        <v>830</v>
      </c>
      <c r="J239" s="6">
        <v>44706</v>
      </c>
      <c r="K239" s="5" t="s">
        <v>87</v>
      </c>
      <c r="L239" s="5" t="s">
        <v>815</v>
      </c>
      <c r="M239" s="5" t="s">
        <v>89</v>
      </c>
      <c r="N239" s="7">
        <v>2</v>
      </c>
      <c r="O239" s="7">
        <v>3</v>
      </c>
      <c r="P239" s="8">
        <v>14629</v>
      </c>
      <c r="Q239" s="89">
        <v>0</v>
      </c>
      <c r="R239" s="10">
        <f t="shared" si="48"/>
        <v>0</v>
      </c>
      <c r="S239" s="89">
        <v>0</v>
      </c>
      <c r="T239" s="10">
        <f t="shared" si="49"/>
        <v>0</v>
      </c>
      <c r="U239" s="89">
        <f t="shared" si="50"/>
        <v>0</v>
      </c>
      <c r="V239" s="10">
        <f t="shared" si="51"/>
        <v>0</v>
      </c>
      <c r="W239" s="10">
        <f t="shared" si="52"/>
        <v>14629</v>
      </c>
      <c r="X239" s="11">
        <f>W239</f>
        <v>14629</v>
      </c>
      <c r="Y239" s="12">
        <f t="shared" si="53"/>
        <v>0</v>
      </c>
      <c r="Z239" s="93">
        <f t="shared" si="47"/>
        <v>0</v>
      </c>
      <c r="AA239" s="94" t="str">
        <f t="shared" si="61"/>
        <v>0.00%-0.00%</v>
      </c>
      <c r="AB239" s="15"/>
      <c r="AC239" s="15"/>
      <c r="AD239" s="15"/>
      <c r="AE239" s="96"/>
      <c r="AF239" s="8">
        <f t="shared" si="54"/>
        <v>0</v>
      </c>
      <c r="AG239" s="17">
        <f t="shared" si="55"/>
        <v>14629</v>
      </c>
      <c r="AH239" s="18">
        <f t="shared" si="56"/>
        <v>0</v>
      </c>
      <c r="AI239" s="98">
        <f t="shared" si="57"/>
        <v>0</v>
      </c>
      <c r="AJ239" s="20">
        <v>14</v>
      </c>
      <c r="AK239" s="20">
        <v>450</v>
      </c>
      <c r="AL239" s="20"/>
      <c r="AM239" s="20">
        <v>688</v>
      </c>
      <c r="AN239" s="20">
        <f t="shared" si="58"/>
        <v>210894</v>
      </c>
      <c r="AO239" s="7">
        <v>4</v>
      </c>
      <c r="AP239" s="20"/>
      <c r="AQ239" s="21"/>
      <c r="AR239" s="21"/>
      <c r="AS239" s="5" t="s">
        <v>1024</v>
      </c>
      <c r="AT239" s="5" t="s">
        <v>261</v>
      </c>
      <c r="AU239" s="5" t="s">
        <v>62</v>
      </c>
      <c r="AV239" s="20"/>
      <c r="AW239" s="21"/>
      <c r="AX239" s="21"/>
      <c r="AY239" s="145" t="str">
        <f t="shared" si="59"/>
        <v>OK</v>
      </c>
    </row>
    <row r="240" spans="1:51" ht="19.95" customHeight="1">
      <c r="A240" s="5" t="s">
        <v>562</v>
      </c>
      <c r="B240" s="5">
        <v>15011556</v>
      </c>
      <c r="C240" s="5" t="s">
        <v>1053</v>
      </c>
      <c r="D240" s="5" t="s">
        <v>1054</v>
      </c>
      <c r="E240" s="5" t="s">
        <v>54</v>
      </c>
      <c r="F240" s="5" t="s">
        <v>55</v>
      </c>
      <c r="G240" s="5" t="s">
        <v>1254</v>
      </c>
      <c r="H240" s="5" t="s">
        <v>1023</v>
      </c>
      <c r="I240" s="5" t="s">
        <v>830</v>
      </c>
      <c r="J240" s="6">
        <v>41513</v>
      </c>
      <c r="K240" s="5" t="s">
        <v>58</v>
      </c>
      <c r="L240" s="5" t="s">
        <v>58</v>
      </c>
      <c r="M240" s="5" t="s">
        <v>59</v>
      </c>
      <c r="N240" s="7">
        <v>2</v>
      </c>
      <c r="O240" s="7">
        <v>4</v>
      </c>
      <c r="P240" s="8">
        <v>20978</v>
      </c>
      <c r="Q240" s="89">
        <v>3.7500000000000006E-2</v>
      </c>
      <c r="R240" s="10">
        <f t="shared" si="48"/>
        <v>787</v>
      </c>
      <c r="S240" s="89">
        <v>1.55E-2</v>
      </c>
      <c r="T240" s="10">
        <f t="shared" si="49"/>
        <v>325</v>
      </c>
      <c r="U240" s="89">
        <f t="shared" si="50"/>
        <v>5.3007913051768517E-2</v>
      </c>
      <c r="V240" s="10">
        <f t="shared" si="51"/>
        <v>1112</v>
      </c>
      <c r="W240" s="10">
        <f t="shared" si="52"/>
        <v>22090</v>
      </c>
      <c r="X240" s="11">
        <f t="shared" si="62"/>
        <v>22090</v>
      </c>
      <c r="Y240" s="12">
        <f t="shared" si="53"/>
        <v>1112</v>
      </c>
      <c r="Z240" s="93">
        <f t="shared" si="47"/>
        <v>5.2999999999999999E-2</v>
      </c>
      <c r="AA240" s="94" t="str">
        <f t="shared" si="61"/>
        <v>4.24%-6.36%</v>
      </c>
      <c r="AB240" s="15"/>
      <c r="AC240" s="15"/>
      <c r="AD240" s="15"/>
      <c r="AE240" s="96"/>
      <c r="AF240" s="8">
        <f t="shared" si="54"/>
        <v>0</v>
      </c>
      <c r="AG240" s="17">
        <f t="shared" si="55"/>
        <v>22090</v>
      </c>
      <c r="AH240" s="18">
        <f t="shared" si="56"/>
        <v>1112</v>
      </c>
      <c r="AI240" s="98">
        <f t="shared" si="57"/>
        <v>5.300791305176844E-2</v>
      </c>
      <c r="AJ240" s="20">
        <v>14</v>
      </c>
      <c r="AK240" s="20">
        <v>450</v>
      </c>
      <c r="AL240" s="20"/>
      <c r="AM240" s="20">
        <v>688</v>
      </c>
      <c r="AN240" s="20">
        <f t="shared" si="58"/>
        <v>315348</v>
      </c>
      <c r="AO240" s="7">
        <v>3</v>
      </c>
      <c r="AP240" s="20"/>
      <c r="AQ240" s="21"/>
      <c r="AR240" s="21"/>
      <c r="AS240" s="5" t="s">
        <v>1024</v>
      </c>
      <c r="AT240" s="5" t="s">
        <v>261</v>
      </c>
      <c r="AU240" s="5" t="s">
        <v>62</v>
      </c>
      <c r="AV240" s="20"/>
      <c r="AW240" s="21"/>
      <c r="AX240" s="21"/>
      <c r="AY240" s="145" t="str">
        <f t="shared" si="59"/>
        <v>OK</v>
      </c>
    </row>
    <row r="241" spans="1:51" ht="19.95" customHeight="1">
      <c r="A241" s="5" t="s">
        <v>562</v>
      </c>
      <c r="B241" s="5">
        <v>15002160</v>
      </c>
      <c r="C241" s="5" t="s">
        <v>1055</v>
      </c>
      <c r="D241" s="5" t="s">
        <v>1056</v>
      </c>
      <c r="E241" s="5" t="s">
        <v>54</v>
      </c>
      <c r="F241" s="5" t="s">
        <v>55</v>
      </c>
      <c r="G241" s="5" t="s">
        <v>1254</v>
      </c>
      <c r="H241" s="5" t="s">
        <v>1044</v>
      </c>
      <c r="I241" s="5" t="s">
        <v>830</v>
      </c>
      <c r="J241" s="6">
        <v>40010</v>
      </c>
      <c r="K241" s="5" t="s">
        <v>65</v>
      </c>
      <c r="L241" s="5" t="s">
        <v>65</v>
      </c>
      <c r="M241" s="5" t="s">
        <v>66</v>
      </c>
      <c r="N241" s="7">
        <v>2</v>
      </c>
      <c r="O241" s="7">
        <v>4</v>
      </c>
      <c r="P241" s="8">
        <v>15568</v>
      </c>
      <c r="Q241" s="89">
        <v>3.7500000000000006E-2</v>
      </c>
      <c r="R241" s="10">
        <f t="shared" si="48"/>
        <v>584</v>
      </c>
      <c r="S241" s="89">
        <v>1.55E-2</v>
      </c>
      <c r="T241" s="10">
        <f t="shared" si="49"/>
        <v>241</v>
      </c>
      <c r="U241" s="89">
        <f t="shared" si="50"/>
        <v>5.2993319630010277E-2</v>
      </c>
      <c r="V241" s="10">
        <f t="shared" si="51"/>
        <v>825</v>
      </c>
      <c r="W241" s="10">
        <f t="shared" si="52"/>
        <v>16393</v>
      </c>
      <c r="X241" s="11">
        <f>W241+7</f>
        <v>16400</v>
      </c>
      <c r="Y241" s="12">
        <f t="shared" si="53"/>
        <v>832</v>
      </c>
      <c r="Z241" s="93">
        <f t="shared" si="47"/>
        <v>5.3400000000000003E-2</v>
      </c>
      <c r="AA241" s="94" t="str">
        <f t="shared" si="61"/>
        <v>4.24%-6.36%</v>
      </c>
      <c r="AB241" s="15"/>
      <c r="AC241" s="15"/>
      <c r="AD241" s="15"/>
      <c r="AE241" s="96"/>
      <c r="AF241" s="8">
        <f t="shared" si="54"/>
        <v>0</v>
      </c>
      <c r="AG241" s="17">
        <f t="shared" si="55"/>
        <v>16400</v>
      </c>
      <c r="AH241" s="18">
        <f t="shared" si="56"/>
        <v>832</v>
      </c>
      <c r="AI241" s="98">
        <f t="shared" si="57"/>
        <v>5.3442959917780142E-2</v>
      </c>
      <c r="AJ241" s="20">
        <v>14</v>
      </c>
      <c r="AK241" s="20">
        <v>450</v>
      </c>
      <c r="AL241" s="20"/>
      <c r="AM241" s="20">
        <v>688</v>
      </c>
      <c r="AN241" s="20">
        <f t="shared" si="58"/>
        <v>235688</v>
      </c>
      <c r="AO241" s="7">
        <v>5</v>
      </c>
      <c r="AP241" s="20"/>
      <c r="AQ241" s="21"/>
      <c r="AR241" s="21"/>
      <c r="AS241" s="5" t="s">
        <v>1024</v>
      </c>
      <c r="AT241" s="5" t="s">
        <v>261</v>
      </c>
      <c r="AU241" s="5" t="s">
        <v>62</v>
      </c>
      <c r="AV241" s="20"/>
      <c r="AW241" s="21"/>
      <c r="AX241" s="21"/>
      <c r="AY241" s="145" t="str">
        <f t="shared" si="59"/>
        <v>OK</v>
      </c>
    </row>
    <row r="242" spans="1:51" ht="19.95" customHeight="1">
      <c r="A242" s="5" t="s">
        <v>562</v>
      </c>
      <c r="B242" s="5">
        <v>15022410</v>
      </c>
      <c r="C242" s="5" t="s">
        <v>1057</v>
      </c>
      <c r="D242" s="5" t="s">
        <v>1058</v>
      </c>
      <c r="E242" s="5" t="s">
        <v>54</v>
      </c>
      <c r="F242" s="5" t="s">
        <v>55</v>
      </c>
      <c r="G242" s="5" t="s">
        <v>1254</v>
      </c>
      <c r="H242" s="5" t="s">
        <v>1032</v>
      </c>
      <c r="I242" s="5" t="s">
        <v>830</v>
      </c>
      <c r="J242" s="6">
        <v>45329</v>
      </c>
      <c r="K242" s="5" t="s">
        <v>87</v>
      </c>
      <c r="L242" s="5" t="s">
        <v>87</v>
      </c>
      <c r="M242" s="5" t="s">
        <v>89</v>
      </c>
      <c r="N242" s="7">
        <v>2</v>
      </c>
      <c r="O242" s="7">
        <v>4</v>
      </c>
      <c r="P242" s="8">
        <v>19450</v>
      </c>
      <c r="Q242" s="89">
        <v>1.4999999999999998E-2</v>
      </c>
      <c r="R242" s="10">
        <f t="shared" si="48"/>
        <v>292</v>
      </c>
      <c r="S242" s="89">
        <v>0</v>
      </c>
      <c r="T242" s="10">
        <f t="shared" si="49"/>
        <v>0</v>
      </c>
      <c r="U242" s="89">
        <f t="shared" si="50"/>
        <v>1.5012853470437019E-2</v>
      </c>
      <c r="V242" s="10">
        <f t="shared" si="51"/>
        <v>292</v>
      </c>
      <c r="W242" s="10">
        <f t="shared" si="52"/>
        <v>19742</v>
      </c>
      <c r="X242" s="11">
        <f>W242+58</f>
        <v>19800</v>
      </c>
      <c r="Y242" s="12">
        <f t="shared" si="53"/>
        <v>350</v>
      </c>
      <c r="Z242" s="93">
        <f t="shared" si="47"/>
        <v>1.7999999999999999E-2</v>
      </c>
      <c r="AA242" s="94" t="str">
        <f t="shared" si="61"/>
        <v>1.20%-1.80%</v>
      </c>
      <c r="AB242" s="15"/>
      <c r="AC242" s="15"/>
      <c r="AD242" s="15"/>
      <c r="AE242" s="96"/>
      <c r="AF242" s="8">
        <f t="shared" si="54"/>
        <v>0</v>
      </c>
      <c r="AG242" s="17">
        <f t="shared" si="55"/>
        <v>19800</v>
      </c>
      <c r="AH242" s="18">
        <f t="shared" si="56"/>
        <v>350</v>
      </c>
      <c r="AI242" s="98">
        <f t="shared" si="57"/>
        <v>1.799485861182526E-2</v>
      </c>
      <c r="AJ242" s="20">
        <v>14</v>
      </c>
      <c r="AK242" s="20">
        <v>450</v>
      </c>
      <c r="AL242" s="20"/>
      <c r="AM242" s="20">
        <v>688</v>
      </c>
      <c r="AN242" s="20">
        <f t="shared" si="58"/>
        <v>283288</v>
      </c>
      <c r="AO242" s="7">
        <v>4</v>
      </c>
      <c r="AP242" s="20"/>
      <c r="AQ242" s="21"/>
      <c r="AR242" s="21"/>
      <c r="AS242" s="5" t="s">
        <v>1024</v>
      </c>
      <c r="AT242" s="5" t="s">
        <v>261</v>
      </c>
      <c r="AU242" s="5" t="s">
        <v>62</v>
      </c>
      <c r="AV242" s="20"/>
      <c r="AW242" s="21"/>
      <c r="AX242" s="21"/>
      <c r="AY242" s="145" t="str">
        <f t="shared" si="59"/>
        <v>OK</v>
      </c>
    </row>
    <row r="243" spans="1:51" ht="19.95" customHeight="1">
      <c r="A243" s="5" t="s">
        <v>562</v>
      </c>
      <c r="B243" s="5">
        <v>15006324</v>
      </c>
      <c r="C243" s="5" t="s">
        <v>1059</v>
      </c>
      <c r="D243" s="5" t="s">
        <v>1060</v>
      </c>
      <c r="E243" s="5" t="s">
        <v>54</v>
      </c>
      <c r="F243" s="5" t="s">
        <v>55</v>
      </c>
      <c r="G243" s="5" t="s">
        <v>1254</v>
      </c>
      <c r="H243" s="5" t="s">
        <v>1023</v>
      </c>
      <c r="I243" s="5" t="s">
        <v>830</v>
      </c>
      <c r="J243" s="6">
        <v>40709</v>
      </c>
      <c r="K243" s="5" t="s">
        <v>150</v>
      </c>
      <c r="L243" s="5" t="s">
        <v>1061</v>
      </c>
      <c r="M243" s="5" t="s">
        <v>59</v>
      </c>
      <c r="N243" s="7">
        <v>2</v>
      </c>
      <c r="O243" s="7">
        <v>3</v>
      </c>
      <c r="P243" s="8">
        <v>25118</v>
      </c>
      <c r="Q243" s="89">
        <v>2.5000000000000001E-2</v>
      </c>
      <c r="R243" s="10">
        <f t="shared" si="48"/>
        <v>628</v>
      </c>
      <c r="S243" s="89">
        <v>0</v>
      </c>
      <c r="T243" s="10">
        <f t="shared" si="49"/>
        <v>0</v>
      </c>
      <c r="U243" s="89">
        <f t="shared" si="50"/>
        <v>2.500199060434748E-2</v>
      </c>
      <c r="V243" s="10">
        <f t="shared" si="51"/>
        <v>628</v>
      </c>
      <c r="W243" s="10">
        <f t="shared" si="52"/>
        <v>25746</v>
      </c>
      <c r="X243" s="11">
        <f>W243+54</f>
        <v>25800</v>
      </c>
      <c r="Y243" s="12">
        <f t="shared" si="53"/>
        <v>682</v>
      </c>
      <c r="Z243" s="93">
        <f t="shared" si="47"/>
        <v>2.7199999999999998E-2</v>
      </c>
      <c r="AA243" s="94" t="str">
        <f t="shared" si="61"/>
        <v>2.00%-3.00%</v>
      </c>
      <c r="AB243" s="15"/>
      <c r="AC243" s="15"/>
      <c r="AD243" s="15"/>
      <c r="AE243" s="96"/>
      <c r="AF243" s="8">
        <f t="shared" si="54"/>
        <v>0</v>
      </c>
      <c r="AG243" s="17">
        <f t="shared" si="55"/>
        <v>25800</v>
      </c>
      <c r="AH243" s="18">
        <f t="shared" si="56"/>
        <v>682</v>
      </c>
      <c r="AI243" s="98">
        <f t="shared" si="57"/>
        <v>2.7151843299625833E-2</v>
      </c>
      <c r="AJ243" s="20">
        <v>14</v>
      </c>
      <c r="AK243" s="20">
        <v>450</v>
      </c>
      <c r="AL243" s="20"/>
      <c r="AM243" s="20">
        <v>688</v>
      </c>
      <c r="AN243" s="20">
        <f t="shared" si="58"/>
        <v>367288</v>
      </c>
      <c r="AO243" s="7">
        <v>3</v>
      </c>
      <c r="AP243" s="20"/>
      <c r="AQ243" s="21"/>
      <c r="AR243" s="21"/>
      <c r="AS243" s="5" t="s">
        <v>1024</v>
      </c>
      <c r="AT243" s="5" t="s">
        <v>261</v>
      </c>
      <c r="AU243" s="5" t="s">
        <v>62</v>
      </c>
      <c r="AV243" s="20"/>
      <c r="AW243" s="21"/>
      <c r="AX243" s="21"/>
      <c r="AY243" s="145" t="str">
        <f t="shared" si="59"/>
        <v>OK</v>
      </c>
    </row>
    <row r="244" spans="1:51" ht="19.95" customHeight="1">
      <c r="A244" s="5" t="s">
        <v>562</v>
      </c>
      <c r="B244" s="5">
        <v>15005392</v>
      </c>
      <c r="C244" s="5" t="s">
        <v>1062</v>
      </c>
      <c r="D244" s="5" t="s">
        <v>1063</v>
      </c>
      <c r="E244" s="5" t="s">
        <v>54</v>
      </c>
      <c r="F244" s="5" t="s">
        <v>55</v>
      </c>
      <c r="G244" s="5" t="s">
        <v>1254</v>
      </c>
      <c r="H244" s="5" t="s">
        <v>1044</v>
      </c>
      <c r="I244" s="5" t="s">
        <v>830</v>
      </c>
      <c r="J244" s="6">
        <v>40611</v>
      </c>
      <c r="K244" s="5" t="s">
        <v>150</v>
      </c>
      <c r="L244" s="5" t="s">
        <v>1064</v>
      </c>
      <c r="M244" s="5" t="s">
        <v>59</v>
      </c>
      <c r="N244" s="7">
        <v>2</v>
      </c>
      <c r="O244" s="7">
        <v>3</v>
      </c>
      <c r="P244" s="8">
        <v>21333</v>
      </c>
      <c r="Q244" s="89">
        <v>2.5000000000000001E-2</v>
      </c>
      <c r="R244" s="10">
        <f t="shared" si="48"/>
        <v>533</v>
      </c>
      <c r="S244" s="89">
        <v>0</v>
      </c>
      <c r="T244" s="10">
        <f t="shared" si="49"/>
        <v>0</v>
      </c>
      <c r="U244" s="89">
        <f t="shared" si="50"/>
        <v>2.4984765386959172E-2</v>
      </c>
      <c r="V244" s="10">
        <f t="shared" si="51"/>
        <v>533</v>
      </c>
      <c r="W244" s="10">
        <f t="shared" si="52"/>
        <v>21866</v>
      </c>
      <c r="X244" s="11">
        <f>W244+34</f>
        <v>21900</v>
      </c>
      <c r="Y244" s="12">
        <f t="shared" si="53"/>
        <v>567</v>
      </c>
      <c r="Z244" s="93">
        <f t="shared" si="47"/>
        <v>2.6599999999999999E-2</v>
      </c>
      <c r="AA244" s="94" t="str">
        <f t="shared" si="61"/>
        <v>2.00%-3.00%</v>
      </c>
      <c r="AB244" s="15"/>
      <c r="AC244" s="15"/>
      <c r="AD244" s="15"/>
      <c r="AE244" s="96"/>
      <c r="AF244" s="8">
        <f t="shared" si="54"/>
        <v>0</v>
      </c>
      <c r="AG244" s="17">
        <f t="shared" si="55"/>
        <v>21900</v>
      </c>
      <c r="AH244" s="18">
        <f t="shared" si="56"/>
        <v>567</v>
      </c>
      <c r="AI244" s="98">
        <f t="shared" si="57"/>
        <v>2.6578540289692087E-2</v>
      </c>
      <c r="AJ244" s="20">
        <v>14</v>
      </c>
      <c r="AK244" s="20">
        <v>450</v>
      </c>
      <c r="AL244" s="20"/>
      <c r="AM244" s="20">
        <v>688</v>
      </c>
      <c r="AN244" s="20">
        <f t="shared" si="58"/>
        <v>312688</v>
      </c>
      <c r="AO244" s="7">
        <v>3</v>
      </c>
      <c r="AP244" s="20"/>
      <c r="AQ244" s="21"/>
      <c r="AR244" s="21"/>
      <c r="AS244" s="5" t="s">
        <v>1024</v>
      </c>
      <c r="AT244" s="5" t="s">
        <v>261</v>
      </c>
      <c r="AU244" s="5" t="s">
        <v>62</v>
      </c>
      <c r="AV244" s="20"/>
      <c r="AW244" s="21"/>
      <c r="AX244" s="21"/>
      <c r="AY244" s="145" t="str">
        <f t="shared" si="59"/>
        <v>OK</v>
      </c>
    </row>
    <row r="245" spans="1:51" ht="19.95" customHeight="1">
      <c r="A245" s="5" t="s">
        <v>562</v>
      </c>
      <c r="B245" s="5">
        <v>11018344</v>
      </c>
      <c r="C245" s="5" t="s">
        <v>1065</v>
      </c>
      <c r="D245" s="5" t="s">
        <v>1066</v>
      </c>
      <c r="E245" s="5" t="s">
        <v>54</v>
      </c>
      <c r="F245" s="5" t="s">
        <v>55</v>
      </c>
      <c r="G245" s="5" t="s">
        <v>1254</v>
      </c>
      <c r="H245" s="5" t="s">
        <v>1032</v>
      </c>
      <c r="I245" s="5" t="s">
        <v>830</v>
      </c>
      <c r="J245" s="6">
        <v>44326</v>
      </c>
      <c r="K245" s="5" t="s">
        <v>150</v>
      </c>
      <c r="L245" s="5" t="s">
        <v>1067</v>
      </c>
      <c r="M245" s="5" t="s">
        <v>59</v>
      </c>
      <c r="N245" s="7">
        <v>2</v>
      </c>
      <c r="O245" s="7">
        <v>3</v>
      </c>
      <c r="P245" s="8">
        <v>34000</v>
      </c>
      <c r="Q245" s="89">
        <v>0</v>
      </c>
      <c r="R245" s="10">
        <f t="shared" si="48"/>
        <v>0</v>
      </c>
      <c r="S245" s="89">
        <v>0</v>
      </c>
      <c r="T245" s="10">
        <f t="shared" si="49"/>
        <v>0</v>
      </c>
      <c r="U245" s="89">
        <f t="shared" si="50"/>
        <v>0</v>
      </c>
      <c r="V245" s="10">
        <f t="shared" si="51"/>
        <v>0</v>
      </c>
      <c r="W245" s="10">
        <f t="shared" si="52"/>
        <v>34000</v>
      </c>
      <c r="X245" s="11">
        <f>W245+340</f>
        <v>34340</v>
      </c>
      <c r="Y245" s="12">
        <f t="shared" si="53"/>
        <v>340</v>
      </c>
      <c r="Z245" s="93">
        <f t="shared" si="47"/>
        <v>0.01</v>
      </c>
      <c r="AA245" s="94" t="str">
        <f t="shared" si="61"/>
        <v>0.00%-0.00%</v>
      </c>
      <c r="AB245" s="15"/>
      <c r="AC245" s="15"/>
      <c r="AD245" s="15"/>
      <c r="AE245" s="96"/>
      <c r="AF245" s="8">
        <f t="shared" si="54"/>
        <v>0</v>
      </c>
      <c r="AG245" s="17">
        <f t="shared" si="55"/>
        <v>34340</v>
      </c>
      <c r="AH245" s="18">
        <f t="shared" si="56"/>
        <v>340</v>
      </c>
      <c r="AI245" s="98">
        <f t="shared" si="57"/>
        <v>1.0000000000000009E-2</v>
      </c>
      <c r="AJ245" s="20">
        <v>14</v>
      </c>
      <c r="AK245" s="20">
        <v>450</v>
      </c>
      <c r="AL245" s="20"/>
      <c r="AM245" s="20">
        <v>688</v>
      </c>
      <c r="AN245" s="20">
        <f t="shared" si="58"/>
        <v>486848</v>
      </c>
      <c r="AO245" s="7">
        <v>3</v>
      </c>
      <c r="AP245" s="20"/>
      <c r="AQ245" s="21" t="s">
        <v>1068</v>
      </c>
      <c r="AR245" s="21" t="s">
        <v>413</v>
      </c>
      <c r="AS245" s="5" t="s">
        <v>1024</v>
      </c>
      <c r="AT245" s="5" t="s">
        <v>261</v>
      </c>
      <c r="AU245" s="5" t="s">
        <v>62</v>
      </c>
      <c r="AV245" s="20"/>
      <c r="AW245" s="21"/>
      <c r="AX245" s="21"/>
      <c r="AY245" s="145" t="str">
        <f t="shared" si="59"/>
        <v>&gt;20</v>
      </c>
    </row>
    <row r="246" spans="1:51" ht="19.95" customHeight="1">
      <c r="A246" s="5" t="s">
        <v>562</v>
      </c>
      <c r="B246" s="5">
        <v>15022537</v>
      </c>
      <c r="C246" s="5" t="s">
        <v>1069</v>
      </c>
      <c r="D246" s="5" t="s">
        <v>1070</v>
      </c>
      <c r="E246" s="5" t="s">
        <v>54</v>
      </c>
      <c r="F246" s="5" t="s">
        <v>55</v>
      </c>
      <c r="G246" s="5" t="s">
        <v>1254</v>
      </c>
      <c r="H246" s="5" t="s">
        <v>1071</v>
      </c>
      <c r="I246" s="5" t="s">
        <v>1072</v>
      </c>
      <c r="J246" s="6">
        <v>45839</v>
      </c>
      <c r="K246" s="5" t="s">
        <v>105</v>
      </c>
      <c r="L246" s="5" t="s">
        <v>1073</v>
      </c>
      <c r="M246" s="5" t="s">
        <v>107</v>
      </c>
      <c r="N246" s="7">
        <v>2</v>
      </c>
      <c r="O246" s="7">
        <v>3</v>
      </c>
      <c r="P246" s="8">
        <v>10500</v>
      </c>
      <c r="Q246" s="89">
        <v>0</v>
      </c>
      <c r="R246" s="10">
        <f t="shared" si="48"/>
        <v>0</v>
      </c>
      <c r="S246" s="89">
        <v>0</v>
      </c>
      <c r="T246" s="10">
        <f t="shared" si="49"/>
        <v>0</v>
      </c>
      <c r="U246" s="89">
        <f t="shared" si="50"/>
        <v>0</v>
      </c>
      <c r="V246" s="10">
        <f t="shared" si="51"/>
        <v>0</v>
      </c>
      <c r="W246" s="10">
        <f t="shared" si="52"/>
        <v>10500</v>
      </c>
      <c r="X246" s="11">
        <f>W246+300</f>
        <v>10800</v>
      </c>
      <c r="Y246" s="12">
        <f t="shared" si="53"/>
        <v>300</v>
      </c>
      <c r="Z246" s="93">
        <f t="shared" si="47"/>
        <v>2.86E-2</v>
      </c>
      <c r="AA246" s="94" t="str">
        <f t="shared" si="61"/>
        <v>0.00%-0.00%</v>
      </c>
      <c r="AB246" s="15"/>
      <c r="AC246" s="15"/>
      <c r="AD246" s="15"/>
      <c r="AE246" s="96"/>
      <c r="AF246" s="8">
        <f t="shared" si="54"/>
        <v>0</v>
      </c>
      <c r="AG246" s="17">
        <f t="shared" si="55"/>
        <v>10800</v>
      </c>
      <c r="AH246" s="18">
        <f t="shared" si="56"/>
        <v>300</v>
      </c>
      <c r="AI246" s="98">
        <f t="shared" si="57"/>
        <v>2.857142857142847E-2</v>
      </c>
      <c r="AJ246" s="20">
        <v>14</v>
      </c>
      <c r="AK246" s="20">
        <v>450</v>
      </c>
      <c r="AL246" s="20"/>
      <c r="AM246" s="20">
        <v>688</v>
      </c>
      <c r="AN246" s="20">
        <f t="shared" si="58"/>
        <v>157288</v>
      </c>
      <c r="AO246" s="7" t="e">
        <v>#N/A</v>
      </c>
      <c r="AP246" s="20"/>
      <c r="AQ246" s="21" t="s">
        <v>1074</v>
      </c>
      <c r="AR246" s="21" t="s">
        <v>413</v>
      </c>
      <c r="AS246" s="5" t="s">
        <v>1024</v>
      </c>
      <c r="AT246" s="5" t="s">
        <v>261</v>
      </c>
      <c r="AU246" s="5" t="s">
        <v>62</v>
      </c>
      <c r="AV246" s="20"/>
      <c r="AW246" s="21"/>
      <c r="AX246" s="21"/>
      <c r="AY246" s="145" t="str">
        <f t="shared" si="59"/>
        <v>&gt;20</v>
      </c>
    </row>
    <row r="247" spans="1:51" ht="19.95" customHeight="1">
      <c r="A247" s="5" t="s">
        <v>562</v>
      </c>
      <c r="B247" s="5">
        <v>15012475</v>
      </c>
      <c r="C247" s="5" t="s">
        <v>1075</v>
      </c>
      <c r="D247" s="5" t="s">
        <v>1076</v>
      </c>
      <c r="E247" s="5" t="s">
        <v>54</v>
      </c>
      <c r="F247" s="5" t="s">
        <v>55</v>
      </c>
      <c r="G247" s="5" t="s">
        <v>1254</v>
      </c>
      <c r="H247" s="5" t="s">
        <v>1077</v>
      </c>
      <c r="I247" s="5" t="s">
        <v>1072</v>
      </c>
      <c r="J247" s="6">
        <v>41634</v>
      </c>
      <c r="K247" s="5" t="s">
        <v>87</v>
      </c>
      <c r="L247" s="5" t="s">
        <v>815</v>
      </c>
      <c r="M247" s="5" t="s">
        <v>89</v>
      </c>
      <c r="N247" s="7">
        <v>2</v>
      </c>
      <c r="O247" s="7">
        <v>3</v>
      </c>
      <c r="P247" s="8">
        <v>10350</v>
      </c>
      <c r="Q247" s="89">
        <v>2.5000000000000001E-2</v>
      </c>
      <c r="R247" s="10">
        <f t="shared" si="48"/>
        <v>259</v>
      </c>
      <c r="S247" s="89">
        <v>0</v>
      </c>
      <c r="T247" s="10">
        <f t="shared" si="49"/>
        <v>0</v>
      </c>
      <c r="U247" s="89">
        <f t="shared" si="50"/>
        <v>2.5024154589371982E-2</v>
      </c>
      <c r="V247" s="10">
        <f t="shared" si="51"/>
        <v>259</v>
      </c>
      <c r="W247" s="10">
        <f t="shared" si="52"/>
        <v>10609</v>
      </c>
      <c r="X247" s="11">
        <f>W247-52</f>
        <v>10557</v>
      </c>
      <c r="Y247" s="12">
        <f t="shared" si="53"/>
        <v>207</v>
      </c>
      <c r="Z247" s="93">
        <f t="shared" ref="Z247:Z310" si="63">ROUND(X247/P247-1,4)</f>
        <v>0.02</v>
      </c>
      <c r="AA247" s="94" t="str">
        <f t="shared" si="61"/>
        <v>2.00%-3.00%</v>
      </c>
      <c r="AB247" s="15"/>
      <c r="AC247" s="15"/>
      <c r="AD247" s="15"/>
      <c r="AE247" s="96"/>
      <c r="AF247" s="8">
        <f t="shared" si="54"/>
        <v>0</v>
      </c>
      <c r="AG247" s="17">
        <f t="shared" si="55"/>
        <v>10557</v>
      </c>
      <c r="AH247" s="18">
        <f t="shared" si="56"/>
        <v>207</v>
      </c>
      <c r="AI247" s="98">
        <f t="shared" si="57"/>
        <v>2.0000000000000018E-2</v>
      </c>
      <c r="AJ247" s="20">
        <v>14</v>
      </c>
      <c r="AK247" s="20">
        <v>450</v>
      </c>
      <c r="AL247" s="20"/>
      <c r="AM247" s="20">
        <v>688</v>
      </c>
      <c r="AN247" s="20">
        <f t="shared" si="58"/>
        <v>153886</v>
      </c>
      <c r="AO247" s="7">
        <v>3</v>
      </c>
      <c r="AP247" s="20"/>
      <c r="AQ247" s="21"/>
      <c r="AR247" s="21"/>
      <c r="AS247" s="5" t="s">
        <v>1024</v>
      </c>
      <c r="AT247" s="5" t="s">
        <v>261</v>
      </c>
      <c r="AU247" s="5" t="s">
        <v>62</v>
      </c>
      <c r="AV247" s="20"/>
      <c r="AW247" s="21"/>
      <c r="AX247" s="21"/>
      <c r="AY247" s="145" t="str">
        <f t="shared" si="59"/>
        <v>OK</v>
      </c>
    </row>
    <row r="248" spans="1:51" ht="19.95" customHeight="1">
      <c r="A248" s="5" t="s">
        <v>562</v>
      </c>
      <c r="B248" s="5">
        <v>15001578</v>
      </c>
      <c r="C248" s="5" t="s">
        <v>1078</v>
      </c>
      <c r="D248" s="5" t="s">
        <v>1079</v>
      </c>
      <c r="E248" s="5" t="s">
        <v>54</v>
      </c>
      <c r="F248" s="5" t="s">
        <v>55</v>
      </c>
      <c r="G248" s="5" t="s">
        <v>1254</v>
      </c>
      <c r="H248" s="5" t="s">
        <v>1077</v>
      </c>
      <c r="I248" s="5" t="s">
        <v>1072</v>
      </c>
      <c r="J248" s="6">
        <v>39574</v>
      </c>
      <c r="K248" s="5" t="s">
        <v>105</v>
      </c>
      <c r="L248" s="5" t="s">
        <v>950</v>
      </c>
      <c r="M248" s="5" t="s">
        <v>107</v>
      </c>
      <c r="N248" s="7">
        <v>2</v>
      </c>
      <c r="O248" s="7">
        <v>3</v>
      </c>
      <c r="P248" s="8">
        <v>9750</v>
      </c>
      <c r="Q248" s="89">
        <v>0</v>
      </c>
      <c r="R248" s="10">
        <f t="shared" si="48"/>
        <v>0</v>
      </c>
      <c r="S248" s="89">
        <v>0</v>
      </c>
      <c r="T248" s="10">
        <f t="shared" si="49"/>
        <v>0</v>
      </c>
      <c r="U248" s="89">
        <f t="shared" si="50"/>
        <v>0</v>
      </c>
      <c r="V248" s="10">
        <f t="shared" si="51"/>
        <v>0</v>
      </c>
      <c r="W248" s="10">
        <f t="shared" si="52"/>
        <v>9750</v>
      </c>
      <c r="X248" s="11">
        <f t="shared" si="62"/>
        <v>9750</v>
      </c>
      <c r="Y248" s="12">
        <f t="shared" si="53"/>
        <v>0</v>
      </c>
      <c r="Z248" s="93">
        <f t="shared" si="63"/>
        <v>0</v>
      </c>
      <c r="AA248" s="94" t="str">
        <f t="shared" si="61"/>
        <v>0.00%-0.00%</v>
      </c>
      <c r="AB248" s="15"/>
      <c r="AC248" s="15"/>
      <c r="AD248" s="15"/>
      <c r="AE248" s="96"/>
      <c r="AF248" s="8">
        <f t="shared" si="54"/>
        <v>0</v>
      </c>
      <c r="AG248" s="17">
        <f t="shared" si="55"/>
        <v>9750</v>
      </c>
      <c r="AH248" s="18">
        <f t="shared" si="56"/>
        <v>0</v>
      </c>
      <c r="AI248" s="98">
        <f t="shared" si="57"/>
        <v>0</v>
      </c>
      <c r="AJ248" s="20">
        <v>14</v>
      </c>
      <c r="AK248" s="20">
        <v>450</v>
      </c>
      <c r="AL248" s="20"/>
      <c r="AM248" s="20">
        <v>688</v>
      </c>
      <c r="AN248" s="20">
        <f t="shared" si="58"/>
        <v>142588</v>
      </c>
      <c r="AO248" s="7">
        <v>3</v>
      </c>
      <c r="AP248" s="20"/>
      <c r="AQ248" s="21"/>
      <c r="AR248" s="21"/>
      <c r="AS248" s="5" t="s">
        <v>1024</v>
      </c>
      <c r="AT248" s="5" t="s">
        <v>261</v>
      </c>
      <c r="AU248" s="5" t="s">
        <v>62</v>
      </c>
      <c r="AV248" s="20"/>
      <c r="AW248" s="21"/>
      <c r="AX248" s="21"/>
      <c r="AY248" s="145" t="str">
        <f t="shared" si="59"/>
        <v>OK</v>
      </c>
    </row>
    <row r="249" spans="1:51" ht="19.95" customHeight="1">
      <c r="A249" s="5" t="s">
        <v>562</v>
      </c>
      <c r="B249" s="5">
        <v>15007338</v>
      </c>
      <c r="C249" s="5" t="s">
        <v>1080</v>
      </c>
      <c r="D249" s="5" t="s">
        <v>1081</v>
      </c>
      <c r="E249" s="5" t="s">
        <v>54</v>
      </c>
      <c r="F249" s="5" t="s">
        <v>55</v>
      </c>
      <c r="G249" s="5" t="s">
        <v>1254</v>
      </c>
      <c r="H249" s="5" t="s">
        <v>1077</v>
      </c>
      <c r="I249" s="5" t="s">
        <v>1072</v>
      </c>
      <c r="J249" s="6">
        <v>40830</v>
      </c>
      <c r="K249" s="5" t="s">
        <v>80</v>
      </c>
      <c r="L249" s="5" t="s">
        <v>1082</v>
      </c>
      <c r="M249" s="5" t="s">
        <v>66</v>
      </c>
      <c r="N249" s="7">
        <v>2</v>
      </c>
      <c r="O249" s="7">
        <v>3</v>
      </c>
      <c r="P249" s="8">
        <v>15332</v>
      </c>
      <c r="Q249" s="89">
        <v>2.5000000000000001E-2</v>
      </c>
      <c r="R249" s="10">
        <f t="shared" si="48"/>
        <v>383</v>
      </c>
      <c r="S249" s="89">
        <v>0</v>
      </c>
      <c r="T249" s="10">
        <f t="shared" si="49"/>
        <v>0</v>
      </c>
      <c r="U249" s="89">
        <f t="shared" si="50"/>
        <v>2.4980433081137489E-2</v>
      </c>
      <c r="V249" s="10">
        <f t="shared" si="51"/>
        <v>383</v>
      </c>
      <c r="W249" s="10">
        <f t="shared" si="52"/>
        <v>15715</v>
      </c>
      <c r="X249" s="11">
        <f>W249+75</f>
        <v>15790</v>
      </c>
      <c r="Y249" s="12">
        <f t="shared" si="53"/>
        <v>458</v>
      </c>
      <c r="Z249" s="93">
        <f t="shared" si="63"/>
        <v>2.9899999999999999E-2</v>
      </c>
      <c r="AA249" s="94" t="str">
        <f t="shared" si="61"/>
        <v>2.00%-3.00%</v>
      </c>
      <c r="AB249" s="15"/>
      <c r="AC249" s="15"/>
      <c r="AD249" s="15"/>
      <c r="AE249" s="96"/>
      <c r="AF249" s="8">
        <f t="shared" si="54"/>
        <v>0</v>
      </c>
      <c r="AG249" s="17">
        <f t="shared" si="55"/>
        <v>15790</v>
      </c>
      <c r="AH249" s="18">
        <f t="shared" si="56"/>
        <v>458</v>
      </c>
      <c r="AI249" s="98">
        <f t="shared" si="57"/>
        <v>2.9872162796764856E-2</v>
      </c>
      <c r="AJ249" s="20">
        <v>14</v>
      </c>
      <c r="AK249" s="20">
        <v>450</v>
      </c>
      <c r="AL249" s="20"/>
      <c r="AM249" s="20">
        <v>688</v>
      </c>
      <c r="AN249" s="20">
        <f t="shared" si="58"/>
        <v>227148</v>
      </c>
      <c r="AO249" s="7">
        <v>4</v>
      </c>
      <c r="AP249" s="20"/>
      <c r="AQ249" s="21"/>
      <c r="AR249" s="21"/>
      <c r="AS249" s="5" t="s">
        <v>1024</v>
      </c>
      <c r="AT249" s="5" t="s">
        <v>261</v>
      </c>
      <c r="AU249" s="5" t="s">
        <v>62</v>
      </c>
      <c r="AV249" s="20"/>
      <c r="AW249" s="21"/>
      <c r="AX249" s="21"/>
      <c r="AY249" s="145" t="str">
        <f t="shared" si="59"/>
        <v>OK</v>
      </c>
    </row>
    <row r="250" spans="1:51" ht="19.95" customHeight="1">
      <c r="A250" s="5" t="s">
        <v>562</v>
      </c>
      <c r="B250" s="5">
        <v>15022532</v>
      </c>
      <c r="C250" s="5" t="s">
        <v>1083</v>
      </c>
      <c r="D250" s="5" t="s">
        <v>1084</v>
      </c>
      <c r="E250" s="5" t="s">
        <v>54</v>
      </c>
      <c r="F250" s="5" t="s">
        <v>55</v>
      </c>
      <c r="G250" s="5" t="s">
        <v>1254</v>
      </c>
      <c r="H250" s="5" t="s">
        <v>1077</v>
      </c>
      <c r="I250" s="5" t="s">
        <v>1072</v>
      </c>
      <c r="J250" s="6">
        <v>45546</v>
      </c>
      <c r="K250" s="5" t="s">
        <v>105</v>
      </c>
      <c r="L250" s="5" t="s">
        <v>1085</v>
      </c>
      <c r="M250" s="5" t="s">
        <v>107</v>
      </c>
      <c r="N250" s="7">
        <v>2</v>
      </c>
      <c r="O250" s="7">
        <v>3</v>
      </c>
      <c r="P250" s="8">
        <v>10550</v>
      </c>
      <c r="Q250" s="89">
        <v>0</v>
      </c>
      <c r="R250" s="10">
        <f t="shared" si="48"/>
        <v>0</v>
      </c>
      <c r="S250" s="89">
        <v>0</v>
      </c>
      <c r="T250" s="10">
        <f t="shared" si="49"/>
        <v>0</v>
      </c>
      <c r="U250" s="89">
        <f t="shared" si="50"/>
        <v>0</v>
      </c>
      <c r="V250" s="10">
        <f t="shared" si="51"/>
        <v>0</v>
      </c>
      <c r="W250" s="10">
        <f t="shared" si="52"/>
        <v>10550</v>
      </c>
      <c r="X250" s="11">
        <f t="shared" si="62"/>
        <v>10550</v>
      </c>
      <c r="Y250" s="12">
        <f t="shared" si="53"/>
        <v>0</v>
      </c>
      <c r="Z250" s="93">
        <f t="shared" si="63"/>
        <v>0</v>
      </c>
      <c r="AA250" s="94" t="str">
        <f t="shared" si="61"/>
        <v>0.00%-0.00%</v>
      </c>
      <c r="AB250" s="15"/>
      <c r="AC250" s="15"/>
      <c r="AD250" s="15"/>
      <c r="AE250" s="96"/>
      <c r="AF250" s="8">
        <f t="shared" si="54"/>
        <v>0</v>
      </c>
      <c r="AG250" s="17">
        <f t="shared" si="55"/>
        <v>10550</v>
      </c>
      <c r="AH250" s="18">
        <f t="shared" si="56"/>
        <v>0</v>
      </c>
      <c r="AI250" s="98">
        <f t="shared" si="57"/>
        <v>0</v>
      </c>
      <c r="AJ250" s="20">
        <v>14</v>
      </c>
      <c r="AK250" s="20">
        <v>550</v>
      </c>
      <c r="AL250" s="20"/>
      <c r="AM250" s="20">
        <v>688</v>
      </c>
      <c r="AN250" s="20">
        <f t="shared" si="58"/>
        <v>154988</v>
      </c>
      <c r="AO250" s="7">
        <v>3</v>
      </c>
      <c r="AP250" s="20"/>
      <c r="AQ250" s="21"/>
      <c r="AR250" s="21"/>
      <c r="AS250" s="5" t="s">
        <v>1024</v>
      </c>
      <c r="AT250" s="5" t="s">
        <v>261</v>
      </c>
      <c r="AU250" s="5" t="s">
        <v>62</v>
      </c>
      <c r="AV250" s="20"/>
      <c r="AW250" s="21"/>
      <c r="AX250" s="21"/>
      <c r="AY250" s="145" t="str">
        <f t="shared" si="59"/>
        <v>OK</v>
      </c>
    </row>
    <row r="251" spans="1:51" ht="19.95" customHeight="1">
      <c r="A251" s="5" t="s">
        <v>562</v>
      </c>
      <c r="B251" s="5">
        <v>15002061</v>
      </c>
      <c r="C251" s="5" t="s">
        <v>1086</v>
      </c>
      <c r="D251" s="5" t="s">
        <v>1087</v>
      </c>
      <c r="E251" s="5" t="s">
        <v>54</v>
      </c>
      <c r="F251" s="5" t="s">
        <v>55</v>
      </c>
      <c r="G251" s="5" t="s">
        <v>1254</v>
      </c>
      <c r="H251" s="5" t="s">
        <v>1071</v>
      </c>
      <c r="I251" s="5" t="s">
        <v>1072</v>
      </c>
      <c r="J251" s="6">
        <v>40725</v>
      </c>
      <c r="K251" s="5" t="s">
        <v>87</v>
      </c>
      <c r="L251" s="5" t="s">
        <v>815</v>
      </c>
      <c r="M251" s="5" t="s">
        <v>89</v>
      </c>
      <c r="N251" s="7">
        <v>2</v>
      </c>
      <c r="O251" s="7">
        <v>4</v>
      </c>
      <c r="P251" s="8">
        <v>8067</v>
      </c>
      <c r="Q251" s="89">
        <v>4.4999999999999998E-2</v>
      </c>
      <c r="R251" s="10">
        <f t="shared" si="48"/>
        <v>363</v>
      </c>
      <c r="S251" s="89">
        <v>4.2099999999999999E-2</v>
      </c>
      <c r="T251" s="10">
        <f t="shared" si="49"/>
        <v>340</v>
      </c>
      <c r="U251" s="89">
        <f t="shared" si="50"/>
        <v>8.7145159290938384E-2</v>
      </c>
      <c r="V251" s="10">
        <f t="shared" si="51"/>
        <v>703</v>
      </c>
      <c r="W251" s="10">
        <f t="shared" si="52"/>
        <v>8770</v>
      </c>
      <c r="X251" s="11">
        <f>W251+30</f>
        <v>8800</v>
      </c>
      <c r="Y251" s="12">
        <f t="shared" si="53"/>
        <v>733</v>
      </c>
      <c r="Z251" s="93">
        <f t="shared" si="63"/>
        <v>9.0899999999999995E-2</v>
      </c>
      <c r="AA251" s="94" t="str">
        <f t="shared" si="61"/>
        <v>6.97%-10.46%</v>
      </c>
      <c r="AB251" s="15"/>
      <c r="AC251" s="15"/>
      <c r="AD251" s="15"/>
      <c r="AE251" s="96"/>
      <c r="AF251" s="8">
        <f t="shared" si="54"/>
        <v>0</v>
      </c>
      <c r="AG251" s="17">
        <f t="shared" si="55"/>
        <v>8800</v>
      </c>
      <c r="AH251" s="18">
        <f t="shared" si="56"/>
        <v>733</v>
      </c>
      <c r="AI251" s="98">
        <f t="shared" si="57"/>
        <v>9.0864013883723782E-2</v>
      </c>
      <c r="AJ251" s="20">
        <v>14</v>
      </c>
      <c r="AK251" s="20">
        <v>510</v>
      </c>
      <c r="AL251" s="20"/>
      <c r="AM251" s="20">
        <v>688</v>
      </c>
      <c r="AN251" s="20">
        <f t="shared" si="58"/>
        <v>130008</v>
      </c>
      <c r="AO251" s="7">
        <v>3</v>
      </c>
      <c r="AP251" s="20"/>
      <c r="AQ251" s="21"/>
      <c r="AR251" s="21"/>
      <c r="AS251" s="5" t="s">
        <v>1024</v>
      </c>
      <c r="AT251" s="5" t="s">
        <v>261</v>
      </c>
      <c r="AU251" s="5" t="s">
        <v>62</v>
      </c>
      <c r="AV251" s="20"/>
      <c r="AW251" s="21"/>
      <c r="AX251" s="21"/>
      <c r="AY251" s="145" t="str">
        <f t="shared" si="59"/>
        <v>OK</v>
      </c>
    </row>
    <row r="252" spans="1:51" s="99" customFormat="1" ht="19.95" customHeight="1">
      <c r="A252" s="5" t="s">
        <v>562</v>
      </c>
      <c r="B252" s="5">
        <v>15003047</v>
      </c>
      <c r="C252" s="5" t="s">
        <v>1088</v>
      </c>
      <c r="D252" s="5" t="s">
        <v>1089</v>
      </c>
      <c r="E252" s="5" t="s">
        <v>54</v>
      </c>
      <c r="F252" s="5" t="s">
        <v>55</v>
      </c>
      <c r="G252" s="5" t="s">
        <v>1254</v>
      </c>
      <c r="H252" s="5" t="s">
        <v>1071</v>
      </c>
      <c r="I252" s="5" t="s">
        <v>1072</v>
      </c>
      <c r="J252" s="6">
        <v>43327</v>
      </c>
      <c r="K252" s="5" t="s">
        <v>80</v>
      </c>
      <c r="L252" s="5" t="s">
        <v>1090</v>
      </c>
      <c r="M252" s="5" t="s">
        <v>66</v>
      </c>
      <c r="N252" s="7">
        <v>2</v>
      </c>
      <c r="O252" s="7">
        <v>3</v>
      </c>
      <c r="P252" s="8">
        <v>16756</v>
      </c>
      <c r="Q252" s="89">
        <v>2.5000000000000001E-2</v>
      </c>
      <c r="R252" s="10">
        <f t="shared" ref="R252:R315" si="64">ROUND(P252*Q252,0)</f>
        <v>419</v>
      </c>
      <c r="S252" s="89">
        <v>0</v>
      </c>
      <c r="T252" s="10">
        <f t="shared" ref="T252:T315" si="65">ROUND(P252*S252,0)</f>
        <v>0</v>
      </c>
      <c r="U252" s="89">
        <f t="shared" ref="U252:U315" si="66">V252/P252</f>
        <v>2.5005968011458581E-2</v>
      </c>
      <c r="V252" s="10">
        <f t="shared" ref="V252:V315" si="67">R252+T252</f>
        <v>419</v>
      </c>
      <c r="W252" s="10">
        <f t="shared" ref="W252:W315" si="68">P252+V252</f>
        <v>17175</v>
      </c>
      <c r="X252" s="11">
        <f>W252+83</f>
        <v>17258</v>
      </c>
      <c r="Y252" s="12">
        <f t="shared" ref="Y252:Y315" si="69">X252-P252</f>
        <v>502</v>
      </c>
      <c r="Z252" s="93">
        <f t="shared" si="63"/>
        <v>0.03</v>
      </c>
      <c r="AA252" s="94" t="str">
        <f t="shared" si="61"/>
        <v>2.00%-3.00%</v>
      </c>
      <c r="AB252" s="15"/>
      <c r="AC252" s="15"/>
      <c r="AD252" s="15"/>
      <c r="AE252" s="96"/>
      <c r="AF252" s="8">
        <f t="shared" ref="AF252:AF315" si="70">ROUND(P252*AE252,0)</f>
        <v>0</v>
      </c>
      <c r="AG252" s="17">
        <f t="shared" ref="AG252:AG315" si="71">X252+AF252</f>
        <v>17258</v>
      </c>
      <c r="AH252" s="18">
        <f t="shared" ref="AH252:AH315" si="72">AG252-P252</f>
        <v>502</v>
      </c>
      <c r="AI252" s="98">
        <f t="shared" ref="AI252:AI315" si="73">AG252/P252-1</f>
        <v>2.9959417522081644E-2</v>
      </c>
      <c r="AJ252" s="20">
        <v>14</v>
      </c>
      <c r="AK252" s="20">
        <v>450</v>
      </c>
      <c r="AL252" s="20"/>
      <c r="AM252" s="20">
        <v>688</v>
      </c>
      <c r="AN252" s="20">
        <f t="shared" ref="AN252:AN315" si="74">AG252*AJ252+AK252*12+AM252+IF(AD252="",AL252,IF(AD252="D",5000,IF(AD252="C",1000,0)))*12</f>
        <v>247700</v>
      </c>
      <c r="AO252" s="7">
        <v>4</v>
      </c>
      <c r="AP252" s="20"/>
      <c r="AQ252" s="21"/>
      <c r="AR252" s="21"/>
      <c r="AS252" s="5" t="s">
        <v>1024</v>
      </c>
      <c r="AT252" s="5" t="s">
        <v>261</v>
      </c>
      <c r="AU252" s="5" t="s">
        <v>62</v>
      </c>
      <c r="AV252" s="20"/>
      <c r="AW252" s="21"/>
      <c r="AX252" s="21"/>
      <c r="AY252" s="145" t="str">
        <f t="shared" si="59"/>
        <v>OK</v>
      </c>
    </row>
    <row r="253" spans="1:51" s="99" customFormat="1" ht="19.95" customHeight="1">
      <c r="A253" s="5" t="s">
        <v>562</v>
      </c>
      <c r="B253" s="5">
        <v>15001872</v>
      </c>
      <c r="C253" s="5" t="s">
        <v>1091</v>
      </c>
      <c r="D253" s="5" t="s">
        <v>1092</v>
      </c>
      <c r="E253" s="5" t="s">
        <v>54</v>
      </c>
      <c r="F253" s="5" t="s">
        <v>55</v>
      </c>
      <c r="G253" s="5" t="s">
        <v>1254</v>
      </c>
      <c r="H253" s="5" t="s">
        <v>1093</v>
      </c>
      <c r="I253" s="5" t="s">
        <v>1094</v>
      </c>
      <c r="J253" s="6">
        <v>42961</v>
      </c>
      <c r="K253" s="5" t="s">
        <v>105</v>
      </c>
      <c r="L253" s="5" t="s">
        <v>950</v>
      </c>
      <c r="M253" s="5" t="s">
        <v>107</v>
      </c>
      <c r="N253" s="7">
        <v>2</v>
      </c>
      <c r="O253" s="7">
        <v>3</v>
      </c>
      <c r="P253" s="100">
        <v>9430</v>
      </c>
      <c r="Q253" s="9">
        <v>0</v>
      </c>
      <c r="R253" s="101">
        <f t="shared" si="64"/>
        <v>0</v>
      </c>
      <c r="S253" s="9">
        <v>0</v>
      </c>
      <c r="T253" s="101">
        <f t="shared" si="65"/>
        <v>0</v>
      </c>
      <c r="U253" s="9">
        <f t="shared" si="66"/>
        <v>0</v>
      </c>
      <c r="V253" s="101">
        <f t="shared" si="67"/>
        <v>0</v>
      </c>
      <c r="W253" s="101">
        <f t="shared" si="68"/>
        <v>9430</v>
      </c>
      <c r="X253" s="102">
        <f t="shared" ref="X253:X257" si="75">W253</f>
        <v>9430</v>
      </c>
      <c r="Y253" s="103">
        <f t="shared" si="69"/>
        <v>0</v>
      </c>
      <c r="Z253" s="13">
        <f t="shared" si="63"/>
        <v>0</v>
      </c>
      <c r="AA253" s="14" t="str">
        <f t="shared" ref="AA253:AA292" si="76">IF(OR(N253=1,N253=2,N253=4),
    TEXT(U253*0.8,"0.00%") &amp; "-" &amp; TEXT(U253*1.2,"0.00%"),
    IF(OR(N253=3,N253=6),
        TEXT(0,"0.00%") &amp; "-" &amp; TEXT(7%*1.2,"0.00%"),
        IF(OR(N253=5,N253=7),
            TEXT((T253/P253),"0.00%") &amp; "-" &amp; TEXT((T253/P253)+7%,"0.00%"),
            ""
        )
    )
)</f>
        <v>0.00%-0.00%</v>
      </c>
      <c r="AB253" s="104"/>
      <c r="AC253" s="104"/>
      <c r="AD253" s="104"/>
      <c r="AE253" s="16"/>
      <c r="AF253" s="100">
        <f t="shared" si="70"/>
        <v>0</v>
      </c>
      <c r="AG253" s="105">
        <f t="shared" si="71"/>
        <v>9430</v>
      </c>
      <c r="AH253" s="18">
        <f t="shared" si="72"/>
        <v>0</v>
      </c>
      <c r="AI253" s="19">
        <f t="shared" si="73"/>
        <v>0</v>
      </c>
      <c r="AJ253" s="20">
        <v>14</v>
      </c>
      <c r="AK253" s="20">
        <v>450</v>
      </c>
      <c r="AL253" s="20"/>
      <c r="AM253" s="20">
        <v>688</v>
      </c>
      <c r="AN253" s="20">
        <f t="shared" si="74"/>
        <v>138108</v>
      </c>
      <c r="AO253" s="7">
        <v>3</v>
      </c>
      <c r="AP253" s="20"/>
      <c r="AQ253" s="21"/>
      <c r="AR253" s="21"/>
      <c r="AS253" s="5" t="s">
        <v>1095</v>
      </c>
      <c r="AT253" s="5" t="s">
        <v>261</v>
      </c>
      <c r="AU253" s="5" t="s">
        <v>62</v>
      </c>
      <c r="AV253" s="20"/>
      <c r="AW253" s="21"/>
      <c r="AX253" s="21"/>
      <c r="AY253" s="145" t="str">
        <f t="shared" si="59"/>
        <v>OK</v>
      </c>
    </row>
    <row r="254" spans="1:51" s="99" customFormat="1" ht="19.95" customHeight="1">
      <c r="A254" s="5" t="s">
        <v>562</v>
      </c>
      <c r="B254" s="5">
        <v>15007383</v>
      </c>
      <c r="C254" s="5" t="s">
        <v>1096</v>
      </c>
      <c r="D254" s="5" t="s">
        <v>1097</v>
      </c>
      <c r="E254" s="5" t="s">
        <v>54</v>
      </c>
      <c r="F254" s="5" t="s">
        <v>55</v>
      </c>
      <c r="G254" s="5" t="s">
        <v>1254</v>
      </c>
      <c r="H254" s="5" t="s">
        <v>1093</v>
      </c>
      <c r="I254" s="5" t="s">
        <v>1094</v>
      </c>
      <c r="J254" s="6">
        <v>40849</v>
      </c>
      <c r="K254" s="5" t="s">
        <v>87</v>
      </c>
      <c r="L254" s="5" t="s">
        <v>815</v>
      </c>
      <c r="M254" s="5" t="s">
        <v>89</v>
      </c>
      <c r="N254" s="7">
        <v>2</v>
      </c>
      <c r="O254" s="7">
        <v>3</v>
      </c>
      <c r="P254" s="100">
        <v>10448</v>
      </c>
      <c r="Q254" s="9">
        <v>2.5000000000000001E-2</v>
      </c>
      <c r="R254" s="101">
        <f t="shared" si="64"/>
        <v>261</v>
      </c>
      <c r="S254" s="9">
        <v>0</v>
      </c>
      <c r="T254" s="101">
        <f t="shared" si="65"/>
        <v>0</v>
      </c>
      <c r="U254" s="9">
        <f t="shared" si="66"/>
        <v>2.4980857580398162E-2</v>
      </c>
      <c r="V254" s="101">
        <f t="shared" si="67"/>
        <v>261</v>
      </c>
      <c r="W254" s="101">
        <f t="shared" si="68"/>
        <v>10709</v>
      </c>
      <c r="X254" s="102">
        <v>10760</v>
      </c>
      <c r="Y254" s="103">
        <f t="shared" si="69"/>
        <v>312</v>
      </c>
      <c r="Z254" s="13">
        <f t="shared" si="63"/>
        <v>2.9899999999999999E-2</v>
      </c>
      <c r="AA254" s="14" t="str">
        <f t="shared" si="76"/>
        <v>2.00%-3.00%</v>
      </c>
      <c r="AB254" s="104"/>
      <c r="AC254" s="104"/>
      <c r="AD254" s="104"/>
      <c r="AE254" s="16"/>
      <c r="AF254" s="100">
        <f t="shared" si="70"/>
        <v>0</v>
      </c>
      <c r="AG254" s="105">
        <f t="shared" si="71"/>
        <v>10760</v>
      </c>
      <c r="AH254" s="18">
        <f t="shared" si="72"/>
        <v>312</v>
      </c>
      <c r="AI254" s="19">
        <f t="shared" si="73"/>
        <v>2.9862174578866751E-2</v>
      </c>
      <c r="AJ254" s="20">
        <v>14</v>
      </c>
      <c r="AK254" s="20">
        <v>550</v>
      </c>
      <c r="AL254" s="20"/>
      <c r="AM254" s="20">
        <v>688</v>
      </c>
      <c r="AN254" s="20">
        <f t="shared" si="74"/>
        <v>157928</v>
      </c>
      <c r="AO254" s="7">
        <v>3</v>
      </c>
      <c r="AP254" s="20"/>
      <c r="AQ254" s="21"/>
      <c r="AR254" s="21"/>
      <c r="AS254" s="5" t="s">
        <v>1095</v>
      </c>
      <c r="AT254" s="5" t="s">
        <v>261</v>
      </c>
      <c r="AU254" s="5" t="s">
        <v>62</v>
      </c>
      <c r="AV254" s="20"/>
      <c r="AW254" s="21"/>
      <c r="AX254" s="21"/>
      <c r="AY254" s="145" t="str">
        <f t="shared" si="59"/>
        <v>OK</v>
      </c>
    </row>
    <row r="255" spans="1:51" s="99" customFormat="1" ht="19.95" customHeight="1">
      <c r="A255" s="5" t="s">
        <v>562</v>
      </c>
      <c r="B255" s="5">
        <v>15002626</v>
      </c>
      <c r="C255" s="5" t="s">
        <v>85</v>
      </c>
      <c r="D255" s="5" t="s">
        <v>86</v>
      </c>
      <c r="E255" s="5" t="s">
        <v>54</v>
      </c>
      <c r="F255" s="5" t="s">
        <v>55</v>
      </c>
      <c r="G255" s="5" t="s">
        <v>1254</v>
      </c>
      <c r="H255" s="5" t="s">
        <v>1093</v>
      </c>
      <c r="I255" s="5" t="s">
        <v>1094</v>
      </c>
      <c r="J255" s="6">
        <v>40360</v>
      </c>
      <c r="K255" s="5" t="s">
        <v>105</v>
      </c>
      <c r="L255" s="5" t="s">
        <v>950</v>
      </c>
      <c r="M255" s="5" t="s">
        <v>107</v>
      </c>
      <c r="N255" s="7">
        <v>2</v>
      </c>
      <c r="O255" s="7">
        <v>5</v>
      </c>
      <c r="P255" s="100">
        <v>9860</v>
      </c>
      <c r="Q255" s="9">
        <v>0.03</v>
      </c>
      <c r="R255" s="101">
        <f t="shared" si="64"/>
        <v>296</v>
      </c>
      <c r="S255" s="9">
        <v>0</v>
      </c>
      <c r="T255" s="101">
        <f t="shared" si="65"/>
        <v>0</v>
      </c>
      <c r="U255" s="9">
        <f t="shared" si="66"/>
        <v>3.0020283975659229E-2</v>
      </c>
      <c r="V255" s="101">
        <f t="shared" si="67"/>
        <v>296</v>
      </c>
      <c r="W255" s="101">
        <f t="shared" si="68"/>
        <v>10156</v>
      </c>
      <c r="X255" s="102">
        <v>10200</v>
      </c>
      <c r="Y255" s="103">
        <f t="shared" si="69"/>
        <v>340</v>
      </c>
      <c r="Z255" s="13">
        <f t="shared" si="63"/>
        <v>3.4500000000000003E-2</v>
      </c>
      <c r="AA255" s="14" t="str">
        <f t="shared" si="76"/>
        <v>2.40%-3.60%</v>
      </c>
      <c r="AB255" s="104" t="s">
        <v>112</v>
      </c>
      <c r="AC255" s="104" t="s">
        <v>815</v>
      </c>
      <c r="AD255" s="104" t="s">
        <v>198</v>
      </c>
      <c r="AE255" s="16">
        <v>0.05</v>
      </c>
      <c r="AF255" s="100">
        <f t="shared" si="70"/>
        <v>493</v>
      </c>
      <c r="AG255" s="105">
        <f t="shared" si="71"/>
        <v>10693</v>
      </c>
      <c r="AH255" s="18">
        <f t="shared" si="72"/>
        <v>833</v>
      </c>
      <c r="AI255" s="19">
        <f t="shared" si="73"/>
        <v>8.4482758620689546E-2</v>
      </c>
      <c r="AJ255" s="20">
        <v>14</v>
      </c>
      <c r="AK255" s="20">
        <v>450</v>
      </c>
      <c r="AL255" s="20"/>
      <c r="AM255" s="20">
        <v>688</v>
      </c>
      <c r="AN255" s="20">
        <f t="shared" si="74"/>
        <v>155790</v>
      </c>
      <c r="AO255" s="7">
        <v>3</v>
      </c>
      <c r="AP255" s="20"/>
      <c r="AQ255" s="22" t="s">
        <v>1098</v>
      </c>
      <c r="AR255" s="21" t="s">
        <v>413</v>
      </c>
      <c r="AS255" s="5" t="s">
        <v>1095</v>
      </c>
      <c r="AT255" s="5" t="s">
        <v>261</v>
      </c>
      <c r="AU255" s="5" t="s">
        <v>62</v>
      </c>
      <c r="AV255" s="20"/>
      <c r="AW255" s="21"/>
      <c r="AX255" s="21"/>
      <c r="AY255" s="145" t="str">
        <f t="shared" si="59"/>
        <v>OK</v>
      </c>
    </row>
    <row r="256" spans="1:51" s="99" customFormat="1" ht="19.95" customHeight="1">
      <c r="A256" s="5" t="s">
        <v>562</v>
      </c>
      <c r="B256" s="5">
        <v>15022340</v>
      </c>
      <c r="C256" s="5" t="s">
        <v>1099</v>
      </c>
      <c r="D256" s="5" t="s">
        <v>1100</v>
      </c>
      <c r="E256" s="5" t="s">
        <v>54</v>
      </c>
      <c r="F256" s="5" t="s">
        <v>55</v>
      </c>
      <c r="G256" s="5" t="s">
        <v>1254</v>
      </c>
      <c r="H256" s="5" t="s">
        <v>1101</v>
      </c>
      <c r="I256" s="5" t="s">
        <v>1094</v>
      </c>
      <c r="J256" s="6">
        <v>45035</v>
      </c>
      <c r="K256" s="5" t="s">
        <v>150</v>
      </c>
      <c r="L256" s="5" t="s">
        <v>1090</v>
      </c>
      <c r="M256" s="5" t="s">
        <v>59</v>
      </c>
      <c r="N256" s="7">
        <v>2</v>
      </c>
      <c r="O256" s="7">
        <v>3</v>
      </c>
      <c r="P256" s="100">
        <v>21768</v>
      </c>
      <c r="Q256" s="9">
        <v>2.5000000000000001E-2</v>
      </c>
      <c r="R256" s="101">
        <f t="shared" si="64"/>
        <v>544</v>
      </c>
      <c r="S256" s="9">
        <v>0</v>
      </c>
      <c r="T256" s="101">
        <f t="shared" si="65"/>
        <v>0</v>
      </c>
      <c r="U256" s="9">
        <f t="shared" si="66"/>
        <v>2.4990812201396546E-2</v>
      </c>
      <c r="V256" s="101">
        <f t="shared" si="67"/>
        <v>544</v>
      </c>
      <c r="W256" s="101">
        <f t="shared" si="68"/>
        <v>22312</v>
      </c>
      <c r="X256" s="102">
        <v>22210</v>
      </c>
      <c r="Y256" s="103">
        <f t="shared" si="69"/>
        <v>442</v>
      </c>
      <c r="Z256" s="13">
        <f t="shared" si="63"/>
        <v>2.0299999999999999E-2</v>
      </c>
      <c r="AA256" s="14" t="str">
        <f t="shared" si="76"/>
        <v>2.00%-3.00%</v>
      </c>
      <c r="AB256" s="104"/>
      <c r="AC256" s="104"/>
      <c r="AD256" s="104"/>
      <c r="AE256" s="16"/>
      <c r="AF256" s="100">
        <f t="shared" si="70"/>
        <v>0</v>
      </c>
      <c r="AG256" s="105">
        <f t="shared" si="71"/>
        <v>22210</v>
      </c>
      <c r="AH256" s="18">
        <f t="shared" si="72"/>
        <v>442</v>
      </c>
      <c r="AI256" s="19">
        <f t="shared" si="73"/>
        <v>2.0305034913634668E-2</v>
      </c>
      <c r="AJ256" s="20">
        <v>14</v>
      </c>
      <c r="AK256" s="20">
        <v>450</v>
      </c>
      <c r="AL256" s="20"/>
      <c r="AM256" s="20">
        <v>688</v>
      </c>
      <c r="AN256" s="20">
        <f t="shared" si="74"/>
        <v>317028</v>
      </c>
      <c r="AO256" s="7">
        <v>3</v>
      </c>
      <c r="AP256" s="20"/>
      <c r="AQ256" s="21"/>
      <c r="AR256" s="21"/>
      <c r="AS256" s="5" t="s">
        <v>1095</v>
      </c>
      <c r="AT256" s="5" t="s">
        <v>261</v>
      </c>
      <c r="AU256" s="5" t="s">
        <v>62</v>
      </c>
      <c r="AV256" s="20"/>
      <c r="AW256" s="21"/>
      <c r="AX256" s="21"/>
      <c r="AY256" s="145" t="str">
        <f t="shared" si="59"/>
        <v>OK</v>
      </c>
    </row>
    <row r="257" spans="1:51" s="99" customFormat="1" ht="19.95" customHeight="1">
      <c r="A257" s="5" t="s">
        <v>562</v>
      </c>
      <c r="B257" s="5">
        <v>1120285</v>
      </c>
      <c r="C257" s="5" t="s">
        <v>1102</v>
      </c>
      <c r="D257" s="5" t="s">
        <v>1103</v>
      </c>
      <c r="E257" s="5" t="s">
        <v>54</v>
      </c>
      <c r="F257" s="5" t="s">
        <v>55</v>
      </c>
      <c r="G257" s="5" t="s">
        <v>1254</v>
      </c>
      <c r="H257" s="5" t="s">
        <v>1093</v>
      </c>
      <c r="I257" s="5" t="s">
        <v>1094</v>
      </c>
      <c r="J257" s="6">
        <v>44166</v>
      </c>
      <c r="K257" s="5" t="s">
        <v>87</v>
      </c>
      <c r="L257" s="5" t="s">
        <v>1104</v>
      </c>
      <c r="M257" s="5" t="s">
        <v>89</v>
      </c>
      <c r="N257" s="7">
        <v>2</v>
      </c>
      <c r="O257" s="7">
        <v>3</v>
      </c>
      <c r="P257" s="100">
        <v>12834</v>
      </c>
      <c r="Q257" s="9">
        <v>0</v>
      </c>
      <c r="R257" s="101">
        <f t="shared" si="64"/>
        <v>0</v>
      </c>
      <c r="S257" s="9">
        <v>0</v>
      </c>
      <c r="T257" s="101">
        <f t="shared" si="65"/>
        <v>0</v>
      </c>
      <c r="U257" s="9">
        <f t="shared" si="66"/>
        <v>0</v>
      </c>
      <c r="V257" s="101">
        <f t="shared" si="67"/>
        <v>0</v>
      </c>
      <c r="W257" s="101">
        <f t="shared" si="68"/>
        <v>12834</v>
      </c>
      <c r="X257" s="102">
        <f t="shared" si="75"/>
        <v>12834</v>
      </c>
      <c r="Y257" s="103">
        <f t="shared" si="69"/>
        <v>0</v>
      </c>
      <c r="Z257" s="13">
        <f t="shared" si="63"/>
        <v>0</v>
      </c>
      <c r="AA257" s="14" t="str">
        <f t="shared" si="76"/>
        <v>0.00%-0.00%</v>
      </c>
      <c r="AB257" s="104"/>
      <c r="AC257" s="104"/>
      <c r="AD257" s="104"/>
      <c r="AE257" s="16"/>
      <c r="AF257" s="100">
        <f t="shared" si="70"/>
        <v>0</v>
      </c>
      <c r="AG257" s="105">
        <f t="shared" si="71"/>
        <v>12834</v>
      </c>
      <c r="AH257" s="18">
        <f t="shared" si="72"/>
        <v>0</v>
      </c>
      <c r="AI257" s="19">
        <f t="shared" si="73"/>
        <v>0</v>
      </c>
      <c r="AJ257" s="20">
        <v>14</v>
      </c>
      <c r="AK257" s="20">
        <v>850</v>
      </c>
      <c r="AL257" s="20"/>
      <c r="AM257" s="20">
        <v>688</v>
      </c>
      <c r="AN257" s="20">
        <f t="shared" si="74"/>
        <v>190564</v>
      </c>
      <c r="AO257" s="7">
        <v>4</v>
      </c>
      <c r="AP257" s="20"/>
      <c r="AQ257" s="21"/>
      <c r="AR257" s="21"/>
      <c r="AS257" s="5" t="s">
        <v>1095</v>
      </c>
      <c r="AT257" s="5" t="s">
        <v>261</v>
      </c>
      <c r="AU257" s="5" t="s">
        <v>62</v>
      </c>
      <c r="AV257" s="20"/>
      <c r="AW257" s="21"/>
      <c r="AX257" s="21"/>
      <c r="AY257" s="145" t="str">
        <f t="shared" si="59"/>
        <v>OK</v>
      </c>
    </row>
    <row r="258" spans="1:51" s="99" customFormat="1" ht="19.95" customHeight="1">
      <c r="A258" s="5" t="s">
        <v>562</v>
      </c>
      <c r="B258" s="5">
        <v>15020110</v>
      </c>
      <c r="C258" s="5" t="s">
        <v>1105</v>
      </c>
      <c r="D258" s="5" t="s">
        <v>1106</v>
      </c>
      <c r="E258" s="5" t="s">
        <v>54</v>
      </c>
      <c r="F258" s="5" t="s">
        <v>55</v>
      </c>
      <c r="G258" s="5" t="s">
        <v>1254</v>
      </c>
      <c r="H258" s="5" t="s">
        <v>1107</v>
      </c>
      <c r="I258" s="5" t="s">
        <v>1108</v>
      </c>
      <c r="J258" s="6">
        <v>44013</v>
      </c>
      <c r="K258" s="5" t="s">
        <v>105</v>
      </c>
      <c r="L258" s="5" t="s">
        <v>1109</v>
      </c>
      <c r="M258" s="5" t="s">
        <v>107</v>
      </c>
      <c r="N258" s="7">
        <v>2</v>
      </c>
      <c r="O258" s="7">
        <v>4</v>
      </c>
      <c r="P258" s="100">
        <v>8720</v>
      </c>
      <c r="Q258" s="9">
        <v>0.03</v>
      </c>
      <c r="R258" s="101">
        <f t="shared" si="64"/>
        <v>262</v>
      </c>
      <c r="S258" s="9">
        <v>0</v>
      </c>
      <c r="T258" s="101">
        <f t="shared" si="65"/>
        <v>0</v>
      </c>
      <c r="U258" s="9">
        <f t="shared" si="66"/>
        <v>3.0045871559633029E-2</v>
      </c>
      <c r="V258" s="101">
        <f t="shared" si="67"/>
        <v>262</v>
      </c>
      <c r="W258" s="101">
        <f t="shared" si="68"/>
        <v>8982</v>
      </c>
      <c r="X258" s="102">
        <v>9020</v>
      </c>
      <c r="Y258" s="103">
        <f t="shared" si="69"/>
        <v>300</v>
      </c>
      <c r="Z258" s="13">
        <f t="shared" si="63"/>
        <v>3.44E-2</v>
      </c>
      <c r="AA258" s="14" t="str">
        <f t="shared" si="76"/>
        <v>2.40%-3.61%</v>
      </c>
      <c r="AB258" s="104" t="s">
        <v>112</v>
      </c>
      <c r="AC258" s="104" t="s">
        <v>815</v>
      </c>
      <c r="AD258" s="104" t="s">
        <v>198</v>
      </c>
      <c r="AE258" s="16">
        <v>0.05</v>
      </c>
      <c r="AF258" s="100">
        <f t="shared" si="70"/>
        <v>436</v>
      </c>
      <c r="AG258" s="105">
        <f t="shared" si="71"/>
        <v>9456</v>
      </c>
      <c r="AH258" s="18">
        <f t="shared" si="72"/>
        <v>736</v>
      </c>
      <c r="AI258" s="19">
        <f t="shared" si="73"/>
        <v>8.4403669724770536E-2</v>
      </c>
      <c r="AJ258" s="20">
        <v>14</v>
      </c>
      <c r="AK258" s="20">
        <v>450</v>
      </c>
      <c r="AL258" s="20"/>
      <c r="AM258" s="20">
        <v>688</v>
      </c>
      <c r="AN258" s="20">
        <f t="shared" si="74"/>
        <v>138472</v>
      </c>
      <c r="AO258" s="7">
        <v>3</v>
      </c>
      <c r="AP258" s="20"/>
      <c r="AQ258" s="22" t="s">
        <v>1110</v>
      </c>
      <c r="AR258" s="21" t="s">
        <v>413</v>
      </c>
      <c r="AS258" s="5" t="s">
        <v>1095</v>
      </c>
      <c r="AT258" s="5" t="s">
        <v>261</v>
      </c>
      <c r="AU258" s="5" t="s">
        <v>62</v>
      </c>
      <c r="AV258" s="20"/>
      <c r="AW258" s="21"/>
      <c r="AX258" s="21"/>
      <c r="AY258" s="145" t="str">
        <f t="shared" ref="AY258:AY321" si="77">_xlfn.LET(_xlpm.actual,Z258,_xlpm.low,VALUE(_xlfn.TEXTBEFORE(AA258,"-")),_xlpm.high,VALUE(_xlfn.TEXTAFTER(AA258,"-")),IF(AND(_xlpm.actual=0,OR(_xlpm.low&lt;&gt;0,_xlpm.high&lt;&gt;0)),"0 increase",IF(_xlpm.actual&gt;_xlpm.high*1.2,"&gt;20",IF(_xlpm.actual&lt;_xlpm.low*0.8,"&lt;20","OK"))))</f>
        <v>OK</v>
      </c>
    </row>
    <row r="259" spans="1:51" s="99" customFormat="1" ht="19.95" customHeight="1">
      <c r="A259" s="5" t="s">
        <v>562</v>
      </c>
      <c r="B259" s="5">
        <v>1114068</v>
      </c>
      <c r="C259" s="5" t="s">
        <v>1111</v>
      </c>
      <c r="D259" s="5" t="s">
        <v>1112</v>
      </c>
      <c r="E259" s="5" t="s">
        <v>54</v>
      </c>
      <c r="F259" s="5" t="s">
        <v>55</v>
      </c>
      <c r="G259" s="5" t="s">
        <v>1254</v>
      </c>
      <c r="H259" s="5" t="s">
        <v>1113</v>
      </c>
      <c r="I259" s="5" t="s">
        <v>1094</v>
      </c>
      <c r="J259" s="6">
        <v>34881</v>
      </c>
      <c r="K259" s="5" t="s">
        <v>80</v>
      </c>
      <c r="L259" s="5" t="s">
        <v>1114</v>
      </c>
      <c r="M259" s="5" t="s">
        <v>66</v>
      </c>
      <c r="N259" s="7">
        <v>2</v>
      </c>
      <c r="O259" s="7">
        <v>3</v>
      </c>
      <c r="P259" s="100">
        <v>14586</v>
      </c>
      <c r="Q259" s="9">
        <v>2.5000000000000001E-2</v>
      </c>
      <c r="R259" s="101">
        <f t="shared" si="64"/>
        <v>365</v>
      </c>
      <c r="S259" s="9">
        <v>0</v>
      </c>
      <c r="T259" s="101">
        <f t="shared" si="65"/>
        <v>0</v>
      </c>
      <c r="U259" s="9">
        <f t="shared" si="66"/>
        <v>2.5023995612230905E-2</v>
      </c>
      <c r="V259" s="101">
        <f t="shared" si="67"/>
        <v>365</v>
      </c>
      <c r="W259" s="101">
        <f t="shared" si="68"/>
        <v>14951</v>
      </c>
      <c r="X259" s="102">
        <v>15000</v>
      </c>
      <c r="Y259" s="103">
        <f t="shared" si="69"/>
        <v>414</v>
      </c>
      <c r="Z259" s="13">
        <f t="shared" si="63"/>
        <v>2.8400000000000002E-2</v>
      </c>
      <c r="AA259" s="14" t="str">
        <f t="shared" si="76"/>
        <v>2.00%-3.00%</v>
      </c>
      <c r="AB259" s="104"/>
      <c r="AC259" s="104"/>
      <c r="AD259" s="104"/>
      <c r="AE259" s="16"/>
      <c r="AF259" s="100">
        <f t="shared" si="70"/>
        <v>0</v>
      </c>
      <c r="AG259" s="105">
        <f t="shared" si="71"/>
        <v>15000</v>
      </c>
      <c r="AH259" s="18">
        <f t="shared" si="72"/>
        <v>414</v>
      </c>
      <c r="AI259" s="19">
        <f t="shared" si="73"/>
        <v>2.8383381324557755E-2</v>
      </c>
      <c r="AJ259" s="20">
        <v>14</v>
      </c>
      <c r="AK259" s="20">
        <v>450</v>
      </c>
      <c r="AL259" s="20"/>
      <c r="AM259" s="20">
        <v>688</v>
      </c>
      <c r="AN259" s="20">
        <f t="shared" si="74"/>
        <v>216088</v>
      </c>
      <c r="AO259" s="7">
        <v>3</v>
      </c>
      <c r="AP259" s="20"/>
      <c r="AQ259" s="21"/>
      <c r="AR259" s="21"/>
      <c r="AS259" s="5" t="s">
        <v>1095</v>
      </c>
      <c r="AT259" s="5" t="s">
        <v>261</v>
      </c>
      <c r="AU259" s="5" t="s">
        <v>62</v>
      </c>
      <c r="AV259" s="20"/>
      <c r="AW259" s="21"/>
      <c r="AX259" s="21"/>
      <c r="AY259" s="145" t="str">
        <f t="shared" si="77"/>
        <v>OK</v>
      </c>
    </row>
    <row r="260" spans="1:51" s="99" customFormat="1" ht="19.95" customHeight="1">
      <c r="A260" s="5" t="s">
        <v>562</v>
      </c>
      <c r="B260" s="5">
        <v>1120200</v>
      </c>
      <c r="C260" s="5" t="s">
        <v>1115</v>
      </c>
      <c r="D260" s="5" t="s">
        <v>1116</v>
      </c>
      <c r="E260" s="5" t="s">
        <v>54</v>
      </c>
      <c r="F260" s="5" t="s">
        <v>55</v>
      </c>
      <c r="G260" s="5" t="s">
        <v>1254</v>
      </c>
      <c r="H260" s="5" t="s">
        <v>1117</v>
      </c>
      <c r="I260" s="5" t="s">
        <v>1108</v>
      </c>
      <c r="J260" s="6">
        <v>43126</v>
      </c>
      <c r="K260" s="5" t="s">
        <v>80</v>
      </c>
      <c r="L260" s="5" t="s">
        <v>1118</v>
      </c>
      <c r="M260" s="5" t="s">
        <v>66</v>
      </c>
      <c r="N260" s="7">
        <v>2</v>
      </c>
      <c r="O260" s="7">
        <v>3</v>
      </c>
      <c r="P260" s="100">
        <v>15306</v>
      </c>
      <c r="Q260" s="9">
        <v>0.03</v>
      </c>
      <c r="R260" s="101">
        <f t="shared" si="64"/>
        <v>459</v>
      </c>
      <c r="S260" s="9">
        <v>0</v>
      </c>
      <c r="T260" s="101">
        <f t="shared" si="65"/>
        <v>0</v>
      </c>
      <c r="U260" s="9">
        <f t="shared" si="66"/>
        <v>2.9988239905919246E-2</v>
      </c>
      <c r="V260" s="101">
        <f t="shared" si="67"/>
        <v>459</v>
      </c>
      <c r="W260" s="101">
        <f t="shared" si="68"/>
        <v>15765</v>
      </c>
      <c r="X260" s="102">
        <v>15850</v>
      </c>
      <c r="Y260" s="103">
        <f t="shared" si="69"/>
        <v>544</v>
      </c>
      <c r="Z260" s="13">
        <f t="shared" si="63"/>
        <v>3.5499999999999997E-2</v>
      </c>
      <c r="AA260" s="14" t="str">
        <f t="shared" si="76"/>
        <v>2.40%-3.60%</v>
      </c>
      <c r="AB260" s="104"/>
      <c r="AC260" s="104"/>
      <c r="AD260" s="104"/>
      <c r="AE260" s="16"/>
      <c r="AF260" s="100">
        <f t="shared" si="70"/>
        <v>0</v>
      </c>
      <c r="AG260" s="105">
        <f t="shared" si="71"/>
        <v>15850</v>
      </c>
      <c r="AH260" s="18">
        <f t="shared" si="72"/>
        <v>544</v>
      </c>
      <c r="AI260" s="19">
        <f t="shared" si="73"/>
        <v>3.5541617666274616E-2</v>
      </c>
      <c r="AJ260" s="20">
        <v>14</v>
      </c>
      <c r="AK260" s="20">
        <v>850</v>
      </c>
      <c r="AL260" s="20"/>
      <c r="AM260" s="20">
        <v>688</v>
      </c>
      <c r="AN260" s="20">
        <f t="shared" si="74"/>
        <v>232788</v>
      </c>
      <c r="AO260" s="7">
        <v>3</v>
      </c>
      <c r="AP260" s="20"/>
      <c r="AQ260" s="21"/>
      <c r="AR260" s="21"/>
      <c r="AS260" s="5" t="s">
        <v>1095</v>
      </c>
      <c r="AT260" s="5" t="s">
        <v>261</v>
      </c>
      <c r="AU260" s="5" t="s">
        <v>62</v>
      </c>
      <c r="AV260" s="20"/>
      <c r="AW260" s="21"/>
      <c r="AX260" s="21"/>
      <c r="AY260" s="145" t="str">
        <f t="shared" si="77"/>
        <v>OK</v>
      </c>
    </row>
    <row r="261" spans="1:51" s="99" customFormat="1" ht="19.95" customHeight="1">
      <c r="A261" s="5" t="s">
        <v>562</v>
      </c>
      <c r="B261" s="5">
        <v>1120254</v>
      </c>
      <c r="C261" s="5" t="s">
        <v>1119</v>
      </c>
      <c r="D261" s="5" t="s">
        <v>1120</v>
      </c>
      <c r="E261" s="5" t="s">
        <v>54</v>
      </c>
      <c r="F261" s="5" t="s">
        <v>55</v>
      </c>
      <c r="G261" s="5" t="s">
        <v>1254</v>
      </c>
      <c r="H261" s="5" t="s">
        <v>1117</v>
      </c>
      <c r="I261" s="5" t="s">
        <v>1108</v>
      </c>
      <c r="J261" s="6">
        <v>43976</v>
      </c>
      <c r="K261" s="5" t="s">
        <v>105</v>
      </c>
      <c r="L261" s="5" t="s">
        <v>1121</v>
      </c>
      <c r="M261" s="5" t="s">
        <v>107</v>
      </c>
      <c r="N261" s="7">
        <v>2</v>
      </c>
      <c r="O261" s="7">
        <v>3</v>
      </c>
      <c r="P261" s="100">
        <v>9610</v>
      </c>
      <c r="Q261" s="9">
        <v>2.5000000000000001E-2</v>
      </c>
      <c r="R261" s="101">
        <f t="shared" si="64"/>
        <v>240</v>
      </c>
      <c r="S261" s="9">
        <v>0</v>
      </c>
      <c r="T261" s="101">
        <f t="shared" si="65"/>
        <v>0</v>
      </c>
      <c r="U261" s="9">
        <f t="shared" si="66"/>
        <v>2.497398543184183E-2</v>
      </c>
      <c r="V261" s="101">
        <f t="shared" si="67"/>
        <v>240</v>
      </c>
      <c r="W261" s="101">
        <f t="shared" si="68"/>
        <v>9850</v>
      </c>
      <c r="X261" s="102">
        <v>9890</v>
      </c>
      <c r="Y261" s="103">
        <f t="shared" si="69"/>
        <v>280</v>
      </c>
      <c r="Z261" s="13">
        <f t="shared" si="63"/>
        <v>2.9100000000000001E-2</v>
      </c>
      <c r="AA261" s="14" t="str">
        <f t="shared" si="76"/>
        <v>2.00%-3.00%</v>
      </c>
      <c r="AB261" s="104"/>
      <c r="AC261" s="104"/>
      <c r="AD261" s="104"/>
      <c r="AE261" s="16"/>
      <c r="AF261" s="100">
        <f t="shared" si="70"/>
        <v>0</v>
      </c>
      <c r="AG261" s="105">
        <f t="shared" si="71"/>
        <v>9890</v>
      </c>
      <c r="AH261" s="18">
        <f t="shared" si="72"/>
        <v>280</v>
      </c>
      <c r="AI261" s="19">
        <f t="shared" si="73"/>
        <v>2.9136316337148749E-2</v>
      </c>
      <c r="AJ261" s="20">
        <v>14</v>
      </c>
      <c r="AK261" s="20">
        <v>450</v>
      </c>
      <c r="AL261" s="20"/>
      <c r="AM261" s="20">
        <v>688</v>
      </c>
      <c r="AN261" s="20">
        <f t="shared" si="74"/>
        <v>144548</v>
      </c>
      <c r="AO261" s="7">
        <v>3</v>
      </c>
      <c r="AP261" s="20"/>
      <c r="AQ261" s="21"/>
      <c r="AR261" s="21"/>
      <c r="AS261" s="5" t="s">
        <v>1095</v>
      </c>
      <c r="AT261" s="5" t="s">
        <v>261</v>
      </c>
      <c r="AU261" s="5" t="s">
        <v>62</v>
      </c>
      <c r="AV261" s="20"/>
      <c r="AW261" s="21"/>
      <c r="AX261" s="21"/>
      <c r="AY261" s="145" t="str">
        <f t="shared" si="77"/>
        <v>OK</v>
      </c>
    </row>
    <row r="262" spans="1:51" s="99" customFormat="1" ht="19.95" customHeight="1">
      <c r="A262" s="5" t="s">
        <v>562</v>
      </c>
      <c r="B262" s="5">
        <v>1120323</v>
      </c>
      <c r="C262" s="5" t="s">
        <v>1122</v>
      </c>
      <c r="D262" s="5" t="s">
        <v>1123</v>
      </c>
      <c r="E262" s="5" t="s">
        <v>54</v>
      </c>
      <c r="F262" s="5" t="s">
        <v>55</v>
      </c>
      <c r="G262" s="5" t="s">
        <v>1254</v>
      </c>
      <c r="H262" s="5" t="s">
        <v>1113</v>
      </c>
      <c r="I262" s="5" t="s">
        <v>1094</v>
      </c>
      <c r="J262" s="6">
        <v>44343</v>
      </c>
      <c r="K262" s="5" t="s">
        <v>87</v>
      </c>
      <c r="L262" s="5" t="s">
        <v>87</v>
      </c>
      <c r="M262" s="5" t="s">
        <v>89</v>
      </c>
      <c r="N262" s="7">
        <v>2</v>
      </c>
      <c r="O262" s="7">
        <v>3</v>
      </c>
      <c r="P262" s="100">
        <v>10628</v>
      </c>
      <c r="Q262" s="9">
        <v>2.5000000000000001E-2</v>
      </c>
      <c r="R262" s="101">
        <f t="shared" si="64"/>
        <v>266</v>
      </c>
      <c r="S262" s="9">
        <v>0</v>
      </c>
      <c r="T262" s="101">
        <f t="shared" si="65"/>
        <v>0</v>
      </c>
      <c r="U262" s="9">
        <f t="shared" si="66"/>
        <v>2.502822732404968E-2</v>
      </c>
      <c r="V262" s="101">
        <f t="shared" si="67"/>
        <v>266</v>
      </c>
      <c r="W262" s="101">
        <f t="shared" si="68"/>
        <v>10894</v>
      </c>
      <c r="X262" s="102">
        <v>10940</v>
      </c>
      <c r="Y262" s="103">
        <f t="shared" si="69"/>
        <v>312</v>
      </c>
      <c r="Z262" s="13">
        <f t="shared" si="63"/>
        <v>2.9399999999999999E-2</v>
      </c>
      <c r="AA262" s="14" t="str">
        <f t="shared" si="76"/>
        <v>2.00%-3.00%</v>
      </c>
      <c r="AB262" s="104"/>
      <c r="AC262" s="104"/>
      <c r="AD262" s="104"/>
      <c r="AE262" s="16"/>
      <c r="AF262" s="100">
        <f t="shared" si="70"/>
        <v>0</v>
      </c>
      <c r="AG262" s="105">
        <f t="shared" si="71"/>
        <v>10940</v>
      </c>
      <c r="AH262" s="18">
        <f t="shared" si="72"/>
        <v>312</v>
      </c>
      <c r="AI262" s="19">
        <f t="shared" si="73"/>
        <v>2.9356417011667357E-2</v>
      </c>
      <c r="AJ262" s="20">
        <v>14</v>
      </c>
      <c r="AK262" s="20">
        <v>450</v>
      </c>
      <c r="AL262" s="20"/>
      <c r="AM262" s="20">
        <v>688</v>
      </c>
      <c r="AN262" s="20">
        <f t="shared" si="74"/>
        <v>159248</v>
      </c>
      <c r="AO262" s="7">
        <v>5</v>
      </c>
      <c r="AP262" s="20"/>
      <c r="AQ262" s="21"/>
      <c r="AR262" s="21"/>
      <c r="AS262" s="5" t="s">
        <v>1095</v>
      </c>
      <c r="AT262" s="5" t="s">
        <v>261</v>
      </c>
      <c r="AU262" s="5" t="s">
        <v>62</v>
      </c>
      <c r="AV262" s="20"/>
      <c r="AW262" s="21"/>
      <c r="AX262" s="21"/>
      <c r="AY262" s="145" t="str">
        <f t="shared" si="77"/>
        <v>OK</v>
      </c>
    </row>
    <row r="263" spans="1:51" s="99" customFormat="1" ht="19.95" customHeight="1">
      <c r="A263" s="5" t="s">
        <v>562</v>
      </c>
      <c r="B263" s="5">
        <v>1120337</v>
      </c>
      <c r="C263" s="5" t="s">
        <v>1124</v>
      </c>
      <c r="D263" s="5" t="s">
        <v>1125</v>
      </c>
      <c r="E263" s="5" t="s">
        <v>54</v>
      </c>
      <c r="F263" s="5" t="s">
        <v>55</v>
      </c>
      <c r="G263" s="5" t="s">
        <v>1254</v>
      </c>
      <c r="H263" s="5" t="s">
        <v>1117</v>
      </c>
      <c r="I263" s="5" t="s">
        <v>1108</v>
      </c>
      <c r="J263" s="6">
        <v>44412</v>
      </c>
      <c r="K263" s="5" t="s">
        <v>105</v>
      </c>
      <c r="L263" s="5" t="s">
        <v>946</v>
      </c>
      <c r="M263" s="5" t="s">
        <v>107</v>
      </c>
      <c r="N263" s="7">
        <v>2</v>
      </c>
      <c r="O263" s="7">
        <v>3</v>
      </c>
      <c r="P263" s="100">
        <v>7888</v>
      </c>
      <c r="Q263" s="9">
        <v>0.03</v>
      </c>
      <c r="R263" s="101">
        <f t="shared" si="64"/>
        <v>237</v>
      </c>
      <c r="S263" s="9">
        <v>0</v>
      </c>
      <c r="T263" s="101">
        <f t="shared" si="65"/>
        <v>0</v>
      </c>
      <c r="U263" s="9">
        <f t="shared" si="66"/>
        <v>3.0045638945233266E-2</v>
      </c>
      <c r="V263" s="101">
        <f t="shared" si="67"/>
        <v>237</v>
      </c>
      <c r="W263" s="101">
        <f t="shared" si="68"/>
        <v>8125</v>
      </c>
      <c r="X263" s="102">
        <v>8150</v>
      </c>
      <c r="Y263" s="103">
        <f t="shared" si="69"/>
        <v>262</v>
      </c>
      <c r="Z263" s="13">
        <f t="shared" si="63"/>
        <v>3.32E-2</v>
      </c>
      <c r="AA263" s="14" t="str">
        <f t="shared" si="76"/>
        <v>2.40%-3.61%</v>
      </c>
      <c r="AB263" s="104"/>
      <c r="AC263" s="104"/>
      <c r="AD263" s="104"/>
      <c r="AE263" s="16"/>
      <c r="AF263" s="100">
        <f t="shared" si="70"/>
        <v>0</v>
      </c>
      <c r="AG263" s="105">
        <f t="shared" si="71"/>
        <v>8150</v>
      </c>
      <c r="AH263" s="18">
        <f t="shared" si="72"/>
        <v>262</v>
      </c>
      <c r="AI263" s="19">
        <f t="shared" si="73"/>
        <v>3.3215010141987911E-2</v>
      </c>
      <c r="AJ263" s="20">
        <v>14</v>
      </c>
      <c r="AK263" s="20">
        <v>850</v>
      </c>
      <c r="AL263" s="20"/>
      <c r="AM263" s="20">
        <v>688</v>
      </c>
      <c r="AN263" s="20">
        <f t="shared" si="74"/>
        <v>124988</v>
      </c>
      <c r="AO263" s="7">
        <v>3</v>
      </c>
      <c r="AP263" s="20"/>
      <c r="AQ263" s="21"/>
      <c r="AR263" s="21"/>
      <c r="AS263" s="5" t="s">
        <v>1095</v>
      </c>
      <c r="AT263" s="5" t="s">
        <v>261</v>
      </c>
      <c r="AU263" s="5" t="s">
        <v>62</v>
      </c>
      <c r="AV263" s="20"/>
      <c r="AW263" s="21"/>
      <c r="AX263" s="21"/>
      <c r="AY263" s="145" t="str">
        <f t="shared" si="77"/>
        <v>OK</v>
      </c>
    </row>
    <row r="264" spans="1:51" s="99" customFormat="1" ht="19.95" customHeight="1">
      <c r="A264" s="5" t="s">
        <v>562</v>
      </c>
      <c r="B264" s="5">
        <v>1708021</v>
      </c>
      <c r="C264" s="5" t="s">
        <v>1126</v>
      </c>
      <c r="D264" s="5" t="s">
        <v>1127</v>
      </c>
      <c r="E264" s="5" t="s">
        <v>54</v>
      </c>
      <c r="F264" s="5" t="s">
        <v>55</v>
      </c>
      <c r="G264" s="5" t="s">
        <v>1254</v>
      </c>
      <c r="H264" s="5" t="s">
        <v>1117</v>
      </c>
      <c r="I264" s="5" t="s">
        <v>1108</v>
      </c>
      <c r="J264" s="6">
        <v>40764</v>
      </c>
      <c r="K264" s="5" t="s">
        <v>105</v>
      </c>
      <c r="L264" s="5" t="s">
        <v>105</v>
      </c>
      <c r="M264" s="5" t="s">
        <v>107</v>
      </c>
      <c r="N264" s="7">
        <v>2</v>
      </c>
      <c r="O264" s="7">
        <v>5</v>
      </c>
      <c r="P264" s="100">
        <v>7903</v>
      </c>
      <c r="Q264" s="9">
        <v>0.06</v>
      </c>
      <c r="R264" s="101">
        <f t="shared" si="64"/>
        <v>474</v>
      </c>
      <c r="S264" s="9">
        <v>7.7799999999999994E-2</v>
      </c>
      <c r="T264" s="101">
        <f t="shared" si="65"/>
        <v>615</v>
      </c>
      <c r="U264" s="9">
        <f t="shared" si="66"/>
        <v>0.13779577375680122</v>
      </c>
      <c r="V264" s="101">
        <f t="shared" si="67"/>
        <v>1089</v>
      </c>
      <c r="W264" s="101">
        <f t="shared" si="68"/>
        <v>8992</v>
      </c>
      <c r="X264" s="102">
        <v>8800</v>
      </c>
      <c r="Y264" s="103">
        <f t="shared" si="69"/>
        <v>897</v>
      </c>
      <c r="Z264" s="13">
        <f t="shared" si="63"/>
        <v>0.1135</v>
      </c>
      <c r="AA264" s="14" t="str">
        <f t="shared" si="76"/>
        <v>11.02%-16.54%</v>
      </c>
      <c r="AB264" s="104" t="s">
        <v>112</v>
      </c>
      <c r="AC264" s="104" t="s">
        <v>815</v>
      </c>
      <c r="AD264" s="104" t="s">
        <v>198</v>
      </c>
      <c r="AE264" s="16">
        <v>0.05</v>
      </c>
      <c r="AF264" s="100">
        <f t="shared" si="70"/>
        <v>395</v>
      </c>
      <c r="AG264" s="105">
        <f t="shared" si="71"/>
        <v>9195</v>
      </c>
      <c r="AH264" s="18">
        <f t="shared" si="72"/>
        <v>1292</v>
      </c>
      <c r="AI264" s="19">
        <f t="shared" si="73"/>
        <v>0.16348222194103501</v>
      </c>
      <c r="AJ264" s="20">
        <v>14</v>
      </c>
      <c r="AK264" s="20">
        <v>450</v>
      </c>
      <c r="AL264" s="20"/>
      <c r="AM264" s="20">
        <v>688</v>
      </c>
      <c r="AN264" s="20">
        <f t="shared" si="74"/>
        <v>134818</v>
      </c>
      <c r="AO264" s="7">
        <v>4</v>
      </c>
      <c r="AP264" s="20"/>
      <c r="AQ264" s="22" t="s">
        <v>1128</v>
      </c>
      <c r="AR264" s="21" t="s">
        <v>413</v>
      </c>
      <c r="AS264" s="5" t="s">
        <v>1095</v>
      </c>
      <c r="AT264" s="5" t="s">
        <v>261</v>
      </c>
      <c r="AU264" s="5" t="s">
        <v>62</v>
      </c>
      <c r="AV264" s="20"/>
      <c r="AW264" s="21"/>
      <c r="AX264" s="21"/>
      <c r="AY264" s="145" t="str">
        <f t="shared" si="77"/>
        <v>OK</v>
      </c>
    </row>
    <row r="265" spans="1:51" s="99" customFormat="1" ht="19.95" customHeight="1">
      <c r="A265" s="5" t="s">
        <v>562</v>
      </c>
      <c r="B265" s="5">
        <v>15003277</v>
      </c>
      <c r="C265" s="5" t="s">
        <v>1129</v>
      </c>
      <c r="D265" s="5" t="s">
        <v>1130</v>
      </c>
      <c r="E265" s="5" t="s">
        <v>54</v>
      </c>
      <c r="F265" s="5" t="s">
        <v>55</v>
      </c>
      <c r="G265" s="5" t="s">
        <v>1254</v>
      </c>
      <c r="H265" s="5" t="s">
        <v>1113</v>
      </c>
      <c r="I265" s="5" t="s">
        <v>1094</v>
      </c>
      <c r="J265" s="6">
        <v>40210</v>
      </c>
      <c r="K265" s="5" t="s">
        <v>65</v>
      </c>
      <c r="L265" s="5" t="s">
        <v>65</v>
      </c>
      <c r="M265" s="5" t="s">
        <v>66</v>
      </c>
      <c r="N265" s="7">
        <v>2</v>
      </c>
      <c r="O265" s="7">
        <v>2</v>
      </c>
      <c r="P265" s="100">
        <v>14867</v>
      </c>
      <c r="Q265" s="9">
        <v>0</v>
      </c>
      <c r="R265" s="101">
        <f t="shared" si="64"/>
        <v>0</v>
      </c>
      <c r="S265" s="9">
        <v>0</v>
      </c>
      <c r="T265" s="101">
        <f t="shared" si="65"/>
        <v>0</v>
      </c>
      <c r="U265" s="9">
        <f t="shared" si="66"/>
        <v>0</v>
      </c>
      <c r="V265" s="101">
        <f t="shared" si="67"/>
        <v>0</v>
      </c>
      <c r="W265" s="101">
        <f t="shared" si="68"/>
        <v>14867</v>
      </c>
      <c r="X265" s="102">
        <f t="shared" ref="X265:X288" si="78">W265</f>
        <v>14867</v>
      </c>
      <c r="Y265" s="103">
        <f t="shared" si="69"/>
        <v>0</v>
      </c>
      <c r="Z265" s="13">
        <f t="shared" si="63"/>
        <v>0</v>
      </c>
      <c r="AA265" s="14" t="str">
        <f t="shared" si="76"/>
        <v>0.00%-0.00%</v>
      </c>
      <c r="AB265" s="104"/>
      <c r="AC265" s="104"/>
      <c r="AD265" s="104"/>
      <c r="AE265" s="16"/>
      <c r="AF265" s="100">
        <f t="shared" si="70"/>
        <v>0</v>
      </c>
      <c r="AG265" s="105">
        <f t="shared" si="71"/>
        <v>14867</v>
      </c>
      <c r="AH265" s="18">
        <f t="shared" si="72"/>
        <v>0</v>
      </c>
      <c r="AI265" s="19">
        <f t="shared" si="73"/>
        <v>0</v>
      </c>
      <c r="AJ265" s="20">
        <v>14</v>
      </c>
      <c r="AK265" s="20">
        <v>450</v>
      </c>
      <c r="AL265" s="20"/>
      <c r="AM265" s="20">
        <v>688</v>
      </c>
      <c r="AN265" s="20">
        <f t="shared" si="74"/>
        <v>214226</v>
      </c>
      <c r="AO265" s="7">
        <v>2</v>
      </c>
      <c r="AP265" s="20"/>
      <c r="AQ265" s="21"/>
      <c r="AR265" s="21"/>
      <c r="AS265" s="5" t="s">
        <v>1095</v>
      </c>
      <c r="AT265" s="5" t="s">
        <v>261</v>
      </c>
      <c r="AU265" s="5" t="s">
        <v>62</v>
      </c>
      <c r="AV265" s="20"/>
      <c r="AW265" s="21"/>
      <c r="AX265" s="21"/>
      <c r="AY265" s="145" t="str">
        <f t="shared" si="77"/>
        <v>OK</v>
      </c>
    </row>
    <row r="266" spans="1:51" s="99" customFormat="1" ht="19.95" customHeight="1">
      <c r="A266" s="5" t="s">
        <v>562</v>
      </c>
      <c r="B266" s="5">
        <v>15020957</v>
      </c>
      <c r="C266" s="5" t="s">
        <v>1131</v>
      </c>
      <c r="D266" s="5" t="s">
        <v>1132</v>
      </c>
      <c r="E266" s="5" t="s">
        <v>54</v>
      </c>
      <c r="F266" s="5" t="s">
        <v>55</v>
      </c>
      <c r="G266" s="5" t="s">
        <v>1254</v>
      </c>
      <c r="H266" s="5" t="s">
        <v>1133</v>
      </c>
      <c r="I266" s="5" t="s">
        <v>876</v>
      </c>
      <c r="J266" s="6">
        <v>44265</v>
      </c>
      <c r="K266" s="5" t="s">
        <v>105</v>
      </c>
      <c r="L266" s="5" t="s">
        <v>1134</v>
      </c>
      <c r="M266" s="5" t="s">
        <v>107</v>
      </c>
      <c r="N266" s="7">
        <v>2</v>
      </c>
      <c r="O266" s="7">
        <v>4</v>
      </c>
      <c r="P266" s="100">
        <v>12634</v>
      </c>
      <c r="Q266" s="9">
        <v>3.7500000000000006E-2</v>
      </c>
      <c r="R266" s="101">
        <f t="shared" si="64"/>
        <v>474</v>
      </c>
      <c r="S266" s="9">
        <v>1.55E-2</v>
      </c>
      <c r="T266" s="101">
        <f t="shared" si="65"/>
        <v>196</v>
      </c>
      <c r="U266" s="9">
        <f t="shared" si="66"/>
        <v>5.3031502295393385E-2</v>
      </c>
      <c r="V266" s="101">
        <f t="shared" si="67"/>
        <v>670</v>
      </c>
      <c r="W266" s="101">
        <f t="shared" si="68"/>
        <v>13304</v>
      </c>
      <c r="X266" s="102">
        <f t="shared" si="78"/>
        <v>13304</v>
      </c>
      <c r="Y266" s="103">
        <f t="shared" si="69"/>
        <v>670</v>
      </c>
      <c r="Z266" s="13">
        <f t="shared" si="63"/>
        <v>5.2999999999999999E-2</v>
      </c>
      <c r="AA266" s="14" t="str">
        <f t="shared" si="76"/>
        <v>4.24%-6.36%</v>
      </c>
      <c r="AB266" s="104" t="s">
        <v>112</v>
      </c>
      <c r="AC266" s="104" t="s">
        <v>1135</v>
      </c>
      <c r="AD266" s="104" t="s">
        <v>198</v>
      </c>
      <c r="AE266" s="16">
        <v>0.05</v>
      </c>
      <c r="AF266" s="100">
        <f t="shared" si="70"/>
        <v>632</v>
      </c>
      <c r="AG266" s="105">
        <f t="shared" si="71"/>
        <v>13936</v>
      </c>
      <c r="AH266" s="18">
        <f t="shared" si="72"/>
        <v>1302</v>
      </c>
      <c r="AI266" s="19">
        <f t="shared" si="73"/>
        <v>0.1030552477441824</v>
      </c>
      <c r="AJ266" s="20">
        <v>14</v>
      </c>
      <c r="AK266" s="20">
        <v>450</v>
      </c>
      <c r="AL266" s="20"/>
      <c r="AM266" s="20">
        <v>688</v>
      </c>
      <c r="AN266" s="20">
        <f t="shared" si="74"/>
        <v>201192</v>
      </c>
      <c r="AO266" s="7">
        <v>4</v>
      </c>
      <c r="AP266" s="20"/>
      <c r="AQ266" s="22" t="s">
        <v>1136</v>
      </c>
      <c r="AR266" s="21" t="s">
        <v>413</v>
      </c>
      <c r="AS266" s="5" t="s">
        <v>1095</v>
      </c>
      <c r="AT266" s="5" t="s">
        <v>261</v>
      </c>
      <c r="AU266" s="5" t="s">
        <v>62</v>
      </c>
      <c r="AV266" s="20"/>
      <c r="AW266" s="21"/>
      <c r="AX266" s="21"/>
      <c r="AY266" s="145" t="str">
        <f t="shared" si="77"/>
        <v>OK</v>
      </c>
    </row>
    <row r="267" spans="1:51" s="99" customFormat="1" ht="19.95" customHeight="1">
      <c r="A267" s="5" t="s">
        <v>562</v>
      </c>
      <c r="B267" s="5">
        <v>15001424</v>
      </c>
      <c r="C267" s="5" t="s">
        <v>1137</v>
      </c>
      <c r="D267" s="5" t="s">
        <v>1138</v>
      </c>
      <c r="E267" s="5" t="s">
        <v>1139</v>
      </c>
      <c r="F267" s="5" t="s">
        <v>55</v>
      </c>
      <c r="G267" s="5" t="s">
        <v>1254</v>
      </c>
      <c r="H267" s="5" t="s">
        <v>1133</v>
      </c>
      <c r="I267" s="5" t="s">
        <v>876</v>
      </c>
      <c r="J267" s="6">
        <v>39511</v>
      </c>
      <c r="K267" s="5" t="s">
        <v>594</v>
      </c>
      <c r="L267" s="5" t="s">
        <v>594</v>
      </c>
      <c r="M267" s="5" t="s">
        <v>568</v>
      </c>
      <c r="N267" s="7">
        <v>2</v>
      </c>
      <c r="O267" s="7">
        <v>3</v>
      </c>
      <c r="P267" s="100">
        <v>6578</v>
      </c>
      <c r="Q267" s="9">
        <v>0</v>
      </c>
      <c r="R267" s="101">
        <f t="shared" si="64"/>
        <v>0</v>
      </c>
      <c r="S267" s="9">
        <v>0</v>
      </c>
      <c r="T267" s="101">
        <f t="shared" si="65"/>
        <v>0</v>
      </c>
      <c r="U267" s="9">
        <f t="shared" si="66"/>
        <v>0</v>
      </c>
      <c r="V267" s="101">
        <f t="shared" si="67"/>
        <v>0</v>
      </c>
      <c r="W267" s="101">
        <f t="shared" si="68"/>
        <v>6578</v>
      </c>
      <c r="X267" s="102">
        <f t="shared" si="78"/>
        <v>6578</v>
      </c>
      <c r="Y267" s="103">
        <f t="shared" si="69"/>
        <v>0</v>
      </c>
      <c r="Z267" s="13">
        <f t="shared" si="63"/>
        <v>0</v>
      </c>
      <c r="AA267" s="14" t="str">
        <f t="shared" si="76"/>
        <v>0.00%-0.00%</v>
      </c>
      <c r="AB267" s="104"/>
      <c r="AC267" s="104"/>
      <c r="AD267" s="104"/>
      <c r="AE267" s="16"/>
      <c r="AF267" s="100">
        <f t="shared" si="70"/>
        <v>0</v>
      </c>
      <c r="AG267" s="105">
        <f t="shared" si="71"/>
        <v>6578</v>
      </c>
      <c r="AH267" s="18">
        <f t="shared" si="72"/>
        <v>0</v>
      </c>
      <c r="AI267" s="19">
        <f t="shared" si="73"/>
        <v>0</v>
      </c>
      <c r="AJ267" s="20">
        <v>14</v>
      </c>
      <c r="AK267" s="20">
        <v>500</v>
      </c>
      <c r="AL267" s="20"/>
      <c r="AM267" s="20">
        <v>688</v>
      </c>
      <c r="AN267" s="20">
        <f t="shared" si="74"/>
        <v>98780</v>
      </c>
      <c r="AO267" s="7">
        <v>3</v>
      </c>
      <c r="AP267" s="20"/>
      <c r="AQ267" s="21"/>
      <c r="AR267" s="21"/>
      <c r="AS267" s="5" t="s">
        <v>1095</v>
      </c>
      <c r="AT267" s="5" t="s">
        <v>261</v>
      </c>
      <c r="AU267" s="5" t="s">
        <v>62</v>
      </c>
      <c r="AV267" s="20"/>
      <c r="AW267" s="21"/>
      <c r="AX267" s="21"/>
      <c r="AY267" s="145" t="str">
        <f t="shared" si="77"/>
        <v>OK</v>
      </c>
    </row>
    <row r="268" spans="1:51" s="99" customFormat="1" ht="19.95" customHeight="1">
      <c r="A268" s="5" t="s">
        <v>562</v>
      </c>
      <c r="B268" s="5">
        <v>15020450</v>
      </c>
      <c r="C268" s="5" t="s">
        <v>1140</v>
      </c>
      <c r="D268" s="5" t="s">
        <v>1141</v>
      </c>
      <c r="E268" s="5" t="s">
        <v>1139</v>
      </c>
      <c r="F268" s="5" t="s">
        <v>55</v>
      </c>
      <c r="G268" s="5" t="s">
        <v>1254</v>
      </c>
      <c r="H268" s="5" t="s">
        <v>1133</v>
      </c>
      <c r="I268" s="5" t="s">
        <v>876</v>
      </c>
      <c r="J268" s="6">
        <v>44378</v>
      </c>
      <c r="K268" s="5" t="s">
        <v>594</v>
      </c>
      <c r="L268" s="5" t="s">
        <v>594</v>
      </c>
      <c r="M268" s="5" t="s">
        <v>568</v>
      </c>
      <c r="N268" s="7">
        <v>2</v>
      </c>
      <c r="O268" s="7">
        <v>3</v>
      </c>
      <c r="P268" s="100">
        <v>5100</v>
      </c>
      <c r="Q268" s="9">
        <v>0</v>
      </c>
      <c r="R268" s="101">
        <f t="shared" si="64"/>
        <v>0</v>
      </c>
      <c r="S268" s="9">
        <v>0</v>
      </c>
      <c r="T268" s="101">
        <f t="shared" si="65"/>
        <v>0</v>
      </c>
      <c r="U268" s="9">
        <f t="shared" si="66"/>
        <v>0</v>
      </c>
      <c r="V268" s="101">
        <f t="shared" si="67"/>
        <v>0</v>
      </c>
      <c r="W268" s="101">
        <f t="shared" si="68"/>
        <v>5100</v>
      </c>
      <c r="X268" s="102">
        <f t="shared" si="78"/>
        <v>5100</v>
      </c>
      <c r="Y268" s="103">
        <f t="shared" si="69"/>
        <v>0</v>
      </c>
      <c r="Z268" s="13">
        <f t="shared" si="63"/>
        <v>0</v>
      </c>
      <c r="AA268" s="14" t="str">
        <f t="shared" si="76"/>
        <v>0.00%-0.00%</v>
      </c>
      <c r="AB268" s="104" t="s">
        <v>112</v>
      </c>
      <c r="AC268" s="104" t="s">
        <v>1142</v>
      </c>
      <c r="AD268" s="104" t="s">
        <v>609</v>
      </c>
      <c r="AE268" s="16">
        <v>0.1356</v>
      </c>
      <c r="AF268" s="100">
        <f t="shared" si="70"/>
        <v>692</v>
      </c>
      <c r="AG268" s="105">
        <f t="shared" si="71"/>
        <v>5792</v>
      </c>
      <c r="AH268" s="18">
        <f t="shared" si="72"/>
        <v>692</v>
      </c>
      <c r="AI268" s="19">
        <f t="shared" si="73"/>
        <v>0.13568627450980397</v>
      </c>
      <c r="AJ268" s="20">
        <v>14</v>
      </c>
      <c r="AK268" s="20">
        <v>500</v>
      </c>
      <c r="AL268" s="20"/>
      <c r="AM268" s="20">
        <v>688</v>
      </c>
      <c r="AN268" s="20">
        <f t="shared" si="74"/>
        <v>87776</v>
      </c>
      <c r="AO268" s="7">
        <v>4</v>
      </c>
      <c r="AP268" s="20"/>
      <c r="AQ268" s="22" t="s">
        <v>1143</v>
      </c>
      <c r="AR268" s="21" t="s">
        <v>413</v>
      </c>
      <c r="AS268" s="5" t="s">
        <v>1095</v>
      </c>
      <c r="AT268" s="5" t="s">
        <v>261</v>
      </c>
      <c r="AU268" s="5" t="s">
        <v>62</v>
      </c>
      <c r="AV268" s="20"/>
      <c r="AW268" s="21"/>
      <c r="AX268" s="21"/>
      <c r="AY268" s="145" t="str">
        <f t="shared" si="77"/>
        <v>OK</v>
      </c>
    </row>
    <row r="269" spans="1:51" s="99" customFormat="1" ht="19.95" customHeight="1">
      <c r="A269" s="5" t="s">
        <v>562</v>
      </c>
      <c r="B269" s="5">
        <v>15001438</v>
      </c>
      <c r="C269" s="5" t="s">
        <v>1144</v>
      </c>
      <c r="D269" s="5" t="s">
        <v>1145</v>
      </c>
      <c r="E269" s="5" t="s">
        <v>1139</v>
      </c>
      <c r="F269" s="5" t="s">
        <v>55</v>
      </c>
      <c r="G269" s="5" t="s">
        <v>1254</v>
      </c>
      <c r="H269" s="5" t="s">
        <v>1133</v>
      </c>
      <c r="I269" s="5" t="s">
        <v>876</v>
      </c>
      <c r="J269" s="6">
        <v>39630</v>
      </c>
      <c r="K269" s="5" t="s">
        <v>592</v>
      </c>
      <c r="L269" s="5" t="s">
        <v>592</v>
      </c>
      <c r="M269" s="5" t="s">
        <v>286</v>
      </c>
      <c r="N269" s="7">
        <v>2</v>
      </c>
      <c r="O269" s="7">
        <v>3</v>
      </c>
      <c r="P269" s="100">
        <v>5858</v>
      </c>
      <c r="Q269" s="9">
        <v>2.5000000000000001E-2</v>
      </c>
      <c r="R269" s="101">
        <f t="shared" si="64"/>
        <v>146</v>
      </c>
      <c r="S269" s="9">
        <v>0</v>
      </c>
      <c r="T269" s="101">
        <f t="shared" si="65"/>
        <v>0</v>
      </c>
      <c r="U269" s="9">
        <f t="shared" si="66"/>
        <v>2.4923181973369752E-2</v>
      </c>
      <c r="V269" s="101">
        <f t="shared" si="67"/>
        <v>146</v>
      </c>
      <c r="W269" s="101">
        <f t="shared" si="68"/>
        <v>6004</v>
      </c>
      <c r="X269" s="102">
        <f t="shared" si="78"/>
        <v>6004</v>
      </c>
      <c r="Y269" s="103">
        <f t="shared" si="69"/>
        <v>146</v>
      </c>
      <c r="Z269" s="13">
        <f t="shared" si="63"/>
        <v>2.4899999999999999E-2</v>
      </c>
      <c r="AA269" s="14" t="str">
        <f t="shared" si="76"/>
        <v>1.99%-2.99%</v>
      </c>
      <c r="AB269" s="104"/>
      <c r="AC269" s="104"/>
      <c r="AD269" s="104"/>
      <c r="AE269" s="16"/>
      <c r="AF269" s="100">
        <f t="shared" si="70"/>
        <v>0</v>
      </c>
      <c r="AG269" s="105">
        <f t="shared" si="71"/>
        <v>6004</v>
      </c>
      <c r="AH269" s="18">
        <f t="shared" si="72"/>
        <v>146</v>
      </c>
      <c r="AI269" s="19">
        <f t="shared" si="73"/>
        <v>2.4923181973369735E-2</v>
      </c>
      <c r="AJ269" s="20">
        <v>14</v>
      </c>
      <c r="AK269" s="20">
        <v>550</v>
      </c>
      <c r="AL269" s="20"/>
      <c r="AM269" s="20">
        <v>688</v>
      </c>
      <c r="AN269" s="20">
        <f t="shared" si="74"/>
        <v>91344</v>
      </c>
      <c r="AO269" s="7">
        <v>2</v>
      </c>
      <c r="AP269" s="20"/>
      <c r="AQ269" s="21"/>
      <c r="AR269" s="21"/>
      <c r="AS269" s="5" t="s">
        <v>1095</v>
      </c>
      <c r="AT269" s="5" t="s">
        <v>261</v>
      </c>
      <c r="AU269" s="5" t="s">
        <v>62</v>
      </c>
      <c r="AV269" s="20"/>
      <c r="AW269" s="21"/>
      <c r="AX269" s="21"/>
      <c r="AY269" s="145" t="str">
        <f t="shared" si="77"/>
        <v>OK</v>
      </c>
    </row>
    <row r="270" spans="1:51" s="99" customFormat="1" ht="19.95" customHeight="1">
      <c r="A270" s="5" t="s">
        <v>562</v>
      </c>
      <c r="B270" s="5">
        <v>15022174</v>
      </c>
      <c r="C270" s="5" t="s">
        <v>1146</v>
      </c>
      <c r="D270" s="5" t="s">
        <v>1147</v>
      </c>
      <c r="E270" s="5" t="s">
        <v>54</v>
      </c>
      <c r="F270" s="5" t="s">
        <v>55</v>
      </c>
      <c r="G270" s="5" t="s">
        <v>1254</v>
      </c>
      <c r="H270" s="5" t="s">
        <v>1133</v>
      </c>
      <c r="I270" s="5" t="s">
        <v>876</v>
      </c>
      <c r="J270" s="6">
        <v>44671</v>
      </c>
      <c r="K270" s="5" t="s">
        <v>65</v>
      </c>
      <c r="L270" s="5" t="s">
        <v>65</v>
      </c>
      <c r="M270" s="5" t="s">
        <v>66</v>
      </c>
      <c r="N270" s="7">
        <v>2</v>
      </c>
      <c r="O270" s="7">
        <v>3</v>
      </c>
      <c r="P270" s="100">
        <v>18261</v>
      </c>
      <c r="Q270" s="9">
        <v>2.5000000000000001E-2</v>
      </c>
      <c r="R270" s="101">
        <f t="shared" si="64"/>
        <v>457</v>
      </c>
      <c r="S270" s="9">
        <v>0</v>
      </c>
      <c r="T270" s="101">
        <f t="shared" si="65"/>
        <v>0</v>
      </c>
      <c r="U270" s="9">
        <f t="shared" si="66"/>
        <v>2.5026011718963913E-2</v>
      </c>
      <c r="V270" s="101">
        <f t="shared" si="67"/>
        <v>457</v>
      </c>
      <c r="W270" s="101">
        <f t="shared" si="68"/>
        <v>18718</v>
      </c>
      <c r="X270" s="102">
        <f t="shared" si="78"/>
        <v>18718</v>
      </c>
      <c r="Y270" s="103">
        <f t="shared" si="69"/>
        <v>457</v>
      </c>
      <c r="Z270" s="13">
        <f t="shared" si="63"/>
        <v>2.5000000000000001E-2</v>
      </c>
      <c r="AA270" s="14" t="str">
        <f t="shared" si="76"/>
        <v>2.00%-3.00%</v>
      </c>
      <c r="AB270" s="104"/>
      <c r="AC270" s="104"/>
      <c r="AD270" s="104"/>
      <c r="AE270" s="16"/>
      <c r="AF270" s="100">
        <f t="shared" si="70"/>
        <v>0</v>
      </c>
      <c r="AG270" s="105">
        <f t="shared" si="71"/>
        <v>18718</v>
      </c>
      <c r="AH270" s="18">
        <f t="shared" si="72"/>
        <v>457</v>
      </c>
      <c r="AI270" s="19">
        <f t="shared" si="73"/>
        <v>2.5026011718964014E-2</v>
      </c>
      <c r="AJ270" s="20">
        <v>14</v>
      </c>
      <c r="AK270" s="20">
        <v>450</v>
      </c>
      <c r="AL270" s="20"/>
      <c r="AM270" s="20">
        <v>688</v>
      </c>
      <c r="AN270" s="20">
        <f t="shared" si="74"/>
        <v>268140</v>
      </c>
      <c r="AO270" s="7">
        <v>5</v>
      </c>
      <c r="AP270" s="20"/>
      <c r="AQ270" s="21"/>
      <c r="AR270" s="21"/>
      <c r="AS270" s="5" t="s">
        <v>1095</v>
      </c>
      <c r="AT270" s="5" t="s">
        <v>261</v>
      </c>
      <c r="AU270" s="5" t="s">
        <v>62</v>
      </c>
      <c r="AV270" s="20"/>
      <c r="AW270" s="21"/>
      <c r="AX270" s="21"/>
      <c r="AY270" s="145" t="str">
        <f t="shared" si="77"/>
        <v>OK</v>
      </c>
    </row>
    <row r="271" spans="1:51" s="99" customFormat="1" ht="19.95" customHeight="1">
      <c r="A271" s="5" t="s">
        <v>562</v>
      </c>
      <c r="B271" s="5">
        <v>51200074</v>
      </c>
      <c r="C271" s="5" t="s">
        <v>1148</v>
      </c>
      <c r="D271" s="5" t="s">
        <v>1149</v>
      </c>
      <c r="E271" s="5" t="s">
        <v>54</v>
      </c>
      <c r="F271" s="5" t="s">
        <v>55</v>
      </c>
      <c r="G271" s="5" t="s">
        <v>1254</v>
      </c>
      <c r="H271" s="5" t="s">
        <v>1150</v>
      </c>
      <c r="I271" s="5" t="s">
        <v>876</v>
      </c>
      <c r="J271" s="6">
        <v>37242</v>
      </c>
      <c r="K271" s="5" t="s">
        <v>150</v>
      </c>
      <c r="L271" s="5" t="s">
        <v>1064</v>
      </c>
      <c r="M271" s="5" t="s">
        <v>59</v>
      </c>
      <c r="N271" s="7">
        <v>2</v>
      </c>
      <c r="O271" s="7">
        <v>4</v>
      </c>
      <c r="P271" s="100">
        <v>31750</v>
      </c>
      <c r="Q271" s="9">
        <v>1.4999999999999998E-2</v>
      </c>
      <c r="R271" s="101">
        <f t="shared" si="64"/>
        <v>476</v>
      </c>
      <c r="S271" s="9">
        <v>0</v>
      </c>
      <c r="T271" s="101">
        <f t="shared" si="65"/>
        <v>0</v>
      </c>
      <c r="U271" s="9">
        <f t="shared" si="66"/>
        <v>1.4992125984251968E-2</v>
      </c>
      <c r="V271" s="101">
        <f t="shared" si="67"/>
        <v>476</v>
      </c>
      <c r="W271" s="101">
        <f t="shared" si="68"/>
        <v>32226</v>
      </c>
      <c r="X271" s="102">
        <f t="shared" si="78"/>
        <v>32226</v>
      </c>
      <c r="Y271" s="103">
        <f t="shared" si="69"/>
        <v>476</v>
      </c>
      <c r="Z271" s="13">
        <f t="shared" si="63"/>
        <v>1.4999999999999999E-2</v>
      </c>
      <c r="AA271" s="14" t="str">
        <f t="shared" si="76"/>
        <v>1.20%-1.80%</v>
      </c>
      <c r="AB271" s="104"/>
      <c r="AC271" s="104"/>
      <c r="AD271" s="104"/>
      <c r="AE271" s="16"/>
      <c r="AF271" s="100">
        <f t="shared" si="70"/>
        <v>0</v>
      </c>
      <c r="AG271" s="105">
        <f t="shared" si="71"/>
        <v>32226</v>
      </c>
      <c r="AH271" s="18">
        <f t="shared" si="72"/>
        <v>476</v>
      </c>
      <c r="AI271" s="19">
        <f t="shared" si="73"/>
        <v>1.4992125984252036E-2</v>
      </c>
      <c r="AJ271" s="20">
        <v>14</v>
      </c>
      <c r="AK271" s="20">
        <v>7950</v>
      </c>
      <c r="AL271" s="20"/>
      <c r="AM271" s="20">
        <v>688</v>
      </c>
      <c r="AN271" s="20">
        <f t="shared" si="74"/>
        <v>547252</v>
      </c>
      <c r="AO271" s="7">
        <v>3</v>
      </c>
      <c r="AP271" s="20"/>
      <c r="AQ271" s="21"/>
      <c r="AR271" s="21"/>
      <c r="AS271" s="5" t="s">
        <v>1095</v>
      </c>
      <c r="AT271" s="5" t="s">
        <v>261</v>
      </c>
      <c r="AU271" s="5" t="s">
        <v>62</v>
      </c>
      <c r="AV271" s="20"/>
      <c r="AW271" s="21"/>
      <c r="AX271" s="21"/>
      <c r="AY271" s="145" t="str">
        <f t="shared" si="77"/>
        <v>OK</v>
      </c>
    </row>
    <row r="272" spans="1:51" s="99" customFormat="1" ht="19.95" customHeight="1">
      <c r="A272" s="5" t="s">
        <v>562</v>
      </c>
      <c r="B272" s="5">
        <v>15013414</v>
      </c>
      <c r="C272" s="5" t="s">
        <v>1151</v>
      </c>
      <c r="D272" s="5" t="s">
        <v>1152</v>
      </c>
      <c r="E272" s="5" t="s">
        <v>54</v>
      </c>
      <c r="F272" s="5" t="s">
        <v>55</v>
      </c>
      <c r="G272" s="5" t="s">
        <v>1254</v>
      </c>
      <c r="H272" s="5" t="s">
        <v>1133</v>
      </c>
      <c r="I272" s="5" t="s">
        <v>876</v>
      </c>
      <c r="J272" s="6">
        <v>43047</v>
      </c>
      <c r="K272" s="5" t="s">
        <v>87</v>
      </c>
      <c r="L272" s="5" t="s">
        <v>1153</v>
      </c>
      <c r="M272" s="5" t="s">
        <v>89</v>
      </c>
      <c r="N272" s="7">
        <v>2</v>
      </c>
      <c r="O272" s="7">
        <v>4</v>
      </c>
      <c r="P272" s="100">
        <v>13457</v>
      </c>
      <c r="Q272" s="9">
        <v>3.7500000000000006E-2</v>
      </c>
      <c r="R272" s="101">
        <f t="shared" si="64"/>
        <v>505</v>
      </c>
      <c r="S272" s="9">
        <v>1.55E-2</v>
      </c>
      <c r="T272" s="101">
        <f t="shared" si="65"/>
        <v>209</v>
      </c>
      <c r="U272" s="9">
        <f t="shared" si="66"/>
        <v>5.3057888087983951E-2</v>
      </c>
      <c r="V272" s="101">
        <f t="shared" si="67"/>
        <v>714</v>
      </c>
      <c r="W272" s="101">
        <f t="shared" si="68"/>
        <v>14171</v>
      </c>
      <c r="X272" s="102">
        <f t="shared" si="78"/>
        <v>14171</v>
      </c>
      <c r="Y272" s="103">
        <f t="shared" si="69"/>
        <v>714</v>
      </c>
      <c r="Z272" s="13">
        <f t="shared" si="63"/>
        <v>5.3100000000000001E-2</v>
      </c>
      <c r="AA272" s="14" t="str">
        <f t="shared" si="76"/>
        <v>4.24%-6.37%</v>
      </c>
      <c r="AB272" s="104"/>
      <c r="AC272" s="104"/>
      <c r="AD272" s="104"/>
      <c r="AE272" s="16"/>
      <c r="AF272" s="100">
        <f t="shared" si="70"/>
        <v>0</v>
      </c>
      <c r="AG272" s="105">
        <f t="shared" si="71"/>
        <v>14171</v>
      </c>
      <c r="AH272" s="18">
        <f t="shared" si="72"/>
        <v>714</v>
      </c>
      <c r="AI272" s="19">
        <f t="shared" si="73"/>
        <v>5.3057888087983951E-2</v>
      </c>
      <c r="AJ272" s="20">
        <v>14</v>
      </c>
      <c r="AK272" s="20">
        <v>500</v>
      </c>
      <c r="AL272" s="20"/>
      <c r="AM272" s="20">
        <v>688</v>
      </c>
      <c r="AN272" s="20">
        <f t="shared" si="74"/>
        <v>205082</v>
      </c>
      <c r="AO272" s="7">
        <v>3</v>
      </c>
      <c r="AP272" s="20"/>
      <c r="AQ272" s="21"/>
      <c r="AR272" s="21"/>
      <c r="AS272" s="5" t="s">
        <v>1095</v>
      </c>
      <c r="AT272" s="5" t="s">
        <v>261</v>
      </c>
      <c r="AU272" s="5" t="s">
        <v>62</v>
      </c>
      <c r="AV272" s="20"/>
      <c r="AW272" s="21"/>
      <c r="AX272" s="21"/>
      <c r="AY272" s="145" t="str">
        <f t="shared" si="77"/>
        <v>OK</v>
      </c>
    </row>
    <row r="273" spans="1:51" s="99" customFormat="1" ht="19.95" customHeight="1">
      <c r="A273" s="5" t="s">
        <v>562</v>
      </c>
      <c r="B273" s="5">
        <v>15020453</v>
      </c>
      <c r="C273" s="5" t="s">
        <v>1154</v>
      </c>
      <c r="D273" s="5" t="s">
        <v>1155</v>
      </c>
      <c r="E273" s="5" t="s">
        <v>1139</v>
      </c>
      <c r="F273" s="5" t="s">
        <v>55</v>
      </c>
      <c r="G273" s="5" t="s">
        <v>1254</v>
      </c>
      <c r="H273" s="5" t="s">
        <v>1150</v>
      </c>
      <c r="I273" s="5" t="s">
        <v>876</v>
      </c>
      <c r="J273" s="6">
        <v>44378</v>
      </c>
      <c r="K273" s="5" t="s">
        <v>594</v>
      </c>
      <c r="L273" s="5" t="s">
        <v>594</v>
      </c>
      <c r="M273" s="5" t="s">
        <v>568</v>
      </c>
      <c r="N273" s="7">
        <v>2</v>
      </c>
      <c r="O273" s="7">
        <v>3</v>
      </c>
      <c r="P273" s="100">
        <v>4788</v>
      </c>
      <c r="Q273" s="9">
        <v>0</v>
      </c>
      <c r="R273" s="101">
        <f t="shared" si="64"/>
        <v>0</v>
      </c>
      <c r="S273" s="9">
        <v>0</v>
      </c>
      <c r="T273" s="101">
        <f t="shared" si="65"/>
        <v>0</v>
      </c>
      <c r="U273" s="9">
        <f t="shared" si="66"/>
        <v>0</v>
      </c>
      <c r="V273" s="101">
        <f t="shared" si="67"/>
        <v>0</v>
      </c>
      <c r="W273" s="101">
        <f t="shared" si="68"/>
        <v>4788</v>
      </c>
      <c r="X273" s="102">
        <f t="shared" si="78"/>
        <v>4788</v>
      </c>
      <c r="Y273" s="103">
        <f t="shared" si="69"/>
        <v>0</v>
      </c>
      <c r="Z273" s="13">
        <f t="shared" si="63"/>
        <v>0</v>
      </c>
      <c r="AA273" s="14" t="str">
        <f t="shared" si="76"/>
        <v>0.00%-0.00%</v>
      </c>
      <c r="AB273" s="104"/>
      <c r="AC273" s="104"/>
      <c r="AD273" s="104"/>
      <c r="AE273" s="16"/>
      <c r="AF273" s="100">
        <f t="shared" si="70"/>
        <v>0</v>
      </c>
      <c r="AG273" s="105">
        <f t="shared" si="71"/>
        <v>4788</v>
      </c>
      <c r="AH273" s="18">
        <f t="shared" si="72"/>
        <v>0</v>
      </c>
      <c r="AI273" s="19">
        <f t="shared" si="73"/>
        <v>0</v>
      </c>
      <c r="AJ273" s="20">
        <v>14</v>
      </c>
      <c r="AK273" s="20">
        <v>600</v>
      </c>
      <c r="AL273" s="20"/>
      <c r="AM273" s="20">
        <v>688</v>
      </c>
      <c r="AN273" s="20">
        <f t="shared" si="74"/>
        <v>74920</v>
      </c>
      <c r="AO273" s="7">
        <v>3</v>
      </c>
      <c r="AP273" s="20"/>
      <c r="AQ273" s="21"/>
      <c r="AR273" s="21"/>
      <c r="AS273" s="5" t="s">
        <v>1095</v>
      </c>
      <c r="AT273" s="5" t="s">
        <v>261</v>
      </c>
      <c r="AU273" s="5" t="s">
        <v>62</v>
      </c>
      <c r="AV273" s="20"/>
      <c r="AW273" s="21"/>
      <c r="AX273" s="21"/>
      <c r="AY273" s="145" t="str">
        <f t="shared" si="77"/>
        <v>OK</v>
      </c>
    </row>
    <row r="274" spans="1:51" s="99" customFormat="1" ht="19.95" customHeight="1">
      <c r="A274" s="5" t="s">
        <v>562</v>
      </c>
      <c r="B274" s="5">
        <v>1120311</v>
      </c>
      <c r="C274" s="5" t="s">
        <v>1156</v>
      </c>
      <c r="D274" s="5" t="s">
        <v>1157</v>
      </c>
      <c r="E274" s="5" t="s">
        <v>54</v>
      </c>
      <c r="F274" s="5" t="s">
        <v>55</v>
      </c>
      <c r="G274" s="5" t="s">
        <v>1254</v>
      </c>
      <c r="H274" s="5" t="s">
        <v>1158</v>
      </c>
      <c r="I274" s="5" t="s">
        <v>876</v>
      </c>
      <c r="J274" s="6">
        <v>44305</v>
      </c>
      <c r="K274" s="5" t="s">
        <v>105</v>
      </c>
      <c r="L274" s="5" t="s">
        <v>946</v>
      </c>
      <c r="M274" s="5" t="s">
        <v>107</v>
      </c>
      <c r="N274" s="7">
        <v>2</v>
      </c>
      <c r="O274" s="7">
        <v>3</v>
      </c>
      <c r="P274" s="100">
        <v>11541</v>
      </c>
      <c r="Q274" s="9">
        <v>0</v>
      </c>
      <c r="R274" s="101">
        <f t="shared" si="64"/>
        <v>0</v>
      </c>
      <c r="S274" s="9">
        <v>0</v>
      </c>
      <c r="T274" s="101">
        <f t="shared" si="65"/>
        <v>0</v>
      </c>
      <c r="U274" s="9">
        <f t="shared" si="66"/>
        <v>0</v>
      </c>
      <c r="V274" s="101">
        <f t="shared" si="67"/>
        <v>0</v>
      </c>
      <c r="W274" s="101">
        <f t="shared" si="68"/>
        <v>11541</v>
      </c>
      <c r="X274" s="102">
        <f t="shared" si="78"/>
        <v>11541</v>
      </c>
      <c r="Y274" s="103">
        <f t="shared" si="69"/>
        <v>0</v>
      </c>
      <c r="Z274" s="13">
        <f t="shared" si="63"/>
        <v>0</v>
      </c>
      <c r="AA274" s="14" t="str">
        <f t="shared" si="76"/>
        <v>0.00%-0.00%</v>
      </c>
      <c r="AB274" s="104"/>
      <c r="AC274" s="104"/>
      <c r="AD274" s="104"/>
      <c r="AE274" s="16"/>
      <c r="AF274" s="100">
        <f t="shared" si="70"/>
        <v>0</v>
      </c>
      <c r="AG274" s="105">
        <f t="shared" si="71"/>
        <v>11541</v>
      </c>
      <c r="AH274" s="18">
        <f t="shared" si="72"/>
        <v>0</v>
      </c>
      <c r="AI274" s="19">
        <f t="shared" si="73"/>
        <v>0</v>
      </c>
      <c r="AJ274" s="20">
        <v>14</v>
      </c>
      <c r="AK274" s="20">
        <v>850</v>
      </c>
      <c r="AL274" s="20"/>
      <c r="AM274" s="20">
        <v>688</v>
      </c>
      <c r="AN274" s="20">
        <f t="shared" si="74"/>
        <v>172462</v>
      </c>
      <c r="AO274" s="7">
        <v>3</v>
      </c>
      <c r="AP274" s="20"/>
      <c r="AQ274" s="21"/>
      <c r="AR274" s="21"/>
      <c r="AS274" s="5" t="s">
        <v>1095</v>
      </c>
      <c r="AT274" s="5" t="s">
        <v>261</v>
      </c>
      <c r="AU274" s="5" t="s">
        <v>62</v>
      </c>
      <c r="AV274" s="20"/>
      <c r="AW274" s="21"/>
      <c r="AX274" s="21"/>
      <c r="AY274" s="145" t="str">
        <f t="shared" si="77"/>
        <v>OK</v>
      </c>
    </row>
    <row r="275" spans="1:51" s="99" customFormat="1" ht="19.95" customHeight="1">
      <c r="A275" s="5" t="s">
        <v>562</v>
      </c>
      <c r="B275" s="5">
        <v>15018149</v>
      </c>
      <c r="C275" s="5" t="s">
        <v>1159</v>
      </c>
      <c r="D275" s="5" t="s">
        <v>1160</v>
      </c>
      <c r="E275" s="5" t="s">
        <v>54</v>
      </c>
      <c r="F275" s="5" t="s">
        <v>55</v>
      </c>
      <c r="G275" s="5" t="s">
        <v>1254</v>
      </c>
      <c r="H275" s="5" t="s">
        <v>1158</v>
      </c>
      <c r="I275" s="5" t="s">
        <v>876</v>
      </c>
      <c r="J275" s="6">
        <v>42970</v>
      </c>
      <c r="K275" s="5" t="s">
        <v>65</v>
      </c>
      <c r="L275" s="5" t="s">
        <v>65</v>
      </c>
      <c r="M275" s="5" t="s">
        <v>66</v>
      </c>
      <c r="N275" s="7">
        <v>2</v>
      </c>
      <c r="O275" s="7">
        <v>4</v>
      </c>
      <c r="P275" s="100">
        <v>14349</v>
      </c>
      <c r="Q275" s="9">
        <v>4.4999999999999998E-2</v>
      </c>
      <c r="R275" s="101">
        <f t="shared" si="64"/>
        <v>646</v>
      </c>
      <c r="S275" s="9">
        <v>1.55E-2</v>
      </c>
      <c r="T275" s="101">
        <f t="shared" si="65"/>
        <v>222</v>
      </c>
      <c r="U275" s="9">
        <f t="shared" si="66"/>
        <v>6.0492020349850163E-2</v>
      </c>
      <c r="V275" s="101">
        <f t="shared" si="67"/>
        <v>868</v>
      </c>
      <c r="W275" s="101">
        <f t="shared" si="68"/>
        <v>15217</v>
      </c>
      <c r="X275" s="102">
        <f t="shared" si="78"/>
        <v>15217</v>
      </c>
      <c r="Y275" s="103">
        <f t="shared" si="69"/>
        <v>868</v>
      </c>
      <c r="Z275" s="13">
        <f t="shared" si="63"/>
        <v>6.0499999999999998E-2</v>
      </c>
      <c r="AA275" s="14" t="str">
        <f t="shared" si="76"/>
        <v>4.84%-7.26%</v>
      </c>
      <c r="AB275" s="104"/>
      <c r="AC275" s="104"/>
      <c r="AD275" s="104"/>
      <c r="AE275" s="16"/>
      <c r="AF275" s="100">
        <f t="shared" si="70"/>
        <v>0</v>
      </c>
      <c r="AG275" s="105">
        <f t="shared" si="71"/>
        <v>15217</v>
      </c>
      <c r="AH275" s="18">
        <f t="shared" si="72"/>
        <v>868</v>
      </c>
      <c r="AI275" s="19">
        <f t="shared" si="73"/>
        <v>6.049202034985024E-2</v>
      </c>
      <c r="AJ275" s="20">
        <v>14</v>
      </c>
      <c r="AK275" s="20">
        <v>450</v>
      </c>
      <c r="AL275" s="20"/>
      <c r="AM275" s="20">
        <v>688</v>
      </c>
      <c r="AN275" s="20">
        <f t="shared" si="74"/>
        <v>219126</v>
      </c>
      <c r="AO275" s="7">
        <v>3</v>
      </c>
      <c r="AP275" s="20"/>
      <c r="AQ275" s="21"/>
      <c r="AR275" s="21"/>
      <c r="AS275" s="5" t="s">
        <v>1095</v>
      </c>
      <c r="AT275" s="5" t="s">
        <v>261</v>
      </c>
      <c r="AU275" s="5" t="s">
        <v>62</v>
      </c>
      <c r="AV275" s="20"/>
      <c r="AW275" s="21"/>
      <c r="AX275" s="21"/>
      <c r="AY275" s="145" t="str">
        <f t="shared" si="77"/>
        <v>OK</v>
      </c>
    </row>
    <row r="276" spans="1:51" s="99" customFormat="1" ht="19.95" customHeight="1">
      <c r="A276" s="5" t="s">
        <v>562</v>
      </c>
      <c r="B276" s="5">
        <v>15008830</v>
      </c>
      <c r="C276" s="5" t="s">
        <v>1161</v>
      </c>
      <c r="D276" s="5" t="s">
        <v>1162</v>
      </c>
      <c r="E276" s="5" t="s">
        <v>1139</v>
      </c>
      <c r="F276" s="5" t="s">
        <v>55</v>
      </c>
      <c r="G276" s="5" t="s">
        <v>1254</v>
      </c>
      <c r="H276" s="5" t="s">
        <v>1133</v>
      </c>
      <c r="I276" s="5" t="s">
        <v>876</v>
      </c>
      <c r="J276" s="6">
        <v>41192</v>
      </c>
      <c r="K276" s="5" t="s">
        <v>594</v>
      </c>
      <c r="L276" s="5" t="s">
        <v>594</v>
      </c>
      <c r="M276" s="5" t="s">
        <v>568</v>
      </c>
      <c r="N276" s="7">
        <v>2</v>
      </c>
      <c r="O276" s="7">
        <v>3</v>
      </c>
      <c r="P276" s="100">
        <v>5558</v>
      </c>
      <c r="Q276" s="9">
        <v>0</v>
      </c>
      <c r="R276" s="101">
        <f t="shared" si="64"/>
        <v>0</v>
      </c>
      <c r="S276" s="9">
        <v>0</v>
      </c>
      <c r="T276" s="101">
        <f t="shared" si="65"/>
        <v>0</v>
      </c>
      <c r="U276" s="9">
        <f t="shared" si="66"/>
        <v>0</v>
      </c>
      <c r="V276" s="101">
        <f t="shared" si="67"/>
        <v>0</v>
      </c>
      <c r="W276" s="101">
        <f t="shared" si="68"/>
        <v>5558</v>
      </c>
      <c r="X276" s="102">
        <f t="shared" si="78"/>
        <v>5558</v>
      </c>
      <c r="Y276" s="103">
        <f t="shared" si="69"/>
        <v>0</v>
      </c>
      <c r="Z276" s="13">
        <f t="shared" si="63"/>
        <v>0</v>
      </c>
      <c r="AA276" s="14" t="str">
        <f t="shared" si="76"/>
        <v>0.00%-0.00%</v>
      </c>
      <c r="AB276" s="104"/>
      <c r="AC276" s="104"/>
      <c r="AD276" s="104"/>
      <c r="AE276" s="16"/>
      <c r="AF276" s="100">
        <f t="shared" si="70"/>
        <v>0</v>
      </c>
      <c r="AG276" s="105">
        <f t="shared" si="71"/>
        <v>5558</v>
      </c>
      <c r="AH276" s="18">
        <f t="shared" si="72"/>
        <v>0</v>
      </c>
      <c r="AI276" s="19">
        <f t="shared" si="73"/>
        <v>0</v>
      </c>
      <c r="AJ276" s="20">
        <v>14</v>
      </c>
      <c r="AK276" s="20">
        <v>600</v>
      </c>
      <c r="AL276" s="20"/>
      <c r="AM276" s="20">
        <v>688</v>
      </c>
      <c r="AN276" s="20">
        <f t="shared" si="74"/>
        <v>85700</v>
      </c>
      <c r="AO276" s="7">
        <v>3</v>
      </c>
      <c r="AP276" s="20"/>
      <c r="AQ276" s="21"/>
      <c r="AR276" s="21"/>
      <c r="AS276" s="5" t="s">
        <v>1095</v>
      </c>
      <c r="AT276" s="5" t="s">
        <v>261</v>
      </c>
      <c r="AU276" s="5" t="s">
        <v>62</v>
      </c>
      <c r="AV276" s="20"/>
      <c r="AW276" s="21"/>
      <c r="AX276" s="21"/>
      <c r="AY276" s="145" t="str">
        <f t="shared" si="77"/>
        <v>OK</v>
      </c>
    </row>
    <row r="277" spans="1:51" s="99" customFormat="1" ht="19.95" customHeight="1">
      <c r="A277" s="5" t="s">
        <v>562</v>
      </c>
      <c r="B277" s="5">
        <v>15013561</v>
      </c>
      <c r="C277" s="5" t="s">
        <v>1163</v>
      </c>
      <c r="D277" s="5" t="s">
        <v>1164</v>
      </c>
      <c r="E277" s="5" t="s">
        <v>54</v>
      </c>
      <c r="F277" s="5" t="s">
        <v>55</v>
      </c>
      <c r="G277" s="5" t="s">
        <v>1254</v>
      </c>
      <c r="H277" s="5" t="s">
        <v>1158</v>
      </c>
      <c r="I277" s="5" t="s">
        <v>876</v>
      </c>
      <c r="J277" s="6">
        <v>41850</v>
      </c>
      <c r="K277" s="5" t="s">
        <v>150</v>
      </c>
      <c r="L277" s="5" t="s">
        <v>941</v>
      </c>
      <c r="M277" s="5" t="s">
        <v>59</v>
      </c>
      <c r="N277" s="7">
        <v>2</v>
      </c>
      <c r="O277" s="7">
        <v>4</v>
      </c>
      <c r="P277" s="100">
        <v>22023</v>
      </c>
      <c r="Q277" s="9">
        <v>4.4999999999999998E-2</v>
      </c>
      <c r="R277" s="101">
        <f t="shared" si="64"/>
        <v>991</v>
      </c>
      <c r="S277" s="9">
        <v>1.55E-2</v>
      </c>
      <c r="T277" s="101">
        <f t="shared" si="65"/>
        <v>341</v>
      </c>
      <c r="U277" s="9">
        <f t="shared" si="66"/>
        <v>6.0482223130363708E-2</v>
      </c>
      <c r="V277" s="101">
        <f t="shared" si="67"/>
        <v>1332</v>
      </c>
      <c r="W277" s="101">
        <f t="shared" si="68"/>
        <v>23355</v>
      </c>
      <c r="X277" s="102">
        <v>23200</v>
      </c>
      <c r="Y277" s="103">
        <f t="shared" si="69"/>
        <v>1177</v>
      </c>
      <c r="Z277" s="13">
        <f t="shared" si="63"/>
        <v>5.3400000000000003E-2</v>
      </c>
      <c r="AA277" s="14" t="str">
        <f t="shared" si="76"/>
        <v>4.84%-7.26%</v>
      </c>
      <c r="AB277" s="104"/>
      <c r="AC277" s="104"/>
      <c r="AD277" s="104"/>
      <c r="AE277" s="16"/>
      <c r="AF277" s="100">
        <f t="shared" si="70"/>
        <v>0</v>
      </c>
      <c r="AG277" s="105">
        <f t="shared" si="71"/>
        <v>23200</v>
      </c>
      <c r="AH277" s="18">
        <f t="shared" si="72"/>
        <v>1177</v>
      </c>
      <c r="AI277" s="19">
        <f t="shared" si="73"/>
        <v>5.344412659492348E-2</v>
      </c>
      <c r="AJ277" s="20">
        <v>14</v>
      </c>
      <c r="AK277" s="20">
        <v>450</v>
      </c>
      <c r="AL277" s="20"/>
      <c r="AM277" s="20">
        <v>688</v>
      </c>
      <c r="AN277" s="20">
        <f t="shared" si="74"/>
        <v>330888</v>
      </c>
      <c r="AO277" s="7">
        <v>4</v>
      </c>
      <c r="AP277" s="20"/>
      <c r="AQ277" s="21"/>
      <c r="AR277" s="21"/>
      <c r="AS277" s="5" t="s">
        <v>1095</v>
      </c>
      <c r="AT277" s="5" t="s">
        <v>261</v>
      </c>
      <c r="AU277" s="5" t="s">
        <v>62</v>
      </c>
      <c r="AV277" s="20"/>
      <c r="AW277" s="21"/>
      <c r="AX277" s="21"/>
      <c r="AY277" s="145" t="str">
        <f t="shared" si="77"/>
        <v>OK</v>
      </c>
    </row>
    <row r="278" spans="1:51" s="99" customFormat="1" ht="19.95" customHeight="1">
      <c r="A278" s="5" t="s">
        <v>562</v>
      </c>
      <c r="B278" s="5">
        <v>15000551</v>
      </c>
      <c r="C278" s="5" t="s">
        <v>1165</v>
      </c>
      <c r="D278" s="5" t="s">
        <v>1166</v>
      </c>
      <c r="E278" s="5" t="s">
        <v>54</v>
      </c>
      <c r="F278" s="5" t="s">
        <v>55</v>
      </c>
      <c r="G278" s="5" t="s">
        <v>1254</v>
      </c>
      <c r="H278" s="5" t="s">
        <v>1133</v>
      </c>
      <c r="I278" s="5" t="s">
        <v>876</v>
      </c>
      <c r="J278" s="6">
        <v>38899</v>
      </c>
      <c r="K278" s="5" t="s">
        <v>150</v>
      </c>
      <c r="L278" s="5" t="s">
        <v>1167</v>
      </c>
      <c r="M278" s="5" t="s">
        <v>59</v>
      </c>
      <c r="N278" s="7">
        <v>2</v>
      </c>
      <c r="O278" s="7">
        <v>4</v>
      </c>
      <c r="P278" s="100">
        <v>28268</v>
      </c>
      <c r="Q278" s="9">
        <v>0.03</v>
      </c>
      <c r="R278" s="101">
        <f t="shared" si="64"/>
        <v>848</v>
      </c>
      <c r="S278" s="9">
        <v>0</v>
      </c>
      <c r="T278" s="101">
        <f t="shared" si="65"/>
        <v>0</v>
      </c>
      <c r="U278" s="9">
        <f t="shared" si="66"/>
        <v>2.9998584972406962E-2</v>
      </c>
      <c r="V278" s="101">
        <f t="shared" si="67"/>
        <v>848</v>
      </c>
      <c r="W278" s="101">
        <f t="shared" si="68"/>
        <v>29116</v>
      </c>
      <c r="X278" s="102">
        <f t="shared" si="78"/>
        <v>29116</v>
      </c>
      <c r="Y278" s="103">
        <f t="shared" si="69"/>
        <v>848</v>
      </c>
      <c r="Z278" s="13">
        <f t="shared" si="63"/>
        <v>0.03</v>
      </c>
      <c r="AA278" s="14" t="str">
        <f t="shared" si="76"/>
        <v>2.40%-3.60%</v>
      </c>
      <c r="AB278" s="104"/>
      <c r="AC278" s="104"/>
      <c r="AD278" s="104"/>
      <c r="AE278" s="16"/>
      <c r="AF278" s="100">
        <f t="shared" si="70"/>
        <v>0</v>
      </c>
      <c r="AG278" s="105">
        <f t="shared" si="71"/>
        <v>29116</v>
      </c>
      <c r="AH278" s="18">
        <f t="shared" si="72"/>
        <v>848</v>
      </c>
      <c r="AI278" s="19">
        <f t="shared" si="73"/>
        <v>2.9998584972406928E-2</v>
      </c>
      <c r="AJ278" s="20">
        <v>14</v>
      </c>
      <c r="AK278" s="20">
        <v>450</v>
      </c>
      <c r="AL278" s="20"/>
      <c r="AM278" s="20">
        <v>688</v>
      </c>
      <c r="AN278" s="20">
        <f t="shared" si="74"/>
        <v>413712</v>
      </c>
      <c r="AO278" s="7">
        <v>4</v>
      </c>
      <c r="AP278" s="20"/>
      <c r="AQ278" s="21"/>
      <c r="AR278" s="21"/>
      <c r="AS278" s="5" t="s">
        <v>1095</v>
      </c>
      <c r="AT278" s="5" t="s">
        <v>261</v>
      </c>
      <c r="AU278" s="5" t="s">
        <v>62</v>
      </c>
      <c r="AV278" s="20"/>
      <c r="AW278" s="21"/>
      <c r="AX278" s="21"/>
      <c r="AY278" s="145" t="str">
        <f t="shared" si="77"/>
        <v>OK</v>
      </c>
    </row>
    <row r="279" spans="1:51" s="99" customFormat="1" ht="19.95" customHeight="1">
      <c r="A279" s="5" t="s">
        <v>562</v>
      </c>
      <c r="B279" s="5">
        <v>15008516</v>
      </c>
      <c r="C279" s="5" t="s">
        <v>1168</v>
      </c>
      <c r="D279" s="5" t="s">
        <v>1169</v>
      </c>
      <c r="E279" s="5" t="s">
        <v>54</v>
      </c>
      <c r="F279" s="5" t="s">
        <v>55</v>
      </c>
      <c r="G279" s="5" t="s">
        <v>1254</v>
      </c>
      <c r="H279" s="5" t="s">
        <v>1133</v>
      </c>
      <c r="I279" s="5" t="s">
        <v>876</v>
      </c>
      <c r="J279" s="6">
        <v>41150</v>
      </c>
      <c r="K279" s="5" t="s">
        <v>58</v>
      </c>
      <c r="L279" s="5" t="s">
        <v>58</v>
      </c>
      <c r="M279" s="5" t="s">
        <v>59</v>
      </c>
      <c r="N279" s="7">
        <v>2</v>
      </c>
      <c r="O279" s="7">
        <v>3</v>
      </c>
      <c r="P279" s="100">
        <v>21910</v>
      </c>
      <c r="Q279" s="9">
        <v>2.5000000000000001E-2</v>
      </c>
      <c r="R279" s="101">
        <f t="shared" si="64"/>
        <v>548</v>
      </c>
      <c r="S279" s="9">
        <v>0</v>
      </c>
      <c r="T279" s="101">
        <f t="shared" si="65"/>
        <v>0</v>
      </c>
      <c r="U279" s="9">
        <f t="shared" si="66"/>
        <v>2.5011410314924692E-2</v>
      </c>
      <c r="V279" s="101">
        <f t="shared" si="67"/>
        <v>548</v>
      </c>
      <c r="W279" s="101">
        <f t="shared" si="68"/>
        <v>22458</v>
      </c>
      <c r="X279" s="102">
        <v>22545</v>
      </c>
      <c r="Y279" s="103">
        <f t="shared" si="69"/>
        <v>635</v>
      </c>
      <c r="Z279" s="13">
        <f t="shared" si="63"/>
        <v>2.9000000000000001E-2</v>
      </c>
      <c r="AA279" s="14" t="str">
        <f t="shared" si="76"/>
        <v>2.00%-3.00%</v>
      </c>
      <c r="AB279" s="104"/>
      <c r="AC279" s="104"/>
      <c r="AD279" s="104"/>
      <c r="AE279" s="16"/>
      <c r="AF279" s="100">
        <f t="shared" si="70"/>
        <v>0</v>
      </c>
      <c r="AG279" s="105">
        <f t="shared" si="71"/>
        <v>22545</v>
      </c>
      <c r="AH279" s="18">
        <f t="shared" si="72"/>
        <v>635</v>
      </c>
      <c r="AI279" s="19">
        <f t="shared" si="73"/>
        <v>2.8982199908717421E-2</v>
      </c>
      <c r="AJ279" s="20">
        <v>14</v>
      </c>
      <c r="AK279" s="20">
        <v>500</v>
      </c>
      <c r="AL279" s="20"/>
      <c r="AM279" s="20">
        <v>688</v>
      </c>
      <c r="AN279" s="20">
        <f t="shared" si="74"/>
        <v>322318</v>
      </c>
      <c r="AO279" s="7">
        <v>4</v>
      </c>
      <c r="AP279" s="20"/>
      <c r="AQ279" s="21"/>
      <c r="AR279" s="21"/>
      <c r="AS279" s="5" t="s">
        <v>1095</v>
      </c>
      <c r="AT279" s="5" t="s">
        <v>261</v>
      </c>
      <c r="AU279" s="5" t="s">
        <v>62</v>
      </c>
      <c r="AV279" s="20"/>
      <c r="AW279" s="21"/>
      <c r="AX279" s="21"/>
      <c r="AY279" s="145" t="str">
        <f t="shared" si="77"/>
        <v>OK</v>
      </c>
    </row>
    <row r="280" spans="1:51" s="99" customFormat="1" ht="19.95" customHeight="1">
      <c r="A280" s="5" t="s">
        <v>562</v>
      </c>
      <c r="B280" s="5">
        <v>11018976</v>
      </c>
      <c r="C280" s="5" t="s">
        <v>1170</v>
      </c>
      <c r="D280" s="5" t="s">
        <v>1171</v>
      </c>
      <c r="E280" s="5" t="s">
        <v>54</v>
      </c>
      <c r="F280" s="5" t="s">
        <v>55</v>
      </c>
      <c r="G280" s="5" t="s">
        <v>1254</v>
      </c>
      <c r="H280" s="5" t="s">
        <v>1133</v>
      </c>
      <c r="I280" s="5" t="s">
        <v>876</v>
      </c>
      <c r="J280" s="6">
        <v>44517</v>
      </c>
      <c r="K280" s="5" t="s">
        <v>105</v>
      </c>
      <c r="L280" s="5" t="s">
        <v>1172</v>
      </c>
      <c r="M280" s="5" t="s">
        <v>107</v>
      </c>
      <c r="N280" s="7">
        <v>2</v>
      </c>
      <c r="O280" s="7">
        <v>3</v>
      </c>
      <c r="P280" s="100">
        <v>14214</v>
      </c>
      <c r="Q280" s="9">
        <v>0</v>
      </c>
      <c r="R280" s="101">
        <f t="shared" si="64"/>
        <v>0</v>
      </c>
      <c r="S280" s="9">
        <v>0</v>
      </c>
      <c r="T280" s="101">
        <f t="shared" si="65"/>
        <v>0</v>
      </c>
      <c r="U280" s="9">
        <f t="shared" si="66"/>
        <v>0</v>
      </c>
      <c r="V280" s="101">
        <f t="shared" si="67"/>
        <v>0</v>
      </c>
      <c r="W280" s="101">
        <f t="shared" si="68"/>
        <v>14214</v>
      </c>
      <c r="X280" s="102">
        <f t="shared" si="78"/>
        <v>14214</v>
      </c>
      <c r="Y280" s="103">
        <f t="shared" si="69"/>
        <v>0</v>
      </c>
      <c r="Z280" s="13">
        <f t="shared" si="63"/>
        <v>0</v>
      </c>
      <c r="AA280" s="14" t="str">
        <f t="shared" si="76"/>
        <v>0.00%-0.00%</v>
      </c>
      <c r="AB280" s="104"/>
      <c r="AC280" s="104"/>
      <c r="AD280" s="104"/>
      <c r="AE280" s="16"/>
      <c r="AF280" s="100">
        <f t="shared" si="70"/>
        <v>0</v>
      </c>
      <c r="AG280" s="105">
        <f t="shared" si="71"/>
        <v>14214</v>
      </c>
      <c r="AH280" s="18">
        <f t="shared" si="72"/>
        <v>0</v>
      </c>
      <c r="AI280" s="19">
        <f t="shared" si="73"/>
        <v>0</v>
      </c>
      <c r="AJ280" s="20">
        <v>14</v>
      </c>
      <c r="AK280" s="20">
        <v>450</v>
      </c>
      <c r="AL280" s="20"/>
      <c r="AM280" s="20">
        <v>688</v>
      </c>
      <c r="AN280" s="20">
        <f t="shared" si="74"/>
        <v>205084</v>
      </c>
      <c r="AO280" s="7">
        <v>3</v>
      </c>
      <c r="AP280" s="20"/>
      <c r="AQ280" s="21"/>
      <c r="AR280" s="21"/>
      <c r="AS280" s="5" t="s">
        <v>1095</v>
      </c>
      <c r="AT280" s="5" t="s">
        <v>261</v>
      </c>
      <c r="AU280" s="5" t="s">
        <v>62</v>
      </c>
      <c r="AV280" s="20"/>
      <c r="AW280" s="21"/>
      <c r="AX280" s="21"/>
      <c r="AY280" s="145" t="str">
        <f t="shared" si="77"/>
        <v>OK</v>
      </c>
    </row>
    <row r="281" spans="1:51" s="99" customFormat="1" ht="19.95" customHeight="1">
      <c r="A281" s="5" t="s">
        <v>562</v>
      </c>
      <c r="B281" s="5">
        <v>15014456</v>
      </c>
      <c r="C281" s="5" t="s">
        <v>1173</v>
      </c>
      <c r="D281" s="5" t="s">
        <v>1174</v>
      </c>
      <c r="E281" s="5" t="s">
        <v>54</v>
      </c>
      <c r="F281" s="5" t="s">
        <v>55</v>
      </c>
      <c r="G281" s="5" t="s">
        <v>1254</v>
      </c>
      <c r="H281" s="5" t="s">
        <v>1150</v>
      </c>
      <c r="I281" s="5" t="s">
        <v>876</v>
      </c>
      <c r="J281" s="6">
        <v>42158</v>
      </c>
      <c r="K281" s="5" t="s">
        <v>87</v>
      </c>
      <c r="L281" s="5" t="s">
        <v>815</v>
      </c>
      <c r="M281" s="5" t="s">
        <v>89</v>
      </c>
      <c r="N281" s="7">
        <v>2</v>
      </c>
      <c r="O281" s="7">
        <v>3</v>
      </c>
      <c r="P281" s="100">
        <v>11430</v>
      </c>
      <c r="Q281" s="9">
        <v>2.5000000000000001E-2</v>
      </c>
      <c r="R281" s="101">
        <f t="shared" si="64"/>
        <v>286</v>
      </c>
      <c r="S281" s="9">
        <v>0</v>
      </c>
      <c r="T281" s="101">
        <f t="shared" si="65"/>
        <v>0</v>
      </c>
      <c r="U281" s="9">
        <f t="shared" si="66"/>
        <v>2.5021872265966753E-2</v>
      </c>
      <c r="V281" s="101">
        <f t="shared" si="67"/>
        <v>286</v>
      </c>
      <c r="W281" s="101">
        <f t="shared" si="68"/>
        <v>11716</v>
      </c>
      <c r="X281" s="102">
        <v>11760</v>
      </c>
      <c r="Y281" s="103">
        <f t="shared" si="69"/>
        <v>330</v>
      </c>
      <c r="Z281" s="13">
        <f t="shared" si="63"/>
        <v>2.8899999999999999E-2</v>
      </c>
      <c r="AA281" s="14" t="str">
        <f t="shared" si="76"/>
        <v>2.00%-3.00%</v>
      </c>
      <c r="AB281" s="104"/>
      <c r="AC281" s="104"/>
      <c r="AD281" s="104"/>
      <c r="AE281" s="16"/>
      <c r="AF281" s="100">
        <f t="shared" si="70"/>
        <v>0</v>
      </c>
      <c r="AG281" s="105">
        <f t="shared" si="71"/>
        <v>11760</v>
      </c>
      <c r="AH281" s="18">
        <f t="shared" si="72"/>
        <v>330</v>
      </c>
      <c r="AI281" s="19">
        <f t="shared" si="73"/>
        <v>2.8871391076115582E-2</v>
      </c>
      <c r="AJ281" s="20">
        <v>14</v>
      </c>
      <c r="AK281" s="20">
        <v>450</v>
      </c>
      <c r="AL281" s="20"/>
      <c r="AM281" s="20">
        <v>688</v>
      </c>
      <c r="AN281" s="20">
        <f t="shared" si="74"/>
        <v>170728</v>
      </c>
      <c r="AO281" s="7">
        <v>3</v>
      </c>
      <c r="AP281" s="20"/>
      <c r="AQ281" s="21"/>
      <c r="AR281" s="21"/>
      <c r="AS281" s="5" t="s">
        <v>1095</v>
      </c>
      <c r="AT281" s="5" t="s">
        <v>261</v>
      </c>
      <c r="AU281" s="5" t="s">
        <v>62</v>
      </c>
      <c r="AV281" s="20"/>
      <c r="AW281" s="21"/>
      <c r="AX281" s="21"/>
      <c r="AY281" s="145" t="str">
        <f t="shared" si="77"/>
        <v>OK</v>
      </c>
    </row>
    <row r="282" spans="1:51" s="99" customFormat="1" ht="19.95" customHeight="1">
      <c r="A282" s="5" t="s">
        <v>562</v>
      </c>
      <c r="B282" s="5">
        <v>15002771</v>
      </c>
      <c r="C282" s="5" t="s">
        <v>1175</v>
      </c>
      <c r="D282" s="5" t="s">
        <v>1176</v>
      </c>
      <c r="E282" s="5" t="s">
        <v>1139</v>
      </c>
      <c r="F282" s="5" t="s">
        <v>55</v>
      </c>
      <c r="G282" s="5" t="s">
        <v>1254</v>
      </c>
      <c r="H282" s="5" t="s">
        <v>1133</v>
      </c>
      <c r="I282" s="5" t="s">
        <v>876</v>
      </c>
      <c r="J282" s="6">
        <v>40179</v>
      </c>
      <c r="K282" s="5" t="s">
        <v>592</v>
      </c>
      <c r="L282" s="5" t="s">
        <v>592</v>
      </c>
      <c r="M282" s="5" t="s">
        <v>286</v>
      </c>
      <c r="N282" s="7">
        <v>2</v>
      </c>
      <c r="O282" s="7">
        <v>3</v>
      </c>
      <c r="P282" s="100">
        <v>6018</v>
      </c>
      <c r="Q282" s="9">
        <v>2.5000000000000001E-2</v>
      </c>
      <c r="R282" s="101">
        <f t="shared" si="64"/>
        <v>150</v>
      </c>
      <c r="S282" s="9">
        <v>0</v>
      </c>
      <c r="T282" s="101">
        <f t="shared" si="65"/>
        <v>0</v>
      </c>
      <c r="U282" s="9">
        <f t="shared" si="66"/>
        <v>2.4925224327018942E-2</v>
      </c>
      <c r="V282" s="101">
        <f t="shared" si="67"/>
        <v>150</v>
      </c>
      <c r="W282" s="101">
        <f t="shared" si="68"/>
        <v>6168</v>
      </c>
      <c r="X282" s="102">
        <v>6198</v>
      </c>
      <c r="Y282" s="103">
        <f t="shared" si="69"/>
        <v>180</v>
      </c>
      <c r="Z282" s="13">
        <f t="shared" si="63"/>
        <v>2.9899999999999999E-2</v>
      </c>
      <c r="AA282" s="14" t="str">
        <f t="shared" si="76"/>
        <v>1.99%-2.99%</v>
      </c>
      <c r="AB282" s="104"/>
      <c r="AC282" s="104"/>
      <c r="AD282" s="104"/>
      <c r="AE282" s="16"/>
      <c r="AF282" s="100">
        <f t="shared" si="70"/>
        <v>0</v>
      </c>
      <c r="AG282" s="105">
        <f t="shared" si="71"/>
        <v>6198</v>
      </c>
      <c r="AH282" s="18">
        <f t="shared" si="72"/>
        <v>180</v>
      </c>
      <c r="AI282" s="19">
        <f t="shared" si="73"/>
        <v>2.9910269192422678E-2</v>
      </c>
      <c r="AJ282" s="20">
        <v>14</v>
      </c>
      <c r="AK282" s="20">
        <v>600</v>
      </c>
      <c r="AL282" s="20"/>
      <c r="AM282" s="20">
        <v>688</v>
      </c>
      <c r="AN282" s="20">
        <f t="shared" si="74"/>
        <v>94660</v>
      </c>
      <c r="AO282" s="7">
        <v>3</v>
      </c>
      <c r="AP282" s="20"/>
      <c r="AQ282" s="21"/>
      <c r="AR282" s="21"/>
      <c r="AS282" s="5" t="s">
        <v>1095</v>
      </c>
      <c r="AT282" s="5" t="s">
        <v>261</v>
      </c>
      <c r="AU282" s="5" t="s">
        <v>62</v>
      </c>
      <c r="AV282" s="20"/>
      <c r="AW282" s="21"/>
      <c r="AX282" s="21"/>
      <c r="AY282" s="145" t="str">
        <f t="shared" si="77"/>
        <v>OK</v>
      </c>
    </row>
    <row r="283" spans="1:51" s="99" customFormat="1" ht="19.95" customHeight="1">
      <c r="A283" s="5" t="s">
        <v>562</v>
      </c>
      <c r="B283" s="5">
        <v>15020070</v>
      </c>
      <c r="C283" s="5" t="s">
        <v>1177</v>
      </c>
      <c r="D283" s="5" t="s">
        <v>1178</v>
      </c>
      <c r="E283" s="5" t="s">
        <v>54</v>
      </c>
      <c r="F283" s="5" t="s">
        <v>55</v>
      </c>
      <c r="G283" s="5" t="s">
        <v>1254</v>
      </c>
      <c r="H283" s="5" t="s">
        <v>1150</v>
      </c>
      <c r="I283" s="5" t="s">
        <v>876</v>
      </c>
      <c r="J283" s="6">
        <v>43866</v>
      </c>
      <c r="K283" s="5" t="s">
        <v>65</v>
      </c>
      <c r="L283" s="5" t="s">
        <v>65</v>
      </c>
      <c r="M283" s="5" t="s">
        <v>66</v>
      </c>
      <c r="N283" s="7">
        <v>2</v>
      </c>
      <c r="O283" s="7">
        <v>3</v>
      </c>
      <c r="P283" s="100">
        <v>14020</v>
      </c>
      <c r="Q283" s="9">
        <v>2.5000000000000001E-2</v>
      </c>
      <c r="R283" s="101">
        <f t="shared" si="64"/>
        <v>351</v>
      </c>
      <c r="S283" s="9">
        <v>0</v>
      </c>
      <c r="T283" s="101">
        <f t="shared" si="65"/>
        <v>0</v>
      </c>
      <c r="U283" s="9">
        <f t="shared" si="66"/>
        <v>2.5035663338088446E-2</v>
      </c>
      <c r="V283" s="101">
        <f t="shared" si="67"/>
        <v>351</v>
      </c>
      <c r="W283" s="101">
        <f t="shared" si="68"/>
        <v>14371</v>
      </c>
      <c r="X283" s="102">
        <f t="shared" si="78"/>
        <v>14371</v>
      </c>
      <c r="Y283" s="103">
        <f t="shared" si="69"/>
        <v>351</v>
      </c>
      <c r="Z283" s="13">
        <f t="shared" si="63"/>
        <v>2.5000000000000001E-2</v>
      </c>
      <c r="AA283" s="14" t="str">
        <f t="shared" si="76"/>
        <v>2.00%-3.00%</v>
      </c>
      <c r="AB283" s="104"/>
      <c r="AC283" s="104"/>
      <c r="AD283" s="104"/>
      <c r="AE283" s="16"/>
      <c r="AF283" s="100">
        <f t="shared" si="70"/>
        <v>0</v>
      </c>
      <c r="AG283" s="105">
        <f t="shared" si="71"/>
        <v>14371</v>
      </c>
      <c r="AH283" s="18">
        <f t="shared" si="72"/>
        <v>351</v>
      </c>
      <c r="AI283" s="19">
        <f t="shared" si="73"/>
        <v>2.5035663338088376E-2</v>
      </c>
      <c r="AJ283" s="20">
        <v>14</v>
      </c>
      <c r="AK283" s="20">
        <v>450</v>
      </c>
      <c r="AL283" s="20"/>
      <c r="AM283" s="20">
        <v>688</v>
      </c>
      <c r="AN283" s="20">
        <f t="shared" si="74"/>
        <v>207282</v>
      </c>
      <c r="AO283" s="7">
        <v>4</v>
      </c>
      <c r="AP283" s="20"/>
      <c r="AQ283" s="21"/>
      <c r="AR283" s="21"/>
      <c r="AS283" s="5" t="s">
        <v>1095</v>
      </c>
      <c r="AT283" s="5" t="s">
        <v>261</v>
      </c>
      <c r="AU283" s="5" t="s">
        <v>62</v>
      </c>
      <c r="AV283" s="20"/>
      <c r="AW283" s="21"/>
      <c r="AX283" s="21"/>
      <c r="AY283" s="145" t="str">
        <f t="shared" si="77"/>
        <v>OK</v>
      </c>
    </row>
    <row r="284" spans="1:51" s="99" customFormat="1" ht="19.95" customHeight="1">
      <c r="A284" s="5" t="s">
        <v>562</v>
      </c>
      <c r="B284" s="5">
        <v>15000026</v>
      </c>
      <c r="C284" s="5" t="s">
        <v>1179</v>
      </c>
      <c r="D284" s="5" t="s">
        <v>1180</v>
      </c>
      <c r="E284" s="5" t="s">
        <v>54</v>
      </c>
      <c r="F284" s="5" t="s">
        <v>55</v>
      </c>
      <c r="G284" s="5" t="s">
        <v>1254</v>
      </c>
      <c r="H284" s="5" t="s">
        <v>1158</v>
      </c>
      <c r="I284" s="5" t="s">
        <v>876</v>
      </c>
      <c r="J284" s="6">
        <v>41122</v>
      </c>
      <c r="K284" s="5" t="s">
        <v>80</v>
      </c>
      <c r="L284" s="5" t="s">
        <v>80</v>
      </c>
      <c r="M284" s="5" t="s">
        <v>66</v>
      </c>
      <c r="N284" s="7">
        <v>2</v>
      </c>
      <c r="O284" s="7">
        <v>3</v>
      </c>
      <c r="P284" s="100">
        <v>18668</v>
      </c>
      <c r="Q284" s="9">
        <v>2.5000000000000001E-2</v>
      </c>
      <c r="R284" s="101">
        <f t="shared" si="64"/>
        <v>467</v>
      </c>
      <c r="S284" s="9">
        <v>0</v>
      </c>
      <c r="T284" s="101">
        <f t="shared" si="65"/>
        <v>0</v>
      </c>
      <c r="U284" s="9">
        <f t="shared" si="66"/>
        <v>2.5016070280694237E-2</v>
      </c>
      <c r="V284" s="101">
        <f t="shared" si="67"/>
        <v>467</v>
      </c>
      <c r="W284" s="101">
        <f t="shared" si="68"/>
        <v>19135</v>
      </c>
      <c r="X284" s="102">
        <f t="shared" si="78"/>
        <v>19135</v>
      </c>
      <c r="Y284" s="103">
        <f t="shared" si="69"/>
        <v>467</v>
      </c>
      <c r="Z284" s="13">
        <f t="shared" si="63"/>
        <v>2.5000000000000001E-2</v>
      </c>
      <c r="AA284" s="14" t="str">
        <f t="shared" si="76"/>
        <v>2.00%-3.00%</v>
      </c>
      <c r="AB284" s="104"/>
      <c r="AC284" s="104"/>
      <c r="AD284" s="104"/>
      <c r="AE284" s="16"/>
      <c r="AF284" s="100">
        <f t="shared" si="70"/>
        <v>0</v>
      </c>
      <c r="AG284" s="105">
        <f t="shared" si="71"/>
        <v>19135</v>
      </c>
      <c r="AH284" s="18">
        <f t="shared" si="72"/>
        <v>467</v>
      </c>
      <c r="AI284" s="19">
        <f t="shared" si="73"/>
        <v>2.5016070280694302E-2</v>
      </c>
      <c r="AJ284" s="20">
        <v>14</v>
      </c>
      <c r="AK284" s="20">
        <v>450</v>
      </c>
      <c r="AL284" s="20"/>
      <c r="AM284" s="20">
        <v>688</v>
      </c>
      <c r="AN284" s="20">
        <f t="shared" si="74"/>
        <v>273978</v>
      </c>
      <c r="AO284" s="7">
        <v>3</v>
      </c>
      <c r="AP284" s="20"/>
      <c r="AQ284" s="21"/>
      <c r="AR284" s="21"/>
      <c r="AS284" s="5" t="s">
        <v>1095</v>
      </c>
      <c r="AT284" s="5" t="s">
        <v>261</v>
      </c>
      <c r="AU284" s="5" t="s">
        <v>62</v>
      </c>
      <c r="AV284" s="20"/>
      <c r="AW284" s="21"/>
      <c r="AX284" s="21"/>
      <c r="AY284" s="145" t="str">
        <f t="shared" si="77"/>
        <v>OK</v>
      </c>
    </row>
    <row r="285" spans="1:51" s="99" customFormat="1" ht="19.95" customHeight="1">
      <c r="A285" s="5" t="s">
        <v>562</v>
      </c>
      <c r="B285" s="5">
        <v>15004616</v>
      </c>
      <c r="C285" s="5" t="s">
        <v>1181</v>
      </c>
      <c r="D285" s="5" t="s">
        <v>1182</v>
      </c>
      <c r="E285" s="5" t="s">
        <v>1139</v>
      </c>
      <c r="F285" s="5" t="s">
        <v>55</v>
      </c>
      <c r="G285" s="5" t="s">
        <v>1254</v>
      </c>
      <c r="H285" s="5" t="s">
        <v>1133</v>
      </c>
      <c r="I285" s="5" t="s">
        <v>876</v>
      </c>
      <c r="J285" s="6">
        <v>40695</v>
      </c>
      <c r="K285" s="5" t="s">
        <v>594</v>
      </c>
      <c r="L285" s="5" t="s">
        <v>594</v>
      </c>
      <c r="M285" s="5" t="s">
        <v>568</v>
      </c>
      <c r="N285" s="7">
        <v>2</v>
      </c>
      <c r="O285" s="7">
        <v>1</v>
      </c>
      <c r="P285" s="100">
        <v>5364</v>
      </c>
      <c r="Q285" s="9">
        <v>0</v>
      </c>
      <c r="R285" s="101">
        <f t="shared" si="64"/>
        <v>0</v>
      </c>
      <c r="S285" s="9">
        <v>0</v>
      </c>
      <c r="T285" s="101">
        <f t="shared" si="65"/>
        <v>0</v>
      </c>
      <c r="U285" s="9">
        <f t="shared" si="66"/>
        <v>0</v>
      </c>
      <c r="V285" s="101">
        <f t="shared" si="67"/>
        <v>0</v>
      </c>
      <c r="W285" s="101">
        <f t="shared" si="68"/>
        <v>5364</v>
      </c>
      <c r="X285" s="102">
        <f t="shared" si="78"/>
        <v>5364</v>
      </c>
      <c r="Y285" s="103">
        <f t="shared" si="69"/>
        <v>0</v>
      </c>
      <c r="Z285" s="13">
        <f t="shared" si="63"/>
        <v>0</v>
      </c>
      <c r="AA285" s="14" t="str">
        <f t="shared" si="76"/>
        <v>0.00%-0.00%</v>
      </c>
      <c r="AB285" s="104"/>
      <c r="AC285" s="104"/>
      <c r="AD285" s="104"/>
      <c r="AE285" s="16"/>
      <c r="AF285" s="100">
        <f t="shared" si="70"/>
        <v>0</v>
      </c>
      <c r="AG285" s="105">
        <f t="shared" si="71"/>
        <v>5364</v>
      </c>
      <c r="AH285" s="18">
        <f t="shared" si="72"/>
        <v>0</v>
      </c>
      <c r="AI285" s="19">
        <f t="shared" si="73"/>
        <v>0</v>
      </c>
      <c r="AJ285" s="20">
        <v>14</v>
      </c>
      <c r="AK285" s="20">
        <v>450</v>
      </c>
      <c r="AL285" s="20"/>
      <c r="AM285" s="20">
        <v>688</v>
      </c>
      <c r="AN285" s="20">
        <f t="shared" si="74"/>
        <v>81184</v>
      </c>
      <c r="AO285" s="7">
        <v>3</v>
      </c>
      <c r="AP285" s="20"/>
      <c r="AQ285" s="21"/>
      <c r="AR285" s="21"/>
      <c r="AS285" s="5" t="s">
        <v>1095</v>
      </c>
      <c r="AT285" s="5" t="s">
        <v>261</v>
      </c>
      <c r="AU285" s="5" t="s">
        <v>62</v>
      </c>
      <c r="AV285" s="20"/>
      <c r="AW285" s="21"/>
      <c r="AX285" s="21"/>
      <c r="AY285" s="145" t="str">
        <f t="shared" si="77"/>
        <v>OK</v>
      </c>
    </row>
    <row r="286" spans="1:51" s="99" customFormat="1" ht="19.95" customHeight="1">
      <c r="A286" s="5" t="s">
        <v>562</v>
      </c>
      <c r="B286" s="5">
        <v>15022538</v>
      </c>
      <c r="C286" s="5" t="s">
        <v>1183</v>
      </c>
      <c r="D286" s="5" t="s">
        <v>1184</v>
      </c>
      <c r="E286" s="5" t="s">
        <v>54</v>
      </c>
      <c r="F286" s="5" t="s">
        <v>55</v>
      </c>
      <c r="G286" s="5" t="s">
        <v>1254</v>
      </c>
      <c r="H286" s="5" t="s">
        <v>1133</v>
      </c>
      <c r="I286" s="5" t="s">
        <v>876</v>
      </c>
      <c r="J286" s="6">
        <v>45748</v>
      </c>
      <c r="K286" s="5" t="s">
        <v>105</v>
      </c>
      <c r="L286" s="5" t="s">
        <v>950</v>
      </c>
      <c r="M286" s="5" t="s">
        <v>107</v>
      </c>
      <c r="N286" s="7">
        <v>2</v>
      </c>
      <c r="O286" s="7">
        <v>5</v>
      </c>
      <c r="P286" s="100">
        <v>11700</v>
      </c>
      <c r="Q286" s="9">
        <v>0.05</v>
      </c>
      <c r="R286" s="101">
        <f t="shared" si="64"/>
        <v>585</v>
      </c>
      <c r="S286" s="9">
        <v>2.7E-2</v>
      </c>
      <c r="T286" s="101">
        <f t="shared" si="65"/>
        <v>316</v>
      </c>
      <c r="U286" s="9">
        <f t="shared" si="66"/>
        <v>7.7008547008547007E-2</v>
      </c>
      <c r="V286" s="101">
        <f>R286+T286</f>
        <v>901</v>
      </c>
      <c r="W286" s="101">
        <f>P286+V286</f>
        <v>12601</v>
      </c>
      <c r="X286" s="102">
        <f>P286+5000</f>
        <v>16700</v>
      </c>
      <c r="Y286" s="103">
        <f>X286-P286</f>
        <v>5000</v>
      </c>
      <c r="Z286" s="13">
        <f>ROUND(X286/P286-1,4)</f>
        <v>0.4274</v>
      </c>
      <c r="AA286" s="14" t="str">
        <f t="shared" si="76"/>
        <v>6.16%-9.24%</v>
      </c>
      <c r="AB286" s="104"/>
      <c r="AC286" s="104"/>
      <c r="AD286" s="104"/>
      <c r="AE286" s="16"/>
      <c r="AF286" s="100">
        <f t="shared" si="70"/>
        <v>0</v>
      </c>
      <c r="AG286" s="105">
        <f t="shared" si="71"/>
        <v>16700</v>
      </c>
      <c r="AH286" s="18">
        <f t="shared" si="72"/>
        <v>5000</v>
      </c>
      <c r="AI286" s="19">
        <f t="shared" si="73"/>
        <v>0.42735042735042739</v>
      </c>
      <c r="AJ286" s="20">
        <v>14</v>
      </c>
      <c r="AK286" s="20">
        <v>450</v>
      </c>
      <c r="AL286" s="20"/>
      <c r="AM286" s="20">
        <v>688</v>
      </c>
      <c r="AN286" s="20">
        <f t="shared" si="74"/>
        <v>239888</v>
      </c>
      <c r="AO286" s="7" t="e">
        <v>#N/A</v>
      </c>
      <c r="AP286" s="20"/>
      <c r="AQ286" s="21" t="s">
        <v>1275</v>
      </c>
      <c r="AR286" s="21" t="s">
        <v>330</v>
      </c>
      <c r="AS286" s="5" t="s">
        <v>1095</v>
      </c>
      <c r="AT286" s="5" t="s">
        <v>261</v>
      </c>
      <c r="AU286" s="5" t="s">
        <v>62</v>
      </c>
      <c r="AV286" s="20"/>
      <c r="AW286" s="21"/>
      <c r="AX286" s="21"/>
      <c r="AY286" s="145" t="str">
        <f t="shared" si="77"/>
        <v>&gt;20</v>
      </c>
    </row>
    <row r="287" spans="1:51" s="99" customFormat="1" ht="19.95" customHeight="1">
      <c r="A287" s="5" t="s">
        <v>562</v>
      </c>
      <c r="B287" s="5">
        <v>15001041</v>
      </c>
      <c r="C287" s="5" t="s">
        <v>1185</v>
      </c>
      <c r="D287" s="5" t="s">
        <v>1186</v>
      </c>
      <c r="E287" s="5" t="s">
        <v>54</v>
      </c>
      <c r="F287" s="5" t="s">
        <v>55</v>
      </c>
      <c r="G287" s="5" t="s">
        <v>1254</v>
      </c>
      <c r="H287" s="5" t="s">
        <v>1133</v>
      </c>
      <c r="I287" s="5" t="s">
        <v>876</v>
      </c>
      <c r="J287" s="6">
        <v>39295</v>
      </c>
      <c r="K287" s="5" t="s">
        <v>105</v>
      </c>
      <c r="L287" s="5" t="s">
        <v>1172</v>
      </c>
      <c r="M287" s="5" t="s">
        <v>107</v>
      </c>
      <c r="N287" s="7">
        <v>2</v>
      </c>
      <c r="O287" s="7">
        <v>3</v>
      </c>
      <c r="P287" s="100">
        <v>8733</v>
      </c>
      <c r="Q287" s="9">
        <v>0.03</v>
      </c>
      <c r="R287" s="101">
        <f t="shared" si="64"/>
        <v>262</v>
      </c>
      <c r="S287" s="9">
        <v>0</v>
      </c>
      <c r="T287" s="101">
        <f t="shared" si="65"/>
        <v>0</v>
      </c>
      <c r="U287" s="9">
        <f t="shared" si="66"/>
        <v>3.0001145081873355E-2</v>
      </c>
      <c r="V287" s="101">
        <f t="shared" si="67"/>
        <v>262</v>
      </c>
      <c r="W287" s="101">
        <f t="shared" si="68"/>
        <v>8995</v>
      </c>
      <c r="X287" s="102">
        <v>9033</v>
      </c>
      <c r="Y287" s="103">
        <f t="shared" si="69"/>
        <v>300</v>
      </c>
      <c r="Z287" s="13">
        <f t="shared" si="63"/>
        <v>3.44E-2</v>
      </c>
      <c r="AA287" s="14" t="str">
        <f t="shared" si="76"/>
        <v>2.40%-3.60%</v>
      </c>
      <c r="AB287" s="104"/>
      <c r="AC287" s="104"/>
      <c r="AD287" s="104"/>
      <c r="AE287" s="16"/>
      <c r="AF287" s="100">
        <f t="shared" si="70"/>
        <v>0</v>
      </c>
      <c r="AG287" s="105">
        <f t="shared" si="71"/>
        <v>9033</v>
      </c>
      <c r="AH287" s="18">
        <f t="shared" si="72"/>
        <v>300</v>
      </c>
      <c r="AI287" s="19">
        <f t="shared" si="73"/>
        <v>3.4352456200618331E-2</v>
      </c>
      <c r="AJ287" s="20">
        <v>14</v>
      </c>
      <c r="AK287" s="20">
        <v>450</v>
      </c>
      <c r="AL287" s="20"/>
      <c r="AM287" s="20">
        <v>688</v>
      </c>
      <c r="AN287" s="20">
        <f t="shared" si="74"/>
        <v>132550</v>
      </c>
      <c r="AO287" s="7">
        <v>3</v>
      </c>
      <c r="AP287" s="20"/>
      <c r="AQ287" s="21"/>
      <c r="AR287" s="21"/>
      <c r="AS287" s="5" t="s">
        <v>1095</v>
      </c>
      <c r="AT287" s="5" t="s">
        <v>261</v>
      </c>
      <c r="AU287" s="5" t="s">
        <v>62</v>
      </c>
      <c r="AV287" s="20"/>
      <c r="AW287" s="21"/>
      <c r="AX287" s="21"/>
      <c r="AY287" s="145" t="str">
        <f t="shared" si="77"/>
        <v>OK</v>
      </c>
    </row>
    <row r="288" spans="1:51" s="99" customFormat="1" ht="19.95" customHeight="1">
      <c r="A288" s="5" t="s">
        <v>562</v>
      </c>
      <c r="B288" s="5">
        <v>15006261</v>
      </c>
      <c r="C288" s="5" t="s">
        <v>1187</v>
      </c>
      <c r="D288" s="5" t="s">
        <v>1188</v>
      </c>
      <c r="E288" s="5" t="s">
        <v>54</v>
      </c>
      <c r="F288" s="5" t="s">
        <v>55</v>
      </c>
      <c r="G288" s="5" t="s">
        <v>1254</v>
      </c>
      <c r="H288" s="5" t="s">
        <v>1150</v>
      </c>
      <c r="I288" s="5" t="s">
        <v>876</v>
      </c>
      <c r="J288" s="6">
        <v>40702</v>
      </c>
      <c r="K288" s="5" t="s">
        <v>105</v>
      </c>
      <c r="L288" s="5" t="s">
        <v>950</v>
      </c>
      <c r="M288" s="5" t="s">
        <v>107</v>
      </c>
      <c r="N288" s="7">
        <v>2</v>
      </c>
      <c r="O288" s="7">
        <v>2</v>
      </c>
      <c r="P288" s="100">
        <v>10032</v>
      </c>
      <c r="Q288" s="9">
        <v>0</v>
      </c>
      <c r="R288" s="101">
        <f t="shared" si="64"/>
        <v>0</v>
      </c>
      <c r="S288" s="9">
        <v>0</v>
      </c>
      <c r="T288" s="101">
        <f t="shared" si="65"/>
        <v>0</v>
      </c>
      <c r="U288" s="9">
        <f t="shared" si="66"/>
        <v>0</v>
      </c>
      <c r="V288" s="101">
        <f t="shared" si="67"/>
        <v>0</v>
      </c>
      <c r="W288" s="101">
        <f t="shared" si="68"/>
        <v>10032</v>
      </c>
      <c r="X288" s="102">
        <f t="shared" si="78"/>
        <v>10032</v>
      </c>
      <c r="Y288" s="103">
        <f t="shared" si="69"/>
        <v>0</v>
      </c>
      <c r="Z288" s="13">
        <f t="shared" si="63"/>
        <v>0</v>
      </c>
      <c r="AA288" s="14" t="str">
        <f t="shared" si="76"/>
        <v>0.00%-0.00%</v>
      </c>
      <c r="AB288" s="104"/>
      <c r="AC288" s="104"/>
      <c r="AD288" s="104"/>
      <c r="AE288" s="16"/>
      <c r="AF288" s="100">
        <f t="shared" si="70"/>
        <v>0</v>
      </c>
      <c r="AG288" s="105">
        <f t="shared" si="71"/>
        <v>10032</v>
      </c>
      <c r="AH288" s="18">
        <f t="shared" si="72"/>
        <v>0</v>
      </c>
      <c r="AI288" s="19">
        <f t="shared" si="73"/>
        <v>0</v>
      </c>
      <c r="AJ288" s="20">
        <v>14</v>
      </c>
      <c r="AK288" s="20">
        <v>450</v>
      </c>
      <c r="AL288" s="20"/>
      <c r="AM288" s="20">
        <v>688</v>
      </c>
      <c r="AN288" s="20">
        <f t="shared" si="74"/>
        <v>146536</v>
      </c>
      <c r="AO288" s="7">
        <v>3</v>
      </c>
      <c r="AP288" s="20"/>
      <c r="AQ288" s="21"/>
      <c r="AR288" s="21"/>
      <c r="AS288" s="5" t="s">
        <v>1095</v>
      </c>
      <c r="AT288" s="5" t="s">
        <v>261</v>
      </c>
      <c r="AU288" s="5" t="s">
        <v>62</v>
      </c>
      <c r="AV288" s="20"/>
      <c r="AW288" s="21"/>
      <c r="AX288" s="21"/>
      <c r="AY288" s="145" t="str">
        <f t="shared" si="77"/>
        <v>OK</v>
      </c>
    </row>
    <row r="289" spans="1:51" s="99" customFormat="1" ht="19.95" customHeight="1">
      <c r="A289" s="5" t="s">
        <v>562</v>
      </c>
      <c r="B289" s="5">
        <v>15014983</v>
      </c>
      <c r="C289" s="5" t="s">
        <v>1189</v>
      </c>
      <c r="D289" s="5" t="s">
        <v>662</v>
      </c>
      <c r="E289" s="5" t="s">
        <v>54</v>
      </c>
      <c r="F289" s="5" t="s">
        <v>55</v>
      </c>
      <c r="G289" s="5" t="s">
        <v>1254</v>
      </c>
      <c r="H289" s="5" t="s">
        <v>1150</v>
      </c>
      <c r="I289" s="5" t="s">
        <v>876</v>
      </c>
      <c r="J289" s="6">
        <v>42375</v>
      </c>
      <c r="K289" s="5" t="s">
        <v>201</v>
      </c>
      <c r="L289" s="5" t="s">
        <v>202</v>
      </c>
      <c r="M289" s="5" t="s">
        <v>66</v>
      </c>
      <c r="N289" s="7">
        <v>2</v>
      </c>
      <c r="O289" s="7">
        <v>3</v>
      </c>
      <c r="P289" s="100">
        <v>14662</v>
      </c>
      <c r="Q289" s="9">
        <v>2.5000000000000001E-2</v>
      </c>
      <c r="R289" s="101">
        <f t="shared" si="64"/>
        <v>367</v>
      </c>
      <c r="S289" s="9">
        <v>0</v>
      </c>
      <c r="T289" s="101">
        <f t="shared" si="65"/>
        <v>0</v>
      </c>
      <c r="U289" s="9">
        <f t="shared" si="66"/>
        <v>2.5030691583685719E-2</v>
      </c>
      <c r="V289" s="101">
        <f t="shared" si="67"/>
        <v>367</v>
      </c>
      <c r="W289" s="101">
        <f t="shared" si="68"/>
        <v>15029</v>
      </c>
      <c r="X289" s="102">
        <v>15100</v>
      </c>
      <c r="Y289" s="103">
        <f t="shared" si="69"/>
        <v>438</v>
      </c>
      <c r="Z289" s="13">
        <f t="shared" si="63"/>
        <v>2.9899999999999999E-2</v>
      </c>
      <c r="AA289" s="14" t="str">
        <f t="shared" si="76"/>
        <v>2.00%-3.00%</v>
      </c>
      <c r="AB289" s="104"/>
      <c r="AC289" s="104"/>
      <c r="AD289" s="104"/>
      <c r="AE289" s="16"/>
      <c r="AF289" s="100">
        <f t="shared" si="70"/>
        <v>0</v>
      </c>
      <c r="AG289" s="105">
        <f t="shared" si="71"/>
        <v>15100</v>
      </c>
      <c r="AH289" s="18">
        <f t="shared" si="72"/>
        <v>438</v>
      </c>
      <c r="AI289" s="19">
        <f t="shared" si="73"/>
        <v>2.9873141454099139E-2</v>
      </c>
      <c r="AJ289" s="20">
        <v>14</v>
      </c>
      <c r="AK289" s="20">
        <v>450</v>
      </c>
      <c r="AL289" s="20"/>
      <c r="AM289" s="20">
        <v>688</v>
      </c>
      <c r="AN289" s="20">
        <f t="shared" si="74"/>
        <v>217488</v>
      </c>
      <c r="AO289" s="7">
        <v>3</v>
      </c>
      <c r="AP289" s="20"/>
      <c r="AQ289" s="21"/>
      <c r="AR289" s="21"/>
      <c r="AS289" s="5" t="s">
        <v>1095</v>
      </c>
      <c r="AT289" s="5" t="s">
        <v>261</v>
      </c>
      <c r="AU289" s="5" t="s">
        <v>62</v>
      </c>
      <c r="AV289" s="20"/>
      <c r="AW289" s="21"/>
      <c r="AX289" s="21"/>
      <c r="AY289" s="145" t="str">
        <f t="shared" si="77"/>
        <v>OK</v>
      </c>
    </row>
    <row r="290" spans="1:51" s="99" customFormat="1" ht="19.95" customHeight="1">
      <c r="A290" s="5" t="s">
        <v>562</v>
      </c>
      <c r="B290" s="5">
        <v>15020890</v>
      </c>
      <c r="C290" s="5" t="s">
        <v>1190</v>
      </c>
      <c r="D290" s="5" t="s">
        <v>1191</v>
      </c>
      <c r="E290" s="5" t="s">
        <v>54</v>
      </c>
      <c r="F290" s="5" t="s">
        <v>55</v>
      </c>
      <c r="G290" s="5" t="s">
        <v>1254</v>
      </c>
      <c r="H290" s="5" t="s">
        <v>1158</v>
      </c>
      <c r="I290" s="5" t="s">
        <v>876</v>
      </c>
      <c r="J290" s="6">
        <v>44249</v>
      </c>
      <c r="K290" s="5" t="s">
        <v>87</v>
      </c>
      <c r="L290" s="5" t="s">
        <v>87</v>
      </c>
      <c r="M290" s="5" t="s">
        <v>89</v>
      </c>
      <c r="N290" s="7">
        <v>2</v>
      </c>
      <c r="O290" s="7">
        <v>3</v>
      </c>
      <c r="P290" s="100">
        <v>11324</v>
      </c>
      <c r="Q290" s="9">
        <v>2.5000000000000001E-2</v>
      </c>
      <c r="R290" s="101">
        <f t="shared" si="64"/>
        <v>283</v>
      </c>
      <c r="S290" s="9">
        <v>0</v>
      </c>
      <c r="T290" s="101">
        <f t="shared" si="65"/>
        <v>0</v>
      </c>
      <c r="U290" s="9">
        <f t="shared" si="66"/>
        <v>2.4991169198163195E-2</v>
      </c>
      <c r="V290" s="101">
        <f t="shared" si="67"/>
        <v>283</v>
      </c>
      <c r="W290" s="101">
        <f t="shared" si="68"/>
        <v>11607</v>
      </c>
      <c r="X290" s="102">
        <v>11650</v>
      </c>
      <c r="Y290" s="103">
        <f t="shared" si="69"/>
        <v>326</v>
      </c>
      <c r="Z290" s="13">
        <f t="shared" si="63"/>
        <v>2.8799999999999999E-2</v>
      </c>
      <c r="AA290" s="14" t="str">
        <f t="shared" si="76"/>
        <v>2.00%-3.00%</v>
      </c>
      <c r="AB290" s="104"/>
      <c r="AC290" s="104"/>
      <c r="AD290" s="104"/>
      <c r="AE290" s="16"/>
      <c r="AF290" s="100">
        <f t="shared" si="70"/>
        <v>0</v>
      </c>
      <c r="AG290" s="105">
        <f t="shared" si="71"/>
        <v>11650</v>
      </c>
      <c r="AH290" s="18">
        <f t="shared" si="72"/>
        <v>326</v>
      </c>
      <c r="AI290" s="19">
        <f t="shared" si="73"/>
        <v>2.8788413987990147E-2</v>
      </c>
      <c r="AJ290" s="20">
        <v>14</v>
      </c>
      <c r="AK290" s="20">
        <v>450</v>
      </c>
      <c r="AL290" s="20"/>
      <c r="AM290" s="20">
        <v>688</v>
      </c>
      <c r="AN290" s="20">
        <f t="shared" si="74"/>
        <v>169188</v>
      </c>
      <c r="AO290" s="7">
        <v>4</v>
      </c>
      <c r="AP290" s="20"/>
      <c r="AQ290" s="21"/>
      <c r="AR290" s="21"/>
      <c r="AS290" s="5" t="s">
        <v>1095</v>
      </c>
      <c r="AT290" s="5" t="s">
        <v>261</v>
      </c>
      <c r="AU290" s="5" t="s">
        <v>62</v>
      </c>
      <c r="AV290" s="20"/>
      <c r="AW290" s="21"/>
      <c r="AX290" s="21"/>
      <c r="AY290" s="145" t="str">
        <f t="shared" si="77"/>
        <v>OK</v>
      </c>
    </row>
    <row r="291" spans="1:51" s="99" customFormat="1" ht="19.95" customHeight="1">
      <c r="A291" s="5" t="s">
        <v>562</v>
      </c>
      <c r="B291" s="5">
        <v>15014369</v>
      </c>
      <c r="C291" s="5" t="s">
        <v>1192</v>
      </c>
      <c r="D291" s="5" t="s">
        <v>1193</v>
      </c>
      <c r="E291" s="5" t="s">
        <v>54</v>
      </c>
      <c r="F291" s="5" t="s">
        <v>55</v>
      </c>
      <c r="G291" s="5" t="s">
        <v>1254</v>
      </c>
      <c r="H291" s="5" t="s">
        <v>1093</v>
      </c>
      <c r="I291" s="5" t="s">
        <v>1094</v>
      </c>
      <c r="J291" s="6">
        <v>42137</v>
      </c>
      <c r="K291" s="5" t="s">
        <v>340</v>
      </c>
      <c r="L291" s="5" t="s">
        <v>1194</v>
      </c>
      <c r="M291" s="5" t="s">
        <v>341</v>
      </c>
      <c r="N291" s="7">
        <v>2</v>
      </c>
      <c r="O291" s="7">
        <v>3</v>
      </c>
      <c r="P291" s="100">
        <v>22068</v>
      </c>
      <c r="Q291" s="9">
        <v>3.5000000000000003E-2</v>
      </c>
      <c r="R291" s="101">
        <f t="shared" si="64"/>
        <v>772</v>
      </c>
      <c r="S291" s="9">
        <v>0</v>
      </c>
      <c r="T291" s="101">
        <f t="shared" si="65"/>
        <v>0</v>
      </c>
      <c r="U291" s="9">
        <f t="shared" si="66"/>
        <v>3.4982780496646729E-2</v>
      </c>
      <c r="V291" s="101">
        <f t="shared" si="67"/>
        <v>772</v>
      </c>
      <c r="W291" s="101">
        <f t="shared" si="68"/>
        <v>22840</v>
      </c>
      <c r="X291" s="102">
        <v>22950</v>
      </c>
      <c r="Y291" s="103">
        <f t="shared" si="69"/>
        <v>882</v>
      </c>
      <c r="Z291" s="13">
        <f t="shared" si="63"/>
        <v>0.04</v>
      </c>
      <c r="AA291" s="14" t="str">
        <f t="shared" si="76"/>
        <v>2.80%-4.20%</v>
      </c>
      <c r="AB291" s="104"/>
      <c r="AC291" s="104"/>
      <c r="AD291" s="104"/>
      <c r="AE291" s="16"/>
      <c r="AF291" s="100">
        <f t="shared" si="70"/>
        <v>0</v>
      </c>
      <c r="AG291" s="105">
        <f t="shared" si="71"/>
        <v>22950</v>
      </c>
      <c r="AH291" s="18">
        <f t="shared" si="72"/>
        <v>882</v>
      </c>
      <c r="AI291" s="19">
        <f t="shared" si="73"/>
        <v>3.9967373572593834E-2</v>
      </c>
      <c r="AJ291" s="20">
        <v>14</v>
      </c>
      <c r="AK291" s="20">
        <v>1950</v>
      </c>
      <c r="AL291" s="20">
        <v>1000</v>
      </c>
      <c r="AM291" s="20">
        <v>688</v>
      </c>
      <c r="AN291" s="20">
        <f t="shared" si="74"/>
        <v>357388</v>
      </c>
      <c r="AO291" s="7">
        <v>5</v>
      </c>
      <c r="AP291" s="20"/>
      <c r="AQ291" s="21"/>
      <c r="AR291" s="21"/>
      <c r="AS291" s="5" t="s">
        <v>1095</v>
      </c>
      <c r="AT291" s="5" t="s">
        <v>261</v>
      </c>
      <c r="AU291" s="5" t="s">
        <v>62</v>
      </c>
      <c r="AV291" s="20"/>
      <c r="AW291" s="21"/>
      <c r="AX291" s="21"/>
      <c r="AY291" s="145" t="str">
        <f t="shared" si="77"/>
        <v>OK</v>
      </c>
    </row>
    <row r="292" spans="1:51" ht="19.95" customHeight="1">
      <c r="A292" s="5" t="s">
        <v>562</v>
      </c>
      <c r="B292" s="5">
        <v>1212031</v>
      </c>
      <c r="C292" s="5" t="s">
        <v>1195</v>
      </c>
      <c r="D292" s="5" t="s">
        <v>1196</v>
      </c>
      <c r="E292" s="5" t="s">
        <v>54</v>
      </c>
      <c r="F292" s="5" t="s">
        <v>55</v>
      </c>
      <c r="G292" s="5" t="s">
        <v>1254</v>
      </c>
      <c r="H292" s="5" t="s">
        <v>1197</v>
      </c>
      <c r="I292" s="5" t="s">
        <v>1094</v>
      </c>
      <c r="J292" s="6">
        <v>41169</v>
      </c>
      <c r="K292" s="5" t="s">
        <v>340</v>
      </c>
      <c r="L292" s="5" t="s">
        <v>1194</v>
      </c>
      <c r="M292" s="5" t="s">
        <v>341</v>
      </c>
      <c r="N292" s="7">
        <v>2</v>
      </c>
      <c r="O292" s="7">
        <v>4</v>
      </c>
      <c r="P292" s="100">
        <v>25461</v>
      </c>
      <c r="Q292" s="9">
        <v>5.2500000000000005E-2</v>
      </c>
      <c r="R292" s="101">
        <f t="shared" si="64"/>
        <v>1337</v>
      </c>
      <c r="S292" s="9">
        <v>4.2099999999999999E-2</v>
      </c>
      <c r="T292" s="101">
        <f t="shared" si="65"/>
        <v>1072</v>
      </c>
      <c r="U292" s="9">
        <f t="shared" si="66"/>
        <v>9.4615293979026752E-2</v>
      </c>
      <c r="V292" s="101">
        <f t="shared" si="67"/>
        <v>2409</v>
      </c>
      <c r="W292" s="101">
        <f t="shared" si="68"/>
        <v>27870</v>
      </c>
      <c r="X292" s="102">
        <v>27500</v>
      </c>
      <c r="Y292" s="103">
        <f t="shared" si="69"/>
        <v>2039</v>
      </c>
      <c r="Z292" s="13">
        <f t="shared" si="63"/>
        <v>8.0100000000000005E-2</v>
      </c>
      <c r="AA292" s="14" t="str">
        <f t="shared" si="76"/>
        <v>7.57%-11.35%</v>
      </c>
      <c r="AB292" s="104"/>
      <c r="AC292" s="104"/>
      <c r="AD292" s="104"/>
      <c r="AE292" s="16"/>
      <c r="AF292" s="100">
        <f t="shared" si="70"/>
        <v>0</v>
      </c>
      <c r="AG292" s="105">
        <f t="shared" si="71"/>
        <v>27500</v>
      </c>
      <c r="AH292" s="18">
        <f t="shared" si="72"/>
        <v>2039</v>
      </c>
      <c r="AI292" s="19">
        <f t="shared" si="73"/>
        <v>8.0083264600761872E-2</v>
      </c>
      <c r="AJ292" s="20">
        <v>14</v>
      </c>
      <c r="AK292" s="20">
        <v>450</v>
      </c>
      <c r="AL292" s="20">
        <v>1000</v>
      </c>
      <c r="AM292" s="20">
        <v>688</v>
      </c>
      <c r="AN292" s="20">
        <f t="shared" si="74"/>
        <v>403088</v>
      </c>
      <c r="AO292" s="7">
        <v>3</v>
      </c>
      <c r="AP292" s="20"/>
      <c r="AQ292" s="21"/>
      <c r="AR292" s="21"/>
      <c r="AS292" s="5" t="s">
        <v>1095</v>
      </c>
      <c r="AT292" s="5" t="s">
        <v>261</v>
      </c>
      <c r="AU292" s="5" t="s">
        <v>62</v>
      </c>
      <c r="AV292" s="20"/>
      <c r="AW292" s="21"/>
      <c r="AX292" s="21"/>
      <c r="AY292" s="145" t="str">
        <f t="shared" si="77"/>
        <v>OK</v>
      </c>
    </row>
    <row r="293" spans="1:51" ht="19.95" customHeight="1">
      <c r="A293" s="5" t="s">
        <v>562</v>
      </c>
      <c r="B293" s="5">
        <v>15004179</v>
      </c>
      <c r="C293" s="5" t="s">
        <v>1198</v>
      </c>
      <c r="D293" s="5" t="s">
        <v>1199</v>
      </c>
      <c r="E293" s="5" t="s">
        <v>54</v>
      </c>
      <c r="F293" s="5" t="s">
        <v>55</v>
      </c>
      <c r="G293" s="5" t="s">
        <v>1254</v>
      </c>
      <c r="H293" s="5" t="s">
        <v>1200</v>
      </c>
      <c r="I293" s="5" t="s">
        <v>1201</v>
      </c>
      <c r="J293" s="6">
        <v>40373</v>
      </c>
      <c r="K293" s="5" t="s">
        <v>105</v>
      </c>
      <c r="L293" s="5" t="s">
        <v>1085</v>
      </c>
      <c r="M293" s="5" t="s">
        <v>107</v>
      </c>
      <c r="N293" s="7">
        <v>2</v>
      </c>
      <c r="O293" s="7">
        <v>3</v>
      </c>
      <c r="P293" s="8">
        <v>8569</v>
      </c>
      <c r="Q293" s="9">
        <v>0.03</v>
      </c>
      <c r="R293" s="10">
        <f t="shared" si="64"/>
        <v>257</v>
      </c>
      <c r="S293" s="9">
        <v>0</v>
      </c>
      <c r="T293" s="10">
        <f t="shared" si="65"/>
        <v>0</v>
      </c>
      <c r="U293" s="9">
        <f t="shared" si="66"/>
        <v>2.9991831018788658E-2</v>
      </c>
      <c r="V293" s="10">
        <f t="shared" si="67"/>
        <v>257</v>
      </c>
      <c r="W293" s="10">
        <f t="shared" si="68"/>
        <v>8826</v>
      </c>
      <c r="X293" s="11">
        <v>8876</v>
      </c>
      <c r="Y293" s="12">
        <f t="shared" si="69"/>
        <v>307</v>
      </c>
      <c r="Z293" s="13">
        <f t="shared" si="63"/>
        <v>3.5799999999999998E-2</v>
      </c>
      <c r="AA293" s="14" t="str">
        <f t="shared" ref="AA293:AA356" si="79">IF(OR(N293=1,N293=2,N293=4),TEXT(U293*0.8,"0.00%")&amp;"-"&amp;TEXT(U293*1.2,"0.00%"),IF(OR(N293=3,N293=6),TEXT(0,"0.00%")&amp;"-"&amp;TEXT(7%*1.2,"0.00%"),IF(OR(N293=5,N293=7),TEXT((T293/P293),"0.00%")&amp;"-"&amp;TEXT((T293/P293)+7%,"0.00%"),"")))</f>
        <v>2.40%-3.60%</v>
      </c>
      <c r="AB293" s="15"/>
      <c r="AC293" s="15"/>
      <c r="AD293" s="15"/>
      <c r="AE293" s="16"/>
      <c r="AF293" s="8">
        <f t="shared" si="70"/>
        <v>0</v>
      </c>
      <c r="AG293" s="17">
        <f t="shared" si="71"/>
        <v>8876</v>
      </c>
      <c r="AH293" s="18">
        <f t="shared" si="72"/>
        <v>307</v>
      </c>
      <c r="AI293" s="19">
        <f t="shared" si="73"/>
        <v>3.5826817598319627E-2</v>
      </c>
      <c r="AJ293" s="20">
        <v>14</v>
      </c>
      <c r="AK293" s="20">
        <v>450</v>
      </c>
      <c r="AL293" s="20"/>
      <c r="AM293" s="20">
        <v>688</v>
      </c>
      <c r="AN293" s="20">
        <f t="shared" si="74"/>
        <v>130352</v>
      </c>
      <c r="AO293" s="7">
        <v>3</v>
      </c>
      <c r="AP293" s="20"/>
      <c r="AQ293" s="21"/>
      <c r="AR293" s="21"/>
      <c r="AS293" s="5" t="s">
        <v>1202</v>
      </c>
      <c r="AT293" s="5" t="s">
        <v>261</v>
      </c>
      <c r="AU293" s="5" t="s">
        <v>62</v>
      </c>
      <c r="AV293" s="20"/>
      <c r="AW293" s="21"/>
      <c r="AX293" s="21"/>
      <c r="AY293" s="145" t="str">
        <f t="shared" si="77"/>
        <v>OK</v>
      </c>
    </row>
    <row r="294" spans="1:51" ht="19.95" customHeight="1">
      <c r="A294" s="5" t="s">
        <v>562</v>
      </c>
      <c r="B294" s="5">
        <v>15004574</v>
      </c>
      <c r="C294" s="5" t="s">
        <v>1203</v>
      </c>
      <c r="D294" s="5" t="s">
        <v>1204</v>
      </c>
      <c r="E294" s="5" t="s">
        <v>54</v>
      </c>
      <c r="F294" s="5" t="s">
        <v>55</v>
      </c>
      <c r="G294" s="5" t="s">
        <v>1254</v>
      </c>
      <c r="H294" s="5" t="s">
        <v>1200</v>
      </c>
      <c r="I294" s="5" t="s">
        <v>1201</v>
      </c>
      <c r="J294" s="6">
        <v>41456</v>
      </c>
      <c r="K294" s="5" t="s">
        <v>285</v>
      </c>
      <c r="L294" s="5" t="s">
        <v>285</v>
      </c>
      <c r="M294" s="5" t="s">
        <v>286</v>
      </c>
      <c r="N294" s="7">
        <v>2</v>
      </c>
      <c r="O294" s="7">
        <v>3</v>
      </c>
      <c r="P294" s="8">
        <v>7688</v>
      </c>
      <c r="Q294" s="9">
        <v>0.03</v>
      </c>
      <c r="R294" s="10">
        <f t="shared" si="64"/>
        <v>231</v>
      </c>
      <c r="S294" s="9">
        <v>0</v>
      </c>
      <c r="T294" s="10">
        <f t="shared" si="65"/>
        <v>0</v>
      </c>
      <c r="U294" s="9">
        <f t="shared" si="66"/>
        <v>3.0046826222684703E-2</v>
      </c>
      <c r="V294" s="10">
        <f t="shared" si="67"/>
        <v>231</v>
      </c>
      <c r="W294" s="10">
        <f t="shared" si="68"/>
        <v>7919</v>
      </c>
      <c r="X294" s="11">
        <v>8150</v>
      </c>
      <c r="Y294" s="12">
        <f t="shared" si="69"/>
        <v>462</v>
      </c>
      <c r="Z294" s="13">
        <f t="shared" si="63"/>
        <v>6.0100000000000001E-2</v>
      </c>
      <c r="AA294" s="14" t="str">
        <f t="shared" si="79"/>
        <v>2.40%-3.61%</v>
      </c>
      <c r="AB294" s="15"/>
      <c r="AC294" s="15"/>
      <c r="AD294" s="15"/>
      <c r="AE294" s="16"/>
      <c r="AF294" s="8">
        <f t="shared" si="70"/>
        <v>0</v>
      </c>
      <c r="AG294" s="17">
        <f t="shared" si="71"/>
        <v>8150</v>
      </c>
      <c r="AH294" s="18">
        <f t="shared" si="72"/>
        <v>462</v>
      </c>
      <c r="AI294" s="19">
        <f t="shared" si="73"/>
        <v>6.0093652445369461E-2</v>
      </c>
      <c r="AJ294" s="20">
        <v>14</v>
      </c>
      <c r="AK294" s="20">
        <v>600</v>
      </c>
      <c r="AL294" s="20"/>
      <c r="AM294" s="20">
        <v>688</v>
      </c>
      <c r="AN294" s="20">
        <f t="shared" si="74"/>
        <v>121988</v>
      </c>
      <c r="AO294" s="7">
        <v>3</v>
      </c>
      <c r="AP294" s="20"/>
      <c r="AQ294" s="121" t="s">
        <v>1205</v>
      </c>
      <c r="AR294" s="21" t="s">
        <v>179</v>
      </c>
      <c r="AS294" s="5" t="s">
        <v>1202</v>
      </c>
      <c r="AT294" s="5" t="s">
        <v>261</v>
      </c>
      <c r="AU294" s="5" t="s">
        <v>62</v>
      </c>
      <c r="AV294" s="20"/>
      <c r="AW294" s="21"/>
      <c r="AX294" s="21"/>
      <c r="AY294" s="145" t="str">
        <f t="shared" si="77"/>
        <v>&gt;20</v>
      </c>
    </row>
    <row r="295" spans="1:51" ht="19.95" customHeight="1">
      <c r="A295" s="5" t="s">
        <v>562</v>
      </c>
      <c r="B295" s="5">
        <v>15014467</v>
      </c>
      <c r="C295" s="5" t="s">
        <v>1206</v>
      </c>
      <c r="D295" s="5" t="s">
        <v>1207</v>
      </c>
      <c r="E295" s="5" t="s">
        <v>54</v>
      </c>
      <c r="F295" s="5" t="s">
        <v>55</v>
      </c>
      <c r="G295" s="5" t="s">
        <v>1254</v>
      </c>
      <c r="H295" s="5" t="s">
        <v>1208</v>
      </c>
      <c r="I295" s="5" t="s">
        <v>1209</v>
      </c>
      <c r="J295" s="6">
        <v>42165</v>
      </c>
      <c r="K295" s="5" t="s">
        <v>80</v>
      </c>
      <c r="L295" s="5" t="s">
        <v>1210</v>
      </c>
      <c r="M295" s="5" t="s">
        <v>66</v>
      </c>
      <c r="N295" s="7">
        <v>2</v>
      </c>
      <c r="O295" s="7">
        <v>3</v>
      </c>
      <c r="P295" s="8">
        <v>14772</v>
      </c>
      <c r="Q295" s="9">
        <v>2.5000000000000001E-2</v>
      </c>
      <c r="R295" s="10">
        <f t="shared" si="64"/>
        <v>369</v>
      </c>
      <c r="S295" s="9">
        <v>0</v>
      </c>
      <c r="T295" s="10">
        <f t="shared" si="65"/>
        <v>0</v>
      </c>
      <c r="U295" s="9">
        <f t="shared" si="66"/>
        <v>2.4979691307879772E-2</v>
      </c>
      <c r="V295" s="10">
        <f t="shared" si="67"/>
        <v>369</v>
      </c>
      <c r="W295" s="10">
        <f t="shared" si="68"/>
        <v>15141</v>
      </c>
      <c r="X295" s="11">
        <f t="shared" ref="X295:X327" si="80">W295</f>
        <v>15141</v>
      </c>
      <c r="Y295" s="12">
        <f t="shared" si="69"/>
        <v>369</v>
      </c>
      <c r="Z295" s="13">
        <f t="shared" si="63"/>
        <v>2.5000000000000001E-2</v>
      </c>
      <c r="AA295" s="14" t="str">
        <f t="shared" si="79"/>
        <v>2.00%-3.00%</v>
      </c>
      <c r="AB295" s="15"/>
      <c r="AC295" s="15"/>
      <c r="AD295" s="15"/>
      <c r="AE295" s="16"/>
      <c r="AF295" s="8">
        <f t="shared" si="70"/>
        <v>0</v>
      </c>
      <c r="AG295" s="17">
        <f t="shared" si="71"/>
        <v>15141</v>
      </c>
      <c r="AH295" s="18">
        <f t="shared" si="72"/>
        <v>369</v>
      </c>
      <c r="AI295" s="19">
        <f t="shared" si="73"/>
        <v>2.4979691307879692E-2</v>
      </c>
      <c r="AJ295" s="20">
        <v>14</v>
      </c>
      <c r="AK295" s="20">
        <v>450</v>
      </c>
      <c r="AL295" s="20"/>
      <c r="AM295" s="20">
        <v>688</v>
      </c>
      <c r="AN295" s="20">
        <f t="shared" si="74"/>
        <v>218062</v>
      </c>
      <c r="AO295" s="7">
        <v>5</v>
      </c>
      <c r="AP295" s="20"/>
      <c r="AQ295" s="21"/>
      <c r="AR295" s="21"/>
      <c r="AS295" s="5" t="s">
        <v>1202</v>
      </c>
      <c r="AT295" s="5" t="s">
        <v>261</v>
      </c>
      <c r="AU295" s="5" t="s">
        <v>62</v>
      </c>
      <c r="AV295" s="20"/>
      <c r="AW295" s="21"/>
      <c r="AX295" s="21"/>
      <c r="AY295" s="145" t="str">
        <f t="shared" si="77"/>
        <v>OK</v>
      </c>
    </row>
    <row r="296" spans="1:51" ht="19.95" customHeight="1">
      <c r="A296" s="5" t="s">
        <v>562</v>
      </c>
      <c r="B296" s="5">
        <v>15010343</v>
      </c>
      <c r="C296" s="5" t="s">
        <v>1211</v>
      </c>
      <c r="D296" s="5" t="s">
        <v>1212</v>
      </c>
      <c r="E296" s="5" t="s">
        <v>54</v>
      </c>
      <c r="F296" s="5" t="s">
        <v>55</v>
      </c>
      <c r="G296" s="5" t="s">
        <v>1254</v>
      </c>
      <c r="H296" s="5" t="s">
        <v>1200</v>
      </c>
      <c r="I296" s="5" t="s">
        <v>1201</v>
      </c>
      <c r="J296" s="6">
        <v>42186</v>
      </c>
      <c r="K296" s="5" t="s">
        <v>80</v>
      </c>
      <c r="L296" s="5" t="s">
        <v>1213</v>
      </c>
      <c r="M296" s="5" t="s">
        <v>66</v>
      </c>
      <c r="N296" s="7">
        <v>2</v>
      </c>
      <c r="O296" s="7">
        <v>3</v>
      </c>
      <c r="P296" s="8">
        <v>14390</v>
      </c>
      <c r="Q296" s="9">
        <v>0.03</v>
      </c>
      <c r="R296" s="10">
        <f t="shared" si="64"/>
        <v>432</v>
      </c>
      <c r="S296" s="9">
        <v>0</v>
      </c>
      <c r="T296" s="10">
        <f t="shared" si="65"/>
        <v>0</v>
      </c>
      <c r="U296" s="9">
        <f t="shared" si="66"/>
        <v>3.0020847810979846E-2</v>
      </c>
      <c r="V296" s="10">
        <f t="shared" si="67"/>
        <v>432</v>
      </c>
      <c r="W296" s="10">
        <f t="shared" si="68"/>
        <v>14822</v>
      </c>
      <c r="X296" s="11">
        <f t="shared" si="80"/>
        <v>14822</v>
      </c>
      <c r="Y296" s="12">
        <f t="shared" si="69"/>
        <v>432</v>
      </c>
      <c r="Z296" s="13">
        <f t="shared" si="63"/>
        <v>0.03</v>
      </c>
      <c r="AA296" s="14" t="str">
        <f t="shared" si="79"/>
        <v>2.40%-3.60%</v>
      </c>
      <c r="AB296" s="15"/>
      <c r="AC296" s="15"/>
      <c r="AD296" s="15"/>
      <c r="AE296" s="16"/>
      <c r="AF296" s="8">
        <f t="shared" si="70"/>
        <v>0</v>
      </c>
      <c r="AG296" s="17">
        <f t="shared" si="71"/>
        <v>14822</v>
      </c>
      <c r="AH296" s="18">
        <f t="shared" si="72"/>
        <v>432</v>
      </c>
      <c r="AI296" s="19">
        <f t="shared" si="73"/>
        <v>3.00208478109798E-2</v>
      </c>
      <c r="AJ296" s="20">
        <v>14</v>
      </c>
      <c r="AK296" s="20">
        <v>450</v>
      </c>
      <c r="AL296" s="20"/>
      <c r="AM296" s="20">
        <v>688</v>
      </c>
      <c r="AN296" s="20">
        <f t="shared" si="74"/>
        <v>213596</v>
      </c>
      <c r="AO296" s="7">
        <v>3</v>
      </c>
      <c r="AP296" s="20"/>
      <c r="AQ296" s="21"/>
      <c r="AR296" s="21"/>
      <c r="AS296" s="5" t="s">
        <v>1202</v>
      </c>
      <c r="AT296" s="5" t="s">
        <v>261</v>
      </c>
      <c r="AU296" s="5" t="s">
        <v>62</v>
      </c>
      <c r="AV296" s="20"/>
      <c r="AW296" s="21"/>
      <c r="AX296" s="21"/>
      <c r="AY296" s="145" t="str">
        <f t="shared" si="77"/>
        <v>OK</v>
      </c>
    </row>
    <row r="297" spans="1:51" ht="19.95" customHeight="1">
      <c r="A297" s="5" t="s">
        <v>562</v>
      </c>
      <c r="B297" s="5">
        <v>11013617</v>
      </c>
      <c r="C297" s="5" t="s">
        <v>1214</v>
      </c>
      <c r="D297" s="5" t="s">
        <v>1215</v>
      </c>
      <c r="E297" s="5" t="s">
        <v>54</v>
      </c>
      <c r="F297" s="5" t="s">
        <v>55</v>
      </c>
      <c r="G297" s="5" t="s">
        <v>1254</v>
      </c>
      <c r="H297" s="5" t="s">
        <v>1216</v>
      </c>
      <c r="I297" s="5" t="s">
        <v>1209</v>
      </c>
      <c r="J297" s="6">
        <v>42478</v>
      </c>
      <c r="K297" s="5" t="s">
        <v>105</v>
      </c>
      <c r="L297" s="5" t="s">
        <v>950</v>
      </c>
      <c r="M297" s="5" t="s">
        <v>107</v>
      </c>
      <c r="N297" s="7">
        <v>2</v>
      </c>
      <c r="O297" s="7">
        <v>4</v>
      </c>
      <c r="P297" s="8">
        <v>12677</v>
      </c>
      <c r="Q297" s="9">
        <v>2.2499999999999999E-2</v>
      </c>
      <c r="R297" s="10">
        <f t="shared" si="64"/>
        <v>285</v>
      </c>
      <c r="S297" s="9">
        <v>0</v>
      </c>
      <c r="T297" s="10">
        <f t="shared" si="65"/>
        <v>0</v>
      </c>
      <c r="U297" s="9">
        <f t="shared" si="66"/>
        <v>2.2481659698666875E-2</v>
      </c>
      <c r="V297" s="10">
        <f t="shared" si="67"/>
        <v>285</v>
      </c>
      <c r="W297" s="10">
        <f t="shared" si="68"/>
        <v>12962</v>
      </c>
      <c r="X297" s="11">
        <f t="shared" si="80"/>
        <v>12962</v>
      </c>
      <c r="Y297" s="12">
        <f t="shared" si="69"/>
        <v>285</v>
      </c>
      <c r="Z297" s="13">
        <f t="shared" si="63"/>
        <v>2.2499999999999999E-2</v>
      </c>
      <c r="AA297" s="14" t="str">
        <f t="shared" si="79"/>
        <v>1.80%-2.70%</v>
      </c>
      <c r="AB297" s="15"/>
      <c r="AC297" s="15"/>
      <c r="AD297" s="15"/>
      <c r="AE297" s="16"/>
      <c r="AF297" s="8">
        <f t="shared" si="70"/>
        <v>0</v>
      </c>
      <c r="AG297" s="17">
        <f t="shared" si="71"/>
        <v>12962</v>
      </c>
      <c r="AH297" s="18">
        <f t="shared" si="72"/>
        <v>285</v>
      </c>
      <c r="AI297" s="19">
        <f t="shared" si="73"/>
        <v>2.2481659698666778E-2</v>
      </c>
      <c r="AJ297" s="20">
        <v>14</v>
      </c>
      <c r="AK297" s="20">
        <v>450</v>
      </c>
      <c r="AL297" s="20"/>
      <c r="AM297" s="20">
        <v>688</v>
      </c>
      <c r="AN297" s="20">
        <f t="shared" si="74"/>
        <v>187556</v>
      </c>
      <c r="AO297" s="7">
        <v>3</v>
      </c>
      <c r="AP297" s="20"/>
      <c r="AQ297" s="21"/>
      <c r="AR297" s="21"/>
      <c r="AS297" s="5" t="s">
        <v>1202</v>
      </c>
      <c r="AT297" s="5" t="s">
        <v>261</v>
      </c>
      <c r="AU297" s="5" t="s">
        <v>62</v>
      </c>
      <c r="AV297" s="20"/>
      <c r="AW297" s="21"/>
      <c r="AX297" s="21"/>
      <c r="AY297" s="145" t="str">
        <f t="shared" si="77"/>
        <v>OK</v>
      </c>
    </row>
    <row r="298" spans="1:51" ht="19.95" customHeight="1">
      <c r="A298" s="5" t="s">
        <v>562</v>
      </c>
      <c r="B298" s="5">
        <v>15000257</v>
      </c>
      <c r="C298" s="5" t="s">
        <v>1217</v>
      </c>
      <c r="D298" s="5" t="s">
        <v>1218</v>
      </c>
      <c r="E298" s="5" t="s">
        <v>54</v>
      </c>
      <c r="F298" s="5" t="s">
        <v>55</v>
      </c>
      <c r="G298" s="5" t="s">
        <v>1254</v>
      </c>
      <c r="H298" s="5" t="s">
        <v>1208</v>
      </c>
      <c r="I298" s="5" t="s">
        <v>1209</v>
      </c>
      <c r="J298" s="6">
        <v>38656</v>
      </c>
      <c r="K298" s="5" t="s">
        <v>87</v>
      </c>
      <c r="L298" s="5" t="s">
        <v>815</v>
      </c>
      <c r="M298" s="5" t="s">
        <v>89</v>
      </c>
      <c r="N298" s="7">
        <v>2</v>
      </c>
      <c r="O298" s="7">
        <v>4</v>
      </c>
      <c r="P298" s="8">
        <v>10769</v>
      </c>
      <c r="Q298" s="9">
        <v>3.7500000000000006E-2</v>
      </c>
      <c r="R298" s="10">
        <f t="shared" si="64"/>
        <v>404</v>
      </c>
      <c r="S298" s="9">
        <v>1.55E-2</v>
      </c>
      <c r="T298" s="10">
        <f t="shared" si="65"/>
        <v>167</v>
      </c>
      <c r="U298" s="9">
        <f t="shared" si="66"/>
        <v>5.3022564769245058E-2</v>
      </c>
      <c r="V298" s="10">
        <f t="shared" si="67"/>
        <v>571</v>
      </c>
      <c r="W298" s="10">
        <f t="shared" si="68"/>
        <v>11340</v>
      </c>
      <c r="X298" s="11">
        <f t="shared" si="80"/>
        <v>11340</v>
      </c>
      <c r="Y298" s="12">
        <f t="shared" si="69"/>
        <v>571</v>
      </c>
      <c r="Z298" s="13">
        <f t="shared" si="63"/>
        <v>5.2999999999999999E-2</v>
      </c>
      <c r="AA298" s="14" t="str">
        <f t="shared" si="79"/>
        <v>4.24%-6.36%</v>
      </c>
      <c r="AB298" s="15"/>
      <c r="AC298" s="15"/>
      <c r="AD298" s="15"/>
      <c r="AE298" s="16"/>
      <c r="AF298" s="8">
        <f t="shared" si="70"/>
        <v>0</v>
      </c>
      <c r="AG298" s="17">
        <f t="shared" si="71"/>
        <v>11340</v>
      </c>
      <c r="AH298" s="18">
        <f t="shared" si="72"/>
        <v>571</v>
      </c>
      <c r="AI298" s="19">
        <f t="shared" si="73"/>
        <v>5.3022564769245051E-2</v>
      </c>
      <c r="AJ298" s="20">
        <v>14</v>
      </c>
      <c r="AK298" s="20">
        <v>450</v>
      </c>
      <c r="AL298" s="20"/>
      <c r="AM298" s="20">
        <v>688</v>
      </c>
      <c r="AN298" s="20">
        <f t="shared" si="74"/>
        <v>164848</v>
      </c>
      <c r="AO298" s="7">
        <v>3</v>
      </c>
      <c r="AP298" s="20"/>
      <c r="AQ298" s="21"/>
      <c r="AR298" s="21"/>
      <c r="AS298" s="5" t="s">
        <v>1202</v>
      </c>
      <c r="AT298" s="5" t="s">
        <v>261</v>
      </c>
      <c r="AU298" s="5" t="s">
        <v>62</v>
      </c>
      <c r="AV298" s="20"/>
      <c r="AW298" s="21"/>
      <c r="AX298" s="21"/>
      <c r="AY298" s="145" t="str">
        <f t="shared" si="77"/>
        <v>OK</v>
      </c>
    </row>
    <row r="299" spans="1:51" ht="19.95" customHeight="1">
      <c r="A299" s="5" t="s">
        <v>562</v>
      </c>
      <c r="B299" s="5">
        <v>15008564</v>
      </c>
      <c r="C299" s="5" t="s">
        <v>1219</v>
      </c>
      <c r="D299" s="5" t="s">
        <v>1220</v>
      </c>
      <c r="E299" s="5" t="s">
        <v>54</v>
      </c>
      <c r="F299" s="5" t="s">
        <v>55</v>
      </c>
      <c r="G299" s="5" t="s">
        <v>1254</v>
      </c>
      <c r="H299" s="5" t="s">
        <v>1221</v>
      </c>
      <c r="I299" s="5" t="s">
        <v>835</v>
      </c>
      <c r="J299" s="6">
        <v>41158</v>
      </c>
      <c r="K299" s="5" t="s">
        <v>87</v>
      </c>
      <c r="L299" s="5" t="s">
        <v>87</v>
      </c>
      <c r="M299" s="5" t="s">
        <v>89</v>
      </c>
      <c r="N299" s="7">
        <v>2</v>
      </c>
      <c r="O299" s="7">
        <v>1</v>
      </c>
      <c r="P299" s="8">
        <v>12854</v>
      </c>
      <c r="Q299" s="9">
        <v>0</v>
      </c>
      <c r="R299" s="10">
        <f t="shared" si="64"/>
        <v>0</v>
      </c>
      <c r="S299" s="9">
        <v>0</v>
      </c>
      <c r="T299" s="10">
        <f t="shared" si="65"/>
        <v>0</v>
      </c>
      <c r="U299" s="9">
        <f t="shared" si="66"/>
        <v>0</v>
      </c>
      <c r="V299" s="10">
        <f t="shared" si="67"/>
        <v>0</v>
      </c>
      <c r="W299" s="10">
        <f t="shared" si="68"/>
        <v>12854</v>
      </c>
      <c r="X299" s="11">
        <f t="shared" si="80"/>
        <v>12854</v>
      </c>
      <c r="Y299" s="12">
        <f t="shared" si="69"/>
        <v>0</v>
      </c>
      <c r="Z299" s="13">
        <f t="shared" si="63"/>
        <v>0</v>
      </c>
      <c r="AA299" s="14" t="str">
        <f t="shared" si="79"/>
        <v>0.00%-0.00%</v>
      </c>
      <c r="AB299" s="15"/>
      <c r="AC299" s="15"/>
      <c r="AD299" s="15"/>
      <c r="AE299" s="16"/>
      <c r="AF299" s="8">
        <f t="shared" si="70"/>
        <v>0</v>
      </c>
      <c r="AG299" s="17">
        <f t="shared" si="71"/>
        <v>12854</v>
      </c>
      <c r="AH299" s="18">
        <f t="shared" si="72"/>
        <v>0</v>
      </c>
      <c r="AI299" s="19">
        <f t="shared" si="73"/>
        <v>0</v>
      </c>
      <c r="AJ299" s="20">
        <v>14</v>
      </c>
      <c r="AK299" s="20">
        <v>450</v>
      </c>
      <c r="AL299" s="20"/>
      <c r="AM299" s="20">
        <v>688</v>
      </c>
      <c r="AN299" s="20">
        <f t="shared" si="74"/>
        <v>186044</v>
      </c>
      <c r="AO299" s="7">
        <v>3</v>
      </c>
      <c r="AP299" s="20"/>
      <c r="AQ299" s="21"/>
      <c r="AR299" s="21"/>
      <c r="AS299" s="5" t="s">
        <v>1202</v>
      </c>
      <c r="AT299" s="5" t="s">
        <v>261</v>
      </c>
      <c r="AU299" s="5" t="s">
        <v>62</v>
      </c>
      <c r="AV299" s="20"/>
      <c r="AW299" s="21"/>
      <c r="AX299" s="21"/>
      <c r="AY299" s="145" t="str">
        <f t="shared" si="77"/>
        <v>OK</v>
      </c>
    </row>
    <row r="300" spans="1:51" ht="19.95" customHeight="1">
      <c r="A300" s="5" t="s">
        <v>562</v>
      </c>
      <c r="B300" s="5">
        <v>15021791</v>
      </c>
      <c r="C300" s="5" t="s">
        <v>1222</v>
      </c>
      <c r="D300" s="5" t="s">
        <v>1223</v>
      </c>
      <c r="E300" s="5" t="s">
        <v>54</v>
      </c>
      <c r="F300" s="5" t="s">
        <v>55</v>
      </c>
      <c r="G300" s="5" t="s">
        <v>1254</v>
      </c>
      <c r="H300" s="5" t="s">
        <v>1224</v>
      </c>
      <c r="I300" s="5" t="s">
        <v>835</v>
      </c>
      <c r="J300" s="6">
        <v>44461</v>
      </c>
      <c r="K300" s="5" t="s">
        <v>105</v>
      </c>
      <c r="L300" s="5" t="s">
        <v>1225</v>
      </c>
      <c r="M300" s="5" t="s">
        <v>107</v>
      </c>
      <c r="N300" s="7">
        <v>2</v>
      </c>
      <c r="O300" s="7">
        <v>3</v>
      </c>
      <c r="P300" s="8">
        <v>9702</v>
      </c>
      <c r="Q300" s="9">
        <v>2.5000000000000001E-2</v>
      </c>
      <c r="R300" s="10">
        <f t="shared" si="64"/>
        <v>243</v>
      </c>
      <c r="S300" s="9">
        <v>0</v>
      </c>
      <c r="T300" s="10">
        <f t="shared" si="65"/>
        <v>0</v>
      </c>
      <c r="U300" s="9">
        <f t="shared" si="66"/>
        <v>2.5046382189239332E-2</v>
      </c>
      <c r="V300" s="10">
        <f t="shared" si="67"/>
        <v>243</v>
      </c>
      <c r="W300" s="10">
        <f t="shared" si="68"/>
        <v>9945</v>
      </c>
      <c r="X300" s="11">
        <v>9994</v>
      </c>
      <c r="Y300" s="12">
        <f t="shared" si="69"/>
        <v>292</v>
      </c>
      <c r="Z300" s="13">
        <f t="shared" si="63"/>
        <v>3.0099999999999998E-2</v>
      </c>
      <c r="AA300" s="14" t="str">
        <f t="shared" si="79"/>
        <v>2.00%-3.01%</v>
      </c>
      <c r="AB300" s="15"/>
      <c r="AC300" s="15"/>
      <c r="AD300" s="15"/>
      <c r="AE300" s="16"/>
      <c r="AF300" s="8">
        <f t="shared" si="70"/>
        <v>0</v>
      </c>
      <c r="AG300" s="17">
        <f t="shared" si="71"/>
        <v>9994</v>
      </c>
      <c r="AH300" s="18">
        <f t="shared" si="72"/>
        <v>292</v>
      </c>
      <c r="AI300" s="19">
        <f t="shared" si="73"/>
        <v>3.0096887239744463E-2</v>
      </c>
      <c r="AJ300" s="20">
        <v>14</v>
      </c>
      <c r="AK300" s="20">
        <v>550</v>
      </c>
      <c r="AL300" s="20"/>
      <c r="AM300" s="20">
        <v>688</v>
      </c>
      <c r="AN300" s="20">
        <f t="shared" si="74"/>
        <v>147204</v>
      </c>
      <c r="AO300" s="7">
        <v>4</v>
      </c>
      <c r="AP300" s="20"/>
      <c r="AQ300" s="21"/>
      <c r="AR300" s="21"/>
      <c r="AS300" s="5" t="s">
        <v>1202</v>
      </c>
      <c r="AT300" s="5" t="s">
        <v>261</v>
      </c>
      <c r="AU300" s="5" t="s">
        <v>62</v>
      </c>
      <c r="AV300" s="20"/>
      <c r="AW300" s="21"/>
      <c r="AX300" s="21"/>
      <c r="AY300" s="145" t="str">
        <f t="shared" si="77"/>
        <v>OK</v>
      </c>
    </row>
    <row r="301" spans="1:51" ht="19.95" customHeight="1">
      <c r="A301" s="5" t="s">
        <v>562</v>
      </c>
      <c r="B301" s="5">
        <v>15003788</v>
      </c>
      <c r="C301" s="5" t="s">
        <v>1226</v>
      </c>
      <c r="D301" s="5" t="s">
        <v>1227</v>
      </c>
      <c r="E301" s="5" t="s">
        <v>54</v>
      </c>
      <c r="F301" s="5" t="s">
        <v>55</v>
      </c>
      <c r="G301" s="5" t="s">
        <v>1254</v>
      </c>
      <c r="H301" s="5" t="s">
        <v>1221</v>
      </c>
      <c r="I301" s="5" t="s">
        <v>835</v>
      </c>
      <c r="J301" s="6">
        <v>40310</v>
      </c>
      <c r="K301" s="5" t="s">
        <v>150</v>
      </c>
      <c r="L301" s="5" t="s">
        <v>1228</v>
      </c>
      <c r="M301" s="5" t="s">
        <v>59</v>
      </c>
      <c r="N301" s="7">
        <v>2</v>
      </c>
      <c r="O301" s="7">
        <v>3</v>
      </c>
      <c r="P301" s="8">
        <v>24580</v>
      </c>
      <c r="Q301" s="9">
        <v>2.5000000000000001E-2</v>
      </c>
      <c r="R301" s="10">
        <f t="shared" si="64"/>
        <v>615</v>
      </c>
      <c r="S301" s="9">
        <v>0</v>
      </c>
      <c r="T301" s="10">
        <f t="shared" si="65"/>
        <v>0</v>
      </c>
      <c r="U301" s="9">
        <f t="shared" si="66"/>
        <v>2.502034174125305E-2</v>
      </c>
      <c r="V301" s="10">
        <f t="shared" si="67"/>
        <v>615</v>
      </c>
      <c r="W301" s="10">
        <f t="shared" si="68"/>
        <v>25195</v>
      </c>
      <c r="X301" s="11">
        <v>25100</v>
      </c>
      <c r="Y301" s="12">
        <f t="shared" si="69"/>
        <v>520</v>
      </c>
      <c r="Z301" s="13">
        <f t="shared" si="63"/>
        <v>2.12E-2</v>
      </c>
      <c r="AA301" s="14" t="str">
        <f t="shared" si="79"/>
        <v>2.00%-3.00%</v>
      </c>
      <c r="AB301" s="15"/>
      <c r="AC301" s="15"/>
      <c r="AD301" s="15"/>
      <c r="AE301" s="16"/>
      <c r="AF301" s="8">
        <f t="shared" si="70"/>
        <v>0</v>
      </c>
      <c r="AG301" s="17">
        <f t="shared" si="71"/>
        <v>25100</v>
      </c>
      <c r="AH301" s="18">
        <f t="shared" si="72"/>
        <v>520</v>
      </c>
      <c r="AI301" s="19">
        <f t="shared" si="73"/>
        <v>2.11554109031733E-2</v>
      </c>
      <c r="AJ301" s="20">
        <v>14</v>
      </c>
      <c r="AK301" s="20">
        <v>550</v>
      </c>
      <c r="AL301" s="20"/>
      <c r="AM301" s="20">
        <v>688</v>
      </c>
      <c r="AN301" s="20">
        <f t="shared" si="74"/>
        <v>358688</v>
      </c>
      <c r="AO301" s="7">
        <v>3</v>
      </c>
      <c r="AP301" s="20"/>
      <c r="AQ301" s="21"/>
      <c r="AR301" s="21"/>
      <c r="AS301" s="5" t="s">
        <v>1202</v>
      </c>
      <c r="AT301" s="5" t="s">
        <v>261</v>
      </c>
      <c r="AU301" s="5" t="s">
        <v>62</v>
      </c>
      <c r="AV301" s="20"/>
      <c r="AW301" s="21"/>
      <c r="AX301" s="21"/>
      <c r="AY301" s="145" t="str">
        <f t="shared" si="77"/>
        <v>OK</v>
      </c>
    </row>
    <row r="302" spans="1:51" ht="19.95" customHeight="1">
      <c r="A302" s="5" t="s">
        <v>562</v>
      </c>
      <c r="B302" s="5">
        <v>1120211</v>
      </c>
      <c r="C302" s="5" t="s">
        <v>1229</v>
      </c>
      <c r="D302" s="5" t="s">
        <v>1230</v>
      </c>
      <c r="E302" s="5" t="s">
        <v>54</v>
      </c>
      <c r="F302" s="5" t="s">
        <v>55</v>
      </c>
      <c r="G302" s="5" t="s">
        <v>1254</v>
      </c>
      <c r="H302" s="5" t="s">
        <v>1224</v>
      </c>
      <c r="I302" s="5" t="s">
        <v>835</v>
      </c>
      <c r="J302" s="6">
        <v>43200</v>
      </c>
      <c r="K302" s="5" t="s">
        <v>87</v>
      </c>
      <c r="L302" s="5" t="s">
        <v>1153</v>
      </c>
      <c r="M302" s="5" t="s">
        <v>89</v>
      </c>
      <c r="N302" s="7">
        <v>2</v>
      </c>
      <c r="O302" s="7">
        <v>5</v>
      </c>
      <c r="P302" s="8">
        <v>10987</v>
      </c>
      <c r="Q302" s="9">
        <v>0.05</v>
      </c>
      <c r="R302" s="10">
        <f t="shared" si="64"/>
        <v>549</v>
      </c>
      <c r="S302" s="9">
        <v>2.7E-2</v>
      </c>
      <c r="T302" s="10">
        <f t="shared" si="65"/>
        <v>297</v>
      </c>
      <c r="U302" s="9">
        <f t="shared" si="66"/>
        <v>7.7000091016656044E-2</v>
      </c>
      <c r="V302" s="10">
        <f t="shared" si="67"/>
        <v>846</v>
      </c>
      <c r="W302" s="10">
        <f t="shared" si="68"/>
        <v>11833</v>
      </c>
      <c r="X302" s="11">
        <v>11500</v>
      </c>
      <c r="Y302" s="12">
        <f t="shared" si="69"/>
        <v>513</v>
      </c>
      <c r="Z302" s="13">
        <f t="shared" si="63"/>
        <v>4.6699999999999998E-2</v>
      </c>
      <c r="AA302" s="14" t="str">
        <f t="shared" si="79"/>
        <v>6.16%-9.24%</v>
      </c>
      <c r="AB302" s="15" t="s">
        <v>112</v>
      </c>
      <c r="AC302" s="15" t="s">
        <v>412</v>
      </c>
      <c r="AD302" s="15" t="s">
        <v>114</v>
      </c>
      <c r="AE302" s="16">
        <v>0.12180000000000001</v>
      </c>
      <c r="AF302" s="8">
        <f t="shared" si="70"/>
        <v>1338</v>
      </c>
      <c r="AG302" s="17">
        <f t="shared" si="71"/>
        <v>12838</v>
      </c>
      <c r="AH302" s="18">
        <f t="shared" si="72"/>
        <v>1851</v>
      </c>
      <c r="AI302" s="19">
        <f t="shared" si="73"/>
        <v>0.16847183034495306</v>
      </c>
      <c r="AJ302" s="20">
        <v>14</v>
      </c>
      <c r="AK302" s="20">
        <v>450</v>
      </c>
      <c r="AL302" s="20"/>
      <c r="AM302" s="20">
        <v>688</v>
      </c>
      <c r="AN302" s="20">
        <f t="shared" si="74"/>
        <v>185820</v>
      </c>
      <c r="AO302" s="7">
        <v>3</v>
      </c>
      <c r="AP302" s="20"/>
      <c r="AQ302" s="121" t="s">
        <v>1231</v>
      </c>
      <c r="AR302" s="21" t="s">
        <v>282</v>
      </c>
      <c r="AS302" s="5" t="s">
        <v>1202</v>
      </c>
      <c r="AT302" s="5" t="s">
        <v>261</v>
      </c>
      <c r="AU302" s="5" t="s">
        <v>62</v>
      </c>
      <c r="AV302" s="20"/>
      <c r="AW302" s="21"/>
      <c r="AX302" s="21"/>
      <c r="AY302" s="145" t="str">
        <f t="shared" si="77"/>
        <v>&lt;20</v>
      </c>
    </row>
    <row r="303" spans="1:51" ht="19.95" customHeight="1">
      <c r="A303" s="5" t="s">
        <v>562</v>
      </c>
      <c r="B303" s="5">
        <v>1017080</v>
      </c>
      <c r="C303" s="5" t="s">
        <v>1232</v>
      </c>
      <c r="D303" s="5" t="s">
        <v>1233</v>
      </c>
      <c r="E303" s="5" t="s">
        <v>54</v>
      </c>
      <c r="F303" s="5" t="s">
        <v>55</v>
      </c>
      <c r="G303" s="5" t="s">
        <v>1254</v>
      </c>
      <c r="H303" s="5" t="s">
        <v>1234</v>
      </c>
      <c r="I303" s="5" t="s">
        <v>835</v>
      </c>
      <c r="J303" s="6">
        <v>44580</v>
      </c>
      <c r="K303" s="5" t="s">
        <v>105</v>
      </c>
      <c r="L303" s="5" t="s">
        <v>105</v>
      </c>
      <c r="M303" s="5" t="s">
        <v>107</v>
      </c>
      <c r="N303" s="7">
        <v>2</v>
      </c>
      <c r="O303" s="7">
        <v>5</v>
      </c>
      <c r="P303" s="8">
        <v>7607</v>
      </c>
      <c r="Q303" s="9">
        <v>0.06</v>
      </c>
      <c r="R303" s="10">
        <f t="shared" si="64"/>
        <v>456</v>
      </c>
      <c r="S303" s="9">
        <v>7.7799999999999994E-2</v>
      </c>
      <c r="T303" s="10">
        <f t="shared" si="65"/>
        <v>592</v>
      </c>
      <c r="U303" s="9">
        <f t="shared" si="66"/>
        <v>0.13776784540554751</v>
      </c>
      <c r="V303" s="10">
        <f t="shared" si="67"/>
        <v>1048</v>
      </c>
      <c r="W303" s="10">
        <f t="shared" si="68"/>
        <v>8655</v>
      </c>
      <c r="X303" s="11">
        <v>8800</v>
      </c>
      <c r="Y303" s="12">
        <f t="shared" si="69"/>
        <v>1193</v>
      </c>
      <c r="Z303" s="13">
        <f t="shared" si="63"/>
        <v>0.15679999999999999</v>
      </c>
      <c r="AA303" s="14" t="str">
        <f t="shared" si="79"/>
        <v>11.02%-16.53%</v>
      </c>
      <c r="AB303" s="15"/>
      <c r="AC303" s="15"/>
      <c r="AD303" s="15"/>
      <c r="AE303" s="16"/>
      <c r="AF303" s="8">
        <f t="shared" si="70"/>
        <v>0</v>
      </c>
      <c r="AG303" s="17">
        <f t="shared" si="71"/>
        <v>8800</v>
      </c>
      <c r="AH303" s="18">
        <f t="shared" si="72"/>
        <v>1193</v>
      </c>
      <c r="AI303" s="19">
        <f t="shared" si="73"/>
        <v>0.15682923622978828</v>
      </c>
      <c r="AJ303" s="20">
        <v>14</v>
      </c>
      <c r="AK303" s="20">
        <v>450</v>
      </c>
      <c r="AL303" s="20"/>
      <c r="AM303" s="20">
        <v>688</v>
      </c>
      <c r="AN303" s="20">
        <f t="shared" si="74"/>
        <v>129288</v>
      </c>
      <c r="AO303" s="7">
        <v>3</v>
      </c>
      <c r="AP303" s="20"/>
      <c r="AQ303" s="21"/>
      <c r="AR303" s="21"/>
      <c r="AS303" s="5" t="s">
        <v>1202</v>
      </c>
      <c r="AT303" s="5" t="s">
        <v>261</v>
      </c>
      <c r="AU303" s="5" t="s">
        <v>62</v>
      </c>
      <c r="AV303" s="20"/>
      <c r="AW303" s="21"/>
      <c r="AX303" s="21"/>
      <c r="AY303" s="145" t="str">
        <f t="shared" si="77"/>
        <v>OK</v>
      </c>
    </row>
    <row r="304" spans="1:51" ht="19.95" customHeight="1">
      <c r="A304" s="5" t="s">
        <v>562</v>
      </c>
      <c r="B304" s="5">
        <v>15014854</v>
      </c>
      <c r="C304" s="5" t="s">
        <v>1235</v>
      </c>
      <c r="D304" s="5" t="s">
        <v>1236</v>
      </c>
      <c r="E304" s="5" t="s">
        <v>54</v>
      </c>
      <c r="F304" s="5" t="s">
        <v>55</v>
      </c>
      <c r="G304" s="5" t="s">
        <v>1254</v>
      </c>
      <c r="H304" s="5" t="s">
        <v>1224</v>
      </c>
      <c r="I304" s="5" t="s">
        <v>835</v>
      </c>
      <c r="J304" s="6">
        <v>42289</v>
      </c>
      <c r="K304" s="5" t="s">
        <v>87</v>
      </c>
      <c r="L304" s="5" t="s">
        <v>87</v>
      </c>
      <c r="M304" s="5" t="s">
        <v>89</v>
      </c>
      <c r="N304" s="7">
        <v>2</v>
      </c>
      <c r="O304" s="7">
        <v>2</v>
      </c>
      <c r="P304" s="8">
        <v>11038</v>
      </c>
      <c r="Q304" s="9">
        <v>0</v>
      </c>
      <c r="R304" s="10">
        <f t="shared" si="64"/>
        <v>0</v>
      </c>
      <c r="S304" s="9">
        <v>0</v>
      </c>
      <c r="T304" s="10">
        <f t="shared" si="65"/>
        <v>0</v>
      </c>
      <c r="U304" s="9">
        <f t="shared" si="66"/>
        <v>0</v>
      </c>
      <c r="V304" s="10">
        <f t="shared" si="67"/>
        <v>0</v>
      </c>
      <c r="W304" s="10">
        <f t="shared" si="68"/>
        <v>11038</v>
      </c>
      <c r="X304" s="11">
        <f t="shared" si="80"/>
        <v>11038</v>
      </c>
      <c r="Y304" s="12">
        <f t="shared" si="69"/>
        <v>0</v>
      </c>
      <c r="Z304" s="13">
        <f t="shared" si="63"/>
        <v>0</v>
      </c>
      <c r="AA304" s="14" t="str">
        <f t="shared" si="79"/>
        <v>0.00%-0.00%</v>
      </c>
      <c r="AB304" s="15"/>
      <c r="AC304" s="15"/>
      <c r="AD304" s="15"/>
      <c r="AE304" s="16"/>
      <c r="AF304" s="8">
        <f t="shared" si="70"/>
        <v>0</v>
      </c>
      <c r="AG304" s="17">
        <f t="shared" si="71"/>
        <v>11038</v>
      </c>
      <c r="AH304" s="18">
        <f t="shared" si="72"/>
        <v>0</v>
      </c>
      <c r="AI304" s="19">
        <f t="shared" si="73"/>
        <v>0</v>
      </c>
      <c r="AJ304" s="20">
        <v>14</v>
      </c>
      <c r="AK304" s="20">
        <v>450</v>
      </c>
      <c r="AL304" s="20"/>
      <c r="AM304" s="20">
        <v>688</v>
      </c>
      <c r="AN304" s="20">
        <f t="shared" si="74"/>
        <v>160620</v>
      </c>
      <c r="AO304" s="7">
        <v>3</v>
      </c>
      <c r="AP304" s="20"/>
      <c r="AQ304" s="21"/>
      <c r="AR304" s="21"/>
      <c r="AS304" s="5" t="s">
        <v>1202</v>
      </c>
      <c r="AT304" s="5" t="s">
        <v>261</v>
      </c>
      <c r="AU304" s="5" t="s">
        <v>62</v>
      </c>
      <c r="AV304" s="20"/>
      <c r="AW304" s="21"/>
      <c r="AX304" s="21"/>
      <c r="AY304" s="145" t="str">
        <f t="shared" si="77"/>
        <v>OK</v>
      </c>
    </row>
    <row r="305" spans="1:51" ht="19.95" customHeight="1">
      <c r="A305" s="5" t="s">
        <v>562</v>
      </c>
      <c r="B305" s="5">
        <v>15014804</v>
      </c>
      <c r="C305" s="5" t="s">
        <v>1237</v>
      </c>
      <c r="D305" s="5" t="s">
        <v>1238</v>
      </c>
      <c r="E305" s="5" t="s">
        <v>54</v>
      </c>
      <c r="F305" s="5" t="s">
        <v>55</v>
      </c>
      <c r="G305" s="5" t="s">
        <v>1254</v>
      </c>
      <c r="H305" s="5" t="s">
        <v>1224</v>
      </c>
      <c r="I305" s="5" t="s">
        <v>835</v>
      </c>
      <c r="J305" s="6">
        <v>42248</v>
      </c>
      <c r="K305" s="5" t="s">
        <v>150</v>
      </c>
      <c r="L305" s="5" t="s">
        <v>941</v>
      </c>
      <c r="M305" s="5" t="s">
        <v>59</v>
      </c>
      <c r="N305" s="7">
        <v>2</v>
      </c>
      <c r="O305" s="7">
        <v>3</v>
      </c>
      <c r="P305" s="8">
        <v>27390</v>
      </c>
      <c r="Q305" s="9">
        <v>2.5000000000000001E-2</v>
      </c>
      <c r="R305" s="10">
        <f t="shared" si="64"/>
        <v>685</v>
      </c>
      <c r="S305" s="9">
        <v>0</v>
      </c>
      <c r="T305" s="10">
        <f t="shared" si="65"/>
        <v>0</v>
      </c>
      <c r="U305" s="9">
        <f t="shared" si="66"/>
        <v>2.5009127418765972E-2</v>
      </c>
      <c r="V305" s="10">
        <f t="shared" si="67"/>
        <v>685</v>
      </c>
      <c r="W305" s="10">
        <f t="shared" si="68"/>
        <v>28075</v>
      </c>
      <c r="X305" s="11">
        <v>28000</v>
      </c>
      <c r="Y305" s="12">
        <f t="shared" si="69"/>
        <v>610</v>
      </c>
      <c r="Z305" s="13">
        <f t="shared" si="63"/>
        <v>2.23E-2</v>
      </c>
      <c r="AA305" s="14" t="str">
        <f t="shared" si="79"/>
        <v>2.00%-3.00%</v>
      </c>
      <c r="AB305" s="15"/>
      <c r="AC305" s="15"/>
      <c r="AD305" s="15"/>
      <c r="AE305" s="16"/>
      <c r="AF305" s="8">
        <f t="shared" si="70"/>
        <v>0</v>
      </c>
      <c r="AG305" s="17">
        <f t="shared" si="71"/>
        <v>28000</v>
      </c>
      <c r="AH305" s="18">
        <f t="shared" si="72"/>
        <v>610</v>
      </c>
      <c r="AI305" s="19">
        <f t="shared" si="73"/>
        <v>2.2270901788974173E-2</v>
      </c>
      <c r="AJ305" s="20">
        <v>14</v>
      </c>
      <c r="AK305" s="20">
        <v>450</v>
      </c>
      <c r="AL305" s="20"/>
      <c r="AM305" s="20">
        <v>688</v>
      </c>
      <c r="AN305" s="20">
        <f t="shared" si="74"/>
        <v>398088</v>
      </c>
      <c r="AO305" s="7">
        <v>4</v>
      </c>
      <c r="AP305" s="20"/>
      <c r="AQ305" s="21"/>
      <c r="AR305" s="21"/>
      <c r="AS305" s="5" t="s">
        <v>1202</v>
      </c>
      <c r="AT305" s="5" t="s">
        <v>261</v>
      </c>
      <c r="AU305" s="5" t="s">
        <v>62</v>
      </c>
      <c r="AV305" s="20"/>
      <c r="AW305" s="21"/>
      <c r="AX305" s="21"/>
      <c r="AY305" s="145" t="str">
        <f t="shared" si="77"/>
        <v>OK</v>
      </c>
    </row>
    <row r="306" spans="1:51" ht="19.95" customHeight="1">
      <c r="A306" s="5" t="s">
        <v>562</v>
      </c>
      <c r="B306" s="5">
        <v>15022098</v>
      </c>
      <c r="C306" s="5" t="s">
        <v>1239</v>
      </c>
      <c r="D306" s="5" t="s">
        <v>1240</v>
      </c>
      <c r="E306" s="5" t="s">
        <v>54</v>
      </c>
      <c r="F306" s="5" t="s">
        <v>55</v>
      </c>
      <c r="G306" s="5" t="s">
        <v>1254</v>
      </c>
      <c r="H306" s="5" t="s">
        <v>1221</v>
      </c>
      <c r="I306" s="5" t="s">
        <v>835</v>
      </c>
      <c r="J306" s="6">
        <v>44566</v>
      </c>
      <c r="K306" s="5" t="s">
        <v>105</v>
      </c>
      <c r="L306" s="5" t="s">
        <v>950</v>
      </c>
      <c r="M306" s="5" t="s">
        <v>107</v>
      </c>
      <c r="N306" s="7">
        <v>2</v>
      </c>
      <c r="O306" s="7">
        <v>3</v>
      </c>
      <c r="P306" s="8">
        <v>10846</v>
      </c>
      <c r="Q306" s="9">
        <v>2.5000000000000001E-2</v>
      </c>
      <c r="R306" s="10">
        <f t="shared" si="64"/>
        <v>271</v>
      </c>
      <c r="S306" s="9">
        <v>0</v>
      </c>
      <c r="T306" s="10">
        <f t="shared" si="65"/>
        <v>0</v>
      </c>
      <c r="U306" s="9">
        <f t="shared" si="66"/>
        <v>2.498617001659598E-2</v>
      </c>
      <c r="V306" s="10">
        <f t="shared" si="67"/>
        <v>271</v>
      </c>
      <c r="W306" s="10">
        <f t="shared" si="68"/>
        <v>11117</v>
      </c>
      <c r="X306" s="11">
        <v>11125</v>
      </c>
      <c r="Y306" s="12">
        <f t="shared" si="69"/>
        <v>279</v>
      </c>
      <c r="Z306" s="13">
        <f t="shared" si="63"/>
        <v>2.5700000000000001E-2</v>
      </c>
      <c r="AA306" s="14" t="str">
        <f t="shared" si="79"/>
        <v>2.00%-3.00%</v>
      </c>
      <c r="AB306" s="15"/>
      <c r="AC306" s="15"/>
      <c r="AD306" s="15"/>
      <c r="AE306" s="16"/>
      <c r="AF306" s="8">
        <f t="shared" si="70"/>
        <v>0</v>
      </c>
      <c r="AG306" s="17">
        <f t="shared" si="71"/>
        <v>11125</v>
      </c>
      <c r="AH306" s="18">
        <f t="shared" si="72"/>
        <v>279</v>
      </c>
      <c r="AI306" s="19">
        <f t="shared" si="73"/>
        <v>2.5723769131477114E-2</v>
      </c>
      <c r="AJ306" s="20">
        <v>14</v>
      </c>
      <c r="AK306" s="20">
        <v>450</v>
      </c>
      <c r="AL306" s="20"/>
      <c r="AM306" s="20">
        <v>688</v>
      </c>
      <c r="AN306" s="20">
        <f t="shared" si="74"/>
        <v>161838</v>
      </c>
      <c r="AO306" s="7">
        <v>3</v>
      </c>
      <c r="AP306" s="20"/>
      <c r="AQ306" s="21"/>
      <c r="AR306" s="21"/>
      <c r="AS306" s="5" t="s">
        <v>1202</v>
      </c>
      <c r="AT306" s="5" t="s">
        <v>261</v>
      </c>
      <c r="AU306" s="5" t="s">
        <v>62</v>
      </c>
      <c r="AV306" s="20"/>
      <c r="AW306" s="21"/>
      <c r="AX306" s="21"/>
      <c r="AY306" s="145" t="str">
        <f t="shared" si="77"/>
        <v>OK</v>
      </c>
    </row>
    <row r="307" spans="1:51" ht="19.95" customHeight="1">
      <c r="A307" s="5" t="s">
        <v>562</v>
      </c>
      <c r="B307" s="5">
        <v>15001923</v>
      </c>
      <c r="C307" s="5" t="s">
        <v>1241</v>
      </c>
      <c r="D307" s="5" t="s">
        <v>1242</v>
      </c>
      <c r="E307" s="5" t="s">
        <v>54</v>
      </c>
      <c r="F307" s="5" t="s">
        <v>55</v>
      </c>
      <c r="G307" s="5" t="s">
        <v>1254</v>
      </c>
      <c r="H307" s="5" t="s">
        <v>1221</v>
      </c>
      <c r="I307" s="5" t="s">
        <v>835</v>
      </c>
      <c r="J307" s="6">
        <v>39673</v>
      </c>
      <c r="K307" s="5" t="s">
        <v>105</v>
      </c>
      <c r="L307" s="5" t="s">
        <v>950</v>
      </c>
      <c r="M307" s="5" t="s">
        <v>107</v>
      </c>
      <c r="N307" s="7">
        <v>2</v>
      </c>
      <c r="O307" s="7">
        <v>3</v>
      </c>
      <c r="P307" s="8">
        <v>9138</v>
      </c>
      <c r="Q307" s="9">
        <v>2.5000000000000001E-2</v>
      </c>
      <c r="R307" s="10">
        <f t="shared" si="64"/>
        <v>228</v>
      </c>
      <c r="S307" s="9">
        <v>0</v>
      </c>
      <c r="T307" s="10">
        <f t="shared" si="65"/>
        <v>0</v>
      </c>
      <c r="U307" s="9">
        <f t="shared" si="66"/>
        <v>2.4950755088640839E-2</v>
      </c>
      <c r="V307" s="10">
        <f t="shared" si="67"/>
        <v>228</v>
      </c>
      <c r="W307" s="10">
        <f t="shared" si="68"/>
        <v>9366</v>
      </c>
      <c r="X307" s="11">
        <f t="shared" si="80"/>
        <v>9366</v>
      </c>
      <c r="Y307" s="12">
        <f t="shared" si="69"/>
        <v>228</v>
      </c>
      <c r="Z307" s="13">
        <f t="shared" si="63"/>
        <v>2.5000000000000001E-2</v>
      </c>
      <c r="AA307" s="14" t="str">
        <f t="shared" si="79"/>
        <v>2.00%-2.99%</v>
      </c>
      <c r="AB307" s="15"/>
      <c r="AC307" s="15"/>
      <c r="AD307" s="15"/>
      <c r="AE307" s="16"/>
      <c r="AF307" s="8">
        <f t="shared" si="70"/>
        <v>0</v>
      </c>
      <c r="AG307" s="17">
        <f t="shared" si="71"/>
        <v>9366</v>
      </c>
      <c r="AH307" s="18">
        <f t="shared" si="72"/>
        <v>228</v>
      </c>
      <c r="AI307" s="19">
        <f t="shared" si="73"/>
        <v>2.4950755088640753E-2</v>
      </c>
      <c r="AJ307" s="20">
        <v>14</v>
      </c>
      <c r="AK307" s="20">
        <v>450</v>
      </c>
      <c r="AL307" s="20"/>
      <c r="AM307" s="20">
        <v>688</v>
      </c>
      <c r="AN307" s="20">
        <f t="shared" si="74"/>
        <v>137212</v>
      </c>
      <c r="AO307" s="7">
        <v>3</v>
      </c>
      <c r="AP307" s="20"/>
      <c r="AQ307" s="21"/>
      <c r="AR307" s="21"/>
      <c r="AS307" s="5" t="s">
        <v>1202</v>
      </c>
      <c r="AT307" s="5" t="s">
        <v>261</v>
      </c>
      <c r="AU307" s="5" t="s">
        <v>62</v>
      </c>
      <c r="AV307" s="20"/>
      <c r="AW307" s="21"/>
      <c r="AX307" s="21"/>
      <c r="AY307" s="145" t="str">
        <f t="shared" si="77"/>
        <v>OK</v>
      </c>
    </row>
    <row r="308" spans="1:51" ht="19.95" customHeight="1">
      <c r="A308" s="5" t="s">
        <v>562</v>
      </c>
      <c r="B308" s="5">
        <v>15017986</v>
      </c>
      <c r="C308" s="5" t="s">
        <v>1243</v>
      </c>
      <c r="D308" s="5" t="s">
        <v>644</v>
      </c>
      <c r="E308" s="5" t="s">
        <v>54</v>
      </c>
      <c r="F308" s="5" t="s">
        <v>55</v>
      </c>
      <c r="G308" s="5" t="s">
        <v>1254</v>
      </c>
      <c r="H308" s="5" t="s">
        <v>1234</v>
      </c>
      <c r="I308" s="5" t="s">
        <v>835</v>
      </c>
      <c r="J308" s="6">
        <v>42949</v>
      </c>
      <c r="K308" s="5" t="s">
        <v>80</v>
      </c>
      <c r="L308" s="5" t="s">
        <v>1244</v>
      </c>
      <c r="M308" s="5" t="s">
        <v>66</v>
      </c>
      <c r="N308" s="7">
        <v>2</v>
      </c>
      <c r="O308" s="7">
        <v>3</v>
      </c>
      <c r="P308" s="8">
        <v>14381</v>
      </c>
      <c r="Q308" s="9">
        <v>0.03</v>
      </c>
      <c r="R308" s="10">
        <f t="shared" si="64"/>
        <v>431</v>
      </c>
      <c r="S308" s="9">
        <v>0</v>
      </c>
      <c r="T308" s="10">
        <f t="shared" si="65"/>
        <v>0</v>
      </c>
      <c r="U308" s="9">
        <f t="shared" si="66"/>
        <v>2.9970099436756832E-2</v>
      </c>
      <c r="V308" s="10">
        <f t="shared" si="67"/>
        <v>431</v>
      </c>
      <c r="W308" s="10">
        <f t="shared" si="68"/>
        <v>14812</v>
      </c>
      <c r="X308" s="11">
        <f t="shared" si="80"/>
        <v>14812</v>
      </c>
      <c r="Y308" s="12">
        <f t="shared" si="69"/>
        <v>431</v>
      </c>
      <c r="Z308" s="13">
        <f t="shared" si="63"/>
        <v>0.03</v>
      </c>
      <c r="AA308" s="14" t="str">
        <f t="shared" si="79"/>
        <v>2.40%-3.60%</v>
      </c>
      <c r="AB308" s="15"/>
      <c r="AC308" s="15"/>
      <c r="AD308" s="15"/>
      <c r="AE308" s="16"/>
      <c r="AF308" s="8">
        <f t="shared" si="70"/>
        <v>0</v>
      </c>
      <c r="AG308" s="17">
        <f t="shared" si="71"/>
        <v>14812</v>
      </c>
      <c r="AH308" s="18">
        <f t="shared" si="72"/>
        <v>431</v>
      </c>
      <c r="AI308" s="19">
        <f t="shared" si="73"/>
        <v>2.9970099436756881E-2</v>
      </c>
      <c r="AJ308" s="20">
        <v>14</v>
      </c>
      <c r="AK308" s="20">
        <v>450</v>
      </c>
      <c r="AL308" s="20"/>
      <c r="AM308" s="20">
        <v>688</v>
      </c>
      <c r="AN308" s="20">
        <f t="shared" si="74"/>
        <v>213456</v>
      </c>
      <c r="AO308" s="7">
        <v>5</v>
      </c>
      <c r="AP308" s="20"/>
      <c r="AQ308" s="21"/>
      <c r="AR308" s="21"/>
      <c r="AS308" s="5" t="s">
        <v>1202</v>
      </c>
      <c r="AT308" s="5" t="s">
        <v>261</v>
      </c>
      <c r="AU308" s="5" t="s">
        <v>62</v>
      </c>
      <c r="AV308" s="20"/>
      <c r="AW308" s="21"/>
      <c r="AX308" s="21"/>
      <c r="AY308" s="145" t="str">
        <f t="shared" si="77"/>
        <v>OK</v>
      </c>
    </row>
    <row r="309" spans="1:51" ht="19.95" customHeight="1">
      <c r="A309" s="5" t="s">
        <v>562</v>
      </c>
      <c r="B309" s="5">
        <v>15009709</v>
      </c>
      <c r="C309" s="5" t="s">
        <v>1245</v>
      </c>
      <c r="D309" s="5" t="s">
        <v>1246</v>
      </c>
      <c r="E309" s="5" t="s">
        <v>54</v>
      </c>
      <c r="F309" s="5" t="s">
        <v>55</v>
      </c>
      <c r="G309" s="5" t="s">
        <v>1254</v>
      </c>
      <c r="H309" s="5" t="s">
        <v>1216</v>
      </c>
      <c r="I309" s="5" t="s">
        <v>1209</v>
      </c>
      <c r="J309" s="6">
        <v>41354</v>
      </c>
      <c r="K309" s="5" t="s">
        <v>150</v>
      </c>
      <c r="L309" s="5" t="s">
        <v>1194</v>
      </c>
      <c r="M309" s="5" t="s">
        <v>59</v>
      </c>
      <c r="N309" s="7">
        <v>2</v>
      </c>
      <c r="O309" s="7">
        <v>4</v>
      </c>
      <c r="P309" s="8">
        <v>21599</v>
      </c>
      <c r="Q309" s="9">
        <v>4.4999999999999998E-2</v>
      </c>
      <c r="R309" s="10">
        <f t="shared" si="64"/>
        <v>972</v>
      </c>
      <c r="S309" s="9">
        <v>4.2099999999999999E-2</v>
      </c>
      <c r="T309" s="10">
        <f t="shared" si="65"/>
        <v>909</v>
      </c>
      <c r="U309" s="9">
        <f t="shared" si="66"/>
        <v>8.7087365155794252E-2</v>
      </c>
      <c r="V309" s="10">
        <f t="shared" si="67"/>
        <v>1881</v>
      </c>
      <c r="W309" s="10">
        <f t="shared" si="68"/>
        <v>23480</v>
      </c>
      <c r="X309" s="11">
        <v>23500</v>
      </c>
      <c r="Y309" s="12">
        <f t="shared" si="69"/>
        <v>1901</v>
      </c>
      <c r="Z309" s="13">
        <f t="shared" si="63"/>
        <v>8.7999999999999995E-2</v>
      </c>
      <c r="AA309" s="14" t="str">
        <f t="shared" si="79"/>
        <v>6.97%-10.45%</v>
      </c>
      <c r="AB309" s="15"/>
      <c r="AC309" s="15"/>
      <c r="AD309" s="15"/>
      <c r="AE309" s="16"/>
      <c r="AF309" s="8">
        <f t="shared" si="70"/>
        <v>0</v>
      </c>
      <c r="AG309" s="17">
        <f t="shared" si="71"/>
        <v>23500</v>
      </c>
      <c r="AH309" s="18">
        <f t="shared" si="72"/>
        <v>1901</v>
      </c>
      <c r="AI309" s="19">
        <f t="shared" si="73"/>
        <v>8.8013333950645922E-2</v>
      </c>
      <c r="AJ309" s="20">
        <v>14</v>
      </c>
      <c r="AK309" s="20">
        <v>450</v>
      </c>
      <c r="AL309" s="20"/>
      <c r="AM309" s="20">
        <v>688</v>
      </c>
      <c r="AN309" s="20">
        <f t="shared" si="74"/>
        <v>335088</v>
      </c>
      <c r="AO309" s="7">
        <v>4</v>
      </c>
      <c r="AP309" s="20"/>
      <c r="AQ309" s="21"/>
      <c r="AR309" s="21"/>
      <c r="AS309" s="5" t="s">
        <v>1202</v>
      </c>
      <c r="AT309" s="5" t="s">
        <v>261</v>
      </c>
      <c r="AU309" s="5" t="s">
        <v>62</v>
      </c>
      <c r="AV309" s="20"/>
      <c r="AW309" s="21"/>
      <c r="AX309" s="21"/>
      <c r="AY309" s="145" t="str">
        <f t="shared" si="77"/>
        <v>OK</v>
      </c>
    </row>
    <row r="310" spans="1:51" ht="19.95" customHeight="1">
      <c r="A310" s="5" t="s">
        <v>562</v>
      </c>
      <c r="B310" s="5">
        <v>15001070</v>
      </c>
      <c r="C310" s="5" t="s">
        <v>1247</v>
      </c>
      <c r="D310" s="5" t="s">
        <v>1248</v>
      </c>
      <c r="E310" s="5" t="s">
        <v>1139</v>
      </c>
      <c r="F310" s="5" t="s">
        <v>55</v>
      </c>
      <c r="G310" s="5" t="s">
        <v>1254</v>
      </c>
      <c r="H310" s="5" t="s">
        <v>1234</v>
      </c>
      <c r="I310" s="5" t="s">
        <v>835</v>
      </c>
      <c r="J310" s="6">
        <v>39326</v>
      </c>
      <c r="K310" s="5" t="s">
        <v>594</v>
      </c>
      <c r="L310" s="5" t="s">
        <v>1249</v>
      </c>
      <c r="M310" s="5" t="s">
        <v>568</v>
      </c>
      <c r="N310" s="7">
        <v>2</v>
      </c>
      <c r="O310" s="7">
        <v>3</v>
      </c>
      <c r="P310" s="8">
        <v>5130</v>
      </c>
      <c r="Q310" s="9">
        <v>0</v>
      </c>
      <c r="R310" s="10">
        <f t="shared" si="64"/>
        <v>0</v>
      </c>
      <c r="S310" s="9">
        <v>0</v>
      </c>
      <c r="T310" s="10">
        <f t="shared" si="65"/>
        <v>0</v>
      </c>
      <c r="U310" s="9">
        <f t="shared" si="66"/>
        <v>0</v>
      </c>
      <c r="V310" s="10">
        <f t="shared" si="67"/>
        <v>0</v>
      </c>
      <c r="W310" s="10">
        <f t="shared" si="68"/>
        <v>5130</v>
      </c>
      <c r="X310" s="11">
        <f t="shared" si="80"/>
        <v>5130</v>
      </c>
      <c r="Y310" s="12">
        <f t="shared" si="69"/>
        <v>0</v>
      </c>
      <c r="Z310" s="13">
        <f t="shared" si="63"/>
        <v>0</v>
      </c>
      <c r="AA310" s="14" t="str">
        <f t="shared" si="79"/>
        <v>0.00%-0.00%</v>
      </c>
      <c r="AB310" s="15"/>
      <c r="AC310" s="15"/>
      <c r="AD310" s="15"/>
      <c r="AE310" s="16"/>
      <c r="AF310" s="8">
        <f t="shared" si="70"/>
        <v>0</v>
      </c>
      <c r="AG310" s="17">
        <f t="shared" si="71"/>
        <v>5130</v>
      </c>
      <c r="AH310" s="18">
        <f t="shared" si="72"/>
        <v>0</v>
      </c>
      <c r="AI310" s="19">
        <f t="shared" si="73"/>
        <v>0</v>
      </c>
      <c r="AJ310" s="20">
        <v>14</v>
      </c>
      <c r="AK310" s="20">
        <v>550</v>
      </c>
      <c r="AL310" s="20"/>
      <c r="AM310" s="20">
        <v>688</v>
      </c>
      <c r="AN310" s="20">
        <f t="shared" si="74"/>
        <v>79108</v>
      </c>
      <c r="AO310" s="7">
        <v>3</v>
      </c>
      <c r="AP310" s="20"/>
      <c r="AQ310" s="21"/>
      <c r="AR310" s="21"/>
      <c r="AS310" s="5" t="s">
        <v>1202</v>
      </c>
      <c r="AT310" s="5" t="s">
        <v>261</v>
      </c>
      <c r="AU310" s="5" t="s">
        <v>62</v>
      </c>
      <c r="AV310" s="20"/>
      <c r="AW310" s="21"/>
      <c r="AX310" s="21"/>
      <c r="AY310" s="145" t="str">
        <f t="shared" si="77"/>
        <v>OK</v>
      </c>
    </row>
    <row r="311" spans="1:51" ht="19.95" customHeight="1">
      <c r="A311" s="5" t="s">
        <v>562</v>
      </c>
      <c r="B311" s="5">
        <v>15017219</v>
      </c>
      <c r="C311" s="5" t="s">
        <v>1250</v>
      </c>
      <c r="D311" s="5" t="s">
        <v>1251</v>
      </c>
      <c r="E311" s="5" t="s">
        <v>1139</v>
      </c>
      <c r="F311" s="5" t="s">
        <v>55</v>
      </c>
      <c r="G311" s="5" t="s">
        <v>1254</v>
      </c>
      <c r="H311" s="5" t="s">
        <v>1234</v>
      </c>
      <c r="I311" s="5" t="s">
        <v>835</v>
      </c>
      <c r="J311" s="6">
        <v>43040</v>
      </c>
      <c r="K311" s="5" t="s">
        <v>594</v>
      </c>
      <c r="L311" s="5" t="s">
        <v>1249</v>
      </c>
      <c r="M311" s="5" t="s">
        <v>568</v>
      </c>
      <c r="N311" s="7">
        <v>2</v>
      </c>
      <c r="O311" s="7">
        <v>3</v>
      </c>
      <c r="P311" s="8">
        <v>5431</v>
      </c>
      <c r="Q311" s="9">
        <v>0</v>
      </c>
      <c r="R311" s="10">
        <f t="shared" si="64"/>
        <v>0</v>
      </c>
      <c r="S311" s="9">
        <v>0</v>
      </c>
      <c r="T311" s="10">
        <f t="shared" si="65"/>
        <v>0</v>
      </c>
      <c r="U311" s="9">
        <f t="shared" si="66"/>
        <v>0</v>
      </c>
      <c r="V311" s="10">
        <f t="shared" si="67"/>
        <v>0</v>
      </c>
      <c r="W311" s="10">
        <f t="shared" si="68"/>
        <v>5431</v>
      </c>
      <c r="X311" s="11">
        <f t="shared" si="80"/>
        <v>5431</v>
      </c>
      <c r="Y311" s="12">
        <f t="shared" si="69"/>
        <v>0</v>
      </c>
      <c r="Z311" s="13">
        <f t="shared" ref="Z311:Z374" si="81">ROUND(X311/P311-1,4)</f>
        <v>0</v>
      </c>
      <c r="AA311" s="14" t="str">
        <f t="shared" si="79"/>
        <v>0.00%-0.00%</v>
      </c>
      <c r="AB311" s="15"/>
      <c r="AC311" s="15"/>
      <c r="AD311" s="15"/>
      <c r="AE311" s="16"/>
      <c r="AF311" s="8">
        <f t="shared" si="70"/>
        <v>0</v>
      </c>
      <c r="AG311" s="17">
        <f t="shared" si="71"/>
        <v>5431</v>
      </c>
      <c r="AH311" s="18">
        <f t="shared" si="72"/>
        <v>0</v>
      </c>
      <c r="AI311" s="19">
        <f t="shared" si="73"/>
        <v>0</v>
      </c>
      <c r="AJ311" s="20">
        <v>14</v>
      </c>
      <c r="AK311" s="20">
        <v>550</v>
      </c>
      <c r="AL311" s="20"/>
      <c r="AM311" s="20">
        <v>688</v>
      </c>
      <c r="AN311" s="20">
        <f t="shared" si="74"/>
        <v>83322</v>
      </c>
      <c r="AO311" s="7">
        <v>3</v>
      </c>
      <c r="AP311" s="20"/>
      <c r="AQ311" s="21"/>
      <c r="AR311" s="21"/>
      <c r="AS311" s="5" t="s">
        <v>1202</v>
      </c>
      <c r="AT311" s="5" t="s">
        <v>261</v>
      </c>
      <c r="AU311" s="5" t="s">
        <v>62</v>
      </c>
      <c r="AV311" s="20"/>
      <c r="AW311" s="21"/>
      <c r="AX311" s="21"/>
      <c r="AY311" s="145" t="str">
        <f t="shared" si="77"/>
        <v>OK</v>
      </c>
    </row>
    <row r="312" spans="1:51" ht="19.95" customHeight="1">
      <c r="A312" s="5" t="s">
        <v>562</v>
      </c>
      <c r="B312" s="5">
        <v>15018789</v>
      </c>
      <c r="C312" s="5" t="s">
        <v>1252</v>
      </c>
      <c r="D312" s="5" t="s">
        <v>1253</v>
      </c>
      <c r="E312" s="5" t="s">
        <v>54</v>
      </c>
      <c r="F312" s="5" t="s">
        <v>55</v>
      </c>
      <c r="G312" s="5" t="s">
        <v>1254</v>
      </c>
      <c r="H312" s="5" t="s">
        <v>1224</v>
      </c>
      <c r="I312" s="5" t="s">
        <v>835</v>
      </c>
      <c r="J312" s="6">
        <v>43282</v>
      </c>
      <c r="K312" s="5" t="s">
        <v>87</v>
      </c>
      <c r="L312" s="5" t="s">
        <v>87</v>
      </c>
      <c r="M312" s="5" t="s">
        <v>89</v>
      </c>
      <c r="N312" s="7">
        <v>2</v>
      </c>
      <c r="O312" s="7">
        <v>4</v>
      </c>
      <c r="P312" s="8">
        <v>9645</v>
      </c>
      <c r="Q312" s="9">
        <v>4.4999999999999998E-2</v>
      </c>
      <c r="R312" s="10">
        <f t="shared" si="64"/>
        <v>434</v>
      </c>
      <c r="S312" s="9">
        <v>1.55E-2</v>
      </c>
      <c r="T312" s="10">
        <f t="shared" si="65"/>
        <v>149</v>
      </c>
      <c r="U312" s="9">
        <f t="shared" si="66"/>
        <v>6.0445826853291862E-2</v>
      </c>
      <c r="V312" s="10">
        <f t="shared" si="67"/>
        <v>583</v>
      </c>
      <c r="W312" s="10">
        <f t="shared" si="68"/>
        <v>10228</v>
      </c>
      <c r="X312" s="11">
        <f t="shared" si="80"/>
        <v>10228</v>
      </c>
      <c r="Y312" s="12">
        <f t="shared" si="69"/>
        <v>583</v>
      </c>
      <c r="Z312" s="13">
        <f t="shared" si="81"/>
        <v>6.0400000000000002E-2</v>
      </c>
      <c r="AA312" s="14" t="str">
        <f t="shared" si="79"/>
        <v>4.84%-7.25%</v>
      </c>
      <c r="AB312" s="15"/>
      <c r="AC312" s="15"/>
      <c r="AD312" s="15"/>
      <c r="AE312" s="16"/>
      <c r="AF312" s="8">
        <f t="shared" si="70"/>
        <v>0</v>
      </c>
      <c r="AG312" s="17">
        <f t="shared" si="71"/>
        <v>10228</v>
      </c>
      <c r="AH312" s="18">
        <f t="shared" si="72"/>
        <v>583</v>
      </c>
      <c r="AI312" s="19">
        <f t="shared" si="73"/>
        <v>6.0445826853291917E-2</v>
      </c>
      <c r="AJ312" s="20">
        <v>14</v>
      </c>
      <c r="AK312" s="20">
        <v>450</v>
      </c>
      <c r="AL312" s="20"/>
      <c r="AM312" s="20">
        <v>688</v>
      </c>
      <c r="AN312" s="20">
        <f t="shared" si="74"/>
        <v>149280</v>
      </c>
      <c r="AO312" s="7">
        <v>3</v>
      </c>
      <c r="AP312" s="20"/>
      <c r="AQ312" s="21"/>
      <c r="AR312" s="21"/>
      <c r="AS312" s="5" t="s">
        <v>1202</v>
      </c>
      <c r="AT312" s="5" t="s">
        <v>261</v>
      </c>
      <c r="AU312" s="5" t="s">
        <v>62</v>
      </c>
      <c r="AV312" s="20"/>
      <c r="AW312" s="21"/>
      <c r="AX312" s="21"/>
      <c r="AY312" s="145" t="str">
        <f t="shared" si="77"/>
        <v>OK</v>
      </c>
    </row>
    <row r="313" spans="1:51" ht="19.95" customHeight="1">
      <c r="A313" s="5" t="s">
        <v>562</v>
      </c>
      <c r="B313" s="5">
        <v>1230001</v>
      </c>
      <c r="C313" s="5" t="s">
        <v>1276</v>
      </c>
      <c r="D313" s="5" t="s">
        <v>1277</v>
      </c>
      <c r="E313" s="5" t="s">
        <v>54</v>
      </c>
      <c r="F313" s="5" t="s">
        <v>55</v>
      </c>
      <c r="G313" s="5" t="s">
        <v>1278</v>
      </c>
      <c r="H313" s="5" t="s">
        <v>1278</v>
      </c>
      <c r="I313" s="5" t="s">
        <v>1279</v>
      </c>
      <c r="J313" s="6">
        <v>38139</v>
      </c>
      <c r="K313" s="5" t="s">
        <v>340</v>
      </c>
      <c r="L313" s="5" t="s">
        <v>340</v>
      </c>
      <c r="M313" s="5" t="s">
        <v>341</v>
      </c>
      <c r="N313" s="7">
        <v>2</v>
      </c>
      <c r="O313" s="7">
        <v>3</v>
      </c>
      <c r="P313" s="8">
        <v>50715</v>
      </c>
      <c r="Q313" s="122">
        <v>0</v>
      </c>
      <c r="R313" s="10">
        <f t="shared" si="64"/>
        <v>0</v>
      </c>
      <c r="S313" s="122">
        <v>0</v>
      </c>
      <c r="T313" s="10">
        <f t="shared" si="65"/>
        <v>0</v>
      </c>
      <c r="U313" s="122">
        <f t="shared" si="66"/>
        <v>0</v>
      </c>
      <c r="V313" s="10">
        <f t="shared" si="67"/>
        <v>0</v>
      </c>
      <c r="W313" s="10">
        <f t="shared" si="68"/>
        <v>50715</v>
      </c>
      <c r="X313" s="11">
        <f t="shared" si="80"/>
        <v>50715</v>
      </c>
      <c r="Y313" s="12">
        <f t="shared" si="69"/>
        <v>0</v>
      </c>
      <c r="Z313" s="123">
        <f t="shared" si="81"/>
        <v>0</v>
      </c>
      <c r="AA313" s="124" t="str">
        <f t="shared" si="79"/>
        <v>0.00%-0.00%</v>
      </c>
      <c r="AB313" s="15"/>
      <c r="AC313" s="15"/>
      <c r="AD313" s="15"/>
      <c r="AE313" s="125"/>
      <c r="AF313" s="8">
        <f t="shared" si="70"/>
        <v>0</v>
      </c>
      <c r="AG313" s="17">
        <f t="shared" si="71"/>
        <v>50715</v>
      </c>
      <c r="AH313" s="18">
        <f t="shared" si="72"/>
        <v>0</v>
      </c>
      <c r="AI313" s="126">
        <f t="shared" si="73"/>
        <v>0</v>
      </c>
      <c r="AJ313" s="20">
        <v>14</v>
      </c>
      <c r="AK313" s="20">
        <v>450</v>
      </c>
      <c r="AL313" s="20">
        <v>1000</v>
      </c>
      <c r="AM313" s="20">
        <v>688</v>
      </c>
      <c r="AN313" s="20">
        <f t="shared" si="74"/>
        <v>728098</v>
      </c>
      <c r="AO313" s="7">
        <v>2</v>
      </c>
      <c r="AP313" s="20"/>
      <c r="AQ313" s="21"/>
      <c r="AR313" s="21"/>
      <c r="AS313" s="5" t="s">
        <v>1280</v>
      </c>
      <c r="AT313" s="5" t="s">
        <v>76</v>
      </c>
      <c r="AY313" s="145" t="str">
        <f t="shared" si="77"/>
        <v>OK</v>
      </c>
    </row>
    <row r="314" spans="1:51" ht="19.95" customHeight="1">
      <c r="A314" s="5" t="s">
        <v>562</v>
      </c>
      <c r="B314" s="5">
        <v>11007295</v>
      </c>
      <c r="C314" s="5" t="s">
        <v>1281</v>
      </c>
      <c r="D314" s="5" t="s">
        <v>1282</v>
      </c>
      <c r="E314" s="5" t="s">
        <v>54</v>
      </c>
      <c r="F314" s="5" t="s">
        <v>55</v>
      </c>
      <c r="G314" s="5" t="s">
        <v>1278</v>
      </c>
      <c r="H314" s="5" t="s">
        <v>1283</v>
      </c>
      <c r="I314" s="5" t="s">
        <v>1284</v>
      </c>
      <c r="J314" s="6">
        <v>38169</v>
      </c>
      <c r="K314" s="5" t="s">
        <v>1285</v>
      </c>
      <c r="L314" s="5" t="s">
        <v>1285</v>
      </c>
      <c r="M314" s="5" t="s">
        <v>59</v>
      </c>
      <c r="N314" s="7">
        <v>2</v>
      </c>
      <c r="O314" s="7">
        <v>4</v>
      </c>
      <c r="P314" s="8">
        <v>38000</v>
      </c>
      <c r="Q314" s="122">
        <v>2.2499999999999999E-2</v>
      </c>
      <c r="R314" s="10">
        <f t="shared" si="64"/>
        <v>855</v>
      </c>
      <c r="S314" s="122">
        <v>0</v>
      </c>
      <c r="T314" s="10">
        <f t="shared" si="65"/>
        <v>0</v>
      </c>
      <c r="U314" s="122">
        <f t="shared" si="66"/>
        <v>2.2499999999999999E-2</v>
      </c>
      <c r="V314" s="10">
        <f t="shared" si="67"/>
        <v>855</v>
      </c>
      <c r="W314" s="10">
        <f t="shared" si="68"/>
        <v>38855</v>
      </c>
      <c r="X314" s="11">
        <f t="shared" si="80"/>
        <v>38855</v>
      </c>
      <c r="Y314" s="12">
        <f t="shared" si="69"/>
        <v>855</v>
      </c>
      <c r="Z314" s="123">
        <f t="shared" si="81"/>
        <v>2.2499999999999999E-2</v>
      </c>
      <c r="AA314" s="124" t="str">
        <f t="shared" si="79"/>
        <v>1.80%-2.70%</v>
      </c>
      <c r="AB314" s="15"/>
      <c r="AC314" s="15"/>
      <c r="AD314" s="15"/>
      <c r="AE314" s="125"/>
      <c r="AF314" s="8">
        <f t="shared" si="70"/>
        <v>0</v>
      </c>
      <c r="AG314" s="17">
        <f t="shared" si="71"/>
        <v>38855</v>
      </c>
      <c r="AH314" s="18">
        <f t="shared" si="72"/>
        <v>855</v>
      </c>
      <c r="AI314" s="126">
        <f t="shared" si="73"/>
        <v>2.2499999999999964E-2</v>
      </c>
      <c r="AJ314" s="20">
        <v>14</v>
      </c>
      <c r="AK314" s="20">
        <v>450</v>
      </c>
      <c r="AL314" s="20"/>
      <c r="AM314" s="20">
        <v>688</v>
      </c>
      <c r="AN314" s="20">
        <f t="shared" si="74"/>
        <v>550058</v>
      </c>
      <c r="AO314" s="7">
        <v>4</v>
      </c>
      <c r="AP314" s="20"/>
      <c r="AQ314" s="21"/>
      <c r="AR314" s="21"/>
      <c r="AS314" s="5" t="s">
        <v>1280</v>
      </c>
      <c r="AT314" s="5" t="s">
        <v>76</v>
      </c>
      <c r="AY314" s="145" t="str">
        <f t="shared" si="77"/>
        <v>OK</v>
      </c>
    </row>
    <row r="315" spans="1:51" ht="19.95" customHeight="1">
      <c r="A315" s="5" t="s">
        <v>562</v>
      </c>
      <c r="B315" s="5">
        <v>11009678</v>
      </c>
      <c r="C315" s="5" t="s">
        <v>1286</v>
      </c>
      <c r="D315" s="5" t="s">
        <v>1287</v>
      </c>
      <c r="E315" s="5" t="s">
        <v>54</v>
      </c>
      <c r="F315" s="5" t="s">
        <v>55</v>
      </c>
      <c r="G315" s="5" t="s">
        <v>1278</v>
      </c>
      <c r="H315" s="5" t="s">
        <v>1283</v>
      </c>
      <c r="I315" s="5" t="s">
        <v>1284</v>
      </c>
      <c r="J315" s="6">
        <v>41463</v>
      </c>
      <c r="K315" s="5" t="s">
        <v>1288</v>
      </c>
      <c r="L315" s="5" t="s">
        <v>1289</v>
      </c>
      <c r="M315" s="5" t="s">
        <v>66</v>
      </c>
      <c r="N315" s="7">
        <v>2</v>
      </c>
      <c r="O315" s="7">
        <v>3</v>
      </c>
      <c r="P315" s="8">
        <v>22590</v>
      </c>
      <c r="Q315" s="122">
        <v>2.5000000000000001E-2</v>
      </c>
      <c r="R315" s="10">
        <f t="shared" si="64"/>
        <v>565</v>
      </c>
      <c r="S315" s="122">
        <v>0</v>
      </c>
      <c r="T315" s="10">
        <f t="shared" si="65"/>
        <v>0</v>
      </c>
      <c r="U315" s="122">
        <f t="shared" si="66"/>
        <v>2.5011066843736166E-2</v>
      </c>
      <c r="V315" s="10">
        <f t="shared" si="67"/>
        <v>565</v>
      </c>
      <c r="W315" s="10">
        <f t="shared" si="68"/>
        <v>23155</v>
      </c>
      <c r="X315" s="11">
        <f t="shared" si="80"/>
        <v>23155</v>
      </c>
      <c r="Y315" s="12">
        <f t="shared" si="69"/>
        <v>565</v>
      </c>
      <c r="Z315" s="123">
        <f t="shared" si="81"/>
        <v>2.5000000000000001E-2</v>
      </c>
      <c r="AA315" s="124" t="str">
        <f t="shared" si="79"/>
        <v>2.00%-3.00%</v>
      </c>
      <c r="AB315" s="15"/>
      <c r="AC315" s="15"/>
      <c r="AD315" s="15"/>
      <c r="AE315" s="125"/>
      <c r="AF315" s="8">
        <f t="shared" si="70"/>
        <v>0</v>
      </c>
      <c r="AG315" s="17">
        <f t="shared" si="71"/>
        <v>23155</v>
      </c>
      <c r="AH315" s="18">
        <f t="shared" si="72"/>
        <v>565</v>
      </c>
      <c r="AI315" s="126">
        <f t="shared" si="73"/>
        <v>2.5011066843736218E-2</v>
      </c>
      <c r="AJ315" s="20">
        <v>14</v>
      </c>
      <c r="AK315" s="20">
        <v>450</v>
      </c>
      <c r="AL315" s="20"/>
      <c r="AM315" s="20">
        <v>688</v>
      </c>
      <c r="AN315" s="20">
        <f t="shared" si="74"/>
        <v>330258</v>
      </c>
      <c r="AO315" s="7">
        <v>3</v>
      </c>
      <c r="AP315" s="20"/>
      <c r="AQ315" s="21"/>
      <c r="AR315" s="21"/>
      <c r="AS315" s="5" t="s">
        <v>1280</v>
      </c>
      <c r="AT315" s="5" t="s">
        <v>76</v>
      </c>
      <c r="AY315" s="145" t="str">
        <f t="shared" si="77"/>
        <v>OK</v>
      </c>
    </row>
    <row r="316" spans="1:51" ht="19.95" customHeight="1">
      <c r="A316" s="5" t="s">
        <v>562</v>
      </c>
      <c r="B316" s="5">
        <v>11010128</v>
      </c>
      <c r="C316" s="5" t="s">
        <v>1290</v>
      </c>
      <c r="D316" s="5" t="s">
        <v>1291</v>
      </c>
      <c r="E316" s="5" t="s">
        <v>54</v>
      </c>
      <c r="F316" s="5" t="s">
        <v>55</v>
      </c>
      <c r="G316" s="5" t="s">
        <v>1278</v>
      </c>
      <c r="H316" s="5" t="s">
        <v>1283</v>
      </c>
      <c r="I316" s="5" t="s">
        <v>1284</v>
      </c>
      <c r="J316" s="6">
        <v>40282</v>
      </c>
      <c r="K316" s="5" t="s">
        <v>1288</v>
      </c>
      <c r="L316" s="5" t="s">
        <v>1289</v>
      </c>
      <c r="M316" s="5" t="s">
        <v>66</v>
      </c>
      <c r="N316" s="7">
        <v>2</v>
      </c>
      <c r="O316" s="7">
        <v>2</v>
      </c>
      <c r="P316" s="8">
        <v>19580</v>
      </c>
      <c r="Q316" s="122">
        <v>0</v>
      </c>
      <c r="R316" s="10">
        <f t="shared" ref="R316:R379" si="82">ROUND(P316*Q316,0)</f>
        <v>0</v>
      </c>
      <c r="S316" s="122">
        <v>0</v>
      </c>
      <c r="T316" s="10">
        <f t="shared" ref="T316:T379" si="83">ROUND(P316*S316,0)</f>
        <v>0</v>
      </c>
      <c r="U316" s="122">
        <f t="shared" ref="U316:U379" si="84">V316/P316</f>
        <v>0</v>
      </c>
      <c r="V316" s="10">
        <f t="shared" ref="V316:V379" si="85">R316+T316</f>
        <v>0</v>
      </c>
      <c r="W316" s="10">
        <f t="shared" ref="W316:W379" si="86">P316+V316</f>
        <v>19580</v>
      </c>
      <c r="X316" s="11">
        <f t="shared" si="80"/>
        <v>19580</v>
      </c>
      <c r="Y316" s="12">
        <f t="shared" ref="Y316:Y379" si="87">X316-P316</f>
        <v>0</v>
      </c>
      <c r="Z316" s="123">
        <f t="shared" si="81"/>
        <v>0</v>
      </c>
      <c r="AA316" s="124" t="str">
        <f t="shared" si="79"/>
        <v>0.00%-0.00%</v>
      </c>
      <c r="AB316" s="15"/>
      <c r="AC316" s="15"/>
      <c r="AD316" s="15"/>
      <c r="AE316" s="125"/>
      <c r="AF316" s="8">
        <f t="shared" ref="AF316:AF379" si="88">ROUND(P316*AE316,0)</f>
        <v>0</v>
      </c>
      <c r="AG316" s="17">
        <f t="shared" ref="AG316:AG379" si="89">X316+AF316</f>
        <v>19580</v>
      </c>
      <c r="AH316" s="18">
        <f t="shared" ref="AH316:AH379" si="90">AG316-P316</f>
        <v>0</v>
      </c>
      <c r="AI316" s="126">
        <f t="shared" ref="AI316:AI379" si="91">AG316/P316-1</f>
        <v>0</v>
      </c>
      <c r="AJ316" s="20">
        <v>14</v>
      </c>
      <c r="AK316" s="20">
        <v>450</v>
      </c>
      <c r="AL316" s="20"/>
      <c r="AM316" s="20">
        <v>688</v>
      </c>
      <c r="AN316" s="20">
        <f t="shared" ref="AN316:AN379" si="92">AG316*AJ316+AK316*12+AM316+IF(AD316="",AL316,IF(AD316="D",5000,IF(AD316="C",1000,0)))*12</f>
        <v>280208</v>
      </c>
      <c r="AO316" s="7">
        <v>3</v>
      </c>
      <c r="AP316" s="20"/>
      <c r="AQ316" s="21"/>
      <c r="AR316" s="21"/>
      <c r="AS316" s="5" t="s">
        <v>1280</v>
      </c>
      <c r="AT316" s="5" t="s">
        <v>76</v>
      </c>
      <c r="AY316" s="145" t="str">
        <f t="shared" si="77"/>
        <v>OK</v>
      </c>
    </row>
    <row r="317" spans="1:51" ht="19.95" customHeight="1">
      <c r="A317" s="5" t="s">
        <v>562</v>
      </c>
      <c r="B317" s="5">
        <v>11017596</v>
      </c>
      <c r="C317" s="5" t="s">
        <v>1292</v>
      </c>
      <c r="D317" s="5" t="s">
        <v>1293</v>
      </c>
      <c r="E317" s="5" t="s">
        <v>54</v>
      </c>
      <c r="F317" s="5" t="s">
        <v>55</v>
      </c>
      <c r="G317" s="5" t="s">
        <v>1278</v>
      </c>
      <c r="H317" s="5" t="s">
        <v>1283</v>
      </c>
      <c r="I317" s="5" t="s">
        <v>1284</v>
      </c>
      <c r="J317" s="6">
        <v>44116</v>
      </c>
      <c r="K317" s="5" t="s">
        <v>1288</v>
      </c>
      <c r="L317" s="5" t="s">
        <v>1289</v>
      </c>
      <c r="M317" s="5" t="s">
        <v>66</v>
      </c>
      <c r="N317" s="7">
        <v>2</v>
      </c>
      <c r="O317" s="7">
        <v>1</v>
      </c>
      <c r="P317" s="8">
        <v>24800</v>
      </c>
      <c r="Q317" s="122">
        <v>0</v>
      </c>
      <c r="R317" s="10">
        <f t="shared" si="82"/>
        <v>0</v>
      </c>
      <c r="S317" s="122">
        <v>0</v>
      </c>
      <c r="T317" s="10">
        <f t="shared" si="83"/>
        <v>0</v>
      </c>
      <c r="U317" s="122">
        <f t="shared" si="84"/>
        <v>0</v>
      </c>
      <c r="V317" s="10">
        <f t="shared" si="85"/>
        <v>0</v>
      </c>
      <c r="W317" s="10">
        <f t="shared" si="86"/>
        <v>24800</v>
      </c>
      <c r="X317" s="11">
        <f t="shared" si="80"/>
        <v>24800</v>
      </c>
      <c r="Y317" s="12">
        <f t="shared" si="87"/>
        <v>0</v>
      </c>
      <c r="Z317" s="123">
        <f t="shared" si="81"/>
        <v>0</v>
      </c>
      <c r="AA317" s="124" t="str">
        <f t="shared" si="79"/>
        <v>0.00%-0.00%</v>
      </c>
      <c r="AB317" s="15"/>
      <c r="AC317" s="15"/>
      <c r="AD317" s="15"/>
      <c r="AE317" s="125"/>
      <c r="AF317" s="8">
        <f t="shared" si="88"/>
        <v>0</v>
      </c>
      <c r="AG317" s="17">
        <f t="shared" si="89"/>
        <v>24800</v>
      </c>
      <c r="AH317" s="18">
        <f t="shared" si="90"/>
        <v>0</v>
      </c>
      <c r="AI317" s="126">
        <f t="shared" si="91"/>
        <v>0</v>
      </c>
      <c r="AJ317" s="20">
        <v>14</v>
      </c>
      <c r="AK317" s="20">
        <v>450</v>
      </c>
      <c r="AL317" s="20"/>
      <c r="AM317" s="20">
        <v>688</v>
      </c>
      <c r="AN317" s="20">
        <f t="shared" si="92"/>
        <v>353288</v>
      </c>
      <c r="AO317" s="7">
        <v>3</v>
      </c>
      <c r="AP317" s="20"/>
      <c r="AQ317" s="21"/>
      <c r="AR317" s="21"/>
      <c r="AS317" s="5" t="s">
        <v>1280</v>
      </c>
      <c r="AT317" s="5" t="s">
        <v>76</v>
      </c>
      <c r="AY317" s="145" t="str">
        <f t="shared" si="77"/>
        <v>OK</v>
      </c>
    </row>
    <row r="318" spans="1:51" ht="19.95" customHeight="1">
      <c r="A318" s="5" t="s">
        <v>562</v>
      </c>
      <c r="B318" s="5">
        <v>11018892</v>
      </c>
      <c r="C318" s="5" t="s">
        <v>1294</v>
      </c>
      <c r="D318" s="5" t="s">
        <v>1295</v>
      </c>
      <c r="E318" s="5" t="s">
        <v>54</v>
      </c>
      <c r="F318" s="5" t="s">
        <v>55</v>
      </c>
      <c r="G318" s="5" t="s">
        <v>1278</v>
      </c>
      <c r="H318" s="5" t="s">
        <v>1278</v>
      </c>
      <c r="I318" s="5" t="s">
        <v>1279</v>
      </c>
      <c r="J318" s="6">
        <v>44494</v>
      </c>
      <c r="K318" s="5" t="s">
        <v>340</v>
      </c>
      <c r="L318" s="5" t="s">
        <v>340</v>
      </c>
      <c r="M318" s="5" t="s">
        <v>341</v>
      </c>
      <c r="N318" s="7">
        <v>2</v>
      </c>
      <c r="O318" s="7">
        <v>3</v>
      </c>
      <c r="P318" s="8">
        <v>31231</v>
      </c>
      <c r="Q318" s="122">
        <v>0.03</v>
      </c>
      <c r="R318" s="10">
        <f t="shared" si="82"/>
        <v>937</v>
      </c>
      <c r="S318" s="122">
        <v>0</v>
      </c>
      <c r="T318" s="10">
        <f t="shared" si="83"/>
        <v>0</v>
      </c>
      <c r="U318" s="122">
        <f t="shared" si="84"/>
        <v>3.0002241362748552E-2</v>
      </c>
      <c r="V318" s="10">
        <f t="shared" si="85"/>
        <v>937</v>
      </c>
      <c r="W318" s="10">
        <f t="shared" si="86"/>
        <v>32168</v>
      </c>
      <c r="X318" s="11">
        <f t="shared" si="80"/>
        <v>32168</v>
      </c>
      <c r="Y318" s="12">
        <f t="shared" si="87"/>
        <v>937</v>
      </c>
      <c r="Z318" s="123">
        <f t="shared" si="81"/>
        <v>0.03</v>
      </c>
      <c r="AA318" s="124" t="str">
        <f t="shared" si="79"/>
        <v>2.40%-3.60%</v>
      </c>
      <c r="AB318" s="15"/>
      <c r="AC318" s="15"/>
      <c r="AD318" s="15"/>
      <c r="AE318" s="125"/>
      <c r="AF318" s="8">
        <f t="shared" si="88"/>
        <v>0</v>
      </c>
      <c r="AG318" s="17">
        <f t="shared" si="89"/>
        <v>32168</v>
      </c>
      <c r="AH318" s="18">
        <f t="shared" si="90"/>
        <v>937</v>
      </c>
      <c r="AI318" s="126">
        <f t="shared" si="91"/>
        <v>3.0002241362748538E-2</v>
      </c>
      <c r="AJ318" s="20">
        <v>14</v>
      </c>
      <c r="AK318" s="20">
        <v>450</v>
      </c>
      <c r="AL318" s="20">
        <v>1000</v>
      </c>
      <c r="AM318" s="20">
        <v>688</v>
      </c>
      <c r="AN318" s="20">
        <f t="shared" si="92"/>
        <v>468440</v>
      </c>
      <c r="AO318" s="7">
        <v>4</v>
      </c>
      <c r="AP318" s="20"/>
      <c r="AQ318" s="21"/>
      <c r="AR318" s="21"/>
      <c r="AS318" s="5" t="s">
        <v>1280</v>
      </c>
      <c r="AT318" s="5" t="s">
        <v>76</v>
      </c>
      <c r="AY318" s="145" t="str">
        <f t="shared" si="77"/>
        <v>OK</v>
      </c>
    </row>
    <row r="319" spans="1:51" ht="19.95" customHeight="1">
      <c r="A319" s="5" t="s">
        <v>562</v>
      </c>
      <c r="B319" s="5">
        <v>15022109</v>
      </c>
      <c r="C319" s="5" t="s">
        <v>1296</v>
      </c>
      <c r="D319" s="5" t="s">
        <v>1297</v>
      </c>
      <c r="E319" s="5" t="s">
        <v>54</v>
      </c>
      <c r="F319" s="5" t="s">
        <v>55</v>
      </c>
      <c r="G319" s="5" t="s">
        <v>1278</v>
      </c>
      <c r="H319" s="5" t="s">
        <v>1283</v>
      </c>
      <c r="I319" s="5" t="s">
        <v>1298</v>
      </c>
      <c r="J319" s="6">
        <v>44566</v>
      </c>
      <c r="K319" s="5" t="s">
        <v>1289</v>
      </c>
      <c r="L319" s="5" t="s">
        <v>1289</v>
      </c>
      <c r="M319" s="5" t="s">
        <v>66</v>
      </c>
      <c r="N319" s="7">
        <v>2</v>
      </c>
      <c r="O319" s="7">
        <v>3</v>
      </c>
      <c r="P319" s="8">
        <v>16814</v>
      </c>
      <c r="Q319" s="122">
        <v>0.03</v>
      </c>
      <c r="R319" s="10">
        <f t="shared" si="82"/>
        <v>504</v>
      </c>
      <c r="S319" s="122">
        <v>0</v>
      </c>
      <c r="T319" s="10">
        <f t="shared" si="83"/>
        <v>0</v>
      </c>
      <c r="U319" s="122">
        <f t="shared" si="84"/>
        <v>2.9975020815986679E-2</v>
      </c>
      <c r="V319" s="10">
        <f t="shared" si="85"/>
        <v>504</v>
      </c>
      <c r="W319" s="10">
        <f t="shared" si="86"/>
        <v>17318</v>
      </c>
      <c r="X319" s="11">
        <f t="shared" si="80"/>
        <v>17318</v>
      </c>
      <c r="Y319" s="12">
        <f t="shared" si="87"/>
        <v>504</v>
      </c>
      <c r="Z319" s="123">
        <f t="shared" si="81"/>
        <v>0.03</v>
      </c>
      <c r="AA319" s="124" t="str">
        <f t="shared" si="79"/>
        <v>2.40%-3.60%</v>
      </c>
      <c r="AB319" s="15"/>
      <c r="AC319" s="15"/>
      <c r="AD319" s="15"/>
      <c r="AE319" s="125"/>
      <c r="AF319" s="8">
        <f t="shared" si="88"/>
        <v>0</v>
      </c>
      <c r="AG319" s="17">
        <f t="shared" si="89"/>
        <v>17318</v>
      </c>
      <c r="AH319" s="18">
        <f t="shared" si="90"/>
        <v>504</v>
      </c>
      <c r="AI319" s="126">
        <f t="shared" si="91"/>
        <v>2.9975020815986575E-2</v>
      </c>
      <c r="AJ319" s="20">
        <v>14</v>
      </c>
      <c r="AK319" s="20">
        <v>450</v>
      </c>
      <c r="AL319" s="20"/>
      <c r="AM319" s="20">
        <v>688</v>
      </c>
      <c r="AN319" s="20">
        <f t="shared" si="92"/>
        <v>248540</v>
      </c>
      <c r="AO319" s="7">
        <v>1</v>
      </c>
      <c r="AP319" s="20"/>
      <c r="AQ319" s="21"/>
      <c r="AR319" s="21"/>
      <c r="AS319" s="5" t="s">
        <v>1280</v>
      </c>
      <c r="AT319" s="5" t="s">
        <v>76</v>
      </c>
      <c r="AY319" s="145" t="str">
        <f t="shared" si="77"/>
        <v>OK</v>
      </c>
    </row>
    <row r="320" spans="1:51" ht="19.95" customHeight="1">
      <c r="A320" s="5" t="s">
        <v>562</v>
      </c>
      <c r="B320" s="5">
        <v>1211029</v>
      </c>
      <c r="C320" s="5" t="s">
        <v>1299</v>
      </c>
      <c r="D320" s="5" t="s">
        <v>1300</v>
      </c>
      <c r="E320" s="5" t="s">
        <v>54</v>
      </c>
      <c r="F320" s="5" t="s">
        <v>55</v>
      </c>
      <c r="G320" s="5" t="s">
        <v>1278</v>
      </c>
      <c r="H320" s="5" t="s">
        <v>1301</v>
      </c>
      <c r="I320" s="5" t="s">
        <v>1298</v>
      </c>
      <c r="J320" s="6">
        <v>40735</v>
      </c>
      <c r="K320" s="5" t="s">
        <v>84</v>
      </c>
      <c r="L320" s="5" t="s">
        <v>84</v>
      </c>
      <c r="M320" s="5" t="s">
        <v>66</v>
      </c>
      <c r="N320" s="7">
        <v>2</v>
      </c>
      <c r="O320" s="7">
        <v>3</v>
      </c>
      <c r="P320" s="8">
        <v>19000</v>
      </c>
      <c r="Q320" s="122">
        <v>2.5000000000000001E-2</v>
      </c>
      <c r="R320" s="10">
        <f t="shared" si="82"/>
        <v>475</v>
      </c>
      <c r="S320" s="122">
        <v>0</v>
      </c>
      <c r="T320" s="10">
        <f t="shared" si="83"/>
        <v>0</v>
      </c>
      <c r="U320" s="122">
        <f t="shared" si="84"/>
        <v>2.5000000000000001E-2</v>
      </c>
      <c r="V320" s="10">
        <f t="shared" si="85"/>
        <v>475</v>
      </c>
      <c r="W320" s="10">
        <f t="shared" si="86"/>
        <v>19475</v>
      </c>
      <c r="X320" s="11">
        <f t="shared" si="80"/>
        <v>19475</v>
      </c>
      <c r="Y320" s="12">
        <f t="shared" si="87"/>
        <v>475</v>
      </c>
      <c r="Z320" s="123">
        <f t="shared" si="81"/>
        <v>2.5000000000000001E-2</v>
      </c>
      <c r="AA320" s="124" t="str">
        <f t="shared" si="79"/>
        <v>2.00%-3.00%</v>
      </c>
      <c r="AB320" s="15"/>
      <c r="AC320" s="15"/>
      <c r="AD320" s="15"/>
      <c r="AE320" s="125"/>
      <c r="AF320" s="8">
        <f t="shared" si="88"/>
        <v>0</v>
      </c>
      <c r="AG320" s="17">
        <f t="shared" si="89"/>
        <v>19475</v>
      </c>
      <c r="AH320" s="18">
        <f t="shared" si="90"/>
        <v>475</v>
      </c>
      <c r="AI320" s="126">
        <f t="shared" si="91"/>
        <v>2.4999999999999911E-2</v>
      </c>
      <c r="AJ320" s="20">
        <v>14</v>
      </c>
      <c r="AK320" s="20">
        <v>450</v>
      </c>
      <c r="AL320" s="20"/>
      <c r="AM320" s="20">
        <v>688</v>
      </c>
      <c r="AN320" s="20">
        <f t="shared" si="92"/>
        <v>278738</v>
      </c>
      <c r="AO320" s="7">
        <v>3</v>
      </c>
      <c r="AP320" s="20"/>
      <c r="AQ320" s="21"/>
      <c r="AR320" s="21"/>
      <c r="AS320" s="5" t="s">
        <v>1280</v>
      </c>
      <c r="AT320" s="5" t="s">
        <v>76</v>
      </c>
      <c r="AY320" s="145" t="str">
        <f t="shared" si="77"/>
        <v>OK</v>
      </c>
    </row>
    <row r="321" spans="1:51" ht="19.95" customHeight="1">
      <c r="A321" s="5" t="s">
        <v>562</v>
      </c>
      <c r="B321" s="5">
        <v>15005181</v>
      </c>
      <c r="C321" s="5" t="s">
        <v>707</v>
      </c>
      <c r="D321" s="5" t="s">
        <v>708</v>
      </c>
      <c r="E321" s="5" t="s">
        <v>54</v>
      </c>
      <c r="F321" s="5" t="s">
        <v>55</v>
      </c>
      <c r="G321" s="5" t="s">
        <v>1278</v>
      </c>
      <c r="H321" s="5" t="s">
        <v>1301</v>
      </c>
      <c r="I321" s="5" t="s">
        <v>1298</v>
      </c>
      <c r="J321" s="6">
        <v>39569</v>
      </c>
      <c r="K321" s="5" t="s">
        <v>340</v>
      </c>
      <c r="L321" s="5" t="s">
        <v>340</v>
      </c>
      <c r="M321" s="5" t="s">
        <v>341</v>
      </c>
      <c r="N321" s="7">
        <v>2</v>
      </c>
      <c r="O321" s="7">
        <v>3</v>
      </c>
      <c r="P321" s="8">
        <v>36462</v>
      </c>
      <c r="Q321" s="122">
        <v>0.03</v>
      </c>
      <c r="R321" s="10">
        <f t="shared" si="82"/>
        <v>1094</v>
      </c>
      <c r="S321" s="122">
        <v>0</v>
      </c>
      <c r="T321" s="10">
        <f t="shared" si="83"/>
        <v>0</v>
      </c>
      <c r="U321" s="122">
        <f t="shared" si="84"/>
        <v>3.0003839613844549E-2</v>
      </c>
      <c r="V321" s="10">
        <f t="shared" si="85"/>
        <v>1094</v>
      </c>
      <c r="W321" s="10">
        <f t="shared" si="86"/>
        <v>37556</v>
      </c>
      <c r="X321" s="11">
        <f t="shared" si="80"/>
        <v>37556</v>
      </c>
      <c r="Y321" s="12">
        <f t="shared" si="87"/>
        <v>1094</v>
      </c>
      <c r="Z321" s="123">
        <f t="shared" si="81"/>
        <v>0.03</v>
      </c>
      <c r="AA321" s="124" t="str">
        <f t="shared" si="79"/>
        <v>2.40%-3.60%</v>
      </c>
      <c r="AB321" s="15"/>
      <c r="AC321" s="15"/>
      <c r="AD321" s="15"/>
      <c r="AE321" s="125"/>
      <c r="AF321" s="8">
        <f t="shared" si="88"/>
        <v>0</v>
      </c>
      <c r="AG321" s="17">
        <f t="shared" si="89"/>
        <v>37556</v>
      </c>
      <c r="AH321" s="18">
        <f t="shared" si="90"/>
        <v>1094</v>
      </c>
      <c r="AI321" s="126">
        <f t="shared" si="91"/>
        <v>3.0003839613844452E-2</v>
      </c>
      <c r="AJ321" s="20">
        <v>14</v>
      </c>
      <c r="AK321" s="20">
        <v>450</v>
      </c>
      <c r="AL321" s="20">
        <v>1000</v>
      </c>
      <c r="AM321" s="20">
        <v>688</v>
      </c>
      <c r="AN321" s="20">
        <f t="shared" si="92"/>
        <v>543872</v>
      </c>
      <c r="AO321" s="7">
        <v>4</v>
      </c>
      <c r="AP321" s="20"/>
      <c r="AQ321" s="21"/>
      <c r="AR321" s="21"/>
      <c r="AS321" s="5" t="s">
        <v>1280</v>
      </c>
      <c r="AT321" s="5" t="s">
        <v>76</v>
      </c>
      <c r="AY321" s="145" t="str">
        <f t="shared" si="77"/>
        <v>OK</v>
      </c>
    </row>
    <row r="322" spans="1:51" ht="19.95" customHeight="1">
      <c r="A322" s="5" t="s">
        <v>562</v>
      </c>
      <c r="B322" s="5">
        <v>85886180</v>
      </c>
      <c r="C322" s="5" t="s">
        <v>1302</v>
      </c>
      <c r="D322" s="5" t="s">
        <v>1303</v>
      </c>
      <c r="E322" s="5" t="s">
        <v>1304</v>
      </c>
      <c r="F322" s="5" t="s">
        <v>55</v>
      </c>
      <c r="G322" s="5" t="s">
        <v>1278</v>
      </c>
      <c r="H322" s="5" t="s">
        <v>1278</v>
      </c>
      <c r="I322" s="5" t="s">
        <v>1298</v>
      </c>
      <c r="J322" s="6">
        <v>45902</v>
      </c>
      <c r="K322" s="5" t="s">
        <v>1305</v>
      </c>
      <c r="L322" s="5" t="s">
        <v>1305</v>
      </c>
      <c r="M322" s="5" t="s">
        <v>107</v>
      </c>
      <c r="N322" s="7">
        <v>2</v>
      </c>
      <c r="O322" s="7">
        <v>3</v>
      </c>
      <c r="P322" s="8">
        <v>9000</v>
      </c>
      <c r="Q322" s="122">
        <v>0</v>
      </c>
      <c r="R322" s="10">
        <f t="shared" si="82"/>
        <v>0</v>
      </c>
      <c r="S322" s="122">
        <v>0</v>
      </c>
      <c r="T322" s="10">
        <f t="shared" si="83"/>
        <v>0</v>
      </c>
      <c r="U322" s="122">
        <f t="shared" si="84"/>
        <v>0</v>
      </c>
      <c r="V322" s="10">
        <f t="shared" si="85"/>
        <v>0</v>
      </c>
      <c r="W322" s="10">
        <f t="shared" si="86"/>
        <v>9000</v>
      </c>
      <c r="X322" s="11">
        <f t="shared" si="80"/>
        <v>9000</v>
      </c>
      <c r="Y322" s="12">
        <f t="shared" si="87"/>
        <v>0</v>
      </c>
      <c r="Z322" s="123">
        <f t="shared" si="81"/>
        <v>0</v>
      </c>
      <c r="AA322" s="124" t="str">
        <f t="shared" si="79"/>
        <v>0.00%-0.00%</v>
      </c>
      <c r="AB322" s="15"/>
      <c r="AC322" s="15"/>
      <c r="AD322" s="15"/>
      <c r="AE322" s="125"/>
      <c r="AF322" s="8">
        <f t="shared" si="88"/>
        <v>0</v>
      </c>
      <c r="AG322" s="17">
        <f t="shared" si="89"/>
        <v>9000</v>
      </c>
      <c r="AH322" s="18">
        <f t="shared" si="90"/>
        <v>0</v>
      </c>
      <c r="AI322" s="126">
        <f t="shared" si="91"/>
        <v>0</v>
      </c>
      <c r="AJ322" s="20">
        <v>14</v>
      </c>
      <c r="AK322" s="20">
        <v>780</v>
      </c>
      <c r="AL322" s="20"/>
      <c r="AM322" s="20">
        <v>1210</v>
      </c>
      <c r="AN322" s="20">
        <f t="shared" si="92"/>
        <v>136570</v>
      </c>
      <c r="AO322" s="7" t="e">
        <v>#N/A</v>
      </c>
      <c r="AP322" s="20"/>
      <c r="AQ322" s="21"/>
      <c r="AR322" s="21"/>
      <c r="AS322" s="5" t="s">
        <v>1280</v>
      </c>
      <c r="AT322" s="5" t="s">
        <v>76</v>
      </c>
      <c r="AY322" s="145" t="str">
        <f t="shared" ref="AY322:AY385" si="93">_xlfn.LET(_xlpm.actual,Z322,_xlpm.low,VALUE(_xlfn.TEXTBEFORE(AA322,"-")),_xlpm.high,VALUE(_xlfn.TEXTAFTER(AA322,"-")),IF(AND(_xlpm.actual=0,OR(_xlpm.low&lt;&gt;0,_xlpm.high&lt;&gt;0)),"0 increase",IF(_xlpm.actual&gt;_xlpm.high*1.2,"&gt;20",IF(_xlpm.actual&lt;_xlpm.low*0.8,"&lt;20","OK"))))</f>
        <v>OK</v>
      </c>
    </row>
    <row r="323" spans="1:51" ht="19.95" customHeight="1">
      <c r="A323" s="5" t="s">
        <v>562</v>
      </c>
      <c r="B323" s="5">
        <v>1120234</v>
      </c>
      <c r="C323" s="5" t="s">
        <v>1306</v>
      </c>
      <c r="D323" s="5" t="s">
        <v>1307</v>
      </c>
      <c r="E323" s="5" t="s">
        <v>54</v>
      </c>
      <c r="F323" s="5" t="s">
        <v>55</v>
      </c>
      <c r="G323" s="5" t="s">
        <v>1278</v>
      </c>
      <c r="H323" s="5" t="s">
        <v>1301</v>
      </c>
      <c r="I323" s="5" t="s">
        <v>1308</v>
      </c>
      <c r="J323" s="6">
        <v>43528</v>
      </c>
      <c r="K323" s="5" t="s">
        <v>84</v>
      </c>
      <c r="L323" s="5" t="s">
        <v>84</v>
      </c>
      <c r="M323" s="5" t="s">
        <v>66</v>
      </c>
      <c r="N323" s="7">
        <v>2</v>
      </c>
      <c r="O323" s="7">
        <v>4</v>
      </c>
      <c r="P323" s="8">
        <v>20139</v>
      </c>
      <c r="Q323" s="122">
        <v>0.03</v>
      </c>
      <c r="R323" s="10">
        <f t="shared" si="82"/>
        <v>604</v>
      </c>
      <c r="S323" s="122">
        <v>0</v>
      </c>
      <c r="T323" s="10">
        <f t="shared" si="83"/>
        <v>0</v>
      </c>
      <c r="U323" s="122">
        <f t="shared" si="84"/>
        <v>2.9991558667262525E-2</v>
      </c>
      <c r="V323" s="10">
        <f t="shared" si="85"/>
        <v>604</v>
      </c>
      <c r="W323" s="10">
        <f t="shared" si="86"/>
        <v>20743</v>
      </c>
      <c r="X323" s="11">
        <f t="shared" si="80"/>
        <v>20743</v>
      </c>
      <c r="Y323" s="12">
        <f t="shared" si="87"/>
        <v>604</v>
      </c>
      <c r="Z323" s="123">
        <f t="shared" si="81"/>
        <v>0.03</v>
      </c>
      <c r="AA323" s="124" t="str">
        <f t="shared" si="79"/>
        <v>2.40%-3.60%</v>
      </c>
      <c r="AB323" s="15"/>
      <c r="AC323" s="15"/>
      <c r="AD323" s="15"/>
      <c r="AE323" s="125"/>
      <c r="AF323" s="8">
        <f t="shared" si="88"/>
        <v>0</v>
      </c>
      <c r="AG323" s="17">
        <f t="shared" si="89"/>
        <v>20743</v>
      </c>
      <c r="AH323" s="18">
        <f t="shared" si="90"/>
        <v>604</v>
      </c>
      <c r="AI323" s="126">
        <f t="shared" si="91"/>
        <v>2.9991558667262552E-2</v>
      </c>
      <c r="AJ323" s="20">
        <v>14</v>
      </c>
      <c r="AK323" s="20">
        <v>4350</v>
      </c>
      <c r="AL323" s="20"/>
      <c r="AM323" s="20">
        <v>688</v>
      </c>
      <c r="AN323" s="20">
        <f t="shared" si="92"/>
        <v>343290</v>
      </c>
      <c r="AO323" s="7" t="e">
        <v>#N/A</v>
      </c>
      <c r="AP323" s="20"/>
      <c r="AQ323" s="21"/>
      <c r="AR323" s="21"/>
      <c r="AS323" s="5" t="s">
        <v>1280</v>
      </c>
      <c r="AT323" s="5" t="s">
        <v>76</v>
      </c>
      <c r="AY323" s="145" t="str">
        <f t="shared" si="93"/>
        <v>OK</v>
      </c>
    </row>
    <row r="324" spans="1:51" ht="19.95" customHeight="1">
      <c r="A324" s="5" t="s">
        <v>562</v>
      </c>
      <c r="B324" s="5">
        <v>1214052</v>
      </c>
      <c r="C324" s="5" t="s">
        <v>1309</v>
      </c>
      <c r="D324" s="5" t="s">
        <v>1310</v>
      </c>
      <c r="E324" s="5" t="s">
        <v>54</v>
      </c>
      <c r="F324" s="5" t="s">
        <v>55</v>
      </c>
      <c r="G324" s="5" t="s">
        <v>1278</v>
      </c>
      <c r="H324" s="5" t="s">
        <v>1301</v>
      </c>
      <c r="I324" s="5" t="s">
        <v>1308</v>
      </c>
      <c r="J324" s="6">
        <v>39666</v>
      </c>
      <c r="K324" s="5" t="s">
        <v>468</v>
      </c>
      <c r="L324" s="5" t="s">
        <v>468</v>
      </c>
      <c r="M324" s="5" t="s">
        <v>59</v>
      </c>
      <c r="N324" s="7">
        <v>2</v>
      </c>
      <c r="O324" s="7">
        <v>4</v>
      </c>
      <c r="P324" s="8">
        <v>25900</v>
      </c>
      <c r="Q324" s="122">
        <v>0.03</v>
      </c>
      <c r="R324" s="10">
        <f t="shared" si="82"/>
        <v>777</v>
      </c>
      <c r="S324" s="122">
        <v>0</v>
      </c>
      <c r="T324" s="10">
        <f t="shared" si="83"/>
        <v>0</v>
      </c>
      <c r="U324" s="122">
        <f t="shared" si="84"/>
        <v>0.03</v>
      </c>
      <c r="V324" s="10">
        <f t="shared" si="85"/>
        <v>777</v>
      </c>
      <c r="W324" s="10">
        <f t="shared" si="86"/>
        <v>26677</v>
      </c>
      <c r="X324" s="11">
        <f t="shared" si="80"/>
        <v>26677</v>
      </c>
      <c r="Y324" s="12">
        <f t="shared" si="87"/>
        <v>777</v>
      </c>
      <c r="Z324" s="123">
        <f t="shared" si="81"/>
        <v>0.03</v>
      </c>
      <c r="AA324" s="124" t="str">
        <f t="shared" si="79"/>
        <v>2.40%-3.60%</v>
      </c>
      <c r="AB324" s="15"/>
      <c r="AC324" s="15"/>
      <c r="AD324" s="15"/>
      <c r="AE324" s="125"/>
      <c r="AF324" s="8">
        <f t="shared" si="88"/>
        <v>0</v>
      </c>
      <c r="AG324" s="17">
        <f t="shared" si="89"/>
        <v>26677</v>
      </c>
      <c r="AH324" s="18">
        <f t="shared" si="90"/>
        <v>777</v>
      </c>
      <c r="AI324" s="126">
        <f t="shared" si="91"/>
        <v>3.0000000000000027E-2</v>
      </c>
      <c r="AJ324" s="20">
        <v>14</v>
      </c>
      <c r="AK324" s="20">
        <v>4700</v>
      </c>
      <c r="AL324" s="20"/>
      <c r="AM324" s="20">
        <v>688</v>
      </c>
      <c r="AN324" s="20">
        <f t="shared" si="92"/>
        <v>430566</v>
      </c>
      <c r="AO324" s="7">
        <v>3</v>
      </c>
      <c r="AP324" s="20"/>
      <c r="AQ324" s="21"/>
      <c r="AR324" s="21"/>
      <c r="AS324" s="5" t="s">
        <v>1280</v>
      </c>
      <c r="AT324" s="5" t="s">
        <v>76</v>
      </c>
      <c r="AY324" s="145" t="str">
        <f t="shared" si="93"/>
        <v>OK</v>
      </c>
    </row>
    <row r="325" spans="1:51" ht="19.95" customHeight="1">
      <c r="A325" s="5" t="s">
        <v>562</v>
      </c>
      <c r="B325" s="5">
        <v>1705023</v>
      </c>
      <c r="C325" s="5" t="s">
        <v>636</v>
      </c>
      <c r="D325" s="5" t="s">
        <v>637</v>
      </c>
      <c r="E325" s="5" t="s">
        <v>54</v>
      </c>
      <c r="F325" s="5" t="s">
        <v>55</v>
      </c>
      <c r="G325" s="5" t="s">
        <v>1278</v>
      </c>
      <c r="H325" s="5" t="s">
        <v>1301</v>
      </c>
      <c r="I325" s="5" t="s">
        <v>1308</v>
      </c>
      <c r="J325" s="6">
        <v>39664</v>
      </c>
      <c r="K325" s="5" t="s">
        <v>1311</v>
      </c>
      <c r="L325" s="5" t="s">
        <v>1311</v>
      </c>
      <c r="M325" s="5" t="s">
        <v>341</v>
      </c>
      <c r="N325" s="7">
        <v>2</v>
      </c>
      <c r="O325" s="7">
        <v>5</v>
      </c>
      <c r="P325" s="8">
        <v>31000</v>
      </c>
      <c r="Q325" s="122">
        <v>0.06</v>
      </c>
      <c r="R325" s="10">
        <f t="shared" si="82"/>
        <v>1860</v>
      </c>
      <c r="S325" s="122">
        <v>7.7799999999999994E-2</v>
      </c>
      <c r="T325" s="10">
        <f t="shared" si="83"/>
        <v>2412</v>
      </c>
      <c r="U325" s="122">
        <f t="shared" si="84"/>
        <v>0.13780645161290322</v>
      </c>
      <c r="V325" s="10">
        <f t="shared" si="85"/>
        <v>4272</v>
      </c>
      <c r="W325" s="10">
        <f t="shared" si="86"/>
        <v>35272</v>
      </c>
      <c r="X325" s="11">
        <f t="shared" si="80"/>
        <v>35272</v>
      </c>
      <c r="Y325" s="12">
        <f t="shared" si="87"/>
        <v>4272</v>
      </c>
      <c r="Z325" s="123">
        <f t="shared" si="81"/>
        <v>0.13780000000000001</v>
      </c>
      <c r="AA325" s="124" t="str">
        <f t="shared" si="79"/>
        <v>11.02%-16.54%</v>
      </c>
      <c r="AB325" s="15"/>
      <c r="AC325" s="15"/>
      <c r="AD325" s="15"/>
      <c r="AE325" s="125"/>
      <c r="AF325" s="8">
        <f t="shared" si="88"/>
        <v>0</v>
      </c>
      <c r="AG325" s="17">
        <f t="shared" si="89"/>
        <v>35272</v>
      </c>
      <c r="AH325" s="18">
        <f t="shared" si="90"/>
        <v>4272</v>
      </c>
      <c r="AI325" s="126">
        <f t="shared" si="91"/>
        <v>0.13780645161290317</v>
      </c>
      <c r="AJ325" s="20">
        <v>14</v>
      </c>
      <c r="AK325" s="20">
        <v>4250</v>
      </c>
      <c r="AL325" s="20">
        <v>1000</v>
      </c>
      <c r="AM325" s="20">
        <v>688</v>
      </c>
      <c r="AN325" s="20">
        <f t="shared" si="92"/>
        <v>557496</v>
      </c>
      <c r="AO325" s="7">
        <v>5</v>
      </c>
      <c r="AP325" s="20"/>
      <c r="AQ325" s="21"/>
      <c r="AR325" s="21"/>
      <c r="AS325" s="5" t="s">
        <v>1280</v>
      </c>
      <c r="AT325" s="5" t="s">
        <v>76</v>
      </c>
      <c r="AY325" s="145" t="str">
        <f t="shared" si="93"/>
        <v>OK</v>
      </c>
    </row>
    <row r="326" spans="1:51" ht="19.95" customHeight="1">
      <c r="A326" s="5" t="s">
        <v>562</v>
      </c>
      <c r="B326" s="5">
        <v>11009405</v>
      </c>
      <c r="C326" s="5" t="s">
        <v>1312</v>
      </c>
      <c r="D326" s="5" t="s">
        <v>1313</v>
      </c>
      <c r="E326" s="5" t="s">
        <v>54</v>
      </c>
      <c r="F326" s="5" t="s">
        <v>55</v>
      </c>
      <c r="G326" s="5" t="s">
        <v>1278</v>
      </c>
      <c r="H326" s="5" t="s">
        <v>1301</v>
      </c>
      <c r="I326" s="5" t="s">
        <v>1308</v>
      </c>
      <c r="J326" s="6">
        <v>38565</v>
      </c>
      <c r="K326" s="5" t="s">
        <v>468</v>
      </c>
      <c r="L326" s="5" t="s">
        <v>468</v>
      </c>
      <c r="M326" s="5" t="s">
        <v>59</v>
      </c>
      <c r="N326" s="7">
        <v>2</v>
      </c>
      <c r="O326" s="7">
        <v>3</v>
      </c>
      <c r="P326" s="8">
        <v>28200</v>
      </c>
      <c r="Q326" s="122">
        <v>0</v>
      </c>
      <c r="R326" s="10">
        <f t="shared" si="82"/>
        <v>0</v>
      </c>
      <c r="S326" s="122">
        <v>0</v>
      </c>
      <c r="T326" s="10">
        <f t="shared" si="83"/>
        <v>0</v>
      </c>
      <c r="U326" s="122">
        <f t="shared" si="84"/>
        <v>0</v>
      </c>
      <c r="V326" s="10">
        <f t="shared" si="85"/>
        <v>0</v>
      </c>
      <c r="W326" s="10">
        <f t="shared" si="86"/>
        <v>28200</v>
      </c>
      <c r="X326" s="11">
        <f t="shared" si="80"/>
        <v>28200</v>
      </c>
      <c r="Y326" s="12">
        <f t="shared" si="87"/>
        <v>0</v>
      </c>
      <c r="Z326" s="123">
        <f t="shared" si="81"/>
        <v>0</v>
      </c>
      <c r="AA326" s="124" t="str">
        <f t="shared" si="79"/>
        <v>0.00%-0.00%</v>
      </c>
      <c r="AB326" s="15"/>
      <c r="AC326" s="15"/>
      <c r="AD326" s="15"/>
      <c r="AE326" s="125"/>
      <c r="AF326" s="8">
        <f t="shared" si="88"/>
        <v>0</v>
      </c>
      <c r="AG326" s="17">
        <f t="shared" si="89"/>
        <v>28200</v>
      </c>
      <c r="AH326" s="18">
        <f t="shared" si="90"/>
        <v>0</v>
      </c>
      <c r="AI326" s="126">
        <f t="shared" si="91"/>
        <v>0</v>
      </c>
      <c r="AJ326" s="20">
        <v>14</v>
      </c>
      <c r="AK326" s="20">
        <v>4250</v>
      </c>
      <c r="AL326" s="20"/>
      <c r="AM326" s="20">
        <v>688</v>
      </c>
      <c r="AN326" s="20">
        <f t="shared" si="92"/>
        <v>446488</v>
      </c>
      <c r="AO326" s="7">
        <v>5</v>
      </c>
      <c r="AP326" s="20"/>
      <c r="AQ326" s="21"/>
      <c r="AR326" s="21"/>
      <c r="AS326" s="5" t="s">
        <v>1280</v>
      </c>
      <c r="AT326" s="5" t="s">
        <v>76</v>
      </c>
      <c r="AY326" s="145" t="str">
        <f t="shared" si="93"/>
        <v>OK</v>
      </c>
    </row>
    <row r="327" spans="1:51" ht="19.95" customHeight="1">
      <c r="A327" s="5" t="s">
        <v>562</v>
      </c>
      <c r="B327" s="5">
        <v>11013450</v>
      </c>
      <c r="C327" s="5" t="s">
        <v>1314</v>
      </c>
      <c r="D327" s="5" t="s">
        <v>1315</v>
      </c>
      <c r="E327" s="5" t="s">
        <v>54</v>
      </c>
      <c r="F327" s="5" t="s">
        <v>55</v>
      </c>
      <c r="G327" s="5" t="s">
        <v>1278</v>
      </c>
      <c r="H327" s="5" t="s">
        <v>1301</v>
      </c>
      <c r="I327" s="5" t="s">
        <v>1308</v>
      </c>
      <c r="J327" s="6">
        <v>36839</v>
      </c>
      <c r="K327" s="5" t="s">
        <v>340</v>
      </c>
      <c r="L327" s="5" t="s">
        <v>1316</v>
      </c>
      <c r="M327" s="5" t="s">
        <v>341</v>
      </c>
      <c r="N327" s="7">
        <v>2</v>
      </c>
      <c r="O327" s="7">
        <v>4</v>
      </c>
      <c r="P327" s="8">
        <v>42200</v>
      </c>
      <c r="Q327" s="122">
        <v>3.7500000000000006E-2</v>
      </c>
      <c r="R327" s="10">
        <f t="shared" si="82"/>
        <v>1583</v>
      </c>
      <c r="S327" s="122">
        <v>1.55E-2</v>
      </c>
      <c r="T327" s="10">
        <f t="shared" si="83"/>
        <v>654</v>
      </c>
      <c r="U327" s="122">
        <f t="shared" si="84"/>
        <v>5.3009478672985784E-2</v>
      </c>
      <c r="V327" s="10">
        <f t="shared" si="85"/>
        <v>2237</v>
      </c>
      <c r="W327" s="10">
        <f t="shared" si="86"/>
        <v>44437</v>
      </c>
      <c r="X327" s="11">
        <f t="shared" si="80"/>
        <v>44437</v>
      </c>
      <c r="Y327" s="12">
        <f t="shared" si="87"/>
        <v>2237</v>
      </c>
      <c r="Z327" s="123">
        <f t="shared" si="81"/>
        <v>5.2999999999999999E-2</v>
      </c>
      <c r="AA327" s="124" t="str">
        <f t="shared" si="79"/>
        <v>4.24%-6.36%</v>
      </c>
      <c r="AB327" s="15"/>
      <c r="AC327" s="15"/>
      <c r="AD327" s="15"/>
      <c r="AE327" s="125"/>
      <c r="AF327" s="8">
        <f t="shared" si="88"/>
        <v>0</v>
      </c>
      <c r="AG327" s="17">
        <f t="shared" si="89"/>
        <v>44437</v>
      </c>
      <c r="AH327" s="18">
        <f t="shared" si="90"/>
        <v>2237</v>
      </c>
      <c r="AI327" s="126">
        <f t="shared" si="91"/>
        <v>5.3009478672985777E-2</v>
      </c>
      <c r="AJ327" s="20">
        <v>14</v>
      </c>
      <c r="AK327" s="20">
        <v>4250</v>
      </c>
      <c r="AL327" s="20">
        <v>1000</v>
      </c>
      <c r="AM327" s="20">
        <v>688</v>
      </c>
      <c r="AN327" s="20">
        <f t="shared" si="92"/>
        <v>685806</v>
      </c>
      <c r="AO327" s="7">
        <v>3</v>
      </c>
      <c r="AP327" s="20"/>
      <c r="AQ327" s="21"/>
      <c r="AR327" s="21"/>
      <c r="AS327" s="5" t="s">
        <v>1280</v>
      </c>
      <c r="AT327" s="5" t="s">
        <v>76</v>
      </c>
      <c r="AY327" s="145" t="str">
        <f t="shared" si="93"/>
        <v>OK</v>
      </c>
    </row>
    <row r="328" spans="1:51" ht="19.95" customHeight="1">
      <c r="A328" s="5" t="s">
        <v>562</v>
      </c>
      <c r="B328" s="169">
        <v>11007521</v>
      </c>
      <c r="C328" s="169" t="s">
        <v>1317</v>
      </c>
      <c r="D328" s="169" t="s">
        <v>1318</v>
      </c>
      <c r="E328" s="169" t="s">
        <v>54</v>
      </c>
      <c r="F328" s="169" t="s">
        <v>55</v>
      </c>
      <c r="G328" s="169" t="s">
        <v>1467</v>
      </c>
      <c r="H328" s="169" t="s">
        <v>1320</v>
      </c>
      <c r="I328" s="169" t="s">
        <v>1321</v>
      </c>
      <c r="J328" s="170">
        <v>40653</v>
      </c>
      <c r="K328" s="169" t="s">
        <v>528</v>
      </c>
      <c r="L328" s="169" t="s">
        <v>1322</v>
      </c>
      <c r="M328" s="169" t="s">
        <v>530</v>
      </c>
      <c r="N328" s="171">
        <v>1</v>
      </c>
      <c r="O328" s="171">
        <v>3</v>
      </c>
      <c r="P328" s="189">
        <v>48000</v>
      </c>
      <c r="Q328" s="173">
        <v>4.5025672433819608E-2</v>
      </c>
      <c r="R328" s="190">
        <f t="shared" si="82"/>
        <v>2161</v>
      </c>
      <c r="S328" s="173">
        <v>0</v>
      </c>
      <c r="T328" s="190">
        <f t="shared" si="83"/>
        <v>0</v>
      </c>
      <c r="U328" s="173">
        <f t="shared" si="84"/>
        <v>4.5020833333333336E-2</v>
      </c>
      <c r="V328" s="190">
        <f t="shared" si="85"/>
        <v>2161</v>
      </c>
      <c r="W328" s="190">
        <f t="shared" si="86"/>
        <v>50161</v>
      </c>
      <c r="X328" s="191">
        <v>52053</v>
      </c>
      <c r="Y328" s="192">
        <f t="shared" si="87"/>
        <v>4053</v>
      </c>
      <c r="Z328" s="177">
        <f t="shared" si="81"/>
        <v>8.4400000000000003E-2</v>
      </c>
      <c r="AA328" s="178" t="str">
        <f t="shared" si="79"/>
        <v>3.60%-5.40%</v>
      </c>
      <c r="AB328" s="193"/>
      <c r="AC328" s="193"/>
      <c r="AD328" s="193"/>
      <c r="AE328" s="180"/>
      <c r="AF328" s="189">
        <f t="shared" si="88"/>
        <v>0</v>
      </c>
      <c r="AG328" s="194">
        <f t="shared" si="89"/>
        <v>52053</v>
      </c>
      <c r="AH328" s="182">
        <f t="shared" si="90"/>
        <v>4053</v>
      </c>
      <c r="AI328" s="183">
        <f t="shared" si="91"/>
        <v>8.4437499999999943E-2</v>
      </c>
      <c r="AJ328" s="184">
        <v>16</v>
      </c>
      <c r="AK328" s="184">
        <v>450</v>
      </c>
      <c r="AL328" s="184">
        <v>5000</v>
      </c>
      <c r="AM328" s="184">
        <v>0</v>
      </c>
      <c r="AN328" s="184">
        <f t="shared" si="92"/>
        <v>898248</v>
      </c>
      <c r="AO328" s="171">
        <v>3</v>
      </c>
      <c r="AP328" s="184"/>
      <c r="AQ328" s="185"/>
      <c r="AR328" s="185"/>
      <c r="AS328" s="169" t="s">
        <v>1323</v>
      </c>
      <c r="AT328" s="169" t="s">
        <v>173</v>
      </c>
      <c r="AY328" s="145" t="str">
        <f t="shared" si="93"/>
        <v>&gt;20</v>
      </c>
    </row>
    <row r="329" spans="1:51" ht="19.95" customHeight="1">
      <c r="A329" s="5" t="s">
        <v>562</v>
      </c>
      <c r="B329" s="169">
        <v>11008077</v>
      </c>
      <c r="C329" s="169" t="s">
        <v>1324</v>
      </c>
      <c r="D329" s="169" t="s">
        <v>1325</v>
      </c>
      <c r="E329" s="169" t="s">
        <v>54</v>
      </c>
      <c r="F329" s="169" t="s">
        <v>55</v>
      </c>
      <c r="G329" s="169" t="s">
        <v>1319</v>
      </c>
      <c r="H329" s="169" t="s">
        <v>1326</v>
      </c>
      <c r="I329" s="169" t="s">
        <v>1327</v>
      </c>
      <c r="J329" s="170">
        <v>38473</v>
      </c>
      <c r="K329" s="169" t="s">
        <v>528</v>
      </c>
      <c r="L329" s="169" t="s">
        <v>1328</v>
      </c>
      <c r="M329" s="169" t="s">
        <v>530</v>
      </c>
      <c r="N329" s="171">
        <v>1</v>
      </c>
      <c r="O329" s="171">
        <v>3</v>
      </c>
      <c r="P329" s="189">
        <v>58500</v>
      </c>
      <c r="Q329" s="173">
        <v>2.8849251159320615E-2</v>
      </c>
      <c r="R329" s="190">
        <f t="shared" si="82"/>
        <v>1688</v>
      </c>
      <c r="S329" s="173">
        <v>0</v>
      </c>
      <c r="T329" s="190">
        <f t="shared" si="83"/>
        <v>0</v>
      </c>
      <c r="U329" s="173">
        <f t="shared" si="84"/>
        <v>2.8854700854700856E-2</v>
      </c>
      <c r="V329" s="190">
        <f t="shared" si="85"/>
        <v>1688</v>
      </c>
      <c r="W329" s="190">
        <f t="shared" si="86"/>
        <v>60188</v>
      </c>
      <c r="X329" s="191">
        <v>58500</v>
      </c>
      <c r="Y329" s="192">
        <f t="shared" si="87"/>
        <v>0</v>
      </c>
      <c r="Z329" s="177">
        <f t="shared" si="81"/>
        <v>0</v>
      </c>
      <c r="AA329" s="178" t="str">
        <f t="shared" si="79"/>
        <v>2.31%-3.46%</v>
      </c>
      <c r="AB329" s="193"/>
      <c r="AC329" s="193"/>
      <c r="AD329" s="193"/>
      <c r="AE329" s="180"/>
      <c r="AF329" s="189">
        <f t="shared" si="88"/>
        <v>0</v>
      </c>
      <c r="AG329" s="194">
        <f t="shared" si="89"/>
        <v>58500</v>
      </c>
      <c r="AH329" s="182">
        <f t="shared" si="90"/>
        <v>0</v>
      </c>
      <c r="AI329" s="183">
        <f t="shared" si="91"/>
        <v>0</v>
      </c>
      <c r="AJ329" s="184">
        <v>16</v>
      </c>
      <c r="AK329" s="184">
        <v>3450</v>
      </c>
      <c r="AL329" s="184">
        <v>5000</v>
      </c>
      <c r="AM329" s="184">
        <v>0</v>
      </c>
      <c r="AN329" s="184">
        <f t="shared" si="92"/>
        <v>1037400</v>
      </c>
      <c r="AO329" s="171">
        <v>3</v>
      </c>
      <c r="AP329" s="184"/>
      <c r="AQ329" s="185"/>
      <c r="AR329" s="185"/>
      <c r="AS329" s="169" t="s">
        <v>1323</v>
      </c>
      <c r="AT329" s="169" t="s">
        <v>173</v>
      </c>
      <c r="AY329" s="145" t="str">
        <f t="shared" si="93"/>
        <v>0 increase</v>
      </c>
    </row>
    <row r="330" spans="1:51" ht="19.95" customHeight="1">
      <c r="A330" s="5" t="s">
        <v>562</v>
      </c>
      <c r="B330" s="169">
        <v>11004118</v>
      </c>
      <c r="C330" s="169" t="s">
        <v>1329</v>
      </c>
      <c r="D330" s="169" t="s">
        <v>1330</v>
      </c>
      <c r="E330" s="169" t="s">
        <v>54</v>
      </c>
      <c r="F330" s="169" t="s">
        <v>55</v>
      </c>
      <c r="G330" s="169" t="s">
        <v>1319</v>
      </c>
      <c r="H330" s="169" t="s">
        <v>1331</v>
      </c>
      <c r="I330" s="169" t="s">
        <v>1321</v>
      </c>
      <c r="J330" s="170">
        <v>39314</v>
      </c>
      <c r="K330" s="169" t="s">
        <v>340</v>
      </c>
      <c r="L330" s="169" t="s">
        <v>1332</v>
      </c>
      <c r="M330" s="169" t="s">
        <v>341</v>
      </c>
      <c r="N330" s="171">
        <v>2</v>
      </c>
      <c r="O330" s="171">
        <v>3</v>
      </c>
      <c r="P330" s="189">
        <v>55950</v>
      </c>
      <c r="Q330" s="173">
        <v>0</v>
      </c>
      <c r="R330" s="190">
        <f t="shared" si="82"/>
        <v>0</v>
      </c>
      <c r="S330" s="173">
        <v>0</v>
      </c>
      <c r="T330" s="190">
        <f t="shared" si="83"/>
        <v>0</v>
      </c>
      <c r="U330" s="173">
        <f t="shared" si="84"/>
        <v>0</v>
      </c>
      <c r="V330" s="190">
        <f t="shared" si="85"/>
        <v>0</v>
      </c>
      <c r="W330" s="190">
        <f t="shared" si="86"/>
        <v>55950</v>
      </c>
      <c r="X330" s="191">
        <f t="shared" ref="X330" si="94">W330</f>
        <v>55950</v>
      </c>
      <c r="Y330" s="192">
        <f t="shared" si="87"/>
        <v>0</v>
      </c>
      <c r="Z330" s="177">
        <f t="shared" si="81"/>
        <v>0</v>
      </c>
      <c r="AA330" s="178" t="str">
        <f t="shared" si="79"/>
        <v>0.00%-0.00%</v>
      </c>
      <c r="AB330" s="193"/>
      <c r="AC330" s="193"/>
      <c r="AD330" s="193"/>
      <c r="AE330" s="180"/>
      <c r="AF330" s="189">
        <f t="shared" si="88"/>
        <v>0</v>
      </c>
      <c r="AG330" s="194">
        <f t="shared" si="89"/>
        <v>55950</v>
      </c>
      <c r="AH330" s="182">
        <f t="shared" si="90"/>
        <v>0</v>
      </c>
      <c r="AI330" s="183">
        <f t="shared" si="91"/>
        <v>0</v>
      </c>
      <c r="AJ330" s="184">
        <v>14</v>
      </c>
      <c r="AK330" s="184">
        <v>450</v>
      </c>
      <c r="AL330" s="184">
        <v>1000</v>
      </c>
      <c r="AM330" s="184">
        <v>688</v>
      </c>
      <c r="AN330" s="184">
        <f t="shared" si="92"/>
        <v>801388</v>
      </c>
      <c r="AO330" s="171">
        <v>4</v>
      </c>
      <c r="AP330" s="184"/>
      <c r="AQ330" s="185"/>
      <c r="AR330" s="185"/>
      <c r="AS330" s="169" t="s">
        <v>1323</v>
      </c>
      <c r="AT330" s="169" t="s">
        <v>173</v>
      </c>
      <c r="AY330" s="145" t="str">
        <f t="shared" si="93"/>
        <v>OK</v>
      </c>
    </row>
    <row r="331" spans="1:51" ht="19.95" customHeight="1">
      <c r="A331" s="5" t="s">
        <v>562</v>
      </c>
      <c r="B331" s="169">
        <v>11006020</v>
      </c>
      <c r="C331" s="169" t="s">
        <v>1333</v>
      </c>
      <c r="D331" s="169" t="s">
        <v>509</v>
      </c>
      <c r="E331" s="169" t="s">
        <v>54</v>
      </c>
      <c r="F331" s="169" t="s">
        <v>55</v>
      </c>
      <c r="G331" s="169" t="s">
        <v>1319</v>
      </c>
      <c r="H331" s="169" t="s">
        <v>1334</v>
      </c>
      <c r="I331" s="169" t="s">
        <v>1335</v>
      </c>
      <c r="J331" s="170">
        <v>40257</v>
      </c>
      <c r="K331" s="169" t="s">
        <v>340</v>
      </c>
      <c r="L331" s="169" t="s">
        <v>1336</v>
      </c>
      <c r="M331" s="169" t="s">
        <v>341</v>
      </c>
      <c r="N331" s="171">
        <v>2</v>
      </c>
      <c r="O331" s="171">
        <v>5</v>
      </c>
      <c r="P331" s="189">
        <v>44250</v>
      </c>
      <c r="Q331" s="173">
        <v>0.05</v>
      </c>
      <c r="R331" s="190">
        <f t="shared" si="82"/>
        <v>2213</v>
      </c>
      <c r="S331" s="173">
        <v>2.7E-2</v>
      </c>
      <c r="T331" s="190">
        <f t="shared" si="83"/>
        <v>1195</v>
      </c>
      <c r="U331" s="173">
        <f t="shared" si="84"/>
        <v>7.7016949152542369E-2</v>
      </c>
      <c r="V331" s="190">
        <f t="shared" si="85"/>
        <v>3408</v>
      </c>
      <c r="W331" s="190">
        <f t="shared" si="86"/>
        <v>47658</v>
      </c>
      <c r="X331" s="191">
        <v>47100</v>
      </c>
      <c r="Y331" s="192">
        <f t="shared" si="87"/>
        <v>2850</v>
      </c>
      <c r="Z331" s="177">
        <f>ROUND(X331/P331-1,4)</f>
        <v>6.4399999999999999E-2</v>
      </c>
      <c r="AA331" s="178" t="str">
        <f t="shared" si="79"/>
        <v>6.16%-9.24%</v>
      </c>
      <c r="AB331" s="193"/>
      <c r="AC331" s="193"/>
      <c r="AD331" s="193"/>
      <c r="AE331" s="180"/>
      <c r="AF331" s="189">
        <f t="shared" si="88"/>
        <v>0</v>
      </c>
      <c r="AG331" s="194">
        <f t="shared" si="89"/>
        <v>47100</v>
      </c>
      <c r="AH331" s="182">
        <f t="shared" si="90"/>
        <v>2850</v>
      </c>
      <c r="AI331" s="183">
        <f t="shared" si="91"/>
        <v>6.4406779661017044E-2</v>
      </c>
      <c r="AJ331" s="184">
        <v>14</v>
      </c>
      <c r="AK331" s="184">
        <v>450</v>
      </c>
      <c r="AL331" s="184">
        <v>1000</v>
      </c>
      <c r="AM331" s="184">
        <v>688</v>
      </c>
      <c r="AN331" s="184">
        <f t="shared" si="92"/>
        <v>677488</v>
      </c>
      <c r="AO331" s="171">
        <v>5</v>
      </c>
      <c r="AP331" s="184"/>
      <c r="AQ331" s="185"/>
      <c r="AR331" s="185"/>
      <c r="AS331" s="169" t="s">
        <v>1323</v>
      </c>
      <c r="AT331" s="169" t="s">
        <v>173</v>
      </c>
      <c r="AY331" s="145" t="str">
        <f t="shared" si="93"/>
        <v>OK</v>
      </c>
    </row>
    <row r="332" spans="1:51" ht="19.95" customHeight="1">
      <c r="A332" s="5" t="s">
        <v>562</v>
      </c>
      <c r="B332" s="169">
        <v>11007900</v>
      </c>
      <c r="C332" s="169" t="s">
        <v>1337</v>
      </c>
      <c r="D332" s="169" t="s">
        <v>1338</v>
      </c>
      <c r="E332" s="169" t="s">
        <v>54</v>
      </c>
      <c r="F332" s="169" t="s">
        <v>55</v>
      </c>
      <c r="G332" s="169" t="s">
        <v>1319</v>
      </c>
      <c r="H332" s="169" t="s">
        <v>1339</v>
      </c>
      <c r="I332" s="169" t="s">
        <v>1340</v>
      </c>
      <c r="J332" s="170">
        <v>40731</v>
      </c>
      <c r="K332" s="169" t="s">
        <v>340</v>
      </c>
      <c r="L332" s="169" t="s">
        <v>1341</v>
      </c>
      <c r="M332" s="169" t="s">
        <v>341</v>
      </c>
      <c r="N332" s="171">
        <v>2</v>
      </c>
      <c r="O332" s="171">
        <v>5</v>
      </c>
      <c r="P332" s="189">
        <v>51427</v>
      </c>
      <c r="Q332" s="173">
        <v>0.04</v>
      </c>
      <c r="R332" s="190">
        <f t="shared" si="82"/>
        <v>2057</v>
      </c>
      <c r="S332" s="173">
        <v>0</v>
      </c>
      <c r="T332" s="190">
        <f t="shared" si="83"/>
        <v>0</v>
      </c>
      <c r="U332" s="173">
        <f t="shared" si="84"/>
        <v>3.9998444396912129E-2</v>
      </c>
      <c r="V332" s="190">
        <f t="shared" si="85"/>
        <v>2057</v>
      </c>
      <c r="W332" s="190">
        <f t="shared" si="86"/>
        <v>53484</v>
      </c>
      <c r="X332" s="191">
        <v>53719</v>
      </c>
      <c r="Y332" s="192">
        <f t="shared" si="87"/>
        <v>2292</v>
      </c>
      <c r="Z332" s="177">
        <f t="shared" si="81"/>
        <v>4.4600000000000001E-2</v>
      </c>
      <c r="AA332" s="178" t="str">
        <f t="shared" si="79"/>
        <v>3.20%-4.80%</v>
      </c>
      <c r="AB332" s="193"/>
      <c r="AC332" s="193"/>
      <c r="AD332" s="193"/>
      <c r="AE332" s="180"/>
      <c r="AF332" s="189">
        <f t="shared" si="88"/>
        <v>0</v>
      </c>
      <c r="AG332" s="194">
        <f t="shared" si="89"/>
        <v>53719</v>
      </c>
      <c r="AH332" s="182">
        <f t="shared" si="90"/>
        <v>2292</v>
      </c>
      <c r="AI332" s="183">
        <f t="shared" si="91"/>
        <v>4.4568028467536491E-2</v>
      </c>
      <c r="AJ332" s="184">
        <v>14</v>
      </c>
      <c r="AK332" s="184">
        <v>450</v>
      </c>
      <c r="AL332" s="184">
        <v>1000</v>
      </c>
      <c r="AM332" s="184">
        <v>688</v>
      </c>
      <c r="AN332" s="184">
        <f t="shared" si="92"/>
        <v>770154</v>
      </c>
      <c r="AO332" s="171">
        <v>5</v>
      </c>
      <c r="AP332" s="184"/>
      <c r="AQ332" s="185"/>
      <c r="AR332" s="185"/>
      <c r="AS332" s="169" t="s">
        <v>1323</v>
      </c>
      <c r="AT332" s="169" t="s">
        <v>173</v>
      </c>
      <c r="AY332" s="145" t="str">
        <f t="shared" si="93"/>
        <v>OK</v>
      </c>
    </row>
    <row r="333" spans="1:51" ht="19.95" customHeight="1">
      <c r="A333" s="5" t="s">
        <v>562</v>
      </c>
      <c r="B333" s="169">
        <v>11017844</v>
      </c>
      <c r="C333" s="169" t="s">
        <v>1342</v>
      </c>
      <c r="D333" s="169" t="s">
        <v>1343</v>
      </c>
      <c r="E333" s="169" t="s">
        <v>54</v>
      </c>
      <c r="F333" s="169" t="s">
        <v>55</v>
      </c>
      <c r="G333" s="169" t="s">
        <v>2080</v>
      </c>
      <c r="H333" s="169" t="s">
        <v>1344</v>
      </c>
      <c r="I333" s="169" t="s">
        <v>1345</v>
      </c>
      <c r="J333" s="170">
        <v>44179</v>
      </c>
      <c r="K333" s="169" t="s">
        <v>1346</v>
      </c>
      <c r="L333" s="169" t="s">
        <v>1346</v>
      </c>
      <c r="M333" s="169" t="s">
        <v>89</v>
      </c>
      <c r="N333" s="171">
        <v>2</v>
      </c>
      <c r="O333" s="171">
        <v>4</v>
      </c>
      <c r="P333" s="189">
        <v>11250</v>
      </c>
      <c r="Q333" s="173">
        <v>3.7500000000000006E-2</v>
      </c>
      <c r="R333" s="190">
        <f t="shared" si="82"/>
        <v>422</v>
      </c>
      <c r="S333" s="173">
        <v>1.55E-2</v>
      </c>
      <c r="T333" s="190">
        <f t="shared" si="83"/>
        <v>174</v>
      </c>
      <c r="U333" s="173">
        <f t="shared" si="84"/>
        <v>5.2977777777777776E-2</v>
      </c>
      <c r="V333" s="190">
        <f t="shared" si="85"/>
        <v>596</v>
      </c>
      <c r="W333" s="190">
        <f t="shared" si="86"/>
        <v>11846</v>
      </c>
      <c r="X333" s="191">
        <v>11965</v>
      </c>
      <c r="Y333" s="192">
        <f t="shared" si="87"/>
        <v>715</v>
      </c>
      <c r="Z333" s="177">
        <f t="shared" si="81"/>
        <v>6.3600000000000004E-2</v>
      </c>
      <c r="AA333" s="178" t="str">
        <f t="shared" si="79"/>
        <v>4.24%-6.36%</v>
      </c>
      <c r="AB333" s="193"/>
      <c r="AC333" s="193"/>
      <c r="AD333" s="193"/>
      <c r="AE333" s="180"/>
      <c r="AF333" s="189">
        <f t="shared" si="88"/>
        <v>0</v>
      </c>
      <c r="AG333" s="194">
        <f t="shared" si="89"/>
        <v>11965</v>
      </c>
      <c r="AH333" s="182">
        <f t="shared" si="90"/>
        <v>715</v>
      </c>
      <c r="AI333" s="183">
        <f t="shared" si="91"/>
        <v>6.3555555555555587E-2</v>
      </c>
      <c r="AJ333" s="184">
        <v>14</v>
      </c>
      <c r="AK333" s="184">
        <v>450</v>
      </c>
      <c r="AL333" s="184"/>
      <c r="AM333" s="184">
        <v>688</v>
      </c>
      <c r="AN333" s="184">
        <f t="shared" si="92"/>
        <v>173598</v>
      </c>
      <c r="AO333" s="171">
        <v>5</v>
      </c>
      <c r="AP333" s="184"/>
      <c r="AQ333" s="185"/>
      <c r="AR333" s="185"/>
      <c r="AS333" s="169" t="s">
        <v>1323</v>
      </c>
      <c r="AT333" s="169" t="s">
        <v>173</v>
      </c>
      <c r="AY333" s="145" t="str">
        <f t="shared" si="93"/>
        <v>OK</v>
      </c>
    </row>
    <row r="334" spans="1:51" ht="19.95" customHeight="1">
      <c r="A334" s="5" t="s">
        <v>562</v>
      </c>
      <c r="B334" s="169">
        <v>11002608</v>
      </c>
      <c r="C334" s="169" t="s">
        <v>2066</v>
      </c>
      <c r="D334" s="169" t="s">
        <v>2067</v>
      </c>
      <c r="E334" s="169" t="s">
        <v>54</v>
      </c>
      <c r="F334" s="169" t="s">
        <v>55</v>
      </c>
      <c r="G334" s="169" t="s">
        <v>1319</v>
      </c>
      <c r="H334" s="169" t="s">
        <v>1339</v>
      </c>
      <c r="I334" s="169" t="s">
        <v>1340</v>
      </c>
      <c r="J334" s="170">
        <v>38456</v>
      </c>
      <c r="K334" s="169" t="s">
        <v>80</v>
      </c>
      <c r="L334" s="169" t="s">
        <v>80</v>
      </c>
      <c r="M334" s="169" t="s">
        <v>66</v>
      </c>
      <c r="N334" s="171">
        <v>2</v>
      </c>
      <c r="O334" s="171">
        <v>3</v>
      </c>
      <c r="P334" s="189">
        <v>16650</v>
      </c>
      <c r="Q334" s="173">
        <v>0.03</v>
      </c>
      <c r="R334" s="190">
        <f t="shared" si="82"/>
        <v>500</v>
      </c>
      <c r="S334" s="173">
        <v>0</v>
      </c>
      <c r="T334" s="190">
        <f t="shared" si="83"/>
        <v>0</v>
      </c>
      <c r="U334" s="173">
        <f t="shared" si="84"/>
        <v>3.003003003003003E-2</v>
      </c>
      <c r="V334" s="190">
        <f t="shared" si="85"/>
        <v>500</v>
      </c>
      <c r="W334" s="190">
        <f t="shared" si="86"/>
        <v>17150</v>
      </c>
      <c r="X334" s="191">
        <v>17142</v>
      </c>
      <c r="Y334" s="192">
        <f t="shared" si="87"/>
        <v>492</v>
      </c>
      <c r="Z334" s="177">
        <f t="shared" si="81"/>
        <v>2.9499999999999998E-2</v>
      </c>
      <c r="AA334" s="178" t="str">
        <f t="shared" si="79"/>
        <v>2.40%-3.60%</v>
      </c>
      <c r="AB334" s="193"/>
      <c r="AC334" s="193"/>
      <c r="AD334" s="193"/>
      <c r="AE334" s="180"/>
      <c r="AF334" s="189">
        <f t="shared" si="88"/>
        <v>0</v>
      </c>
      <c r="AG334" s="194">
        <f t="shared" si="89"/>
        <v>17142</v>
      </c>
      <c r="AH334" s="182">
        <f t="shared" si="90"/>
        <v>492</v>
      </c>
      <c r="AI334" s="183">
        <f t="shared" si="91"/>
        <v>2.954954954954947E-2</v>
      </c>
      <c r="AJ334" s="184">
        <v>14</v>
      </c>
      <c r="AK334" s="184">
        <v>450</v>
      </c>
      <c r="AL334" s="184"/>
      <c r="AM334" s="184">
        <v>688</v>
      </c>
      <c r="AN334" s="184">
        <f t="shared" si="92"/>
        <v>246076</v>
      </c>
      <c r="AO334" s="171">
        <v>3</v>
      </c>
      <c r="AP334" s="184"/>
      <c r="AQ334" s="185"/>
      <c r="AR334" s="185"/>
      <c r="AS334" s="169" t="s">
        <v>518</v>
      </c>
      <c r="AT334" s="169" t="s">
        <v>173</v>
      </c>
      <c r="AY334" s="145" t="str">
        <f t="shared" si="93"/>
        <v>OK</v>
      </c>
    </row>
    <row r="335" spans="1:51" ht="19.95" customHeight="1">
      <c r="A335" s="5" t="s">
        <v>562</v>
      </c>
      <c r="B335" s="169">
        <v>11003290</v>
      </c>
      <c r="C335" s="169" t="s">
        <v>2068</v>
      </c>
      <c r="D335" s="169" t="s">
        <v>2069</v>
      </c>
      <c r="E335" s="169" t="s">
        <v>54</v>
      </c>
      <c r="F335" s="169" t="s">
        <v>55</v>
      </c>
      <c r="G335" s="169" t="s">
        <v>1319</v>
      </c>
      <c r="H335" s="169" t="s">
        <v>1339</v>
      </c>
      <c r="I335" s="169" t="s">
        <v>1340</v>
      </c>
      <c r="J335" s="170">
        <v>41407</v>
      </c>
      <c r="K335" s="169" t="s">
        <v>65</v>
      </c>
      <c r="L335" s="169" t="s">
        <v>65</v>
      </c>
      <c r="M335" s="169" t="s">
        <v>66</v>
      </c>
      <c r="N335" s="171">
        <v>2</v>
      </c>
      <c r="O335" s="171">
        <v>3</v>
      </c>
      <c r="P335" s="189">
        <v>14730</v>
      </c>
      <c r="Q335" s="173">
        <v>0.03</v>
      </c>
      <c r="R335" s="190">
        <f t="shared" si="82"/>
        <v>442</v>
      </c>
      <c r="S335" s="173">
        <v>0</v>
      </c>
      <c r="T335" s="190">
        <f t="shared" si="83"/>
        <v>0</v>
      </c>
      <c r="U335" s="173">
        <f t="shared" si="84"/>
        <v>3.0006788866259335E-2</v>
      </c>
      <c r="V335" s="190">
        <f t="shared" si="85"/>
        <v>442</v>
      </c>
      <c r="W335" s="190">
        <f t="shared" si="86"/>
        <v>15172</v>
      </c>
      <c r="X335" s="191">
        <v>15122</v>
      </c>
      <c r="Y335" s="192">
        <f t="shared" si="87"/>
        <v>392</v>
      </c>
      <c r="Z335" s="177">
        <f t="shared" si="81"/>
        <v>2.6599999999999999E-2</v>
      </c>
      <c r="AA335" s="178" t="str">
        <f t="shared" si="79"/>
        <v>2.40%-3.60%</v>
      </c>
      <c r="AB335" s="193"/>
      <c r="AC335" s="193"/>
      <c r="AD335" s="193"/>
      <c r="AE335" s="180"/>
      <c r="AF335" s="189">
        <f t="shared" si="88"/>
        <v>0</v>
      </c>
      <c r="AG335" s="194">
        <f t="shared" si="89"/>
        <v>15122</v>
      </c>
      <c r="AH335" s="182">
        <f t="shared" si="90"/>
        <v>392</v>
      </c>
      <c r="AI335" s="183">
        <f t="shared" si="91"/>
        <v>2.6612355736592042E-2</v>
      </c>
      <c r="AJ335" s="184">
        <v>14</v>
      </c>
      <c r="AK335" s="184">
        <v>450</v>
      </c>
      <c r="AL335" s="184"/>
      <c r="AM335" s="184">
        <v>688</v>
      </c>
      <c r="AN335" s="184">
        <f t="shared" si="92"/>
        <v>217796</v>
      </c>
      <c r="AO335" s="171">
        <v>4</v>
      </c>
      <c r="AP335" s="184"/>
      <c r="AQ335" s="185"/>
      <c r="AR335" s="185"/>
      <c r="AS335" s="169" t="s">
        <v>518</v>
      </c>
      <c r="AT335" s="169" t="s">
        <v>173</v>
      </c>
      <c r="AY335" s="145" t="str">
        <f t="shared" si="93"/>
        <v>OK</v>
      </c>
    </row>
    <row r="336" spans="1:51" ht="19.95" customHeight="1">
      <c r="A336" s="5" t="s">
        <v>562</v>
      </c>
      <c r="B336" s="169">
        <v>11007155</v>
      </c>
      <c r="C336" s="169" t="s">
        <v>2070</v>
      </c>
      <c r="D336" s="169" t="s">
        <v>2071</v>
      </c>
      <c r="E336" s="169" t="s">
        <v>54</v>
      </c>
      <c r="F336" s="169" t="s">
        <v>55</v>
      </c>
      <c r="G336" s="169" t="s">
        <v>1319</v>
      </c>
      <c r="H336" s="169" t="s">
        <v>1339</v>
      </c>
      <c r="I336" s="169" t="s">
        <v>1340</v>
      </c>
      <c r="J336" s="170">
        <v>40556</v>
      </c>
      <c r="K336" s="169" t="s">
        <v>201</v>
      </c>
      <c r="L336" s="169" t="s">
        <v>202</v>
      </c>
      <c r="M336" s="169" t="s">
        <v>66</v>
      </c>
      <c r="N336" s="171">
        <v>2</v>
      </c>
      <c r="O336" s="171">
        <v>4</v>
      </c>
      <c r="P336" s="189">
        <v>16912</v>
      </c>
      <c r="Q336" s="173">
        <v>4.4999999999999998E-2</v>
      </c>
      <c r="R336" s="190">
        <f t="shared" si="82"/>
        <v>761</v>
      </c>
      <c r="S336" s="173">
        <v>4.2099999999999999E-2</v>
      </c>
      <c r="T336" s="190">
        <f t="shared" si="83"/>
        <v>712</v>
      </c>
      <c r="U336" s="173">
        <f t="shared" si="84"/>
        <v>8.7097918637653732E-2</v>
      </c>
      <c r="V336" s="190">
        <f t="shared" si="85"/>
        <v>1473</v>
      </c>
      <c r="W336" s="190">
        <f t="shared" si="86"/>
        <v>18385</v>
      </c>
      <c r="X336" s="191">
        <v>18000</v>
      </c>
      <c r="Y336" s="192">
        <f t="shared" si="87"/>
        <v>1088</v>
      </c>
      <c r="Z336" s="177">
        <f t="shared" si="81"/>
        <v>6.4299999999999996E-2</v>
      </c>
      <c r="AA336" s="178" t="str">
        <f t="shared" si="79"/>
        <v>6.97%-10.45%</v>
      </c>
      <c r="AB336" s="193"/>
      <c r="AC336" s="193"/>
      <c r="AD336" s="193"/>
      <c r="AE336" s="180"/>
      <c r="AF336" s="189">
        <f t="shared" si="88"/>
        <v>0</v>
      </c>
      <c r="AG336" s="194">
        <f t="shared" si="89"/>
        <v>18000</v>
      </c>
      <c r="AH336" s="182">
        <f t="shared" si="90"/>
        <v>1088</v>
      </c>
      <c r="AI336" s="183">
        <f t="shared" si="91"/>
        <v>6.4333017975402029E-2</v>
      </c>
      <c r="AJ336" s="184">
        <v>14</v>
      </c>
      <c r="AK336" s="184">
        <v>450</v>
      </c>
      <c r="AL336" s="184"/>
      <c r="AM336" s="184">
        <v>688</v>
      </c>
      <c r="AN336" s="184">
        <f t="shared" si="92"/>
        <v>258088</v>
      </c>
      <c r="AO336" s="171">
        <v>4</v>
      </c>
      <c r="AP336" s="184"/>
      <c r="AQ336" s="185"/>
      <c r="AR336" s="185"/>
      <c r="AS336" s="169" t="s">
        <v>518</v>
      </c>
      <c r="AT336" s="169" t="s">
        <v>173</v>
      </c>
      <c r="AY336" s="145" t="str">
        <f t="shared" si="93"/>
        <v>OK</v>
      </c>
    </row>
    <row r="337" spans="1:51" ht="19.95" customHeight="1">
      <c r="A337" s="5" t="s">
        <v>562</v>
      </c>
      <c r="B337" s="169">
        <v>11010769</v>
      </c>
      <c r="C337" s="169" t="s">
        <v>2072</v>
      </c>
      <c r="D337" s="169" t="s">
        <v>2073</v>
      </c>
      <c r="E337" s="169" t="s">
        <v>54</v>
      </c>
      <c r="F337" s="169" t="s">
        <v>55</v>
      </c>
      <c r="G337" s="169" t="s">
        <v>1319</v>
      </c>
      <c r="H337" s="169" t="s">
        <v>1339</v>
      </c>
      <c r="I337" s="169" t="s">
        <v>1340</v>
      </c>
      <c r="J337" s="170">
        <v>41743</v>
      </c>
      <c r="K337" s="169" t="s">
        <v>468</v>
      </c>
      <c r="L337" s="169" t="s">
        <v>468</v>
      </c>
      <c r="M337" s="169" t="s">
        <v>59</v>
      </c>
      <c r="N337" s="171">
        <v>2</v>
      </c>
      <c r="O337" s="171">
        <v>3</v>
      </c>
      <c r="P337" s="189">
        <v>18770</v>
      </c>
      <c r="Q337" s="173">
        <v>0.03</v>
      </c>
      <c r="R337" s="190">
        <f t="shared" si="82"/>
        <v>563</v>
      </c>
      <c r="S337" s="173">
        <v>0</v>
      </c>
      <c r="T337" s="190">
        <f t="shared" si="83"/>
        <v>0</v>
      </c>
      <c r="U337" s="173">
        <f t="shared" si="84"/>
        <v>2.9994672349493875E-2</v>
      </c>
      <c r="V337" s="190">
        <f t="shared" si="85"/>
        <v>563</v>
      </c>
      <c r="W337" s="190">
        <f t="shared" si="86"/>
        <v>19333</v>
      </c>
      <c r="X337" s="191">
        <v>19133</v>
      </c>
      <c r="Y337" s="192">
        <f t="shared" si="87"/>
        <v>363</v>
      </c>
      <c r="Z337" s="177">
        <f t="shared" si="81"/>
        <v>1.9300000000000001E-2</v>
      </c>
      <c r="AA337" s="178" t="str">
        <f t="shared" si="79"/>
        <v>2.40%-3.60%</v>
      </c>
      <c r="AB337" s="193"/>
      <c r="AC337" s="193"/>
      <c r="AD337" s="193"/>
      <c r="AE337" s="180"/>
      <c r="AF337" s="189">
        <f t="shared" si="88"/>
        <v>0</v>
      </c>
      <c r="AG337" s="194">
        <f t="shared" si="89"/>
        <v>19133</v>
      </c>
      <c r="AH337" s="182">
        <f t="shared" si="90"/>
        <v>363</v>
      </c>
      <c r="AI337" s="183">
        <f t="shared" si="91"/>
        <v>1.9339371337240285E-2</v>
      </c>
      <c r="AJ337" s="184">
        <v>14</v>
      </c>
      <c r="AK337" s="184">
        <v>450</v>
      </c>
      <c r="AL337" s="184"/>
      <c r="AM337" s="184">
        <v>688</v>
      </c>
      <c r="AN337" s="184">
        <f t="shared" si="92"/>
        <v>273950</v>
      </c>
      <c r="AO337" s="171">
        <v>3</v>
      </c>
      <c r="AP337" s="184"/>
      <c r="AQ337" s="185"/>
      <c r="AR337" s="185"/>
      <c r="AS337" s="169" t="s">
        <v>518</v>
      </c>
      <c r="AT337" s="169" t="s">
        <v>173</v>
      </c>
      <c r="AY337" s="145" t="str">
        <f t="shared" si="93"/>
        <v>OK</v>
      </c>
    </row>
    <row r="338" spans="1:51" ht="19.95" customHeight="1">
      <c r="A338" s="5" t="s">
        <v>562</v>
      </c>
      <c r="B338" s="169">
        <v>11018858</v>
      </c>
      <c r="C338" s="169" t="s">
        <v>2074</v>
      </c>
      <c r="D338" s="169" t="s">
        <v>2075</v>
      </c>
      <c r="E338" s="169" t="s">
        <v>54</v>
      </c>
      <c r="F338" s="169" t="s">
        <v>55</v>
      </c>
      <c r="G338" s="169" t="s">
        <v>1319</v>
      </c>
      <c r="H338" s="169" t="s">
        <v>1339</v>
      </c>
      <c r="I338" s="169" t="s">
        <v>1340</v>
      </c>
      <c r="J338" s="170">
        <v>44480</v>
      </c>
      <c r="K338" s="169" t="s">
        <v>65</v>
      </c>
      <c r="L338" s="169" t="s">
        <v>65</v>
      </c>
      <c r="M338" s="169" t="s">
        <v>66</v>
      </c>
      <c r="N338" s="171">
        <v>2</v>
      </c>
      <c r="O338" s="171">
        <v>3</v>
      </c>
      <c r="P338" s="189">
        <v>16818</v>
      </c>
      <c r="Q338" s="173">
        <v>3.5000000000000003E-2</v>
      </c>
      <c r="R338" s="190">
        <f t="shared" si="82"/>
        <v>589</v>
      </c>
      <c r="S338" s="173">
        <v>0</v>
      </c>
      <c r="T338" s="190">
        <f t="shared" si="83"/>
        <v>0</v>
      </c>
      <c r="U338" s="173">
        <f t="shared" si="84"/>
        <v>3.5022000237840412E-2</v>
      </c>
      <c r="V338" s="190">
        <f t="shared" si="85"/>
        <v>589</v>
      </c>
      <c r="W338" s="190">
        <f t="shared" si="86"/>
        <v>17407</v>
      </c>
      <c r="X338" s="191">
        <v>17900</v>
      </c>
      <c r="Y338" s="192">
        <f t="shared" si="87"/>
        <v>1082</v>
      </c>
      <c r="Z338" s="177">
        <f t="shared" si="81"/>
        <v>6.4299999999999996E-2</v>
      </c>
      <c r="AA338" s="178" t="str">
        <f t="shared" si="79"/>
        <v>2.80%-4.20%</v>
      </c>
      <c r="AB338" s="193"/>
      <c r="AC338" s="193"/>
      <c r="AD338" s="193"/>
      <c r="AE338" s="180"/>
      <c r="AF338" s="189">
        <f t="shared" si="88"/>
        <v>0</v>
      </c>
      <c r="AG338" s="194">
        <f t="shared" si="89"/>
        <v>17900</v>
      </c>
      <c r="AH338" s="182">
        <f t="shared" si="90"/>
        <v>1082</v>
      </c>
      <c r="AI338" s="183">
        <f t="shared" si="91"/>
        <v>6.4335830657628712E-2</v>
      </c>
      <c r="AJ338" s="184">
        <v>14</v>
      </c>
      <c r="AK338" s="184">
        <v>450</v>
      </c>
      <c r="AL338" s="184"/>
      <c r="AM338" s="184">
        <v>688</v>
      </c>
      <c r="AN338" s="184">
        <f t="shared" si="92"/>
        <v>256688</v>
      </c>
      <c r="AO338" s="171">
        <v>3</v>
      </c>
      <c r="AP338" s="184"/>
      <c r="AQ338" s="185"/>
      <c r="AR338" s="185"/>
      <c r="AS338" s="169" t="s">
        <v>518</v>
      </c>
      <c r="AT338" s="169" t="s">
        <v>173</v>
      </c>
      <c r="AY338" s="145" t="str">
        <f t="shared" si="93"/>
        <v>&gt;20</v>
      </c>
    </row>
    <row r="339" spans="1:51" ht="19.95" customHeight="1">
      <c r="A339" s="5" t="s">
        <v>562</v>
      </c>
      <c r="B339" s="169">
        <v>11019453</v>
      </c>
      <c r="C339" s="169" t="s">
        <v>2076</v>
      </c>
      <c r="D339" s="169" t="s">
        <v>2077</v>
      </c>
      <c r="E339" s="169" t="s">
        <v>54</v>
      </c>
      <c r="F339" s="169" t="s">
        <v>55</v>
      </c>
      <c r="G339" s="169" t="s">
        <v>1319</v>
      </c>
      <c r="H339" s="169" t="s">
        <v>1339</v>
      </c>
      <c r="I339" s="169" t="s">
        <v>1340</v>
      </c>
      <c r="J339" s="170">
        <v>44699</v>
      </c>
      <c r="K339" s="169" t="s">
        <v>201</v>
      </c>
      <c r="L339" s="169" t="s">
        <v>202</v>
      </c>
      <c r="M339" s="169" t="s">
        <v>66</v>
      </c>
      <c r="N339" s="171">
        <v>2</v>
      </c>
      <c r="O339" s="171">
        <v>5</v>
      </c>
      <c r="P339" s="189">
        <v>23796</v>
      </c>
      <c r="Q339" s="173">
        <v>0.05</v>
      </c>
      <c r="R339" s="190">
        <f t="shared" si="82"/>
        <v>1190</v>
      </c>
      <c r="S339" s="173">
        <v>2.7E-2</v>
      </c>
      <c r="T339" s="190">
        <f t="shared" si="83"/>
        <v>642</v>
      </c>
      <c r="U339" s="173">
        <f t="shared" si="84"/>
        <v>7.6987729030089089E-2</v>
      </c>
      <c r="V339" s="190">
        <f t="shared" si="85"/>
        <v>1832</v>
      </c>
      <c r="W339" s="190">
        <f t="shared" si="86"/>
        <v>25628</v>
      </c>
      <c r="X339" s="191">
        <f t="shared" ref="X339" si="95">W339</f>
        <v>25628</v>
      </c>
      <c r="Y339" s="192">
        <f t="shared" si="87"/>
        <v>1832</v>
      </c>
      <c r="Z339" s="177">
        <f t="shared" si="81"/>
        <v>7.6999999999999999E-2</v>
      </c>
      <c r="AA339" s="178" t="str">
        <f t="shared" si="79"/>
        <v>6.16%-9.24%</v>
      </c>
      <c r="AB339" s="193"/>
      <c r="AC339" s="193"/>
      <c r="AD339" s="193"/>
      <c r="AE339" s="180"/>
      <c r="AF339" s="189">
        <f t="shared" si="88"/>
        <v>0</v>
      </c>
      <c r="AG339" s="194">
        <f t="shared" si="89"/>
        <v>25628</v>
      </c>
      <c r="AH339" s="182">
        <f t="shared" si="90"/>
        <v>1832</v>
      </c>
      <c r="AI339" s="183">
        <f t="shared" si="91"/>
        <v>7.6987729030089103E-2</v>
      </c>
      <c r="AJ339" s="184">
        <v>14</v>
      </c>
      <c r="AK339" s="184">
        <v>450</v>
      </c>
      <c r="AL339" s="184"/>
      <c r="AM339" s="184">
        <v>688</v>
      </c>
      <c r="AN339" s="184">
        <f t="shared" si="92"/>
        <v>364880</v>
      </c>
      <c r="AO339" s="171">
        <v>5</v>
      </c>
      <c r="AP339" s="184"/>
      <c r="AQ339" s="185"/>
      <c r="AR339" s="185"/>
      <c r="AS339" s="169" t="s">
        <v>518</v>
      </c>
      <c r="AT339" s="169" t="s">
        <v>173</v>
      </c>
      <c r="AY339" s="145" t="str">
        <f t="shared" si="93"/>
        <v>OK</v>
      </c>
    </row>
    <row r="340" spans="1:51" ht="19.95" customHeight="1">
      <c r="A340" s="5" t="s">
        <v>562</v>
      </c>
      <c r="B340" s="169">
        <v>15001281</v>
      </c>
      <c r="C340" s="169" t="s">
        <v>2078</v>
      </c>
      <c r="D340" s="169" t="s">
        <v>2079</v>
      </c>
      <c r="E340" s="169" t="s">
        <v>54</v>
      </c>
      <c r="F340" s="169" t="s">
        <v>55</v>
      </c>
      <c r="G340" s="169" t="s">
        <v>1319</v>
      </c>
      <c r="H340" s="169" t="s">
        <v>1339</v>
      </c>
      <c r="I340" s="169" t="s">
        <v>1340</v>
      </c>
      <c r="J340" s="170">
        <v>42891</v>
      </c>
      <c r="K340" s="169" t="s">
        <v>150</v>
      </c>
      <c r="L340" s="169" t="s">
        <v>150</v>
      </c>
      <c r="M340" s="169" t="s">
        <v>59</v>
      </c>
      <c r="N340" s="171">
        <v>2</v>
      </c>
      <c r="O340" s="171">
        <v>3</v>
      </c>
      <c r="P340" s="189">
        <v>29042</v>
      </c>
      <c r="Q340" s="173">
        <v>0</v>
      </c>
      <c r="R340" s="190">
        <f t="shared" si="82"/>
        <v>0</v>
      </c>
      <c r="S340" s="173">
        <v>0</v>
      </c>
      <c r="T340" s="190">
        <f t="shared" si="83"/>
        <v>0</v>
      </c>
      <c r="U340" s="173">
        <f t="shared" si="84"/>
        <v>0</v>
      </c>
      <c r="V340" s="190">
        <f t="shared" si="85"/>
        <v>0</v>
      </c>
      <c r="W340" s="190">
        <f t="shared" si="86"/>
        <v>29042</v>
      </c>
      <c r="X340" s="191">
        <v>29392</v>
      </c>
      <c r="Y340" s="192">
        <f t="shared" si="87"/>
        <v>350</v>
      </c>
      <c r="Z340" s="177">
        <f t="shared" si="81"/>
        <v>1.21E-2</v>
      </c>
      <c r="AA340" s="178" t="str">
        <f t="shared" si="79"/>
        <v>0.00%-0.00%</v>
      </c>
      <c r="AB340" s="193"/>
      <c r="AC340" s="193"/>
      <c r="AD340" s="193"/>
      <c r="AE340" s="180"/>
      <c r="AF340" s="189">
        <f t="shared" si="88"/>
        <v>0</v>
      </c>
      <c r="AG340" s="194">
        <f t="shared" si="89"/>
        <v>29392</v>
      </c>
      <c r="AH340" s="182">
        <f t="shared" si="90"/>
        <v>350</v>
      </c>
      <c r="AI340" s="183">
        <f t="shared" si="91"/>
        <v>1.2051511603883958E-2</v>
      </c>
      <c r="AJ340" s="184">
        <v>14</v>
      </c>
      <c r="AK340" s="184">
        <v>450</v>
      </c>
      <c r="AL340" s="184"/>
      <c r="AM340" s="184">
        <v>688</v>
      </c>
      <c r="AN340" s="184">
        <f t="shared" si="92"/>
        <v>417576</v>
      </c>
      <c r="AO340" s="171">
        <v>3</v>
      </c>
      <c r="AP340" s="184"/>
      <c r="AQ340" s="185"/>
      <c r="AR340" s="185"/>
      <c r="AS340" s="169" t="s">
        <v>518</v>
      </c>
      <c r="AT340" s="169" t="s">
        <v>173</v>
      </c>
      <c r="AY340" s="145" t="str">
        <f t="shared" si="93"/>
        <v>&gt;20</v>
      </c>
    </row>
    <row r="341" spans="1:51" ht="19.95" customHeight="1">
      <c r="A341" s="5" t="s">
        <v>562</v>
      </c>
      <c r="B341" s="169">
        <v>1421190</v>
      </c>
      <c r="C341" s="169" t="s">
        <v>1367</v>
      </c>
      <c r="D341" s="169" t="s">
        <v>1368</v>
      </c>
      <c r="E341" s="169" t="s">
        <v>54</v>
      </c>
      <c r="F341" s="169" t="s">
        <v>55</v>
      </c>
      <c r="G341" s="169" t="s">
        <v>1319</v>
      </c>
      <c r="H341" s="169" t="s">
        <v>1369</v>
      </c>
      <c r="I341" s="169" t="s">
        <v>1327</v>
      </c>
      <c r="J341" s="170">
        <v>41193</v>
      </c>
      <c r="K341" s="169" t="s">
        <v>110</v>
      </c>
      <c r="L341" s="169" t="s">
        <v>110</v>
      </c>
      <c r="M341" s="169" t="s">
        <v>89</v>
      </c>
      <c r="N341" s="171">
        <v>2</v>
      </c>
      <c r="O341" s="171">
        <v>2</v>
      </c>
      <c r="P341" s="189">
        <v>10324</v>
      </c>
      <c r="Q341" s="195">
        <v>0</v>
      </c>
      <c r="R341" s="190">
        <f t="shared" si="82"/>
        <v>0</v>
      </c>
      <c r="S341" s="195">
        <v>0</v>
      </c>
      <c r="T341" s="190">
        <f t="shared" si="83"/>
        <v>0</v>
      </c>
      <c r="U341" s="195">
        <f t="shared" si="84"/>
        <v>0</v>
      </c>
      <c r="V341" s="190">
        <f t="shared" si="85"/>
        <v>0</v>
      </c>
      <c r="W341" s="190">
        <f t="shared" si="86"/>
        <v>10324</v>
      </c>
      <c r="X341" s="191">
        <f t="shared" ref="X341:X379" si="96">W341</f>
        <v>10324</v>
      </c>
      <c r="Y341" s="192">
        <f t="shared" si="87"/>
        <v>0</v>
      </c>
      <c r="Z341" s="196">
        <f t="shared" si="81"/>
        <v>0</v>
      </c>
      <c r="AA341" s="197" t="str">
        <f t="shared" si="79"/>
        <v>0.00%-0.00%</v>
      </c>
      <c r="AB341" s="193"/>
      <c r="AC341" s="193"/>
      <c r="AD341" s="193"/>
      <c r="AE341" s="198"/>
      <c r="AF341" s="189">
        <f t="shared" si="88"/>
        <v>0</v>
      </c>
      <c r="AG341" s="194">
        <f t="shared" si="89"/>
        <v>10324</v>
      </c>
      <c r="AH341" s="182">
        <f t="shared" si="90"/>
        <v>0</v>
      </c>
      <c r="AI341" s="199">
        <f t="shared" si="91"/>
        <v>0</v>
      </c>
      <c r="AJ341" s="184">
        <v>14</v>
      </c>
      <c r="AK341" s="184">
        <v>450</v>
      </c>
      <c r="AL341" s="184"/>
      <c r="AM341" s="184">
        <v>688</v>
      </c>
      <c r="AN341" s="184">
        <f t="shared" si="92"/>
        <v>150624</v>
      </c>
      <c r="AO341" s="171">
        <v>5</v>
      </c>
      <c r="AP341" s="184"/>
      <c r="AQ341" s="185"/>
      <c r="AR341" s="185"/>
      <c r="AS341" s="169" t="s">
        <v>1351</v>
      </c>
      <c r="AT341" s="169" t="s">
        <v>173</v>
      </c>
      <c r="AY341" s="145" t="str">
        <f t="shared" si="93"/>
        <v>OK</v>
      </c>
    </row>
    <row r="342" spans="1:51" ht="19.95" customHeight="1">
      <c r="A342" s="5" t="s">
        <v>562</v>
      </c>
      <c r="B342" s="169">
        <v>11000092</v>
      </c>
      <c r="C342" s="169" t="s">
        <v>1370</v>
      </c>
      <c r="D342" s="169" t="s">
        <v>1371</v>
      </c>
      <c r="E342" s="169" t="s">
        <v>54</v>
      </c>
      <c r="F342" s="169" t="s">
        <v>55</v>
      </c>
      <c r="G342" s="169" t="s">
        <v>1319</v>
      </c>
      <c r="H342" s="169" t="s">
        <v>1372</v>
      </c>
      <c r="I342" s="169" t="s">
        <v>1373</v>
      </c>
      <c r="J342" s="170">
        <v>35926</v>
      </c>
      <c r="K342" s="169" t="s">
        <v>388</v>
      </c>
      <c r="L342" s="169" t="s">
        <v>1374</v>
      </c>
      <c r="M342" s="169" t="s">
        <v>568</v>
      </c>
      <c r="N342" s="171">
        <v>2</v>
      </c>
      <c r="O342" s="171">
        <v>3</v>
      </c>
      <c r="P342" s="189">
        <v>7233</v>
      </c>
      <c r="Q342" s="195">
        <v>0</v>
      </c>
      <c r="R342" s="190">
        <f t="shared" si="82"/>
        <v>0</v>
      </c>
      <c r="S342" s="195">
        <v>0</v>
      </c>
      <c r="T342" s="190">
        <f t="shared" si="83"/>
        <v>0</v>
      </c>
      <c r="U342" s="195">
        <f t="shared" si="84"/>
        <v>0</v>
      </c>
      <c r="V342" s="190">
        <f t="shared" si="85"/>
        <v>0</v>
      </c>
      <c r="W342" s="190">
        <f t="shared" si="86"/>
        <v>7233</v>
      </c>
      <c r="X342" s="191">
        <f t="shared" si="96"/>
        <v>7233</v>
      </c>
      <c r="Y342" s="192">
        <f t="shared" si="87"/>
        <v>0</v>
      </c>
      <c r="Z342" s="196">
        <f t="shared" si="81"/>
        <v>0</v>
      </c>
      <c r="AA342" s="197" t="str">
        <f t="shared" si="79"/>
        <v>0.00%-0.00%</v>
      </c>
      <c r="AB342" s="193"/>
      <c r="AC342" s="193"/>
      <c r="AD342" s="193"/>
      <c r="AE342" s="198"/>
      <c r="AF342" s="189">
        <f t="shared" si="88"/>
        <v>0</v>
      </c>
      <c r="AG342" s="194">
        <f t="shared" si="89"/>
        <v>7233</v>
      </c>
      <c r="AH342" s="182">
        <f t="shared" si="90"/>
        <v>0</v>
      </c>
      <c r="AI342" s="199">
        <f t="shared" si="91"/>
        <v>0</v>
      </c>
      <c r="AJ342" s="184">
        <v>14</v>
      </c>
      <c r="AK342" s="184">
        <v>450</v>
      </c>
      <c r="AL342" s="184"/>
      <c r="AM342" s="184">
        <v>688</v>
      </c>
      <c r="AN342" s="184">
        <f t="shared" si="92"/>
        <v>107350</v>
      </c>
      <c r="AO342" s="171">
        <v>3</v>
      </c>
      <c r="AP342" s="184"/>
      <c r="AQ342" s="185"/>
      <c r="AR342" s="185"/>
      <c r="AS342" s="169" t="s">
        <v>1351</v>
      </c>
      <c r="AT342" s="169" t="s">
        <v>173</v>
      </c>
      <c r="AY342" s="145" t="str">
        <f t="shared" si="93"/>
        <v>OK</v>
      </c>
    </row>
    <row r="343" spans="1:51" ht="19.95" customHeight="1">
      <c r="A343" s="5" t="s">
        <v>562</v>
      </c>
      <c r="B343" s="169">
        <v>11000229</v>
      </c>
      <c r="C343" s="169" t="s">
        <v>1375</v>
      </c>
      <c r="D343" s="169" t="s">
        <v>1376</v>
      </c>
      <c r="E343" s="169" t="s">
        <v>54</v>
      </c>
      <c r="F343" s="169" t="s">
        <v>55</v>
      </c>
      <c r="G343" s="169" t="s">
        <v>1319</v>
      </c>
      <c r="H343" s="169" t="s">
        <v>1348</v>
      </c>
      <c r="I343" s="169" t="s">
        <v>1366</v>
      </c>
      <c r="J343" s="170">
        <v>35796</v>
      </c>
      <c r="K343" s="169" t="s">
        <v>150</v>
      </c>
      <c r="L343" s="169" t="s">
        <v>1377</v>
      </c>
      <c r="M343" s="169" t="s">
        <v>59</v>
      </c>
      <c r="N343" s="171">
        <v>2</v>
      </c>
      <c r="O343" s="171">
        <v>3</v>
      </c>
      <c r="P343" s="189">
        <v>29320</v>
      </c>
      <c r="Q343" s="195">
        <v>0</v>
      </c>
      <c r="R343" s="190">
        <f t="shared" si="82"/>
        <v>0</v>
      </c>
      <c r="S343" s="195">
        <v>0</v>
      </c>
      <c r="T343" s="190">
        <f t="shared" si="83"/>
        <v>0</v>
      </c>
      <c r="U343" s="195">
        <f t="shared" si="84"/>
        <v>0</v>
      </c>
      <c r="V343" s="190">
        <f t="shared" si="85"/>
        <v>0</v>
      </c>
      <c r="W343" s="190">
        <f t="shared" si="86"/>
        <v>29320</v>
      </c>
      <c r="X343" s="191">
        <f t="shared" si="96"/>
        <v>29320</v>
      </c>
      <c r="Y343" s="192">
        <f t="shared" si="87"/>
        <v>0</v>
      </c>
      <c r="Z343" s="196">
        <f t="shared" si="81"/>
        <v>0</v>
      </c>
      <c r="AA343" s="197" t="str">
        <f t="shared" si="79"/>
        <v>0.00%-0.00%</v>
      </c>
      <c r="AB343" s="193"/>
      <c r="AC343" s="193"/>
      <c r="AD343" s="193"/>
      <c r="AE343" s="198"/>
      <c r="AF343" s="189">
        <f t="shared" si="88"/>
        <v>0</v>
      </c>
      <c r="AG343" s="194">
        <f t="shared" si="89"/>
        <v>29320</v>
      </c>
      <c r="AH343" s="182">
        <f t="shared" si="90"/>
        <v>0</v>
      </c>
      <c r="AI343" s="199">
        <f t="shared" si="91"/>
        <v>0</v>
      </c>
      <c r="AJ343" s="184">
        <v>14</v>
      </c>
      <c r="AK343" s="184">
        <v>1750</v>
      </c>
      <c r="AL343" s="184"/>
      <c r="AM343" s="184">
        <v>688</v>
      </c>
      <c r="AN343" s="184">
        <f t="shared" si="92"/>
        <v>432168</v>
      </c>
      <c r="AO343" s="171">
        <v>4</v>
      </c>
      <c r="AP343" s="184"/>
      <c r="AQ343" s="185"/>
      <c r="AR343" s="185"/>
      <c r="AS343" s="169" t="s">
        <v>1351</v>
      </c>
      <c r="AT343" s="169" t="s">
        <v>173</v>
      </c>
      <c r="AY343" s="145" t="str">
        <f t="shared" si="93"/>
        <v>OK</v>
      </c>
    </row>
    <row r="344" spans="1:51" ht="19.95" customHeight="1">
      <c r="A344" s="5" t="s">
        <v>562</v>
      </c>
      <c r="B344" s="169">
        <v>11000550</v>
      </c>
      <c r="C344" s="169" t="s">
        <v>1378</v>
      </c>
      <c r="D344" s="169" t="s">
        <v>1379</v>
      </c>
      <c r="E344" s="169" t="s">
        <v>54</v>
      </c>
      <c r="F344" s="169" t="s">
        <v>55</v>
      </c>
      <c r="G344" s="169" t="s">
        <v>1319</v>
      </c>
      <c r="H344" s="169" t="s">
        <v>1380</v>
      </c>
      <c r="I344" s="169" t="s">
        <v>1381</v>
      </c>
      <c r="J344" s="170">
        <v>34919</v>
      </c>
      <c r="K344" s="169" t="s">
        <v>80</v>
      </c>
      <c r="L344" s="169" t="s">
        <v>1382</v>
      </c>
      <c r="M344" s="169" t="s">
        <v>568</v>
      </c>
      <c r="N344" s="171">
        <v>2</v>
      </c>
      <c r="O344" s="171">
        <v>3</v>
      </c>
      <c r="P344" s="189">
        <v>15727</v>
      </c>
      <c r="Q344" s="195">
        <v>0</v>
      </c>
      <c r="R344" s="190">
        <f t="shared" si="82"/>
        <v>0</v>
      </c>
      <c r="S344" s="195">
        <v>0</v>
      </c>
      <c r="T344" s="190">
        <f t="shared" si="83"/>
        <v>0</v>
      </c>
      <c r="U344" s="195">
        <f t="shared" si="84"/>
        <v>0</v>
      </c>
      <c r="V344" s="190">
        <f t="shared" si="85"/>
        <v>0</v>
      </c>
      <c r="W344" s="190">
        <f t="shared" si="86"/>
        <v>15727</v>
      </c>
      <c r="X344" s="191">
        <f t="shared" si="96"/>
        <v>15727</v>
      </c>
      <c r="Y344" s="192">
        <f t="shared" si="87"/>
        <v>0</v>
      </c>
      <c r="Z344" s="196">
        <f t="shared" si="81"/>
        <v>0</v>
      </c>
      <c r="AA344" s="197" t="str">
        <f t="shared" si="79"/>
        <v>0.00%-0.00%</v>
      </c>
      <c r="AB344" s="193"/>
      <c r="AC344" s="193"/>
      <c r="AD344" s="193"/>
      <c r="AE344" s="198"/>
      <c r="AF344" s="189">
        <f t="shared" si="88"/>
        <v>0</v>
      </c>
      <c r="AG344" s="194">
        <f t="shared" si="89"/>
        <v>15727</v>
      </c>
      <c r="AH344" s="182">
        <f t="shared" si="90"/>
        <v>0</v>
      </c>
      <c r="AI344" s="199">
        <f t="shared" si="91"/>
        <v>0</v>
      </c>
      <c r="AJ344" s="184">
        <v>14</v>
      </c>
      <c r="AK344" s="184">
        <v>2950</v>
      </c>
      <c r="AL344" s="184"/>
      <c r="AM344" s="184">
        <v>688</v>
      </c>
      <c r="AN344" s="184">
        <f t="shared" si="92"/>
        <v>256266</v>
      </c>
      <c r="AO344" s="171">
        <v>3</v>
      </c>
      <c r="AP344" s="184"/>
      <c r="AQ344" s="185"/>
      <c r="AR344" s="185"/>
      <c r="AS344" s="169" t="s">
        <v>1351</v>
      </c>
      <c r="AT344" s="169" t="s">
        <v>173</v>
      </c>
      <c r="AY344" s="145" t="str">
        <f t="shared" si="93"/>
        <v>OK</v>
      </c>
    </row>
    <row r="345" spans="1:51" ht="19.95" customHeight="1">
      <c r="A345" s="5" t="s">
        <v>562</v>
      </c>
      <c r="B345" s="169">
        <v>11000559</v>
      </c>
      <c r="C345" s="169" t="s">
        <v>1383</v>
      </c>
      <c r="D345" s="169" t="s">
        <v>1384</v>
      </c>
      <c r="E345" s="169" t="s">
        <v>54</v>
      </c>
      <c r="F345" s="169" t="s">
        <v>55</v>
      </c>
      <c r="G345" s="169" t="s">
        <v>1319</v>
      </c>
      <c r="H345" s="169" t="s">
        <v>1385</v>
      </c>
      <c r="I345" s="169" t="s">
        <v>1327</v>
      </c>
      <c r="J345" s="170">
        <v>36668</v>
      </c>
      <c r="K345" s="169" t="s">
        <v>150</v>
      </c>
      <c r="L345" s="169" t="s">
        <v>1386</v>
      </c>
      <c r="M345" s="169" t="s">
        <v>59</v>
      </c>
      <c r="N345" s="171">
        <v>2</v>
      </c>
      <c r="O345" s="171">
        <v>2</v>
      </c>
      <c r="P345" s="189">
        <v>19620</v>
      </c>
      <c r="Q345" s="195">
        <v>0</v>
      </c>
      <c r="R345" s="190">
        <f t="shared" si="82"/>
        <v>0</v>
      </c>
      <c r="S345" s="195">
        <v>0</v>
      </c>
      <c r="T345" s="190">
        <f t="shared" si="83"/>
        <v>0</v>
      </c>
      <c r="U345" s="195">
        <f t="shared" si="84"/>
        <v>0</v>
      </c>
      <c r="V345" s="190">
        <f t="shared" si="85"/>
        <v>0</v>
      </c>
      <c r="W345" s="190">
        <f t="shared" si="86"/>
        <v>19620</v>
      </c>
      <c r="X345" s="191">
        <f>W345</f>
        <v>19620</v>
      </c>
      <c r="Y345" s="192">
        <f t="shared" si="87"/>
        <v>0</v>
      </c>
      <c r="Z345" s="196">
        <f t="shared" si="81"/>
        <v>0</v>
      </c>
      <c r="AA345" s="197" t="str">
        <f t="shared" si="79"/>
        <v>0.00%-0.00%</v>
      </c>
      <c r="AB345" s="193"/>
      <c r="AC345" s="193"/>
      <c r="AD345" s="193"/>
      <c r="AE345" s="198"/>
      <c r="AF345" s="189">
        <f t="shared" si="88"/>
        <v>0</v>
      </c>
      <c r="AG345" s="194">
        <f t="shared" si="89"/>
        <v>19620</v>
      </c>
      <c r="AH345" s="182">
        <f t="shared" si="90"/>
        <v>0</v>
      </c>
      <c r="AI345" s="199">
        <f t="shared" si="91"/>
        <v>0</v>
      </c>
      <c r="AJ345" s="184">
        <v>14</v>
      </c>
      <c r="AK345" s="184">
        <v>450</v>
      </c>
      <c r="AL345" s="184"/>
      <c r="AM345" s="184">
        <v>688</v>
      </c>
      <c r="AN345" s="184">
        <f t="shared" si="92"/>
        <v>280768</v>
      </c>
      <c r="AO345" s="171">
        <v>3</v>
      </c>
      <c r="AP345" s="184"/>
      <c r="AQ345" s="185"/>
      <c r="AR345" s="185"/>
      <c r="AS345" s="169" t="s">
        <v>1351</v>
      </c>
      <c r="AT345" s="169" t="s">
        <v>173</v>
      </c>
      <c r="AY345" s="145" t="str">
        <f t="shared" si="93"/>
        <v>OK</v>
      </c>
    </row>
    <row r="346" spans="1:51" ht="19.95" customHeight="1">
      <c r="A346" s="5" t="s">
        <v>562</v>
      </c>
      <c r="B346" s="169">
        <v>11000560</v>
      </c>
      <c r="C346" s="169" t="s">
        <v>1387</v>
      </c>
      <c r="D346" s="169" t="s">
        <v>1388</v>
      </c>
      <c r="E346" s="169" t="s">
        <v>54</v>
      </c>
      <c r="F346" s="169" t="s">
        <v>55</v>
      </c>
      <c r="G346" s="169" t="s">
        <v>1319</v>
      </c>
      <c r="H346" s="169" t="s">
        <v>1369</v>
      </c>
      <c r="I346" s="169" t="s">
        <v>1327</v>
      </c>
      <c r="J346" s="170">
        <v>36586</v>
      </c>
      <c r="K346" s="169" t="s">
        <v>1285</v>
      </c>
      <c r="L346" s="169" t="s">
        <v>1285</v>
      </c>
      <c r="M346" s="169" t="s">
        <v>59</v>
      </c>
      <c r="N346" s="171">
        <v>2</v>
      </c>
      <c r="O346" s="171">
        <v>3</v>
      </c>
      <c r="P346" s="189">
        <v>18000</v>
      </c>
      <c r="Q346" s="195">
        <v>0.03</v>
      </c>
      <c r="R346" s="190">
        <f t="shared" si="82"/>
        <v>540</v>
      </c>
      <c r="S346" s="195">
        <v>0</v>
      </c>
      <c r="T346" s="190">
        <f t="shared" si="83"/>
        <v>0</v>
      </c>
      <c r="U346" s="195">
        <f t="shared" si="84"/>
        <v>0.03</v>
      </c>
      <c r="V346" s="190">
        <f t="shared" si="85"/>
        <v>540</v>
      </c>
      <c r="W346" s="190">
        <f t="shared" si="86"/>
        <v>18540</v>
      </c>
      <c r="X346" s="191">
        <f t="shared" si="96"/>
        <v>18540</v>
      </c>
      <c r="Y346" s="192">
        <f t="shared" si="87"/>
        <v>540</v>
      </c>
      <c r="Z346" s="196">
        <f t="shared" si="81"/>
        <v>0.03</v>
      </c>
      <c r="AA346" s="197" t="str">
        <f t="shared" si="79"/>
        <v>2.40%-3.60%</v>
      </c>
      <c r="AB346" s="193"/>
      <c r="AC346" s="193"/>
      <c r="AD346" s="193"/>
      <c r="AE346" s="198"/>
      <c r="AF346" s="189">
        <f t="shared" si="88"/>
        <v>0</v>
      </c>
      <c r="AG346" s="194">
        <f t="shared" si="89"/>
        <v>18540</v>
      </c>
      <c r="AH346" s="182">
        <f t="shared" si="90"/>
        <v>540</v>
      </c>
      <c r="AI346" s="199">
        <f t="shared" si="91"/>
        <v>3.0000000000000027E-2</v>
      </c>
      <c r="AJ346" s="184">
        <v>14</v>
      </c>
      <c r="AK346" s="184">
        <v>450</v>
      </c>
      <c r="AL346" s="184"/>
      <c r="AM346" s="184">
        <v>688</v>
      </c>
      <c r="AN346" s="184">
        <f t="shared" si="92"/>
        <v>265648</v>
      </c>
      <c r="AO346" s="171">
        <v>3</v>
      </c>
      <c r="AP346" s="184"/>
      <c r="AQ346" s="185"/>
      <c r="AR346" s="185"/>
      <c r="AS346" s="169" t="s">
        <v>1351</v>
      </c>
      <c r="AT346" s="169" t="s">
        <v>173</v>
      </c>
      <c r="AY346" s="145" t="str">
        <f t="shared" si="93"/>
        <v>OK</v>
      </c>
    </row>
    <row r="347" spans="1:51" ht="19.95" customHeight="1">
      <c r="A347" s="5" t="s">
        <v>562</v>
      </c>
      <c r="B347" s="169">
        <v>11000567</v>
      </c>
      <c r="C347" s="169" t="s">
        <v>1389</v>
      </c>
      <c r="D347" s="169" t="s">
        <v>1390</v>
      </c>
      <c r="E347" s="169" t="s">
        <v>54</v>
      </c>
      <c r="F347" s="169" t="s">
        <v>55</v>
      </c>
      <c r="G347" s="169" t="s">
        <v>1319</v>
      </c>
      <c r="H347" s="169" t="s">
        <v>1385</v>
      </c>
      <c r="I347" s="169" t="s">
        <v>1327</v>
      </c>
      <c r="J347" s="170">
        <v>36342</v>
      </c>
      <c r="K347" s="169" t="s">
        <v>110</v>
      </c>
      <c r="L347" s="169" t="s">
        <v>110</v>
      </c>
      <c r="M347" s="169" t="s">
        <v>89</v>
      </c>
      <c r="N347" s="171">
        <v>2</v>
      </c>
      <c r="O347" s="171">
        <v>3</v>
      </c>
      <c r="P347" s="189">
        <v>9780</v>
      </c>
      <c r="Q347" s="195">
        <v>2.5000000000000001E-2</v>
      </c>
      <c r="R347" s="190">
        <f t="shared" si="82"/>
        <v>245</v>
      </c>
      <c r="S347" s="195">
        <v>0</v>
      </c>
      <c r="T347" s="190">
        <f t="shared" si="83"/>
        <v>0</v>
      </c>
      <c r="U347" s="195">
        <f t="shared" si="84"/>
        <v>2.5051124744376277E-2</v>
      </c>
      <c r="V347" s="190">
        <f t="shared" si="85"/>
        <v>245</v>
      </c>
      <c r="W347" s="190">
        <f t="shared" si="86"/>
        <v>10025</v>
      </c>
      <c r="X347" s="191">
        <f t="shared" si="96"/>
        <v>10025</v>
      </c>
      <c r="Y347" s="192">
        <f t="shared" si="87"/>
        <v>245</v>
      </c>
      <c r="Z347" s="196">
        <f t="shared" si="81"/>
        <v>2.5100000000000001E-2</v>
      </c>
      <c r="AA347" s="197" t="str">
        <f t="shared" si="79"/>
        <v>2.00%-3.01%</v>
      </c>
      <c r="AB347" s="193"/>
      <c r="AC347" s="193"/>
      <c r="AD347" s="193"/>
      <c r="AE347" s="198"/>
      <c r="AF347" s="189">
        <f t="shared" si="88"/>
        <v>0</v>
      </c>
      <c r="AG347" s="194">
        <f t="shared" si="89"/>
        <v>10025</v>
      </c>
      <c r="AH347" s="182">
        <f t="shared" si="90"/>
        <v>245</v>
      </c>
      <c r="AI347" s="199">
        <f t="shared" si="91"/>
        <v>2.5051124744376319E-2</v>
      </c>
      <c r="AJ347" s="184">
        <v>14</v>
      </c>
      <c r="AK347" s="184">
        <v>450</v>
      </c>
      <c r="AL347" s="184"/>
      <c r="AM347" s="184">
        <v>688</v>
      </c>
      <c r="AN347" s="184">
        <f t="shared" si="92"/>
        <v>146438</v>
      </c>
      <c r="AO347" s="171">
        <v>3</v>
      </c>
      <c r="AP347" s="184"/>
      <c r="AQ347" s="185"/>
      <c r="AR347" s="185"/>
      <c r="AS347" s="169" t="s">
        <v>1351</v>
      </c>
      <c r="AT347" s="169" t="s">
        <v>173</v>
      </c>
      <c r="AY347" s="145" t="str">
        <f t="shared" si="93"/>
        <v>OK</v>
      </c>
    </row>
    <row r="348" spans="1:51" ht="19.95" customHeight="1">
      <c r="A348" s="5" t="s">
        <v>562</v>
      </c>
      <c r="B348" s="169">
        <v>11002745</v>
      </c>
      <c r="C348" s="169" t="s">
        <v>1391</v>
      </c>
      <c r="D348" s="169" t="s">
        <v>1392</v>
      </c>
      <c r="E348" s="169" t="s">
        <v>54</v>
      </c>
      <c r="F348" s="169" t="s">
        <v>55</v>
      </c>
      <c r="G348" s="169" t="s">
        <v>1319</v>
      </c>
      <c r="H348" s="169" t="s">
        <v>1380</v>
      </c>
      <c r="I348" s="169" t="s">
        <v>1381</v>
      </c>
      <c r="J348" s="170">
        <v>38480</v>
      </c>
      <c r="K348" s="169" t="s">
        <v>1393</v>
      </c>
      <c r="L348" s="169" t="s">
        <v>1394</v>
      </c>
      <c r="M348" s="169" t="s">
        <v>568</v>
      </c>
      <c r="N348" s="171">
        <v>2</v>
      </c>
      <c r="O348" s="171">
        <v>3</v>
      </c>
      <c r="P348" s="189">
        <v>6479</v>
      </c>
      <c r="Q348" s="195">
        <v>0</v>
      </c>
      <c r="R348" s="190">
        <f t="shared" si="82"/>
        <v>0</v>
      </c>
      <c r="S348" s="195">
        <v>0</v>
      </c>
      <c r="T348" s="190">
        <f t="shared" si="83"/>
        <v>0</v>
      </c>
      <c r="U348" s="195">
        <f t="shared" si="84"/>
        <v>0</v>
      </c>
      <c r="V348" s="190">
        <f t="shared" si="85"/>
        <v>0</v>
      </c>
      <c r="W348" s="190">
        <f t="shared" si="86"/>
        <v>6479</v>
      </c>
      <c r="X348" s="191">
        <f t="shared" si="96"/>
        <v>6479</v>
      </c>
      <c r="Y348" s="192">
        <f t="shared" si="87"/>
        <v>0</v>
      </c>
      <c r="Z348" s="196">
        <f t="shared" si="81"/>
        <v>0</v>
      </c>
      <c r="AA348" s="197" t="str">
        <f t="shared" si="79"/>
        <v>0.00%-0.00%</v>
      </c>
      <c r="AB348" s="193"/>
      <c r="AC348" s="193"/>
      <c r="AD348" s="193"/>
      <c r="AE348" s="198"/>
      <c r="AF348" s="189">
        <f t="shared" si="88"/>
        <v>0</v>
      </c>
      <c r="AG348" s="194">
        <f t="shared" si="89"/>
        <v>6479</v>
      </c>
      <c r="AH348" s="182">
        <f t="shared" si="90"/>
        <v>0</v>
      </c>
      <c r="AI348" s="199">
        <f t="shared" si="91"/>
        <v>0</v>
      </c>
      <c r="AJ348" s="184">
        <v>14</v>
      </c>
      <c r="AK348" s="184">
        <v>450</v>
      </c>
      <c r="AL348" s="184"/>
      <c r="AM348" s="184">
        <v>688</v>
      </c>
      <c r="AN348" s="184">
        <f t="shared" si="92"/>
        <v>96794</v>
      </c>
      <c r="AO348" s="171">
        <v>3</v>
      </c>
      <c r="AP348" s="184"/>
      <c r="AQ348" s="185"/>
      <c r="AR348" s="185"/>
      <c r="AS348" s="169" t="s">
        <v>1351</v>
      </c>
      <c r="AT348" s="169" t="s">
        <v>173</v>
      </c>
      <c r="AY348" s="145" t="str">
        <f t="shared" si="93"/>
        <v>OK</v>
      </c>
    </row>
    <row r="349" spans="1:51" ht="19.95" customHeight="1">
      <c r="A349" s="5" t="s">
        <v>562</v>
      </c>
      <c r="B349" s="169">
        <v>11002829</v>
      </c>
      <c r="C349" s="169" t="s">
        <v>1395</v>
      </c>
      <c r="D349" s="169" t="s">
        <v>1396</v>
      </c>
      <c r="E349" s="169" t="s">
        <v>54</v>
      </c>
      <c r="F349" s="169" t="s">
        <v>55</v>
      </c>
      <c r="G349" s="169" t="s">
        <v>1319</v>
      </c>
      <c r="H349" s="169" t="s">
        <v>1397</v>
      </c>
      <c r="I349" s="169" t="s">
        <v>1381</v>
      </c>
      <c r="J349" s="170">
        <v>38565</v>
      </c>
      <c r="K349" s="169" t="s">
        <v>150</v>
      </c>
      <c r="L349" s="169" t="s">
        <v>1398</v>
      </c>
      <c r="M349" s="169" t="s">
        <v>59</v>
      </c>
      <c r="N349" s="171">
        <v>2</v>
      </c>
      <c r="O349" s="171">
        <v>3</v>
      </c>
      <c r="P349" s="189">
        <v>20900</v>
      </c>
      <c r="Q349" s="195">
        <v>2.5000000000000001E-2</v>
      </c>
      <c r="R349" s="190">
        <f t="shared" si="82"/>
        <v>523</v>
      </c>
      <c r="S349" s="195">
        <v>0</v>
      </c>
      <c r="T349" s="190">
        <f t="shared" si="83"/>
        <v>0</v>
      </c>
      <c r="U349" s="195">
        <f t="shared" si="84"/>
        <v>2.5023923444976077E-2</v>
      </c>
      <c r="V349" s="190">
        <f t="shared" si="85"/>
        <v>523</v>
      </c>
      <c r="W349" s="190">
        <f t="shared" si="86"/>
        <v>21423</v>
      </c>
      <c r="X349" s="191">
        <f t="shared" si="96"/>
        <v>21423</v>
      </c>
      <c r="Y349" s="192">
        <f t="shared" si="87"/>
        <v>523</v>
      </c>
      <c r="Z349" s="196">
        <f t="shared" si="81"/>
        <v>2.5000000000000001E-2</v>
      </c>
      <c r="AA349" s="197" t="str">
        <f t="shared" si="79"/>
        <v>2.00%-3.00%</v>
      </c>
      <c r="AB349" s="193"/>
      <c r="AC349" s="193"/>
      <c r="AD349" s="193"/>
      <c r="AE349" s="198"/>
      <c r="AF349" s="189">
        <f t="shared" si="88"/>
        <v>0</v>
      </c>
      <c r="AG349" s="194">
        <f t="shared" si="89"/>
        <v>21423</v>
      </c>
      <c r="AH349" s="182">
        <f t="shared" si="90"/>
        <v>523</v>
      </c>
      <c r="AI349" s="199">
        <f t="shared" si="91"/>
        <v>2.5023923444976059E-2</v>
      </c>
      <c r="AJ349" s="184">
        <v>14</v>
      </c>
      <c r="AK349" s="184">
        <v>450</v>
      </c>
      <c r="AL349" s="184"/>
      <c r="AM349" s="184">
        <v>688</v>
      </c>
      <c r="AN349" s="184">
        <f t="shared" si="92"/>
        <v>306010</v>
      </c>
      <c r="AO349" s="171">
        <v>3</v>
      </c>
      <c r="AP349" s="184"/>
      <c r="AQ349" s="185"/>
      <c r="AR349" s="185"/>
      <c r="AS349" s="169" t="s">
        <v>1351</v>
      </c>
      <c r="AT349" s="169" t="s">
        <v>173</v>
      </c>
      <c r="AY349" s="145" t="str">
        <f t="shared" si="93"/>
        <v>OK</v>
      </c>
    </row>
    <row r="350" spans="1:51" ht="19.95" customHeight="1">
      <c r="A350" s="5" t="s">
        <v>562</v>
      </c>
      <c r="B350" s="169">
        <v>11002886</v>
      </c>
      <c r="C350" s="169" t="s">
        <v>1399</v>
      </c>
      <c r="D350" s="169" t="s">
        <v>1400</v>
      </c>
      <c r="E350" s="169" t="s">
        <v>54</v>
      </c>
      <c r="F350" s="169" t="s">
        <v>55</v>
      </c>
      <c r="G350" s="169" t="s">
        <v>1319</v>
      </c>
      <c r="H350" s="169" t="s">
        <v>1401</v>
      </c>
      <c r="I350" s="169" t="s">
        <v>1327</v>
      </c>
      <c r="J350" s="170">
        <v>38633</v>
      </c>
      <c r="K350" s="169" t="s">
        <v>150</v>
      </c>
      <c r="L350" s="169" t="s">
        <v>1402</v>
      </c>
      <c r="M350" s="169" t="s">
        <v>59</v>
      </c>
      <c r="N350" s="171">
        <v>2</v>
      </c>
      <c r="O350" s="171">
        <v>4</v>
      </c>
      <c r="P350" s="189">
        <v>24782</v>
      </c>
      <c r="Q350" s="195">
        <v>0.03</v>
      </c>
      <c r="R350" s="190">
        <f t="shared" si="82"/>
        <v>743</v>
      </c>
      <c r="S350" s="195">
        <v>0</v>
      </c>
      <c r="T350" s="190">
        <f t="shared" si="83"/>
        <v>0</v>
      </c>
      <c r="U350" s="195">
        <f t="shared" si="84"/>
        <v>2.998143814058591E-2</v>
      </c>
      <c r="V350" s="190">
        <f t="shared" si="85"/>
        <v>743</v>
      </c>
      <c r="W350" s="190">
        <f t="shared" si="86"/>
        <v>25525</v>
      </c>
      <c r="X350" s="191">
        <f t="shared" si="96"/>
        <v>25525</v>
      </c>
      <c r="Y350" s="192">
        <f t="shared" si="87"/>
        <v>743</v>
      </c>
      <c r="Z350" s="196">
        <f t="shared" si="81"/>
        <v>0.03</v>
      </c>
      <c r="AA350" s="197" t="str">
        <f t="shared" si="79"/>
        <v>2.40%-3.60%</v>
      </c>
      <c r="AB350" s="193"/>
      <c r="AC350" s="193"/>
      <c r="AD350" s="193"/>
      <c r="AE350" s="198"/>
      <c r="AF350" s="189">
        <f t="shared" si="88"/>
        <v>0</v>
      </c>
      <c r="AG350" s="194">
        <f t="shared" si="89"/>
        <v>25525</v>
      </c>
      <c r="AH350" s="182">
        <f t="shared" si="90"/>
        <v>743</v>
      </c>
      <c r="AI350" s="199">
        <f t="shared" si="91"/>
        <v>2.9981438140585848E-2</v>
      </c>
      <c r="AJ350" s="184">
        <v>14</v>
      </c>
      <c r="AK350" s="184">
        <v>450</v>
      </c>
      <c r="AL350" s="184"/>
      <c r="AM350" s="184">
        <v>688</v>
      </c>
      <c r="AN350" s="184">
        <f t="shared" si="92"/>
        <v>363438</v>
      </c>
      <c r="AO350" s="171">
        <v>4</v>
      </c>
      <c r="AP350" s="184"/>
      <c r="AQ350" s="185"/>
      <c r="AR350" s="185"/>
      <c r="AS350" s="169" t="s">
        <v>1351</v>
      </c>
      <c r="AT350" s="169" t="s">
        <v>173</v>
      </c>
      <c r="AY350" s="145" t="str">
        <f t="shared" si="93"/>
        <v>OK</v>
      </c>
    </row>
    <row r="351" spans="1:51" ht="19.95" customHeight="1">
      <c r="A351" s="5" t="s">
        <v>562</v>
      </c>
      <c r="B351" s="169">
        <v>11003278</v>
      </c>
      <c r="C351" s="169" t="s">
        <v>1403</v>
      </c>
      <c r="D351" s="169" t="s">
        <v>1404</v>
      </c>
      <c r="E351" s="169" t="s">
        <v>54</v>
      </c>
      <c r="F351" s="169" t="s">
        <v>55</v>
      </c>
      <c r="G351" s="169" t="s">
        <v>1319</v>
      </c>
      <c r="H351" s="169" t="s">
        <v>1401</v>
      </c>
      <c r="I351" s="169" t="s">
        <v>1327</v>
      </c>
      <c r="J351" s="170">
        <v>38894</v>
      </c>
      <c r="K351" s="169" t="s">
        <v>80</v>
      </c>
      <c r="L351" s="169" t="s">
        <v>80</v>
      </c>
      <c r="M351" s="169" t="s">
        <v>66</v>
      </c>
      <c r="N351" s="171">
        <v>2</v>
      </c>
      <c r="O351" s="171">
        <v>4</v>
      </c>
      <c r="P351" s="189">
        <v>13770</v>
      </c>
      <c r="Q351" s="195">
        <v>3.7500000000000006E-2</v>
      </c>
      <c r="R351" s="190">
        <f t="shared" si="82"/>
        <v>516</v>
      </c>
      <c r="S351" s="195">
        <v>1.55E-2</v>
      </c>
      <c r="T351" s="190">
        <f t="shared" si="83"/>
        <v>213</v>
      </c>
      <c r="U351" s="195">
        <f t="shared" si="84"/>
        <v>5.2941176470588235E-2</v>
      </c>
      <c r="V351" s="190">
        <f t="shared" si="85"/>
        <v>729</v>
      </c>
      <c r="W351" s="190">
        <f t="shared" si="86"/>
        <v>14499</v>
      </c>
      <c r="X351" s="191">
        <v>14600</v>
      </c>
      <c r="Y351" s="192">
        <f t="shared" si="87"/>
        <v>830</v>
      </c>
      <c r="Z351" s="196">
        <f t="shared" si="81"/>
        <v>6.0299999999999999E-2</v>
      </c>
      <c r="AA351" s="197" t="str">
        <f t="shared" si="79"/>
        <v>4.24%-6.35%</v>
      </c>
      <c r="AB351" s="193"/>
      <c r="AC351" s="193"/>
      <c r="AD351" s="193"/>
      <c r="AE351" s="198"/>
      <c r="AF351" s="189">
        <f t="shared" si="88"/>
        <v>0</v>
      </c>
      <c r="AG351" s="194">
        <f t="shared" si="89"/>
        <v>14600</v>
      </c>
      <c r="AH351" s="182">
        <f t="shared" si="90"/>
        <v>830</v>
      </c>
      <c r="AI351" s="199">
        <f t="shared" si="91"/>
        <v>6.0275962236746583E-2</v>
      </c>
      <c r="AJ351" s="184">
        <v>14</v>
      </c>
      <c r="AK351" s="184">
        <v>450</v>
      </c>
      <c r="AL351" s="184"/>
      <c r="AM351" s="184">
        <v>688</v>
      </c>
      <c r="AN351" s="184">
        <f t="shared" si="92"/>
        <v>210488</v>
      </c>
      <c r="AO351" s="171">
        <v>4</v>
      </c>
      <c r="AP351" s="184"/>
      <c r="AQ351" s="185"/>
      <c r="AR351" s="185"/>
      <c r="AS351" s="169" t="s">
        <v>1351</v>
      </c>
      <c r="AT351" s="169" t="s">
        <v>173</v>
      </c>
      <c r="AY351" s="145" t="str">
        <f t="shared" si="93"/>
        <v>OK</v>
      </c>
    </row>
    <row r="352" spans="1:51" ht="19.95" customHeight="1">
      <c r="A352" s="5" t="s">
        <v>562</v>
      </c>
      <c r="B352" s="169">
        <v>11004088</v>
      </c>
      <c r="C352" s="169" t="s">
        <v>1250</v>
      </c>
      <c r="D352" s="169" t="s">
        <v>1251</v>
      </c>
      <c r="E352" s="169" t="s">
        <v>54</v>
      </c>
      <c r="F352" s="169" t="s">
        <v>55</v>
      </c>
      <c r="G352" s="169" t="s">
        <v>1319</v>
      </c>
      <c r="H352" s="169" t="s">
        <v>1369</v>
      </c>
      <c r="I352" s="169" t="s">
        <v>1327</v>
      </c>
      <c r="J352" s="170">
        <v>39301</v>
      </c>
      <c r="K352" s="169" t="s">
        <v>80</v>
      </c>
      <c r="L352" s="169" t="s">
        <v>80</v>
      </c>
      <c r="M352" s="169" t="s">
        <v>66</v>
      </c>
      <c r="N352" s="171">
        <v>2</v>
      </c>
      <c r="O352" s="171">
        <v>4</v>
      </c>
      <c r="P352" s="189">
        <v>15088</v>
      </c>
      <c r="Q352" s="195">
        <v>3.7500000000000006E-2</v>
      </c>
      <c r="R352" s="190">
        <f t="shared" si="82"/>
        <v>566</v>
      </c>
      <c r="S352" s="195">
        <v>1.55E-2</v>
      </c>
      <c r="T352" s="190">
        <f t="shared" si="83"/>
        <v>234</v>
      </c>
      <c r="U352" s="195">
        <f t="shared" si="84"/>
        <v>5.3022269353128315E-2</v>
      </c>
      <c r="V352" s="190">
        <f t="shared" si="85"/>
        <v>800</v>
      </c>
      <c r="W352" s="190">
        <f t="shared" si="86"/>
        <v>15888</v>
      </c>
      <c r="X352" s="191">
        <f t="shared" si="96"/>
        <v>15888</v>
      </c>
      <c r="Y352" s="192">
        <f t="shared" si="87"/>
        <v>800</v>
      </c>
      <c r="Z352" s="196">
        <f t="shared" si="81"/>
        <v>5.2999999999999999E-2</v>
      </c>
      <c r="AA352" s="197" t="str">
        <f t="shared" si="79"/>
        <v>4.24%-6.36%</v>
      </c>
      <c r="AB352" s="193"/>
      <c r="AC352" s="193"/>
      <c r="AD352" s="193"/>
      <c r="AE352" s="198"/>
      <c r="AF352" s="189">
        <f t="shared" si="88"/>
        <v>0</v>
      </c>
      <c r="AG352" s="194">
        <f t="shared" si="89"/>
        <v>15888</v>
      </c>
      <c r="AH352" s="182">
        <f t="shared" si="90"/>
        <v>800</v>
      </c>
      <c r="AI352" s="199">
        <f t="shared" si="91"/>
        <v>5.3022269353128371E-2</v>
      </c>
      <c r="AJ352" s="184">
        <v>14</v>
      </c>
      <c r="AK352" s="184">
        <v>450</v>
      </c>
      <c r="AL352" s="184"/>
      <c r="AM352" s="184">
        <v>688</v>
      </c>
      <c r="AN352" s="184">
        <f t="shared" si="92"/>
        <v>228520</v>
      </c>
      <c r="AO352" s="171">
        <v>5</v>
      </c>
      <c r="AP352" s="184"/>
      <c r="AQ352" s="185"/>
      <c r="AR352" s="185"/>
      <c r="AS352" s="169" t="s">
        <v>1351</v>
      </c>
      <c r="AT352" s="169" t="s">
        <v>173</v>
      </c>
      <c r="AY352" s="145" t="str">
        <f t="shared" si="93"/>
        <v>OK</v>
      </c>
    </row>
    <row r="353" spans="1:51" ht="19.95" customHeight="1">
      <c r="A353" s="5" t="s">
        <v>562</v>
      </c>
      <c r="B353" s="169">
        <v>11004819</v>
      </c>
      <c r="C353" s="169" t="s">
        <v>1405</v>
      </c>
      <c r="D353" s="169" t="s">
        <v>1406</v>
      </c>
      <c r="E353" s="169" t="s">
        <v>54</v>
      </c>
      <c r="F353" s="169" t="s">
        <v>55</v>
      </c>
      <c r="G353" s="169" t="s">
        <v>1319</v>
      </c>
      <c r="H353" s="169" t="s">
        <v>1326</v>
      </c>
      <c r="I353" s="169" t="s">
        <v>1327</v>
      </c>
      <c r="J353" s="170">
        <v>39626</v>
      </c>
      <c r="K353" s="169" t="s">
        <v>1285</v>
      </c>
      <c r="L353" s="169" t="s">
        <v>1285</v>
      </c>
      <c r="M353" s="169" t="s">
        <v>59</v>
      </c>
      <c r="N353" s="171">
        <v>2</v>
      </c>
      <c r="O353" s="171">
        <v>3</v>
      </c>
      <c r="P353" s="189">
        <v>19400</v>
      </c>
      <c r="Q353" s="195">
        <v>2.5000000000000001E-2</v>
      </c>
      <c r="R353" s="190">
        <f t="shared" si="82"/>
        <v>485</v>
      </c>
      <c r="S353" s="195">
        <v>0</v>
      </c>
      <c r="T353" s="190">
        <f t="shared" si="83"/>
        <v>0</v>
      </c>
      <c r="U353" s="195">
        <f t="shared" si="84"/>
        <v>2.5000000000000001E-2</v>
      </c>
      <c r="V353" s="190">
        <f t="shared" si="85"/>
        <v>485</v>
      </c>
      <c r="W353" s="190">
        <f t="shared" si="86"/>
        <v>19885</v>
      </c>
      <c r="X353" s="191">
        <f t="shared" si="96"/>
        <v>19885</v>
      </c>
      <c r="Y353" s="192">
        <f t="shared" si="87"/>
        <v>485</v>
      </c>
      <c r="Z353" s="196">
        <f t="shared" si="81"/>
        <v>2.5000000000000001E-2</v>
      </c>
      <c r="AA353" s="197" t="str">
        <f t="shared" si="79"/>
        <v>2.00%-3.00%</v>
      </c>
      <c r="AB353" s="193"/>
      <c r="AC353" s="193"/>
      <c r="AD353" s="193"/>
      <c r="AE353" s="198"/>
      <c r="AF353" s="189">
        <f t="shared" si="88"/>
        <v>0</v>
      </c>
      <c r="AG353" s="194">
        <f t="shared" si="89"/>
        <v>19885</v>
      </c>
      <c r="AH353" s="182">
        <f t="shared" si="90"/>
        <v>485</v>
      </c>
      <c r="AI353" s="199">
        <f t="shared" si="91"/>
        <v>2.4999999999999911E-2</v>
      </c>
      <c r="AJ353" s="184">
        <v>14</v>
      </c>
      <c r="AK353" s="184">
        <v>450</v>
      </c>
      <c r="AL353" s="184"/>
      <c r="AM353" s="184">
        <v>688</v>
      </c>
      <c r="AN353" s="184">
        <f t="shared" si="92"/>
        <v>284478</v>
      </c>
      <c r="AO353" s="171">
        <v>3</v>
      </c>
      <c r="AP353" s="184"/>
      <c r="AQ353" s="185"/>
      <c r="AR353" s="185"/>
      <c r="AS353" s="169" t="s">
        <v>1351</v>
      </c>
      <c r="AT353" s="169" t="s">
        <v>173</v>
      </c>
      <c r="AY353" s="145" t="str">
        <f t="shared" si="93"/>
        <v>OK</v>
      </c>
    </row>
    <row r="354" spans="1:51" ht="19.95" customHeight="1">
      <c r="A354" s="5" t="s">
        <v>562</v>
      </c>
      <c r="B354" s="169">
        <v>11004913</v>
      </c>
      <c r="C354" s="169" t="s">
        <v>1407</v>
      </c>
      <c r="D354" s="169" t="s">
        <v>1408</v>
      </c>
      <c r="E354" s="169" t="s">
        <v>54</v>
      </c>
      <c r="F354" s="169" t="s">
        <v>55</v>
      </c>
      <c r="G354" s="169" t="s">
        <v>1319</v>
      </c>
      <c r="H354" s="169" t="s">
        <v>1348</v>
      </c>
      <c r="I354" s="169" t="s">
        <v>1366</v>
      </c>
      <c r="J354" s="170">
        <v>39637</v>
      </c>
      <c r="K354" s="169" t="s">
        <v>1393</v>
      </c>
      <c r="L354" s="169" t="s">
        <v>1374</v>
      </c>
      <c r="M354" s="169" t="s">
        <v>568</v>
      </c>
      <c r="N354" s="171">
        <v>2</v>
      </c>
      <c r="O354" s="171">
        <v>2</v>
      </c>
      <c r="P354" s="189">
        <v>6816</v>
      </c>
      <c r="Q354" s="195">
        <v>0</v>
      </c>
      <c r="R354" s="190">
        <f t="shared" si="82"/>
        <v>0</v>
      </c>
      <c r="S354" s="195">
        <v>0</v>
      </c>
      <c r="T354" s="190">
        <f t="shared" si="83"/>
        <v>0</v>
      </c>
      <c r="U354" s="195">
        <f t="shared" si="84"/>
        <v>0</v>
      </c>
      <c r="V354" s="190">
        <f t="shared" si="85"/>
        <v>0</v>
      </c>
      <c r="W354" s="190">
        <f t="shared" si="86"/>
        <v>6816</v>
      </c>
      <c r="X354" s="191">
        <f t="shared" si="96"/>
        <v>6816</v>
      </c>
      <c r="Y354" s="192">
        <f t="shared" si="87"/>
        <v>0</v>
      </c>
      <c r="Z354" s="196">
        <f t="shared" si="81"/>
        <v>0</v>
      </c>
      <c r="AA354" s="197" t="str">
        <f t="shared" si="79"/>
        <v>0.00%-0.00%</v>
      </c>
      <c r="AB354" s="193"/>
      <c r="AC354" s="193"/>
      <c r="AD354" s="193"/>
      <c r="AE354" s="198"/>
      <c r="AF354" s="189">
        <f t="shared" si="88"/>
        <v>0</v>
      </c>
      <c r="AG354" s="194">
        <f t="shared" si="89"/>
        <v>6816</v>
      </c>
      <c r="AH354" s="182">
        <f t="shared" si="90"/>
        <v>0</v>
      </c>
      <c r="AI354" s="199">
        <f t="shared" si="91"/>
        <v>0</v>
      </c>
      <c r="AJ354" s="184">
        <v>14</v>
      </c>
      <c r="AK354" s="184">
        <v>450</v>
      </c>
      <c r="AL354" s="184"/>
      <c r="AM354" s="184">
        <v>688</v>
      </c>
      <c r="AN354" s="184">
        <f t="shared" si="92"/>
        <v>101512</v>
      </c>
      <c r="AO354" s="171">
        <v>3</v>
      </c>
      <c r="AP354" s="184"/>
      <c r="AQ354" s="185"/>
      <c r="AR354" s="185"/>
      <c r="AS354" s="169" t="s">
        <v>1351</v>
      </c>
      <c r="AT354" s="169" t="s">
        <v>173</v>
      </c>
      <c r="AY354" s="145" t="str">
        <f t="shared" si="93"/>
        <v>OK</v>
      </c>
    </row>
    <row r="355" spans="1:51" ht="19.95" customHeight="1">
      <c r="A355" s="5" t="s">
        <v>562</v>
      </c>
      <c r="B355" s="169">
        <v>11005078</v>
      </c>
      <c r="C355" s="169" t="s">
        <v>1409</v>
      </c>
      <c r="D355" s="169" t="s">
        <v>1410</v>
      </c>
      <c r="E355" s="169" t="s">
        <v>54</v>
      </c>
      <c r="F355" s="169" t="s">
        <v>55</v>
      </c>
      <c r="G355" s="169" t="s">
        <v>1319</v>
      </c>
      <c r="H355" s="169" t="s">
        <v>1348</v>
      </c>
      <c r="I355" s="169" t="s">
        <v>1366</v>
      </c>
      <c r="J355" s="170">
        <v>39667</v>
      </c>
      <c r="K355" s="169" t="s">
        <v>80</v>
      </c>
      <c r="L355" s="169" t="s">
        <v>1411</v>
      </c>
      <c r="M355" s="169" t="s">
        <v>568</v>
      </c>
      <c r="N355" s="171">
        <v>2</v>
      </c>
      <c r="O355" s="171">
        <v>3</v>
      </c>
      <c r="P355" s="189">
        <v>12660</v>
      </c>
      <c r="Q355" s="195">
        <v>2.5000000000000001E-2</v>
      </c>
      <c r="R355" s="190">
        <f t="shared" si="82"/>
        <v>317</v>
      </c>
      <c r="S355" s="195">
        <v>0</v>
      </c>
      <c r="T355" s="190">
        <f t="shared" si="83"/>
        <v>0</v>
      </c>
      <c r="U355" s="195">
        <f t="shared" si="84"/>
        <v>2.5039494470774092E-2</v>
      </c>
      <c r="V355" s="190">
        <f t="shared" si="85"/>
        <v>317</v>
      </c>
      <c r="W355" s="190">
        <f t="shared" si="86"/>
        <v>12977</v>
      </c>
      <c r="X355" s="191">
        <f t="shared" si="96"/>
        <v>12977</v>
      </c>
      <c r="Y355" s="192">
        <f t="shared" si="87"/>
        <v>317</v>
      </c>
      <c r="Z355" s="196">
        <f t="shared" si="81"/>
        <v>2.5000000000000001E-2</v>
      </c>
      <c r="AA355" s="197" t="str">
        <f t="shared" si="79"/>
        <v>2.00%-3.00%</v>
      </c>
      <c r="AB355" s="193"/>
      <c r="AC355" s="193"/>
      <c r="AD355" s="193"/>
      <c r="AE355" s="198"/>
      <c r="AF355" s="189">
        <f t="shared" si="88"/>
        <v>0</v>
      </c>
      <c r="AG355" s="194">
        <f t="shared" si="89"/>
        <v>12977</v>
      </c>
      <c r="AH355" s="182">
        <f t="shared" si="90"/>
        <v>317</v>
      </c>
      <c r="AI355" s="199">
        <f t="shared" si="91"/>
        <v>2.5039494470774137E-2</v>
      </c>
      <c r="AJ355" s="184">
        <v>14</v>
      </c>
      <c r="AK355" s="184">
        <v>450</v>
      </c>
      <c r="AL355" s="184"/>
      <c r="AM355" s="184">
        <v>688</v>
      </c>
      <c r="AN355" s="184">
        <f t="shared" si="92"/>
        <v>187766</v>
      </c>
      <c r="AO355" s="171">
        <v>3</v>
      </c>
      <c r="AP355" s="184"/>
      <c r="AQ355" s="185"/>
      <c r="AR355" s="185"/>
      <c r="AS355" s="169" t="s">
        <v>1351</v>
      </c>
      <c r="AT355" s="169" t="s">
        <v>173</v>
      </c>
      <c r="AY355" s="145" t="str">
        <f t="shared" si="93"/>
        <v>OK</v>
      </c>
    </row>
    <row r="356" spans="1:51" ht="19.95" customHeight="1">
      <c r="A356" s="5" t="s">
        <v>562</v>
      </c>
      <c r="B356" s="169">
        <v>11005762</v>
      </c>
      <c r="C356" s="169" t="s">
        <v>1412</v>
      </c>
      <c r="D356" s="169" t="s">
        <v>1413</v>
      </c>
      <c r="E356" s="169" t="s">
        <v>54</v>
      </c>
      <c r="F356" s="169" t="s">
        <v>55</v>
      </c>
      <c r="G356" s="169" t="s">
        <v>1319</v>
      </c>
      <c r="H356" s="169" t="s">
        <v>1372</v>
      </c>
      <c r="I356" s="169" t="s">
        <v>1373</v>
      </c>
      <c r="J356" s="170">
        <v>40087</v>
      </c>
      <c r="K356" s="169" t="s">
        <v>150</v>
      </c>
      <c r="L356" s="169" t="s">
        <v>1414</v>
      </c>
      <c r="M356" s="169" t="s">
        <v>59</v>
      </c>
      <c r="N356" s="171">
        <v>2</v>
      </c>
      <c r="O356" s="171">
        <v>4</v>
      </c>
      <c r="P356" s="189">
        <v>22351</v>
      </c>
      <c r="Q356" s="195">
        <v>0.03</v>
      </c>
      <c r="R356" s="190">
        <f t="shared" si="82"/>
        <v>671</v>
      </c>
      <c r="S356" s="195">
        <v>0</v>
      </c>
      <c r="T356" s="190">
        <f t="shared" si="83"/>
        <v>0</v>
      </c>
      <c r="U356" s="195">
        <f t="shared" si="84"/>
        <v>3.0021028141917587E-2</v>
      </c>
      <c r="V356" s="190">
        <f t="shared" si="85"/>
        <v>671</v>
      </c>
      <c r="W356" s="190">
        <f t="shared" si="86"/>
        <v>23022</v>
      </c>
      <c r="X356" s="191">
        <v>22888</v>
      </c>
      <c r="Y356" s="192">
        <f t="shared" si="87"/>
        <v>537</v>
      </c>
      <c r="Z356" s="196">
        <f t="shared" si="81"/>
        <v>2.4E-2</v>
      </c>
      <c r="AA356" s="197" t="str">
        <f t="shared" si="79"/>
        <v>2.40%-3.60%</v>
      </c>
      <c r="AB356" s="193"/>
      <c r="AC356" s="193"/>
      <c r="AD356" s="193"/>
      <c r="AE356" s="198"/>
      <c r="AF356" s="189">
        <f t="shared" si="88"/>
        <v>0</v>
      </c>
      <c r="AG356" s="194">
        <f t="shared" si="89"/>
        <v>22888</v>
      </c>
      <c r="AH356" s="182">
        <f t="shared" si="90"/>
        <v>537</v>
      </c>
      <c r="AI356" s="199">
        <f t="shared" si="91"/>
        <v>2.4025770659030998E-2</v>
      </c>
      <c r="AJ356" s="184">
        <v>14</v>
      </c>
      <c r="AK356" s="184">
        <v>1750</v>
      </c>
      <c r="AL356" s="184"/>
      <c r="AM356" s="184">
        <v>688</v>
      </c>
      <c r="AN356" s="184">
        <f t="shared" si="92"/>
        <v>342120</v>
      </c>
      <c r="AO356" s="171">
        <v>4</v>
      </c>
      <c r="AP356" s="184"/>
      <c r="AQ356" s="185"/>
      <c r="AR356" s="185"/>
      <c r="AS356" s="169" t="s">
        <v>1351</v>
      </c>
      <c r="AT356" s="169" t="s">
        <v>173</v>
      </c>
      <c r="AY356" s="145" t="str">
        <f t="shared" si="93"/>
        <v>OK</v>
      </c>
    </row>
    <row r="357" spans="1:51" ht="19.95" customHeight="1">
      <c r="A357" s="5" t="s">
        <v>562</v>
      </c>
      <c r="B357" s="169">
        <v>11006293</v>
      </c>
      <c r="C357" s="169" t="s">
        <v>1415</v>
      </c>
      <c r="D357" s="169" t="s">
        <v>1416</v>
      </c>
      <c r="E357" s="169" t="s">
        <v>54</v>
      </c>
      <c r="F357" s="169" t="s">
        <v>55</v>
      </c>
      <c r="G357" s="169" t="s">
        <v>1319</v>
      </c>
      <c r="H357" s="169" t="s">
        <v>1369</v>
      </c>
      <c r="I357" s="169" t="s">
        <v>1327</v>
      </c>
      <c r="J357" s="170">
        <v>40422</v>
      </c>
      <c r="K357" s="169" t="s">
        <v>110</v>
      </c>
      <c r="L357" s="169" t="s">
        <v>110</v>
      </c>
      <c r="M357" s="169" t="s">
        <v>89</v>
      </c>
      <c r="N357" s="171">
        <v>2</v>
      </c>
      <c r="O357" s="171">
        <v>3</v>
      </c>
      <c r="P357" s="189">
        <v>11950</v>
      </c>
      <c r="Q357" s="195">
        <v>2.5000000000000001E-2</v>
      </c>
      <c r="R357" s="190">
        <f t="shared" si="82"/>
        <v>299</v>
      </c>
      <c r="S357" s="195">
        <v>0</v>
      </c>
      <c r="T357" s="190">
        <f t="shared" si="83"/>
        <v>0</v>
      </c>
      <c r="U357" s="195">
        <f t="shared" si="84"/>
        <v>2.5020920502092051E-2</v>
      </c>
      <c r="V357" s="190">
        <f t="shared" si="85"/>
        <v>299</v>
      </c>
      <c r="W357" s="190">
        <f t="shared" si="86"/>
        <v>12249</v>
      </c>
      <c r="X357" s="191">
        <v>12353</v>
      </c>
      <c r="Y357" s="192">
        <f t="shared" si="87"/>
        <v>403</v>
      </c>
      <c r="Z357" s="196">
        <f t="shared" si="81"/>
        <v>3.3700000000000001E-2</v>
      </c>
      <c r="AA357" s="197" t="str">
        <f t="shared" ref="AA357:AA420" si="97">IF(OR(N357=1,N357=2,N357=4),TEXT(U357*0.8,"0.00%")&amp;"-"&amp;TEXT(U357*1.2,"0.00%"),IF(OR(N357=3,N357=6),TEXT(0,"0.00%")&amp;"-"&amp;TEXT(7%*1.2,"0.00%"),IF(OR(N357=5,N357=7),TEXT((T357/P357),"0.00%")&amp;"-"&amp;TEXT((T357/P357)+7%,"0.00%"),"")))</f>
        <v>2.00%-3.00%</v>
      </c>
      <c r="AB357" s="193"/>
      <c r="AC357" s="193"/>
      <c r="AD357" s="193"/>
      <c r="AE357" s="198"/>
      <c r="AF357" s="189">
        <f t="shared" si="88"/>
        <v>0</v>
      </c>
      <c r="AG357" s="194">
        <f t="shared" si="89"/>
        <v>12353</v>
      </c>
      <c r="AH357" s="182">
        <f t="shared" si="90"/>
        <v>403</v>
      </c>
      <c r="AI357" s="199">
        <f t="shared" si="91"/>
        <v>3.372384937238504E-2</v>
      </c>
      <c r="AJ357" s="184">
        <v>14</v>
      </c>
      <c r="AK357" s="184">
        <v>450</v>
      </c>
      <c r="AL357" s="184"/>
      <c r="AM357" s="184">
        <v>688</v>
      </c>
      <c r="AN357" s="184">
        <f t="shared" si="92"/>
        <v>179030</v>
      </c>
      <c r="AO357" s="171">
        <v>2</v>
      </c>
      <c r="AP357" s="184"/>
      <c r="AQ357" s="185" t="s">
        <v>1417</v>
      </c>
      <c r="AR357" s="185"/>
      <c r="AS357" s="169" t="s">
        <v>1351</v>
      </c>
      <c r="AT357" s="169" t="s">
        <v>173</v>
      </c>
      <c r="AY357" s="145" t="str">
        <f t="shared" si="93"/>
        <v>OK</v>
      </c>
    </row>
    <row r="358" spans="1:51" ht="19.95" customHeight="1">
      <c r="A358" s="5" t="s">
        <v>562</v>
      </c>
      <c r="B358" s="169">
        <v>11006306</v>
      </c>
      <c r="C358" s="169" t="s">
        <v>1418</v>
      </c>
      <c r="D358" s="169" t="s">
        <v>1419</v>
      </c>
      <c r="E358" s="169" t="s">
        <v>54</v>
      </c>
      <c r="F358" s="169" t="s">
        <v>55</v>
      </c>
      <c r="G358" s="169" t="s">
        <v>1319</v>
      </c>
      <c r="H358" s="169" t="s">
        <v>1369</v>
      </c>
      <c r="I358" s="169" t="s">
        <v>1327</v>
      </c>
      <c r="J358" s="170">
        <v>40323</v>
      </c>
      <c r="K358" s="169" t="s">
        <v>201</v>
      </c>
      <c r="L358" s="169" t="s">
        <v>202</v>
      </c>
      <c r="M358" s="169" t="s">
        <v>66</v>
      </c>
      <c r="N358" s="171">
        <v>2</v>
      </c>
      <c r="O358" s="171">
        <v>5</v>
      </c>
      <c r="P358" s="189">
        <v>17480</v>
      </c>
      <c r="Q358" s="195">
        <v>0.05</v>
      </c>
      <c r="R358" s="190">
        <f t="shared" si="82"/>
        <v>874</v>
      </c>
      <c r="S358" s="195">
        <v>0</v>
      </c>
      <c r="T358" s="190">
        <f t="shared" si="83"/>
        <v>0</v>
      </c>
      <c r="U358" s="195">
        <f t="shared" si="84"/>
        <v>0.05</v>
      </c>
      <c r="V358" s="190">
        <f t="shared" si="85"/>
        <v>874</v>
      </c>
      <c r="W358" s="190">
        <f t="shared" si="86"/>
        <v>18354</v>
      </c>
      <c r="X358" s="191">
        <f t="shared" si="96"/>
        <v>18354</v>
      </c>
      <c r="Y358" s="192">
        <f t="shared" si="87"/>
        <v>874</v>
      </c>
      <c r="Z358" s="196">
        <f t="shared" si="81"/>
        <v>0.05</v>
      </c>
      <c r="AA358" s="197" t="str">
        <f t="shared" si="97"/>
        <v>4.00%-6.00%</v>
      </c>
      <c r="AB358" s="193"/>
      <c r="AC358" s="193"/>
      <c r="AD358" s="193"/>
      <c r="AE358" s="198"/>
      <c r="AF358" s="189">
        <f t="shared" si="88"/>
        <v>0</v>
      </c>
      <c r="AG358" s="194">
        <f t="shared" si="89"/>
        <v>18354</v>
      </c>
      <c r="AH358" s="182">
        <f t="shared" si="90"/>
        <v>874</v>
      </c>
      <c r="AI358" s="199">
        <f t="shared" si="91"/>
        <v>5.0000000000000044E-2</v>
      </c>
      <c r="AJ358" s="184">
        <v>14</v>
      </c>
      <c r="AK358" s="184">
        <v>450</v>
      </c>
      <c r="AL358" s="184"/>
      <c r="AM358" s="184">
        <v>688</v>
      </c>
      <c r="AN358" s="184">
        <f t="shared" si="92"/>
        <v>263044</v>
      </c>
      <c r="AO358" s="171">
        <v>5</v>
      </c>
      <c r="AP358" s="184"/>
      <c r="AQ358" s="185"/>
      <c r="AR358" s="185"/>
      <c r="AS358" s="169" t="s">
        <v>1351</v>
      </c>
      <c r="AT358" s="169" t="s">
        <v>173</v>
      </c>
      <c r="AY358" s="145" t="str">
        <f t="shared" si="93"/>
        <v>OK</v>
      </c>
    </row>
    <row r="359" spans="1:51" ht="19.95" customHeight="1">
      <c r="A359" s="5" t="s">
        <v>562</v>
      </c>
      <c r="B359" s="169">
        <v>11007617</v>
      </c>
      <c r="C359" s="169" t="s">
        <v>1420</v>
      </c>
      <c r="D359" s="169" t="s">
        <v>1421</v>
      </c>
      <c r="E359" s="169" t="s">
        <v>54</v>
      </c>
      <c r="F359" s="169" t="s">
        <v>55</v>
      </c>
      <c r="G359" s="169" t="s">
        <v>1319</v>
      </c>
      <c r="H359" s="169" t="s">
        <v>1422</v>
      </c>
      <c r="I359" s="169" t="s">
        <v>1327</v>
      </c>
      <c r="J359" s="170">
        <v>40672</v>
      </c>
      <c r="K359" s="169" t="s">
        <v>58</v>
      </c>
      <c r="L359" s="169" t="s">
        <v>58</v>
      </c>
      <c r="M359" s="169" t="s">
        <v>59</v>
      </c>
      <c r="N359" s="171">
        <v>2</v>
      </c>
      <c r="O359" s="171">
        <v>3</v>
      </c>
      <c r="P359" s="189">
        <v>18800</v>
      </c>
      <c r="Q359" s="195">
        <v>2.5000000000000001E-2</v>
      </c>
      <c r="R359" s="190">
        <f t="shared" si="82"/>
        <v>470</v>
      </c>
      <c r="S359" s="195">
        <v>0</v>
      </c>
      <c r="T359" s="190">
        <f t="shared" si="83"/>
        <v>0</v>
      </c>
      <c r="U359" s="195">
        <f t="shared" si="84"/>
        <v>2.5000000000000001E-2</v>
      </c>
      <c r="V359" s="190">
        <f t="shared" si="85"/>
        <v>470</v>
      </c>
      <c r="W359" s="190">
        <f t="shared" si="86"/>
        <v>19270</v>
      </c>
      <c r="X359" s="191">
        <f t="shared" si="96"/>
        <v>19270</v>
      </c>
      <c r="Y359" s="192">
        <f t="shared" si="87"/>
        <v>470</v>
      </c>
      <c r="Z359" s="196">
        <f t="shared" si="81"/>
        <v>2.5000000000000001E-2</v>
      </c>
      <c r="AA359" s="197" t="str">
        <f t="shared" si="97"/>
        <v>2.00%-3.00%</v>
      </c>
      <c r="AB359" s="193"/>
      <c r="AC359" s="193"/>
      <c r="AD359" s="193"/>
      <c r="AE359" s="198"/>
      <c r="AF359" s="189">
        <f t="shared" si="88"/>
        <v>0</v>
      </c>
      <c r="AG359" s="194">
        <f t="shared" si="89"/>
        <v>19270</v>
      </c>
      <c r="AH359" s="182">
        <f t="shared" si="90"/>
        <v>470</v>
      </c>
      <c r="AI359" s="199">
        <f t="shared" si="91"/>
        <v>2.4999999999999911E-2</v>
      </c>
      <c r="AJ359" s="184">
        <v>14</v>
      </c>
      <c r="AK359" s="184">
        <v>450</v>
      </c>
      <c r="AL359" s="184"/>
      <c r="AM359" s="184">
        <v>688</v>
      </c>
      <c r="AN359" s="184">
        <f t="shared" si="92"/>
        <v>275868</v>
      </c>
      <c r="AO359" s="171">
        <v>5</v>
      </c>
      <c r="AP359" s="184"/>
      <c r="AQ359" s="185"/>
      <c r="AR359" s="185"/>
      <c r="AS359" s="169" t="s">
        <v>1351</v>
      </c>
      <c r="AT359" s="169" t="s">
        <v>173</v>
      </c>
      <c r="AY359" s="145" t="str">
        <f t="shared" si="93"/>
        <v>OK</v>
      </c>
    </row>
    <row r="360" spans="1:51" ht="19.95" customHeight="1">
      <c r="A360" s="5" t="s">
        <v>562</v>
      </c>
      <c r="B360" s="169">
        <v>11007999</v>
      </c>
      <c r="C360" s="169" t="s">
        <v>1423</v>
      </c>
      <c r="D360" s="169" t="s">
        <v>1424</v>
      </c>
      <c r="E360" s="169" t="s">
        <v>54</v>
      </c>
      <c r="F360" s="169" t="s">
        <v>55</v>
      </c>
      <c r="G360" s="169" t="s">
        <v>1319</v>
      </c>
      <c r="H360" s="169" t="s">
        <v>1401</v>
      </c>
      <c r="I360" s="169" t="s">
        <v>1327</v>
      </c>
      <c r="J360" s="170">
        <v>40749</v>
      </c>
      <c r="K360" s="169" t="s">
        <v>80</v>
      </c>
      <c r="L360" s="169" t="s">
        <v>80</v>
      </c>
      <c r="M360" s="169" t="s">
        <v>66</v>
      </c>
      <c r="N360" s="171">
        <v>2</v>
      </c>
      <c r="O360" s="171">
        <v>4</v>
      </c>
      <c r="P360" s="189">
        <v>13764</v>
      </c>
      <c r="Q360" s="195">
        <v>3.7500000000000006E-2</v>
      </c>
      <c r="R360" s="190">
        <f t="shared" si="82"/>
        <v>516</v>
      </c>
      <c r="S360" s="195">
        <v>1.55E-2</v>
      </c>
      <c r="T360" s="190">
        <f t="shared" si="83"/>
        <v>213</v>
      </c>
      <c r="U360" s="195">
        <f t="shared" si="84"/>
        <v>5.2964254577157803E-2</v>
      </c>
      <c r="V360" s="190">
        <f t="shared" si="85"/>
        <v>729</v>
      </c>
      <c r="W360" s="190">
        <f t="shared" si="86"/>
        <v>14493</v>
      </c>
      <c r="X360" s="191">
        <f t="shared" si="96"/>
        <v>14493</v>
      </c>
      <c r="Y360" s="192">
        <f t="shared" si="87"/>
        <v>729</v>
      </c>
      <c r="Z360" s="196">
        <f t="shared" si="81"/>
        <v>5.2999999999999999E-2</v>
      </c>
      <c r="AA360" s="197" t="str">
        <f t="shared" si="97"/>
        <v>4.24%-6.36%</v>
      </c>
      <c r="AB360" s="193"/>
      <c r="AC360" s="193"/>
      <c r="AD360" s="193"/>
      <c r="AE360" s="198"/>
      <c r="AF360" s="189">
        <f t="shared" si="88"/>
        <v>0</v>
      </c>
      <c r="AG360" s="194">
        <f t="shared" si="89"/>
        <v>14493</v>
      </c>
      <c r="AH360" s="182">
        <f t="shared" si="90"/>
        <v>729</v>
      </c>
      <c r="AI360" s="199">
        <f t="shared" si="91"/>
        <v>5.296425457715781E-2</v>
      </c>
      <c r="AJ360" s="184">
        <v>14</v>
      </c>
      <c r="AK360" s="184">
        <v>450</v>
      </c>
      <c r="AL360" s="184"/>
      <c r="AM360" s="184">
        <v>688</v>
      </c>
      <c r="AN360" s="184">
        <f t="shared" si="92"/>
        <v>208990</v>
      </c>
      <c r="AO360" s="171">
        <v>3</v>
      </c>
      <c r="AP360" s="184"/>
      <c r="AQ360" s="185"/>
      <c r="AR360" s="185"/>
      <c r="AS360" s="169" t="s">
        <v>1351</v>
      </c>
      <c r="AT360" s="169" t="s">
        <v>173</v>
      </c>
      <c r="AY360" s="145" t="str">
        <f t="shared" si="93"/>
        <v>OK</v>
      </c>
    </row>
    <row r="361" spans="1:51" ht="19.95" customHeight="1">
      <c r="A361" s="5" t="s">
        <v>562</v>
      </c>
      <c r="B361" s="169">
        <v>11008714</v>
      </c>
      <c r="C361" s="169" t="s">
        <v>1425</v>
      </c>
      <c r="D361" s="169" t="s">
        <v>1426</v>
      </c>
      <c r="E361" s="169" t="s">
        <v>54</v>
      </c>
      <c r="F361" s="169" t="s">
        <v>55</v>
      </c>
      <c r="G361" s="169" t="s">
        <v>1319</v>
      </c>
      <c r="H361" s="169" t="s">
        <v>1372</v>
      </c>
      <c r="I361" s="169" t="s">
        <v>1373</v>
      </c>
      <c r="J361" s="170">
        <v>41064</v>
      </c>
      <c r="K361" s="169" t="s">
        <v>1427</v>
      </c>
      <c r="L361" s="169" t="s">
        <v>1428</v>
      </c>
      <c r="M361" s="169" t="s">
        <v>568</v>
      </c>
      <c r="N361" s="171">
        <v>2</v>
      </c>
      <c r="O361" s="171">
        <v>3</v>
      </c>
      <c r="P361" s="189">
        <v>5745</v>
      </c>
      <c r="Q361" s="195">
        <v>0</v>
      </c>
      <c r="R361" s="190">
        <f t="shared" si="82"/>
        <v>0</v>
      </c>
      <c r="S361" s="195">
        <v>0</v>
      </c>
      <c r="T361" s="190">
        <f t="shared" si="83"/>
        <v>0</v>
      </c>
      <c r="U361" s="195">
        <f t="shared" si="84"/>
        <v>0</v>
      </c>
      <c r="V361" s="190">
        <f t="shared" si="85"/>
        <v>0</v>
      </c>
      <c r="W361" s="190">
        <f t="shared" si="86"/>
        <v>5745</v>
      </c>
      <c r="X361" s="191">
        <f t="shared" si="96"/>
        <v>5745</v>
      </c>
      <c r="Y361" s="192">
        <f t="shared" si="87"/>
        <v>0</v>
      </c>
      <c r="Z361" s="196">
        <f t="shared" si="81"/>
        <v>0</v>
      </c>
      <c r="AA361" s="197" t="str">
        <f t="shared" si="97"/>
        <v>0.00%-0.00%</v>
      </c>
      <c r="AB361" s="193"/>
      <c r="AC361" s="193"/>
      <c r="AD361" s="193"/>
      <c r="AE361" s="198"/>
      <c r="AF361" s="189">
        <f t="shared" si="88"/>
        <v>0</v>
      </c>
      <c r="AG361" s="194">
        <f t="shared" si="89"/>
        <v>5745</v>
      </c>
      <c r="AH361" s="182">
        <f t="shared" si="90"/>
        <v>0</v>
      </c>
      <c r="AI361" s="199">
        <f t="shared" si="91"/>
        <v>0</v>
      </c>
      <c r="AJ361" s="184">
        <v>14</v>
      </c>
      <c r="AK361" s="184">
        <v>450</v>
      </c>
      <c r="AL361" s="184"/>
      <c r="AM361" s="184">
        <v>688</v>
      </c>
      <c r="AN361" s="184">
        <f t="shared" si="92"/>
        <v>86518</v>
      </c>
      <c r="AO361" s="171">
        <v>1</v>
      </c>
      <c r="AP361" s="184"/>
      <c r="AQ361" s="185"/>
      <c r="AR361" s="185"/>
      <c r="AS361" s="169" t="s">
        <v>1351</v>
      </c>
      <c r="AT361" s="169" t="s">
        <v>173</v>
      </c>
      <c r="AY361" s="145" t="str">
        <f t="shared" si="93"/>
        <v>OK</v>
      </c>
    </row>
    <row r="362" spans="1:51" ht="19.95" customHeight="1">
      <c r="A362" s="5" t="s">
        <v>562</v>
      </c>
      <c r="B362" s="169">
        <v>11009655</v>
      </c>
      <c r="C362" s="169" t="s">
        <v>1429</v>
      </c>
      <c r="D362" s="169" t="s">
        <v>1430</v>
      </c>
      <c r="E362" s="169" t="s">
        <v>54</v>
      </c>
      <c r="F362" s="169" t="s">
        <v>55</v>
      </c>
      <c r="G362" s="169" t="s">
        <v>1319</v>
      </c>
      <c r="H362" s="169" t="s">
        <v>1422</v>
      </c>
      <c r="I362" s="169" t="s">
        <v>1327</v>
      </c>
      <c r="J362" s="170">
        <v>41456</v>
      </c>
      <c r="K362" s="169" t="s">
        <v>150</v>
      </c>
      <c r="L362" s="169" t="s">
        <v>1431</v>
      </c>
      <c r="M362" s="169" t="s">
        <v>59</v>
      </c>
      <c r="N362" s="171">
        <v>2</v>
      </c>
      <c r="O362" s="171">
        <v>3</v>
      </c>
      <c r="P362" s="189">
        <v>22940</v>
      </c>
      <c r="Q362" s="195">
        <v>0</v>
      </c>
      <c r="R362" s="190">
        <f t="shared" si="82"/>
        <v>0</v>
      </c>
      <c r="S362" s="195">
        <v>0</v>
      </c>
      <c r="T362" s="190">
        <f t="shared" si="83"/>
        <v>0</v>
      </c>
      <c r="U362" s="195">
        <f t="shared" si="84"/>
        <v>0</v>
      </c>
      <c r="V362" s="190">
        <f t="shared" si="85"/>
        <v>0</v>
      </c>
      <c r="W362" s="190">
        <f t="shared" si="86"/>
        <v>22940</v>
      </c>
      <c r="X362" s="191">
        <f t="shared" si="96"/>
        <v>22940</v>
      </c>
      <c r="Y362" s="192">
        <f t="shared" si="87"/>
        <v>0</v>
      </c>
      <c r="Z362" s="196">
        <f t="shared" si="81"/>
        <v>0</v>
      </c>
      <c r="AA362" s="197" t="str">
        <f t="shared" si="97"/>
        <v>0.00%-0.00%</v>
      </c>
      <c r="AB362" s="193"/>
      <c r="AC362" s="193"/>
      <c r="AD362" s="193"/>
      <c r="AE362" s="198"/>
      <c r="AF362" s="189">
        <f t="shared" si="88"/>
        <v>0</v>
      </c>
      <c r="AG362" s="194">
        <f t="shared" si="89"/>
        <v>22940</v>
      </c>
      <c r="AH362" s="182">
        <f t="shared" si="90"/>
        <v>0</v>
      </c>
      <c r="AI362" s="199">
        <f t="shared" si="91"/>
        <v>0</v>
      </c>
      <c r="AJ362" s="184">
        <v>14</v>
      </c>
      <c r="AK362" s="184">
        <v>450</v>
      </c>
      <c r="AL362" s="184"/>
      <c r="AM362" s="184">
        <v>688</v>
      </c>
      <c r="AN362" s="184">
        <f t="shared" si="92"/>
        <v>327248</v>
      </c>
      <c r="AO362" s="171">
        <v>3</v>
      </c>
      <c r="AP362" s="184"/>
      <c r="AQ362" s="185"/>
      <c r="AR362" s="185"/>
      <c r="AS362" s="169" t="s">
        <v>1351</v>
      </c>
      <c r="AT362" s="169" t="s">
        <v>173</v>
      </c>
      <c r="AY362" s="145" t="str">
        <f t="shared" si="93"/>
        <v>OK</v>
      </c>
    </row>
    <row r="363" spans="1:51" ht="19.95" customHeight="1">
      <c r="A363" s="5" t="s">
        <v>562</v>
      </c>
      <c r="B363" s="169">
        <v>11009726</v>
      </c>
      <c r="C363" s="169" t="s">
        <v>1432</v>
      </c>
      <c r="D363" s="169" t="s">
        <v>712</v>
      </c>
      <c r="E363" s="169" t="s">
        <v>54</v>
      </c>
      <c r="F363" s="169" t="s">
        <v>55</v>
      </c>
      <c r="G363" s="169" t="s">
        <v>1319</v>
      </c>
      <c r="H363" s="169" t="s">
        <v>1369</v>
      </c>
      <c r="I363" s="169" t="s">
        <v>1327</v>
      </c>
      <c r="J363" s="170">
        <v>38869</v>
      </c>
      <c r="K363" s="169" t="s">
        <v>80</v>
      </c>
      <c r="L363" s="169" t="s">
        <v>80</v>
      </c>
      <c r="M363" s="169" t="s">
        <v>66</v>
      </c>
      <c r="N363" s="171">
        <v>2</v>
      </c>
      <c r="O363" s="171">
        <v>3</v>
      </c>
      <c r="P363" s="189">
        <v>18785</v>
      </c>
      <c r="Q363" s="195">
        <v>0</v>
      </c>
      <c r="R363" s="190">
        <f t="shared" si="82"/>
        <v>0</v>
      </c>
      <c r="S363" s="195">
        <v>0</v>
      </c>
      <c r="T363" s="190">
        <f t="shared" si="83"/>
        <v>0</v>
      </c>
      <c r="U363" s="195">
        <f t="shared" si="84"/>
        <v>0</v>
      </c>
      <c r="V363" s="190">
        <f t="shared" si="85"/>
        <v>0</v>
      </c>
      <c r="W363" s="190">
        <f t="shared" si="86"/>
        <v>18785</v>
      </c>
      <c r="X363" s="191">
        <f t="shared" si="96"/>
        <v>18785</v>
      </c>
      <c r="Y363" s="192">
        <f t="shared" si="87"/>
        <v>0</v>
      </c>
      <c r="Z363" s="196">
        <f t="shared" si="81"/>
        <v>0</v>
      </c>
      <c r="AA363" s="197" t="str">
        <f t="shared" si="97"/>
        <v>0.00%-0.00%</v>
      </c>
      <c r="AB363" s="193"/>
      <c r="AC363" s="193"/>
      <c r="AD363" s="193"/>
      <c r="AE363" s="198"/>
      <c r="AF363" s="189">
        <f t="shared" si="88"/>
        <v>0</v>
      </c>
      <c r="AG363" s="194">
        <f t="shared" si="89"/>
        <v>18785</v>
      </c>
      <c r="AH363" s="182">
        <f t="shared" si="90"/>
        <v>0</v>
      </c>
      <c r="AI363" s="199">
        <f t="shared" si="91"/>
        <v>0</v>
      </c>
      <c r="AJ363" s="184">
        <v>14</v>
      </c>
      <c r="AK363" s="184">
        <v>450</v>
      </c>
      <c r="AL363" s="184"/>
      <c r="AM363" s="184">
        <v>688</v>
      </c>
      <c r="AN363" s="184">
        <f t="shared" si="92"/>
        <v>269078</v>
      </c>
      <c r="AO363" s="171">
        <v>4</v>
      </c>
      <c r="AP363" s="184"/>
      <c r="AQ363" s="185"/>
      <c r="AR363" s="185"/>
      <c r="AS363" s="169" t="s">
        <v>1351</v>
      </c>
      <c r="AT363" s="169" t="s">
        <v>173</v>
      </c>
      <c r="AY363" s="145" t="str">
        <f t="shared" si="93"/>
        <v>OK</v>
      </c>
    </row>
    <row r="364" spans="1:51" ht="19.95" customHeight="1">
      <c r="A364" s="5" t="s">
        <v>562</v>
      </c>
      <c r="B364" s="169">
        <v>11010005</v>
      </c>
      <c r="C364" s="169" t="s">
        <v>1433</v>
      </c>
      <c r="D364" s="169" t="s">
        <v>1434</v>
      </c>
      <c r="E364" s="169" t="s">
        <v>54</v>
      </c>
      <c r="F364" s="169" t="s">
        <v>55</v>
      </c>
      <c r="G364" s="169" t="s">
        <v>1319</v>
      </c>
      <c r="H364" s="169" t="s">
        <v>1401</v>
      </c>
      <c r="I364" s="169" t="s">
        <v>1327</v>
      </c>
      <c r="J364" s="170">
        <v>41526</v>
      </c>
      <c r="K364" s="169" t="s">
        <v>388</v>
      </c>
      <c r="L364" s="169" t="s">
        <v>388</v>
      </c>
      <c r="M364" s="169" t="s">
        <v>107</v>
      </c>
      <c r="N364" s="171">
        <v>2</v>
      </c>
      <c r="O364" s="171">
        <v>4</v>
      </c>
      <c r="P364" s="189">
        <v>9200</v>
      </c>
      <c r="Q364" s="195">
        <v>0.03</v>
      </c>
      <c r="R364" s="190">
        <f t="shared" si="82"/>
        <v>276</v>
      </c>
      <c r="S364" s="195">
        <v>0</v>
      </c>
      <c r="T364" s="190">
        <f t="shared" si="83"/>
        <v>0</v>
      </c>
      <c r="U364" s="195">
        <f t="shared" si="84"/>
        <v>0.03</v>
      </c>
      <c r="V364" s="190">
        <f t="shared" si="85"/>
        <v>276</v>
      </c>
      <c r="W364" s="190">
        <f t="shared" si="86"/>
        <v>9476</v>
      </c>
      <c r="X364" s="191">
        <v>9200</v>
      </c>
      <c r="Y364" s="192">
        <f t="shared" si="87"/>
        <v>0</v>
      </c>
      <c r="Z364" s="196">
        <f t="shared" si="81"/>
        <v>0</v>
      </c>
      <c r="AA364" s="197" t="str">
        <f t="shared" si="97"/>
        <v>2.40%-3.60%</v>
      </c>
      <c r="AB364" s="193" t="s">
        <v>112</v>
      </c>
      <c r="AC364" s="193"/>
      <c r="AD364" s="193" t="s">
        <v>198</v>
      </c>
      <c r="AE364" s="198">
        <v>0.14080000000000001</v>
      </c>
      <c r="AF364" s="189">
        <f t="shared" si="88"/>
        <v>1295</v>
      </c>
      <c r="AG364" s="194">
        <f t="shared" si="89"/>
        <v>10495</v>
      </c>
      <c r="AH364" s="182">
        <f t="shared" si="90"/>
        <v>1295</v>
      </c>
      <c r="AI364" s="199">
        <f t="shared" si="91"/>
        <v>0.14076086956521738</v>
      </c>
      <c r="AJ364" s="184">
        <v>14</v>
      </c>
      <c r="AK364" s="184">
        <v>450</v>
      </c>
      <c r="AL364" s="184"/>
      <c r="AM364" s="184">
        <v>688</v>
      </c>
      <c r="AN364" s="184">
        <f t="shared" si="92"/>
        <v>153018</v>
      </c>
      <c r="AO364" s="171">
        <v>3</v>
      </c>
      <c r="AP364" s="184"/>
      <c r="AQ364" s="185"/>
      <c r="AR364" s="185"/>
      <c r="AS364" s="169" t="s">
        <v>1351</v>
      </c>
      <c r="AT364" s="169" t="s">
        <v>173</v>
      </c>
      <c r="AY364" s="145" t="str">
        <f t="shared" si="93"/>
        <v>0 increase</v>
      </c>
    </row>
    <row r="365" spans="1:51" ht="19.95" customHeight="1">
      <c r="A365" s="5" t="s">
        <v>562</v>
      </c>
      <c r="B365" s="169">
        <v>11010786</v>
      </c>
      <c r="C365" s="169" t="s">
        <v>1435</v>
      </c>
      <c r="D365" s="169" t="s">
        <v>1436</v>
      </c>
      <c r="E365" s="169" t="s">
        <v>54</v>
      </c>
      <c r="F365" s="169" t="s">
        <v>55</v>
      </c>
      <c r="G365" s="169" t="s">
        <v>1319</v>
      </c>
      <c r="H365" s="169" t="s">
        <v>1348</v>
      </c>
      <c r="I365" s="169" t="s">
        <v>1366</v>
      </c>
      <c r="J365" s="170">
        <v>41743</v>
      </c>
      <c r="K365" s="169" t="s">
        <v>388</v>
      </c>
      <c r="L365" s="169" t="s">
        <v>388</v>
      </c>
      <c r="M365" s="169" t="s">
        <v>568</v>
      </c>
      <c r="N365" s="171">
        <v>2</v>
      </c>
      <c r="O365" s="171">
        <v>3</v>
      </c>
      <c r="P365" s="189">
        <v>6900</v>
      </c>
      <c r="Q365" s="195">
        <v>0</v>
      </c>
      <c r="R365" s="190">
        <f t="shared" si="82"/>
        <v>0</v>
      </c>
      <c r="S365" s="195">
        <v>0</v>
      </c>
      <c r="T365" s="190">
        <f t="shared" si="83"/>
        <v>0</v>
      </c>
      <c r="U365" s="195">
        <f t="shared" si="84"/>
        <v>0</v>
      </c>
      <c r="V365" s="190">
        <f t="shared" si="85"/>
        <v>0</v>
      </c>
      <c r="W365" s="190">
        <f t="shared" si="86"/>
        <v>6900</v>
      </c>
      <c r="X365" s="191">
        <f t="shared" si="96"/>
        <v>6900</v>
      </c>
      <c r="Y365" s="192">
        <f t="shared" si="87"/>
        <v>0</v>
      </c>
      <c r="Z365" s="196">
        <f t="shared" si="81"/>
        <v>0</v>
      </c>
      <c r="AA365" s="197" t="str">
        <f t="shared" si="97"/>
        <v>0.00%-0.00%</v>
      </c>
      <c r="AB365" s="193"/>
      <c r="AC365" s="193"/>
      <c r="AD365" s="193"/>
      <c r="AE365" s="198"/>
      <c r="AF365" s="189">
        <f t="shared" si="88"/>
        <v>0</v>
      </c>
      <c r="AG365" s="194">
        <f t="shared" si="89"/>
        <v>6900</v>
      </c>
      <c r="AH365" s="182">
        <f t="shared" si="90"/>
        <v>0</v>
      </c>
      <c r="AI365" s="199">
        <f t="shared" si="91"/>
        <v>0</v>
      </c>
      <c r="AJ365" s="184">
        <v>14</v>
      </c>
      <c r="AK365" s="184">
        <v>550</v>
      </c>
      <c r="AL365" s="184"/>
      <c r="AM365" s="184">
        <v>688</v>
      </c>
      <c r="AN365" s="184">
        <f t="shared" si="92"/>
        <v>103888</v>
      </c>
      <c r="AO365" s="171">
        <v>3</v>
      </c>
      <c r="AP365" s="184"/>
      <c r="AQ365" s="185"/>
      <c r="AR365" s="185"/>
      <c r="AS365" s="169" t="s">
        <v>1351</v>
      </c>
      <c r="AT365" s="169" t="s">
        <v>173</v>
      </c>
      <c r="AY365" s="145" t="str">
        <f t="shared" si="93"/>
        <v>OK</v>
      </c>
    </row>
    <row r="366" spans="1:51" ht="19.95" customHeight="1">
      <c r="A366" s="5" t="s">
        <v>562</v>
      </c>
      <c r="B366" s="169">
        <v>11011547</v>
      </c>
      <c r="C366" s="169" t="s">
        <v>1437</v>
      </c>
      <c r="D366" s="169" t="s">
        <v>1438</v>
      </c>
      <c r="E366" s="169" t="s">
        <v>54</v>
      </c>
      <c r="F366" s="169" t="s">
        <v>55</v>
      </c>
      <c r="G366" s="169" t="s">
        <v>1319</v>
      </c>
      <c r="H366" s="169" t="s">
        <v>1372</v>
      </c>
      <c r="I366" s="169" t="s">
        <v>1373</v>
      </c>
      <c r="J366" s="170">
        <v>39142</v>
      </c>
      <c r="K366" s="169" t="s">
        <v>1427</v>
      </c>
      <c r="L366" s="169" t="s">
        <v>1374</v>
      </c>
      <c r="M366" s="169" t="s">
        <v>568</v>
      </c>
      <c r="N366" s="171">
        <v>2</v>
      </c>
      <c r="O366" s="171">
        <v>3</v>
      </c>
      <c r="P366" s="189">
        <v>6227</v>
      </c>
      <c r="Q366" s="195">
        <v>0</v>
      </c>
      <c r="R366" s="190">
        <f t="shared" si="82"/>
        <v>0</v>
      </c>
      <c r="S366" s="195">
        <v>0</v>
      </c>
      <c r="T366" s="190">
        <f t="shared" si="83"/>
        <v>0</v>
      </c>
      <c r="U366" s="195">
        <f t="shared" si="84"/>
        <v>0</v>
      </c>
      <c r="V366" s="190">
        <f t="shared" si="85"/>
        <v>0</v>
      </c>
      <c r="W366" s="190">
        <f t="shared" si="86"/>
        <v>6227</v>
      </c>
      <c r="X366" s="191">
        <f t="shared" si="96"/>
        <v>6227</v>
      </c>
      <c r="Y366" s="192">
        <f t="shared" si="87"/>
        <v>0</v>
      </c>
      <c r="Z366" s="196">
        <f t="shared" si="81"/>
        <v>0</v>
      </c>
      <c r="AA366" s="197" t="str">
        <f t="shared" si="97"/>
        <v>0.00%-0.00%</v>
      </c>
      <c r="AB366" s="193"/>
      <c r="AC366" s="193"/>
      <c r="AD366" s="193"/>
      <c r="AE366" s="198"/>
      <c r="AF366" s="189">
        <f t="shared" si="88"/>
        <v>0</v>
      </c>
      <c r="AG366" s="194">
        <f t="shared" si="89"/>
        <v>6227</v>
      </c>
      <c r="AH366" s="182">
        <f t="shared" si="90"/>
        <v>0</v>
      </c>
      <c r="AI366" s="199">
        <f t="shared" si="91"/>
        <v>0</v>
      </c>
      <c r="AJ366" s="184">
        <v>14</v>
      </c>
      <c r="AK366" s="184">
        <v>450</v>
      </c>
      <c r="AL366" s="184"/>
      <c r="AM366" s="184">
        <v>688</v>
      </c>
      <c r="AN366" s="184">
        <f t="shared" si="92"/>
        <v>93266</v>
      </c>
      <c r="AO366" s="171">
        <v>3</v>
      </c>
      <c r="AP366" s="184"/>
      <c r="AQ366" s="185"/>
      <c r="AR366" s="185"/>
      <c r="AS366" s="169" t="s">
        <v>1351</v>
      </c>
      <c r="AT366" s="169" t="s">
        <v>173</v>
      </c>
      <c r="AY366" s="145" t="str">
        <f t="shared" si="93"/>
        <v>OK</v>
      </c>
    </row>
    <row r="367" spans="1:51" ht="19.95" customHeight="1">
      <c r="A367" s="5" t="s">
        <v>562</v>
      </c>
      <c r="B367" s="169">
        <v>11011856</v>
      </c>
      <c r="C367" s="169" t="s">
        <v>1439</v>
      </c>
      <c r="D367" s="169" t="s">
        <v>1440</v>
      </c>
      <c r="E367" s="169" t="s">
        <v>54</v>
      </c>
      <c r="F367" s="169" t="s">
        <v>55</v>
      </c>
      <c r="G367" s="169" t="s">
        <v>1319</v>
      </c>
      <c r="H367" s="169" t="s">
        <v>1385</v>
      </c>
      <c r="I367" s="169" t="s">
        <v>1327</v>
      </c>
      <c r="J367" s="170">
        <v>41967</v>
      </c>
      <c r="K367" s="169" t="s">
        <v>388</v>
      </c>
      <c r="L367" s="169" t="s">
        <v>388</v>
      </c>
      <c r="M367" s="169" t="s">
        <v>107</v>
      </c>
      <c r="N367" s="171">
        <v>2</v>
      </c>
      <c r="O367" s="171">
        <v>3</v>
      </c>
      <c r="P367" s="189">
        <v>10900</v>
      </c>
      <c r="Q367" s="195">
        <v>0</v>
      </c>
      <c r="R367" s="190">
        <f t="shared" si="82"/>
        <v>0</v>
      </c>
      <c r="S367" s="195">
        <v>0</v>
      </c>
      <c r="T367" s="190">
        <f t="shared" si="83"/>
        <v>0</v>
      </c>
      <c r="U367" s="195">
        <f t="shared" si="84"/>
        <v>0</v>
      </c>
      <c r="V367" s="190">
        <f t="shared" si="85"/>
        <v>0</v>
      </c>
      <c r="W367" s="190">
        <f t="shared" si="86"/>
        <v>10900</v>
      </c>
      <c r="X367" s="191">
        <f t="shared" si="96"/>
        <v>10900</v>
      </c>
      <c r="Y367" s="192">
        <f t="shared" si="87"/>
        <v>0</v>
      </c>
      <c r="Z367" s="196">
        <f t="shared" si="81"/>
        <v>0</v>
      </c>
      <c r="AA367" s="197" t="str">
        <f t="shared" si="97"/>
        <v>0.00%-0.00%</v>
      </c>
      <c r="AB367" s="193"/>
      <c r="AC367" s="193"/>
      <c r="AD367" s="193"/>
      <c r="AE367" s="198"/>
      <c r="AF367" s="189">
        <f t="shared" si="88"/>
        <v>0</v>
      </c>
      <c r="AG367" s="194">
        <f t="shared" si="89"/>
        <v>10900</v>
      </c>
      <c r="AH367" s="182">
        <f t="shared" si="90"/>
        <v>0</v>
      </c>
      <c r="AI367" s="199">
        <f t="shared" si="91"/>
        <v>0</v>
      </c>
      <c r="AJ367" s="184">
        <v>14</v>
      </c>
      <c r="AK367" s="184">
        <v>450</v>
      </c>
      <c r="AL367" s="184"/>
      <c r="AM367" s="184">
        <v>688</v>
      </c>
      <c r="AN367" s="184">
        <f t="shared" si="92"/>
        <v>158688</v>
      </c>
      <c r="AO367" s="171">
        <v>3</v>
      </c>
      <c r="AP367" s="184"/>
      <c r="AQ367" s="185"/>
      <c r="AR367" s="185"/>
      <c r="AS367" s="169" t="s">
        <v>1351</v>
      </c>
      <c r="AT367" s="169" t="s">
        <v>173</v>
      </c>
      <c r="AY367" s="145" t="str">
        <f t="shared" si="93"/>
        <v>OK</v>
      </c>
    </row>
    <row r="368" spans="1:51" ht="19.95" customHeight="1">
      <c r="A368" s="5" t="s">
        <v>562</v>
      </c>
      <c r="B368" s="169">
        <v>11012412</v>
      </c>
      <c r="C368" s="169" t="s">
        <v>1441</v>
      </c>
      <c r="D368" s="169" t="s">
        <v>1442</v>
      </c>
      <c r="E368" s="169" t="s">
        <v>54</v>
      </c>
      <c r="F368" s="169" t="s">
        <v>55</v>
      </c>
      <c r="G368" s="169" t="s">
        <v>1319</v>
      </c>
      <c r="H368" s="169" t="s">
        <v>1348</v>
      </c>
      <c r="I368" s="169" t="s">
        <v>1366</v>
      </c>
      <c r="J368" s="170">
        <v>42110</v>
      </c>
      <c r="K368" s="169" t="s">
        <v>1427</v>
      </c>
      <c r="L368" s="169" t="s">
        <v>1428</v>
      </c>
      <c r="M368" s="169" t="s">
        <v>568</v>
      </c>
      <c r="N368" s="171">
        <v>2</v>
      </c>
      <c r="O368" s="171">
        <v>3</v>
      </c>
      <c r="P368" s="189">
        <v>6466</v>
      </c>
      <c r="Q368" s="195">
        <v>0</v>
      </c>
      <c r="R368" s="190">
        <f t="shared" si="82"/>
        <v>0</v>
      </c>
      <c r="S368" s="195">
        <v>0</v>
      </c>
      <c r="T368" s="190">
        <f t="shared" si="83"/>
        <v>0</v>
      </c>
      <c r="U368" s="195">
        <f t="shared" si="84"/>
        <v>0</v>
      </c>
      <c r="V368" s="190">
        <f t="shared" si="85"/>
        <v>0</v>
      </c>
      <c r="W368" s="190">
        <f t="shared" si="86"/>
        <v>6466</v>
      </c>
      <c r="X368" s="191">
        <f t="shared" si="96"/>
        <v>6466</v>
      </c>
      <c r="Y368" s="192">
        <f t="shared" si="87"/>
        <v>0</v>
      </c>
      <c r="Z368" s="196">
        <f t="shared" si="81"/>
        <v>0</v>
      </c>
      <c r="AA368" s="197" t="str">
        <f t="shared" si="97"/>
        <v>0.00%-0.00%</v>
      </c>
      <c r="AB368" s="193"/>
      <c r="AC368" s="193"/>
      <c r="AD368" s="193"/>
      <c r="AE368" s="198"/>
      <c r="AF368" s="189">
        <f t="shared" si="88"/>
        <v>0</v>
      </c>
      <c r="AG368" s="194">
        <f t="shared" si="89"/>
        <v>6466</v>
      </c>
      <c r="AH368" s="182">
        <f t="shared" si="90"/>
        <v>0</v>
      </c>
      <c r="AI368" s="199">
        <f t="shared" si="91"/>
        <v>0</v>
      </c>
      <c r="AJ368" s="184">
        <v>14</v>
      </c>
      <c r="AK368" s="184">
        <v>450</v>
      </c>
      <c r="AL368" s="184"/>
      <c r="AM368" s="184">
        <v>688</v>
      </c>
      <c r="AN368" s="184">
        <f t="shared" si="92"/>
        <v>96612</v>
      </c>
      <c r="AO368" s="171">
        <v>3</v>
      </c>
      <c r="AP368" s="184"/>
      <c r="AQ368" s="185"/>
      <c r="AR368" s="185"/>
      <c r="AS368" s="169" t="s">
        <v>1351</v>
      </c>
      <c r="AT368" s="169" t="s">
        <v>173</v>
      </c>
      <c r="AY368" s="145" t="str">
        <f t="shared" si="93"/>
        <v>OK</v>
      </c>
    </row>
    <row r="369" spans="1:51" ht="19.95" customHeight="1">
      <c r="A369" s="5" t="s">
        <v>562</v>
      </c>
      <c r="B369" s="169">
        <v>11013066</v>
      </c>
      <c r="C369" s="169" t="s">
        <v>1443</v>
      </c>
      <c r="D369" s="169" t="s">
        <v>1444</v>
      </c>
      <c r="E369" s="169" t="s">
        <v>54</v>
      </c>
      <c r="F369" s="169" t="s">
        <v>55</v>
      </c>
      <c r="G369" s="169" t="s">
        <v>1319</v>
      </c>
      <c r="H369" s="169" t="s">
        <v>1401</v>
      </c>
      <c r="I369" s="169" t="s">
        <v>1327</v>
      </c>
      <c r="J369" s="170">
        <v>42201</v>
      </c>
      <c r="K369" s="169" t="s">
        <v>388</v>
      </c>
      <c r="L369" s="169" t="s">
        <v>388</v>
      </c>
      <c r="M369" s="169" t="s">
        <v>107</v>
      </c>
      <c r="N369" s="171">
        <v>2</v>
      </c>
      <c r="O369" s="171">
        <v>3</v>
      </c>
      <c r="P369" s="189">
        <v>8550</v>
      </c>
      <c r="Q369" s="195">
        <v>0</v>
      </c>
      <c r="R369" s="190">
        <f t="shared" si="82"/>
        <v>0</v>
      </c>
      <c r="S369" s="195">
        <v>0</v>
      </c>
      <c r="T369" s="190">
        <f t="shared" si="83"/>
        <v>0</v>
      </c>
      <c r="U369" s="195">
        <f t="shared" si="84"/>
        <v>0</v>
      </c>
      <c r="V369" s="190">
        <f t="shared" si="85"/>
        <v>0</v>
      </c>
      <c r="W369" s="190">
        <f t="shared" si="86"/>
        <v>8550</v>
      </c>
      <c r="X369" s="191">
        <f t="shared" si="96"/>
        <v>8550</v>
      </c>
      <c r="Y369" s="192">
        <f t="shared" si="87"/>
        <v>0</v>
      </c>
      <c r="Z369" s="196">
        <f t="shared" si="81"/>
        <v>0</v>
      </c>
      <c r="AA369" s="197" t="str">
        <f t="shared" si="97"/>
        <v>0.00%-0.00%</v>
      </c>
      <c r="AB369" s="193"/>
      <c r="AC369" s="193"/>
      <c r="AD369" s="193"/>
      <c r="AE369" s="198"/>
      <c r="AF369" s="189">
        <f t="shared" si="88"/>
        <v>0</v>
      </c>
      <c r="AG369" s="194">
        <f t="shared" si="89"/>
        <v>8550</v>
      </c>
      <c r="AH369" s="182">
        <f t="shared" si="90"/>
        <v>0</v>
      </c>
      <c r="AI369" s="199">
        <f t="shared" si="91"/>
        <v>0</v>
      </c>
      <c r="AJ369" s="184">
        <v>14</v>
      </c>
      <c r="AK369" s="184">
        <v>450</v>
      </c>
      <c r="AL369" s="184"/>
      <c r="AM369" s="184">
        <v>688</v>
      </c>
      <c r="AN369" s="184">
        <f t="shared" si="92"/>
        <v>125788</v>
      </c>
      <c r="AO369" s="171">
        <v>3</v>
      </c>
      <c r="AP369" s="184"/>
      <c r="AQ369" s="185"/>
      <c r="AR369" s="185"/>
      <c r="AS369" s="169" t="s">
        <v>1351</v>
      </c>
      <c r="AT369" s="169" t="s">
        <v>173</v>
      </c>
      <c r="AY369" s="145" t="str">
        <f t="shared" si="93"/>
        <v>OK</v>
      </c>
    </row>
    <row r="370" spans="1:51" ht="19.95" customHeight="1">
      <c r="A370" s="5" t="s">
        <v>562</v>
      </c>
      <c r="B370" s="169">
        <v>11013641</v>
      </c>
      <c r="C370" s="169" t="s">
        <v>1445</v>
      </c>
      <c r="D370" s="169" t="s">
        <v>1446</v>
      </c>
      <c r="E370" s="169" t="s">
        <v>54</v>
      </c>
      <c r="F370" s="169" t="s">
        <v>55</v>
      </c>
      <c r="G370" s="169" t="s">
        <v>1319</v>
      </c>
      <c r="H370" s="169" t="s">
        <v>1422</v>
      </c>
      <c r="I370" s="169" t="s">
        <v>1327</v>
      </c>
      <c r="J370" s="170">
        <v>42493</v>
      </c>
      <c r="K370" s="169" t="s">
        <v>110</v>
      </c>
      <c r="L370" s="169" t="s">
        <v>110</v>
      </c>
      <c r="M370" s="169" t="s">
        <v>89</v>
      </c>
      <c r="N370" s="171">
        <v>2</v>
      </c>
      <c r="O370" s="171">
        <v>3</v>
      </c>
      <c r="P370" s="189">
        <v>9866</v>
      </c>
      <c r="Q370" s="195">
        <v>2.5000000000000001E-2</v>
      </c>
      <c r="R370" s="190">
        <f t="shared" si="82"/>
        <v>247</v>
      </c>
      <c r="S370" s="195">
        <v>0</v>
      </c>
      <c r="T370" s="190">
        <f t="shared" si="83"/>
        <v>0</v>
      </c>
      <c r="U370" s="195">
        <f t="shared" si="84"/>
        <v>2.5035475369957431E-2</v>
      </c>
      <c r="V370" s="190">
        <f t="shared" si="85"/>
        <v>247</v>
      </c>
      <c r="W370" s="190">
        <f t="shared" si="86"/>
        <v>10113</v>
      </c>
      <c r="X370" s="191">
        <f t="shared" si="96"/>
        <v>10113</v>
      </c>
      <c r="Y370" s="192">
        <f t="shared" si="87"/>
        <v>247</v>
      </c>
      <c r="Z370" s="196">
        <f t="shared" si="81"/>
        <v>2.5000000000000001E-2</v>
      </c>
      <c r="AA370" s="197" t="str">
        <f t="shared" si="97"/>
        <v>2.00%-3.00%</v>
      </c>
      <c r="AB370" s="193"/>
      <c r="AC370" s="193"/>
      <c r="AD370" s="193"/>
      <c r="AE370" s="198"/>
      <c r="AF370" s="189">
        <f t="shared" si="88"/>
        <v>0</v>
      </c>
      <c r="AG370" s="194">
        <f t="shared" si="89"/>
        <v>10113</v>
      </c>
      <c r="AH370" s="182">
        <f t="shared" si="90"/>
        <v>247</v>
      </c>
      <c r="AI370" s="199">
        <f t="shared" si="91"/>
        <v>2.5035475369957538E-2</v>
      </c>
      <c r="AJ370" s="184">
        <v>14</v>
      </c>
      <c r="AK370" s="184">
        <v>450</v>
      </c>
      <c r="AL370" s="184"/>
      <c r="AM370" s="184">
        <v>688</v>
      </c>
      <c r="AN370" s="184">
        <f t="shared" si="92"/>
        <v>147670</v>
      </c>
      <c r="AO370" s="171">
        <v>3</v>
      </c>
      <c r="AP370" s="184"/>
      <c r="AQ370" s="185"/>
      <c r="AR370" s="185"/>
      <c r="AS370" s="169" t="s">
        <v>1351</v>
      </c>
      <c r="AT370" s="169" t="s">
        <v>173</v>
      </c>
      <c r="AY370" s="145" t="str">
        <f t="shared" si="93"/>
        <v>OK</v>
      </c>
    </row>
    <row r="371" spans="1:51" ht="19.95" customHeight="1">
      <c r="A371" s="5" t="s">
        <v>562</v>
      </c>
      <c r="B371" s="169">
        <v>11016646</v>
      </c>
      <c r="C371" s="169" t="s">
        <v>1447</v>
      </c>
      <c r="D371" s="169" t="s">
        <v>1448</v>
      </c>
      <c r="E371" s="169" t="s">
        <v>54</v>
      </c>
      <c r="F371" s="169" t="s">
        <v>55</v>
      </c>
      <c r="G371" s="169" t="s">
        <v>1319</v>
      </c>
      <c r="H371" s="169" t="s">
        <v>1422</v>
      </c>
      <c r="I371" s="169" t="s">
        <v>1327</v>
      </c>
      <c r="J371" s="170">
        <v>43332</v>
      </c>
      <c r="K371" s="169" t="s">
        <v>110</v>
      </c>
      <c r="L371" s="169" t="s">
        <v>110</v>
      </c>
      <c r="M371" s="169" t="s">
        <v>89</v>
      </c>
      <c r="N371" s="171">
        <v>2</v>
      </c>
      <c r="O371" s="171">
        <v>5</v>
      </c>
      <c r="P371" s="189">
        <v>10260</v>
      </c>
      <c r="Q371" s="195">
        <v>0.05</v>
      </c>
      <c r="R371" s="190">
        <f t="shared" si="82"/>
        <v>513</v>
      </c>
      <c r="S371" s="195">
        <v>2.7E-2</v>
      </c>
      <c r="T371" s="190">
        <f t="shared" si="83"/>
        <v>277</v>
      </c>
      <c r="U371" s="195">
        <f t="shared" si="84"/>
        <v>7.6998050682261204E-2</v>
      </c>
      <c r="V371" s="190">
        <f t="shared" si="85"/>
        <v>790</v>
      </c>
      <c r="W371" s="190">
        <f t="shared" si="86"/>
        <v>11050</v>
      </c>
      <c r="X371" s="191">
        <f t="shared" si="96"/>
        <v>11050</v>
      </c>
      <c r="Y371" s="192">
        <f t="shared" si="87"/>
        <v>790</v>
      </c>
      <c r="Z371" s="196">
        <f t="shared" si="81"/>
        <v>7.6999999999999999E-2</v>
      </c>
      <c r="AA371" s="197" t="str">
        <f t="shared" si="97"/>
        <v>6.16%-9.24%</v>
      </c>
      <c r="AB371" s="193"/>
      <c r="AC371" s="193"/>
      <c r="AD371" s="193"/>
      <c r="AE371" s="198"/>
      <c r="AF371" s="189">
        <f t="shared" si="88"/>
        <v>0</v>
      </c>
      <c r="AG371" s="194">
        <f t="shared" si="89"/>
        <v>11050</v>
      </c>
      <c r="AH371" s="182">
        <f t="shared" si="90"/>
        <v>790</v>
      </c>
      <c r="AI371" s="199">
        <f t="shared" si="91"/>
        <v>7.6998050682261177E-2</v>
      </c>
      <c r="AJ371" s="184">
        <v>14</v>
      </c>
      <c r="AK371" s="184">
        <v>450</v>
      </c>
      <c r="AL371" s="184"/>
      <c r="AM371" s="184">
        <v>688</v>
      </c>
      <c r="AN371" s="184">
        <f t="shared" si="92"/>
        <v>160788</v>
      </c>
      <c r="AO371" s="171">
        <v>2</v>
      </c>
      <c r="AP371" s="184"/>
      <c r="AQ371" s="185"/>
      <c r="AR371" s="185"/>
      <c r="AS371" s="169" t="s">
        <v>1351</v>
      </c>
      <c r="AT371" s="169" t="s">
        <v>173</v>
      </c>
      <c r="AY371" s="145" t="str">
        <f t="shared" si="93"/>
        <v>OK</v>
      </c>
    </row>
    <row r="372" spans="1:51" ht="19.95" customHeight="1">
      <c r="A372" s="5" t="s">
        <v>562</v>
      </c>
      <c r="B372" s="169">
        <v>11018246</v>
      </c>
      <c r="C372" s="169" t="s">
        <v>1449</v>
      </c>
      <c r="D372" s="169" t="s">
        <v>1450</v>
      </c>
      <c r="E372" s="169" t="s">
        <v>54</v>
      </c>
      <c r="F372" s="169" t="s">
        <v>55</v>
      </c>
      <c r="G372" s="169" t="s">
        <v>1319</v>
      </c>
      <c r="H372" s="169" t="s">
        <v>1326</v>
      </c>
      <c r="I372" s="169" t="s">
        <v>1327</v>
      </c>
      <c r="J372" s="170">
        <v>44298</v>
      </c>
      <c r="K372" s="169" t="s">
        <v>388</v>
      </c>
      <c r="L372" s="169" t="s">
        <v>388</v>
      </c>
      <c r="M372" s="169" t="s">
        <v>107</v>
      </c>
      <c r="N372" s="171">
        <v>2</v>
      </c>
      <c r="O372" s="171">
        <v>5</v>
      </c>
      <c r="P372" s="189">
        <v>11300</v>
      </c>
      <c r="Q372" s="195">
        <v>0.03</v>
      </c>
      <c r="R372" s="190">
        <f t="shared" si="82"/>
        <v>339</v>
      </c>
      <c r="S372" s="195">
        <v>0</v>
      </c>
      <c r="T372" s="190">
        <f t="shared" si="83"/>
        <v>0</v>
      </c>
      <c r="U372" s="195">
        <f t="shared" si="84"/>
        <v>0.03</v>
      </c>
      <c r="V372" s="190">
        <f t="shared" si="85"/>
        <v>339</v>
      </c>
      <c r="W372" s="190">
        <f t="shared" si="86"/>
        <v>11639</v>
      </c>
      <c r="X372" s="191">
        <v>11300</v>
      </c>
      <c r="Y372" s="192">
        <f t="shared" si="87"/>
        <v>0</v>
      </c>
      <c r="Z372" s="196">
        <f t="shared" si="81"/>
        <v>0</v>
      </c>
      <c r="AA372" s="197" t="str">
        <f t="shared" si="97"/>
        <v>2.40%-3.60%</v>
      </c>
      <c r="AB372" s="193" t="s">
        <v>112</v>
      </c>
      <c r="AC372" s="193"/>
      <c r="AD372" s="193" t="s">
        <v>89</v>
      </c>
      <c r="AE372" s="198">
        <v>0.155</v>
      </c>
      <c r="AF372" s="189">
        <f t="shared" si="88"/>
        <v>1752</v>
      </c>
      <c r="AG372" s="194">
        <f t="shared" si="89"/>
        <v>13052</v>
      </c>
      <c r="AH372" s="182">
        <f t="shared" si="90"/>
        <v>1752</v>
      </c>
      <c r="AI372" s="199">
        <f t="shared" si="91"/>
        <v>0.15504424778761061</v>
      </c>
      <c r="AJ372" s="184">
        <v>14</v>
      </c>
      <c r="AK372" s="184">
        <v>550</v>
      </c>
      <c r="AL372" s="184"/>
      <c r="AM372" s="184">
        <v>688</v>
      </c>
      <c r="AN372" s="184">
        <f t="shared" si="92"/>
        <v>190016</v>
      </c>
      <c r="AO372" s="171">
        <v>3</v>
      </c>
      <c r="AP372" s="184"/>
      <c r="AQ372" s="185" t="s">
        <v>1451</v>
      </c>
      <c r="AR372" s="185"/>
      <c r="AS372" s="169" t="s">
        <v>1351</v>
      </c>
      <c r="AT372" s="169" t="s">
        <v>173</v>
      </c>
      <c r="AY372" s="145" t="str">
        <f t="shared" si="93"/>
        <v>0 increase</v>
      </c>
    </row>
    <row r="373" spans="1:51" ht="19.95" customHeight="1">
      <c r="A373" s="5" t="s">
        <v>562</v>
      </c>
      <c r="B373" s="169">
        <v>11018877</v>
      </c>
      <c r="C373" s="169" t="s">
        <v>1452</v>
      </c>
      <c r="D373" s="169" t="s">
        <v>1453</v>
      </c>
      <c r="E373" s="169" t="s">
        <v>54</v>
      </c>
      <c r="F373" s="169" t="s">
        <v>55</v>
      </c>
      <c r="G373" s="169" t="s">
        <v>1319</v>
      </c>
      <c r="H373" s="169" t="s">
        <v>1422</v>
      </c>
      <c r="I373" s="169" t="s">
        <v>1327</v>
      </c>
      <c r="J373" s="170">
        <v>44487</v>
      </c>
      <c r="K373" s="169" t="s">
        <v>110</v>
      </c>
      <c r="L373" s="169" t="s">
        <v>110</v>
      </c>
      <c r="M373" s="169" t="s">
        <v>89</v>
      </c>
      <c r="N373" s="171">
        <v>2</v>
      </c>
      <c r="O373" s="171">
        <v>4</v>
      </c>
      <c r="P373" s="189">
        <v>13378</v>
      </c>
      <c r="Q373" s="195">
        <v>2.2499999999999999E-2</v>
      </c>
      <c r="R373" s="190">
        <f t="shared" si="82"/>
        <v>301</v>
      </c>
      <c r="S373" s="195">
        <v>0</v>
      </c>
      <c r="T373" s="190">
        <f t="shared" si="83"/>
        <v>0</v>
      </c>
      <c r="U373" s="195">
        <f t="shared" si="84"/>
        <v>2.2499626252055614E-2</v>
      </c>
      <c r="V373" s="190">
        <f t="shared" si="85"/>
        <v>301</v>
      </c>
      <c r="W373" s="190">
        <f t="shared" si="86"/>
        <v>13679</v>
      </c>
      <c r="X373" s="191">
        <f t="shared" si="96"/>
        <v>13679</v>
      </c>
      <c r="Y373" s="192">
        <f t="shared" si="87"/>
        <v>301</v>
      </c>
      <c r="Z373" s="196">
        <f t="shared" si="81"/>
        <v>2.2499999999999999E-2</v>
      </c>
      <c r="AA373" s="197" t="str">
        <f t="shared" si="97"/>
        <v>1.80%-2.70%</v>
      </c>
      <c r="AB373" s="193"/>
      <c r="AC373" s="193"/>
      <c r="AD373" s="193"/>
      <c r="AE373" s="198"/>
      <c r="AF373" s="189">
        <f t="shared" si="88"/>
        <v>0</v>
      </c>
      <c r="AG373" s="194">
        <f t="shared" si="89"/>
        <v>13679</v>
      </c>
      <c r="AH373" s="182">
        <f t="shared" si="90"/>
        <v>301</v>
      </c>
      <c r="AI373" s="199">
        <f t="shared" si="91"/>
        <v>2.2499626252055593E-2</v>
      </c>
      <c r="AJ373" s="184">
        <v>14</v>
      </c>
      <c r="AK373" s="184">
        <v>550</v>
      </c>
      <c r="AL373" s="184"/>
      <c r="AM373" s="184">
        <v>688</v>
      </c>
      <c r="AN373" s="184">
        <f t="shared" si="92"/>
        <v>198794</v>
      </c>
      <c r="AO373" s="171">
        <v>3</v>
      </c>
      <c r="AP373" s="184"/>
      <c r="AQ373" s="185"/>
      <c r="AR373" s="185"/>
      <c r="AS373" s="169" t="s">
        <v>1351</v>
      </c>
      <c r="AT373" s="169" t="s">
        <v>173</v>
      </c>
      <c r="AY373" s="145" t="str">
        <f t="shared" si="93"/>
        <v>OK</v>
      </c>
    </row>
    <row r="374" spans="1:51" ht="19.95" customHeight="1">
      <c r="A374" s="5" t="s">
        <v>562</v>
      </c>
      <c r="B374" s="169">
        <v>15000110</v>
      </c>
      <c r="C374" s="169" t="s">
        <v>1454</v>
      </c>
      <c r="D374" s="169" t="s">
        <v>1455</v>
      </c>
      <c r="E374" s="169" t="s">
        <v>54</v>
      </c>
      <c r="F374" s="169" t="s">
        <v>55</v>
      </c>
      <c r="G374" s="169" t="s">
        <v>1319</v>
      </c>
      <c r="H374" s="169" t="s">
        <v>1369</v>
      </c>
      <c r="I374" s="169" t="s">
        <v>1327</v>
      </c>
      <c r="J374" s="170">
        <v>38050</v>
      </c>
      <c r="K374" s="169" t="s">
        <v>340</v>
      </c>
      <c r="L374" s="169" t="s">
        <v>1456</v>
      </c>
      <c r="M374" s="169" t="s">
        <v>341</v>
      </c>
      <c r="N374" s="171">
        <v>2</v>
      </c>
      <c r="O374" s="171">
        <v>4</v>
      </c>
      <c r="P374" s="189">
        <v>48985</v>
      </c>
      <c r="Q374" s="195">
        <v>3.7500000000000006E-2</v>
      </c>
      <c r="R374" s="190">
        <f t="shared" si="82"/>
        <v>1837</v>
      </c>
      <c r="S374" s="195">
        <v>0</v>
      </c>
      <c r="T374" s="190">
        <f t="shared" si="83"/>
        <v>0</v>
      </c>
      <c r="U374" s="195">
        <f t="shared" si="84"/>
        <v>3.7501275900785953E-2</v>
      </c>
      <c r="V374" s="190">
        <f t="shared" si="85"/>
        <v>1837</v>
      </c>
      <c r="W374" s="190">
        <f t="shared" si="86"/>
        <v>50822</v>
      </c>
      <c r="X374" s="191">
        <v>50500</v>
      </c>
      <c r="Y374" s="192">
        <f t="shared" si="87"/>
        <v>1515</v>
      </c>
      <c r="Z374" s="196">
        <f t="shared" si="81"/>
        <v>3.09E-2</v>
      </c>
      <c r="AA374" s="197" t="str">
        <f t="shared" si="97"/>
        <v>3.00%-4.50%</v>
      </c>
      <c r="AB374" s="193"/>
      <c r="AC374" s="193"/>
      <c r="AD374" s="193"/>
      <c r="AE374" s="198"/>
      <c r="AF374" s="189">
        <f t="shared" si="88"/>
        <v>0</v>
      </c>
      <c r="AG374" s="194">
        <f t="shared" si="89"/>
        <v>50500</v>
      </c>
      <c r="AH374" s="182">
        <f t="shared" si="90"/>
        <v>1515</v>
      </c>
      <c r="AI374" s="199">
        <f t="shared" si="91"/>
        <v>3.0927835051546282E-2</v>
      </c>
      <c r="AJ374" s="184">
        <v>14</v>
      </c>
      <c r="AK374" s="184">
        <v>450</v>
      </c>
      <c r="AL374" s="184">
        <v>1000</v>
      </c>
      <c r="AM374" s="184">
        <v>688</v>
      </c>
      <c r="AN374" s="184">
        <f t="shared" si="92"/>
        <v>725088</v>
      </c>
      <c r="AO374" s="171">
        <v>4</v>
      </c>
      <c r="AP374" s="184"/>
      <c r="AQ374" s="185"/>
      <c r="AR374" s="185"/>
      <c r="AS374" s="169" t="s">
        <v>1351</v>
      </c>
      <c r="AT374" s="169" t="s">
        <v>173</v>
      </c>
      <c r="AY374" s="145" t="str">
        <f t="shared" si="93"/>
        <v>OK</v>
      </c>
    </row>
    <row r="375" spans="1:51" ht="19.95" customHeight="1">
      <c r="A375" s="5" t="s">
        <v>562</v>
      </c>
      <c r="B375" s="169">
        <v>15000357</v>
      </c>
      <c r="C375" s="169" t="s">
        <v>633</v>
      </c>
      <c r="D375" s="169" t="s">
        <v>634</v>
      </c>
      <c r="E375" s="169" t="s">
        <v>54</v>
      </c>
      <c r="F375" s="169" t="s">
        <v>55</v>
      </c>
      <c r="G375" s="169" t="s">
        <v>1319</v>
      </c>
      <c r="H375" s="169" t="s">
        <v>1380</v>
      </c>
      <c r="I375" s="169" t="s">
        <v>1381</v>
      </c>
      <c r="J375" s="170">
        <v>38762</v>
      </c>
      <c r="K375" s="169" t="s">
        <v>80</v>
      </c>
      <c r="L375" s="169" t="s">
        <v>1382</v>
      </c>
      <c r="M375" s="169" t="s">
        <v>568</v>
      </c>
      <c r="N375" s="171">
        <v>2</v>
      </c>
      <c r="O375" s="171">
        <v>3</v>
      </c>
      <c r="P375" s="189">
        <v>15211</v>
      </c>
      <c r="Q375" s="195">
        <v>0</v>
      </c>
      <c r="R375" s="190">
        <f t="shared" si="82"/>
        <v>0</v>
      </c>
      <c r="S375" s="195">
        <v>0</v>
      </c>
      <c r="T375" s="190">
        <f t="shared" si="83"/>
        <v>0</v>
      </c>
      <c r="U375" s="195">
        <f t="shared" si="84"/>
        <v>0</v>
      </c>
      <c r="V375" s="190">
        <f t="shared" si="85"/>
        <v>0</v>
      </c>
      <c r="W375" s="190">
        <f t="shared" si="86"/>
        <v>15211</v>
      </c>
      <c r="X375" s="191">
        <f t="shared" si="96"/>
        <v>15211</v>
      </c>
      <c r="Y375" s="192">
        <f t="shared" si="87"/>
        <v>0</v>
      </c>
      <c r="Z375" s="196">
        <f t="shared" ref="Z375:Z438" si="98">ROUND(X375/P375-1,4)</f>
        <v>0</v>
      </c>
      <c r="AA375" s="197" t="str">
        <f t="shared" si="97"/>
        <v>0.00%-0.00%</v>
      </c>
      <c r="AB375" s="193"/>
      <c r="AC375" s="193"/>
      <c r="AD375" s="193"/>
      <c r="AE375" s="198"/>
      <c r="AF375" s="189">
        <f t="shared" si="88"/>
        <v>0</v>
      </c>
      <c r="AG375" s="194">
        <f t="shared" si="89"/>
        <v>15211</v>
      </c>
      <c r="AH375" s="182">
        <f t="shared" si="90"/>
        <v>0</v>
      </c>
      <c r="AI375" s="199">
        <f t="shared" si="91"/>
        <v>0</v>
      </c>
      <c r="AJ375" s="184">
        <v>14</v>
      </c>
      <c r="AK375" s="184">
        <v>450</v>
      </c>
      <c r="AL375" s="184"/>
      <c r="AM375" s="184">
        <v>688</v>
      </c>
      <c r="AN375" s="184">
        <f t="shared" si="92"/>
        <v>219042</v>
      </c>
      <c r="AO375" s="171">
        <v>3</v>
      </c>
      <c r="AP375" s="184"/>
      <c r="AQ375" s="185"/>
      <c r="AR375" s="185"/>
      <c r="AS375" s="169" t="s">
        <v>1351</v>
      </c>
      <c r="AT375" s="169" t="s">
        <v>173</v>
      </c>
      <c r="AY375" s="145" t="str">
        <f t="shared" si="93"/>
        <v>OK</v>
      </c>
    </row>
    <row r="376" spans="1:51" ht="19.95" customHeight="1">
      <c r="A376" s="5" t="s">
        <v>562</v>
      </c>
      <c r="B376" s="169">
        <v>15001212</v>
      </c>
      <c r="C376" s="169" t="s">
        <v>1457</v>
      </c>
      <c r="D376" s="169" t="s">
        <v>1458</v>
      </c>
      <c r="E376" s="169" t="s">
        <v>54</v>
      </c>
      <c r="F376" s="169" t="s">
        <v>55</v>
      </c>
      <c r="G376" s="169" t="s">
        <v>1319</v>
      </c>
      <c r="H376" s="169" t="s">
        <v>1326</v>
      </c>
      <c r="I376" s="169" t="s">
        <v>1327</v>
      </c>
      <c r="J376" s="170">
        <v>36003</v>
      </c>
      <c r="K376" s="169" t="s">
        <v>150</v>
      </c>
      <c r="L376" s="169" t="s">
        <v>150</v>
      </c>
      <c r="M376" s="169" t="s">
        <v>59</v>
      </c>
      <c r="N376" s="171">
        <v>2</v>
      </c>
      <c r="O376" s="171">
        <v>2</v>
      </c>
      <c r="P376" s="189">
        <v>30300</v>
      </c>
      <c r="Q376" s="195">
        <v>0</v>
      </c>
      <c r="R376" s="190">
        <f t="shared" si="82"/>
        <v>0</v>
      </c>
      <c r="S376" s="195">
        <v>0</v>
      </c>
      <c r="T376" s="190">
        <f t="shared" si="83"/>
        <v>0</v>
      </c>
      <c r="U376" s="195">
        <f t="shared" si="84"/>
        <v>0</v>
      </c>
      <c r="V376" s="190">
        <f t="shared" si="85"/>
        <v>0</v>
      </c>
      <c r="W376" s="190">
        <f t="shared" si="86"/>
        <v>30300</v>
      </c>
      <c r="X376" s="191">
        <f t="shared" si="96"/>
        <v>30300</v>
      </c>
      <c r="Y376" s="192">
        <f t="shared" si="87"/>
        <v>0</v>
      </c>
      <c r="Z376" s="196">
        <f t="shared" si="98"/>
        <v>0</v>
      </c>
      <c r="AA376" s="197" t="str">
        <f t="shared" si="97"/>
        <v>0.00%-0.00%</v>
      </c>
      <c r="AB376" s="193"/>
      <c r="AC376" s="193"/>
      <c r="AD376" s="193"/>
      <c r="AE376" s="198"/>
      <c r="AF376" s="189">
        <f t="shared" si="88"/>
        <v>0</v>
      </c>
      <c r="AG376" s="194">
        <f t="shared" si="89"/>
        <v>30300</v>
      </c>
      <c r="AH376" s="182">
        <f t="shared" si="90"/>
        <v>0</v>
      </c>
      <c r="AI376" s="199">
        <f t="shared" si="91"/>
        <v>0</v>
      </c>
      <c r="AJ376" s="184">
        <v>14</v>
      </c>
      <c r="AK376" s="184">
        <v>450</v>
      </c>
      <c r="AL376" s="184"/>
      <c r="AM376" s="184">
        <v>688</v>
      </c>
      <c r="AN376" s="184">
        <f t="shared" si="92"/>
        <v>430288</v>
      </c>
      <c r="AO376" s="171">
        <v>4</v>
      </c>
      <c r="AP376" s="184"/>
      <c r="AQ376" s="185"/>
      <c r="AR376" s="185"/>
      <c r="AS376" s="169" t="s">
        <v>1351</v>
      </c>
      <c r="AT376" s="169" t="s">
        <v>173</v>
      </c>
      <c r="AY376" s="145" t="str">
        <f t="shared" si="93"/>
        <v>OK</v>
      </c>
    </row>
    <row r="377" spans="1:51" ht="19.95" customHeight="1">
      <c r="A377" s="5" t="s">
        <v>562</v>
      </c>
      <c r="B377" s="169">
        <v>15003288</v>
      </c>
      <c r="C377" s="169" t="s">
        <v>1459</v>
      </c>
      <c r="D377" s="169" t="s">
        <v>1460</v>
      </c>
      <c r="E377" s="169" t="s">
        <v>54</v>
      </c>
      <c r="F377" s="169" t="s">
        <v>55</v>
      </c>
      <c r="G377" s="169" t="s">
        <v>1319</v>
      </c>
      <c r="H377" s="169" t="s">
        <v>1401</v>
      </c>
      <c r="I377" s="169" t="s">
        <v>1327</v>
      </c>
      <c r="J377" s="170">
        <v>40360</v>
      </c>
      <c r="K377" s="169" t="s">
        <v>388</v>
      </c>
      <c r="L377" s="169" t="s">
        <v>388</v>
      </c>
      <c r="M377" s="169" t="s">
        <v>107</v>
      </c>
      <c r="N377" s="171">
        <v>2</v>
      </c>
      <c r="O377" s="171">
        <v>4</v>
      </c>
      <c r="P377" s="189">
        <v>8300</v>
      </c>
      <c r="Q377" s="195">
        <v>0.03</v>
      </c>
      <c r="R377" s="190">
        <f t="shared" si="82"/>
        <v>249</v>
      </c>
      <c r="S377" s="195">
        <v>0</v>
      </c>
      <c r="T377" s="190">
        <f t="shared" si="83"/>
        <v>0</v>
      </c>
      <c r="U377" s="195">
        <f t="shared" si="84"/>
        <v>0.03</v>
      </c>
      <c r="V377" s="190">
        <f t="shared" si="85"/>
        <v>249</v>
      </c>
      <c r="W377" s="190">
        <f t="shared" si="86"/>
        <v>8549</v>
      </c>
      <c r="X377" s="191">
        <v>9000</v>
      </c>
      <c r="Y377" s="192">
        <f t="shared" si="87"/>
        <v>700</v>
      </c>
      <c r="Z377" s="196">
        <f t="shared" si="98"/>
        <v>8.43E-2</v>
      </c>
      <c r="AA377" s="197" t="str">
        <f t="shared" si="97"/>
        <v>2.40%-3.60%</v>
      </c>
      <c r="AB377" s="193"/>
      <c r="AC377" s="193"/>
      <c r="AD377" s="193"/>
      <c r="AE377" s="198"/>
      <c r="AF377" s="189">
        <f t="shared" si="88"/>
        <v>0</v>
      </c>
      <c r="AG377" s="194">
        <f t="shared" si="89"/>
        <v>9000</v>
      </c>
      <c r="AH377" s="182">
        <f t="shared" si="90"/>
        <v>700</v>
      </c>
      <c r="AI377" s="199">
        <f t="shared" si="91"/>
        <v>8.43373493975903E-2</v>
      </c>
      <c r="AJ377" s="184">
        <v>14</v>
      </c>
      <c r="AK377" s="184">
        <v>450</v>
      </c>
      <c r="AL377" s="184"/>
      <c r="AM377" s="184">
        <v>688</v>
      </c>
      <c r="AN377" s="184">
        <f t="shared" si="92"/>
        <v>132088</v>
      </c>
      <c r="AO377" s="171">
        <v>3</v>
      </c>
      <c r="AP377" s="184"/>
      <c r="AQ377" s="185"/>
      <c r="AR377" s="185"/>
      <c r="AS377" s="169" t="s">
        <v>1351</v>
      </c>
      <c r="AT377" s="169" t="s">
        <v>173</v>
      </c>
      <c r="AY377" s="145" t="str">
        <f t="shared" si="93"/>
        <v>&gt;20</v>
      </c>
    </row>
    <row r="378" spans="1:51" ht="19.95" customHeight="1">
      <c r="A378" s="5" t="s">
        <v>562</v>
      </c>
      <c r="B378" s="169">
        <v>15003321</v>
      </c>
      <c r="C378" s="169" t="s">
        <v>1461</v>
      </c>
      <c r="D378" s="169" t="s">
        <v>1462</v>
      </c>
      <c r="E378" s="169" t="s">
        <v>54</v>
      </c>
      <c r="F378" s="169" t="s">
        <v>55</v>
      </c>
      <c r="G378" s="169" t="s">
        <v>1319</v>
      </c>
      <c r="H378" s="169" t="s">
        <v>1369</v>
      </c>
      <c r="I378" s="169" t="s">
        <v>1327</v>
      </c>
      <c r="J378" s="170">
        <v>40238</v>
      </c>
      <c r="K378" s="169" t="s">
        <v>80</v>
      </c>
      <c r="L378" s="169" t="s">
        <v>80</v>
      </c>
      <c r="M378" s="169" t="s">
        <v>66</v>
      </c>
      <c r="N378" s="171">
        <v>2</v>
      </c>
      <c r="O378" s="171">
        <v>3</v>
      </c>
      <c r="P378" s="189">
        <v>15683</v>
      </c>
      <c r="Q378" s="195">
        <v>2.5000000000000001E-2</v>
      </c>
      <c r="R378" s="190">
        <f t="shared" si="82"/>
        <v>392</v>
      </c>
      <c r="S378" s="195">
        <v>0</v>
      </c>
      <c r="T378" s="190">
        <f t="shared" si="83"/>
        <v>0</v>
      </c>
      <c r="U378" s="195">
        <f t="shared" si="84"/>
        <v>2.499521775170567E-2</v>
      </c>
      <c r="V378" s="190">
        <f t="shared" si="85"/>
        <v>392</v>
      </c>
      <c r="W378" s="190">
        <f t="shared" si="86"/>
        <v>16075</v>
      </c>
      <c r="X378" s="191">
        <f t="shared" si="96"/>
        <v>16075</v>
      </c>
      <c r="Y378" s="192">
        <f t="shared" si="87"/>
        <v>392</v>
      </c>
      <c r="Z378" s="196">
        <f t="shared" si="98"/>
        <v>2.5000000000000001E-2</v>
      </c>
      <c r="AA378" s="197" t="str">
        <f t="shared" si="97"/>
        <v>2.00%-3.00%</v>
      </c>
      <c r="AB378" s="193"/>
      <c r="AC378" s="193"/>
      <c r="AD378" s="193"/>
      <c r="AE378" s="198"/>
      <c r="AF378" s="189">
        <f t="shared" si="88"/>
        <v>0</v>
      </c>
      <c r="AG378" s="194">
        <f t="shared" si="89"/>
        <v>16075</v>
      </c>
      <c r="AH378" s="182">
        <f t="shared" si="90"/>
        <v>392</v>
      </c>
      <c r="AI378" s="199">
        <f t="shared" si="91"/>
        <v>2.4995217751705656E-2</v>
      </c>
      <c r="AJ378" s="184">
        <v>14</v>
      </c>
      <c r="AK378" s="184">
        <v>450</v>
      </c>
      <c r="AL378" s="184"/>
      <c r="AM378" s="184">
        <v>688</v>
      </c>
      <c r="AN378" s="184">
        <f t="shared" si="92"/>
        <v>231138</v>
      </c>
      <c r="AO378" s="171">
        <v>3</v>
      </c>
      <c r="AP378" s="184"/>
      <c r="AQ378" s="185"/>
      <c r="AR378" s="185"/>
      <c r="AS378" s="169" t="s">
        <v>1351</v>
      </c>
      <c r="AT378" s="169" t="s">
        <v>173</v>
      </c>
      <c r="AY378" s="145" t="str">
        <f t="shared" si="93"/>
        <v>OK</v>
      </c>
    </row>
    <row r="379" spans="1:51" ht="19.95" customHeight="1">
      <c r="A379" s="5" t="s">
        <v>562</v>
      </c>
      <c r="B379" s="169">
        <v>15012922</v>
      </c>
      <c r="C379" s="169" t="s">
        <v>1463</v>
      </c>
      <c r="D379" s="169" t="s">
        <v>1464</v>
      </c>
      <c r="E379" s="169" t="s">
        <v>54</v>
      </c>
      <c r="F379" s="169" t="s">
        <v>55</v>
      </c>
      <c r="G379" s="169" t="s">
        <v>1319</v>
      </c>
      <c r="H379" s="169" t="s">
        <v>1401</v>
      </c>
      <c r="I379" s="169" t="s">
        <v>1327</v>
      </c>
      <c r="J379" s="170">
        <v>44354</v>
      </c>
      <c r="K379" s="169" t="s">
        <v>110</v>
      </c>
      <c r="L379" s="169" t="s">
        <v>110</v>
      </c>
      <c r="M379" s="169" t="s">
        <v>89</v>
      </c>
      <c r="N379" s="171">
        <v>2</v>
      </c>
      <c r="O379" s="171">
        <v>3</v>
      </c>
      <c r="P379" s="189">
        <v>12728</v>
      </c>
      <c r="Q379" s="195">
        <v>0</v>
      </c>
      <c r="R379" s="190">
        <f t="shared" si="82"/>
        <v>0</v>
      </c>
      <c r="S379" s="195">
        <v>0</v>
      </c>
      <c r="T379" s="190">
        <f t="shared" si="83"/>
        <v>0</v>
      </c>
      <c r="U379" s="195">
        <f t="shared" si="84"/>
        <v>0</v>
      </c>
      <c r="V379" s="190">
        <f t="shared" si="85"/>
        <v>0</v>
      </c>
      <c r="W379" s="190">
        <f t="shared" si="86"/>
        <v>12728</v>
      </c>
      <c r="X379" s="191">
        <f t="shared" si="96"/>
        <v>12728</v>
      </c>
      <c r="Y379" s="192">
        <f t="shared" si="87"/>
        <v>0</v>
      </c>
      <c r="Z379" s="196">
        <f t="shared" si="98"/>
        <v>0</v>
      </c>
      <c r="AA379" s="197" t="str">
        <f t="shared" si="97"/>
        <v>0.00%-0.00%</v>
      </c>
      <c r="AB379" s="193"/>
      <c r="AC379" s="193"/>
      <c r="AD379" s="193"/>
      <c r="AE379" s="198"/>
      <c r="AF379" s="189">
        <f t="shared" si="88"/>
        <v>0</v>
      </c>
      <c r="AG379" s="194">
        <f t="shared" si="89"/>
        <v>12728</v>
      </c>
      <c r="AH379" s="182">
        <f t="shared" si="90"/>
        <v>0</v>
      </c>
      <c r="AI379" s="199">
        <f t="shared" si="91"/>
        <v>0</v>
      </c>
      <c r="AJ379" s="184">
        <v>14</v>
      </c>
      <c r="AK379" s="184">
        <v>450</v>
      </c>
      <c r="AL379" s="184"/>
      <c r="AM379" s="184">
        <v>688</v>
      </c>
      <c r="AN379" s="184">
        <f t="shared" si="92"/>
        <v>184280</v>
      </c>
      <c r="AO379" s="171">
        <v>4</v>
      </c>
      <c r="AP379" s="184"/>
      <c r="AQ379" s="185"/>
      <c r="AR379" s="185"/>
      <c r="AS379" s="169" t="s">
        <v>1351</v>
      </c>
      <c r="AT379" s="169" t="s">
        <v>173</v>
      </c>
      <c r="AY379" s="145" t="str">
        <f t="shared" si="93"/>
        <v>OK</v>
      </c>
    </row>
    <row r="380" spans="1:51" ht="19.95" customHeight="1">
      <c r="A380" s="5" t="s">
        <v>562</v>
      </c>
      <c r="B380" s="169">
        <v>15005095</v>
      </c>
      <c r="C380" s="169" t="s">
        <v>1465</v>
      </c>
      <c r="D380" s="169" t="s">
        <v>1466</v>
      </c>
      <c r="E380" s="169" t="s">
        <v>54</v>
      </c>
      <c r="F380" s="169" t="s">
        <v>55</v>
      </c>
      <c r="G380" s="169" t="s">
        <v>1467</v>
      </c>
      <c r="H380" s="169" t="s">
        <v>1467</v>
      </c>
      <c r="I380" s="169" t="s">
        <v>1468</v>
      </c>
      <c r="J380" s="170">
        <v>42095</v>
      </c>
      <c r="K380" s="169" t="s">
        <v>105</v>
      </c>
      <c r="L380" s="169" t="s">
        <v>211</v>
      </c>
      <c r="M380" s="169" t="s">
        <v>107</v>
      </c>
      <c r="N380" s="171">
        <v>2</v>
      </c>
      <c r="O380" s="171">
        <v>3</v>
      </c>
      <c r="P380" s="189">
        <v>7509</v>
      </c>
      <c r="Q380" s="195">
        <v>2.5000000000000001E-2</v>
      </c>
      <c r="R380" s="190">
        <f t="shared" ref="R380:R443" si="99">ROUND(P380*Q380,0)</f>
        <v>188</v>
      </c>
      <c r="S380" s="195">
        <v>0</v>
      </c>
      <c r="T380" s="190">
        <f t="shared" ref="T380:T443" si="100">ROUND(P380*S380,0)</f>
        <v>0</v>
      </c>
      <c r="U380" s="195">
        <f t="shared" ref="U380:U443" si="101">V380/P380</f>
        <v>2.5036622719403382E-2</v>
      </c>
      <c r="V380" s="190">
        <f t="shared" ref="V380:V443" si="102">R380+T380</f>
        <v>188</v>
      </c>
      <c r="W380" s="190">
        <f t="shared" ref="W380:W443" si="103">P380+V380</f>
        <v>7697</v>
      </c>
      <c r="X380" s="191">
        <v>7750</v>
      </c>
      <c r="Y380" s="192">
        <f t="shared" ref="Y380:Y443" si="104">X380-P380</f>
        <v>241</v>
      </c>
      <c r="Z380" s="196">
        <f t="shared" si="98"/>
        <v>3.2099999999999997E-2</v>
      </c>
      <c r="AA380" s="197" t="str">
        <f t="shared" si="97"/>
        <v>2.00%-3.00%</v>
      </c>
      <c r="AB380" s="193"/>
      <c r="AC380" s="193"/>
      <c r="AD380" s="193"/>
      <c r="AE380" s="198"/>
      <c r="AF380" s="189">
        <f t="shared" ref="AF380:AF443" si="105">ROUND(P380*AE380,0)</f>
        <v>0</v>
      </c>
      <c r="AG380" s="194">
        <f t="shared" ref="AG380:AG443" si="106">X380+AF380</f>
        <v>7750</v>
      </c>
      <c r="AH380" s="182">
        <f t="shared" ref="AH380:AH443" si="107">AG380-P380</f>
        <v>241</v>
      </c>
      <c r="AI380" s="199">
        <f t="shared" ref="AI380:AI443" si="108">AG380/P380-1</f>
        <v>3.2094819549873588E-2</v>
      </c>
      <c r="AJ380" s="184">
        <v>14</v>
      </c>
      <c r="AK380" s="184">
        <v>3050</v>
      </c>
      <c r="AL380" s="184"/>
      <c r="AM380" s="184">
        <v>688</v>
      </c>
      <c r="AN380" s="184">
        <f t="shared" ref="AN380:AN443" si="109">AG380*AJ380+AK380*12+AM380+IF(AD380="",AL380,IF(AD380="D",5000,IF(AD380="C",1000,0)))*12</f>
        <v>145788</v>
      </c>
      <c r="AO380" s="171">
        <v>3</v>
      </c>
      <c r="AP380" s="184"/>
      <c r="AQ380" s="185" t="s">
        <v>1469</v>
      </c>
      <c r="AR380" s="185"/>
      <c r="AS380" s="169" t="s">
        <v>1351</v>
      </c>
      <c r="AT380" s="169" t="s">
        <v>173</v>
      </c>
      <c r="AY380" s="145" t="str">
        <f t="shared" si="93"/>
        <v>OK</v>
      </c>
    </row>
    <row r="381" spans="1:51" ht="19.95" customHeight="1">
      <c r="A381" s="5" t="s">
        <v>562</v>
      </c>
      <c r="B381" s="169">
        <v>15014172</v>
      </c>
      <c r="C381" s="169" t="s">
        <v>1470</v>
      </c>
      <c r="D381" s="169" t="s">
        <v>1471</v>
      </c>
      <c r="E381" s="169" t="s">
        <v>54</v>
      </c>
      <c r="F381" s="169" t="s">
        <v>55</v>
      </c>
      <c r="G381" s="169" t="s">
        <v>1467</v>
      </c>
      <c r="H381" s="169" t="s">
        <v>1467</v>
      </c>
      <c r="I381" s="169" t="s">
        <v>1468</v>
      </c>
      <c r="J381" s="170">
        <v>40967</v>
      </c>
      <c r="K381" s="169" t="s">
        <v>80</v>
      </c>
      <c r="L381" s="169" t="s">
        <v>1472</v>
      </c>
      <c r="M381" s="169" t="s">
        <v>66</v>
      </c>
      <c r="N381" s="171">
        <v>2</v>
      </c>
      <c r="O381" s="171">
        <v>3</v>
      </c>
      <c r="P381" s="189">
        <v>15938</v>
      </c>
      <c r="Q381" s="195">
        <v>0</v>
      </c>
      <c r="R381" s="190">
        <f t="shared" si="99"/>
        <v>0</v>
      </c>
      <c r="S381" s="195">
        <v>0</v>
      </c>
      <c r="T381" s="190">
        <f t="shared" si="100"/>
        <v>0</v>
      </c>
      <c r="U381" s="195">
        <f t="shared" si="101"/>
        <v>0</v>
      </c>
      <c r="V381" s="190">
        <f t="shared" si="102"/>
        <v>0</v>
      </c>
      <c r="W381" s="190">
        <f t="shared" si="103"/>
        <v>15938</v>
      </c>
      <c r="X381" s="191">
        <v>16300</v>
      </c>
      <c r="Y381" s="192">
        <f t="shared" si="104"/>
        <v>362</v>
      </c>
      <c r="Z381" s="196">
        <f t="shared" si="98"/>
        <v>2.2700000000000001E-2</v>
      </c>
      <c r="AA381" s="197" t="str">
        <f t="shared" si="97"/>
        <v>0.00%-0.00%</v>
      </c>
      <c r="AB381" s="193"/>
      <c r="AC381" s="193"/>
      <c r="AD381" s="193"/>
      <c r="AE381" s="198"/>
      <c r="AF381" s="189">
        <f t="shared" si="105"/>
        <v>0</v>
      </c>
      <c r="AG381" s="194">
        <f t="shared" si="106"/>
        <v>16300</v>
      </c>
      <c r="AH381" s="182">
        <f t="shared" si="107"/>
        <v>362</v>
      </c>
      <c r="AI381" s="199">
        <f t="shared" si="108"/>
        <v>2.2713012925084763E-2</v>
      </c>
      <c r="AJ381" s="184">
        <v>14</v>
      </c>
      <c r="AK381" s="184">
        <v>2950</v>
      </c>
      <c r="AL381" s="184"/>
      <c r="AM381" s="184">
        <v>688</v>
      </c>
      <c r="AN381" s="184">
        <f t="shared" si="109"/>
        <v>264288</v>
      </c>
      <c r="AO381" s="171">
        <v>4</v>
      </c>
      <c r="AP381" s="184"/>
      <c r="AQ381" s="185" t="s">
        <v>1469</v>
      </c>
      <c r="AR381" s="185"/>
      <c r="AS381" s="169" t="s">
        <v>1351</v>
      </c>
      <c r="AT381" s="169" t="s">
        <v>173</v>
      </c>
      <c r="AY381" s="145" t="str">
        <f t="shared" si="93"/>
        <v>&gt;20</v>
      </c>
    </row>
    <row r="382" spans="1:51" ht="19.95" customHeight="1">
      <c r="A382" s="5" t="s">
        <v>562</v>
      </c>
      <c r="B382" s="169">
        <v>1212023</v>
      </c>
      <c r="C382" s="169" t="s">
        <v>1473</v>
      </c>
      <c r="D382" s="169" t="s">
        <v>1474</v>
      </c>
      <c r="E382" s="169" t="s">
        <v>54</v>
      </c>
      <c r="F382" s="169" t="s">
        <v>55</v>
      </c>
      <c r="G382" s="169" t="s">
        <v>1319</v>
      </c>
      <c r="H382" s="169" t="s">
        <v>1475</v>
      </c>
      <c r="I382" s="169" t="s">
        <v>1321</v>
      </c>
      <c r="J382" s="170">
        <v>39930</v>
      </c>
      <c r="K382" s="169" t="s">
        <v>110</v>
      </c>
      <c r="L382" s="169" t="s">
        <v>110</v>
      </c>
      <c r="M382" s="169" t="s">
        <v>89</v>
      </c>
      <c r="N382" s="171">
        <v>2</v>
      </c>
      <c r="O382" s="171">
        <v>2</v>
      </c>
      <c r="P382" s="189">
        <v>10637</v>
      </c>
      <c r="Q382" s="173">
        <v>0</v>
      </c>
      <c r="R382" s="190">
        <f t="shared" si="99"/>
        <v>0</v>
      </c>
      <c r="S382" s="173">
        <v>0</v>
      </c>
      <c r="T382" s="190">
        <f t="shared" si="100"/>
        <v>0</v>
      </c>
      <c r="U382" s="173">
        <f t="shared" si="101"/>
        <v>0</v>
      </c>
      <c r="V382" s="190">
        <f t="shared" si="102"/>
        <v>0</v>
      </c>
      <c r="W382" s="190">
        <f t="shared" si="103"/>
        <v>10637</v>
      </c>
      <c r="X382" s="191">
        <f t="shared" ref="X382:X384" si="110">W382</f>
        <v>10637</v>
      </c>
      <c r="Y382" s="192">
        <f t="shared" si="104"/>
        <v>0</v>
      </c>
      <c r="Z382" s="177">
        <f t="shared" si="98"/>
        <v>0</v>
      </c>
      <c r="AA382" s="178" t="str">
        <f t="shared" si="97"/>
        <v>0.00%-0.00%</v>
      </c>
      <c r="AB382" s="193"/>
      <c r="AC382" s="193"/>
      <c r="AD382" s="193"/>
      <c r="AE382" s="180"/>
      <c r="AF382" s="189">
        <f t="shared" si="105"/>
        <v>0</v>
      </c>
      <c r="AG382" s="194">
        <f t="shared" si="106"/>
        <v>10637</v>
      </c>
      <c r="AH382" s="182">
        <f t="shared" si="107"/>
        <v>0</v>
      </c>
      <c r="AI382" s="183">
        <f t="shared" si="108"/>
        <v>0</v>
      </c>
      <c r="AJ382" s="184">
        <v>14</v>
      </c>
      <c r="AK382" s="184">
        <v>450</v>
      </c>
      <c r="AL382" s="184"/>
      <c r="AM382" s="184">
        <v>688</v>
      </c>
      <c r="AN382" s="184">
        <f t="shared" si="109"/>
        <v>155006</v>
      </c>
      <c r="AO382" s="171">
        <v>3</v>
      </c>
      <c r="AP382" s="184"/>
      <c r="AQ382" s="185"/>
      <c r="AR382" s="185"/>
      <c r="AS382" s="169" t="s">
        <v>1476</v>
      </c>
      <c r="AT382" s="169" t="s">
        <v>173</v>
      </c>
      <c r="AY382" s="145" t="str">
        <f t="shared" si="93"/>
        <v>OK</v>
      </c>
    </row>
    <row r="383" spans="1:51" ht="19.95" customHeight="1">
      <c r="A383" s="5" t="s">
        <v>562</v>
      </c>
      <c r="B383" s="169">
        <v>1421196</v>
      </c>
      <c r="C383" s="169" t="s">
        <v>1477</v>
      </c>
      <c r="D383" s="169" t="s">
        <v>1478</v>
      </c>
      <c r="E383" s="169" t="s">
        <v>54</v>
      </c>
      <c r="F383" s="169" t="s">
        <v>55</v>
      </c>
      <c r="G383" s="169" t="s">
        <v>1319</v>
      </c>
      <c r="H383" s="169" t="s">
        <v>1479</v>
      </c>
      <c r="I383" s="169" t="s">
        <v>1480</v>
      </c>
      <c r="J383" s="170">
        <v>41610</v>
      </c>
      <c r="K383" s="169" t="s">
        <v>388</v>
      </c>
      <c r="L383" s="169" t="s">
        <v>388</v>
      </c>
      <c r="M383" s="169" t="s">
        <v>107</v>
      </c>
      <c r="N383" s="171">
        <v>2</v>
      </c>
      <c r="O383" s="171">
        <v>3</v>
      </c>
      <c r="P383" s="189">
        <v>8062</v>
      </c>
      <c r="Q383" s="173">
        <v>2.5000000000000001E-2</v>
      </c>
      <c r="R383" s="190">
        <f t="shared" si="99"/>
        <v>202</v>
      </c>
      <c r="S383" s="173">
        <v>0</v>
      </c>
      <c r="T383" s="190">
        <f t="shared" si="100"/>
        <v>0</v>
      </c>
      <c r="U383" s="173">
        <f t="shared" si="101"/>
        <v>2.5055817415033491E-2</v>
      </c>
      <c r="V383" s="190">
        <f t="shared" si="102"/>
        <v>202</v>
      </c>
      <c r="W383" s="190">
        <f t="shared" si="103"/>
        <v>8264</v>
      </c>
      <c r="X383" s="191">
        <f t="shared" si="110"/>
        <v>8264</v>
      </c>
      <c r="Y383" s="192">
        <f t="shared" si="104"/>
        <v>202</v>
      </c>
      <c r="Z383" s="177">
        <f t="shared" si="98"/>
        <v>2.5100000000000001E-2</v>
      </c>
      <c r="AA383" s="178" t="str">
        <f t="shared" si="97"/>
        <v>2.00%-3.01%</v>
      </c>
      <c r="AB383" s="193"/>
      <c r="AC383" s="193"/>
      <c r="AD383" s="193"/>
      <c r="AE383" s="180"/>
      <c r="AF383" s="189">
        <f t="shared" si="105"/>
        <v>0</v>
      </c>
      <c r="AG383" s="194">
        <f t="shared" si="106"/>
        <v>8264</v>
      </c>
      <c r="AH383" s="182">
        <f t="shared" si="107"/>
        <v>202</v>
      </c>
      <c r="AI383" s="183">
        <f t="shared" si="108"/>
        <v>2.5055817415033488E-2</v>
      </c>
      <c r="AJ383" s="184">
        <v>14</v>
      </c>
      <c r="AK383" s="184">
        <v>450</v>
      </c>
      <c r="AL383" s="184"/>
      <c r="AM383" s="184">
        <v>688</v>
      </c>
      <c r="AN383" s="184">
        <f t="shared" si="109"/>
        <v>121784</v>
      </c>
      <c r="AO383" s="171">
        <v>3</v>
      </c>
      <c r="AP383" s="184"/>
      <c r="AQ383" s="185"/>
      <c r="AR383" s="185"/>
      <c r="AS383" s="169" t="s">
        <v>1476</v>
      </c>
      <c r="AT383" s="169" t="s">
        <v>173</v>
      </c>
      <c r="AY383" s="145" t="str">
        <f t="shared" si="93"/>
        <v>OK</v>
      </c>
    </row>
    <row r="384" spans="1:51" ht="19.95" customHeight="1">
      <c r="A384" s="5" t="s">
        <v>562</v>
      </c>
      <c r="B384" s="169">
        <v>1520060</v>
      </c>
      <c r="C384" s="169" t="s">
        <v>1481</v>
      </c>
      <c r="D384" s="169" t="s">
        <v>1482</v>
      </c>
      <c r="E384" s="169" t="s">
        <v>54</v>
      </c>
      <c r="F384" s="169" t="s">
        <v>55</v>
      </c>
      <c r="G384" s="169" t="s">
        <v>1319</v>
      </c>
      <c r="H384" s="169" t="s">
        <v>1479</v>
      </c>
      <c r="I384" s="169" t="s">
        <v>1480</v>
      </c>
      <c r="J384" s="170">
        <v>43160</v>
      </c>
      <c r="K384" s="169" t="s">
        <v>150</v>
      </c>
      <c r="L384" s="169" t="s">
        <v>1483</v>
      </c>
      <c r="M384" s="169" t="s">
        <v>59</v>
      </c>
      <c r="N384" s="171">
        <v>2</v>
      </c>
      <c r="O384" s="171">
        <v>3</v>
      </c>
      <c r="P384" s="189">
        <v>19131</v>
      </c>
      <c r="Q384" s="173">
        <v>2.5000000000000001E-2</v>
      </c>
      <c r="R384" s="190">
        <f t="shared" si="99"/>
        <v>478</v>
      </c>
      <c r="S384" s="173">
        <v>0</v>
      </c>
      <c r="T384" s="190">
        <f t="shared" si="100"/>
        <v>0</v>
      </c>
      <c r="U384" s="173">
        <f t="shared" si="101"/>
        <v>2.498562542470336E-2</v>
      </c>
      <c r="V384" s="190">
        <f t="shared" si="102"/>
        <v>478</v>
      </c>
      <c r="W384" s="190">
        <f t="shared" si="103"/>
        <v>19609</v>
      </c>
      <c r="X384" s="191">
        <f t="shared" si="110"/>
        <v>19609</v>
      </c>
      <c r="Y384" s="192">
        <f t="shared" si="104"/>
        <v>478</v>
      </c>
      <c r="Z384" s="177">
        <f t="shared" si="98"/>
        <v>2.5000000000000001E-2</v>
      </c>
      <c r="AA384" s="178" t="str">
        <f t="shared" si="97"/>
        <v>2.00%-3.00%</v>
      </c>
      <c r="AB384" s="193"/>
      <c r="AC384" s="193"/>
      <c r="AD384" s="193"/>
      <c r="AE384" s="180"/>
      <c r="AF384" s="189">
        <f t="shared" si="105"/>
        <v>0</v>
      </c>
      <c r="AG384" s="194">
        <f t="shared" si="106"/>
        <v>19609</v>
      </c>
      <c r="AH384" s="182">
        <f t="shared" si="107"/>
        <v>478</v>
      </c>
      <c r="AI384" s="183">
        <f t="shared" si="108"/>
        <v>2.4985625424703395E-2</v>
      </c>
      <c r="AJ384" s="184">
        <v>14</v>
      </c>
      <c r="AK384" s="184">
        <v>450</v>
      </c>
      <c r="AL384" s="184"/>
      <c r="AM384" s="184">
        <v>688</v>
      </c>
      <c r="AN384" s="184">
        <f t="shared" si="109"/>
        <v>280614</v>
      </c>
      <c r="AO384" s="171">
        <v>4</v>
      </c>
      <c r="AP384" s="184"/>
      <c r="AQ384" s="185"/>
      <c r="AR384" s="185"/>
      <c r="AS384" s="169" t="s">
        <v>1476</v>
      </c>
      <c r="AT384" s="169" t="s">
        <v>173</v>
      </c>
      <c r="AY384" s="145" t="str">
        <f t="shared" si="93"/>
        <v>OK</v>
      </c>
    </row>
    <row r="385" spans="1:51" ht="19.95" customHeight="1">
      <c r="A385" s="5" t="s">
        <v>562</v>
      </c>
      <c r="B385" s="169">
        <v>11009081</v>
      </c>
      <c r="C385" s="169" t="s">
        <v>1484</v>
      </c>
      <c r="D385" s="169" t="s">
        <v>1485</v>
      </c>
      <c r="E385" s="169" t="s">
        <v>54</v>
      </c>
      <c r="F385" s="169" t="s">
        <v>55</v>
      </c>
      <c r="G385" s="169" t="s">
        <v>1319</v>
      </c>
      <c r="H385" s="169" t="s">
        <v>1486</v>
      </c>
      <c r="I385" s="169" t="s">
        <v>1321</v>
      </c>
      <c r="J385" s="170">
        <v>41157</v>
      </c>
      <c r="K385" s="169" t="s">
        <v>110</v>
      </c>
      <c r="L385" s="169" t="s">
        <v>110</v>
      </c>
      <c r="M385" s="169" t="s">
        <v>89</v>
      </c>
      <c r="N385" s="171">
        <v>2</v>
      </c>
      <c r="O385" s="171">
        <v>3</v>
      </c>
      <c r="P385" s="189">
        <v>11566</v>
      </c>
      <c r="Q385" s="173">
        <v>2.5000000000000001E-2</v>
      </c>
      <c r="R385" s="190">
        <f t="shared" si="99"/>
        <v>289</v>
      </c>
      <c r="S385" s="173">
        <v>0</v>
      </c>
      <c r="T385" s="190">
        <f t="shared" si="100"/>
        <v>0</v>
      </c>
      <c r="U385" s="173">
        <f t="shared" si="101"/>
        <v>2.4987030952792668E-2</v>
      </c>
      <c r="V385" s="190">
        <f t="shared" si="102"/>
        <v>289</v>
      </c>
      <c r="W385" s="190">
        <f t="shared" si="103"/>
        <v>11855</v>
      </c>
      <c r="X385" s="191">
        <f>W385+100</f>
        <v>11955</v>
      </c>
      <c r="Y385" s="192">
        <f t="shared" si="104"/>
        <v>389</v>
      </c>
      <c r="Z385" s="177">
        <f t="shared" si="98"/>
        <v>3.3599999999999998E-2</v>
      </c>
      <c r="AA385" s="178" t="str">
        <f t="shared" si="97"/>
        <v>2.00%-3.00%</v>
      </c>
      <c r="AB385" s="193"/>
      <c r="AC385" s="193"/>
      <c r="AD385" s="193"/>
      <c r="AE385" s="180"/>
      <c r="AF385" s="189">
        <f t="shared" si="105"/>
        <v>0</v>
      </c>
      <c r="AG385" s="194">
        <f t="shared" si="106"/>
        <v>11955</v>
      </c>
      <c r="AH385" s="182">
        <f t="shared" si="107"/>
        <v>389</v>
      </c>
      <c r="AI385" s="183">
        <f t="shared" si="108"/>
        <v>3.3633062424347271E-2</v>
      </c>
      <c r="AJ385" s="184">
        <v>14</v>
      </c>
      <c r="AK385" s="184">
        <v>450</v>
      </c>
      <c r="AL385" s="184"/>
      <c r="AM385" s="184">
        <v>688</v>
      </c>
      <c r="AN385" s="184">
        <f t="shared" si="109"/>
        <v>173458</v>
      </c>
      <c r="AO385" s="171">
        <v>3</v>
      </c>
      <c r="AP385" s="184"/>
      <c r="AQ385" s="185"/>
      <c r="AR385" s="185"/>
      <c r="AS385" s="169" t="s">
        <v>1476</v>
      </c>
      <c r="AT385" s="169" t="s">
        <v>173</v>
      </c>
      <c r="AY385" s="145" t="str">
        <f t="shared" si="93"/>
        <v>OK</v>
      </c>
    </row>
    <row r="386" spans="1:51" ht="19.95" customHeight="1">
      <c r="A386" s="5" t="s">
        <v>562</v>
      </c>
      <c r="B386" s="169">
        <v>11011805</v>
      </c>
      <c r="C386" s="169" t="s">
        <v>1487</v>
      </c>
      <c r="D386" s="169" t="s">
        <v>703</v>
      </c>
      <c r="E386" s="169" t="s">
        <v>54</v>
      </c>
      <c r="F386" s="169" t="s">
        <v>55</v>
      </c>
      <c r="G386" s="169" t="s">
        <v>1319</v>
      </c>
      <c r="H386" s="169" t="s">
        <v>1475</v>
      </c>
      <c r="I386" s="169" t="s">
        <v>1321</v>
      </c>
      <c r="J386" s="170">
        <v>41953</v>
      </c>
      <c r="K386" s="169" t="s">
        <v>110</v>
      </c>
      <c r="L386" s="169" t="s">
        <v>110</v>
      </c>
      <c r="M386" s="169" t="s">
        <v>89</v>
      </c>
      <c r="N386" s="171">
        <v>2</v>
      </c>
      <c r="O386" s="171">
        <v>3</v>
      </c>
      <c r="P386" s="189">
        <v>12108</v>
      </c>
      <c r="Q386" s="173">
        <v>0</v>
      </c>
      <c r="R386" s="190">
        <f t="shared" si="99"/>
        <v>0</v>
      </c>
      <c r="S386" s="173">
        <v>0</v>
      </c>
      <c r="T386" s="190">
        <f t="shared" si="100"/>
        <v>0</v>
      </c>
      <c r="U386" s="173">
        <f t="shared" si="101"/>
        <v>0</v>
      </c>
      <c r="V386" s="190">
        <f t="shared" si="102"/>
        <v>0</v>
      </c>
      <c r="W386" s="190">
        <f t="shared" si="103"/>
        <v>12108</v>
      </c>
      <c r="X386" s="191">
        <f t="shared" ref="X386:X388" si="111">W386</f>
        <v>12108</v>
      </c>
      <c r="Y386" s="192">
        <f t="shared" si="104"/>
        <v>0</v>
      </c>
      <c r="Z386" s="177">
        <f t="shared" si="98"/>
        <v>0</v>
      </c>
      <c r="AA386" s="178" t="str">
        <f t="shared" si="97"/>
        <v>0.00%-0.00%</v>
      </c>
      <c r="AB386" s="193"/>
      <c r="AC386" s="193"/>
      <c r="AD386" s="193"/>
      <c r="AE386" s="180"/>
      <c r="AF386" s="189">
        <f t="shared" si="105"/>
        <v>0</v>
      </c>
      <c r="AG386" s="194">
        <f t="shared" si="106"/>
        <v>12108</v>
      </c>
      <c r="AH386" s="182">
        <f t="shared" si="107"/>
        <v>0</v>
      </c>
      <c r="AI386" s="183">
        <f t="shared" si="108"/>
        <v>0</v>
      </c>
      <c r="AJ386" s="184">
        <v>14</v>
      </c>
      <c r="AK386" s="184">
        <v>450</v>
      </c>
      <c r="AL386" s="184"/>
      <c r="AM386" s="184">
        <v>688</v>
      </c>
      <c r="AN386" s="184">
        <f t="shared" si="109"/>
        <v>175600</v>
      </c>
      <c r="AO386" s="171">
        <v>2</v>
      </c>
      <c r="AP386" s="184"/>
      <c r="AQ386" s="185"/>
      <c r="AR386" s="185"/>
      <c r="AS386" s="169" t="s">
        <v>1476</v>
      </c>
      <c r="AT386" s="169" t="s">
        <v>173</v>
      </c>
      <c r="AY386" s="145" t="str">
        <f t="shared" ref="AY386:AY449" si="112">_xlfn.LET(_xlpm.actual,Z386,_xlpm.low,VALUE(_xlfn.TEXTBEFORE(AA386,"-")),_xlpm.high,VALUE(_xlfn.TEXTAFTER(AA386,"-")),IF(AND(_xlpm.actual=0,OR(_xlpm.low&lt;&gt;0,_xlpm.high&lt;&gt;0)),"0 increase",IF(_xlpm.actual&gt;_xlpm.high*1.2,"&gt;20",IF(_xlpm.actual&lt;_xlpm.low*0.8,"&lt;20","OK"))))</f>
        <v>OK</v>
      </c>
    </row>
    <row r="387" spans="1:51" ht="19.95" customHeight="1">
      <c r="A387" s="5" t="s">
        <v>562</v>
      </c>
      <c r="B387" s="169">
        <v>11012844</v>
      </c>
      <c r="C387" s="169" t="s">
        <v>1488</v>
      </c>
      <c r="D387" s="169" t="s">
        <v>1489</v>
      </c>
      <c r="E387" s="169" t="s">
        <v>54</v>
      </c>
      <c r="F387" s="169" t="s">
        <v>55</v>
      </c>
      <c r="G387" s="169" t="s">
        <v>1319</v>
      </c>
      <c r="H387" s="169" t="s">
        <v>1486</v>
      </c>
      <c r="I387" s="169" t="s">
        <v>1321</v>
      </c>
      <c r="J387" s="170">
        <v>41228</v>
      </c>
      <c r="K387" s="169" t="s">
        <v>150</v>
      </c>
      <c r="L387" s="169" t="s">
        <v>1490</v>
      </c>
      <c r="M387" s="169" t="s">
        <v>59</v>
      </c>
      <c r="N387" s="171">
        <v>2</v>
      </c>
      <c r="O387" s="171">
        <v>3</v>
      </c>
      <c r="P387" s="189">
        <v>30100</v>
      </c>
      <c r="Q387" s="173">
        <v>0</v>
      </c>
      <c r="R387" s="190">
        <f t="shared" si="99"/>
        <v>0</v>
      </c>
      <c r="S387" s="173">
        <v>0</v>
      </c>
      <c r="T387" s="190">
        <f t="shared" si="100"/>
        <v>0</v>
      </c>
      <c r="U387" s="173">
        <f t="shared" si="101"/>
        <v>0</v>
      </c>
      <c r="V387" s="190">
        <f t="shared" si="102"/>
        <v>0</v>
      </c>
      <c r="W387" s="190">
        <f t="shared" si="103"/>
        <v>30100</v>
      </c>
      <c r="X387" s="191">
        <f t="shared" si="111"/>
        <v>30100</v>
      </c>
      <c r="Y387" s="192">
        <f t="shared" si="104"/>
        <v>0</v>
      </c>
      <c r="Z387" s="177">
        <f t="shared" si="98"/>
        <v>0</v>
      </c>
      <c r="AA387" s="178" t="str">
        <f t="shared" si="97"/>
        <v>0.00%-0.00%</v>
      </c>
      <c r="AB387" s="193"/>
      <c r="AC387" s="193"/>
      <c r="AD387" s="193"/>
      <c r="AE387" s="180"/>
      <c r="AF387" s="189">
        <f t="shared" si="105"/>
        <v>0</v>
      </c>
      <c r="AG387" s="194">
        <f t="shared" si="106"/>
        <v>30100</v>
      </c>
      <c r="AH387" s="182">
        <f t="shared" si="107"/>
        <v>0</v>
      </c>
      <c r="AI387" s="183">
        <f t="shared" si="108"/>
        <v>0</v>
      </c>
      <c r="AJ387" s="184">
        <v>14</v>
      </c>
      <c r="AK387" s="184">
        <v>450</v>
      </c>
      <c r="AL387" s="184"/>
      <c r="AM387" s="184">
        <v>688</v>
      </c>
      <c r="AN387" s="184">
        <f t="shared" si="109"/>
        <v>427488</v>
      </c>
      <c r="AO387" s="171">
        <v>5</v>
      </c>
      <c r="AP387" s="184"/>
      <c r="AQ387" s="185"/>
      <c r="AR387" s="185"/>
      <c r="AS387" s="169" t="s">
        <v>1476</v>
      </c>
      <c r="AT387" s="169" t="s">
        <v>173</v>
      </c>
      <c r="AY387" s="145" t="str">
        <f t="shared" si="112"/>
        <v>OK</v>
      </c>
    </row>
    <row r="388" spans="1:51" ht="19.95" customHeight="1">
      <c r="A388" s="5" t="s">
        <v>562</v>
      </c>
      <c r="B388" s="169">
        <v>11015875</v>
      </c>
      <c r="C388" s="169" t="s">
        <v>1491</v>
      </c>
      <c r="D388" s="169" t="s">
        <v>1492</v>
      </c>
      <c r="E388" s="169" t="s">
        <v>54</v>
      </c>
      <c r="F388" s="169" t="s">
        <v>55</v>
      </c>
      <c r="G388" s="169" t="s">
        <v>1319</v>
      </c>
      <c r="H388" s="169" t="s">
        <v>1475</v>
      </c>
      <c r="I388" s="169" t="s">
        <v>1321</v>
      </c>
      <c r="J388" s="170">
        <v>43164</v>
      </c>
      <c r="K388" s="169" t="s">
        <v>110</v>
      </c>
      <c r="L388" s="169" t="s">
        <v>110</v>
      </c>
      <c r="M388" s="169" t="s">
        <v>89</v>
      </c>
      <c r="N388" s="171">
        <v>2</v>
      </c>
      <c r="O388" s="171">
        <v>3</v>
      </c>
      <c r="P388" s="189">
        <v>12341</v>
      </c>
      <c r="Q388" s="173">
        <v>0</v>
      </c>
      <c r="R388" s="190">
        <f t="shared" si="99"/>
        <v>0</v>
      </c>
      <c r="S388" s="173">
        <v>0</v>
      </c>
      <c r="T388" s="190">
        <f t="shared" si="100"/>
        <v>0</v>
      </c>
      <c r="U388" s="173">
        <f t="shared" si="101"/>
        <v>0</v>
      </c>
      <c r="V388" s="190">
        <f t="shared" si="102"/>
        <v>0</v>
      </c>
      <c r="W388" s="190">
        <f t="shared" si="103"/>
        <v>12341</v>
      </c>
      <c r="X388" s="191">
        <f t="shared" si="111"/>
        <v>12341</v>
      </c>
      <c r="Y388" s="192">
        <f t="shared" si="104"/>
        <v>0</v>
      </c>
      <c r="Z388" s="177">
        <f t="shared" si="98"/>
        <v>0</v>
      </c>
      <c r="AA388" s="178" t="str">
        <f t="shared" si="97"/>
        <v>0.00%-0.00%</v>
      </c>
      <c r="AB388" s="193"/>
      <c r="AC388" s="193"/>
      <c r="AD388" s="193"/>
      <c r="AE388" s="180"/>
      <c r="AF388" s="189">
        <f t="shared" si="105"/>
        <v>0</v>
      </c>
      <c r="AG388" s="194">
        <f t="shared" si="106"/>
        <v>12341</v>
      </c>
      <c r="AH388" s="182">
        <f t="shared" si="107"/>
        <v>0</v>
      </c>
      <c r="AI388" s="183">
        <f t="shared" si="108"/>
        <v>0</v>
      </c>
      <c r="AJ388" s="184">
        <v>14</v>
      </c>
      <c r="AK388" s="184">
        <v>450</v>
      </c>
      <c r="AL388" s="184"/>
      <c r="AM388" s="184">
        <v>688</v>
      </c>
      <c r="AN388" s="184">
        <f t="shared" si="109"/>
        <v>178862</v>
      </c>
      <c r="AO388" s="171">
        <v>3</v>
      </c>
      <c r="AP388" s="184"/>
      <c r="AQ388" s="185"/>
      <c r="AR388" s="185"/>
      <c r="AS388" s="169" t="s">
        <v>1476</v>
      </c>
      <c r="AT388" s="169" t="s">
        <v>173</v>
      </c>
      <c r="AY388" s="145" t="str">
        <f t="shared" si="112"/>
        <v>OK</v>
      </c>
    </row>
    <row r="389" spans="1:51" ht="19.95" customHeight="1">
      <c r="A389" s="5" t="s">
        <v>562</v>
      </c>
      <c r="B389" s="169">
        <v>11016123</v>
      </c>
      <c r="C389" s="169" t="s">
        <v>1493</v>
      </c>
      <c r="D389" s="169" t="s">
        <v>1494</v>
      </c>
      <c r="E389" s="169" t="s">
        <v>54</v>
      </c>
      <c r="F389" s="169" t="s">
        <v>55</v>
      </c>
      <c r="G389" s="169" t="s">
        <v>1319</v>
      </c>
      <c r="H389" s="169" t="s">
        <v>1475</v>
      </c>
      <c r="I389" s="169" t="s">
        <v>1321</v>
      </c>
      <c r="J389" s="170">
        <v>43234</v>
      </c>
      <c r="K389" s="169" t="s">
        <v>80</v>
      </c>
      <c r="L389" s="169" t="s">
        <v>80</v>
      </c>
      <c r="M389" s="169" t="s">
        <v>66</v>
      </c>
      <c r="N389" s="171">
        <v>2</v>
      </c>
      <c r="O389" s="171">
        <v>4</v>
      </c>
      <c r="P389" s="189">
        <v>14800</v>
      </c>
      <c r="Q389" s="173">
        <v>3.7500000000000006E-2</v>
      </c>
      <c r="R389" s="190">
        <f t="shared" si="99"/>
        <v>555</v>
      </c>
      <c r="S389" s="173">
        <v>1.55E-2</v>
      </c>
      <c r="T389" s="190">
        <f t="shared" si="100"/>
        <v>229</v>
      </c>
      <c r="U389" s="173">
        <f t="shared" si="101"/>
        <v>5.2972972972972973E-2</v>
      </c>
      <c r="V389" s="190">
        <f t="shared" si="102"/>
        <v>784</v>
      </c>
      <c r="W389" s="190">
        <f t="shared" si="103"/>
        <v>15584</v>
      </c>
      <c r="X389" s="191">
        <f>W389+600</f>
        <v>16184</v>
      </c>
      <c r="Y389" s="192">
        <f t="shared" si="104"/>
        <v>1384</v>
      </c>
      <c r="Z389" s="177">
        <f t="shared" si="98"/>
        <v>9.35E-2</v>
      </c>
      <c r="AA389" s="178" t="str">
        <f t="shared" si="97"/>
        <v>4.24%-6.36%</v>
      </c>
      <c r="AB389" s="193"/>
      <c r="AC389" s="193"/>
      <c r="AD389" s="193"/>
      <c r="AE389" s="180"/>
      <c r="AF389" s="189">
        <f t="shared" si="105"/>
        <v>0</v>
      </c>
      <c r="AG389" s="194">
        <f t="shared" si="106"/>
        <v>16184</v>
      </c>
      <c r="AH389" s="182">
        <f t="shared" si="107"/>
        <v>1384</v>
      </c>
      <c r="AI389" s="183">
        <f t="shared" si="108"/>
        <v>9.3513513513513447E-2</v>
      </c>
      <c r="AJ389" s="184">
        <v>14</v>
      </c>
      <c r="AK389" s="184">
        <v>450</v>
      </c>
      <c r="AL389" s="184"/>
      <c r="AM389" s="184">
        <v>688</v>
      </c>
      <c r="AN389" s="184">
        <f t="shared" si="109"/>
        <v>232664</v>
      </c>
      <c r="AO389" s="171">
        <v>3</v>
      </c>
      <c r="AP389" s="184"/>
      <c r="AQ389" s="185"/>
      <c r="AR389" s="185"/>
      <c r="AS389" s="169" t="s">
        <v>1476</v>
      </c>
      <c r="AT389" s="169" t="s">
        <v>173</v>
      </c>
      <c r="AY389" s="145" t="str">
        <f t="shared" si="112"/>
        <v>&gt;20</v>
      </c>
    </row>
    <row r="390" spans="1:51" ht="19.95" customHeight="1">
      <c r="A390" s="5" t="s">
        <v>562</v>
      </c>
      <c r="B390" s="169">
        <v>11016857</v>
      </c>
      <c r="C390" s="169" t="s">
        <v>1407</v>
      </c>
      <c r="D390" s="169" t="s">
        <v>1408</v>
      </c>
      <c r="E390" s="169" t="s">
        <v>54</v>
      </c>
      <c r="F390" s="169" t="s">
        <v>55</v>
      </c>
      <c r="G390" s="169" t="s">
        <v>1319</v>
      </c>
      <c r="H390" s="169" t="s">
        <v>1479</v>
      </c>
      <c r="I390" s="169" t="s">
        <v>1480</v>
      </c>
      <c r="J390" s="170">
        <v>43633</v>
      </c>
      <c r="K390" s="169" t="s">
        <v>110</v>
      </c>
      <c r="L390" s="169" t="s">
        <v>110</v>
      </c>
      <c r="M390" s="169" t="s">
        <v>89</v>
      </c>
      <c r="N390" s="171">
        <v>2</v>
      </c>
      <c r="O390" s="171">
        <v>4</v>
      </c>
      <c r="P390" s="189">
        <v>14900</v>
      </c>
      <c r="Q390" s="173">
        <v>2.2499999999999999E-2</v>
      </c>
      <c r="R390" s="190">
        <f t="shared" si="99"/>
        <v>335</v>
      </c>
      <c r="S390" s="173">
        <v>0</v>
      </c>
      <c r="T390" s="190">
        <f t="shared" si="100"/>
        <v>0</v>
      </c>
      <c r="U390" s="173">
        <f t="shared" si="101"/>
        <v>2.2483221476510069E-2</v>
      </c>
      <c r="V390" s="190">
        <f t="shared" si="102"/>
        <v>335</v>
      </c>
      <c r="W390" s="190">
        <f t="shared" si="103"/>
        <v>15235</v>
      </c>
      <c r="X390" s="191">
        <f>W390+175</f>
        <v>15410</v>
      </c>
      <c r="Y390" s="192">
        <f t="shared" si="104"/>
        <v>510</v>
      </c>
      <c r="Z390" s="177">
        <f t="shared" si="98"/>
        <v>3.4200000000000001E-2</v>
      </c>
      <c r="AA390" s="178" t="str">
        <f t="shared" si="97"/>
        <v>1.80%-2.70%</v>
      </c>
      <c r="AB390" s="193"/>
      <c r="AC390" s="193"/>
      <c r="AD390" s="193"/>
      <c r="AE390" s="180"/>
      <c r="AF390" s="189">
        <f t="shared" si="105"/>
        <v>0</v>
      </c>
      <c r="AG390" s="194">
        <f t="shared" si="106"/>
        <v>15410</v>
      </c>
      <c r="AH390" s="182">
        <f t="shared" si="107"/>
        <v>510</v>
      </c>
      <c r="AI390" s="183">
        <f t="shared" si="108"/>
        <v>3.4228187919463027E-2</v>
      </c>
      <c r="AJ390" s="184">
        <v>14</v>
      </c>
      <c r="AK390" s="184">
        <v>450</v>
      </c>
      <c r="AL390" s="184"/>
      <c r="AM390" s="184">
        <v>688</v>
      </c>
      <c r="AN390" s="184">
        <f t="shared" si="109"/>
        <v>221828</v>
      </c>
      <c r="AO390" s="171">
        <v>3</v>
      </c>
      <c r="AP390" s="184"/>
      <c r="AQ390" s="185"/>
      <c r="AR390" s="185"/>
      <c r="AS390" s="169" t="s">
        <v>1476</v>
      </c>
      <c r="AT390" s="169" t="s">
        <v>173</v>
      </c>
      <c r="AY390" s="145" t="str">
        <f t="shared" si="112"/>
        <v>&gt;20</v>
      </c>
    </row>
    <row r="391" spans="1:51" ht="19.95" customHeight="1">
      <c r="A391" s="5" t="s">
        <v>562</v>
      </c>
      <c r="B391" s="169">
        <v>11018708</v>
      </c>
      <c r="C391" s="169" t="s">
        <v>1495</v>
      </c>
      <c r="D391" s="169" t="s">
        <v>1496</v>
      </c>
      <c r="E391" s="169" t="s">
        <v>54</v>
      </c>
      <c r="F391" s="169" t="s">
        <v>55</v>
      </c>
      <c r="G391" s="169" t="s">
        <v>1319</v>
      </c>
      <c r="H391" s="169" t="s">
        <v>1479</v>
      </c>
      <c r="I391" s="169" t="s">
        <v>1480</v>
      </c>
      <c r="J391" s="170">
        <v>44433</v>
      </c>
      <c r="K391" s="169" t="s">
        <v>110</v>
      </c>
      <c r="L391" s="169" t="s">
        <v>110</v>
      </c>
      <c r="M391" s="169" t="s">
        <v>89</v>
      </c>
      <c r="N391" s="171">
        <v>2</v>
      </c>
      <c r="O391" s="171">
        <v>3</v>
      </c>
      <c r="P391" s="189">
        <v>12428</v>
      </c>
      <c r="Q391" s="173">
        <v>0</v>
      </c>
      <c r="R391" s="190">
        <f t="shared" si="99"/>
        <v>0</v>
      </c>
      <c r="S391" s="173">
        <v>0</v>
      </c>
      <c r="T391" s="190">
        <f t="shared" si="100"/>
        <v>0</v>
      </c>
      <c r="U391" s="173">
        <f t="shared" si="101"/>
        <v>0</v>
      </c>
      <c r="V391" s="190">
        <f t="shared" si="102"/>
        <v>0</v>
      </c>
      <c r="W391" s="190">
        <f t="shared" si="103"/>
        <v>12428</v>
      </c>
      <c r="X391" s="191">
        <f t="shared" ref="X391:X420" si="113">W391</f>
        <v>12428</v>
      </c>
      <c r="Y391" s="192">
        <f t="shared" si="104"/>
        <v>0</v>
      </c>
      <c r="Z391" s="177">
        <f t="shared" si="98"/>
        <v>0</v>
      </c>
      <c r="AA391" s="178" t="str">
        <f t="shared" si="97"/>
        <v>0.00%-0.00%</v>
      </c>
      <c r="AB391" s="193"/>
      <c r="AC391" s="193"/>
      <c r="AD391" s="193"/>
      <c r="AE391" s="180"/>
      <c r="AF391" s="189">
        <f t="shared" si="105"/>
        <v>0</v>
      </c>
      <c r="AG391" s="194">
        <f t="shared" si="106"/>
        <v>12428</v>
      </c>
      <c r="AH391" s="182">
        <f t="shared" si="107"/>
        <v>0</v>
      </c>
      <c r="AI391" s="183">
        <f t="shared" si="108"/>
        <v>0</v>
      </c>
      <c r="AJ391" s="184">
        <v>14</v>
      </c>
      <c r="AK391" s="184">
        <v>450</v>
      </c>
      <c r="AL391" s="184"/>
      <c r="AM391" s="184">
        <v>688</v>
      </c>
      <c r="AN391" s="184">
        <f t="shared" si="109"/>
        <v>180080</v>
      </c>
      <c r="AO391" s="171">
        <v>3</v>
      </c>
      <c r="AP391" s="184"/>
      <c r="AQ391" s="185"/>
      <c r="AR391" s="185"/>
      <c r="AS391" s="169" t="s">
        <v>1476</v>
      </c>
      <c r="AT391" s="169" t="s">
        <v>173</v>
      </c>
      <c r="AY391" s="145" t="str">
        <f t="shared" si="112"/>
        <v>OK</v>
      </c>
    </row>
    <row r="392" spans="1:51" ht="19.95" customHeight="1">
      <c r="A392" s="5" t="s">
        <v>562</v>
      </c>
      <c r="B392" s="169">
        <v>11018859</v>
      </c>
      <c r="C392" s="169" t="s">
        <v>1497</v>
      </c>
      <c r="D392" s="169" t="s">
        <v>1498</v>
      </c>
      <c r="E392" s="169" t="s">
        <v>54</v>
      </c>
      <c r="F392" s="169" t="s">
        <v>55</v>
      </c>
      <c r="G392" s="169" t="s">
        <v>1319</v>
      </c>
      <c r="H392" s="169" t="s">
        <v>1486</v>
      </c>
      <c r="I392" s="169" t="s">
        <v>1321</v>
      </c>
      <c r="J392" s="170">
        <v>44480</v>
      </c>
      <c r="K392" s="169" t="s">
        <v>110</v>
      </c>
      <c r="L392" s="169" t="s">
        <v>110</v>
      </c>
      <c r="M392" s="169" t="s">
        <v>89</v>
      </c>
      <c r="N392" s="171">
        <v>2</v>
      </c>
      <c r="O392" s="171">
        <v>3</v>
      </c>
      <c r="P392" s="189">
        <v>12879</v>
      </c>
      <c r="Q392" s="173">
        <v>0</v>
      </c>
      <c r="R392" s="190">
        <f t="shared" si="99"/>
        <v>0</v>
      </c>
      <c r="S392" s="173">
        <v>0</v>
      </c>
      <c r="T392" s="190">
        <f t="shared" si="100"/>
        <v>0</v>
      </c>
      <c r="U392" s="173">
        <f t="shared" si="101"/>
        <v>0</v>
      </c>
      <c r="V392" s="190">
        <f t="shared" si="102"/>
        <v>0</v>
      </c>
      <c r="W392" s="190">
        <f t="shared" si="103"/>
        <v>12879</v>
      </c>
      <c r="X392" s="191">
        <f t="shared" si="113"/>
        <v>12879</v>
      </c>
      <c r="Y392" s="192">
        <f t="shared" si="104"/>
        <v>0</v>
      </c>
      <c r="Z392" s="177">
        <f t="shared" si="98"/>
        <v>0</v>
      </c>
      <c r="AA392" s="178" t="str">
        <f t="shared" si="97"/>
        <v>0.00%-0.00%</v>
      </c>
      <c r="AB392" s="193"/>
      <c r="AC392" s="193"/>
      <c r="AD392" s="193"/>
      <c r="AE392" s="180"/>
      <c r="AF392" s="189">
        <f t="shared" si="105"/>
        <v>0</v>
      </c>
      <c r="AG392" s="194">
        <f t="shared" si="106"/>
        <v>12879</v>
      </c>
      <c r="AH392" s="182">
        <f t="shared" si="107"/>
        <v>0</v>
      </c>
      <c r="AI392" s="183">
        <f t="shared" si="108"/>
        <v>0</v>
      </c>
      <c r="AJ392" s="184">
        <v>14</v>
      </c>
      <c r="AK392" s="184">
        <v>450</v>
      </c>
      <c r="AL392" s="184"/>
      <c r="AM392" s="184">
        <v>688</v>
      </c>
      <c r="AN392" s="184">
        <f t="shared" si="109"/>
        <v>186394</v>
      </c>
      <c r="AO392" s="171">
        <v>3</v>
      </c>
      <c r="AP392" s="184"/>
      <c r="AQ392" s="185"/>
      <c r="AR392" s="185"/>
      <c r="AS392" s="169" t="s">
        <v>1476</v>
      </c>
      <c r="AT392" s="169" t="s">
        <v>173</v>
      </c>
      <c r="AY392" s="145" t="str">
        <f t="shared" si="112"/>
        <v>OK</v>
      </c>
    </row>
    <row r="393" spans="1:51" ht="19.95" customHeight="1">
      <c r="A393" s="5" t="s">
        <v>562</v>
      </c>
      <c r="B393" s="169">
        <v>11019020</v>
      </c>
      <c r="C393" s="169" t="s">
        <v>1499</v>
      </c>
      <c r="D393" s="169" t="s">
        <v>1500</v>
      </c>
      <c r="E393" s="169" t="s">
        <v>54</v>
      </c>
      <c r="F393" s="169" t="s">
        <v>55</v>
      </c>
      <c r="G393" s="169" t="s">
        <v>1319</v>
      </c>
      <c r="H393" s="169" t="s">
        <v>1486</v>
      </c>
      <c r="I393" s="169" t="s">
        <v>1321</v>
      </c>
      <c r="J393" s="170">
        <v>44538</v>
      </c>
      <c r="K393" s="169" t="s">
        <v>110</v>
      </c>
      <c r="L393" s="169" t="s">
        <v>110</v>
      </c>
      <c r="M393" s="169" t="s">
        <v>89</v>
      </c>
      <c r="N393" s="171">
        <v>2</v>
      </c>
      <c r="O393" s="171">
        <v>3</v>
      </c>
      <c r="P393" s="189">
        <v>16045</v>
      </c>
      <c r="Q393" s="173">
        <v>0</v>
      </c>
      <c r="R393" s="190">
        <f t="shared" si="99"/>
        <v>0</v>
      </c>
      <c r="S393" s="173">
        <v>0</v>
      </c>
      <c r="T393" s="190">
        <f t="shared" si="100"/>
        <v>0</v>
      </c>
      <c r="U393" s="173">
        <f t="shared" si="101"/>
        <v>0</v>
      </c>
      <c r="V393" s="190">
        <f t="shared" si="102"/>
        <v>0</v>
      </c>
      <c r="W393" s="190">
        <f t="shared" si="103"/>
        <v>16045</v>
      </c>
      <c r="X393" s="191">
        <f t="shared" si="113"/>
        <v>16045</v>
      </c>
      <c r="Y393" s="192">
        <f t="shared" si="104"/>
        <v>0</v>
      </c>
      <c r="Z393" s="177">
        <f t="shared" si="98"/>
        <v>0</v>
      </c>
      <c r="AA393" s="178" t="str">
        <f t="shared" si="97"/>
        <v>0.00%-0.00%</v>
      </c>
      <c r="AB393" s="193"/>
      <c r="AC393" s="193"/>
      <c r="AD393" s="193"/>
      <c r="AE393" s="180"/>
      <c r="AF393" s="189">
        <f t="shared" si="105"/>
        <v>0</v>
      </c>
      <c r="AG393" s="194">
        <f t="shared" si="106"/>
        <v>16045</v>
      </c>
      <c r="AH393" s="182">
        <f t="shared" si="107"/>
        <v>0</v>
      </c>
      <c r="AI393" s="183">
        <f t="shared" si="108"/>
        <v>0</v>
      </c>
      <c r="AJ393" s="184">
        <v>14</v>
      </c>
      <c r="AK393" s="184">
        <v>450</v>
      </c>
      <c r="AL393" s="184"/>
      <c r="AM393" s="184">
        <v>688</v>
      </c>
      <c r="AN393" s="184">
        <f t="shared" si="109"/>
        <v>230718</v>
      </c>
      <c r="AO393" s="171">
        <v>3</v>
      </c>
      <c r="AP393" s="184"/>
      <c r="AQ393" s="185"/>
      <c r="AR393" s="185"/>
      <c r="AS393" s="169" t="s">
        <v>1476</v>
      </c>
      <c r="AT393" s="169" t="s">
        <v>173</v>
      </c>
      <c r="AY393" s="145" t="str">
        <f t="shared" si="112"/>
        <v>OK</v>
      </c>
    </row>
    <row r="394" spans="1:51" ht="19.95" customHeight="1">
      <c r="A394" s="5" t="s">
        <v>562</v>
      </c>
      <c r="B394" s="169">
        <v>10064476</v>
      </c>
      <c r="C394" s="169" t="s">
        <v>1501</v>
      </c>
      <c r="D394" s="169" t="s">
        <v>1502</v>
      </c>
      <c r="E394" s="169" t="s">
        <v>54</v>
      </c>
      <c r="F394" s="169" t="s">
        <v>55</v>
      </c>
      <c r="G394" s="169" t="s">
        <v>2127</v>
      </c>
      <c r="H394" s="169" t="s">
        <v>1503</v>
      </c>
      <c r="I394" s="169" t="s">
        <v>1504</v>
      </c>
      <c r="J394" s="170">
        <v>44013</v>
      </c>
      <c r="K394" s="169" t="s">
        <v>1505</v>
      </c>
      <c r="L394" s="169" t="s">
        <v>1505</v>
      </c>
      <c r="M394" s="169" t="s">
        <v>568</v>
      </c>
      <c r="N394" s="171">
        <v>2</v>
      </c>
      <c r="O394" s="171">
        <v>2</v>
      </c>
      <c r="P394" s="189">
        <v>7514</v>
      </c>
      <c r="Q394" s="173">
        <v>0</v>
      </c>
      <c r="R394" s="190">
        <f t="shared" si="99"/>
        <v>0</v>
      </c>
      <c r="S394" s="173">
        <v>0</v>
      </c>
      <c r="T394" s="190">
        <f t="shared" si="100"/>
        <v>0</v>
      </c>
      <c r="U394" s="173">
        <f t="shared" si="101"/>
        <v>0</v>
      </c>
      <c r="V394" s="190">
        <f t="shared" si="102"/>
        <v>0</v>
      </c>
      <c r="W394" s="190">
        <f t="shared" si="103"/>
        <v>7514</v>
      </c>
      <c r="X394" s="191">
        <f t="shared" si="113"/>
        <v>7514</v>
      </c>
      <c r="Y394" s="192">
        <f t="shared" si="104"/>
        <v>0</v>
      </c>
      <c r="Z394" s="177">
        <f t="shared" si="98"/>
        <v>0</v>
      </c>
      <c r="AA394" s="178" t="str">
        <f t="shared" si="97"/>
        <v>0.00%-0.00%</v>
      </c>
      <c r="AB394" s="193"/>
      <c r="AC394" s="193"/>
      <c r="AD394" s="193"/>
      <c r="AE394" s="180"/>
      <c r="AF394" s="189">
        <f t="shared" si="105"/>
        <v>0</v>
      </c>
      <c r="AG394" s="194">
        <f t="shared" si="106"/>
        <v>7514</v>
      </c>
      <c r="AH394" s="182">
        <f t="shared" si="107"/>
        <v>0</v>
      </c>
      <c r="AI394" s="183">
        <f t="shared" si="108"/>
        <v>0</v>
      </c>
      <c r="AJ394" s="184">
        <v>14</v>
      </c>
      <c r="AK394" s="184">
        <v>450</v>
      </c>
      <c r="AL394" s="184"/>
      <c r="AM394" s="184">
        <v>688</v>
      </c>
      <c r="AN394" s="184">
        <f t="shared" si="109"/>
        <v>111284</v>
      </c>
      <c r="AO394" s="171">
        <v>2</v>
      </c>
      <c r="AP394" s="184"/>
      <c r="AQ394" s="185"/>
      <c r="AR394" s="185"/>
      <c r="AS394" s="169" t="s">
        <v>1476</v>
      </c>
      <c r="AT394" s="169" t="s">
        <v>173</v>
      </c>
      <c r="AY394" s="145" t="str">
        <f t="shared" si="112"/>
        <v>OK</v>
      </c>
    </row>
    <row r="395" spans="1:51" ht="19.95" customHeight="1">
      <c r="A395" s="5" t="s">
        <v>562</v>
      </c>
      <c r="B395" s="169">
        <v>10069647</v>
      </c>
      <c r="C395" s="169" t="s">
        <v>1506</v>
      </c>
      <c r="D395" s="169" t="s">
        <v>1507</v>
      </c>
      <c r="E395" s="169" t="s">
        <v>54</v>
      </c>
      <c r="F395" s="169" t="s">
        <v>55</v>
      </c>
      <c r="G395" s="169" t="s">
        <v>2128</v>
      </c>
      <c r="H395" s="169" t="s">
        <v>1508</v>
      </c>
      <c r="I395" s="169" t="s">
        <v>1509</v>
      </c>
      <c r="J395" s="170">
        <v>43922</v>
      </c>
      <c r="K395" s="169" t="s">
        <v>1510</v>
      </c>
      <c r="L395" s="169" t="s">
        <v>1510</v>
      </c>
      <c r="M395" s="169" t="s">
        <v>568</v>
      </c>
      <c r="N395" s="171">
        <v>2</v>
      </c>
      <c r="O395" s="171">
        <v>3</v>
      </c>
      <c r="P395" s="189">
        <v>6831</v>
      </c>
      <c r="Q395" s="173">
        <v>0</v>
      </c>
      <c r="R395" s="190">
        <f t="shared" si="99"/>
        <v>0</v>
      </c>
      <c r="S395" s="173">
        <v>0</v>
      </c>
      <c r="T395" s="190">
        <f t="shared" si="100"/>
        <v>0</v>
      </c>
      <c r="U395" s="173">
        <f t="shared" si="101"/>
        <v>0</v>
      </c>
      <c r="V395" s="190">
        <f t="shared" si="102"/>
        <v>0</v>
      </c>
      <c r="W395" s="190">
        <f t="shared" si="103"/>
        <v>6831</v>
      </c>
      <c r="X395" s="191">
        <f>W395+100</f>
        <v>6931</v>
      </c>
      <c r="Y395" s="192">
        <f t="shared" si="104"/>
        <v>100</v>
      </c>
      <c r="Z395" s="177">
        <f t="shared" si="98"/>
        <v>1.46E-2</v>
      </c>
      <c r="AA395" s="178" t="str">
        <f t="shared" si="97"/>
        <v>0.00%-0.00%</v>
      </c>
      <c r="AB395" s="193"/>
      <c r="AC395" s="193"/>
      <c r="AD395" s="193"/>
      <c r="AE395" s="180"/>
      <c r="AF395" s="189">
        <f t="shared" si="105"/>
        <v>0</v>
      </c>
      <c r="AG395" s="194">
        <f t="shared" si="106"/>
        <v>6931</v>
      </c>
      <c r="AH395" s="182">
        <f t="shared" si="107"/>
        <v>100</v>
      </c>
      <c r="AI395" s="183">
        <f t="shared" si="108"/>
        <v>1.4639145073927606E-2</v>
      </c>
      <c r="AJ395" s="184">
        <v>14</v>
      </c>
      <c r="AK395" s="184">
        <v>650</v>
      </c>
      <c r="AL395" s="184"/>
      <c r="AM395" s="184">
        <v>688</v>
      </c>
      <c r="AN395" s="184">
        <f t="shared" si="109"/>
        <v>105522</v>
      </c>
      <c r="AO395" s="171">
        <v>3</v>
      </c>
      <c r="AP395" s="184"/>
      <c r="AQ395" s="185"/>
      <c r="AR395" s="185"/>
      <c r="AS395" s="169" t="s">
        <v>1476</v>
      </c>
      <c r="AT395" s="169" t="s">
        <v>173</v>
      </c>
      <c r="AY395" s="145" t="str">
        <f t="shared" si="112"/>
        <v>&gt;20</v>
      </c>
    </row>
    <row r="396" spans="1:51" ht="19.95" customHeight="1">
      <c r="A396" s="5" t="s">
        <v>562</v>
      </c>
      <c r="B396" s="169">
        <v>11000632</v>
      </c>
      <c r="C396" s="169" t="s">
        <v>1511</v>
      </c>
      <c r="D396" s="169" t="s">
        <v>1512</v>
      </c>
      <c r="E396" s="169" t="s">
        <v>54</v>
      </c>
      <c r="F396" s="169" t="s">
        <v>55</v>
      </c>
      <c r="G396" s="169" t="s">
        <v>2127</v>
      </c>
      <c r="H396" s="169" t="s">
        <v>1503</v>
      </c>
      <c r="I396" s="169" t="s">
        <v>1504</v>
      </c>
      <c r="J396" s="170">
        <v>36325</v>
      </c>
      <c r="K396" s="169" t="s">
        <v>1513</v>
      </c>
      <c r="L396" s="169" t="s">
        <v>1513</v>
      </c>
      <c r="M396" s="169" t="s">
        <v>568</v>
      </c>
      <c r="N396" s="171">
        <v>2</v>
      </c>
      <c r="O396" s="171">
        <v>3</v>
      </c>
      <c r="P396" s="189">
        <v>13051</v>
      </c>
      <c r="Q396" s="173">
        <v>0</v>
      </c>
      <c r="R396" s="190">
        <f t="shared" si="99"/>
        <v>0</v>
      </c>
      <c r="S396" s="173">
        <v>0</v>
      </c>
      <c r="T396" s="190">
        <f t="shared" si="100"/>
        <v>0</v>
      </c>
      <c r="U396" s="173">
        <f t="shared" si="101"/>
        <v>0</v>
      </c>
      <c r="V396" s="190">
        <f t="shared" si="102"/>
        <v>0</v>
      </c>
      <c r="W396" s="190">
        <f t="shared" si="103"/>
        <v>13051</v>
      </c>
      <c r="X396" s="191">
        <f t="shared" si="113"/>
        <v>13051</v>
      </c>
      <c r="Y396" s="192">
        <f t="shared" si="104"/>
        <v>0</v>
      </c>
      <c r="Z396" s="177">
        <f t="shared" si="98"/>
        <v>0</v>
      </c>
      <c r="AA396" s="178" t="str">
        <f t="shared" si="97"/>
        <v>0.00%-0.00%</v>
      </c>
      <c r="AB396" s="193"/>
      <c r="AC396" s="193"/>
      <c r="AD396" s="193"/>
      <c r="AE396" s="180"/>
      <c r="AF396" s="189">
        <f t="shared" si="105"/>
        <v>0</v>
      </c>
      <c r="AG396" s="194">
        <f t="shared" si="106"/>
        <v>13051</v>
      </c>
      <c r="AH396" s="182">
        <f t="shared" si="107"/>
        <v>0</v>
      </c>
      <c r="AI396" s="183">
        <f t="shared" si="108"/>
        <v>0</v>
      </c>
      <c r="AJ396" s="184">
        <v>14</v>
      </c>
      <c r="AK396" s="184">
        <v>850</v>
      </c>
      <c r="AL396" s="184"/>
      <c r="AM396" s="184">
        <v>688</v>
      </c>
      <c r="AN396" s="184">
        <f t="shared" si="109"/>
        <v>193602</v>
      </c>
      <c r="AO396" s="171">
        <v>3</v>
      </c>
      <c r="AP396" s="184"/>
      <c r="AQ396" s="185"/>
      <c r="AR396" s="185"/>
      <c r="AS396" s="169" t="s">
        <v>1476</v>
      </c>
      <c r="AT396" s="169" t="s">
        <v>173</v>
      </c>
      <c r="AY396" s="145" t="str">
        <f t="shared" si="112"/>
        <v>OK</v>
      </c>
    </row>
    <row r="397" spans="1:51" ht="19.95" customHeight="1">
      <c r="A397" s="5" t="s">
        <v>562</v>
      </c>
      <c r="B397" s="169">
        <v>11000633</v>
      </c>
      <c r="C397" s="169" t="s">
        <v>1514</v>
      </c>
      <c r="D397" s="169" t="s">
        <v>1515</v>
      </c>
      <c r="E397" s="169" t="s">
        <v>54</v>
      </c>
      <c r="F397" s="169" t="s">
        <v>55</v>
      </c>
      <c r="G397" s="169" t="s">
        <v>1319</v>
      </c>
      <c r="H397" s="169" t="s">
        <v>1516</v>
      </c>
      <c r="I397" s="169" t="s">
        <v>1335</v>
      </c>
      <c r="J397" s="170">
        <v>35653</v>
      </c>
      <c r="K397" s="169" t="s">
        <v>110</v>
      </c>
      <c r="L397" s="169" t="s">
        <v>110</v>
      </c>
      <c r="M397" s="169" t="s">
        <v>89</v>
      </c>
      <c r="N397" s="171">
        <v>2</v>
      </c>
      <c r="O397" s="171">
        <v>3</v>
      </c>
      <c r="P397" s="189">
        <v>13991</v>
      </c>
      <c r="Q397" s="173">
        <v>0</v>
      </c>
      <c r="R397" s="190">
        <f t="shared" si="99"/>
        <v>0</v>
      </c>
      <c r="S397" s="173">
        <v>0</v>
      </c>
      <c r="T397" s="190">
        <f t="shared" si="100"/>
        <v>0</v>
      </c>
      <c r="U397" s="173">
        <f t="shared" si="101"/>
        <v>0</v>
      </c>
      <c r="V397" s="190">
        <f t="shared" si="102"/>
        <v>0</v>
      </c>
      <c r="W397" s="190">
        <f t="shared" si="103"/>
        <v>13991</v>
      </c>
      <c r="X397" s="191">
        <f t="shared" si="113"/>
        <v>13991</v>
      </c>
      <c r="Y397" s="192">
        <f t="shared" si="104"/>
        <v>0</v>
      </c>
      <c r="Z397" s="177">
        <f t="shared" si="98"/>
        <v>0</v>
      </c>
      <c r="AA397" s="178" t="str">
        <f t="shared" si="97"/>
        <v>0.00%-0.00%</v>
      </c>
      <c r="AB397" s="193"/>
      <c r="AC397" s="193"/>
      <c r="AD397" s="193"/>
      <c r="AE397" s="180"/>
      <c r="AF397" s="189">
        <f t="shared" si="105"/>
        <v>0</v>
      </c>
      <c r="AG397" s="194">
        <f t="shared" si="106"/>
        <v>13991</v>
      </c>
      <c r="AH397" s="182">
        <f t="shared" si="107"/>
        <v>0</v>
      </c>
      <c r="AI397" s="183">
        <f t="shared" si="108"/>
        <v>0</v>
      </c>
      <c r="AJ397" s="184">
        <v>14</v>
      </c>
      <c r="AK397" s="184">
        <v>450</v>
      </c>
      <c r="AL397" s="184"/>
      <c r="AM397" s="184">
        <v>688</v>
      </c>
      <c r="AN397" s="184">
        <f t="shared" si="109"/>
        <v>201962</v>
      </c>
      <c r="AO397" s="171">
        <v>3</v>
      </c>
      <c r="AP397" s="184"/>
      <c r="AQ397" s="185"/>
      <c r="AR397" s="185"/>
      <c r="AS397" s="169" t="s">
        <v>1476</v>
      </c>
      <c r="AT397" s="169" t="s">
        <v>173</v>
      </c>
      <c r="AY397" s="145" t="str">
        <f t="shared" si="112"/>
        <v>OK</v>
      </c>
    </row>
    <row r="398" spans="1:51" ht="19.95" customHeight="1">
      <c r="A398" s="5" t="s">
        <v>562</v>
      </c>
      <c r="B398" s="169">
        <v>11001005</v>
      </c>
      <c r="C398" s="169" t="s">
        <v>1517</v>
      </c>
      <c r="D398" s="169" t="s">
        <v>1518</v>
      </c>
      <c r="E398" s="169" t="s">
        <v>54</v>
      </c>
      <c r="F398" s="169" t="s">
        <v>55</v>
      </c>
      <c r="G398" s="169" t="s">
        <v>2129</v>
      </c>
      <c r="H398" s="169" t="s">
        <v>1519</v>
      </c>
      <c r="I398" s="169" t="s">
        <v>1520</v>
      </c>
      <c r="J398" s="170">
        <v>36271</v>
      </c>
      <c r="K398" s="169" t="s">
        <v>1521</v>
      </c>
      <c r="L398" s="169" t="s">
        <v>1521</v>
      </c>
      <c r="M398" s="169" t="s">
        <v>568</v>
      </c>
      <c r="N398" s="171">
        <v>2</v>
      </c>
      <c r="O398" s="171">
        <v>2</v>
      </c>
      <c r="P398" s="189">
        <v>9327</v>
      </c>
      <c r="Q398" s="173">
        <v>0</v>
      </c>
      <c r="R398" s="190">
        <f t="shared" si="99"/>
        <v>0</v>
      </c>
      <c r="S398" s="173">
        <v>0</v>
      </c>
      <c r="T398" s="190">
        <f t="shared" si="100"/>
        <v>0</v>
      </c>
      <c r="U398" s="173">
        <f t="shared" si="101"/>
        <v>0</v>
      </c>
      <c r="V398" s="190">
        <f t="shared" si="102"/>
        <v>0</v>
      </c>
      <c r="W398" s="190">
        <f t="shared" si="103"/>
        <v>9327</v>
      </c>
      <c r="X398" s="191">
        <f t="shared" si="113"/>
        <v>9327</v>
      </c>
      <c r="Y398" s="192">
        <f t="shared" si="104"/>
        <v>0</v>
      </c>
      <c r="Z398" s="177">
        <f t="shared" si="98"/>
        <v>0</v>
      </c>
      <c r="AA398" s="178" t="str">
        <f t="shared" si="97"/>
        <v>0.00%-0.00%</v>
      </c>
      <c r="AB398" s="193"/>
      <c r="AC398" s="193"/>
      <c r="AD398" s="193"/>
      <c r="AE398" s="180"/>
      <c r="AF398" s="189">
        <f t="shared" si="105"/>
        <v>0</v>
      </c>
      <c r="AG398" s="194">
        <f t="shared" si="106"/>
        <v>9327</v>
      </c>
      <c r="AH398" s="182">
        <f t="shared" si="107"/>
        <v>0</v>
      </c>
      <c r="AI398" s="183">
        <f t="shared" si="108"/>
        <v>0</v>
      </c>
      <c r="AJ398" s="184">
        <v>14</v>
      </c>
      <c r="AK398" s="184">
        <v>450</v>
      </c>
      <c r="AL398" s="184"/>
      <c r="AM398" s="184">
        <v>688</v>
      </c>
      <c r="AN398" s="184">
        <f t="shared" si="109"/>
        <v>136666</v>
      </c>
      <c r="AO398" s="171">
        <v>3</v>
      </c>
      <c r="AP398" s="184"/>
      <c r="AQ398" s="185"/>
      <c r="AR398" s="185"/>
      <c r="AS398" s="169" t="s">
        <v>1476</v>
      </c>
      <c r="AT398" s="169" t="s">
        <v>173</v>
      </c>
      <c r="AY398" s="145" t="str">
        <f t="shared" si="112"/>
        <v>OK</v>
      </c>
    </row>
    <row r="399" spans="1:51" ht="19.95" customHeight="1">
      <c r="A399" s="5" t="s">
        <v>562</v>
      </c>
      <c r="B399" s="169">
        <v>11001022</v>
      </c>
      <c r="C399" s="169" t="s">
        <v>1522</v>
      </c>
      <c r="D399" s="169" t="s">
        <v>1523</v>
      </c>
      <c r="E399" s="169" t="s">
        <v>54</v>
      </c>
      <c r="F399" s="169" t="s">
        <v>55</v>
      </c>
      <c r="G399" s="169" t="s">
        <v>2129</v>
      </c>
      <c r="H399" s="169" t="s">
        <v>1519</v>
      </c>
      <c r="I399" s="169" t="s">
        <v>1520</v>
      </c>
      <c r="J399" s="170">
        <v>35796</v>
      </c>
      <c r="K399" s="169" t="s">
        <v>1505</v>
      </c>
      <c r="L399" s="169" t="s">
        <v>1505</v>
      </c>
      <c r="M399" s="169" t="s">
        <v>568</v>
      </c>
      <c r="N399" s="171">
        <v>2</v>
      </c>
      <c r="O399" s="171">
        <v>3</v>
      </c>
      <c r="P399" s="189">
        <v>10764</v>
      </c>
      <c r="Q399" s="173">
        <v>0</v>
      </c>
      <c r="R399" s="190">
        <f t="shared" si="99"/>
        <v>0</v>
      </c>
      <c r="S399" s="173">
        <v>0</v>
      </c>
      <c r="T399" s="190">
        <f t="shared" si="100"/>
        <v>0</v>
      </c>
      <c r="U399" s="173">
        <f t="shared" si="101"/>
        <v>0</v>
      </c>
      <c r="V399" s="190">
        <f t="shared" si="102"/>
        <v>0</v>
      </c>
      <c r="W399" s="190">
        <f t="shared" si="103"/>
        <v>10764</v>
      </c>
      <c r="X399" s="191">
        <f t="shared" si="113"/>
        <v>10764</v>
      </c>
      <c r="Y399" s="192">
        <f t="shared" si="104"/>
        <v>0</v>
      </c>
      <c r="Z399" s="177">
        <f t="shared" si="98"/>
        <v>0</v>
      </c>
      <c r="AA399" s="178" t="str">
        <f t="shared" si="97"/>
        <v>0.00%-0.00%</v>
      </c>
      <c r="AB399" s="193"/>
      <c r="AC399" s="193"/>
      <c r="AD399" s="193"/>
      <c r="AE399" s="180"/>
      <c r="AF399" s="189">
        <f t="shared" si="105"/>
        <v>0</v>
      </c>
      <c r="AG399" s="194">
        <f t="shared" si="106"/>
        <v>10764</v>
      </c>
      <c r="AH399" s="182">
        <f t="shared" si="107"/>
        <v>0</v>
      </c>
      <c r="AI399" s="183">
        <f t="shared" si="108"/>
        <v>0</v>
      </c>
      <c r="AJ399" s="184">
        <v>14</v>
      </c>
      <c r="AK399" s="184">
        <v>500</v>
      </c>
      <c r="AL399" s="184"/>
      <c r="AM399" s="184">
        <v>688</v>
      </c>
      <c r="AN399" s="184">
        <f t="shared" si="109"/>
        <v>157384</v>
      </c>
      <c r="AO399" s="171">
        <v>3</v>
      </c>
      <c r="AP399" s="184"/>
      <c r="AQ399" s="185"/>
      <c r="AR399" s="185"/>
      <c r="AS399" s="169" t="s">
        <v>1476</v>
      </c>
      <c r="AT399" s="169" t="s">
        <v>173</v>
      </c>
      <c r="AY399" s="145" t="str">
        <f t="shared" si="112"/>
        <v>OK</v>
      </c>
    </row>
    <row r="400" spans="1:51" ht="19.95" customHeight="1">
      <c r="A400" s="5" t="s">
        <v>562</v>
      </c>
      <c r="B400" s="169">
        <v>11002031</v>
      </c>
      <c r="C400" s="169" t="s">
        <v>1524</v>
      </c>
      <c r="D400" s="169" t="s">
        <v>1525</v>
      </c>
      <c r="E400" s="169" t="s">
        <v>54</v>
      </c>
      <c r="F400" s="169" t="s">
        <v>55</v>
      </c>
      <c r="G400" s="169" t="s">
        <v>2127</v>
      </c>
      <c r="H400" s="169" t="s">
        <v>1503</v>
      </c>
      <c r="I400" s="169" t="s">
        <v>1504</v>
      </c>
      <c r="J400" s="170">
        <v>37511</v>
      </c>
      <c r="K400" s="169" t="s">
        <v>1526</v>
      </c>
      <c r="L400" s="169" t="s">
        <v>1526</v>
      </c>
      <c r="M400" s="169" t="s">
        <v>568</v>
      </c>
      <c r="N400" s="171">
        <v>2</v>
      </c>
      <c r="O400" s="171">
        <v>3</v>
      </c>
      <c r="P400" s="189">
        <v>7581</v>
      </c>
      <c r="Q400" s="173">
        <v>2.5000000000000001E-2</v>
      </c>
      <c r="R400" s="190">
        <f t="shared" si="99"/>
        <v>190</v>
      </c>
      <c r="S400" s="173">
        <v>0</v>
      </c>
      <c r="T400" s="190">
        <f t="shared" si="100"/>
        <v>0</v>
      </c>
      <c r="U400" s="173">
        <f t="shared" si="101"/>
        <v>2.5062656641604009E-2</v>
      </c>
      <c r="V400" s="190">
        <f t="shared" si="102"/>
        <v>190</v>
      </c>
      <c r="W400" s="190">
        <f t="shared" si="103"/>
        <v>7771</v>
      </c>
      <c r="X400" s="191">
        <f t="shared" si="113"/>
        <v>7771</v>
      </c>
      <c r="Y400" s="192">
        <f t="shared" si="104"/>
        <v>190</v>
      </c>
      <c r="Z400" s="177">
        <f t="shared" si="98"/>
        <v>2.5100000000000001E-2</v>
      </c>
      <c r="AA400" s="178" t="str">
        <f t="shared" si="97"/>
        <v>2.01%-3.01%</v>
      </c>
      <c r="AB400" s="193"/>
      <c r="AC400" s="193"/>
      <c r="AD400" s="193"/>
      <c r="AE400" s="180"/>
      <c r="AF400" s="189">
        <f t="shared" si="105"/>
        <v>0</v>
      </c>
      <c r="AG400" s="194">
        <f t="shared" si="106"/>
        <v>7771</v>
      </c>
      <c r="AH400" s="182">
        <f t="shared" si="107"/>
        <v>190</v>
      </c>
      <c r="AI400" s="183">
        <f t="shared" si="108"/>
        <v>2.506265664160412E-2</v>
      </c>
      <c r="AJ400" s="184">
        <v>14</v>
      </c>
      <c r="AK400" s="184">
        <v>450</v>
      </c>
      <c r="AL400" s="184"/>
      <c r="AM400" s="184">
        <v>688</v>
      </c>
      <c r="AN400" s="184">
        <f t="shared" si="109"/>
        <v>114882</v>
      </c>
      <c r="AO400" s="171">
        <v>3</v>
      </c>
      <c r="AP400" s="184"/>
      <c r="AQ400" s="185"/>
      <c r="AR400" s="185"/>
      <c r="AS400" s="169" t="s">
        <v>1476</v>
      </c>
      <c r="AT400" s="169" t="s">
        <v>173</v>
      </c>
      <c r="AY400" s="145" t="str">
        <f t="shared" si="112"/>
        <v>OK</v>
      </c>
    </row>
    <row r="401" spans="1:51" ht="19.95" customHeight="1">
      <c r="A401" s="5" t="s">
        <v>562</v>
      </c>
      <c r="B401" s="169">
        <v>11002805</v>
      </c>
      <c r="C401" s="169" t="s">
        <v>1527</v>
      </c>
      <c r="D401" s="169" t="s">
        <v>1355</v>
      </c>
      <c r="E401" s="169" t="s">
        <v>54</v>
      </c>
      <c r="F401" s="169" t="s">
        <v>55</v>
      </c>
      <c r="G401" s="169" t="s">
        <v>2130</v>
      </c>
      <c r="H401" s="169" t="s">
        <v>1503</v>
      </c>
      <c r="I401" s="169" t="s">
        <v>1504</v>
      </c>
      <c r="J401" s="170">
        <v>38504</v>
      </c>
      <c r="K401" s="169" t="s">
        <v>1513</v>
      </c>
      <c r="L401" s="169" t="s">
        <v>1513</v>
      </c>
      <c r="M401" s="169" t="s">
        <v>568</v>
      </c>
      <c r="N401" s="171">
        <v>2</v>
      </c>
      <c r="O401" s="171">
        <v>5</v>
      </c>
      <c r="P401" s="189">
        <v>8717</v>
      </c>
      <c r="Q401" s="173">
        <v>0.03</v>
      </c>
      <c r="R401" s="190">
        <f t="shared" si="99"/>
        <v>262</v>
      </c>
      <c r="S401" s="173">
        <v>0</v>
      </c>
      <c r="T401" s="190">
        <f t="shared" si="100"/>
        <v>0</v>
      </c>
      <c r="U401" s="173">
        <f t="shared" si="101"/>
        <v>3.0056211999541126E-2</v>
      </c>
      <c r="V401" s="190">
        <f t="shared" si="102"/>
        <v>262</v>
      </c>
      <c r="W401" s="190">
        <f t="shared" si="103"/>
        <v>8979</v>
      </c>
      <c r="X401" s="191">
        <f>P401</f>
        <v>8717</v>
      </c>
      <c r="Y401" s="192">
        <f t="shared" si="104"/>
        <v>0</v>
      </c>
      <c r="Z401" s="177">
        <f t="shared" si="98"/>
        <v>0</v>
      </c>
      <c r="AA401" s="178" t="str">
        <f t="shared" si="97"/>
        <v>2.40%-3.61%</v>
      </c>
      <c r="AB401" s="193" t="s">
        <v>112</v>
      </c>
      <c r="AC401" s="193" t="s">
        <v>110</v>
      </c>
      <c r="AD401" s="193" t="s">
        <v>198</v>
      </c>
      <c r="AE401" s="180">
        <v>0.113</v>
      </c>
      <c r="AF401" s="189">
        <f t="shared" si="105"/>
        <v>985</v>
      </c>
      <c r="AG401" s="194">
        <f t="shared" si="106"/>
        <v>9702</v>
      </c>
      <c r="AH401" s="182">
        <f t="shared" si="107"/>
        <v>985</v>
      </c>
      <c r="AI401" s="183">
        <f t="shared" si="108"/>
        <v>0.11299759091430528</v>
      </c>
      <c r="AJ401" s="184">
        <v>14</v>
      </c>
      <c r="AK401" s="184">
        <v>1050</v>
      </c>
      <c r="AL401" s="184"/>
      <c r="AM401" s="184">
        <v>688</v>
      </c>
      <c r="AN401" s="184">
        <f t="shared" si="109"/>
        <v>149116</v>
      </c>
      <c r="AO401" s="171">
        <v>4</v>
      </c>
      <c r="AP401" s="184"/>
      <c r="AQ401" s="185"/>
      <c r="AR401" s="185"/>
      <c r="AS401" s="169" t="s">
        <v>1476</v>
      </c>
      <c r="AT401" s="169" t="s">
        <v>173</v>
      </c>
      <c r="AY401" s="145" t="str">
        <f t="shared" si="112"/>
        <v>0 increase</v>
      </c>
    </row>
    <row r="402" spans="1:51" ht="19.95" customHeight="1">
      <c r="A402" s="5" t="s">
        <v>562</v>
      </c>
      <c r="B402" s="169">
        <v>11003123</v>
      </c>
      <c r="C402" s="169" t="s">
        <v>1528</v>
      </c>
      <c r="D402" s="169" t="s">
        <v>1529</v>
      </c>
      <c r="E402" s="169" t="s">
        <v>54</v>
      </c>
      <c r="F402" s="169" t="s">
        <v>55</v>
      </c>
      <c r="G402" s="169" t="s">
        <v>2131</v>
      </c>
      <c r="H402" s="169" t="s">
        <v>1530</v>
      </c>
      <c r="I402" s="169" t="s">
        <v>1531</v>
      </c>
      <c r="J402" s="170">
        <v>38777</v>
      </c>
      <c r="K402" s="169" t="s">
        <v>1526</v>
      </c>
      <c r="L402" s="169" t="s">
        <v>1526</v>
      </c>
      <c r="M402" s="169" t="s">
        <v>568</v>
      </c>
      <c r="N402" s="171">
        <v>2</v>
      </c>
      <c r="O402" s="171">
        <v>3</v>
      </c>
      <c r="P402" s="189">
        <v>10920</v>
      </c>
      <c r="Q402" s="173">
        <v>0</v>
      </c>
      <c r="R402" s="190">
        <f t="shared" si="99"/>
        <v>0</v>
      </c>
      <c r="S402" s="173">
        <v>0</v>
      </c>
      <c r="T402" s="190">
        <f t="shared" si="100"/>
        <v>0</v>
      </c>
      <c r="U402" s="173">
        <f t="shared" si="101"/>
        <v>0</v>
      </c>
      <c r="V402" s="190">
        <f t="shared" si="102"/>
        <v>0</v>
      </c>
      <c r="W402" s="190">
        <f t="shared" si="103"/>
        <v>10920</v>
      </c>
      <c r="X402" s="191">
        <f>W402+100</f>
        <v>11020</v>
      </c>
      <c r="Y402" s="192">
        <f t="shared" si="104"/>
        <v>100</v>
      </c>
      <c r="Z402" s="177">
        <f t="shared" si="98"/>
        <v>9.1999999999999998E-3</v>
      </c>
      <c r="AA402" s="178" t="str">
        <f t="shared" si="97"/>
        <v>0.00%-0.00%</v>
      </c>
      <c r="AB402" s="193"/>
      <c r="AC402" s="193"/>
      <c r="AD402" s="193"/>
      <c r="AE402" s="180"/>
      <c r="AF402" s="189">
        <f t="shared" si="105"/>
        <v>0</v>
      </c>
      <c r="AG402" s="194">
        <f t="shared" si="106"/>
        <v>11020</v>
      </c>
      <c r="AH402" s="182">
        <f t="shared" si="107"/>
        <v>100</v>
      </c>
      <c r="AI402" s="183">
        <f t="shared" si="108"/>
        <v>9.157509157509125E-3</v>
      </c>
      <c r="AJ402" s="184">
        <v>14</v>
      </c>
      <c r="AK402" s="184">
        <v>450</v>
      </c>
      <c r="AL402" s="184"/>
      <c r="AM402" s="184">
        <v>688</v>
      </c>
      <c r="AN402" s="184">
        <f t="shared" si="109"/>
        <v>160368</v>
      </c>
      <c r="AO402" s="171">
        <v>3</v>
      </c>
      <c r="AP402" s="184"/>
      <c r="AQ402" s="185"/>
      <c r="AR402" s="185"/>
      <c r="AS402" s="169" t="s">
        <v>1476</v>
      </c>
      <c r="AT402" s="169" t="s">
        <v>173</v>
      </c>
      <c r="AY402" s="145" t="str">
        <f t="shared" si="112"/>
        <v>&gt;20</v>
      </c>
    </row>
    <row r="403" spans="1:51" ht="19.95" customHeight="1">
      <c r="A403" s="5" t="s">
        <v>562</v>
      </c>
      <c r="B403" s="169">
        <v>11004322</v>
      </c>
      <c r="C403" s="169" t="s">
        <v>1532</v>
      </c>
      <c r="D403" s="169" t="s">
        <v>1533</v>
      </c>
      <c r="E403" s="169" t="s">
        <v>54</v>
      </c>
      <c r="F403" s="169" t="s">
        <v>55</v>
      </c>
      <c r="G403" s="169" t="s">
        <v>2132</v>
      </c>
      <c r="H403" s="169" t="s">
        <v>1508</v>
      </c>
      <c r="I403" s="169" t="s">
        <v>1509</v>
      </c>
      <c r="J403" s="170">
        <v>39387</v>
      </c>
      <c r="K403" s="169" t="s">
        <v>150</v>
      </c>
      <c r="L403" s="169" t="s">
        <v>1534</v>
      </c>
      <c r="M403" s="169" t="s">
        <v>59</v>
      </c>
      <c r="N403" s="171">
        <v>2</v>
      </c>
      <c r="O403" s="171">
        <v>4</v>
      </c>
      <c r="P403" s="189">
        <v>22134</v>
      </c>
      <c r="Q403" s="173">
        <v>3.7500000000000006E-2</v>
      </c>
      <c r="R403" s="190">
        <f t="shared" si="99"/>
        <v>830</v>
      </c>
      <c r="S403" s="173">
        <v>1.55E-2</v>
      </c>
      <c r="T403" s="190">
        <f t="shared" si="100"/>
        <v>343</v>
      </c>
      <c r="U403" s="173">
        <f t="shared" si="101"/>
        <v>5.2995391705069124E-2</v>
      </c>
      <c r="V403" s="190">
        <f t="shared" si="102"/>
        <v>1173</v>
      </c>
      <c r="W403" s="190">
        <f t="shared" si="103"/>
        <v>23307</v>
      </c>
      <c r="X403" s="191">
        <f t="shared" si="113"/>
        <v>23307</v>
      </c>
      <c r="Y403" s="192">
        <f t="shared" si="104"/>
        <v>1173</v>
      </c>
      <c r="Z403" s="177">
        <f t="shared" si="98"/>
        <v>5.2999999999999999E-2</v>
      </c>
      <c r="AA403" s="178" t="str">
        <f t="shared" si="97"/>
        <v>4.24%-6.36%</v>
      </c>
      <c r="AB403" s="193"/>
      <c r="AC403" s="193"/>
      <c r="AD403" s="193"/>
      <c r="AE403" s="180"/>
      <c r="AF403" s="189">
        <f t="shared" si="105"/>
        <v>0</v>
      </c>
      <c r="AG403" s="194">
        <f t="shared" si="106"/>
        <v>23307</v>
      </c>
      <c r="AH403" s="182">
        <f t="shared" si="107"/>
        <v>1173</v>
      </c>
      <c r="AI403" s="183">
        <f t="shared" si="108"/>
        <v>5.2995391705069173E-2</v>
      </c>
      <c r="AJ403" s="184">
        <v>14</v>
      </c>
      <c r="AK403" s="184">
        <v>450</v>
      </c>
      <c r="AL403" s="184"/>
      <c r="AM403" s="184">
        <v>688</v>
      </c>
      <c r="AN403" s="184">
        <f t="shared" si="109"/>
        <v>332386</v>
      </c>
      <c r="AO403" s="171">
        <v>5</v>
      </c>
      <c r="AP403" s="184"/>
      <c r="AQ403" s="185"/>
      <c r="AR403" s="185"/>
      <c r="AS403" s="169" t="s">
        <v>1476</v>
      </c>
      <c r="AT403" s="169" t="s">
        <v>173</v>
      </c>
      <c r="AY403" s="145" t="str">
        <f t="shared" si="112"/>
        <v>OK</v>
      </c>
    </row>
    <row r="404" spans="1:51" ht="19.95" customHeight="1">
      <c r="A404" s="5" t="s">
        <v>562</v>
      </c>
      <c r="B404" s="169">
        <v>11004482</v>
      </c>
      <c r="C404" s="169" t="s">
        <v>1535</v>
      </c>
      <c r="D404" s="169" t="s">
        <v>1536</v>
      </c>
      <c r="E404" s="169" t="s">
        <v>54</v>
      </c>
      <c r="F404" s="169" t="s">
        <v>55</v>
      </c>
      <c r="G404" s="169" t="s">
        <v>2132</v>
      </c>
      <c r="H404" s="169" t="s">
        <v>1508</v>
      </c>
      <c r="I404" s="169" t="s">
        <v>1509</v>
      </c>
      <c r="J404" s="170">
        <v>41808</v>
      </c>
      <c r="K404" s="169" t="s">
        <v>150</v>
      </c>
      <c r="L404" s="169" t="s">
        <v>1505</v>
      </c>
      <c r="M404" s="169" t="s">
        <v>59</v>
      </c>
      <c r="N404" s="171">
        <v>2</v>
      </c>
      <c r="O404" s="171">
        <v>3</v>
      </c>
      <c r="P404" s="189">
        <v>18254</v>
      </c>
      <c r="Q404" s="173">
        <v>0.03</v>
      </c>
      <c r="R404" s="190">
        <f t="shared" si="99"/>
        <v>548</v>
      </c>
      <c r="S404" s="173">
        <v>0</v>
      </c>
      <c r="T404" s="190">
        <f t="shared" si="100"/>
        <v>0</v>
      </c>
      <c r="U404" s="173">
        <f t="shared" si="101"/>
        <v>3.0020817355100253E-2</v>
      </c>
      <c r="V404" s="190">
        <f t="shared" si="102"/>
        <v>548</v>
      </c>
      <c r="W404" s="190">
        <f t="shared" si="103"/>
        <v>18802</v>
      </c>
      <c r="X404" s="191">
        <f t="shared" si="113"/>
        <v>18802</v>
      </c>
      <c r="Y404" s="192">
        <f t="shared" si="104"/>
        <v>548</v>
      </c>
      <c r="Z404" s="177">
        <f t="shared" si="98"/>
        <v>0.03</v>
      </c>
      <c r="AA404" s="178" t="str">
        <f t="shared" si="97"/>
        <v>2.40%-3.60%</v>
      </c>
      <c r="AB404" s="193"/>
      <c r="AC404" s="193"/>
      <c r="AD404" s="193"/>
      <c r="AE404" s="180"/>
      <c r="AF404" s="189">
        <f t="shared" si="105"/>
        <v>0</v>
      </c>
      <c r="AG404" s="194">
        <f t="shared" si="106"/>
        <v>18802</v>
      </c>
      <c r="AH404" s="182">
        <f t="shared" si="107"/>
        <v>548</v>
      </c>
      <c r="AI404" s="183">
        <f t="shared" si="108"/>
        <v>3.0020817355100204E-2</v>
      </c>
      <c r="AJ404" s="184">
        <v>14</v>
      </c>
      <c r="AK404" s="184">
        <v>450</v>
      </c>
      <c r="AL404" s="184"/>
      <c r="AM404" s="184">
        <v>688</v>
      </c>
      <c r="AN404" s="184">
        <f t="shared" si="109"/>
        <v>269316</v>
      </c>
      <c r="AO404" s="171">
        <v>4</v>
      </c>
      <c r="AP404" s="184"/>
      <c r="AQ404" s="185"/>
      <c r="AR404" s="185"/>
      <c r="AS404" s="169" t="s">
        <v>1476</v>
      </c>
      <c r="AT404" s="169" t="s">
        <v>173</v>
      </c>
      <c r="AY404" s="145" t="str">
        <f t="shared" si="112"/>
        <v>OK</v>
      </c>
    </row>
    <row r="405" spans="1:51" ht="19.95" customHeight="1">
      <c r="A405" s="5" t="s">
        <v>562</v>
      </c>
      <c r="B405" s="169">
        <v>11006027</v>
      </c>
      <c r="C405" s="169" t="s">
        <v>1537</v>
      </c>
      <c r="D405" s="169" t="s">
        <v>1538</v>
      </c>
      <c r="E405" s="169" t="s">
        <v>54</v>
      </c>
      <c r="F405" s="169" t="s">
        <v>55</v>
      </c>
      <c r="G405" s="169" t="s">
        <v>2133</v>
      </c>
      <c r="H405" s="169" t="s">
        <v>1539</v>
      </c>
      <c r="I405" s="169" t="s">
        <v>1540</v>
      </c>
      <c r="J405" s="170">
        <v>40238</v>
      </c>
      <c r="K405" s="169" t="s">
        <v>1541</v>
      </c>
      <c r="L405" s="169" t="s">
        <v>1542</v>
      </c>
      <c r="M405" s="169" t="s">
        <v>59</v>
      </c>
      <c r="N405" s="171">
        <v>2</v>
      </c>
      <c r="O405" s="171">
        <v>4</v>
      </c>
      <c r="P405" s="189">
        <v>22721</v>
      </c>
      <c r="Q405" s="173">
        <v>3.7500000000000006E-2</v>
      </c>
      <c r="R405" s="190">
        <f t="shared" si="99"/>
        <v>852</v>
      </c>
      <c r="S405" s="173">
        <v>1.55E-2</v>
      </c>
      <c r="T405" s="190">
        <f t="shared" si="100"/>
        <v>352</v>
      </c>
      <c r="U405" s="173">
        <f t="shared" si="101"/>
        <v>5.299062541261388E-2</v>
      </c>
      <c r="V405" s="190">
        <f t="shared" si="102"/>
        <v>1204</v>
      </c>
      <c r="W405" s="190">
        <f t="shared" si="103"/>
        <v>23925</v>
      </c>
      <c r="X405" s="191">
        <f t="shared" si="113"/>
        <v>23925</v>
      </c>
      <c r="Y405" s="192">
        <f t="shared" si="104"/>
        <v>1204</v>
      </c>
      <c r="Z405" s="177">
        <f t="shared" si="98"/>
        <v>5.2999999999999999E-2</v>
      </c>
      <c r="AA405" s="178" t="str">
        <f t="shared" si="97"/>
        <v>4.24%-6.36%</v>
      </c>
      <c r="AB405" s="193"/>
      <c r="AC405" s="193"/>
      <c r="AD405" s="193"/>
      <c r="AE405" s="180"/>
      <c r="AF405" s="189">
        <f t="shared" si="105"/>
        <v>0</v>
      </c>
      <c r="AG405" s="194">
        <f t="shared" si="106"/>
        <v>23925</v>
      </c>
      <c r="AH405" s="182">
        <f t="shared" si="107"/>
        <v>1204</v>
      </c>
      <c r="AI405" s="183">
        <f t="shared" si="108"/>
        <v>5.299062541261379E-2</v>
      </c>
      <c r="AJ405" s="184">
        <v>14</v>
      </c>
      <c r="AK405" s="184">
        <v>450</v>
      </c>
      <c r="AL405" s="184"/>
      <c r="AM405" s="184">
        <v>688</v>
      </c>
      <c r="AN405" s="184">
        <f t="shared" si="109"/>
        <v>341038</v>
      </c>
      <c r="AO405" s="171">
        <v>5</v>
      </c>
      <c r="AP405" s="184"/>
      <c r="AQ405" s="185"/>
      <c r="AR405" s="185"/>
      <c r="AS405" s="169" t="s">
        <v>1476</v>
      </c>
      <c r="AT405" s="169" t="s">
        <v>173</v>
      </c>
      <c r="AY405" s="145" t="str">
        <f t="shared" si="112"/>
        <v>OK</v>
      </c>
    </row>
    <row r="406" spans="1:51" ht="19.95" customHeight="1">
      <c r="A406" s="5" t="s">
        <v>562</v>
      </c>
      <c r="B406" s="169">
        <v>11006424</v>
      </c>
      <c r="C406" s="169" t="s">
        <v>1543</v>
      </c>
      <c r="D406" s="169" t="s">
        <v>1544</v>
      </c>
      <c r="E406" s="169" t="s">
        <v>54</v>
      </c>
      <c r="F406" s="169" t="s">
        <v>55</v>
      </c>
      <c r="G406" s="169" t="s">
        <v>2134</v>
      </c>
      <c r="H406" s="169" t="s">
        <v>1545</v>
      </c>
      <c r="I406" s="169" t="s">
        <v>1546</v>
      </c>
      <c r="J406" s="170">
        <v>40346</v>
      </c>
      <c r="K406" s="169" t="s">
        <v>1513</v>
      </c>
      <c r="L406" s="169" t="s">
        <v>1547</v>
      </c>
      <c r="M406" s="169" t="s">
        <v>568</v>
      </c>
      <c r="N406" s="171">
        <v>2</v>
      </c>
      <c r="O406" s="171">
        <v>4</v>
      </c>
      <c r="P406" s="189">
        <v>9197</v>
      </c>
      <c r="Q406" s="173">
        <v>2.2499999999999999E-2</v>
      </c>
      <c r="R406" s="190">
        <f t="shared" si="99"/>
        <v>207</v>
      </c>
      <c r="S406" s="173">
        <v>0</v>
      </c>
      <c r="T406" s="190">
        <f t="shared" si="100"/>
        <v>0</v>
      </c>
      <c r="U406" s="173">
        <f t="shared" si="101"/>
        <v>2.2507339349787974E-2</v>
      </c>
      <c r="V406" s="190">
        <f t="shared" si="102"/>
        <v>207</v>
      </c>
      <c r="W406" s="190">
        <f t="shared" si="103"/>
        <v>9404</v>
      </c>
      <c r="X406" s="191">
        <f t="shared" si="113"/>
        <v>9404</v>
      </c>
      <c r="Y406" s="192">
        <f t="shared" si="104"/>
        <v>207</v>
      </c>
      <c r="Z406" s="177">
        <f t="shared" si="98"/>
        <v>2.2499999999999999E-2</v>
      </c>
      <c r="AA406" s="178" t="str">
        <f t="shared" si="97"/>
        <v>1.80%-2.70%</v>
      </c>
      <c r="AB406" s="193"/>
      <c r="AC406" s="193"/>
      <c r="AD406" s="193"/>
      <c r="AE406" s="180"/>
      <c r="AF406" s="189">
        <f t="shared" si="105"/>
        <v>0</v>
      </c>
      <c r="AG406" s="194">
        <f t="shared" si="106"/>
        <v>9404</v>
      </c>
      <c r="AH406" s="182">
        <f t="shared" si="107"/>
        <v>207</v>
      </c>
      <c r="AI406" s="183">
        <f t="shared" si="108"/>
        <v>2.250733934978788E-2</v>
      </c>
      <c r="AJ406" s="184">
        <v>14</v>
      </c>
      <c r="AK406" s="184">
        <v>450</v>
      </c>
      <c r="AL406" s="184"/>
      <c r="AM406" s="184">
        <v>688</v>
      </c>
      <c r="AN406" s="184">
        <f t="shared" si="109"/>
        <v>137744</v>
      </c>
      <c r="AO406" s="171">
        <v>3</v>
      </c>
      <c r="AP406" s="184"/>
      <c r="AQ406" s="185"/>
      <c r="AR406" s="185"/>
      <c r="AS406" s="169" t="s">
        <v>1476</v>
      </c>
      <c r="AT406" s="169" t="s">
        <v>173</v>
      </c>
      <c r="AY406" s="145" t="str">
        <f t="shared" si="112"/>
        <v>OK</v>
      </c>
    </row>
    <row r="407" spans="1:51" ht="19.95" customHeight="1">
      <c r="A407" s="5" t="s">
        <v>562</v>
      </c>
      <c r="B407" s="169">
        <v>11006653</v>
      </c>
      <c r="C407" s="169" t="s">
        <v>1548</v>
      </c>
      <c r="D407" s="169" t="s">
        <v>591</v>
      </c>
      <c r="E407" s="169" t="s">
        <v>54</v>
      </c>
      <c r="F407" s="169" t="s">
        <v>55</v>
      </c>
      <c r="G407" s="169" t="s">
        <v>2135</v>
      </c>
      <c r="H407" s="169" t="s">
        <v>1549</v>
      </c>
      <c r="I407" s="169" t="s">
        <v>1550</v>
      </c>
      <c r="J407" s="170">
        <v>40400</v>
      </c>
      <c r="K407" s="169" t="s">
        <v>1505</v>
      </c>
      <c r="L407" s="169" t="s">
        <v>1505</v>
      </c>
      <c r="M407" s="169" t="s">
        <v>568</v>
      </c>
      <c r="N407" s="171">
        <v>2</v>
      </c>
      <c r="O407" s="171">
        <v>3</v>
      </c>
      <c r="P407" s="189">
        <v>8684</v>
      </c>
      <c r="Q407" s="173">
        <v>2.5000000000000001E-2</v>
      </c>
      <c r="R407" s="190">
        <f t="shared" si="99"/>
        <v>217</v>
      </c>
      <c r="S407" s="173">
        <v>0</v>
      </c>
      <c r="T407" s="190">
        <f t="shared" si="100"/>
        <v>0</v>
      </c>
      <c r="U407" s="173">
        <f t="shared" si="101"/>
        <v>2.4988484569322893E-2</v>
      </c>
      <c r="V407" s="190">
        <f t="shared" si="102"/>
        <v>217</v>
      </c>
      <c r="W407" s="190">
        <f t="shared" si="103"/>
        <v>8901</v>
      </c>
      <c r="X407" s="191">
        <f t="shared" si="113"/>
        <v>8901</v>
      </c>
      <c r="Y407" s="192">
        <f t="shared" si="104"/>
        <v>217</v>
      </c>
      <c r="Z407" s="177">
        <f t="shared" si="98"/>
        <v>2.5000000000000001E-2</v>
      </c>
      <c r="AA407" s="178" t="str">
        <f t="shared" si="97"/>
        <v>2.00%-3.00%</v>
      </c>
      <c r="AB407" s="193"/>
      <c r="AC407" s="193"/>
      <c r="AD407" s="193"/>
      <c r="AE407" s="180"/>
      <c r="AF407" s="189">
        <f t="shared" si="105"/>
        <v>0</v>
      </c>
      <c r="AG407" s="194">
        <f t="shared" si="106"/>
        <v>8901</v>
      </c>
      <c r="AH407" s="182">
        <f t="shared" si="107"/>
        <v>217</v>
      </c>
      <c r="AI407" s="183">
        <f t="shared" si="108"/>
        <v>2.49884845693229E-2</v>
      </c>
      <c r="AJ407" s="184">
        <v>14</v>
      </c>
      <c r="AK407" s="184">
        <v>450</v>
      </c>
      <c r="AL407" s="184"/>
      <c r="AM407" s="184">
        <v>688</v>
      </c>
      <c r="AN407" s="184">
        <f t="shared" si="109"/>
        <v>130702</v>
      </c>
      <c r="AO407" s="171">
        <v>3</v>
      </c>
      <c r="AP407" s="184"/>
      <c r="AQ407" s="185"/>
      <c r="AR407" s="185"/>
      <c r="AS407" s="169" t="s">
        <v>1476</v>
      </c>
      <c r="AT407" s="169" t="s">
        <v>173</v>
      </c>
      <c r="AY407" s="145" t="str">
        <f t="shared" si="112"/>
        <v>OK</v>
      </c>
    </row>
    <row r="408" spans="1:51" ht="19.95" customHeight="1">
      <c r="A408" s="5" t="s">
        <v>562</v>
      </c>
      <c r="B408" s="169">
        <v>11006794</v>
      </c>
      <c r="C408" s="169" t="s">
        <v>1551</v>
      </c>
      <c r="D408" s="169" t="s">
        <v>1552</v>
      </c>
      <c r="E408" s="169" t="s">
        <v>54</v>
      </c>
      <c r="F408" s="169" t="s">
        <v>55</v>
      </c>
      <c r="G408" s="169" t="s">
        <v>1319</v>
      </c>
      <c r="H408" s="169" t="s">
        <v>1553</v>
      </c>
      <c r="I408" s="169" t="s">
        <v>1335</v>
      </c>
      <c r="J408" s="170">
        <v>40440</v>
      </c>
      <c r="K408" s="169" t="s">
        <v>110</v>
      </c>
      <c r="L408" s="169" t="s">
        <v>110</v>
      </c>
      <c r="M408" s="169" t="s">
        <v>89</v>
      </c>
      <c r="N408" s="171">
        <v>2</v>
      </c>
      <c r="O408" s="171">
        <v>3</v>
      </c>
      <c r="P408" s="189">
        <v>14310</v>
      </c>
      <c r="Q408" s="173">
        <v>0</v>
      </c>
      <c r="R408" s="190">
        <f t="shared" si="99"/>
        <v>0</v>
      </c>
      <c r="S408" s="173">
        <v>0</v>
      </c>
      <c r="T408" s="190">
        <f t="shared" si="100"/>
        <v>0</v>
      </c>
      <c r="U408" s="173">
        <f t="shared" si="101"/>
        <v>0</v>
      </c>
      <c r="V408" s="190">
        <f t="shared" si="102"/>
        <v>0</v>
      </c>
      <c r="W408" s="190">
        <f t="shared" si="103"/>
        <v>14310</v>
      </c>
      <c r="X408" s="191">
        <f t="shared" si="113"/>
        <v>14310</v>
      </c>
      <c r="Y408" s="192">
        <f t="shared" si="104"/>
        <v>0</v>
      </c>
      <c r="Z408" s="177">
        <f t="shared" si="98"/>
        <v>0</v>
      </c>
      <c r="AA408" s="178" t="str">
        <f t="shared" si="97"/>
        <v>0.00%-0.00%</v>
      </c>
      <c r="AB408" s="193"/>
      <c r="AC408" s="193"/>
      <c r="AD408" s="193"/>
      <c r="AE408" s="180"/>
      <c r="AF408" s="189">
        <f t="shared" si="105"/>
        <v>0</v>
      </c>
      <c r="AG408" s="194">
        <f t="shared" si="106"/>
        <v>14310</v>
      </c>
      <c r="AH408" s="182">
        <f t="shared" si="107"/>
        <v>0</v>
      </c>
      <c r="AI408" s="183">
        <f t="shared" si="108"/>
        <v>0</v>
      </c>
      <c r="AJ408" s="184">
        <v>14</v>
      </c>
      <c r="AK408" s="184">
        <v>450</v>
      </c>
      <c r="AL408" s="184"/>
      <c r="AM408" s="184">
        <v>688</v>
      </c>
      <c r="AN408" s="184">
        <f t="shared" si="109"/>
        <v>206428</v>
      </c>
      <c r="AO408" s="171">
        <v>2</v>
      </c>
      <c r="AP408" s="184"/>
      <c r="AQ408" s="185"/>
      <c r="AR408" s="185"/>
      <c r="AS408" s="169" t="s">
        <v>1476</v>
      </c>
      <c r="AT408" s="169" t="s">
        <v>173</v>
      </c>
      <c r="AY408" s="145" t="str">
        <f t="shared" si="112"/>
        <v>OK</v>
      </c>
    </row>
    <row r="409" spans="1:51" ht="19.95" customHeight="1">
      <c r="A409" s="5" t="s">
        <v>562</v>
      </c>
      <c r="B409" s="169">
        <v>11006883</v>
      </c>
      <c r="C409" s="169" t="s">
        <v>1554</v>
      </c>
      <c r="D409" s="169" t="s">
        <v>1555</v>
      </c>
      <c r="E409" s="169" t="s">
        <v>54</v>
      </c>
      <c r="F409" s="169" t="s">
        <v>55</v>
      </c>
      <c r="G409" s="169" t="s">
        <v>2132</v>
      </c>
      <c r="H409" s="169" t="s">
        <v>1508</v>
      </c>
      <c r="I409" s="169" t="s">
        <v>1509</v>
      </c>
      <c r="J409" s="170">
        <v>40459</v>
      </c>
      <c r="K409" s="169" t="s">
        <v>1510</v>
      </c>
      <c r="L409" s="169" t="s">
        <v>1510</v>
      </c>
      <c r="M409" s="169" t="s">
        <v>568</v>
      </c>
      <c r="N409" s="171">
        <v>2</v>
      </c>
      <c r="O409" s="171">
        <v>3</v>
      </c>
      <c r="P409" s="189">
        <v>10487</v>
      </c>
      <c r="Q409" s="173">
        <v>0</v>
      </c>
      <c r="R409" s="190">
        <f t="shared" si="99"/>
        <v>0</v>
      </c>
      <c r="S409" s="173">
        <v>0</v>
      </c>
      <c r="T409" s="190">
        <f t="shared" si="100"/>
        <v>0</v>
      </c>
      <c r="U409" s="173">
        <f t="shared" si="101"/>
        <v>0</v>
      </c>
      <c r="V409" s="190">
        <f t="shared" si="102"/>
        <v>0</v>
      </c>
      <c r="W409" s="190">
        <f t="shared" si="103"/>
        <v>10487</v>
      </c>
      <c r="X409" s="191">
        <f t="shared" si="113"/>
        <v>10487</v>
      </c>
      <c r="Y409" s="192">
        <f t="shared" si="104"/>
        <v>0</v>
      </c>
      <c r="Z409" s="177">
        <f t="shared" si="98"/>
        <v>0</v>
      </c>
      <c r="AA409" s="178" t="str">
        <f t="shared" si="97"/>
        <v>0.00%-0.00%</v>
      </c>
      <c r="AB409" s="193"/>
      <c r="AC409" s="193"/>
      <c r="AD409" s="193"/>
      <c r="AE409" s="180"/>
      <c r="AF409" s="189">
        <f t="shared" si="105"/>
        <v>0</v>
      </c>
      <c r="AG409" s="194">
        <f t="shared" si="106"/>
        <v>10487</v>
      </c>
      <c r="AH409" s="182">
        <f t="shared" si="107"/>
        <v>0</v>
      </c>
      <c r="AI409" s="183">
        <f t="shared" si="108"/>
        <v>0</v>
      </c>
      <c r="AJ409" s="184">
        <v>14</v>
      </c>
      <c r="AK409" s="184">
        <v>1750</v>
      </c>
      <c r="AL409" s="184"/>
      <c r="AM409" s="184">
        <v>688</v>
      </c>
      <c r="AN409" s="184">
        <f t="shared" si="109"/>
        <v>168506</v>
      </c>
      <c r="AO409" s="171">
        <v>3</v>
      </c>
      <c r="AP409" s="184"/>
      <c r="AQ409" s="185"/>
      <c r="AR409" s="185"/>
      <c r="AS409" s="169" t="s">
        <v>1476</v>
      </c>
      <c r="AT409" s="169" t="s">
        <v>173</v>
      </c>
      <c r="AY409" s="145" t="str">
        <f t="shared" si="112"/>
        <v>OK</v>
      </c>
    </row>
    <row r="410" spans="1:51" ht="19.95" customHeight="1">
      <c r="A410" s="5" t="s">
        <v>562</v>
      </c>
      <c r="B410" s="169">
        <v>11006959</v>
      </c>
      <c r="C410" s="169" t="s">
        <v>1556</v>
      </c>
      <c r="D410" s="169" t="s">
        <v>1557</v>
      </c>
      <c r="E410" s="169" t="s">
        <v>54</v>
      </c>
      <c r="F410" s="169" t="s">
        <v>55</v>
      </c>
      <c r="G410" s="169" t="s">
        <v>2131</v>
      </c>
      <c r="H410" s="169" t="s">
        <v>1530</v>
      </c>
      <c r="I410" s="169" t="s">
        <v>1531</v>
      </c>
      <c r="J410" s="170">
        <v>40497</v>
      </c>
      <c r="K410" s="169" t="s">
        <v>1510</v>
      </c>
      <c r="L410" s="169" t="s">
        <v>1510</v>
      </c>
      <c r="M410" s="169" t="s">
        <v>568</v>
      </c>
      <c r="N410" s="171">
        <v>2</v>
      </c>
      <c r="O410" s="171">
        <v>3</v>
      </c>
      <c r="P410" s="189">
        <v>6795</v>
      </c>
      <c r="Q410" s="173">
        <v>0</v>
      </c>
      <c r="R410" s="190">
        <f t="shared" si="99"/>
        <v>0</v>
      </c>
      <c r="S410" s="173">
        <v>0</v>
      </c>
      <c r="T410" s="190">
        <f t="shared" si="100"/>
        <v>0</v>
      </c>
      <c r="U410" s="173">
        <f t="shared" si="101"/>
        <v>0</v>
      </c>
      <c r="V410" s="190">
        <f t="shared" si="102"/>
        <v>0</v>
      </c>
      <c r="W410" s="190">
        <f t="shared" si="103"/>
        <v>6795</v>
      </c>
      <c r="X410" s="191">
        <f>W410+100</f>
        <v>6895</v>
      </c>
      <c r="Y410" s="192">
        <f t="shared" si="104"/>
        <v>100</v>
      </c>
      <c r="Z410" s="177">
        <f t="shared" si="98"/>
        <v>1.47E-2</v>
      </c>
      <c r="AA410" s="178" t="str">
        <f t="shared" si="97"/>
        <v>0.00%-0.00%</v>
      </c>
      <c r="AB410" s="193"/>
      <c r="AC410" s="193"/>
      <c r="AD410" s="193"/>
      <c r="AE410" s="180"/>
      <c r="AF410" s="189">
        <f t="shared" si="105"/>
        <v>0</v>
      </c>
      <c r="AG410" s="194">
        <f t="shared" si="106"/>
        <v>6895</v>
      </c>
      <c r="AH410" s="182">
        <f t="shared" si="107"/>
        <v>100</v>
      </c>
      <c r="AI410" s="183">
        <f t="shared" si="108"/>
        <v>1.471670345842524E-2</v>
      </c>
      <c r="AJ410" s="184">
        <v>14</v>
      </c>
      <c r="AK410" s="184">
        <v>2050</v>
      </c>
      <c r="AL410" s="184"/>
      <c r="AM410" s="184">
        <v>688</v>
      </c>
      <c r="AN410" s="184">
        <f t="shared" si="109"/>
        <v>121818</v>
      </c>
      <c r="AO410" s="171">
        <v>3</v>
      </c>
      <c r="AP410" s="184"/>
      <c r="AQ410" s="185"/>
      <c r="AR410" s="185"/>
      <c r="AS410" s="169" t="s">
        <v>1476</v>
      </c>
      <c r="AT410" s="169" t="s">
        <v>173</v>
      </c>
      <c r="AY410" s="145" t="str">
        <f t="shared" si="112"/>
        <v>&gt;20</v>
      </c>
    </row>
    <row r="411" spans="1:51" ht="19.95" customHeight="1">
      <c r="A411" s="5" t="s">
        <v>562</v>
      </c>
      <c r="B411" s="169">
        <v>11006979</v>
      </c>
      <c r="C411" s="169" t="s">
        <v>1558</v>
      </c>
      <c r="D411" s="169" t="s">
        <v>1559</v>
      </c>
      <c r="E411" s="169" t="s">
        <v>54</v>
      </c>
      <c r="F411" s="169" t="s">
        <v>55</v>
      </c>
      <c r="G411" s="169" t="s">
        <v>2127</v>
      </c>
      <c r="H411" s="169" t="s">
        <v>1503</v>
      </c>
      <c r="I411" s="169" t="s">
        <v>1504</v>
      </c>
      <c r="J411" s="170">
        <v>40497</v>
      </c>
      <c r="K411" s="169" t="s">
        <v>1510</v>
      </c>
      <c r="L411" s="169" t="s">
        <v>1510</v>
      </c>
      <c r="M411" s="169" t="s">
        <v>568</v>
      </c>
      <c r="N411" s="171">
        <v>2</v>
      </c>
      <c r="O411" s="171">
        <v>3</v>
      </c>
      <c r="P411" s="189">
        <v>8348</v>
      </c>
      <c r="Q411" s="173">
        <v>0</v>
      </c>
      <c r="R411" s="190">
        <f t="shared" si="99"/>
        <v>0</v>
      </c>
      <c r="S411" s="173">
        <v>0</v>
      </c>
      <c r="T411" s="190">
        <f t="shared" si="100"/>
        <v>0</v>
      </c>
      <c r="U411" s="173">
        <f t="shared" si="101"/>
        <v>0</v>
      </c>
      <c r="V411" s="190">
        <f t="shared" si="102"/>
        <v>0</v>
      </c>
      <c r="W411" s="190">
        <f t="shared" si="103"/>
        <v>8348</v>
      </c>
      <c r="X411" s="191">
        <f t="shared" si="113"/>
        <v>8348</v>
      </c>
      <c r="Y411" s="192">
        <f t="shared" si="104"/>
        <v>0</v>
      </c>
      <c r="Z411" s="177">
        <f t="shared" si="98"/>
        <v>0</v>
      </c>
      <c r="AA411" s="178" t="str">
        <f t="shared" si="97"/>
        <v>0.00%-0.00%</v>
      </c>
      <c r="AB411" s="193"/>
      <c r="AC411" s="193"/>
      <c r="AD411" s="193"/>
      <c r="AE411" s="180"/>
      <c r="AF411" s="189">
        <f t="shared" si="105"/>
        <v>0</v>
      </c>
      <c r="AG411" s="194">
        <f t="shared" si="106"/>
        <v>8348</v>
      </c>
      <c r="AH411" s="182">
        <f t="shared" si="107"/>
        <v>0</v>
      </c>
      <c r="AI411" s="183">
        <f t="shared" si="108"/>
        <v>0</v>
      </c>
      <c r="AJ411" s="184">
        <v>14</v>
      </c>
      <c r="AK411" s="184">
        <v>1650</v>
      </c>
      <c r="AL411" s="184"/>
      <c r="AM411" s="184">
        <v>688</v>
      </c>
      <c r="AN411" s="184">
        <f t="shared" si="109"/>
        <v>137360</v>
      </c>
      <c r="AO411" s="171">
        <v>4</v>
      </c>
      <c r="AP411" s="184"/>
      <c r="AQ411" s="185"/>
      <c r="AR411" s="185"/>
      <c r="AS411" s="169" t="s">
        <v>1476</v>
      </c>
      <c r="AT411" s="169" t="s">
        <v>173</v>
      </c>
      <c r="AY411" s="145" t="str">
        <f t="shared" si="112"/>
        <v>OK</v>
      </c>
    </row>
    <row r="412" spans="1:51" ht="19.95" customHeight="1">
      <c r="A412" s="5" t="s">
        <v>562</v>
      </c>
      <c r="B412" s="169">
        <v>11007042</v>
      </c>
      <c r="C412" s="169" t="s">
        <v>1560</v>
      </c>
      <c r="D412" s="169" t="s">
        <v>1561</v>
      </c>
      <c r="E412" s="169" t="s">
        <v>54</v>
      </c>
      <c r="F412" s="169" t="s">
        <v>55</v>
      </c>
      <c r="G412" s="169" t="s">
        <v>2132</v>
      </c>
      <c r="H412" s="169" t="s">
        <v>1508</v>
      </c>
      <c r="I412" s="169" t="s">
        <v>1509</v>
      </c>
      <c r="J412" s="170">
        <v>40513</v>
      </c>
      <c r="K412" s="169" t="s">
        <v>1510</v>
      </c>
      <c r="L412" s="169" t="s">
        <v>1510</v>
      </c>
      <c r="M412" s="169" t="s">
        <v>568</v>
      </c>
      <c r="N412" s="171">
        <v>2</v>
      </c>
      <c r="O412" s="171">
        <v>3</v>
      </c>
      <c r="P412" s="189">
        <v>7972</v>
      </c>
      <c r="Q412" s="173">
        <v>0</v>
      </c>
      <c r="R412" s="190">
        <f t="shared" si="99"/>
        <v>0</v>
      </c>
      <c r="S412" s="173">
        <v>0</v>
      </c>
      <c r="T412" s="190">
        <f t="shared" si="100"/>
        <v>0</v>
      </c>
      <c r="U412" s="173">
        <f t="shared" si="101"/>
        <v>0</v>
      </c>
      <c r="V412" s="190">
        <f t="shared" si="102"/>
        <v>0</v>
      </c>
      <c r="W412" s="190">
        <f t="shared" si="103"/>
        <v>7972</v>
      </c>
      <c r="X412" s="191">
        <f t="shared" si="113"/>
        <v>7972</v>
      </c>
      <c r="Y412" s="192">
        <f t="shared" si="104"/>
        <v>0</v>
      </c>
      <c r="Z412" s="177">
        <f t="shared" si="98"/>
        <v>0</v>
      </c>
      <c r="AA412" s="178" t="str">
        <f t="shared" si="97"/>
        <v>0.00%-0.00%</v>
      </c>
      <c r="AB412" s="193"/>
      <c r="AC412" s="193"/>
      <c r="AD412" s="193"/>
      <c r="AE412" s="180"/>
      <c r="AF412" s="189">
        <f t="shared" si="105"/>
        <v>0</v>
      </c>
      <c r="AG412" s="194">
        <f t="shared" si="106"/>
        <v>7972</v>
      </c>
      <c r="AH412" s="182">
        <f t="shared" si="107"/>
        <v>0</v>
      </c>
      <c r="AI412" s="183">
        <f t="shared" si="108"/>
        <v>0</v>
      </c>
      <c r="AJ412" s="184">
        <v>14</v>
      </c>
      <c r="AK412" s="184">
        <v>850</v>
      </c>
      <c r="AL412" s="184"/>
      <c r="AM412" s="184">
        <v>688</v>
      </c>
      <c r="AN412" s="184">
        <f t="shared" si="109"/>
        <v>122496</v>
      </c>
      <c r="AO412" s="171">
        <v>3</v>
      </c>
      <c r="AP412" s="184"/>
      <c r="AQ412" s="185"/>
      <c r="AR412" s="185"/>
      <c r="AS412" s="169" t="s">
        <v>1476</v>
      </c>
      <c r="AT412" s="169" t="s">
        <v>173</v>
      </c>
      <c r="AY412" s="145" t="str">
        <f t="shared" si="112"/>
        <v>OK</v>
      </c>
    </row>
    <row r="413" spans="1:51" ht="19.95" customHeight="1">
      <c r="A413" s="5" t="s">
        <v>562</v>
      </c>
      <c r="B413" s="169">
        <v>11007116</v>
      </c>
      <c r="C413" s="169" t="s">
        <v>1562</v>
      </c>
      <c r="D413" s="169" t="s">
        <v>1563</v>
      </c>
      <c r="E413" s="169" t="s">
        <v>54</v>
      </c>
      <c r="F413" s="169" t="s">
        <v>55</v>
      </c>
      <c r="G413" s="169" t="s">
        <v>2134</v>
      </c>
      <c r="H413" s="169" t="s">
        <v>1545</v>
      </c>
      <c r="I413" s="169" t="s">
        <v>1546</v>
      </c>
      <c r="J413" s="170">
        <v>40536</v>
      </c>
      <c r="K413" s="169" t="s">
        <v>1510</v>
      </c>
      <c r="L413" s="169" t="s">
        <v>1510</v>
      </c>
      <c r="M413" s="169" t="s">
        <v>568</v>
      </c>
      <c r="N413" s="171">
        <v>2</v>
      </c>
      <c r="O413" s="171">
        <v>3</v>
      </c>
      <c r="P413" s="189">
        <v>8331</v>
      </c>
      <c r="Q413" s="173">
        <v>0</v>
      </c>
      <c r="R413" s="190">
        <f t="shared" si="99"/>
        <v>0</v>
      </c>
      <c r="S413" s="173">
        <v>0</v>
      </c>
      <c r="T413" s="190">
        <f t="shared" si="100"/>
        <v>0</v>
      </c>
      <c r="U413" s="173">
        <f t="shared" si="101"/>
        <v>0</v>
      </c>
      <c r="V413" s="190">
        <f t="shared" si="102"/>
        <v>0</v>
      </c>
      <c r="W413" s="190">
        <f t="shared" si="103"/>
        <v>8331</v>
      </c>
      <c r="X413" s="191">
        <f t="shared" si="113"/>
        <v>8331</v>
      </c>
      <c r="Y413" s="192">
        <f t="shared" si="104"/>
        <v>0</v>
      </c>
      <c r="Z413" s="177">
        <f t="shared" si="98"/>
        <v>0</v>
      </c>
      <c r="AA413" s="178" t="str">
        <f t="shared" si="97"/>
        <v>0.00%-0.00%</v>
      </c>
      <c r="AB413" s="193"/>
      <c r="AC413" s="193"/>
      <c r="AD413" s="193"/>
      <c r="AE413" s="180"/>
      <c r="AF413" s="189">
        <f t="shared" si="105"/>
        <v>0</v>
      </c>
      <c r="AG413" s="194">
        <f t="shared" si="106"/>
        <v>8331</v>
      </c>
      <c r="AH413" s="182">
        <f t="shared" si="107"/>
        <v>0</v>
      </c>
      <c r="AI413" s="183">
        <f t="shared" si="108"/>
        <v>0</v>
      </c>
      <c r="AJ413" s="184">
        <v>14</v>
      </c>
      <c r="AK413" s="184">
        <v>1450</v>
      </c>
      <c r="AL413" s="184"/>
      <c r="AM413" s="184">
        <v>688</v>
      </c>
      <c r="AN413" s="184">
        <f t="shared" si="109"/>
        <v>134722</v>
      </c>
      <c r="AO413" s="171">
        <v>3</v>
      </c>
      <c r="AP413" s="184"/>
      <c r="AQ413" s="185"/>
      <c r="AR413" s="185"/>
      <c r="AS413" s="169" t="s">
        <v>1476</v>
      </c>
      <c r="AT413" s="169" t="s">
        <v>173</v>
      </c>
      <c r="AY413" s="145" t="str">
        <f t="shared" si="112"/>
        <v>OK</v>
      </c>
    </row>
    <row r="414" spans="1:51" ht="19.95" customHeight="1">
      <c r="A414" s="5" t="s">
        <v>562</v>
      </c>
      <c r="B414" s="169">
        <v>11007163</v>
      </c>
      <c r="C414" s="169" t="s">
        <v>1564</v>
      </c>
      <c r="D414" s="169" t="s">
        <v>1565</v>
      </c>
      <c r="E414" s="169" t="s">
        <v>54</v>
      </c>
      <c r="F414" s="169" t="s">
        <v>55</v>
      </c>
      <c r="G414" s="169" t="s">
        <v>2136</v>
      </c>
      <c r="H414" s="169" t="s">
        <v>1566</v>
      </c>
      <c r="I414" s="169" t="s">
        <v>1567</v>
      </c>
      <c r="J414" s="170">
        <v>40583</v>
      </c>
      <c r="K414" s="169" t="s">
        <v>1513</v>
      </c>
      <c r="L414" s="169" t="s">
        <v>1513</v>
      </c>
      <c r="M414" s="169" t="s">
        <v>568</v>
      </c>
      <c r="N414" s="171">
        <v>2</v>
      </c>
      <c r="O414" s="171">
        <v>3</v>
      </c>
      <c r="P414" s="189">
        <v>7056</v>
      </c>
      <c r="Q414" s="173">
        <v>0</v>
      </c>
      <c r="R414" s="190">
        <f t="shared" si="99"/>
        <v>0</v>
      </c>
      <c r="S414" s="173">
        <v>0</v>
      </c>
      <c r="T414" s="190">
        <f t="shared" si="100"/>
        <v>0</v>
      </c>
      <c r="U414" s="173">
        <f t="shared" si="101"/>
        <v>0</v>
      </c>
      <c r="V414" s="190">
        <f t="shared" si="102"/>
        <v>0</v>
      </c>
      <c r="W414" s="190">
        <f t="shared" si="103"/>
        <v>7056</v>
      </c>
      <c r="X414" s="191">
        <f>W414+100</f>
        <v>7156</v>
      </c>
      <c r="Y414" s="192">
        <f t="shared" si="104"/>
        <v>100</v>
      </c>
      <c r="Z414" s="177">
        <f t="shared" si="98"/>
        <v>1.4200000000000001E-2</v>
      </c>
      <c r="AA414" s="178" t="str">
        <f t="shared" si="97"/>
        <v>0.00%-0.00%</v>
      </c>
      <c r="AB414" s="193"/>
      <c r="AC414" s="193"/>
      <c r="AD414" s="193"/>
      <c r="AE414" s="180"/>
      <c r="AF414" s="189">
        <f t="shared" si="105"/>
        <v>0</v>
      </c>
      <c r="AG414" s="194">
        <f t="shared" si="106"/>
        <v>7156</v>
      </c>
      <c r="AH414" s="182">
        <f t="shared" si="107"/>
        <v>100</v>
      </c>
      <c r="AI414" s="183">
        <f t="shared" si="108"/>
        <v>1.4172335600907138E-2</v>
      </c>
      <c r="AJ414" s="184">
        <v>14</v>
      </c>
      <c r="AK414" s="184">
        <v>750</v>
      </c>
      <c r="AL414" s="184"/>
      <c r="AM414" s="184">
        <v>688</v>
      </c>
      <c r="AN414" s="184">
        <f t="shared" si="109"/>
        <v>109872</v>
      </c>
      <c r="AO414" s="171">
        <v>3</v>
      </c>
      <c r="AP414" s="184"/>
      <c r="AQ414" s="185"/>
      <c r="AR414" s="185"/>
      <c r="AS414" s="169" t="s">
        <v>1476</v>
      </c>
      <c r="AT414" s="169" t="s">
        <v>173</v>
      </c>
      <c r="AY414" s="145" t="str">
        <f t="shared" si="112"/>
        <v>&gt;20</v>
      </c>
    </row>
    <row r="415" spans="1:51" ht="19.95" customHeight="1">
      <c r="A415" s="5" t="s">
        <v>562</v>
      </c>
      <c r="B415" s="169">
        <v>11007562</v>
      </c>
      <c r="C415" s="169" t="s">
        <v>1568</v>
      </c>
      <c r="D415" s="169" t="s">
        <v>1569</v>
      </c>
      <c r="E415" s="169" t="s">
        <v>54</v>
      </c>
      <c r="F415" s="169" t="s">
        <v>55</v>
      </c>
      <c r="G415" s="169" t="s">
        <v>2135</v>
      </c>
      <c r="H415" s="169" t="s">
        <v>1549</v>
      </c>
      <c r="I415" s="169" t="s">
        <v>1550</v>
      </c>
      <c r="J415" s="170">
        <v>40654</v>
      </c>
      <c r="K415" s="169" t="s">
        <v>1510</v>
      </c>
      <c r="L415" s="169" t="s">
        <v>1510</v>
      </c>
      <c r="M415" s="169" t="s">
        <v>568</v>
      </c>
      <c r="N415" s="171">
        <v>2</v>
      </c>
      <c r="O415" s="171">
        <v>3</v>
      </c>
      <c r="P415" s="189">
        <v>7827</v>
      </c>
      <c r="Q415" s="173">
        <v>0</v>
      </c>
      <c r="R415" s="190">
        <f t="shared" si="99"/>
        <v>0</v>
      </c>
      <c r="S415" s="173">
        <v>0</v>
      </c>
      <c r="T415" s="190">
        <f t="shared" si="100"/>
        <v>0</v>
      </c>
      <c r="U415" s="173">
        <f t="shared" si="101"/>
        <v>0</v>
      </c>
      <c r="V415" s="190">
        <f t="shared" si="102"/>
        <v>0</v>
      </c>
      <c r="W415" s="190">
        <f t="shared" si="103"/>
        <v>7827</v>
      </c>
      <c r="X415" s="191">
        <f t="shared" si="113"/>
        <v>7827</v>
      </c>
      <c r="Y415" s="192">
        <f t="shared" si="104"/>
        <v>0</v>
      </c>
      <c r="Z415" s="177">
        <f t="shared" si="98"/>
        <v>0</v>
      </c>
      <c r="AA415" s="178" t="str">
        <f t="shared" si="97"/>
        <v>0.00%-0.00%</v>
      </c>
      <c r="AB415" s="193"/>
      <c r="AC415" s="193"/>
      <c r="AD415" s="193"/>
      <c r="AE415" s="180"/>
      <c r="AF415" s="189">
        <f t="shared" si="105"/>
        <v>0</v>
      </c>
      <c r="AG415" s="194">
        <f t="shared" si="106"/>
        <v>7827</v>
      </c>
      <c r="AH415" s="182">
        <f t="shared" si="107"/>
        <v>0</v>
      </c>
      <c r="AI415" s="183">
        <f t="shared" si="108"/>
        <v>0</v>
      </c>
      <c r="AJ415" s="184">
        <v>14</v>
      </c>
      <c r="AK415" s="184">
        <v>950</v>
      </c>
      <c r="AL415" s="184"/>
      <c r="AM415" s="184">
        <v>688</v>
      </c>
      <c r="AN415" s="184">
        <f t="shared" si="109"/>
        <v>121666</v>
      </c>
      <c r="AO415" s="171">
        <v>3</v>
      </c>
      <c r="AP415" s="184"/>
      <c r="AQ415" s="185"/>
      <c r="AR415" s="185"/>
      <c r="AS415" s="169" t="s">
        <v>1476</v>
      </c>
      <c r="AT415" s="169" t="s">
        <v>173</v>
      </c>
      <c r="AY415" s="145" t="str">
        <f t="shared" si="112"/>
        <v>OK</v>
      </c>
    </row>
    <row r="416" spans="1:51" ht="19.95" customHeight="1">
      <c r="A416" s="5" t="s">
        <v>562</v>
      </c>
      <c r="B416" s="169">
        <v>11007652</v>
      </c>
      <c r="C416" s="169" t="s">
        <v>1570</v>
      </c>
      <c r="D416" s="169" t="s">
        <v>1571</v>
      </c>
      <c r="E416" s="169" t="s">
        <v>54</v>
      </c>
      <c r="F416" s="169" t="s">
        <v>55</v>
      </c>
      <c r="G416" s="169" t="s">
        <v>2135</v>
      </c>
      <c r="H416" s="169" t="s">
        <v>1539</v>
      </c>
      <c r="I416" s="169" t="s">
        <v>1540</v>
      </c>
      <c r="J416" s="170">
        <v>40667</v>
      </c>
      <c r="K416" s="169" t="s">
        <v>1505</v>
      </c>
      <c r="L416" s="169" t="s">
        <v>1505</v>
      </c>
      <c r="M416" s="169" t="s">
        <v>568</v>
      </c>
      <c r="N416" s="171">
        <v>2</v>
      </c>
      <c r="O416" s="171">
        <v>3</v>
      </c>
      <c r="P416" s="189">
        <v>7001</v>
      </c>
      <c r="Q416" s="173">
        <v>0</v>
      </c>
      <c r="R416" s="190">
        <f t="shared" si="99"/>
        <v>0</v>
      </c>
      <c r="S416" s="173">
        <v>0</v>
      </c>
      <c r="T416" s="190">
        <f t="shared" si="100"/>
        <v>0</v>
      </c>
      <c r="U416" s="173">
        <f t="shared" si="101"/>
        <v>0</v>
      </c>
      <c r="V416" s="190">
        <f t="shared" si="102"/>
        <v>0</v>
      </c>
      <c r="W416" s="190">
        <f t="shared" si="103"/>
        <v>7001</v>
      </c>
      <c r="X416" s="191">
        <f t="shared" si="113"/>
        <v>7001</v>
      </c>
      <c r="Y416" s="192">
        <f t="shared" si="104"/>
        <v>0</v>
      </c>
      <c r="Z416" s="177">
        <f t="shared" si="98"/>
        <v>0</v>
      </c>
      <c r="AA416" s="178" t="str">
        <f t="shared" si="97"/>
        <v>0.00%-0.00%</v>
      </c>
      <c r="AB416" s="193"/>
      <c r="AC416" s="193"/>
      <c r="AD416" s="193"/>
      <c r="AE416" s="180"/>
      <c r="AF416" s="189">
        <f t="shared" si="105"/>
        <v>0</v>
      </c>
      <c r="AG416" s="194">
        <f t="shared" si="106"/>
        <v>7001</v>
      </c>
      <c r="AH416" s="182">
        <f t="shared" si="107"/>
        <v>0</v>
      </c>
      <c r="AI416" s="183">
        <f t="shared" si="108"/>
        <v>0</v>
      </c>
      <c r="AJ416" s="184">
        <v>14</v>
      </c>
      <c r="AK416" s="184">
        <v>1550</v>
      </c>
      <c r="AL416" s="184"/>
      <c r="AM416" s="184">
        <v>688</v>
      </c>
      <c r="AN416" s="184">
        <f t="shared" si="109"/>
        <v>117302</v>
      </c>
      <c r="AO416" s="171">
        <v>3</v>
      </c>
      <c r="AP416" s="184"/>
      <c r="AQ416" s="185"/>
      <c r="AR416" s="185"/>
      <c r="AS416" s="169" t="s">
        <v>1476</v>
      </c>
      <c r="AT416" s="169" t="s">
        <v>173</v>
      </c>
      <c r="AY416" s="145" t="str">
        <f t="shared" si="112"/>
        <v>OK</v>
      </c>
    </row>
    <row r="417" spans="1:51" ht="19.95" customHeight="1">
      <c r="A417" s="5" t="s">
        <v>562</v>
      </c>
      <c r="B417" s="169">
        <v>11007655</v>
      </c>
      <c r="C417" s="169" t="s">
        <v>1572</v>
      </c>
      <c r="D417" s="169" t="s">
        <v>1573</v>
      </c>
      <c r="E417" s="169" t="s">
        <v>54</v>
      </c>
      <c r="F417" s="169" t="s">
        <v>55</v>
      </c>
      <c r="G417" s="169" t="s">
        <v>2137</v>
      </c>
      <c r="H417" s="169" t="s">
        <v>1545</v>
      </c>
      <c r="I417" s="169" t="s">
        <v>1546</v>
      </c>
      <c r="J417" s="170">
        <v>40672</v>
      </c>
      <c r="K417" s="169" t="s">
        <v>1510</v>
      </c>
      <c r="L417" s="169" t="s">
        <v>1510</v>
      </c>
      <c r="M417" s="169" t="s">
        <v>568</v>
      </c>
      <c r="N417" s="171">
        <v>2</v>
      </c>
      <c r="O417" s="171">
        <v>3</v>
      </c>
      <c r="P417" s="189">
        <v>8193</v>
      </c>
      <c r="Q417" s="173">
        <v>0</v>
      </c>
      <c r="R417" s="190">
        <f t="shared" si="99"/>
        <v>0</v>
      </c>
      <c r="S417" s="173">
        <v>0</v>
      </c>
      <c r="T417" s="190">
        <f t="shared" si="100"/>
        <v>0</v>
      </c>
      <c r="U417" s="173">
        <f t="shared" si="101"/>
        <v>0</v>
      </c>
      <c r="V417" s="190">
        <f t="shared" si="102"/>
        <v>0</v>
      </c>
      <c r="W417" s="190">
        <f t="shared" si="103"/>
        <v>8193</v>
      </c>
      <c r="X417" s="191">
        <f t="shared" si="113"/>
        <v>8193</v>
      </c>
      <c r="Y417" s="192">
        <f t="shared" si="104"/>
        <v>0</v>
      </c>
      <c r="Z417" s="177">
        <f t="shared" si="98"/>
        <v>0</v>
      </c>
      <c r="AA417" s="178" t="str">
        <f t="shared" si="97"/>
        <v>0.00%-0.00%</v>
      </c>
      <c r="AB417" s="193"/>
      <c r="AC417" s="193"/>
      <c r="AD417" s="193"/>
      <c r="AE417" s="180"/>
      <c r="AF417" s="189">
        <f t="shared" si="105"/>
        <v>0</v>
      </c>
      <c r="AG417" s="194">
        <f t="shared" si="106"/>
        <v>8193</v>
      </c>
      <c r="AH417" s="182">
        <f t="shared" si="107"/>
        <v>0</v>
      </c>
      <c r="AI417" s="183">
        <f t="shared" si="108"/>
        <v>0</v>
      </c>
      <c r="AJ417" s="184">
        <v>14</v>
      </c>
      <c r="AK417" s="184">
        <v>1750</v>
      </c>
      <c r="AL417" s="184"/>
      <c r="AM417" s="184">
        <v>688</v>
      </c>
      <c r="AN417" s="184">
        <f t="shared" si="109"/>
        <v>136390</v>
      </c>
      <c r="AO417" s="171">
        <v>3</v>
      </c>
      <c r="AP417" s="184"/>
      <c r="AQ417" s="185"/>
      <c r="AR417" s="185"/>
      <c r="AS417" s="169" t="s">
        <v>1476</v>
      </c>
      <c r="AT417" s="169" t="s">
        <v>173</v>
      </c>
      <c r="AY417" s="145" t="str">
        <f t="shared" si="112"/>
        <v>OK</v>
      </c>
    </row>
    <row r="418" spans="1:51" ht="19.95" customHeight="1">
      <c r="A418" s="5" t="s">
        <v>562</v>
      </c>
      <c r="B418" s="169">
        <v>11007876</v>
      </c>
      <c r="C418" s="169" t="s">
        <v>1574</v>
      </c>
      <c r="D418" s="169" t="s">
        <v>1575</v>
      </c>
      <c r="E418" s="169" t="s">
        <v>54</v>
      </c>
      <c r="F418" s="169" t="s">
        <v>55</v>
      </c>
      <c r="G418" s="169" t="s">
        <v>2132</v>
      </c>
      <c r="H418" s="169" t="s">
        <v>1508</v>
      </c>
      <c r="I418" s="169" t="s">
        <v>1509</v>
      </c>
      <c r="J418" s="170">
        <v>40725</v>
      </c>
      <c r="K418" s="169" t="s">
        <v>1526</v>
      </c>
      <c r="L418" s="169" t="s">
        <v>1576</v>
      </c>
      <c r="M418" s="169" t="s">
        <v>89</v>
      </c>
      <c r="N418" s="171">
        <v>2</v>
      </c>
      <c r="O418" s="171">
        <v>4</v>
      </c>
      <c r="P418" s="189">
        <v>15119</v>
      </c>
      <c r="Q418" s="173">
        <v>0.03</v>
      </c>
      <c r="R418" s="190">
        <f t="shared" si="99"/>
        <v>454</v>
      </c>
      <c r="S418" s="173">
        <v>0</v>
      </c>
      <c r="T418" s="190">
        <f t="shared" si="100"/>
        <v>0</v>
      </c>
      <c r="U418" s="173">
        <f t="shared" si="101"/>
        <v>3.0028441034459952E-2</v>
      </c>
      <c r="V418" s="190">
        <f t="shared" si="102"/>
        <v>454</v>
      </c>
      <c r="W418" s="190">
        <f t="shared" si="103"/>
        <v>15573</v>
      </c>
      <c r="X418" s="191">
        <f t="shared" si="113"/>
        <v>15573</v>
      </c>
      <c r="Y418" s="192">
        <f t="shared" si="104"/>
        <v>454</v>
      </c>
      <c r="Z418" s="177">
        <f t="shared" si="98"/>
        <v>0.03</v>
      </c>
      <c r="AA418" s="178" t="str">
        <f t="shared" si="97"/>
        <v>2.40%-3.60%</v>
      </c>
      <c r="AB418" s="193"/>
      <c r="AC418" s="193"/>
      <c r="AD418" s="193"/>
      <c r="AE418" s="180"/>
      <c r="AF418" s="189">
        <f t="shared" si="105"/>
        <v>0</v>
      </c>
      <c r="AG418" s="194">
        <f t="shared" si="106"/>
        <v>15573</v>
      </c>
      <c r="AH418" s="182">
        <f t="shared" si="107"/>
        <v>454</v>
      </c>
      <c r="AI418" s="183">
        <f t="shared" si="108"/>
        <v>3.0028441034460007E-2</v>
      </c>
      <c r="AJ418" s="184">
        <v>14</v>
      </c>
      <c r="AK418" s="184">
        <v>450</v>
      </c>
      <c r="AL418" s="184"/>
      <c r="AM418" s="184">
        <v>688</v>
      </c>
      <c r="AN418" s="184">
        <f t="shared" si="109"/>
        <v>224110</v>
      </c>
      <c r="AO418" s="171">
        <v>4</v>
      </c>
      <c r="AP418" s="184"/>
      <c r="AQ418" s="185"/>
      <c r="AR418" s="185"/>
      <c r="AS418" s="169" t="s">
        <v>1476</v>
      </c>
      <c r="AT418" s="169" t="s">
        <v>173</v>
      </c>
      <c r="AY418" s="145" t="str">
        <f t="shared" si="112"/>
        <v>OK</v>
      </c>
    </row>
    <row r="419" spans="1:51" ht="19.95" customHeight="1">
      <c r="A419" s="5" t="s">
        <v>562</v>
      </c>
      <c r="B419" s="169">
        <v>11008086</v>
      </c>
      <c r="C419" s="169" t="s">
        <v>1577</v>
      </c>
      <c r="D419" s="169" t="s">
        <v>1578</v>
      </c>
      <c r="E419" s="169" t="s">
        <v>54</v>
      </c>
      <c r="F419" s="169" t="s">
        <v>55</v>
      </c>
      <c r="G419" s="169" t="s">
        <v>2129</v>
      </c>
      <c r="H419" s="169" t="s">
        <v>1579</v>
      </c>
      <c r="I419" s="169" t="s">
        <v>1520</v>
      </c>
      <c r="J419" s="170">
        <v>41689</v>
      </c>
      <c r="K419" s="169" t="s">
        <v>1526</v>
      </c>
      <c r="L419" s="169" t="s">
        <v>1526</v>
      </c>
      <c r="M419" s="169" t="s">
        <v>568</v>
      </c>
      <c r="N419" s="171">
        <v>2</v>
      </c>
      <c r="O419" s="171">
        <v>3</v>
      </c>
      <c r="P419" s="189">
        <v>13084</v>
      </c>
      <c r="Q419" s="173">
        <v>0</v>
      </c>
      <c r="R419" s="190">
        <f t="shared" si="99"/>
        <v>0</v>
      </c>
      <c r="S419" s="173">
        <v>0</v>
      </c>
      <c r="T419" s="190">
        <f t="shared" si="100"/>
        <v>0</v>
      </c>
      <c r="U419" s="173">
        <f t="shared" si="101"/>
        <v>0</v>
      </c>
      <c r="V419" s="190">
        <f t="shared" si="102"/>
        <v>0</v>
      </c>
      <c r="W419" s="190">
        <f t="shared" si="103"/>
        <v>13084</v>
      </c>
      <c r="X419" s="191">
        <f t="shared" si="113"/>
        <v>13084</v>
      </c>
      <c r="Y419" s="192">
        <f t="shared" si="104"/>
        <v>0</v>
      </c>
      <c r="Z419" s="177">
        <f t="shared" si="98"/>
        <v>0</v>
      </c>
      <c r="AA419" s="178" t="str">
        <f t="shared" si="97"/>
        <v>0.00%-0.00%</v>
      </c>
      <c r="AB419" s="193"/>
      <c r="AC419" s="193"/>
      <c r="AD419" s="193"/>
      <c r="AE419" s="180"/>
      <c r="AF419" s="189">
        <f t="shared" si="105"/>
        <v>0</v>
      </c>
      <c r="AG419" s="194">
        <f t="shared" si="106"/>
        <v>13084</v>
      </c>
      <c r="AH419" s="182">
        <f t="shared" si="107"/>
        <v>0</v>
      </c>
      <c r="AI419" s="183">
        <f t="shared" si="108"/>
        <v>0</v>
      </c>
      <c r="AJ419" s="184">
        <v>14</v>
      </c>
      <c r="AK419" s="184">
        <v>450</v>
      </c>
      <c r="AL419" s="184"/>
      <c r="AM419" s="184">
        <v>688</v>
      </c>
      <c r="AN419" s="184">
        <f t="shared" si="109"/>
        <v>189264</v>
      </c>
      <c r="AO419" s="171">
        <v>3</v>
      </c>
      <c r="AP419" s="184"/>
      <c r="AQ419" s="185"/>
      <c r="AR419" s="185"/>
      <c r="AS419" s="169" t="s">
        <v>1476</v>
      </c>
      <c r="AT419" s="169" t="s">
        <v>173</v>
      </c>
      <c r="AY419" s="145" t="str">
        <f t="shared" si="112"/>
        <v>OK</v>
      </c>
    </row>
    <row r="420" spans="1:51" ht="19.95" customHeight="1">
      <c r="A420" s="5" t="s">
        <v>562</v>
      </c>
      <c r="B420" s="169">
        <v>11008615</v>
      </c>
      <c r="C420" s="169" t="s">
        <v>1580</v>
      </c>
      <c r="D420" s="169" t="s">
        <v>1581</v>
      </c>
      <c r="E420" s="169" t="s">
        <v>54</v>
      </c>
      <c r="F420" s="169" t="s">
        <v>55</v>
      </c>
      <c r="G420" s="169" t="s">
        <v>2129</v>
      </c>
      <c r="H420" s="169" t="s">
        <v>1519</v>
      </c>
      <c r="I420" s="169" t="s">
        <v>1520</v>
      </c>
      <c r="J420" s="170">
        <v>41009</v>
      </c>
      <c r="K420" s="169" t="s">
        <v>150</v>
      </c>
      <c r="L420" s="169" t="s">
        <v>1582</v>
      </c>
      <c r="M420" s="169" t="s">
        <v>59</v>
      </c>
      <c r="N420" s="171">
        <v>2</v>
      </c>
      <c r="O420" s="171">
        <v>3</v>
      </c>
      <c r="P420" s="189">
        <v>19095</v>
      </c>
      <c r="Q420" s="173">
        <v>0.03</v>
      </c>
      <c r="R420" s="190">
        <f t="shared" si="99"/>
        <v>573</v>
      </c>
      <c r="S420" s="173">
        <v>0</v>
      </c>
      <c r="T420" s="190">
        <f t="shared" si="100"/>
        <v>0</v>
      </c>
      <c r="U420" s="173">
        <f t="shared" si="101"/>
        <v>3.0007855459544382E-2</v>
      </c>
      <c r="V420" s="190">
        <f t="shared" si="102"/>
        <v>573</v>
      </c>
      <c r="W420" s="190">
        <f t="shared" si="103"/>
        <v>19668</v>
      </c>
      <c r="X420" s="191">
        <f t="shared" si="113"/>
        <v>19668</v>
      </c>
      <c r="Y420" s="192">
        <f t="shared" si="104"/>
        <v>573</v>
      </c>
      <c r="Z420" s="177">
        <f t="shared" si="98"/>
        <v>0.03</v>
      </c>
      <c r="AA420" s="178" t="str">
        <f t="shared" si="97"/>
        <v>2.40%-3.60%</v>
      </c>
      <c r="AB420" s="193"/>
      <c r="AC420" s="193"/>
      <c r="AD420" s="193"/>
      <c r="AE420" s="180"/>
      <c r="AF420" s="189">
        <f t="shared" si="105"/>
        <v>0</v>
      </c>
      <c r="AG420" s="194">
        <f t="shared" si="106"/>
        <v>19668</v>
      </c>
      <c r="AH420" s="182">
        <f t="shared" si="107"/>
        <v>573</v>
      </c>
      <c r="AI420" s="183">
        <f t="shared" si="108"/>
        <v>3.000785545954443E-2</v>
      </c>
      <c r="AJ420" s="184">
        <v>14</v>
      </c>
      <c r="AK420" s="184">
        <v>450</v>
      </c>
      <c r="AL420" s="184"/>
      <c r="AM420" s="184">
        <v>688</v>
      </c>
      <c r="AN420" s="184">
        <f t="shared" si="109"/>
        <v>281440</v>
      </c>
      <c r="AO420" s="171">
        <v>5</v>
      </c>
      <c r="AP420" s="184"/>
      <c r="AQ420" s="185"/>
      <c r="AR420" s="185"/>
      <c r="AS420" s="169" t="s">
        <v>1476</v>
      </c>
      <c r="AT420" s="169" t="s">
        <v>173</v>
      </c>
      <c r="AY420" s="145" t="str">
        <f t="shared" si="112"/>
        <v>OK</v>
      </c>
    </row>
    <row r="421" spans="1:51" ht="19.95" customHeight="1">
      <c r="A421" s="5" t="s">
        <v>562</v>
      </c>
      <c r="B421" s="169">
        <v>11008930</v>
      </c>
      <c r="C421" s="169" t="s">
        <v>1583</v>
      </c>
      <c r="D421" s="169" t="s">
        <v>1584</v>
      </c>
      <c r="E421" s="169" t="s">
        <v>54</v>
      </c>
      <c r="F421" s="169" t="s">
        <v>55</v>
      </c>
      <c r="G421" s="169" t="s">
        <v>2138</v>
      </c>
      <c r="H421" s="169" t="s">
        <v>1530</v>
      </c>
      <c r="I421" s="169" t="s">
        <v>1531</v>
      </c>
      <c r="J421" s="170">
        <v>41114</v>
      </c>
      <c r="K421" s="169" t="s">
        <v>1513</v>
      </c>
      <c r="L421" s="169" t="s">
        <v>1585</v>
      </c>
      <c r="M421" s="169" t="s">
        <v>59</v>
      </c>
      <c r="N421" s="171">
        <v>2</v>
      </c>
      <c r="O421" s="171">
        <v>3</v>
      </c>
      <c r="P421" s="189">
        <v>17270</v>
      </c>
      <c r="Q421" s="173">
        <v>0.03</v>
      </c>
      <c r="R421" s="190">
        <f t="shared" si="99"/>
        <v>518</v>
      </c>
      <c r="S421" s="173">
        <v>0</v>
      </c>
      <c r="T421" s="190">
        <f t="shared" si="100"/>
        <v>0</v>
      </c>
      <c r="U421" s="173">
        <f t="shared" si="101"/>
        <v>2.9994209612044007E-2</v>
      </c>
      <c r="V421" s="190">
        <f t="shared" si="102"/>
        <v>518</v>
      </c>
      <c r="W421" s="190">
        <f t="shared" si="103"/>
        <v>17788</v>
      </c>
      <c r="X421" s="191">
        <f>W421-300</f>
        <v>17488</v>
      </c>
      <c r="Y421" s="192">
        <f t="shared" si="104"/>
        <v>218</v>
      </c>
      <c r="Z421" s="177">
        <f t="shared" si="98"/>
        <v>1.26E-2</v>
      </c>
      <c r="AA421" s="178" t="str">
        <f t="shared" ref="AA421:AA484" si="114">IF(OR(N421=1,N421=2,N421=4),TEXT(U421*0.8,"0.00%")&amp;"-"&amp;TEXT(U421*1.2,"0.00%"),IF(OR(N421=3,N421=6),TEXT(0,"0.00%")&amp;"-"&amp;TEXT(7%*1.2,"0.00%"),IF(OR(N421=5,N421=7),TEXT((T421/P421),"0.00%")&amp;"-"&amp;TEXT((T421/P421)+7%,"0.00%"),"")))</f>
        <v>2.40%-3.60%</v>
      </c>
      <c r="AB421" s="193"/>
      <c r="AC421" s="193"/>
      <c r="AD421" s="193"/>
      <c r="AE421" s="180"/>
      <c r="AF421" s="189">
        <f t="shared" si="105"/>
        <v>0</v>
      </c>
      <c r="AG421" s="194">
        <f t="shared" si="106"/>
        <v>17488</v>
      </c>
      <c r="AH421" s="182">
        <f t="shared" si="107"/>
        <v>218</v>
      </c>
      <c r="AI421" s="183">
        <f t="shared" si="108"/>
        <v>1.2623045744064809E-2</v>
      </c>
      <c r="AJ421" s="184">
        <v>14</v>
      </c>
      <c r="AK421" s="184">
        <v>450</v>
      </c>
      <c r="AL421" s="184"/>
      <c r="AM421" s="184">
        <v>688</v>
      </c>
      <c r="AN421" s="184">
        <f t="shared" si="109"/>
        <v>250920</v>
      </c>
      <c r="AO421" s="171">
        <v>4</v>
      </c>
      <c r="AP421" s="184"/>
      <c r="AQ421" s="185"/>
      <c r="AR421" s="185"/>
      <c r="AS421" s="169" t="s">
        <v>1476</v>
      </c>
      <c r="AT421" s="169" t="s">
        <v>173</v>
      </c>
      <c r="AY421" s="145" t="str">
        <f t="shared" si="112"/>
        <v>&lt;20</v>
      </c>
    </row>
    <row r="422" spans="1:51" ht="19.95" customHeight="1">
      <c r="A422" s="5" t="s">
        <v>562</v>
      </c>
      <c r="B422" s="169">
        <v>11009129</v>
      </c>
      <c r="C422" s="169" t="s">
        <v>1586</v>
      </c>
      <c r="D422" s="169" t="s">
        <v>1587</v>
      </c>
      <c r="E422" s="169" t="s">
        <v>54</v>
      </c>
      <c r="F422" s="169" t="s">
        <v>55</v>
      </c>
      <c r="G422" s="169" t="s">
        <v>2138</v>
      </c>
      <c r="H422" s="169" t="s">
        <v>1588</v>
      </c>
      <c r="I422" s="169" t="s">
        <v>1531</v>
      </c>
      <c r="J422" s="170">
        <v>41154</v>
      </c>
      <c r="K422" s="169" t="s">
        <v>1541</v>
      </c>
      <c r="L422" s="169" t="s">
        <v>1589</v>
      </c>
      <c r="M422" s="169" t="s">
        <v>59</v>
      </c>
      <c r="N422" s="171">
        <v>2</v>
      </c>
      <c r="O422" s="171">
        <v>4</v>
      </c>
      <c r="P422" s="189">
        <v>24295</v>
      </c>
      <c r="Q422" s="173">
        <v>3.7500000000000006E-2</v>
      </c>
      <c r="R422" s="190">
        <f t="shared" si="99"/>
        <v>911</v>
      </c>
      <c r="S422" s="173">
        <v>0</v>
      </c>
      <c r="T422" s="190">
        <f t="shared" si="100"/>
        <v>0</v>
      </c>
      <c r="U422" s="173">
        <f t="shared" si="101"/>
        <v>3.7497427454208684E-2</v>
      </c>
      <c r="V422" s="190">
        <f t="shared" si="102"/>
        <v>911</v>
      </c>
      <c r="W422" s="190">
        <f t="shared" si="103"/>
        <v>25206</v>
      </c>
      <c r="X422" s="191">
        <f t="shared" ref="X422:X479" si="115">W422</f>
        <v>25206</v>
      </c>
      <c r="Y422" s="192">
        <f t="shared" si="104"/>
        <v>911</v>
      </c>
      <c r="Z422" s="177">
        <f t="shared" si="98"/>
        <v>3.7499999999999999E-2</v>
      </c>
      <c r="AA422" s="178" t="str">
        <f t="shared" si="114"/>
        <v>3.00%-4.50%</v>
      </c>
      <c r="AB422" s="193"/>
      <c r="AC422" s="193"/>
      <c r="AD422" s="193"/>
      <c r="AE422" s="180"/>
      <c r="AF422" s="189">
        <f t="shared" si="105"/>
        <v>0</v>
      </c>
      <c r="AG422" s="194">
        <f t="shared" si="106"/>
        <v>25206</v>
      </c>
      <c r="AH422" s="182">
        <f t="shared" si="107"/>
        <v>911</v>
      </c>
      <c r="AI422" s="183">
        <f t="shared" si="108"/>
        <v>3.7497427454208587E-2</v>
      </c>
      <c r="AJ422" s="184">
        <v>14</v>
      </c>
      <c r="AK422" s="184">
        <v>450</v>
      </c>
      <c r="AL422" s="184"/>
      <c r="AM422" s="184">
        <v>688</v>
      </c>
      <c r="AN422" s="184">
        <f t="shared" si="109"/>
        <v>358972</v>
      </c>
      <c r="AO422" s="171">
        <v>5</v>
      </c>
      <c r="AP422" s="184"/>
      <c r="AQ422" s="185"/>
      <c r="AR422" s="185"/>
      <c r="AS422" s="169" t="s">
        <v>1476</v>
      </c>
      <c r="AT422" s="169" t="s">
        <v>173</v>
      </c>
      <c r="AY422" s="145" t="str">
        <f t="shared" si="112"/>
        <v>OK</v>
      </c>
    </row>
    <row r="423" spans="1:51" ht="19.95" customHeight="1">
      <c r="A423" s="5" t="s">
        <v>562</v>
      </c>
      <c r="B423" s="169">
        <v>11009137</v>
      </c>
      <c r="C423" s="169" t="s">
        <v>1590</v>
      </c>
      <c r="D423" s="169" t="s">
        <v>1591</v>
      </c>
      <c r="E423" s="169" t="s">
        <v>54</v>
      </c>
      <c r="F423" s="169" t="s">
        <v>55</v>
      </c>
      <c r="G423" s="169" t="s">
        <v>2136</v>
      </c>
      <c r="H423" s="169" t="s">
        <v>1566</v>
      </c>
      <c r="I423" s="169" t="s">
        <v>1567</v>
      </c>
      <c r="J423" s="170">
        <v>41178</v>
      </c>
      <c r="K423" s="169" t="s">
        <v>150</v>
      </c>
      <c r="L423" s="169" t="s">
        <v>1592</v>
      </c>
      <c r="M423" s="169" t="s">
        <v>59</v>
      </c>
      <c r="N423" s="171">
        <v>2</v>
      </c>
      <c r="O423" s="171">
        <v>3</v>
      </c>
      <c r="P423" s="189">
        <v>22417</v>
      </c>
      <c r="Q423" s="173">
        <v>2.5000000000000001E-2</v>
      </c>
      <c r="R423" s="190">
        <f t="shared" si="99"/>
        <v>560</v>
      </c>
      <c r="S423" s="173">
        <v>0</v>
      </c>
      <c r="T423" s="190">
        <f t="shared" si="100"/>
        <v>0</v>
      </c>
      <c r="U423" s="173">
        <f t="shared" si="101"/>
        <v>2.4981041174108935E-2</v>
      </c>
      <c r="V423" s="190">
        <f t="shared" si="102"/>
        <v>560</v>
      </c>
      <c r="W423" s="190">
        <f t="shared" si="103"/>
        <v>22977</v>
      </c>
      <c r="X423" s="191">
        <f t="shared" si="115"/>
        <v>22977</v>
      </c>
      <c r="Y423" s="192">
        <f t="shared" si="104"/>
        <v>560</v>
      </c>
      <c r="Z423" s="177">
        <f t="shared" si="98"/>
        <v>2.5000000000000001E-2</v>
      </c>
      <c r="AA423" s="178" t="str">
        <f t="shared" si="114"/>
        <v>2.00%-3.00%</v>
      </c>
      <c r="AB423" s="193"/>
      <c r="AC423" s="193"/>
      <c r="AD423" s="193"/>
      <c r="AE423" s="180"/>
      <c r="AF423" s="189">
        <f t="shared" si="105"/>
        <v>0</v>
      </c>
      <c r="AG423" s="194">
        <f t="shared" si="106"/>
        <v>22977</v>
      </c>
      <c r="AH423" s="182">
        <f t="shared" si="107"/>
        <v>560</v>
      </c>
      <c r="AI423" s="183">
        <f t="shared" si="108"/>
        <v>2.4981041174108931E-2</v>
      </c>
      <c r="AJ423" s="184">
        <v>14</v>
      </c>
      <c r="AK423" s="184">
        <v>450</v>
      </c>
      <c r="AL423" s="184"/>
      <c r="AM423" s="184">
        <v>688</v>
      </c>
      <c r="AN423" s="184">
        <f t="shared" si="109"/>
        <v>327766</v>
      </c>
      <c r="AO423" s="171">
        <v>5</v>
      </c>
      <c r="AP423" s="184"/>
      <c r="AQ423" s="185"/>
      <c r="AR423" s="185"/>
      <c r="AS423" s="169" t="s">
        <v>1476</v>
      </c>
      <c r="AT423" s="169" t="s">
        <v>173</v>
      </c>
      <c r="AY423" s="145" t="str">
        <f t="shared" si="112"/>
        <v>OK</v>
      </c>
    </row>
    <row r="424" spans="1:51" ht="19.95" customHeight="1">
      <c r="A424" s="5" t="s">
        <v>562</v>
      </c>
      <c r="B424" s="169">
        <v>11009340</v>
      </c>
      <c r="C424" s="169" t="s">
        <v>1593</v>
      </c>
      <c r="D424" s="169" t="s">
        <v>1594</v>
      </c>
      <c r="E424" s="169" t="s">
        <v>54</v>
      </c>
      <c r="F424" s="169" t="s">
        <v>55</v>
      </c>
      <c r="G424" s="169" t="s">
        <v>1319</v>
      </c>
      <c r="H424" s="169" t="s">
        <v>1595</v>
      </c>
      <c r="I424" s="169" t="s">
        <v>1335</v>
      </c>
      <c r="J424" s="170">
        <v>41456</v>
      </c>
      <c r="K424" s="169" t="s">
        <v>388</v>
      </c>
      <c r="L424" s="169" t="s">
        <v>388</v>
      </c>
      <c r="M424" s="169" t="s">
        <v>107</v>
      </c>
      <c r="N424" s="171">
        <v>2</v>
      </c>
      <c r="O424" s="171">
        <v>3</v>
      </c>
      <c r="P424" s="189">
        <v>7691</v>
      </c>
      <c r="Q424" s="173">
        <v>2.5000000000000001E-2</v>
      </c>
      <c r="R424" s="190">
        <f t="shared" si="99"/>
        <v>192</v>
      </c>
      <c r="S424" s="173">
        <v>0</v>
      </c>
      <c r="T424" s="190">
        <f t="shared" si="100"/>
        <v>0</v>
      </c>
      <c r="U424" s="173">
        <f t="shared" si="101"/>
        <v>2.496424392146665E-2</v>
      </c>
      <c r="V424" s="190">
        <f t="shared" si="102"/>
        <v>192</v>
      </c>
      <c r="W424" s="190">
        <f t="shared" si="103"/>
        <v>7883</v>
      </c>
      <c r="X424" s="191">
        <f t="shared" si="115"/>
        <v>7883</v>
      </c>
      <c r="Y424" s="192">
        <f t="shared" si="104"/>
        <v>192</v>
      </c>
      <c r="Z424" s="177">
        <f t="shared" si="98"/>
        <v>2.5000000000000001E-2</v>
      </c>
      <c r="AA424" s="178" t="str">
        <f t="shared" si="114"/>
        <v>2.00%-3.00%</v>
      </c>
      <c r="AB424" s="193"/>
      <c r="AC424" s="193"/>
      <c r="AD424" s="193"/>
      <c r="AE424" s="180"/>
      <c r="AF424" s="189">
        <f t="shared" si="105"/>
        <v>0</v>
      </c>
      <c r="AG424" s="194">
        <f t="shared" si="106"/>
        <v>7883</v>
      </c>
      <c r="AH424" s="182">
        <f t="shared" si="107"/>
        <v>192</v>
      </c>
      <c r="AI424" s="183">
        <f t="shared" si="108"/>
        <v>2.4964243921466567E-2</v>
      </c>
      <c r="AJ424" s="184">
        <v>14</v>
      </c>
      <c r="AK424" s="184">
        <v>450</v>
      </c>
      <c r="AL424" s="184"/>
      <c r="AM424" s="184">
        <v>688</v>
      </c>
      <c r="AN424" s="184">
        <f t="shared" si="109"/>
        <v>116450</v>
      </c>
      <c r="AO424" s="171">
        <v>3</v>
      </c>
      <c r="AP424" s="184"/>
      <c r="AQ424" s="185"/>
      <c r="AR424" s="185"/>
      <c r="AS424" s="169" t="s">
        <v>1476</v>
      </c>
      <c r="AT424" s="169" t="s">
        <v>173</v>
      </c>
      <c r="AY424" s="145" t="str">
        <f t="shared" si="112"/>
        <v>OK</v>
      </c>
    </row>
    <row r="425" spans="1:51" ht="19.95" customHeight="1">
      <c r="A425" s="5" t="s">
        <v>562</v>
      </c>
      <c r="B425" s="169">
        <v>11009416</v>
      </c>
      <c r="C425" s="169" t="s">
        <v>1596</v>
      </c>
      <c r="D425" s="169" t="s">
        <v>1597</v>
      </c>
      <c r="E425" s="169" t="s">
        <v>54</v>
      </c>
      <c r="F425" s="169" t="s">
        <v>55</v>
      </c>
      <c r="G425" s="169" t="s">
        <v>2139</v>
      </c>
      <c r="H425" s="169" t="s">
        <v>1519</v>
      </c>
      <c r="I425" s="169" t="s">
        <v>1520</v>
      </c>
      <c r="J425" s="170">
        <v>41334</v>
      </c>
      <c r="K425" s="169" t="s">
        <v>1510</v>
      </c>
      <c r="L425" s="169" t="s">
        <v>1510</v>
      </c>
      <c r="M425" s="169" t="s">
        <v>568</v>
      </c>
      <c r="N425" s="171">
        <v>2</v>
      </c>
      <c r="O425" s="171">
        <v>3</v>
      </c>
      <c r="P425" s="189">
        <v>7722</v>
      </c>
      <c r="Q425" s="173">
        <v>0</v>
      </c>
      <c r="R425" s="190">
        <f t="shared" si="99"/>
        <v>0</v>
      </c>
      <c r="S425" s="173">
        <v>0</v>
      </c>
      <c r="T425" s="190">
        <f t="shared" si="100"/>
        <v>0</v>
      </c>
      <c r="U425" s="173">
        <f t="shared" si="101"/>
        <v>0</v>
      </c>
      <c r="V425" s="190">
        <f t="shared" si="102"/>
        <v>0</v>
      </c>
      <c r="W425" s="190">
        <f t="shared" si="103"/>
        <v>7722</v>
      </c>
      <c r="X425" s="191">
        <f t="shared" si="115"/>
        <v>7722</v>
      </c>
      <c r="Y425" s="192">
        <f t="shared" si="104"/>
        <v>0</v>
      </c>
      <c r="Z425" s="177">
        <f t="shared" si="98"/>
        <v>0</v>
      </c>
      <c r="AA425" s="178" t="str">
        <f t="shared" si="114"/>
        <v>0.00%-0.00%</v>
      </c>
      <c r="AB425" s="193"/>
      <c r="AC425" s="193"/>
      <c r="AD425" s="193"/>
      <c r="AE425" s="180"/>
      <c r="AF425" s="189">
        <f t="shared" si="105"/>
        <v>0</v>
      </c>
      <c r="AG425" s="194">
        <f t="shared" si="106"/>
        <v>7722</v>
      </c>
      <c r="AH425" s="182">
        <f t="shared" si="107"/>
        <v>0</v>
      </c>
      <c r="AI425" s="183">
        <f t="shared" si="108"/>
        <v>0</v>
      </c>
      <c r="AJ425" s="184">
        <v>14</v>
      </c>
      <c r="AK425" s="184">
        <v>3750</v>
      </c>
      <c r="AL425" s="184"/>
      <c r="AM425" s="184">
        <v>688</v>
      </c>
      <c r="AN425" s="184">
        <f t="shared" si="109"/>
        <v>153796</v>
      </c>
      <c r="AO425" s="171">
        <v>3</v>
      </c>
      <c r="AP425" s="184"/>
      <c r="AQ425" s="185"/>
      <c r="AR425" s="185"/>
      <c r="AS425" s="169" t="s">
        <v>1476</v>
      </c>
      <c r="AT425" s="169" t="s">
        <v>173</v>
      </c>
      <c r="AY425" s="145" t="str">
        <f t="shared" si="112"/>
        <v>OK</v>
      </c>
    </row>
    <row r="426" spans="1:51" ht="19.95" customHeight="1">
      <c r="A426" s="5" t="s">
        <v>562</v>
      </c>
      <c r="B426" s="169">
        <v>11009909</v>
      </c>
      <c r="C426" s="169" t="s">
        <v>1598</v>
      </c>
      <c r="D426" s="169" t="s">
        <v>1599</v>
      </c>
      <c r="E426" s="169" t="s">
        <v>54</v>
      </c>
      <c r="F426" s="169" t="s">
        <v>55</v>
      </c>
      <c r="G426" s="169" t="s">
        <v>1319</v>
      </c>
      <c r="H426" s="169" t="s">
        <v>1595</v>
      </c>
      <c r="I426" s="169" t="s">
        <v>1335</v>
      </c>
      <c r="J426" s="170">
        <v>41487</v>
      </c>
      <c r="K426" s="169" t="s">
        <v>150</v>
      </c>
      <c r="L426" s="169" t="s">
        <v>1600</v>
      </c>
      <c r="M426" s="169" t="s">
        <v>59</v>
      </c>
      <c r="N426" s="171">
        <v>2</v>
      </c>
      <c r="O426" s="171">
        <v>4</v>
      </c>
      <c r="P426" s="189">
        <v>21758</v>
      </c>
      <c r="Q426" s="173">
        <v>3.7500000000000006E-2</v>
      </c>
      <c r="R426" s="190">
        <f t="shared" si="99"/>
        <v>816</v>
      </c>
      <c r="S426" s="173">
        <v>0</v>
      </c>
      <c r="T426" s="190">
        <f t="shared" si="100"/>
        <v>0</v>
      </c>
      <c r="U426" s="173">
        <f t="shared" si="101"/>
        <v>3.7503447007997057E-2</v>
      </c>
      <c r="V426" s="190">
        <f t="shared" si="102"/>
        <v>816</v>
      </c>
      <c r="W426" s="190">
        <f t="shared" si="103"/>
        <v>22574</v>
      </c>
      <c r="X426" s="191">
        <f>22779</f>
        <v>22779</v>
      </c>
      <c r="Y426" s="192">
        <f t="shared" si="104"/>
        <v>1021</v>
      </c>
      <c r="Z426" s="177">
        <f t="shared" si="98"/>
        <v>4.6899999999999997E-2</v>
      </c>
      <c r="AA426" s="178" t="str">
        <f t="shared" si="114"/>
        <v>3.00%-4.50%</v>
      </c>
      <c r="AB426" s="193"/>
      <c r="AC426" s="193"/>
      <c r="AD426" s="193"/>
      <c r="AE426" s="180"/>
      <c r="AF426" s="189">
        <f t="shared" si="105"/>
        <v>0</v>
      </c>
      <c r="AG426" s="194">
        <f t="shared" si="106"/>
        <v>22779</v>
      </c>
      <c r="AH426" s="182">
        <f t="shared" si="107"/>
        <v>1021</v>
      </c>
      <c r="AI426" s="183">
        <f t="shared" si="108"/>
        <v>4.6925268866623737E-2</v>
      </c>
      <c r="AJ426" s="184">
        <v>14</v>
      </c>
      <c r="AK426" s="184">
        <v>450</v>
      </c>
      <c r="AL426" s="184"/>
      <c r="AM426" s="184">
        <v>688</v>
      </c>
      <c r="AN426" s="184">
        <f t="shared" si="109"/>
        <v>324994</v>
      </c>
      <c r="AO426" s="171">
        <v>5</v>
      </c>
      <c r="AP426" s="184"/>
      <c r="AQ426" s="185"/>
      <c r="AR426" s="185"/>
      <c r="AS426" s="169" t="s">
        <v>1476</v>
      </c>
      <c r="AT426" s="169" t="s">
        <v>173</v>
      </c>
      <c r="AY426" s="145" t="str">
        <f t="shared" si="112"/>
        <v>OK</v>
      </c>
    </row>
    <row r="427" spans="1:51" ht="19.95" customHeight="1">
      <c r="A427" s="5" t="s">
        <v>562</v>
      </c>
      <c r="B427" s="169">
        <v>11010271</v>
      </c>
      <c r="C427" s="169" t="s">
        <v>1601</v>
      </c>
      <c r="D427" s="169" t="s">
        <v>1602</v>
      </c>
      <c r="E427" s="169" t="s">
        <v>54</v>
      </c>
      <c r="F427" s="169" t="s">
        <v>55</v>
      </c>
      <c r="G427" s="169" t="s">
        <v>1319</v>
      </c>
      <c r="H427" s="169" t="s">
        <v>1553</v>
      </c>
      <c r="I427" s="169" t="s">
        <v>1335</v>
      </c>
      <c r="J427" s="170">
        <v>41730</v>
      </c>
      <c r="K427" s="169" t="s">
        <v>110</v>
      </c>
      <c r="L427" s="169" t="s">
        <v>110</v>
      </c>
      <c r="M427" s="169" t="s">
        <v>89</v>
      </c>
      <c r="N427" s="171">
        <v>2</v>
      </c>
      <c r="O427" s="171">
        <v>3</v>
      </c>
      <c r="P427" s="189">
        <v>12554</v>
      </c>
      <c r="Q427" s="173">
        <v>0</v>
      </c>
      <c r="R427" s="190">
        <f t="shared" si="99"/>
        <v>0</v>
      </c>
      <c r="S427" s="173">
        <v>0</v>
      </c>
      <c r="T427" s="190">
        <f t="shared" si="100"/>
        <v>0</v>
      </c>
      <c r="U427" s="173">
        <f t="shared" si="101"/>
        <v>0</v>
      </c>
      <c r="V427" s="190">
        <f t="shared" si="102"/>
        <v>0</v>
      </c>
      <c r="W427" s="190">
        <f t="shared" si="103"/>
        <v>12554</v>
      </c>
      <c r="X427" s="191">
        <f t="shared" si="115"/>
        <v>12554</v>
      </c>
      <c r="Y427" s="192">
        <f t="shared" si="104"/>
        <v>0</v>
      </c>
      <c r="Z427" s="177">
        <f t="shared" si="98"/>
        <v>0</v>
      </c>
      <c r="AA427" s="178" t="str">
        <f t="shared" si="114"/>
        <v>0.00%-0.00%</v>
      </c>
      <c r="AB427" s="193"/>
      <c r="AC427" s="193"/>
      <c r="AD427" s="193"/>
      <c r="AE427" s="180"/>
      <c r="AF427" s="189">
        <f t="shared" si="105"/>
        <v>0</v>
      </c>
      <c r="AG427" s="194">
        <f t="shared" si="106"/>
        <v>12554</v>
      </c>
      <c r="AH427" s="182">
        <f t="shared" si="107"/>
        <v>0</v>
      </c>
      <c r="AI427" s="183">
        <f t="shared" si="108"/>
        <v>0</v>
      </c>
      <c r="AJ427" s="184">
        <v>14</v>
      </c>
      <c r="AK427" s="184">
        <v>450</v>
      </c>
      <c r="AL427" s="184"/>
      <c r="AM427" s="184">
        <v>688</v>
      </c>
      <c r="AN427" s="184">
        <f t="shared" si="109"/>
        <v>181844</v>
      </c>
      <c r="AO427" s="171">
        <v>3</v>
      </c>
      <c r="AP427" s="184"/>
      <c r="AQ427" s="185"/>
      <c r="AR427" s="185"/>
      <c r="AS427" s="169" t="s">
        <v>1476</v>
      </c>
      <c r="AT427" s="169" t="s">
        <v>173</v>
      </c>
      <c r="AY427" s="145" t="str">
        <f t="shared" si="112"/>
        <v>OK</v>
      </c>
    </row>
    <row r="428" spans="1:51" ht="19.95" customHeight="1">
      <c r="A428" s="5" t="s">
        <v>562</v>
      </c>
      <c r="B428" s="169">
        <v>11010409</v>
      </c>
      <c r="C428" s="169" t="s">
        <v>1603</v>
      </c>
      <c r="D428" s="169" t="s">
        <v>1604</v>
      </c>
      <c r="E428" s="169" t="s">
        <v>54</v>
      </c>
      <c r="F428" s="169" t="s">
        <v>55</v>
      </c>
      <c r="G428" s="169" t="s">
        <v>1319</v>
      </c>
      <c r="H428" s="169" t="s">
        <v>1553</v>
      </c>
      <c r="I428" s="169" t="s">
        <v>1335</v>
      </c>
      <c r="J428" s="170">
        <v>41654</v>
      </c>
      <c r="K428" s="169" t="s">
        <v>150</v>
      </c>
      <c r="L428" s="169" t="s">
        <v>150</v>
      </c>
      <c r="M428" s="169" t="s">
        <v>59</v>
      </c>
      <c r="N428" s="171">
        <v>2</v>
      </c>
      <c r="O428" s="171">
        <v>3</v>
      </c>
      <c r="P428" s="189">
        <v>17454</v>
      </c>
      <c r="Q428" s="173">
        <v>0.03</v>
      </c>
      <c r="R428" s="190">
        <f t="shared" si="99"/>
        <v>524</v>
      </c>
      <c r="S428" s="173">
        <v>0</v>
      </c>
      <c r="T428" s="190">
        <f t="shared" si="100"/>
        <v>0</v>
      </c>
      <c r="U428" s="173">
        <f t="shared" si="101"/>
        <v>3.0021771513693136E-2</v>
      </c>
      <c r="V428" s="190">
        <f t="shared" si="102"/>
        <v>524</v>
      </c>
      <c r="W428" s="190">
        <f t="shared" si="103"/>
        <v>17978</v>
      </c>
      <c r="X428" s="191">
        <f t="shared" si="115"/>
        <v>17978</v>
      </c>
      <c r="Y428" s="192">
        <f t="shared" si="104"/>
        <v>524</v>
      </c>
      <c r="Z428" s="177">
        <f t="shared" si="98"/>
        <v>0.03</v>
      </c>
      <c r="AA428" s="178" t="str">
        <f t="shared" si="114"/>
        <v>2.40%-3.60%</v>
      </c>
      <c r="AB428" s="193"/>
      <c r="AC428" s="193"/>
      <c r="AD428" s="193"/>
      <c r="AE428" s="180"/>
      <c r="AF428" s="189">
        <f t="shared" si="105"/>
        <v>0</v>
      </c>
      <c r="AG428" s="194">
        <f t="shared" si="106"/>
        <v>17978</v>
      </c>
      <c r="AH428" s="182">
        <f t="shared" si="107"/>
        <v>524</v>
      </c>
      <c r="AI428" s="183">
        <f t="shared" si="108"/>
        <v>3.0021771513693229E-2</v>
      </c>
      <c r="AJ428" s="184">
        <v>14</v>
      </c>
      <c r="AK428" s="184">
        <v>450</v>
      </c>
      <c r="AL428" s="184"/>
      <c r="AM428" s="184">
        <v>688</v>
      </c>
      <c r="AN428" s="184">
        <f t="shared" si="109"/>
        <v>257780</v>
      </c>
      <c r="AO428" s="171">
        <v>3</v>
      </c>
      <c r="AP428" s="184"/>
      <c r="AQ428" s="185"/>
      <c r="AR428" s="185"/>
      <c r="AS428" s="169" t="s">
        <v>1476</v>
      </c>
      <c r="AT428" s="169" t="s">
        <v>173</v>
      </c>
      <c r="AY428" s="145" t="str">
        <f t="shared" si="112"/>
        <v>OK</v>
      </c>
    </row>
    <row r="429" spans="1:51" ht="19.95" customHeight="1">
      <c r="A429" s="5" t="s">
        <v>562</v>
      </c>
      <c r="B429" s="169">
        <v>11010416</v>
      </c>
      <c r="C429" s="169" t="s">
        <v>1605</v>
      </c>
      <c r="D429" s="169" t="s">
        <v>1606</v>
      </c>
      <c r="E429" s="169" t="s">
        <v>54</v>
      </c>
      <c r="F429" s="169" t="s">
        <v>55</v>
      </c>
      <c r="G429" s="169" t="s">
        <v>1319</v>
      </c>
      <c r="H429" s="169" t="s">
        <v>1553</v>
      </c>
      <c r="I429" s="169" t="s">
        <v>1335</v>
      </c>
      <c r="J429" s="170">
        <v>41659</v>
      </c>
      <c r="K429" s="169" t="s">
        <v>80</v>
      </c>
      <c r="L429" s="169" t="s">
        <v>80</v>
      </c>
      <c r="M429" s="169" t="s">
        <v>66</v>
      </c>
      <c r="N429" s="171">
        <v>2</v>
      </c>
      <c r="O429" s="171">
        <v>5</v>
      </c>
      <c r="P429" s="189">
        <v>11487</v>
      </c>
      <c r="Q429" s="173">
        <v>0.06</v>
      </c>
      <c r="R429" s="190">
        <f t="shared" si="99"/>
        <v>689</v>
      </c>
      <c r="S429" s="173">
        <v>7.7799999999999994E-2</v>
      </c>
      <c r="T429" s="190">
        <f t="shared" si="100"/>
        <v>894</v>
      </c>
      <c r="U429" s="173">
        <f t="shared" si="101"/>
        <v>0.13780795682075389</v>
      </c>
      <c r="V429" s="190">
        <f t="shared" si="102"/>
        <v>1583</v>
      </c>
      <c r="W429" s="190">
        <f t="shared" si="103"/>
        <v>13070</v>
      </c>
      <c r="X429" s="191">
        <f>W429-500</f>
        <v>12570</v>
      </c>
      <c r="Y429" s="192">
        <f t="shared" si="104"/>
        <v>1083</v>
      </c>
      <c r="Z429" s="177">
        <f t="shared" si="98"/>
        <v>9.4299999999999995E-2</v>
      </c>
      <c r="AA429" s="178" t="str">
        <f t="shared" si="114"/>
        <v>11.02%-16.54%</v>
      </c>
      <c r="AB429" s="193"/>
      <c r="AC429" s="193"/>
      <c r="AD429" s="193"/>
      <c r="AE429" s="180"/>
      <c r="AF429" s="189">
        <f t="shared" si="105"/>
        <v>0</v>
      </c>
      <c r="AG429" s="194">
        <f t="shared" si="106"/>
        <v>12570</v>
      </c>
      <c r="AH429" s="182">
        <f t="shared" si="107"/>
        <v>1083</v>
      </c>
      <c r="AI429" s="183">
        <f t="shared" si="108"/>
        <v>9.4280490989814503E-2</v>
      </c>
      <c r="AJ429" s="184">
        <v>14</v>
      </c>
      <c r="AK429" s="184">
        <v>450</v>
      </c>
      <c r="AL429" s="184"/>
      <c r="AM429" s="184">
        <v>688</v>
      </c>
      <c r="AN429" s="184">
        <f t="shared" si="109"/>
        <v>182068</v>
      </c>
      <c r="AO429" s="171">
        <v>3</v>
      </c>
      <c r="AP429" s="184"/>
      <c r="AQ429" s="185"/>
      <c r="AR429" s="185"/>
      <c r="AS429" s="169" t="s">
        <v>1476</v>
      </c>
      <c r="AT429" s="169" t="s">
        <v>173</v>
      </c>
      <c r="AY429" s="145" t="str">
        <f t="shared" si="112"/>
        <v>OK</v>
      </c>
    </row>
    <row r="430" spans="1:51" ht="19.95" customHeight="1">
      <c r="A430" s="5" t="s">
        <v>562</v>
      </c>
      <c r="B430" s="169">
        <v>11010770</v>
      </c>
      <c r="C430" s="169" t="s">
        <v>1607</v>
      </c>
      <c r="D430" s="169" t="s">
        <v>1608</v>
      </c>
      <c r="E430" s="169" t="s">
        <v>54</v>
      </c>
      <c r="F430" s="169" t="s">
        <v>55</v>
      </c>
      <c r="G430" s="169" t="s">
        <v>2135</v>
      </c>
      <c r="H430" s="169" t="s">
        <v>1549</v>
      </c>
      <c r="I430" s="169" t="s">
        <v>1550</v>
      </c>
      <c r="J430" s="170">
        <v>41743</v>
      </c>
      <c r="K430" s="169" t="s">
        <v>1510</v>
      </c>
      <c r="L430" s="169" t="s">
        <v>1510</v>
      </c>
      <c r="M430" s="169" t="s">
        <v>568</v>
      </c>
      <c r="N430" s="171">
        <v>2</v>
      </c>
      <c r="O430" s="171">
        <v>5</v>
      </c>
      <c r="P430" s="189">
        <v>8577</v>
      </c>
      <c r="Q430" s="173">
        <v>0.03</v>
      </c>
      <c r="R430" s="190">
        <f t="shared" si="99"/>
        <v>257</v>
      </c>
      <c r="S430" s="173">
        <v>0</v>
      </c>
      <c r="T430" s="190">
        <f t="shared" si="100"/>
        <v>0</v>
      </c>
      <c r="U430" s="173">
        <f t="shared" si="101"/>
        <v>2.9963856826396174E-2</v>
      </c>
      <c r="V430" s="190">
        <f t="shared" si="102"/>
        <v>257</v>
      </c>
      <c r="W430" s="190">
        <f t="shared" si="103"/>
        <v>8834</v>
      </c>
      <c r="X430" s="191">
        <f t="shared" si="115"/>
        <v>8834</v>
      </c>
      <c r="Y430" s="192">
        <f t="shared" si="104"/>
        <v>257</v>
      </c>
      <c r="Z430" s="177">
        <f t="shared" si="98"/>
        <v>0.03</v>
      </c>
      <c r="AA430" s="178" t="str">
        <f t="shared" si="114"/>
        <v>2.40%-3.60%</v>
      </c>
      <c r="AB430" s="193"/>
      <c r="AC430" s="193"/>
      <c r="AD430" s="193"/>
      <c r="AE430" s="180"/>
      <c r="AF430" s="189">
        <f t="shared" si="105"/>
        <v>0</v>
      </c>
      <c r="AG430" s="194">
        <f t="shared" si="106"/>
        <v>8834</v>
      </c>
      <c r="AH430" s="182">
        <f t="shared" si="107"/>
        <v>257</v>
      </c>
      <c r="AI430" s="183">
        <f t="shared" si="108"/>
        <v>2.996385682639624E-2</v>
      </c>
      <c r="AJ430" s="184">
        <v>14</v>
      </c>
      <c r="AK430" s="184">
        <v>1350</v>
      </c>
      <c r="AL430" s="184"/>
      <c r="AM430" s="184">
        <v>688</v>
      </c>
      <c r="AN430" s="184">
        <f t="shared" si="109"/>
        <v>140564</v>
      </c>
      <c r="AO430" s="171">
        <v>4</v>
      </c>
      <c r="AP430" s="184"/>
      <c r="AQ430" s="185"/>
      <c r="AR430" s="185"/>
      <c r="AS430" s="169" t="s">
        <v>1476</v>
      </c>
      <c r="AT430" s="169" t="s">
        <v>173</v>
      </c>
      <c r="AY430" s="145" t="str">
        <f t="shared" si="112"/>
        <v>OK</v>
      </c>
    </row>
    <row r="431" spans="1:51" ht="19.95" customHeight="1">
      <c r="A431" s="5" t="s">
        <v>562</v>
      </c>
      <c r="B431" s="169">
        <v>11010864</v>
      </c>
      <c r="C431" s="169" t="s">
        <v>1609</v>
      </c>
      <c r="D431" s="169" t="s">
        <v>1610</v>
      </c>
      <c r="E431" s="169" t="s">
        <v>54</v>
      </c>
      <c r="F431" s="169" t="s">
        <v>55</v>
      </c>
      <c r="G431" s="169" t="s">
        <v>2130</v>
      </c>
      <c r="H431" s="169" t="s">
        <v>1503</v>
      </c>
      <c r="I431" s="169" t="s">
        <v>1504</v>
      </c>
      <c r="J431" s="170">
        <v>41754</v>
      </c>
      <c r="K431" s="169" t="s">
        <v>1510</v>
      </c>
      <c r="L431" s="169" t="s">
        <v>1510</v>
      </c>
      <c r="M431" s="169" t="s">
        <v>568</v>
      </c>
      <c r="N431" s="171">
        <v>2</v>
      </c>
      <c r="O431" s="171">
        <v>3</v>
      </c>
      <c r="P431" s="189">
        <v>8586</v>
      </c>
      <c r="Q431" s="173">
        <v>0</v>
      </c>
      <c r="R431" s="190">
        <f t="shared" si="99"/>
        <v>0</v>
      </c>
      <c r="S431" s="173">
        <v>0</v>
      </c>
      <c r="T431" s="190">
        <f t="shared" si="100"/>
        <v>0</v>
      </c>
      <c r="U431" s="173">
        <f t="shared" si="101"/>
        <v>0</v>
      </c>
      <c r="V431" s="190">
        <f t="shared" si="102"/>
        <v>0</v>
      </c>
      <c r="W431" s="190">
        <f t="shared" si="103"/>
        <v>8586</v>
      </c>
      <c r="X431" s="191">
        <f t="shared" si="115"/>
        <v>8586</v>
      </c>
      <c r="Y431" s="192">
        <f t="shared" si="104"/>
        <v>0</v>
      </c>
      <c r="Z431" s="177">
        <f t="shared" si="98"/>
        <v>0</v>
      </c>
      <c r="AA431" s="178" t="str">
        <f t="shared" si="114"/>
        <v>0.00%-0.00%</v>
      </c>
      <c r="AB431" s="193"/>
      <c r="AC431" s="193"/>
      <c r="AD431" s="193"/>
      <c r="AE431" s="180"/>
      <c r="AF431" s="189">
        <f t="shared" si="105"/>
        <v>0</v>
      </c>
      <c r="AG431" s="194">
        <f t="shared" si="106"/>
        <v>8586</v>
      </c>
      <c r="AH431" s="182">
        <f t="shared" si="107"/>
        <v>0</v>
      </c>
      <c r="AI431" s="183">
        <f t="shared" si="108"/>
        <v>0</v>
      </c>
      <c r="AJ431" s="184">
        <v>14</v>
      </c>
      <c r="AK431" s="184">
        <v>850</v>
      </c>
      <c r="AL431" s="184"/>
      <c r="AM431" s="184">
        <v>688</v>
      </c>
      <c r="AN431" s="184">
        <f t="shared" si="109"/>
        <v>131092</v>
      </c>
      <c r="AO431" s="171">
        <v>3</v>
      </c>
      <c r="AP431" s="184"/>
      <c r="AQ431" s="185"/>
      <c r="AR431" s="185"/>
      <c r="AS431" s="169" t="s">
        <v>1476</v>
      </c>
      <c r="AT431" s="169" t="s">
        <v>173</v>
      </c>
      <c r="AY431" s="145" t="str">
        <f t="shared" si="112"/>
        <v>OK</v>
      </c>
    </row>
    <row r="432" spans="1:51" ht="19.95" customHeight="1">
      <c r="A432" s="5" t="s">
        <v>562</v>
      </c>
      <c r="B432" s="169">
        <v>11011160</v>
      </c>
      <c r="C432" s="169" t="s">
        <v>1611</v>
      </c>
      <c r="D432" s="169" t="s">
        <v>1612</v>
      </c>
      <c r="E432" s="169" t="s">
        <v>54</v>
      </c>
      <c r="F432" s="169" t="s">
        <v>55</v>
      </c>
      <c r="G432" s="169" t="s">
        <v>2133</v>
      </c>
      <c r="H432" s="169" t="s">
        <v>1539</v>
      </c>
      <c r="I432" s="169" t="s">
        <v>1540</v>
      </c>
      <c r="J432" s="170">
        <v>41827</v>
      </c>
      <c r="K432" s="169" t="s">
        <v>1510</v>
      </c>
      <c r="L432" s="169" t="s">
        <v>1510</v>
      </c>
      <c r="M432" s="169" t="s">
        <v>568</v>
      </c>
      <c r="N432" s="171">
        <v>2</v>
      </c>
      <c r="O432" s="171">
        <v>4</v>
      </c>
      <c r="P432" s="189">
        <v>8300</v>
      </c>
      <c r="Q432" s="173">
        <v>2.2499999999999999E-2</v>
      </c>
      <c r="R432" s="190">
        <f t="shared" si="99"/>
        <v>187</v>
      </c>
      <c r="S432" s="173">
        <v>0</v>
      </c>
      <c r="T432" s="190">
        <f t="shared" si="100"/>
        <v>0</v>
      </c>
      <c r="U432" s="173">
        <f t="shared" si="101"/>
        <v>2.253012048192771E-2</v>
      </c>
      <c r="V432" s="190">
        <f t="shared" si="102"/>
        <v>187</v>
      </c>
      <c r="W432" s="190">
        <f t="shared" si="103"/>
        <v>8487</v>
      </c>
      <c r="X432" s="191">
        <f>P432</f>
        <v>8300</v>
      </c>
      <c r="Y432" s="192">
        <f t="shared" si="104"/>
        <v>0</v>
      </c>
      <c r="Z432" s="177">
        <f t="shared" si="98"/>
        <v>0</v>
      </c>
      <c r="AA432" s="178" t="str">
        <f t="shared" si="114"/>
        <v>1.80%-2.70%</v>
      </c>
      <c r="AB432" s="193" t="s">
        <v>112</v>
      </c>
      <c r="AC432" s="193" t="s">
        <v>110</v>
      </c>
      <c r="AD432" s="193" t="s">
        <v>198</v>
      </c>
      <c r="AE432" s="180">
        <v>0.16</v>
      </c>
      <c r="AF432" s="189">
        <f t="shared" si="105"/>
        <v>1328</v>
      </c>
      <c r="AG432" s="194">
        <f t="shared" si="106"/>
        <v>9628</v>
      </c>
      <c r="AH432" s="182">
        <f t="shared" si="107"/>
        <v>1328</v>
      </c>
      <c r="AI432" s="183">
        <f t="shared" si="108"/>
        <v>0.15999999999999992</v>
      </c>
      <c r="AJ432" s="184">
        <v>14</v>
      </c>
      <c r="AK432" s="184">
        <v>1650</v>
      </c>
      <c r="AL432" s="184"/>
      <c r="AM432" s="184">
        <v>688</v>
      </c>
      <c r="AN432" s="184">
        <f t="shared" si="109"/>
        <v>155280</v>
      </c>
      <c r="AO432" s="171">
        <v>3</v>
      </c>
      <c r="AP432" s="184"/>
      <c r="AQ432" s="185"/>
      <c r="AR432" s="185"/>
      <c r="AS432" s="169" t="s">
        <v>1476</v>
      </c>
      <c r="AT432" s="169" t="s">
        <v>173</v>
      </c>
      <c r="AY432" s="145" t="str">
        <f t="shared" si="112"/>
        <v>0 increase</v>
      </c>
    </row>
    <row r="433" spans="1:51" ht="19.95" customHeight="1">
      <c r="A433" s="5" t="s">
        <v>562</v>
      </c>
      <c r="B433" s="169">
        <v>11011599</v>
      </c>
      <c r="C433" s="169" t="s">
        <v>1613</v>
      </c>
      <c r="D433" s="169" t="s">
        <v>1614</v>
      </c>
      <c r="E433" s="169" t="s">
        <v>54</v>
      </c>
      <c r="F433" s="169" t="s">
        <v>55</v>
      </c>
      <c r="G433" s="169" t="s">
        <v>2140</v>
      </c>
      <c r="H433" s="169" t="s">
        <v>1566</v>
      </c>
      <c r="I433" s="169" t="s">
        <v>1567</v>
      </c>
      <c r="J433" s="170">
        <v>41897</v>
      </c>
      <c r="K433" s="169" t="s">
        <v>1513</v>
      </c>
      <c r="L433" s="169" t="s">
        <v>1513</v>
      </c>
      <c r="M433" s="169" t="s">
        <v>568</v>
      </c>
      <c r="N433" s="171">
        <v>2</v>
      </c>
      <c r="O433" s="171">
        <v>3</v>
      </c>
      <c r="P433" s="189">
        <v>10002</v>
      </c>
      <c r="Q433" s="173">
        <v>0</v>
      </c>
      <c r="R433" s="190">
        <f t="shared" si="99"/>
        <v>0</v>
      </c>
      <c r="S433" s="173">
        <v>0</v>
      </c>
      <c r="T433" s="190">
        <f t="shared" si="100"/>
        <v>0</v>
      </c>
      <c r="U433" s="173">
        <f t="shared" si="101"/>
        <v>0</v>
      </c>
      <c r="V433" s="190">
        <f t="shared" si="102"/>
        <v>0</v>
      </c>
      <c r="W433" s="190">
        <f t="shared" si="103"/>
        <v>10002</v>
      </c>
      <c r="X433" s="191">
        <f>W433</f>
        <v>10002</v>
      </c>
      <c r="Y433" s="192">
        <f t="shared" si="104"/>
        <v>0</v>
      </c>
      <c r="Z433" s="177">
        <f t="shared" si="98"/>
        <v>0</v>
      </c>
      <c r="AA433" s="178" t="str">
        <f t="shared" si="114"/>
        <v>0.00%-0.00%</v>
      </c>
      <c r="AB433" s="193"/>
      <c r="AC433" s="193"/>
      <c r="AD433" s="193"/>
      <c r="AE433" s="180"/>
      <c r="AF433" s="189">
        <f t="shared" si="105"/>
        <v>0</v>
      </c>
      <c r="AG433" s="194">
        <f t="shared" si="106"/>
        <v>10002</v>
      </c>
      <c r="AH433" s="182">
        <f t="shared" si="107"/>
        <v>0</v>
      </c>
      <c r="AI433" s="183">
        <f t="shared" si="108"/>
        <v>0</v>
      </c>
      <c r="AJ433" s="184">
        <v>14</v>
      </c>
      <c r="AK433" s="184">
        <v>750</v>
      </c>
      <c r="AL433" s="184"/>
      <c r="AM433" s="184">
        <v>688</v>
      </c>
      <c r="AN433" s="184">
        <f t="shared" si="109"/>
        <v>149716</v>
      </c>
      <c r="AO433" s="171">
        <v>3</v>
      </c>
      <c r="AP433" s="184"/>
      <c r="AQ433" s="185"/>
      <c r="AR433" s="185"/>
      <c r="AS433" s="169" t="s">
        <v>1476</v>
      </c>
      <c r="AT433" s="169" t="s">
        <v>173</v>
      </c>
      <c r="AY433" s="145" t="str">
        <f t="shared" si="112"/>
        <v>OK</v>
      </c>
    </row>
    <row r="434" spans="1:51" ht="19.95" customHeight="1">
      <c r="A434" s="5" t="s">
        <v>562</v>
      </c>
      <c r="B434" s="169">
        <v>11011629</v>
      </c>
      <c r="C434" s="169" t="s">
        <v>1363</v>
      </c>
      <c r="D434" s="169" t="s">
        <v>1364</v>
      </c>
      <c r="E434" s="169" t="s">
        <v>54</v>
      </c>
      <c r="F434" s="169" t="s">
        <v>55</v>
      </c>
      <c r="G434" s="169" t="s">
        <v>1319</v>
      </c>
      <c r="H434" s="169" t="s">
        <v>1553</v>
      </c>
      <c r="I434" s="169" t="s">
        <v>1335</v>
      </c>
      <c r="J434" s="170">
        <v>41920</v>
      </c>
      <c r="K434" s="169" t="s">
        <v>388</v>
      </c>
      <c r="L434" s="169" t="s">
        <v>388</v>
      </c>
      <c r="M434" s="169" t="s">
        <v>107</v>
      </c>
      <c r="N434" s="171">
        <v>2</v>
      </c>
      <c r="O434" s="171">
        <v>3</v>
      </c>
      <c r="P434" s="189">
        <v>8185</v>
      </c>
      <c r="Q434" s="173">
        <v>2.5000000000000001E-2</v>
      </c>
      <c r="R434" s="190">
        <f t="shared" si="99"/>
        <v>205</v>
      </c>
      <c r="S434" s="173">
        <v>0</v>
      </c>
      <c r="T434" s="190">
        <f t="shared" si="100"/>
        <v>0</v>
      </c>
      <c r="U434" s="173">
        <f t="shared" si="101"/>
        <v>2.504581551618815E-2</v>
      </c>
      <c r="V434" s="190">
        <f t="shared" si="102"/>
        <v>205</v>
      </c>
      <c r="W434" s="190">
        <f t="shared" si="103"/>
        <v>8390</v>
      </c>
      <c r="X434" s="191">
        <f>W434+500</f>
        <v>8890</v>
      </c>
      <c r="Y434" s="192">
        <f t="shared" si="104"/>
        <v>705</v>
      </c>
      <c r="Z434" s="177">
        <f t="shared" si="98"/>
        <v>8.6099999999999996E-2</v>
      </c>
      <c r="AA434" s="178" t="str">
        <f t="shared" si="114"/>
        <v>2.00%-3.01%</v>
      </c>
      <c r="AB434" s="193"/>
      <c r="AC434" s="193"/>
      <c r="AD434" s="193"/>
      <c r="AE434" s="180"/>
      <c r="AF434" s="189">
        <f t="shared" si="105"/>
        <v>0</v>
      </c>
      <c r="AG434" s="194">
        <f t="shared" si="106"/>
        <v>8890</v>
      </c>
      <c r="AH434" s="182">
        <f t="shared" si="107"/>
        <v>705</v>
      </c>
      <c r="AI434" s="183">
        <f t="shared" si="108"/>
        <v>8.6133170433720263E-2</v>
      </c>
      <c r="AJ434" s="184">
        <v>14</v>
      </c>
      <c r="AK434" s="184">
        <v>450</v>
      </c>
      <c r="AL434" s="184"/>
      <c r="AM434" s="184">
        <v>688</v>
      </c>
      <c r="AN434" s="184">
        <f t="shared" si="109"/>
        <v>130548</v>
      </c>
      <c r="AO434" s="171">
        <v>3</v>
      </c>
      <c r="AP434" s="184"/>
      <c r="AQ434" s="185"/>
      <c r="AR434" s="185"/>
      <c r="AS434" s="169" t="s">
        <v>1476</v>
      </c>
      <c r="AT434" s="169" t="s">
        <v>173</v>
      </c>
      <c r="AY434" s="145" t="str">
        <f t="shared" si="112"/>
        <v>&gt;20</v>
      </c>
    </row>
    <row r="435" spans="1:51" ht="19.95" customHeight="1">
      <c r="A435" s="5" t="s">
        <v>562</v>
      </c>
      <c r="B435" s="169">
        <v>11012113</v>
      </c>
      <c r="C435" s="169" t="s">
        <v>1615</v>
      </c>
      <c r="D435" s="169" t="s">
        <v>1616</v>
      </c>
      <c r="E435" s="169" t="s">
        <v>54</v>
      </c>
      <c r="F435" s="169" t="s">
        <v>55</v>
      </c>
      <c r="G435" s="169" t="s">
        <v>1319</v>
      </c>
      <c r="H435" s="169" t="s">
        <v>1595</v>
      </c>
      <c r="I435" s="169" t="s">
        <v>1335</v>
      </c>
      <c r="J435" s="170">
        <v>42025</v>
      </c>
      <c r="K435" s="169" t="s">
        <v>388</v>
      </c>
      <c r="L435" s="169" t="s">
        <v>388</v>
      </c>
      <c r="M435" s="169" t="s">
        <v>107</v>
      </c>
      <c r="N435" s="171">
        <v>2</v>
      </c>
      <c r="O435" s="171">
        <v>3</v>
      </c>
      <c r="P435" s="189">
        <v>7911</v>
      </c>
      <c r="Q435" s="173">
        <v>2.5000000000000001E-2</v>
      </c>
      <c r="R435" s="190">
        <f t="shared" si="99"/>
        <v>198</v>
      </c>
      <c r="S435" s="173">
        <v>0</v>
      </c>
      <c r="T435" s="190">
        <f t="shared" si="100"/>
        <v>0</v>
      </c>
      <c r="U435" s="173">
        <f t="shared" si="101"/>
        <v>2.502844141069397E-2</v>
      </c>
      <c r="V435" s="190">
        <f t="shared" si="102"/>
        <v>198</v>
      </c>
      <c r="W435" s="190">
        <f t="shared" si="103"/>
        <v>8109</v>
      </c>
      <c r="X435" s="191">
        <f t="shared" si="115"/>
        <v>8109</v>
      </c>
      <c r="Y435" s="192">
        <f t="shared" si="104"/>
        <v>198</v>
      </c>
      <c r="Z435" s="177">
        <f t="shared" si="98"/>
        <v>2.5000000000000001E-2</v>
      </c>
      <c r="AA435" s="178" t="str">
        <f t="shared" si="114"/>
        <v>2.00%-3.00%</v>
      </c>
      <c r="AB435" s="193"/>
      <c r="AC435" s="193"/>
      <c r="AD435" s="193"/>
      <c r="AE435" s="180"/>
      <c r="AF435" s="189">
        <f t="shared" si="105"/>
        <v>0</v>
      </c>
      <c r="AG435" s="194">
        <f t="shared" si="106"/>
        <v>8109</v>
      </c>
      <c r="AH435" s="182">
        <f t="shared" si="107"/>
        <v>198</v>
      </c>
      <c r="AI435" s="183">
        <f t="shared" si="108"/>
        <v>2.5028441410694047E-2</v>
      </c>
      <c r="AJ435" s="184">
        <v>14</v>
      </c>
      <c r="AK435" s="184">
        <v>450</v>
      </c>
      <c r="AL435" s="184"/>
      <c r="AM435" s="184">
        <v>688</v>
      </c>
      <c r="AN435" s="184">
        <f t="shared" si="109"/>
        <v>119614</v>
      </c>
      <c r="AO435" s="171">
        <v>3</v>
      </c>
      <c r="AP435" s="184"/>
      <c r="AQ435" s="185"/>
      <c r="AR435" s="185"/>
      <c r="AS435" s="169" t="s">
        <v>1476</v>
      </c>
      <c r="AT435" s="169" t="s">
        <v>173</v>
      </c>
      <c r="AY435" s="145" t="str">
        <f t="shared" si="112"/>
        <v>OK</v>
      </c>
    </row>
    <row r="436" spans="1:51" ht="19.95" customHeight="1">
      <c r="A436" s="5" t="s">
        <v>562</v>
      </c>
      <c r="B436" s="169">
        <v>11012116</v>
      </c>
      <c r="C436" s="169" t="s">
        <v>1617</v>
      </c>
      <c r="D436" s="169" t="s">
        <v>1618</v>
      </c>
      <c r="E436" s="169" t="s">
        <v>54</v>
      </c>
      <c r="F436" s="169" t="s">
        <v>55</v>
      </c>
      <c r="G436" s="169" t="s">
        <v>2141</v>
      </c>
      <c r="H436" s="169" t="s">
        <v>1508</v>
      </c>
      <c r="I436" s="169" t="s">
        <v>1509</v>
      </c>
      <c r="J436" s="170">
        <v>42017</v>
      </c>
      <c r="K436" s="169" t="s">
        <v>1510</v>
      </c>
      <c r="L436" s="169" t="s">
        <v>1510</v>
      </c>
      <c r="M436" s="169" t="s">
        <v>568</v>
      </c>
      <c r="N436" s="171">
        <v>2</v>
      </c>
      <c r="O436" s="171">
        <v>3</v>
      </c>
      <c r="P436" s="189">
        <v>9254</v>
      </c>
      <c r="Q436" s="173">
        <v>0</v>
      </c>
      <c r="R436" s="190">
        <f t="shared" si="99"/>
        <v>0</v>
      </c>
      <c r="S436" s="173">
        <v>0</v>
      </c>
      <c r="T436" s="190">
        <f t="shared" si="100"/>
        <v>0</v>
      </c>
      <c r="U436" s="173">
        <f t="shared" si="101"/>
        <v>0</v>
      </c>
      <c r="V436" s="190">
        <f t="shared" si="102"/>
        <v>0</v>
      </c>
      <c r="W436" s="190">
        <f t="shared" si="103"/>
        <v>9254</v>
      </c>
      <c r="X436" s="191">
        <f t="shared" si="115"/>
        <v>9254</v>
      </c>
      <c r="Y436" s="192">
        <f t="shared" si="104"/>
        <v>0</v>
      </c>
      <c r="Z436" s="177">
        <f t="shared" si="98"/>
        <v>0</v>
      </c>
      <c r="AA436" s="178" t="str">
        <f t="shared" si="114"/>
        <v>0.00%-0.00%</v>
      </c>
      <c r="AB436" s="193"/>
      <c r="AC436" s="193"/>
      <c r="AD436" s="193"/>
      <c r="AE436" s="180"/>
      <c r="AF436" s="189">
        <f t="shared" si="105"/>
        <v>0</v>
      </c>
      <c r="AG436" s="194">
        <f t="shared" si="106"/>
        <v>9254</v>
      </c>
      <c r="AH436" s="182">
        <f t="shared" si="107"/>
        <v>0</v>
      </c>
      <c r="AI436" s="183">
        <f t="shared" si="108"/>
        <v>0</v>
      </c>
      <c r="AJ436" s="184">
        <v>14</v>
      </c>
      <c r="AK436" s="184">
        <v>1250</v>
      </c>
      <c r="AL436" s="184"/>
      <c r="AM436" s="184">
        <v>688</v>
      </c>
      <c r="AN436" s="184">
        <f t="shared" si="109"/>
        <v>145244</v>
      </c>
      <c r="AO436" s="171">
        <v>4</v>
      </c>
      <c r="AP436" s="184"/>
      <c r="AQ436" s="185"/>
      <c r="AR436" s="185"/>
      <c r="AS436" s="169" t="s">
        <v>1476</v>
      </c>
      <c r="AT436" s="169" t="s">
        <v>173</v>
      </c>
      <c r="AY436" s="145" t="str">
        <f t="shared" si="112"/>
        <v>OK</v>
      </c>
    </row>
    <row r="437" spans="1:51" ht="19.95" customHeight="1">
      <c r="A437" s="5" t="s">
        <v>562</v>
      </c>
      <c r="B437" s="169">
        <v>11012324</v>
      </c>
      <c r="C437" s="169" t="s">
        <v>1619</v>
      </c>
      <c r="D437" s="169" t="s">
        <v>1620</v>
      </c>
      <c r="E437" s="169" t="s">
        <v>54</v>
      </c>
      <c r="F437" s="169" t="s">
        <v>55</v>
      </c>
      <c r="G437" s="169" t="s">
        <v>1319</v>
      </c>
      <c r="H437" s="169" t="s">
        <v>1595</v>
      </c>
      <c r="I437" s="169" t="s">
        <v>1335</v>
      </c>
      <c r="J437" s="170">
        <v>42114</v>
      </c>
      <c r="K437" s="169" t="s">
        <v>110</v>
      </c>
      <c r="L437" s="169" t="s">
        <v>110</v>
      </c>
      <c r="M437" s="169" t="s">
        <v>89</v>
      </c>
      <c r="N437" s="171">
        <v>2</v>
      </c>
      <c r="O437" s="171">
        <v>3</v>
      </c>
      <c r="P437" s="189">
        <v>9853</v>
      </c>
      <c r="Q437" s="173">
        <v>2.5000000000000001E-2</v>
      </c>
      <c r="R437" s="190">
        <f t="shared" si="99"/>
        <v>246</v>
      </c>
      <c r="S437" s="173">
        <v>0</v>
      </c>
      <c r="T437" s="190">
        <f t="shared" si="100"/>
        <v>0</v>
      </c>
      <c r="U437" s="173">
        <f t="shared" si="101"/>
        <v>2.4967015122297778E-2</v>
      </c>
      <c r="V437" s="190">
        <f t="shared" si="102"/>
        <v>246</v>
      </c>
      <c r="W437" s="190">
        <f t="shared" si="103"/>
        <v>10099</v>
      </c>
      <c r="X437" s="191">
        <f t="shared" si="115"/>
        <v>10099</v>
      </c>
      <c r="Y437" s="192">
        <f t="shared" si="104"/>
        <v>246</v>
      </c>
      <c r="Z437" s="177">
        <f t="shared" si="98"/>
        <v>2.5000000000000001E-2</v>
      </c>
      <c r="AA437" s="178" t="str">
        <f t="shared" si="114"/>
        <v>2.00%-3.00%</v>
      </c>
      <c r="AB437" s="193"/>
      <c r="AC437" s="193"/>
      <c r="AD437" s="193"/>
      <c r="AE437" s="180"/>
      <c r="AF437" s="189">
        <f t="shared" si="105"/>
        <v>0</v>
      </c>
      <c r="AG437" s="194">
        <f t="shared" si="106"/>
        <v>10099</v>
      </c>
      <c r="AH437" s="182">
        <f t="shared" si="107"/>
        <v>246</v>
      </c>
      <c r="AI437" s="183">
        <f t="shared" si="108"/>
        <v>2.496701512229782E-2</v>
      </c>
      <c r="AJ437" s="184">
        <v>14</v>
      </c>
      <c r="AK437" s="184">
        <v>450</v>
      </c>
      <c r="AL437" s="184"/>
      <c r="AM437" s="184">
        <v>688</v>
      </c>
      <c r="AN437" s="184">
        <f t="shared" si="109"/>
        <v>147474</v>
      </c>
      <c r="AO437" s="171">
        <v>3</v>
      </c>
      <c r="AP437" s="184"/>
      <c r="AQ437" s="185"/>
      <c r="AR437" s="185"/>
      <c r="AS437" s="169" t="s">
        <v>1476</v>
      </c>
      <c r="AT437" s="169" t="s">
        <v>173</v>
      </c>
      <c r="AY437" s="145" t="str">
        <f t="shared" si="112"/>
        <v>OK</v>
      </c>
    </row>
    <row r="438" spans="1:51" ht="19.95" customHeight="1">
      <c r="A438" s="5" t="s">
        <v>562</v>
      </c>
      <c r="B438" s="169">
        <v>11012590</v>
      </c>
      <c r="C438" s="169" t="s">
        <v>128</v>
      </c>
      <c r="D438" s="169" t="s">
        <v>129</v>
      </c>
      <c r="E438" s="169" t="s">
        <v>54</v>
      </c>
      <c r="F438" s="169" t="s">
        <v>55</v>
      </c>
      <c r="G438" s="169" t="s">
        <v>1319</v>
      </c>
      <c r="H438" s="169" t="s">
        <v>1334</v>
      </c>
      <c r="I438" s="169" t="s">
        <v>1335</v>
      </c>
      <c r="J438" s="170">
        <v>42156</v>
      </c>
      <c r="K438" s="169" t="s">
        <v>201</v>
      </c>
      <c r="L438" s="169" t="s">
        <v>202</v>
      </c>
      <c r="M438" s="169" t="s">
        <v>66</v>
      </c>
      <c r="N438" s="171">
        <v>2</v>
      </c>
      <c r="O438" s="171">
        <v>2</v>
      </c>
      <c r="P438" s="189">
        <v>24477</v>
      </c>
      <c r="Q438" s="173">
        <v>0</v>
      </c>
      <c r="R438" s="190">
        <f t="shared" si="99"/>
        <v>0</v>
      </c>
      <c r="S438" s="173">
        <v>0</v>
      </c>
      <c r="T438" s="190">
        <f t="shared" si="100"/>
        <v>0</v>
      </c>
      <c r="U438" s="173">
        <f t="shared" si="101"/>
        <v>0</v>
      </c>
      <c r="V438" s="190">
        <f t="shared" si="102"/>
        <v>0</v>
      </c>
      <c r="W438" s="190">
        <f t="shared" si="103"/>
        <v>24477</v>
      </c>
      <c r="X438" s="191">
        <f t="shared" si="115"/>
        <v>24477</v>
      </c>
      <c r="Y438" s="192">
        <f t="shared" si="104"/>
        <v>0</v>
      </c>
      <c r="Z438" s="177">
        <f t="shared" si="98"/>
        <v>0</v>
      </c>
      <c r="AA438" s="178" t="str">
        <f t="shared" si="114"/>
        <v>0.00%-0.00%</v>
      </c>
      <c r="AB438" s="193"/>
      <c r="AC438" s="193"/>
      <c r="AD438" s="193"/>
      <c r="AE438" s="180"/>
      <c r="AF438" s="189">
        <f t="shared" si="105"/>
        <v>0</v>
      </c>
      <c r="AG438" s="194">
        <f t="shared" si="106"/>
        <v>24477</v>
      </c>
      <c r="AH438" s="182">
        <f t="shared" si="107"/>
        <v>0</v>
      </c>
      <c r="AI438" s="183">
        <f t="shared" si="108"/>
        <v>0</v>
      </c>
      <c r="AJ438" s="184">
        <v>14</v>
      </c>
      <c r="AK438" s="184">
        <v>450</v>
      </c>
      <c r="AL438" s="184"/>
      <c r="AM438" s="184">
        <v>688</v>
      </c>
      <c r="AN438" s="184">
        <f t="shared" si="109"/>
        <v>348766</v>
      </c>
      <c r="AO438" s="171">
        <v>3</v>
      </c>
      <c r="AP438" s="184"/>
      <c r="AQ438" s="185"/>
      <c r="AR438" s="185"/>
      <c r="AS438" s="169" t="s">
        <v>1476</v>
      </c>
      <c r="AT438" s="169" t="s">
        <v>173</v>
      </c>
      <c r="AY438" s="145" t="str">
        <f t="shared" si="112"/>
        <v>OK</v>
      </c>
    </row>
    <row r="439" spans="1:51" ht="19.95" customHeight="1">
      <c r="A439" s="5" t="s">
        <v>562</v>
      </c>
      <c r="B439" s="169">
        <v>11012659</v>
      </c>
      <c r="C439" s="169" t="s">
        <v>1621</v>
      </c>
      <c r="D439" s="169" t="s">
        <v>1622</v>
      </c>
      <c r="E439" s="169" t="s">
        <v>54</v>
      </c>
      <c r="F439" s="169" t="s">
        <v>55</v>
      </c>
      <c r="G439" s="169" t="s">
        <v>2133</v>
      </c>
      <c r="H439" s="169" t="s">
        <v>1539</v>
      </c>
      <c r="I439" s="169" t="s">
        <v>1540</v>
      </c>
      <c r="J439" s="170">
        <v>42156</v>
      </c>
      <c r="K439" s="169" t="s">
        <v>1505</v>
      </c>
      <c r="L439" s="169" t="s">
        <v>1505</v>
      </c>
      <c r="M439" s="169" t="s">
        <v>568</v>
      </c>
      <c r="N439" s="171">
        <v>2</v>
      </c>
      <c r="O439" s="171">
        <v>3</v>
      </c>
      <c r="P439" s="189">
        <v>10021</v>
      </c>
      <c r="Q439" s="173">
        <v>0</v>
      </c>
      <c r="R439" s="190">
        <f t="shared" si="99"/>
        <v>0</v>
      </c>
      <c r="S439" s="173">
        <v>0</v>
      </c>
      <c r="T439" s="190">
        <f t="shared" si="100"/>
        <v>0</v>
      </c>
      <c r="U439" s="173">
        <f t="shared" si="101"/>
        <v>0</v>
      </c>
      <c r="V439" s="190">
        <f t="shared" si="102"/>
        <v>0</v>
      </c>
      <c r="W439" s="190">
        <f t="shared" si="103"/>
        <v>10021</v>
      </c>
      <c r="X439" s="191">
        <f t="shared" si="115"/>
        <v>10021</v>
      </c>
      <c r="Y439" s="192">
        <f t="shared" si="104"/>
        <v>0</v>
      </c>
      <c r="Z439" s="177">
        <f t="shared" ref="Z439:Z502" si="116">ROUND(X439/P439-1,4)</f>
        <v>0</v>
      </c>
      <c r="AA439" s="178" t="str">
        <f t="shared" si="114"/>
        <v>0.00%-0.00%</v>
      </c>
      <c r="AB439" s="193"/>
      <c r="AC439" s="193"/>
      <c r="AD439" s="193"/>
      <c r="AE439" s="180"/>
      <c r="AF439" s="189">
        <f t="shared" si="105"/>
        <v>0</v>
      </c>
      <c r="AG439" s="194">
        <f t="shared" si="106"/>
        <v>10021</v>
      </c>
      <c r="AH439" s="182">
        <f t="shared" si="107"/>
        <v>0</v>
      </c>
      <c r="AI439" s="183">
        <f t="shared" si="108"/>
        <v>0</v>
      </c>
      <c r="AJ439" s="184">
        <v>14</v>
      </c>
      <c r="AK439" s="184">
        <v>450</v>
      </c>
      <c r="AL439" s="184"/>
      <c r="AM439" s="184">
        <v>688</v>
      </c>
      <c r="AN439" s="184">
        <f t="shared" si="109"/>
        <v>146382</v>
      </c>
      <c r="AO439" s="171">
        <v>3</v>
      </c>
      <c r="AP439" s="184"/>
      <c r="AQ439" s="185"/>
      <c r="AR439" s="185"/>
      <c r="AS439" s="169" t="s">
        <v>1476</v>
      </c>
      <c r="AT439" s="169" t="s">
        <v>173</v>
      </c>
      <c r="AY439" s="145" t="str">
        <f t="shared" si="112"/>
        <v>OK</v>
      </c>
    </row>
    <row r="440" spans="1:51" ht="19.95" customHeight="1">
      <c r="A440" s="5" t="s">
        <v>562</v>
      </c>
      <c r="B440" s="169">
        <v>11012697</v>
      </c>
      <c r="C440" s="169" t="s">
        <v>1623</v>
      </c>
      <c r="D440" s="169" t="s">
        <v>1624</v>
      </c>
      <c r="E440" s="169" t="s">
        <v>54</v>
      </c>
      <c r="F440" s="169" t="s">
        <v>55</v>
      </c>
      <c r="G440" s="169" t="s">
        <v>2136</v>
      </c>
      <c r="H440" s="169" t="s">
        <v>1566</v>
      </c>
      <c r="I440" s="169" t="s">
        <v>1567</v>
      </c>
      <c r="J440" s="170">
        <v>42165</v>
      </c>
      <c r="K440" s="169" t="s">
        <v>1513</v>
      </c>
      <c r="L440" s="169" t="s">
        <v>1513</v>
      </c>
      <c r="M440" s="169" t="s">
        <v>568</v>
      </c>
      <c r="N440" s="171">
        <v>2</v>
      </c>
      <c r="O440" s="171">
        <v>3</v>
      </c>
      <c r="P440" s="189">
        <v>10006</v>
      </c>
      <c r="Q440" s="173">
        <v>0</v>
      </c>
      <c r="R440" s="190">
        <f t="shared" si="99"/>
        <v>0</v>
      </c>
      <c r="S440" s="173">
        <v>0</v>
      </c>
      <c r="T440" s="190">
        <f t="shared" si="100"/>
        <v>0</v>
      </c>
      <c r="U440" s="173">
        <f t="shared" si="101"/>
        <v>0</v>
      </c>
      <c r="V440" s="190">
        <f t="shared" si="102"/>
        <v>0</v>
      </c>
      <c r="W440" s="190">
        <f t="shared" si="103"/>
        <v>10006</v>
      </c>
      <c r="X440" s="191">
        <f t="shared" si="115"/>
        <v>10006</v>
      </c>
      <c r="Y440" s="192">
        <f t="shared" si="104"/>
        <v>0</v>
      </c>
      <c r="Z440" s="177">
        <f t="shared" si="116"/>
        <v>0</v>
      </c>
      <c r="AA440" s="178" t="str">
        <f t="shared" si="114"/>
        <v>0.00%-0.00%</v>
      </c>
      <c r="AB440" s="193"/>
      <c r="AC440" s="193"/>
      <c r="AD440" s="193"/>
      <c r="AE440" s="180"/>
      <c r="AF440" s="189">
        <f t="shared" si="105"/>
        <v>0</v>
      </c>
      <c r="AG440" s="194">
        <f t="shared" si="106"/>
        <v>10006</v>
      </c>
      <c r="AH440" s="182">
        <f t="shared" si="107"/>
        <v>0</v>
      </c>
      <c r="AI440" s="183">
        <f t="shared" si="108"/>
        <v>0</v>
      </c>
      <c r="AJ440" s="184">
        <v>14</v>
      </c>
      <c r="AK440" s="184">
        <v>850</v>
      </c>
      <c r="AL440" s="184"/>
      <c r="AM440" s="184">
        <v>688</v>
      </c>
      <c r="AN440" s="184">
        <f t="shared" si="109"/>
        <v>150972</v>
      </c>
      <c r="AO440" s="171">
        <v>3</v>
      </c>
      <c r="AP440" s="184"/>
      <c r="AQ440" s="185"/>
      <c r="AR440" s="185"/>
      <c r="AS440" s="169" t="s">
        <v>1476</v>
      </c>
      <c r="AT440" s="169" t="s">
        <v>173</v>
      </c>
      <c r="AY440" s="145" t="str">
        <f t="shared" si="112"/>
        <v>OK</v>
      </c>
    </row>
    <row r="441" spans="1:51" ht="19.95" customHeight="1">
      <c r="A441" s="5" t="s">
        <v>562</v>
      </c>
      <c r="B441" s="169">
        <v>11012904</v>
      </c>
      <c r="C441" s="169" t="s">
        <v>1625</v>
      </c>
      <c r="D441" s="169" t="s">
        <v>1626</v>
      </c>
      <c r="E441" s="169" t="s">
        <v>54</v>
      </c>
      <c r="F441" s="169" t="s">
        <v>55</v>
      </c>
      <c r="G441" s="169" t="s">
        <v>2142</v>
      </c>
      <c r="H441" s="169" t="s">
        <v>1539</v>
      </c>
      <c r="I441" s="169" t="s">
        <v>1540</v>
      </c>
      <c r="J441" s="170">
        <v>42191</v>
      </c>
      <c r="K441" s="169" t="s">
        <v>1505</v>
      </c>
      <c r="L441" s="169" t="s">
        <v>1505</v>
      </c>
      <c r="M441" s="169" t="s">
        <v>568</v>
      </c>
      <c r="N441" s="171">
        <v>2</v>
      </c>
      <c r="O441" s="171">
        <v>3</v>
      </c>
      <c r="P441" s="189">
        <v>8222</v>
      </c>
      <c r="Q441" s="173">
        <v>2.5000000000000001E-2</v>
      </c>
      <c r="R441" s="190">
        <f t="shared" si="99"/>
        <v>206</v>
      </c>
      <c r="S441" s="173">
        <v>0</v>
      </c>
      <c r="T441" s="190">
        <f t="shared" si="100"/>
        <v>0</v>
      </c>
      <c r="U441" s="173">
        <f t="shared" si="101"/>
        <v>2.5054731208951592E-2</v>
      </c>
      <c r="V441" s="190">
        <f t="shared" si="102"/>
        <v>206</v>
      </c>
      <c r="W441" s="190">
        <f t="shared" si="103"/>
        <v>8428</v>
      </c>
      <c r="X441" s="191">
        <f t="shared" si="115"/>
        <v>8428</v>
      </c>
      <c r="Y441" s="192">
        <f t="shared" si="104"/>
        <v>206</v>
      </c>
      <c r="Z441" s="177">
        <f t="shared" si="116"/>
        <v>2.5100000000000001E-2</v>
      </c>
      <c r="AA441" s="178" t="str">
        <f t="shared" si="114"/>
        <v>2.00%-3.01%</v>
      </c>
      <c r="AB441" s="193"/>
      <c r="AC441" s="193"/>
      <c r="AD441" s="193"/>
      <c r="AE441" s="180"/>
      <c r="AF441" s="189">
        <f t="shared" si="105"/>
        <v>0</v>
      </c>
      <c r="AG441" s="194">
        <f t="shared" si="106"/>
        <v>8428</v>
      </c>
      <c r="AH441" s="182">
        <f t="shared" si="107"/>
        <v>206</v>
      </c>
      <c r="AI441" s="183">
        <f t="shared" si="108"/>
        <v>2.505473120895152E-2</v>
      </c>
      <c r="AJ441" s="184">
        <v>14</v>
      </c>
      <c r="AK441" s="184">
        <v>450</v>
      </c>
      <c r="AL441" s="184"/>
      <c r="AM441" s="184">
        <v>688</v>
      </c>
      <c r="AN441" s="184">
        <f t="shared" si="109"/>
        <v>124080</v>
      </c>
      <c r="AO441" s="171">
        <v>1</v>
      </c>
      <c r="AP441" s="184"/>
      <c r="AQ441" s="185"/>
      <c r="AR441" s="185"/>
      <c r="AS441" s="169" t="s">
        <v>1476</v>
      </c>
      <c r="AT441" s="169" t="s">
        <v>173</v>
      </c>
      <c r="AY441" s="145" t="str">
        <f t="shared" si="112"/>
        <v>OK</v>
      </c>
    </row>
    <row r="442" spans="1:51" ht="19.95" customHeight="1">
      <c r="A442" s="5" t="s">
        <v>562</v>
      </c>
      <c r="B442" s="169">
        <v>11012987</v>
      </c>
      <c r="C442" s="169" t="s">
        <v>1627</v>
      </c>
      <c r="D442" s="169" t="s">
        <v>1628</v>
      </c>
      <c r="E442" s="169" t="s">
        <v>54</v>
      </c>
      <c r="F442" s="169" t="s">
        <v>55</v>
      </c>
      <c r="G442" s="169" t="s">
        <v>2138</v>
      </c>
      <c r="H442" s="169" t="s">
        <v>1588</v>
      </c>
      <c r="I442" s="169" t="s">
        <v>1531</v>
      </c>
      <c r="J442" s="170">
        <v>42200</v>
      </c>
      <c r="K442" s="169" t="s">
        <v>1505</v>
      </c>
      <c r="L442" s="169" t="s">
        <v>1505</v>
      </c>
      <c r="M442" s="169" t="s">
        <v>568</v>
      </c>
      <c r="N442" s="171">
        <v>2</v>
      </c>
      <c r="O442" s="171">
        <v>4</v>
      </c>
      <c r="P442" s="189">
        <v>10218</v>
      </c>
      <c r="Q442" s="173">
        <v>0.03</v>
      </c>
      <c r="R442" s="190">
        <f t="shared" si="99"/>
        <v>307</v>
      </c>
      <c r="S442" s="173">
        <v>0</v>
      </c>
      <c r="T442" s="190">
        <f t="shared" si="100"/>
        <v>0</v>
      </c>
      <c r="U442" s="173">
        <f t="shared" si="101"/>
        <v>3.0045018594636916E-2</v>
      </c>
      <c r="V442" s="190">
        <f t="shared" si="102"/>
        <v>307</v>
      </c>
      <c r="W442" s="190">
        <f t="shared" si="103"/>
        <v>10525</v>
      </c>
      <c r="X442" s="191">
        <f t="shared" si="115"/>
        <v>10525</v>
      </c>
      <c r="Y442" s="192">
        <f t="shared" si="104"/>
        <v>307</v>
      </c>
      <c r="Z442" s="177">
        <f t="shared" si="116"/>
        <v>0.03</v>
      </c>
      <c r="AA442" s="178" t="str">
        <f t="shared" si="114"/>
        <v>2.40%-3.61%</v>
      </c>
      <c r="AB442" s="193"/>
      <c r="AC442" s="193"/>
      <c r="AD442" s="193"/>
      <c r="AE442" s="180"/>
      <c r="AF442" s="189">
        <f t="shared" si="105"/>
        <v>0</v>
      </c>
      <c r="AG442" s="194">
        <f t="shared" si="106"/>
        <v>10525</v>
      </c>
      <c r="AH442" s="182">
        <f t="shared" si="107"/>
        <v>307</v>
      </c>
      <c r="AI442" s="183">
        <f t="shared" si="108"/>
        <v>3.0045018594636819E-2</v>
      </c>
      <c r="AJ442" s="184">
        <v>14</v>
      </c>
      <c r="AK442" s="184">
        <v>450</v>
      </c>
      <c r="AL442" s="184"/>
      <c r="AM442" s="184">
        <v>688</v>
      </c>
      <c r="AN442" s="184">
        <f t="shared" si="109"/>
        <v>153438</v>
      </c>
      <c r="AO442" s="171">
        <v>3</v>
      </c>
      <c r="AP442" s="184"/>
      <c r="AQ442" s="185"/>
      <c r="AR442" s="185"/>
      <c r="AS442" s="169" t="s">
        <v>1476</v>
      </c>
      <c r="AT442" s="169" t="s">
        <v>173</v>
      </c>
      <c r="AY442" s="145" t="str">
        <f t="shared" si="112"/>
        <v>OK</v>
      </c>
    </row>
    <row r="443" spans="1:51" ht="19.95" customHeight="1">
      <c r="A443" s="5" t="s">
        <v>562</v>
      </c>
      <c r="B443" s="169">
        <v>11013290</v>
      </c>
      <c r="C443" s="169" t="s">
        <v>1629</v>
      </c>
      <c r="D443" s="169" t="s">
        <v>1630</v>
      </c>
      <c r="E443" s="169" t="s">
        <v>54</v>
      </c>
      <c r="F443" s="169" t="s">
        <v>55</v>
      </c>
      <c r="G443" s="169" t="s">
        <v>2136</v>
      </c>
      <c r="H443" s="169" t="s">
        <v>1566</v>
      </c>
      <c r="I443" s="169" t="s">
        <v>1567</v>
      </c>
      <c r="J443" s="170">
        <v>42287</v>
      </c>
      <c r="K443" s="169" t="s">
        <v>1526</v>
      </c>
      <c r="L443" s="169" t="s">
        <v>1526</v>
      </c>
      <c r="M443" s="169" t="s">
        <v>568</v>
      </c>
      <c r="N443" s="171">
        <v>2</v>
      </c>
      <c r="O443" s="171">
        <v>4</v>
      </c>
      <c r="P443" s="189">
        <v>12771</v>
      </c>
      <c r="Q443" s="173">
        <v>2.2499999999999999E-2</v>
      </c>
      <c r="R443" s="190">
        <f t="shared" si="99"/>
        <v>287</v>
      </c>
      <c r="S443" s="173">
        <v>0</v>
      </c>
      <c r="T443" s="190">
        <f t="shared" si="100"/>
        <v>0</v>
      </c>
      <c r="U443" s="173">
        <f t="shared" si="101"/>
        <v>2.247278991465038E-2</v>
      </c>
      <c r="V443" s="190">
        <f t="shared" si="102"/>
        <v>287</v>
      </c>
      <c r="W443" s="190">
        <f t="shared" si="103"/>
        <v>13058</v>
      </c>
      <c r="X443" s="191">
        <f t="shared" si="115"/>
        <v>13058</v>
      </c>
      <c r="Y443" s="192">
        <f t="shared" si="104"/>
        <v>287</v>
      </c>
      <c r="Z443" s="177">
        <f t="shared" si="116"/>
        <v>2.2499999999999999E-2</v>
      </c>
      <c r="AA443" s="178" t="str">
        <f t="shared" si="114"/>
        <v>1.80%-2.70%</v>
      </c>
      <c r="AB443" s="193"/>
      <c r="AC443" s="193"/>
      <c r="AD443" s="193"/>
      <c r="AE443" s="180"/>
      <c r="AF443" s="189">
        <f t="shared" si="105"/>
        <v>0</v>
      </c>
      <c r="AG443" s="194">
        <f t="shared" si="106"/>
        <v>13058</v>
      </c>
      <c r="AH443" s="182">
        <f t="shared" si="107"/>
        <v>287</v>
      </c>
      <c r="AI443" s="183">
        <f t="shared" si="108"/>
        <v>2.2472789914650404E-2</v>
      </c>
      <c r="AJ443" s="184">
        <v>14</v>
      </c>
      <c r="AK443" s="184">
        <v>450</v>
      </c>
      <c r="AL443" s="184"/>
      <c r="AM443" s="184">
        <v>688</v>
      </c>
      <c r="AN443" s="184">
        <f t="shared" si="109"/>
        <v>188900</v>
      </c>
      <c r="AO443" s="171">
        <v>3</v>
      </c>
      <c r="AP443" s="184"/>
      <c r="AQ443" s="185"/>
      <c r="AR443" s="185"/>
      <c r="AS443" s="169" t="s">
        <v>1476</v>
      </c>
      <c r="AT443" s="169" t="s">
        <v>173</v>
      </c>
      <c r="AY443" s="145" t="str">
        <f t="shared" si="112"/>
        <v>OK</v>
      </c>
    </row>
    <row r="444" spans="1:51" ht="19.95" customHeight="1">
      <c r="A444" s="5" t="s">
        <v>562</v>
      </c>
      <c r="B444" s="169">
        <v>11013469</v>
      </c>
      <c r="C444" s="169" t="s">
        <v>1631</v>
      </c>
      <c r="D444" s="169" t="s">
        <v>1632</v>
      </c>
      <c r="E444" s="169" t="s">
        <v>54</v>
      </c>
      <c r="F444" s="169" t="s">
        <v>55</v>
      </c>
      <c r="G444" s="169" t="s">
        <v>2143</v>
      </c>
      <c r="H444" s="169" t="s">
        <v>1545</v>
      </c>
      <c r="I444" s="169" t="s">
        <v>1546</v>
      </c>
      <c r="J444" s="170">
        <v>42366</v>
      </c>
      <c r="K444" s="169" t="s">
        <v>1510</v>
      </c>
      <c r="L444" s="169" t="s">
        <v>1510</v>
      </c>
      <c r="M444" s="169" t="s">
        <v>568</v>
      </c>
      <c r="N444" s="171">
        <v>2</v>
      </c>
      <c r="O444" s="171">
        <v>3</v>
      </c>
      <c r="P444" s="189">
        <v>7805</v>
      </c>
      <c r="Q444" s="173">
        <v>0</v>
      </c>
      <c r="R444" s="190">
        <f t="shared" ref="R444:R507" si="117">ROUND(P444*Q444,0)</f>
        <v>0</v>
      </c>
      <c r="S444" s="173">
        <v>0</v>
      </c>
      <c r="T444" s="190">
        <f t="shared" ref="T444:T507" si="118">ROUND(P444*S444,0)</f>
        <v>0</v>
      </c>
      <c r="U444" s="173">
        <f t="shared" ref="U444:U507" si="119">V444/P444</f>
        <v>0</v>
      </c>
      <c r="V444" s="190">
        <f t="shared" ref="V444:V507" si="120">R444+T444</f>
        <v>0</v>
      </c>
      <c r="W444" s="190">
        <f t="shared" ref="W444:W507" si="121">P444+V444</f>
        <v>7805</v>
      </c>
      <c r="X444" s="191">
        <f t="shared" si="115"/>
        <v>7805</v>
      </c>
      <c r="Y444" s="192">
        <f t="shared" ref="Y444:Y507" si="122">X444-P444</f>
        <v>0</v>
      </c>
      <c r="Z444" s="177">
        <f t="shared" si="116"/>
        <v>0</v>
      </c>
      <c r="AA444" s="178" t="str">
        <f t="shared" si="114"/>
        <v>0.00%-0.00%</v>
      </c>
      <c r="AB444" s="193"/>
      <c r="AC444" s="193"/>
      <c r="AD444" s="193"/>
      <c r="AE444" s="180"/>
      <c r="AF444" s="189">
        <f t="shared" ref="AF444:AF507" si="123">ROUND(P444*AE444,0)</f>
        <v>0</v>
      </c>
      <c r="AG444" s="194">
        <f t="shared" ref="AG444:AG507" si="124">X444+AF444</f>
        <v>7805</v>
      </c>
      <c r="AH444" s="182">
        <f t="shared" ref="AH444:AH507" si="125">AG444-P444</f>
        <v>0</v>
      </c>
      <c r="AI444" s="183">
        <f t="shared" ref="AI444:AI507" si="126">AG444/P444-1</f>
        <v>0</v>
      </c>
      <c r="AJ444" s="184">
        <v>14</v>
      </c>
      <c r="AK444" s="184">
        <v>1150</v>
      </c>
      <c r="AL444" s="184"/>
      <c r="AM444" s="184">
        <v>688</v>
      </c>
      <c r="AN444" s="184">
        <f t="shared" ref="AN444:AN507" si="127">AG444*AJ444+AK444*12+AM444+IF(AD444="",AL444,IF(AD444="D",5000,IF(AD444="C",1000,0)))*12</f>
        <v>123758</v>
      </c>
      <c r="AO444" s="171">
        <v>4</v>
      </c>
      <c r="AP444" s="184"/>
      <c r="AQ444" s="185"/>
      <c r="AR444" s="185"/>
      <c r="AS444" s="169" t="s">
        <v>1476</v>
      </c>
      <c r="AT444" s="169" t="s">
        <v>173</v>
      </c>
      <c r="AY444" s="145" t="str">
        <f t="shared" si="112"/>
        <v>OK</v>
      </c>
    </row>
    <row r="445" spans="1:51" ht="19.95" customHeight="1">
      <c r="A445" s="5" t="s">
        <v>562</v>
      </c>
      <c r="B445" s="169">
        <v>11013510</v>
      </c>
      <c r="C445" s="169" t="s">
        <v>1633</v>
      </c>
      <c r="D445" s="169" t="s">
        <v>1634</v>
      </c>
      <c r="E445" s="169" t="s">
        <v>54</v>
      </c>
      <c r="F445" s="169" t="s">
        <v>55</v>
      </c>
      <c r="G445" s="169" t="s">
        <v>2129</v>
      </c>
      <c r="H445" s="169" t="s">
        <v>1579</v>
      </c>
      <c r="I445" s="169" t="s">
        <v>1520</v>
      </c>
      <c r="J445" s="170">
        <v>42422</v>
      </c>
      <c r="K445" s="169" t="s">
        <v>80</v>
      </c>
      <c r="L445" s="169" t="s">
        <v>1600</v>
      </c>
      <c r="M445" s="169" t="s">
        <v>568</v>
      </c>
      <c r="N445" s="171">
        <v>2</v>
      </c>
      <c r="O445" s="171">
        <v>4</v>
      </c>
      <c r="P445" s="189">
        <v>15059</v>
      </c>
      <c r="Q445" s="173">
        <v>0.03</v>
      </c>
      <c r="R445" s="190">
        <f t="shared" si="117"/>
        <v>452</v>
      </c>
      <c r="S445" s="173">
        <v>0</v>
      </c>
      <c r="T445" s="190">
        <f t="shared" si="118"/>
        <v>0</v>
      </c>
      <c r="U445" s="173">
        <f t="shared" si="119"/>
        <v>3.0015273258516502E-2</v>
      </c>
      <c r="V445" s="190">
        <f t="shared" si="120"/>
        <v>452</v>
      </c>
      <c r="W445" s="190">
        <f t="shared" si="121"/>
        <v>15511</v>
      </c>
      <c r="X445" s="191">
        <f t="shared" si="115"/>
        <v>15511</v>
      </c>
      <c r="Y445" s="192">
        <f t="shared" si="122"/>
        <v>452</v>
      </c>
      <c r="Z445" s="177">
        <f t="shared" si="116"/>
        <v>0.03</v>
      </c>
      <c r="AA445" s="178" t="str">
        <f t="shared" si="114"/>
        <v>2.40%-3.60%</v>
      </c>
      <c r="AB445" s="193"/>
      <c r="AC445" s="193"/>
      <c r="AD445" s="193"/>
      <c r="AE445" s="180"/>
      <c r="AF445" s="189">
        <f t="shared" si="123"/>
        <v>0</v>
      </c>
      <c r="AG445" s="194">
        <f t="shared" si="124"/>
        <v>15511</v>
      </c>
      <c r="AH445" s="182">
        <f t="shared" si="125"/>
        <v>452</v>
      </c>
      <c r="AI445" s="183">
        <f t="shared" si="126"/>
        <v>3.0015273258516606E-2</v>
      </c>
      <c r="AJ445" s="184">
        <v>14</v>
      </c>
      <c r="AK445" s="184">
        <v>450</v>
      </c>
      <c r="AL445" s="184"/>
      <c r="AM445" s="184">
        <v>688</v>
      </c>
      <c r="AN445" s="184">
        <f t="shared" si="127"/>
        <v>223242</v>
      </c>
      <c r="AO445" s="171">
        <v>4</v>
      </c>
      <c r="AP445" s="184"/>
      <c r="AQ445" s="185"/>
      <c r="AR445" s="185"/>
      <c r="AS445" s="169" t="s">
        <v>1476</v>
      </c>
      <c r="AT445" s="169" t="s">
        <v>173</v>
      </c>
      <c r="AY445" s="145" t="str">
        <f t="shared" si="112"/>
        <v>OK</v>
      </c>
    </row>
    <row r="446" spans="1:51" ht="19.95" customHeight="1">
      <c r="A446" s="5" t="s">
        <v>562</v>
      </c>
      <c r="B446" s="169">
        <v>11013685</v>
      </c>
      <c r="C446" s="169" t="s">
        <v>1635</v>
      </c>
      <c r="D446" s="169" t="s">
        <v>1636</v>
      </c>
      <c r="E446" s="169" t="s">
        <v>54</v>
      </c>
      <c r="F446" s="169" t="s">
        <v>55</v>
      </c>
      <c r="G446" s="169" t="s">
        <v>1319</v>
      </c>
      <c r="H446" s="169" t="s">
        <v>1553</v>
      </c>
      <c r="I446" s="169" t="s">
        <v>1335</v>
      </c>
      <c r="J446" s="170">
        <v>42513</v>
      </c>
      <c r="K446" s="169" t="s">
        <v>110</v>
      </c>
      <c r="L446" s="169" t="s">
        <v>110</v>
      </c>
      <c r="M446" s="169" t="s">
        <v>89</v>
      </c>
      <c r="N446" s="171">
        <v>2</v>
      </c>
      <c r="O446" s="171">
        <v>4</v>
      </c>
      <c r="P446" s="189">
        <v>11437</v>
      </c>
      <c r="Q446" s="173">
        <v>3.7500000000000006E-2</v>
      </c>
      <c r="R446" s="190">
        <f t="shared" si="117"/>
        <v>429</v>
      </c>
      <c r="S446" s="173">
        <v>1.55E-2</v>
      </c>
      <c r="T446" s="190">
        <f t="shared" si="118"/>
        <v>177</v>
      </c>
      <c r="U446" s="173">
        <f t="shared" si="119"/>
        <v>5.298592288187462E-2</v>
      </c>
      <c r="V446" s="190">
        <f t="shared" si="120"/>
        <v>606</v>
      </c>
      <c r="W446" s="190">
        <f t="shared" si="121"/>
        <v>12043</v>
      </c>
      <c r="X446" s="191">
        <f t="shared" si="115"/>
        <v>12043</v>
      </c>
      <c r="Y446" s="192">
        <f t="shared" si="122"/>
        <v>606</v>
      </c>
      <c r="Z446" s="177">
        <f t="shared" si="116"/>
        <v>5.2999999999999999E-2</v>
      </c>
      <c r="AA446" s="178" t="str">
        <f t="shared" si="114"/>
        <v>4.24%-6.36%</v>
      </c>
      <c r="AB446" s="193"/>
      <c r="AC446" s="193"/>
      <c r="AD446" s="193"/>
      <c r="AE446" s="180"/>
      <c r="AF446" s="189">
        <f t="shared" si="123"/>
        <v>0</v>
      </c>
      <c r="AG446" s="194">
        <f t="shared" si="124"/>
        <v>12043</v>
      </c>
      <c r="AH446" s="182">
        <f t="shared" si="125"/>
        <v>606</v>
      </c>
      <c r="AI446" s="183">
        <f t="shared" si="126"/>
        <v>5.2985922881874536E-2</v>
      </c>
      <c r="AJ446" s="184">
        <v>14</v>
      </c>
      <c r="AK446" s="184">
        <v>450</v>
      </c>
      <c r="AL446" s="184"/>
      <c r="AM446" s="184">
        <v>688</v>
      </c>
      <c r="AN446" s="184">
        <f t="shared" si="127"/>
        <v>174690</v>
      </c>
      <c r="AO446" s="171">
        <v>3</v>
      </c>
      <c r="AP446" s="184"/>
      <c r="AQ446" s="185"/>
      <c r="AR446" s="185"/>
      <c r="AS446" s="169" t="s">
        <v>1476</v>
      </c>
      <c r="AT446" s="169" t="s">
        <v>173</v>
      </c>
      <c r="AY446" s="145" t="str">
        <f t="shared" si="112"/>
        <v>OK</v>
      </c>
    </row>
    <row r="447" spans="1:51" ht="19.95" customHeight="1">
      <c r="A447" s="5" t="s">
        <v>562</v>
      </c>
      <c r="B447" s="169">
        <v>11013956</v>
      </c>
      <c r="C447" s="169" t="s">
        <v>1637</v>
      </c>
      <c r="D447" s="169" t="s">
        <v>1638</v>
      </c>
      <c r="E447" s="169" t="s">
        <v>54</v>
      </c>
      <c r="F447" s="169" t="s">
        <v>55</v>
      </c>
      <c r="G447" s="169" t="s">
        <v>2129</v>
      </c>
      <c r="H447" s="169" t="s">
        <v>1519</v>
      </c>
      <c r="I447" s="169" t="s">
        <v>1520</v>
      </c>
      <c r="J447" s="170">
        <v>42562</v>
      </c>
      <c r="K447" s="169" t="s">
        <v>1510</v>
      </c>
      <c r="L447" s="169" t="s">
        <v>1510</v>
      </c>
      <c r="M447" s="169" t="s">
        <v>568</v>
      </c>
      <c r="N447" s="171">
        <v>2</v>
      </c>
      <c r="O447" s="171">
        <v>5</v>
      </c>
      <c r="P447" s="189">
        <v>9217</v>
      </c>
      <c r="Q447" s="173">
        <v>1.9999999999999997E-2</v>
      </c>
      <c r="R447" s="190">
        <f t="shared" si="117"/>
        <v>184</v>
      </c>
      <c r="S447" s="173">
        <v>0</v>
      </c>
      <c r="T447" s="190">
        <f t="shared" si="118"/>
        <v>0</v>
      </c>
      <c r="U447" s="173">
        <f t="shared" si="119"/>
        <v>1.9963111641531951E-2</v>
      </c>
      <c r="V447" s="190">
        <f t="shared" si="120"/>
        <v>184</v>
      </c>
      <c r="W447" s="190">
        <f t="shared" si="121"/>
        <v>9401</v>
      </c>
      <c r="X447" s="191">
        <f>P447</f>
        <v>9217</v>
      </c>
      <c r="Y447" s="192">
        <f t="shared" si="122"/>
        <v>0</v>
      </c>
      <c r="Z447" s="177">
        <f t="shared" si="116"/>
        <v>0</v>
      </c>
      <c r="AA447" s="178" t="str">
        <f t="shared" si="114"/>
        <v>1.60%-2.40%</v>
      </c>
      <c r="AB447" s="193" t="s">
        <v>112</v>
      </c>
      <c r="AC447" s="193" t="s">
        <v>110</v>
      </c>
      <c r="AD447" s="193" t="s">
        <v>198</v>
      </c>
      <c r="AE447" s="180">
        <v>0.1101</v>
      </c>
      <c r="AF447" s="189">
        <f t="shared" si="123"/>
        <v>1015</v>
      </c>
      <c r="AG447" s="194">
        <f t="shared" si="124"/>
        <v>10232</v>
      </c>
      <c r="AH447" s="182">
        <f t="shared" si="125"/>
        <v>1015</v>
      </c>
      <c r="AI447" s="183">
        <f t="shared" si="126"/>
        <v>0.11012259954432024</v>
      </c>
      <c r="AJ447" s="184">
        <v>14</v>
      </c>
      <c r="AK447" s="184">
        <v>2150</v>
      </c>
      <c r="AL447" s="184"/>
      <c r="AM447" s="184">
        <v>688</v>
      </c>
      <c r="AN447" s="184">
        <f t="shared" si="127"/>
        <v>169736</v>
      </c>
      <c r="AO447" s="171">
        <v>5</v>
      </c>
      <c r="AP447" s="184"/>
      <c r="AQ447" s="185"/>
      <c r="AR447" s="185"/>
      <c r="AS447" s="169" t="s">
        <v>1476</v>
      </c>
      <c r="AT447" s="169" t="s">
        <v>173</v>
      </c>
      <c r="AY447" s="145" t="str">
        <f t="shared" si="112"/>
        <v>0 increase</v>
      </c>
    </row>
    <row r="448" spans="1:51" ht="19.95" customHeight="1">
      <c r="A448" s="5" t="s">
        <v>562</v>
      </c>
      <c r="B448" s="169">
        <v>11014153</v>
      </c>
      <c r="C448" s="169" t="s">
        <v>1639</v>
      </c>
      <c r="D448" s="169" t="s">
        <v>1640</v>
      </c>
      <c r="E448" s="169" t="s">
        <v>54</v>
      </c>
      <c r="F448" s="169" t="s">
        <v>55</v>
      </c>
      <c r="G448" s="169" t="s">
        <v>1319</v>
      </c>
      <c r="H448" s="169" t="s">
        <v>1595</v>
      </c>
      <c r="I448" s="169" t="s">
        <v>1335</v>
      </c>
      <c r="J448" s="170">
        <v>41862</v>
      </c>
      <c r="K448" s="169" t="s">
        <v>388</v>
      </c>
      <c r="L448" s="169" t="s">
        <v>388</v>
      </c>
      <c r="M448" s="169" t="s">
        <v>107</v>
      </c>
      <c r="N448" s="171">
        <v>2</v>
      </c>
      <c r="O448" s="171">
        <v>3</v>
      </c>
      <c r="P448" s="189">
        <v>8758</v>
      </c>
      <c r="Q448" s="173">
        <v>0</v>
      </c>
      <c r="R448" s="190">
        <f t="shared" si="117"/>
        <v>0</v>
      </c>
      <c r="S448" s="173">
        <v>0</v>
      </c>
      <c r="T448" s="190">
        <f t="shared" si="118"/>
        <v>0</v>
      </c>
      <c r="U448" s="173">
        <f t="shared" si="119"/>
        <v>0</v>
      </c>
      <c r="V448" s="190">
        <f t="shared" si="120"/>
        <v>0</v>
      </c>
      <c r="W448" s="190">
        <f t="shared" si="121"/>
        <v>8758</v>
      </c>
      <c r="X448" s="191">
        <f t="shared" si="115"/>
        <v>8758</v>
      </c>
      <c r="Y448" s="192">
        <f t="shared" si="122"/>
        <v>0</v>
      </c>
      <c r="Z448" s="177">
        <f t="shared" si="116"/>
        <v>0</v>
      </c>
      <c r="AA448" s="178" t="str">
        <f t="shared" si="114"/>
        <v>0.00%-0.00%</v>
      </c>
      <c r="AB448" s="193"/>
      <c r="AC448" s="193"/>
      <c r="AD448" s="193"/>
      <c r="AE448" s="180"/>
      <c r="AF448" s="189">
        <f t="shared" si="123"/>
        <v>0</v>
      </c>
      <c r="AG448" s="194">
        <f t="shared" si="124"/>
        <v>8758</v>
      </c>
      <c r="AH448" s="182">
        <f t="shared" si="125"/>
        <v>0</v>
      </c>
      <c r="AI448" s="183">
        <f t="shared" si="126"/>
        <v>0</v>
      </c>
      <c r="AJ448" s="184">
        <v>14</v>
      </c>
      <c r="AK448" s="184">
        <v>450</v>
      </c>
      <c r="AL448" s="184"/>
      <c r="AM448" s="184">
        <v>688</v>
      </c>
      <c r="AN448" s="184">
        <f t="shared" si="127"/>
        <v>128700</v>
      </c>
      <c r="AO448" s="171">
        <v>3</v>
      </c>
      <c r="AP448" s="184"/>
      <c r="AQ448" s="185"/>
      <c r="AR448" s="185"/>
      <c r="AS448" s="169" t="s">
        <v>1476</v>
      </c>
      <c r="AT448" s="169" t="s">
        <v>173</v>
      </c>
      <c r="AY448" s="145" t="str">
        <f t="shared" si="112"/>
        <v>OK</v>
      </c>
    </row>
    <row r="449" spans="1:51" ht="19.95" customHeight="1">
      <c r="A449" s="5" t="s">
        <v>562</v>
      </c>
      <c r="B449" s="169">
        <v>11015490</v>
      </c>
      <c r="C449" s="169" t="s">
        <v>1641</v>
      </c>
      <c r="D449" s="169" t="s">
        <v>605</v>
      </c>
      <c r="E449" s="169" t="s">
        <v>54</v>
      </c>
      <c r="F449" s="169" t="s">
        <v>55</v>
      </c>
      <c r="G449" s="169" t="s">
        <v>2138</v>
      </c>
      <c r="H449" s="169" t="s">
        <v>1530</v>
      </c>
      <c r="I449" s="169" t="s">
        <v>1531</v>
      </c>
      <c r="J449" s="170">
        <v>43017</v>
      </c>
      <c r="K449" s="169" t="s">
        <v>1526</v>
      </c>
      <c r="L449" s="169" t="s">
        <v>1526</v>
      </c>
      <c r="M449" s="169" t="s">
        <v>568</v>
      </c>
      <c r="N449" s="171">
        <v>2</v>
      </c>
      <c r="O449" s="171">
        <v>5</v>
      </c>
      <c r="P449" s="189">
        <v>9723</v>
      </c>
      <c r="Q449" s="173">
        <v>0.04</v>
      </c>
      <c r="R449" s="190">
        <f t="shared" si="117"/>
        <v>389</v>
      </c>
      <c r="S449" s="173">
        <v>0</v>
      </c>
      <c r="T449" s="190">
        <f t="shared" si="118"/>
        <v>0</v>
      </c>
      <c r="U449" s="173">
        <f t="shared" si="119"/>
        <v>4.0008227913195513E-2</v>
      </c>
      <c r="V449" s="190">
        <f t="shared" si="120"/>
        <v>389</v>
      </c>
      <c r="W449" s="190">
        <f t="shared" si="121"/>
        <v>10112</v>
      </c>
      <c r="X449" s="191">
        <f>W449-389</f>
        <v>9723</v>
      </c>
      <c r="Y449" s="192">
        <f t="shared" si="122"/>
        <v>0</v>
      </c>
      <c r="Z449" s="177">
        <f t="shared" si="116"/>
        <v>0</v>
      </c>
      <c r="AA449" s="178" t="str">
        <f t="shared" si="114"/>
        <v>3.20%-4.80%</v>
      </c>
      <c r="AB449" s="193" t="s">
        <v>112</v>
      </c>
      <c r="AC449" s="193" t="s">
        <v>110</v>
      </c>
      <c r="AD449" s="193" t="s">
        <v>198</v>
      </c>
      <c r="AE449" s="180">
        <v>0.1</v>
      </c>
      <c r="AF449" s="189">
        <f t="shared" si="123"/>
        <v>972</v>
      </c>
      <c r="AG449" s="194">
        <f t="shared" si="124"/>
        <v>10695</v>
      </c>
      <c r="AH449" s="182">
        <f t="shared" si="125"/>
        <v>972</v>
      </c>
      <c r="AI449" s="183">
        <f t="shared" si="126"/>
        <v>9.9969145325516706E-2</v>
      </c>
      <c r="AJ449" s="184">
        <v>14</v>
      </c>
      <c r="AK449" s="184">
        <v>450</v>
      </c>
      <c r="AL449" s="184"/>
      <c r="AM449" s="184">
        <v>688</v>
      </c>
      <c r="AN449" s="184">
        <f t="shared" si="127"/>
        <v>155818</v>
      </c>
      <c r="AO449" s="171">
        <v>3</v>
      </c>
      <c r="AP449" s="184"/>
      <c r="AQ449" s="185"/>
      <c r="AR449" s="185"/>
      <c r="AS449" s="169" t="s">
        <v>1476</v>
      </c>
      <c r="AT449" s="169" t="s">
        <v>173</v>
      </c>
      <c r="AY449" s="145" t="str">
        <f t="shared" si="112"/>
        <v>0 increase</v>
      </c>
    </row>
    <row r="450" spans="1:51" ht="19.95" customHeight="1">
      <c r="A450" s="5" t="s">
        <v>562</v>
      </c>
      <c r="B450" s="169">
        <v>11015927</v>
      </c>
      <c r="C450" s="169" t="s">
        <v>1642</v>
      </c>
      <c r="D450" s="169" t="s">
        <v>1643</v>
      </c>
      <c r="E450" s="169" t="s">
        <v>54</v>
      </c>
      <c r="F450" s="169" t="s">
        <v>55</v>
      </c>
      <c r="G450" s="169" t="s">
        <v>2138</v>
      </c>
      <c r="H450" s="169" t="s">
        <v>1588</v>
      </c>
      <c r="I450" s="169" t="s">
        <v>1531</v>
      </c>
      <c r="J450" s="170">
        <v>43181</v>
      </c>
      <c r="K450" s="169" t="s">
        <v>1505</v>
      </c>
      <c r="L450" s="169" t="s">
        <v>1505</v>
      </c>
      <c r="M450" s="169" t="s">
        <v>568</v>
      </c>
      <c r="N450" s="171">
        <v>2</v>
      </c>
      <c r="O450" s="171">
        <v>3</v>
      </c>
      <c r="P450" s="189">
        <v>8053</v>
      </c>
      <c r="Q450" s="173">
        <v>2.5000000000000001E-2</v>
      </c>
      <c r="R450" s="190">
        <f t="shared" si="117"/>
        <v>201</v>
      </c>
      <c r="S450" s="173">
        <v>0</v>
      </c>
      <c r="T450" s="190">
        <f t="shared" si="118"/>
        <v>0</v>
      </c>
      <c r="U450" s="173">
        <f t="shared" si="119"/>
        <v>2.4959642369303366E-2</v>
      </c>
      <c r="V450" s="190">
        <f t="shared" si="120"/>
        <v>201</v>
      </c>
      <c r="W450" s="190">
        <f t="shared" si="121"/>
        <v>8254</v>
      </c>
      <c r="X450" s="191">
        <f t="shared" si="115"/>
        <v>8254</v>
      </c>
      <c r="Y450" s="192">
        <f t="shared" si="122"/>
        <v>201</v>
      </c>
      <c r="Z450" s="177">
        <f t="shared" si="116"/>
        <v>2.5000000000000001E-2</v>
      </c>
      <c r="AA450" s="178" t="str">
        <f t="shared" si="114"/>
        <v>2.00%-3.00%</v>
      </c>
      <c r="AB450" s="193"/>
      <c r="AC450" s="193"/>
      <c r="AD450" s="193"/>
      <c r="AE450" s="180"/>
      <c r="AF450" s="189">
        <f t="shared" si="123"/>
        <v>0</v>
      </c>
      <c r="AG450" s="194">
        <f t="shared" si="124"/>
        <v>8254</v>
      </c>
      <c r="AH450" s="182">
        <f t="shared" si="125"/>
        <v>201</v>
      </c>
      <c r="AI450" s="183">
        <f t="shared" si="126"/>
        <v>2.4959642369303259E-2</v>
      </c>
      <c r="AJ450" s="184">
        <v>14</v>
      </c>
      <c r="AK450" s="184">
        <v>450</v>
      </c>
      <c r="AL450" s="184"/>
      <c r="AM450" s="184">
        <v>688</v>
      </c>
      <c r="AN450" s="184">
        <f t="shared" si="127"/>
        <v>121644</v>
      </c>
      <c r="AO450" s="171">
        <v>3</v>
      </c>
      <c r="AP450" s="184"/>
      <c r="AQ450" s="185"/>
      <c r="AR450" s="185"/>
      <c r="AS450" s="169" t="s">
        <v>1476</v>
      </c>
      <c r="AT450" s="169" t="s">
        <v>173</v>
      </c>
      <c r="AY450" s="145" t="str">
        <f t="shared" ref="AY450:AY520" si="128">_xlfn.LET(_xlpm.actual,Z450,_xlpm.low,VALUE(_xlfn.TEXTBEFORE(AA450,"-")),_xlpm.high,VALUE(_xlfn.TEXTAFTER(AA450,"-")),IF(AND(_xlpm.actual=0,OR(_xlpm.low&lt;&gt;0,_xlpm.high&lt;&gt;0)),"0 increase",IF(_xlpm.actual&gt;_xlpm.high*1.2,"&gt;20",IF(_xlpm.actual&lt;_xlpm.low*0.8,"&lt;20","OK"))))</f>
        <v>OK</v>
      </c>
    </row>
    <row r="451" spans="1:51" ht="19.95" customHeight="1">
      <c r="A451" s="5" t="s">
        <v>562</v>
      </c>
      <c r="B451" s="169">
        <v>11016128</v>
      </c>
      <c r="C451" s="169" t="s">
        <v>1644</v>
      </c>
      <c r="D451" s="169" t="s">
        <v>1645</v>
      </c>
      <c r="E451" s="169" t="s">
        <v>54</v>
      </c>
      <c r="F451" s="169" t="s">
        <v>55</v>
      </c>
      <c r="G451" s="169" t="s">
        <v>1319</v>
      </c>
      <c r="H451" s="169" t="s">
        <v>1516</v>
      </c>
      <c r="I451" s="169" t="s">
        <v>1335</v>
      </c>
      <c r="J451" s="170">
        <v>43234</v>
      </c>
      <c r="K451" s="169" t="s">
        <v>150</v>
      </c>
      <c r="L451" s="169" t="s">
        <v>1646</v>
      </c>
      <c r="M451" s="169" t="s">
        <v>59</v>
      </c>
      <c r="N451" s="171">
        <v>2</v>
      </c>
      <c r="O451" s="171">
        <v>3</v>
      </c>
      <c r="P451" s="189">
        <v>21293</v>
      </c>
      <c r="Q451" s="173">
        <v>2.5000000000000001E-2</v>
      </c>
      <c r="R451" s="190">
        <f t="shared" si="117"/>
        <v>532</v>
      </c>
      <c r="S451" s="173">
        <v>0</v>
      </c>
      <c r="T451" s="190">
        <f t="shared" si="118"/>
        <v>0</v>
      </c>
      <c r="U451" s="173">
        <f t="shared" si="119"/>
        <v>2.4984736767951907E-2</v>
      </c>
      <c r="V451" s="190">
        <f t="shared" si="120"/>
        <v>532</v>
      </c>
      <c r="W451" s="190">
        <f t="shared" si="121"/>
        <v>21825</v>
      </c>
      <c r="X451" s="191">
        <f t="shared" si="115"/>
        <v>21825</v>
      </c>
      <c r="Y451" s="192">
        <f t="shared" si="122"/>
        <v>532</v>
      </c>
      <c r="Z451" s="177">
        <f t="shared" si="116"/>
        <v>2.5000000000000001E-2</v>
      </c>
      <c r="AA451" s="178" t="str">
        <f t="shared" si="114"/>
        <v>2.00%-3.00%</v>
      </c>
      <c r="AB451" s="193"/>
      <c r="AC451" s="193"/>
      <c r="AD451" s="193"/>
      <c r="AE451" s="180"/>
      <c r="AF451" s="189">
        <f t="shared" si="123"/>
        <v>0</v>
      </c>
      <c r="AG451" s="194">
        <f t="shared" si="124"/>
        <v>21825</v>
      </c>
      <c r="AH451" s="182">
        <f t="shared" si="125"/>
        <v>532</v>
      </c>
      <c r="AI451" s="183">
        <f t="shared" si="126"/>
        <v>2.4984736767951876E-2</v>
      </c>
      <c r="AJ451" s="184">
        <v>14</v>
      </c>
      <c r="AK451" s="184">
        <v>450</v>
      </c>
      <c r="AL451" s="184"/>
      <c r="AM451" s="184">
        <v>688</v>
      </c>
      <c r="AN451" s="184">
        <f t="shared" si="127"/>
        <v>311638</v>
      </c>
      <c r="AO451" s="171">
        <v>4</v>
      </c>
      <c r="AP451" s="184"/>
      <c r="AQ451" s="185"/>
      <c r="AR451" s="185"/>
      <c r="AS451" s="169" t="s">
        <v>1476</v>
      </c>
      <c r="AT451" s="169" t="s">
        <v>173</v>
      </c>
      <c r="AY451" s="145" t="str">
        <f t="shared" si="128"/>
        <v>OK</v>
      </c>
    </row>
    <row r="452" spans="1:51" ht="19.95" customHeight="1">
      <c r="A452" s="5" t="s">
        <v>562</v>
      </c>
      <c r="B452" s="169">
        <v>11016736</v>
      </c>
      <c r="C452" s="169" t="s">
        <v>1647</v>
      </c>
      <c r="D452" s="169" t="s">
        <v>1648</v>
      </c>
      <c r="E452" s="169" t="s">
        <v>54</v>
      </c>
      <c r="F452" s="169" t="s">
        <v>55</v>
      </c>
      <c r="G452" s="169" t="s">
        <v>2135</v>
      </c>
      <c r="H452" s="169" t="s">
        <v>1549</v>
      </c>
      <c r="I452" s="169" t="s">
        <v>1550</v>
      </c>
      <c r="J452" s="170">
        <v>43368</v>
      </c>
      <c r="K452" s="169" t="s">
        <v>1513</v>
      </c>
      <c r="L452" s="169" t="s">
        <v>1513</v>
      </c>
      <c r="M452" s="169" t="s">
        <v>568</v>
      </c>
      <c r="N452" s="171">
        <v>2</v>
      </c>
      <c r="O452" s="171">
        <v>3</v>
      </c>
      <c r="P452" s="189">
        <v>7610</v>
      </c>
      <c r="Q452" s="173">
        <v>0</v>
      </c>
      <c r="R452" s="190">
        <f t="shared" si="117"/>
        <v>0</v>
      </c>
      <c r="S452" s="173">
        <v>0</v>
      </c>
      <c r="T452" s="190">
        <f t="shared" si="118"/>
        <v>0</v>
      </c>
      <c r="U452" s="173">
        <f t="shared" si="119"/>
        <v>0</v>
      </c>
      <c r="V452" s="190">
        <f t="shared" si="120"/>
        <v>0</v>
      </c>
      <c r="W452" s="190">
        <f t="shared" si="121"/>
        <v>7610</v>
      </c>
      <c r="X452" s="191">
        <f t="shared" si="115"/>
        <v>7610</v>
      </c>
      <c r="Y452" s="192">
        <f t="shared" si="122"/>
        <v>0</v>
      </c>
      <c r="Z452" s="177">
        <f t="shared" si="116"/>
        <v>0</v>
      </c>
      <c r="AA452" s="178" t="str">
        <f t="shared" si="114"/>
        <v>0.00%-0.00%</v>
      </c>
      <c r="AB452" s="193"/>
      <c r="AC452" s="193"/>
      <c r="AD452" s="193"/>
      <c r="AE452" s="180"/>
      <c r="AF452" s="189">
        <f t="shared" si="123"/>
        <v>0</v>
      </c>
      <c r="AG452" s="194">
        <f t="shared" si="124"/>
        <v>7610</v>
      </c>
      <c r="AH452" s="182">
        <f t="shared" si="125"/>
        <v>0</v>
      </c>
      <c r="AI452" s="183">
        <f t="shared" si="126"/>
        <v>0</v>
      </c>
      <c r="AJ452" s="184">
        <v>14</v>
      </c>
      <c r="AK452" s="184">
        <v>1750</v>
      </c>
      <c r="AL452" s="184"/>
      <c r="AM452" s="184">
        <v>688</v>
      </c>
      <c r="AN452" s="184">
        <f t="shared" si="127"/>
        <v>128228</v>
      </c>
      <c r="AO452" s="171">
        <v>3</v>
      </c>
      <c r="AP452" s="184"/>
      <c r="AQ452" s="185"/>
      <c r="AR452" s="185"/>
      <c r="AS452" s="169" t="s">
        <v>1476</v>
      </c>
      <c r="AT452" s="169" t="s">
        <v>173</v>
      </c>
      <c r="AY452" s="145" t="str">
        <f t="shared" si="128"/>
        <v>OK</v>
      </c>
    </row>
    <row r="453" spans="1:51" ht="19.95" customHeight="1">
      <c r="A453" s="5" t="s">
        <v>562</v>
      </c>
      <c r="B453" s="169">
        <v>11017062</v>
      </c>
      <c r="C453" s="169" t="s">
        <v>1649</v>
      </c>
      <c r="D453" s="169" t="s">
        <v>1650</v>
      </c>
      <c r="E453" s="169" t="s">
        <v>54</v>
      </c>
      <c r="F453" s="169" t="s">
        <v>55</v>
      </c>
      <c r="G453" s="169" t="s">
        <v>2144</v>
      </c>
      <c r="H453" s="169" t="s">
        <v>1545</v>
      </c>
      <c r="I453" s="169" t="s">
        <v>1546</v>
      </c>
      <c r="J453" s="170">
        <v>43836</v>
      </c>
      <c r="K453" s="169" t="s">
        <v>1510</v>
      </c>
      <c r="L453" s="169" t="s">
        <v>1510</v>
      </c>
      <c r="M453" s="169" t="s">
        <v>568</v>
      </c>
      <c r="N453" s="171">
        <v>2</v>
      </c>
      <c r="O453" s="171">
        <v>3</v>
      </c>
      <c r="P453" s="189">
        <v>7805</v>
      </c>
      <c r="Q453" s="173">
        <v>0</v>
      </c>
      <c r="R453" s="190">
        <f t="shared" si="117"/>
        <v>0</v>
      </c>
      <c r="S453" s="173">
        <v>0</v>
      </c>
      <c r="T453" s="190">
        <f t="shared" si="118"/>
        <v>0</v>
      </c>
      <c r="U453" s="173">
        <f t="shared" si="119"/>
        <v>0</v>
      </c>
      <c r="V453" s="190">
        <f t="shared" si="120"/>
        <v>0</v>
      </c>
      <c r="W453" s="190">
        <f t="shared" si="121"/>
        <v>7805</v>
      </c>
      <c r="X453" s="191">
        <f t="shared" si="115"/>
        <v>7805</v>
      </c>
      <c r="Y453" s="192">
        <f t="shared" si="122"/>
        <v>0</v>
      </c>
      <c r="Z453" s="177">
        <f t="shared" si="116"/>
        <v>0</v>
      </c>
      <c r="AA453" s="178" t="str">
        <f t="shared" si="114"/>
        <v>0.00%-0.00%</v>
      </c>
      <c r="AB453" s="193"/>
      <c r="AC453" s="193"/>
      <c r="AD453" s="193"/>
      <c r="AE453" s="180"/>
      <c r="AF453" s="189">
        <f t="shared" si="123"/>
        <v>0</v>
      </c>
      <c r="AG453" s="194">
        <f t="shared" si="124"/>
        <v>7805</v>
      </c>
      <c r="AH453" s="182">
        <f t="shared" si="125"/>
        <v>0</v>
      </c>
      <c r="AI453" s="183">
        <f t="shared" si="126"/>
        <v>0</v>
      </c>
      <c r="AJ453" s="184">
        <v>14</v>
      </c>
      <c r="AK453" s="184">
        <v>1150</v>
      </c>
      <c r="AL453" s="184"/>
      <c r="AM453" s="184">
        <v>688</v>
      </c>
      <c r="AN453" s="184">
        <f t="shared" si="127"/>
        <v>123758</v>
      </c>
      <c r="AO453" s="171">
        <v>2</v>
      </c>
      <c r="AP453" s="184"/>
      <c r="AQ453" s="185"/>
      <c r="AR453" s="185"/>
      <c r="AS453" s="169" t="s">
        <v>1476</v>
      </c>
      <c r="AT453" s="169" t="s">
        <v>173</v>
      </c>
      <c r="AY453" s="145" t="str">
        <f t="shared" si="128"/>
        <v>OK</v>
      </c>
    </row>
    <row r="454" spans="1:51" ht="19.95" customHeight="1">
      <c r="A454" s="5" t="s">
        <v>562</v>
      </c>
      <c r="B454" s="169">
        <v>11017078</v>
      </c>
      <c r="C454" s="169" t="s">
        <v>1651</v>
      </c>
      <c r="D454" s="169" t="s">
        <v>1652</v>
      </c>
      <c r="E454" s="169" t="s">
        <v>54</v>
      </c>
      <c r="F454" s="169" t="s">
        <v>55</v>
      </c>
      <c r="G454" s="169" t="s">
        <v>2135</v>
      </c>
      <c r="H454" s="169" t="s">
        <v>1549</v>
      </c>
      <c r="I454" s="169" t="s">
        <v>1550</v>
      </c>
      <c r="J454" s="170">
        <v>43843</v>
      </c>
      <c r="K454" s="169" t="s">
        <v>110</v>
      </c>
      <c r="L454" s="169" t="s">
        <v>1653</v>
      </c>
      <c r="M454" s="169" t="s">
        <v>89</v>
      </c>
      <c r="N454" s="171">
        <v>2</v>
      </c>
      <c r="O454" s="171">
        <v>3</v>
      </c>
      <c r="P454" s="189">
        <v>10544</v>
      </c>
      <c r="Q454" s="173">
        <v>2.5000000000000001E-2</v>
      </c>
      <c r="R454" s="190">
        <f t="shared" si="117"/>
        <v>264</v>
      </c>
      <c r="S454" s="173">
        <v>0</v>
      </c>
      <c r="T454" s="190">
        <f t="shared" si="118"/>
        <v>0</v>
      </c>
      <c r="U454" s="173">
        <f t="shared" si="119"/>
        <v>2.503793626707132E-2</v>
      </c>
      <c r="V454" s="190">
        <f t="shared" si="120"/>
        <v>264</v>
      </c>
      <c r="W454" s="190">
        <f t="shared" si="121"/>
        <v>10808</v>
      </c>
      <c r="X454" s="191">
        <f t="shared" si="115"/>
        <v>10808</v>
      </c>
      <c r="Y454" s="192">
        <f t="shared" si="122"/>
        <v>264</v>
      </c>
      <c r="Z454" s="177">
        <f t="shared" si="116"/>
        <v>2.5000000000000001E-2</v>
      </c>
      <c r="AA454" s="178" t="str">
        <f t="shared" si="114"/>
        <v>2.00%-3.00%</v>
      </c>
      <c r="AB454" s="193"/>
      <c r="AC454" s="193"/>
      <c r="AD454" s="193"/>
      <c r="AE454" s="180"/>
      <c r="AF454" s="189">
        <f t="shared" si="123"/>
        <v>0</v>
      </c>
      <c r="AG454" s="194">
        <f t="shared" si="124"/>
        <v>10808</v>
      </c>
      <c r="AH454" s="182">
        <f t="shared" si="125"/>
        <v>264</v>
      </c>
      <c r="AI454" s="183">
        <f t="shared" si="126"/>
        <v>2.5037936267071403E-2</v>
      </c>
      <c r="AJ454" s="184">
        <v>14</v>
      </c>
      <c r="AK454" s="184">
        <v>450</v>
      </c>
      <c r="AL454" s="184"/>
      <c r="AM454" s="184">
        <v>688</v>
      </c>
      <c r="AN454" s="184">
        <f t="shared" si="127"/>
        <v>157400</v>
      </c>
      <c r="AO454" s="171">
        <v>3</v>
      </c>
      <c r="AP454" s="184"/>
      <c r="AQ454" s="185"/>
      <c r="AR454" s="185"/>
      <c r="AS454" s="169" t="s">
        <v>1476</v>
      </c>
      <c r="AT454" s="169" t="s">
        <v>173</v>
      </c>
      <c r="AY454" s="145" t="str">
        <f t="shared" si="128"/>
        <v>OK</v>
      </c>
    </row>
    <row r="455" spans="1:51" ht="19.95" customHeight="1">
      <c r="A455" s="5" t="s">
        <v>562</v>
      </c>
      <c r="B455" s="169">
        <v>11017095</v>
      </c>
      <c r="C455" s="169" t="s">
        <v>1654</v>
      </c>
      <c r="D455" s="169" t="s">
        <v>1655</v>
      </c>
      <c r="E455" s="169" t="s">
        <v>54</v>
      </c>
      <c r="F455" s="169" t="s">
        <v>55</v>
      </c>
      <c r="G455" s="169" t="s">
        <v>2136</v>
      </c>
      <c r="H455" s="169" t="s">
        <v>1566</v>
      </c>
      <c r="I455" s="169" t="s">
        <v>1567</v>
      </c>
      <c r="J455" s="170">
        <v>43864</v>
      </c>
      <c r="K455" s="169" t="s">
        <v>1505</v>
      </c>
      <c r="L455" s="169" t="s">
        <v>1505</v>
      </c>
      <c r="M455" s="169" t="s">
        <v>568</v>
      </c>
      <c r="N455" s="171">
        <v>2</v>
      </c>
      <c r="O455" s="171">
        <v>3</v>
      </c>
      <c r="P455" s="189">
        <v>8908</v>
      </c>
      <c r="Q455" s="173">
        <v>2.5000000000000001E-2</v>
      </c>
      <c r="R455" s="190">
        <f t="shared" si="117"/>
        <v>223</v>
      </c>
      <c r="S455" s="173">
        <v>0</v>
      </c>
      <c r="T455" s="190">
        <f t="shared" si="118"/>
        <v>0</v>
      </c>
      <c r="U455" s="173">
        <f t="shared" si="119"/>
        <v>2.5033677593174673E-2</v>
      </c>
      <c r="V455" s="190">
        <f t="shared" si="120"/>
        <v>223</v>
      </c>
      <c r="W455" s="190">
        <f t="shared" si="121"/>
        <v>9131</v>
      </c>
      <c r="X455" s="191">
        <f t="shared" si="115"/>
        <v>9131</v>
      </c>
      <c r="Y455" s="192">
        <f t="shared" si="122"/>
        <v>223</v>
      </c>
      <c r="Z455" s="177">
        <f t="shared" si="116"/>
        <v>2.5000000000000001E-2</v>
      </c>
      <c r="AA455" s="178" t="str">
        <f t="shared" si="114"/>
        <v>2.00%-3.00%</v>
      </c>
      <c r="AB455" s="193"/>
      <c r="AC455" s="193"/>
      <c r="AD455" s="193"/>
      <c r="AE455" s="180"/>
      <c r="AF455" s="189">
        <f t="shared" si="123"/>
        <v>0</v>
      </c>
      <c r="AG455" s="194">
        <f t="shared" si="124"/>
        <v>9131</v>
      </c>
      <c r="AH455" s="182">
        <f t="shared" si="125"/>
        <v>223</v>
      </c>
      <c r="AI455" s="183">
        <f t="shared" si="126"/>
        <v>2.5033677593174763E-2</v>
      </c>
      <c r="AJ455" s="184">
        <v>14</v>
      </c>
      <c r="AK455" s="184">
        <v>450</v>
      </c>
      <c r="AL455" s="184"/>
      <c r="AM455" s="184">
        <v>688</v>
      </c>
      <c r="AN455" s="184">
        <f t="shared" si="127"/>
        <v>133922</v>
      </c>
      <c r="AO455" s="171">
        <v>1</v>
      </c>
      <c r="AP455" s="184"/>
      <c r="AQ455" s="185"/>
      <c r="AR455" s="185"/>
      <c r="AS455" s="169" t="s">
        <v>1476</v>
      </c>
      <c r="AT455" s="169" t="s">
        <v>173</v>
      </c>
      <c r="AY455" s="145" t="str">
        <f t="shared" si="128"/>
        <v>OK</v>
      </c>
    </row>
    <row r="456" spans="1:51" ht="19.95" customHeight="1">
      <c r="A456" s="5" t="s">
        <v>562</v>
      </c>
      <c r="B456" s="169">
        <v>11017118</v>
      </c>
      <c r="C456" s="169" t="s">
        <v>1656</v>
      </c>
      <c r="D456" s="169" t="s">
        <v>1657</v>
      </c>
      <c r="E456" s="169" t="s">
        <v>54</v>
      </c>
      <c r="F456" s="169" t="s">
        <v>55</v>
      </c>
      <c r="G456" s="169" t="s">
        <v>2136</v>
      </c>
      <c r="H456" s="169" t="s">
        <v>1566</v>
      </c>
      <c r="I456" s="169" t="s">
        <v>1567</v>
      </c>
      <c r="J456" s="170">
        <v>43928</v>
      </c>
      <c r="K456" s="169" t="s">
        <v>1658</v>
      </c>
      <c r="L456" s="169" t="s">
        <v>1658</v>
      </c>
      <c r="M456" s="169" t="s">
        <v>568</v>
      </c>
      <c r="N456" s="171">
        <v>2</v>
      </c>
      <c r="O456" s="171">
        <v>4</v>
      </c>
      <c r="P456" s="189">
        <v>10434</v>
      </c>
      <c r="Q456" s="173">
        <v>0.03</v>
      </c>
      <c r="R456" s="190">
        <f t="shared" si="117"/>
        <v>313</v>
      </c>
      <c r="S456" s="173">
        <v>0</v>
      </c>
      <c r="T456" s="190">
        <f t="shared" si="118"/>
        <v>0</v>
      </c>
      <c r="U456" s="173">
        <f t="shared" si="119"/>
        <v>2.999808318957255E-2</v>
      </c>
      <c r="V456" s="190">
        <f t="shared" si="120"/>
        <v>313</v>
      </c>
      <c r="W456" s="190">
        <f t="shared" si="121"/>
        <v>10747</v>
      </c>
      <c r="X456" s="191">
        <f t="shared" si="115"/>
        <v>10747</v>
      </c>
      <c r="Y456" s="192">
        <f t="shared" si="122"/>
        <v>313</v>
      </c>
      <c r="Z456" s="177">
        <f t="shared" si="116"/>
        <v>0.03</v>
      </c>
      <c r="AA456" s="178" t="str">
        <f t="shared" si="114"/>
        <v>2.40%-3.60%</v>
      </c>
      <c r="AB456" s="193"/>
      <c r="AC456" s="193"/>
      <c r="AD456" s="193"/>
      <c r="AE456" s="180"/>
      <c r="AF456" s="189">
        <f t="shared" si="123"/>
        <v>0</v>
      </c>
      <c r="AG456" s="194">
        <f t="shared" si="124"/>
        <v>10747</v>
      </c>
      <c r="AH456" s="182">
        <f t="shared" si="125"/>
        <v>313</v>
      </c>
      <c r="AI456" s="183">
        <f t="shared" si="126"/>
        <v>2.9998083189572533E-2</v>
      </c>
      <c r="AJ456" s="184">
        <v>14</v>
      </c>
      <c r="AK456" s="184">
        <v>450</v>
      </c>
      <c r="AL456" s="184"/>
      <c r="AM456" s="184">
        <v>688</v>
      </c>
      <c r="AN456" s="184">
        <f t="shared" si="127"/>
        <v>156546</v>
      </c>
      <c r="AO456" s="171">
        <v>4</v>
      </c>
      <c r="AP456" s="184"/>
      <c r="AQ456" s="185"/>
      <c r="AR456" s="185"/>
      <c r="AS456" s="169" t="s">
        <v>1476</v>
      </c>
      <c r="AT456" s="169" t="s">
        <v>173</v>
      </c>
      <c r="AY456" s="145" t="str">
        <f t="shared" si="128"/>
        <v>OK</v>
      </c>
    </row>
    <row r="457" spans="1:51" ht="19.95" customHeight="1">
      <c r="A457" s="5" t="s">
        <v>562</v>
      </c>
      <c r="B457" s="169">
        <v>11017285</v>
      </c>
      <c r="C457" s="169" t="s">
        <v>1659</v>
      </c>
      <c r="D457" s="169" t="s">
        <v>1660</v>
      </c>
      <c r="E457" s="169" t="s">
        <v>54</v>
      </c>
      <c r="F457" s="169" t="s">
        <v>55</v>
      </c>
      <c r="G457" s="169" t="s">
        <v>2129</v>
      </c>
      <c r="H457" s="169" t="s">
        <v>1579</v>
      </c>
      <c r="I457" s="169" t="s">
        <v>1520</v>
      </c>
      <c r="J457" s="170">
        <v>44028</v>
      </c>
      <c r="K457" s="169" t="s">
        <v>1526</v>
      </c>
      <c r="L457" s="169" t="s">
        <v>1526</v>
      </c>
      <c r="M457" s="169" t="s">
        <v>568</v>
      </c>
      <c r="N457" s="171">
        <v>2</v>
      </c>
      <c r="O457" s="171">
        <v>3</v>
      </c>
      <c r="P457" s="189">
        <v>8288</v>
      </c>
      <c r="Q457" s="173">
        <v>2.5000000000000001E-2</v>
      </c>
      <c r="R457" s="190">
        <f t="shared" si="117"/>
        <v>207</v>
      </c>
      <c r="S457" s="173">
        <v>0</v>
      </c>
      <c r="T457" s="190">
        <f t="shared" si="118"/>
        <v>0</v>
      </c>
      <c r="U457" s="173">
        <f t="shared" si="119"/>
        <v>2.4975868725868725E-2</v>
      </c>
      <c r="V457" s="190">
        <f t="shared" si="120"/>
        <v>207</v>
      </c>
      <c r="W457" s="190">
        <f t="shared" si="121"/>
        <v>8495</v>
      </c>
      <c r="X457" s="191">
        <f t="shared" si="115"/>
        <v>8495</v>
      </c>
      <c r="Y457" s="192">
        <f t="shared" si="122"/>
        <v>207</v>
      </c>
      <c r="Z457" s="177">
        <f t="shared" si="116"/>
        <v>2.5000000000000001E-2</v>
      </c>
      <c r="AA457" s="178" t="str">
        <f t="shared" si="114"/>
        <v>2.00%-3.00%</v>
      </c>
      <c r="AB457" s="193"/>
      <c r="AC457" s="193"/>
      <c r="AD457" s="193"/>
      <c r="AE457" s="180"/>
      <c r="AF457" s="189">
        <f t="shared" si="123"/>
        <v>0</v>
      </c>
      <c r="AG457" s="194">
        <f t="shared" si="124"/>
        <v>8495</v>
      </c>
      <c r="AH457" s="182">
        <f t="shared" si="125"/>
        <v>207</v>
      </c>
      <c r="AI457" s="183">
        <f t="shared" si="126"/>
        <v>2.4975868725868766E-2</v>
      </c>
      <c r="AJ457" s="184">
        <v>14</v>
      </c>
      <c r="AK457" s="184">
        <v>450</v>
      </c>
      <c r="AL457" s="184"/>
      <c r="AM457" s="184">
        <v>688</v>
      </c>
      <c r="AN457" s="184">
        <f t="shared" si="127"/>
        <v>125018</v>
      </c>
      <c r="AO457" s="171">
        <v>3</v>
      </c>
      <c r="AP457" s="184"/>
      <c r="AQ457" s="185"/>
      <c r="AR457" s="185"/>
      <c r="AS457" s="169" t="s">
        <v>1476</v>
      </c>
      <c r="AT457" s="169" t="s">
        <v>173</v>
      </c>
      <c r="AY457" s="145" t="str">
        <f t="shared" si="128"/>
        <v>OK</v>
      </c>
    </row>
    <row r="458" spans="1:51" ht="19.95" customHeight="1">
      <c r="A458" s="5" t="s">
        <v>562</v>
      </c>
      <c r="B458" s="169">
        <v>11017327</v>
      </c>
      <c r="C458" s="169" t="s">
        <v>1661</v>
      </c>
      <c r="D458" s="169" t="s">
        <v>1662</v>
      </c>
      <c r="E458" s="169" t="s">
        <v>54</v>
      </c>
      <c r="F458" s="169" t="s">
        <v>55</v>
      </c>
      <c r="G458" s="169" t="s">
        <v>2129</v>
      </c>
      <c r="H458" s="169" t="s">
        <v>1519</v>
      </c>
      <c r="I458" s="169" t="s">
        <v>1520</v>
      </c>
      <c r="J458" s="170">
        <v>44039</v>
      </c>
      <c r="K458" s="169" t="s">
        <v>110</v>
      </c>
      <c r="L458" s="169" t="s">
        <v>1653</v>
      </c>
      <c r="M458" s="169" t="s">
        <v>89</v>
      </c>
      <c r="N458" s="171">
        <v>2</v>
      </c>
      <c r="O458" s="171">
        <v>4</v>
      </c>
      <c r="P458" s="189">
        <v>11010</v>
      </c>
      <c r="Q458" s="173">
        <v>3.7500000000000006E-2</v>
      </c>
      <c r="R458" s="190">
        <f t="shared" si="117"/>
        <v>413</v>
      </c>
      <c r="S458" s="173">
        <v>1.55E-2</v>
      </c>
      <c r="T458" s="190">
        <f t="shared" si="118"/>
        <v>171</v>
      </c>
      <c r="U458" s="173">
        <f t="shared" si="119"/>
        <v>5.3042688465031788E-2</v>
      </c>
      <c r="V458" s="190">
        <f t="shared" si="120"/>
        <v>584</v>
      </c>
      <c r="W458" s="190">
        <f t="shared" si="121"/>
        <v>11594</v>
      </c>
      <c r="X458" s="191">
        <f t="shared" si="115"/>
        <v>11594</v>
      </c>
      <c r="Y458" s="192">
        <f t="shared" si="122"/>
        <v>584</v>
      </c>
      <c r="Z458" s="177">
        <f t="shared" si="116"/>
        <v>5.2999999999999999E-2</v>
      </c>
      <c r="AA458" s="178" t="str">
        <f t="shared" si="114"/>
        <v>4.24%-6.37%</v>
      </c>
      <c r="AB458" s="193"/>
      <c r="AC458" s="193"/>
      <c r="AD458" s="193"/>
      <c r="AE458" s="180"/>
      <c r="AF458" s="189">
        <f t="shared" si="123"/>
        <v>0</v>
      </c>
      <c r="AG458" s="194">
        <f t="shared" si="124"/>
        <v>11594</v>
      </c>
      <c r="AH458" s="182">
        <f t="shared" si="125"/>
        <v>584</v>
      </c>
      <c r="AI458" s="183">
        <f t="shared" si="126"/>
        <v>5.3042688465031684E-2</v>
      </c>
      <c r="AJ458" s="184">
        <v>14</v>
      </c>
      <c r="AK458" s="184">
        <v>450</v>
      </c>
      <c r="AL458" s="184"/>
      <c r="AM458" s="184">
        <v>688</v>
      </c>
      <c r="AN458" s="184">
        <f t="shared" si="127"/>
        <v>168404</v>
      </c>
      <c r="AO458" s="171">
        <v>3</v>
      </c>
      <c r="AP458" s="184"/>
      <c r="AQ458" s="185"/>
      <c r="AR458" s="185"/>
      <c r="AS458" s="169" t="s">
        <v>1476</v>
      </c>
      <c r="AT458" s="169" t="s">
        <v>173</v>
      </c>
      <c r="AY458" s="145" t="str">
        <f t="shared" si="128"/>
        <v>OK</v>
      </c>
    </row>
    <row r="459" spans="1:51" ht="19.95" customHeight="1">
      <c r="A459" s="5" t="s">
        <v>562</v>
      </c>
      <c r="B459" s="169">
        <v>11017357</v>
      </c>
      <c r="C459" s="169" t="s">
        <v>1663</v>
      </c>
      <c r="D459" s="169" t="s">
        <v>1664</v>
      </c>
      <c r="E459" s="169" t="s">
        <v>54</v>
      </c>
      <c r="F459" s="169" t="s">
        <v>55</v>
      </c>
      <c r="G459" s="169" t="s">
        <v>2127</v>
      </c>
      <c r="H459" s="169" t="s">
        <v>1503</v>
      </c>
      <c r="I459" s="169" t="s">
        <v>1504</v>
      </c>
      <c r="J459" s="170">
        <v>44046</v>
      </c>
      <c r="K459" s="169" t="s">
        <v>1505</v>
      </c>
      <c r="L459" s="169" t="s">
        <v>1653</v>
      </c>
      <c r="M459" s="169" t="s">
        <v>89</v>
      </c>
      <c r="N459" s="171">
        <v>2</v>
      </c>
      <c r="O459" s="171">
        <v>3</v>
      </c>
      <c r="P459" s="189">
        <v>8479</v>
      </c>
      <c r="Q459" s="173">
        <v>0.03</v>
      </c>
      <c r="R459" s="190">
        <f t="shared" si="117"/>
        <v>254</v>
      </c>
      <c r="S459" s="173">
        <v>0</v>
      </c>
      <c r="T459" s="190">
        <f t="shared" si="118"/>
        <v>0</v>
      </c>
      <c r="U459" s="173">
        <f t="shared" si="119"/>
        <v>2.9956362778629557E-2</v>
      </c>
      <c r="V459" s="190">
        <f t="shared" si="120"/>
        <v>254</v>
      </c>
      <c r="W459" s="190">
        <f t="shared" si="121"/>
        <v>8733</v>
      </c>
      <c r="X459" s="191">
        <f t="shared" si="115"/>
        <v>8733</v>
      </c>
      <c r="Y459" s="192">
        <f t="shared" si="122"/>
        <v>254</v>
      </c>
      <c r="Z459" s="177">
        <f t="shared" si="116"/>
        <v>0.03</v>
      </c>
      <c r="AA459" s="178" t="str">
        <f t="shared" si="114"/>
        <v>2.40%-3.59%</v>
      </c>
      <c r="AB459" s="193"/>
      <c r="AC459" s="193"/>
      <c r="AD459" s="193"/>
      <c r="AE459" s="180"/>
      <c r="AF459" s="189">
        <f t="shared" si="123"/>
        <v>0</v>
      </c>
      <c r="AG459" s="194">
        <f t="shared" si="124"/>
        <v>8733</v>
      </c>
      <c r="AH459" s="182">
        <f t="shared" si="125"/>
        <v>254</v>
      </c>
      <c r="AI459" s="183">
        <f t="shared" si="126"/>
        <v>2.9956362778629453E-2</v>
      </c>
      <c r="AJ459" s="184">
        <v>14</v>
      </c>
      <c r="AK459" s="184">
        <v>450</v>
      </c>
      <c r="AL459" s="184"/>
      <c r="AM459" s="184">
        <v>688</v>
      </c>
      <c r="AN459" s="184">
        <f t="shared" si="127"/>
        <v>128350</v>
      </c>
      <c r="AO459" s="171">
        <v>3</v>
      </c>
      <c r="AP459" s="184"/>
      <c r="AQ459" s="185"/>
      <c r="AR459" s="185"/>
      <c r="AS459" s="169" t="s">
        <v>1476</v>
      </c>
      <c r="AT459" s="169" t="s">
        <v>173</v>
      </c>
      <c r="AY459" s="145" t="str">
        <f t="shared" si="128"/>
        <v>OK</v>
      </c>
    </row>
    <row r="460" spans="1:51" ht="19.95" customHeight="1">
      <c r="A460" s="5" t="s">
        <v>562</v>
      </c>
      <c r="B460" s="169">
        <v>11017418</v>
      </c>
      <c r="C460" s="169" t="s">
        <v>1665</v>
      </c>
      <c r="D460" s="169" t="s">
        <v>1666</v>
      </c>
      <c r="E460" s="169" t="s">
        <v>54</v>
      </c>
      <c r="F460" s="169" t="s">
        <v>55</v>
      </c>
      <c r="G460" s="169" t="s">
        <v>2136</v>
      </c>
      <c r="H460" s="169" t="s">
        <v>1566</v>
      </c>
      <c r="I460" s="169" t="s">
        <v>1567</v>
      </c>
      <c r="J460" s="170">
        <v>44053</v>
      </c>
      <c r="K460" s="169" t="s">
        <v>1510</v>
      </c>
      <c r="L460" s="169" t="s">
        <v>1510</v>
      </c>
      <c r="M460" s="169" t="s">
        <v>568</v>
      </c>
      <c r="N460" s="171">
        <v>2</v>
      </c>
      <c r="O460" s="171">
        <v>5</v>
      </c>
      <c r="P460" s="189">
        <v>8922</v>
      </c>
      <c r="Q460" s="173">
        <v>0.03</v>
      </c>
      <c r="R460" s="190">
        <f t="shared" si="117"/>
        <v>268</v>
      </c>
      <c r="S460" s="173">
        <v>0</v>
      </c>
      <c r="T460" s="190">
        <f t="shared" si="118"/>
        <v>0</v>
      </c>
      <c r="U460" s="173">
        <f t="shared" si="119"/>
        <v>3.0038108047522976E-2</v>
      </c>
      <c r="V460" s="190">
        <f t="shared" si="120"/>
        <v>268</v>
      </c>
      <c r="W460" s="190">
        <f t="shared" si="121"/>
        <v>9190</v>
      </c>
      <c r="X460" s="191">
        <f>P460</f>
        <v>8922</v>
      </c>
      <c r="Y460" s="192">
        <f t="shared" si="122"/>
        <v>0</v>
      </c>
      <c r="Z460" s="177">
        <f t="shared" si="116"/>
        <v>0</v>
      </c>
      <c r="AA460" s="178" t="str">
        <f t="shared" si="114"/>
        <v>2.40%-3.60%</v>
      </c>
      <c r="AB460" s="193" t="s">
        <v>112</v>
      </c>
      <c r="AC460" s="193" t="s">
        <v>110</v>
      </c>
      <c r="AD460" s="193" t="s">
        <v>198</v>
      </c>
      <c r="AE460" s="180">
        <v>0.129</v>
      </c>
      <c r="AF460" s="189">
        <f t="shared" si="123"/>
        <v>1151</v>
      </c>
      <c r="AG460" s="194">
        <f t="shared" si="124"/>
        <v>10073</v>
      </c>
      <c r="AH460" s="182">
        <f t="shared" si="125"/>
        <v>1151</v>
      </c>
      <c r="AI460" s="183">
        <f t="shared" si="126"/>
        <v>0.12900694911454824</v>
      </c>
      <c r="AJ460" s="184">
        <v>14</v>
      </c>
      <c r="AK460" s="184">
        <v>2650</v>
      </c>
      <c r="AL460" s="184"/>
      <c r="AM460" s="184">
        <v>688</v>
      </c>
      <c r="AN460" s="184">
        <f t="shared" si="127"/>
        <v>173510</v>
      </c>
      <c r="AO460" s="171">
        <v>4</v>
      </c>
      <c r="AP460" s="184"/>
      <c r="AQ460" s="185"/>
      <c r="AR460" s="185"/>
      <c r="AS460" s="169" t="s">
        <v>1476</v>
      </c>
      <c r="AT460" s="169" t="s">
        <v>173</v>
      </c>
      <c r="AY460" s="145" t="str">
        <f t="shared" si="128"/>
        <v>0 increase</v>
      </c>
    </row>
    <row r="461" spans="1:51" ht="19.95" customHeight="1">
      <c r="A461" s="5" t="s">
        <v>562</v>
      </c>
      <c r="B461" s="169">
        <v>11017440</v>
      </c>
      <c r="C461" s="169" t="s">
        <v>1667</v>
      </c>
      <c r="D461" s="169" t="s">
        <v>1668</v>
      </c>
      <c r="E461" s="169" t="s">
        <v>54</v>
      </c>
      <c r="F461" s="169" t="s">
        <v>55</v>
      </c>
      <c r="G461" s="169" t="s">
        <v>2127</v>
      </c>
      <c r="H461" s="169" t="s">
        <v>1503</v>
      </c>
      <c r="I461" s="169" t="s">
        <v>1504</v>
      </c>
      <c r="J461" s="170">
        <v>44064</v>
      </c>
      <c r="K461" s="169" t="s">
        <v>1526</v>
      </c>
      <c r="L461" s="169" t="s">
        <v>1526</v>
      </c>
      <c r="M461" s="169" t="s">
        <v>568</v>
      </c>
      <c r="N461" s="171">
        <v>2</v>
      </c>
      <c r="O461" s="171">
        <v>3</v>
      </c>
      <c r="P461" s="189">
        <v>8332</v>
      </c>
      <c r="Q461" s="173">
        <v>0</v>
      </c>
      <c r="R461" s="190">
        <f t="shared" si="117"/>
        <v>0</v>
      </c>
      <c r="S461" s="173">
        <v>0</v>
      </c>
      <c r="T461" s="190">
        <f t="shared" si="118"/>
        <v>0</v>
      </c>
      <c r="U461" s="173">
        <f t="shared" si="119"/>
        <v>0</v>
      </c>
      <c r="V461" s="190">
        <f t="shared" si="120"/>
        <v>0</v>
      </c>
      <c r="W461" s="190">
        <f t="shared" si="121"/>
        <v>8332</v>
      </c>
      <c r="X461" s="191">
        <f t="shared" si="115"/>
        <v>8332</v>
      </c>
      <c r="Y461" s="192">
        <f t="shared" si="122"/>
        <v>0</v>
      </c>
      <c r="Z461" s="177">
        <f t="shared" si="116"/>
        <v>0</v>
      </c>
      <c r="AA461" s="178" t="str">
        <f t="shared" si="114"/>
        <v>0.00%-0.00%</v>
      </c>
      <c r="AB461" s="193"/>
      <c r="AC461" s="193"/>
      <c r="AD461" s="193"/>
      <c r="AE461" s="180"/>
      <c r="AF461" s="189">
        <f t="shared" si="123"/>
        <v>0</v>
      </c>
      <c r="AG461" s="194">
        <f t="shared" si="124"/>
        <v>8332</v>
      </c>
      <c r="AH461" s="182">
        <f t="shared" si="125"/>
        <v>0</v>
      </c>
      <c r="AI461" s="183">
        <f t="shared" si="126"/>
        <v>0</v>
      </c>
      <c r="AJ461" s="184">
        <v>14</v>
      </c>
      <c r="AK461" s="184">
        <v>450</v>
      </c>
      <c r="AL461" s="184"/>
      <c r="AM461" s="184">
        <v>688</v>
      </c>
      <c r="AN461" s="184">
        <f t="shared" si="127"/>
        <v>122736</v>
      </c>
      <c r="AO461" s="171">
        <v>3</v>
      </c>
      <c r="AP461" s="184"/>
      <c r="AQ461" s="185"/>
      <c r="AR461" s="185"/>
      <c r="AS461" s="169" t="s">
        <v>1476</v>
      </c>
      <c r="AT461" s="169" t="s">
        <v>173</v>
      </c>
      <c r="AY461" s="145" t="str">
        <f t="shared" si="128"/>
        <v>OK</v>
      </c>
    </row>
    <row r="462" spans="1:51" ht="19.95" customHeight="1">
      <c r="A462" s="5" t="s">
        <v>562</v>
      </c>
      <c r="B462" s="169">
        <v>11017441</v>
      </c>
      <c r="C462" s="169" t="s">
        <v>1669</v>
      </c>
      <c r="D462" s="169" t="s">
        <v>1670</v>
      </c>
      <c r="E462" s="169" t="s">
        <v>54</v>
      </c>
      <c r="F462" s="169" t="s">
        <v>55</v>
      </c>
      <c r="G462" s="169" t="s">
        <v>2129</v>
      </c>
      <c r="H462" s="169" t="s">
        <v>1579</v>
      </c>
      <c r="I462" s="169" t="s">
        <v>1520</v>
      </c>
      <c r="J462" s="170">
        <v>44064</v>
      </c>
      <c r="K462" s="169" t="s">
        <v>1526</v>
      </c>
      <c r="L462" s="169" t="s">
        <v>1526</v>
      </c>
      <c r="M462" s="169" t="s">
        <v>568</v>
      </c>
      <c r="N462" s="171">
        <v>2</v>
      </c>
      <c r="O462" s="171">
        <v>3</v>
      </c>
      <c r="P462" s="189">
        <v>11201</v>
      </c>
      <c r="Q462" s="173">
        <v>0</v>
      </c>
      <c r="R462" s="190">
        <f t="shared" si="117"/>
        <v>0</v>
      </c>
      <c r="S462" s="173">
        <v>0</v>
      </c>
      <c r="T462" s="190">
        <f t="shared" si="118"/>
        <v>0</v>
      </c>
      <c r="U462" s="173">
        <f t="shared" si="119"/>
        <v>0</v>
      </c>
      <c r="V462" s="190">
        <f t="shared" si="120"/>
        <v>0</v>
      </c>
      <c r="W462" s="190">
        <f t="shared" si="121"/>
        <v>11201</v>
      </c>
      <c r="X462" s="191">
        <f t="shared" si="115"/>
        <v>11201</v>
      </c>
      <c r="Y462" s="192">
        <f t="shared" si="122"/>
        <v>0</v>
      </c>
      <c r="Z462" s="177">
        <f t="shared" si="116"/>
        <v>0</v>
      </c>
      <c r="AA462" s="178" t="str">
        <f t="shared" si="114"/>
        <v>0.00%-0.00%</v>
      </c>
      <c r="AB462" s="193"/>
      <c r="AC462" s="193"/>
      <c r="AD462" s="193"/>
      <c r="AE462" s="180"/>
      <c r="AF462" s="189">
        <f t="shared" si="123"/>
        <v>0</v>
      </c>
      <c r="AG462" s="194">
        <f t="shared" si="124"/>
        <v>11201</v>
      </c>
      <c r="AH462" s="182">
        <f t="shared" si="125"/>
        <v>0</v>
      </c>
      <c r="AI462" s="183">
        <f t="shared" si="126"/>
        <v>0</v>
      </c>
      <c r="AJ462" s="184">
        <v>14</v>
      </c>
      <c r="AK462" s="184">
        <v>450</v>
      </c>
      <c r="AL462" s="184"/>
      <c r="AM462" s="184">
        <v>688</v>
      </c>
      <c r="AN462" s="184">
        <f t="shared" si="127"/>
        <v>162902</v>
      </c>
      <c r="AO462" s="171">
        <v>4</v>
      </c>
      <c r="AP462" s="184"/>
      <c r="AQ462" s="185"/>
      <c r="AR462" s="185"/>
      <c r="AS462" s="169" t="s">
        <v>1476</v>
      </c>
      <c r="AT462" s="169" t="s">
        <v>173</v>
      </c>
      <c r="AY462" s="145" t="str">
        <f t="shared" si="128"/>
        <v>OK</v>
      </c>
    </row>
    <row r="463" spans="1:51" ht="19.95" customHeight="1">
      <c r="A463" s="5" t="s">
        <v>562</v>
      </c>
      <c r="B463" s="169">
        <v>11017442</v>
      </c>
      <c r="C463" s="169" t="s">
        <v>1671</v>
      </c>
      <c r="D463" s="169" t="s">
        <v>1672</v>
      </c>
      <c r="E463" s="169" t="s">
        <v>54</v>
      </c>
      <c r="F463" s="169" t="s">
        <v>55</v>
      </c>
      <c r="G463" s="169" t="s">
        <v>2134</v>
      </c>
      <c r="H463" s="169" t="s">
        <v>1673</v>
      </c>
      <c r="I463" s="169" t="s">
        <v>1546</v>
      </c>
      <c r="J463" s="170">
        <v>44067</v>
      </c>
      <c r="K463" s="169" t="s">
        <v>1541</v>
      </c>
      <c r="L463" s="169" t="s">
        <v>1674</v>
      </c>
      <c r="M463" s="169" t="s">
        <v>59</v>
      </c>
      <c r="N463" s="171">
        <v>2</v>
      </c>
      <c r="O463" s="171">
        <v>4</v>
      </c>
      <c r="P463" s="189">
        <v>20069</v>
      </c>
      <c r="Q463" s="173">
        <v>3.7500000000000006E-2</v>
      </c>
      <c r="R463" s="190">
        <f t="shared" si="117"/>
        <v>753</v>
      </c>
      <c r="S463" s="173">
        <v>1.55E-2</v>
      </c>
      <c r="T463" s="190">
        <f t="shared" si="118"/>
        <v>311</v>
      </c>
      <c r="U463" s="173">
        <f t="shared" si="119"/>
        <v>5.3017091035926056E-2</v>
      </c>
      <c r="V463" s="190">
        <f t="shared" si="120"/>
        <v>1064</v>
      </c>
      <c r="W463" s="190">
        <f t="shared" si="121"/>
        <v>21133</v>
      </c>
      <c r="X463" s="191">
        <f t="shared" si="115"/>
        <v>21133</v>
      </c>
      <c r="Y463" s="192">
        <f t="shared" si="122"/>
        <v>1064</v>
      </c>
      <c r="Z463" s="177">
        <f t="shared" si="116"/>
        <v>5.2999999999999999E-2</v>
      </c>
      <c r="AA463" s="178" t="str">
        <f t="shared" si="114"/>
        <v>4.24%-6.36%</v>
      </c>
      <c r="AB463" s="193"/>
      <c r="AC463" s="193"/>
      <c r="AD463" s="193"/>
      <c r="AE463" s="180"/>
      <c r="AF463" s="189">
        <f t="shared" si="123"/>
        <v>0</v>
      </c>
      <c r="AG463" s="194">
        <f t="shared" si="124"/>
        <v>21133</v>
      </c>
      <c r="AH463" s="182">
        <f t="shared" si="125"/>
        <v>1064</v>
      </c>
      <c r="AI463" s="183">
        <f t="shared" si="126"/>
        <v>5.3017091035926001E-2</v>
      </c>
      <c r="AJ463" s="184">
        <v>14</v>
      </c>
      <c r="AK463" s="184">
        <v>450</v>
      </c>
      <c r="AL463" s="184"/>
      <c r="AM463" s="184">
        <v>688</v>
      </c>
      <c r="AN463" s="184">
        <f t="shared" si="127"/>
        <v>301950</v>
      </c>
      <c r="AO463" s="171">
        <v>5</v>
      </c>
      <c r="AP463" s="184"/>
      <c r="AQ463" s="185"/>
      <c r="AR463" s="185"/>
      <c r="AS463" s="169" t="s">
        <v>1476</v>
      </c>
      <c r="AT463" s="169" t="s">
        <v>173</v>
      </c>
      <c r="AY463" s="145" t="str">
        <f t="shared" si="128"/>
        <v>OK</v>
      </c>
    </row>
    <row r="464" spans="1:51" ht="19.95" customHeight="1">
      <c r="A464" s="5" t="s">
        <v>562</v>
      </c>
      <c r="B464" s="169">
        <v>11017491</v>
      </c>
      <c r="C464" s="169" t="s">
        <v>1675</v>
      </c>
      <c r="D464" s="169" t="s">
        <v>1676</v>
      </c>
      <c r="E464" s="169" t="s">
        <v>54</v>
      </c>
      <c r="F464" s="169" t="s">
        <v>55</v>
      </c>
      <c r="G464" s="169" t="s">
        <v>2133</v>
      </c>
      <c r="H464" s="169" t="s">
        <v>1539</v>
      </c>
      <c r="I464" s="169" t="s">
        <v>1540</v>
      </c>
      <c r="J464" s="170">
        <v>44075</v>
      </c>
      <c r="K464" s="169" t="s">
        <v>1505</v>
      </c>
      <c r="L464" s="169" t="s">
        <v>1653</v>
      </c>
      <c r="M464" s="169" t="s">
        <v>89</v>
      </c>
      <c r="N464" s="171">
        <v>2</v>
      </c>
      <c r="O464" s="171">
        <v>4</v>
      </c>
      <c r="P464" s="189">
        <v>11196</v>
      </c>
      <c r="Q464" s="173">
        <v>0.03</v>
      </c>
      <c r="R464" s="190">
        <f t="shared" si="117"/>
        <v>336</v>
      </c>
      <c r="S464" s="173">
        <v>0</v>
      </c>
      <c r="T464" s="190">
        <f t="shared" si="118"/>
        <v>0</v>
      </c>
      <c r="U464" s="173">
        <f t="shared" si="119"/>
        <v>3.0010718113612004E-2</v>
      </c>
      <c r="V464" s="190">
        <f t="shared" si="120"/>
        <v>336</v>
      </c>
      <c r="W464" s="190">
        <f t="shared" si="121"/>
        <v>11532</v>
      </c>
      <c r="X464" s="191">
        <f t="shared" si="115"/>
        <v>11532</v>
      </c>
      <c r="Y464" s="192">
        <f t="shared" si="122"/>
        <v>336</v>
      </c>
      <c r="Z464" s="177">
        <f t="shared" si="116"/>
        <v>0.03</v>
      </c>
      <c r="AA464" s="178" t="str">
        <f t="shared" si="114"/>
        <v>2.40%-3.60%</v>
      </c>
      <c r="AB464" s="193"/>
      <c r="AC464" s="193"/>
      <c r="AD464" s="193"/>
      <c r="AE464" s="180"/>
      <c r="AF464" s="189">
        <f t="shared" si="123"/>
        <v>0</v>
      </c>
      <c r="AG464" s="194">
        <f t="shared" si="124"/>
        <v>11532</v>
      </c>
      <c r="AH464" s="182">
        <f t="shared" si="125"/>
        <v>336</v>
      </c>
      <c r="AI464" s="183">
        <f t="shared" si="126"/>
        <v>3.0010718113612E-2</v>
      </c>
      <c r="AJ464" s="184">
        <v>14</v>
      </c>
      <c r="AK464" s="184">
        <v>450</v>
      </c>
      <c r="AL464" s="184"/>
      <c r="AM464" s="184">
        <v>688</v>
      </c>
      <c r="AN464" s="184">
        <f t="shared" si="127"/>
        <v>167536</v>
      </c>
      <c r="AO464" s="171">
        <v>4</v>
      </c>
      <c r="AP464" s="184"/>
      <c r="AQ464" s="185"/>
      <c r="AR464" s="185"/>
      <c r="AS464" s="169" t="s">
        <v>1476</v>
      </c>
      <c r="AT464" s="169" t="s">
        <v>173</v>
      </c>
      <c r="AY464" s="145" t="str">
        <f t="shared" si="128"/>
        <v>OK</v>
      </c>
    </row>
    <row r="465" spans="1:51" ht="19.95" customHeight="1">
      <c r="A465" s="5" t="s">
        <v>562</v>
      </c>
      <c r="B465" s="169">
        <v>11017501</v>
      </c>
      <c r="C465" s="169" t="s">
        <v>1677</v>
      </c>
      <c r="D465" s="169" t="s">
        <v>1678</v>
      </c>
      <c r="E465" s="169" t="s">
        <v>54</v>
      </c>
      <c r="F465" s="169" t="s">
        <v>55</v>
      </c>
      <c r="G465" s="169" t="s">
        <v>2134</v>
      </c>
      <c r="H465" s="169" t="s">
        <v>1673</v>
      </c>
      <c r="I465" s="169" t="s">
        <v>1546</v>
      </c>
      <c r="J465" s="170">
        <v>44075</v>
      </c>
      <c r="K465" s="169" t="s">
        <v>1505</v>
      </c>
      <c r="L465" s="169" t="s">
        <v>1505</v>
      </c>
      <c r="M465" s="169" t="s">
        <v>568</v>
      </c>
      <c r="N465" s="171">
        <v>2</v>
      </c>
      <c r="O465" s="171">
        <v>5</v>
      </c>
      <c r="P465" s="189">
        <v>9755</v>
      </c>
      <c r="Q465" s="173">
        <v>0.04</v>
      </c>
      <c r="R465" s="190">
        <f t="shared" si="117"/>
        <v>390</v>
      </c>
      <c r="S465" s="173">
        <v>0</v>
      </c>
      <c r="T465" s="190">
        <f t="shared" si="118"/>
        <v>0</v>
      </c>
      <c r="U465" s="173">
        <f t="shared" si="119"/>
        <v>3.9979497693490518E-2</v>
      </c>
      <c r="V465" s="190">
        <f t="shared" si="120"/>
        <v>390</v>
      </c>
      <c r="W465" s="190">
        <f t="shared" si="121"/>
        <v>10145</v>
      </c>
      <c r="X465" s="191">
        <f>W465-390</f>
        <v>9755</v>
      </c>
      <c r="Y465" s="192">
        <f t="shared" si="122"/>
        <v>0</v>
      </c>
      <c r="Z465" s="177">
        <f t="shared" si="116"/>
        <v>0</v>
      </c>
      <c r="AA465" s="178" t="str">
        <f t="shared" si="114"/>
        <v>3.20%-4.80%</v>
      </c>
      <c r="AB465" s="193" t="s">
        <v>112</v>
      </c>
      <c r="AC465" s="193" t="s">
        <v>110</v>
      </c>
      <c r="AD465" s="193" t="s">
        <v>198</v>
      </c>
      <c r="AE465" s="180">
        <v>0.1</v>
      </c>
      <c r="AF465" s="189">
        <f t="shared" si="123"/>
        <v>976</v>
      </c>
      <c r="AG465" s="194">
        <f t="shared" si="124"/>
        <v>10731</v>
      </c>
      <c r="AH465" s="182">
        <f t="shared" si="125"/>
        <v>976</v>
      </c>
      <c r="AI465" s="183">
        <f t="shared" si="126"/>
        <v>0.10005125576627361</v>
      </c>
      <c r="AJ465" s="184">
        <v>14</v>
      </c>
      <c r="AK465" s="184">
        <v>450</v>
      </c>
      <c r="AL465" s="184"/>
      <c r="AM465" s="184">
        <v>688</v>
      </c>
      <c r="AN465" s="184">
        <f t="shared" si="127"/>
        <v>156322</v>
      </c>
      <c r="AO465" s="171">
        <v>4</v>
      </c>
      <c r="AP465" s="184"/>
      <c r="AQ465" s="185"/>
      <c r="AR465" s="185"/>
      <c r="AS465" s="169" t="s">
        <v>1476</v>
      </c>
      <c r="AT465" s="169" t="s">
        <v>173</v>
      </c>
      <c r="AY465" s="145" t="str">
        <f t="shared" si="128"/>
        <v>0 increase</v>
      </c>
    </row>
    <row r="466" spans="1:51" ht="19.95" customHeight="1">
      <c r="A466" s="5" t="s">
        <v>562</v>
      </c>
      <c r="B466" s="169">
        <v>11017509</v>
      </c>
      <c r="C466" s="169" t="s">
        <v>1679</v>
      </c>
      <c r="D466" s="169" t="s">
        <v>1680</v>
      </c>
      <c r="E466" s="169" t="s">
        <v>54</v>
      </c>
      <c r="F466" s="169" t="s">
        <v>55</v>
      </c>
      <c r="G466" s="169" t="s">
        <v>1319</v>
      </c>
      <c r="H466" s="169" t="s">
        <v>1553</v>
      </c>
      <c r="I466" s="169" t="s">
        <v>1335</v>
      </c>
      <c r="J466" s="170">
        <v>44081</v>
      </c>
      <c r="K466" s="169" t="s">
        <v>388</v>
      </c>
      <c r="L466" s="169" t="s">
        <v>388</v>
      </c>
      <c r="M466" s="169" t="s">
        <v>107</v>
      </c>
      <c r="N466" s="171">
        <v>2</v>
      </c>
      <c r="O466" s="171">
        <v>4</v>
      </c>
      <c r="P466" s="189">
        <v>11080</v>
      </c>
      <c r="Q466" s="173">
        <v>0.03</v>
      </c>
      <c r="R466" s="190">
        <f t="shared" si="117"/>
        <v>332</v>
      </c>
      <c r="S466" s="173">
        <v>0</v>
      </c>
      <c r="T466" s="190">
        <f t="shared" si="118"/>
        <v>0</v>
      </c>
      <c r="U466" s="173">
        <f t="shared" si="119"/>
        <v>2.9963898916967508E-2</v>
      </c>
      <c r="V466" s="190">
        <f t="shared" si="120"/>
        <v>332</v>
      </c>
      <c r="W466" s="190">
        <f t="shared" si="121"/>
        <v>11412</v>
      </c>
      <c r="X466" s="191">
        <f t="shared" si="115"/>
        <v>11412</v>
      </c>
      <c r="Y466" s="192">
        <f t="shared" si="122"/>
        <v>332</v>
      </c>
      <c r="Z466" s="177">
        <f t="shared" si="116"/>
        <v>0.03</v>
      </c>
      <c r="AA466" s="178" t="str">
        <f t="shared" si="114"/>
        <v>2.40%-3.60%</v>
      </c>
      <c r="AB466" s="193"/>
      <c r="AC466" s="193"/>
      <c r="AD466" s="193"/>
      <c r="AE466" s="180"/>
      <c r="AF466" s="189">
        <f t="shared" si="123"/>
        <v>0</v>
      </c>
      <c r="AG466" s="194">
        <f t="shared" si="124"/>
        <v>11412</v>
      </c>
      <c r="AH466" s="182">
        <f t="shared" si="125"/>
        <v>332</v>
      </c>
      <c r="AI466" s="183">
        <f t="shared" si="126"/>
        <v>2.9963898916967491E-2</v>
      </c>
      <c r="AJ466" s="184">
        <v>14</v>
      </c>
      <c r="AK466" s="184">
        <v>450</v>
      </c>
      <c r="AL466" s="184"/>
      <c r="AM466" s="184">
        <v>688</v>
      </c>
      <c r="AN466" s="184">
        <f t="shared" si="127"/>
        <v>165856</v>
      </c>
      <c r="AO466" s="171">
        <v>3</v>
      </c>
      <c r="AP466" s="184"/>
      <c r="AQ466" s="185"/>
      <c r="AR466" s="185"/>
      <c r="AS466" s="169" t="s">
        <v>1476</v>
      </c>
      <c r="AT466" s="169" t="s">
        <v>173</v>
      </c>
      <c r="AY466" s="145" t="str">
        <f t="shared" si="128"/>
        <v>OK</v>
      </c>
    </row>
    <row r="467" spans="1:51" ht="19.95" customHeight="1">
      <c r="A467" s="5" t="s">
        <v>562</v>
      </c>
      <c r="B467" s="169">
        <v>11017520</v>
      </c>
      <c r="C467" s="169" t="s">
        <v>1681</v>
      </c>
      <c r="D467" s="169" t="s">
        <v>1682</v>
      </c>
      <c r="E467" s="169" t="s">
        <v>54</v>
      </c>
      <c r="F467" s="169" t="s">
        <v>55</v>
      </c>
      <c r="G467" s="169" t="s">
        <v>2134</v>
      </c>
      <c r="H467" s="169" t="s">
        <v>1673</v>
      </c>
      <c r="I467" s="169" t="s">
        <v>1546</v>
      </c>
      <c r="J467" s="170">
        <v>44081</v>
      </c>
      <c r="K467" s="169" t="s">
        <v>1505</v>
      </c>
      <c r="L467" s="169" t="s">
        <v>1505</v>
      </c>
      <c r="M467" s="169" t="s">
        <v>568</v>
      </c>
      <c r="N467" s="171">
        <v>2</v>
      </c>
      <c r="O467" s="171">
        <v>3</v>
      </c>
      <c r="P467" s="189">
        <v>9000</v>
      </c>
      <c r="Q467" s="173">
        <v>2.5000000000000001E-2</v>
      </c>
      <c r="R467" s="190">
        <f t="shared" si="117"/>
        <v>225</v>
      </c>
      <c r="S467" s="173">
        <v>0</v>
      </c>
      <c r="T467" s="190">
        <f t="shared" si="118"/>
        <v>0</v>
      </c>
      <c r="U467" s="173">
        <f t="shared" si="119"/>
        <v>2.5000000000000001E-2</v>
      </c>
      <c r="V467" s="190">
        <f t="shared" si="120"/>
        <v>225</v>
      </c>
      <c r="W467" s="190">
        <f t="shared" si="121"/>
        <v>9225</v>
      </c>
      <c r="X467" s="191">
        <f t="shared" si="115"/>
        <v>9225</v>
      </c>
      <c r="Y467" s="192">
        <f t="shared" si="122"/>
        <v>225</v>
      </c>
      <c r="Z467" s="177">
        <f t="shared" si="116"/>
        <v>2.5000000000000001E-2</v>
      </c>
      <c r="AA467" s="178" t="str">
        <f t="shared" si="114"/>
        <v>2.00%-3.00%</v>
      </c>
      <c r="AB467" s="193"/>
      <c r="AC467" s="193"/>
      <c r="AD467" s="193"/>
      <c r="AE467" s="180"/>
      <c r="AF467" s="189">
        <f t="shared" si="123"/>
        <v>0</v>
      </c>
      <c r="AG467" s="194">
        <f t="shared" si="124"/>
        <v>9225</v>
      </c>
      <c r="AH467" s="182">
        <f t="shared" si="125"/>
        <v>225</v>
      </c>
      <c r="AI467" s="183">
        <f t="shared" si="126"/>
        <v>2.4999999999999911E-2</v>
      </c>
      <c r="AJ467" s="184">
        <v>14</v>
      </c>
      <c r="AK467" s="184">
        <v>450</v>
      </c>
      <c r="AL467" s="184"/>
      <c r="AM467" s="184">
        <v>688</v>
      </c>
      <c r="AN467" s="184">
        <f t="shared" si="127"/>
        <v>135238</v>
      </c>
      <c r="AO467" s="171">
        <v>3</v>
      </c>
      <c r="AP467" s="184"/>
      <c r="AQ467" s="185"/>
      <c r="AR467" s="185"/>
      <c r="AS467" s="169" t="s">
        <v>1476</v>
      </c>
      <c r="AT467" s="169" t="s">
        <v>173</v>
      </c>
      <c r="AY467" s="145" t="str">
        <f t="shared" si="128"/>
        <v>OK</v>
      </c>
    </row>
    <row r="468" spans="1:51" ht="19.95" customHeight="1">
      <c r="A468" s="5" t="s">
        <v>562</v>
      </c>
      <c r="B468" s="169">
        <v>11017540</v>
      </c>
      <c r="C468" s="169" t="s">
        <v>1683</v>
      </c>
      <c r="D468" s="169" t="s">
        <v>1684</v>
      </c>
      <c r="E468" s="169" t="s">
        <v>54</v>
      </c>
      <c r="F468" s="169" t="s">
        <v>55</v>
      </c>
      <c r="G468" s="169" t="s">
        <v>2133</v>
      </c>
      <c r="H468" s="169" t="s">
        <v>1539</v>
      </c>
      <c r="I468" s="169" t="s">
        <v>1540</v>
      </c>
      <c r="J468" s="170">
        <v>44088</v>
      </c>
      <c r="K468" s="169" t="s">
        <v>1658</v>
      </c>
      <c r="L468" s="169" t="s">
        <v>1658</v>
      </c>
      <c r="M468" s="169" t="s">
        <v>568</v>
      </c>
      <c r="N468" s="171">
        <v>2</v>
      </c>
      <c r="O468" s="171">
        <v>3</v>
      </c>
      <c r="P468" s="189">
        <v>8500</v>
      </c>
      <c r="Q468" s="173">
        <v>2.5000000000000001E-2</v>
      </c>
      <c r="R468" s="190">
        <f t="shared" si="117"/>
        <v>213</v>
      </c>
      <c r="S468" s="173">
        <v>0</v>
      </c>
      <c r="T468" s="190">
        <f t="shared" si="118"/>
        <v>0</v>
      </c>
      <c r="U468" s="173">
        <f t="shared" si="119"/>
        <v>2.5058823529411765E-2</v>
      </c>
      <c r="V468" s="190">
        <f t="shared" si="120"/>
        <v>213</v>
      </c>
      <c r="W468" s="190">
        <f t="shared" si="121"/>
        <v>8713</v>
      </c>
      <c r="X468" s="191">
        <f t="shared" si="115"/>
        <v>8713</v>
      </c>
      <c r="Y468" s="192">
        <f t="shared" si="122"/>
        <v>213</v>
      </c>
      <c r="Z468" s="177">
        <f t="shared" si="116"/>
        <v>2.5100000000000001E-2</v>
      </c>
      <c r="AA468" s="178" t="str">
        <f t="shared" si="114"/>
        <v>2.00%-3.01%</v>
      </c>
      <c r="AB468" s="193"/>
      <c r="AC468" s="193"/>
      <c r="AD468" s="193"/>
      <c r="AE468" s="180"/>
      <c r="AF468" s="189">
        <f t="shared" si="123"/>
        <v>0</v>
      </c>
      <c r="AG468" s="194">
        <f t="shared" si="124"/>
        <v>8713</v>
      </c>
      <c r="AH468" s="182">
        <f t="shared" si="125"/>
        <v>213</v>
      </c>
      <c r="AI468" s="183">
        <f t="shared" si="126"/>
        <v>2.50588235294118E-2</v>
      </c>
      <c r="AJ468" s="184">
        <v>14</v>
      </c>
      <c r="AK468" s="184">
        <v>450</v>
      </c>
      <c r="AL468" s="184"/>
      <c r="AM468" s="184">
        <v>688</v>
      </c>
      <c r="AN468" s="184">
        <f t="shared" si="127"/>
        <v>128070</v>
      </c>
      <c r="AO468" s="171">
        <v>3</v>
      </c>
      <c r="AP468" s="184"/>
      <c r="AQ468" s="185"/>
      <c r="AR468" s="185"/>
      <c r="AS468" s="169" t="s">
        <v>1476</v>
      </c>
      <c r="AT468" s="169" t="s">
        <v>173</v>
      </c>
      <c r="AY468" s="145" t="str">
        <f t="shared" si="128"/>
        <v>OK</v>
      </c>
    </row>
    <row r="469" spans="1:51" ht="19.95" customHeight="1">
      <c r="A469" s="5" t="s">
        <v>562</v>
      </c>
      <c r="B469" s="169">
        <v>11017622</v>
      </c>
      <c r="C469" s="169" t="s">
        <v>1685</v>
      </c>
      <c r="D469" s="169" t="s">
        <v>1686</v>
      </c>
      <c r="E469" s="169" t="s">
        <v>54</v>
      </c>
      <c r="F469" s="169" t="s">
        <v>55</v>
      </c>
      <c r="G469" s="169" t="s">
        <v>2133</v>
      </c>
      <c r="H469" s="169" t="s">
        <v>1539</v>
      </c>
      <c r="I469" s="169" t="s">
        <v>1540</v>
      </c>
      <c r="J469" s="170">
        <v>44113</v>
      </c>
      <c r="K469" s="169" t="s">
        <v>110</v>
      </c>
      <c r="L469" s="169" t="s">
        <v>1687</v>
      </c>
      <c r="M469" s="169" t="s">
        <v>89</v>
      </c>
      <c r="N469" s="171">
        <v>2</v>
      </c>
      <c r="O469" s="171">
        <v>3</v>
      </c>
      <c r="P469" s="189">
        <v>9294</v>
      </c>
      <c r="Q469" s="173">
        <v>2.5000000000000001E-2</v>
      </c>
      <c r="R469" s="190">
        <f t="shared" si="117"/>
        <v>232</v>
      </c>
      <c r="S469" s="173">
        <v>0</v>
      </c>
      <c r="T469" s="190">
        <f t="shared" si="118"/>
        <v>0</v>
      </c>
      <c r="U469" s="173">
        <f t="shared" si="119"/>
        <v>2.4962341295459437E-2</v>
      </c>
      <c r="V469" s="190">
        <f t="shared" si="120"/>
        <v>232</v>
      </c>
      <c r="W469" s="190">
        <f t="shared" si="121"/>
        <v>9526</v>
      </c>
      <c r="X469" s="191">
        <f t="shared" si="115"/>
        <v>9526</v>
      </c>
      <c r="Y469" s="192">
        <f t="shared" si="122"/>
        <v>232</v>
      </c>
      <c r="Z469" s="177">
        <f t="shared" si="116"/>
        <v>2.5000000000000001E-2</v>
      </c>
      <c r="AA469" s="178" t="str">
        <f t="shared" si="114"/>
        <v>2.00%-3.00%</v>
      </c>
      <c r="AB469" s="193"/>
      <c r="AC469" s="193"/>
      <c r="AD469" s="193"/>
      <c r="AE469" s="180"/>
      <c r="AF469" s="189">
        <f t="shared" si="123"/>
        <v>0</v>
      </c>
      <c r="AG469" s="194">
        <f t="shared" si="124"/>
        <v>9526</v>
      </c>
      <c r="AH469" s="182">
        <f t="shared" si="125"/>
        <v>232</v>
      </c>
      <c r="AI469" s="183">
        <f t="shared" si="126"/>
        <v>2.4962341295459378E-2</v>
      </c>
      <c r="AJ469" s="184">
        <v>14</v>
      </c>
      <c r="AK469" s="184">
        <v>450</v>
      </c>
      <c r="AL469" s="184"/>
      <c r="AM469" s="184">
        <v>688</v>
      </c>
      <c r="AN469" s="184">
        <f t="shared" si="127"/>
        <v>139452</v>
      </c>
      <c r="AO469" s="171">
        <v>4</v>
      </c>
      <c r="AP469" s="184"/>
      <c r="AQ469" s="185"/>
      <c r="AR469" s="185"/>
      <c r="AS469" s="169" t="s">
        <v>1476</v>
      </c>
      <c r="AT469" s="169" t="s">
        <v>173</v>
      </c>
      <c r="AY469" s="145" t="str">
        <f t="shared" si="128"/>
        <v>OK</v>
      </c>
    </row>
    <row r="470" spans="1:51" ht="19.95" customHeight="1">
      <c r="A470" s="5" t="s">
        <v>562</v>
      </c>
      <c r="B470" s="169">
        <v>11017687</v>
      </c>
      <c r="C470" s="169" t="s">
        <v>1688</v>
      </c>
      <c r="D470" s="169" t="s">
        <v>1689</v>
      </c>
      <c r="E470" s="169" t="s">
        <v>54</v>
      </c>
      <c r="F470" s="169" t="s">
        <v>55</v>
      </c>
      <c r="G470" s="169" t="s">
        <v>2131</v>
      </c>
      <c r="H470" s="169" t="s">
        <v>1530</v>
      </c>
      <c r="I470" s="169" t="s">
        <v>1531</v>
      </c>
      <c r="J470" s="170">
        <v>44130</v>
      </c>
      <c r="K470" s="169" t="s">
        <v>1513</v>
      </c>
      <c r="L470" s="169" t="s">
        <v>1513</v>
      </c>
      <c r="M470" s="169" t="s">
        <v>568</v>
      </c>
      <c r="N470" s="171">
        <v>2</v>
      </c>
      <c r="O470" s="171">
        <v>3</v>
      </c>
      <c r="P470" s="189">
        <v>8013</v>
      </c>
      <c r="Q470" s="173">
        <v>0</v>
      </c>
      <c r="R470" s="190">
        <f t="shared" si="117"/>
        <v>0</v>
      </c>
      <c r="S470" s="173">
        <v>0</v>
      </c>
      <c r="T470" s="190">
        <f t="shared" si="118"/>
        <v>0</v>
      </c>
      <c r="U470" s="173">
        <f t="shared" si="119"/>
        <v>0</v>
      </c>
      <c r="V470" s="190">
        <f t="shared" si="120"/>
        <v>0</v>
      </c>
      <c r="W470" s="190">
        <f t="shared" si="121"/>
        <v>8013</v>
      </c>
      <c r="X470" s="191">
        <f>W470+100</f>
        <v>8113</v>
      </c>
      <c r="Y470" s="192">
        <f t="shared" si="122"/>
        <v>100</v>
      </c>
      <c r="Z470" s="177">
        <f t="shared" si="116"/>
        <v>1.2500000000000001E-2</v>
      </c>
      <c r="AA470" s="178" t="str">
        <f t="shared" si="114"/>
        <v>0.00%-0.00%</v>
      </c>
      <c r="AB470" s="193"/>
      <c r="AC470" s="193"/>
      <c r="AD470" s="193"/>
      <c r="AE470" s="180"/>
      <c r="AF470" s="189">
        <f t="shared" si="123"/>
        <v>0</v>
      </c>
      <c r="AG470" s="194">
        <f t="shared" si="124"/>
        <v>8113</v>
      </c>
      <c r="AH470" s="182">
        <f t="shared" si="125"/>
        <v>100</v>
      </c>
      <c r="AI470" s="183">
        <f t="shared" si="126"/>
        <v>1.2479720454261933E-2</v>
      </c>
      <c r="AJ470" s="184">
        <v>14</v>
      </c>
      <c r="AK470" s="184">
        <v>1650</v>
      </c>
      <c r="AL470" s="184"/>
      <c r="AM470" s="184">
        <v>688</v>
      </c>
      <c r="AN470" s="184">
        <f t="shared" si="127"/>
        <v>134070</v>
      </c>
      <c r="AO470" s="171">
        <v>2</v>
      </c>
      <c r="AP470" s="184"/>
      <c r="AQ470" s="185"/>
      <c r="AR470" s="185"/>
      <c r="AS470" s="169" t="s">
        <v>1476</v>
      </c>
      <c r="AT470" s="169" t="s">
        <v>173</v>
      </c>
      <c r="AY470" s="145" t="str">
        <f t="shared" si="128"/>
        <v>&gt;20</v>
      </c>
    </row>
    <row r="471" spans="1:51" ht="19.95" customHeight="1">
      <c r="A471" s="5" t="s">
        <v>562</v>
      </c>
      <c r="B471" s="169">
        <v>11017763</v>
      </c>
      <c r="C471" s="169" t="s">
        <v>85</v>
      </c>
      <c r="D471" s="169" t="s">
        <v>86</v>
      </c>
      <c r="E471" s="169" t="s">
        <v>54</v>
      </c>
      <c r="F471" s="169" t="s">
        <v>55</v>
      </c>
      <c r="G471" s="169" t="s">
        <v>2128</v>
      </c>
      <c r="H471" s="169" t="s">
        <v>1508</v>
      </c>
      <c r="I471" s="169" t="s">
        <v>1509</v>
      </c>
      <c r="J471" s="170">
        <v>44152</v>
      </c>
      <c r="K471" s="169" t="s">
        <v>1510</v>
      </c>
      <c r="L471" s="169" t="s">
        <v>1510</v>
      </c>
      <c r="M471" s="169" t="s">
        <v>568</v>
      </c>
      <c r="N471" s="171">
        <v>2</v>
      </c>
      <c r="O471" s="171">
        <v>3</v>
      </c>
      <c r="P471" s="189">
        <v>6831</v>
      </c>
      <c r="Q471" s="173">
        <v>0</v>
      </c>
      <c r="R471" s="190">
        <f t="shared" si="117"/>
        <v>0</v>
      </c>
      <c r="S471" s="173">
        <v>0</v>
      </c>
      <c r="T471" s="190">
        <f t="shared" si="118"/>
        <v>0</v>
      </c>
      <c r="U471" s="173">
        <f t="shared" si="119"/>
        <v>0</v>
      </c>
      <c r="V471" s="190">
        <f t="shared" si="120"/>
        <v>0</v>
      </c>
      <c r="W471" s="190">
        <f t="shared" si="121"/>
        <v>6831</v>
      </c>
      <c r="X471" s="191">
        <f t="shared" si="115"/>
        <v>6831</v>
      </c>
      <c r="Y471" s="192">
        <f t="shared" si="122"/>
        <v>0</v>
      </c>
      <c r="Z471" s="177">
        <f t="shared" si="116"/>
        <v>0</v>
      </c>
      <c r="AA471" s="178" t="str">
        <f t="shared" si="114"/>
        <v>0.00%-0.00%</v>
      </c>
      <c r="AB471" s="193"/>
      <c r="AC471" s="193"/>
      <c r="AD471" s="193"/>
      <c r="AE471" s="180"/>
      <c r="AF471" s="189">
        <f t="shared" si="123"/>
        <v>0</v>
      </c>
      <c r="AG471" s="194">
        <f t="shared" si="124"/>
        <v>6831</v>
      </c>
      <c r="AH471" s="182">
        <f t="shared" si="125"/>
        <v>0</v>
      </c>
      <c r="AI471" s="183">
        <f t="shared" si="126"/>
        <v>0</v>
      </c>
      <c r="AJ471" s="184">
        <v>14</v>
      </c>
      <c r="AK471" s="184">
        <v>1450</v>
      </c>
      <c r="AL471" s="184"/>
      <c r="AM471" s="184">
        <v>688</v>
      </c>
      <c r="AN471" s="184">
        <f t="shared" si="127"/>
        <v>113722</v>
      </c>
      <c r="AO471" s="171">
        <v>2</v>
      </c>
      <c r="AP471" s="184"/>
      <c r="AQ471" s="185"/>
      <c r="AR471" s="185"/>
      <c r="AS471" s="169" t="s">
        <v>1476</v>
      </c>
      <c r="AT471" s="169" t="s">
        <v>173</v>
      </c>
      <c r="AY471" s="145" t="str">
        <f t="shared" si="128"/>
        <v>OK</v>
      </c>
    </row>
    <row r="472" spans="1:51" ht="19.95" customHeight="1">
      <c r="A472" s="5" t="s">
        <v>562</v>
      </c>
      <c r="B472" s="169">
        <v>11018421</v>
      </c>
      <c r="C472" s="169" t="s">
        <v>1690</v>
      </c>
      <c r="D472" s="169" t="s">
        <v>1691</v>
      </c>
      <c r="E472" s="169" t="s">
        <v>54</v>
      </c>
      <c r="F472" s="169" t="s">
        <v>55</v>
      </c>
      <c r="G472" s="169" t="s">
        <v>1319</v>
      </c>
      <c r="H472" s="169" t="s">
        <v>1516</v>
      </c>
      <c r="I472" s="169" t="s">
        <v>1335</v>
      </c>
      <c r="J472" s="170">
        <v>44682</v>
      </c>
      <c r="K472" s="169" t="s">
        <v>388</v>
      </c>
      <c r="L472" s="169" t="s">
        <v>388</v>
      </c>
      <c r="M472" s="169" t="s">
        <v>107</v>
      </c>
      <c r="N472" s="171">
        <v>2</v>
      </c>
      <c r="O472" s="171">
        <v>3</v>
      </c>
      <c r="P472" s="189">
        <v>7866</v>
      </c>
      <c r="Q472" s="173">
        <v>2.5000000000000001E-2</v>
      </c>
      <c r="R472" s="190">
        <f t="shared" si="117"/>
        <v>197</v>
      </c>
      <c r="S472" s="173">
        <v>0</v>
      </c>
      <c r="T472" s="190">
        <f t="shared" si="118"/>
        <v>0</v>
      </c>
      <c r="U472" s="173">
        <f t="shared" si="119"/>
        <v>2.5044495296211545E-2</v>
      </c>
      <c r="V472" s="190">
        <f t="shared" si="120"/>
        <v>197</v>
      </c>
      <c r="W472" s="190">
        <f t="shared" si="121"/>
        <v>8063</v>
      </c>
      <c r="X472" s="191">
        <f t="shared" si="115"/>
        <v>8063</v>
      </c>
      <c r="Y472" s="192">
        <f t="shared" si="122"/>
        <v>197</v>
      </c>
      <c r="Z472" s="177">
        <f t="shared" si="116"/>
        <v>2.5000000000000001E-2</v>
      </c>
      <c r="AA472" s="178" t="str">
        <f t="shared" si="114"/>
        <v>2.00%-3.01%</v>
      </c>
      <c r="AB472" s="193"/>
      <c r="AC472" s="193"/>
      <c r="AD472" s="193"/>
      <c r="AE472" s="180"/>
      <c r="AF472" s="189">
        <f t="shared" si="123"/>
        <v>0</v>
      </c>
      <c r="AG472" s="194">
        <f t="shared" si="124"/>
        <v>8063</v>
      </c>
      <c r="AH472" s="182">
        <f t="shared" si="125"/>
        <v>197</v>
      </c>
      <c r="AI472" s="183">
        <f t="shared" si="126"/>
        <v>2.5044495296211444E-2</v>
      </c>
      <c r="AJ472" s="184">
        <v>14</v>
      </c>
      <c r="AK472" s="184">
        <v>450</v>
      </c>
      <c r="AL472" s="184"/>
      <c r="AM472" s="184">
        <v>688</v>
      </c>
      <c r="AN472" s="184">
        <f t="shared" si="127"/>
        <v>118970</v>
      </c>
      <c r="AO472" s="171">
        <v>3</v>
      </c>
      <c r="AP472" s="184"/>
      <c r="AQ472" s="185"/>
      <c r="AR472" s="185"/>
      <c r="AS472" s="169" t="s">
        <v>1476</v>
      </c>
      <c r="AT472" s="169" t="s">
        <v>173</v>
      </c>
      <c r="AY472" s="145" t="str">
        <f t="shared" si="128"/>
        <v>OK</v>
      </c>
    </row>
    <row r="473" spans="1:51" ht="19.95" customHeight="1">
      <c r="A473" s="5" t="s">
        <v>562</v>
      </c>
      <c r="B473" s="169">
        <v>11018475</v>
      </c>
      <c r="C473" s="169" t="s">
        <v>1692</v>
      </c>
      <c r="D473" s="169" t="s">
        <v>1693</v>
      </c>
      <c r="E473" s="169" t="s">
        <v>54</v>
      </c>
      <c r="F473" s="169" t="s">
        <v>55</v>
      </c>
      <c r="G473" s="169" t="s">
        <v>2138</v>
      </c>
      <c r="H473" s="169" t="s">
        <v>1588</v>
      </c>
      <c r="I473" s="169" t="s">
        <v>1531</v>
      </c>
      <c r="J473" s="170">
        <v>44340</v>
      </c>
      <c r="K473" s="169" t="s">
        <v>110</v>
      </c>
      <c r="L473" s="169" t="s">
        <v>1653</v>
      </c>
      <c r="M473" s="169" t="s">
        <v>89</v>
      </c>
      <c r="N473" s="171">
        <v>2</v>
      </c>
      <c r="O473" s="171">
        <v>4</v>
      </c>
      <c r="P473" s="189">
        <v>11936</v>
      </c>
      <c r="Q473" s="173">
        <v>0.03</v>
      </c>
      <c r="R473" s="190">
        <f t="shared" si="117"/>
        <v>358</v>
      </c>
      <c r="S473" s="173">
        <v>0</v>
      </c>
      <c r="T473" s="190">
        <f t="shared" si="118"/>
        <v>0</v>
      </c>
      <c r="U473" s="173">
        <f t="shared" si="119"/>
        <v>2.9993297587131366E-2</v>
      </c>
      <c r="V473" s="190">
        <f t="shared" si="120"/>
        <v>358</v>
      </c>
      <c r="W473" s="190">
        <f t="shared" si="121"/>
        <v>12294</v>
      </c>
      <c r="X473" s="191">
        <f t="shared" si="115"/>
        <v>12294</v>
      </c>
      <c r="Y473" s="192">
        <f t="shared" si="122"/>
        <v>358</v>
      </c>
      <c r="Z473" s="177">
        <f t="shared" si="116"/>
        <v>0.03</v>
      </c>
      <c r="AA473" s="178" t="str">
        <f t="shared" si="114"/>
        <v>2.40%-3.60%</v>
      </c>
      <c r="AB473" s="193"/>
      <c r="AC473" s="193"/>
      <c r="AD473" s="193"/>
      <c r="AE473" s="180"/>
      <c r="AF473" s="189">
        <f t="shared" si="123"/>
        <v>0</v>
      </c>
      <c r="AG473" s="194">
        <f t="shared" si="124"/>
        <v>12294</v>
      </c>
      <c r="AH473" s="182">
        <f t="shared" si="125"/>
        <v>358</v>
      </c>
      <c r="AI473" s="183">
        <f t="shared" si="126"/>
        <v>2.9993297587131318E-2</v>
      </c>
      <c r="AJ473" s="184">
        <v>14</v>
      </c>
      <c r="AK473" s="184">
        <v>450</v>
      </c>
      <c r="AL473" s="184"/>
      <c r="AM473" s="184">
        <v>688</v>
      </c>
      <c r="AN473" s="184">
        <f t="shared" si="127"/>
        <v>178204</v>
      </c>
      <c r="AO473" s="171">
        <v>3</v>
      </c>
      <c r="AP473" s="184"/>
      <c r="AQ473" s="185"/>
      <c r="AR473" s="185"/>
      <c r="AS473" s="169" t="s">
        <v>1476</v>
      </c>
      <c r="AT473" s="169" t="s">
        <v>173</v>
      </c>
      <c r="AY473" s="145" t="str">
        <f t="shared" ref="AY473:AY479" si="129">_xlfn.LET(_xlpm.actual,Z473,_xlpm.low,VALUE(_xlfn.TEXTBEFORE(AA473,"-")),_xlpm.high,VALUE(_xlfn.TEXTAFTER(AA473,"-")),IF(AND(_xlpm.actual=0,OR(_xlpm.low&lt;&gt;0,_xlpm.high&lt;&gt;0)),"0 increase",IF(_xlpm.actual&gt;_xlpm.high*1.2,"&gt;20",IF(_xlpm.actual&lt;_xlpm.low*0.8,"&lt;20","OK"))))</f>
        <v>OK</v>
      </c>
    </row>
    <row r="474" spans="1:51" ht="19.95" customHeight="1">
      <c r="A474" s="5" t="s">
        <v>562</v>
      </c>
      <c r="B474" s="169">
        <v>11018522</v>
      </c>
      <c r="C474" s="169" t="s">
        <v>1694</v>
      </c>
      <c r="D474" s="169" t="s">
        <v>1695</v>
      </c>
      <c r="E474" s="169" t="s">
        <v>54</v>
      </c>
      <c r="F474" s="169" t="s">
        <v>55</v>
      </c>
      <c r="G474" s="169" t="s">
        <v>1319</v>
      </c>
      <c r="H474" s="169" t="s">
        <v>1553</v>
      </c>
      <c r="I474" s="169" t="s">
        <v>1335</v>
      </c>
      <c r="J474" s="170">
        <v>44362</v>
      </c>
      <c r="K474" s="169" t="s">
        <v>388</v>
      </c>
      <c r="L474" s="169" t="s">
        <v>388</v>
      </c>
      <c r="M474" s="169" t="s">
        <v>107</v>
      </c>
      <c r="N474" s="171">
        <v>2</v>
      </c>
      <c r="O474" s="171">
        <v>4</v>
      </c>
      <c r="P474" s="189">
        <v>9392</v>
      </c>
      <c r="Q474" s="173">
        <v>3.7500000000000006E-2</v>
      </c>
      <c r="R474" s="190">
        <f t="shared" si="117"/>
        <v>352</v>
      </c>
      <c r="S474" s="173">
        <v>0</v>
      </c>
      <c r="T474" s="190">
        <f t="shared" si="118"/>
        <v>0</v>
      </c>
      <c r="U474" s="173">
        <f t="shared" si="119"/>
        <v>3.7478705281090291E-2</v>
      </c>
      <c r="V474" s="190">
        <f t="shared" si="120"/>
        <v>352</v>
      </c>
      <c r="W474" s="190">
        <f t="shared" si="121"/>
        <v>9744</v>
      </c>
      <c r="X474" s="191">
        <f t="shared" si="115"/>
        <v>9744</v>
      </c>
      <c r="Y474" s="192">
        <f t="shared" si="122"/>
        <v>352</v>
      </c>
      <c r="Z474" s="177">
        <f t="shared" si="116"/>
        <v>3.7499999999999999E-2</v>
      </c>
      <c r="AA474" s="178" t="str">
        <f t="shared" si="114"/>
        <v>3.00%-4.50%</v>
      </c>
      <c r="AB474" s="193"/>
      <c r="AC474" s="193"/>
      <c r="AD474" s="193"/>
      <c r="AE474" s="180"/>
      <c r="AF474" s="189">
        <f t="shared" si="123"/>
        <v>0</v>
      </c>
      <c r="AG474" s="194">
        <f t="shared" si="124"/>
        <v>9744</v>
      </c>
      <c r="AH474" s="182">
        <f t="shared" si="125"/>
        <v>352</v>
      </c>
      <c r="AI474" s="183">
        <f t="shared" si="126"/>
        <v>3.7478705281090319E-2</v>
      </c>
      <c r="AJ474" s="184">
        <v>14</v>
      </c>
      <c r="AK474" s="184">
        <v>450</v>
      </c>
      <c r="AL474" s="184"/>
      <c r="AM474" s="184">
        <v>688</v>
      </c>
      <c r="AN474" s="184">
        <f t="shared" si="127"/>
        <v>142504</v>
      </c>
      <c r="AO474" s="171">
        <v>3</v>
      </c>
      <c r="AP474" s="184"/>
      <c r="AQ474" s="185"/>
      <c r="AR474" s="185"/>
      <c r="AS474" s="169" t="s">
        <v>1476</v>
      </c>
      <c r="AT474" s="169" t="s">
        <v>173</v>
      </c>
      <c r="AY474" s="145" t="str">
        <f t="shared" si="129"/>
        <v>OK</v>
      </c>
    </row>
    <row r="475" spans="1:51" ht="19.95" customHeight="1">
      <c r="A475" s="5" t="s">
        <v>562</v>
      </c>
      <c r="B475" s="169">
        <v>11018549</v>
      </c>
      <c r="C475" s="169" t="s">
        <v>1696</v>
      </c>
      <c r="D475" s="169" t="s">
        <v>1697</v>
      </c>
      <c r="E475" s="169" t="s">
        <v>54</v>
      </c>
      <c r="F475" s="169" t="s">
        <v>55</v>
      </c>
      <c r="G475" s="169" t="s">
        <v>1319</v>
      </c>
      <c r="H475" s="169" t="s">
        <v>1553</v>
      </c>
      <c r="I475" s="169" t="s">
        <v>1335</v>
      </c>
      <c r="J475" s="170">
        <v>44362</v>
      </c>
      <c r="K475" s="169" t="s">
        <v>388</v>
      </c>
      <c r="L475" s="169" t="s">
        <v>388</v>
      </c>
      <c r="M475" s="169" t="s">
        <v>107</v>
      </c>
      <c r="N475" s="171">
        <v>2</v>
      </c>
      <c r="O475" s="171">
        <v>3</v>
      </c>
      <c r="P475" s="189">
        <v>12600</v>
      </c>
      <c r="Q475" s="173">
        <v>0</v>
      </c>
      <c r="R475" s="190">
        <f t="shared" si="117"/>
        <v>0</v>
      </c>
      <c r="S475" s="173">
        <v>0</v>
      </c>
      <c r="T475" s="190">
        <f t="shared" si="118"/>
        <v>0</v>
      </c>
      <c r="U475" s="173">
        <f t="shared" si="119"/>
        <v>0</v>
      </c>
      <c r="V475" s="190">
        <f t="shared" si="120"/>
        <v>0</v>
      </c>
      <c r="W475" s="190">
        <f t="shared" si="121"/>
        <v>12600</v>
      </c>
      <c r="X475" s="191">
        <f t="shared" si="115"/>
        <v>12600</v>
      </c>
      <c r="Y475" s="192">
        <f t="shared" si="122"/>
        <v>0</v>
      </c>
      <c r="Z475" s="177">
        <f t="shared" si="116"/>
        <v>0</v>
      </c>
      <c r="AA475" s="178" t="str">
        <f t="shared" si="114"/>
        <v>0.00%-0.00%</v>
      </c>
      <c r="AB475" s="193"/>
      <c r="AC475" s="193"/>
      <c r="AD475" s="193"/>
      <c r="AE475" s="180"/>
      <c r="AF475" s="189">
        <f t="shared" si="123"/>
        <v>0</v>
      </c>
      <c r="AG475" s="194">
        <f t="shared" si="124"/>
        <v>12600</v>
      </c>
      <c r="AH475" s="182">
        <f t="shared" si="125"/>
        <v>0</v>
      </c>
      <c r="AI475" s="183">
        <f t="shared" si="126"/>
        <v>0</v>
      </c>
      <c r="AJ475" s="184">
        <v>14</v>
      </c>
      <c r="AK475" s="184">
        <v>450</v>
      </c>
      <c r="AL475" s="184"/>
      <c r="AM475" s="184">
        <v>688</v>
      </c>
      <c r="AN475" s="184">
        <f t="shared" si="127"/>
        <v>182488</v>
      </c>
      <c r="AO475" s="171">
        <v>3</v>
      </c>
      <c r="AP475" s="184"/>
      <c r="AQ475" s="185"/>
      <c r="AR475" s="185"/>
      <c r="AS475" s="169" t="s">
        <v>1476</v>
      </c>
      <c r="AT475" s="169" t="s">
        <v>173</v>
      </c>
      <c r="AY475" s="145" t="str">
        <f t="shared" si="129"/>
        <v>OK</v>
      </c>
    </row>
    <row r="476" spans="1:51" ht="19.95" customHeight="1">
      <c r="A476" s="5" t="s">
        <v>562</v>
      </c>
      <c r="B476" s="169">
        <v>11018791</v>
      </c>
      <c r="C476" s="169" t="s">
        <v>1698</v>
      </c>
      <c r="D476" s="169" t="s">
        <v>1699</v>
      </c>
      <c r="E476" s="169" t="s">
        <v>54</v>
      </c>
      <c r="F476" s="169" t="s">
        <v>55</v>
      </c>
      <c r="G476" s="169" t="s">
        <v>2132</v>
      </c>
      <c r="H476" s="169" t="s">
        <v>1508</v>
      </c>
      <c r="I476" s="169" t="s">
        <v>1509</v>
      </c>
      <c r="J476" s="170">
        <v>44468</v>
      </c>
      <c r="K476" s="169" t="s">
        <v>110</v>
      </c>
      <c r="L476" s="169" t="s">
        <v>1653</v>
      </c>
      <c r="M476" s="169" t="s">
        <v>89</v>
      </c>
      <c r="N476" s="171">
        <v>2</v>
      </c>
      <c r="O476" s="171">
        <v>4</v>
      </c>
      <c r="P476" s="189">
        <v>15742</v>
      </c>
      <c r="Q476" s="173">
        <v>0.03</v>
      </c>
      <c r="R476" s="190">
        <f t="shared" si="117"/>
        <v>472</v>
      </c>
      <c r="S476" s="173">
        <v>0</v>
      </c>
      <c r="T476" s="190">
        <f t="shared" si="118"/>
        <v>0</v>
      </c>
      <c r="U476" s="173">
        <f t="shared" si="119"/>
        <v>2.9983483674247236E-2</v>
      </c>
      <c r="V476" s="190">
        <f t="shared" si="120"/>
        <v>472</v>
      </c>
      <c r="W476" s="190">
        <f t="shared" si="121"/>
        <v>16214</v>
      </c>
      <c r="X476" s="191">
        <f t="shared" si="115"/>
        <v>16214</v>
      </c>
      <c r="Y476" s="192">
        <f t="shared" si="122"/>
        <v>472</v>
      </c>
      <c r="Z476" s="177">
        <f t="shared" si="116"/>
        <v>0.03</v>
      </c>
      <c r="AA476" s="178" t="str">
        <f t="shared" si="114"/>
        <v>2.40%-3.60%</v>
      </c>
      <c r="AB476" s="193"/>
      <c r="AC476" s="193"/>
      <c r="AD476" s="193"/>
      <c r="AE476" s="180"/>
      <c r="AF476" s="189">
        <f t="shared" si="123"/>
        <v>0</v>
      </c>
      <c r="AG476" s="194">
        <f t="shared" si="124"/>
        <v>16214</v>
      </c>
      <c r="AH476" s="182">
        <f t="shared" si="125"/>
        <v>472</v>
      </c>
      <c r="AI476" s="183">
        <f t="shared" si="126"/>
        <v>2.9983483674247191E-2</v>
      </c>
      <c r="AJ476" s="184">
        <v>14</v>
      </c>
      <c r="AK476" s="184">
        <v>450</v>
      </c>
      <c r="AL476" s="184"/>
      <c r="AM476" s="184">
        <v>688</v>
      </c>
      <c r="AN476" s="184">
        <f t="shared" si="127"/>
        <v>233084</v>
      </c>
      <c r="AO476" s="171">
        <v>3</v>
      </c>
      <c r="AP476" s="184"/>
      <c r="AQ476" s="185"/>
      <c r="AR476" s="185"/>
      <c r="AS476" s="169" t="s">
        <v>1476</v>
      </c>
      <c r="AT476" s="169" t="s">
        <v>173</v>
      </c>
      <c r="AY476" s="145" t="str">
        <f t="shared" si="129"/>
        <v>OK</v>
      </c>
    </row>
    <row r="477" spans="1:51" ht="19.95" customHeight="1">
      <c r="A477" s="5" t="s">
        <v>562</v>
      </c>
      <c r="B477" s="169">
        <v>11018893</v>
      </c>
      <c r="C477" s="169" t="s">
        <v>1700</v>
      </c>
      <c r="D477" s="169" t="s">
        <v>1701</v>
      </c>
      <c r="E477" s="169" t="s">
        <v>54</v>
      </c>
      <c r="F477" s="169" t="s">
        <v>55</v>
      </c>
      <c r="G477" s="169" t="s">
        <v>1319</v>
      </c>
      <c r="H477" s="169" t="s">
        <v>1516</v>
      </c>
      <c r="I477" s="169" t="s">
        <v>1335</v>
      </c>
      <c r="J477" s="170">
        <v>44487</v>
      </c>
      <c r="K477" s="169" t="s">
        <v>388</v>
      </c>
      <c r="L477" s="169" t="s">
        <v>388</v>
      </c>
      <c r="M477" s="169" t="s">
        <v>107</v>
      </c>
      <c r="N477" s="171">
        <v>2</v>
      </c>
      <c r="O477" s="171">
        <v>4</v>
      </c>
      <c r="P477" s="189">
        <v>11412</v>
      </c>
      <c r="Q477" s="173">
        <v>0.03</v>
      </c>
      <c r="R477" s="190">
        <f t="shared" si="117"/>
        <v>342</v>
      </c>
      <c r="S477" s="173">
        <v>0</v>
      </c>
      <c r="T477" s="190">
        <f t="shared" si="118"/>
        <v>0</v>
      </c>
      <c r="U477" s="173">
        <f t="shared" si="119"/>
        <v>2.996845425867508E-2</v>
      </c>
      <c r="V477" s="190">
        <f t="shared" si="120"/>
        <v>342</v>
      </c>
      <c r="W477" s="190">
        <f t="shared" si="121"/>
        <v>11754</v>
      </c>
      <c r="X477" s="191">
        <f t="shared" si="115"/>
        <v>11754</v>
      </c>
      <c r="Y477" s="192">
        <f t="shared" si="122"/>
        <v>342</v>
      </c>
      <c r="Z477" s="177">
        <f t="shared" si="116"/>
        <v>0.03</v>
      </c>
      <c r="AA477" s="178" t="str">
        <f t="shared" si="114"/>
        <v>2.40%-3.60%</v>
      </c>
      <c r="AB477" s="193"/>
      <c r="AC477" s="193"/>
      <c r="AD477" s="193"/>
      <c r="AE477" s="180"/>
      <c r="AF477" s="189">
        <f t="shared" si="123"/>
        <v>0</v>
      </c>
      <c r="AG477" s="194">
        <f t="shared" si="124"/>
        <v>11754</v>
      </c>
      <c r="AH477" s="182">
        <f t="shared" si="125"/>
        <v>342</v>
      </c>
      <c r="AI477" s="183">
        <f t="shared" si="126"/>
        <v>2.9968454258675115E-2</v>
      </c>
      <c r="AJ477" s="184">
        <v>14</v>
      </c>
      <c r="AK477" s="184">
        <v>450</v>
      </c>
      <c r="AL477" s="184"/>
      <c r="AM477" s="184">
        <v>688</v>
      </c>
      <c r="AN477" s="184">
        <f t="shared" si="127"/>
        <v>170644</v>
      </c>
      <c r="AO477" s="171">
        <v>4</v>
      </c>
      <c r="AP477" s="184"/>
      <c r="AQ477" s="185"/>
      <c r="AR477" s="185"/>
      <c r="AS477" s="169" t="s">
        <v>1476</v>
      </c>
      <c r="AT477" s="169" t="s">
        <v>173</v>
      </c>
      <c r="AY477" s="145" t="str">
        <f t="shared" si="129"/>
        <v>OK</v>
      </c>
    </row>
    <row r="478" spans="1:51" ht="19.95" customHeight="1">
      <c r="A478" s="5" t="s">
        <v>562</v>
      </c>
      <c r="B478" s="169">
        <v>11019395</v>
      </c>
      <c r="C478" s="169" t="s">
        <v>1702</v>
      </c>
      <c r="D478" s="169" t="s">
        <v>1703</v>
      </c>
      <c r="E478" s="169" t="s">
        <v>54</v>
      </c>
      <c r="F478" s="169" t="s">
        <v>55</v>
      </c>
      <c r="G478" s="169" t="s">
        <v>1319</v>
      </c>
      <c r="H478" s="169" t="s">
        <v>1553</v>
      </c>
      <c r="I478" s="169" t="s">
        <v>1335</v>
      </c>
      <c r="J478" s="170">
        <v>44673</v>
      </c>
      <c r="K478" s="169" t="s">
        <v>110</v>
      </c>
      <c r="L478" s="169" t="s">
        <v>110</v>
      </c>
      <c r="M478" s="169" t="s">
        <v>89</v>
      </c>
      <c r="N478" s="171">
        <v>2</v>
      </c>
      <c r="O478" s="171">
        <v>3</v>
      </c>
      <c r="P478" s="189">
        <v>12384</v>
      </c>
      <c r="Q478" s="173">
        <v>0</v>
      </c>
      <c r="R478" s="190">
        <f t="shared" si="117"/>
        <v>0</v>
      </c>
      <c r="S478" s="173">
        <v>0</v>
      </c>
      <c r="T478" s="190">
        <f t="shared" si="118"/>
        <v>0</v>
      </c>
      <c r="U478" s="173">
        <f t="shared" si="119"/>
        <v>0</v>
      </c>
      <c r="V478" s="190">
        <f t="shared" si="120"/>
        <v>0</v>
      </c>
      <c r="W478" s="190">
        <f t="shared" si="121"/>
        <v>12384</v>
      </c>
      <c r="X478" s="191">
        <v>12584</v>
      </c>
      <c r="Y478" s="192">
        <f t="shared" si="122"/>
        <v>200</v>
      </c>
      <c r="Z478" s="177">
        <f t="shared" si="116"/>
        <v>1.61E-2</v>
      </c>
      <c r="AA478" s="178" t="str">
        <f t="shared" si="114"/>
        <v>0.00%-0.00%</v>
      </c>
      <c r="AB478" s="193"/>
      <c r="AC478" s="193"/>
      <c r="AD478" s="193"/>
      <c r="AE478" s="180"/>
      <c r="AF478" s="189">
        <f t="shared" si="123"/>
        <v>0</v>
      </c>
      <c r="AG478" s="194">
        <f t="shared" si="124"/>
        <v>12584</v>
      </c>
      <c r="AH478" s="182">
        <f t="shared" si="125"/>
        <v>200</v>
      </c>
      <c r="AI478" s="183">
        <f t="shared" si="126"/>
        <v>1.6149870801033694E-2</v>
      </c>
      <c r="AJ478" s="184">
        <v>14</v>
      </c>
      <c r="AK478" s="184">
        <v>450</v>
      </c>
      <c r="AL478" s="184"/>
      <c r="AM478" s="184">
        <v>688</v>
      </c>
      <c r="AN478" s="184">
        <f t="shared" si="127"/>
        <v>182264</v>
      </c>
      <c r="AO478" s="171">
        <v>4</v>
      </c>
      <c r="AP478" s="184"/>
      <c r="AQ478" s="185"/>
      <c r="AR478" s="185"/>
      <c r="AS478" s="169" t="s">
        <v>1476</v>
      </c>
      <c r="AT478" s="169" t="s">
        <v>173</v>
      </c>
      <c r="AY478" s="145" t="str">
        <f t="shared" si="129"/>
        <v>&gt;20</v>
      </c>
    </row>
    <row r="479" spans="1:51" ht="19.95" customHeight="1">
      <c r="A479" s="5" t="s">
        <v>562</v>
      </c>
      <c r="B479" s="224">
        <v>11019442</v>
      </c>
      <c r="C479" s="224" t="s">
        <v>1704</v>
      </c>
      <c r="D479" s="224" t="s">
        <v>1705</v>
      </c>
      <c r="E479" s="224" t="s">
        <v>54</v>
      </c>
      <c r="F479" s="224" t="s">
        <v>55</v>
      </c>
      <c r="G479" s="224" t="s">
        <v>1319</v>
      </c>
      <c r="H479" s="224" t="s">
        <v>1595</v>
      </c>
      <c r="I479" s="224" t="s">
        <v>1335</v>
      </c>
      <c r="J479" s="225">
        <v>44676</v>
      </c>
      <c r="K479" s="224" t="s">
        <v>388</v>
      </c>
      <c r="L479" s="224" t="s">
        <v>388</v>
      </c>
      <c r="M479" s="224" t="s">
        <v>107</v>
      </c>
      <c r="N479" s="226">
        <v>2</v>
      </c>
      <c r="O479" s="226">
        <v>4</v>
      </c>
      <c r="P479" s="243">
        <v>13358</v>
      </c>
      <c r="Q479" s="244">
        <v>1.4999999999999998E-2</v>
      </c>
      <c r="R479" s="245">
        <f t="shared" si="117"/>
        <v>200</v>
      </c>
      <c r="S479" s="244">
        <v>0</v>
      </c>
      <c r="T479" s="245">
        <f t="shared" si="118"/>
        <v>0</v>
      </c>
      <c r="U479" s="244">
        <f t="shared" si="119"/>
        <v>1.4972301242701004E-2</v>
      </c>
      <c r="V479" s="245">
        <f t="shared" si="120"/>
        <v>200</v>
      </c>
      <c r="W479" s="245">
        <f t="shared" si="121"/>
        <v>13558</v>
      </c>
      <c r="X479" s="246">
        <f t="shared" si="115"/>
        <v>13558</v>
      </c>
      <c r="Y479" s="247">
        <f t="shared" si="122"/>
        <v>200</v>
      </c>
      <c r="Z479" s="248">
        <f t="shared" si="116"/>
        <v>1.4999999999999999E-2</v>
      </c>
      <c r="AA479" s="249" t="str">
        <f t="shared" si="114"/>
        <v>1.20%-1.80%</v>
      </c>
      <c r="AB479" s="250"/>
      <c r="AC479" s="250"/>
      <c r="AD479" s="250"/>
      <c r="AE479" s="251"/>
      <c r="AF479" s="243">
        <f t="shared" si="123"/>
        <v>0</v>
      </c>
      <c r="AG479" s="252">
        <f t="shared" si="124"/>
        <v>13558</v>
      </c>
      <c r="AH479" s="237">
        <f t="shared" si="125"/>
        <v>200</v>
      </c>
      <c r="AI479" s="253">
        <f t="shared" si="126"/>
        <v>1.4972301242700992E-2</v>
      </c>
      <c r="AJ479" s="239">
        <v>14</v>
      </c>
      <c r="AK479" s="239">
        <v>450</v>
      </c>
      <c r="AL479" s="239"/>
      <c r="AM479" s="239">
        <v>688</v>
      </c>
      <c r="AN479" s="239">
        <f t="shared" si="127"/>
        <v>195900</v>
      </c>
      <c r="AO479" s="226" t="s">
        <v>287</v>
      </c>
      <c r="AP479" s="239"/>
      <c r="AQ479" s="240"/>
      <c r="AR479" s="240"/>
      <c r="AS479" s="224" t="s">
        <v>1476</v>
      </c>
      <c r="AT479" s="224" t="s">
        <v>173</v>
      </c>
      <c r="AY479" s="145" t="str">
        <f t="shared" si="129"/>
        <v>OK</v>
      </c>
    </row>
    <row r="480" spans="1:51" ht="19.95" customHeight="1">
      <c r="A480" s="5" t="s">
        <v>562</v>
      </c>
      <c r="B480" s="5">
        <v>11000597</v>
      </c>
      <c r="C480" s="5" t="s">
        <v>1706</v>
      </c>
      <c r="D480" s="5" t="s">
        <v>1707</v>
      </c>
      <c r="E480" s="5" t="s">
        <v>54</v>
      </c>
      <c r="F480" s="5" t="s">
        <v>55</v>
      </c>
      <c r="G480" s="5" t="s">
        <v>1708</v>
      </c>
      <c r="H480" s="5" t="s">
        <v>1708</v>
      </c>
      <c r="I480" s="5" t="s">
        <v>1709</v>
      </c>
      <c r="J480" s="6">
        <v>36479</v>
      </c>
      <c r="K480" s="5" t="s">
        <v>1288</v>
      </c>
      <c r="L480" s="5" t="s">
        <v>1289</v>
      </c>
      <c r="M480" s="5" t="s">
        <v>66</v>
      </c>
      <c r="N480" s="7">
        <v>2</v>
      </c>
      <c r="O480" s="7">
        <v>4</v>
      </c>
      <c r="P480" s="8">
        <v>21682</v>
      </c>
      <c r="Q480" s="89">
        <v>3.7500000000000006E-2</v>
      </c>
      <c r="R480" s="10">
        <f t="shared" si="117"/>
        <v>813</v>
      </c>
      <c r="S480" s="89">
        <v>1.55E-2</v>
      </c>
      <c r="T480" s="10">
        <f t="shared" si="118"/>
        <v>336</v>
      </c>
      <c r="U480" s="89">
        <f t="shared" si="119"/>
        <v>5.2993266303846508E-2</v>
      </c>
      <c r="V480" s="10">
        <f t="shared" si="120"/>
        <v>1149</v>
      </c>
      <c r="W480" s="10">
        <f t="shared" si="121"/>
        <v>22831</v>
      </c>
      <c r="X480" s="11">
        <v>23050</v>
      </c>
      <c r="Y480" s="12">
        <f t="shared" si="122"/>
        <v>1368</v>
      </c>
      <c r="Z480" s="93">
        <f t="shared" si="116"/>
        <v>6.3100000000000003E-2</v>
      </c>
      <c r="AA480" s="94" t="str">
        <f t="shared" si="114"/>
        <v>4.24%-6.36%</v>
      </c>
      <c r="AB480" s="15"/>
      <c r="AC480" s="15"/>
      <c r="AD480" s="15"/>
      <c r="AE480" s="96"/>
      <c r="AF480" s="8">
        <f t="shared" si="123"/>
        <v>0</v>
      </c>
      <c r="AG480" s="17">
        <f t="shared" si="124"/>
        <v>23050</v>
      </c>
      <c r="AH480" s="18">
        <f t="shared" si="125"/>
        <v>1368</v>
      </c>
      <c r="AI480" s="98">
        <f t="shared" si="126"/>
        <v>6.3093810534083472E-2</v>
      </c>
      <c r="AJ480" s="20">
        <v>14</v>
      </c>
      <c r="AK480" s="20">
        <v>450</v>
      </c>
      <c r="AL480" s="20"/>
      <c r="AM480" s="20">
        <v>688</v>
      </c>
      <c r="AN480" s="20">
        <f t="shared" si="127"/>
        <v>328788</v>
      </c>
      <c r="AO480" s="7">
        <v>3</v>
      </c>
      <c r="AP480" s="20"/>
      <c r="AQ480" s="21"/>
      <c r="AR480" s="21"/>
      <c r="AS480" s="5" t="s">
        <v>1710</v>
      </c>
      <c r="AT480" s="5" t="s">
        <v>76</v>
      </c>
      <c r="AY480" s="145" t="str">
        <f t="shared" si="128"/>
        <v>OK</v>
      </c>
    </row>
    <row r="481" spans="1:51" ht="19.95" customHeight="1">
      <c r="A481" s="5" t="s">
        <v>562</v>
      </c>
      <c r="B481" s="5">
        <v>11010154</v>
      </c>
      <c r="C481" s="5" t="s">
        <v>1711</v>
      </c>
      <c r="D481" s="5" t="s">
        <v>1712</v>
      </c>
      <c r="E481" s="5" t="s">
        <v>54</v>
      </c>
      <c r="F481" s="5" t="s">
        <v>55</v>
      </c>
      <c r="G481" s="5" t="s">
        <v>1708</v>
      </c>
      <c r="H481" s="5" t="s">
        <v>1708</v>
      </c>
      <c r="I481" s="5" t="s">
        <v>1709</v>
      </c>
      <c r="J481" s="6">
        <v>39266</v>
      </c>
      <c r="K481" s="5" t="s">
        <v>1285</v>
      </c>
      <c r="L481" s="5" t="s">
        <v>1285</v>
      </c>
      <c r="M481" s="5" t="s">
        <v>59</v>
      </c>
      <c r="N481" s="7">
        <v>2</v>
      </c>
      <c r="O481" s="7">
        <v>3</v>
      </c>
      <c r="P481" s="8">
        <v>25993</v>
      </c>
      <c r="Q481" s="89">
        <v>2.5000000000000001E-2</v>
      </c>
      <c r="R481" s="10">
        <f t="shared" si="117"/>
        <v>650</v>
      </c>
      <c r="S481" s="89">
        <v>0</v>
      </c>
      <c r="T481" s="10">
        <f t="shared" si="118"/>
        <v>0</v>
      </c>
      <c r="U481" s="89">
        <f t="shared" si="119"/>
        <v>2.5006732581848958E-2</v>
      </c>
      <c r="V481" s="10">
        <f t="shared" si="120"/>
        <v>650</v>
      </c>
      <c r="W481" s="10">
        <f t="shared" si="121"/>
        <v>26643</v>
      </c>
      <c r="X481" s="11">
        <v>26773</v>
      </c>
      <c r="Y481" s="12">
        <f t="shared" si="122"/>
        <v>780</v>
      </c>
      <c r="Z481" s="93">
        <f t="shared" si="116"/>
        <v>0.03</v>
      </c>
      <c r="AA481" s="94" t="str">
        <f t="shared" si="114"/>
        <v>2.00%-3.00%</v>
      </c>
      <c r="AB481" s="15"/>
      <c r="AC481" s="15"/>
      <c r="AD481" s="15"/>
      <c r="AE481" s="96"/>
      <c r="AF481" s="8">
        <f t="shared" si="123"/>
        <v>0</v>
      </c>
      <c r="AG481" s="17">
        <f t="shared" si="124"/>
        <v>26773</v>
      </c>
      <c r="AH481" s="18">
        <f t="shared" si="125"/>
        <v>780</v>
      </c>
      <c r="AI481" s="98">
        <f t="shared" si="126"/>
        <v>3.0008079098218676E-2</v>
      </c>
      <c r="AJ481" s="20">
        <v>14</v>
      </c>
      <c r="AK481" s="20">
        <v>500</v>
      </c>
      <c r="AL481" s="20"/>
      <c r="AM481" s="20">
        <v>688</v>
      </c>
      <c r="AN481" s="20">
        <f t="shared" si="127"/>
        <v>381510</v>
      </c>
      <c r="AO481" s="7">
        <v>4</v>
      </c>
      <c r="AP481" s="20"/>
      <c r="AQ481" s="21"/>
      <c r="AR481" s="21"/>
      <c r="AS481" s="5" t="s">
        <v>1710</v>
      </c>
      <c r="AT481" s="5" t="s">
        <v>76</v>
      </c>
      <c r="AY481" s="145" t="str">
        <f t="shared" si="128"/>
        <v>OK</v>
      </c>
    </row>
    <row r="482" spans="1:51" ht="19.95" customHeight="1">
      <c r="A482" s="5" t="s">
        <v>562</v>
      </c>
      <c r="B482" s="5">
        <v>11010967</v>
      </c>
      <c r="C482" s="5" t="s">
        <v>1713</v>
      </c>
      <c r="D482" s="5" t="s">
        <v>1714</v>
      </c>
      <c r="E482" s="5" t="s">
        <v>54</v>
      </c>
      <c r="F482" s="5" t="s">
        <v>55</v>
      </c>
      <c r="G482" s="5" t="s">
        <v>1708</v>
      </c>
      <c r="H482" s="5" t="s">
        <v>1708</v>
      </c>
      <c r="I482" s="5" t="s">
        <v>1709</v>
      </c>
      <c r="J482" s="6">
        <v>41793</v>
      </c>
      <c r="K482" s="5" t="s">
        <v>1285</v>
      </c>
      <c r="L482" s="5" t="s">
        <v>1285</v>
      </c>
      <c r="M482" s="5" t="s">
        <v>59</v>
      </c>
      <c r="N482" s="7">
        <v>2</v>
      </c>
      <c r="O482" s="7">
        <v>3</v>
      </c>
      <c r="P482" s="8">
        <v>33125</v>
      </c>
      <c r="Q482" s="89">
        <v>0</v>
      </c>
      <c r="R482" s="10">
        <f t="shared" si="117"/>
        <v>0</v>
      </c>
      <c r="S482" s="89">
        <v>0</v>
      </c>
      <c r="T482" s="10">
        <f t="shared" si="118"/>
        <v>0</v>
      </c>
      <c r="U482" s="89">
        <f t="shared" si="119"/>
        <v>0</v>
      </c>
      <c r="V482" s="10">
        <f t="shared" si="120"/>
        <v>0</v>
      </c>
      <c r="W482" s="10">
        <f t="shared" si="121"/>
        <v>33125</v>
      </c>
      <c r="X482" s="11">
        <v>33625</v>
      </c>
      <c r="Y482" s="12">
        <f t="shared" si="122"/>
        <v>500</v>
      </c>
      <c r="Z482" s="93">
        <f t="shared" si="116"/>
        <v>1.5100000000000001E-2</v>
      </c>
      <c r="AA482" s="94" t="str">
        <f t="shared" si="114"/>
        <v>0.00%-0.00%</v>
      </c>
      <c r="AB482" s="15"/>
      <c r="AC482" s="15"/>
      <c r="AD482" s="15"/>
      <c r="AE482" s="96"/>
      <c r="AF482" s="8">
        <f t="shared" si="123"/>
        <v>0</v>
      </c>
      <c r="AG482" s="17">
        <f t="shared" si="124"/>
        <v>33625</v>
      </c>
      <c r="AH482" s="18">
        <f t="shared" si="125"/>
        <v>500</v>
      </c>
      <c r="AI482" s="98">
        <f t="shared" si="126"/>
        <v>1.5094339622641506E-2</v>
      </c>
      <c r="AJ482" s="20">
        <v>14</v>
      </c>
      <c r="AK482" s="20">
        <v>450</v>
      </c>
      <c r="AL482" s="20"/>
      <c r="AM482" s="20">
        <v>688</v>
      </c>
      <c r="AN482" s="20">
        <f t="shared" si="127"/>
        <v>476838</v>
      </c>
      <c r="AO482" s="7">
        <v>3</v>
      </c>
      <c r="AP482" s="20"/>
      <c r="AQ482" s="21" t="s">
        <v>1715</v>
      </c>
      <c r="AR482" s="21" t="s">
        <v>115</v>
      </c>
      <c r="AS482" s="5" t="s">
        <v>1710</v>
      </c>
      <c r="AT482" s="5" t="s">
        <v>76</v>
      </c>
      <c r="AY482" s="145" t="str">
        <f t="shared" si="128"/>
        <v>&gt;20</v>
      </c>
    </row>
    <row r="483" spans="1:51" ht="19.95" customHeight="1">
      <c r="A483" s="5" t="s">
        <v>562</v>
      </c>
      <c r="B483" s="5">
        <v>11017101</v>
      </c>
      <c r="C483" s="5" t="s">
        <v>1716</v>
      </c>
      <c r="D483" s="5" t="s">
        <v>1717</v>
      </c>
      <c r="E483" s="5" t="s">
        <v>54</v>
      </c>
      <c r="F483" s="5" t="s">
        <v>55</v>
      </c>
      <c r="G483" s="5" t="s">
        <v>1708</v>
      </c>
      <c r="H483" s="5" t="s">
        <v>1708</v>
      </c>
      <c r="I483" s="5" t="s">
        <v>1709</v>
      </c>
      <c r="J483" s="6">
        <v>43864</v>
      </c>
      <c r="K483" s="5" t="s">
        <v>110</v>
      </c>
      <c r="L483" s="5" t="s">
        <v>1718</v>
      </c>
      <c r="M483" s="5" t="s">
        <v>89</v>
      </c>
      <c r="N483" s="7">
        <v>2</v>
      </c>
      <c r="O483" s="7">
        <v>4</v>
      </c>
      <c r="P483" s="8">
        <v>15188</v>
      </c>
      <c r="Q483" s="89">
        <v>3.7500000000000006E-2</v>
      </c>
      <c r="R483" s="10">
        <f t="shared" si="117"/>
        <v>570</v>
      </c>
      <c r="S483" s="89">
        <v>1.55E-2</v>
      </c>
      <c r="T483" s="10">
        <f t="shared" si="118"/>
        <v>235</v>
      </c>
      <c r="U483" s="89">
        <f t="shared" si="119"/>
        <v>5.3002370292336058E-2</v>
      </c>
      <c r="V483" s="10">
        <f t="shared" si="120"/>
        <v>805</v>
      </c>
      <c r="W483" s="10">
        <f t="shared" si="121"/>
        <v>15993</v>
      </c>
      <c r="X483" s="11">
        <v>15990</v>
      </c>
      <c r="Y483" s="12">
        <f t="shared" si="122"/>
        <v>802</v>
      </c>
      <c r="Z483" s="93">
        <f t="shared" si="116"/>
        <v>5.28E-2</v>
      </c>
      <c r="AA483" s="94" t="str">
        <f t="shared" si="114"/>
        <v>4.24%-6.36%</v>
      </c>
      <c r="AB483" s="15" t="s">
        <v>112</v>
      </c>
      <c r="AC483" s="15" t="s">
        <v>1289</v>
      </c>
      <c r="AD483" s="15" t="s">
        <v>114</v>
      </c>
      <c r="AE483" s="96">
        <v>6.6500000000000004E-2</v>
      </c>
      <c r="AF483" s="8">
        <f t="shared" si="123"/>
        <v>1010</v>
      </c>
      <c r="AG483" s="17">
        <f t="shared" si="124"/>
        <v>17000</v>
      </c>
      <c r="AH483" s="18">
        <f t="shared" si="125"/>
        <v>1812</v>
      </c>
      <c r="AI483" s="98">
        <f t="shared" si="126"/>
        <v>0.11930471424809053</v>
      </c>
      <c r="AJ483" s="20">
        <v>14</v>
      </c>
      <c r="AK483" s="20">
        <v>450</v>
      </c>
      <c r="AL483" s="20"/>
      <c r="AM483" s="20">
        <v>688</v>
      </c>
      <c r="AN483" s="20">
        <f t="shared" si="127"/>
        <v>244088</v>
      </c>
      <c r="AO483" s="7">
        <v>3</v>
      </c>
      <c r="AP483" s="20"/>
      <c r="AQ483" s="21" t="s">
        <v>115</v>
      </c>
      <c r="AR483" s="21" t="s">
        <v>115</v>
      </c>
      <c r="AS483" s="5" t="s">
        <v>1710</v>
      </c>
      <c r="AT483" s="5" t="s">
        <v>76</v>
      </c>
      <c r="AY483" s="145" t="str">
        <f t="shared" si="128"/>
        <v>OK</v>
      </c>
    </row>
    <row r="484" spans="1:51" ht="19.95" customHeight="1">
      <c r="A484" s="5" t="s">
        <v>562</v>
      </c>
      <c r="B484" s="5">
        <v>15003738</v>
      </c>
      <c r="C484" s="5" t="s">
        <v>1719</v>
      </c>
      <c r="D484" s="5" t="s">
        <v>1720</v>
      </c>
      <c r="E484" s="5" t="s">
        <v>54</v>
      </c>
      <c r="F484" s="5" t="s">
        <v>55</v>
      </c>
      <c r="G484" s="5" t="s">
        <v>1708</v>
      </c>
      <c r="H484" s="5" t="s">
        <v>1708</v>
      </c>
      <c r="I484" s="5" t="s">
        <v>1709</v>
      </c>
      <c r="J484" s="6">
        <v>40303</v>
      </c>
      <c r="K484" s="5" t="s">
        <v>388</v>
      </c>
      <c r="L484" s="5" t="s">
        <v>1721</v>
      </c>
      <c r="M484" s="5" t="s">
        <v>107</v>
      </c>
      <c r="N484" s="7">
        <v>2</v>
      </c>
      <c r="O484" s="7">
        <v>3</v>
      </c>
      <c r="P484" s="8">
        <v>11723</v>
      </c>
      <c r="Q484" s="89">
        <v>2.5000000000000001E-2</v>
      </c>
      <c r="R484" s="10">
        <f t="shared" si="117"/>
        <v>293</v>
      </c>
      <c r="S484" s="89">
        <v>0</v>
      </c>
      <c r="T484" s="10">
        <f t="shared" si="118"/>
        <v>0</v>
      </c>
      <c r="U484" s="89">
        <f t="shared" si="119"/>
        <v>2.4993602320225197E-2</v>
      </c>
      <c r="V484" s="10">
        <f t="shared" si="120"/>
        <v>293</v>
      </c>
      <c r="W484" s="10">
        <f t="shared" si="121"/>
        <v>12016</v>
      </c>
      <c r="X484" s="11">
        <v>12065</v>
      </c>
      <c r="Y484" s="12">
        <f t="shared" si="122"/>
        <v>342</v>
      </c>
      <c r="Z484" s="93">
        <f t="shared" si="116"/>
        <v>2.92E-2</v>
      </c>
      <c r="AA484" s="94" t="str">
        <f t="shared" si="114"/>
        <v>2.00%-3.00%</v>
      </c>
      <c r="AB484" s="15"/>
      <c r="AC484" s="15"/>
      <c r="AD484" s="15"/>
      <c r="AE484" s="96"/>
      <c r="AF484" s="8">
        <f t="shared" si="123"/>
        <v>0</v>
      </c>
      <c r="AG484" s="17">
        <f t="shared" si="124"/>
        <v>12065</v>
      </c>
      <c r="AH484" s="18">
        <f t="shared" si="125"/>
        <v>342</v>
      </c>
      <c r="AI484" s="98">
        <f t="shared" si="126"/>
        <v>2.9173419773095732E-2</v>
      </c>
      <c r="AJ484" s="20">
        <v>14</v>
      </c>
      <c r="AK484" s="20">
        <v>450</v>
      </c>
      <c r="AL484" s="20"/>
      <c r="AM484" s="20">
        <v>688</v>
      </c>
      <c r="AN484" s="20">
        <f t="shared" si="127"/>
        <v>174998</v>
      </c>
      <c r="AO484" s="7">
        <v>3</v>
      </c>
      <c r="AP484" s="20"/>
      <c r="AQ484" s="21"/>
      <c r="AR484" s="21"/>
      <c r="AS484" s="5" t="s">
        <v>1710</v>
      </c>
      <c r="AT484" s="5" t="s">
        <v>76</v>
      </c>
      <c r="AY484" s="145" t="str">
        <f t="shared" si="128"/>
        <v>OK</v>
      </c>
    </row>
    <row r="485" spans="1:51" ht="19.95" customHeight="1">
      <c r="A485" s="5" t="s">
        <v>562</v>
      </c>
      <c r="B485" s="5">
        <v>15004087</v>
      </c>
      <c r="C485" s="5" t="s">
        <v>1722</v>
      </c>
      <c r="D485" s="5" t="s">
        <v>1723</v>
      </c>
      <c r="E485" s="5" t="s">
        <v>54</v>
      </c>
      <c r="F485" s="5" t="s">
        <v>55</v>
      </c>
      <c r="G485" s="5" t="s">
        <v>1708</v>
      </c>
      <c r="H485" s="5" t="s">
        <v>1708</v>
      </c>
      <c r="I485" s="5" t="s">
        <v>1709</v>
      </c>
      <c r="J485" s="6">
        <v>40360</v>
      </c>
      <c r="K485" s="5" t="s">
        <v>1724</v>
      </c>
      <c r="L485" s="5" t="s">
        <v>1725</v>
      </c>
      <c r="M485" s="5" t="s">
        <v>59</v>
      </c>
      <c r="N485" s="7">
        <v>2</v>
      </c>
      <c r="O485" s="7">
        <v>3</v>
      </c>
      <c r="P485" s="8">
        <v>21000</v>
      </c>
      <c r="Q485" s="89">
        <v>2.5000000000000001E-2</v>
      </c>
      <c r="R485" s="10">
        <f t="shared" si="117"/>
        <v>525</v>
      </c>
      <c r="S485" s="89">
        <v>0</v>
      </c>
      <c r="T485" s="10">
        <f t="shared" si="118"/>
        <v>0</v>
      </c>
      <c r="U485" s="89">
        <f t="shared" si="119"/>
        <v>2.5000000000000001E-2</v>
      </c>
      <c r="V485" s="10">
        <f t="shared" si="120"/>
        <v>525</v>
      </c>
      <c r="W485" s="10">
        <f t="shared" si="121"/>
        <v>21525</v>
      </c>
      <c r="X485" s="11">
        <v>21800</v>
      </c>
      <c r="Y485" s="12">
        <f t="shared" si="122"/>
        <v>800</v>
      </c>
      <c r="Z485" s="93">
        <f t="shared" si="116"/>
        <v>3.8100000000000002E-2</v>
      </c>
      <c r="AA485" s="94" t="str">
        <f t="shared" ref="AA485:AA555" si="130">IF(OR(N485=1,N485=2,N485=4),TEXT(U485*0.8,"0.00%")&amp;"-"&amp;TEXT(U485*1.2,"0.00%"),IF(OR(N485=3,N485=6),TEXT(0,"0.00%")&amp;"-"&amp;TEXT(7%*1.2,"0.00%"),IF(OR(N485=5,N485=7),TEXT((T485/P485),"0.00%")&amp;"-"&amp;TEXT((T485/P485)+7%,"0.00%"),"")))</f>
        <v>2.00%-3.00%</v>
      </c>
      <c r="AB485" s="15"/>
      <c r="AC485" s="15"/>
      <c r="AD485" s="15"/>
      <c r="AE485" s="96"/>
      <c r="AF485" s="8">
        <f t="shared" si="123"/>
        <v>0</v>
      </c>
      <c r="AG485" s="17">
        <f t="shared" si="124"/>
        <v>21800</v>
      </c>
      <c r="AH485" s="18">
        <f t="shared" si="125"/>
        <v>800</v>
      </c>
      <c r="AI485" s="98">
        <f t="shared" si="126"/>
        <v>3.8095238095238182E-2</v>
      </c>
      <c r="AJ485" s="20">
        <v>14</v>
      </c>
      <c r="AK485" s="20">
        <v>450</v>
      </c>
      <c r="AL485" s="20"/>
      <c r="AM485" s="20">
        <v>688</v>
      </c>
      <c r="AN485" s="20">
        <f t="shared" si="127"/>
        <v>311288</v>
      </c>
      <c r="AO485" s="7">
        <v>3</v>
      </c>
      <c r="AP485" s="20"/>
      <c r="AQ485" s="21" t="s">
        <v>1726</v>
      </c>
      <c r="AR485" s="21" t="s">
        <v>115</v>
      </c>
      <c r="AS485" s="5" t="s">
        <v>1710</v>
      </c>
      <c r="AT485" s="5" t="s">
        <v>76</v>
      </c>
      <c r="AY485" s="145" t="str">
        <f t="shared" si="128"/>
        <v>&gt;20</v>
      </c>
    </row>
    <row r="486" spans="1:51" ht="19.95" customHeight="1">
      <c r="A486" s="5" t="s">
        <v>562</v>
      </c>
      <c r="B486" s="5">
        <v>15013583</v>
      </c>
      <c r="C486" s="5" t="s">
        <v>1727</v>
      </c>
      <c r="D486" s="5" t="s">
        <v>1728</v>
      </c>
      <c r="E486" s="5" t="s">
        <v>54</v>
      </c>
      <c r="F486" s="5" t="s">
        <v>55</v>
      </c>
      <c r="G486" s="5" t="s">
        <v>1708</v>
      </c>
      <c r="H486" s="5" t="s">
        <v>1708</v>
      </c>
      <c r="I486" s="5" t="s">
        <v>1729</v>
      </c>
      <c r="J486" s="6">
        <v>41857</v>
      </c>
      <c r="K486" s="5" t="s">
        <v>84</v>
      </c>
      <c r="L486" s="5" t="s">
        <v>84</v>
      </c>
      <c r="M486" s="5" t="s">
        <v>66</v>
      </c>
      <c r="N486" s="7">
        <v>2</v>
      </c>
      <c r="O486" s="7">
        <v>3</v>
      </c>
      <c r="P486" s="8">
        <v>23030</v>
      </c>
      <c r="Q486" s="89">
        <v>0</v>
      </c>
      <c r="R486" s="10">
        <f t="shared" si="117"/>
        <v>0</v>
      </c>
      <c r="S486" s="89">
        <v>0</v>
      </c>
      <c r="T486" s="10">
        <f t="shared" si="118"/>
        <v>0</v>
      </c>
      <c r="U486" s="89">
        <f t="shared" si="119"/>
        <v>0</v>
      </c>
      <c r="V486" s="10">
        <f t="shared" si="120"/>
        <v>0</v>
      </c>
      <c r="W486" s="10">
        <f t="shared" si="121"/>
        <v>23030</v>
      </c>
      <c r="X486" s="11">
        <v>23530</v>
      </c>
      <c r="Y486" s="12">
        <f t="shared" si="122"/>
        <v>500</v>
      </c>
      <c r="Z486" s="93">
        <f t="shared" si="116"/>
        <v>2.1700000000000001E-2</v>
      </c>
      <c r="AA486" s="94" t="str">
        <f t="shared" si="130"/>
        <v>0.00%-0.00%</v>
      </c>
      <c r="AB486" s="15"/>
      <c r="AC486" s="15"/>
      <c r="AD486" s="15"/>
      <c r="AE486" s="96"/>
      <c r="AF486" s="8">
        <f t="shared" si="123"/>
        <v>0</v>
      </c>
      <c r="AG486" s="17">
        <f t="shared" si="124"/>
        <v>23530</v>
      </c>
      <c r="AH486" s="18">
        <f t="shared" si="125"/>
        <v>500</v>
      </c>
      <c r="AI486" s="98">
        <f t="shared" si="126"/>
        <v>2.1710811984368306E-2</v>
      </c>
      <c r="AJ486" s="20">
        <v>14</v>
      </c>
      <c r="AK486" s="20">
        <v>450</v>
      </c>
      <c r="AL486" s="20"/>
      <c r="AM486" s="20">
        <v>688</v>
      </c>
      <c r="AN486" s="20">
        <f t="shared" si="127"/>
        <v>335508</v>
      </c>
      <c r="AO486" s="7">
        <v>5</v>
      </c>
      <c r="AP486" s="20"/>
      <c r="AQ486" s="21" t="s">
        <v>1730</v>
      </c>
      <c r="AR486" s="21" t="s">
        <v>115</v>
      </c>
      <c r="AS486" s="5" t="s">
        <v>1710</v>
      </c>
      <c r="AT486" s="5" t="s">
        <v>76</v>
      </c>
      <c r="AY486" s="145" t="str">
        <f t="shared" si="128"/>
        <v>&gt;20</v>
      </c>
    </row>
    <row r="487" spans="1:51" ht="19.95" customHeight="1">
      <c r="A487" s="5" t="s">
        <v>562</v>
      </c>
      <c r="B487" s="5">
        <v>15007448</v>
      </c>
      <c r="C487" s="5" t="s">
        <v>1731</v>
      </c>
      <c r="D487" s="5" t="s">
        <v>1732</v>
      </c>
      <c r="E487" s="5" t="s">
        <v>54</v>
      </c>
      <c r="F487" s="5" t="s">
        <v>55</v>
      </c>
      <c r="G487" s="5" t="s">
        <v>1708</v>
      </c>
      <c r="H487" s="5" t="s">
        <v>1708</v>
      </c>
      <c r="I487" s="5" t="s">
        <v>1729</v>
      </c>
      <c r="J487" s="6">
        <v>41183</v>
      </c>
      <c r="K487" s="5" t="s">
        <v>84</v>
      </c>
      <c r="L487" s="5" t="s">
        <v>84</v>
      </c>
      <c r="M487" s="5" t="s">
        <v>66</v>
      </c>
      <c r="N487" s="7">
        <v>2</v>
      </c>
      <c r="O487" s="7">
        <v>3</v>
      </c>
      <c r="P487" s="8">
        <v>13040</v>
      </c>
      <c r="Q487" s="89">
        <v>0.03</v>
      </c>
      <c r="R487" s="10">
        <f t="shared" si="117"/>
        <v>391</v>
      </c>
      <c r="S487" s="89">
        <v>0</v>
      </c>
      <c r="T487" s="10">
        <f t="shared" si="118"/>
        <v>0</v>
      </c>
      <c r="U487" s="89">
        <f t="shared" si="119"/>
        <v>2.9984662576687117E-2</v>
      </c>
      <c r="V487" s="10">
        <f t="shared" si="120"/>
        <v>391</v>
      </c>
      <c r="W487" s="10">
        <f t="shared" si="121"/>
        <v>13431</v>
      </c>
      <c r="X487" s="11">
        <v>13500</v>
      </c>
      <c r="Y487" s="12">
        <f t="shared" si="122"/>
        <v>460</v>
      </c>
      <c r="Z487" s="93">
        <f t="shared" si="116"/>
        <v>3.5299999999999998E-2</v>
      </c>
      <c r="AA487" s="94" t="str">
        <f t="shared" si="130"/>
        <v>2.40%-3.60%</v>
      </c>
      <c r="AB487" s="15"/>
      <c r="AC487" s="15"/>
      <c r="AD487" s="15"/>
      <c r="AE487" s="96"/>
      <c r="AF487" s="8">
        <f t="shared" si="123"/>
        <v>0</v>
      </c>
      <c r="AG487" s="17">
        <f t="shared" si="124"/>
        <v>13500</v>
      </c>
      <c r="AH487" s="18">
        <f t="shared" si="125"/>
        <v>460</v>
      </c>
      <c r="AI487" s="98">
        <f t="shared" si="126"/>
        <v>3.5276073619631809E-2</v>
      </c>
      <c r="AJ487" s="20">
        <v>14</v>
      </c>
      <c r="AK487" s="20">
        <v>450</v>
      </c>
      <c r="AL487" s="20"/>
      <c r="AM487" s="20">
        <v>688</v>
      </c>
      <c r="AN487" s="20">
        <f t="shared" si="127"/>
        <v>195088</v>
      </c>
      <c r="AO487" s="7">
        <v>3</v>
      </c>
      <c r="AP487" s="20"/>
      <c r="AQ487" s="21"/>
      <c r="AR487" s="21"/>
      <c r="AS487" s="5" t="s">
        <v>1710</v>
      </c>
      <c r="AT487" s="5" t="s">
        <v>76</v>
      </c>
      <c r="AY487" s="145" t="str">
        <f t="shared" si="128"/>
        <v>OK</v>
      </c>
    </row>
    <row r="488" spans="1:51" ht="19.95" customHeight="1">
      <c r="A488" s="5" t="s">
        <v>562</v>
      </c>
      <c r="B488" s="5">
        <v>15004523</v>
      </c>
      <c r="C488" s="5" t="s">
        <v>704</v>
      </c>
      <c r="D488" s="5" t="s">
        <v>705</v>
      </c>
      <c r="E488" s="5" t="s">
        <v>54</v>
      </c>
      <c r="F488" s="5" t="s">
        <v>55</v>
      </c>
      <c r="G488" s="5" t="s">
        <v>1708</v>
      </c>
      <c r="H488" s="5" t="s">
        <v>1708</v>
      </c>
      <c r="I488" s="5" t="s">
        <v>1729</v>
      </c>
      <c r="J488" s="6">
        <v>40435</v>
      </c>
      <c r="K488" s="5" t="s">
        <v>1311</v>
      </c>
      <c r="L488" s="5" t="s">
        <v>1311</v>
      </c>
      <c r="M488" s="5" t="s">
        <v>341</v>
      </c>
      <c r="N488" s="7">
        <v>2</v>
      </c>
      <c r="O488" s="7">
        <v>5</v>
      </c>
      <c r="P488" s="8">
        <v>37392</v>
      </c>
      <c r="Q488" s="89">
        <v>0.06</v>
      </c>
      <c r="R488" s="10">
        <f t="shared" si="117"/>
        <v>2244</v>
      </c>
      <c r="S488" s="89">
        <v>2.7E-2</v>
      </c>
      <c r="T488" s="10">
        <f t="shared" si="118"/>
        <v>1010</v>
      </c>
      <c r="U488" s="89">
        <f t="shared" si="119"/>
        <v>8.7023962344886602E-2</v>
      </c>
      <c r="V488" s="10">
        <f t="shared" si="120"/>
        <v>3254</v>
      </c>
      <c r="W488" s="10">
        <f t="shared" si="121"/>
        <v>40646</v>
      </c>
      <c r="X488" s="11">
        <v>38907</v>
      </c>
      <c r="Y488" s="12">
        <f t="shared" si="122"/>
        <v>1515</v>
      </c>
      <c r="Z488" s="93">
        <f t="shared" si="116"/>
        <v>4.0500000000000001E-2</v>
      </c>
      <c r="AA488" s="94" t="str">
        <f t="shared" si="130"/>
        <v>6.96%-10.44%</v>
      </c>
      <c r="AB488" s="15"/>
      <c r="AC488" s="15"/>
      <c r="AD488" s="15"/>
      <c r="AE488" s="96"/>
      <c r="AF488" s="8">
        <f t="shared" si="123"/>
        <v>0</v>
      </c>
      <c r="AG488" s="17">
        <f t="shared" si="124"/>
        <v>38907</v>
      </c>
      <c r="AH488" s="18">
        <f t="shared" si="125"/>
        <v>1515</v>
      </c>
      <c r="AI488" s="98">
        <f t="shared" si="126"/>
        <v>4.0516688061617456E-2</v>
      </c>
      <c r="AJ488" s="20">
        <v>14</v>
      </c>
      <c r="AK488" s="20">
        <v>450</v>
      </c>
      <c r="AL488" s="20">
        <v>1000</v>
      </c>
      <c r="AM488" s="20">
        <v>688</v>
      </c>
      <c r="AN488" s="20">
        <f t="shared" si="127"/>
        <v>562786</v>
      </c>
      <c r="AO488" s="7">
        <v>3</v>
      </c>
      <c r="AP488" s="20"/>
      <c r="AQ488" s="21" t="s">
        <v>1733</v>
      </c>
      <c r="AR488" s="21" t="s">
        <v>179</v>
      </c>
      <c r="AS488" s="5" t="s">
        <v>1710</v>
      </c>
      <c r="AT488" s="5" t="s">
        <v>76</v>
      </c>
      <c r="AY488" s="145" t="str">
        <f t="shared" si="128"/>
        <v>&lt;20</v>
      </c>
    </row>
    <row r="489" spans="1:51" ht="19.95" customHeight="1">
      <c r="A489" s="5" t="s">
        <v>562</v>
      </c>
      <c r="B489" s="5">
        <v>11010202</v>
      </c>
      <c r="C489" s="5" t="s">
        <v>1734</v>
      </c>
      <c r="D489" s="5" t="s">
        <v>1735</v>
      </c>
      <c r="E489" s="5" t="s">
        <v>54</v>
      </c>
      <c r="F489" s="5" t="s">
        <v>55</v>
      </c>
      <c r="G489" s="5" t="s">
        <v>1736</v>
      </c>
      <c r="H489" s="5" t="s">
        <v>1736</v>
      </c>
      <c r="I489" s="5" t="s">
        <v>1737</v>
      </c>
      <c r="J489" s="6">
        <v>41610</v>
      </c>
      <c r="K489" s="5" t="s">
        <v>1285</v>
      </c>
      <c r="L489" s="5" t="s">
        <v>1285</v>
      </c>
      <c r="M489" s="5" t="s">
        <v>59</v>
      </c>
      <c r="N489" s="7">
        <v>2</v>
      </c>
      <c r="O489" s="7">
        <v>3</v>
      </c>
      <c r="P489" s="8">
        <v>30275</v>
      </c>
      <c r="Q489" s="89">
        <v>0</v>
      </c>
      <c r="R489" s="10">
        <f t="shared" si="117"/>
        <v>0</v>
      </c>
      <c r="S489" s="89">
        <v>0</v>
      </c>
      <c r="T489" s="10">
        <f t="shared" si="118"/>
        <v>0</v>
      </c>
      <c r="U489" s="89">
        <f t="shared" si="119"/>
        <v>0</v>
      </c>
      <c r="V489" s="10">
        <f t="shared" si="120"/>
        <v>0</v>
      </c>
      <c r="W489" s="10">
        <f t="shared" si="121"/>
        <v>30275</v>
      </c>
      <c r="X489" s="11">
        <f t="shared" ref="X489:X552" si="131">W489</f>
        <v>30275</v>
      </c>
      <c r="Y489" s="12">
        <f t="shared" si="122"/>
        <v>0</v>
      </c>
      <c r="Z489" s="93">
        <f t="shared" si="116"/>
        <v>0</v>
      </c>
      <c r="AA489" s="94" t="str">
        <f t="shared" si="130"/>
        <v>0.00%-0.00%</v>
      </c>
      <c r="AB489" s="15"/>
      <c r="AC489" s="15"/>
      <c r="AD489" s="15"/>
      <c r="AE489" s="96"/>
      <c r="AF489" s="8">
        <f t="shared" si="123"/>
        <v>0</v>
      </c>
      <c r="AG489" s="17">
        <f t="shared" si="124"/>
        <v>30275</v>
      </c>
      <c r="AH489" s="18">
        <f t="shared" si="125"/>
        <v>0</v>
      </c>
      <c r="AI489" s="98">
        <f t="shared" si="126"/>
        <v>0</v>
      </c>
      <c r="AJ489" s="20">
        <v>14</v>
      </c>
      <c r="AK489" s="20">
        <v>450</v>
      </c>
      <c r="AL489" s="20"/>
      <c r="AM489" s="20">
        <v>688</v>
      </c>
      <c r="AN489" s="20">
        <f t="shared" si="127"/>
        <v>429938</v>
      </c>
      <c r="AO489" s="7">
        <v>4</v>
      </c>
      <c r="AP489" s="20"/>
      <c r="AQ489" s="21"/>
      <c r="AR489" s="21"/>
      <c r="AS489" s="5" t="s">
        <v>1738</v>
      </c>
      <c r="AT489" s="5" t="s">
        <v>76</v>
      </c>
      <c r="AY489" s="145" t="str">
        <f t="shared" si="128"/>
        <v>OK</v>
      </c>
    </row>
    <row r="490" spans="1:51" ht="19.95" customHeight="1">
      <c r="A490" s="5" t="s">
        <v>562</v>
      </c>
      <c r="B490" s="5">
        <v>11011127</v>
      </c>
      <c r="C490" s="5" t="s">
        <v>1739</v>
      </c>
      <c r="D490" s="5" t="s">
        <v>1740</v>
      </c>
      <c r="E490" s="5" t="s">
        <v>54</v>
      </c>
      <c r="F490" s="5" t="s">
        <v>55</v>
      </c>
      <c r="G490" s="5" t="s">
        <v>1736</v>
      </c>
      <c r="H490" s="5" t="s">
        <v>1741</v>
      </c>
      <c r="I490" s="5" t="s">
        <v>1742</v>
      </c>
      <c r="J490" s="6">
        <v>41821</v>
      </c>
      <c r="K490" s="5" t="s">
        <v>1285</v>
      </c>
      <c r="L490" s="5" t="s">
        <v>1285</v>
      </c>
      <c r="M490" s="5" t="s">
        <v>59</v>
      </c>
      <c r="N490" s="7">
        <v>2</v>
      </c>
      <c r="O490" s="7">
        <v>5</v>
      </c>
      <c r="P490" s="8">
        <v>32591</v>
      </c>
      <c r="Q490" s="89">
        <v>0.04</v>
      </c>
      <c r="R490" s="10">
        <f t="shared" si="117"/>
        <v>1304</v>
      </c>
      <c r="S490" s="89">
        <v>0</v>
      </c>
      <c r="T490" s="10">
        <f t="shared" si="118"/>
        <v>0</v>
      </c>
      <c r="U490" s="89">
        <f t="shared" si="119"/>
        <v>4.00110459942929E-2</v>
      </c>
      <c r="V490" s="10">
        <f t="shared" si="120"/>
        <v>1304</v>
      </c>
      <c r="W490" s="10">
        <f t="shared" si="121"/>
        <v>33895</v>
      </c>
      <c r="X490" s="11">
        <v>33691</v>
      </c>
      <c r="Y490" s="12">
        <f t="shared" si="122"/>
        <v>1100</v>
      </c>
      <c r="Z490" s="93">
        <f t="shared" si="116"/>
        <v>3.3799999999999997E-2</v>
      </c>
      <c r="AA490" s="94" t="str">
        <f t="shared" si="130"/>
        <v>3.20%-4.80%</v>
      </c>
      <c r="AB490" s="15"/>
      <c r="AC490" s="15"/>
      <c r="AD490" s="15"/>
      <c r="AE490" s="96"/>
      <c r="AF490" s="8">
        <f t="shared" si="123"/>
        <v>0</v>
      </c>
      <c r="AG490" s="17">
        <f t="shared" si="124"/>
        <v>33691</v>
      </c>
      <c r="AH490" s="18">
        <f t="shared" si="125"/>
        <v>1100</v>
      </c>
      <c r="AI490" s="98">
        <f t="shared" si="126"/>
        <v>3.3751649228314529E-2</v>
      </c>
      <c r="AJ490" s="20">
        <v>14</v>
      </c>
      <c r="AK490" s="20">
        <v>450</v>
      </c>
      <c r="AL490" s="20"/>
      <c r="AM490" s="20">
        <v>688</v>
      </c>
      <c r="AN490" s="20">
        <f t="shared" si="127"/>
        <v>477762</v>
      </c>
      <c r="AO490" s="7">
        <v>4</v>
      </c>
      <c r="AP490" s="20"/>
      <c r="AQ490" s="21"/>
      <c r="AR490" s="21"/>
      <c r="AS490" s="5" t="s">
        <v>1738</v>
      </c>
      <c r="AT490" s="5" t="s">
        <v>76</v>
      </c>
      <c r="AY490" s="145" t="str">
        <f t="shared" si="128"/>
        <v>OK</v>
      </c>
    </row>
    <row r="491" spans="1:51" ht="19.95" customHeight="1">
      <c r="A491" s="5" t="s">
        <v>562</v>
      </c>
      <c r="B491" s="5">
        <v>11012702</v>
      </c>
      <c r="C491" s="5" t="s">
        <v>1743</v>
      </c>
      <c r="D491" s="5" t="s">
        <v>1744</v>
      </c>
      <c r="E491" s="5" t="s">
        <v>54</v>
      </c>
      <c r="F491" s="5" t="s">
        <v>55</v>
      </c>
      <c r="G491" s="5" t="s">
        <v>1736</v>
      </c>
      <c r="H491" s="5" t="s">
        <v>1745</v>
      </c>
      <c r="I491" s="5" t="s">
        <v>1737</v>
      </c>
      <c r="J491" s="6">
        <v>42178</v>
      </c>
      <c r="K491" s="5" t="s">
        <v>150</v>
      </c>
      <c r="L491" s="5" t="s">
        <v>1746</v>
      </c>
      <c r="M491" s="5" t="s">
        <v>59</v>
      </c>
      <c r="N491" s="7">
        <v>2</v>
      </c>
      <c r="O491" s="7">
        <v>5</v>
      </c>
      <c r="P491" s="8">
        <v>33705</v>
      </c>
      <c r="Q491" s="89">
        <v>0.03</v>
      </c>
      <c r="R491" s="10">
        <f t="shared" si="117"/>
        <v>1011</v>
      </c>
      <c r="S491" s="89">
        <v>0</v>
      </c>
      <c r="T491" s="10">
        <f t="shared" si="118"/>
        <v>0</v>
      </c>
      <c r="U491" s="89">
        <f t="shared" si="119"/>
        <v>2.9995549621717847E-2</v>
      </c>
      <c r="V491" s="10">
        <f t="shared" si="120"/>
        <v>1011</v>
      </c>
      <c r="W491" s="10">
        <f t="shared" si="121"/>
        <v>34716</v>
      </c>
      <c r="X491" s="11">
        <f t="shared" si="131"/>
        <v>34716</v>
      </c>
      <c r="Y491" s="12">
        <f t="shared" si="122"/>
        <v>1011</v>
      </c>
      <c r="Z491" s="93">
        <f t="shared" si="116"/>
        <v>0.03</v>
      </c>
      <c r="AA491" s="94" t="str">
        <f t="shared" si="130"/>
        <v>2.40%-3.60%</v>
      </c>
      <c r="AB491" s="15"/>
      <c r="AC491" s="15"/>
      <c r="AD491" s="15"/>
      <c r="AE491" s="96"/>
      <c r="AF491" s="8">
        <f t="shared" si="123"/>
        <v>0</v>
      </c>
      <c r="AG491" s="17">
        <f t="shared" si="124"/>
        <v>34716</v>
      </c>
      <c r="AH491" s="18">
        <f t="shared" si="125"/>
        <v>1011</v>
      </c>
      <c r="AI491" s="98">
        <f t="shared" si="126"/>
        <v>2.999554962171791E-2</v>
      </c>
      <c r="AJ491" s="20">
        <v>14</v>
      </c>
      <c r="AK491" s="20">
        <v>450</v>
      </c>
      <c r="AL491" s="20"/>
      <c r="AM491" s="20">
        <v>688</v>
      </c>
      <c r="AN491" s="20">
        <f t="shared" si="127"/>
        <v>492112</v>
      </c>
      <c r="AO491" s="7">
        <v>5</v>
      </c>
      <c r="AP491" s="20"/>
      <c r="AQ491" s="21"/>
      <c r="AR491" s="21"/>
      <c r="AS491" s="5" t="s">
        <v>1738</v>
      </c>
      <c r="AT491" s="5" t="s">
        <v>76</v>
      </c>
      <c r="AY491" s="145" t="str">
        <f t="shared" si="128"/>
        <v>OK</v>
      </c>
    </row>
    <row r="492" spans="1:51" ht="19.95" customHeight="1">
      <c r="A492" s="5" t="s">
        <v>562</v>
      </c>
      <c r="B492" s="5">
        <v>11013280</v>
      </c>
      <c r="C492" s="5" t="s">
        <v>1747</v>
      </c>
      <c r="D492" s="5" t="s">
        <v>1748</v>
      </c>
      <c r="E492" s="5" t="s">
        <v>54</v>
      </c>
      <c r="F492" s="5" t="s">
        <v>55</v>
      </c>
      <c r="G492" s="5" t="s">
        <v>1736</v>
      </c>
      <c r="H492" s="5" t="s">
        <v>1745</v>
      </c>
      <c r="I492" s="5" t="s">
        <v>1737</v>
      </c>
      <c r="J492" s="6">
        <v>42552</v>
      </c>
      <c r="K492" s="5" t="s">
        <v>110</v>
      </c>
      <c r="L492" s="5" t="s">
        <v>1718</v>
      </c>
      <c r="M492" s="5" t="s">
        <v>89</v>
      </c>
      <c r="N492" s="7">
        <v>2</v>
      </c>
      <c r="O492" s="7">
        <v>3</v>
      </c>
      <c r="P492" s="8">
        <v>16667</v>
      </c>
      <c r="Q492" s="89">
        <v>2.5000000000000001E-2</v>
      </c>
      <c r="R492" s="10">
        <f t="shared" si="117"/>
        <v>417</v>
      </c>
      <c r="S492" s="89">
        <v>0</v>
      </c>
      <c r="T492" s="10">
        <f t="shared" si="118"/>
        <v>0</v>
      </c>
      <c r="U492" s="89">
        <f t="shared" si="119"/>
        <v>2.5019499610007798E-2</v>
      </c>
      <c r="V492" s="10">
        <f t="shared" si="120"/>
        <v>417</v>
      </c>
      <c r="W492" s="10">
        <f t="shared" si="121"/>
        <v>17084</v>
      </c>
      <c r="X492" s="11">
        <f t="shared" si="131"/>
        <v>17084</v>
      </c>
      <c r="Y492" s="12">
        <f t="shared" si="122"/>
        <v>417</v>
      </c>
      <c r="Z492" s="93">
        <f t="shared" si="116"/>
        <v>2.5000000000000001E-2</v>
      </c>
      <c r="AA492" s="94" t="str">
        <f t="shared" si="130"/>
        <v>2.00%-3.00%</v>
      </c>
      <c r="AB492" s="15"/>
      <c r="AC492" s="15"/>
      <c r="AD492" s="15"/>
      <c r="AE492" s="96"/>
      <c r="AF492" s="8">
        <f t="shared" si="123"/>
        <v>0</v>
      </c>
      <c r="AG492" s="17">
        <f t="shared" si="124"/>
        <v>17084</v>
      </c>
      <c r="AH492" s="18">
        <f t="shared" si="125"/>
        <v>417</v>
      </c>
      <c r="AI492" s="98">
        <f t="shared" si="126"/>
        <v>2.5019499610007712E-2</v>
      </c>
      <c r="AJ492" s="20">
        <v>14</v>
      </c>
      <c r="AK492" s="20">
        <v>450</v>
      </c>
      <c r="AL492" s="20"/>
      <c r="AM492" s="20">
        <v>688</v>
      </c>
      <c r="AN492" s="20">
        <f t="shared" si="127"/>
        <v>245264</v>
      </c>
      <c r="AO492" s="7">
        <v>3</v>
      </c>
      <c r="AP492" s="20"/>
      <c r="AQ492" s="21"/>
      <c r="AR492" s="21"/>
      <c r="AS492" s="5" t="s">
        <v>1738</v>
      </c>
      <c r="AT492" s="5" t="s">
        <v>76</v>
      </c>
      <c r="AY492" s="145" t="str">
        <f t="shared" si="128"/>
        <v>OK</v>
      </c>
    </row>
    <row r="493" spans="1:51" ht="19.95" customHeight="1">
      <c r="A493" s="5" t="s">
        <v>562</v>
      </c>
      <c r="B493" s="5">
        <v>11013311</v>
      </c>
      <c r="C493" s="5" t="s">
        <v>1749</v>
      </c>
      <c r="D493" s="5" t="s">
        <v>1750</v>
      </c>
      <c r="E493" s="5" t="s">
        <v>54</v>
      </c>
      <c r="F493" s="5" t="s">
        <v>55</v>
      </c>
      <c r="G493" s="5" t="s">
        <v>1736</v>
      </c>
      <c r="H493" s="5" t="s">
        <v>1741</v>
      </c>
      <c r="I493" s="5" t="s">
        <v>1742</v>
      </c>
      <c r="J493" s="6">
        <v>42303</v>
      </c>
      <c r="K493" s="5" t="s">
        <v>1288</v>
      </c>
      <c r="L493" s="5" t="s">
        <v>1289</v>
      </c>
      <c r="M493" s="5" t="s">
        <v>66</v>
      </c>
      <c r="N493" s="7">
        <v>2</v>
      </c>
      <c r="O493" s="7">
        <v>3</v>
      </c>
      <c r="P493" s="8">
        <v>24190</v>
      </c>
      <c r="Q493" s="89">
        <v>0</v>
      </c>
      <c r="R493" s="10">
        <f t="shared" si="117"/>
        <v>0</v>
      </c>
      <c r="S493" s="89">
        <v>0</v>
      </c>
      <c r="T493" s="10">
        <f t="shared" si="118"/>
        <v>0</v>
      </c>
      <c r="U493" s="89">
        <f t="shared" si="119"/>
        <v>0</v>
      </c>
      <c r="V493" s="10">
        <f t="shared" si="120"/>
        <v>0</v>
      </c>
      <c r="W493" s="10">
        <f t="shared" si="121"/>
        <v>24190</v>
      </c>
      <c r="X493" s="11">
        <f t="shared" si="131"/>
        <v>24190</v>
      </c>
      <c r="Y493" s="12">
        <f t="shared" si="122"/>
        <v>0</v>
      </c>
      <c r="Z493" s="93">
        <f t="shared" si="116"/>
        <v>0</v>
      </c>
      <c r="AA493" s="94" t="str">
        <f t="shared" si="130"/>
        <v>0.00%-0.00%</v>
      </c>
      <c r="AB493" s="15"/>
      <c r="AC493" s="15"/>
      <c r="AD493" s="15"/>
      <c r="AE493" s="96"/>
      <c r="AF493" s="8">
        <f t="shared" si="123"/>
        <v>0</v>
      </c>
      <c r="AG493" s="17">
        <f t="shared" si="124"/>
        <v>24190</v>
      </c>
      <c r="AH493" s="18">
        <f t="shared" si="125"/>
        <v>0</v>
      </c>
      <c r="AI493" s="98">
        <f t="shared" si="126"/>
        <v>0</v>
      </c>
      <c r="AJ493" s="20">
        <v>14</v>
      </c>
      <c r="AK493" s="20">
        <v>450</v>
      </c>
      <c r="AL493" s="20"/>
      <c r="AM493" s="20">
        <v>688</v>
      </c>
      <c r="AN493" s="20">
        <f t="shared" si="127"/>
        <v>344748</v>
      </c>
      <c r="AO493" s="7">
        <v>3</v>
      </c>
      <c r="AP493" s="20"/>
      <c r="AQ493" s="21"/>
      <c r="AR493" s="21"/>
      <c r="AS493" s="5" t="s">
        <v>1738</v>
      </c>
      <c r="AT493" s="5" t="s">
        <v>76</v>
      </c>
      <c r="AY493" s="145" t="str">
        <f t="shared" si="128"/>
        <v>OK</v>
      </c>
    </row>
    <row r="494" spans="1:51" ht="19.95" customHeight="1">
      <c r="A494" s="5" t="s">
        <v>562</v>
      </c>
      <c r="B494" s="5">
        <v>11015853</v>
      </c>
      <c r="C494" s="5" t="s">
        <v>1751</v>
      </c>
      <c r="D494" s="5" t="s">
        <v>1752</v>
      </c>
      <c r="E494" s="5" t="s">
        <v>54</v>
      </c>
      <c r="F494" s="5" t="s">
        <v>55</v>
      </c>
      <c r="G494" s="5" t="s">
        <v>1736</v>
      </c>
      <c r="H494" s="5" t="s">
        <v>1745</v>
      </c>
      <c r="I494" s="5" t="s">
        <v>1737</v>
      </c>
      <c r="J494" s="6">
        <v>43164</v>
      </c>
      <c r="K494" s="5" t="s">
        <v>1288</v>
      </c>
      <c r="L494" s="5" t="s">
        <v>1289</v>
      </c>
      <c r="M494" s="5" t="s">
        <v>66</v>
      </c>
      <c r="N494" s="7">
        <v>2</v>
      </c>
      <c r="O494" s="7">
        <v>3</v>
      </c>
      <c r="P494" s="8">
        <v>22904</v>
      </c>
      <c r="Q494" s="89">
        <v>2.5000000000000001E-2</v>
      </c>
      <c r="R494" s="10">
        <f t="shared" si="117"/>
        <v>573</v>
      </c>
      <c r="S494" s="89">
        <v>0</v>
      </c>
      <c r="T494" s="10">
        <f t="shared" si="118"/>
        <v>0</v>
      </c>
      <c r="U494" s="89">
        <f t="shared" si="119"/>
        <v>2.5017464198393295E-2</v>
      </c>
      <c r="V494" s="10">
        <f t="shared" si="120"/>
        <v>573</v>
      </c>
      <c r="W494" s="10">
        <f t="shared" si="121"/>
        <v>23477</v>
      </c>
      <c r="X494" s="11">
        <f t="shared" si="131"/>
        <v>23477</v>
      </c>
      <c r="Y494" s="12">
        <f t="shared" si="122"/>
        <v>573</v>
      </c>
      <c r="Z494" s="93">
        <f t="shared" si="116"/>
        <v>2.5000000000000001E-2</v>
      </c>
      <c r="AA494" s="94" t="str">
        <f t="shared" si="130"/>
        <v>2.00%-3.00%</v>
      </c>
      <c r="AB494" s="15"/>
      <c r="AC494" s="15"/>
      <c r="AD494" s="15"/>
      <c r="AE494" s="96"/>
      <c r="AF494" s="8">
        <f t="shared" si="123"/>
        <v>0</v>
      </c>
      <c r="AG494" s="17">
        <f t="shared" si="124"/>
        <v>23477</v>
      </c>
      <c r="AH494" s="18">
        <f t="shared" si="125"/>
        <v>573</v>
      </c>
      <c r="AI494" s="98">
        <f t="shared" si="126"/>
        <v>2.5017464198393347E-2</v>
      </c>
      <c r="AJ494" s="20">
        <v>14</v>
      </c>
      <c r="AK494" s="20">
        <v>450</v>
      </c>
      <c r="AL494" s="20"/>
      <c r="AM494" s="20">
        <v>688</v>
      </c>
      <c r="AN494" s="20">
        <f t="shared" si="127"/>
        <v>334766</v>
      </c>
      <c r="AO494" s="7">
        <v>3</v>
      </c>
      <c r="AP494" s="20"/>
      <c r="AQ494" s="21"/>
      <c r="AR494" s="21"/>
      <c r="AS494" s="5" t="s">
        <v>1738</v>
      </c>
      <c r="AT494" s="5" t="s">
        <v>76</v>
      </c>
      <c r="AY494" s="145" t="str">
        <f t="shared" si="128"/>
        <v>OK</v>
      </c>
    </row>
    <row r="495" spans="1:51" ht="19.95" customHeight="1">
      <c r="A495" s="5" t="s">
        <v>562</v>
      </c>
      <c r="B495" s="5">
        <v>15002543</v>
      </c>
      <c r="C495" s="5" t="s">
        <v>1753</v>
      </c>
      <c r="D495" s="5" t="s">
        <v>1754</v>
      </c>
      <c r="E495" s="5" t="s">
        <v>54</v>
      </c>
      <c r="F495" s="5" t="s">
        <v>55</v>
      </c>
      <c r="G495" s="5" t="s">
        <v>1736</v>
      </c>
      <c r="H495" s="5" t="s">
        <v>1741</v>
      </c>
      <c r="I495" s="5" t="s">
        <v>1742</v>
      </c>
      <c r="J495" s="6">
        <v>39993</v>
      </c>
      <c r="K495" s="5" t="s">
        <v>1288</v>
      </c>
      <c r="L495" s="5" t="s">
        <v>1289</v>
      </c>
      <c r="M495" s="5" t="s">
        <v>66</v>
      </c>
      <c r="N495" s="7">
        <v>2</v>
      </c>
      <c r="O495" s="7">
        <v>3</v>
      </c>
      <c r="P495" s="8">
        <v>19055</v>
      </c>
      <c r="Q495" s="89">
        <v>2.5000000000000001E-2</v>
      </c>
      <c r="R495" s="10">
        <f t="shared" si="117"/>
        <v>476</v>
      </c>
      <c r="S495" s="89">
        <v>0</v>
      </c>
      <c r="T495" s="10">
        <f t="shared" si="118"/>
        <v>0</v>
      </c>
      <c r="U495" s="89">
        <f t="shared" si="119"/>
        <v>2.4980320125951194E-2</v>
      </c>
      <c r="V495" s="10">
        <f t="shared" si="120"/>
        <v>476</v>
      </c>
      <c r="W495" s="10">
        <f t="shared" si="121"/>
        <v>19531</v>
      </c>
      <c r="X495" s="11">
        <f t="shared" si="131"/>
        <v>19531</v>
      </c>
      <c r="Y495" s="12">
        <f t="shared" si="122"/>
        <v>476</v>
      </c>
      <c r="Z495" s="93">
        <f t="shared" si="116"/>
        <v>2.5000000000000001E-2</v>
      </c>
      <c r="AA495" s="94" t="str">
        <f t="shared" si="130"/>
        <v>2.00%-3.00%</v>
      </c>
      <c r="AB495" s="15"/>
      <c r="AC495" s="15"/>
      <c r="AD495" s="15"/>
      <c r="AE495" s="96"/>
      <c r="AF495" s="8">
        <f t="shared" si="123"/>
        <v>0</v>
      </c>
      <c r="AG495" s="17">
        <f t="shared" si="124"/>
        <v>19531</v>
      </c>
      <c r="AH495" s="18">
        <f t="shared" si="125"/>
        <v>476</v>
      </c>
      <c r="AI495" s="98">
        <f t="shared" si="126"/>
        <v>2.4980320125951083E-2</v>
      </c>
      <c r="AJ495" s="20">
        <v>14</v>
      </c>
      <c r="AK495" s="20">
        <v>450</v>
      </c>
      <c r="AL495" s="20"/>
      <c r="AM495" s="20">
        <v>688</v>
      </c>
      <c r="AN495" s="20">
        <f t="shared" si="127"/>
        <v>279522</v>
      </c>
      <c r="AO495" s="7">
        <v>3</v>
      </c>
      <c r="AP495" s="20"/>
      <c r="AQ495" s="21"/>
      <c r="AR495" s="21"/>
      <c r="AS495" s="5" t="s">
        <v>1738</v>
      </c>
      <c r="AT495" s="5" t="s">
        <v>76</v>
      </c>
      <c r="AY495" s="145" t="str">
        <f t="shared" si="128"/>
        <v>OK</v>
      </c>
    </row>
    <row r="496" spans="1:51" ht="19.95" customHeight="1">
      <c r="A496" s="5" t="s">
        <v>562</v>
      </c>
      <c r="B496" s="5">
        <v>15004449</v>
      </c>
      <c r="C496" s="5" t="s">
        <v>1755</v>
      </c>
      <c r="D496" s="5" t="s">
        <v>1756</v>
      </c>
      <c r="E496" s="5" t="s">
        <v>54</v>
      </c>
      <c r="F496" s="5" t="s">
        <v>55</v>
      </c>
      <c r="G496" s="5" t="s">
        <v>1736</v>
      </c>
      <c r="H496" s="5" t="s">
        <v>1745</v>
      </c>
      <c r="I496" s="5" t="s">
        <v>1737</v>
      </c>
      <c r="J496" s="6">
        <v>40422</v>
      </c>
      <c r="K496" s="5" t="s">
        <v>110</v>
      </c>
      <c r="L496" s="5" t="s">
        <v>1721</v>
      </c>
      <c r="M496" s="5" t="s">
        <v>89</v>
      </c>
      <c r="N496" s="7">
        <v>2</v>
      </c>
      <c r="O496" s="7">
        <v>3</v>
      </c>
      <c r="P496" s="8">
        <v>20222</v>
      </c>
      <c r="Q496" s="89">
        <v>0</v>
      </c>
      <c r="R496" s="10">
        <f t="shared" si="117"/>
        <v>0</v>
      </c>
      <c r="S496" s="89">
        <v>0</v>
      </c>
      <c r="T496" s="10">
        <f t="shared" si="118"/>
        <v>0</v>
      </c>
      <c r="U496" s="89">
        <f t="shared" si="119"/>
        <v>0</v>
      </c>
      <c r="V496" s="10">
        <f t="shared" si="120"/>
        <v>0</v>
      </c>
      <c r="W496" s="10">
        <f t="shared" si="121"/>
        <v>20222</v>
      </c>
      <c r="X496" s="11">
        <f t="shared" si="131"/>
        <v>20222</v>
      </c>
      <c r="Y496" s="12">
        <f t="shared" si="122"/>
        <v>0</v>
      </c>
      <c r="Z496" s="93">
        <f t="shared" si="116"/>
        <v>0</v>
      </c>
      <c r="AA496" s="94" t="str">
        <f t="shared" si="130"/>
        <v>0.00%-0.00%</v>
      </c>
      <c r="AB496" s="15"/>
      <c r="AC496" s="15"/>
      <c r="AD496" s="15"/>
      <c r="AE496" s="96"/>
      <c r="AF496" s="8">
        <f t="shared" si="123"/>
        <v>0</v>
      </c>
      <c r="AG496" s="17">
        <f t="shared" si="124"/>
        <v>20222</v>
      </c>
      <c r="AH496" s="18">
        <f t="shared" si="125"/>
        <v>0</v>
      </c>
      <c r="AI496" s="98">
        <f t="shared" si="126"/>
        <v>0</v>
      </c>
      <c r="AJ496" s="20">
        <v>14</v>
      </c>
      <c r="AK496" s="20">
        <v>450</v>
      </c>
      <c r="AL496" s="20"/>
      <c r="AM496" s="20">
        <v>688</v>
      </c>
      <c r="AN496" s="20">
        <f t="shared" si="127"/>
        <v>289196</v>
      </c>
      <c r="AO496" s="7">
        <v>1</v>
      </c>
      <c r="AP496" s="20"/>
      <c r="AQ496" s="21"/>
      <c r="AR496" s="21"/>
      <c r="AS496" s="5" t="s">
        <v>1738</v>
      </c>
      <c r="AT496" s="5" t="s">
        <v>76</v>
      </c>
      <c r="AY496" s="145" t="str">
        <f t="shared" si="128"/>
        <v>OK</v>
      </c>
    </row>
    <row r="497" spans="1:51" ht="19.95" customHeight="1">
      <c r="A497" s="5" t="s">
        <v>562</v>
      </c>
      <c r="B497" s="5">
        <v>15012982</v>
      </c>
      <c r="C497" s="5" t="s">
        <v>1757</v>
      </c>
      <c r="D497" s="5" t="s">
        <v>1758</v>
      </c>
      <c r="E497" s="5" t="s">
        <v>54</v>
      </c>
      <c r="F497" s="5" t="s">
        <v>55</v>
      </c>
      <c r="G497" s="5" t="s">
        <v>1736</v>
      </c>
      <c r="H497" s="5" t="s">
        <v>1741</v>
      </c>
      <c r="I497" s="5" t="s">
        <v>1742</v>
      </c>
      <c r="J497" s="6">
        <v>41821</v>
      </c>
      <c r="K497" s="5" t="s">
        <v>110</v>
      </c>
      <c r="L497" s="5" t="s">
        <v>1721</v>
      </c>
      <c r="M497" s="5" t="s">
        <v>89</v>
      </c>
      <c r="N497" s="7">
        <v>2</v>
      </c>
      <c r="O497" s="7">
        <v>4</v>
      </c>
      <c r="P497" s="8">
        <v>16004</v>
      </c>
      <c r="Q497" s="89">
        <v>3.7500000000000006E-2</v>
      </c>
      <c r="R497" s="10">
        <f t="shared" si="117"/>
        <v>600</v>
      </c>
      <c r="S497" s="89">
        <v>1.55E-2</v>
      </c>
      <c r="T497" s="10">
        <f t="shared" si="118"/>
        <v>248</v>
      </c>
      <c r="U497" s="89">
        <f t="shared" si="119"/>
        <v>5.2986753311672082E-2</v>
      </c>
      <c r="V497" s="10">
        <f t="shared" si="120"/>
        <v>848</v>
      </c>
      <c r="W497" s="10">
        <f t="shared" si="121"/>
        <v>16852</v>
      </c>
      <c r="X497" s="11">
        <f t="shared" si="131"/>
        <v>16852</v>
      </c>
      <c r="Y497" s="12">
        <f t="shared" si="122"/>
        <v>848</v>
      </c>
      <c r="Z497" s="93">
        <f t="shared" si="116"/>
        <v>5.2999999999999999E-2</v>
      </c>
      <c r="AA497" s="94" t="str">
        <f t="shared" si="130"/>
        <v>4.24%-6.36%</v>
      </c>
      <c r="AB497" s="15" t="s">
        <v>112</v>
      </c>
      <c r="AC497" s="15" t="s">
        <v>1289</v>
      </c>
      <c r="AD497" s="15" t="s">
        <v>114</v>
      </c>
      <c r="AE497" s="96">
        <v>0.122</v>
      </c>
      <c r="AF497" s="8">
        <f t="shared" si="123"/>
        <v>1952</v>
      </c>
      <c r="AG497" s="17">
        <f t="shared" si="124"/>
        <v>18804</v>
      </c>
      <c r="AH497" s="18">
        <f t="shared" si="125"/>
        <v>2800</v>
      </c>
      <c r="AI497" s="98">
        <f t="shared" si="126"/>
        <v>0.17495626093476635</v>
      </c>
      <c r="AJ497" s="20">
        <v>14</v>
      </c>
      <c r="AK497" s="20">
        <v>450</v>
      </c>
      <c r="AL497" s="20"/>
      <c r="AM497" s="20">
        <v>688</v>
      </c>
      <c r="AN497" s="20">
        <f t="shared" si="127"/>
        <v>269344</v>
      </c>
      <c r="AO497" s="7">
        <v>3</v>
      </c>
      <c r="AP497" s="20"/>
      <c r="AQ497" s="21" t="s">
        <v>1759</v>
      </c>
      <c r="AR497" s="21" t="s">
        <v>115</v>
      </c>
      <c r="AS497" s="5" t="s">
        <v>1738</v>
      </c>
      <c r="AT497" s="5" t="s">
        <v>76</v>
      </c>
      <c r="AY497" s="145" t="str">
        <f t="shared" si="128"/>
        <v>OK</v>
      </c>
    </row>
    <row r="498" spans="1:51" ht="19.95" customHeight="1">
      <c r="A498" s="5" t="s">
        <v>562</v>
      </c>
      <c r="B498" s="5">
        <v>15013693</v>
      </c>
      <c r="C498" s="5" t="s">
        <v>1760</v>
      </c>
      <c r="D498" s="5" t="s">
        <v>1761</v>
      </c>
      <c r="E498" s="5" t="s">
        <v>54</v>
      </c>
      <c r="F498" s="5" t="s">
        <v>55</v>
      </c>
      <c r="G498" s="5" t="s">
        <v>1736</v>
      </c>
      <c r="H498" s="5" t="s">
        <v>1745</v>
      </c>
      <c r="I498" s="5" t="s">
        <v>1737</v>
      </c>
      <c r="J498" s="6">
        <v>41927</v>
      </c>
      <c r="K498" s="5" t="s">
        <v>1288</v>
      </c>
      <c r="L498" s="5" t="s">
        <v>1289</v>
      </c>
      <c r="M498" s="5" t="s">
        <v>66</v>
      </c>
      <c r="N498" s="7">
        <v>2</v>
      </c>
      <c r="O498" s="7">
        <v>4</v>
      </c>
      <c r="P498" s="8">
        <v>16370</v>
      </c>
      <c r="Q498" s="89">
        <v>4.4999999999999998E-2</v>
      </c>
      <c r="R498" s="10">
        <f t="shared" si="117"/>
        <v>737</v>
      </c>
      <c r="S498" s="89">
        <v>4.2099999999999999E-2</v>
      </c>
      <c r="T498" s="10">
        <f t="shared" si="118"/>
        <v>689</v>
      </c>
      <c r="U498" s="89">
        <f t="shared" si="119"/>
        <v>8.7110568112400727E-2</v>
      </c>
      <c r="V498" s="10">
        <f t="shared" si="120"/>
        <v>1426</v>
      </c>
      <c r="W498" s="10">
        <f t="shared" si="121"/>
        <v>17796</v>
      </c>
      <c r="X498" s="11">
        <v>18000</v>
      </c>
      <c r="Y498" s="12">
        <f t="shared" si="122"/>
        <v>1630</v>
      </c>
      <c r="Z498" s="93">
        <f t="shared" si="116"/>
        <v>9.9599999999999994E-2</v>
      </c>
      <c r="AA498" s="94" t="str">
        <f t="shared" si="130"/>
        <v>6.97%-10.45%</v>
      </c>
      <c r="AB498" s="15"/>
      <c r="AC498" s="15"/>
      <c r="AD498" s="15"/>
      <c r="AE498" s="96"/>
      <c r="AF498" s="8">
        <f t="shared" si="123"/>
        <v>0</v>
      </c>
      <c r="AG498" s="17">
        <f t="shared" si="124"/>
        <v>18000</v>
      </c>
      <c r="AH498" s="18">
        <f t="shared" si="125"/>
        <v>1630</v>
      </c>
      <c r="AI498" s="98">
        <f t="shared" si="126"/>
        <v>9.9572388515577259E-2</v>
      </c>
      <c r="AJ498" s="20">
        <v>14</v>
      </c>
      <c r="AK498" s="20">
        <v>450</v>
      </c>
      <c r="AL498" s="20"/>
      <c r="AM498" s="20">
        <v>688</v>
      </c>
      <c r="AN498" s="20">
        <f t="shared" si="127"/>
        <v>258088</v>
      </c>
      <c r="AO498" s="7">
        <v>3</v>
      </c>
      <c r="AP498" s="20"/>
      <c r="AQ498" s="21"/>
      <c r="AR498" s="21"/>
      <c r="AS498" s="5" t="s">
        <v>1738</v>
      </c>
      <c r="AT498" s="5" t="s">
        <v>76</v>
      </c>
      <c r="AY498" s="145" t="str">
        <f t="shared" si="128"/>
        <v>OK</v>
      </c>
    </row>
    <row r="499" spans="1:51" ht="19.95" customHeight="1">
      <c r="A499" s="5" t="s">
        <v>562</v>
      </c>
      <c r="B499" s="5">
        <v>15017520</v>
      </c>
      <c r="C499" s="5" t="s">
        <v>1762</v>
      </c>
      <c r="D499" s="5" t="s">
        <v>1763</v>
      </c>
      <c r="E499" s="5" t="s">
        <v>54</v>
      </c>
      <c r="F499" s="5" t="s">
        <v>55</v>
      </c>
      <c r="G499" s="5" t="s">
        <v>1736</v>
      </c>
      <c r="H499" s="5" t="s">
        <v>1741</v>
      </c>
      <c r="I499" s="5" t="s">
        <v>1742</v>
      </c>
      <c r="J499" s="6">
        <v>42893</v>
      </c>
      <c r="K499" s="5" t="s">
        <v>1288</v>
      </c>
      <c r="L499" s="5" t="s">
        <v>1764</v>
      </c>
      <c r="M499" s="5" t="s">
        <v>66</v>
      </c>
      <c r="N499" s="7">
        <v>2</v>
      </c>
      <c r="O499" s="7">
        <v>2</v>
      </c>
      <c r="P499" s="8">
        <v>21600</v>
      </c>
      <c r="Q499" s="89">
        <v>0</v>
      </c>
      <c r="R499" s="10">
        <f t="shared" si="117"/>
        <v>0</v>
      </c>
      <c r="S499" s="89">
        <v>0</v>
      </c>
      <c r="T499" s="10">
        <f t="shared" si="118"/>
        <v>0</v>
      </c>
      <c r="U499" s="89">
        <f t="shared" si="119"/>
        <v>0</v>
      </c>
      <c r="V499" s="10">
        <f t="shared" si="120"/>
        <v>0</v>
      </c>
      <c r="W499" s="10">
        <f t="shared" si="121"/>
        <v>21600</v>
      </c>
      <c r="X499" s="11">
        <f t="shared" si="131"/>
        <v>21600</v>
      </c>
      <c r="Y499" s="12">
        <f t="shared" si="122"/>
        <v>0</v>
      </c>
      <c r="Z499" s="93">
        <f t="shared" si="116"/>
        <v>0</v>
      </c>
      <c r="AA499" s="94" t="str">
        <f t="shared" si="130"/>
        <v>0.00%-0.00%</v>
      </c>
      <c r="AB499" s="15"/>
      <c r="AC499" s="15"/>
      <c r="AD499" s="15"/>
      <c r="AE499" s="96"/>
      <c r="AF499" s="8">
        <f t="shared" si="123"/>
        <v>0</v>
      </c>
      <c r="AG499" s="17">
        <f t="shared" si="124"/>
        <v>21600</v>
      </c>
      <c r="AH499" s="18">
        <f t="shared" si="125"/>
        <v>0</v>
      </c>
      <c r="AI499" s="98">
        <f t="shared" si="126"/>
        <v>0</v>
      </c>
      <c r="AJ499" s="20">
        <v>14</v>
      </c>
      <c r="AK499" s="20">
        <v>450</v>
      </c>
      <c r="AL499" s="20"/>
      <c r="AM499" s="20">
        <v>688</v>
      </c>
      <c r="AN499" s="20">
        <f t="shared" si="127"/>
        <v>308488</v>
      </c>
      <c r="AO499" s="7">
        <v>2</v>
      </c>
      <c r="AP499" s="20"/>
      <c r="AQ499" s="21"/>
      <c r="AR499" s="21"/>
      <c r="AS499" s="5" t="s">
        <v>1738</v>
      </c>
      <c r="AT499" s="5" t="s">
        <v>76</v>
      </c>
      <c r="AY499" s="145" t="str">
        <f t="shared" si="128"/>
        <v>OK</v>
      </c>
    </row>
    <row r="500" spans="1:51" ht="19.95" customHeight="1">
      <c r="A500" s="5" t="s">
        <v>562</v>
      </c>
      <c r="B500" s="5">
        <v>11004452</v>
      </c>
      <c r="C500" s="5" t="s">
        <v>678</v>
      </c>
      <c r="D500" s="5" t="s">
        <v>679</v>
      </c>
      <c r="E500" s="5" t="s">
        <v>54</v>
      </c>
      <c r="F500" s="5" t="s">
        <v>55</v>
      </c>
      <c r="G500" s="5" t="s">
        <v>1736</v>
      </c>
      <c r="H500" s="5" t="s">
        <v>1765</v>
      </c>
      <c r="I500" s="5" t="s">
        <v>1766</v>
      </c>
      <c r="J500" s="6">
        <v>39296</v>
      </c>
      <c r="K500" s="5" t="s">
        <v>84</v>
      </c>
      <c r="L500" s="5" t="s">
        <v>84</v>
      </c>
      <c r="M500" s="5" t="s">
        <v>66</v>
      </c>
      <c r="N500" s="7">
        <v>2</v>
      </c>
      <c r="O500" s="7">
        <v>4</v>
      </c>
      <c r="P500" s="8">
        <v>25432</v>
      </c>
      <c r="Q500" s="89">
        <v>0.03</v>
      </c>
      <c r="R500" s="10">
        <f t="shared" si="117"/>
        <v>763</v>
      </c>
      <c r="S500" s="89">
        <v>0</v>
      </c>
      <c r="T500" s="10">
        <f t="shared" si="118"/>
        <v>0</v>
      </c>
      <c r="U500" s="89">
        <f t="shared" si="119"/>
        <v>3.0001572821642026E-2</v>
      </c>
      <c r="V500" s="10">
        <f t="shared" si="120"/>
        <v>763</v>
      </c>
      <c r="W500" s="10">
        <f t="shared" si="121"/>
        <v>26195</v>
      </c>
      <c r="X500" s="11">
        <f t="shared" si="131"/>
        <v>26195</v>
      </c>
      <c r="Y500" s="12">
        <f t="shared" si="122"/>
        <v>763</v>
      </c>
      <c r="Z500" s="93">
        <f t="shared" si="116"/>
        <v>0.03</v>
      </c>
      <c r="AA500" s="94" t="str">
        <f t="shared" si="130"/>
        <v>2.40%-3.60%</v>
      </c>
      <c r="AB500" s="15"/>
      <c r="AC500" s="15"/>
      <c r="AD500" s="15"/>
      <c r="AE500" s="96"/>
      <c r="AF500" s="8">
        <f t="shared" si="123"/>
        <v>0</v>
      </c>
      <c r="AG500" s="17">
        <f t="shared" si="124"/>
        <v>26195</v>
      </c>
      <c r="AH500" s="18">
        <f t="shared" si="125"/>
        <v>763</v>
      </c>
      <c r="AI500" s="98">
        <f t="shared" si="126"/>
        <v>3.0001572821642064E-2</v>
      </c>
      <c r="AJ500" s="20">
        <v>14</v>
      </c>
      <c r="AK500" s="20">
        <v>450</v>
      </c>
      <c r="AL500" s="20"/>
      <c r="AM500" s="20">
        <v>688</v>
      </c>
      <c r="AN500" s="20">
        <f t="shared" si="127"/>
        <v>372818</v>
      </c>
      <c r="AO500" s="7">
        <v>5</v>
      </c>
      <c r="AP500" s="20"/>
      <c r="AQ500" s="21"/>
      <c r="AR500" s="21"/>
      <c r="AS500" s="5" t="s">
        <v>1738</v>
      </c>
      <c r="AT500" s="5" t="s">
        <v>76</v>
      </c>
      <c r="AY500" s="145" t="str">
        <f t="shared" si="128"/>
        <v>OK</v>
      </c>
    </row>
    <row r="501" spans="1:51" ht="19.95" customHeight="1">
      <c r="A501" s="5" t="s">
        <v>562</v>
      </c>
      <c r="B501" s="5">
        <v>15000773</v>
      </c>
      <c r="C501" s="5" t="s">
        <v>1767</v>
      </c>
      <c r="D501" s="5" t="s">
        <v>1768</v>
      </c>
      <c r="E501" s="5" t="s">
        <v>54</v>
      </c>
      <c r="F501" s="5" t="s">
        <v>55</v>
      </c>
      <c r="G501" s="5" t="s">
        <v>1736</v>
      </c>
      <c r="H501" s="5" t="s">
        <v>1765</v>
      </c>
      <c r="I501" s="5" t="s">
        <v>1766</v>
      </c>
      <c r="J501" s="6">
        <v>39326</v>
      </c>
      <c r="K501" s="5" t="s">
        <v>468</v>
      </c>
      <c r="L501" s="5" t="s">
        <v>468</v>
      </c>
      <c r="M501" s="5" t="s">
        <v>59</v>
      </c>
      <c r="N501" s="7">
        <v>2</v>
      </c>
      <c r="O501" s="7">
        <v>3</v>
      </c>
      <c r="P501" s="8">
        <v>26264</v>
      </c>
      <c r="Q501" s="89">
        <v>2.5000000000000001E-2</v>
      </c>
      <c r="R501" s="10">
        <f t="shared" si="117"/>
        <v>657</v>
      </c>
      <c r="S501" s="89">
        <v>0</v>
      </c>
      <c r="T501" s="10">
        <f t="shared" si="118"/>
        <v>0</v>
      </c>
      <c r="U501" s="89">
        <f t="shared" si="119"/>
        <v>2.501522997258605E-2</v>
      </c>
      <c r="V501" s="10">
        <f t="shared" si="120"/>
        <v>657</v>
      </c>
      <c r="W501" s="10">
        <f t="shared" si="121"/>
        <v>26921</v>
      </c>
      <c r="X501" s="11">
        <f t="shared" si="131"/>
        <v>26921</v>
      </c>
      <c r="Y501" s="12">
        <f t="shared" si="122"/>
        <v>657</v>
      </c>
      <c r="Z501" s="93">
        <f t="shared" si="116"/>
        <v>2.5000000000000001E-2</v>
      </c>
      <c r="AA501" s="94" t="str">
        <f t="shared" si="130"/>
        <v>2.00%-3.00%</v>
      </c>
      <c r="AB501" s="15"/>
      <c r="AC501" s="15"/>
      <c r="AD501" s="15"/>
      <c r="AE501" s="96"/>
      <c r="AF501" s="8">
        <f t="shared" si="123"/>
        <v>0</v>
      </c>
      <c r="AG501" s="17">
        <f t="shared" si="124"/>
        <v>26921</v>
      </c>
      <c r="AH501" s="18">
        <f t="shared" si="125"/>
        <v>657</v>
      </c>
      <c r="AI501" s="98">
        <f t="shared" si="126"/>
        <v>2.5015229972586095E-2</v>
      </c>
      <c r="AJ501" s="20">
        <v>14</v>
      </c>
      <c r="AK501" s="20">
        <v>450</v>
      </c>
      <c r="AL501" s="20"/>
      <c r="AM501" s="20">
        <v>688</v>
      </c>
      <c r="AN501" s="20">
        <f t="shared" si="127"/>
        <v>382982</v>
      </c>
      <c r="AO501" s="7">
        <v>3</v>
      </c>
      <c r="AP501" s="20"/>
      <c r="AQ501" s="21"/>
      <c r="AR501" s="21"/>
      <c r="AS501" s="5" t="s">
        <v>1738</v>
      </c>
      <c r="AT501" s="5" t="s">
        <v>76</v>
      </c>
      <c r="AY501" s="145" t="str">
        <f t="shared" si="128"/>
        <v>OK</v>
      </c>
    </row>
    <row r="502" spans="1:51" ht="19.95" customHeight="1">
      <c r="A502" s="5" t="s">
        <v>562</v>
      </c>
      <c r="B502" s="5">
        <v>15017772</v>
      </c>
      <c r="C502" s="5" t="s">
        <v>1769</v>
      </c>
      <c r="D502" s="5" t="s">
        <v>1770</v>
      </c>
      <c r="E502" s="5" t="s">
        <v>54</v>
      </c>
      <c r="F502" s="5" t="s">
        <v>55</v>
      </c>
      <c r="G502" s="5" t="s">
        <v>1736</v>
      </c>
      <c r="H502" s="5" t="s">
        <v>1765</v>
      </c>
      <c r="I502" s="5" t="s">
        <v>1766</v>
      </c>
      <c r="J502" s="6">
        <v>42921</v>
      </c>
      <c r="K502" s="5" t="s">
        <v>468</v>
      </c>
      <c r="L502" s="5" t="s">
        <v>468</v>
      </c>
      <c r="M502" s="5" t="s">
        <v>59</v>
      </c>
      <c r="N502" s="7">
        <v>2</v>
      </c>
      <c r="O502" s="7">
        <v>3</v>
      </c>
      <c r="P502" s="8">
        <v>28040</v>
      </c>
      <c r="Q502" s="89">
        <v>2.5000000000000001E-2</v>
      </c>
      <c r="R502" s="10">
        <f t="shared" si="117"/>
        <v>701</v>
      </c>
      <c r="S502" s="89">
        <v>0</v>
      </c>
      <c r="T502" s="10">
        <f t="shared" si="118"/>
        <v>0</v>
      </c>
      <c r="U502" s="89">
        <f t="shared" si="119"/>
        <v>2.5000000000000001E-2</v>
      </c>
      <c r="V502" s="10">
        <f t="shared" si="120"/>
        <v>701</v>
      </c>
      <c r="W502" s="10">
        <f t="shared" si="121"/>
        <v>28741</v>
      </c>
      <c r="X502" s="11">
        <f t="shared" si="131"/>
        <v>28741</v>
      </c>
      <c r="Y502" s="12">
        <f t="shared" si="122"/>
        <v>701</v>
      </c>
      <c r="Z502" s="93">
        <f t="shared" si="116"/>
        <v>2.5000000000000001E-2</v>
      </c>
      <c r="AA502" s="94" t="str">
        <f t="shared" si="130"/>
        <v>2.00%-3.00%</v>
      </c>
      <c r="AB502" s="15"/>
      <c r="AC502" s="15"/>
      <c r="AD502" s="15"/>
      <c r="AE502" s="96"/>
      <c r="AF502" s="8">
        <f t="shared" si="123"/>
        <v>0</v>
      </c>
      <c r="AG502" s="17">
        <f t="shared" si="124"/>
        <v>28741</v>
      </c>
      <c r="AH502" s="18">
        <f t="shared" si="125"/>
        <v>701</v>
      </c>
      <c r="AI502" s="98">
        <f t="shared" si="126"/>
        <v>2.4999999999999911E-2</v>
      </c>
      <c r="AJ502" s="20">
        <v>14</v>
      </c>
      <c r="AK502" s="20">
        <v>450</v>
      </c>
      <c r="AL502" s="20"/>
      <c r="AM502" s="20">
        <v>688</v>
      </c>
      <c r="AN502" s="20">
        <f t="shared" si="127"/>
        <v>408462</v>
      </c>
      <c r="AO502" s="7">
        <v>3</v>
      </c>
      <c r="AP502" s="20"/>
      <c r="AQ502" s="21"/>
      <c r="AR502" s="21"/>
      <c r="AS502" s="5" t="s">
        <v>1738</v>
      </c>
      <c r="AT502" s="5" t="s">
        <v>76</v>
      </c>
      <c r="AY502" s="145" t="str">
        <f t="shared" si="128"/>
        <v>OK</v>
      </c>
    </row>
    <row r="503" spans="1:51" ht="19.95" customHeight="1">
      <c r="A503" s="5" t="s">
        <v>562</v>
      </c>
      <c r="B503" s="5">
        <v>15013625</v>
      </c>
      <c r="C503" s="5" t="s">
        <v>1771</v>
      </c>
      <c r="D503" s="5" t="s">
        <v>1772</v>
      </c>
      <c r="E503" s="5" t="s">
        <v>54</v>
      </c>
      <c r="F503" s="5" t="s">
        <v>55</v>
      </c>
      <c r="G503" s="5" t="s">
        <v>1736</v>
      </c>
      <c r="H503" s="5" t="s">
        <v>1765</v>
      </c>
      <c r="I503" s="5" t="s">
        <v>1766</v>
      </c>
      <c r="J503" s="6">
        <v>41876</v>
      </c>
      <c r="K503" s="5" t="s">
        <v>340</v>
      </c>
      <c r="L503" s="5" t="s">
        <v>1773</v>
      </c>
      <c r="M503" s="5" t="s">
        <v>341</v>
      </c>
      <c r="N503" s="7">
        <v>2</v>
      </c>
      <c r="O503" s="7">
        <v>3</v>
      </c>
      <c r="P503" s="8">
        <v>37970</v>
      </c>
      <c r="Q503" s="89">
        <v>0.03</v>
      </c>
      <c r="R503" s="10">
        <f t="shared" si="117"/>
        <v>1139</v>
      </c>
      <c r="S503" s="89">
        <v>0</v>
      </c>
      <c r="T503" s="10">
        <f t="shared" si="118"/>
        <v>0</v>
      </c>
      <c r="U503" s="89">
        <f t="shared" si="119"/>
        <v>2.9997366341848828E-2</v>
      </c>
      <c r="V503" s="10">
        <f t="shared" si="120"/>
        <v>1139</v>
      </c>
      <c r="W503" s="10">
        <f t="shared" si="121"/>
        <v>39109</v>
      </c>
      <c r="X503" s="11">
        <f t="shared" si="131"/>
        <v>39109</v>
      </c>
      <c r="Y503" s="12">
        <f t="shared" si="122"/>
        <v>1139</v>
      </c>
      <c r="Z503" s="93">
        <f t="shared" ref="Z503:Z573" si="132">ROUND(X503/P503-1,4)</f>
        <v>0.03</v>
      </c>
      <c r="AA503" s="94" t="str">
        <f t="shared" si="130"/>
        <v>2.40%-3.60%</v>
      </c>
      <c r="AB503" s="15"/>
      <c r="AC503" s="15"/>
      <c r="AD503" s="15"/>
      <c r="AE503" s="96"/>
      <c r="AF503" s="8">
        <f t="shared" si="123"/>
        <v>0</v>
      </c>
      <c r="AG503" s="17">
        <f t="shared" si="124"/>
        <v>39109</v>
      </c>
      <c r="AH503" s="18">
        <f t="shared" si="125"/>
        <v>1139</v>
      </c>
      <c r="AI503" s="98">
        <f t="shared" si="126"/>
        <v>2.9997366341848908E-2</v>
      </c>
      <c r="AJ503" s="20">
        <v>14</v>
      </c>
      <c r="AK503" s="20">
        <v>550</v>
      </c>
      <c r="AL503" s="20">
        <v>1000</v>
      </c>
      <c r="AM503" s="20">
        <v>688</v>
      </c>
      <c r="AN503" s="20">
        <f t="shared" si="127"/>
        <v>566814</v>
      </c>
      <c r="AO503" s="7">
        <v>4</v>
      </c>
      <c r="AP503" s="20"/>
      <c r="AQ503" s="21"/>
      <c r="AR503" s="21"/>
      <c r="AS503" s="5" t="s">
        <v>1738</v>
      </c>
      <c r="AT503" s="5" t="s">
        <v>76</v>
      </c>
      <c r="AY503" s="145" t="str">
        <f t="shared" si="128"/>
        <v>OK</v>
      </c>
    </row>
    <row r="504" spans="1:51" ht="19.95" customHeight="1">
      <c r="A504" s="5" t="s">
        <v>562</v>
      </c>
      <c r="B504" s="5">
        <v>15014793</v>
      </c>
      <c r="C504" s="5" t="s">
        <v>1774</v>
      </c>
      <c r="D504" s="5" t="s">
        <v>1775</v>
      </c>
      <c r="E504" s="5" t="s">
        <v>54</v>
      </c>
      <c r="F504" s="5" t="s">
        <v>55</v>
      </c>
      <c r="G504" s="5" t="s">
        <v>1736</v>
      </c>
      <c r="H504" s="5" t="s">
        <v>1765</v>
      </c>
      <c r="I504" s="5" t="s">
        <v>1766</v>
      </c>
      <c r="J504" s="6">
        <v>42240</v>
      </c>
      <c r="K504" s="5" t="s">
        <v>468</v>
      </c>
      <c r="L504" s="5" t="s">
        <v>468</v>
      </c>
      <c r="M504" s="5" t="s">
        <v>59</v>
      </c>
      <c r="N504" s="7">
        <v>2</v>
      </c>
      <c r="O504" s="7">
        <v>1</v>
      </c>
      <c r="P504" s="8">
        <v>20188</v>
      </c>
      <c r="Q504" s="89">
        <v>0</v>
      </c>
      <c r="R504" s="10">
        <f t="shared" si="117"/>
        <v>0</v>
      </c>
      <c r="S504" s="89">
        <v>0</v>
      </c>
      <c r="T504" s="10">
        <f t="shared" si="118"/>
        <v>0</v>
      </c>
      <c r="U504" s="89">
        <f t="shared" si="119"/>
        <v>0</v>
      </c>
      <c r="V504" s="10">
        <f t="shared" si="120"/>
        <v>0</v>
      </c>
      <c r="W504" s="10">
        <f t="shared" si="121"/>
        <v>20188</v>
      </c>
      <c r="X504" s="11">
        <f t="shared" si="131"/>
        <v>20188</v>
      </c>
      <c r="Y504" s="12">
        <f t="shared" si="122"/>
        <v>0</v>
      </c>
      <c r="Z504" s="93">
        <f t="shared" si="132"/>
        <v>0</v>
      </c>
      <c r="AA504" s="94" t="str">
        <f t="shared" si="130"/>
        <v>0.00%-0.00%</v>
      </c>
      <c r="AB504" s="15"/>
      <c r="AC504" s="15"/>
      <c r="AD504" s="15"/>
      <c r="AE504" s="96"/>
      <c r="AF504" s="8">
        <f t="shared" si="123"/>
        <v>0</v>
      </c>
      <c r="AG504" s="17">
        <f t="shared" si="124"/>
        <v>20188</v>
      </c>
      <c r="AH504" s="18">
        <f t="shared" si="125"/>
        <v>0</v>
      </c>
      <c r="AI504" s="98">
        <f t="shared" si="126"/>
        <v>0</v>
      </c>
      <c r="AJ504" s="20">
        <v>14</v>
      </c>
      <c r="AK504" s="20">
        <v>450</v>
      </c>
      <c r="AL504" s="20"/>
      <c r="AM504" s="20">
        <v>688</v>
      </c>
      <c r="AN504" s="20">
        <f t="shared" si="127"/>
        <v>288720</v>
      </c>
      <c r="AO504" s="7">
        <v>3</v>
      </c>
      <c r="AP504" s="20"/>
      <c r="AQ504" s="21"/>
      <c r="AR504" s="21"/>
      <c r="AS504" s="5" t="s">
        <v>1738</v>
      </c>
      <c r="AT504" s="5" t="s">
        <v>76</v>
      </c>
      <c r="AY504" s="145" t="str">
        <f t="shared" si="128"/>
        <v>OK</v>
      </c>
    </row>
    <row r="505" spans="1:51" ht="19.95" customHeight="1">
      <c r="A505" s="5" t="s">
        <v>562</v>
      </c>
      <c r="B505" s="5">
        <v>11009617</v>
      </c>
      <c r="C505" s="5" t="s">
        <v>1776</v>
      </c>
      <c r="D505" s="5" t="s">
        <v>1777</v>
      </c>
      <c r="E505" s="5" t="s">
        <v>54</v>
      </c>
      <c r="F505" s="5" t="s">
        <v>55</v>
      </c>
      <c r="G505" s="5" t="s">
        <v>1805</v>
      </c>
      <c r="H505" s="5" t="s">
        <v>1778</v>
      </c>
      <c r="I505" s="5" t="s">
        <v>1779</v>
      </c>
      <c r="J505" s="6">
        <v>41438</v>
      </c>
      <c r="K505" s="5" t="s">
        <v>1724</v>
      </c>
      <c r="L505" s="5" t="s">
        <v>1725</v>
      </c>
      <c r="M505" s="5" t="s">
        <v>59</v>
      </c>
      <c r="N505" s="7">
        <v>2</v>
      </c>
      <c r="O505" s="7">
        <v>3</v>
      </c>
      <c r="P505" s="8">
        <v>25013</v>
      </c>
      <c r="Q505" s="89">
        <v>2.5000000000000001E-2</v>
      </c>
      <c r="R505" s="10">
        <f t="shared" si="117"/>
        <v>625</v>
      </c>
      <c r="S505" s="89">
        <v>0</v>
      </c>
      <c r="T505" s="10">
        <f t="shared" si="118"/>
        <v>0</v>
      </c>
      <c r="U505" s="89">
        <f t="shared" si="119"/>
        <v>2.4987006756486626E-2</v>
      </c>
      <c r="V505" s="10">
        <f t="shared" si="120"/>
        <v>625</v>
      </c>
      <c r="W505" s="10">
        <f t="shared" si="121"/>
        <v>25638</v>
      </c>
      <c r="X505" s="11">
        <f t="shared" si="131"/>
        <v>25638</v>
      </c>
      <c r="Y505" s="12">
        <f t="shared" si="122"/>
        <v>625</v>
      </c>
      <c r="Z505" s="93">
        <f t="shared" si="132"/>
        <v>2.5000000000000001E-2</v>
      </c>
      <c r="AA505" s="94" t="str">
        <f t="shared" si="130"/>
        <v>2.00%-3.00%</v>
      </c>
      <c r="AB505" s="15"/>
      <c r="AC505" s="15"/>
      <c r="AD505" s="15"/>
      <c r="AE505" s="96"/>
      <c r="AF505" s="8">
        <f t="shared" si="123"/>
        <v>0</v>
      </c>
      <c r="AG505" s="17">
        <f t="shared" si="124"/>
        <v>25638</v>
      </c>
      <c r="AH505" s="18">
        <f t="shared" si="125"/>
        <v>625</v>
      </c>
      <c r="AI505" s="98">
        <f t="shared" si="126"/>
        <v>2.4987006756486574E-2</v>
      </c>
      <c r="AJ505" s="20">
        <v>14</v>
      </c>
      <c r="AK505" s="20">
        <v>450</v>
      </c>
      <c r="AL505" s="20"/>
      <c r="AM505" s="20">
        <v>688</v>
      </c>
      <c r="AN505" s="20">
        <f t="shared" si="127"/>
        <v>365020</v>
      </c>
      <c r="AO505" s="7">
        <v>4</v>
      </c>
      <c r="AP505" s="20"/>
      <c r="AQ505" s="21"/>
      <c r="AR505" s="21"/>
      <c r="AS505" s="5" t="s">
        <v>1780</v>
      </c>
      <c r="AT505" s="5" t="s">
        <v>76</v>
      </c>
      <c r="AY505" s="145" t="str">
        <f t="shared" si="128"/>
        <v>OK</v>
      </c>
    </row>
    <row r="506" spans="1:51" ht="19.95" customHeight="1">
      <c r="A506" s="5" t="s">
        <v>562</v>
      </c>
      <c r="B506" s="5">
        <v>11009955</v>
      </c>
      <c r="C506" s="5" t="s">
        <v>1781</v>
      </c>
      <c r="D506" s="5" t="s">
        <v>1782</v>
      </c>
      <c r="E506" s="5" t="s">
        <v>54</v>
      </c>
      <c r="F506" s="5" t="s">
        <v>55</v>
      </c>
      <c r="G506" s="5" t="s">
        <v>1805</v>
      </c>
      <c r="H506" s="5" t="s">
        <v>1783</v>
      </c>
      <c r="I506" s="5" t="s">
        <v>1779</v>
      </c>
      <c r="J506" s="6">
        <v>38384</v>
      </c>
      <c r="K506" s="5" t="s">
        <v>150</v>
      </c>
      <c r="L506" s="5" t="s">
        <v>150</v>
      </c>
      <c r="M506" s="5" t="s">
        <v>59</v>
      </c>
      <c r="N506" s="7">
        <v>2</v>
      </c>
      <c r="O506" s="7">
        <v>3</v>
      </c>
      <c r="P506" s="8">
        <v>33004</v>
      </c>
      <c r="Q506" s="89">
        <v>0</v>
      </c>
      <c r="R506" s="10">
        <f t="shared" si="117"/>
        <v>0</v>
      </c>
      <c r="S506" s="89">
        <v>0</v>
      </c>
      <c r="T506" s="10">
        <f t="shared" si="118"/>
        <v>0</v>
      </c>
      <c r="U506" s="89">
        <f t="shared" si="119"/>
        <v>0</v>
      </c>
      <c r="V506" s="10">
        <f t="shared" si="120"/>
        <v>0</v>
      </c>
      <c r="W506" s="10">
        <f t="shared" si="121"/>
        <v>33004</v>
      </c>
      <c r="X506" s="11">
        <f t="shared" si="131"/>
        <v>33004</v>
      </c>
      <c r="Y506" s="12">
        <f t="shared" si="122"/>
        <v>0</v>
      </c>
      <c r="Z506" s="93">
        <f t="shared" si="132"/>
        <v>0</v>
      </c>
      <c r="AA506" s="94" t="str">
        <f t="shared" si="130"/>
        <v>0.00%-0.00%</v>
      </c>
      <c r="AB506" s="15"/>
      <c r="AC506" s="15"/>
      <c r="AD506" s="15"/>
      <c r="AE506" s="96"/>
      <c r="AF506" s="8">
        <f t="shared" si="123"/>
        <v>0</v>
      </c>
      <c r="AG506" s="17">
        <f t="shared" si="124"/>
        <v>33004</v>
      </c>
      <c r="AH506" s="18">
        <f t="shared" si="125"/>
        <v>0</v>
      </c>
      <c r="AI506" s="98">
        <f t="shared" si="126"/>
        <v>0</v>
      </c>
      <c r="AJ506" s="20">
        <v>14</v>
      </c>
      <c r="AK506" s="20">
        <v>450</v>
      </c>
      <c r="AL506" s="20"/>
      <c r="AM506" s="20">
        <v>688</v>
      </c>
      <c r="AN506" s="20">
        <f t="shared" si="127"/>
        <v>468144</v>
      </c>
      <c r="AO506" s="7">
        <v>3</v>
      </c>
      <c r="AP506" s="20"/>
      <c r="AQ506" s="21"/>
      <c r="AR506" s="21"/>
      <c r="AS506" s="5" t="s">
        <v>1780</v>
      </c>
      <c r="AT506" s="5" t="s">
        <v>76</v>
      </c>
      <c r="AY506" s="145" t="str">
        <f t="shared" si="128"/>
        <v>OK</v>
      </c>
    </row>
    <row r="507" spans="1:51" ht="19.95" customHeight="1">
      <c r="A507" s="5" t="s">
        <v>562</v>
      </c>
      <c r="B507" s="5">
        <v>11010708</v>
      </c>
      <c r="C507" s="5" t="s">
        <v>1784</v>
      </c>
      <c r="D507" s="5" t="s">
        <v>1785</v>
      </c>
      <c r="E507" s="5" t="s">
        <v>54</v>
      </c>
      <c r="F507" s="5" t="s">
        <v>55</v>
      </c>
      <c r="G507" s="5" t="s">
        <v>1805</v>
      </c>
      <c r="H507" s="5" t="s">
        <v>1778</v>
      </c>
      <c r="I507" s="5" t="s">
        <v>1779</v>
      </c>
      <c r="J507" s="6">
        <v>41743</v>
      </c>
      <c r="K507" s="5" t="s">
        <v>1724</v>
      </c>
      <c r="L507" s="5" t="s">
        <v>1725</v>
      </c>
      <c r="M507" s="5" t="s">
        <v>59</v>
      </c>
      <c r="N507" s="7">
        <v>2</v>
      </c>
      <c r="O507" s="7">
        <v>3</v>
      </c>
      <c r="P507" s="8">
        <v>23655</v>
      </c>
      <c r="Q507" s="89">
        <v>2.5000000000000001E-2</v>
      </c>
      <c r="R507" s="10">
        <f t="shared" si="117"/>
        <v>591</v>
      </c>
      <c r="S507" s="89">
        <v>0</v>
      </c>
      <c r="T507" s="10">
        <f t="shared" si="118"/>
        <v>0</v>
      </c>
      <c r="U507" s="89">
        <f t="shared" si="119"/>
        <v>2.4984147114774889E-2</v>
      </c>
      <c r="V507" s="10">
        <f t="shared" si="120"/>
        <v>591</v>
      </c>
      <c r="W507" s="10">
        <f t="shared" si="121"/>
        <v>24246</v>
      </c>
      <c r="X507" s="11">
        <f t="shared" si="131"/>
        <v>24246</v>
      </c>
      <c r="Y507" s="12">
        <f t="shared" si="122"/>
        <v>591</v>
      </c>
      <c r="Z507" s="93">
        <f t="shared" si="132"/>
        <v>2.5000000000000001E-2</v>
      </c>
      <c r="AA507" s="94" t="str">
        <f t="shared" si="130"/>
        <v>2.00%-3.00%</v>
      </c>
      <c r="AB507" s="15"/>
      <c r="AC507" s="15"/>
      <c r="AD507" s="15"/>
      <c r="AE507" s="96"/>
      <c r="AF507" s="8">
        <f t="shared" si="123"/>
        <v>0</v>
      </c>
      <c r="AG507" s="17">
        <f t="shared" si="124"/>
        <v>24246</v>
      </c>
      <c r="AH507" s="18">
        <f t="shared" si="125"/>
        <v>591</v>
      </c>
      <c r="AI507" s="98">
        <f t="shared" si="126"/>
        <v>2.4984147114774924E-2</v>
      </c>
      <c r="AJ507" s="20">
        <v>14</v>
      </c>
      <c r="AK507" s="20">
        <v>450</v>
      </c>
      <c r="AL507" s="20"/>
      <c r="AM507" s="20">
        <v>688</v>
      </c>
      <c r="AN507" s="20">
        <f t="shared" si="127"/>
        <v>345532</v>
      </c>
      <c r="AO507" s="7">
        <v>4</v>
      </c>
      <c r="AP507" s="20"/>
      <c r="AQ507" s="21"/>
      <c r="AR507" s="21"/>
      <c r="AS507" s="5" t="s">
        <v>1780</v>
      </c>
      <c r="AT507" s="5" t="s">
        <v>76</v>
      </c>
      <c r="AY507" s="145" t="str">
        <f t="shared" si="128"/>
        <v>OK</v>
      </c>
    </row>
    <row r="508" spans="1:51" ht="19.95" customHeight="1">
      <c r="A508" s="5" t="s">
        <v>562</v>
      </c>
      <c r="B508" s="5">
        <v>11011888</v>
      </c>
      <c r="C508" s="5" t="s">
        <v>1786</v>
      </c>
      <c r="D508" s="5" t="s">
        <v>1787</v>
      </c>
      <c r="E508" s="5" t="s">
        <v>54</v>
      </c>
      <c r="F508" s="5" t="s">
        <v>55</v>
      </c>
      <c r="G508" s="5" t="s">
        <v>1805</v>
      </c>
      <c r="H508" s="5" t="s">
        <v>1783</v>
      </c>
      <c r="I508" s="5" t="s">
        <v>1779</v>
      </c>
      <c r="J508" s="6">
        <v>41977</v>
      </c>
      <c r="K508" s="5" t="s">
        <v>110</v>
      </c>
      <c r="L508" s="5" t="s">
        <v>110</v>
      </c>
      <c r="M508" s="5" t="s">
        <v>89</v>
      </c>
      <c r="N508" s="7">
        <v>2</v>
      </c>
      <c r="O508" s="7">
        <v>2</v>
      </c>
      <c r="P508" s="8">
        <v>13300</v>
      </c>
      <c r="Q508" s="89">
        <v>0</v>
      </c>
      <c r="R508" s="10">
        <f t="shared" ref="R508:R578" si="133">ROUND(P508*Q508,0)</f>
        <v>0</v>
      </c>
      <c r="S508" s="89">
        <v>0</v>
      </c>
      <c r="T508" s="10">
        <f t="shared" ref="T508:T578" si="134">ROUND(P508*S508,0)</f>
        <v>0</v>
      </c>
      <c r="U508" s="89">
        <f t="shared" ref="U508:U578" si="135">V508/P508</f>
        <v>0</v>
      </c>
      <c r="V508" s="10">
        <f t="shared" ref="V508:V578" si="136">R508+T508</f>
        <v>0</v>
      </c>
      <c r="W508" s="10">
        <f t="shared" ref="W508:W578" si="137">P508+V508</f>
        <v>13300</v>
      </c>
      <c r="X508" s="11">
        <f t="shared" si="131"/>
        <v>13300</v>
      </c>
      <c r="Y508" s="12">
        <f t="shared" ref="Y508:Y578" si="138">X508-P508</f>
        <v>0</v>
      </c>
      <c r="Z508" s="93">
        <f t="shared" si="132"/>
        <v>0</v>
      </c>
      <c r="AA508" s="94" t="str">
        <f t="shared" si="130"/>
        <v>0.00%-0.00%</v>
      </c>
      <c r="AB508" s="15"/>
      <c r="AC508" s="15"/>
      <c r="AD508" s="15"/>
      <c r="AE508" s="96"/>
      <c r="AF508" s="8">
        <f t="shared" ref="AF508:AF578" si="139">ROUND(P508*AE508,0)</f>
        <v>0</v>
      </c>
      <c r="AG508" s="17">
        <f t="shared" ref="AG508:AG578" si="140">X508+AF508</f>
        <v>13300</v>
      </c>
      <c r="AH508" s="18">
        <f t="shared" ref="AH508:AH578" si="141">AG508-P508</f>
        <v>0</v>
      </c>
      <c r="AI508" s="98">
        <f t="shared" ref="AI508:AI578" si="142">AG508/P508-1</f>
        <v>0</v>
      </c>
      <c r="AJ508" s="20">
        <v>14</v>
      </c>
      <c r="AK508" s="20">
        <v>450</v>
      </c>
      <c r="AL508" s="20"/>
      <c r="AM508" s="20">
        <v>688</v>
      </c>
      <c r="AN508" s="20">
        <f t="shared" ref="AN508:AN578" si="143">AG508*AJ508+AK508*12+AM508+IF(AD508="",AL508,IF(AD508="D",5000,IF(AD508="C",1000,0)))*12</f>
        <v>192288</v>
      </c>
      <c r="AO508" s="7">
        <v>1</v>
      </c>
      <c r="AP508" s="20"/>
      <c r="AQ508" s="21"/>
      <c r="AR508" s="21"/>
      <c r="AS508" s="5" t="s">
        <v>1780</v>
      </c>
      <c r="AT508" s="5" t="s">
        <v>76</v>
      </c>
      <c r="AY508" s="145" t="str">
        <f t="shared" si="128"/>
        <v>OK</v>
      </c>
    </row>
    <row r="509" spans="1:51" ht="19.95" customHeight="1">
      <c r="A509" s="5" t="s">
        <v>562</v>
      </c>
      <c r="B509" s="5">
        <v>11014402</v>
      </c>
      <c r="C509" s="5" t="s">
        <v>1788</v>
      </c>
      <c r="D509" s="5" t="s">
        <v>1789</v>
      </c>
      <c r="E509" s="5" t="s">
        <v>54</v>
      </c>
      <c r="F509" s="5" t="s">
        <v>55</v>
      </c>
      <c r="G509" s="5" t="s">
        <v>1805</v>
      </c>
      <c r="H509" s="5" t="s">
        <v>1778</v>
      </c>
      <c r="I509" s="5" t="s">
        <v>1779</v>
      </c>
      <c r="J509" s="6">
        <v>42744</v>
      </c>
      <c r="K509" s="5" t="s">
        <v>1288</v>
      </c>
      <c r="L509" s="5" t="s">
        <v>1289</v>
      </c>
      <c r="M509" s="5" t="s">
        <v>66</v>
      </c>
      <c r="N509" s="7">
        <v>2</v>
      </c>
      <c r="O509" s="7">
        <v>3</v>
      </c>
      <c r="P509" s="8">
        <v>21594</v>
      </c>
      <c r="Q509" s="89">
        <v>2.5000000000000001E-2</v>
      </c>
      <c r="R509" s="10">
        <f t="shared" si="133"/>
        <v>540</v>
      </c>
      <c r="S509" s="89">
        <v>0</v>
      </c>
      <c r="T509" s="10">
        <f t="shared" si="134"/>
        <v>0</v>
      </c>
      <c r="U509" s="89">
        <f t="shared" si="135"/>
        <v>2.5006946373992776E-2</v>
      </c>
      <c r="V509" s="10">
        <f t="shared" si="136"/>
        <v>540</v>
      </c>
      <c r="W509" s="10">
        <f t="shared" si="137"/>
        <v>22134</v>
      </c>
      <c r="X509" s="11">
        <f t="shared" si="131"/>
        <v>22134</v>
      </c>
      <c r="Y509" s="12">
        <f t="shared" si="138"/>
        <v>540</v>
      </c>
      <c r="Z509" s="93">
        <f t="shared" si="132"/>
        <v>2.5000000000000001E-2</v>
      </c>
      <c r="AA509" s="94" t="str">
        <f t="shared" si="130"/>
        <v>2.00%-3.00%</v>
      </c>
      <c r="AB509" s="15"/>
      <c r="AC509" s="15"/>
      <c r="AD509" s="15"/>
      <c r="AE509" s="96"/>
      <c r="AF509" s="8">
        <f t="shared" si="139"/>
        <v>0</v>
      </c>
      <c r="AG509" s="17">
        <f t="shared" si="140"/>
        <v>22134</v>
      </c>
      <c r="AH509" s="18">
        <f t="shared" si="141"/>
        <v>540</v>
      </c>
      <c r="AI509" s="98">
        <f t="shared" si="142"/>
        <v>2.5006946373992811E-2</v>
      </c>
      <c r="AJ509" s="20">
        <v>14</v>
      </c>
      <c r="AK509" s="20">
        <v>450</v>
      </c>
      <c r="AL509" s="20"/>
      <c r="AM509" s="20">
        <v>688</v>
      </c>
      <c r="AN509" s="20">
        <f t="shared" si="143"/>
        <v>315964</v>
      </c>
      <c r="AO509" s="7">
        <v>3</v>
      </c>
      <c r="AP509" s="20"/>
      <c r="AQ509" s="21"/>
      <c r="AR509" s="21"/>
      <c r="AS509" s="5" t="s">
        <v>1780</v>
      </c>
      <c r="AT509" s="5" t="s">
        <v>76</v>
      </c>
      <c r="AY509" s="145" t="str">
        <f t="shared" si="128"/>
        <v>OK</v>
      </c>
    </row>
    <row r="510" spans="1:51" ht="19.95" customHeight="1">
      <c r="A510" s="5" t="s">
        <v>562</v>
      </c>
      <c r="B510" s="5">
        <v>11015745</v>
      </c>
      <c r="C510" s="5" t="s">
        <v>1790</v>
      </c>
      <c r="D510" s="5" t="s">
        <v>1791</v>
      </c>
      <c r="E510" s="5" t="s">
        <v>54</v>
      </c>
      <c r="F510" s="5" t="s">
        <v>55</v>
      </c>
      <c r="G510" s="5" t="s">
        <v>1805</v>
      </c>
      <c r="H510" s="5" t="s">
        <v>1783</v>
      </c>
      <c r="I510" s="5" t="s">
        <v>1779</v>
      </c>
      <c r="J510" s="6">
        <v>43087</v>
      </c>
      <c r="K510" s="5" t="s">
        <v>340</v>
      </c>
      <c r="L510" s="5" t="s">
        <v>1792</v>
      </c>
      <c r="M510" s="5" t="s">
        <v>341</v>
      </c>
      <c r="N510" s="7">
        <v>2</v>
      </c>
      <c r="O510" s="7">
        <v>3</v>
      </c>
      <c r="P510" s="8">
        <v>30480</v>
      </c>
      <c r="Q510" s="89">
        <v>0.03</v>
      </c>
      <c r="R510" s="10">
        <f t="shared" si="133"/>
        <v>914</v>
      </c>
      <c r="S510" s="89">
        <v>0</v>
      </c>
      <c r="T510" s="10">
        <f t="shared" si="134"/>
        <v>0</v>
      </c>
      <c r="U510" s="89">
        <f t="shared" si="135"/>
        <v>2.9986876640419949E-2</v>
      </c>
      <c r="V510" s="10">
        <f t="shared" si="136"/>
        <v>914</v>
      </c>
      <c r="W510" s="10">
        <f t="shared" si="137"/>
        <v>31394</v>
      </c>
      <c r="X510" s="11">
        <f t="shared" si="131"/>
        <v>31394</v>
      </c>
      <c r="Y510" s="12">
        <f t="shared" si="138"/>
        <v>914</v>
      </c>
      <c r="Z510" s="93">
        <f t="shared" si="132"/>
        <v>0.03</v>
      </c>
      <c r="AA510" s="94" t="str">
        <f t="shared" si="130"/>
        <v>2.40%-3.60%</v>
      </c>
      <c r="AB510" s="15"/>
      <c r="AC510" s="15"/>
      <c r="AD510" s="15"/>
      <c r="AE510" s="96"/>
      <c r="AF510" s="8">
        <f t="shared" si="139"/>
        <v>0</v>
      </c>
      <c r="AG510" s="17">
        <f t="shared" si="140"/>
        <v>31394</v>
      </c>
      <c r="AH510" s="18">
        <f t="shared" si="141"/>
        <v>914</v>
      </c>
      <c r="AI510" s="98">
        <f t="shared" si="142"/>
        <v>2.9986876640419879E-2</v>
      </c>
      <c r="AJ510" s="20">
        <v>14</v>
      </c>
      <c r="AK510" s="20">
        <v>450</v>
      </c>
      <c r="AL510" s="20">
        <v>1000</v>
      </c>
      <c r="AM510" s="20">
        <v>688</v>
      </c>
      <c r="AN510" s="20">
        <f t="shared" si="143"/>
        <v>457604</v>
      </c>
      <c r="AO510" s="7">
        <v>3</v>
      </c>
      <c r="AP510" s="20"/>
      <c r="AQ510" s="21"/>
      <c r="AR510" s="21"/>
      <c r="AS510" s="5" t="s">
        <v>1780</v>
      </c>
      <c r="AT510" s="5" t="s">
        <v>76</v>
      </c>
      <c r="AY510" s="145" t="str">
        <f t="shared" si="128"/>
        <v>OK</v>
      </c>
    </row>
    <row r="511" spans="1:51" ht="19.95" customHeight="1">
      <c r="A511" s="5" t="s">
        <v>562</v>
      </c>
      <c r="B511" s="5">
        <v>11016645</v>
      </c>
      <c r="C511" s="5" t="s">
        <v>1793</v>
      </c>
      <c r="D511" s="5" t="s">
        <v>1794</v>
      </c>
      <c r="E511" s="5" t="s">
        <v>54</v>
      </c>
      <c r="F511" s="5" t="s">
        <v>55</v>
      </c>
      <c r="G511" s="5" t="s">
        <v>1805</v>
      </c>
      <c r="H511" s="5" t="s">
        <v>1783</v>
      </c>
      <c r="I511" s="5" t="s">
        <v>1779</v>
      </c>
      <c r="J511" s="6">
        <v>43332</v>
      </c>
      <c r="K511" s="5" t="s">
        <v>1288</v>
      </c>
      <c r="L511" s="5" t="s">
        <v>1289</v>
      </c>
      <c r="M511" s="5" t="s">
        <v>66</v>
      </c>
      <c r="N511" s="7">
        <v>2</v>
      </c>
      <c r="O511" s="7">
        <v>4</v>
      </c>
      <c r="P511" s="8">
        <v>21710</v>
      </c>
      <c r="Q511" s="89">
        <v>3.7500000000000006E-2</v>
      </c>
      <c r="R511" s="10">
        <f t="shared" si="133"/>
        <v>814</v>
      </c>
      <c r="S511" s="89">
        <v>1.55E-2</v>
      </c>
      <c r="T511" s="10">
        <f t="shared" si="134"/>
        <v>337</v>
      </c>
      <c r="U511" s="89">
        <f t="shared" si="135"/>
        <v>5.301704283740212E-2</v>
      </c>
      <c r="V511" s="10">
        <f t="shared" si="136"/>
        <v>1151</v>
      </c>
      <c r="W511" s="10">
        <f t="shared" si="137"/>
        <v>22861</v>
      </c>
      <c r="X511" s="11">
        <v>22650</v>
      </c>
      <c r="Y511" s="12">
        <f t="shared" si="138"/>
        <v>940</v>
      </c>
      <c r="Z511" s="93">
        <f t="shared" si="132"/>
        <v>4.3299999999999998E-2</v>
      </c>
      <c r="AA511" s="94" t="str">
        <f t="shared" si="130"/>
        <v>4.24%-6.36%</v>
      </c>
      <c r="AB511" s="15" t="s">
        <v>112</v>
      </c>
      <c r="AC511" s="15" t="s">
        <v>1725</v>
      </c>
      <c r="AD511" s="15" t="s">
        <v>1795</v>
      </c>
      <c r="AE511" s="96">
        <v>0.08</v>
      </c>
      <c r="AF511" s="8">
        <f t="shared" si="139"/>
        <v>1737</v>
      </c>
      <c r="AG511" s="17">
        <f t="shared" si="140"/>
        <v>24387</v>
      </c>
      <c r="AH511" s="18">
        <f t="shared" si="141"/>
        <v>2677</v>
      </c>
      <c r="AI511" s="98">
        <f t="shared" si="142"/>
        <v>0.12330723169046531</v>
      </c>
      <c r="AJ511" s="20">
        <v>14</v>
      </c>
      <c r="AK511" s="20">
        <v>450</v>
      </c>
      <c r="AL511" s="20"/>
      <c r="AM511" s="20">
        <v>688</v>
      </c>
      <c r="AN511" s="20">
        <f t="shared" si="143"/>
        <v>347506</v>
      </c>
      <c r="AO511" s="7">
        <v>3</v>
      </c>
      <c r="AP511" s="20"/>
      <c r="AQ511" s="21" t="s">
        <v>1796</v>
      </c>
      <c r="AR511" s="21" t="s">
        <v>115</v>
      </c>
      <c r="AS511" s="5" t="s">
        <v>1780</v>
      </c>
      <c r="AT511" s="5" t="s">
        <v>76</v>
      </c>
      <c r="AY511" s="145" t="str">
        <f t="shared" si="128"/>
        <v>OK</v>
      </c>
    </row>
    <row r="512" spans="1:51" ht="19.95" customHeight="1">
      <c r="A512" s="5" t="s">
        <v>562</v>
      </c>
      <c r="B512" s="5">
        <v>15000070</v>
      </c>
      <c r="C512" s="5" t="s">
        <v>1797</v>
      </c>
      <c r="D512" s="5" t="s">
        <v>1798</v>
      </c>
      <c r="E512" s="5" t="s">
        <v>54</v>
      </c>
      <c r="F512" s="5" t="s">
        <v>55</v>
      </c>
      <c r="G512" s="5" t="s">
        <v>1805</v>
      </c>
      <c r="H512" s="5" t="s">
        <v>1778</v>
      </c>
      <c r="I512" s="5" t="s">
        <v>1779</v>
      </c>
      <c r="J512" s="6">
        <v>38504</v>
      </c>
      <c r="K512" s="5" t="s">
        <v>1724</v>
      </c>
      <c r="L512" s="5" t="s">
        <v>1725</v>
      </c>
      <c r="M512" s="5" t="s">
        <v>59</v>
      </c>
      <c r="N512" s="7">
        <v>2</v>
      </c>
      <c r="O512" s="7">
        <v>3</v>
      </c>
      <c r="P512" s="8">
        <v>27983</v>
      </c>
      <c r="Q512" s="89">
        <v>0</v>
      </c>
      <c r="R512" s="10">
        <f t="shared" si="133"/>
        <v>0</v>
      </c>
      <c r="S512" s="89">
        <v>0</v>
      </c>
      <c r="T512" s="10">
        <f t="shared" si="134"/>
        <v>0</v>
      </c>
      <c r="U512" s="89">
        <f t="shared" si="135"/>
        <v>0</v>
      </c>
      <c r="V512" s="10">
        <f t="shared" si="136"/>
        <v>0</v>
      </c>
      <c r="W512" s="10">
        <f t="shared" si="137"/>
        <v>27983</v>
      </c>
      <c r="X512" s="11">
        <v>28200</v>
      </c>
      <c r="Y512" s="12">
        <f t="shared" si="138"/>
        <v>217</v>
      </c>
      <c r="Z512" s="93">
        <f t="shared" si="132"/>
        <v>7.7999999999999996E-3</v>
      </c>
      <c r="AA512" s="94" t="str">
        <f t="shared" si="130"/>
        <v>0.00%-0.00%</v>
      </c>
      <c r="AB512" s="15"/>
      <c r="AC512" s="15"/>
      <c r="AD512" s="15"/>
      <c r="AE512" s="96"/>
      <c r="AF512" s="8">
        <f t="shared" si="139"/>
        <v>0</v>
      </c>
      <c r="AG512" s="17">
        <f t="shared" si="140"/>
        <v>28200</v>
      </c>
      <c r="AH512" s="18">
        <f t="shared" si="141"/>
        <v>217</v>
      </c>
      <c r="AI512" s="98">
        <f t="shared" si="142"/>
        <v>7.7547082157023439E-3</v>
      </c>
      <c r="AJ512" s="20">
        <v>14</v>
      </c>
      <c r="AK512" s="20">
        <v>450</v>
      </c>
      <c r="AL512" s="20"/>
      <c r="AM512" s="20">
        <v>688</v>
      </c>
      <c r="AN512" s="20">
        <f t="shared" si="143"/>
        <v>400888</v>
      </c>
      <c r="AO512" s="7">
        <v>3</v>
      </c>
      <c r="AP512" s="20"/>
      <c r="AQ512" s="21" t="s">
        <v>1799</v>
      </c>
      <c r="AR512" s="21" t="s">
        <v>115</v>
      </c>
      <c r="AS512" s="5" t="s">
        <v>1780</v>
      </c>
      <c r="AT512" s="5" t="s">
        <v>76</v>
      </c>
      <c r="AY512" s="145" t="str">
        <f t="shared" si="128"/>
        <v>&gt;20</v>
      </c>
    </row>
    <row r="513" spans="1:51" ht="19.95" customHeight="1">
      <c r="A513" s="5" t="s">
        <v>562</v>
      </c>
      <c r="B513" s="5">
        <v>15004272</v>
      </c>
      <c r="C513" s="5" t="s">
        <v>1774</v>
      </c>
      <c r="D513" s="5" t="s">
        <v>1775</v>
      </c>
      <c r="E513" s="5" t="s">
        <v>54</v>
      </c>
      <c r="F513" s="5" t="s">
        <v>55</v>
      </c>
      <c r="G513" s="5" t="s">
        <v>1805</v>
      </c>
      <c r="H513" s="5" t="s">
        <v>1783</v>
      </c>
      <c r="I513" s="5" t="s">
        <v>1779</v>
      </c>
      <c r="J513" s="6">
        <v>40394</v>
      </c>
      <c r="K513" s="5" t="s">
        <v>1288</v>
      </c>
      <c r="L513" s="5" t="s">
        <v>1289</v>
      </c>
      <c r="M513" s="5" t="s">
        <v>66</v>
      </c>
      <c r="N513" s="7">
        <v>2</v>
      </c>
      <c r="O513" s="7">
        <v>3</v>
      </c>
      <c r="P513" s="8">
        <v>18218</v>
      </c>
      <c r="Q513" s="89">
        <v>2.5000000000000001E-2</v>
      </c>
      <c r="R513" s="10">
        <f t="shared" si="133"/>
        <v>455</v>
      </c>
      <c r="S513" s="89">
        <v>0</v>
      </c>
      <c r="T513" s="10">
        <f t="shared" si="134"/>
        <v>0</v>
      </c>
      <c r="U513" s="89">
        <f t="shared" si="135"/>
        <v>2.4975299154682183E-2</v>
      </c>
      <c r="V513" s="10">
        <f t="shared" si="136"/>
        <v>455</v>
      </c>
      <c r="W513" s="10">
        <f t="shared" si="137"/>
        <v>18673</v>
      </c>
      <c r="X513" s="11">
        <f t="shared" si="131"/>
        <v>18673</v>
      </c>
      <c r="Y513" s="12">
        <f t="shared" si="138"/>
        <v>455</v>
      </c>
      <c r="Z513" s="93">
        <f t="shared" si="132"/>
        <v>2.5000000000000001E-2</v>
      </c>
      <c r="AA513" s="94" t="str">
        <f t="shared" si="130"/>
        <v>2.00%-3.00%</v>
      </c>
      <c r="AB513" s="15"/>
      <c r="AC513" s="15"/>
      <c r="AD513" s="15"/>
      <c r="AE513" s="96"/>
      <c r="AF513" s="8">
        <f t="shared" si="139"/>
        <v>0</v>
      </c>
      <c r="AG513" s="17">
        <f t="shared" si="140"/>
        <v>18673</v>
      </c>
      <c r="AH513" s="18">
        <f t="shared" si="141"/>
        <v>455</v>
      </c>
      <c r="AI513" s="98">
        <f t="shared" si="142"/>
        <v>2.4975299154682107E-2</v>
      </c>
      <c r="AJ513" s="20">
        <v>14</v>
      </c>
      <c r="AK513" s="20">
        <v>450</v>
      </c>
      <c r="AL513" s="20"/>
      <c r="AM513" s="20">
        <v>688</v>
      </c>
      <c r="AN513" s="20">
        <f t="shared" si="143"/>
        <v>267510</v>
      </c>
      <c r="AO513" s="7">
        <v>3</v>
      </c>
      <c r="AP513" s="20"/>
      <c r="AQ513" s="21"/>
      <c r="AR513" s="21"/>
      <c r="AS513" s="5" t="s">
        <v>1780</v>
      </c>
      <c r="AT513" s="5" t="s">
        <v>76</v>
      </c>
      <c r="AY513" s="145" t="str">
        <f t="shared" si="128"/>
        <v>OK</v>
      </c>
    </row>
    <row r="514" spans="1:51" ht="19.95" customHeight="1">
      <c r="A514" s="5" t="s">
        <v>562</v>
      </c>
      <c r="B514" s="5">
        <v>15005110</v>
      </c>
      <c r="C514" s="5" t="s">
        <v>1800</v>
      </c>
      <c r="D514" s="5" t="s">
        <v>1801</v>
      </c>
      <c r="E514" s="5" t="s">
        <v>54</v>
      </c>
      <c r="F514" s="5" t="s">
        <v>55</v>
      </c>
      <c r="G514" s="5" t="s">
        <v>1805</v>
      </c>
      <c r="H514" s="5" t="s">
        <v>1778</v>
      </c>
      <c r="I514" s="5" t="s">
        <v>1779</v>
      </c>
      <c r="J514" s="6">
        <v>40716</v>
      </c>
      <c r="K514" s="5" t="s">
        <v>340</v>
      </c>
      <c r="L514" s="5" t="s">
        <v>1802</v>
      </c>
      <c r="M514" s="5" t="s">
        <v>341</v>
      </c>
      <c r="N514" s="7">
        <v>2</v>
      </c>
      <c r="O514" s="7">
        <v>5</v>
      </c>
      <c r="P514" s="8">
        <v>44255</v>
      </c>
      <c r="Q514" s="89">
        <v>0.05</v>
      </c>
      <c r="R514" s="10">
        <f t="shared" si="133"/>
        <v>2213</v>
      </c>
      <c r="S514" s="89">
        <v>2.7E-2</v>
      </c>
      <c r="T514" s="10">
        <f t="shared" si="134"/>
        <v>1195</v>
      </c>
      <c r="U514" s="89">
        <f t="shared" si="135"/>
        <v>7.7008247655632134E-2</v>
      </c>
      <c r="V514" s="10">
        <f t="shared" si="136"/>
        <v>3408</v>
      </c>
      <c r="W514" s="10">
        <f t="shared" si="137"/>
        <v>47663</v>
      </c>
      <c r="X514" s="11">
        <f t="shared" si="131"/>
        <v>47663</v>
      </c>
      <c r="Y514" s="12">
        <f t="shared" si="138"/>
        <v>3408</v>
      </c>
      <c r="Z514" s="93">
        <f t="shared" si="132"/>
        <v>7.6999999999999999E-2</v>
      </c>
      <c r="AA514" s="94" t="str">
        <f t="shared" si="130"/>
        <v>6.16%-9.24%</v>
      </c>
      <c r="AB514" s="15"/>
      <c r="AC514" s="15"/>
      <c r="AD514" s="15"/>
      <c r="AE514" s="96"/>
      <c r="AF514" s="8">
        <f t="shared" si="139"/>
        <v>0</v>
      </c>
      <c r="AG514" s="17">
        <f t="shared" si="140"/>
        <v>47663</v>
      </c>
      <c r="AH514" s="18">
        <f t="shared" si="141"/>
        <v>3408</v>
      </c>
      <c r="AI514" s="98">
        <f t="shared" si="142"/>
        <v>7.7008247655632189E-2</v>
      </c>
      <c r="AJ514" s="20">
        <v>14</v>
      </c>
      <c r="AK514" s="20">
        <v>450</v>
      </c>
      <c r="AL514" s="20">
        <v>1000</v>
      </c>
      <c r="AM514" s="20">
        <v>688</v>
      </c>
      <c r="AN514" s="20">
        <f t="shared" si="143"/>
        <v>685370</v>
      </c>
      <c r="AO514" s="7">
        <v>4</v>
      </c>
      <c r="AP514" s="20"/>
      <c r="AQ514" s="21"/>
      <c r="AR514" s="21"/>
      <c r="AS514" s="5" t="s">
        <v>1780</v>
      </c>
      <c r="AT514" s="5" t="s">
        <v>76</v>
      </c>
      <c r="AY514" s="145" t="str">
        <f t="shared" si="128"/>
        <v>OK</v>
      </c>
    </row>
    <row r="515" spans="1:51" ht="19.95" customHeight="1">
      <c r="A515" s="5" t="s">
        <v>562</v>
      </c>
      <c r="B515" s="5">
        <v>15005465</v>
      </c>
      <c r="C515" s="5" t="s">
        <v>1803</v>
      </c>
      <c r="D515" s="5" t="s">
        <v>1804</v>
      </c>
      <c r="E515" s="5" t="s">
        <v>54</v>
      </c>
      <c r="F515" s="5" t="s">
        <v>55</v>
      </c>
      <c r="G515" s="5" t="s">
        <v>1805</v>
      </c>
      <c r="H515" s="5" t="s">
        <v>1805</v>
      </c>
      <c r="I515" s="5" t="s">
        <v>1779</v>
      </c>
      <c r="J515" s="6">
        <v>40618</v>
      </c>
      <c r="K515" s="5" t="s">
        <v>84</v>
      </c>
      <c r="L515" s="5" t="s">
        <v>84</v>
      </c>
      <c r="M515" s="5" t="s">
        <v>66</v>
      </c>
      <c r="N515" s="7">
        <v>2</v>
      </c>
      <c r="O515" s="7">
        <v>4</v>
      </c>
      <c r="P515" s="8">
        <v>18025</v>
      </c>
      <c r="Q515" s="89">
        <v>3.7500000000000006E-2</v>
      </c>
      <c r="R515" s="10">
        <f t="shared" si="133"/>
        <v>676</v>
      </c>
      <c r="S515" s="89">
        <v>1.55E-2</v>
      </c>
      <c r="T515" s="10">
        <f t="shared" si="134"/>
        <v>279</v>
      </c>
      <c r="U515" s="89">
        <f t="shared" si="135"/>
        <v>5.2981969486823856E-2</v>
      </c>
      <c r="V515" s="10">
        <f t="shared" si="136"/>
        <v>955</v>
      </c>
      <c r="W515" s="10">
        <f t="shared" si="137"/>
        <v>18980</v>
      </c>
      <c r="X515" s="11">
        <f t="shared" si="131"/>
        <v>18980</v>
      </c>
      <c r="Y515" s="12">
        <f t="shared" si="138"/>
        <v>955</v>
      </c>
      <c r="Z515" s="93">
        <f t="shared" si="132"/>
        <v>5.2999999999999999E-2</v>
      </c>
      <c r="AA515" s="94" t="str">
        <f t="shared" si="130"/>
        <v>4.24%-6.36%</v>
      </c>
      <c r="AB515" s="15"/>
      <c r="AC515" s="15"/>
      <c r="AD515" s="15"/>
      <c r="AE515" s="96"/>
      <c r="AF515" s="8">
        <f t="shared" si="139"/>
        <v>0</v>
      </c>
      <c r="AG515" s="17">
        <f t="shared" si="140"/>
        <v>18980</v>
      </c>
      <c r="AH515" s="18">
        <f t="shared" si="141"/>
        <v>955</v>
      </c>
      <c r="AI515" s="98">
        <f t="shared" si="142"/>
        <v>5.2981969486823877E-2</v>
      </c>
      <c r="AJ515" s="20">
        <v>14</v>
      </c>
      <c r="AK515" s="20">
        <v>450</v>
      </c>
      <c r="AL515" s="20"/>
      <c r="AM515" s="20">
        <v>688</v>
      </c>
      <c r="AN515" s="20">
        <f t="shared" si="143"/>
        <v>271808</v>
      </c>
      <c r="AO515" s="7">
        <v>3</v>
      </c>
      <c r="AP515" s="20"/>
      <c r="AQ515" s="21"/>
      <c r="AR515" s="21"/>
      <c r="AS515" s="5" t="s">
        <v>1780</v>
      </c>
      <c r="AT515" s="5" t="s">
        <v>76</v>
      </c>
      <c r="AY515" s="145" t="str">
        <f t="shared" si="128"/>
        <v>OK</v>
      </c>
    </row>
    <row r="516" spans="1:51" ht="19.95" customHeight="1">
      <c r="A516" s="5" t="s">
        <v>562</v>
      </c>
      <c r="B516" s="5">
        <v>15020888</v>
      </c>
      <c r="C516" s="5" t="s">
        <v>1806</v>
      </c>
      <c r="D516" s="5" t="s">
        <v>1807</v>
      </c>
      <c r="E516" s="5" t="s">
        <v>54</v>
      </c>
      <c r="F516" s="5" t="s">
        <v>55</v>
      </c>
      <c r="G516" s="5" t="s">
        <v>1805</v>
      </c>
      <c r="H516" s="5" t="s">
        <v>1778</v>
      </c>
      <c r="I516" s="5" t="s">
        <v>1779</v>
      </c>
      <c r="J516" s="6">
        <v>44202</v>
      </c>
      <c r="K516" s="5" t="s">
        <v>110</v>
      </c>
      <c r="L516" s="5" t="s">
        <v>1808</v>
      </c>
      <c r="M516" s="5" t="s">
        <v>89</v>
      </c>
      <c r="N516" s="7">
        <v>2</v>
      </c>
      <c r="O516" s="7">
        <v>4</v>
      </c>
      <c r="P516" s="8">
        <v>18376</v>
      </c>
      <c r="Q516" s="89">
        <v>3.7500000000000006E-2</v>
      </c>
      <c r="R516" s="10">
        <f t="shared" si="133"/>
        <v>689</v>
      </c>
      <c r="S516" s="89">
        <v>1.55E-2</v>
      </c>
      <c r="T516" s="10">
        <f t="shared" si="134"/>
        <v>285</v>
      </c>
      <c r="U516" s="89">
        <f t="shared" si="135"/>
        <v>5.3003918154114059E-2</v>
      </c>
      <c r="V516" s="10">
        <f t="shared" si="136"/>
        <v>974</v>
      </c>
      <c r="W516" s="10">
        <f t="shared" si="137"/>
        <v>19350</v>
      </c>
      <c r="X516" s="11">
        <v>19160</v>
      </c>
      <c r="Y516" s="12">
        <f t="shared" si="138"/>
        <v>784</v>
      </c>
      <c r="Z516" s="93">
        <f t="shared" si="132"/>
        <v>4.2700000000000002E-2</v>
      </c>
      <c r="AA516" s="94" t="str">
        <f t="shared" si="130"/>
        <v>4.24%-6.36%</v>
      </c>
      <c r="AB516" s="15" t="s">
        <v>112</v>
      </c>
      <c r="AC516" s="15" t="s">
        <v>1289</v>
      </c>
      <c r="AD516" s="15" t="s">
        <v>114</v>
      </c>
      <c r="AE516" s="96">
        <v>7.0000000000000007E-2</v>
      </c>
      <c r="AF516" s="8">
        <f t="shared" si="139"/>
        <v>1286</v>
      </c>
      <c r="AG516" s="17">
        <f t="shared" si="140"/>
        <v>20446</v>
      </c>
      <c r="AH516" s="18">
        <f t="shared" si="141"/>
        <v>2070</v>
      </c>
      <c r="AI516" s="98">
        <f t="shared" si="142"/>
        <v>0.11264693077927723</v>
      </c>
      <c r="AJ516" s="20">
        <v>14</v>
      </c>
      <c r="AK516" s="20">
        <v>450</v>
      </c>
      <c r="AL516" s="20"/>
      <c r="AM516" s="20">
        <v>688</v>
      </c>
      <c r="AN516" s="20">
        <f t="shared" si="143"/>
        <v>292332</v>
      </c>
      <c r="AO516" s="7">
        <v>3</v>
      </c>
      <c r="AP516" s="20"/>
      <c r="AQ516" s="21" t="s">
        <v>1809</v>
      </c>
      <c r="AR516" s="21" t="s">
        <v>115</v>
      </c>
      <c r="AS516" s="5" t="s">
        <v>1780</v>
      </c>
      <c r="AT516" s="5" t="s">
        <v>76</v>
      </c>
      <c r="AY516" s="145" t="str">
        <f t="shared" si="128"/>
        <v>OK</v>
      </c>
    </row>
    <row r="517" spans="1:51" ht="19.95" customHeight="1">
      <c r="A517" s="5" t="s">
        <v>562</v>
      </c>
      <c r="B517" s="5">
        <v>15021942</v>
      </c>
      <c r="C517" s="5" t="s">
        <v>1810</v>
      </c>
      <c r="D517" s="5" t="s">
        <v>1811</v>
      </c>
      <c r="E517" s="5" t="s">
        <v>54</v>
      </c>
      <c r="F517" s="5" t="s">
        <v>55</v>
      </c>
      <c r="G517" s="5" t="s">
        <v>1805</v>
      </c>
      <c r="H517" s="5" t="s">
        <v>1783</v>
      </c>
      <c r="I517" s="5" t="s">
        <v>1779</v>
      </c>
      <c r="J517" s="6">
        <v>44487</v>
      </c>
      <c r="K517" s="5" t="s">
        <v>110</v>
      </c>
      <c r="L517" s="5" t="s">
        <v>110</v>
      </c>
      <c r="M517" s="5" t="s">
        <v>89</v>
      </c>
      <c r="N517" s="7">
        <v>2</v>
      </c>
      <c r="O517" s="7">
        <v>3</v>
      </c>
      <c r="P517" s="8">
        <v>18127</v>
      </c>
      <c r="Q517" s="89">
        <v>0</v>
      </c>
      <c r="R517" s="10">
        <f t="shared" si="133"/>
        <v>0</v>
      </c>
      <c r="S517" s="89">
        <v>0</v>
      </c>
      <c r="T517" s="10">
        <f t="shared" si="134"/>
        <v>0</v>
      </c>
      <c r="U517" s="89">
        <f t="shared" si="135"/>
        <v>0</v>
      </c>
      <c r="V517" s="10">
        <f t="shared" si="136"/>
        <v>0</v>
      </c>
      <c r="W517" s="10">
        <f t="shared" si="137"/>
        <v>18127</v>
      </c>
      <c r="X517" s="11">
        <v>18310</v>
      </c>
      <c r="Y517" s="12">
        <f t="shared" si="138"/>
        <v>183</v>
      </c>
      <c r="Z517" s="93">
        <f t="shared" si="132"/>
        <v>1.01E-2</v>
      </c>
      <c r="AA517" s="94" t="str">
        <f t="shared" si="130"/>
        <v>0.00%-0.00%</v>
      </c>
      <c r="AB517" s="15"/>
      <c r="AC517" s="15"/>
      <c r="AD517" s="15"/>
      <c r="AE517" s="96"/>
      <c r="AF517" s="8">
        <f t="shared" si="139"/>
        <v>0</v>
      </c>
      <c r="AG517" s="17">
        <f t="shared" si="140"/>
        <v>18310</v>
      </c>
      <c r="AH517" s="18">
        <f t="shared" si="141"/>
        <v>183</v>
      </c>
      <c r="AI517" s="98">
        <f t="shared" si="142"/>
        <v>1.0095437744800595E-2</v>
      </c>
      <c r="AJ517" s="20">
        <v>14</v>
      </c>
      <c r="AK517" s="20">
        <v>450</v>
      </c>
      <c r="AL517" s="20"/>
      <c r="AM517" s="20">
        <v>688</v>
      </c>
      <c r="AN517" s="20">
        <f t="shared" si="143"/>
        <v>262428</v>
      </c>
      <c r="AO517" s="7">
        <v>4</v>
      </c>
      <c r="AP517" s="20"/>
      <c r="AQ517" s="21" t="s">
        <v>1812</v>
      </c>
      <c r="AR517" s="21" t="s">
        <v>115</v>
      </c>
      <c r="AS517" s="5" t="s">
        <v>1780</v>
      </c>
      <c r="AT517" s="5" t="s">
        <v>76</v>
      </c>
      <c r="AY517" s="145" t="str">
        <f t="shared" si="128"/>
        <v>&gt;20</v>
      </c>
    </row>
    <row r="518" spans="1:51" ht="19.95" customHeight="1">
      <c r="A518" s="5" t="s">
        <v>562</v>
      </c>
      <c r="B518" s="5">
        <v>15000073</v>
      </c>
      <c r="C518" s="5" t="s">
        <v>1813</v>
      </c>
      <c r="D518" s="5" t="s">
        <v>1814</v>
      </c>
      <c r="E518" s="5" t="s">
        <v>54</v>
      </c>
      <c r="F518" s="5" t="s">
        <v>55</v>
      </c>
      <c r="G518" s="5" t="s">
        <v>1805</v>
      </c>
      <c r="H518" s="5" t="s">
        <v>1805</v>
      </c>
      <c r="I518" s="5" t="s">
        <v>1815</v>
      </c>
      <c r="J518" s="6">
        <v>38504</v>
      </c>
      <c r="K518" s="5" t="s">
        <v>340</v>
      </c>
      <c r="L518" s="5" t="s">
        <v>340</v>
      </c>
      <c r="M518" s="5" t="s">
        <v>341</v>
      </c>
      <c r="N518" s="7">
        <v>2</v>
      </c>
      <c r="O518" s="7">
        <v>3</v>
      </c>
      <c r="P518" s="8">
        <v>55066</v>
      </c>
      <c r="Q518" s="89">
        <v>0</v>
      </c>
      <c r="R518" s="10">
        <f t="shared" si="133"/>
        <v>0</v>
      </c>
      <c r="S518" s="89">
        <v>0</v>
      </c>
      <c r="T518" s="10">
        <f t="shared" si="134"/>
        <v>0</v>
      </c>
      <c r="U518" s="89">
        <f t="shared" si="135"/>
        <v>0</v>
      </c>
      <c r="V518" s="10">
        <f t="shared" si="136"/>
        <v>0</v>
      </c>
      <c r="W518" s="10">
        <f t="shared" si="137"/>
        <v>55066</v>
      </c>
      <c r="X518" s="11">
        <f t="shared" si="131"/>
        <v>55066</v>
      </c>
      <c r="Y518" s="12">
        <f t="shared" si="138"/>
        <v>0</v>
      </c>
      <c r="Z518" s="93">
        <f t="shared" si="132"/>
        <v>0</v>
      </c>
      <c r="AA518" s="94" t="str">
        <f t="shared" si="130"/>
        <v>0.00%-0.00%</v>
      </c>
      <c r="AB518" s="15"/>
      <c r="AC518" s="15"/>
      <c r="AD518" s="15"/>
      <c r="AE518" s="96"/>
      <c r="AF518" s="8">
        <f t="shared" si="139"/>
        <v>0</v>
      </c>
      <c r="AG518" s="17">
        <f t="shared" si="140"/>
        <v>55066</v>
      </c>
      <c r="AH518" s="18">
        <f t="shared" si="141"/>
        <v>0</v>
      </c>
      <c r="AI518" s="98">
        <f t="shared" si="142"/>
        <v>0</v>
      </c>
      <c r="AJ518" s="20">
        <v>14</v>
      </c>
      <c r="AK518" s="20">
        <v>450</v>
      </c>
      <c r="AL518" s="20">
        <v>1000</v>
      </c>
      <c r="AM518" s="20">
        <v>688</v>
      </c>
      <c r="AN518" s="20">
        <f t="shared" si="143"/>
        <v>789012</v>
      </c>
      <c r="AO518" s="7">
        <v>3</v>
      </c>
      <c r="AP518" s="20"/>
      <c r="AQ518" s="21"/>
      <c r="AR518" s="21"/>
      <c r="AS518" s="5" t="s">
        <v>1780</v>
      </c>
      <c r="AT518" s="5" t="s">
        <v>76</v>
      </c>
      <c r="AY518" s="145" t="str">
        <f t="shared" si="128"/>
        <v>OK</v>
      </c>
    </row>
    <row r="519" spans="1:51" ht="19.95" customHeight="1">
      <c r="A519" s="5" t="s">
        <v>562</v>
      </c>
      <c r="B519" s="5">
        <v>15009314</v>
      </c>
      <c r="C519" s="5" t="s">
        <v>675</v>
      </c>
      <c r="D519" s="5" t="s">
        <v>676</v>
      </c>
      <c r="E519" s="5" t="s">
        <v>54</v>
      </c>
      <c r="F519" s="5" t="s">
        <v>55</v>
      </c>
      <c r="G519" s="5" t="s">
        <v>1805</v>
      </c>
      <c r="H519" s="5" t="s">
        <v>1816</v>
      </c>
      <c r="I519" s="5" t="s">
        <v>1815</v>
      </c>
      <c r="J519" s="6">
        <v>41324</v>
      </c>
      <c r="K519" s="5" t="s">
        <v>468</v>
      </c>
      <c r="L519" s="5" t="s">
        <v>468</v>
      </c>
      <c r="M519" s="5" t="s">
        <v>59</v>
      </c>
      <c r="N519" s="7">
        <v>2</v>
      </c>
      <c r="O519" s="7">
        <v>3</v>
      </c>
      <c r="P519" s="8">
        <v>29069</v>
      </c>
      <c r="Q519" s="89">
        <v>2.5000000000000001E-2</v>
      </c>
      <c r="R519" s="10">
        <f t="shared" si="133"/>
        <v>727</v>
      </c>
      <c r="S519" s="89">
        <v>0</v>
      </c>
      <c r="T519" s="10">
        <f t="shared" si="134"/>
        <v>0</v>
      </c>
      <c r="U519" s="89">
        <f t="shared" si="135"/>
        <v>2.5009460249750592E-2</v>
      </c>
      <c r="V519" s="10">
        <f t="shared" si="136"/>
        <v>727</v>
      </c>
      <c r="W519" s="10">
        <f t="shared" si="137"/>
        <v>29796</v>
      </c>
      <c r="X519" s="11">
        <f t="shared" si="131"/>
        <v>29796</v>
      </c>
      <c r="Y519" s="12">
        <f t="shared" si="138"/>
        <v>727</v>
      </c>
      <c r="Z519" s="93">
        <f t="shared" si="132"/>
        <v>2.5000000000000001E-2</v>
      </c>
      <c r="AA519" s="94" t="str">
        <f t="shared" si="130"/>
        <v>2.00%-3.00%</v>
      </c>
      <c r="AB519" s="15"/>
      <c r="AC519" s="15"/>
      <c r="AD519" s="15"/>
      <c r="AE519" s="96"/>
      <c r="AF519" s="8">
        <f t="shared" si="139"/>
        <v>0</v>
      </c>
      <c r="AG519" s="17">
        <f t="shared" si="140"/>
        <v>29796</v>
      </c>
      <c r="AH519" s="18">
        <f t="shared" si="141"/>
        <v>727</v>
      </c>
      <c r="AI519" s="98">
        <f t="shared" si="142"/>
        <v>2.5009460249750592E-2</v>
      </c>
      <c r="AJ519" s="20">
        <v>14</v>
      </c>
      <c r="AK519" s="20">
        <v>450</v>
      </c>
      <c r="AL519" s="20"/>
      <c r="AM519" s="20">
        <v>688</v>
      </c>
      <c r="AN519" s="20">
        <f t="shared" si="143"/>
        <v>423232</v>
      </c>
      <c r="AO519" s="7">
        <v>3</v>
      </c>
      <c r="AP519" s="20"/>
      <c r="AQ519" s="21"/>
      <c r="AR519" s="21"/>
      <c r="AS519" s="5" t="s">
        <v>1780</v>
      </c>
      <c r="AT519" s="5" t="s">
        <v>76</v>
      </c>
      <c r="AY519" s="145" t="str">
        <f t="shared" si="128"/>
        <v>OK</v>
      </c>
    </row>
    <row r="520" spans="1:51" ht="19.95" customHeight="1">
      <c r="A520" s="5" t="s">
        <v>562</v>
      </c>
      <c r="B520" s="5">
        <v>15009237</v>
      </c>
      <c r="C520" s="5" t="s">
        <v>1817</v>
      </c>
      <c r="D520" s="5" t="s">
        <v>1818</v>
      </c>
      <c r="E520" s="5" t="s">
        <v>54</v>
      </c>
      <c r="F520" s="5" t="s">
        <v>55</v>
      </c>
      <c r="G520" s="5" t="s">
        <v>1805</v>
      </c>
      <c r="H520" s="5" t="s">
        <v>1819</v>
      </c>
      <c r="I520" s="5" t="s">
        <v>1815</v>
      </c>
      <c r="J520" s="6">
        <v>41281</v>
      </c>
      <c r="K520" s="5" t="s">
        <v>468</v>
      </c>
      <c r="L520" s="5" t="s">
        <v>468</v>
      </c>
      <c r="M520" s="5" t="s">
        <v>59</v>
      </c>
      <c r="N520" s="7">
        <v>2</v>
      </c>
      <c r="O520" s="7">
        <v>3</v>
      </c>
      <c r="P520" s="8">
        <v>30391</v>
      </c>
      <c r="Q520" s="89">
        <v>0</v>
      </c>
      <c r="R520" s="10">
        <f t="shared" si="133"/>
        <v>0</v>
      </c>
      <c r="S520" s="89">
        <v>0</v>
      </c>
      <c r="T520" s="10">
        <f t="shared" si="134"/>
        <v>0</v>
      </c>
      <c r="U520" s="89">
        <f t="shared" si="135"/>
        <v>0</v>
      </c>
      <c r="V520" s="10">
        <f t="shared" si="136"/>
        <v>0</v>
      </c>
      <c r="W520" s="10">
        <f t="shared" si="137"/>
        <v>30391</v>
      </c>
      <c r="X520" s="11">
        <f t="shared" si="131"/>
        <v>30391</v>
      </c>
      <c r="Y520" s="12">
        <f t="shared" si="138"/>
        <v>0</v>
      </c>
      <c r="Z520" s="93">
        <f t="shared" si="132"/>
        <v>0</v>
      </c>
      <c r="AA520" s="94" t="str">
        <f t="shared" si="130"/>
        <v>0.00%-0.00%</v>
      </c>
      <c r="AB520" s="15"/>
      <c r="AC520" s="15"/>
      <c r="AD520" s="15"/>
      <c r="AE520" s="96"/>
      <c r="AF520" s="8">
        <f t="shared" si="139"/>
        <v>0</v>
      </c>
      <c r="AG520" s="17">
        <f t="shared" si="140"/>
        <v>30391</v>
      </c>
      <c r="AH520" s="18">
        <f t="shared" si="141"/>
        <v>0</v>
      </c>
      <c r="AI520" s="98">
        <f t="shared" si="142"/>
        <v>0</v>
      </c>
      <c r="AJ520" s="20">
        <v>14</v>
      </c>
      <c r="AK520" s="20">
        <v>450</v>
      </c>
      <c r="AL520" s="20"/>
      <c r="AM520" s="20">
        <v>688</v>
      </c>
      <c r="AN520" s="20">
        <f t="shared" si="143"/>
        <v>431562</v>
      </c>
      <c r="AO520" s="7">
        <v>3</v>
      </c>
      <c r="AP520" s="20"/>
      <c r="AQ520" s="21"/>
      <c r="AR520" s="21"/>
      <c r="AS520" s="5" t="s">
        <v>1780</v>
      </c>
      <c r="AT520" s="5" t="s">
        <v>76</v>
      </c>
      <c r="AY520" s="145" t="str">
        <f t="shared" si="128"/>
        <v>OK</v>
      </c>
    </row>
    <row r="521" spans="1:51" ht="19.95" customHeight="1">
      <c r="A521" s="5" t="s">
        <v>562</v>
      </c>
      <c r="B521" s="5">
        <v>15016962</v>
      </c>
      <c r="C521" s="5" t="s">
        <v>1820</v>
      </c>
      <c r="D521" s="5" t="s">
        <v>1821</v>
      </c>
      <c r="E521" s="5" t="s">
        <v>54</v>
      </c>
      <c r="F521" s="5" t="s">
        <v>55</v>
      </c>
      <c r="G521" s="5" t="s">
        <v>1805</v>
      </c>
      <c r="H521" s="5" t="s">
        <v>1816</v>
      </c>
      <c r="I521" s="5" t="s">
        <v>1815</v>
      </c>
      <c r="J521" s="6">
        <v>42837</v>
      </c>
      <c r="K521" s="5" t="s">
        <v>84</v>
      </c>
      <c r="L521" s="5" t="s">
        <v>84</v>
      </c>
      <c r="M521" s="5" t="s">
        <v>66</v>
      </c>
      <c r="N521" s="7">
        <v>2</v>
      </c>
      <c r="O521" s="7">
        <v>5</v>
      </c>
      <c r="P521" s="8">
        <v>25350</v>
      </c>
      <c r="Q521" s="89">
        <v>0.04</v>
      </c>
      <c r="R521" s="10">
        <f t="shared" si="133"/>
        <v>1014</v>
      </c>
      <c r="S521" s="89">
        <v>0</v>
      </c>
      <c r="T521" s="10">
        <f t="shared" si="134"/>
        <v>0</v>
      </c>
      <c r="U521" s="89">
        <f t="shared" si="135"/>
        <v>0.04</v>
      </c>
      <c r="V521" s="10">
        <f t="shared" si="136"/>
        <v>1014</v>
      </c>
      <c r="W521" s="10">
        <f t="shared" si="137"/>
        <v>26364</v>
      </c>
      <c r="X521" s="11">
        <f t="shared" si="131"/>
        <v>26364</v>
      </c>
      <c r="Y521" s="12">
        <f t="shared" si="138"/>
        <v>1014</v>
      </c>
      <c r="Z521" s="93">
        <f t="shared" si="132"/>
        <v>0.04</v>
      </c>
      <c r="AA521" s="94" t="str">
        <f t="shared" si="130"/>
        <v>3.20%-4.80%</v>
      </c>
      <c r="AB521" s="15"/>
      <c r="AC521" s="15"/>
      <c r="AD521" s="15"/>
      <c r="AE521" s="96"/>
      <c r="AF521" s="8">
        <f t="shared" si="139"/>
        <v>0</v>
      </c>
      <c r="AG521" s="17">
        <f t="shared" si="140"/>
        <v>26364</v>
      </c>
      <c r="AH521" s="18">
        <f t="shared" si="141"/>
        <v>1014</v>
      </c>
      <c r="AI521" s="98">
        <f t="shared" si="142"/>
        <v>4.0000000000000036E-2</v>
      </c>
      <c r="AJ521" s="20">
        <v>14</v>
      </c>
      <c r="AK521" s="20">
        <v>450</v>
      </c>
      <c r="AL521" s="20"/>
      <c r="AM521" s="20">
        <v>688</v>
      </c>
      <c r="AN521" s="20">
        <f t="shared" si="143"/>
        <v>375184</v>
      </c>
      <c r="AO521" s="7">
        <v>3</v>
      </c>
      <c r="AP521" s="20"/>
      <c r="AQ521" s="21"/>
      <c r="AR521" s="21"/>
      <c r="AS521" s="5" t="s">
        <v>1780</v>
      </c>
      <c r="AT521" s="5" t="s">
        <v>76</v>
      </c>
      <c r="AY521" s="145" t="str">
        <f t="shared" ref="AY521:AY584" si="144">_xlfn.LET(_xlpm.actual,Z521,_xlpm.low,VALUE(_xlfn.TEXTBEFORE(AA521,"-")),_xlpm.high,VALUE(_xlfn.TEXTAFTER(AA521,"-")),IF(AND(_xlpm.actual=0,OR(_xlpm.low&lt;&gt;0,_xlpm.high&lt;&gt;0)),"0 increase",IF(_xlpm.actual&gt;_xlpm.high*1.2,"&gt;20",IF(_xlpm.actual&lt;_xlpm.low*0.8,"&lt;20","OK"))))</f>
        <v>OK</v>
      </c>
    </row>
    <row r="522" spans="1:51" ht="19.95" customHeight="1">
      <c r="A522" s="5" t="s">
        <v>562</v>
      </c>
      <c r="B522" s="5">
        <v>15022171</v>
      </c>
      <c r="C522" s="5" t="s">
        <v>1822</v>
      </c>
      <c r="D522" s="5" t="s">
        <v>632</v>
      </c>
      <c r="E522" s="5" t="s">
        <v>54</v>
      </c>
      <c r="F522" s="5" t="s">
        <v>55</v>
      </c>
      <c r="G522" s="5" t="s">
        <v>1805</v>
      </c>
      <c r="H522" s="5" t="s">
        <v>1823</v>
      </c>
      <c r="I522" s="5" t="s">
        <v>1815</v>
      </c>
      <c r="J522" s="6">
        <v>44664</v>
      </c>
      <c r="K522" s="5" t="s">
        <v>105</v>
      </c>
      <c r="L522" s="5" t="s">
        <v>1824</v>
      </c>
      <c r="M522" s="5" t="s">
        <v>107</v>
      </c>
      <c r="N522" s="7">
        <v>2</v>
      </c>
      <c r="O522" s="7">
        <v>1</v>
      </c>
      <c r="P522" s="8">
        <v>14653</v>
      </c>
      <c r="Q522" s="89">
        <v>0</v>
      </c>
      <c r="R522" s="10">
        <f t="shared" si="133"/>
        <v>0</v>
      </c>
      <c r="S522" s="89">
        <v>0</v>
      </c>
      <c r="T522" s="10">
        <f t="shared" si="134"/>
        <v>0</v>
      </c>
      <c r="U522" s="89">
        <f t="shared" si="135"/>
        <v>0</v>
      </c>
      <c r="V522" s="10">
        <f t="shared" si="136"/>
        <v>0</v>
      </c>
      <c r="W522" s="10">
        <f t="shared" si="137"/>
        <v>14653</v>
      </c>
      <c r="X522" s="11">
        <f t="shared" si="131"/>
        <v>14653</v>
      </c>
      <c r="Y522" s="12">
        <f t="shared" si="138"/>
        <v>0</v>
      </c>
      <c r="Z522" s="93">
        <f t="shared" si="132"/>
        <v>0</v>
      </c>
      <c r="AA522" s="94" t="str">
        <f t="shared" si="130"/>
        <v>0.00%-0.00%</v>
      </c>
      <c r="AB522" s="15"/>
      <c r="AC522" s="15"/>
      <c r="AD522" s="15"/>
      <c r="AE522" s="96"/>
      <c r="AF522" s="8">
        <f t="shared" si="139"/>
        <v>0</v>
      </c>
      <c r="AG522" s="17">
        <f t="shared" si="140"/>
        <v>14653</v>
      </c>
      <c r="AH522" s="18">
        <f t="shared" si="141"/>
        <v>0</v>
      </c>
      <c r="AI522" s="98">
        <f t="shared" si="142"/>
        <v>0</v>
      </c>
      <c r="AJ522" s="20">
        <v>14</v>
      </c>
      <c r="AK522" s="20">
        <v>450</v>
      </c>
      <c r="AL522" s="20"/>
      <c r="AM522" s="20">
        <v>688</v>
      </c>
      <c r="AN522" s="20">
        <f t="shared" si="143"/>
        <v>211230</v>
      </c>
      <c r="AO522" s="7">
        <v>2</v>
      </c>
      <c r="AP522" s="20"/>
      <c r="AQ522" s="21"/>
      <c r="AR522" s="21"/>
      <c r="AS522" s="5" t="s">
        <v>1780</v>
      </c>
      <c r="AT522" s="5" t="s">
        <v>76</v>
      </c>
      <c r="AY522" s="145" t="str">
        <f t="shared" si="144"/>
        <v>OK</v>
      </c>
    </row>
    <row r="523" spans="1:51" ht="19.95" customHeight="1">
      <c r="A523" s="5" t="s">
        <v>562</v>
      </c>
      <c r="B523" s="5">
        <v>1120304</v>
      </c>
      <c r="C523" s="5" t="s">
        <v>1825</v>
      </c>
      <c r="D523" s="5" t="s">
        <v>1826</v>
      </c>
      <c r="E523" s="5" t="s">
        <v>54</v>
      </c>
      <c r="F523" s="5" t="s">
        <v>55</v>
      </c>
      <c r="G523" s="5" t="s">
        <v>1805</v>
      </c>
      <c r="H523" s="5" t="s">
        <v>1816</v>
      </c>
      <c r="I523" s="5" t="s">
        <v>1815</v>
      </c>
      <c r="J523" s="6">
        <v>44277</v>
      </c>
      <c r="K523" s="5" t="s">
        <v>84</v>
      </c>
      <c r="L523" s="5" t="s">
        <v>84</v>
      </c>
      <c r="M523" s="5" t="s">
        <v>66</v>
      </c>
      <c r="N523" s="7">
        <v>2</v>
      </c>
      <c r="O523" s="7">
        <v>3</v>
      </c>
      <c r="P523" s="8">
        <v>16320</v>
      </c>
      <c r="Q523" s="89">
        <v>0.03</v>
      </c>
      <c r="R523" s="10">
        <f t="shared" si="133"/>
        <v>490</v>
      </c>
      <c r="S523" s="89">
        <v>0</v>
      </c>
      <c r="T523" s="10">
        <f t="shared" si="134"/>
        <v>0</v>
      </c>
      <c r="U523" s="89">
        <f t="shared" si="135"/>
        <v>3.002450980392157E-2</v>
      </c>
      <c r="V523" s="10">
        <f t="shared" si="136"/>
        <v>490</v>
      </c>
      <c r="W523" s="10">
        <f t="shared" si="137"/>
        <v>16810</v>
      </c>
      <c r="X523" s="11">
        <f t="shared" si="131"/>
        <v>16810</v>
      </c>
      <c r="Y523" s="12">
        <f t="shared" si="138"/>
        <v>490</v>
      </c>
      <c r="Z523" s="93">
        <f t="shared" si="132"/>
        <v>0.03</v>
      </c>
      <c r="AA523" s="94" t="str">
        <f t="shared" si="130"/>
        <v>2.40%-3.60%</v>
      </c>
      <c r="AB523" s="15"/>
      <c r="AC523" s="15"/>
      <c r="AD523" s="15"/>
      <c r="AE523" s="96"/>
      <c r="AF523" s="8">
        <f t="shared" si="139"/>
        <v>0</v>
      </c>
      <c r="AG523" s="17">
        <f t="shared" si="140"/>
        <v>16810</v>
      </c>
      <c r="AH523" s="18">
        <f t="shared" si="141"/>
        <v>490</v>
      </c>
      <c r="AI523" s="98">
        <f t="shared" si="142"/>
        <v>3.0024509803921573E-2</v>
      </c>
      <c r="AJ523" s="20">
        <v>14</v>
      </c>
      <c r="AK523" s="20">
        <v>850</v>
      </c>
      <c r="AL523" s="20"/>
      <c r="AM523" s="20">
        <v>688</v>
      </c>
      <c r="AN523" s="20">
        <f t="shared" si="143"/>
        <v>246228</v>
      </c>
      <c r="AO523" s="7">
        <v>3</v>
      </c>
      <c r="AP523" s="20"/>
      <c r="AQ523" s="21"/>
      <c r="AR523" s="21"/>
      <c r="AS523" s="5" t="s">
        <v>1780</v>
      </c>
      <c r="AT523" s="5" t="s">
        <v>76</v>
      </c>
      <c r="AY523" s="145" t="str">
        <f t="shared" si="144"/>
        <v>OK</v>
      </c>
    </row>
    <row r="524" spans="1:51" ht="19.95" customHeight="1">
      <c r="A524" s="5" t="s">
        <v>562</v>
      </c>
      <c r="B524" s="5">
        <v>15021165</v>
      </c>
      <c r="C524" s="5" t="s">
        <v>1827</v>
      </c>
      <c r="D524" s="5" t="s">
        <v>1828</v>
      </c>
      <c r="E524" s="5" t="s">
        <v>54</v>
      </c>
      <c r="F524" s="5" t="s">
        <v>55</v>
      </c>
      <c r="G524" s="5" t="s">
        <v>1805</v>
      </c>
      <c r="H524" s="5" t="s">
        <v>1816</v>
      </c>
      <c r="I524" s="5" t="s">
        <v>1815</v>
      </c>
      <c r="J524" s="6">
        <v>44288</v>
      </c>
      <c r="K524" s="5" t="s">
        <v>84</v>
      </c>
      <c r="L524" s="5" t="s">
        <v>1829</v>
      </c>
      <c r="M524" s="5" t="s">
        <v>66</v>
      </c>
      <c r="N524" s="7">
        <v>2</v>
      </c>
      <c r="O524" s="7">
        <v>3</v>
      </c>
      <c r="P524" s="8">
        <v>21423</v>
      </c>
      <c r="Q524" s="89">
        <v>2.5000000000000001E-2</v>
      </c>
      <c r="R524" s="10">
        <f t="shared" si="133"/>
        <v>536</v>
      </c>
      <c r="S524" s="89">
        <v>0</v>
      </c>
      <c r="T524" s="10">
        <f t="shared" si="134"/>
        <v>0</v>
      </c>
      <c r="U524" s="89">
        <f t="shared" si="135"/>
        <v>2.5019838491341082E-2</v>
      </c>
      <c r="V524" s="10">
        <f t="shared" si="136"/>
        <v>536</v>
      </c>
      <c r="W524" s="10">
        <f t="shared" si="137"/>
        <v>21959</v>
      </c>
      <c r="X524" s="11">
        <f t="shared" si="131"/>
        <v>21959</v>
      </c>
      <c r="Y524" s="12">
        <f t="shared" si="138"/>
        <v>536</v>
      </c>
      <c r="Z524" s="93">
        <f t="shared" si="132"/>
        <v>2.5000000000000001E-2</v>
      </c>
      <c r="AA524" s="94" t="str">
        <f t="shared" si="130"/>
        <v>2.00%-3.00%</v>
      </c>
      <c r="AB524" s="15"/>
      <c r="AC524" s="15"/>
      <c r="AD524" s="15"/>
      <c r="AE524" s="96"/>
      <c r="AF524" s="8">
        <f t="shared" si="139"/>
        <v>0</v>
      </c>
      <c r="AG524" s="17">
        <f t="shared" si="140"/>
        <v>21959</v>
      </c>
      <c r="AH524" s="18">
        <f t="shared" si="141"/>
        <v>536</v>
      </c>
      <c r="AI524" s="98">
        <f t="shared" si="142"/>
        <v>2.5019838491341151E-2</v>
      </c>
      <c r="AJ524" s="20">
        <v>14</v>
      </c>
      <c r="AK524" s="20">
        <v>450</v>
      </c>
      <c r="AL524" s="20"/>
      <c r="AM524" s="20">
        <v>688</v>
      </c>
      <c r="AN524" s="20">
        <f t="shared" si="143"/>
        <v>313514</v>
      </c>
      <c r="AO524" s="7">
        <v>3</v>
      </c>
      <c r="AP524" s="20"/>
      <c r="AQ524" s="21"/>
      <c r="AR524" s="21"/>
      <c r="AS524" s="5" t="s">
        <v>1780</v>
      </c>
      <c r="AT524" s="5" t="s">
        <v>76</v>
      </c>
      <c r="AY524" s="145" t="str">
        <f t="shared" si="144"/>
        <v>OK</v>
      </c>
    </row>
    <row r="525" spans="1:51" ht="19.95" customHeight="1">
      <c r="A525" s="5" t="s">
        <v>562</v>
      </c>
      <c r="B525" s="5">
        <v>15004591</v>
      </c>
      <c r="C525" s="5" t="s">
        <v>1830</v>
      </c>
      <c r="D525" s="5" t="s">
        <v>1831</v>
      </c>
      <c r="E525" s="5" t="s">
        <v>54</v>
      </c>
      <c r="F525" s="5" t="s">
        <v>55</v>
      </c>
      <c r="G525" s="5" t="s">
        <v>1805</v>
      </c>
      <c r="H525" s="5" t="s">
        <v>1823</v>
      </c>
      <c r="I525" s="5" t="s">
        <v>1815</v>
      </c>
      <c r="J525" s="6">
        <v>40459</v>
      </c>
      <c r="K525" s="5" t="s">
        <v>150</v>
      </c>
      <c r="L525" s="5" t="s">
        <v>1832</v>
      </c>
      <c r="M525" s="5" t="s">
        <v>59</v>
      </c>
      <c r="N525" s="7">
        <v>2</v>
      </c>
      <c r="O525" s="7">
        <v>3</v>
      </c>
      <c r="P525" s="8">
        <v>27763</v>
      </c>
      <c r="Q525" s="89">
        <v>2.5000000000000001E-2</v>
      </c>
      <c r="R525" s="10">
        <f t="shared" si="133"/>
        <v>694</v>
      </c>
      <c r="S525" s="89">
        <v>0</v>
      </c>
      <c r="T525" s="10">
        <f t="shared" si="134"/>
        <v>0</v>
      </c>
      <c r="U525" s="89">
        <f t="shared" si="135"/>
        <v>2.4997298562835429E-2</v>
      </c>
      <c r="V525" s="10">
        <f t="shared" si="136"/>
        <v>694</v>
      </c>
      <c r="W525" s="10">
        <f t="shared" si="137"/>
        <v>28457</v>
      </c>
      <c r="X525" s="11">
        <f t="shared" si="131"/>
        <v>28457</v>
      </c>
      <c r="Y525" s="12">
        <f t="shared" si="138"/>
        <v>694</v>
      </c>
      <c r="Z525" s="93">
        <f t="shared" si="132"/>
        <v>2.5000000000000001E-2</v>
      </c>
      <c r="AA525" s="94" t="str">
        <f t="shared" si="130"/>
        <v>2.00%-3.00%</v>
      </c>
      <c r="AB525" s="15"/>
      <c r="AC525" s="15"/>
      <c r="AD525" s="15"/>
      <c r="AE525" s="96"/>
      <c r="AF525" s="8">
        <f t="shared" si="139"/>
        <v>0</v>
      </c>
      <c r="AG525" s="17">
        <f t="shared" si="140"/>
        <v>28457</v>
      </c>
      <c r="AH525" s="18">
        <f t="shared" si="141"/>
        <v>694</v>
      </c>
      <c r="AI525" s="98">
        <f t="shared" si="142"/>
        <v>2.4997298562835502E-2</v>
      </c>
      <c r="AJ525" s="20">
        <v>14</v>
      </c>
      <c r="AK525" s="20">
        <v>450</v>
      </c>
      <c r="AL525" s="20"/>
      <c r="AM525" s="20">
        <v>688</v>
      </c>
      <c r="AN525" s="20">
        <f t="shared" si="143"/>
        <v>404486</v>
      </c>
      <c r="AO525" s="7">
        <v>3</v>
      </c>
      <c r="AP525" s="20"/>
      <c r="AQ525" s="21"/>
      <c r="AR525" s="21"/>
      <c r="AS525" s="5" t="s">
        <v>1780</v>
      </c>
      <c r="AT525" s="5" t="s">
        <v>76</v>
      </c>
      <c r="AY525" s="145" t="str">
        <f t="shared" si="144"/>
        <v>OK</v>
      </c>
    </row>
    <row r="526" spans="1:51" ht="19.95" customHeight="1">
      <c r="A526" s="5" t="s">
        <v>562</v>
      </c>
      <c r="B526" s="5">
        <v>11013809</v>
      </c>
      <c r="C526" s="5" t="s">
        <v>1833</v>
      </c>
      <c r="D526" s="5" t="s">
        <v>1834</v>
      </c>
      <c r="E526" s="5" t="s">
        <v>54</v>
      </c>
      <c r="F526" s="5" t="s">
        <v>55</v>
      </c>
      <c r="G526" s="5" t="s">
        <v>1805</v>
      </c>
      <c r="H526" s="5" t="s">
        <v>1819</v>
      </c>
      <c r="I526" s="5" t="s">
        <v>1815</v>
      </c>
      <c r="J526" s="6">
        <v>42541</v>
      </c>
      <c r="K526" s="5" t="s">
        <v>340</v>
      </c>
      <c r="L526" s="5" t="s">
        <v>1316</v>
      </c>
      <c r="M526" s="5" t="s">
        <v>341</v>
      </c>
      <c r="N526" s="7">
        <v>2</v>
      </c>
      <c r="O526" s="7">
        <v>4</v>
      </c>
      <c r="P526" s="8">
        <v>40200</v>
      </c>
      <c r="Q526" s="89">
        <v>3.7500000000000006E-2</v>
      </c>
      <c r="R526" s="10">
        <f t="shared" si="133"/>
        <v>1508</v>
      </c>
      <c r="S526" s="89">
        <v>1.55E-2</v>
      </c>
      <c r="T526" s="10">
        <f t="shared" si="134"/>
        <v>623</v>
      </c>
      <c r="U526" s="89">
        <f t="shared" si="135"/>
        <v>5.3009950248756217E-2</v>
      </c>
      <c r="V526" s="10">
        <f t="shared" si="136"/>
        <v>2131</v>
      </c>
      <c r="W526" s="10">
        <f t="shared" si="137"/>
        <v>42331</v>
      </c>
      <c r="X526" s="11">
        <f t="shared" si="131"/>
        <v>42331</v>
      </c>
      <c r="Y526" s="12">
        <f t="shared" si="138"/>
        <v>2131</v>
      </c>
      <c r="Z526" s="93">
        <f t="shared" si="132"/>
        <v>5.2999999999999999E-2</v>
      </c>
      <c r="AA526" s="94" t="str">
        <f t="shared" si="130"/>
        <v>4.24%-6.36%</v>
      </c>
      <c r="AB526" s="15"/>
      <c r="AC526" s="15"/>
      <c r="AD526" s="15"/>
      <c r="AE526" s="96"/>
      <c r="AF526" s="8">
        <f t="shared" si="139"/>
        <v>0</v>
      </c>
      <c r="AG526" s="17">
        <f t="shared" si="140"/>
        <v>42331</v>
      </c>
      <c r="AH526" s="18">
        <f t="shared" si="141"/>
        <v>2131</v>
      </c>
      <c r="AI526" s="98">
        <f t="shared" si="142"/>
        <v>5.300995024875621E-2</v>
      </c>
      <c r="AJ526" s="20">
        <v>14</v>
      </c>
      <c r="AK526" s="20">
        <v>450</v>
      </c>
      <c r="AL526" s="20">
        <v>1000</v>
      </c>
      <c r="AM526" s="20">
        <v>688</v>
      </c>
      <c r="AN526" s="20">
        <f t="shared" si="143"/>
        <v>610722</v>
      </c>
      <c r="AO526" s="7">
        <v>5</v>
      </c>
      <c r="AP526" s="20"/>
      <c r="AQ526" s="21"/>
      <c r="AR526" s="21"/>
      <c r="AS526" s="5" t="s">
        <v>1780</v>
      </c>
      <c r="AT526" s="5" t="s">
        <v>76</v>
      </c>
      <c r="AY526" s="145" t="str">
        <f t="shared" si="144"/>
        <v>OK</v>
      </c>
    </row>
    <row r="527" spans="1:51" ht="19.95" customHeight="1">
      <c r="A527" s="5" t="s">
        <v>562</v>
      </c>
      <c r="B527" s="5">
        <v>15002519</v>
      </c>
      <c r="C527" s="5" t="s">
        <v>1835</v>
      </c>
      <c r="D527" s="5" t="s">
        <v>1836</v>
      </c>
      <c r="E527" s="5" t="s">
        <v>54</v>
      </c>
      <c r="F527" s="5" t="s">
        <v>55</v>
      </c>
      <c r="G527" s="5" t="s">
        <v>1805</v>
      </c>
      <c r="H527" s="5" t="s">
        <v>1816</v>
      </c>
      <c r="I527" s="5" t="s">
        <v>1815</v>
      </c>
      <c r="J527" s="6">
        <v>39986</v>
      </c>
      <c r="K527" s="5" t="s">
        <v>468</v>
      </c>
      <c r="L527" s="5" t="s">
        <v>468</v>
      </c>
      <c r="M527" s="5" t="s">
        <v>59</v>
      </c>
      <c r="N527" s="7">
        <v>2</v>
      </c>
      <c r="O527" s="7">
        <v>4</v>
      </c>
      <c r="P527" s="8">
        <v>32018</v>
      </c>
      <c r="Q527" s="89">
        <v>0.03</v>
      </c>
      <c r="R527" s="10">
        <f t="shared" si="133"/>
        <v>961</v>
      </c>
      <c r="S527" s="89">
        <v>0</v>
      </c>
      <c r="T527" s="10">
        <f t="shared" si="134"/>
        <v>0</v>
      </c>
      <c r="U527" s="89">
        <f t="shared" si="135"/>
        <v>3.0014366918608284E-2</v>
      </c>
      <c r="V527" s="10">
        <f t="shared" si="136"/>
        <v>961</v>
      </c>
      <c r="W527" s="10">
        <f t="shared" si="137"/>
        <v>32979</v>
      </c>
      <c r="X527" s="11">
        <f t="shared" si="131"/>
        <v>32979</v>
      </c>
      <c r="Y527" s="12">
        <f t="shared" si="138"/>
        <v>961</v>
      </c>
      <c r="Z527" s="93">
        <f t="shared" si="132"/>
        <v>0.03</v>
      </c>
      <c r="AA527" s="94" t="str">
        <f t="shared" si="130"/>
        <v>2.40%-3.60%</v>
      </c>
      <c r="AB527" s="15"/>
      <c r="AC527" s="15"/>
      <c r="AD527" s="15"/>
      <c r="AE527" s="96"/>
      <c r="AF527" s="8">
        <f t="shared" si="139"/>
        <v>0</v>
      </c>
      <c r="AG527" s="17">
        <f t="shared" si="140"/>
        <v>32979</v>
      </c>
      <c r="AH527" s="18">
        <f t="shared" si="141"/>
        <v>961</v>
      </c>
      <c r="AI527" s="98">
        <f t="shared" si="142"/>
        <v>3.0014366918608371E-2</v>
      </c>
      <c r="AJ527" s="20">
        <v>14</v>
      </c>
      <c r="AK527" s="20">
        <v>450</v>
      </c>
      <c r="AL527" s="20"/>
      <c r="AM527" s="20">
        <v>688</v>
      </c>
      <c r="AN527" s="20">
        <f t="shared" si="143"/>
        <v>467794</v>
      </c>
      <c r="AO527" s="7">
        <v>5</v>
      </c>
      <c r="AP527" s="20"/>
      <c r="AQ527" s="21"/>
      <c r="AR527" s="21"/>
      <c r="AS527" s="5" t="s">
        <v>1780</v>
      </c>
      <c r="AT527" s="5" t="s">
        <v>76</v>
      </c>
      <c r="AY527" s="145" t="str">
        <f t="shared" si="144"/>
        <v>OK</v>
      </c>
    </row>
    <row r="528" spans="1:51" ht="19.95" customHeight="1">
      <c r="A528" s="5" t="s">
        <v>562</v>
      </c>
      <c r="B528" s="5">
        <v>1110031</v>
      </c>
      <c r="C528" s="5" t="s">
        <v>1837</v>
      </c>
      <c r="D528" s="5" t="s">
        <v>1838</v>
      </c>
      <c r="E528" s="5" t="s">
        <v>54</v>
      </c>
      <c r="F528" s="5" t="s">
        <v>55</v>
      </c>
      <c r="G528" s="5" t="s">
        <v>2051</v>
      </c>
      <c r="H528" s="5" t="s">
        <v>1839</v>
      </c>
      <c r="I528" s="5" t="s">
        <v>1840</v>
      </c>
      <c r="J528" s="6">
        <v>40513</v>
      </c>
      <c r="K528" s="5" t="s">
        <v>65</v>
      </c>
      <c r="L528" s="5" t="s">
        <v>65</v>
      </c>
      <c r="M528" s="5" t="s">
        <v>66</v>
      </c>
      <c r="N528" s="7">
        <v>2</v>
      </c>
      <c r="O528" s="7">
        <v>4</v>
      </c>
      <c r="P528" s="8">
        <v>18991</v>
      </c>
      <c r="Q528" s="89">
        <v>3.7500000000000006E-2</v>
      </c>
      <c r="R528" s="10">
        <f t="shared" si="133"/>
        <v>712</v>
      </c>
      <c r="S528" s="89">
        <v>0</v>
      </c>
      <c r="T528" s="10">
        <f t="shared" si="134"/>
        <v>0</v>
      </c>
      <c r="U528" s="89">
        <f t="shared" si="135"/>
        <v>3.7491443315254593E-2</v>
      </c>
      <c r="V528" s="10">
        <f t="shared" si="136"/>
        <v>712</v>
      </c>
      <c r="W528" s="10">
        <f t="shared" si="137"/>
        <v>19703</v>
      </c>
      <c r="X528" s="11">
        <f t="shared" si="131"/>
        <v>19703</v>
      </c>
      <c r="Y528" s="12">
        <f t="shared" si="138"/>
        <v>712</v>
      </c>
      <c r="Z528" s="93">
        <f t="shared" si="132"/>
        <v>3.7499999999999999E-2</v>
      </c>
      <c r="AA528" s="94" t="str">
        <f t="shared" si="130"/>
        <v>3.00%-4.50%</v>
      </c>
      <c r="AB528" s="15"/>
      <c r="AC528" s="15"/>
      <c r="AD528" s="15"/>
      <c r="AE528" s="96"/>
      <c r="AF528" s="8">
        <f t="shared" si="139"/>
        <v>0</v>
      </c>
      <c r="AG528" s="17">
        <f t="shared" si="140"/>
        <v>19703</v>
      </c>
      <c r="AH528" s="18">
        <f t="shared" si="141"/>
        <v>712</v>
      </c>
      <c r="AI528" s="98">
        <f t="shared" si="142"/>
        <v>3.7491443315254669E-2</v>
      </c>
      <c r="AJ528" s="20">
        <v>14</v>
      </c>
      <c r="AK528" s="20">
        <v>900</v>
      </c>
      <c r="AL528" s="20"/>
      <c r="AM528" s="20">
        <v>688</v>
      </c>
      <c r="AN528" s="20">
        <f t="shared" si="143"/>
        <v>287330</v>
      </c>
      <c r="AO528" s="7">
        <v>4</v>
      </c>
      <c r="AP528" s="20"/>
      <c r="AQ528" s="21"/>
      <c r="AR528" s="21"/>
      <c r="AS528" s="5" t="s">
        <v>1841</v>
      </c>
      <c r="AT528" s="5" t="s">
        <v>76</v>
      </c>
      <c r="AY528" s="145" t="str">
        <f t="shared" si="144"/>
        <v>OK</v>
      </c>
    </row>
    <row r="529" spans="1:51" ht="19.95" customHeight="1">
      <c r="A529" s="5" t="s">
        <v>562</v>
      </c>
      <c r="B529" s="5">
        <v>1112085</v>
      </c>
      <c r="C529" s="5" t="s">
        <v>1842</v>
      </c>
      <c r="D529" s="5" t="s">
        <v>1843</v>
      </c>
      <c r="E529" s="5" t="s">
        <v>54</v>
      </c>
      <c r="F529" s="5" t="s">
        <v>55</v>
      </c>
      <c r="G529" s="5" t="s">
        <v>2051</v>
      </c>
      <c r="H529" s="5" t="s">
        <v>1844</v>
      </c>
      <c r="I529" s="5" t="s">
        <v>1840</v>
      </c>
      <c r="J529" s="6">
        <v>35855</v>
      </c>
      <c r="K529" s="5" t="s">
        <v>340</v>
      </c>
      <c r="L529" s="5" t="s">
        <v>1845</v>
      </c>
      <c r="M529" s="5" t="s">
        <v>341</v>
      </c>
      <c r="N529" s="7">
        <v>2</v>
      </c>
      <c r="O529" s="7">
        <v>4</v>
      </c>
      <c r="P529" s="8">
        <v>39751</v>
      </c>
      <c r="Q529" s="89">
        <v>3.7500000000000006E-2</v>
      </c>
      <c r="R529" s="10">
        <f t="shared" si="133"/>
        <v>1491</v>
      </c>
      <c r="S529" s="89">
        <v>1.55E-2</v>
      </c>
      <c r="T529" s="10">
        <f t="shared" si="134"/>
        <v>616</v>
      </c>
      <c r="U529" s="89">
        <f t="shared" si="135"/>
        <v>5.300495585016729E-2</v>
      </c>
      <c r="V529" s="10">
        <f t="shared" si="136"/>
        <v>2107</v>
      </c>
      <c r="W529" s="10">
        <f t="shared" si="137"/>
        <v>41858</v>
      </c>
      <c r="X529" s="11">
        <v>41450</v>
      </c>
      <c r="Y529" s="12">
        <f t="shared" si="138"/>
        <v>1699</v>
      </c>
      <c r="Z529" s="93">
        <f t="shared" si="132"/>
        <v>4.2700000000000002E-2</v>
      </c>
      <c r="AA529" s="94" t="str">
        <f t="shared" si="130"/>
        <v>4.24%-6.36%</v>
      </c>
      <c r="AB529" s="15"/>
      <c r="AC529" s="15"/>
      <c r="AD529" s="15"/>
      <c r="AE529" s="96"/>
      <c r="AF529" s="8">
        <f t="shared" si="139"/>
        <v>0</v>
      </c>
      <c r="AG529" s="17">
        <f t="shared" si="140"/>
        <v>41450</v>
      </c>
      <c r="AH529" s="18">
        <f t="shared" si="141"/>
        <v>1699</v>
      </c>
      <c r="AI529" s="98">
        <f t="shared" si="142"/>
        <v>4.2741063117909039E-2</v>
      </c>
      <c r="AJ529" s="20">
        <v>14</v>
      </c>
      <c r="AK529" s="20">
        <v>450</v>
      </c>
      <c r="AL529" s="20">
        <v>1000</v>
      </c>
      <c r="AM529" s="20">
        <v>688</v>
      </c>
      <c r="AN529" s="20">
        <f t="shared" si="143"/>
        <v>598388</v>
      </c>
      <c r="AO529" s="7">
        <v>4</v>
      </c>
      <c r="AP529" s="20"/>
      <c r="AQ529" s="21"/>
      <c r="AR529" s="21"/>
      <c r="AS529" s="5" t="s">
        <v>1841</v>
      </c>
      <c r="AT529" s="5" t="s">
        <v>76</v>
      </c>
      <c r="AY529" s="145" t="str">
        <f t="shared" si="144"/>
        <v>OK</v>
      </c>
    </row>
    <row r="530" spans="1:51" ht="19.95" customHeight="1">
      <c r="A530" s="5" t="s">
        <v>562</v>
      </c>
      <c r="B530" s="5">
        <v>1120186</v>
      </c>
      <c r="C530" s="5" t="s">
        <v>254</v>
      </c>
      <c r="D530" s="5" t="s">
        <v>255</v>
      </c>
      <c r="E530" s="5" t="s">
        <v>54</v>
      </c>
      <c r="F530" s="5" t="s">
        <v>55</v>
      </c>
      <c r="G530" s="5" t="s">
        <v>2051</v>
      </c>
      <c r="H530" s="5" t="s">
        <v>1846</v>
      </c>
      <c r="I530" s="5" t="s">
        <v>1847</v>
      </c>
      <c r="J530" s="6">
        <v>42968</v>
      </c>
      <c r="K530" s="5" t="s">
        <v>84</v>
      </c>
      <c r="L530" s="5" t="s">
        <v>84</v>
      </c>
      <c r="M530" s="5" t="s">
        <v>66</v>
      </c>
      <c r="N530" s="7">
        <v>2</v>
      </c>
      <c r="O530" s="7">
        <v>3</v>
      </c>
      <c r="P530" s="8">
        <v>20280</v>
      </c>
      <c r="Q530" s="89">
        <v>2.5000000000000001E-2</v>
      </c>
      <c r="R530" s="10">
        <f t="shared" si="133"/>
        <v>507</v>
      </c>
      <c r="S530" s="89">
        <v>0</v>
      </c>
      <c r="T530" s="10">
        <f t="shared" si="134"/>
        <v>0</v>
      </c>
      <c r="U530" s="89">
        <f t="shared" si="135"/>
        <v>2.5000000000000001E-2</v>
      </c>
      <c r="V530" s="10">
        <f t="shared" si="136"/>
        <v>507</v>
      </c>
      <c r="W530" s="10">
        <f t="shared" si="137"/>
        <v>20787</v>
      </c>
      <c r="X530" s="11">
        <v>20687</v>
      </c>
      <c r="Y530" s="12">
        <f t="shared" si="138"/>
        <v>407</v>
      </c>
      <c r="Z530" s="93">
        <f t="shared" si="132"/>
        <v>2.01E-2</v>
      </c>
      <c r="AA530" s="94" t="str">
        <f t="shared" si="130"/>
        <v>2.00%-3.00%</v>
      </c>
      <c r="AB530" s="15"/>
      <c r="AC530" s="15"/>
      <c r="AD530" s="15"/>
      <c r="AE530" s="96"/>
      <c r="AF530" s="8">
        <f t="shared" si="139"/>
        <v>0</v>
      </c>
      <c r="AG530" s="17">
        <f t="shared" si="140"/>
        <v>20687</v>
      </c>
      <c r="AH530" s="18">
        <f t="shared" si="141"/>
        <v>407</v>
      </c>
      <c r="AI530" s="98">
        <f t="shared" si="142"/>
        <v>2.0069033530571989E-2</v>
      </c>
      <c r="AJ530" s="20">
        <v>14</v>
      </c>
      <c r="AK530" s="20">
        <v>450</v>
      </c>
      <c r="AL530" s="20"/>
      <c r="AM530" s="20">
        <v>688</v>
      </c>
      <c r="AN530" s="20">
        <f t="shared" si="143"/>
        <v>295706</v>
      </c>
      <c r="AO530" s="7">
        <v>3</v>
      </c>
      <c r="AP530" s="20"/>
      <c r="AQ530" s="21"/>
      <c r="AR530" s="21" t="s">
        <v>1848</v>
      </c>
      <c r="AS530" s="5" t="s">
        <v>1841</v>
      </c>
      <c r="AT530" s="5" t="s">
        <v>76</v>
      </c>
      <c r="AY530" s="145" t="str">
        <f t="shared" si="144"/>
        <v>OK</v>
      </c>
    </row>
    <row r="531" spans="1:51" ht="19.95" customHeight="1">
      <c r="A531" s="5" t="s">
        <v>562</v>
      </c>
      <c r="B531" s="5">
        <v>11005056</v>
      </c>
      <c r="C531" s="5" t="s">
        <v>1849</v>
      </c>
      <c r="D531" s="5" t="s">
        <v>1850</v>
      </c>
      <c r="E531" s="5" t="s">
        <v>54</v>
      </c>
      <c r="F531" s="5" t="s">
        <v>55</v>
      </c>
      <c r="G531" s="5" t="s">
        <v>2051</v>
      </c>
      <c r="H531" s="5" t="s">
        <v>1839</v>
      </c>
      <c r="I531" s="5" t="s">
        <v>1840</v>
      </c>
      <c r="J531" s="6">
        <v>38718</v>
      </c>
      <c r="K531" s="5" t="s">
        <v>150</v>
      </c>
      <c r="L531" s="5" t="s">
        <v>150</v>
      </c>
      <c r="M531" s="5" t="s">
        <v>59</v>
      </c>
      <c r="N531" s="7">
        <v>2</v>
      </c>
      <c r="O531" s="7">
        <v>3</v>
      </c>
      <c r="P531" s="8">
        <v>22591</v>
      </c>
      <c r="Q531" s="89">
        <v>2.5000000000000001E-2</v>
      </c>
      <c r="R531" s="10">
        <f t="shared" si="133"/>
        <v>565</v>
      </c>
      <c r="S531" s="89">
        <v>0</v>
      </c>
      <c r="T531" s="10">
        <f t="shared" si="134"/>
        <v>0</v>
      </c>
      <c r="U531" s="89">
        <f t="shared" si="135"/>
        <v>2.5009959718471957E-2</v>
      </c>
      <c r="V531" s="10">
        <f t="shared" si="136"/>
        <v>565</v>
      </c>
      <c r="W531" s="10">
        <f t="shared" si="137"/>
        <v>23156</v>
      </c>
      <c r="X531" s="11">
        <f t="shared" si="131"/>
        <v>23156</v>
      </c>
      <c r="Y531" s="12">
        <f t="shared" si="138"/>
        <v>565</v>
      </c>
      <c r="Z531" s="93">
        <f t="shared" si="132"/>
        <v>2.5000000000000001E-2</v>
      </c>
      <c r="AA531" s="94" t="str">
        <f t="shared" si="130"/>
        <v>2.00%-3.00%</v>
      </c>
      <c r="AB531" s="15"/>
      <c r="AC531" s="15"/>
      <c r="AD531" s="15"/>
      <c r="AE531" s="96"/>
      <c r="AF531" s="8">
        <f t="shared" si="139"/>
        <v>0</v>
      </c>
      <c r="AG531" s="17">
        <f t="shared" si="140"/>
        <v>23156</v>
      </c>
      <c r="AH531" s="18">
        <f t="shared" si="141"/>
        <v>565</v>
      </c>
      <c r="AI531" s="98">
        <f t="shared" si="142"/>
        <v>2.5009959718471864E-2</v>
      </c>
      <c r="AJ531" s="20">
        <v>14</v>
      </c>
      <c r="AK531" s="20">
        <v>450</v>
      </c>
      <c r="AL531" s="20"/>
      <c r="AM531" s="20">
        <v>688</v>
      </c>
      <c r="AN531" s="20">
        <f t="shared" si="143"/>
        <v>330272</v>
      </c>
      <c r="AO531" s="7">
        <v>3</v>
      </c>
      <c r="AP531" s="20"/>
      <c r="AQ531" s="21"/>
      <c r="AR531" s="21"/>
      <c r="AS531" s="5" t="s">
        <v>1841</v>
      </c>
      <c r="AT531" s="5" t="s">
        <v>76</v>
      </c>
      <c r="AY531" s="145" t="str">
        <f t="shared" si="144"/>
        <v>OK</v>
      </c>
    </row>
    <row r="532" spans="1:51" ht="19.95" customHeight="1">
      <c r="A532" s="5" t="s">
        <v>562</v>
      </c>
      <c r="B532" s="5">
        <v>11008167</v>
      </c>
      <c r="C532" s="5" t="s">
        <v>1851</v>
      </c>
      <c r="D532" s="5" t="s">
        <v>1852</v>
      </c>
      <c r="E532" s="5" t="s">
        <v>54</v>
      </c>
      <c r="F532" s="5" t="s">
        <v>55</v>
      </c>
      <c r="G532" s="5" t="s">
        <v>2051</v>
      </c>
      <c r="H532" s="5" t="s">
        <v>1844</v>
      </c>
      <c r="I532" s="5" t="s">
        <v>1853</v>
      </c>
      <c r="J532" s="6">
        <v>40795</v>
      </c>
      <c r="K532" s="5" t="s">
        <v>110</v>
      </c>
      <c r="L532" s="5" t="s">
        <v>110</v>
      </c>
      <c r="M532" s="5" t="s">
        <v>89</v>
      </c>
      <c r="N532" s="7">
        <v>2</v>
      </c>
      <c r="O532" s="7">
        <v>3</v>
      </c>
      <c r="P532" s="8">
        <v>13367</v>
      </c>
      <c r="Q532" s="89">
        <v>0.03</v>
      </c>
      <c r="R532" s="10">
        <f t="shared" si="133"/>
        <v>401</v>
      </c>
      <c r="S532" s="89">
        <v>0</v>
      </c>
      <c r="T532" s="10">
        <f t="shared" si="134"/>
        <v>0</v>
      </c>
      <c r="U532" s="89">
        <f t="shared" si="135"/>
        <v>2.9999251888980324E-2</v>
      </c>
      <c r="V532" s="10">
        <f t="shared" si="136"/>
        <v>401</v>
      </c>
      <c r="W532" s="10">
        <f t="shared" si="137"/>
        <v>13768</v>
      </c>
      <c r="X532" s="11">
        <f t="shared" si="131"/>
        <v>13768</v>
      </c>
      <c r="Y532" s="12">
        <f t="shared" si="138"/>
        <v>401</v>
      </c>
      <c r="Z532" s="93">
        <f t="shared" si="132"/>
        <v>0.03</v>
      </c>
      <c r="AA532" s="94" t="str">
        <f t="shared" si="130"/>
        <v>2.40%-3.60%</v>
      </c>
      <c r="AB532" s="15"/>
      <c r="AC532" s="15"/>
      <c r="AD532" s="15"/>
      <c r="AE532" s="96"/>
      <c r="AF532" s="8">
        <f t="shared" si="139"/>
        <v>0</v>
      </c>
      <c r="AG532" s="17">
        <f t="shared" si="140"/>
        <v>13768</v>
      </c>
      <c r="AH532" s="18">
        <f t="shared" si="141"/>
        <v>401</v>
      </c>
      <c r="AI532" s="98">
        <f t="shared" si="142"/>
        <v>2.9999251888980227E-2</v>
      </c>
      <c r="AJ532" s="20">
        <v>14</v>
      </c>
      <c r="AK532" s="20">
        <v>450</v>
      </c>
      <c r="AL532" s="20"/>
      <c r="AM532" s="20">
        <v>688</v>
      </c>
      <c r="AN532" s="20">
        <f t="shared" si="143"/>
        <v>198840</v>
      </c>
      <c r="AO532" s="7">
        <v>3</v>
      </c>
      <c r="AP532" s="20"/>
      <c r="AQ532" s="21"/>
      <c r="AR532" s="21"/>
      <c r="AS532" s="5" t="s">
        <v>1841</v>
      </c>
      <c r="AT532" s="5" t="s">
        <v>76</v>
      </c>
      <c r="AY532" s="145" t="str">
        <f t="shared" si="144"/>
        <v>OK</v>
      </c>
    </row>
    <row r="533" spans="1:51" ht="19.95" customHeight="1">
      <c r="A533" s="5" t="s">
        <v>562</v>
      </c>
      <c r="B533" s="5">
        <v>11008445</v>
      </c>
      <c r="C533" s="5" t="s">
        <v>1854</v>
      </c>
      <c r="D533" s="5" t="s">
        <v>1855</v>
      </c>
      <c r="E533" s="5" t="s">
        <v>54</v>
      </c>
      <c r="F533" s="5" t="s">
        <v>55</v>
      </c>
      <c r="G533" s="5" t="s">
        <v>2051</v>
      </c>
      <c r="H533" s="5" t="s">
        <v>1844</v>
      </c>
      <c r="I533" s="5" t="s">
        <v>1840</v>
      </c>
      <c r="J533" s="6">
        <v>40917</v>
      </c>
      <c r="K533" s="5" t="s">
        <v>87</v>
      </c>
      <c r="L533" s="5" t="s">
        <v>87</v>
      </c>
      <c r="M533" s="5" t="s">
        <v>89</v>
      </c>
      <c r="N533" s="7">
        <v>2</v>
      </c>
      <c r="O533" s="7">
        <v>3</v>
      </c>
      <c r="P533" s="8">
        <v>17871</v>
      </c>
      <c r="Q533" s="89">
        <v>0</v>
      </c>
      <c r="R533" s="10">
        <f t="shared" si="133"/>
        <v>0</v>
      </c>
      <c r="S533" s="89">
        <v>0</v>
      </c>
      <c r="T533" s="10">
        <f t="shared" si="134"/>
        <v>0</v>
      </c>
      <c r="U533" s="89">
        <f t="shared" si="135"/>
        <v>0</v>
      </c>
      <c r="V533" s="10">
        <f t="shared" si="136"/>
        <v>0</v>
      </c>
      <c r="W533" s="10">
        <f t="shared" si="137"/>
        <v>17871</v>
      </c>
      <c r="X533" s="11">
        <f t="shared" si="131"/>
        <v>17871</v>
      </c>
      <c r="Y533" s="12">
        <f t="shared" si="138"/>
        <v>0</v>
      </c>
      <c r="Z533" s="93">
        <f t="shared" si="132"/>
        <v>0</v>
      </c>
      <c r="AA533" s="94" t="str">
        <f t="shared" si="130"/>
        <v>0.00%-0.00%</v>
      </c>
      <c r="AB533" s="15"/>
      <c r="AC533" s="15"/>
      <c r="AD533" s="15"/>
      <c r="AE533" s="96"/>
      <c r="AF533" s="8">
        <f t="shared" si="139"/>
        <v>0</v>
      </c>
      <c r="AG533" s="17">
        <f t="shared" si="140"/>
        <v>17871</v>
      </c>
      <c r="AH533" s="18">
        <f t="shared" si="141"/>
        <v>0</v>
      </c>
      <c r="AI533" s="98">
        <f t="shared" si="142"/>
        <v>0</v>
      </c>
      <c r="AJ533" s="20">
        <v>14</v>
      </c>
      <c r="AK533" s="20">
        <v>450</v>
      </c>
      <c r="AL533" s="20"/>
      <c r="AM533" s="20">
        <v>688</v>
      </c>
      <c r="AN533" s="20">
        <f t="shared" si="143"/>
        <v>256282</v>
      </c>
      <c r="AO533" s="7">
        <v>3</v>
      </c>
      <c r="AP533" s="20"/>
      <c r="AQ533" s="21"/>
      <c r="AR533" s="21"/>
      <c r="AS533" s="5" t="s">
        <v>1841</v>
      </c>
      <c r="AT533" s="5" t="s">
        <v>76</v>
      </c>
      <c r="AY533" s="145" t="str">
        <f t="shared" si="144"/>
        <v>OK</v>
      </c>
    </row>
    <row r="534" spans="1:51" ht="19.95" customHeight="1">
      <c r="A534" s="5" t="s">
        <v>562</v>
      </c>
      <c r="B534" s="5">
        <v>11009648</v>
      </c>
      <c r="C534" s="5" t="s">
        <v>1856</v>
      </c>
      <c r="D534" s="5" t="s">
        <v>1857</v>
      </c>
      <c r="E534" s="5" t="s">
        <v>54</v>
      </c>
      <c r="F534" s="5" t="s">
        <v>55</v>
      </c>
      <c r="G534" s="5" t="s">
        <v>2051</v>
      </c>
      <c r="H534" s="5" t="s">
        <v>1858</v>
      </c>
      <c r="I534" s="5" t="s">
        <v>1840</v>
      </c>
      <c r="J534" s="6">
        <v>39062</v>
      </c>
      <c r="K534" s="5" t="s">
        <v>65</v>
      </c>
      <c r="L534" s="5" t="s">
        <v>65</v>
      </c>
      <c r="M534" s="5" t="s">
        <v>66</v>
      </c>
      <c r="N534" s="7">
        <v>2</v>
      </c>
      <c r="O534" s="7">
        <v>3</v>
      </c>
      <c r="P534" s="8">
        <v>15400</v>
      </c>
      <c r="Q534" s="89">
        <v>0.03</v>
      </c>
      <c r="R534" s="10">
        <f t="shared" si="133"/>
        <v>462</v>
      </c>
      <c r="S534" s="89">
        <v>0</v>
      </c>
      <c r="T534" s="10">
        <f t="shared" si="134"/>
        <v>0</v>
      </c>
      <c r="U534" s="89">
        <f t="shared" si="135"/>
        <v>0.03</v>
      </c>
      <c r="V534" s="10">
        <f t="shared" si="136"/>
        <v>462</v>
      </c>
      <c r="W534" s="10">
        <f t="shared" si="137"/>
        <v>15862</v>
      </c>
      <c r="X534" s="11">
        <f t="shared" si="131"/>
        <v>15862</v>
      </c>
      <c r="Y534" s="12">
        <f t="shared" si="138"/>
        <v>462</v>
      </c>
      <c r="Z534" s="93">
        <f t="shared" si="132"/>
        <v>0.03</v>
      </c>
      <c r="AA534" s="94" t="str">
        <f t="shared" si="130"/>
        <v>2.40%-3.60%</v>
      </c>
      <c r="AB534" s="15"/>
      <c r="AC534" s="15"/>
      <c r="AD534" s="15"/>
      <c r="AE534" s="96"/>
      <c r="AF534" s="8">
        <f t="shared" si="139"/>
        <v>0</v>
      </c>
      <c r="AG534" s="17">
        <f t="shared" si="140"/>
        <v>15862</v>
      </c>
      <c r="AH534" s="18">
        <f t="shared" si="141"/>
        <v>462</v>
      </c>
      <c r="AI534" s="98">
        <f t="shared" si="142"/>
        <v>3.0000000000000027E-2</v>
      </c>
      <c r="AJ534" s="20">
        <v>14</v>
      </c>
      <c r="AK534" s="20">
        <v>450</v>
      </c>
      <c r="AL534" s="20"/>
      <c r="AM534" s="20">
        <v>688</v>
      </c>
      <c r="AN534" s="20">
        <f t="shared" si="143"/>
        <v>228156</v>
      </c>
      <c r="AO534" s="7">
        <v>3</v>
      </c>
      <c r="AP534" s="20"/>
      <c r="AQ534" s="21"/>
      <c r="AR534" s="21"/>
      <c r="AS534" s="5" t="s">
        <v>1841</v>
      </c>
      <c r="AT534" s="5" t="s">
        <v>76</v>
      </c>
      <c r="AY534" s="145" t="str">
        <f t="shared" si="144"/>
        <v>OK</v>
      </c>
    </row>
    <row r="535" spans="1:51" ht="19.95" customHeight="1">
      <c r="A535" s="5" t="s">
        <v>562</v>
      </c>
      <c r="B535" s="5">
        <v>11011971</v>
      </c>
      <c r="C535" s="5" t="s">
        <v>1859</v>
      </c>
      <c r="D535" s="5" t="s">
        <v>1860</v>
      </c>
      <c r="E535" s="5" t="s">
        <v>54</v>
      </c>
      <c r="F535" s="5" t="s">
        <v>55</v>
      </c>
      <c r="G535" s="5" t="s">
        <v>2051</v>
      </c>
      <c r="H535" s="5" t="s">
        <v>1861</v>
      </c>
      <c r="I535" s="5" t="s">
        <v>1862</v>
      </c>
      <c r="J535" s="6">
        <v>41995</v>
      </c>
      <c r="K535" s="5" t="s">
        <v>87</v>
      </c>
      <c r="L535" s="5" t="s">
        <v>87</v>
      </c>
      <c r="M535" s="5" t="s">
        <v>89</v>
      </c>
      <c r="N535" s="7">
        <v>2</v>
      </c>
      <c r="O535" s="7">
        <v>3</v>
      </c>
      <c r="P535" s="8">
        <v>12685</v>
      </c>
      <c r="Q535" s="89">
        <v>2.5000000000000001E-2</v>
      </c>
      <c r="R535" s="10">
        <f t="shared" si="133"/>
        <v>317</v>
      </c>
      <c r="S535" s="89">
        <v>0</v>
      </c>
      <c r="T535" s="10">
        <f t="shared" si="134"/>
        <v>0</v>
      </c>
      <c r="U535" s="89">
        <f t="shared" si="135"/>
        <v>2.4990145841545131E-2</v>
      </c>
      <c r="V535" s="10">
        <f t="shared" si="136"/>
        <v>317</v>
      </c>
      <c r="W535" s="10">
        <f t="shared" si="137"/>
        <v>13002</v>
      </c>
      <c r="X535" s="11">
        <f t="shared" si="131"/>
        <v>13002</v>
      </c>
      <c r="Y535" s="12">
        <f t="shared" si="138"/>
        <v>317</v>
      </c>
      <c r="Z535" s="93">
        <f t="shared" si="132"/>
        <v>2.5000000000000001E-2</v>
      </c>
      <c r="AA535" s="94" t="str">
        <f t="shared" si="130"/>
        <v>2.00%-3.00%</v>
      </c>
      <c r="AB535" s="15"/>
      <c r="AC535" s="15"/>
      <c r="AD535" s="15"/>
      <c r="AE535" s="96"/>
      <c r="AF535" s="8">
        <f t="shared" si="139"/>
        <v>0</v>
      </c>
      <c r="AG535" s="17">
        <f t="shared" si="140"/>
        <v>13002</v>
      </c>
      <c r="AH535" s="18">
        <f t="shared" si="141"/>
        <v>317</v>
      </c>
      <c r="AI535" s="98">
        <f t="shared" si="142"/>
        <v>2.4990145841545131E-2</v>
      </c>
      <c r="AJ535" s="20">
        <v>14</v>
      </c>
      <c r="AK535" s="20">
        <v>450</v>
      </c>
      <c r="AL535" s="20"/>
      <c r="AM535" s="20">
        <v>688</v>
      </c>
      <c r="AN535" s="20">
        <f t="shared" si="143"/>
        <v>188116</v>
      </c>
      <c r="AO535" s="7">
        <v>3</v>
      </c>
      <c r="AP535" s="20"/>
      <c r="AQ535" s="21"/>
      <c r="AR535" s="21"/>
      <c r="AS535" s="5" t="s">
        <v>1841</v>
      </c>
      <c r="AT535" s="5" t="s">
        <v>76</v>
      </c>
      <c r="AY535" s="145" t="str">
        <f t="shared" si="144"/>
        <v>OK</v>
      </c>
    </row>
    <row r="536" spans="1:51" ht="19.95" customHeight="1">
      <c r="A536" s="5" t="s">
        <v>562</v>
      </c>
      <c r="B536" s="5">
        <v>11013378</v>
      </c>
      <c r="C536" s="5" t="s">
        <v>1863</v>
      </c>
      <c r="D536" s="5" t="s">
        <v>1864</v>
      </c>
      <c r="E536" s="5" t="s">
        <v>54</v>
      </c>
      <c r="F536" s="5" t="s">
        <v>55</v>
      </c>
      <c r="G536" s="5" t="s">
        <v>2051</v>
      </c>
      <c r="H536" s="5" t="s">
        <v>1844</v>
      </c>
      <c r="I536" s="5" t="s">
        <v>1853</v>
      </c>
      <c r="J536" s="6">
        <v>40459</v>
      </c>
      <c r="K536" s="5" t="s">
        <v>80</v>
      </c>
      <c r="L536" s="5" t="s">
        <v>80</v>
      </c>
      <c r="M536" s="5" t="s">
        <v>66</v>
      </c>
      <c r="N536" s="7">
        <v>2</v>
      </c>
      <c r="O536" s="7">
        <v>4</v>
      </c>
      <c r="P536" s="8">
        <v>19073</v>
      </c>
      <c r="Q536" s="89">
        <v>3.7500000000000006E-2</v>
      </c>
      <c r="R536" s="10">
        <f t="shared" si="133"/>
        <v>715</v>
      </c>
      <c r="S536" s="89">
        <v>1.55E-2</v>
      </c>
      <c r="T536" s="10">
        <f t="shared" si="134"/>
        <v>296</v>
      </c>
      <c r="U536" s="89">
        <f t="shared" si="135"/>
        <v>5.3006868347926388E-2</v>
      </c>
      <c r="V536" s="10">
        <f t="shared" si="136"/>
        <v>1011</v>
      </c>
      <c r="W536" s="10">
        <f t="shared" si="137"/>
        <v>20084</v>
      </c>
      <c r="X536" s="11">
        <v>20237</v>
      </c>
      <c r="Y536" s="12">
        <f t="shared" si="138"/>
        <v>1164</v>
      </c>
      <c r="Z536" s="93">
        <f t="shared" si="132"/>
        <v>6.0999999999999999E-2</v>
      </c>
      <c r="AA536" s="94" t="str">
        <f t="shared" si="130"/>
        <v>4.24%-6.36%</v>
      </c>
      <c r="AB536" s="15"/>
      <c r="AC536" s="15"/>
      <c r="AD536" s="15"/>
      <c r="AE536" s="96"/>
      <c r="AF536" s="8">
        <f t="shared" si="139"/>
        <v>0</v>
      </c>
      <c r="AG536" s="17">
        <f t="shared" si="140"/>
        <v>20237</v>
      </c>
      <c r="AH536" s="18">
        <f t="shared" si="141"/>
        <v>1164</v>
      </c>
      <c r="AI536" s="98">
        <f t="shared" si="142"/>
        <v>6.1028679284852894E-2</v>
      </c>
      <c r="AJ536" s="20">
        <v>14</v>
      </c>
      <c r="AK536" s="20">
        <v>450</v>
      </c>
      <c r="AL536" s="20"/>
      <c r="AM536" s="20">
        <v>688</v>
      </c>
      <c r="AN536" s="20">
        <f t="shared" si="143"/>
        <v>289406</v>
      </c>
      <c r="AO536" s="7">
        <v>3</v>
      </c>
      <c r="AP536" s="20"/>
      <c r="AQ536" s="21"/>
      <c r="AR536" s="21" t="s">
        <v>1865</v>
      </c>
      <c r="AS536" s="5" t="s">
        <v>1841</v>
      </c>
      <c r="AT536" s="5" t="s">
        <v>76</v>
      </c>
      <c r="AY536" s="145" t="str">
        <f t="shared" si="144"/>
        <v>OK</v>
      </c>
    </row>
    <row r="537" spans="1:51" ht="19.95" customHeight="1">
      <c r="A537" s="5" t="s">
        <v>562</v>
      </c>
      <c r="B537" s="5">
        <v>11013380</v>
      </c>
      <c r="C537" s="5" t="s">
        <v>1866</v>
      </c>
      <c r="D537" s="5" t="s">
        <v>1867</v>
      </c>
      <c r="E537" s="5" t="s">
        <v>54</v>
      </c>
      <c r="F537" s="5" t="s">
        <v>55</v>
      </c>
      <c r="G537" s="5" t="s">
        <v>2051</v>
      </c>
      <c r="H537" s="5" t="s">
        <v>1868</v>
      </c>
      <c r="I537" s="5" t="s">
        <v>1869</v>
      </c>
      <c r="J537" s="6">
        <v>40534</v>
      </c>
      <c r="K537" s="5" t="s">
        <v>150</v>
      </c>
      <c r="L537" s="5" t="s">
        <v>1870</v>
      </c>
      <c r="M537" s="5" t="s">
        <v>59</v>
      </c>
      <c r="N537" s="7">
        <v>2</v>
      </c>
      <c r="O537" s="7">
        <v>3</v>
      </c>
      <c r="P537" s="8">
        <v>24513</v>
      </c>
      <c r="Q537" s="89">
        <v>2.5000000000000001E-2</v>
      </c>
      <c r="R537" s="10">
        <f t="shared" si="133"/>
        <v>613</v>
      </c>
      <c r="S537" s="89">
        <v>0</v>
      </c>
      <c r="T537" s="10">
        <f t="shared" si="134"/>
        <v>0</v>
      </c>
      <c r="U537" s="89">
        <f t="shared" si="135"/>
        <v>2.5007139069065393E-2</v>
      </c>
      <c r="V537" s="10">
        <f t="shared" si="136"/>
        <v>613</v>
      </c>
      <c r="W537" s="10">
        <f t="shared" si="137"/>
        <v>25126</v>
      </c>
      <c r="X537" s="11">
        <f t="shared" si="131"/>
        <v>25126</v>
      </c>
      <c r="Y537" s="12">
        <f t="shared" si="138"/>
        <v>613</v>
      </c>
      <c r="Z537" s="93">
        <f t="shared" si="132"/>
        <v>2.5000000000000001E-2</v>
      </c>
      <c r="AA537" s="94" t="str">
        <f t="shared" si="130"/>
        <v>2.00%-3.00%</v>
      </c>
      <c r="AB537" s="15"/>
      <c r="AC537" s="15"/>
      <c r="AD537" s="15"/>
      <c r="AE537" s="96"/>
      <c r="AF537" s="8">
        <f t="shared" si="139"/>
        <v>0</v>
      </c>
      <c r="AG537" s="17">
        <f t="shared" si="140"/>
        <v>25126</v>
      </c>
      <c r="AH537" s="18">
        <f t="shared" si="141"/>
        <v>613</v>
      </c>
      <c r="AI537" s="98">
        <f t="shared" si="142"/>
        <v>2.5007139069065376E-2</v>
      </c>
      <c r="AJ537" s="20">
        <v>14</v>
      </c>
      <c r="AK537" s="20">
        <v>450</v>
      </c>
      <c r="AL537" s="20"/>
      <c r="AM537" s="20">
        <v>688</v>
      </c>
      <c r="AN537" s="20">
        <f t="shared" si="143"/>
        <v>357852</v>
      </c>
      <c r="AO537" s="7">
        <v>4</v>
      </c>
      <c r="AP537" s="20"/>
      <c r="AQ537" s="21"/>
      <c r="AR537" s="21"/>
      <c r="AS537" s="5" t="s">
        <v>1841</v>
      </c>
      <c r="AT537" s="5" t="s">
        <v>76</v>
      </c>
      <c r="AY537" s="145" t="str">
        <f t="shared" si="144"/>
        <v>OK</v>
      </c>
    </row>
    <row r="538" spans="1:51" ht="19.95" customHeight="1">
      <c r="A538" s="5" t="s">
        <v>562</v>
      </c>
      <c r="B538" s="5">
        <v>11013438</v>
      </c>
      <c r="C538" s="5" t="s">
        <v>1871</v>
      </c>
      <c r="D538" s="5" t="s">
        <v>1872</v>
      </c>
      <c r="E538" s="5" t="s">
        <v>54</v>
      </c>
      <c r="F538" s="5" t="s">
        <v>55</v>
      </c>
      <c r="G538" s="5" t="s">
        <v>2051</v>
      </c>
      <c r="H538" s="5" t="s">
        <v>1844</v>
      </c>
      <c r="I538" s="5" t="s">
        <v>1853</v>
      </c>
      <c r="J538" s="6">
        <v>38901</v>
      </c>
      <c r="K538" s="5" t="s">
        <v>80</v>
      </c>
      <c r="L538" s="5" t="s">
        <v>80</v>
      </c>
      <c r="M538" s="5" t="s">
        <v>66</v>
      </c>
      <c r="N538" s="7">
        <v>2</v>
      </c>
      <c r="O538" s="7">
        <v>3</v>
      </c>
      <c r="P538" s="8">
        <v>18617</v>
      </c>
      <c r="Q538" s="89">
        <v>2.5000000000000001E-2</v>
      </c>
      <c r="R538" s="10">
        <f t="shared" si="133"/>
        <v>465</v>
      </c>
      <c r="S538" s="89">
        <v>0</v>
      </c>
      <c r="T538" s="10">
        <f t="shared" si="134"/>
        <v>0</v>
      </c>
      <c r="U538" s="89">
        <f t="shared" si="135"/>
        <v>2.4977171402481603E-2</v>
      </c>
      <c r="V538" s="10">
        <f t="shared" si="136"/>
        <v>465</v>
      </c>
      <c r="W538" s="10">
        <f t="shared" si="137"/>
        <v>19082</v>
      </c>
      <c r="X538" s="11">
        <v>19000</v>
      </c>
      <c r="Y538" s="12">
        <f t="shared" si="138"/>
        <v>383</v>
      </c>
      <c r="Z538" s="93">
        <f t="shared" si="132"/>
        <v>2.06E-2</v>
      </c>
      <c r="AA538" s="94" t="str">
        <f t="shared" si="130"/>
        <v>2.00%-3.00%</v>
      </c>
      <c r="AB538" s="15"/>
      <c r="AC538" s="15"/>
      <c r="AD538" s="15"/>
      <c r="AE538" s="96"/>
      <c r="AF538" s="8">
        <f t="shared" si="139"/>
        <v>0</v>
      </c>
      <c r="AG538" s="17">
        <f t="shared" si="140"/>
        <v>19000</v>
      </c>
      <c r="AH538" s="18">
        <f t="shared" si="141"/>
        <v>383</v>
      </c>
      <c r="AI538" s="98">
        <f t="shared" si="142"/>
        <v>2.0572594940108546E-2</v>
      </c>
      <c r="AJ538" s="20">
        <v>14</v>
      </c>
      <c r="AK538" s="20">
        <v>450</v>
      </c>
      <c r="AL538" s="20"/>
      <c r="AM538" s="20">
        <v>688</v>
      </c>
      <c r="AN538" s="20">
        <f t="shared" si="143"/>
        <v>272088</v>
      </c>
      <c r="AO538" s="7">
        <v>3</v>
      </c>
      <c r="AP538" s="20"/>
      <c r="AQ538" s="21"/>
      <c r="AR538" s="21" t="s">
        <v>1848</v>
      </c>
      <c r="AS538" s="5" t="s">
        <v>1841</v>
      </c>
      <c r="AT538" s="5" t="s">
        <v>76</v>
      </c>
      <c r="AY538" s="145" t="str">
        <f t="shared" si="144"/>
        <v>OK</v>
      </c>
    </row>
    <row r="539" spans="1:51" ht="19.95" customHeight="1">
      <c r="A539" s="5" t="s">
        <v>562</v>
      </c>
      <c r="B539" s="5">
        <v>11016830</v>
      </c>
      <c r="C539" s="5" t="s">
        <v>1873</v>
      </c>
      <c r="D539" s="5" t="s">
        <v>1874</v>
      </c>
      <c r="E539" s="5" t="s">
        <v>54</v>
      </c>
      <c r="F539" s="5" t="s">
        <v>55</v>
      </c>
      <c r="G539" s="5" t="s">
        <v>2051</v>
      </c>
      <c r="H539" s="5" t="s">
        <v>1868</v>
      </c>
      <c r="I539" s="5" t="s">
        <v>1869</v>
      </c>
      <c r="J539" s="6">
        <v>43488</v>
      </c>
      <c r="K539" s="5" t="s">
        <v>150</v>
      </c>
      <c r="L539" s="5" t="s">
        <v>150</v>
      </c>
      <c r="M539" s="5" t="s">
        <v>59</v>
      </c>
      <c r="N539" s="7">
        <v>2</v>
      </c>
      <c r="O539" s="7">
        <v>3</v>
      </c>
      <c r="P539" s="8">
        <v>22000</v>
      </c>
      <c r="Q539" s="89">
        <v>2.5000000000000001E-2</v>
      </c>
      <c r="R539" s="10">
        <f t="shared" si="133"/>
        <v>550</v>
      </c>
      <c r="S539" s="89">
        <v>0</v>
      </c>
      <c r="T539" s="10">
        <f t="shared" si="134"/>
        <v>0</v>
      </c>
      <c r="U539" s="89">
        <f t="shared" si="135"/>
        <v>2.5000000000000001E-2</v>
      </c>
      <c r="V539" s="10">
        <f t="shared" si="136"/>
        <v>550</v>
      </c>
      <c r="W539" s="10">
        <f t="shared" si="137"/>
        <v>22550</v>
      </c>
      <c r="X539" s="11">
        <f t="shared" si="131"/>
        <v>22550</v>
      </c>
      <c r="Y539" s="12">
        <f t="shared" si="138"/>
        <v>550</v>
      </c>
      <c r="Z539" s="93">
        <f t="shared" si="132"/>
        <v>2.5000000000000001E-2</v>
      </c>
      <c r="AA539" s="94" t="str">
        <f t="shared" si="130"/>
        <v>2.00%-3.00%</v>
      </c>
      <c r="AB539" s="15"/>
      <c r="AC539" s="15"/>
      <c r="AD539" s="15"/>
      <c r="AE539" s="96"/>
      <c r="AF539" s="8">
        <f t="shared" si="139"/>
        <v>0</v>
      </c>
      <c r="AG539" s="17">
        <f t="shared" si="140"/>
        <v>22550</v>
      </c>
      <c r="AH539" s="18">
        <f t="shared" si="141"/>
        <v>550</v>
      </c>
      <c r="AI539" s="98">
        <f t="shared" si="142"/>
        <v>2.4999999999999911E-2</v>
      </c>
      <c r="AJ539" s="20">
        <v>14</v>
      </c>
      <c r="AK539" s="20">
        <v>450</v>
      </c>
      <c r="AL539" s="20"/>
      <c r="AM539" s="20">
        <v>688</v>
      </c>
      <c r="AN539" s="20">
        <f t="shared" si="143"/>
        <v>321788</v>
      </c>
      <c r="AO539" s="7">
        <v>3</v>
      </c>
      <c r="AP539" s="20"/>
      <c r="AQ539" s="21"/>
      <c r="AR539" s="21"/>
      <c r="AS539" s="5" t="s">
        <v>1841</v>
      </c>
      <c r="AT539" s="5" t="s">
        <v>76</v>
      </c>
      <c r="AY539" s="145" t="str">
        <f t="shared" si="144"/>
        <v>OK</v>
      </c>
    </row>
    <row r="540" spans="1:51" ht="19.95" customHeight="1">
      <c r="A540" s="5" t="s">
        <v>562</v>
      </c>
      <c r="B540" s="5">
        <v>11018702</v>
      </c>
      <c r="C540" s="5" t="s">
        <v>1875</v>
      </c>
      <c r="D540" s="5" t="s">
        <v>1876</v>
      </c>
      <c r="E540" s="5" t="s">
        <v>54</v>
      </c>
      <c r="F540" s="5" t="s">
        <v>55</v>
      </c>
      <c r="G540" s="5" t="s">
        <v>2051</v>
      </c>
      <c r="H540" s="5" t="s">
        <v>1868</v>
      </c>
      <c r="I540" s="5" t="s">
        <v>1869</v>
      </c>
      <c r="J540" s="6">
        <v>44419</v>
      </c>
      <c r="K540" s="5" t="s">
        <v>388</v>
      </c>
      <c r="L540" s="5" t="s">
        <v>388</v>
      </c>
      <c r="M540" s="5" t="s">
        <v>107</v>
      </c>
      <c r="N540" s="7">
        <v>2</v>
      </c>
      <c r="O540" s="7">
        <v>3</v>
      </c>
      <c r="P540" s="8">
        <v>12091</v>
      </c>
      <c r="Q540" s="89">
        <v>0</v>
      </c>
      <c r="R540" s="10">
        <f t="shared" si="133"/>
        <v>0</v>
      </c>
      <c r="S540" s="89">
        <v>0</v>
      </c>
      <c r="T540" s="10">
        <f t="shared" si="134"/>
        <v>0</v>
      </c>
      <c r="U540" s="89">
        <f t="shared" si="135"/>
        <v>0</v>
      </c>
      <c r="V540" s="10">
        <f t="shared" si="136"/>
        <v>0</v>
      </c>
      <c r="W540" s="10">
        <f t="shared" si="137"/>
        <v>12091</v>
      </c>
      <c r="X540" s="11">
        <f t="shared" si="131"/>
        <v>12091</v>
      </c>
      <c r="Y540" s="12">
        <f t="shared" si="138"/>
        <v>0</v>
      </c>
      <c r="Z540" s="93">
        <f t="shared" si="132"/>
        <v>0</v>
      </c>
      <c r="AA540" s="94" t="str">
        <f t="shared" si="130"/>
        <v>0.00%-0.00%</v>
      </c>
      <c r="AB540" s="15"/>
      <c r="AC540" s="15"/>
      <c r="AD540" s="15"/>
      <c r="AE540" s="96"/>
      <c r="AF540" s="8">
        <f t="shared" si="139"/>
        <v>0</v>
      </c>
      <c r="AG540" s="17">
        <f t="shared" si="140"/>
        <v>12091</v>
      </c>
      <c r="AH540" s="18">
        <f t="shared" si="141"/>
        <v>0</v>
      </c>
      <c r="AI540" s="98">
        <f t="shared" si="142"/>
        <v>0</v>
      </c>
      <c r="AJ540" s="20">
        <v>14</v>
      </c>
      <c r="AK540" s="20">
        <v>550</v>
      </c>
      <c r="AL540" s="20"/>
      <c r="AM540" s="20">
        <v>688</v>
      </c>
      <c r="AN540" s="20">
        <f t="shared" si="143"/>
        <v>176562</v>
      </c>
      <c r="AO540" s="7">
        <v>5</v>
      </c>
      <c r="AP540" s="20"/>
      <c r="AQ540" s="21"/>
      <c r="AR540" s="21"/>
      <c r="AS540" s="5" t="s">
        <v>1841</v>
      </c>
      <c r="AT540" s="5" t="s">
        <v>76</v>
      </c>
      <c r="AY540" s="145" t="str">
        <f t="shared" si="144"/>
        <v>OK</v>
      </c>
    </row>
    <row r="541" spans="1:51" ht="19.95" customHeight="1">
      <c r="A541" s="5" t="s">
        <v>562</v>
      </c>
      <c r="B541" s="5">
        <v>11021570</v>
      </c>
      <c r="C541" s="5" t="s">
        <v>1877</v>
      </c>
      <c r="D541" s="5" t="s">
        <v>1878</v>
      </c>
      <c r="E541" s="5" t="s">
        <v>54</v>
      </c>
      <c r="F541" s="5" t="s">
        <v>55</v>
      </c>
      <c r="G541" s="5" t="s">
        <v>2051</v>
      </c>
      <c r="H541" s="5" t="s">
        <v>1879</v>
      </c>
      <c r="I541" s="5" t="s">
        <v>1880</v>
      </c>
      <c r="J541" s="6">
        <v>45644</v>
      </c>
      <c r="K541" s="5" t="s">
        <v>110</v>
      </c>
      <c r="L541" s="5" t="s">
        <v>1881</v>
      </c>
      <c r="M541" s="5" t="s">
        <v>89</v>
      </c>
      <c r="N541" s="7">
        <v>2</v>
      </c>
      <c r="O541" s="7">
        <v>5</v>
      </c>
      <c r="P541" s="8">
        <v>20000</v>
      </c>
      <c r="Q541" s="89">
        <v>0.03</v>
      </c>
      <c r="R541" s="10">
        <f t="shared" si="133"/>
        <v>600</v>
      </c>
      <c r="S541" s="89">
        <v>0</v>
      </c>
      <c r="T541" s="10">
        <f t="shared" si="134"/>
        <v>0</v>
      </c>
      <c r="U541" s="89">
        <f t="shared" si="135"/>
        <v>0.03</v>
      </c>
      <c r="V541" s="10">
        <f t="shared" si="136"/>
        <v>600</v>
      </c>
      <c r="W541" s="10">
        <f t="shared" si="137"/>
        <v>20600</v>
      </c>
      <c r="X541" s="11">
        <v>20480</v>
      </c>
      <c r="Y541" s="12">
        <f t="shared" si="138"/>
        <v>480</v>
      </c>
      <c r="Z541" s="93">
        <f t="shared" si="132"/>
        <v>2.4E-2</v>
      </c>
      <c r="AA541" s="94" t="str">
        <f t="shared" si="130"/>
        <v>2.40%-3.60%</v>
      </c>
      <c r="AB541" s="15"/>
      <c r="AC541" s="15"/>
      <c r="AD541" s="15"/>
      <c r="AE541" s="96"/>
      <c r="AF541" s="8">
        <f t="shared" si="139"/>
        <v>0</v>
      </c>
      <c r="AG541" s="17">
        <f t="shared" si="140"/>
        <v>20480</v>
      </c>
      <c r="AH541" s="18">
        <f t="shared" si="141"/>
        <v>480</v>
      </c>
      <c r="AI541" s="98">
        <f t="shared" si="142"/>
        <v>2.4000000000000021E-2</v>
      </c>
      <c r="AJ541" s="20">
        <v>14</v>
      </c>
      <c r="AK541" s="20">
        <v>450</v>
      </c>
      <c r="AL541" s="20"/>
      <c r="AM541" s="20">
        <v>688</v>
      </c>
      <c r="AN541" s="20">
        <f t="shared" si="143"/>
        <v>292808</v>
      </c>
      <c r="AO541" s="7" t="s">
        <v>287</v>
      </c>
      <c r="AP541" s="20"/>
      <c r="AQ541" s="21"/>
      <c r="AR541" s="21" t="s">
        <v>1848</v>
      </c>
      <c r="AS541" s="5" t="s">
        <v>1841</v>
      </c>
      <c r="AT541" s="5" t="s">
        <v>76</v>
      </c>
      <c r="AY541" s="145" t="str">
        <f t="shared" si="144"/>
        <v>OK</v>
      </c>
    </row>
    <row r="542" spans="1:51" ht="19.95" customHeight="1">
      <c r="A542" s="5" t="s">
        <v>562</v>
      </c>
      <c r="B542" s="5">
        <v>11021653</v>
      </c>
      <c r="C542" s="5" t="s">
        <v>1882</v>
      </c>
      <c r="D542" s="5" t="s">
        <v>1883</v>
      </c>
      <c r="E542" s="5" t="s">
        <v>54</v>
      </c>
      <c r="F542" s="5" t="s">
        <v>55</v>
      </c>
      <c r="G542" s="5" t="s">
        <v>2051</v>
      </c>
      <c r="H542" s="5" t="s">
        <v>1884</v>
      </c>
      <c r="I542" s="5" t="s">
        <v>1840</v>
      </c>
      <c r="J542" s="6">
        <v>45707</v>
      </c>
      <c r="K542" s="5" t="s">
        <v>65</v>
      </c>
      <c r="L542" s="5" t="s">
        <v>65</v>
      </c>
      <c r="M542" s="5" t="s">
        <v>66</v>
      </c>
      <c r="N542" s="7">
        <v>2</v>
      </c>
      <c r="O542" s="7">
        <v>3</v>
      </c>
      <c r="P542" s="8">
        <v>23550</v>
      </c>
      <c r="Q542" s="89">
        <v>0</v>
      </c>
      <c r="R542" s="10">
        <f t="shared" si="133"/>
        <v>0</v>
      </c>
      <c r="S542" s="89">
        <v>0</v>
      </c>
      <c r="T542" s="10">
        <f t="shared" si="134"/>
        <v>0</v>
      </c>
      <c r="U542" s="89">
        <f t="shared" si="135"/>
        <v>0</v>
      </c>
      <c r="V542" s="10">
        <f t="shared" si="136"/>
        <v>0</v>
      </c>
      <c r="W542" s="10">
        <f t="shared" si="137"/>
        <v>23550</v>
      </c>
      <c r="X542" s="11">
        <f t="shared" si="131"/>
        <v>23550</v>
      </c>
      <c r="Y542" s="12">
        <f t="shared" si="138"/>
        <v>0</v>
      </c>
      <c r="Z542" s="93">
        <f t="shared" si="132"/>
        <v>0</v>
      </c>
      <c r="AA542" s="94" t="str">
        <f t="shared" si="130"/>
        <v>0.00%-0.00%</v>
      </c>
      <c r="AB542" s="15"/>
      <c r="AC542" s="15"/>
      <c r="AD542" s="15"/>
      <c r="AE542" s="96"/>
      <c r="AF542" s="8">
        <f t="shared" si="139"/>
        <v>0</v>
      </c>
      <c r="AG542" s="17">
        <f t="shared" si="140"/>
        <v>23550</v>
      </c>
      <c r="AH542" s="18">
        <f t="shared" si="141"/>
        <v>0</v>
      </c>
      <c r="AI542" s="98">
        <f t="shared" si="142"/>
        <v>0</v>
      </c>
      <c r="AJ542" s="20">
        <v>14</v>
      </c>
      <c r="AK542" s="20">
        <v>450</v>
      </c>
      <c r="AL542" s="20"/>
      <c r="AM542" s="20">
        <v>688</v>
      </c>
      <c r="AN542" s="20">
        <f t="shared" si="143"/>
        <v>335788</v>
      </c>
      <c r="AO542" s="7" t="e">
        <v>#N/A</v>
      </c>
      <c r="AP542" s="20"/>
      <c r="AQ542" s="21"/>
      <c r="AR542" s="21"/>
      <c r="AS542" s="5" t="s">
        <v>1841</v>
      </c>
      <c r="AT542" s="5" t="s">
        <v>76</v>
      </c>
      <c r="AY542" s="145" t="str">
        <f t="shared" si="144"/>
        <v>OK</v>
      </c>
    </row>
    <row r="543" spans="1:51" ht="19.95" customHeight="1">
      <c r="A543" s="5" t="s">
        <v>562</v>
      </c>
      <c r="B543" s="5">
        <v>15000096</v>
      </c>
      <c r="C543" s="5" t="s">
        <v>1885</v>
      </c>
      <c r="D543" s="5" t="s">
        <v>1886</v>
      </c>
      <c r="E543" s="5" t="s">
        <v>54</v>
      </c>
      <c r="F543" s="5" t="s">
        <v>55</v>
      </c>
      <c r="G543" s="5" t="s">
        <v>2051</v>
      </c>
      <c r="H543" s="5" t="s">
        <v>1887</v>
      </c>
      <c r="I543" s="5" t="s">
        <v>1880</v>
      </c>
      <c r="J543" s="6">
        <v>38541</v>
      </c>
      <c r="K543" s="5" t="s">
        <v>150</v>
      </c>
      <c r="L543" s="5" t="s">
        <v>1888</v>
      </c>
      <c r="M543" s="5" t="s">
        <v>59</v>
      </c>
      <c r="N543" s="7">
        <v>2</v>
      </c>
      <c r="O543" s="7">
        <v>3</v>
      </c>
      <c r="P543" s="8">
        <v>23997</v>
      </c>
      <c r="Q543" s="89">
        <v>0</v>
      </c>
      <c r="R543" s="10">
        <f t="shared" si="133"/>
        <v>0</v>
      </c>
      <c r="S543" s="89">
        <v>0</v>
      </c>
      <c r="T543" s="10">
        <f t="shared" si="134"/>
        <v>0</v>
      </c>
      <c r="U543" s="89">
        <f t="shared" si="135"/>
        <v>0</v>
      </c>
      <c r="V543" s="10">
        <f t="shared" si="136"/>
        <v>0</v>
      </c>
      <c r="W543" s="10">
        <f t="shared" si="137"/>
        <v>23997</v>
      </c>
      <c r="X543" s="11">
        <f t="shared" si="131"/>
        <v>23997</v>
      </c>
      <c r="Y543" s="12">
        <f t="shared" si="138"/>
        <v>0</v>
      </c>
      <c r="Z543" s="93">
        <f t="shared" si="132"/>
        <v>0</v>
      </c>
      <c r="AA543" s="94" t="str">
        <f t="shared" si="130"/>
        <v>0.00%-0.00%</v>
      </c>
      <c r="AB543" s="15"/>
      <c r="AC543" s="15"/>
      <c r="AD543" s="15"/>
      <c r="AE543" s="96"/>
      <c r="AF543" s="8">
        <f t="shared" si="139"/>
        <v>0</v>
      </c>
      <c r="AG543" s="17">
        <f t="shared" si="140"/>
        <v>23997</v>
      </c>
      <c r="AH543" s="18">
        <f t="shared" si="141"/>
        <v>0</v>
      </c>
      <c r="AI543" s="98">
        <f t="shared" si="142"/>
        <v>0</v>
      </c>
      <c r="AJ543" s="20">
        <v>14</v>
      </c>
      <c r="AK543" s="20">
        <v>450</v>
      </c>
      <c r="AL543" s="20"/>
      <c r="AM543" s="20">
        <v>688</v>
      </c>
      <c r="AN543" s="20">
        <f t="shared" si="143"/>
        <v>342046</v>
      </c>
      <c r="AO543" s="7">
        <v>4</v>
      </c>
      <c r="AP543" s="20"/>
      <c r="AQ543" s="21"/>
      <c r="AR543" s="21"/>
      <c r="AS543" s="5" t="s">
        <v>1841</v>
      </c>
      <c r="AT543" s="5" t="s">
        <v>76</v>
      </c>
      <c r="AY543" s="145" t="str">
        <f t="shared" si="144"/>
        <v>OK</v>
      </c>
    </row>
    <row r="544" spans="1:51" ht="19.95" customHeight="1">
      <c r="A544" s="5" t="s">
        <v>562</v>
      </c>
      <c r="B544" s="5">
        <v>15000461</v>
      </c>
      <c r="C544" s="5" t="s">
        <v>1889</v>
      </c>
      <c r="D544" s="5" t="s">
        <v>1890</v>
      </c>
      <c r="E544" s="5" t="s">
        <v>54</v>
      </c>
      <c r="F544" s="5" t="s">
        <v>55</v>
      </c>
      <c r="G544" s="5" t="s">
        <v>2051</v>
      </c>
      <c r="H544" s="5" t="s">
        <v>1891</v>
      </c>
      <c r="I544" s="5" t="s">
        <v>1892</v>
      </c>
      <c r="J544" s="6">
        <v>38808</v>
      </c>
      <c r="K544" s="5" t="s">
        <v>87</v>
      </c>
      <c r="L544" s="5" t="s">
        <v>87</v>
      </c>
      <c r="M544" s="5" t="s">
        <v>89</v>
      </c>
      <c r="N544" s="7">
        <v>2</v>
      </c>
      <c r="O544" s="7">
        <v>5</v>
      </c>
      <c r="P544" s="8">
        <v>11871</v>
      </c>
      <c r="Q544" s="89">
        <v>0.05</v>
      </c>
      <c r="R544" s="10">
        <f t="shared" si="133"/>
        <v>594</v>
      </c>
      <c r="S544" s="89">
        <v>2.7E-2</v>
      </c>
      <c r="T544" s="10">
        <f t="shared" si="134"/>
        <v>321</v>
      </c>
      <c r="U544" s="89">
        <f t="shared" si="135"/>
        <v>7.7078594895122574E-2</v>
      </c>
      <c r="V544" s="10">
        <f t="shared" si="136"/>
        <v>915</v>
      </c>
      <c r="W544" s="10">
        <f t="shared" si="137"/>
        <v>12786</v>
      </c>
      <c r="X544" s="11">
        <v>12912</v>
      </c>
      <c r="Y544" s="12">
        <f t="shared" si="138"/>
        <v>1041</v>
      </c>
      <c r="Z544" s="93">
        <f t="shared" si="132"/>
        <v>8.77E-2</v>
      </c>
      <c r="AA544" s="94" t="str">
        <f t="shared" si="130"/>
        <v>6.17%-9.25%</v>
      </c>
      <c r="AB544" s="15"/>
      <c r="AC544" s="15"/>
      <c r="AD544" s="15"/>
      <c r="AE544" s="96"/>
      <c r="AF544" s="8">
        <f t="shared" si="139"/>
        <v>0</v>
      </c>
      <c r="AG544" s="17">
        <f t="shared" si="140"/>
        <v>12912</v>
      </c>
      <c r="AH544" s="18">
        <f t="shared" si="141"/>
        <v>1041</v>
      </c>
      <c r="AI544" s="98">
        <f t="shared" si="142"/>
        <v>8.7692696487237765E-2</v>
      </c>
      <c r="AJ544" s="20">
        <v>14</v>
      </c>
      <c r="AK544" s="20">
        <v>550</v>
      </c>
      <c r="AL544" s="20"/>
      <c r="AM544" s="20">
        <v>688</v>
      </c>
      <c r="AN544" s="20">
        <f t="shared" si="143"/>
        <v>188056</v>
      </c>
      <c r="AO544" s="7">
        <v>2</v>
      </c>
      <c r="AP544" s="20"/>
      <c r="AQ544" s="21"/>
      <c r="AR544" s="21" t="s">
        <v>1865</v>
      </c>
      <c r="AS544" s="5" t="s">
        <v>1841</v>
      </c>
      <c r="AT544" s="5" t="s">
        <v>76</v>
      </c>
      <c r="AY544" s="145" t="str">
        <f t="shared" si="144"/>
        <v>OK</v>
      </c>
    </row>
    <row r="545" spans="1:51" ht="19.95" customHeight="1">
      <c r="A545" s="5" t="s">
        <v>562</v>
      </c>
      <c r="B545" s="5">
        <v>15000553</v>
      </c>
      <c r="C545" s="5" t="s">
        <v>1893</v>
      </c>
      <c r="D545" s="5" t="s">
        <v>1894</v>
      </c>
      <c r="E545" s="5" t="s">
        <v>54</v>
      </c>
      <c r="F545" s="5" t="s">
        <v>55</v>
      </c>
      <c r="G545" s="5" t="s">
        <v>2051</v>
      </c>
      <c r="H545" s="5" t="s">
        <v>1887</v>
      </c>
      <c r="I545" s="5" t="s">
        <v>1880</v>
      </c>
      <c r="J545" s="6">
        <v>38887</v>
      </c>
      <c r="K545" s="5" t="s">
        <v>65</v>
      </c>
      <c r="L545" s="5" t="s">
        <v>65</v>
      </c>
      <c r="M545" s="5" t="s">
        <v>66</v>
      </c>
      <c r="N545" s="7">
        <v>2</v>
      </c>
      <c r="O545" s="7">
        <v>3</v>
      </c>
      <c r="P545" s="8">
        <v>15040</v>
      </c>
      <c r="Q545" s="89">
        <v>2.5000000000000001E-2</v>
      </c>
      <c r="R545" s="10">
        <f t="shared" si="133"/>
        <v>376</v>
      </c>
      <c r="S545" s="89">
        <v>0</v>
      </c>
      <c r="T545" s="10">
        <f t="shared" si="134"/>
        <v>0</v>
      </c>
      <c r="U545" s="89">
        <f t="shared" si="135"/>
        <v>2.5000000000000001E-2</v>
      </c>
      <c r="V545" s="10">
        <f t="shared" si="136"/>
        <v>376</v>
      </c>
      <c r="W545" s="10">
        <f t="shared" si="137"/>
        <v>15416</v>
      </c>
      <c r="X545" s="11">
        <v>15350</v>
      </c>
      <c r="Y545" s="12">
        <f t="shared" si="138"/>
        <v>310</v>
      </c>
      <c r="Z545" s="93">
        <f t="shared" si="132"/>
        <v>2.06E-2</v>
      </c>
      <c r="AA545" s="94" t="str">
        <f t="shared" si="130"/>
        <v>2.00%-3.00%</v>
      </c>
      <c r="AB545" s="15"/>
      <c r="AC545" s="15"/>
      <c r="AD545" s="15"/>
      <c r="AE545" s="96"/>
      <c r="AF545" s="8">
        <f t="shared" si="139"/>
        <v>0</v>
      </c>
      <c r="AG545" s="17">
        <f t="shared" si="140"/>
        <v>15350</v>
      </c>
      <c r="AH545" s="18">
        <f t="shared" si="141"/>
        <v>310</v>
      </c>
      <c r="AI545" s="98">
        <f t="shared" si="142"/>
        <v>2.0611702127659504E-2</v>
      </c>
      <c r="AJ545" s="20">
        <v>14</v>
      </c>
      <c r="AK545" s="20">
        <v>450</v>
      </c>
      <c r="AL545" s="20"/>
      <c r="AM545" s="20">
        <v>688</v>
      </c>
      <c r="AN545" s="20">
        <f t="shared" si="143"/>
        <v>220988</v>
      </c>
      <c r="AO545" s="7">
        <v>3</v>
      </c>
      <c r="AP545" s="20"/>
      <c r="AQ545" s="21"/>
      <c r="AR545" s="21" t="s">
        <v>1848</v>
      </c>
      <c r="AS545" s="5" t="s">
        <v>1841</v>
      </c>
      <c r="AT545" s="5" t="s">
        <v>76</v>
      </c>
      <c r="AY545" s="145" t="str">
        <f t="shared" si="144"/>
        <v>OK</v>
      </c>
    </row>
    <row r="546" spans="1:51" ht="19.95" customHeight="1">
      <c r="A546" s="5" t="s">
        <v>562</v>
      </c>
      <c r="B546" s="5">
        <v>15000652</v>
      </c>
      <c r="C546" s="5" t="s">
        <v>1895</v>
      </c>
      <c r="D546" s="5" t="s">
        <v>1896</v>
      </c>
      <c r="E546" s="5" t="s">
        <v>54</v>
      </c>
      <c r="F546" s="5" t="s">
        <v>55</v>
      </c>
      <c r="G546" s="5" t="s">
        <v>2051</v>
      </c>
      <c r="H546" s="5" t="s">
        <v>1887</v>
      </c>
      <c r="I546" s="5" t="s">
        <v>1880</v>
      </c>
      <c r="J546" s="6">
        <v>38961</v>
      </c>
      <c r="K546" s="5" t="s">
        <v>594</v>
      </c>
      <c r="L546" s="5" t="s">
        <v>1897</v>
      </c>
      <c r="M546" s="5" t="s">
        <v>568</v>
      </c>
      <c r="N546" s="7">
        <v>2</v>
      </c>
      <c r="O546" s="7">
        <v>4</v>
      </c>
      <c r="P546" s="8">
        <v>5243</v>
      </c>
      <c r="Q546" s="89">
        <v>0.03</v>
      </c>
      <c r="R546" s="10">
        <f t="shared" si="133"/>
        <v>157</v>
      </c>
      <c r="S546" s="89">
        <v>0</v>
      </c>
      <c r="T546" s="10">
        <f t="shared" si="134"/>
        <v>0</v>
      </c>
      <c r="U546" s="89">
        <f t="shared" si="135"/>
        <v>2.9944688155636088E-2</v>
      </c>
      <c r="V546" s="10">
        <f t="shared" si="136"/>
        <v>157</v>
      </c>
      <c r="W546" s="10">
        <f t="shared" si="137"/>
        <v>5400</v>
      </c>
      <c r="X546" s="11">
        <v>5421</v>
      </c>
      <c r="Y546" s="12">
        <f t="shared" si="138"/>
        <v>178</v>
      </c>
      <c r="Z546" s="93">
        <f t="shared" si="132"/>
        <v>3.4000000000000002E-2</v>
      </c>
      <c r="AA546" s="94" t="str">
        <f t="shared" si="130"/>
        <v>2.40%-3.59%</v>
      </c>
      <c r="AB546" s="15"/>
      <c r="AC546" s="15"/>
      <c r="AD546" s="15"/>
      <c r="AE546" s="96"/>
      <c r="AF546" s="8">
        <f t="shared" si="139"/>
        <v>0</v>
      </c>
      <c r="AG546" s="17">
        <f t="shared" si="140"/>
        <v>5421</v>
      </c>
      <c r="AH546" s="18">
        <f t="shared" si="141"/>
        <v>178</v>
      </c>
      <c r="AI546" s="98">
        <f t="shared" si="142"/>
        <v>3.3950028609574634E-2</v>
      </c>
      <c r="AJ546" s="20">
        <v>14</v>
      </c>
      <c r="AK546" s="20">
        <v>450</v>
      </c>
      <c r="AL546" s="20"/>
      <c r="AM546" s="20">
        <v>688</v>
      </c>
      <c r="AN546" s="20">
        <f t="shared" si="143"/>
        <v>81982</v>
      </c>
      <c r="AO546" s="7">
        <v>3</v>
      </c>
      <c r="AP546" s="20"/>
      <c r="AQ546" s="21"/>
      <c r="AR546" s="21" t="s">
        <v>1865</v>
      </c>
      <c r="AS546" s="5" t="s">
        <v>1841</v>
      </c>
      <c r="AT546" s="5" t="s">
        <v>76</v>
      </c>
      <c r="AY546" s="145" t="str">
        <f t="shared" si="144"/>
        <v>OK</v>
      </c>
    </row>
    <row r="547" spans="1:51" ht="19.95" customHeight="1">
      <c r="A547" s="5" t="s">
        <v>562</v>
      </c>
      <c r="B547" s="5">
        <v>15000661</v>
      </c>
      <c r="C547" s="5" t="s">
        <v>581</v>
      </c>
      <c r="D547" s="5" t="s">
        <v>582</v>
      </c>
      <c r="E547" s="5" t="s">
        <v>54</v>
      </c>
      <c r="F547" s="5" t="s">
        <v>55</v>
      </c>
      <c r="G547" s="5" t="s">
        <v>2051</v>
      </c>
      <c r="H547" s="5" t="s">
        <v>1898</v>
      </c>
      <c r="I547" s="5" t="s">
        <v>1862</v>
      </c>
      <c r="J547" s="6">
        <v>38961</v>
      </c>
      <c r="K547" s="5" t="s">
        <v>592</v>
      </c>
      <c r="L547" s="5" t="s">
        <v>592</v>
      </c>
      <c r="M547" s="5" t="s">
        <v>286</v>
      </c>
      <c r="N547" s="7">
        <v>2</v>
      </c>
      <c r="O547" s="7">
        <v>3</v>
      </c>
      <c r="P547" s="8">
        <v>9381</v>
      </c>
      <c r="Q547" s="89">
        <v>2.5000000000000001E-2</v>
      </c>
      <c r="R547" s="10">
        <f t="shared" si="133"/>
        <v>235</v>
      </c>
      <c r="S547" s="89">
        <v>0</v>
      </c>
      <c r="T547" s="10">
        <f t="shared" si="134"/>
        <v>0</v>
      </c>
      <c r="U547" s="89">
        <f t="shared" si="135"/>
        <v>2.5050634260739793E-2</v>
      </c>
      <c r="V547" s="10">
        <f t="shared" si="136"/>
        <v>235</v>
      </c>
      <c r="W547" s="10">
        <f t="shared" si="137"/>
        <v>9616</v>
      </c>
      <c r="X547" s="11">
        <v>9660</v>
      </c>
      <c r="Y547" s="12">
        <f t="shared" si="138"/>
        <v>279</v>
      </c>
      <c r="Z547" s="93">
        <f t="shared" si="132"/>
        <v>2.9700000000000001E-2</v>
      </c>
      <c r="AA547" s="94" t="str">
        <f t="shared" si="130"/>
        <v>2.00%-3.01%</v>
      </c>
      <c r="AB547" s="15"/>
      <c r="AC547" s="15"/>
      <c r="AD547" s="15"/>
      <c r="AE547" s="96"/>
      <c r="AF547" s="8">
        <f t="shared" si="139"/>
        <v>0</v>
      </c>
      <c r="AG547" s="17">
        <f t="shared" si="140"/>
        <v>9660</v>
      </c>
      <c r="AH547" s="18">
        <f t="shared" si="141"/>
        <v>279</v>
      </c>
      <c r="AI547" s="98">
        <f t="shared" si="142"/>
        <v>2.9740965781899664E-2</v>
      </c>
      <c r="AJ547" s="20">
        <v>14</v>
      </c>
      <c r="AK547" s="20">
        <v>550</v>
      </c>
      <c r="AL547" s="20"/>
      <c r="AM547" s="20">
        <v>688</v>
      </c>
      <c r="AN547" s="20">
        <f t="shared" si="143"/>
        <v>142528</v>
      </c>
      <c r="AO547" s="7">
        <v>3</v>
      </c>
      <c r="AP547" s="20"/>
      <c r="AQ547" s="21"/>
      <c r="AR547" s="21" t="s">
        <v>1865</v>
      </c>
      <c r="AS547" s="5" t="s">
        <v>1841</v>
      </c>
      <c r="AT547" s="5" t="s">
        <v>76</v>
      </c>
      <c r="AY547" s="145" t="str">
        <f t="shared" si="144"/>
        <v>OK</v>
      </c>
    </row>
    <row r="548" spans="1:51" ht="19.95" customHeight="1">
      <c r="A548" s="5" t="s">
        <v>562</v>
      </c>
      <c r="B548" s="5">
        <v>15001064</v>
      </c>
      <c r="C548" s="5" t="s">
        <v>1899</v>
      </c>
      <c r="D548" s="5" t="s">
        <v>1900</v>
      </c>
      <c r="E548" s="5" t="s">
        <v>54</v>
      </c>
      <c r="F548" s="5" t="s">
        <v>55</v>
      </c>
      <c r="G548" s="5" t="s">
        <v>2051</v>
      </c>
      <c r="H548" s="5" t="s">
        <v>1887</v>
      </c>
      <c r="I548" s="5" t="s">
        <v>1880</v>
      </c>
      <c r="J548" s="6">
        <v>39448</v>
      </c>
      <c r="K548" s="5" t="s">
        <v>594</v>
      </c>
      <c r="L548" s="5" t="s">
        <v>1897</v>
      </c>
      <c r="M548" s="5" t="s">
        <v>568</v>
      </c>
      <c r="N548" s="7">
        <v>2</v>
      </c>
      <c r="O548" s="7">
        <v>3</v>
      </c>
      <c r="P548" s="8">
        <v>5358</v>
      </c>
      <c r="Q548" s="89">
        <v>0</v>
      </c>
      <c r="R548" s="10">
        <f t="shared" si="133"/>
        <v>0</v>
      </c>
      <c r="S548" s="89">
        <v>0</v>
      </c>
      <c r="T548" s="10">
        <f t="shared" si="134"/>
        <v>0</v>
      </c>
      <c r="U548" s="89">
        <f t="shared" si="135"/>
        <v>0</v>
      </c>
      <c r="V548" s="10">
        <f t="shared" si="136"/>
        <v>0</v>
      </c>
      <c r="W548" s="10">
        <f t="shared" si="137"/>
        <v>5358</v>
      </c>
      <c r="X548" s="11">
        <v>5458</v>
      </c>
      <c r="Y548" s="12">
        <f t="shared" si="138"/>
        <v>100</v>
      </c>
      <c r="Z548" s="93">
        <f t="shared" si="132"/>
        <v>1.8700000000000001E-2</v>
      </c>
      <c r="AA548" s="94" t="str">
        <f t="shared" si="130"/>
        <v>0.00%-0.00%</v>
      </c>
      <c r="AB548" s="15"/>
      <c r="AC548" s="15"/>
      <c r="AD548" s="15"/>
      <c r="AE548" s="96"/>
      <c r="AF548" s="8">
        <f t="shared" si="139"/>
        <v>0</v>
      </c>
      <c r="AG548" s="17">
        <f t="shared" si="140"/>
        <v>5458</v>
      </c>
      <c r="AH548" s="18">
        <f t="shared" si="141"/>
        <v>100</v>
      </c>
      <c r="AI548" s="98">
        <f t="shared" si="142"/>
        <v>1.8663680477790212E-2</v>
      </c>
      <c r="AJ548" s="20">
        <v>14</v>
      </c>
      <c r="AK548" s="20">
        <v>550</v>
      </c>
      <c r="AL548" s="20"/>
      <c r="AM548" s="20">
        <v>688</v>
      </c>
      <c r="AN548" s="20">
        <f t="shared" si="143"/>
        <v>83700</v>
      </c>
      <c r="AO548" s="7">
        <v>3</v>
      </c>
      <c r="AP548" s="20"/>
      <c r="AQ548" s="21" t="s">
        <v>1901</v>
      </c>
      <c r="AR548" s="21" t="s">
        <v>115</v>
      </c>
      <c r="AS548" s="5" t="s">
        <v>1841</v>
      </c>
      <c r="AT548" s="5" t="s">
        <v>76</v>
      </c>
      <c r="AY548" s="145" t="str">
        <f t="shared" si="144"/>
        <v>&gt;20</v>
      </c>
    </row>
    <row r="549" spans="1:51" ht="19.95" customHeight="1">
      <c r="A549" s="5" t="s">
        <v>562</v>
      </c>
      <c r="B549" s="5">
        <v>15001337</v>
      </c>
      <c r="C549" s="5" t="s">
        <v>1902</v>
      </c>
      <c r="D549" s="5" t="s">
        <v>1903</v>
      </c>
      <c r="E549" s="5" t="s">
        <v>54</v>
      </c>
      <c r="F549" s="5" t="s">
        <v>55</v>
      </c>
      <c r="G549" s="5" t="s">
        <v>2051</v>
      </c>
      <c r="H549" s="5" t="s">
        <v>1904</v>
      </c>
      <c r="I549" s="5" t="s">
        <v>1847</v>
      </c>
      <c r="J549" s="6">
        <v>39450</v>
      </c>
      <c r="K549" s="5" t="s">
        <v>110</v>
      </c>
      <c r="L549" s="5" t="s">
        <v>110</v>
      </c>
      <c r="M549" s="5" t="s">
        <v>89</v>
      </c>
      <c r="N549" s="7">
        <v>2</v>
      </c>
      <c r="O549" s="7">
        <v>3</v>
      </c>
      <c r="P549" s="8">
        <v>19090</v>
      </c>
      <c r="Q549" s="89">
        <v>2.5000000000000001E-2</v>
      </c>
      <c r="R549" s="10">
        <f t="shared" si="133"/>
        <v>477</v>
      </c>
      <c r="S549" s="89">
        <v>0</v>
      </c>
      <c r="T549" s="10">
        <f t="shared" si="134"/>
        <v>0</v>
      </c>
      <c r="U549" s="89">
        <f t="shared" si="135"/>
        <v>2.4986904138292299E-2</v>
      </c>
      <c r="V549" s="10">
        <f t="shared" si="136"/>
        <v>477</v>
      </c>
      <c r="W549" s="10">
        <f t="shared" si="137"/>
        <v>19567</v>
      </c>
      <c r="X549" s="11">
        <f t="shared" si="131"/>
        <v>19567</v>
      </c>
      <c r="Y549" s="12">
        <f t="shared" si="138"/>
        <v>477</v>
      </c>
      <c r="Z549" s="93">
        <f t="shared" si="132"/>
        <v>2.5000000000000001E-2</v>
      </c>
      <c r="AA549" s="94" t="str">
        <f t="shared" si="130"/>
        <v>2.00%-3.00%</v>
      </c>
      <c r="AB549" s="15"/>
      <c r="AC549" s="15"/>
      <c r="AD549" s="15"/>
      <c r="AE549" s="96"/>
      <c r="AF549" s="8">
        <f t="shared" si="139"/>
        <v>0</v>
      </c>
      <c r="AG549" s="17">
        <f t="shared" si="140"/>
        <v>19567</v>
      </c>
      <c r="AH549" s="18">
        <f t="shared" si="141"/>
        <v>477</v>
      </c>
      <c r="AI549" s="98">
        <f t="shared" si="142"/>
        <v>2.498690413829241E-2</v>
      </c>
      <c r="AJ549" s="20">
        <v>14</v>
      </c>
      <c r="AK549" s="20">
        <v>450</v>
      </c>
      <c r="AL549" s="20"/>
      <c r="AM549" s="20">
        <v>688</v>
      </c>
      <c r="AN549" s="20">
        <f t="shared" si="143"/>
        <v>280026</v>
      </c>
      <c r="AO549" s="7">
        <v>3</v>
      </c>
      <c r="AP549" s="20"/>
      <c r="AQ549" s="21"/>
      <c r="AR549" s="21"/>
      <c r="AS549" s="5" t="s">
        <v>1841</v>
      </c>
      <c r="AT549" s="5" t="s">
        <v>76</v>
      </c>
      <c r="AY549" s="145" t="str">
        <f t="shared" si="144"/>
        <v>OK</v>
      </c>
    </row>
    <row r="550" spans="1:51" ht="19.95" customHeight="1">
      <c r="A550" s="5" t="s">
        <v>562</v>
      </c>
      <c r="B550" s="5">
        <v>15001410</v>
      </c>
      <c r="C550" s="5" t="s">
        <v>1905</v>
      </c>
      <c r="D550" s="5" t="s">
        <v>656</v>
      </c>
      <c r="E550" s="5" t="s">
        <v>54</v>
      </c>
      <c r="F550" s="5" t="s">
        <v>55</v>
      </c>
      <c r="G550" s="5" t="s">
        <v>2051</v>
      </c>
      <c r="H550" s="5" t="s">
        <v>1868</v>
      </c>
      <c r="I550" s="5" t="s">
        <v>1869</v>
      </c>
      <c r="J550" s="6">
        <v>39511</v>
      </c>
      <c r="K550" s="5" t="s">
        <v>110</v>
      </c>
      <c r="L550" s="5" t="s">
        <v>110</v>
      </c>
      <c r="M550" s="5" t="s">
        <v>89</v>
      </c>
      <c r="N550" s="7">
        <v>2</v>
      </c>
      <c r="O550" s="7">
        <v>5</v>
      </c>
      <c r="P550" s="8">
        <v>17806</v>
      </c>
      <c r="Q550" s="89">
        <v>0.05</v>
      </c>
      <c r="R550" s="10">
        <f t="shared" si="133"/>
        <v>890</v>
      </c>
      <c r="S550" s="89">
        <v>0</v>
      </c>
      <c r="T550" s="10">
        <f t="shared" si="134"/>
        <v>0</v>
      </c>
      <c r="U550" s="89">
        <f t="shared" si="135"/>
        <v>4.998315174660227E-2</v>
      </c>
      <c r="V550" s="10">
        <f t="shared" si="136"/>
        <v>890</v>
      </c>
      <c r="W550" s="10">
        <f t="shared" si="137"/>
        <v>18696</v>
      </c>
      <c r="X550" s="11">
        <f t="shared" si="131"/>
        <v>18696</v>
      </c>
      <c r="Y550" s="12">
        <f t="shared" si="138"/>
        <v>890</v>
      </c>
      <c r="Z550" s="93">
        <f t="shared" si="132"/>
        <v>0.05</v>
      </c>
      <c r="AA550" s="94" t="str">
        <f t="shared" si="130"/>
        <v>4.00%-6.00%</v>
      </c>
      <c r="AB550" s="15"/>
      <c r="AC550" s="15"/>
      <c r="AD550" s="15"/>
      <c r="AE550" s="96"/>
      <c r="AF550" s="8">
        <f t="shared" si="139"/>
        <v>0</v>
      </c>
      <c r="AG550" s="17">
        <f t="shared" si="140"/>
        <v>18696</v>
      </c>
      <c r="AH550" s="18">
        <f t="shared" si="141"/>
        <v>890</v>
      </c>
      <c r="AI550" s="98">
        <f t="shared" si="142"/>
        <v>4.9983151746602283E-2</v>
      </c>
      <c r="AJ550" s="20">
        <v>14</v>
      </c>
      <c r="AK550" s="20">
        <v>450</v>
      </c>
      <c r="AL550" s="20"/>
      <c r="AM550" s="20">
        <v>688</v>
      </c>
      <c r="AN550" s="20">
        <f t="shared" si="143"/>
        <v>267832</v>
      </c>
      <c r="AO550" s="7">
        <v>3</v>
      </c>
      <c r="AP550" s="20"/>
      <c r="AQ550" s="21"/>
      <c r="AR550" s="21"/>
      <c r="AS550" s="5" t="s">
        <v>1841</v>
      </c>
      <c r="AT550" s="5" t="s">
        <v>76</v>
      </c>
      <c r="AY550" s="145" t="str">
        <f t="shared" si="144"/>
        <v>OK</v>
      </c>
    </row>
    <row r="551" spans="1:51" ht="19.95" customHeight="1">
      <c r="A551" s="5" t="s">
        <v>562</v>
      </c>
      <c r="B551" s="5">
        <v>15001451</v>
      </c>
      <c r="C551" s="5" t="s">
        <v>1906</v>
      </c>
      <c r="D551" s="5" t="s">
        <v>924</v>
      </c>
      <c r="E551" s="5" t="s">
        <v>54</v>
      </c>
      <c r="F551" s="5" t="s">
        <v>55</v>
      </c>
      <c r="G551" s="5" t="s">
        <v>2051</v>
      </c>
      <c r="H551" s="5" t="s">
        <v>1898</v>
      </c>
      <c r="I551" s="5" t="s">
        <v>1862</v>
      </c>
      <c r="J551" s="6">
        <v>39525</v>
      </c>
      <c r="K551" s="5" t="s">
        <v>594</v>
      </c>
      <c r="L551" s="5" t="s">
        <v>594</v>
      </c>
      <c r="M551" s="5" t="s">
        <v>568</v>
      </c>
      <c r="N551" s="7">
        <v>2</v>
      </c>
      <c r="O551" s="7">
        <v>3</v>
      </c>
      <c r="P551" s="8">
        <v>6639</v>
      </c>
      <c r="Q551" s="89">
        <v>0</v>
      </c>
      <c r="R551" s="10">
        <f t="shared" si="133"/>
        <v>0</v>
      </c>
      <c r="S551" s="89">
        <v>0</v>
      </c>
      <c r="T551" s="10">
        <f t="shared" si="134"/>
        <v>0</v>
      </c>
      <c r="U551" s="89">
        <f t="shared" si="135"/>
        <v>0</v>
      </c>
      <c r="V551" s="10">
        <f t="shared" si="136"/>
        <v>0</v>
      </c>
      <c r="W551" s="10">
        <f t="shared" si="137"/>
        <v>6639</v>
      </c>
      <c r="X551" s="11">
        <f t="shared" si="131"/>
        <v>6639</v>
      </c>
      <c r="Y551" s="12">
        <f t="shared" si="138"/>
        <v>0</v>
      </c>
      <c r="Z551" s="93">
        <f t="shared" si="132"/>
        <v>0</v>
      </c>
      <c r="AA551" s="94" t="str">
        <f t="shared" si="130"/>
        <v>0.00%-0.00%</v>
      </c>
      <c r="AB551" s="15"/>
      <c r="AC551" s="15"/>
      <c r="AD551" s="15"/>
      <c r="AE551" s="96"/>
      <c r="AF551" s="8">
        <f t="shared" si="139"/>
        <v>0</v>
      </c>
      <c r="AG551" s="17">
        <f t="shared" si="140"/>
        <v>6639</v>
      </c>
      <c r="AH551" s="18">
        <f t="shared" si="141"/>
        <v>0</v>
      </c>
      <c r="AI551" s="98">
        <f t="shared" si="142"/>
        <v>0</v>
      </c>
      <c r="AJ551" s="20">
        <v>14</v>
      </c>
      <c r="AK551" s="20">
        <v>450</v>
      </c>
      <c r="AL551" s="20"/>
      <c r="AM551" s="20">
        <v>688</v>
      </c>
      <c r="AN551" s="20">
        <f t="shared" si="143"/>
        <v>99034</v>
      </c>
      <c r="AO551" s="7">
        <v>3</v>
      </c>
      <c r="AP551" s="20"/>
      <c r="AQ551" s="21"/>
      <c r="AR551" s="21"/>
      <c r="AS551" s="5" t="s">
        <v>1841</v>
      </c>
      <c r="AT551" s="5" t="s">
        <v>76</v>
      </c>
      <c r="AY551" s="145" t="str">
        <f t="shared" si="144"/>
        <v>OK</v>
      </c>
    </row>
    <row r="552" spans="1:51" ht="19.95" customHeight="1">
      <c r="A552" s="5" t="s">
        <v>562</v>
      </c>
      <c r="B552" s="5">
        <v>15001554</v>
      </c>
      <c r="C552" s="5" t="s">
        <v>1907</v>
      </c>
      <c r="D552" s="5" t="s">
        <v>1908</v>
      </c>
      <c r="E552" s="5" t="s">
        <v>54</v>
      </c>
      <c r="F552" s="5" t="s">
        <v>55</v>
      </c>
      <c r="G552" s="5" t="s">
        <v>2051</v>
      </c>
      <c r="H552" s="5" t="s">
        <v>1909</v>
      </c>
      <c r="I552" s="5" t="s">
        <v>1880</v>
      </c>
      <c r="J552" s="6">
        <v>39560</v>
      </c>
      <c r="K552" s="5" t="s">
        <v>340</v>
      </c>
      <c r="L552" s="5" t="s">
        <v>1910</v>
      </c>
      <c r="M552" s="5" t="s">
        <v>341</v>
      </c>
      <c r="N552" s="7">
        <v>2</v>
      </c>
      <c r="O552" s="7">
        <v>3</v>
      </c>
      <c r="P552" s="8">
        <v>26500</v>
      </c>
      <c r="Q552" s="89">
        <v>0.03</v>
      </c>
      <c r="R552" s="10">
        <f t="shared" si="133"/>
        <v>795</v>
      </c>
      <c r="S552" s="89">
        <v>0</v>
      </c>
      <c r="T552" s="10">
        <f t="shared" si="134"/>
        <v>0</v>
      </c>
      <c r="U552" s="89">
        <f t="shared" si="135"/>
        <v>0.03</v>
      </c>
      <c r="V552" s="10">
        <f t="shared" si="136"/>
        <v>795</v>
      </c>
      <c r="W552" s="10">
        <f t="shared" si="137"/>
        <v>27295</v>
      </c>
      <c r="X552" s="11">
        <f t="shared" si="131"/>
        <v>27295</v>
      </c>
      <c r="Y552" s="12">
        <f t="shared" si="138"/>
        <v>795</v>
      </c>
      <c r="Z552" s="93">
        <f t="shared" si="132"/>
        <v>0.03</v>
      </c>
      <c r="AA552" s="94" t="str">
        <f t="shared" si="130"/>
        <v>2.40%-3.60%</v>
      </c>
      <c r="AB552" s="15"/>
      <c r="AC552" s="15"/>
      <c r="AD552" s="15"/>
      <c r="AE552" s="96"/>
      <c r="AF552" s="8">
        <f t="shared" si="139"/>
        <v>0</v>
      </c>
      <c r="AG552" s="17">
        <f t="shared" si="140"/>
        <v>27295</v>
      </c>
      <c r="AH552" s="18">
        <f t="shared" si="141"/>
        <v>795</v>
      </c>
      <c r="AI552" s="98">
        <f t="shared" si="142"/>
        <v>3.0000000000000027E-2</v>
      </c>
      <c r="AJ552" s="20">
        <v>14</v>
      </c>
      <c r="AK552" s="20">
        <v>450</v>
      </c>
      <c r="AL552" s="20">
        <v>1000</v>
      </c>
      <c r="AM552" s="20">
        <v>688</v>
      </c>
      <c r="AN552" s="20">
        <f t="shared" si="143"/>
        <v>400218</v>
      </c>
      <c r="AO552" s="7">
        <v>5</v>
      </c>
      <c r="AP552" s="20"/>
      <c r="AQ552" s="21"/>
      <c r="AR552" s="21"/>
      <c r="AS552" s="5" t="s">
        <v>1841</v>
      </c>
      <c r="AT552" s="5" t="s">
        <v>76</v>
      </c>
      <c r="AY552" s="145" t="str">
        <f t="shared" si="144"/>
        <v>OK</v>
      </c>
    </row>
    <row r="553" spans="1:51" ht="19.95" customHeight="1">
      <c r="A553" s="5" t="s">
        <v>562</v>
      </c>
      <c r="B553" s="5">
        <v>15001559</v>
      </c>
      <c r="C553" s="5" t="s">
        <v>1911</v>
      </c>
      <c r="D553" s="5" t="s">
        <v>1912</v>
      </c>
      <c r="E553" s="5" t="s">
        <v>54</v>
      </c>
      <c r="F553" s="5" t="s">
        <v>55</v>
      </c>
      <c r="G553" s="5" t="s">
        <v>2051</v>
      </c>
      <c r="H553" s="5" t="s">
        <v>1913</v>
      </c>
      <c r="I553" s="5" t="s">
        <v>1880</v>
      </c>
      <c r="J553" s="6">
        <v>39560</v>
      </c>
      <c r="K553" s="5" t="s">
        <v>87</v>
      </c>
      <c r="L553" s="5" t="s">
        <v>815</v>
      </c>
      <c r="M553" s="5" t="s">
        <v>89</v>
      </c>
      <c r="N553" s="7">
        <v>2</v>
      </c>
      <c r="O553" s="7">
        <v>3</v>
      </c>
      <c r="P553" s="8">
        <v>19043</v>
      </c>
      <c r="Q553" s="89">
        <v>0</v>
      </c>
      <c r="R553" s="10">
        <f t="shared" si="133"/>
        <v>0</v>
      </c>
      <c r="S553" s="89">
        <v>0</v>
      </c>
      <c r="T553" s="10">
        <f t="shared" si="134"/>
        <v>0</v>
      </c>
      <c r="U553" s="89">
        <f t="shared" si="135"/>
        <v>0</v>
      </c>
      <c r="V553" s="10">
        <f t="shared" si="136"/>
        <v>0</v>
      </c>
      <c r="W553" s="10">
        <f t="shared" si="137"/>
        <v>19043</v>
      </c>
      <c r="X553" s="11">
        <f t="shared" ref="X553:X556" si="145">W553</f>
        <v>19043</v>
      </c>
      <c r="Y553" s="12">
        <f t="shared" si="138"/>
        <v>0</v>
      </c>
      <c r="Z553" s="93">
        <f t="shared" si="132"/>
        <v>0</v>
      </c>
      <c r="AA553" s="94" t="str">
        <f t="shared" si="130"/>
        <v>0.00%-0.00%</v>
      </c>
      <c r="AB553" s="15"/>
      <c r="AC553" s="15"/>
      <c r="AD553" s="15"/>
      <c r="AE553" s="96"/>
      <c r="AF553" s="8">
        <f t="shared" si="139"/>
        <v>0</v>
      </c>
      <c r="AG553" s="17">
        <f t="shared" si="140"/>
        <v>19043</v>
      </c>
      <c r="AH553" s="18">
        <f t="shared" si="141"/>
        <v>0</v>
      </c>
      <c r="AI553" s="98">
        <f t="shared" si="142"/>
        <v>0</v>
      </c>
      <c r="AJ553" s="20">
        <v>14</v>
      </c>
      <c r="AK553" s="20">
        <v>450</v>
      </c>
      <c r="AL553" s="20"/>
      <c r="AM553" s="20">
        <v>688</v>
      </c>
      <c r="AN553" s="20">
        <f t="shared" si="143"/>
        <v>272690</v>
      </c>
      <c r="AO553" s="7">
        <v>5</v>
      </c>
      <c r="AP553" s="20"/>
      <c r="AQ553" s="21"/>
      <c r="AR553" s="21"/>
      <c r="AS553" s="5" t="s">
        <v>1841</v>
      </c>
      <c r="AT553" s="5" t="s">
        <v>76</v>
      </c>
      <c r="AY553" s="145" t="str">
        <f t="shared" si="144"/>
        <v>OK</v>
      </c>
    </row>
    <row r="554" spans="1:51" ht="19.95" customHeight="1">
      <c r="A554" s="5" t="s">
        <v>562</v>
      </c>
      <c r="B554" s="5">
        <v>15001582</v>
      </c>
      <c r="C554" s="5" t="s">
        <v>1914</v>
      </c>
      <c r="D554" s="5" t="s">
        <v>1915</v>
      </c>
      <c r="E554" s="5" t="s">
        <v>54</v>
      </c>
      <c r="F554" s="5" t="s">
        <v>55</v>
      </c>
      <c r="G554" s="5" t="s">
        <v>2051</v>
      </c>
      <c r="H554" s="5" t="s">
        <v>1916</v>
      </c>
      <c r="I554" s="5" t="s">
        <v>1847</v>
      </c>
      <c r="J554" s="6">
        <v>39574</v>
      </c>
      <c r="K554" s="5" t="s">
        <v>84</v>
      </c>
      <c r="L554" s="5" t="s">
        <v>84</v>
      </c>
      <c r="M554" s="5" t="s">
        <v>66</v>
      </c>
      <c r="N554" s="7">
        <v>2</v>
      </c>
      <c r="O554" s="7">
        <v>2</v>
      </c>
      <c r="P554" s="8">
        <v>25535</v>
      </c>
      <c r="Q554" s="89">
        <v>0</v>
      </c>
      <c r="R554" s="10">
        <f t="shared" si="133"/>
        <v>0</v>
      </c>
      <c r="S554" s="89">
        <v>0</v>
      </c>
      <c r="T554" s="10">
        <f t="shared" si="134"/>
        <v>0</v>
      </c>
      <c r="U554" s="89">
        <f t="shared" si="135"/>
        <v>0</v>
      </c>
      <c r="V554" s="10">
        <f t="shared" si="136"/>
        <v>0</v>
      </c>
      <c r="W554" s="10">
        <f t="shared" si="137"/>
        <v>25535</v>
      </c>
      <c r="X554" s="11">
        <f t="shared" si="145"/>
        <v>25535</v>
      </c>
      <c r="Y554" s="12">
        <f t="shared" si="138"/>
        <v>0</v>
      </c>
      <c r="Z554" s="93">
        <f t="shared" si="132"/>
        <v>0</v>
      </c>
      <c r="AA554" s="94" t="str">
        <f t="shared" si="130"/>
        <v>0.00%-0.00%</v>
      </c>
      <c r="AB554" s="15"/>
      <c r="AC554" s="15"/>
      <c r="AD554" s="15"/>
      <c r="AE554" s="96"/>
      <c r="AF554" s="8">
        <f t="shared" si="139"/>
        <v>0</v>
      </c>
      <c r="AG554" s="17">
        <f t="shared" si="140"/>
        <v>25535</v>
      </c>
      <c r="AH554" s="18">
        <f t="shared" si="141"/>
        <v>0</v>
      </c>
      <c r="AI554" s="98">
        <f t="shared" si="142"/>
        <v>0</v>
      </c>
      <c r="AJ554" s="20">
        <v>14</v>
      </c>
      <c r="AK554" s="20">
        <v>450</v>
      </c>
      <c r="AL554" s="20"/>
      <c r="AM554" s="20">
        <v>688</v>
      </c>
      <c r="AN554" s="20">
        <f t="shared" si="143"/>
        <v>363578</v>
      </c>
      <c r="AO554" s="7">
        <v>3</v>
      </c>
      <c r="AP554" s="20"/>
      <c r="AQ554" s="21"/>
      <c r="AR554" s="21"/>
      <c r="AS554" s="5" t="s">
        <v>1841</v>
      </c>
      <c r="AT554" s="5" t="s">
        <v>76</v>
      </c>
      <c r="AY554" s="145" t="str">
        <f t="shared" si="144"/>
        <v>OK</v>
      </c>
    </row>
    <row r="555" spans="1:51" ht="19.95" customHeight="1">
      <c r="A555" s="5" t="s">
        <v>562</v>
      </c>
      <c r="B555" s="5">
        <v>15001715</v>
      </c>
      <c r="C555" s="5" t="s">
        <v>1363</v>
      </c>
      <c r="D555" s="5" t="s">
        <v>1364</v>
      </c>
      <c r="E555" s="5" t="s">
        <v>54</v>
      </c>
      <c r="F555" s="5" t="s">
        <v>55</v>
      </c>
      <c r="G555" s="5" t="s">
        <v>2051</v>
      </c>
      <c r="H555" s="5" t="s">
        <v>1898</v>
      </c>
      <c r="I555" s="5" t="s">
        <v>1862</v>
      </c>
      <c r="J555" s="6">
        <v>39616</v>
      </c>
      <c r="K555" s="5" t="s">
        <v>592</v>
      </c>
      <c r="L555" s="5" t="s">
        <v>592</v>
      </c>
      <c r="M555" s="5" t="s">
        <v>286</v>
      </c>
      <c r="N555" s="7">
        <v>2</v>
      </c>
      <c r="O555" s="7">
        <v>3</v>
      </c>
      <c r="P555" s="8">
        <v>7498</v>
      </c>
      <c r="Q555" s="89">
        <v>0.03</v>
      </c>
      <c r="R555" s="10">
        <f t="shared" si="133"/>
        <v>225</v>
      </c>
      <c r="S555" s="89">
        <v>0</v>
      </c>
      <c r="T555" s="10">
        <f t="shared" si="134"/>
        <v>0</v>
      </c>
      <c r="U555" s="89">
        <f t="shared" si="135"/>
        <v>3.0008002133902374E-2</v>
      </c>
      <c r="V555" s="10">
        <f t="shared" si="136"/>
        <v>225</v>
      </c>
      <c r="W555" s="10">
        <f t="shared" si="137"/>
        <v>7723</v>
      </c>
      <c r="X555" s="11">
        <v>7760</v>
      </c>
      <c r="Y555" s="12">
        <f t="shared" si="138"/>
        <v>262</v>
      </c>
      <c r="Z555" s="93">
        <f t="shared" si="132"/>
        <v>3.49E-2</v>
      </c>
      <c r="AA555" s="94" t="str">
        <f t="shared" si="130"/>
        <v>2.40%-3.60%</v>
      </c>
      <c r="AB555" s="15"/>
      <c r="AC555" s="15"/>
      <c r="AD555" s="15"/>
      <c r="AE555" s="96"/>
      <c r="AF555" s="8">
        <f t="shared" si="139"/>
        <v>0</v>
      </c>
      <c r="AG555" s="17">
        <f t="shared" si="140"/>
        <v>7760</v>
      </c>
      <c r="AH555" s="18">
        <f t="shared" si="141"/>
        <v>262</v>
      </c>
      <c r="AI555" s="98">
        <f t="shared" si="142"/>
        <v>3.4942651373699674E-2</v>
      </c>
      <c r="AJ555" s="20">
        <v>14</v>
      </c>
      <c r="AK555" s="20">
        <v>450</v>
      </c>
      <c r="AL555" s="20"/>
      <c r="AM555" s="20">
        <v>688</v>
      </c>
      <c r="AN555" s="20">
        <f t="shared" si="143"/>
        <v>114728</v>
      </c>
      <c r="AO555" s="7">
        <v>4</v>
      </c>
      <c r="AP555" s="20"/>
      <c r="AQ555" s="21"/>
      <c r="AR555" s="21" t="s">
        <v>1865</v>
      </c>
      <c r="AS555" s="5" t="s">
        <v>1841</v>
      </c>
      <c r="AT555" s="5" t="s">
        <v>76</v>
      </c>
      <c r="AY555" s="145" t="str">
        <f t="shared" si="144"/>
        <v>OK</v>
      </c>
    </row>
    <row r="556" spans="1:51" ht="19.95" customHeight="1">
      <c r="A556" s="5" t="s">
        <v>562</v>
      </c>
      <c r="B556" s="5">
        <v>15001898</v>
      </c>
      <c r="C556" s="5" t="s">
        <v>1917</v>
      </c>
      <c r="D556" s="5" t="s">
        <v>1918</v>
      </c>
      <c r="E556" s="5" t="s">
        <v>54</v>
      </c>
      <c r="F556" s="5" t="s">
        <v>55</v>
      </c>
      <c r="G556" s="5" t="s">
        <v>2051</v>
      </c>
      <c r="H556" s="5" t="s">
        <v>1904</v>
      </c>
      <c r="I556" s="5" t="s">
        <v>1847</v>
      </c>
      <c r="J556" s="6">
        <v>39665</v>
      </c>
      <c r="K556" s="5" t="s">
        <v>84</v>
      </c>
      <c r="L556" s="5" t="s">
        <v>84</v>
      </c>
      <c r="M556" s="5" t="s">
        <v>66</v>
      </c>
      <c r="N556" s="7">
        <v>2</v>
      </c>
      <c r="O556" s="7">
        <v>4</v>
      </c>
      <c r="P556" s="8">
        <v>19706</v>
      </c>
      <c r="Q556" s="89">
        <v>3.7500000000000006E-2</v>
      </c>
      <c r="R556" s="10">
        <f t="shared" si="133"/>
        <v>739</v>
      </c>
      <c r="S556" s="89">
        <v>0</v>
      </c>
      <c r="T556" s="10">
        <f t="shared" si="134"/>
        <v>0</v>
      </c>
      <c r="U556" s="89">
        <f t="shared" si="135"/>
        <v>3.750126864914239E-2</v>
      </c>
      <c r="V556" s="10">
        <f t="shared" si="136"/>
        <v>739</v>
      </c>
      <c r="W556" s="10">
        <f t="shared" si="137"/>
        <v>20445</v>
      </c>
      <c r="X556" s="11">
        <f t="shared" si="145"/>
        <v>20445</v>
      </c>
      <c r="Y556" s="12">
        <f t="shared" si="138"/>
        <v>739</v>
      </c>
      <c r="Z556" s="93">
        <f t="shared" si="132"/>
        <v>3.7499999999999999E-2</v>
      </c>
      <c r="AA556" s="94" t="str">
        <f t="shared" ref="AA556:AA619" si="146">IF(OR(N556=1,N556=2,N556=4),TEXT(U556*0.8,"0.00%")&amp;"-"&amp;TEXT(U556*1.2,"0.00%"),IF(OR(N556=3,N556=6),TEXT(0,"0.00%")&amp;"-"&amp;TEXT(7%*1.2,"0.00%"),IF(OR(N556=5,N556=7),TEXT((T556/P556),"0.00%")&amp;"-"&amp;TEXT((T556/P556)+7%,"0.00%"),"")))</f>
        <v>3.00%-4.50%</v>
      </c>
      <c r="AB556" s="15"/>
      <c r="AC556" s="15"/>
      <c r="AD556" s="15"/>
      <c r="AE556" s="96"/>
      <c r="AF556" s="8">
        <f t="shared" si="139"/>
        <v>0</v>
      </c>
      <c r="AG556" s="17">
        <f t="shared" si="140"/>
        <v>20445</v>
      </c>
      <c r="AH556" s="18">
        <f t="shared" si="141"/>
        <v>739</v>
      </c>
      <c r="AI556" s="98">
        <f t="shared" si="142"/>
        <v>3.7501268649142494E-2</v>
      </c>
      <c r="AJ556" s="20">
        <v>14</v>
      </c>
      <c r="AK556" s="20">
        <v>450</v>
      </c>
      <c r="AL556" s="20"/>
      <c r="AM556" s="20">
        <v>688</v>
      </c>
      <c r="AN556" s="20">
        <f t="shared" si="143"/>
        <v>292318</v>
      </c>
      <c r="AO556" s="7">
        <v>4</v>
      </c>
      <c r="AP556" s="20"/>
      <c r="AQ556" s="21"/>
      <c r="AR556" s="21"/>
      <c r="AS556" s="5" t="s">
        <v>1841</v>
      </c>
      <c r="AT556" s="5" t="s">
        <v>76</v>
      </c>
      <c r="AY556" s="145" t="str">
        <f t="shared" si="144"/>
        <v>OK</v>
      </c>
    </row>
    <row r="557" spans="1:51" ht="19.95" customHeight="1">
      <c r="A557" s="5" t="s">
        <v>562</v>
      </c>
      <c r="B557" s="5">
        <v>15002587</v>
      </c>
      <c r="C557" s="5" t="s">
        <v>1919</v>
      </c>
      <c r="D557" s="5" t="s">
        <v>1920</v>
      </c>
      <c r="E557" s="5" t="s">
        <v>54</v>
      </c>
      <c r="F557" s="5" t="s">
        <v>55</v>
      </c>
      <c r="G557" s="5" t="s">
        <v>2051</v>
      </c>
      <c r="H557" s="5" t="s">
        <v>1891</v>
      </c>
      <c r="I557" s="5" t="s">
        <v>1892</v>
      </c>
      <c r="J557" s="6">
        <v>40001</v>
      </c>
      <c r="K557" s="5" t="s">
        <v>65</v>
      </c>
      <c r="L557" s="5" t="s">
        <v>65</v>
      </c>
      <c r="M557" s="5" t="s">
        <v>66</v>
      </c>
      <c r="N557" s="7">
        <v>2</v>
      </c>
      <c r="O557" s="7">
        <v>3</v>
      </c>
      <c r="P557" s="8">
        <v>13738</v>
      </c>
      <c r="Q557" s="89">
        <v>0.03</v>
      </c>
      <c r="R557" s="10">
        <f t="shared" si="133"/>
        <v>412</v>
      </c>
      <c r="S557" s="89">
        <v>0</v>
      </c>
      <c r="T557" s="10">
        <f t="shared" si="134"/>
        <v>0</v>
      </c>
      <c r="U557" s="89">
        <f t="shared" si="135"/>
        <v>2.9989809288105983E-2</v>
      </c>
      <c r="V557" s="10">
        <f t="shared" si="136"/>
        <v>412</v>
      </c>
      <c r="W557" s="10">
        <f t="shared" si="137"/>
        <v>14150</v>
      </c>
      <c r="X557" s="11">
        <v>14080</v>
      </c>
      <c r="Y557" s="12">
        <f t="shared" si="138"/>
        <v>342</v>
      </c>
      <c r="Z557" s="93">
        <f t="shared" si="132"/>
        <v>2.4899999999999999E-2</v>
      </c>
      <c r="AA557" s="94" t="str">
        <f t="shared" si="146"/>
        <v>2.40%-3.60%</v>
      </c>
      <c r="AB557" s="15"/>
      <c r="AC557" s="15"/>
      <c r="AD557" s="15"/>
      <c r="AE557" s="96"/>
      <c r="AF557" s="8">
        <f t="shared" si="139"/>
        <v>0</v>
      </c>
      <c r="AG557" s="17">
        <f t="shared" si="140"/>
        <v>14080</v>
      </c>
      <c r="AH557" s="18">
        <f t="shared" si="141"/>
        <v>342</v>
      </c>
      <c r="AI557" s="98">
        <f t="shared" si="142"/>
        <v>2.4894453341097744E-2</v>
      </c>
      <c r="AJ557" s="20">
        <v>14</v>
      </c>
      <c r="AK557" s="20">
        <v>450</v>
      </c>
      <c r="AL557" s="20"/>
      <c r="AM557" s="20">
        <v>688</v>
      </c>
      <c r="AN557" s="20">
        <f t="shared" si="143"/>
        <v>203208</v>
      </c>
      <c r="AO557" s="7">
        <v>2</v>
      </c>
      <c r="AP557" s="20"/>
      <c r="AQ557" s="21"/>
      <c r="AR557" s="21" t="s">
        <v>1848</v>
      </c>
      <c r="AS557" s="5" t="s">
        <v>1841</v>
      </c>
      <c r="AT557" s="5" t="s">
        <v>76</v>
      </c>
      <c r="AY557" s="145" t="str">
        <f t="shared" si="144"/>
        <v>OK</v>
      </c>
    </row>
    <row r="558" spans="1:51" ht="19.95" customHeight="1">
      <c r="A558" s="5" t="s">
        <v>562</v>
      </c>
      <c r="B558" s="5">
        <v>15002828</v>
      </c>
      <c r="C558" s="5" t="s">
        <v>1921</v>
      </c>
      <c r="D558" s="5" t="s">
        <v>1922</v>
      </c>
      <c r="E558" s="5" t="s">
        <v>54</v>
      </c>
      <c r="F558" s="5" t="s">
        <v>55</v>
      </c>
      <c r="G558" s="5" t="s">
        <v>2051</v>
      </c>
      <c r="H558" s="5" t="s">
        <v>1879</v>
      </c>
      <c r="I558" s="5" t="s">
        <v>1880</v>
      </c>
      <c r="J558" s="6">
        <v>40269</v>
      </c>
      <c r="K558" s="5" t="s">
        <v>594</v>
      </c>
      <c r="L558" s="5" t="s">
        <v>594</v>
      </c>
      <c r="M558" s="5" t="s">
        <v>568</v>
      </c>
      <c r="N558" s="7">
        <v>2</v>
      </c>
      <c r="O558" s="7">
        <v>4</v>
      </c>
      <c r="P558" s="8">
        <v>5342</v>
      </c>
      <c r="Q558" s="89">
        <v>0.03</v>
      </c>
      <c r="R558" s="10">
        <f t="shared" si="133"/>
        <v>160</v>
      </c>
      <c r="S558" s="89">
        <v>0</v>
      </c>
      <c r="T558" s="10">
        <f t="shared" si="134"/>
        <v>0</v>
      </c>
      <c r="U558" s="89">
        <f t="shared" si="135"/>
        <v>2.9951329090228379E-2</v>
      </c>
      <c r="V558" s="10">
        <f t="shared" si="136"/>
        <v>160</v>
      </c>
      <c r="W558" s="10">
        <f t="shared" si="137"/>
        <v>5502</v>
      </c>
      <c r="X558" s="11">
        <v>6103</v>
      </c>
      <c r="Y558" s="12">
        <f t="shared" si="138"/>
        <v>761</v>
      </c>
      <c r="Z558" s="93">
        <f t="shared" si="132"/>
        <v>0.14249999999999999</v>
      </c>
      <c r="AA558" s="94" t="str">
        <f t="shared" si="146"/>
        <v>2.40%-3.59%</v>
      </c>
      <c r="AB558" s="15" t="s">
        <v>112</v>
      </c>
      <c r="AC558" s="15" t="s">
        <v>285</v>
      </c>
      <c r="AD558" s="15" t="s">
        <v>609</v>
      </c>
      <c r="AE558" s="96">
        <v>0.14099999999999999</v>
      </c>
      <c r="AF558" s="8">
        <f t="shared" si="139"/>
        <v>753</v>
      </c>
      <c r="AG558" s="17">
        <f t="shared" si="140"/>
        <v>6856</v>
      </c>
      <c r="AH558" s="18">
        <f t="shared" si="141"/>
        <v>1514</v>
      </c>
      <c r="AI558" s="98">
        <f t="shared" si="142"/>
        <v>0.28341445151628597</v>
      </c>
      <c r="AJ558" s="20">
        <v>14</v>
      </c>
      <c r="AK558" s="20">
        <v>550</v>
      </c>
      <c r="AL558" s="20"/>
      <c r="AM558" s="20">
        <v>688</v>
      </c>
      <c r="AN558" s="20">
        <f t="shared" si="143"/>
        <v>103272</v>
      </c>
      <c r="AO558" s="7">
        <v>3</v>
      </c>
      <c r="AP558" s="20"/>
      <c r="AQ558" s="21" t="s">
        <v>1923</v>
      </c>
      <c r="AR558" s="21" t="s">
        <v>115</v>
      </c>
      <c r="AS558" s="5" t="s">
        <v>1841</v>
      </c>
      <c r="AT558" s="5" t="s">
        <v>76</v>
      </c>
      <c r="AY558" s="145" t="str">
        <f t="shared" si="144"/>
        <v>&gt;20</v>
      </c>
    </row>
    <row r="559" spans="1:51" ht="19.95" customHeight="1">
      <c r="A559" s="5" t="s">
        <v>562</v>
      </c>
      <c r="B559" s="5">
        <v>15004586</v>
      </c>
      <c r="C559" s="5" t="s">
        <v>1924</v>
      </c>
      <c r="D559" s="5" t="s">
        <v>1925</v>
      </c>
      <c r="E559" s="5" t="s">
        <v>54</v>
      </c>
      <c r="F559" s="5" t="s">
        <v>55</v>
      </c>
      <c r="G559" s="5" t="s">
        <v>2051</v>
      </c>
      <c r="H559" s="5" t="s">
        <v>1844</v>
      </c>
      <c r="I559" s="5" t="s">
        <v>1840</v>
      </c>
      <c r="J559" s="6">
        <v>41456</v>
      </c>
      <c r="K559" s="5" t="s">
        <v>594</v>
      </c>
      <c r="L559" s="5" t="s">
        <v>594</v>
      </c>
      <c r="M559" s="5" t="s">
        <v>568</v>
      </c>
      <c r="N559" s="7">
        <v>2</v>
      </c>
      <c r="O559" s="7">
        <v>3</v>
      </c>
      <c r="P559" s="8">
        <v>5140</v>
      </c>
      <c r="Q559" s="89">
        <v>2.5000000000000001E-2</v>
      </c>
      <c r="R559" s="10">
        <f t="shared" si="133"/>
        <v>129</v>
      </c>
      <c r="S559" s="89">
        <v>0</v>
      </c>
      <c r="T559" s="10">
        <f t="shared" si="134"/>
        <v>0</v>
      </c>
      <c r="U559" s="89">
        <f t="shared" si="135"/>
        <v>2.5097276264591441E-2</v>
      </c>
      <c r="V559" s="10">
        <f t="shared" si="136"/>
        <v>129</v>
      </c>
      <c r="W559" s="10">
        <f t="shared" si="137"/>
        <v>5269</v>
      </c>
      <c r="X559" s="11">
        <v>5285</v>
      </c>
      <c r="Y559" s="12">
        <f t="shared" si="138"/>
        <v>145</v>
      </c>
      <c r="Z559" s="93">
        <f t="shared" si="132"/>
        <v>2.8199999999999999E-2</v>
      </c>
      <c r="AA559" s="94" t="str">
        <f t="shared" si="146"/>
        <v>2.01%-3.01%</v>
      </c>
      <c r="AB559" s="15"/>
      <c r="AC559" s="15"/>
      <c r="AD559" s="15"/>
      <c r="AE559" s="96"/>
      <c r="AF559" s="8">
        <f t="shared" si="139"/>
        <v>0</v>
      </c>
      <c r="AG559" s="17">
        <f t="shared" si="140"/>
        <v>5285</v>
      </c>
      <c r="AH559" s="18">
        <f t="shared" si="141"/>
        <v>145</v>
      </c>
      <c r="AI559" s="98">
        <f t="shared" si="142"/>
        <v>2.821011673151741E-2</v>
      </c>
      <c r="AJ559" s="20">
        <v>14</v>
      </c>
      <c r="AK559" s="20">
        <v>550</v>
      </c>
      <c r="AL559" s="20"/>
      <c r="AM559" s="20">
        <v>688</v>
      </c>
      <c r="AN559" s="20">
        <f t="shared" si="143"/>
        <v>81278</v>
      </c>
      <c r="AO559" s="7">
        <v>3</v>
      </c>
      <c r="AP559" s="20"/>
      <c r="AQ559" s="21"/>
      <c r="AR559" s="21" t="s">
        <v>1865</v>
      </c>
      <c r="AS559" s="5" t="s">
        <v>1841</v>
      </c>
      <c r="AT559" s="5" t="s">
        <v>76</v>
      </c>
      <c r="AY559" s="145" t="str">
        <f t="shared" si="144"/>
        <v>OK</v>
      </c>
    </row>
    <row r="560" spans="1:51" ht="19.95" customHeight="1">
      <c r="A560" s="5" t="s">
        <v>562</v>
      </c>
      <c r="B560" s="5">
        <v>15004934</v>
      </c>
      <c r="C560" s="5" t="s">
        <v>1926</v>
      </c>
      <c r="D560" s="5" t="s">
        <v>1927</v>
      </c>
      <c r="E560" s="5" t="s">
        <v>54</v>
      </c>
      <c r="F560" s="5" t="s">
        <v>55</v>
      </c>
      <c r="G560" s="5" t="s">
        <v>2051</v>
      </c>
      <c r="H560" s="5" t="s">
        <v>1844</v>
      </c>
      <c r="I560" s="5" t="s">
        <v>1928</v>
      </c>
      <c r="J560" s="6">
        <v>40499</v>
      </c>
      <c r="K560" s="5" t="s">
        <v>65</v>
      </c>
      <c r="L560" s="5" t="s">
        <v>65</v>
      </c>
      <c r="M560" s="5" t="s">
        <v>66</v>
      </c>
      <c r="N560" s="7">
        <v>2</v>
      </c>
      <c r="O560" s="7">
        <v>3</v>
      </c>
      <c r="P560" s="8">
        <v>14763</v>
      </c>
      <c r="Q560" s="89">
        <v>2.5000000000000001E-2</v>
      </c>
      <c r="R560" s="10">
        <f t="shared" si="133"/>
        <v>369</v>
      </c>
      <c r="S560" s="89">
        <v>0</v>
      </c>
      <c r="T560" s="10">
        <f t="shared" si="134"/>
        <v>0</v>
      </c>
      <c r="U560" s="89">
        <f t="shared" si="135"/>
        <v>2.4994919731761836E-2</v>
      </c>
      <c r="V560" s="10">
        <f t="shared" si="136"/>
        <v>369</v>
      </c>
      <c r="W560" s="10">
        <f t="shared" si="137"/>
        <v>15132</v>
      </c>
      <c r="X560" s="11">
        <v>15060</v>
      </c>
      <c r="Y560" s="12">
        <f t="shared" si="138"/>
        <v>297</v>
      </c>
      <c r="Z560" s="93">
        <f t="shared" si="132"/>
        <v>2.01E-2</v>
      </c>
      <c r="AA560" s="94" t="str">
        <f t="shared" si="146"/>
        <v>2.00%-3.00%</v>
      </c>
      <c r="AB560" s="15"/>
      <c r="AC560" s="15"/>
      <c r="AD560" s="15"/>
      <c r="AE560" s="96"/>
      <c r="AF560" s="8">
        <f t="shared" si="139"/>
        <v>0</v>
      </c>
      <c r="AG560" s="17">
        <f t="shared" si="140"/>
        <v>15060</v>
      </c>
      <c r="AH560" s="18">
        <f t="shared" si="141"/>
        <v>297</v>
      </c>
      <c r="AI560" s="98">
        <f t="shared" si="142"/>
        <v>2.0117862223125282E-2</v>
      </c>
      <c r="AJ560" s="20">
        <v>14</v>
      </c>
      <c r="AK560" s="20">
        <v>510</v>
      </c>
      <c r="AL560" s="20"/>
      <c r="AM560" s="20">
        <v>688</v>
      </c>
      <c r="AN560" s="20">
        <f t="shared" si="143"/>
        <v>217648</v>
      </c>
      <c r="AO560" s="7">
        <v>3</v>
      </c>
      <c r="AP560" s="20"/>
      <c r="AQ560" s="21"/>
      <c r="AR560" s="21" t="s">
        <v>1848</v>
      </c>
      <c r="AS560" s="5" t="s">
        <v>1841</v>
      </c>
      <c r="AT560" s="5" t="s">
        <v>76</v>
      </c>
      <c r="AY560" s="145" t="str">
        <f t="shared" si="144"/>
        <v>OK</v>
      </c>
    </row>
    <row r="561" spans="1:51" ht="19.95" customHeight="1">
      <c r="A561" s="5" t="s">
        <v>562</v>
      </c>
      <c r="B561" s="5">
        <v>15006903</v>
      </c>
      <c r="C561" s="5" t="s">
        <v>1929</v>
      </c>
      <c r="D561" s="5" t="s">
        <v>1930</v>
      </c>
      <c r="E561" s="5" t="s">
        <v>54</v>
      </c>
      <c r="F561" s="5" t="s">
        <v>55</v>
      </c>
      <c r="G561" s="5" t="s">
        <v>2051</v>
      </c>
      <c r="H561" s="5" t="s">
        <v>1861</v>
      </c>
      <c r="I561" s="5" t="s">
        <v>1862</v>
      </c>
      <c r="J561" s="6">
        <v>40758</v>
      </c>
      <c r="K561" s="5" t="s">
        <v>87</v>
      </c>
      <c r="L561" s="5" t="s">
        <v>87</v>
      </c>
      <c r="M561" s="5" t="s">
        <v>89</v>
      </c>
      <c r="N561" s="7">
        <v>2</v>
      </c>
      <c r="O561" s="7">
        <v>3</v>
      </c>
      <c r="P561" s="8">
        <v>15529</v>
      </c>
      <c r="Q561" s="89">
        <v>0</v>
      </c>
      <c r="R561" s="10">
        <f t="shared" si="133"/>
        <v>0</v>
      </c>
      <c r="S561" s="89">
        <v>0</v>
      </c>
      <c r="T561" s="10">
        <f t="shared" si="134"/>
        <v>0</v>
      </c>
      <c r="U561" s="89">
        <f t="shared" si="135"/>
        <v>0</v>
      </c>
      <c r="V561" s="10">
        <f t="shared" si="136"/>
        <v>0</v>
      </c>
      <c r="W561" s="10">
        <f t="shared" si="137"/>
        <v>15529</v>
      </c>
      <c r="X561" s="11">
        <f t="shared" ref="X561:X590" si="147">W561</f>
        <v>15529</v>
      </c>
      <c r="Y561" s="12">
        <f t="shared" si="138"/>
        <v>0</v>
      </c>
      <c r="Z561" s="93">
        <f t="shared" si="132"/>
        <v>0</v>
      </c>
      <c r="AA561" s="94" t="str">
        <f t="shared" si="146"/>
        <v>0.00%-0.00%</v>
      </c>
      <c r="AB561" s="15"/>
      <c r="AC561" s="15"/>
      <c r="AD561" s="15"/>
      <c r="AE561" s="96"/>
      <c r="AF561" s="8">
        <f t="shared" si="139"/>
        <v>0</v>
      </c>
      <c r="AG561" s="17">
        <f t="shared" si="140"/>
        <v>15529</v>
      </c>
      <c r="AH561" s="18">
        <f t="shared" si="141"/>
        <v>0</v>
      </c>
      <c r="AI561" s="98">
        <f t="shared" si="142"/>
        <v>0</v>
      </c>
      <c r="AJ561" s="20">
        <v>14</v>
      </c>
      <c r="AK561" s="20">
        <v>450</v>
      </c>
      <c r="AL561" s="20"/>
      <c r="AM561" s="20">
        <v>688</v>
      </c>
      <c r="AN561" s="20">
        <f t="shared" si="143"/>
        <v>223494</v>
      </c>
      <c r="AO561" s="7">
        <v>3</v>
      </c>
      <c r="AP561" s="20"/>
      <c r="AQ561" s="21"/>
      <c r="AR561" s="21"/>
      <c r="AS561" s="5" t="s">
        <v>1841</v>
      </c>
      <c r="AT561" s="5" t="s">
        <v>76</v>
      </c>
      <c r="AY561" s="145" t="str">
        <f t="shared" si="144"/>
        <v>OK</v>
      </c>
    </row>
    <row r="562" spans="1:51" ht="19.95" customHeight="1">
      <c r="A562" s="5" t="s">
        <v>562</v>
      </c>
      <c r="B562" s="5">
        <v>15007414</v>
      </c>
      <c r="C562" s="5" t="s">
        <v>1931</v>
      </c>
      <c r="D562" s="5" t="s">
        <v>1807</v>
      </c>
      <c r="E562" s="5" t="s">
        <v>54</v>
      </c>
      <c r="F562" s="5" t="s">
        <v>55</v>
      </c>
      <c r="G562" s="5" t="s">
        <v>2051</v>
      </c>
      <c r="H562" s="5" t="s">
        <v>1868</v>
      </c>
      <c r="I562" s="5" t="s">
        <v>1869</v>
      </c>
      <c r="J562" s="6">
        <v>41122</v>
      </c>
      <c r="K562" s="5" t="s">
        <v>388</v>
      </c>
      <c r="L562" s="5" t="s">
        <v>388</v>
      </c>
      <c r="M562" s="5" t="s">
        <v>107</v>
      </c>
      <c r="N562" s="7">
        <v>2</v>
      </c>
      <c r="O562" s="7">
        <v>3</v>
      </c>
      <c r="P562" s="8">
        <v>11326</v>
      </c>
      <c r="Q562" s="89">
        <v>2.5000000000000001E-2</v>
      </c>
      <c r="R562" s="10">
        <f t="shared" si="133"/>
        <v>283</v>
      </c>
      <c r="S562" s="89">
        <v>0</v>
      </c>
      <c r="T562" s="10">
        <f t="shared" si="134"/>
        <v>0</v>
      </c>
      <c r="U562" s="89">
        <f t="shared" si="135"/>
        <v>2.4986756136323503E-2</v>
      </c>
      <c r="V562" s="10">
        <f t="shared" si="136"/>
        <v>283</v>
      </c>
      <c r="W562" s="10">
        <f t="shared" si="137"/>
        <v>11609</v>
      </c>
      <c r="X562" s="11">
        <f t="shared" si="147"/>
        <v>11609</v>
      </c>
      <c r="Y562" s="12">
        <f t="shared" si="138"/>
        <v>283</v>
      </c>
      <c r="Z562" s="93">
        <f t="shared" si="132"/>
        <v>2.5000000000000001E-2</v>
      </c>
      <c r="AA562" s="94" t="str">
        <f t="shared" si="146"/>
        <v>2.00%-3.00%</v>
      </c>
      <c r="AB562" s="15"/>
      <c r="AC562" s="15"/>
      <c r="AD562" s="15"/>
      <c r="AE562" s="96"/>
      <c r="AF562" s="8">
        <f t="shared" si="139"/>
        <v>0</v>
      </c>
      <c r="AG562" s="17">
        <f t="shared" si="140"/>
        <v>11609</v>
      </c>
      <c r="AH562" s="18">
        <f t="shared" si="141"/>
        <v>283</v>
      </c>
      <c r="AI562" s="98">
        <f t="shared" si="142"/>
        <v>2.4986756136323507E-2</v>
      </c>
      <c r="AJ562" s="20">
        <v>14</v>
      </c>
      <c r="AK562" s="20">
        <v>450</v>
      </c>
      <c r="AL562" s="20"/>
      <c r="AM562" s="20">
        <v>688</v>
      </c>
      <c r="AN562" s="20">
        <f t="shared" si="143"/>
        <v>168614</v>
      </c>
      <c r="AO562" s="7">
        <v>3</v>
      </c>
      <c r="AP562" s="20"/>
      <c r="AQ562" s="21"/>
      <c r="AR562" s="21"/>
      <c r="AS562" s="5" t="s">
        <v>1841</v>
      </c>
      <c r="AT562" s="5" t="s">
        <v>76</v>
      </c>
      <c r="AY562" s="145" t="str">
        <f t="shared" si="144"/>
        <v>OK</v>
      </c>
    </row>
    <row r="563" spans="1:51" ht="19.95" customHeight="1">
      <c r="A563" s="5" t="s">
        <v>562</v>
      </c>
      <c r="B563" s="5">
        <v>15009235</v>
      </c>
      <c r="C563" s="5" t="s">
        <v>1932</v>
      </c>
      <c r="D563" s="5" t="s">
        <v>1933</v>
      </c>
      <c r="E563" s="5" t="s">
        <v>54</v>
      </c>
      <c r="F563" s="5" t="s">
        <v>55</v>
      </c>
      <c r="G563" s="5" t="s">
        <v>2051</v>
      </c>
      <c r="H563" s="5" t="s">
        <v>1868</v>
      </c>
      <c r="I563" s="5" t="s">
        <v>1869</v>
      </c>
      <c r="J563" s="6">
        <v>41279</v>
      </c>
      <c r="K563" s="5" t="s">
        <v>110</v>
      </c>
      <c r="L563" s="5" t="s">
        <v>110</v>
      </c>
      <c r="M563" s="5" t="s">
        <v>89</v>
      </c>
      <c r="N563" s="7">
        <v>2</v>
      </c>
      <c r="O563" s="7">
        <v>3</v>
      </c>
      <c r="P563" s="8">
        <v>10152</v>
      </c>
      <c r="Q563" s="89">
        <v>3.5000000000000003E-2</v>
      </c>
      <c r="R563" s="10">
        <f t="shared" si="133"/>
        <v>355</v>
      </c>
      <c r="S563" s="89">
        <v>0</v>
      </c>
      <c r="T563" s="10">
        <f t="shared" si="134"/>
        <v>0</v>
      </c>
      <c r="U563" s="89">
        <f t="shared" si="135"/>
        <v>3.496847911741529E-2</v>
      </c>
      <c r="V563" s="10">
        <f t="shared" si="136"/>
        <v>355</v>
      </c>
      <c r="W563" s="10">
        <f t="shared" si="137"/>
        <v>10507</v>
      </c>
      <c r="X563" s="11">
        <f t="shared" si="147"/>
        <v>10507</v>
      </c>
      <c r="Y563" s="12">
        <f t="shared" si="138"/>
        <v>355</v>
      </c>
      <c r="Z563" s="93">
        <f t="shared" si="132"/>
        <v>3.5000000000000003E-2</v>
      </c>
      <c r="AA563" s="94" t="str">
        <f t="shared" si="146"/>
        <v>2.80%-4.20%</v>
      </c>
      <c r="AB563" s="15"/>
      <c r="AC563" s="15"/>
      <c r="AD563" s="15"/>
      <c r="AE563" s="96"/>
      <c r="AF563" s="8">
        <f t="shared" si="139"/>
        <v>0</v>
      </c>
      <c r="AG563" s="17">
        <f t="shared" si="140"/>
        <v>10507</v>
      </c>
      <c r="AH563" s="18">
        <f t="shared" si="141"/>
        <v>355</v>
      </c>
      <c r="AI563" s="98">
        <f t="shared" si="142"/>
        <v>3.4968479117415185E-2</v>
      </c>
      <c r="AJ563" s="20">
        <v>14</v>
      </c>
      <c r="AK563" s="20">
        <v>450</v>
      </c>
      <c r="AL563" s="20"/>
      <c r="AM563" s="20">
        <v>688</v>
      </c>
      <c r="AN563" s="20">
        <f t="shared" si="143"/>
        <v>153186</v>
      </c>
      <c r="AO563" s="7">
        <v>3</v>
      </c>
      <c r="AP563" s="20"/>
      <c r="AQ563" s="21"/>
      <c r="AR563" s="21"/>
      <c r="AS563" s="5" t="s">
        <v>1841</v>
      </c>
      <c r="AT563" s="5" t="s">
        <v>76</v>
      </c>
      <c r="AY563" s="145" t="str">
        <f t="shared" si="144"/>
        <v>OK</v>
      </c>
    </row>
    <row r="564" spans="1:51" ht="19.95" customHeight="1">
      <c r="A564" s="5" t="s">
        <v>562</v>
      </c>
      <c r="B564" s="5">
        <v>15009624</v>
      </c>
      <c r="C564" s="5" t="s">
        <v>1934</v>
      </c>
      <c r="D564" s="5" t="s">
        <v>1935</v>
      </c>
      <c r="E564" s="5" t="s">
        <v>54</v>
      </c>
      <c r="F564" s="5" t="s">
        <v>55</v>
      </c>
      <c r="G564" s="5" t="s">
        <v>2051</v>
      </c>
      <c r="H564" s="5" t="s">
        <v>1898</v>
      </c>
      <c r="I564" s="5" t="s">
        <v>1862</v>
      </c>
      <c r="J564" s="6">
        <v>41347</v>
      </c>
      <c r="K564" s="5" t="s">
        <v>594</v>
      </c>
      <c r="L564" s="5" t="s">
        <v>594</v>
      </c>
      <c r="M564" s="5" t="s">
        <v>286</v>
      </c>
      <c r="N564" s="7">
        <v>2</v>
      </c>
      <c r="O564" s="7">
        <v>4</v>
      </c>
      <c r="P564" s="8">
        <v>8111</v>
      </c>
      <c r="Q564" s="89">
        <v>4.4999999999999998E-2</v>
      </c>
      <c r="R564" s="10">
        <f t="shared" si="133"/>
        <v>365</v>
      </c>
      <c r="S564" s="89">
        <v>1.55E-2</v>
      </c>
      <c r="T564" s="10">
        <f t="shared" si="134"/>
        <v>126</v>
      </c>
      <c r="U564" s="89">
        <f t="shared" si="135"/>
        <v>6.0535075822956481E-2</v>
      </c>
      <c r="V564" s="10">
        <f t="shared" si="136"/>
        <v>491</v>
      </c>
      <c r="W564" s="10">
        <f t="shared" si="137"/>
        <v>8602</v>
      </c>
      <c r="X564" s="11">
        <v>8510</v>
      </c>
      <c r="Y564" s="12">
        <f t="shared" si="138"/>
        <v>399</v>
      </c>
      <c r="Z564" s="93">
        <f t="shared" si="132"/>
        <v>4.9200000000000001E-2</v>
      </c>
      <c r="AA564" s="94" t="str">
        <f t="shared" si="146"/>
        <v>4.84%-7.26%</v>
      </c>
      <c r="AB564" s="15" t="s">
        <v>112</v>
      </c>
      <c r="AC564" s="15" t="s">
        <v>592</v>
      </c>
      <c r="AD564" s="15" t="s">
        <v>609</v>
      </c>
      <c r="AE564" s="96">
        <v>0.10100000000000001</v>
      </c>
      <c r="AF564" s="8">
        <f t="shared" si="139"/>
        <v>819</v>
      </c>
      <c r="AG564" s="17">
        <f t="shared" si="140"/>
        <v>9329</v>
      </c>
      <c r="AH564" s="18">
        <f t="shared" si="141"/>
        <v>1218</v>
      </c>
      <c r="AI564" s="98">
        <f t="shared" si="142"/>
        <v>0.15016644063617313</v>
      </c>
      <c r="AJ564" s="20">
        <v>14</v>
      </c>
      <c r="AK564" s="20">
        <v>450</v>
      </c>
      <c r="AL564" s="20"/>
      <c r="AM564" s="20">
        <v>688</v>
      </c>
      <c r="AN564" s="20">
        <f t="shared" si="143"/>
        <v>136694</v>
      </c>
      <c r="AO564" s="7">
        <v>4</v>
      </c>
      <c r="AP564" s="20"/>
      <c r="AQ564" s="21" t="s">
        <v>115</v>
      </c>
      <c r="AR564" s="21" t="s">
        <v>115</v>
      </c>
      <c r="AS564" s="5" t="s">
        <v>1841</v>
      </c>
      <c r="AT564" s="5" t="s">
        <v>76</v>
      </c>
      <c r="AY564" s="145" t="str">
        <f t="shared" si="144"/>
        <v>OK</v>
      </c>
    </row>
    <row r="565" spans="1:51" ht="19.95" customHeight="1">
      <c r="A565" s="5" t="s">
        <v>562</v>
      </c>
      <c r="B565" s="5">
        <v>15010095</v>
      </c>
      <c r="C565" s="5" t="s">
        <v>1936</v>
      </c>
      <c r="D565" s="5" t="s">
        <v>655</v>
      </c>
      <c r="E565" s="5" t="s">
        <v>54</v>
      </c>
      <c r="F565" s="5" t="s">
        <v>55</v>
      </c>
      <c r="G565" s="5" t="s">
        <v>2051</v>
      </c>
      <c r="H565" s="5" t="s">
        <v>1868</v>
      </c>
      <c r="I565" s="5" t="s">
        <v>1869</v>
      </c>
      <c r="J565" s="6">
        <v>41386</v>
      </c>
      <c r="K565" s="5" t="s">
        <v>110</v>
      </c>
      <c r="L565" s="5" t="s">
        <v>110</v>
      </c>
      <c r="M565" s="5" t="s">
        <v>89</v>
      </c>
      <c r="N565" s="7">
        <v>2</v>
      </c>
      <c r="O565" s="7">
        <v>3</v>
      </c>
      <c r="P565" s="8">
        <v>10547</v>
      </c>
      <c r="Q565" s="89">
        <v>0.03</v>
      </c>
      <c r="R565" s="10">
        <f t="shared" si="133"/>
        <v>316</v>
      </c>
      <c r="S565" s="89">
        <v>0</v>
      </c>
      <c r="T565" s="10">
        <f t="shared" si="134"/>
        <v>0</v>
      </c>
      <c r="U565" s="89">
        <f t="shared" si="135"/>
        <v>2.9961126386650234E-2</v>
      </c>
      <c r="V565" s="10">
        <f t="shared" si="136"/>
        <v>316</v>
      </c>
      <c r="W565" s="10">
        <f t="shared" si="137"/>
        <v>10863</v>
      </c>
      <c r="X565" s="11">
        <f t="shared" si="147"/>
        <v>10863</v>
      </c>
      <c r="Y565" s="12">
        <f t="shared" si="138"/>
        <v>316</v>
      </c>
      <c r="Z565" s="93">
        <f t="shared" si="132"/>
        <v>0.03</v>
      </c>
      <c r="AA565" s="94" t="str">
        <f t="shared" si="146"/>
        <v>2.40%-3.60%</v>
      </c>
      <c r="AB565" s="15"/>
      <c r="AC565" s="15"/>
      <c r="AD565" s="15"/>
      <c r="AE565" s="96"/>
      <c r="AF565" s="8">
        <f t="shared" si="139"/>
        <v>0</v>
      </c>
      <c r="AG565" s="17">
        <f t="shared" si="140"/>
        <v>10863</v>
      </c>
      <c r="AH565" s="18">
        <f t="shared" si="141"/>
        <v>316</v>
      </c>
      <c r="AI565" s="98">
        <f t="shared" si="142"/>
        <v>2.9961126386650161E-2</v>
      </c>
      <c r="AJ565" s="20">
        <v>14</v>
      </c>
      <c r="AK565" s="20">
        <v>450</v>
      </c>
      <c r="AL565" s="20"/>
      <c r="AM565" s="20">
        <v>688</v>
      </c>
      <c r="AN565" s="20">
        <f t="shared" si="143"/>
        <v>158170</v>
      </c>
      <c r="AO565" s="7">
        <v>3</v>
      </c>
      <c r="AP565" s="20"/>
      <c r="AQ565" s="21"/>
      <c r="AR565" s="21"/>
      <c r="AS565" s="5" t="s">
        <v>1841</v>
      </c>
      <c r="AT565" s="5" t="s">
        <v>76</v>
      </c>
      <c r="AY565" s="145" t="str">
        <f t="shared" si="144"/>
        <v>OK</v>
      </c>
    </row>
    <row r="566" spans="1:51" ht="19.95" customHeight="1">
      <c r="A566" s="5" t="s">
        <v>562</v>
      </c>
      <c r="B566" s="5">
        <v>15010602</v>
      </c>
      <c r="C566" s="5" t="s">
        <v>1937</v>
      </c>
      <c r="D566" s="5" t="s">
        <v>1938</v>
      </c>
      <c r="E566" s="5" t="s">
        <v>54</v>
      </c>
      <c r="F566" s="5" t="s">
        <v>55</v>
      </c>
      <c r="G566" s="5" t="s">
        <v>2051</v>
      </c>
      <c r="H566" s="5" t="s">
        <v>1898</v>
      </c>
      <c r="I566" s="5" t="s">
        <v>1862</v>
      </c>
      <c r="J566" s="6">
        <v>41821</v>
      </c>
      <c r="K566" s="5" t="s">
        <v>1256</v>
      </c>
      <c r="L566" s="5" t="s">
        <v>1256</v>
      </c>
      <c r="M566" s="5" t="s">
        <v>568</v>
      </c>
      <c r="N566" s="7">
        <v>2</v>
      </c>
      <c r="O566" s="7">
        <v>3</v>
      </c>
      <c r="P566" s="8">
        <v>4785</v>
      </c>
      <c r="Q566" s="89">
        <v>0</v>
      </c>
      <c r="R566" s="10">
        <f t="shared" si="133"/>
        <v>0</v>
      </c>
      <c r="S566" s="89">
        <v>0</v>
      </c>
      <c r="T566" s="10">
        <f t="shared" si="134"/>
        <v>0</v>
      </c>
      <c r="U566" s="89">
        <f t="shared" si="135"/>
        <v>0</v>
      </c>
      <c r="V566" s="10">
        <f t="shared" si="136"/>
        <v>0</v>
      </c>
      <c r="W566" s="10">
        <f t="shared" si="137"/>
        <v>4785</v>
      </c>
      <c r="X566" s="11">
        <f t="shared" si="147"/>
        <v>4785</v>
      </c>
      <c r="Y566" s="12">
        <f t="shared" si="138"/>
        <v>0</v>
      </c>
      <c r="Z566" s="93">
        <f t="shared" si="132"/>
        <v>0</v>
      </c>
      <c r="AA566" s="94" t="str">
        <f t="shared" si="146"/>
        <v>0.00%-0.00%</v>
      </c>
      <c r="AB566" s="15"/>
      <c r="AC566" s="15"/>
      <c r="AD566" s="15"/>
      <c r="AE566" s="96"/>
      <c r="AF566" s="8">
        <f t="shared" si="139"/>
        <v>0</v>
      </c>
      <c r="AG566" s="17">
        <f t="shared" si="140"/>
        <v>4785</v>
      </c>
      <c r="AH566" s="18">
        <f t="shared" si="141"/>
        <v>0</v>
      </c>
      <c r="AI566" s="98">
        <f t="shared" si="142"/>
        <v>0</v>
      </c>
      <c r="AJ566" s="20">
        <v>14</v>
      </c>
      <c r="AK566" s="20">
        <v>450</v>
      </c>
      <c r="AL566" s="20"/>
      <c r="AM566" s="20">
        <v>688</v>
      </c>
      <c r="AN566" s="20">
        <f t="shared" si="143"/>
        <v>73078</v>
      </c>
      <c r="AO566" s="7">
        <v>3</v>
      </c>
      <c r="AP566" s="20"/>
      <c r="AQ566" s="21"/>
      <c r="AR566" s="21"/>
      <c r="AS566" s="5" t="s">
        <v>1841</v>
      </c>
      <c r="AT566" s="5" t="s">
        <v>76</v>
      </c>
      <c r="AY566" s="145" t="str">
        <f t="shared" si="144"/>
        <v>OK</v>
      </c>
    </row>
    <row r="567" spans="1:51" ht="19.95" customHeight="1">
      <c r="A567" s="5" t="s">
        <v>562</v>
      </c>
      <c r="B567" s="5">
        <v>15012886</v>
      </c>
      <c r="C567" s="5" t="s">
        <v>1939</v>
      </c>
      <c r="D567" s="5" t="s">
        <v>1940</v>
      </c>
      <c r="E567" s="5" t="s">
        <v>54</v>
      </c>
      <c r="F567" s="5" t="s">
        <v>55</v>
      </c>
      <c r="G567" s="5" t="s">
        <v>2051</v>
      </c>
      <c r="H567" s="5" t="s">
        <v>1861</v>
      </c>
      <c r="I567" s="5" t="s">
        <v>1862</v>
      </c>
      <c r="J567" s="6">
        <v>41731</v>
      </c>
      <c r="K567" s="5" t="s">
        <v>150</v>
      </c>
      <c r="L567" s="5" t="s">
        <v>150</v>
      </c>
      <c r="M567" s="5" t="s">
        <v>59</v>
      </c>
      <c r="N567" s="7">
        <v>2</v>
      </c>
      <c r="O567" s="7">
        <v>4</v>
      </c>
      <c r="P567" s="8">
        <v>21534</v>
      </c>
      <c r="Q567" s="89">
        <v>4.4999999999999998E-2</v>
      </c>
      <c r="R567" s="10">
        <f t="shared" si="133"/>
        <v>969</v>
      </c>
      <c r="S567" s="89">
        <v>4.2099999999999999E-2</v>
      </c>
      <c r="T567" s="10">
        <f t="shared" si="134"/>
        <v>907</v>
      </c>
      <c r="U567" s="89">
        <f t="shared" si="135"/>
        <v>8.7118045880932485E-2</v>
      </c>
      <c r="V567" s="10">
        <f t="shared" si="136"/>
        <v>1876</v>
      </c>
      <c r="W567" s="10">
        <f t="shared" si="137"/>
        <v>23410</v>
      </c>
      <c r="X567" s="11">
        <f t="shared" si="147"/>
        <v>23410</v>
      </c>
      <c r="Y567" s="12">
        <f t="shared" si="138"/>
        <v>1876</v>
      </c>
      <c r="Z567" s="93">
        <f t="shared" si="132"/>
        <v>8.7099999999999997E-2</v>
      </c>
      <c r="AA567" s="94" t="str">
        <f t="shared" si="146"/>
        <v>6.97%-10.45%</v>
      </c>
      <c r="AB567" s="15"/>
      <c r="AC567" s="15"/>
      <c r="AD567" s="15"/>
      <c r="AE567" s="96"/>
      <c r="AF567" s="8">
        <f t="shared" si="139"/>
        <v>0</v>
      </c>
      <c r="AG567" s="17">
        <f t="shared" si="140"/>
        <v>23410</v>
      </c>
      <c r="AH567" s="18">
        <f t="shared" si="141"/>
        <v>1876</v>
      </c>
      <c r="AI567" s="98">
        <f t="shared" si="142"/>
        <v>8.7118045880932415E-2</v>
      </c>
      <c r="AJ567" s="20">
        <v>14</v>
      </c>
      <c r="AK567" s="20">
        <v>450</v>
      </c>
      <c r="AL567" s="20"/>
      <c r="AM567" s="20">
        <v>688</v>
      </c>
      <c r="AN567" s="20">
        <f t="shared" si="143"/>
        <v>333828</v>
      </c>
      <c r="AO567" s="7">
        <v>4</v>
      </c>
      <c r="AP567" s="20"/>
      <c r="AQ567" s="21"/>
      <c r="AR567" s="21"/>
      <c r="AS567" s="5" t="s">
        <v>1841</v>
      </c>
      <c r="AT567" s="5" t="s">
        <v>76</v>
      </c>
      <c r="AY567" s="145" t="str">
        <f t="shared" si="144"/>
        <v>OK</v>
      </c>
    </row>
    <row r="568" spans="1:51" ht="19.95" customHeight="1">
      <c r="A568" s="5" t="s">
        <v>562</v>
      </c>
      <c r="B568" s="5">
        <v>15016219</v>
      </c>
      <c r="C568" s="5" t="s">
        <v>1271</v>
      </c>
      <c r="D568" s="5" t="s">
        <v>654</v>
      </c>
      <c r="E568" s="5" t="s">
        <v>54</v>
      </c>
      <c r="F568" s="5" t="s">
        <v>55</v>
      </c>
      <c r="G568" s="5" t="s">
        <v>2051</v>
      </c>
      <c r="H568" s="5" t="s">
        <v>1846</v>
      </c>
      <c r="I568" s="5" t="s">
        <v>1847</v>
      </c>
      <c r="J568" s="6">
        <v>42727</v>
      </c>
      <c r="K568" s="5" t="s">
        <v>84</v>
      </c>
      <c r="L568" s="5" t="s">
        <v>84</v>
      </c>
      <c r="M568" s="5" t="s">
        <v>66</v>
      </c>
      <c r="N568" s="7">
        <v>2</v>
      </c>
      <c r="O568" s="7">
        <v>5</v>
      </c>
      <c r="P568" s="8">
        <v>18050</v>
      </c>
      <c r="Q568" s="89">
        <v>0.05</v>
      </c>
      <c r="R568" s="10">
        <f t="shared" si="133"/>
        <v>903</v>
      </c>
      <c r="S568" s="89">
        <v>2.7E-2</v>
      </c>
      <c r="T568" s="10">
        <f t="shared" si="134"/>
        <v>487</v>
      </c>
      <c r="U568" s="89">
        <f t="shared" si="135"/>
        <v>7.7008310249307474E-2</v>
      </c>
      <c r="V568" s="10">
        <f t="shared" si="136"/>
        <v>1390</v>
      </c>
      <c r="W568" s="10">
        <f t="shared" si="137"/>
        <v>19440</v>
      </c>
      <c r="X568" s="11">
        <v>19340</v>
      </c>
      <c r="Y568" s="12">
        <f t="shared" si="138"/>
        <v>1290</v>
      </c>
      <c r="Z568" s="93">
        <f t="shared" si="132"/>
        <v>7.1499999999999994E-2</v>
      </c>
      <c r="AA568" s="94" t="str">
        <f t="shared" si="146"/>
        <v>6.16%-9.24%</v>
      </c>
      <c r="AB568" s="15"/>
      <c r="AC568" s="15"/>
      <c r="AD568" s="15"/>
      <c r="AE568" s="96"/>
      <c r="AF568" s="8">
        <f t="shared" si="139"/>
        <v>0</v>
      </c>
      <c r="AG568" s="17">
        <f t="shared" si="140"/>
        <v>19340</v>
      </c>
      <c r="AH568" s="18">
        <f t="shared" si="141"/>
        <v>1290</v>
      </c>
      <c r="AI568" s="98">
        <f t="shared" si="142"/>
        <v>7.1468144044321225E-2</v>
      </c>
      <c r="AJ568" s="20">
        <v>14</v>
      </c>
      <c r="AK568" s="20">
        <v>450</v>
      </c>
      <c r="AL568" s="20"/>
      <c r="AM568" s="20">
        <v>688</v>
      </c>
      <c r="AN568" s="20">
        <f t="shared" si="143"/>
        <v>276848</v>
      </c>
      <c r="AO568" s="7">
        <v>4</v>
      </c>
      <c r="AP568" s="20"/>
      <c r="AQ568" s="21"/>
      <c r="AR568" s="21" t="s">
        <v>1848</v>
      </c>
      <c r="AS568" s="5" t="s">
        <v>1841</v>
      </c>
      <c r="AT568" s="5" t="s">
        <v>76</v>
      </c>
      <c r="AY568" s="145" t="str">
        <f t="shared" si="144"/>
        <v>OK</v>
      </c>
    </row>
    <row r="569" spans="1:51" ht="19.95" customHeight="1">
      <c r="A569" s="5" t="s">
        <v>562</v>
      </c>
      <c r="B569" s="5">
        <v>15016334</v>
      </c>
      <c r="C569" s="5" t="s">
        <v>1941</v>
      </c>
      <c r="D569" s="5" t="s">
        <v>1942</v>
      </c>
      <c r="E569" s="5" t="s">
        <v>54</v>
      </c>
      <c r="F569" s="5" t="s">
        <v>55</v>
      </c>
      <c r="G569" s="5" t="s">
        <v>2051</v>
      </c>
      <c r="H569" s="5" t="s">
        <v>1861</v>
      </c>
      <c r="I569" s="5" t="s">
        <v>1862</v>
      </c>
      <c r="J569" s="6">
        <v>42781</v>
      </c>
      <c r="K569" s="5" t="s">
        <v>65</v>
      </c>
      <c r="L569" s="5" t="s">
        <v>65</v>
      </c>
      <c r="M569" s="5" t="s">
        <v>66</v>
      </c>
      <c r="N569" s="7">
        <v>2</v>
      </c>
      <c r="O569" s="7">
        <v>3</v>
      </c>
      <c r="P569" s="8">
        <v>13277</v>
      </c>
      <c r="Q569" s="89">
        <v>0.03</v>
      </c>
      <c r="R569" s="10">
        <f t="shared" si="133"/>
        <v>398</v>
      </c>
      <c r="S569" s="89">
        <v>0</v>
      </c>
      <c r="T569" s="10">
        <f t="shared" si="134"/>
        <v>0</v>
      </c>
      <c r="U569" s="89">
        <f t="shared" si="135"/>
        <v>2.9976651351962039E-2</v>
      </c>
      <c r="V569" s="10">
        <f t="shared" si="136"/>
        <v>398</v>
      </c>
      <c r="W569" s="10">
        <f t="shared" si="137"/>
        <v>13675</v>
      </c>
      <c r="X569" s="11">
        <f t="shared" si="147"/>
        <v>13675</v>
      </c>
      <c r="Y569" s="12">
        <f t="shared" si="138"/>
        <v>398</v>
      </c>
      <c r="Z569" s="93">
        <f t="shared" si="132"/>
        <v>0.03</v>
      </c>
      <c r="AA569" s="94" t="str">
        <f t="shared" si="146"/>
        <v>2.40%-3.60%</v>
      </c>
      <c r="AB569" s="15"/>
      <c r="AC569" s="15"/>
      <c r="AD569" s="15"/>
      <c r="AE569" s="96"/>
      <c r="AF569" s="8">
        <f t="shared" si="139"/>
        <v>0</v>
      </c>
      <c r="AG569" s="17">
        <f t="shared" si="140"/>
        <v>13675</v>
      </c>
      <c r="AH569" s="18">
        <f t="shared" si="141"/>
        <v>398</v>
      </c>
      <c r="AI569" s="98">
        <f t="shared" si="142"/>
        <v>2.9976651351962147E-2</v>
      </c>
      <c r="AJ569" s="20">
        <v>14</v>
      </c>
      <c r="AK569" s="20">
        <v>450</v>
      </c>
      <c r="AL569" s="20"/>
      <c r="AM569" s="20">
        <v>688</v>
      </c>
      <c r="AN569" s="20">
        <f t="shared" si="143"/>
        <v>197538</v>
      </c>
      <c r="AO569" s="7">
        <v>3</v>
      </c>
      <c r="AP569" s="20"/>
      <c r="AQ569" s="21"/>
      <c r="AR569" s="21"/>
      <c r="AS569" s="5" t="s">
        <v>1841</v>
      </c>
      <c r="AT569" s="5" t="s">
        <v>76</v>
      </c>
      <c r="AY569" s="145" t="str">
        <f t="shared" si="144"/>
        <v>OK</v>
      </c>
    </row>
    <row r="570" spans="1:51" ht="19.95" customHeight="1">
      <c r="A570" s="5" t="s">
        <v>562</v>
      </c>
      <c r="B570" s="5">
        <v>15021229</v>
      </c>
      <c r="C570" s="5" t="s">
        <v>1943</v>
      </c>
      <c r="D570" s="5" t="s">
        <v>710</v>
      </c>
      <c r="E570" s="5" t="s">
        <v>54</v>
      </c>
      <c r="F570" s="5" t="s">
        <v>55</v>
      </c>
      <c r="G570" s="5" t="s">
        <v>2051</v>
      </c>
      <c r="H570" s="5" t="s">
        <v>1861</v>
      </c>
      <c r="I570" s="5" t="s">
        <v>1862</v>
      </c>
      <c r="J570" s="6">
        <v>44307</v>
      </c>
      <c r="K570" s="5" t="s">
        <v>87</v>
      </c>
      <c r="L570" s="5" t="s">
        <v>87</v>
      </c>
      <c r="M570" s="5" t="s">
        <v>89</v>
      </c>
      <c r="N570" s="7">
        <v>2</v>
      </c>
      <c r="O570" s="7">
        <v>3</v>
      </c>
      <c r="P570" s="8">
        <v>12195</v>
      </c>
      <c r="Q570" s="89">
        <v>2.5000000000000001E-2</v>
      </c>
      <c r="R570" s="10">
        <f t="shared" si="133"/>
        <v>305</v>
      </c>
      <c r="S570" s="89">
        <v>0</v>
      </c>
      <c r="T570" s="10">
        <f t="shared" si="134"/>
        <v>0</v>
      </c>
      <c r="U570" s="89">
        <f t="shared" si="135"/>
        <v>2.5010250102501026E-2</v>
      </c>
      <c r="V570" s="10">
        <f t="shared" si="136"/>
        <v>305</v>
      </c>
      <c r="W570" s="10">
        <f t="shared" si="137"/>
        <v>12500</v>
      </c>
      <c r="X570" s="11">
        <v>12440</v>
      </c>
      <c r="Y570" s="12">
        <f t="shared" si="138"/>
        <v>245</v>
      </c>
      <c r="Z570" s="93">
        <f t="shared" si="132"/>
        <v>2.01E-2</v>
      </c>
      <c r="AA570" s="94" t="str">
        <f t="shared" si="146"/>
        <v>2.00%-3.00%</v>
      </c>
      <c r="AB570" s="15"/>
      <c r="AC570" s="15"/>
      <c r="AD570" s="15"/>
      <c r="AE570" s="96"/>
      <c r="AF570" s="8">
        <f t="shared" si="139"/>
        <v>0</v>
      </c>
      <c r="AG570" s="17">
        <f t="shared" si="140"/>
        <v>12440</v>
      </c>
      <c r="AH570" s="18">
        <f t="shared" si="141"/>
        <v>245</v>
      </c>
      <c r="AI570" s="98">
        <f t="shared" si="142"/>
        <v>2.009020090200897E-2</v>
      </c>
      <c r="AJ570" s="20">
        <v>14</v>
      </c>
      <c r="AK570" s="20">
        <v>550</v>
      </c>
      <c r="AL570" s="20"/>
      <c r="AM570" s="20">
        <v>688</v>
      </c>
      <c r="AN570" s="20">
        <f t="shared" si="143"/>
        <v>181448</v>
      </c>
      <c r="AO570" s="7">
        <v>2</v>
      </c>
      <c r="AP570" s="20"/>
      <c r="AQ570" s="21"/>
      <c r="AR570" s="21" t="s">
        <v>1848</v>
      </c>
      <c r="AS570" s="5" t="s">
        <v>1841</v>
      </c>
      <c r="AT570" s="5" t="s">
        <v>76</v>
      </c>
      <c r="AY570" s="145" t="str">
        <f t="shared" si="144"/>
        <v>OK</v>
      </c>
    </row>
    <row r="571" spans="1:51" ht="19.95" customHeight="1">
      <c r="A571" s="5" t="s">
        <v>562</v>
      </c>
      <c r="B571" s="5">
        <v>15021652</v>
      </c>
      <c r="C571" s="5" t="s">
        <v>1944</v>
      </c>
      <c r="D571" s="5" t="s">
        <v>1945</v>
      </c>
      <c r="E571" s="5" t="s">
        <v>54</v>
      </c>
      <c r="F571" s="5" t="s">
        <v>55</v>
      </c>
      <c r="G571" s="5" t="s">
        <v>2051</v>
      </c>
      <c r="H571" s="5" t="s">
        <v>1891</v>
      </c>
      <c r="I571" s="5" t="s">
        <v>1892</v>
      </c>
      <c r="J571" s="6">
        <v>44412</v>
      </c>
      <c r="K571" s="5" t="s">
        <v>87</v>
      </c>
      <c r="L571" s="5" t="s">
        <v>87</v>
      </c>
      <c r="M571" s="5" t="s">
        <v>89</v>
      </c>
      <c r="N571" s="7">
        <v>2</v>
      </c>
      <c r="O571" s="7">
        <v>4</v>
      </c>
      <c r="P571" s="8">
        <v>15379</v>
      </c>
      <c r="Q571" s="89">
        <v>0.03</v>
      </c>
      <c r="R571" s="10">
        <f t="shared" si="133"/>
        <v>461</v>
      </c>
      <c r="S571" s="89">
        <v>0</v>
      </c>
      <c r="T571" s="10">
        <f t="shared" si="134"/>
        <v>0</v>
      </c>
      <c r="U571" s="89">
        <f t="shared" si="135"/>
        <v>2.9975941218544768E-2</v>
      </c>
      <c r="V571" s="10">
        <f t="shared" si="136"/>
        <v>461</v>
      </c>
      <c r="W571" s="10">
        <f t="shared" si="137"/>
        <v>15840</v>
      </c>
      <c r="X571" s="11">
        <f t="shared" si="147"/>
        <v>15840</v>
      </c>
      <c r="Y571" s="12">
        <f t="shared" si="138"/>
        <v>461</v>
      </c>
      <c r="Z571" s="93">
        <f t="shared" si="132"/>
        <v>0.03</v>
      </c>
      <c r="AA571" s="94" t="str">
        <f t="shared" si="146"/>
        <v>2.40%-3.60%</v>
      </c>
      <c r="AB571" s="15"/>
      <c r="AC571" s="15"/>
      <c r="AD571" s="15"/>
      <c r="AE571" s="96"/>
      <c r="AF571" s="8">
        <f t="shared" si="139"/>
        <v>0</v>
      </c>
      <c r="AG571" s="17">
        <f t="shared" si="140"/>
        <v>15840</v>
      </c>
      <c r="AH571" s="18">
        <f t="shared" si="141"/>
        <v>461</v>
      </c>
      <c r="AI571" s="98">
        <f t="shared" si="142"/>
        <v>2.9975941218544744E-2</v>
      </c>
      <c r="AJ571" s="20">
        <v>14</v>
      </c>
      <c r="AK571" s="20">
        <v>450</v>
      </c>
      <c r="AL571" s="20"/>
      <c r="AM571" s="20">
        <v>688</v>
      </c>
      <c r="AN571" s="20">
        <f t="shared" si="143"/>
        <v>227848</v>
      </c>
      <c r="AO571" s="7">
        <v>3</v>
      </c>
      <c r="AP571" s="20"/>
      <c r="AQ571" s="21"/>
      <c r="AR571" s="21"/>
      <c r="AS571" s="5" t="s">
        <v>1841</v>
      </c>
      <c r="AT571" s="5" t="s">
        <v>76</v>
      </c>
      <c r="AY571" s="145" t="str">
        <f t="shared" si="144"/>
        <v>OK</v>
      </c>
    </row>
    <row r="572" spans="1:51" ht="19.95" customHeight="1">
      <c r="A572" s="5" t="s">
        <v>562</v>
      </c>
      <c r="B572" s="5">
        <v>15022333</v>
      </c>
      <c r="C572" s="5" t="s">
        <v>1946</v>
      </c>
      <c r="D572" s="5" t="s">
        <v>1947</v>
      </c>
      <c r="E572" s="5" t="s">
        <v>54</v>
      </c>
      <c r="F572" s="5" t="s">
        <v>55</v>
      </c>
      <c r="G572" s="5" t="s">
        <v>2051</v>
      </c>
      <c r="H572" s="5" t="s">
        <v>1861</v>
      </c>
      <c r="I572" s="5" t="s">
        <v>1862</v>
      </c>
      <c r="J572" s="6">
        <v>45022</v>
      </c>
      <c r="K572" s="5" t="s">
        <v>87</v>
      </c>
      <c r="L572" s="5" t="s">
        <v>87</v>
      </c>
      <c r="M572" s="5" t="s">
        <v>89</v>
      </c>
      <c r="N572" s="7">
        <v>2</v>
      </c>
      <c r="O572" s="7">
        <v>5</v>
      </c>
      <c r="P572" s="8">
        <v>12550</v>
      </c>
      <c r="Q572" s="89">
        <v>0.05</v>
      </c>
      <c r="R572" s="10">
        <f t="shared" si="133"/>
        <v>628</v>
      </c>
      <c r="S572" s="89">
        <v>2.7E-2</v>
      </c>
      <c r="T572" s="10">
        <f t="shared" si="134"/>
        <v>339</v>
      </c>
      <c r="U572" s="89">
        <f t="shared" si="135"/>
        <v>7.7051792828685253E-2</v>
      </c>
      <c r="V572" s="10">
        <f t="shared" si="136"/>
        <v>967</v>
      </c>
      <c r="W572" s="10">
        <f t="shared" si="137"/>
        <v>13517</v>
      </c>
      <c r="X572" s="11">
        <f t="shared" si="147"/>
        <v>13517</v>
      </c>
      <c r="Y572" s="12">
        <f t="shared" si="138"/>
        <v>967</v>
      </c>
      <c r="Z572" s="93">
        <f t="shared" si="132"/>
        <v>7.7100000000000002E-2</v>
      </c>
      <c r="AA572" s="94" t="str">
        <f t="shared" si="146"/>
        <v>6.16%-9.25%</v>
      </c>
      <c r="AB572" s="15"/>
      <c r="AC572" s="15"/>
      <c r="AD572" s="15"/>
      <c r="AE572" s="96"/>
      <c r="AF572" s="8">
        <f t="shared" si="139"/>
        <v>0</v>
      </c>
      <c r="AG572" s="17">
        <f t="shared" si="140"/>
        <v>13517</v>
      </c>
      <c r="AH572" s="18">
        <f t="shared" si="141"/>
        <v>967</v>
      </c>
      <c r="AI572" s="98">
        <f t="shared" si="142"/>
        <v>7.705179282868535E-2</v>
      </c>
      <c r="AJ572" s="20">
        <v>14</v>
      </c>
      <c r="AK572" s="20">
        <v>450</v>
      </c>
      <c r="AL572" s="20"/>
      <c r="AM572" s="20">
        <v>688</v>
      </c>
      <c r="AN572" s="20">
        <f t="shared" si="143"/>
        <v>195326</v>
      </c>
      <c r="AO572" s="7">
        <v>3</v>
      </c>
      <c r="AP572" s="20"/>
      <c r="AQ572" s="21"/>
      <c r="AR572" s="21"/>
      <c r="AS572" s="5" t="s">
        <v>1841</v>
      </c>
      <c r="AT572" s="5" t="s">
        <v>76</v>
      </c>
      <c r="AY572" s="145" t="str">
        <f t="shared" si="144"/>
        <v>OK</v>
      </c>
    </row>
    <row r="573" spans="1:51" ht="19.95" customHeight="1">
      <c r="A573" s="5" t="s">
        <v>562</v>
      </c>
      <c r="B573" s="5">
        <v>15000066</v>
      </c>
      <c r="C573" s="5" t="s">
        <v>1948</v>
      </c>
      <c r="D573" s="5" t="s">
        <v>1949</v>
      </c>
      <c r="E573" s="5" t="s">
        <v>54</v>
      </c>
      <c r="F573" s="5" t="s">
        <v>55</v>
      </c>
      <c r="G573" s="5" t="s">
        <v>2051</v>
      </c>
      <c r="H573" s="5" t="s">
        <v>1913</v>
      </c>
      <c r="I573" s="5" t="s">
        <v>1950</v>
      </c>
      <c r="J573" s="6">
        <v>38331</v>
      </c>
      <c r="K573" s="5" t="s">
        <v>65</v>
      </c>
      <c r="L573" s="5" t="s">
        <v>65</v>
      </c>
      <c r="M573" s="5" t="s">
        <v>66</v>
      </c>
      <c r="N573" s="7">
        <v>2</v>
      </c>
      <c r="O573" s="7">
        <v>3</v>
      </c>
      <c r="P573" s="8">
        <v>20485</v>
      </c>
      <c r="Q573" s="89">
        <v>2.5000000000000001E-2</v>
      </c>
      <c r="R573" s="10">
        <f t="shared" si="133"/>
        <v>512</v>
      </c>
      <c r="S573" s="89">
        <v>0</v>
      </c>
      <c r="T573" s="10">
        <f t="shared" si="134"/>
        <v>0</v>
      </c>
      <c r="U573" s="89">
        <f t="shared" si="135"/>
        <v>2.4993897974127412E-2</v>
      </c>
      <c r="V573" s="10">
        <f t="shared" si="136"/>
        <v>512</v>
      </c>
      <c r="W573" s="10">
        <f t="shared" si="137"/>
        <v>20997</v>
      </c>
      <c r="X573" s="11">
        <v>20895</v>
      </c>
      <c r="Y573" s="12">
        <f t="shared" si="138"/>
        <v>410</v>
      </c>
      <c r="Z573" s="93">
        <f t="shared" si="132"/>
        <v>0.02</v>
      </c>
      <c r="AA573" s="94" t="str">
        <f t="shared" si="146"/>
        <v>2.00%-3.00%</v>
      </c>
      <c r="AB573" s="15"/>
      <c r="AC573" s="15"/>
      <c r="AD573" s="15"/>
      <c r="AE573" s="96"/>
      <c r="AF573" s="8">
        <f t="shared" si="139"/>
        <v>0</v>
      </c>
      <c r="AG573" s="17">
        <f t="shared" si="140"/>
        <v>20895</v>
      </c>
      <c r="AH573" s="18">
        <f t="shared" si="141"/>
        <v>410</v>
      </c>
      <c r="AI573" s="98">
        <f t="shared" si="142"/>
        <v>2.0014644862094144E-2</v>
      </c>
      <c r="AJ573" s="20">
        <v>14</v>
      </c>
      <c r="AK573" s="20">
        <v>2810</v>
      </c>
      <c r="AL573" s="20"/>
      <c r="AM573" s="20">
        <v>688</v>
      </c>
      <c r="AN573" s="20">
        <f t="shared" si="143"/>
        <v>326938</v>
      </c>
      <c r="AO573" s="7">
        <v>3</v>
      </c>
      <c r="AP573" s="20"/>
      <c r="AQ573" s="21"/>
      <c r="AR573" s="21" t="s">
        <v>1848</v>
      </c>
      <c r="AS573" s="5" t="s">
        <v>1841</v>
      </c>
      <c r="AT573" s="5" t="s">
        <v>76</v>
      </c>
      <c r="AY573" s="145" t="str">
        <f t="shared" si="144"/>
        <v>OK</v>
      </c>
    </row>
    <row r="574" spans="1:51" ht="19.95" customHeight="1">
      <c r="A574" s="5" t="s">
        <v>562</v>
      </c>
      <c r="B574" s="5">
        <v>15001163</v>
      </c>
      <c r="C574" s="5" t="s">
        <v>1951</v>
      </c>
      <c r="D574" s="5" t="s">
        <v>1952</v>
      </c>
      <c r="E574" s="5" t="s">
        <v>54</v>
      </c>
      <c r="F574" s="5" t="s">
        <v>55</v>
      </c>
      <c r="G574" s="5" t="s">
        <v>2051</v>
      </c>
      <c r="H574" s="5" t="s">
        <v>1904</v>
      </c>
      <c r="I574" s="5" t="s">
        <v>1953</v>
      </c>
      <c r="J574" s="6">
        <v>40758</v>
      </c>
      <c r="K574" s="5" t="s">
        <v>468</v>
      </c>
      <c r="L574" s="5" t="s">
        <v>468</v>
      </c>
      <c r="M574" s="5" t="s">
        <v>59</v>
      </c>
      <c r="N574" s="7">
        <v>2</v>
      </c>
      <c r="O574" s="7">
        <v>3</v>
      </c>
      <c r="P574" s="8">
        <v>28530</v>
      </c>
      <c r="Q574" s="89">
        <v>2.5000000000000001E-2</v>
      </c>
      <c r="R574" s="10">
        <f t="shared" si="133"/>
        <v>713</v>
      </c>
      <c r="S574" s="89">
        <v>0</v>
      </c>
      <c r="T574" s="10">
        <f t="shared" si="134"/>
        <v>0</v>
      </c>
      <c r="U574" s="89">
        <f t="shared" si="135"/>
        <v>2.4991237294076412E-2</v>
      </c>
      <c r="V574" s="10">
        <f t="shared" si="136"/>
        <v>713</v>
      </c>
      <c r="W574" s="10">
        <f t="shared" si="137"/>
        <v>29243</v>
      </c>
      <c r="X574" s="11">
        <v>29111</v>
      </c>
      <c r="Y574" s="12">
        <f t="shared" si="138"/>
        <v>581</v>
      </c>
      <c r="Z574" s="93">
        <f t="shared" ref="Z574:Z627" si="148">ROUND(X574/P574-1,4)</f>
        <v>2.0400000000000001E-2</v>
      </c>
      <c r="AA574" s="94" t="str">
        <f t="shared" si="146"/>
        <v>2.00%-3.00%</v>
      </c>
      <c r="AB574" s="15"/>
      <c r="AC574" s="15"/>
      <c r="AD574" s="15"/>
      <c r="AE574" s="96"/>
      <c r="AF574" s="8">
        <f t="shared" si="139"/>
        <v>0</v>
      </c>
      <c r="AG574" s="17">
        <f t="shared" si="140"/>
        <v>29111</v>
      </c>
      <c r="AH574" s="18">
        <f t="shared" si="141"/>
        <v>581</v>
      </c>
      <c r="AI574" s="98">
        <f t="shared" si="142"/>
        <v>2.0364528566421347E-2</v>
      </c>
      <c r="AJ574" s="20">
        <v>14</v>
      </c>
      <c r="AK574" s="20">
        <v>450</v>
      </c>
      <c r="AL574" s="20"/>
      <c r="AM574" s="20">
        <v>688</v>
      </c>
      <c r="AN574" s="20">
        <f t="shared" si="143"/>
        <v>413642</v>
      </c>
      <c r="AO574" s="7">
        <v>3</v>
      </c>
      <c r="AP574" s="20"/>
      <c r="AQ574" s="21"/>
      <c r="AR574" s="21" t="s">
        <v>1848</v>
      </c>
      <c r="AS574" s="5" t="s">
        <v>1841</v>
      </c>
      <c r="AT574" s="5" t="s">
        <v>76</v>
      </c>
      <c r="AY574" s="145" t="str">
        <f t="shared" si="144"/>
        <v>OK</v>
      </c>
    </row>
    <row r="575" spans="1:51" ht="19.95" customHeight="1">
      <c r="A575" s="5" t="s">
        <v>562</v>
      </c>
      <c r="B575" s="5">
        <v>15014171</v>
      </c>
      <c r="C575" s="5" t="s">
        <v>1954</v>
      </c>
      <c r="D575" s="5" t="s">
        <v>1955</v>
      </c>
      <c r="E575" s="5" t="s">
        <v>54</v>
      </c>
      <c r="F575" s="5" t="s">
        <v>55</v>
      </c>
      <c r="G575" s="5" t="s">
        <v>2051</v>
      </c>
      <c r="H575" s="5" t="s">
        <v>1887</v>
      </c>
      <c r="I575" s="5" t="s">
        <v>1950</v>
      </c>
      <c r="J575" s="6">
        <v>41981</v>
      </c>
      <c r="K575" s="5" t="s">
        <v>105</v>
      </c>
      <c r="L575" s="5" t="s">
        <v>1956</v>
      </c>
      <c r="M575" s="5" t="s">
        <v>107</v>
      </c>
      <c r="N575" s="7">
        <v>2</v>
      </c>
      <c r="O575" s="7">
        <v>3</v>
      </c>
      <c r="P575" s="8">
        <v>11824</v>
      </c>
      <c r="Q575" s="89">
        <v>0</v>
      </c>
      <c r="R575" s="10">
        <f t="shared" si="133"/>
        <v>0</v>
      </c>
      <c r="S575" s="89">
        <v>0</v>
      </c>
      <c r="T575" s="10">
        <f t="shared" si="134"/>
        <v>0</v>
      </c>
      <c r="U575" s="89">
        <f t="shared" si="135"/>
        <v>0</v>
      </c>
      <c r="V575" s="10">
        <f t="shared" si="136"/>
        <v>0</v>
      </c>
      <c r="W575" s="10">
        <f t="shared" si="137"/>
        <v>11824</v>
      </c>
      <c r="X575" s="11">
        <f t="shared" si="147"/>
        <v>11824</v>
      </c>
      <c r="Y575" s="12">
        <f t="shared" si="138"/>
        <v>0</v>
      </c>
      <c r="Z575" s="93">
        <f t="shared" si="148"/>
        <v>0</v>
      </c>
      <c r="AA575" s="94" t="str">
        <f t="shared" si="146"/>
        <v>0.00%-0.00%</v>
      </c>
      <c r="AB575" s="15"/>
      <c r="AC575" s="15"/>
      <c r="AD575" s="15"/>
      <c r="AE575" s="96"/>
      <c r="AF575" s="8">
        <f t="shared" si="139"/>
        <v>0</v>
      </c>
      <c r="AG575" s="17">
        <f t="shared" si="140"/>
        <v>11824</v>
      </c>
      <c r="AH575" s="18">
        <f t="shared" si="141"/>
        <v>0</v>
      </c>
      <c r="AI575" s="98">
        <f t="shared" si="142"/>
        <v>0</v>
      </c>
      <c r="AJ575" s="20">
        <v>14</v>
      </c>
      <c r="AK575" s="20">
        <v>550</v>
      </c>
      <c r="AL575" s="20"/>
      <c r="AM575" s="20">
        <v>688</v>
      </c>
      <c r="AN575" s="20">
        <f t="shared" si="143"/>
        <v>172824</v>
      </c>
      <c r="AO575" s="7">
        <v>3</v>
      </c>
      <c r="AP575" s="20"/>
      <c r="AQ575" s="21"/>
      <c r="AR575" s="21"/>
      <c r="AS575" s="5" t="s">
        <v>1841</v>
      </c>
      <c r="AT575" s="5" t="s">
        <v>76</v>
      </c>
      <c r="AY575" s="145" t="str">
        <f t="shared" si="144"/>
        <v>OK</v>
      </c>
    </row>
    <row r="576" spans="1:51" ht="19.95" customHeight="1">
      <c r="A576" s="5" t="s">
        <v>562</v>
      </c>
      <c r="B576" s="5">
        <v>15000459</v>
      </c>
      <c r="C576" s="5" t="s">
        <v>1957</v>
      </c>
      <c r="D576" s="5" t="s">
        <v>1958</v>
      </c>
      <c r="E576" s="5" t="s">
        <v>54</v>
      </c>
      <c r="F576" s="5" t="s">
        <v>55</v>
      </c>
      <c r="G576" s="5" t="s">
        <v>2051</v>
      </c>
      <c r="H576" s="5" t="s">
        <v>1887</v>
      </c>
      <c r="I576" s="5" t="s">
        <v>1950</v>
      </c>
      <c r="J576" s="6">
        <v>38808</v>
      </c>
      <c r="K576" s="5" t="s">
        <v>285</v>
      </c>
      <c r="L576" s="5" t="s">
        <v>1959</v>
      </c>
      <c r="M576" s="5" t="s">
        <v>286</v>
      </c>
      <c r="N576" s="7">
        <v>2</v>
      </c>
      <c r="O576" s="7">
        <v>3</v>
      </c>
      <c r="P576" s="8">
        <v>9487</v>
      </c>
      <c r="Q576" s="89">
        <v>2.5000000000000001E-2</v>
      </c>
      <c r="R576" s="10">
        <f t="shared" si="133"/>
        <v>237</v>
      </c>
      <c r="S576" s="89">
        <v>0</v>
      </c>
      <c r="T576" s="10">
        <f t="shared" si="134"/>
        <v>0</v>
      </c>
      <c r="U576" s="89">
        <f t="shared" si="135"/>
        <v>2.4981553705070096E-2</v>
      </c>
      <c r="V576" s="10">
        <f t="shared" si="136"/>
        <v>237</v>
      </c>
      <c r="W576" s="10">
        <f t="shared" si="137"/>
        <v>9724</v>
      </c>
      <c r="X576" s="11">
        <f t="shared" si="147"/>
        <v>9724</v>
      </c>
      <c r="Y576" s="12">
        <f t="shared" si="138"/>
        <v>237</v>
      </c>
      <c r="Z576" s="93">
        <f t="shared" si="148"/>
        <v>2.5000000000000001E-2</v>
      </c>
      <c r="AA576" s="94" t="str">
        <f t="shared" si="146"/>
        <v>2.00%-3.00%</v>
      </c>
      <c r="AB576" s="15"/>
      <c r="AC576" s="15"/>
      <c r="AD576" s="15"/>
      <c r="AE576" s="96"/>
      <c r="AF576" s="8">
        <f t="shared" si="139"/>
        <v>0</v>
      </c>
      <c r="AG576" s="17">
        <f t="shared" si="140"/>
        <v>9724</v>
      </c>
      <c r="AH576" s="18">
        <f t="shared" si="141"/>
        <v>237</v>
      </c>
      <c r="AI576" s="98">
        <f t="shared" si="142"/>
        <v>2.4981553705070159E-2</v>
      </c>
      <c r="AJ576" s="20">
        <v>14</v>
      </c>
      <c r="AK576" s="20">
        <v>550</v>
      </c>
      <c r="AL576" s="20"/>
      <c r="AM576" s="20">
        <v>688</v>
      </c>
      <c r="AN576" s="20">
        <f t="shared" si="143"/>
        <v>143424</v>
      </c>
      <c r="AO576" s="7">
        <v>3</v>
      </c>
      <c r="AP576" s="20"/>
      <c r="AQ576" s="21"/>
      <c r="AR576" s="21"/>
      <c r="AS576" s="5" t="s">
        <v>1841</v>
      </c>
      <c r="AT576" s="5" t="s">
        <v>76</v>
      </c>
      <c r="AY576" s="145" t="str">
        <f t="shared" si="144"/>
        <v>OK</v>
      </c>
    </row>
    <row r="577" spans="1:51" ht="19.95" customHeight="1">
      <c r="A577" s="5" t="s">
        <v>562</v>
      </c>
      <c r="B577" s="5">
        <v>15014796</v>
      </c>
      <c r="C577" s="5" t="s">
        <v>1960</v>
      </c>
      <c r="D577" s="5" t="s">
        <v>1961</v>
      </c>
      <c r="E577" s="5" t="s">
        <v>54</v>
      </c>
      <c r="F577" s="5" t="s">
        <v>55</v>
      </c>
      <c r="G577" s="5" t="s">
        <v>2051</v>
      </c>
      <c r="H577" s="5" t="s">
        <v>1879</v>
      </c>
      <c r="I577" s="5" t="s">
        <v>1950</v>
      </c>
      <c r="J577" s="6">
        <v>42256</v>
      </c>
      <c r="K577" s="5" t="s">
        <v>105</v>
      </c>
      <c r="L577" s="5" t="s">
        <v>1962</v>
      </c>
      <c r="M577" s="5" t="s">
        <v>107</v>
      </c>
      <c r="N577" s="7">
        <v>2</v>
      </c>
      <c r="O577" s="7">
        <v>4</v>
      </c>
      <c r="P577" s="8">
        <v>12030</v>
      </c>
      <c r="Q577" s="89">
        <v>0.03</v>
      </c>
      <c r="R577" s="10">
        <f t="shared" si="133"/>
        <v>361</v>
      </c>
      <c r="S577" s="89">
        <v>0</v>
      </c>
      <c r="T577" s="10">
        <f t="shared" si="134"/>
        <v>0</v>
      </c>
      <c r="U577" s="89">
        <f t="shared" si="135"/>
        <v>3.000831255195345E-2</v>
      </c>
      <c r="V577" s="10">
        <f t="shared" si="136"/>
        <v>361</v>
      </c>
      <c r="W577" s="10">
        <f t="shared" si="137"/>
        <v>12391</v>
      </c>
      <c r="X577" s="11">
        <v>12320</v>
      </c>
      <c r="Y577" s="12">
        <f t="shared" si="138"/>
        <v>290</v>
      </c>
      <c r="Z577" s="93">
        <f t="shared" si="148"/>
        <v>2.41E-2</v>
      </c>
      <c r="AA577" s="94" t="str">
        <f t="shared" si="146"/>
        <v>2.40%-3.60%</v>
      </c>
      <c r="AB577" s="15" t="s">
        <v>112</v>
      </c>
      <c r="AC577" s="15" t="s">
        <v>87</v>
      </c>
      <c r="AD577" s="15" t="s">
        <v>198</v>
      </c>
      <c r="AE577" s="96">
        <v>5.5E-2</v>
      </c>
      <c r="AF577" s="8">
        <f t="shared" si="139"/>
        <v>662</v>
      </c>
      <c r="AG577" s="17">
        <f t="shared" si="140"/>
        <v>12982</v>
      </c>
      <c r="AH577" s="18">
        <f t="shared" si="141"/>
        <v>952</v>
      </c>
      <c r="AI577" s="98">
        <f t="shared" si="142"/>
        <v>7.9135494596841216E-2</v>
      </c>
      <c r="AJ577" s="20">
        <v>14</v>
      </c>
      <c r="AK577" s="20">
        <v>450</v>
      </c>
      <c r="AL577" s="20"/>
      <c r="AM577" s="20">
        <v>688</v>
      </c>
      <c r="AN577" s="20">
        <f t="shared" si="143"/>
        <v>187836</v>
      </c>
      <c r="AO577" s="7">
        <v>4</v>
      </c>
      <c r="AP577" s="20"/>
      <c r="AQ577" s="21" t="s">
        <v>115</v>
      </c>
      <c r="AR577" s="21" t="s">
        <v>115</v>
      </c>
      <c r="AS577" s="5" t="s">
        <v>1841</v>
      </c>
      <c r="AT577" s="5" t="s">
        <v>76</v>
      </c>
      <c r="AY577" s="145" t="str">
        <f t="shared" si="144"/>
        <v>OK</v>
      </c>
    </row>
    <row r="578" spans="1:51" ht="19.95" customHeight="1">
      <c r="A578" s="5" t="s">
        <v>562</v>
      </c>
      <c r="B578" s="5">
        <v>15021739</v>
      </c>
      <c r="C578" s="5" t="s">
        <v>1963</v>
      </c>
      <c r="D578" s="5" t="s">
        <v>1964</v>
      </c>
      <c r="E578" s="5" t="s">
        <v>54</v>
      </c>
      <c r="F578" s="5" t="s">
        <v>55</v>
      </c>
      <c r="G578" s="5" t="s">
        <v>2051</v>
      </c>
      <c r="H578" s="5" t="s">
        <v>1916</v>
      </c>
      <c r="I578" s="5" t="s">
        <v>1953</v>
      </c>
      <c r="J578" s="6">
        <v>44454</v>
      </c>
      <c r="K578" s="5" t="s">
        <v>87</v>
      </c>
      <c r="L578" s="5" t="s">
        <v>87</v>
      </c>
      <c r="M578" s="5" t="s">
        <v>89</v>
      </c>
      <c r="N578" s="7">
        <v>2</v>
      </c>
      <c r="O578" s="7">
        <v>5</v>
      </c>
      <c r="P578" s="8">
        <v>11507</v>
      </c>
      <c r="Q578" s="89">
        <v>0.05</v>
      </c>
      <c r="R578" s="10">
        <f t="shared" si="133"/>
        <v>575</v>
      </c>
      <c r="S578" s="89">
        <v>2.7E-2</v>
      </c>
      <c r="T578" s="10">
        <f t="shared" si="134"/>
        <v>311</v>
      </c>
      <c r="U578" s="89">
        <f t="shared" si="135"/>
        <v>7.6996610758668635E-2</v>
      </c>
      <c r="V578" s="10">
        <f t="shared" si="136"/>
        <v>886</v>
      </c>
      <c r="W578" s="10">
        <f t="shared" si="137"/>
        <v>12393</v>
      </c>
      <c r="X578" s="11">
        <v>12807</v>
      </c>
      <c r="Y578" s="12">
        <f t="shared" si="138"/>
        <v>1300</v>
      </c>
      <c r="Z578" s="93">
        <f t="shared" si="148"/>
        <v>0.113</v>
      </c>
      <c r="AA578" s="94" t="str">
        <f t="shared" si="146"/>
        <v>6.16%-9.24%</v>
      </c>
      <c r="AB578" s="15"/>
      <c r="AC578" s="15"/>
      <c r="AD578" s="15"/>
      <c r="AE578" s="96"/>
      <c r="AF578" s="8">
        <f t="shared" si="139"/>
        <v>0</v>
      </c>
      <c r="AG578" s="17">
        <f t="shared" si="140"/>
        <v>12807</v>
      </c>
      <c r="AH578" s="18">
        <f t="shared" si="141"/>
        <v>1300</v>
      </c>
      <c r="AI578" s="98">
        <f t="shared" si="142"/>
        <v>0.11297471104545065</v>
      </c>
      <c r="AJ578" s="20">
        <v>14</v>
      </c>
      <c r="AK578" s="20">
        <v>550</v>
      </c>
      <c r="AL578" s="20"/>
      <c r="AM578" s="20">
        <v>688</v>
      </c>
      <c r="AN578" s="20">
        <f t="shared" si="143"/>
        <v>186586</v>
      </c>
      <c r="AO578" s="7">
        <v>2</v>
      </c>
      <c r="AP578" s="20"/>
      <c r="AQ578" s="21" t="s">
        <v>1965</v>
      </c>
      <c r="AR578" s="21" t="s">
        <v>115</v>
      </c>
      <c r="AS578" s="5" t="s">
        <v>1841</v>
      </c>
      <c r="AT578" s="5" t="s">
        <v>76</v>
      </c>
      <c r="AY578" s="145" t="str">
        <f t="shared" si="144"/>
        <v>&gt;20</v>
      </c>
    </row>
    <row r="579" spans="1:51" ht="19.95" customHeight="1">
      <c r="A579" s="5" t="s">
        <v>562</v>
      </c>
      <c r="B579" s="5">
        <v>15022170</v>
      </c>
      <c r="C579" s="5" t="s">
        <v>1966</v>
      </c>
      <c r="D579" s="5" t="s">
        <v>1967</v>
      </c>
      <c r="E579" s="5" t="s">
        <v>54</v>
      </c>
      <c r="F579" s="5" t="s">
        <v>55</v>
      </c>
      <c r="G579" s="5" t="s">
        <v>2051</v>
      </c>
      <c r="H579" s="5" t="s">
        <v>1904</v>
      </c>
      <c r="I579" s="5" t="s">
        <v>1953</v>
      </c>
      <c r="J579" s="6">
        <v>44671</v>
      </c>
      <c r="K579" s="5" t="s">
        <v>105</v>
      </c>
      <c r="L579" s="5" t="s">
        <v>1968</v>
      </c>
      <c r="M579" s="5" t="s">
        <v>107</v>
      </c>
      <c r="N579" s="7">
        <v>2</v>
      </c>
      <c r="O579" s="7">
        <v>3</v>
      </c>
      <c r="P579" s="8">
        <v>13237</v>
      </c>
      <c r="Q579" s="89">
        <v>2.5000000000000001E-2</v>
      </c>
      <c r="R579" s="10">
        <f t="shared" ref="R579:R627" si="149">ROUND(P579*Q579,0)</f>
        <v>331</v>
      </c>
      <c r="S579" s="89">
        <v>0</v>
      </c>
      <c r="T579" s="10">
        <f t="shared" ref="T579:T627" si="150">ROUND(P579*S579,0)</f>
        <v>0</v>
      </c>
      <c r="U579" s="89">
        <f t="shared" ref="U579:U627" si="151">V579/P579</f>
        <v>2.500566593639042E-2</v>
      </c>
      <c r="V579" s="10">
        <f t="shared" ref="V579:V627" si="152">R579+T579</f>
        <v>331</v>
      </c>
      <c r="W579" s="10">
        <f t="shared" ref="W579:W627" si="153">P579+V579</f>
        <v>13568</v>
      </c>
      <c r="X579" s="11">
        <v>13634</v>
      </c>
      <c r="Y579" s="12">
        <f t="shared" ref="Y579:Y627" si="154">X579-P579</f>
        <v>397</v>
      </c>
      <c r="Z579" s="93">
        <f t="shared" si="148"/>
        <v>0.03</v>
      </c>
      <c r="AA579" s="94" t="str">
        <f t="shared" si="146"/>
        <v>2.00%-3.00%</v>
      </c>
      <c r="AB579" s="15"/>
      <c r="AC579" s="15"/>
      <c r="AD579" s="15"/>
      <c r="AE579" s="96"/>
      <c r="AF579" s="8">
        <f t="shared" ref="AF579:AF627" si="155">ROUND(P579*AE579,0)</f>
        <v>0</v>
      </c>
      <c r="AG579" s="17">
        <f t="shared" ref="AG579:AG627" si="156">X579+AF579</f>
        <v>13634</v>
      </c>
      <c r="AH579" s="18">
        <f t="shared" ref="AH579:AH627" si="157">AG579-P579</f>
        <v>397</v>
      </c>
      <c r="AI579" s="98">
        <f t="shared" ref="AI579:AI627" si="158">AG579/P579-1</f>
        <v>2.9991689959960821E-2</v>
      </c>
      <c r="AJ579" s="20">
        <v>14</v>
      </c>
      <c r="AK579" s="20">
        <v>450</v>
      </c>
      <c r="AL579" s="20"/>
      <c r="AM579" s="20">
        <v>688</v>
      </c>
      <c r="AN579" s="20">
        <f t="shared" ref="AN579:AN627" si="159">AG579*AJ579+AK579*12+AM579+IF(AD579="",AL579,IF(AD579="D",5000,IF(AD579="C",1000,0)))*12</f>
        <v>196964</v>
      </c>
      <c r="AO579" s="7">
        <v>4</v>
      </c>
      <c r="AP579" s="20"/>
      <c r="AQ579" s="21"/>
      <c r="AR579" s="21" t="s">
        <v>1865</v>
      </c>
      <c r="AS579" s="5" t="s">
        <v>1841</v>
      </c>
      <c r="AT579" s="5" t="s">
        <v>76</v>
      </c>
      <c r="AY579" s="145" t="str">
        <f t="shared" si="144"/>
        <v>OK</v>
      </c>
    </row>
    <row r="580" spans="1:51" ht="19.95" customHeight="1">
      <c r="A580" s="5" t="s">
        <v>562</v>
      </c>
      <c r="B580" s="5">
        <v>15001899</v>
      </c>
      <c r="C580" s="5" t="s">
        <v>1969</v>
      </c>
      <c r="D580" s="5" t="s">
        <v>1970</v>
      </c>
      <c r="E580" s="5" t="s">
        <v>54</v>
      </c>
      <c r="F580" s="5" t="s">
        <v>55</v>
      </c>
      <c r="G580" s="5" t="s">
        <v>2051</v>
      </c>
      <c r="H580" s="5" t="s">
        <v>1916</v>
      </c>
      <c r="I580" s="5" t="s">
        <v>1953</v>
      </c>
      <c r="J580" s="6">
        <v>39665</v>
      </c>
      <c r="K580" s="5" t="s">
        <v>87</v>
      </c>
      <c r="L580" s="5" t="s">
        <v>1971</v>
      </c>
      <c r="M580" s="5" t="s">
        <v>89</v>
      </c>
      <c r="N580" s="7">
        <v>2</v>
      </c>
      <c r="O580" s="7">
        <v>3</v>
      </c>
      <c r="P580" s="8">
        <v>17702</v>
      </c>
      <c r="Q580" s="89">
        <v>0</v>
      </c>
      <c r="R580" s="10">
        <f t="shared" si="149"/>
        <v>0</v>
      </c>
      <c r="S580" s="89">
        <v>0</v>
      </c>
      <c r="T580" s="10">
        <f t="shared" si="150"/>
        <v>0</v>
      </c>
      <c r="U580" s="89">
        <f t="shared" si="151"/>
        <v>0</v>
      </c>
      <c r="V580" s="10">
        <f t="shared" si="152"/>
        <v>0</v>
      </c>
      <c r="W580" s="10">
        <f t="shared" si="153"/>
        <v>17702</v>
      </c>
      <c r="X580" s="11">
        <f t="shared" si="147"/>
        <v>17702</v>
      </c>
      <c r="Y580" s="12">
        <f t="shared" si="154"/>
        <v>0</v>
      </c>
      <c r="Z580" s="93">
        <f t="shared" si="148"/>
        <v>0</v>
      </c>
      <c r="AA580" s="94" t="str">
        <f t="shared" si="146"/>
        <v>0.00%-0.00%</v>
      </c>
      <c r="AB580" s="15"/>
      <c r="AC580" s="15"/>
      <c r="AD580" s="15"/>
      <c r="AE580" s="96"/>
      <c r="AF580" s="8">
        <f t="shared" si="155"/>
        <v>0</v>
      </c>
      <c r="AG580" s="17">
        <f t="shared" si="156"/>
        <v>17702</v>
      </c>
      <c r="AH580" s="18">
        <f t="shared" si="157"/>
        <v>0</v>
      </c>
      <c r="AI580" s="98">
        <f t="shared" si="158"/>
        <v>0</v>
      </c>
      <c r="AJ580" s="20">
        <v>14</v>
      </c>
      <c r="AK580" s="20">
        <v>450</v>
      </c>
      <c r="AL580" s="20"/>
      <c r="AM580" s="20">
        <v>688</v>
      </c>
      <c r="AN580" s="20">
        <f t="shared" si="159"/>
        <v>253916</v>
      </c>
      <c r="AO580" s="7">
        <v>4</v>
      </c>
      <c r="AP580" s="20"/>
      <c r="AQ580" s="21"/>
      <c r="AR580" s="21"/>
      <c r="AS580" s="5" t="s">
        <v>1841</v>
      </c>
      <c r="AT580" s="5" t="s">
        <v>76</v>
      </c>
      <c r="AY580" s="145" t="str">
        <f t="shared" si="144"/>
        <v>OK</v>
      </c>
    </row>
    <row r="581" spans="1:51" ht="19.95" customHeight="1">
      <c r="A581" s="5" t="s">
        <v>562</v>
      </c>
      <c r="B581" s="5">
        <v>15014942</v>
      </c>
      <c r="C581" s="5" t="s">
        <v>1972</v>
      </c>
      <c r="D581" s="5" t="s">
        <v>1973</v>
      </c>
      <c r="E581" s="5" t="s">
        <v>54</v>
      </c>
      <c r="F581" s="5" t="s">
        <v>55</v>
      </c>
      <c r="G581" s="5" t="s">
        <v>2051</v>
      </c>
      <c r="H581" s="5" t="s">
        <v>1879</v>
      </c>
      <c r="I581" s="5" t="s">
        <v>1880</v>
      </c>
      <c r="J581" s="6">
        <v>42326</v>
      </c>
      <c r="K581" s="5" t="s">
        <v>150</v>
      </c>
      <c r="L581" s="5" t="s">
        <v>1974</v>
      </c>
      <c r="M581" s="5" t="s">
        <v>59</v>
      </c>
      <c r="N581" s="7">
        <v>2</v>
      </c>
      <c r="O581" s="7">
        <v>3</v>
      </c>
      <c r="P581" s="8">
        <v>23713</v>
      </c>
      <c r="Q581" s="89">
        <v>2.5000000000000001E-2</v>
      </c>
      <c r="R581" s="10">
        <f t="shared" si="149"/>
        <v>593</v>
      </c>
      <c r="S581" s="89">
        <v>0</v>
      </c>
      <c r="T581" s="10">
        <f t="shared" si="150"/>
        <v>0</v>
      </c>
      <c r="U581" s="89">
        <f t="shared" si="151"/>
        <v>2.5007379918188334E-2</v>
      </c>
      <c r="V581" s="10">
        <f t="shared" si="152"/>
        <v>593</v>
      </c>
      <c r="W581" s="10">
        <f t="shared" si="153"/>
        <v>24306</v>
      </c>
      <c r="X581" s="11">
        <v>24200</v>
      </c>
      <c r="Y581" s="12">
        <f t="shared" si="154"/>
        <v>487</v>
      </c>
      <c r="Z581" s="93">
        <f t="shared" si="148"/>
        <v>2.0500000000000001E-2</v>
      </c>
      <c r="AA581" s="94" t="str">
        <f t="shared" si="146"/>
        <v>2.00%-3.00%</v>
      </c>
      <c r="AB581" s="15"/>
      <c r="AC581" s="15"/>
      <c r="AD581" s="15"/>
      <c r="AE581" s="96"/>
      <c r="AF581" s="8">
        <f t="shared" si="155"/>
        <v>0</v>
      </c>
      <c r="AG581" s="17">
        <f t="shared" si="156"/>
        <v>24200</v>
      </c>
      <c r="AH581" s="18">
        <f t="shared" si="157"/>
        <v>487</v>
      </c>
      <c r="AI581" s="98">
        <f t="shared" si="158"/>
        <v>2.0537258044110773E-2</v>
      </c>
      <c r="AJ581" s="20">
        <v>14</v>
      </c>
      <c r="AK581" s="20">
        <v>450</v>
      </c>
      <c r="AL581" s="20"/>
      <c r="AM581" s="20">
        <v>688</v>
      </c>
      <c r="AN581" s="20">
        <f t="shared" si="159"/>
        <v>344888</v>
      </c>
      <c r="AO581" s="7">
        <v>3</v>
      </c>
      <c r="AP581" s="20"/>
      <c r="AQ581" s="21"/>
      <c r="AR581" s="21" t="s">
        <v>1848</v>
      </c>
      <c r="AS581" s="5" t="s">
        <v>1841</v>
      </c>
      <c r="AT581" s="5" t="s">
        <v>76</v>
      </c>
      <c r="AY581" s="145" t="str">
        <f t="shared" si="144"/>
        <v>OK</v>
      </c>
    </row>
    <row r="582" spans="1:51" ht="19.95" customHeight="1">
      <c r="A582" s="5" t="s">
        <v>562</v>
      </c>
      <c r="B582" s="5">
        <v>1220045</v>
      </c>
      <c r="C582" s="5" t="s">
        <v>1975</v>
      </c>
      <c r="D582" s="5" t="s">
        <v>1976</v>
      </c>
      <c r="E582" s="5" t="s">
        <v>54</v>
      </c>
      <c r="F582" s="5" t="s">
        <v>55</v>
      </c>
      <c r="G582" s="5" t="s">
        <v>2051</v>
      </c>
      <c r="H582" s="5" t="s">
        <v>1916</v>
      </c>
      <c r="I582" s="5" t="s">
        <v>1953</v>
      </c>
      <c r="J582" s="6">
        <v>39589</v>
      </c>
      <c r="K582" s="5" t="s">
        <v>468</v>
      </c>
      <c r="L582" s="5" t="s">
        <v>468</v>
      </c>
      <c r="M582" s="5" t="s">
        <v>59</v>
      </c>
      <c r="N582" s="7">
        <v>2</v>
      </c>
      <c r="O582" s="7">
        <v>4</v>
      </c>
      <c r="P582" s="8">
        <v>30300</v>
      </c>
      <c r="Q582" s="89">
        <v>0.03</v>
      </c>
      <c r="R582" s="10">
        <f t="shared" si="149"/>
        <v>909</v>
      </c>
      <c r="S582" s="89">
        <v>0</v>
      </c>
      <c r="T582" s="10">
        <f t="shared" si="150"/>
        <v>0</v>
      </c>
      <c r="U582" s="89">
        <f t="shared" si="151"/>
        <v>0.03</v>
      </c>
      <c r="V582" s="10">
        <f t="shared" si="152"/>
        <v>909</v>
      </c>
      <c r="W582" s="10">
        <f t="shared" si="153"/>
        <v>31209</v>
      </c>
      <c r="X582" s="11">
        <v>31058</v>
      </c>
      <c r="Y582" s="12">
        <f t="shared" si="154"/>
        <v>758</v>
      </c>
      <c r="Z582" s="93">
        <f t="shared" si="148"/>
        <v>2.5000000000000001E-2</v>
      </c>
      <c r="AA582" s="94" t="str">
        <f t="shared" si="146"/>
        <v>2.40%-3.60%</v>
      </c>
      <c r="AB582" s="15"/>
      <c r="AC582" s="15"/>
      <c r="AD582" s="15"/>
      <c r="AE582" s="96"/>
      <c r="AF582" s="8">
        <f t="shared" si="155"/>
        <v>0</v>
      </c>
      <c r="AG582" s="17">
        <f t="shared" si="156"/>
        <v>31058</v>
      </c>
      <c r="AH582" s="18">
        <f t="shared" si="157"/>
        <v>758</v>
      </c>
      <c r="AI582" s="98">
        <f t="shared" si="158"/>
        <v>2.5016501650165113E-2</v>
      </c>
      <c r="AJ582" s="20">
        <v>14</v>
      </c>
      <c r="AK582" s="20">
        <v>950</v>
      </c>
      <c r="AL582" s="20"/>
      <c r="AM582" s="20">
        <v>688</v>
      </c>
      <c r="AN582" s="20">
        <f t="shared" si="159"/>
        <v>446900</v>
      </c>
      <c r="AO582" s="7">
        <v>3</v>
      </c>
      <c r="AP582" s="20"/>
      <c r="AQ582" s="21"/>
      <c r="AR582" s="21" t="s">
        <v>1848</v>
      </c>
      <c r="AS582" s="5" t="s">
        <v>1841</v>
      </c>
      <c r="AT582" s="5" t="s">
        <v>76</v>
      </c>
      <c r="AY582" s="145" t="str">
        <f t="shared" si="144"/>
        <v>OK</v>
      </c>
    </row>
    <row r="583" spans="1:51" ht="19.95" customHeight="1">
      <c r="A583" s="5" t="s">
        <v>562</v>
      </c>
      <c r="B583" s="5">
        <v>15000542</v>
      </c>
      <c r="C583" s="5" t="s">
        <v>1977</v>
      </c>
      <c r="D583" s="5" t="s">
        <v>1978</v>
      </c>
      <c r="E583" s="5" t="s">
        <v>54</v>
      </c>
      <c r="F583" s="5" t="s">
        <v>55</v>
      </c>
      <c r="G583" s="5" t="s">
        <v>2051</v>
      </c>
      <c r="H583" s="5" t="s">
        <v>1904</v>
      </c>
      <c r="I583" s="5" t="s">
        <v>1953</v>
      </c>
      <c r="J583" s="6">
        <v>38873</v>
      </c>
      <c r="K583" s="5" t="s">
        <v>150</v>
      </c>
      <c r="L583" s="5" t="s">
        <v>1979</v>
      </c>
      <c r="M583" s="5" t="s">
        <v>59</v>
      </c>
      <c r="N583" s="7">
        <v>2</v>
      </c>
      <c r="O583" s="7">
        <v>5</v>
      </c>
      <c r="P583" s="8">
        <v>35062</v>
      </c>
      <c r="Q583" s="89">
        <v>0.03</v>
      </c>
      <c r="R583" s="10">
        <f t="shared" si="149"/>
        <v>1052</v>
      </c>
      <c r="S583" s="89">
        <v>0</v>
      </c>
      <c r="T583" s="10">
        <f t="shared" si="150"/>
        <v>0</v>
      </c>
      <c r="U583" s="89">
        <f t="shared" si="151"/>
        <v>3.0003992926815357E-2</v>
      </c>
      <c r="V583" s="10">
        <f t="shared" si="152"/>
        <v>1052</v>
      </c>
      <c r="W583" s="10">
        <f t="shared" si="153"/>
        <v>36114</v>
      </c>
      <c r="X583" s="11">
        <v>36522</v>
      </c>
      <c r="Y583" s="12">
        <f t="shared" si="154"/>
        <v>1460</v>
      </c>
      <c r="Z583" s="93">
        <f t="shared" si="148"/>
        <v>4.1599999999999998E-2</v>
      </c>
      <c r="AA583" s="94" t="str">
        <f t="shared" si="146"/>
        <v>2.40%-3.60%</v>
      </c>
      <c r="AB583" s="15"/>
      <c r="AC583" s="15"/>
      <c r="AD583" s="15"/>
      <c r="AE583" s="96"/>
      <c r="AF583" s="8">
        <f t="shared" si="155"/>
        <v>0</v>
      </c>
      <c r="AG583" s="17">
        <f t="shared" si="156"/>
        <v>36522</v>
      </c>
      <c r="AH583" s="18">
        <f t="shared" si="157"/>
        <v>1460</v>
      </c>
      <c r="AI583" s="98">
        <f t="shared" si="158"/>
        <v>4.164052250299477E-2</v>
      </c>
      <c r="AJ583" s="20">
        <v>14</v>
      </c>
      <c r="AK583" s="20">
        <v>450</v>
      </c>
      <c r="AL583" s="20"/>
      <c r="AM583" s="20">
        <v>688</v>
      </c>
      <c r="AN583" s="20">
        <f t="shared" si="159"/>
        <v>517396</v>
      </c>
      <c r="AO583" s="7">
        <v>5</v>
      </c>
      <c r="AP583" s="20"/>
      <c r="AQ583" s="21" t="s">
        <v>1980</v>
      </c>
      <c r="AR583" s="21" t="s">
        <v>115</v>
      </c>
      <c r="AS583" s="5" t="s">
        <v>1841</v>
      </c>
      <c r="AT583" s="5" t="s">
        <v>76</v>
      </c>
      <c r="AY583" s="145" t="str">
        <f t="shared" si="144"/>
        <v>OK</v>
      </c>
    </row>
    <row r="584" spans="1:51" ht="19.95" customHeight="1">
      <c r="A584" s="5" t="s">
        <v>562</v>
      </c>
      <c r="B584" s="5">
        <v>15005969</v>
      </c>
      <c r="C584" s="5" t="s">
        <v>1981</v>
      </c>
      <c r="D584" s="5" t="s">
        <v>1982</v>
      </c>
      <c r="E584" s="5" t="s">
        <v>54</v>
      </c>
      <c r="F584" s="5" t="s">
        <v>55</v>
      </c>
      <c r="G584" s="5" t="s">
        <v>2051</v>
      </c>
      <c r="H584" s="5" t="s">
        <v>1887</v>
      </c>
      <c r="I584" s="5" t="s">
        <v>1950</v>
      </c>
      <c r="J584" s="6">
        <v>40674</v>
      </c>
      <c r="K584" s="5" t="s">
        <v>87</v>
      </c>
      <c r="L584" s="5" t="s">
        <v>1983</v>
      </c>
      <c r="M584" s="5" t="s">
        <v>89</v>
      </c>
      <c r="N584" s="7">
        <v>2</v>
      </c>
      <c r="O584" s="7">
        <v>2</v>
      </c>
      <c r="P584" s="8">
        <v>11715</v>
      </c>
      <c r="Q584" s="89">
        <v>0</v>
      </c>
      <c r="R584" s="10">
        <f t="shared" si="149"/>
        <v>0</v>
      </c>
      <c r="S584" s="89">
        <v>0</v>
      </c>
      <c r="T584" s="10">
        <f t="shared" si="150"/>
        <v>0</v>
      </c>
      <c r="U584" s="89">
        <f t="shared" si="151"/>
        <v>0</v>
      </c>
      <c r="V584" s="10">
        <f t="shared" si="152"/>
        <v>0</v>
      </c>
      <c r="W584" s="10">
        <f t="shared" si="153"/>
        <v>11715</v>
      </c>
      <c r="X584" s="11">
        <f t="shared" si="147"/>
        <v>11715</v>
      </c>
      <c r="Y584" s="12">
        <f t="shared" si="154"/>
        <v>0</v>
      </c>
      <c r="Z584" s="93">
        <f t="shared" si="148"/>
        <v>0</v>
      </c>
      <c r="AA584" s="94" t="str">
        <f t="shared" si="146"/>
        <v>0.00%-0.00%</v>
      </c>
      <c r="AB584" s="15"/>
      <c r="AC584" s="15"/>
      <c r="AD584" s="15"/>
      <c r="AE584" s="96"/>
      <c r="AF584" s="8">
        <f t="shared" si="155"/>
        <v>0</v>
      </c>
      <c r="AG584" s="17">
        <f t="shared" si="156"/>
        <v>11715</v>
      </c>
      <c r="AH584" s="18">
        <f t="shared" si="157"/>
        <v>0</v>
      </c>
      <c r="AI584" s="98">
        <f t="shared" si="158"/>
        <v>0</v>
      </c>
      <c r="AJ584" s="20">
        <v>14</v>
      </c>
      <c r="AK584" s="20">
        <v>450</v>
      </c>
      <c r="AL584" s="20"/>
      <c r="AM584" s="20">
        <v>688</v>
      </c>
      <c r="AN584" s="20">
        <f t="shared" si="159"/>
        <v>170098</v>
      </c>
      <c r="AO584" s="7">
        <v>3</v>
      </c>
      <c r="AP584" s="20"/>
      <c r="AQ584" s="21"/>
      <c r="AR584" s="21"/>
      <c r="AS584" s="5" t="s">
        <v>1841</v>
      </c>
      <c r="AT584" s="5" t="s">
        <v>76</v>
      </c>
      <c r="AY584" s="145" t="str">
        <f t="shared" si="144"/>
        <v>OK</v>
      </c>
    </row>
    <row r="585" spans="1:51" ht="19.95" customHeight="1">
      <c r="A585" s="5" t="s">
        <v>562</v>
      </c>
      <c r="B585" s="5">
        <v>15000981</v>
      </c>
      <c r="C585" s="5" t="s">
        <v>1984</v>
      </c>
      <c r="D585" s="5" t="s">
        <v>1985</v>
      </c>
      <c r="E585" s="5" t="s">
        <v>54</v>
      </c>
      <c r="F585" s="5" t="s">
        <v>55</v>
      </c>
      <c r="G585" s="5" t="s">
        <v>2051</v>
      </c>
      <c r="H585" s="5" t="s">
        <v>1887</v>
      </c>
      <c r="I585" s="5" t="s">
        <v>1950</v>
      </c>
      <c r="J585" s="6">
        <v>39212</v>
      </c>
      <c r="K585" s="5" t="s">
        <v>87</v>
      </c>
      <c r="L585" s="5" t="s">
        <v>1135</v>
      </c>
      <c r="M585" s="5" t="s">
        <v>89</v>
      </c>
      <c r="N585" s="7">
        <v>2</v>
      </c>
      <c r="O585" s="7">
        <v>3</v>
      </c>
      <c r="P585" s="8">
        <v>11176</v>
      </c>
      <c r="Q585" s="89">
        <v>2.5000000000000001E-2</v>
      </c>
      <c r="R585" s="10">
        <f t="shared" si="149"/>
        <v>279</v>
      </c>
      <c r="S585" s="89">
        <v>0</v>
      </c>
      <c r="T585" s="10">
        <f t="shared" si="150"/>
        <v>0</v>
      </c>
      <c r="U585" s="89">
        <f t="shared" si="151"/>
        <v>2.4964209019327131E-2</v>
      </c>
      <c r="V585" s="10">
        <f t="shared" si="152"/>
        <v>279</v>
      </c>
      <c r="W585" s="10">
        <f t="shared" si="153"/>
        <v>11455</v>
      </c>
      <c r="X585" s="11">
        <v>11400</v>
      </c>
      <c r="Y585" s="12">
        <f t="shared" si="154"/>
        <v>224</v>
      </c>
      <c r="Z585" s="93">
        <f t="shared" si="148"/>
        <v>0.02</v>
      </c>
      <c r="AA585" s="94" t="str">
        <f t="shared" si="146"/>
        <v>2.00%-3.00%</v>
      </c>
      <c r="AB585" s="15"/>
      <c r="AC585" s="15"/>
      <c r="AD585" s="15"/>
      <c r="AE585" s="96"/>
      <c r="AF585" s="8">
        <f t="shared" si="155"/>
        <v>0</v>
      </c>
      <c r="AG585" s="17">
        <f t="shared" si="156"/>
        <v>11400</v>
      </c>
      <c r="AH585" s="18">
        <f t="shared" si="157"/>
        <v>224</v>
      </c>
      <c r="AI585" s="98">
        <f t="shared" si="158"/>
        <v>2.004294917680749E-2</v>
      </c>
      <c r="AJ585" s="20">
        <v>14</v>
      </c>
      <c r="AK585" s="20">
        <v>450</v>
      </c>
      <c r="AL585" s="20"/>
      <c r="AM585" s="20">
        <v>688</v>
      </c>
      <c r="AN585" s="20">
        <f t="shared" si="159"/>
        <v>165688</v>
      </c>
      <c r="AO585" s="7">
        <v>3</v>
      </c>
      <c r="AP585" s="20"/>
      <c r="AQ585" s="21"/>
      <c r="AR585" s="21" t="s">
        <v>1848</v>
      </c>
      <c r="AS585" s="5" t="s">
        <v>1841</v>
      </c>
      <c r="AT585" s="5" t="s">
        <v>76</v>
      </c>
      <c r="AY585" s="145" t="str">
        <f t="shared" ref="AY585:AY612" si="160">_xlfn.LET(_xlpm.actual,Z585,_xlpm.low,VALUE(_xlfn.TEXTBEFORE(AA585,"-")),_xlpm.high,VALUE(_xlfn.TEXTAFTER(AA585,"-")),IF(AND(_xlpm.actual=0,OR(_xlpm.low&lt;&gt;0,_xlpm.high&lt;&gt;0)),"0 increase",IF(_xlpm.actual&gt;_xlpm.high*1.2,"&gt;20",IF(_xlpm.actual&lt;_xlpm.low*0.8,"&lt;20","OK"))))</f>
        <v>OK</v>
      </c>
    </row>
    <row r="586" spans="1:51" ht="19.95" customHeight="1">
      <c r="A586" s="5" t="s">
        <v>562</v>
      </c>
      <c r="B586" s="5">
        <v>15014978</v>
      </c>
      <c r="C586" s="5" t="s">
        <v>1986</v>
      </c>
      <c r="D586" s="5" t="s">
        <v>1987</v>
      </c>
      <c r="E586" s="5" t="s">
        <v>54</v>
      </c>
      <c r="F586" s="5" t="s">
        <v>55</v>
      </c>
      <c r="G586" s="5" t="s">
        <v>2051</v>
      </c>
      <c r="H586" s="5" t="s">
        <v>1916</v>
      </c>
      <c r="I586" s="5" t="s">
        <v>1953</v>
      </c>
      <c r="J586" s="6">
        <v>42347</v>
      </c>
      <c r="K586" s="5" t="s">
        <v>468</v>
      </c>
      <c r="L586" s="5" t="s">
        <v>468</v>
      </c>
      <c r="M586" s="5" t="s">
        <v>59</v>
      </c>
      <c r="N586" s="7">
        <v>2</v>
      </c>
      <c r="O586" s="7">
        <v>4</v>
      </c>
      <c r="P586" s="8">
        <v>31520</v>
      </c>
      <c r="Q586" s="89">
        <v>0.03</v>
      </c>
      <c r="R586" s="10">
        <f t="shared" si="149"/>
        <v>946</v>
      </c>
      <c r="S586" s="89">
        <v>0</v>
      </c>
      <c r="T586" s="10">
        <f t="shared" si="150"/>
        <v>0</v>
      </c>
      <c r="U586" s="89">
        <f t="shared" si="151"/>
        <v>3.0012690355329948E-2</v>
      </c>
      <c r="V586" s="10">
        <f t="shared" si="152"/>
        <v>946</v>
      </c>
      <c r="W586" s="10">
        <f t="shared" si="153"/>
        <v>32466</v>
      </c>
      <c r="X586" s="11">
        <v>32300</v>
      </c>
      <c r="Y586" s="12">
        <f t="shared" si="154"/>
        <v>780</v>
      </c>
      <c r="Z586" s="93">
        <f t="shared" si="148"/>
        <v>2.47E-2</v>
      </c>
      <c r="AA586" s="94" t="str">
        <f t="shared" si="146"/>
        <v>2.40%-3.60%</v>
      </c>
      <c r="AB586" s="15"/>
      <c r="AC586" s="15"/>
      <c r="AD586" s="15"/>
      <c r="AE586" s="96"/>
      <c r="AF586" s="8">
        <f t="shared" si="155"/>
        <v>0</v>
      </c>
      <c r="AG586" s="17">
        <f t="shared" si="156"/>
        <v>32300</v>
      </c>
      <c r="AH586" s="18">
        <f t="shared" si="157"/>
        <v>780</v>
      </c>
      <c r="AI586" s="98">
        <f t="shared" si="158"/>
        <v>2.4746192893400965E-2</v>
      </c>
      <c r="AJ586" s="20">
        <v>14</v>
      </c>
      <c r="AK586" s="20">
        <v>450</v>
      </c>
      <c r="AL586" s="20"/>
      <c r="AM586" s="20">
        <v>688</v>
      </c>
      <c r="AN586" s="20">
        <f t="shared" si="159"/>
        <v>458288</v>
      </c>
      <c r="AO586" s="7">
        <v>4</v>
      </c>
      <c r="AP586" s="20"/>
      <c r="AQ586" s="21"/>
      <c r="AR586" s="21" t="s">
        <v>1848</v>
      </c>
      <c r="AS586" s="5" t="s">
        <v>1841</v>
      </c>
      <c r="AT586" s="5" t="s">
        <v>76</v>
      </c>
      <c r="AY586" s="145" t="str">
        <f t="shared" si="160"/>
        <v>OK</v>
      </c>
    </row>
    <row r="587" spans="1:51" ht="19.95" customHeight="1">
      <c r="A587" s="5" t="s">
        <v>562</v>
      </c>
      <c r="B587" s="5">
        <v>15001836</v>
      </c>
      <c r="C587" s="5" t="s">
        <v>1988</v>
      </c>
      <c r="D587" s="5" t="s">
        <v>1989</v>
      </c>
      <c r="E587" s="5" t="s">
        <v>54</v>
      </c>
      <c r="F587" s="5" t="s">
        <v>55</v>
      </c>
      <c r="G587" s="5" t="s">
        <v>2051</v>
      </c>
      <c r="H587" s="5" t="s">
        <v>1846</v>
      </c>
      <c r="I587" s="5" t="s">
        <v>1953</v>
      </c>
      <c r="J587" s="6">
        <v>39651</v>
      </c>
      <c r="K587" s="5" t="s">
        <v>65</v>
      </c>
      <c r="L587" s="5" t="s">
        <v>65</v>
      </c>
      <c r="M587" s="5" t="s">
        <v>66</v>
      </c>
      <c r="N587" s="7">
        <v>2</v>
      </c>
      <c r="O587" s="7">
        <v>3</v>
      </c>
      <c r="P587" s="8">
        <v>25483</v>
      </c>
      <c r="Q587" s="89">
        <v>0</v>
      </c>
      <c r="R587" s="10">
        <f t="shared" si="149"/>
        <v>0</v>
      </c>
      <c r="S587" s="89">
        <v>0</v>
      </c>
      <c r="T587" s="10">
        <f t="shared" si="150"/>
        <v>0</v>
      </c>
      <c r="U587" s="89">
        <f t="shared" si="151"/>
        <v>0</v>
      </c>
      <c r="V587" s="10">
        <f t="shared" si="152"/>
        <v>0</v>
      </c>
      <c r="W587" s="10">
        <f t="shared" si="153"/>
        <v>25483</v>
      </c>
      <c r="X587" s="11">
        <f t="shared" si="147"/>
        <v>25483</v>
      </c>
      <c r="Y587" s="12">
        <f t="shared" si="154"/>
        <v>0</v>
      </c>
      <c r="Z587" s="93">
        <f t="shared" si="148"/>
        <v>0</v>
      </c>
      <c r="AA587" s="94" t="str">
        <f t="shared" si="146"/>
        <v>0.00%-0.00%</v>
      </c>
      <c r="AB587" s="15"/>
      <c r="AC587" s="15"/>
      <c r="AD587" s="15"/>
      <c r="AE587" s="96"/>
      <c r="AF587" s="8">
        <f t="shared" si="155"/>
        <v>0</v>
      </c>
      <c r="AG587" s="17">
        <f t="shared" si="156"/>
        <v>25483</v>
      </c>
      <c r="AH587" s="18">
        <f t="shared" si="157"/>
        <v>0</v>
      </c>
      <c r="AI587" s="98">
        <f t="shared" si="158"/>
        <v>0</v>
      </c>
      <c r="AJ587" s="20">
        <v>14</v>
      </c>
      <c r="AK587" s="20">
        <v>450</v>
      </c>
      <c r="AL587" s="20"/>
      <c r="AM587" s="20">
        <v>688</v>
      </c>
      <c r="AN587" s="20">
        <f t="shared" si="159"/>
        <v>362850</v>
      </c>
      <c r="AO587" s="7">
        <v>4</v>
      </c>
      <c r="AP587" s="20"/>
      <c r="AQ587" s="21"/>
      <c r="AR587" s="21"/>
      <c r="AS587" s="5" t="s">
        <v>1841</v>
      </c>
      <c r="AT587" s="5" t="s">
        <v>76</v>
      </c>
      <c r="AY587" s="145" t="str">
        <f t="shared" si="160"/>
        <v>OK</v>
      </c>
    </row>
    <row r="588" spans="1:51" ht="19.95" customHeight="1">
      <c r="A588" s="5" t="s">
        <v>562</v>
      </c>
      <c r="B588" s="5">
        <v>15003324</v>
      </c>
      <c r="C588" s="5" t="s">
        <v>1990</v>
      </c>
      <c r="D588" s="5" t="s">
        <v>1991</v>
      </c>
      <c r="E588" s="5" t="s">
        <v>54</v>
      </c>
      <c r="F588" s="5" t="s">
        <v>55</v>
      </c>
      <c r="G588" s="5" t="s">
        <v>2051</v>
      </c>
      <c r="H588" s="5" t="s">
        <v>1846</v>
      </c>
      <c r="I588" s="5" t="s">
        <v>1953</v>
      </c>
      <c r="J588" s="6">
        <v>40238</v>
      </c>
      <c r="K588" s="5" t="s">
        <v>150</v>
      </c>
      <c r="L588" s="5" t="s">
        <v>1992</v>
      </c>
      <c r="M588" s="5" t="s">
        <v>59</v>
      </c>
      <c r="N588" s="7">
        <v>2</v>
      </c>
      <c r="O588" s="7">
        <v>4</v>
      </c>
      <c r="P588" s="8">
        <v>29626</v>
      </c>
      <c r="Q588" s="89">
        <v>0.03</v>
      </c>
      <c r="R588" s="10">
        <f t="shared" si="149"/>
        <v>889</v>
      </c>
      <c r="S588" s="89">
        <v>0</v>
      </c>
      <c r="T588" s="10">
        <f t="shared" si="150"/>
        <v>0</v>
      </c>
      <c r="U588" s="89">
        <f t="shared" si="151"/>
        <v>3.0007425909673934E-2</v>
      </c>
      <c r="V588" s="10">
        <f t="shared" si="152"/>
        <v>889</v>
      </c>
      <c r="W588" s="10">
        <f t="shared" si="153"/>
        <v>30515</v>
      </c>
      <c r="X588" s="11">
        <f t="shared" si="147"/>
        <v>30515</v>
      </c>
      <c r="Y588" s="12">
        <f t="shared" si="154"/>
        <v>889</v>
      </c>
      <c r="Z588" s="93">
        <f t="shared" si="148"/>
        <v>0.03</v>
      </c>
      <c r="AA588" s="94" t="str">
        <f t="shared" si="146"/>
        <v>2.40%-3.60%</v>
      </c>
      <c r="AB588" s="15"/>
      <c r="AC588" s="15"/>
      <c r="AD588" s="15"/>
      <c r="AE588" s="96"/>
      <c r="AF588" s="8">
        <f t="shared" si="155"/>
        <v>0</v>
      </c>
      <c r="AG588" s="17">
        <f t="shared" si="156"/>
        <v>30515</v>
      </c>
      <c r="AH588" s="18">
        <f t="shared" si="157"/>
        <v>889</v>
      </c>
      <c r="AI588" s="98">
        <f t="shared" si="158"/>
        <v>3.0007425909673868E-2</v>
      </c>
      <c r="AJ588" s="20">
        <v>14</v>
      </c>
      <c r="AK588" s="20">
        <v>450</v>
      </c>
      <c r="AL588" s="20"/>
      <c r="AM588" s="20">
        <v>688</v>
      </c>
      <c r="AN588" s="20">
        <f t="shared" si="159"/>
        <v>433298</v>
      </c>
      <c r="AO588" s="7">
        <v>3</v>
      </c>
      <c r="AP588" s="20"/>
      <c r="AQ588" s="21"/>
      <c r="AR588" s="21"/>
      <c r="AS588" s="5" t="s">
        <v>1841</v>
      </c>
      <c r="AT588" s="5" t="s">
        <v>76</v>
      </c>
      <c r="AY588" s="145" t="str">
        <f t="shared" si="160"/>
        <v>OK</v>
      </c>
    </row>
    <row r="589" spans="1:51" ht="19.95" customHeight="1">
      <c r="A589" s="5" t="s">
        <v>562</v>
      </c>
      <c r="B589" s="5">
        <v>15003876</v>
      </c>
      <c r="C589" s="5" t="s">
        <v>1993</v>
      </c>
      <c r="D589" s="5" t="s">
        <v>1994</v>
      </c>
      <c r="E589" s="5" t="s">
        <v>54</v>
      </c>
      <c r="F589" s="5" t="s">
        <v>55</v>
      </c>
      <c r="G589" s="5" t="s">
        <v>2051</v>
      </c>
      <c r="H589" s="5" t="s">
        <v>1887</v>
      </c>
      <c r="I589" s="5" t="s">
        <v>1950</v>
      </c>
      <c r="J589" s="6">
        <v>40322</v>
      </c>
      <c r="K589" s="5" t="s">
        <v>285</v>
      </c>
      <c r="L589" s="5" t="s">
        <v>285</v>
      </c>
      <c r="M589" s="5" t="s">
        <v>286</v>
      </c>
      <c r="N589" s="7">
        <v>2</v>
      </c>
      <c r="O589" s="7">
        <v>5</v>
      </c>
      <c r="P589" s="8">
        <v>7746</v>
      </c>
      <c r="Q589" s="89">
        <v>0.05</v>
      </c>
      <c r="R589" s="10">
        <f t="shared" si="149"/>
        <v>387</v>
      </c>
      <c r="S589" s="89">
        <v>2.7E-2</v>
      </c>
      <c r="T589" s="10">
        <f t="shared" si="150"/>
        <v>209</v>
      </c>
      <c r="U589" s="89">
        <f t="shared" si="151"/>
        <v>7.6942938290730706E-2</v>
      </c>
      <c r="V589" s="10">
        <f t="shared" si="152"/>
        <v>596</v>
      </c>
      <c r="W589" s="10">
        <f t="shared" si="153"/>
        <v>8342</v>
      </c>
      <c r="X589" s="11">
        <v>8230</v>
      </c>
      <c r="Y589" s="12">
        <f t="shared" si="154"/>
        <v>484</v>
      </c>
      <c r="Z589" s="93">
        <f t="shared" si="148"/>
        <v>6.25E-2</v>
      </c>
      <c r="AA589" s="94" t="str">
        <f t="shared" si="146"/>
        <v>6.16%-9.23%</v>
      </c>
      <c r="AB589" s="15" t="s">
        <v>112</v>
      </c>
      <c r="AC589" s="15" t="s">
        <v>1172</v>
      </c>
      <c r="AD589" s="15" t="s">
        <v>1995</v>
      </c>
      <c r="AE589" s="96">
        <v>6.5000000000000002E-2</v>
      </c>
      <c r="AF589" s="8">
        <f t="shared" si="155"/>
        <v>503</v>
      </c>
      <c r="AG589" s="17">
        <f t="shared" si="156"/>
        <v>8733</v>
      </c>
      <c r="AH589" s="18">
        <f t="shared" si="157"/>
        <v>987</v>
      </c>
      <c r="AI589" s="98">
        <f t="shared" si="158"/>
        <v>0.1274206041828041</v>
      </c>
      <c r="AJ589" s="20">
        <v>14</v>
      </c>
      <c r="AK589" s="20">
        <v>450</v>
      </c>
      <c r="AL589" s="20"/>
      <c r="AM589" s="20">
        <v>688</v>
      </c>
      <c r="AN589" s="20">
        <f t="shared" si="159"/>
        <v>128350</v>
      </c>
      <c r="AO589" s="7">
        <v>3</v>
      </c>
      <c r="AP589" s="20"/>
      <c r="AQ589" s="21" t="s">
        <v>115</v>
      </c>
      <c r="AR589" s="21" t="s">
        <v>115</v>
      </c>
      <c r="AS589" s="5" t="s">
        <v>1841</v>
      </c>
      <c r="AT589" s="5" t="s">
        <v>76</v>
      </c>
      <c r="AY589" s="145" t="str">
        <f t="shared" si="160"/>
        <v>OK</v>
      </c>
    </row>
    <row r="590" spans="1:51" ht="19.95" customHeight="1">
      <c r="A590" s="5" t="s">
        <v>562</v>
      </c>
      <c r="B590" s="5">
        <v>15010601</v>
      </c>
      <c r="C590" s="5" t="s">
        <v>1996</v>
      </c>
      <c r="D590" s="5" t="s">
        <v>1997</v>
      </c>
      <c r="E590" s="5" t="s">
        <v>54</v>
      </c>
      <c r="F590" s="5" t="s">
        <v>55</v>
      </c>
      <c r="G590" s="5" t="s">
        <v>2051</v>
      </c>
      <c r="H590" s="5" t="s">
        <v>1887</v>
      </c>
      <c r="I590" s="5" t="s">
        <v>1950</v>
      </c>
      <c r="J590" s="6">
        <v>41423</v>
      </c>
      <c r="K590" s="5" t="s">
        <v>105</v>
      </c>
      <c r="L590" s="5" t="s">
        <v>105</v>
      </c>
      <c r="M590" s="5" t="s">
        <v>107</v>
      </c>
      <c r="N590" s="7">
        <v>2</v>
      </c>
      <c r="O590" s="7">
        <v>3</v>
      </c>
      <c r="P590" s="8">
        <v>11684</v>
      </c>
      <c r="Q590" s="89">
        <v>2.5000000000000001E-2</v>
      </c>
      <c r="R590" s="10">
        <f t="shared" si="149"/>
        <v>292</v>
      </c>
      <c r="S590" s="89">
        <v>0</v>
      </c>
      <c r="T590" s="10">
        <f t="shared" si="150"/>
        <v>0</v>
      </c>
      <c r="U590" s="89">
        <f t="shared" si="151"/>
        <v>2.4991441287230399E-2</v>
      </c>
      <c r="V590" s="10">
        <f t="shared" si="152"/>
        <v>292</v>
      </c>
      <c r="W590" s="10">
        <f t="shared" si="153"/>
        <v>11976</v>
      </c>
      <c r="X590" s="11">
        <f t="shared" si="147"/>
        <v>11976</v>
      </c>
      <c r="Y590" s="12">
        <f t="shared" si="154"/>
        <v>292</v>
      </c>
      <c r="Z590" s="93">
        <f t="shared" si="148"/>
        <v>2.5000000000000001E-2</v>
      </c>
      <c r="AA590" s="94" t="str">
        <f t="shared" si="146"/>
        <v>2.00%-3.00%</v>
      </c>
      <c r="AB590" s="15"/>
      <c r="AC590" s="15"/>
      <c r="AD590" s="15"/>
      <c r="AE590" s="96"/>
      <c r="AF590" s="8">
        <f t="shared" si="155"/>
        <v>0</v>
      </c>
      <c r="AG590" s="17">
        <f t="shared" si="156"/>
        <v>11976</v>
      </c>
      <c r="AH590" s="18">
        <f t="shared" si="157"/>
        <v>292</v>
      </c>
      <c r="AI590" s="98">
        <f t="shared" si="158"/>
        <v>2.4991441287230298E-2</v>
      </c>
      <c r="AJ590" s="20">
        <v>14</v>
      </c>
      <c r="AK590" s="20">
        <v>450</v>
      </c>
      <c r="AL590" s="20"/>
      <c r="AM590" s="20">
        <v>688</v>
      </c>
      <c r="AN590" s="20">
        <f t="shared" si="159"/>
        <v>173752</v>
      </c>
      <c r="AO590" s="7">
        <v>2</v>
      </c>
      <c r="AP590" s="20"/>
      <c r="AQ590" s="21"/>
      <c r="AR590" s="21"/>
      <c r="AS590" s="5" t="s">
        <v>1841</v>
      </c>
      <c r="AT590" s="5" t="s">
        <v>76</v>
      </c>
      <c r="AY590" s="145" t="str">
        <f t="shared" si="160"/>
        <v>OK</v>
      </c>
    </row>
    <row r="591" spans="1:51" ht="19.95" customHeight="1">
      <c r="A591" s="5" t="s">
        <v>562</v>
      </c>
      <c r="B591" s="5">
        <v>15021738</v>
      </c>
      <c r="C591" s="5" t="s">
        <v>1998</v>
      </c>
      <c r="D591" s="5" t="s">
        <v>1999</v>
      </c>
      <c r="E591" s="5" t="s">
        <v>54</v>
      </c>
      <c r="F591" s="5" t="s">
        <v>55</v>
      </c>
      <c r="G591" s="5" t="s">
        <v>2051</v>
      </c>
      <c r="H591" s="5" t="s">
        <v>1916</v>
      </c>
      <c r="I591" s="5" t="s">
        <v>1953</v>
      </c>
      <c r="J591" s="6">
        <v>44454</v>
      </c>
      <c r="K591" s="5" t="s">
        <v>65</v>
      </c>
      <c r="L591" s="5" t="s">
        <v>65</v>
      </c>
      <c r="M591" s="5" t="s">
        <v>66</v>
      </c>
      <c r="N591" s="7">
        <v>2</v>
      </c>
      <c r="O591" s="7">
        <v>3</v>
      </c>
      <c r="P591" s="8">
        <v>19314</v>
      </c>
      <c r="Q591" s="89">
        <v>2.5000000000000001E-2</v>
      </c>
      <c r="R591" s="10">
        <f t="shared" si="149"/>
        <v>483</v>
      </c>
      <c r="S591" s="89">
        <v>0</v>
      </c>
      <c r="T591" s="10">
        <f t="shared" si="150"/>
        <v>0</v>
      </c>
      <c r="U591" s="89">
        <f t="shared" si="151"/>
        <v>2.5007766387076732E-2</v>
      </c>
      <c r="V591" s="10">
        <f t="shared" si="152"/>
        <v>483</v>
      </c>
      <c r="W591" s="10">
        <f t="shared" si="153"/>
        <v>19797</v>
      </c>
      <c r="X591" s="11">
        <v>19700</v>
      </c>
      <c r="Y591" s="12">
        <f t="shared" si="154"/>
        <v>386</v>
      </c>
      <c r="Z591" s="93">
        <f t="shared" si="148"/>
        <v>0.02</v>
      </c>
      <c r="AA591" s="94" t="str">
        <f t="shared" si="146"/>
        <v>2.00%-3.00%</v>
      </c>
      <c r="AB591" s="15"/>
      <c r="AC591" s="15"/>
      <c r="AD591" s="15"/>
      <c r="AE591" s="96"/>
      <c r="AF591" s="8">
        <f t="shared" si="155"/>
        <v>0</v>
      </c>
      <c r="AG591" s="17">
        <f t="shared" si="156"/>
        <v>19700</v>
      </c>
      <c r="AH591" s="18">
        <f t="shared" si="157"/>
        <v>386</v>
      </c>
      <c r="AI591" s="98">
        <f t="shared" si="158"/>
        <v>1.9985502744123362E-2</v>
      </c>
      <c r="AJ591" s="20">
        <v>14</v>
      </c>
      <c r="AK591" s="20">
        <v>550</v>
      </c>
      <c r="AL591" s="20"/>
      <c r="AM591" s="20">
        <v>688</v>
      </c>
      <c r="AN591" s="20">
        <f t="shared" si="159"/>
        <v>283088</v>
      </c>
      <c r="AO591" s="7">
        <v>5</v>
      </c>
      <c r="AP591" s="20"/>
      <c r="AQ591" s="21"/>
      <c r="AR591" s="21" t="s">
        <v>1848</v>
      </c>
      <c r="AS591" s="5" t="s">
        <v>1841</v>
      </c>
      <c r="AT591" s="5" t="s">
        <v>76</v>
      </c>
      <c r="AY591" s="145" t="str">
        <f t="shared" si="160"/>
        <v>OK</v>
      </c>
    </row>
    <row r="592" spans="1:51" ht="19.95" customHeight="1">
      <c r="A592" s="5" t="s">
        <v>562</v>
      </c>
      <c r="B592" s="5">
        <v>15013982</v>
      </c>
      <c r="C592" s="5" t="s">
        <v>2000</v>
      </c>
      <c r="D592" s="5" t="s">
        <v>2001</v>
      </c>
      <c r="E592" s="5" t="s">
        <v>54</v>
      </c>
      <c r="F592" s="5" t="s">
        <v>55</v>
      </c>
      <c r="G592" s="5" t="s">
        <v>2051</v>
      </c>
      <c r="H592" s="5" t="s">
        <v>1913</v>
      </c>
      <c r="I592" s="5" t="s">
        <v>1950</v>
      </c>
      <c r="J592" s="6">
        <v>42032</v>
      </c>
      <c r="K592" s="5" t="s">
        <v>105</v>
      </c>
      <c r="L592" s="5" t="s">
        <v>2002</v>
      </c>
      <c r="M592" s="5" t="s">
        <v>107</v>
      </c>
      <c r="N592" s="7">
        <v>2</v>
      </c>
      <c r="O592" s="7">
        <v>4</v>
      </c>
      <c r="P592" s="8">
        <v>16369</v>
      </c>
      <c r="Q592" s="89">
        <v>0.03</v>
      </c>
      <c r="R592" s="10">
        <f t="shared" si="149"/>
        <v>491</v>
      </c>
      <c r="S592" s="89">
        <v>0</v>
      </c>
      <c r="T592" s="10">
        <f t="shared" si="150"/>
        <v>0</v>
      </c>
      <c r="U592" s="89">
        <f t="shared" si="151"/>
        <v>2.9995723623923269E-2</v>
      </c>
      <c r="V592" s="10">
        <f t="shared" si="152"/>
        <v>491</v>
      </c>
      <c r="W592" s="10">
        <f t="shared" si="153"/>
        <v>16860</v>
      </c>
      <c r="X592" s="11">
        <v>16770</v>
      </c>
      <c r="Y592" s="12">
        <f t="shared" si="154"/>
        <v>401</v>
      </c>
      <c r="Z592" s="93">
        <f t="shared" si="148"/>
        <v>2.4500000000000001E-2</v>
      </c>
      <c r="AA592" s="94" t="str">
        <f t="shared" si="146"/>
        <v>2.40%-3.60%</v>
      </c>
      <c r="AB592" s="15" t="s">
        <v>112</v>
      </c>
      <c r="AC592" s="15" t="s">
        <v>87</v>
      </c>
      <c r="AD592" s="15" t="s">
        <v>198</v>
      </c>
      <c r="AE592" s="96">
        <v>0.05</v>
      </c>
      <c r="AF592" s="8">
        <f t="shared" si="155"/>
        <v>818</v>
      </c>
      <c r="AG592" s="17">
        <f t="shared" si="156"/>
        <v>17588</v>
      </c>
      <c r="AH592" s="18">
        <f t="shared" si="157"/>
        <v>1219</v>
      </c>
      <c r="AI592" s="98">
        <f t="shared" si="158"/>
        <v>7.4470034821919384E-2</v>
      </c>
      <c r="AJ592" s="20">
        <v>14</v>
      </c>
      <c r="AK592" s="20">
        <v>450</v>
      </c>
      <c r="AL592" s="20"/>
      <c r="AM592" s="20">
        <v>688</v>
      </c>
      <c r="AN592" s="20">
        <f t="shared" si="159"/>
        <v>252320</v>
      </c>
      <c r="AO592" s="7">
        <v>3</v>
      </c>
      <c r="AP592" s="20"/>
      <c r="AQ592" s="21" t="s">
        <v>115</v>
      </c>
      <c r="AR592" s="21" t="s">
        <v>115</v>
      </c>
      <c r="AS592" s="5" t="s">
        <v>1841</v>
      </c>
      <c r="AT592" s="5" t="s">
        <v>76</v>
      </c>
      <c r="AY592" s="145" t="str">
        <f t="shared" si="160"/>
        <v>OK</v>
      </c>
    </row>
    <row r="593" spans="1:51" ht="19.95" customHeight="1">
      <c r="A593" s="5" t="s">
        <v>562</v>
      </c>
      <c r="B593" s="5">
        <v>15005189</v>
      </c>
      <c r="C593" s="5" t="s">
        <v>2003</v>
      </c>
      <c r="D593" s="5" t="s">
        <v>2004</v>
      </c>
      <c r="E593" s="5" t="s">
        <v>54</v>
      </c>
      <c r="F593" s="5" t="s">
        <v>55</v>
      </c>
      <c r="G593" s="5" t="s">
        <v>2051</v>
      </c>
      <c r="H593" s="5" t="s">
        <v>1879</v>
      </c>
      <c r="I593" s="5" t="s">
        <v>1950</v>
      </c>
      <c r="J593" s="6">
        <v>44125</v>
      </c>
      <c r="K593" s="5" t="s">
        <v>201</v>
      </c>
      <c r="L593" s="5" t="s">
        <v>202</v>
      </c>
      <c r="M593" s="5" t="s">
        <v>66</v>
      </c>
      <c r="N593" s="7">
        <v>2</v>
      </c>
      <c r="O593" s="7">
        <v>3</v>
      </c>
      <c r="P593" s="8">
        <v>26012</v>
      </c>
      <c r="Q593" s="89">
        <v>0</v>
      </c>
      <c r="R593" s="10">
        <f t="shared" si="149"/>
        <v>0</v>
      </c>
      <c r="S593" s="89">
        <v>0</v>
      </c>
      <c r="T593" s="10">
        <f t="shared" si="150"/>
        <v>0</v>
      </c>
      <c r="U593" s="89">
        <f t="shared" si="151"/>
        <v>0</v>
      </c>
      <c r="V593" s="10">
        <f t="shared" si="152"/>
        <v>0</v>
      </c>
      <c r="W593" s="10">
        <f t="shared" si="153"/>
        <v>26012</v>
      </c>
      <c r="X593" s="11">
        <f t="shared" ref="X593:X627" si="161">W593</f>
        <v>26012</v>
      </c>
      <c r="Y593" s="12">
        <f t="shared" si="154"/>
        <v>0</v>
      </c>
      <c r="Z593" s="93">
        <f t="shared" si="148"/>
        <v>0</v>
      </c>
      <c r="AA593" s="94" t="str">
        <f t="shared" si="146"/>
        <v>0.00%-0.00%</v>
      </c>
      <c r="AB593" s="15"/>
      <c r="AC593" s="15"/>
      <c r="AD593" s="15"/>
      <c r="AE593" s="96"/>
      <c r="AF593" s="8">
        <f t="shared" si="155"/>
        <v>0</v>
      </c>
      <c r="AG593" s="17">
        <f t="shared" si="156"/>
        <v>26012</v>
      </c>
      <c r="AH593" s="18">
        <f t="shared" si="157"/>
        <v>0</v>
      </c>
      <c r="AI593" s="98">
        <f t="shared" si="158"/>
        <v>0</v>
      </c>
      <c r="AJ593" s="20">
        <v>14</v>
      </c>
      <c r="AK593" s="20">
        <v>450</v>
      </c>
      <c r="AL593" s="20"/>
      <c r="AM593" s="20">
        <v>688</v>
      </c>
      <c r="AN593" s="20">
        <f t="shared" si="159"/>
        <v>370256</v>
      </c>
      <c r="AO593" s="7">
        <v>4</v>
      </c>
      <c r="AP593" s="20"/>
      <c r="AQ593" s="21"/>
      <c r="AR593" s="21"/>
      <c r="AS593" s="5" t="s">
        <v>1841</v>
      </c>
      <c r="AT593" s="5" t="s">
        <v>76</v>
      </c>
      <c r="AY593" s="145" t="str">
        <f t="shared" si="160"/>
        <v>OK</v>
      </c>
    </row>
    <row r="594" spans="1:51" ht="19.95" customHeight="1">
      <c r="A594" s="5" t="s">
        <v>562</v>
      </c>
      <c r="B594" s="5">
        <v>15007437</v>
      </c>
      <c r="C594" s="5" t="s">
        <v>2005</v>
      </c>
      <c r="D594" s="5" t="s">
        <v>2006</v>
      </c>
      <c r="E594" s="5" t="s">
        <v>54</v>
      </c>
      <c r="F594" s="5" t="s">
        <v>55</v>
      </c>
      <c r="G594" s="5" t="s">
        <v>2051</v>
      </c>
      <c r="H594" s="5" t="s">
        <v>1879</v>
      </c>
      <c r="I594" s="5" t="s">
        <v>1950</v>
      </c>
      <c r="J594" s="6">
        <v>40891</v>
      </c>
      <c r="K594" s="5" t="s">
        <v>87</v>
      </c>
      <c r="L594" s="5" t="s">
        <v>2007</v>
      </c>
      <c r="M594" s="5" t="s">
        <v>89</v>
      </c>
      <c r="N594" s="7">
        <v>2</v>
      </c>
      <c r="O594" s="7">
        <v>3</v>
      </c>
      <c r="P594" s="8">
        <v>18386</v>
      </c>
      <c r="Q594" s="89">
        <v>0</v>
      </c>
      <c r="R594" s="10">
        <f t="shared" si="149"/>
        <v>0</v>
      </c>
      <c r="S594" s="89">
        <v>0</v>
      </c>
      <c r="T594" s="10">
        <f t="shared" si="150"/>
        <v>0</v>
      </c>
      <c r="U594" s="89">
        <f t="shared" si="151"/>
        <v>0</v>
      </c>
      <c r="V594" s="10">
        <f t="shared" si="152"/>
        <v>0</v>
      </c>
      <c r="W594" s="10">
        <f t="shared" si="153"/>
        <v>18386</v>
      </c>
      <c r="X594" s="11">
        <f t="shared" si="161"/>
        <v>18386</v>
      </c>
      <c r="Y594" s="12">
        <f t="shared" si="154"/>
        <v>0</v>
      </c>
      <c r="Z594" s="93">
        <f t="shared" si="148"/>
        <v>0</v>
      </c>
      <c r="AA594" s="94" t="str">
        <f t="shared" si="146"/>
        <v>0.00%-0.00%</v>
      </c>
      <c r="AB594" s="15"/>
      <c r="AC594" s="15"/>
      <c r="AD594" s="15"/>
      <c r="AE594" s="96"/>
      <c r="AF594" s="8">
        <f t="shared" si="155"/>
        <v>0</v>
      </c>
      <c r="AG594" s="17">
        <f t="shared" si="156"/>
        <v>18386</v>
      </c>
      <c r="AH594" s="18">
        <f t="shared" si="157"/>
        <v>0</v>
      </c>
      <c r="AI594" s="98">
        <f t="shared" si="158"/>
        <v>0</v>
      </c>
      <c r="AJ594" s="20">
        <v>14</v>
      </c>
      <c r="AK594" s="20">
        <v>450</v>
      </c>
      <c r="AL594" s="20"/>
      <c r="AM594" s="20">
        <v>688</v>
      </c>
      <c r="AN594" s="20">
        <f t="shared" si="159"/>
        <v>263492</v>
      </c>
      <c r="AO594" s="7">
        <v>3</v>
      </c>
      <c r="AP594" s="20"/>
      <c r="AQ594" s="21"/>
      <c r="AR594" s="21"/>
      <c r="AS594" s="5" t="s">
        <v>1841</v>
      </c>
      <c r="AT594" s="5" t="s">
        <v>76</v>
      </c>
      <c r="AY594" s="145" t="str">
        <f t="shared" si="160"/>
        <v>OK</v>
      </c>
    </row>
    <row r="595" spans="1:51" ht="19.95" customHeight="1">
      <c r="A595" s="5" t="s">
        <v>562</v>
      </c>
      <c r="B595" s="5">
        <v>15001261</v>
      </c>
      <c r="C595" s="5" t="s">
        <v>2008</v>
      </c>
      <c r="D595" s="5" t="s">
        <v>2009</v>
      </c>
      <c r="E595" s="5" t="s">
        <v>54</v>
      </c>
      <c r="F595" s="5" t="s">
        <v>55</v>
      </c>
      <c r="G595" s="5" t="s">
        <v>2051</v>
      </c>
      <c r="H595" s="5" t="s">
        <v>1879</v>
      </c>
      <c r="I595" s="5" t="s">
        <v>1950</v>
      </c>
      <c r="J595" s="6">
        <v>39371</v>
      </c>
      <c r="K595" s="5" t="s">
        <v>65</v>
      </c>
      <c r="L595" s="5" t="s">
        <v>65</v>
      </c>
      <c r="M595" s="5" t="s">
        <v>66</v>
      </c>
      <c r="N595" s="7">
        <v>2</v>
      </c>
      <c r="O595" s="7">
        <v>3</v>
      </c>
      <c r="P595" s="8">
        <v>22116</v>
      </c>
      <c r="Q595" s="89">
        <v>0</v>
      </c>
      <c r="R595" s="10">
        <f t="shared" si="149"/>
        <v>0</v>
      </c>
      <c r="S595" s="89">
        <v>0</v>
      </c>
      <c r="T595" s="10">
        <f t="shared" si="150"/>
        <v>0</v>
      </c>
      <c r="U595" s="89">
        <f t="shared" si="151"/>
        <v>0</v>
      </c>
      <c r="V595" s="10">
        <f t="shared" si="152"/>
        <v>0</v>
      </c>
      <c r="W595" s="10">
        <f t="shared" si="153"/>
        <v>22116</v>
      </c>
      <c r="X595" s="11">
        <f t="shared" si="161"/>
        <v>22116</v>
      </c>
      <c r="Y595" s="12">
        <f t="shared" si="154"/>
        <v>0</v>
      </c>
      <c r="Z595" s="93">
        <f t="shared" si="148"/>
        <v>0</v>
      </c>
      <c r="AA595" s="94" t="str">
        <f t="shared" si="146"/>
        <v>0.00%-0.00%</v>
      </c>
      <c r="AB595" s="15"/>
      <c r="AC595" s="15"/>
      <c r="AD595" s="15"/>
      <c r="AE595" s="96"/>
      <c r="AF595" s="8">
        <f t="shared" si="155"/>
        <v>0</v>
      </c>
      <c r="AG595" s="17">
        <f t="shared" si="156"/>
        <v>22116</v>
      </c>
      <c r="AH595" s="18">
        <f t="shared" si="157"/>
        <v>0</v>
      </c>
      <c r="AI595" s="98">
        <f t="shared" si="158"/>
        <v>0</v>
      </c>
      <c r="AJ595" s="20">
        <v>14</v>
      </c>
      <c r="AK595" s="20">
        <v>450</v>
      </c>
      <c r="AL595" s="20"/>
      <c r="AM595" s="20">
        <v>688</v>
      </c>
      <c r="AN595" s="20">
        <f t="shared" si="159"/>
        <v>315712</v>
      </c>
      <c r="AO595" s="7">
        <v>5</v>
      </c>
      <c r="AP595" s="20"/>
      <c r="AQ595" s="21"/>
      <c r="AR595" s="21"/>
      <c r="AS595" s="5" t="s">
        <v>1841</v>
      </c>
      <c r="AT595" s="5" t="s">
        <v>76</v>
      </c>
      <c r="AY595" s="145" t="str">
        <f t="shared" si="160"/>
        <v>OK</v>
      </c>
    </row>
    <row r="596" spans="1:51" ht="19.95" customHeight="1">
      <c r="A596" s="5" t="s">
        <v>562</v>
      </c>
      <c r="B596" s="5">
        <v>15022183</v>
      </c>
      <c r="C596" s="5" t="s">
        <v>2010</v>
      </c>
      <c r="D596" s="5" t="s">
        <v>2011</v>
      </c>
      <c r="E596" s="5" t="s">
        <v>54</v>
      </c>
      <c r="F596" s="5" t="s">
        <v>55</v>
      </c>
      <c r="G596" s="5" t="s">
        <v>2051</v>
      </c>
      <c r="H596" s="5" t="s">
        <v>1879</v>
      </c>
      <c r="I596" s="5" t="s">
        <v>1950</v>
      </c>
      <c r="J596" s="6">
        <v>44686</v>
      </c>
      <c r="K596" s="5" t="s">
        <v>105</v>
      </c>
      <c r="L596" s="5" t="s">
        <v>2012</v>
      </c>
      <c r="M596" s="5" t="s">
        <v>107</v>
      </c>
      <c r="N596" s="7">
        <v>2</v>
      </c>
      <c r="O596" s="7">
        <v>3</v>
      </c>
      <c r="P596" s="8">
        <v>13343</v>
      </c>
      <c r="Q596" s="89">
        <v>2.5000000000000001E-2</v>
      </c>
      <c r="R596" s="10">
        <f t="shared" si="149"/>
        <v>334</v>
      </c>
      <c r="S596" s="89">
        <v>0</v>
      </c>
      <c r="T596" s="10">
        <f t="shared" si="150"/>
        <v>0</v>
      </c>
      <c r="U596" s="89">
        <f t="shared" si="151"/>
        <v>2.5031851907367158E-2</v>
      </c>
      <c r="V596" s="10">
        <f t="shared" si="152"/>
        <v>334</v>
      </c>
      <c r="W596" s="10">
        <f t="shared" si="153"/>
        <v>13677</v>
      </c>
      <c r="X596" s="11">
        <f t="shared" si="161"/>
        <v>13677</v>
      </c>
      <c r="Y596" s="12">
        <f t="shared" si="154"/>
        <v>334</v>
      </c>
      <c r="Z596" s="93">
        <f t="shared" si="148"/>
        <v>2.5000000000000001E-2</v>
      </c>
      <c r="AA596" s="94" t="str">
        <f t="shared" si="146"/>
        <v>2.00%-3.00%</v>
      </c>
      <c r="AB596" s="15"/>
      <c r="AC596" s="15"/>
      <c r="AD596" s="15"/>
      <c r="AE596" s="96"/>
      <c r="AF596" s="8">
        <f t="shared" si="155"/>
        <v>0</v>
      </c>
      <c r="AG596" s="17">
        <f t="shared" si="156"/>
        <v>13677</v>
      </c>
      <c r="AH596" s="18">
        <f t="shared" si="157"/>
        <v>334</v>
      </c>
      <c r="AI596" s="98">
        <f t="shared" si="158"/>
        <v>2.503185190736712E-2</v>
      </c>
      <c r="AJ596" s="20">
        <v>14</v>
      </c>
      <c r="AK596" s="20">
        <v>450</v>
      </c>
      <c r="AL596" s="20"/>
      <c r="AM596" s="20">
        <v>688</v>
      </c>
      <c r="AN596" s="20">
        <f t="shared" si="159"/>
        <v>197566</v>
      </c>
      <c r="AO596" s="7">
        <v>3</v>
      </c>
      <c r="AP596" s="20"/>
      <c r="AQ596" s="21"/>
      <c r="AR596" s="21"/>
      <c r="AS596" s="5" t="s">
        <v>1841</v>
      </c>
      <c r="AT596" s="5" t="s">
        <v>76</v>
      </c>
      <c r="AY596" s="145" t="str">
        <f t="shared" si="160"/>
        <v>OK</v>
      </c>
    </row>
    <row r="597" spans="1:51" ht="19.95" customHeight="1">
      <c r="A597" s="5" t="s">
        <v>562</v>
      </c>
      <c r="B597" s="5">
        <v>15020869</v>
      </c>
      <c r="C597" s="5" t="s">
        <v>2013</v>
      </c>
      <c r="D597" s="5" t="s">
        <v>2014</v>
      </c>
      <c r="E597" s="5" t="s">
        <v>54</v>
      </c>
      <c r="F597" s="5" t="s">
        <v>55</v>
      </c>
      <c r="G597" s="5" t="s">
        <v>2051</v>
      </c>
      <c r="H597" s="5" t="s">
        <v>1904</v>
      </c>
      <c r="I597" s="5" t="s">
        <v>1953</v>
      </c>
      <c r="J597" s="6">
        <v>44202</v>
      </c>
      <c r="K597" s="5" t="s">
        <v>105</v>
      </c>
      <c r="L597" s="5" t="s">
        <v>2002</v>
      </c>
      <c r="M597" s="5" t="s">
        <v>107</v>
      </c>
      <c r="N597" s="7">
        <v>2</v>
      </c>
      <c r="O597" s="7">
        <v>3</v>
      </c>
      <c r="P597" s="8">
        <v>13358</v>
      </c>
      <c r="Q597" s="89">
        <v>2.5000000000000001E-2</v>
      </c>
      <c r="R597" s="10">
        <f t="shared" si="149"/>
        <v>334</v>
      </c>
      <c r="S597" s="89">
        <v>0</v>
      </c>
      <c r="T597" s="10">
        <f t="shared" si="150"/>
        <v>0</v>
      </c>
      <c r="U597" s="89">
        <f t="shared" si="151"/>
        <v>2.5003743075310676E-2</v>
      </c>
      <c r="V597" s="10">
        <f t="shared" si="152"/>
        <v>334</v>
      </c>
      <c r="W597" s="10">
        <f t="shared" si="153"/>
        <v>13692</v>
      </c>
      <c r="X597" s="11">
        <f t="shared" si="161"/>
        <v>13692</v>
      </c>
      <c r="Y597" s="12">
        <f t="shared" si="154"/>
        <v>334</v>
      </c>
      <c r="Z597" s="93">
        <f t="shared" si="148"/>
        <v>2.5000000000000001E-2</v>
      </c>
      <c r="AA597" s="94" t="str">
        <f t="shared" si="146"/>
        <v>2.00%-3.00%</v>
      </c>
      <c r="AB597" s="15"/>
      <c r="AC597" s="15"/>
      <c r="AD597" s="15"/>
      <c r="AE597" s="96"/>
      <c r="AF597" s="8">
        <f t="shared" si="155"/>
        <v>0</v>
      </c>
      <c r="AG597" s="17">
        <f t="shared" si="156"/>
        <v>13692</v>
      </c>
      <c r="AH597" s="18">
        <f t="shared" si="157"/>
        <v>334</v>
      </c>
      <c r="AI597" s="98">
        <f t="shared" si="158"/>
        <v>2.5003743075310725E-2</v>
      </c>
      <c r="AJ597" s="20">
        <v>14</v>
      </c>
      <c r="AK597" s="20">
        <v>450</v>
      </c>
      <c r="AL597" s="20"/>
      <c r="AM597" s="20">
        <v>688</v>
      </c>
      <c r="AN597" s="20">
        <f t="shared" si="159"/>
        <v>197776</v>
      </c>
      <c r="AO597" s="7">
        <v>3</v>
      </c>
      <c r="AP597" s="20"/>
      <c r="AQ597" s="21"/>
      <c r="AR597" s="21"/>
      <c r="AS597" s="5" t="s">
        <v>1841</v>
      </c>
      <c r="AT597" s="5" t="s">
        <v>76</v>
      </c>
      <c r="AY597" s="145" t="str">
        <f t="shared" si="160"/>
        <v>OK</v>
      </c>
    </row>
    <row r="598" spans="1:51" ht="19.95" customHeight="1">
      <c r="A598" s="5" t="s">
        <v>562</v>
      </c>
      <c r="B598" s="5">
        <v>15000984</v>
      </c>
      <c r="C598" s="5" t="s">
        <v>2015</v>
      </c>
      <c r="D598" s="5" t="s">
        <v>2016</v>
      </c>
      <c r="E598" s="5" t="s">
        <v>54</v>
      </c>
      <c r="F598" s="5" t="s">
        <v>55</v>
      </c>
      <c r="G598" s="5" t="s">
        <v>2051</v>
      </c>
      <c r="H598" s="5" t="s">
        <v>1916</v>
      </c>
      <c r="I598" s="5" t="s">
        <v>1953</v>
      </c>
      <c r="J598" s="6">
        <v>39326</v>
      </c>
      <c r="K598" s="5" t="s">
        <v>150</v>
      </c>
      <c r="L598" s="5" t="s">
        <v>2017</v>
      </c>
      <c r="M598" s="5" t="s">
        <v>59</v>
      </c>
      <c r="N598" s="7">
        <v>2</v>
      </c>
      <c r="O598" s="7">
        <v>3</v>
      </c>
      <c r="P598" s="8">
        <v>32995</v>
      </c>
      <c r="Q598" s="89">
        <v>0</v>
      </c>
      <c r="R598" s="10">
        <f t="shared" si="149"/>
        <v>0</v>
      </c>
      <c r="S598" s="89">
        <v>0</v>
      </c>
      <c r="T598" s="10">
        <f t="shared" si="150"/>
        <v>0</v>
      </c>
      <c r="U598" s="89">
        <f t="shared" si="151"/>
        <v>0</v>
      </c>
      <c r="V598" s="10">
        <f t="shared" si="152"/>
        <v>0</v>
      </c>
      <c r="W598" s="10">
        <f t="shared" si="153"/>
        <v>32995</v>
      </c>
      <c r="X598" s="11">
        <f t="shared" si="161"/>
        <v>32995</v>
      </c>
      <c r="Y598" s="12">
        <f t="shared" si="154"/>
        <v>0</v>
      </c>
      <c r="Z598" s="93">
        <f t="shared" si="148"/>
        <v>0</v>
      </c>
      <c r="AA598" s="94" t="str">
        <f t="shared" si="146"/>
        <v>0.00%-0.00%</v>
      </c>
      <c r="AB598" s="15"/>
      <c r="AC598" s="15"/>
      <c r="AD598" s="15"/>
      <c r="AE598" s="96"/>
      <c r="AF598" s="8">
        <f t="shared" si="155"/>
        <v>0</v>
      </c>
      <c r="AG598" s="17">
        <f t="shared" si="156"/>
        <v>32995</v>
      </c>
      <c r="AH598" s="18">
        <f t="shared" si="157"/>
        <v>0</v>
      </c>
      <c r="AI598" s="98">
        <f t="shared" si="158"/>
        <v>0</v>
      </c>
      <c r="AJ598" s="20">
        <v>14</v>
      </c>
      <c r="AK598" s="20">
        <v>450</v>
      </c>
      <c r="AL598" s="20"/>
      <c r="AM598" s="20">
        <v>688</v>
      </c>
      <c r="AN598" s="20">
        <f t="shared" si="159"/>
        <v>468018</v>
      </c>
      <c r="AO598" s="7">
        <v>3</v>
      </c>
      <c r="AP598" s="20"/>
      <c r="AQ598" s="21"/>
      <c r="AR598" s="21"/>
      <c r="AS598" s="5" t="s">
        <v>1841</v>
      </c>
      <c r="AT598" s="5" t="s">
        <v>76</v>
      </c>
      <c r="AY598" s="145" t="str">
        <f t="shared" si="160"/>
        <v>OK</v>
      </c>
    </row>
    <row r="599" spans="1:51" ht="19.95" customHeight="1">
      <c r="A599" s="5" t="s">
        <v>562</v>
      </c>
      <c r="B599" s="5">
        <v>15021832</v>
      </c>
      <c r="C599" s="5" t="s">
        <v>2018</v>
      </c>
      <c r="D599" s="5" t="s">
        <v>2019</v>
      </c>
      <c r="E599" s="5" t="s">
        <v>54</v>
      </c>
      <c r="F599" s="5" t="s">
        <v>55</v>
      </c>
      <c r="G599" s="5" t="s">
        <v>2051</v>
      </c>
      <c r="H599" s="5" t="s">
        <v>1846</v>
      </c>
      <c r="I599" s="5" t="s">
        <v>1953</v>
      </c>
      <c r="J599" s="6">
        <v>44480</v>
      </c>
      <c r="K599" s="5" t="s">
        <v>87</v>
      </c>
      <c r="L599" s="5" t="s">
        <v>87</v>
      </c>
      <c r="M599" s="5" t="s">
        <v>89</v>
      </c>
      <c r="N599" s="7">
        <v>2</v>
      </c>
      <c r="O599" s="7">
        <v>3</v>
      </c>
      <c r="P599" s="8">
        <v>16997</v>
      </c>
      <c r="Q599" s="89">
        <v>0</v>
      </c>
      <c r="R599" s="10">
        <f t="shared" si="149"/>
        <v>0</v>
      </c>
      <c r="S599" s="89">
        <v>0</v>
      </c>
      <c r="T599" s="10">
        <f t="shared" si="150"/>
        <v>0</v>
      </c>
      <c r="U599" s="89">
        <f t="shared" si="151"/>
        <v>0</v>
      </c>
      <c r="V599" s="10">
        <f t="shared" si="152"/>
        <v>0</v>
      </c>
      <c r="W599" s="10">
        <f t="shared" si="153"/>
        <v>16997</v>
      </c>
      <c r="X599" s="11">
        <v>17197</v>
      </c>
      <c r="Y599" s="12">
        <f t="shared" si="154"/>
        <v>200</v>
      </c>
      <c r="Z599" s="93">
        <f t="shared" si="148"/>
        <v>1.18E-2</v>
      </c>
      <c r="AA599" s="94" t="str">
        <f t="shared" si="146"/>
        <v>0.00%-0.00%</v>
      </c>
      <c r="AB599" s="15"/>
      <c r="AC599" s="15"/>
      <c r="AD599" s="15"/>
      <c r="AE599" s="96"/>
      <c r="AF599" s="8">
        <f t="shared" si="155"/>
        <v>0</v>
      </c>
      <c r="AG599" s="17">
        <f t="shared" si="156"/>
        <v>17197</v>
      </c>
      <c r="AH599" s="18">
        <f t="shared" si="157"/>
        <v>200</v>
      </c>
      <c r="AI599" s="98">
        <f t="shared" si="158"/>
        <v>1.1766782373360041E-2</v>
      </c>
      <c r="AJ599" s="20">
        <v>14</v>
      </c>
      <c r="AK599" s="20">
        <v>450</v>
      </c>
      <c r="AL599" s="20"/>
      <c r="AM599" s="20">
        <v>688</v>
      </c>
      <c r="AN599" s="20">
        <f t="shared" si="159"/>
        <v>246846</v>
      </c>
      <c r="AO599" s="7">
        <v>5</v>
      </c>
      <c r="AP599" s="20"/>
      <c r="AQ599" s="21" t="s">
        <v>2020</v>
      </c>
      <c r="AR599" s="21" t="s">
        <v>115</v>
      </c>
      <c r="AS599" s="5" t="s">
        <v>1841</v>
      </c>
      <c r="AT599" s="5" t="s">
        <v>76</v>
      </c>
      <c r="AY599" s="145" t="str">
        <f t="shared" si="160"/>
        <v>&gt;20</v>
      </c>
    </row>
    <row r="600" spans="1:51" ht="19.95" customHeight="1">
      <c r="A600" s="5" t="s">
        <v>562</v>
      </c>
      <c r="B600" s="5">
        <v>15001263</v>
      </c>
      <c r="C600" s="5" t="s">
        <v>2021</v>
      </c>
      <c r="D600" s="5" t="s">
        <v>2022</v>
      </c>
      <c r="E600" s="5" t="s">
        <v>54</v>
      </c>
      <c r="F600" s="5" t="s">
        <v>55</v>
      </c>
      <c r="G600" s="5" t="s">
        <v>2051</v>
      </c>
      <c r="H600" s="5" t="s">
        <v>1909</v>
      </c>
      <c r="I600" s="5" t="s">
        <v>1950</v>
      </c>
      <c r="J600" s="6">
        <v>39371</v>
      </c>
      <c r="K600" s="5" t="s">
        <v>105</v>
      </c>
      <c r="L600" s="5" t="s">
        <v>105</v>
      </c>
      <c r="M600" s="5" t="s">
        <v>107</v>
      </c>
      <c r="N600" s="7">
        <v>2</v>
      </c>
      <c r="O600" s="7">
        <v>3</v>
      </c>
      <c r="P600" s="8">
        <v>10450</v>
      </c>
      <c r="Q600" s="89">
        <v>0</v>
      </c>
      <c r="R600" s="10">
        <f t="shared" si="149"/>
        <v>0</v>
      </c>
      <c r="S600" s="89">
        <v>0</v>
      </c>
      <c r="T600" s="10">
        <f t="shared" si="150"/>
        <v>0</v>
      </c>
      <c r="U600" s="89">
        <f t="shared" si="151"/>
        <v>0</v>
      </c>
      <c r="V600" s="10">
        <f t="shared" si="152"/>
        <v>0</v>
      </c>
      <c r="W600" s="10">
        <f t="shared" si="153"/>
        <v>10450</v>
      </c>
      <c r="X600" s="11">
        <f t="shared" si="161"/>
        <v>10450</v>
      </c>
      <c r="Y600" s="12">
        <f t="shared" si="154"/>
        <v>0</v>
      </c>
      <c r="Z600" s="93">
        <f t="shared" si="148"/>
        <v>0</v>
      </c>
      <c r="AA600" s="94" t="str">
        <f t="shared" si="146"/>
        <v>0.00%-0.00%</v>
      </c>
      <c r="AB600" s="15"/>
      <c r="AC600" s="15"/>
      <c r="AD600" s="15"/>
      <c r="AE600" s="96"/>
      <c r="AF600" s="8">
        <f t="shared" si="155"/>
        <v>0</v>
      </c>
      <c r="AG600" s="17">
        <f t="shared" si="156"/>
        <v>10450</v>
      </c>
      <c r="AH600" s="18">
        <f t="shared" si="157"/>
        <v>0</v>
      </c>
      <c r="AI600" s="98">
        <f t="shared" si="158"/>
        <v>0</v>
      </c>
      <c r="AJ600" s="20">
        <v>14</v>
      </c>
      <c r="AK600" s="20">
        <v>550</v>
      </c>
      <c r="AL600" s="20"/>
      <c r="AM600" s="20">
        <v>688</v>
      </c>
      <c r="AN600" s="20">
        <f t="shared" si="159"/>
        <v>153588</v>
      </c>
      <c r="AO600" s="7">
        <v>3</v>
      </c>
      <c r="AP600" s="20"/>
      <c r="AQ600" s="21"/>
      <c r="AR600" s="21"/>
      <c r="AS600" s="5" t="s">
        <v>1841</v>
      </c>
      <c r="AT600" s="5" t="s">
        <v>76</v>
      </c>
      <c r="AY600" s="145" t="str">
        <f t="shared" si="160"/>
        <v>OK</v>
      </c>
    </row>
    <row r="601" spans="1:51" ht="19.95" customHeight="1">
      <c r="A601" s="5" t="s">
        <v>562</v>
      </c>
      <c r="B601" s="5">
        <v>15021297</v>
      </c>
      <c r="C601" s="5" t="s">
        <v>2023</v>
      </c>
      <c r="D601" s="5" t="s">
        <v>2024</v>
      </c>
      <c r="E601" s="5" t="s">
        <v>54</v>
      </c>
      <c r="F601" s="5" t="s">
        <v>55</v>
      </c>
      <c r="G601" s="5" t="s">
        <v>2051</v>
      </c>
      <c r="H601" s="5" t="s">
        <v>1904</v>
      </c>
      <c r="I601" s="5" t="s">
        <v>1953</v>
      </c>
      <c r="J601" s="6">
        <v>44337</v>
      </c>
      <c r="K601" s="5" t="s">
        <v>87</v>
      </c>
      <c r="L601" s="5" t="s">
        <v>87</v>
      </c>
      <c r="M601" s="5" t="s">
        <v>89</v>
      </c>
      <c r="N601" s="7">
        <v>2</v>
      </c>
      <c r="O601" s="7">
        <v>3</v>
      </c>
      <c r="P601" s="8">
        <v>14394</v>
      </c>
      <c r="Q601" s="89">
        <v>0.03</v>
      </c>
      <c r="R601" s="10">
        <f t="shared" si="149"/>
        <v>432</v>
      </c>
      <c r="S601" s="89">
        <v>0</v>
      </c>
      <c r="T601" s="10">
        <f t="shared" si="150"/>
        <v>0</v>
      </c>
      <c r="U601" s="89">
        <f t="shared" si="151"/>
        <v>3.0012505210504376E-2</v>
      </c>
      <c r="V601" s="10">
        <f t="shared" si="152"/>
        <v>432</v>
      </c>
      <c r="W601" s="10">
        <f t="shared" si="153"/>
        <v>14826</v>
      </c>
      <c r="X601" s="11">
        <f t="shared" si="161"/>
        <v>14826</v>
      </c>
      <c r="Y601" s="12">
        <f t="shared" si="154"/>
        <v>432</v>
      </c>
      <c r="Z601" s="93">
        <f t="shared" si="148"/>
        <v>0.03</v>
      </c>
      <c r="AA601" s="94" t="str">
        <f t="shared" si="146"/>
        <v>2.40%-3.60%</v>
      </c>
      <c r="AB601" s="15"/>
      <c r="AC601" s="15"/>
      <c r="AD601" s="15"/>
      <c r="AE601" s="96"/>
      <c r="AF601" s="8">
        <f t="shared" si="155"/>
        <v>0</v>
      </c>
      <c r="AG601" s="17">
        <f t="shared" si="156"/>
        <v>14826</v>
      </c>
      <c r="AH601" s="18">
        <f t="shared" si="157"/>
        <v>432</v>
      </c>
      <c r="AI601" s="98">
        <f t="shared" si="158"/>
        <v>3.001250521050447E-2</v>
      </c>
      <c r="AJ601" s="20">
        <v>14</v>
      </c>
      <c r="AK601" s="20">
        <v>550</v>
      </c>
      <c r="AL601" s="20"/>
      <c r="AM601" s="20">
        <v>688</v>
      </c>
      <c r="AN601" s="20">
        <f t="shared" si="159"/>
        <v>214852</v>
      </c>
      <c r="AO601" s="7">
        <v>3</v>
      </c>
      <c r="AP601" s="20"/>
      <c r="AQ601" s="21"/>
      <c r="AR601" s="21"/>
      <c r="AS601" s="5" t="s">
        <v>1841</v>
      </c>
      <c r="AT601" s="5" t="s">
        <v>76</v>
      </c>
      <c r="AY601" s="145" t="str">
        <f t="shared" si="160"/>
        <v>OK</v>
      </c>
    </row>
    <row r="602" spans="1:51" ht="19.95" customHeight="1">
      <c r="A602" s="5" t="s">
        <v>562</v>
      </c>
      <c r="B602" s="5">
        <v>15005035</v>
      </c>
      <c r="C602" s="5" t="s">
        <v>2025</v>
      </c>
      <c r="D602" s="5" t="s">
        <v>2026</v>
      </c>
      <c r="E602" s="5" t="s">
        <v>54</v>
      </c>
      <c r="F602" s="5" t="s">
        <v>55</v>
      </c>
      <c r="G602" s="5" t="s">
        <v>2051</v>
      </c>
      <c r="H602" s="5" t="s">
        <v>1916</v>
      </c>
      <c r="I602" s="5" t="s">
        <v>1953</v>
      </c>
      <c r="J602" s="6">
        <v>40520</v>
      </c>
      <c r="K602" s="5" t="s">
        <v>80</v>
      </c>
      <c r="L602" s="5" t="s">
        <v>80</v>
      </c>
      <c r="M602" s="5" t="s">
        <v>66</v>
      </c>
      <c r="N602" s="7">
        <v>2</v>
      </c>
      <c r="O602" s="7">
        <v>3</v>
      </c>
      <c r="P602" s="8">
        <v>24965</v>
      </c>
      <c r="Q602" s="89">
        <v>0</v>
      </c>
      <c r="R602" s="10">
        <f t="shared" si="149"/>
        <v>0</v>
      </c>
      <c r="S602" s="89">
        <v>0</v>
      </c>
      <c r="T602" s="10">
        <f t="shared" si="150"/>
        <v>0</v>
      </c>
      <c r="U602" s="89">
        <f t="shared" si="151"/>
        <v>0</v>
      </c>
      <c r="V602" s="10">
        <f t="shared" si="152"/>
        <v>0</v>
      </c>
      <c r="W602" s="10">
        <f t="shared" si="153"/>
        <v>24965</v>
      </c>
      <c r="X602" s="11">
        <f t="shared" si="161"/>
        <v>24965</v>
      </c>
      <c r="Y602" s="12">
        <f t="shared" si="154"/>
        <v>0</v>
      </c>
      <c r="Z602" s="93">
        <f t="shared" si="148"/>
        <v>0</v>
      </c>
      <c r="AA602" s="94" t="str">
        <f t="shared" si="146"/>
        <v>0.00%-0.00%</v>
      </c>
      <c r="AB602" s="15"/>
      <c r="AC602" s="15"/>
      <c r="AD602" s="15"/>
      <c r="AE602" s="96"/>
      <c r="AF602" s="8">
        <f t="shared" si="155"/>
        <v>0</v>
      </c>
      <c r="AG602" s="17">
        <f t="shared" si="156"/>
        <v>24965</v>
      </c>
      <c r="AH602" s="18">
        <f t="shared" si="157"/>
        <v>0</v>
      </c>
      <c r="AI602" s="98">
        <f t="shared" si="158"/>
        <v>0</v>
      </c>
      <c r="AJ602" s="20">
        <v>14</v>
      </c>
      <c r="AK602" s="20">
        <v>450</v>
      </c>
      <c r="AL602" s="20"/>
      <c r="AM602" s="20">
        <v>688</v>
      </c>
      <c r="AN602" s="20">
        <f t="shared" si="159"/>
        <v>355598</v>
      </c>
      <c r="AO602" s="7">
        <v>3</v>
      </c>
      <c r="AP602" s="20"/>
      <c r="AQ602" s="21"/>
      <c r="AR602" s="21"/>
      <c r="AS602" s="5" t="s">
        <v>1841</v>
      </c>
      <c r="AT602" s="5" t="s">
        <v>76</v>
      </c>
      <c r="AY602" s="145" t="str">
        <f t="shared" si="160"/>
        <v>OK</v>
      </c>
    </row>
    <row r="603" spans="1:51" ht="19.95" customHeight="1">
      <c r="A603" s="5" t="s">
        <v>562</v>
      </c>
      <c r="B603" s="5">
        <v>15002221</v>
      </c>
      <c r="C603" s="5" t="s">
        <v>2027</v>
      </c>
      <c r="D603" s="5" t="s">
        <v>2028</v>
      </c>
      <c r="E603" s="5" t="s">
        <v>54</v>
      </c>
      <c r="F603" s="5" t="s">
        <v>55</v>
      </c>
      <c r="G603" s="5" t="s">
        <v>2051</v>
      </c>
      <c r="H603" s="5" t="s">
        <v>1904</v>
      </c>
      <c r="I603" s="5" t="s">
        <v>1953</v>
      </c>
      <c r="J603" s="6">
        <v>40057</v>
      </c>
      <c r="K603" s="5" t="s">
        <v>84</v>
      </c>
      <c r="L603" s="5" t="s">
        <v>84</v>
      </c>
      <c r="M603" s="5" t="s">
        <v>66</v>
      </c>
      <c r="N603" s="7">
        <v>2</v>
      </c>
      <c r="O603" s="7">
        <v>4</v>
      </c>
      <c r="P603" s="8">
        <v>20045</v>
      </c>
      <c r="Q603" s="89">
        <v>3.7500000000000006E-2</v>
      </c>
      <c r="R603" s="10">
        <f t="shared" si="149"/>
        <v>752</v>
      </c>
      <c r="S603" s="89">
        <v>1.55E-2</v>
      </c>
      <c r="T603" s="10">
        <f t="shared" si="150"/>
        <v>311</v>
      </c>
      <c r="U603" s="89">
        <f t="shared" si="151"/>
        <v>5.3030680967822402E-2</v>
      </c>
      <c r="V603" s="10">
        <f t="shared" si="152"/>
        <v>1063</v>
      </c>
      <c r="W603" s="10">
        <f t="shared" si="153"/>
        <v>21108</v>
      </c>
      <c r="X603" s="11">
        <f t="shared" si="161"/>
        <v>21108</v>
      </c>
      <c r="Y603" s="12">
        <f t="shared" si="154"/>
        <v>1063</v>
      </c>
      <c r="Z603" s="93">
        <f t="shared" si="148"/>
        <v>5.2999999999999999E-2</v>
      </c>
      <c r="AA603" s="94" t="str">
        <f t="shared" si="146"/>
        <v>4.24%-6.36%</v>
      </c>
      <c r="AB603" s="15"/>
      <c r="AC603" s="15"/>
      <c r="AD603" s="15"/>
      <c r="AE603" s="96"/>
      <c r="AF603" s="8">
        <f t="shared" si="155"/>
        <v>0</v>
      </c>
      <c r="AG603" s="17">
        <f t="shared" si="156"/>
        <v>21108</v>
      </c>
      <c r="AH603" s="18">
        <f t="shared" si="157"/>
        <v>1063</v>
      </c>
      <c r="AI603" s="98">
        <f t="shared" si="158"/>
        <v>5.3030680967822486E-2</v>
      </c>
      <c r="AJ603" s="20">
        <v>14</v>
      </c>
      <c r="AK603" s="20">
        <v>450</v>
      </c>
      <c r="AL603" s="20"/>
      <c r="AM603" s="20">
        <v>688</v>
      </c>
      <c r="AN603" s="20">
        <f t="shared" si="159"/>
        <v>301600</v>
      </c>
      <c r="AO603" s="7">
        <v>2</v>
      </c>
      <c r="AP603" s="20"/>
      <c r="AQ603" s="21"/>
      <c r="AR603" s="21"/>
      <c r="AS603" s="5" t="s">
        <v>1841</v>
      </c>
      <c r="AT603" s="5" t="s">
        <v>76</v>
      </c>
      <c r="AY603" s="145" t="str">
        <f t="shared" si="160"/>
        <v>OK</v>
      </c>
    </row>
    <row r="604" spans="1:51" ht="19.95" customHeight="1">
      <c r="A604" s="5" t="s">
        <v>562</v>
      </c>
      <c r="B604" s="5">
        <v>15020884</v>
      </c>
      <c r="C604" s="5" t="s">
        <v>2029</v>
      </c>
      <c r="D604" s="5" t="s">
        <v>2030</v>
      </c>
      <c r="E604" s="5" t="s">
        <v>54</v>
      </c>
      <c r="F604" s="5" t="s">
        <v>55</v>
      </c>
      <c r="G604" s="5" t="s">
        <v>2051</v>
      </c>
      <c r="H604" s="5" t="s">
        <v>1904</v>
      </c>
      <c r="I604" s="5" t="s">
        <v>1953</v>
      </c>
      <c r="J604" s="6">
        <v>44230</v>
      </c>
      <c r="K604" s="5" t="s">
        <v>105</v>
      </c>
      <c r="L604" s="5" t="s">
        <v>2031</v>
      </c>
      <c r="M604" s="5" t="s">
        <v>107</v>
      </c>
      <c r="N604" s="7">
        <v>2</v>
      </c>
      <c r="O604" s="7">
        <v>4</v>
      </c>
      <c r="P604" s="8">
        <v>13215</v>
      </c>
      <c r="Q604" s="89">
        <v>3.7500000000000006E-2</v>
      </c>
      <c r="R604" s="10">
        <f t="shared" si="149"/>
        <v>496</v>
      </c>
      <c r="S604" s="89">
        <v>0</v>
      </c>
      <c r="T604" s="10">
        <f t="shared" si="150"/>
        <v>0</v>
      </c>
      <c r="U604" s="89">
        <f t="shared" si="151"/>
        <v>3.7533106318577376E-2</v>
      </c>
      <c r="V604" s="10">
        <f t="shared" si="152"/>
        <v>496</v>
      </c>
      <c r="W604" s="10">
        <f t="shared" si="153"/>
        <v>13711</v>
      </c>
      <c r="X604" s="11">
        <v>13777</v>
      </c>
      <c r="Y604" s="12">
        <f t="shared" si="154"/>
        <v>562</v>
      </c>
      <c r="Z604" s="93">
        <f t="shared" si="148"/>
        <v>4.2500000000000003E-2</v>
      </c>
      <c r="AA604" s="94" t="str">
        <f t="shared" si="146"/>
        <v>3.00%-4.50%</v>
      </c>
      <c r="AB604" s="15" t="s">
        <v>112</v>
      </c>
      <c r="AC604" s="15" t="s">
        <v>197</v>
      </c>
      <c r="AD604" s="15" t="s">
        <v>198</v>
      </c>
      <c r="AE604" s="96">
        <v>0.1</v>
      </c>
      <c r="AF604" s="8">
        <f t="shared" si="155"/>
        <v>1322</v>
      </c>
      <c r="AG604" s="17">
        <f t="shared" si="156"/>
        <v>15099</v>
      </c>
      <c r="AH604" s="18">
        <f t="shared" si="157"/>
        <v>1884</v>
      </c>
      <c r="AI604" s="98">
        <f t="shared" si="158"/>
        <v>0.14256526674233827</v>
      </c>
      <c r="AJ604" s="20">
        <v>14</v>
      </c>
      <c r="AK604" s="20">
        <v>550</v>
      </c>
      <c r="AL604" s="20"/>
      <c r="AM604" s="20">
        <v>688</v>
      </c>
      <c r="AN604" s="20">
        <f t="shared" si="159"/>
        <v>218674</v>
      </c>
      <c r="AO604" s="7">
        <v>4</v>
      </c>
      <c r="AP604" s="20"/>
      <c r="AQ604" s="21" t="s">
        <v>115</v>
      </c>
      <c r="AR604" s="21" t="s">
        <v>115</v>
      </c>
      <c r="AS604" s="5" t="s">
        <v>1841</v>
      </c>
      <c r="AT604" s="5" t="s">
        <v>76</v>
      </c>
      <c r="AY604" s="145" t="str">
        <f t="shared" si="160"/>
        <v>OK</v>
      </c>
    </row>
    <row r="605" spans="1:51" ht="19.95" customHeight="1">
      <c r="A605" s="5" t="s">
        <v>562</v>
      </c>
      <c r="B605" s="5">
        <v>11020810</v>
      </c>
      <c r="C605" s="5" t="s">
        <v>2032</v>
      </c>
      <c r="D605" s="5" t="s">
        <v>2033</v>
      </c>
      <c r="E605" s="5" t="s">
        <v>54</v>
      </c>
      <c r="F605" s="5" t="s">
        <v>55</v>
      </c>
      <c r="G605" s="5" t="s">
        <v>2051</v>
      </c>
      <c r="H605" s="5" t="s">
        <v>1898</v>
      </c>
      <c r="I605" s="5" t="s">
        <v>2034</v>
      </c>
      <c r="J605" s="6">
        <v>45299</v>
      </c>
      <c r="K605" s="5" t="s">
        <v>1257</v>
      </c>
      <c r="L605" s="5" t="s">
        <v>1256</v>
      </c>
      <c r="M605" s="5" t="s">
        <v>568</v>
      </c>
      <c r="N605" s="7">
        <v>2</v>
      </c>
      <c r="O605" s="7">
        <v>3</v>
      </c>
      <c r="P605" s="8">
        <v>7500</v>
      </c>
      <c r="Q605" s="89">
        <v>0</v>
      </c>
      <c r="R605" s="10">
        <f t="shared" si="149"/>
        <v>0</v>
      </c>
      <c r="S605" s="89">
        <v>0</v>
      </c>
      <c r="T605" s="10">
        <f t="shared" si="150"/>
        <v>0</v>
      </c>
      <c r="U605" s="89">
        <f t="shared" si="151"/>
        <v>0</v>
      </c>
      <c r="V605" s="10">
        <f t="shared" si="152"/>
        <v>0</v>
      </c>
      <c r="W605" s="10">
        <f t="shared" si="153"/>
        <v>7500</v>
      </c>
      <c r="X605" s="11">
        <f t="shared" si="161"/>
        <v>7500</v>
      </c>
      <c r="Y605" s="12">
        <f t="shared" si="154"/>
        <v>0</v>
      </c>
      <c r="Z605" s="93">
        <f t="shared" si="148"/>
        <v>0</v>
      </c>
      <c r="AA605" s="94" t="str">
        <f t="shared" si="146"/>
        <v>0.00%-0.00%</v>
      </c>
      <c r="AB605" s="15"/>
      <c r="AC605" s="15"/>
      <c r="AD605" s="15"/>
      <c r="AE605" s="96"/>
      <c r="AF605" s="8">
        <f t="shared" si="155"/>
        <v>0</v>
      </c>
      <c r="AG605" s="17">
        <f t="shared" si="156"/>
        <v>7500</v>
      </c>
      <c r="AH605" s="18">
        <f t="shared" si="157"/>
        <v>0</v>
      </c>
      <c r="AI605" s="98">
        <f t="shared" si="158"/>
        <v>0</v>
      </c>
      <c r="AJ605" s="20">
        <v>14</v>
      </c>
      <c r="AK605" s="20">
        <v>450</v>
      </c>
      <c r="AL605" s="20"/>
      <c r="AM605" s="20">
        <v>688</v>
      </c>
      <c r="AN605" s="20">
        <f t="shared" si="159"/>
        <v>111088</v>
      </c>
      <c r="AO605" s="7">
        <v>3</v>
      </c>
      <c r="AP605" s="20"/>
      <c r="AQ605" s="21"/>
      <c r="AR605" s="21"/>
      <c r="AS605" s="5" t="s">
        <v>1841</v>
      </c>
      <c r="AT605" s="5" t="s">
        <v>76</v>
      </c>
      <c r="AY605" s="145" t="str">
        <f t="shared" si="160"/>
        <v>OK</v>
      </c>
    </row>
    <row r="606" spans="1:51" ht="19.95" customHeight="1">
      <c r="A606" s="5" t="s">
        <v>562</v>
      </c>
      <c r="B606" s="5">
        <v>11020811</v>
      </c>
      <c r="C606" s="5" t="s">
        <v>2035</v>
      </c>
      <c r="D606" s="5" t="s">
        <v>2036</v>
      </c>
      <c r="E606" s="5" t="s">
        <v>54</v>
      </c>
      <c r="F606" s="5" t="s">
        <v>55</v>
      </c>
      <c r="G606" s="5" t="s">
        <v>2051</v>
      </c>
      <c r="H606" s="5" t="s">
        <v>1898</v>
      </c>
      <c r="I606" s="5" t="s">
        <v>2034</v>
      </c>
      <c r="J606" s="6">
        <v>45299</v>
      </c>
      <c r="K606" s="5" t="s">
        <v>1257</v>
      </c>
      <c r="L606" s="5" t="s">
        <v>1256</v>
      </c>
      <c r="M606" s="5" t="s">
        <v>568</v>
      </c>
      <c r="N606" s="7">
        <v>2</v>
      </c>
      <c r="O606" s="7">
        <v>2</v>
      </c>
      <c r="P606" s="8">
        <v>6000</v>
      </c>
      <c r="Q606" s="89">
        <v>0</v>
      </c>
      <c r="R606" s="10">
        <f t="shared" si="149"/>
        <v>0</v>
      </c>
      <c r="S606" s="89">
        <v>0</v>
      </c>
      <c r="T606" s="10">
        <f t="shared" si="150"/>
        <v>0</v>
      </c>
      <c r="U606" s="89">
        <f t="shared" si="151"/>
        <v>0</v>
      </c>
      <c r="V606" s="10">
        <f t="shared" si="152"/>
        <v>0</v>
      </c>
      <c r="W606" s="10">
        <f t="shared" si="153"/>
        <v>6000</v>
      </c>
      <c r="X606" s="11">
        <f t="shared" si="161"/>
        <v>6000</v>
      </c>
      <c r="Y606" s="12">
        <f t="shared" si="154"/>
        <v>0</v>
      </c>
      <c r="Z606" s="93">
        <f t="shared" si="148"/>
        <v>0</v>
      </c>
      <c r="AA606" s="94" t="str">
        <f t="shared" si="146"/>
        <v>0.00%-0.00%</v>
      </c>
      <c r="AB606" s="15"/>
      <c r="AC606" s="15"/>
      <c r="AD606" s="15"/>
      <c r="AE606" s="96"/>
      <c r="AF606" s="8">
        <f t="shared" si="155"/>
        <v>0</v>
      </c>
      <c r="AG606" s="17">
        <f t="shared" si="156"/>
        <v>6000</v>
      </c>
      <c r="AH606" s="18">
        <f t="shared" si="157"/>
        <v>0</v>
      </c>
      <c r="AI606" s="98">
        <f t="shared" si="158"/>
        <v>0</v>
      </c>
      <c r="AJ606" s="20">
        <v>14</v>
      </c>
      <c r="AK606" s="20">
        <v>450</v>
      </c>
      <c r="AL606" s="20"/>
      <c r="AM606" s="20">
        <v>688</v>
      </c>
      <c r="AN606" s="20">
        <f t="shared" si="159"/>
        <v>90088</v>
      </c>
      <c r="AO606" s="7">
        <v>3</v>
      </c>
      <c r="AP606" s="20"/>
      <c r="AQ606" s="21"/>
      <c r="AR606" s="21"/>
      <c r="AS606" s="5" t="s">
        <v>1841</v>
      </c>
      <c r="AT606" s="5" t="s">
        <v>76</v>
      </c>
      <c r="AY606" s="145" t="str">
        <f t="shared" si="160"/>
        <v>OK</v>
      </c>
    </row>
    <row r="607" spans="1:51" ht="19.95" customHeight="1">
      <c r="A607" s="5" t="s">
        <v>562</v>
      </c>
      <c r="B607" s="5">
        <v>11020852</v>
      </c>
      <c r="C607" s="5" t="s">
        <v>2037</v>
      </c>
      <c r="D607" s="5" t="s">
        <v>2038</v>
      </c>
      <c r="E607" s="5" t="s">
        <v>54</v>
      </c>
      <c r="F607" s="5" t="s">
        <v>55</v>
      </c>
      <c r="G607" s="5" t="s">
        <v>2051</v>
      </c>
      <c r="H607" s="5" t="s">
        <v>1898</v>
      </c>
      <c r="I607" s="5" t="s">
        <v>2034</v>
      </c>
      <c r="J607" s="6">
        <v>45342</v>
      </c>
      <c r="K607" s="5" t="s">
        <v>1257</v>
      </c>
      <c r="L607" s="5" t="s">
        <v>1256</v>
      </c>
      <c r="M607" s="5" t="s">
        <v>568</v>
      </c>
      <c r="N607" s="7">
        <v>2</v>
      </c>
      <c r="O607" s="7">
        <v>3</v>
      </c>
      <c r="P607" s="8">
        <v>8120</v>
      </c>
      <c r="Q607" s="89">
        <v>0</v>
      </c>
      <c r="R607" s="10">
        <f t="shared" si="149"/>
        <v>0</v>
      </c>
      <c r="S607" s="89">
        <v>0</v>
      </c>
      <c r="T607" s="10">
        <f t="shared" si="150"/>
        <v>0</v>
      </c>
      <c r="U607" s="89">
        <f t="shared" si="151"/>
        <v>0</v>
      </c>
      <c r="V607" s="10">
        <f t="shared" si="152"/>
        <v>0</v>
      </c>
      <c r="W607" s="10">
        <f t="shared" si="153"/>
        <v>8120</v>
      </c>
      <c r="X607" s="11">
        <f t="shared" si="161"/>
        <v>8120</v>
      </c>
      <c r="Y607" s="12">
        <f t="shared" si="154"/>
        <v>0</v>
      </c>
      <c r="Z607" s="93">
        <f t="shared" si="148"/>
        <v>0</v>
      </c>
      <c r="AA607" s="94" t="str">
        <f t="shared" si="146"/>
        <v>0.00%-0.00%</v>
      </c>
      <c r="AB607" s="15"/>
      <c r="AC607" s="15"/>
      <c r="AD607" s="15"/>
      <c r="AE607" s="96"/>
      <c r="AF607" s="8">
        <f t="shared" si="155"/>
        <v>0</v>
      </c>
      <c r="AG607" s="17">
        <f t="shared" si="156"/>
        <v>8120</v>
      </c>
      <c r="AH607" s="18">
        <f t="shared" si="157"/>
        <v>0</v>
      </c>
      <c r="AI607" s="98">
        <f t="shared" si="158"/>
        <v>0</v>
      </c>
      <c r="AJ607" s="20">
        <v>14</v>
      </c>
      <c r="AK607" s="20">
        <v>450</v>
      </c>
      <c r="AL607" s="20"/>
      <c r="AM607" s="20">
        <v>688</v>
      </c>
      <c r="AN607" s="20">
        <f t="shared" si="159"/>
        <v>119768</v>
      </c>
      <c r="AO607" s="7">
        <v>4</v>
      </c>
      <c r="AP607" s="20"/>
      <c r="AQ607" s="21"/>
      <c r="AR607" s="21"/>
      <c r="AS607" s="5" t="s">
        <v>1841</v>
      </c>
      <c r="AT607" s="5" t="s">
        <v>76</v>
      </c>
      <c r="AY607" s="145" t="str">
        <f t="shared" si="160"/>
        <v>OK</v>
      </c>
    </row>
    <row r="608" spans="1:51" ht="19.95" customHeight="1">
      <c r="A608" s="5" t="s">
        <v>562</v>
      </c>
      <c r="B608" s="5">
        <v>11020869</v>
      </c>
      <c r="C608" s="5" t="s">
        <v>2039</v>
      </c>
      <c r="D608" s="5" t="s">
        <v>2040</v>
      </c>
      <c r="E608" s="5" t="s">
        <v>54</v>
      </c>
      <c r="F608" s="5" t="s">
        <v>55</v>
      </c>
      <c r="G608" s="5" t="s">
        <v>2051</v>
      </c>
      <c r="H608" s="5" t="s">
        <v>1898</v>
      </c>
      <c r="I608" s="5" t="s">
        <v>2034</v>
      </c>
      <c r="J608" s="6">
        <v>45342</v>
      </c>
      <c r="K608" s="5" t="s">
        <v>1257</v>
      </c>
      <c r="L608" s="5" t="s">
        <v>1256</v>
      </c>
      <c r="M608" s="5" t="s">
        <v>568</v>
      </c>
      <c r="N608" s="7">
        <v>2</v>
      </c>
      <c r="O608" s="7">
        <v>3</v>
      </c>
      <c r="P608" s="8">
        <v>7550</v>
      </c>
      <c r="Q608" s="89">
        <v>0</v>
      </c>
      <c r="R608" s="10">
        <f t="shared" si="149"/>
        <v>0</v>
      </c>
      <c r="S608" s="89">
        <v>0</v>
      </c>
      <c r="T608" s="10">
        <f t="shared" si="150"/>
        <v>0</v>
      </c>
      <c r="U608" s="89">
        <f t="shared" si="151"/>
        <v>0</v>
      </c>
      <c r="V608" s="10">
        <f t="shared" si="152"/>
        <v>0</v>
      </c>
      <c r="W608" s="10">
        <f t="shared" si="153"/>
        <v>7550</v>
      </c>
      <c r="X608" s="11">
        <f t="shared" si="161"/>
        <v>7550</v>
      </c>
      <c r="Y608" s="12">
        <f t="shared" si="154"/>
        <v>0</v>
      </c>
      <c r="Z608" s="93">
        <f t="shared" si="148"/>
        <v>0</v>
      </c>
      <c r="AA608" s="94" t="str">
        <f t="shared" si="146"/>
        <v>0.00%-0.00%</v>
      </c>
      <c r="AB608" s="15"/>
      <c r="AC608" s="15"/>
      <c r="AD608" s="15"/>
      <c r="AE608" s="96"/>
      <c r="AF608" s="8">
        <f t="shared" si="155"/>
        <v>0</v>
      </c>
      <c r="AG608" s="17">
        <f t="shared" si="156"/>
        <v>7550</v>
      </c>
      <c r="AH608" s="18">
        <f t="shared" si="157"/>
        <v>0</v>
      </c>
      <c r="AI608" s="98">
        <f t="shared" si="158"/>
        <v>0</v>
      </c>
      <c r="AJ608" s="20">
        <v>14</v>
      </c>
      <c r="AK608" s="20">
        <v>450</v>
      </c>
      <c r="AL608" s="20"/>
      <c r="AM608" s="20">
        <v>688</v>
      </c>
      <c r="AN608" s="20">
        <f t="shared" si="159"/>
        <v>111788</v>
      </c>
      <c r="AO608" s="7">
        <v>3</v>
      </c>
      <c r="AP608" s="20"/>
      <c r="AQ608" s="21"/>
      <c r="AR608" s="21"/>
      <c r="AS608" s="5" t="s">
        <v>1841</v>
      </c>
      <c r="AT608" s="5" t="s">
        <v>76</v>
      </c>
      <c r="AY608" s="145" t="str">
        <f t="shared" si="160"/>
        <v>OK</v>
      </c>
    </row>
    <row r="609" spans="1:51" ht="19.95" customHeight="1">
      <c r="A609" s="5" t="s">
        <v>562</v>
      </c>
      <c r="B609" s="5">
        <v>11017114</v>
      </c>
      <c r="C609" s="5" t="s">
        <v>2041</v>
      </c>
      <c r="D609" s="5" t="s">
        <v>2042</v>
      </c>
      <c r="E609" s="5" t="s">
        <v>54</v>
      </c>
      <c r="F609" s="5" t="s">
        <v>55</v>
      </c>
      <c r="G609" s="5" t="s">
        <v>2051</v>
      </c>
      <c r="H609" s="5" t="s">
        <v>1861</v>
      </c>
      <c r="I609" s="5" t="s">
        <v>2034</v>
      </c>
      <c r="J609" s="6">
        <v>43928</v>
      </c>
      <c r="K609" s="5" t="s">
        <v>87</v>
      </c>
      <c r="L609" s="5" t="s">
        <v>87</v>
      </c>
      <c r="M609" s="5" t="s">
        <v>89</v>
      </c>
      <c r="N609" s="7">
        <v>2</v>
      </c>
      <c r="O609" s="7">
        <v>4</v>
      </c>
      <c r="P609" s="8">
        <v>17016</v>
      </c>
      <c r="Q609" s="89">
        <v>2.2499999999999999E-2</v>
      </c>
      <c r="R609" s="10">
        <f t="shared" si="149"/>
        <v>383</v>
      </c>
      <c r="S609" s="89">
        <v>0</v>
      </c>
      <c r="T609" s="10">
        <f t="shared" si="150"/>
        <v>0</v>
      </c>
      <c r="U609" s="89">
        <f t="shared" si="151"/>
        <v>2.2508227550540667E-2</v>
      </c>
      <c r="V609" s="10">
        <f t="shared" si="152"/>
        <v>383</v>
      </c>
      <c r="W609" s="10">
        <f t="shared" si="153"/>
        <v>17399</v>
      </c>
      <c r="X609" s="11">
        <f t="shared" si="161"/>
        <v>17399</v>
      </c>
      <c r="Y609" s="12">
        <f t="shared" si="154"/>
        <v>383</v>
      </c>
      <c r="Z609" s="93">
        <f t="shared" si="148"/>
        <v>2.2499999999999999E-2</v>
      </c>
      <c r="AA609" s="94" t="str">
        <f t="shared" si="146"/>
        <v>1.80%-2.70%</v>
      </c>
      <c r="AB609" s="15" t="s">
        <v>112</v>
      </c>
      <c r="AC609" s="15" t="s">
        <v>65</v>
      </c>
      <c r="AD609" s="15" t="s">
        <v>114</v>
      </c>
      <c r="AE609" s="96">
        <v>0.13</v>
      </c>
      <c r="AF609" s="8">
        <f t="shared" si="155"/>
        <v>2212</v>
      </c>
      <c r="AG609" s="17">
        <f t="shared" si="156"/>
        <v>19611</v>
      </c>
      <c r="AH609" s="18">
        <f t="shared" si="157"/>
        <v>2595</v>
      </c>
      <c r="AI609" s="98">
        <f t="shared" si="158"/>
        <v>0.15250352609308893</v>
      </c>
      <c r="AJ609" s="20">
        <v>14</v>
      </c>
      <c r="AK609" s="20">
        <v>450</v>
      </c>
      <c r="AL609" s="20"/>
      <c r="AM609" s="20">
        <v>688</v>
      </c>
      <c r="AN609" s="20">
        <f t="shared" si="159"/>
        <v>280642</v>
      </c>
      <c r="AO609" s="7">
        <v>5</v>
      </c>
      <c r="AP609" s="20"/>
      <c r="AQ609" s="21" t="s">
        <v>115</v>
      </c>
      <c r="AR609" s="21" t="s">
        <v>115</v>
      </c>
      <c r="AS609" s="5" t="s">
        <v>1841</v>
      </c>
      <c r="AT609" s="5" t="s">
        <v>76</v>
      </c>
      <c r="AY609" s="145" t="str">
        <f t="shared" si="160"/>
        <v>OK</v>
      </c>
    </row>
    <row r="610" spans="1:51" ht="19.95" customHeight="1">
      <c r="A610" s="5" t="s">
        <v>562</v>
      </c>
      <c r="B610" s="5">
        <v>11018712</v>
      </c>
      <c r="C610" s="5" t="s">
        <v>2043</v>
      </c>
      <c r="D610" s="5" t="s">
        <v>2044</v>
      </c>
      <c r="E610" s="5" t="s">
        <v>54</v>
      </c>
      <c r="F610" s="5" t="s">
        <v>55</v>
      </c>
      <c r="G610" s="5" t="s">
        <v>2051</v>
      </c>
      <c r="H610" s="5" t="s">
        <v>1861</v>
      </c>
      <c r="I610" s="5" t="s">
        <v>2034</v>
      </c>
      <c r="J610" s="6">
        <v>44440</v>
      </c>
      <c r="K610" s="5" t="s">
        <v>87</v>
      </c>
      <c r="L610" s="5" t="s">
        <v>87</v>
      </c>
      <c r="M610" s="5" t="s">
        <v>89</v>
      </c>
      <c r="N610" s="7">
        <v>2</v>
      </c>
      <c r="O610" s="7">
        <v>3</v>
      </c>
      <c r="P610" s="8">
        <v>16843</v>
      </c>
      <c r="Q610" s="89">
        <v>0</v>
      </c>
      <c r="R610" s="10">
        <f t="shared" si="149"/>
        <v>0</v>
      </c>
      <c r="S610" s="89">
        <v>0</v>
      </c>
      <c r="T610" s="10">
        <f t="shared" si="150"/>
        <v>0</v>
      </c>
      <c r="U610" s="89">
        <f t="shared" si="151"/>
        <v>0</v>
      </c>
      <c r="V610" s="10">
        <f t="shared" si="152"/>
        <v>0</v>
      </c>
      <c r="W610" s="10">
        <f t="shared" si="153"/>
        <v>16843</v>
      </c>
      <c r="X610" s="11">
        <f t="shared" si="161"/>
        <v>16843</v>
      </c>
      <c r="Y610" s="12">
        <f t="shared" si="154"/>
        <v>0</v>
      </c>
      <c r="Z610" s="93">
        <f t="shared" si="148"/>
        <v>0</v>
      </c>
      <c r="AA610" s="94" t="str">
        <f t="shared" si="146"/>
        <v>0.00%-0.00%</v>
      </c>
      <c r="AB610" s="15"/>
      <c r="AC610" s="15"/>
      <c r="AD610" s="15"/>
      <c r="AE610" s="96"/>
      <c r="AF610" s="8">
        <f t="shared" si="155"/>
        <v>0</v>
      </c>
      <c r="AG610" s="17">
        <f t="shared" si="156"/>
        <v>16843</v>
      </c>
      <c r="AH610" s="18">
        <f t="shared" si="157"/>
        <v>0</v>
      </c>
      <c r="AI610" s="98">
        <f t="shared" si="158"/>
        <v>0</v>
      </c>
      <c r="AJ610" s="20">
        <v>14</v>
      </c>
      <c r="AK610" s="20">
        <v>450</v>
      </c>
      <c r="AL610" s="20"/>
      <c r="AM610" s="20">
        <v>688</v>
      </c>
      <c r="AN610" s="20">
        <f t="shared" si="159"/>
        <v>241890</v>
      </c>
      <c r="AO610" s="7">
        <v>3</v>
      </c>
      <c r="AP610" s="20"/>
      <c r="AQ610" s="21"/>
      <c r="AR610" s="21"/>
      <c r="AS610" s="5" t="s">
        <v>1841</v>
      </c>
      <c r="AT610" s="5" t="s">
        <v>76</v>
      </c>
      <c r="AY610" s="145" t="str">
        <f t="shared" si="160"/>
        <v>OK</v>
      </c>
    </row>
    <row r="611" spans="1:51" ht="19.95" customHeight="1">
      <c r="A611" s="5" t="s">
        <v>562</v>
      </c>
      <c r="B611" s="5">
        <v>11015971</v>
      </c>
      <c r="C611" s="5" t="s">
        <v>2045</v>
      </c>
      <c r="D611" s="5" t="s">
        <v>2046</v>
      </c>
      <c r="E611" s="5" t="s">
        <v>54</v>
      </c>
      <c r="F611" s="5" t="s">
        <v>55</v>
      </c>
      <c r="G611" s="5" t="s">
        <v>2051</v>
      </c>
      <c r="H611" s="5" t="s">
        <v>1861</v>
      </c>
      <c r="I611" s="5" t="s">
        <v>2034</v>
      </c>
      <c r="J611" s="6">
        <v>43199</v>
      </c>
      <c r="K611" s="5" t="s">
        <v>80</v>
      </c>
      <c r="L611" s="5" t="s">
        <v>65</v>
      </c>
      <c r="M611" s="5" t="s">
        <v>66</v>
      </c>
      <c r="N611" s="7">
        <v>2</v>
      </c>
      <c r="O611" s="7">
        <v>3</v>
      </c>
      <c r="P611" s="8">
        <v>20072</v>
      </c>
      <c r="Q611" s="89">
        <v>0</v>
      </c>
      <c r="R611" s="10">
        <f t="shared" si="149"/>
        <v>0</v>
      </c>
      <c r="S611" s="89">
        <v>0</v>
      </c>
      <c r="T611" s="10">
        <f t="shared" si="150"/>
        <v>0</v>
      </c>
      <c r="U611" s="89">
        <f t="shared" si="151"/>
        <v>0</v>
      </c>
      <c r="V611" s="10">
        <f t="shared" si="152"/>
        <v>0</v>
      </c>
      <c r="W611" s="10">
        <f t="shared" si="153"/>
        <v>20072</v>
      </c>
      <c r="X611" s="11">
        <f t="shared" si="161"/>
        <v>20072</v>
      </c>
      <c r="Y611" s="12">
        <f t="shared" si="154"/>
        <v>0</v>
      </c>
      <c r="Z611" s="93">
        <f t="shared" si="148"/>
        <v>0</v>
      </c>
      <c r="AA611" s="94" t="str">
        <f t="shared" si="146"/>
        <v>0.00%-0.00%</v>
      </c>
      <c r="AB611" s="15"/>
      <c r="AC611" s="15"/>
      <c r="AD611" s="15"/>
      <c r="AE611" s="96"/>
      <c r="AF611" s="8">
        <f t="shared" si="155"/>
        <v>0</v>
      </c>
      <c r="AG611" s="17">
        <f t="shared" si="156"/>
        <v>20072</v>
      </c>
      <c r="AH611" s="18">
        <f t="shared" si="157"/>
        <v>0</v>
      </c>
      <c r="AI611" s="98">
        <f t="shared" si="158"/>
        <v>0</v>
      </c>
      <c r="AJ611" s="20">
        <v>14</v>
      </c>
      <c r="AK611" s="20">
        <v>450</v>
      </c>
      <c r="AL611" s="20"/>
      <c r="AM611" s="20">
        <v>688</v>
      </c>
      <c r="AN611" s="20">
        <f t="shared" si="159"/>
        <v>287096</v>
      </c>
      <c r="AO611" s="7">
        <v>4</v>
      </c>
      <c r="AP611" s="20"/>
      <c r="AQ611" s="21"/>
      <c r="AR611" s="21"/>
      <c r="AS611" s="5" t="s">
        <v>1841</v>
      </c>
      <c r="AT611" s="5" t="s">
        <v>76</v>
      </c>
      <c r="AY611" s="145" t="str">
        <f t="shared" si="160"/>
        <v>OK</v>
      </c>
    </row>
    <row r="612" spans="1:51" ht="19.95" customHeight="1">
      <c r="A612" s="5" t="s">
        <v>562</v>
      </c>
      <c r="B612" s="5">
        <v>85713633</v>
      </c>
      <c r="C612" s="5" t="s">
        <v>2047</v>
      </c>
      <c r="D612" s="5" t="s">
        <v>2048</v>
      </c>
      <c r="E612" s="5" t="s">
        <v>1304</v>
      </c>
      <c r="F612" s="5" t="s">
        <v>55</v>
      </c>
      <c r="G612" s="5" t="s">
        <v>2051</v>
      </c>
      <c r="H612" s="5" t="s">
        <v>1904</v>
      </c>
      <c r="I612" s="5" t="s">
        <v>1953</v>
      </c>
      <c r="J612" s="6">
        <v>44844</v>
      </c>
      <c r="K612" s="5" t="s">
        <v>388</v>
      </c>
      <c r="L612" s="5" t="s">
        <v>388</v>
      </c>
      <c r="M612" s="5" t="s">
        <v>107</v>
      </c>
      <c r="N612" s="7">
        <v>2</v>
      </c>
      <c r="O612" s="7">
        <v>3</v>
      </c>
      <c r="P612" s="8">
        <v>14175</v>
      </c>
      <c r="Q612" s="89">
        <v>0</v>
      </c>
      <c r="R612" s="10">
        <f t="shared" si="149"/>
        <v>0</v>
      </c>
      <c r="S612" s="89">
        <v>0</v>
      </c>
      <c r="T612" s="10">
        <f t="shared" si="150"/>
        <v>0</v>
      </c>
      <c r="U612" s="89">
        <f t="shared" si="151"/>
        <v>0</v>
      </c>
      <c r="V612" s="10">
        <f t="shared" si="152"/>
        <v>0</v>
      </c>
      <c r="W612" s="10">
        <f t="shared" si="153"/>
        <v>14175</v>
      </c>
      <c r="X612" s="11">
        <f t="shared" si="161"/>
        <v>14175</v>
      </c>
      <c r="Y612" s="12">
        <f t="shared" si="154"/>
        <v>0</v>
      </c>
      <c r="Z612" s="93">
        <f t="shared" si="148"/>
        <v>0</v>
      </c>
      <c r="AA612" s="94" t="str">
        <f t="shared" si="146"/>
        <v>0.00%-0.00%</v>
      </c>
      <c r="AB612" s="15"/>
      <c r="AC612" s="15"/>
      <c r="AD612" s="15"/>
      <c r="AE612" s="96"/>
      <c r="AF612" s="8">
        <f t="shared" si="155"/>
        <v>0</v>
      </c>
      <c r="AG612" s="17">
        <f t="shared" si="156"/>
        <v>14175</v>
      </c>
      <c r="AH612" s="18">
        <f t="shared" si="157"/>
        <v>0</v>
      </c>
      <c r="AI612" s="98">
        <f t="shared" si="158"/>
        <v>0</v>
      </c>
      <c r="AJ612" s="20">
        <v>14</v>
      </c>
      <c r="AK612" s="20">
        <v>450</v>
      </c>
      <c r="AL612" s="20"/>
      <c r="AM612" s="20">
        <v>1210</v>
      </c>
      <c r="AN612" s="20">
        <f t="shared" si="159"/>
        <v>205060</v>
      </c>
      <c r="AO612" s="7">
        <v>3</v>
      </c>
      <c r="AP612" s="20"/>
      <c r="AQ612" s="21"/>
      <c r="AR612" s="21"/>
      <c r="AS612" s="5" t="s">
        <v>1841</v>
      </c>
      <c r="AT612" s="5" t="s">
        <v>76</v>
      </c>
      <c r="AY612" s="145" t="str">
        <f t="shared" si="160"/>
        <v>OK</v>
      </c>
    </row>
    <row r="613" spans="1:51" ht="19.95" customHeight="1">
      <c r="A613" s="5" t="s">
        <v>562</v>
      </c>
      <c r="B613" s="5">
        <v>11021401</v>
      </c>
      <c r="C613" s="5" t="s">
        <v>2049</v>
      </c>
      <c r="D613" s="5" t="s">
        <v>2050</v>
      </c>
      <c r="E613" s="5" t="s">
        <v>54</v>
      </c>
      <c r="F613" s="5" t="s">
        <v>55</v>
      </c>
      <c r="G613" s="5" t="s">
        <v>2051</v>
      </c>
      <c r="H613" s="5" t="s">
        <v>1858</v>
      </c>
      <c r="I613" s="5" t="s">
        <v>1840</v>
      </c>
      <c r="J613" s="6">
        <v>45749</v>
      </c>
      <c r="K613" s="5" t="s">
        <v>388</v>
      </c>
      <c r="L613" s="5" t="s">
        <v>388</v>
      </c>
      <c r="M613" s="5" t="s">
        <v>107</v>
      </c>
      <c r="N613" s="7">
        <v>2</v>
      </c>
      <c r="O613" s="7" t="s">
        <v>287</v>
      </c>
      <c r="P613" s="8">
        <v>10529</v>
      </c>
      <c r="Q613" s="89">
        <v>0</v>
      </c>
      <c r="R613" s="10">
        <f t="shared" si="149"/>
        <v>0</v>
      </c>
      <c r="S613" s="89">
        <v>0</v>
      </c>
      <c r="T613" s="10">
        <f t="shared" si="150"/>
        <v>0</v>
      </c>
      <c r="U613" s="89">
        <f t="shared" si="151"/>
        <v>0</v>
      </c>
      <c r="V613" s="10">
        <f t="shared" si="152"/>
        <v>0</v>
      </c>
      <c r="W613" s="10">
        <f t="shared" si="153"/>
        <v>10529</v>
      </c>
      <c r="X613" s="11">
        <f t="shared" si="161"/>
        <v>10529</v>
      </c>
      <c r="Y613" s="12">
        <f t="shared" si="154"/>
        <v>0</v>
      </c>
      <c r="Z613" s="93">
        <f t="shared" si="148"/>
        <v>0</v>
      </c>
      <c r="AA613" s="94" t="str">
        <f t="shared" si="146"/>
        <v>0.00%-0.00%</v>
      </c>
      <c r="AB613" s="15"/>
      <c r="AC613" s="15"/>
      <c r="AD613" s="15"/>
      <c r="AE613" s="96"/>
      <c r="AF613" s="8">
        <f t="shared" si="155"/>
        <v>0</v>
      </c>
      <c r="AG613" s="17">
        <f t="shared" si="156"/>
        <v>10529</v>
      </c>
      <c r="AH613" s="18">
        <f t="shared" si="157"/>
        <v>0</v>
      </c>
      <c r="AI613" s="98">
        <f t="shared" si="158"/>
        <v>0</v>
      </c>
      <c r="AJ613" s="20">
        <v>14</v>
      </c>
      <c r="AK613" s="20">
        <v>450</v>
      </c>
      <c r="AL613" s="20"/>
      <c r="AM613" s="20">
        <v>688</v>
      </c>
      <c r="AN613" s="20">
        <f t="shared" si="159"/>
        <v>153494</v>
      </c>
      <c r="AO613" s="7" t="e">
        <v>#N/A</v>
      </c>
      <c r="AP613" s="20"/>
      <c r="AQ613" s="21"/>
      <c r="AR613" s="21"/>
      <c r="AS613" s="5" t="s">
        <v>1841</v>
      </c>
      <c r="AT613" s="5" t="s">
        <v>76</v>
      </c>
      <c r="AY613" s="145" t="str">
        <f>_xlfn.LET(_xlpm.actual,Z613,_xlpm.low,VALUE(_xlfn.TEXTBEFORE(AA613,"-")),_xlpm.high,VALUE(_xlfn.TEXTAFTER(AA613,"-")),IF(AND(_xlpm.actual=0,OR(_xlpm.low&lt;&gt;0,_xlpm.high&lt;&gt;0)),"0 increase",IF(_xlpm.actual&gt;_xlpm.high*1.2,"&gt;20",IF(_xlpm.actual&lt;_xlpm.low*0.8,"&lt;20","OK"))))</f>
        <v>OK</v>
      </c>
    </row>
    <row r="614" spans="1:51" ht="19.95" customHeight="1">
      <c r="A614" s="5" t="s">
        <v>562</v>
      </c>
      <c r="B614" s="5">
        <v>11007601</v>
      </c>
      <c r="C614" s="5" t="s">
        <v>2086</v>
      </c>
      <c r="D614" s="5" t="s">
        <v>2071</v>
      </c>
      <c r="E614" s="5" t="s">
        <v>54</v>
      </c>
      <c r="F614" s="5" t="s">
        <v>55</v>
      </c>
      <c r="G614" s="5" t="s">
        <v>2125</v>
      </c>
      <c r="H614" s="5" t="s">
        <v>2087</v>
      </c>
      <c r="I614" s="5" t="s">
        <v>2088</v>
      </c>
      <c r="J614" s="6">
        <v>40513</v>
      </c>
      <c r="K614" s="5" t="s">
        <v>528</v>
      </c>
      <c r="L614" s="5" t="s">
        <v>2089</v>
      </c>
      <c r="M614" s="5" t="s">
        <v>530</v>
      </c>
      <c r="N614" s="7">
        <v>1</v>
      </c>
      <c r="O614" s="7">
        <v>3</v>
      </c>
      <c r="P614" s="8">
        <v>95000</v>
      </c>
      <c r="Q614" s="89">
        <v>0</v>
      </c>
      <c r="R614" s="10">
        <f t="shared" si="149"/>
        <v>0</v>
      </c>
      <c r="S614" s="89">
        <v>0</v>
      </c>
      <c r="T614" s="10">
        <f t="shared" si="150"/>
        <v>0</v>
      </c>
      <c r="U614" s="89">
        <f t="shared" si="151"/>
        <v>0</v>
      </c>
      <c r="V614" s="10">
        <f t="shared" si="152"/>
        <v>0</v>
      </c>
      <c r="W614" s="10">
        <f t="shared" si="153"/>
        <v>95000</v>
      </c>
      <c r="X614" s="11">
        <f t="shared" si="161"/>
        <v>95000</v>
      </c>
      <c r="Y614" s="12">
        <f t="shared" si="154"/>
        <v>0</v>
      </c>
      <c r="Z614" s="93">
        <f t="shared" si="148"/>
        <v>0</v>
      </c>
      <c r="AA614" s="94" t="str">
        <f t="shared" si="146"/>
        <v>0.00%-0.00%</v>
      </c>
      <c r="AB614" s="15"/>
      <c r="AC614" s="15"/>
      <c r="AD614" s="15"/>
      <c r="AE614" s="96"/>
      <c r="AF614" s="8">
        <f t="shared" si="155"/>
        <v>0</v>
      </c>
      <c r="AG614" s="17">
        <f t="shared" si="156"/>
        <v>95000</v>
      </c>
      <c r="AH614" s="18">
        <f t="shared" si="157"/>
        <v>0</v>
      </c>
      <c r="AI614" s="98">
        <f t="shared" si="158"/>
        <v>0</v>
      </c>
      <c r="AJ614" s="20">
        <v>13</v>
      </c>
      <c r="AK614" s="20">
        <v>450</v>
      </c>
      <c r="AL614" s="20"/>
      <c r="AM614" s="20">
        <v>0</v>
      </c>
      <c r="AN614" s="20">
        <f t="shared" si="159"/>
        <v>1240400</v>
      </c>
      <c r="AO614" s="7">
        <v>3</v>
      </c>
      <c r="AP614" s="20"/>
      <c r="AQ614" s="21"/>
      <c r="AR614" s="21"/>
      <c r="AS614" s="5" t="s">
        <v>2090</v>
      </c>
      <c r="AT614" s="5" t="s">
        <v>173</v>
      </c>
      <c r="AU614" s="5" t="s">
        <v>374</v>
      </c>
      <c r="AV614" s="20"/>
      <c r="AW614" s="21"/>
      <c r="AX614" s="21"/>
      <c r="AY614" s="21"/>
    </row>
    <row r="615" spans="1:51" ht="19.95" customHeight="1">
      <c r="A615" s="5" t="s">
        <v>562</v>
      </c>
      <c r="B615" s="5">
        <v>1211009</v>
      </c>
      <c r="C615" s="5" t="s">
        <v>2091</v>
      </c>
      <c r="D615" s="5" t="s">
        <v>2092</v>
      </c>
      <c r="E615" s="5" t="s">
        <v>54</v>
      </c>
      <c r="F615" s="5" t="s">
        <v>55</v>
      </c>
      <c r="G615" s="5" t="s">
        <v>2125</v>
      </c>
      <c r="H615" s="5" t="s">
        <v>2093</v>
      </c>
      <c r="I615" s="5" t="s">
        <v>2094</v>
      </c>
      <c r="J615" s="6">
        <v>33420</v>
      </c>
      <c r="K615" s="5" t="s">
        <v>1285</v>
      </c>
      <c r="L615" s="5" t="s">
        <v>1285</v>
      </c>
      <c r="M615" s="5" t="s">
        <v>59</v>
      </c>
      <c r="N615" s="7">
        <v>2</v>
      </c>
      <c r="O615" s="7">
        <v>3</v>
      </c>
      <c r="P615" s="8">
        <v>25994</v>
      </c>
      <c r="Q615" s="89">
        <v>2.5000000000000001E-2</v>
      </c>
      <c r="R615" s="10">
        <f t="shared" si="149"/>
        <v>650</v>
      </c>
      <c r="S615" s="89">
        <v>0</v>
      </c>
      <c r="T615" s="10">
        <f t="shared" si="150"/>
        <v>0</v>
      </c>
      <c r="U615" s="89">
        <f t="shared" si="151"/>
        <v>2.5005770562437486E-2</v>
      </c>
      <c r="V615" s="10">
        <f t="shared" si="152"/>
        <v>650</v>
      </c>
      <c r="W615" s="10">
        <f t="shared" si="153"/>
        <v>26644</v>
      </c>
      <c r="X615" s="11">
        <f t="shared" si="161"/>
        <v>26644</v>
      </c>
      <c r="Y615" s="12">
        <f t="shared" si="154"/>
        <v>650</v>
      </c>
      <c r="Z615" s="93">
        <f t="shared" si="148"/>
        <v>2.5000000000000001E-2</v>
      </c>
      <c r="AA615" s="94" t="str">
        <f t="shared" si="146"/>
        <v>2.00%-3.00%</v>
      </c>
      <c r="AB615" s="15"/>
      <c r="AC615" s="15"/>
      <c r="AD615" s="15"/>
      <c r="AE615" s="96"/>
      <c r="AF615" s="8">
        <f t="shared" si="155"/>
        <v>0</v>
      </c>
      <c r="AG615" s="17">
        <f t="shared" si="156"/>
        <v>26644</v>
      </c>
      <c r="AH615" s="18">
        <f t="shared" si="157"/>
        <v>650</v>
      </c>
      <c r="AI615" s="98">
        <f t="shared" si="158"/>
        <v>2.5005770562437579E-2</v>
      </c>
      <c r="AJ615" s="20">
        <v>14</v>
      </c>
      <c r="AK615" s="20">
        <v>450</v>
      </c>
      <c r="AL615" s="20"/>
      <c r="AM615" s="20">
        <v>688</v>
      </c>
      <c r="AN615" s="20">
        <f t="shared" si="159"/>
        <v>379104</v>
      </c>
      <c r="AO615" s="7">
        <v>3</v>
      </c>
      <c r="AP615" s="20"/>
      <c r="AQ615" s="21"/>
      <c r="AR615" s="21"/>
      <c r="AS615" s="5" t="s">
        <v>2090</v>
      </c>
      <c r="AT615" s="5" t="s">
        <v>173</v>
      </c>
      <c r="AU615" s="5" t="s">
        <v>374</v>
      </c>
      <c r="AV615" s="20"/>
      <c r="AW615" s="21"/>
      <c r="AX615" s="21"/>
      <c r="AY615" s="21"/>
    </row>
    <row r="616" spans="1:51" ht="19.95" customHeight="1">
      <c r="A616" s="5" t="s">
        <v>562</v>
      </c>
      <c r="B616" s="5">
        <v>11007602</v>
      </c>
      <c r="C616" s="5" t="s">
        <v>2095</v>
      </c>
      <c r="D616" s="5" t="s">
        <v>2096</v>
      </c>
      <c r="E616" s="5" t="s">
        <v>54</v>
      </c>
      <c r="F616" s="5" t="s">
        <v>55</v>
      </c>
      <c r="G616" s="5" t="s">
        <v>2125</v>
      </c>
      <c r="H616" s="5" t="s">
        <v>2087</v>
      </c>
      <c r="I616" s="5" t="s">
        <v>2088</v>
      </c>
      <c r="J616" s="6">
        <v>40520</v>
      </c>
      <c r="K616" s="5" t="s">
        <v>150</v>
      </c>
      <c r="L616" s="5" t="s">
        <v>150</v>
      </c>
      <c r="M616" s="5" t="s">
        <v>59</v>
      </c>
      <c r="N616" s="7">
        <v>2</v>
      </c>
      <c r="O616" s="7">
        <v>3</v>
      </c>
      <c r="P616" s="8">
        <v>20205</v>
      </c>
      <c r="Q616" s="89">
        <v>2.5000000000000001E-2</v>
      </c>
      <c r="R616" s="10">
        <f t="shared" si="149"/>
        <v>505</v>
      </c>
      <c r="S616" s="89">
        <v>0</v>
      </c>
      <c r="T616" s="10">
        <f t="shared" si="150"/>
        <v>0</v>
      </c>
      <c r="U616" s="89">
        <f t="shared" si="151"/>
        <v>2.4993813412521652E-2</v>
      </c>
      <c r="V616" s="10">
        <f t="shared" si="152"/>
        <v>505</v>
      </c>
      <c r="W616" s="10">
        <f t="shared" si="153"/>
        <v>20710</v>
      </c>
      <c r="X616" s="11">
        <f t="shared" si="161"/>
        <v>20710</v>
      </c>
      <c r="Y616" s="12">
        <f t="shared" si="154"/>
        <v>505</v>
      </c>
      <c r="Z616" s="93">
        <f t="shared" si="148"/>
        <v>2.5000000000000001E-2</v>
      </c>
      <c r="AA616" s="94" t="str">
        <f t="shared" si="146"/>
        <v>2.00%-3.00%</v>
      </c>
      <c r="AB616" s="15"/>
      <c r="AC616" s="15"/>
      <c r="AD616" s="15"/>
      <c r="AE616" s="96"/>
      <c r="AF616" s="8">
        <f t="shared" si="155"/>
        <v>0</v>
      </c>
      <c r="AG616" s="17">
        <f t="shared" si="156"/>
        <v>20710</v>
      </c>
      <c r="AH616" s="18">
        <f t="shared" si="157"/>
        <v>505</v>
      </c>
      <c r="AI616" s="98">
        <f t="shared" si="158"/>
        <v>2.4993813412521604E-2</v>
      </c>
      <c r="AJ616" s="20">
        <v>14</v>
      </c>
      <c r="AK616" s="20">
        <v>450</v>
      </c>
      <c r="AL616" s="20"/>
      <c r="AM616" s="20">
        <v>688</v>
      </c>
      <c r="AN616" s="20">
        <f t="shared" si="159"/>
        <v>296028</v>
      </c>
      <c r="AO616" s="7">
        <v>4</v>
      </c>
      <c r="AP616" s="20"/>
      <c r="AQ616" s="21"/>
      <c r="AR616" s="21"/>
      <c r="AS616" s="5" t="s">
        <v>2090</v>
      </c>
      <c r="AT616" s="5" t="s">
        <v>173</v>
      </c>
      <c r="AU616" s="5" t="s">
        <v>374</v>
      </c>
      <c r="AV616" s="20"/>
      <c r="AW616" s="21"/>
      <c r="AX616" s="21"/>
      <c r="AY616" s="21"/>
    </row>
    <row r="617" spans="1:51" ht="19.95" customHeight="1">
      <c r="A617" s="5" t="s">
        <v>562</v>
      </c>
      <c r="B617" s="5">
        <v>11007635</v>
      </c>
      <c r="C617" s="5" t="s">
        <v>2097</v>
      </c>
      <c r="D617" s="5" t="s">
        <v>2098</v>
      </c>
      <c r="E617" s="5" t="s">
        <v>54</v>
      </c>
      <c r="F617" s="5" t="s">
        <v>55</v>
      </c>
      <c r="G617" s="5" t="s">
        <v>2125</v>
      </c>
      <c r="H617" s="5" t="s">
        <v>2099</v>
      </c>
      <c r="I617" s="5" t="s">
        <v>2100</v>
      </c>
      <c r="J617" s="6">
        <v>40678</v>
      </c>
      <c r="K617" s="5" t="s">
        <v>58</v>
      </c>
      <c r="L617" s="5" t="s">
        <v>58</v>
      </c>
      <c r="M617" s="5" t="s">
        <v>59</v>
      </c>
      <c r="N617" s="7">
        <v>2</v>
      </c>
      <c r="O617" s="7">
        <v>4</v>
      </c>
      <c r="P617" s="8">
        <v>22264</v>
      </c>
      <c r="Q617" s="89">
        <v>3.7500000000000006E-2</v>
      </c>
      <c r="R617" s="10">
        <f t="shared" si="149"/>
        <v>835</v>
      </c>
      <c r="S617" s="89">
        <v>1.55E-2</v>
      </c>
      <c r="T617" s="10">
        <f t="shared" si="150"/>
        <v>345</v>
      </c>
      <c r="U617" s="89">
        <f t="shared" si="151"/>
        <v>5.3000359324469996E-2</v>
      </c>
      <c r="V617" s="10">
        <f t="shared" si="152"/>
        <v>1180</v>
      </c>
      <c r="W617" s="10">
        <f t="shared" si="153"/>
        <v>23444</v>
      </c>
      <c r="X617" s="11">
        <f t="shared" si="161"/>
        <v>23444</v>
      </c>
      <c r="Y617" s="12">
        <f t="shared" si="154"/>
        <v>1180</v>
      </c>
      <c r="Z617" s="93">
        <f t="shared" si="148"/>
        <v>5.2999999999999999E-2</v>
      </c>
      <c r="AA617" s="94" t="str">
        <f t="shared" si="146"/>
        <v>4.24%-6.36%</v>
      </c>
      <c r="AB617" s="15"/>
      <c r="AC617" s="15"/>
      <c r="AD617" s="15"/>
      <c r="AE617" s="96"/>
      <c r="AF617" s="8">
        <f t="shared" si="155"/>
        <v>0</v>
      </c>
      <c r="AG617" s="17">
        <f t="shared" si="156"/>
        <v>23444</v>
      </c>
      <c r="AH617" s="18">
        <f t="shared" si="157"/>
        <v>1180</v>
      </c>
      <c r="AI617" s="98">
        <f t="shared" si="158"/>
        <v>5.3000359324469892E-2</v>
      </c>
      <c r="AJ617" s="20">
        <v>14</v>
      </c>
      <c r="AK617" s="20">
        <v>550</v>
      </c>
      <c r="AL617" s="20"/>
      <c r="AM617" s="20">
        <v>688</v>
      </c>
      <c r="AN617" s="20">
        <f t="shared" si="159"/>
        <v>335504</v>
      </c>
      <c r="AO617" s="7">
        <v>3</v>
      </c>
      <c r="AP617" s="20"/>
      <c r="AQ617" s="21"/>
      <c r="AR617" s="21"/>
      <c r="AS617" s="5" t="s">
        <v>2090</v>
      </c>
      <c r="AT617" s="5" t="s">
        <v>173</v>
      </c>
      <c r="AU617" s="5" t="s">
        <v>374</v>
      </c>
      <c r="AV617" s="20"/>
      <c r="AW617" s="21"/>
      <c r="AX617" s="21"/>
      <c r="AY617" s="21"/>
    </row>
    <row r="618" spans="1:51" ht="19.95" customHeight="1">
      <c r="A618" s="5" t="s">
        <v>562</v>
      </c>
      <c r="B618" s="5">
        <v>11008484</v>
      </c>
      <c r="C618" s="5" t="s">
        <v>2101</v>
      </c>
      <c r="D618" s="5" t="s">
        <v>2102</v>
      </c>
      <c r="E618" s="5" t="s">
        <v>54</v>
      </c>
      <c r="F618" s="5" t="s">
        <v>55</v>
      </c>
      <c r="G618" s="5" t="s">
        <v>2125</v>
      </c>
      <c r="H618" s="5" t="s">
        <v>2103</v>
      </c>
      <c r="I618" s="5" t="s">
        <v>2100</v>
      </c>
      <c r="J618" s="6">
        <v>40057</v>
      </c>
      <c r="K618" s="5" t="s">
        <v>1311</v>
      </c>
      <c r="L618" s="5" t="s">
        <v>1311</v>
      </c>
      <c r="M618" s="5" t="s">
        <v>341</v>
      </c>
      <c r="N618" s="7">
        <v>2</v>
      </c>
      <c r="O618" s="7">
        <v>5</v>
      </c>
      <c r="P618" s="8">
        <v>39155</v>
      </c>
      <c r="Q618" s="89">
        <v>0.05</v>
      </c>
      <c r="R618" s="10">
        <f t="shared" si="149"/>
        <v>1958</v>
      </c>
      <c r="S618" s="89">
        <v>2.7E-2</v>
      </c>
      <c r="T618" s="10">
        <f t="shared" si="150"/>
        <v>1057</v>
      </c>
      <c r="U618" s="89">
        <f t="shared" si="151"/>
        <v>7.7001660068956715E-2</v>
      </c>
      <c r="V618" s="10">
        <f t="shared" si="152"/>
        <v>3015</v>
      </c>
      <c r="W618" s="10">
        <f t="shared" si="153"/>
        <v>42170</v>
      </c>
      <c r="X618" s="11">
        <f t="shared" si="161"/>
        <v>42170</v>
      </c>
      <c r="Y618" s="12">
        <f t="shared" si="154"/>
        <v>3015</v>
      </c>
      <c r="Z618" s="93">
        <f t="shared" si="148"/>
        <v>7.6999999999999999E-2</v>
      </c>
      <c r="AA618" s="94" t="str">
        <f t="shared" si="146"/>
        <v>6.16%-9.24%</v>
      </c>
      <c r="AB618" s="15"/>
      <c r="AC618" s="15"/>
      <c r="AD618" s="15"/>
      <c r="AE618" s="96"/>
      <c r="AF618" s="8">
        <f t="shared" si="155"/>
        <v>0</v>
      </c>
      <c r="AG618" s="17">
        <f t="shared" si="156"/>
        <v>42170</v>
      </c>
      <c r="AH618" s="18">
        <f t="shared" si="157"/>
        <v>3015</v>
      </c>
      <c r="AI618" s="98">
        <f t="shared" si="158"/>
        <v>7.7001660068956701E-2</v>
      </c>
      <c r="AJ618" s="20">
        <v>14</v>
      </c>
      <c r="AK618" s="20">
        <v>450</v>
      </c>
      <c r="AL618" s="20">
        <v>1000</v>
      </c>
      <c r="AM618" s="20">
        <v>688</v>
      </c>
      <c r="AN618" s="20">
        <f t="shared" si="159"/>
        <v>608468</v>
      </c>
      <c r="AO618" s="7">
        <v>3</v>
      </c>
      <c r="AP618" s="20"/>
      <c r="AQ618" s="21"/>
      <c r="AR618" s="21"/>
      <c r="AS618" s="5" t="s">
        <v>2090</v>
      </c>
      <c r="AT618" s="5" t="s">
        <v>173</v>
      </c>
      <c r="AU618" s="5" t="s">
        <v>374</v>
      </c>
      <c r="AV618" s="20"/>
      <c r="AW618" s="21"/>
      <c r="AX618" s="21"/>
      <c r="AY618" s="21"/>
    </row>
    <row r="619" spans="1:51" ht="19.95" customHeight="1">
      <c r="A619" s="5" t="s">
        <v>562</v>
      </c>
      <c r="B619" s="5">
        <v>11014818</v>
      </c>
      <c r="C619" s="5" t="s">
        <v>2104</v>
      </c>
      <c r="D619" s="5" t="s">
        <v>2105</v>
      </c>
      <c r="E619" s="5" t="s">
        <v>54</v>
      </c>
      <c r="F619" s="5" t="s">
        <v>55</v>
      </c>
      <c r="G619" s="5" t="s">
        <v>2125</v>
      </c>
      <c r="H619" s="5" t="s">
        <v>2106</v>
      </c>
      <c r="I619" s="5" t="s">
        <v>2107</v>
      </c>
      <c r="J619" s="6">
        <v>42891</v>
      </c>
      <c r="K619" s="5" t="s">
        <v>87</v>
      </c>
      <c r="L619" s="5" t="s">
        <v>87</v>
      </c>
      <c r="M619" s="5" t="s">
        <v>89</v>
      </c>
      <c r="N619" s="7">
        <v>2</v>
      </c>
      <c r="O619" s="7">
        <v>4</v>
      </c>
      <c r="P619" s="8">
        <v>20519</v>
      </c>
      <c r="Q619" s="89">
        <v>0.03</v>
      </c>
      <c r="R619" s="10">
        <f t="shared" si="149"/>
        <v>616</v>
      </c>
      <c r="S619" s="89">
        <v>0</v>
      </c>
      <c r="T619" s="10">
        <f t="shared" si="150"/>
        <v>0</v>
      </c>
      <c r="U619" s="89">
        <f t="shared" si="151"/>
        <v>3.002095618694868E-2</v>
      </c>
      <c r="V619" s="10">
        <f t="shared" si="152"/>
        <v>616</v>
      </c>
      <c r="W619" s="10">
        <f t="shared" si="153"/>
        <v>21135</v>
      </c>
      <c r="X619" s="11">
        <f t="shared" si="161"/>
        <v>21135</v>
      </c>
      <c r="Y619" s="12">
        <f t="shared" si="154"/>
        <v>616</v>
      </c>
      <c r="Z619" s="93">
        <f t="shared" si="148"/>
        <v>0.03</v>
      </c>
      <c r="AA619" s="94" t="str">
        <f t="shared" si="146"/>
        <v>2.40%-3.60%</v>
      </c>
      <c r="AB619" s="15" t="s">
        <v>112</v>
      </c>
      <c r="AC619" s="15"/>
      <c r="AD619" s="15" t="s">
        <v>114</v>
      </c>
      <c r="AE619" s="96">
        <v>7.0000000000000007E-2</v>
      </c>
      <c r="AF619" s="8">
        <f t="shared" si="155"/>
        <v>1436</v>
      </c>
      <c r="AG619" s="17">
        <f t="shared" si="156"/>
        <v>22571</v>
      </c>
      <c r="AH619" s="18">
        <f t="shared" si="157"/>
        <v>2052</v>
      </c>
      <c r="AI619" s="98">
        <f t="shared" si="158"/>
        <v>0.10000487353184861</v>
      </c>
      <c r="AJ619" s="20">
        <v>14</v>
      </c>
      <c r="AK619" s="20">
        <v>450</v>
      </c>
      <c r="AL619" s="20"/>
      <c r="AM619" s="20">
        <v>688</v>
      </c>
      <c r="AN619" s="20">
        <f t="shared" si="159"/>
        <v>322082</v>
      </c>
      <c r="AO619" s="7">
        <v>4</v>
      </c>
      <c r="AP619" s="20"/>
      <c r="AQ619" s="21"/>
      <c r="AR619" s="21"/>
      <c r="AS619" s="5" t="s">
        <v>2090</v>
      </c>
      <c r="AT619" s="5" t="s">
        <v>173</v>
      </c>
      <c r="AU619" s="5" t="s">
        <v>374</v>
      </c>
      <c r="AV619" s="20"/>
      <c r="AW619" s="21"/>
      <c r="AX619" s="21"/>
      <c r="AY619" s="21"/>
    </row>
    <row r="620" spans="1:51" ht="19.95" customHeight="1">
      <c r="A620" s="5" t="s">
        <v>562</v>
      </c>
      <c r="B620" s="5">
        <v>11015515</v>
      </c>
      <c r="C620" s="5" t="s">
        <v>2108</v>
      </c>
      <c r="D620" s="5" t="s">
        <v>2109</v>
      </c>
      <c r="E620" s="5" t="s">
        <v>54</v>
      </c>
      <c r="F620" s="5" t="s">
        <v>55</v>
      </c>
      <c r="G620" s="5" t="s">
        <v>2125</v>
      </c>
      <c r="H620" s="5" t="s">
        <v>2087</v>
      </c>
      <c r="I620" s="5" t="s">
        <v>2088</v>
      </c>
      <c r="J620" s="6">
        <v>43031</v>
      </c>
      <c r="K620" s="5" t="s">
        <v>110</v>
      </c>
      <c r="L620" s="5" t="s">
        <v>110</v>
      </c>
      <c r="M620" s="5" t="s">
        <v>89</v>
      </c>
      <c r="N620" s="7">
        <v>2</v>
      </c>
      <c r="O620" s="7">
        <v>4</v>
      </c>
      <c r="P620" s="8">
        <v>13548</v>
      </c>
      <c r="Q620" s="89">
        <v>4.4999999999999998E-2</v>
      </c>
      <c r="R620" s="10">
        <f t="shared" si="149"/>
        <v>610</v>
      </c>
      <c r="S620" s="89">
        <v>4.2099999999999999E-2</v>
      </c>
      <c r="T620" s="10">
        <f t="shared" si="150"/>
        <v>570</v>
      </c>
      <c r="U620" s="89">
        <f t="shared" si="151"/>
        <v>8.709772660171243E-2</v>
      </c>
      <c r="V620" s="10">
        <f t="shared" si="152"/>
        <v>1180</v>
      </c>
      <c r="W620" s="10">
        <f t="shared" si="153"/>
        <v>14728</v>
      </c>
      <c r="X620" s="11">
        <f t="shared" si="161"/>
        <v>14728</v>
      </c>
      <c r="Y620" s="12">
        <f t="shared" si="154"/>
        <v>1180</v>
      </c>
      <c r="Z620" s="93">
        <f t="shared" si="148"/>
        <v>8.7099999999999997E-2</v>
      </c>
      <c r="AA620" s="94" t="str">
        <f t="shared" ref="AA620:AA627" si="162">IF(OR(N620=1,N620=2,N620=4),TEXT(U620*0.8,"0.00%")&amp;"-"&amp;TEXT(U620*1.2,"0.00%"),IF(OR(N620=3,N620=6),TEXT(0,"0.00%")&amp;"-"&amp;TEXT(7%*1.2,"0.00%"),IF(OR(N620=5,N620=7),TEXT((T620/P620),"0.00%")&amp;"-"&amp;TEXT((T620/P620)+7%,"0.00%"),"")))</f>
        <v>6.97%-10.45%</v>
      </c>
      <c r="AB620" s="15"/>
      <c r="AC620" s="15"/>
      <c r="AD620" s="15"/>
      <c r="AE620" s="96"/>
      <c r="AF620" s="8">
        <f t="shared" si="155"/>
        <v>0</v>
      </c>
      <c r="AG620" s="17">
        <f t="shared" si="156"/>
        <v>14728</v>
      </c>
      <c r="AH620" s="18">
        <f t="shared" si="157"/>
        <v>1180</v>
      </c>
      <c r="AI620" s="98">
        <f t="shared" si="158"/>
        <v>8.7097726601712333E-2</v>
      </c>
      <c r="AJ620" s="20">
        <v>14</v>
      </c>
      <c r="AK620" s="20">
        <v>510</v>
      </c>
      <c r="AL620" s="20"/>
      <c r="AM620" s="20">
        <v>688</v>
      </c>
      <c r="AN620" s="20">
        <f t="shared" si="159"/>
        <v>213000</v>
      </c>
      <c r="AO620" s="7">
        <v>3</v>
      </c>
      <c r="AP620" s="20"/>
      <c r="AQ620" s="21"/>
      <c r="AR620" s="21"/>
      <c r="AS620" s="5" t="s">
        <v>2090</v>
      </c>
      <c r="AT620" s="5" t="s">
        <v>173</v>
      </c>
      <c r="AU620" s="5" t="s">
        <v>374</v>
      </c>
      <c r="AV620" s="20"/>
      <c r="AW620" s="21"/>
      <c r="AX620" s="21"/>
      <c r="AY620" s="21"/>
    </row>
    <row r="621" spans="1:51" ht="19.95" customHeight="1">
      <c r="A621" s="5" t="s">
        <v>562</v>
      </c>
      <c r="B621" s="5">
        <v>11015743</v>
      </c>
      <c r="C621" s="5" t="s">
        <v>2110</v>
      </c>
      <c r="D621" s="5" t="s">
        <v>2111</v>
      </c>
      <c r="E621" s="5" t="s">
        <v>54</v>
      </c>
      <c r="F621" s="5" t="s">
        <v>55</v>
      </c>
      <c r="G621" s="5" t="s">
        <v>2125</v>
      </c>
      <c r="H621" s="5" t="s">
        <v>2093</v>
      </c>
      <c r="I621" s="5" t="s">
        <v>2094</v>
      </c>
      <c r="J621" s="6">
        <v>43087</v>
      </c>
      <c r="K621" s="5" t="s">
        <v>105</v>
      </c>
      <c r="L621" s="5" t="s">
        <v>105</v>
      </c>
      <c r="M621" s="5" t="s">
        <v>107</v>
      </c>
      <c r="N621" s="7">
        <v>2</v>
      </c>
      <c r="O621" s="7">
        <v>3</v>
      </c>
      <c r="P621" s="8">
        <v>10225</v>
      </c>
      <c r="Q621" s="89">
        <v>0</v>
      </c>
      <c r="R621" s="10">
        <f t="shared" si="149"/>
        <v>0</v>
      </c>
      <c r="S621" s="89">
        <v>0</v>
      </c>
      <c r="T621" s="10">
        <f t="shared" si="150"/>
        <v>0</v>
      </c>
      <c r="U621" s="89">
        <f t="shared" si="151"/>
        <v>0</v>
      </c>
      <c r="V621" s="10">
        <f t="shared" si="152"/>
        <v>0</v>
      </c>
      <c r="W621" s="10">
        <f t="shared" si="153"/>
        <v>10225</v>
      </c>
      <c r="X621" s="11">
        <f t="shared" si="161"/>
        <v>10225</v>
      </c>
      <c r="Y621" s="12">
        <f t="shared" si="154"/>
        <v>0</v>
      </c>
      <c r="Z621" s="93">
        <f t="shared" si="148"/>
        <v>0</v>
      </c>
      <c r="AA621" s="94" t="str">
        <f t="shared" si="162"/>
        <v>0.00%-0.00%</v>
      </c>
      <c r="AB621" s="15"/>
      <c r="AC621" s="15"/>
      <c r="AD621" s="15"/>
      <c r="AE621" s="96"/>
      <c r="AF621" s="8">
        <f t="shared" si="155"/>
        <v>0</v>
      </c>
      <c r="AG621" s="17">
        <f t="shared" si="156"/>
        <v>10225</v>
      </c>
      <c r="AH621" s="18">
        <f t="shared" si="157"/>
        <v>0</v>
      </c>
      <c r="AI621" s="98">
        <f t="shared" si="158"/>
        <v>0</v>
      </c>
      <c r="AJ621" s="20">
        <v>14</v>
      </c>
      <c r="AK621" s="20">
        <v>450</v>
      </c>
      <c r="AL621" s="20"/>
      <c r="AM621" s="20">
        <v>688</v>
      </c>
      <c r="AN621" s="20">
        <f t="shared" si="159"/>
        <v>149238</v>
      </c>
      <c r="AO621" s="7">
        <v>3</v>
      </c>
      <c r="AP621" s="20"/>
      <c r="AQ621" s="21"/>
      <c r="AR621" s="21"/>
      <c r="AS621" s="5" t="s">
        <v>2090</v>
      </c>
      <c r="AT621" s="5" t="s">
        <v>173</v>
      </c>
      <c r="AU621" s="5" t="s">
        <v>374</v>
      </c>
      <c r="AV621" s="20"/>
      <c r="AW621" s="21"/>
      <c r="AX621" s="21"/>
      <c r="AY621" s="21"/>
    </row>
    <row r="622" spans="1:51" ht="19.95" customHeight="1">
      <c r="A622" s="5" t="s">
        <v>562</v>
      </c>
      <c r="B622" s="5">
        <v>11018028</v>
      </c>
      <c r="C622" s="5" t="s">
        <v>2112</v>
      </c>
      <c r="D622" s="5" t="s">
        <v>2113</v>
      </c>
      <c r="E622" s="5" t="s">
        <v>54</v>
      </c>
      <c r="F622" s="5" t="s">
        <v>55</v>
      </c>
      <c r="G622" s="5" t="s">
        <v>2125</v>
      </c>
      <c r="H622" s="5" t="s">
        <v>2106</v>
      </c>
      <c r="I622" s="5" t="s">
        <v>2107</v>
      </c>
      <c r="J622" s="6">
        <v>44249</v>
      </c>
      <c r="K622" s="5" t="s">
        <v>87</v>
      </c>
      <c r="L622" s="5" t="s">
        <v>87</v>
      </c>
      <c r="M622" s="5" t="s">
        <v>89</v>
      </c>
      <c r="N622" s="7">
        <v>2</v>
      </c>
      <c r="O622" s="7">
        <v>3</v>
      </c>
      <c r="P622" s="8">
        <v>12870</v>
      </c>
      <c r="Q622" s="89">
        <v>0.03</v>
      </c>
      <c r="R622" s="10">
        <f t="shared" si="149"/>
        <v>386</v>
      </c>
      <c r="S622" s="89">
        <v>0</v>
      </c>
      <c r="T622" s="10">
        <f t="shared" si="150"/>
        <v>0</v>
      </c>
      <c r="U622" s="89">
        <f t="shared" si="151"/>
        <v>2.9992229992229991E-2</v>
      </c>
      <c r="V622" s="10">
        <f t="shared" si="152"/>
        <v>386</v>
      </c>
      <c r="W622" s="10">
        <f t="shared" si="153"/>
        <v>13256</v>
      </c>
      <c r="X622" s="11">
        <f t="shared" si="161"/>
        <v>13256</v>
      </c>
      <c r="Y622" s="12">
        <f t="shared" si="154"/>
        <v>386</v>
      </c>
      <c r="Z622" s="93">
        <f t="shared" si="148"/>
        <v>0.03</v>
      </c>
      <c r="AA622" s="94" t="str">
        <f t="shared" si="162"/>
        <v>2.40%-3.60%</v>
      </c>
      <c r="AB622" s="15"/>
      <c r="AC622" s="15"/>
      <c r="AD622" s="15"/>
      <c r="AE622" s="96"/>
      <c r="AF622" s="8">
        <f t="shared" si="155"/>
        <v>0</v>
      </c>
      <c r="AG622" s="17">
        <f t="shared" si="156"/>
        <v>13256</v>
      </c>
      <c r="AH622" s="18">
        <f t="shared" si="157"/>
        <v>386</v>
      </c>
      <c r="AI622" s="98">
        <f t="shared" si="158"/>
        <v>2.9992229992229946E-2</v>
      </c>
      <c r="AJ622" s="20">
        <v>14</v>
      </c>
      <c r="AK622" s="20">
        <v>550</v>
      </c>
      <c r="AL622" s="20"/>
      <c r="AM622" s="20">
        <v>688</v>
      </c>
      <c r="AN622" s="20">
        <f t="shared" si="159"/>
        <v>192872</v>
      </c>
      <c r="AO622" s="7">
        <v>4</v>
      </c>
      <c r="AP622" s="20"/>
      <c r="AQ622" s="21"/>
      <c r="AR622" s="21"/>
      <c r="AS622" s="5" t="s">
        <v>2090</v>
      </c>
      <c r="AT622" s="5" t="s">
        <v>173</v>
      </c>
      <c r="AU622" s="5" t="s">
        <v>374</v>
      </c>
      <c r="AV622" s="20"/>
      <c r="AW622" s="21"/>
      <c r="AX622" s="21"/>
      <c r="AY622" s="21"/>
    </row>
    <row r="623" spans="1:51" ht="19.95" customHeight="1">
      <c r="A623" s="5" t="s">
        <v>562</v>
      </c>
      <c r="B623" s="5">
        <v>11022026</v>
      </c>
      <c r="C623" s="5" t="s">
        <v>2114</v>
      </c>
      <c r="D623" s="5" t="s">
        <v>2115</v>
      </c>
      <c r="E623" s="5" t="s">
        <v>54</v>
      </c>
      <c r="F623" s="5" t="s">
        <v>55</v>
      </c>
      <c r="G623" s="5" t="s">
        <v>2125</v>
      </c>
      <c r="H623" s="5" t="s">
        <v>2093</v>
      </c>
      <c r="I623" s="5" t="s">
        <v>2094</v>
      </c>
      <c r="J623" s="6">
        <v>45854</v>
      </c>
      <c r="K623" s="5" t="s">
        <v>58</v>
      </c>
      <c r="L623" s="5" t="s">
        <v>2116</v>
      </c>
      <c r="M623" s="5" t="s">
        <v>59</v>
      </c>
      <c r="N623" s="7">
        <v>2</v>
      </c>
      <c r="O623" s="7">
        <v>3</v>
      </c>
      <c r="P623" s="8">
        <v>34400</v>
      </c>
      <c r="Q623" s="89">
        <v>0</v>
      </c>
      <c r="R623" s="10">
        <f t="shared" si="149"/>
        <v>0</v>
      </c>
      <c r="S623" s="89">
        <v>0</v>
      </c>
      <c r="T623" s="10">
        <f t="shared" si="150"/>
        <v>0</v>
      </c>
      <c r="U623" s="89">
        <f t="shared" si="151"/>
        <v>0</v>
      </c>
      <c r="V623" s="10">
        <f t="shared" si="152"/>
        <v>0</v>
      </c>
      <c r="W623" s="10">
        <f t="shared" si="153"/>
        <v>34400</v>
      </c>
      <c r="X623" s="11">
        <f t="shared" si="161"/>
        <v>34400</v>
      </c>
      <c r="Y623" s="12">
        <f t="shared" si="154"/>
        <v>0</v>
      </c>
      <c r="Z623" s="93">
        <f t="shared" si="148"/>
        <v>0</v>
      </c>
      <c r="AA623" s="94" t="str">
        <f t="shared" si="162"/>
        <v>0.00%-0.00%</v>
      </c>
      <c r="AB623" s="15"/>
      <c r="AC623" s="15"/>
      <c r="AD623" s="15"/>
      <c r="AE623" s="96"/>
      <c r="AF623" s="8">
        <f t="shared" si="155"/>
        <v>0</v>
      </c>
      <c r="AG623" s="17">
        <f t="shared" si="156"/>
        <v>34400</v>
      </c>
      <c r="AH623" s="18">
        <f t="shared" si="157"/>
        <v>0</v>
      </c>
      <c r="AI623" s="98">
        <f t="shared" si="158"/>
        <v>0</v>
      </c>
      <c r="AJ623" s="20">
        <v>14</v>
      </c>
      <c r="AK623" s="20">
        <v>450</v>
      </c>
      <c r="AL623" s="20"/>
      <c r="AM623" s="20">
        <v>688</v>
      </c>
      <c r="AN623" s="20">
        <f t="shared" si="159"/>
        <v>487688</v>
      </c>
      <c r="AO623" s="7" t="e">
        <v>#N/A</v>
      </c>
      <c r="AP623" s="20"/>
      <c r="AQ623" s="21"/>
      <c r="AR623" s="21"/>
      <c r="AS623" s="5" t="s">
        <v>2090</v>
      </c>
      <c r="AT623" s="5" t="s">
        <v>173</v>
      </c>
      <c r="AU623" s="5" t="s">
        <v>374</v>
      </c>
      <c r="AV623" s="20"/>
      <c r="AW623" s="21"/>
      <c r="AX623" s="21"/>
      <c r="AY623" s="21"/>
    </row>
    <row r="624" spans="1:51" ht="19.95" customHeight="1">
      <c r="A624" s="5" t="s">
        <v>562</v>
      </c>
      <c r="B624" s="5">
        <v>15001000</v>
      </c>
      <c r="C624" s="5" t="s">
        <v>2117</v>
      </c>
      <c r="D624" s="5" t="s">
        <v>2118</v>
      </c>
      <c r="E624" s="5" t="s">
        <v>54</v>
      </c>
      <c r="F624" s="5" t="s">
        <v>55</v>
      </c>
      <c r="G624" s="5" t="s">
        <v>2125</v>
      </c>
      <c r="H624" s="5" t="s">
        <v>2087</v>
      </c>
      <c r="I624" s="5" t="s">
        <v>2088</v>
      </c>
      <c r="J624" s="6">
        <v>39238</v>
      </c>
      <c r="K624" s="5" t="s">
        <v>150</v>
      </c>
      <c r="L624" s="5" t="s">
        <v>150</v>
      </c>
      <c r="M624" s="5" t="s">
        <v>59</v>
      </c>
      <c r="N624" s="7">
        <v>2</v>
      </c>
      <c r="O624" s="7">
        <v>3</v>
      </c>
      <c r="P624" s="8">
        <v>27500</v>
      </c>
      <c r="Q624" s="89">
        <v>0</v>
      </c>
      <c r="R624" s="10">
        <f t="shared" si="149"/>
        <v>0</v>
      </c>
      <c r="S624" s="89">
        <v>0</v>
      </c>
      <c r="T624" s="10">
        <f t="shared" si="150"/>
        <v>0</v>
      </c>
      <c r="U624" s="89">
        <f t="shared" si="151"/>
        <v>0</v>
      </c>
      <c r="V624" s="10">
        <f t="shared" si="152"/>
        <v>0</v>
      </c>
      <c r="W624" s="10">
        <f t="shared" si="153"/>
        <v>27500</v>
      </c>
      <c r="X624" s="11">
        <f t="shared" si="161"/>
        <v>27500</v>
      </c>
      <c r="Y624" s="12">
        <f t="shared" si="154"/>
        <v>0</v>
      </c>
      <c r="Z624" s="93">
        <f t="shared" si="148"/>
        <v>0</v>
      </c>
      <c r="AA624" s="94" t="str">
        <f t="shared" si="162"/>
        <v>0.00%-0.00%</v>
      </c>
      <c r="AB624" s="15"/>
      <c r="AC624" s="15"/>
      <c r="AD624" s="15"/>
      <c r="AE624" s="96"/>
      <c r="AF624" s="8">
        <f t="shared" si="155"/>
        <v>0</v>
      </c>
      <c r="AG624" s="17">
        <f t="shared" si="156"/>
        <v>27500</v>
      </c>
      <c r="AH624" s="18">
        <f t="shared" si="157"/>
        <v>0</v>
      </c>
      <c r="AI624" s="98">
        <f t="shared" si="158"/>
        <v>0</v>
      </c>
      <c r="AJ624" s="20">
        <v>14</v>
      </c>
      <c r="AK624" s="20">
        <v>450</v>
      </c>
      <c r="AL624" s="20"/>
      <c r="AM624" s="20">
        <v>688</v>
      </c>
      <c r="AN624" s="20">
        <f t="shared" si="159"/>
        <v>391088</v>
      </c>
      <c r="AO624" s="7">
        <v>3</v>
      </c>
      <c r="AP624" s="20"/>
      <c r="AQ624" s="21"/>
      <c r="AR624" s="21"/>
      <c r="AS624" s="5" t="s">
        <v>2090</v>
      </c>
      <c r="AT624" s="5" t="s">
        <v>173</v>
      </c>
      <c r="AU624" s="5" t="s">
        <v>374</v>
      </c>
      <c r="AV624" s="20"/>
      <c r="AW624" s="21"/>
      <c r="AX624" s="21"/>
      <c r="AY624" s="21"/>
    </row>
    <row r="625" spans="1:51" ht="19.95" customHeight="1">
      <c r="A625" s="5" t="s">
        <v>562</v>
      </c>
      <c r="B625" s="5">
        <v>15010200</v>
      </c>
      <c r="C625" s="5" t="s">
        <v>2119</v>
      </c>
      <c r="D625" s="5" t="s">
        <v>2120</v>
      </c>
      <c r="E625" s="5" t="s">
        <v>54</v>
      </c>
      <c r="F625" s="5" t="s">
        <v>55</v>
      </c>
      <c r="G625" s="5" t="s">
        <v>2125</v>
      </c>
      <c r="H625" s="5" t="s">
        <v>2093</v>
      </c>
      <c r="I625" s="5" t="s">
        <v>2094</v>
      </c>
      <c r="J625" s="6">
        <v>40528</v>
      </c>
      <c r="K625" s="5" t="s">
        <v>201</v>
      </c>
      <c r="L625" s="5" t="s">
        <v>202</v>
      </c>
      <c r="M625" s="5" t="s">
        <v>66</v>
      </c>
      <c r="N625" s="7">
        <v>2</v>
      </c>
      <c r="O625" s="7">
        <v>4</v>
      </c>
      <c r="P625" s="8">
        <v>22818</v>
      </c>
      <c r="Q625" s="89">
        <v>2.2499999999999999E-2</v>
      </c>
      <c r="R625" s="10">
        <f t="shared" si="149"/>
        <v>513</v>
      </c>
      <c r="S625" s="89">
        <v>0</v>
      </c>
      <c r="T625" s="10">
        <f t="shared" si="150"/>
        <v>0</v>
      </c>
      <c r="U625" s="89">
        <f t="shared" si="151"/>
        <v>2.2482250854588482E-2</v>
      </c>
      <c r="V625" s="10">
        <f t="shared" si="152"/>
        <v>513</v>
      </c>
      <c r="W625" s="10">
        <f t="shared" si="153"/>
        <v>23331</v>
      </c>
      <c r="X625" s="11">
        <f t="shared" si="161"/>
        <v>23331</v>
      </c>
      <c r="Y625" s="12">
        <f t="shared" si="154"/>
        <v>513</v>
      </c>
      <c r="Z625" s="93">
        <f t="shared" si="148"/>
        <v>2.2499999999999999E-2</v>
      </c>
      <c r="AA625" s="94" t="str">
        <f t="shared" si="162"/>
        <v>1.80%-2.70%</v>
      </c>
      <c r="AB625" s="15"/>
      <c r="AC625" s="15"/>
      <c r="AD625" s="15"/>
      <c r="AE625" s="96"/>
      <c r="AF625" s="8">
        <f t="shared" si="155"/>
        <v>0</v>
      </c>
      <c r="AG625" s="17">
        <f t="shared" si="156"/>
        <v>23331</v>
      </c>
      <c r="AH625" s="18">
        <f t="shared" si="157"/>
        <v>513</v>
      </c>
      <c r="AI625" s="98">
        <f t="shared" si="158"/>
        <v>2.2482250854588548E-2</v>
      </c>
      <c r="AJ625" s="20">
        <v>14</v>
      </c>
      <c r="AK625" s="20">
        <v>450</v>
      </c>
      <c r="AL625" s="20"/>
      <c r="AM625" s="20">
        <v>688</v>
      </c>
      <c r="AN625" s="20">
        <f t="shared" si="159"/>
        <v>332722</v>
      </c>
      <c r="AO625" s="7">
        <v>3</v>
      </c>
      <c r="AP625" s="20"/>
      <c r="AQ625" s="21"/>
      <c r="AR625" s="21"/>
      <c r="AS625" s="5" t="s">
        <v>2090</v>
      </c>
      <c r="AT625" s="5" t="s">
        <v>173</v>
      </c>
      <c r="AU625" s="5" t="s">
        <v>374</v>
      </c>
      <c r="AV625" s="20"/>
      <c r="AW625" s="21"/>
      <c r="AX625" s="21"/>
      <c r="AY625" s="21"/>
    </row>
    <row r="626" spans="1:51" ht="19.95" customHeight="1">
      <c r="A626" s="5" t="s">
        <v>562</v>
      </c>
      <c r="B626" s="5">
        <v>15012715</v>
      </c>
      <c r="C626" s="5" t="s">
        <v>2121</v>
      </c>
      <c r="D626" s="5" t="s">
        <v>2122</v>
      </c>
      <c r="E626" s="5" t="s">
        <v>54</v>
      </c>
      <c r="F626" s="5" t="s">
        <v>55</v>
      </c>
      <c r="G626" s="5" t="s">
        <v>2125</v>
      </c>
      <c r="H626" s="5" t="s">
        <v>2093</v>
      </c>
      <c r="I626" s="5" t="s">
        <v>2094</v>
      </c>
      <c r="J626" s="6">
        <v>41821</v>
      </c>
      <c r="K626" s="5" t="s">
        <v>84</v>
      </c>
      <c r="L626" s="5" t="s">
        <v>84</v>
      </c>
      <c r="M626" s="5" t="s">
        <v>66</v>
      </c>
      <c r="N626" s="7">
        <v>2</v>
      </c>
      <c r="O626" s="7">
        <v>5</v>
      </c>
      <c r="P626" s="8">
        <v>20000</v>
      </c>
      <c r="Q626" s="89">
        <v>0.05</v>
      </c>
      <c r="R626" s="10">
        <f t="shared" si="149"/>
        <v>1000</v>
      </c>
      <c r="S626" s="89">
        <v>2.7E-2</v>
      </c>
      <c r="T626" s="10">
        <f t="shared" si="150"/>
        <v>540</v>
      </c>
      <c r="U626" s="89">
        <f t="shared" si="151"/>
        <v>7.6999999999999999E-2</v>
      </c>
      <c r="V626" s="10">
        <f t="shared" si="152"/>
        <v>1540</v>
      </c>
      <c r="W626" s="10">
        <f t="shared" si="153"/>
        <v>21540</v>
      </c>
      <c r="X626" s="11">
        <f t="shared" si="161"/>
        <v>21540</v>
      </c>
      <c r="Y626" s="12">
        <f t="shared" si="154"/>
        <v>1540</v>
      </c>
      <c r="Z626" s="93">
        <f t="shared" si="148"/>
        <v>7.6999999999999999E-2</v>
      </c>
      <c r="AA626" s="94" t="str">
        <f t="shared" si="162"/>
        <v>6.16%-9.24%</v>
      </c>
      <c r="AB626" s="15"/>
      <c r="AC626" s="15"/>
      <c r="AD626" s="15"/>
      <c r="AE626" s="96"/>
      <c r="AF626" s="8">
        <f t="shared" si="155"/>
        <v>0</v>
      </c>
      <c r="AG626" s="17">
        <f t="shared" si="156"/>
        <v>21540</v>
      </c>
      <c r="AH626" s="18">
        <f t="shared" si="157"/>
        <v>1540</v>
      </c>
      <c r="AI626" s="98">
        <f t="shared" si="158"/>
        <v>7.6999999999999957E-2</v>
      </c>
      <c r="AJ626" s="20">
        <v>14</v>
      </c>
      <c r="AK626" s="20">
        <v>450</v>
      </c>
      <c r="AL626" s="20"/>
      <c r="AM626" s="20">
        <v>688</v>
      </c>
      <c r="AN626" s="20">
        <f t="shared" si="159"/>
        <v>307648</v>
      </c>
      <c r="AO626" s="7">
        <v>5</v>
      </c>
      <c r="AP626" s="20"/>
      <c r="AQ626" s="21"/>
      <c r="AR626" s="21"/>
      <c r="AS626" s="5" t="s">
        <v>2090</v>
      </c>
      <c r="AT626" s="5" t="s">
        <v>173</v>
      </c>
      <c r="AU626" s="5" t="s">
        <v>374</v>
      </c>
      <c r="AV626" s="20"/>
      <c r="AW626" s="21"/>
      <c r="AX626" s="21"/>
      <c r="AY626" s="21"/>
    </row>
    <row r="627" spans="1:51" ht="19.95" customHeight="1">
      <c r="A627" s="5" t="s">
        <v>562</v>
      </c>
      <c r="B627" s="5">
        <v>15018212</v>
      </c>
      <c r="C627" s="5" t="s">
        <v>2123</v>
      </c>
      <c r="D627" s="5" t="s">
        <v>2124</v>
      </c>
      <c r="E627" s="5" t="s">
        <v>54</v>
      </c>
      <c r="F627" s="5" t="s">
        <v>55</v>
      </c>
      <c r="G627" s="5" t="s">
        <v>2125</v>
      </c>
      <c r="H627" s="5" t="s">
        <v>2103</v>
      </c>
      <c r="I627" s="5" t="s">
        <v>2100</v>
      </c>
      <c r="J627" s="6">
        <v>43282</v>
      </c>
      <c r="K627" s="5" t="s">
        <v>110</v>
      </c>
      <c r="L627" s="5" t="s">
        <v>110</v>
      </c>
      <c r="M627" s="5" t="s">
        <v>89</v>
      </c>
      <c r="N627" s="7">
        <v>2</v>
      </c>
      <c r="O627" s="7">
        <v>3</v>
      </c>
      <c r="P627" s="8">
        <v>12271</v>
      </c>
      <c r="Q627" s="89">
        <v>0.03</v>
      </c>
      <c r="R627" s="10">
        <f t="shared" si="149"/>
        <v>368</v>
      </c>
      <c r="S627" s="89">
        <v>0</v>
      </c>
      <c r="T627" s="10">
        <f t="shared" si="150"/>
        <v>0</v>
      </c>
      <c r="U627" s="89">
        <f t="shared" si="151"/>
        <v>2.9989405916388233E-2</v>
      </c>
      <c r="V627" s="10">
        <f t="shared" si="152"/>
        <v>368</v>
      </c>
      <c r="W627" s="10">
        <f t="shared" si="153"/>
        <v>12639</v>
      </c>
      <c r="X627" s="11">
        <f t="shared" si="161"/>
        <v>12639</v>
      </c>
      <c r="Y627" s="12">
        <f t="shared" si="154"/>
        <v>368</v>
      </c>
      <c r="Z627" s="93">
        <f t="shared" si="148"/>
        <v>0.03</v>
      </c>
      <c r="AA627" s="94" t="str">
        <f t="shared" si="162"/>
        <v>2.40%-3.60%</v>
      </c>
      <c r="AB627" s="15"/>
      <c r="AC627" s="15"/>
      <c r="AD627" s="15"/>
      <c r="AE627" s="96"/>
      <c r="AF627" s="8">
        <f t="shared" si="155"/>
        <v>0</v>
      </c>
      <c r="AG627" s="17">
        <f t="shared" si="156"/>
        <v>12639</v>
      </c>
      <c r="AH627" s="18">
        <f t="shared" si="157"/>
        <v>368</v>
      </c>
      <c r="AI627" s="98">
        <f t="shared" si="158"/>
        <v>2.9989405916388323E-2</v>
      </c>
      <c r="AJ627" s="20">
        <v>14</v>
      </c>
      <c r="AK627" s="20">
        <v>550</v>
      </c>
      <c r="AL627" s="20"/>
      <c r="AM627" s="20">
        <v>688</v>
      </c>
      <c r="AN627" s="20">
        <f t="shared" si="159"/>
        <v>184234</v>
      </c>
      <c r="AO627" s="7">
        <v>3</v>
      </c>
      <c r="AP627" s="20"/>
      <c r="AQ627" s="21"/>
      <c r="AR627" s="21"/>
      <c r="AS627" s="5" t="s">
        <v>2090</v>
      </c>
      <c r="AT627" s="5" t="s">
        <v>173</v>
      </c>
      <c r="AU627" s="5" t="s">
        <v>374</v>
      </c>
      <c r="AV627" s="20"/>
      <c r="AW627" s="21"/>
      <c r="AX627" s="21"/>
      <c r="AY627" s="21"/>
    </row>
  </sheetData>
  <protectedRanges>
    <protectedRange sqref="AQ47:AR69 AB47:AE69 X47:X69" name="Green_3_1"/>
    <protectedRange sqref="AQ70:AR76 AB70:AE76 X70:X76" name="Green_1_1_1"/>
    <protectedRange sqref="AQ77:AR77 AB77:AE77 X77" name="Green_4_1_1"/>
    <protectedRange sqref="AQ78:AR87 AB78:AE87 X78:X87" name="Green_5_1_1"/>
    <protectedRange sqref="AP117:AQ118 AB117:AE118 X117:X118" name="Green_4_2"/>
    <protectedRange sqref="AB23:AE39 X23:X39" name="Green_10_1"/>
    <protectedRange sqref="AQ119:AR123 AB119:AE123 X119:X123" name="Green_11_1"/>
    <protectedRange sqref="AW162:AX185 X162:X185 AB162:AE185 AQ162:AR185" name="Green_6"/>
    <protectedRange sqref="AQ186:AR197 AW186:AX197 X186:X197 AB186:AE197" name="Green_1_3"/>
    <protectedRange sqref="AQ198:AR227 AW198:AX227 X198:X227 AB198:AE227" name="Green_2_2"/>
    <protectedRange sqref="AQ228:AR252 AB228:AE252 X228:X252 AW228:AX252" name="Green_3_2"/>
    <protectedRange sqref="X253:X292 AW253:AX292 AQ253:AR292 AB253:AE292" name="Green_4_3"/>
    <protectedRange sqref="AQ293:AR312 AB293:AE312 X293:X312 AW293:AX312" name="Green_5_2"/>
    <protectedRange sqref="AQ313:AR327 AB313:AE327 X313:X327" name="Green_7"/>
    <protectedRange sqref="AQ480:AR488 AB480:AE488 X480:X488" name="Green_9"/>
    <protectedRange sqref="AQ489:AR504 AB489:AE504 X489:X504" name="Green_10"/>
    <protectedRange sqref="AQ505:AR527 AB505:AE527 X505:X527" name="Green_11"/>
    <protectedRange sqref="AQ528:AR613 AB528:AE613 X528:X613" name="Green_12"/>
    <protectedRange sqref="AQ124:AR161 AB124:AE161 X124:X161" name="Green_13"/>
    <protectedRange sqref="AQ614:AR627 AB614:AE627 X614:X627 AW614:AY627" name="Green_14"/>
    <protectedRange sqref="AQ328:AR333 AB328:AE333 X328:X333" name="Green_3"/>
    <protectedRange sqref="AQ334:AR340 AB334:AE340 X334:X340" name="Green_1_1"/>
    <protectedRange sqref="AQ341:AR381 AB341:AE381 X341:X381" name="Green_2_1"/>
    <protectedRange sqref="AQ382:AR393 AB382:AE393 X382:X393" name="Green_3_3"/>
    <protectedRange sqref="X394:X479 AB394:AE479 AQ394:AR479" name="Green_4_1"/>
  </protectedRanges>
  <autoFilter ref="A1:AY627" xr:uid="{00000000-0001-0000-0000-000000000000}"/>
  <phoneticPr fontId="45" type="noConversion"/>
  <conditionalFormatting sqref="Z2:Z87">
    <cfRule type="expression" dxfId="325" priority="138">
      <formula>IF(OR($N2=1,$N2=2,$N2=4),     OR($Z2&lt;--LEFT($AA2,FIND("-",$AA2)-1),$Z2&gt;--RIGHT($AA2,LEN($AA2)-FIND("-",$AA2))),     OR($Z2=0,        $Z2&lt;--LEFT($AA2,FIND("-",$AA2)-1),        $Z2&gt;--RIGHT($AA2,LEN($AA2)-FIND("-",$AA2))) )</formula>
    </cfRule>
  </conditionalFormatting>
  <conditionalFormatting sqref="Z117:Z118">
    <cfRule type="expression" dxfId="324" priority="141">
      <formula>IF(OR($O117=1,$O117=2,$O117=4),     OR($AA117&lt;--LEFT($AB117,FIND("-",$AB117)-1),$AA117&gt;--RIGHT($AB117,LEN($AB117)-FIND("-",$AB117))),     OR($AA117=0,        $AA117&lt;--LEFT($AB117,FIND("-",$AB117)-1),        $AA117&gt;--RIGHT($AB117,LEN($AB117)-FIND("-",$AB117))) )</formula>
    </cfRule>
  </conditionalFormatting>
  <conditionalFormatting sqref="Z119:Z333">
    <cfRule type="expression" dxfId="323" priority="24">
      <formula>IF(OR($N119=1,$N119=2,$N119=4),     OR($Z119&lt;--LEFT($AA119,FIND("-",$AA119)-1),$Z119&gt;--RIGHT($AA119,LEN($AA119)-FIND("-",$AA119))),     OR($Z119=0,        $Z119&lt;--LEFT($AA119,FIND("-",$AA119)-1),        $Z119&gt;--RIGHT($AA119,LEN($AA119)-FIND("-",$AA119))) )</formula>
    </cfRule>
  </conditionalFormatting>
  <conditionalFormatting sqref="Z334">
    <cfRule type="expression" dxfId="322" priority="17">
      <formula>IF(OR($N334=1,$N334=2,$N334=4),OR($Z334&lt;--LEFT($AA334,FIND("-",$AA334)-1),$Z334&gt;--RIGHT($AA334,LEN($AA334)-FIND("-",$AA334))),OR($Z334=0,$Z334&lt;--LEFT($AA334,FIND("-",$AA334)-1),$Z334&gt;--RIGHT($AA334,LEN($AA334)-FIND("-",$AA334))))</formula>
    </cfRule>
  </conditionalFormatting>
  <conditionalFormatting sqref="Z335">
    <cfRule type="expression" dxfId="321" priority="18">
      <formula>IF(OR($N334=1,$N334=2,$N334=4),OR($Z334&lt;--LEFT($AA334,FIND("-",$AA334)-1),$Z334&gt;--RIGHT($AA334,LEN($AA334)-FIND("-",$AA334))),OR($Z334=0,$Z334&lt;--LEFT($AA334,FIND("-",$AA334)-1),$Z334&gt;--RIGHT($AA334,LEN($AA334)-FIND("-",$AA334))))</formula>
    </cfRule>
  </conditionalFormatting>
  <conditionalFormatting sqref="Z336">
    <cfRule type="expression" dxfId="320" priority="19">
      <formula>IF(OR($N334=1,$N334=2,$N334=4),OR($Z334&lt;--LEFT($AA334,FIND("-",$AA334)-1),$Z334&gt;--RIGHT($AA334,LEN($AA334)-FIND("-",$AA334))),OR($Z334=0,$Z334&lt;--LEFT($AA334,FIND("-",$AA334)-1),$Z334&gt;--RIGHT($AA334,LEN($AA334)-FIND("-",$AA334))))</formula>
    </cfRule>
  </conditionalFormatting>
  <conditionalFormatting sqref="Z337">
    <cfRule type="expression" dxfId="319" priority="20">
      <formula>IF(OR($N334=1,$N334=2,$N334=4),OR($Z334&lt;--LEFT($AA334,FIND("-",$AA334)-1),$Z334&gt;--RIGHT($AA334,LEN($AA334)-FIND("-",$AA334))),OR($Z334=0,$Z334&lt;--LEFT($AA334,FIND("-",$AA334)-1),$Z334&gt;--RIGHT($AA334,LEN($AA334)-FIND("-",$AA334))))</formula>
    </cfRule>
  </conditionalFormatting>
  <conditionalFormatting sqref="Z338">
    <cfRule type="expression" dxfId="318" priority="21">
      <formula>IF(OR($N334=1,$N334=2,$N334=4),OR($Z334&lt;--LEFT($AA334,FIND("-",$AA334)-1),$Z334&gt;--RIGHT($AA334,LEN($AA334)-FIND("-",$AA334))),OR($Z334=0,$Z334&lt;--LEFT($AA334,FIND("-",$AA334)-1),$Z334&gt;--RIGHT($AA334,LEN($AA334)-FIND("-",$AA334))))</formula>
    </cfRule>
  </conditionalFormatting>
  <conditionalFormatting sqref="Z339">
    <cfRule type="expression" dxfId="317" priority="22">
      <formula>IF(OR($N334=1,$N334=2,$N334=4),OR($Z334&lt;--LEFT($AA334,FIND("-",$AA334)-1),$Z334&gt;--RIGHT($AA334,LEN($AA334)-FIND("-",$AA334))),OR($Z334=0,$Z334&lt;--LEFT($AA334,FIND("-",$AA334)-1),$Z334&gt;--RIGHT($AA334,LEN($AA334)-FIND("-",$AA334))))</formula>
    </cfRule>
  </conditionalFormatting>
  <conditionalFormatting sqref="Z340">
    <cfRule type="expression" dxfId="316" priority="23">
      <formula>IF(OR($N334=1,$N334=2,$N334=4),OR($Z334&lt;--LEFT($AA334,FIND("-",$AA334)-1),$Z334&gt;--RIGHT($AA334,LEN($AA334)-FIND("-",$AA334))),OR($Z334=0,$Z334&lt;--LEFT($AA334,FIND("-",$AA334)-1),$Z334&gt;--RIGHT($AA334,LEN($AA334)-FIND("-",$AA334))))</formula>
    </cfRule>
  </conditionalFormatting>
  <conditionalFormatting sqref="Z341:Z381">
    <cfRule type="expression" dxfId="315" priority="16">
      <formula>IF(OR($N341=1,$N341=2,$N341=4),     OR($Z341&lt;--LEFT($AA341,FIND("-",$AA341)-1),$Z341&gt;--RIGHT($AA341,LEN($AA341)-FIND("-",$AA341))),     OR($Z341=0,        $Z341&lt;--LEFT($AA341,FIND("-",$AA341)-1),        $Z341&gt;--RIGHT($AA341,LEN($AA341)-FIND("-",$AA341))) )</formula>
    </cfRule>
  </conditionalFormatting>
  <conditionalFormatting sqref="Z382">
    <cfRule type="expression" dxfId="314" priority="4">
      <formula>IF(OR($N382=1,$N382=2,$N382=4),OR($Z382&lt;--LEFT($AA382,FIND("-",$AA382)-1),$Z382&gt;--RIGHT($AA382,LEN($AA382)-FIND("-",$AA382))),OR($Z382=0,$Z382&lt;--LEFT($AA382,FIND("-",$AA382)-1),$Z382&gt;--RIGHT($AA382,LEN($AA382)-FIND("-",$AA382))))</formula>
    </cfRule>
  </conditionalFormatting>
  <conditionalFormatting sqref="Z383">
    <cfRule type="expression" dxfId="313" priority="5">
      <formula>IF(OR($N382=1,$N382=2,$N382=4),OR($Z382&lt;--LEFT($AA382,FIND("-",$AA382)-1),$Z382&gt;--RIGHT($AA382,LEN($AA382)-FIND("-",$AA382))),OR($Z382=0,$Z382&lt;--LEFT($AA382,FIND("-",$AA382)-1),$Z382&gt;--RIGHT($AA382,LEN($AA382)-FIND("-",$AA382))))</formula>
    </cfRule>
  </conditionalFormatting>
  <conditionalFormatting sqref="Z384">
    <cfRule type="expression" dxfId="312" priority="6">
      <formula>IF(OR($N382=1,$N382=2,$N382=4),OR($Z382&lt;--LEFT($AA382,FIND("-",$AA382)-1),$Z382&gt;--RIGHT($AA382,LEN($AA382)-FIND("-",$AA382))),OR($Z382=0,$Z382&lt;--LEFT($AA382,FIND("-",$AA382)-1),$Z382&gt;--RIGHT($AA382,LEN($AA382)-FIND("-",$AA382))))</formula>
    </cfRule>
  </conditionalFormatting>
  <conditionalFormatting sqref="Z385">
    <cfRule type="expression" dxfId="311" priority="7">
      <formula>IF(OR($N382=1,$N382=2,$N382=4),OR($Z382&lt;--LEFT($AA382,FIND("-",$AA382)-1),$Z382&gt;--RIGHT($AA382,LEN($AA382)-FIND("-",$AA382))),OR($Z382=0,$Z382&lt;--LEFT($AA382,FIND("-",$AA382)-1),$Z382&gt;--RIGHT($AA382,LEN($AA382)-FIND("-",$AA382))))</formula>
    </cfRule>
  </conditionalFormatting>
  <conditionalFormatting sqref="Z386">
    <cfRule type="expression" dxfId="310" priority="8">
      <formula>IF(OR($N382=1,$N382=2,$N382=4),OR($Z382&lt;--LEFT($AA382,FIND("-",$AA382)-1),$Z382&gt;--RIGHT($AA382,LEN($AA382)-FIND("-",$AA382))),OR($Z382=0,$Z382&lt;--LEFT($AA382,FIND("-",$AA382)-1),$Z382&gt;--RIGHT($AA382,LEN($AA382)-FIND("-",$AA382))))</formula>
    </cfRule>
  </conditionalFormatting>
  <conditionalFormatting sqref="Z387">
    <cfRule type="expression" dxfId="309" priority="9">
      <formula>IF(OR($N382=1,$N382=2,$N382=4),OR($Z382&lt;--LEFT($AA382,FIND("-",$AA382)-1),$Z382&gt;--RIGHT($AA382,LEN($AA382)-FIND("-",$AA382))),OR($Z382=0,$Z382&lt;--LEFT($AA382,FIND("-",$AA382)-1),$Z382&gt;--RIGHT($AA382,LEN($AA382)-FIND("-",$AA382))))</formula>
    </cfRule>
  </conditionalFormatting>
  <conditionalFormatting sqref="Z388">
    <cfRule type="expression" dxfId="308" priority="10">
      <formula>IF(OR($N382=1,$N382=2,$N382=4),OR($Z382&lt;--LEFT($AA382,FIND("-",$AA382)-1),$Z382&gt;--RIGHT($AA382,LEN($AA382)-FIND("-",$AA382))),OR($Z382=0,$Z382&lt;--LEFT($AA382,FIND("-",$AA382)-1),$Z382&gt;--RIGHT($AA382,LEN($AA382)-FIND("-",$AA382))))</formula>
    </cfRule>
  </conditionalFormatting>
  <conditionalFormatting sqref="Z389">
    <cfRule type="expression" dxfId="307" priority="11">
      <formula>IF(OR($N382=1,$N382=2,$N382=4),OR($Z382&lt;--LEFT($AA382,FIND("-",$AA382)-1),$Z382&gt;--RIGHT($AA382,LEN($AA382)-FIND("-",$AA382))),OR($Z382=0,$Z382&lt;--LEFT($AA382,FIND("-",$AA382)-1),$Z382&gt;--RIGHT($AA382,LEN($AA382)-FIND("-",$AA382))))</formula>
    </cfRule>
  </conditionalFormatting>
  <conditionalFormatting sqref="Z390">
    <cfRule type="expression" dxfId="306" priority="12">
      <formula>IF(OR($N382=1,$N382=2,$N382=4),OR($Z382&lt;--LEFT($AA382,FIND("-",$AA382)-1),$Z382&gt;--RIGHT($AA382,LEN($AA382)-FIND("-",$AA382))),OR($Z382=0,$Z382&lt;--LEFT($AA382,FIND("-",$AA382)-1),$Z382&gt;--RIGHT($AA382,LEN($AA382)-FIND("-",$AA382))))</formula>
    </cfRule>
  </conditionalFormatting>
  <conditionalFormatting sqref="Z391">
    <cfRule type="expression" dxfId="305" priority="13">
      <formula>IF(OR($N382=1,$N382=2,$N382=4),OR($Z382&lt;--LEFT($AA382,FIND("-",$AA382)-1),$Z382&gt;--RIGHT($AA382,LEN($AA382)-FIND("-",$AA382))),OR($Z382=0,$Z382&lt;--LEFT($AA382,FIND("-",$AA382)-1),$Z382&gt;--RIGHT($AA382,LEN($AA382)-FIND("-",$AA382))))</formula>
    </cfRule>
  </conditionalFormatting>
  <conditionalFormatting sqref="Z392">
    <cfRule type="expression" dxfId="304" priority="14">
      <formula>IF(OR($N382=1,$N382=2,$N382=4),OR($Z382&lt;--LEFT($AA382,FIND("-",$AA382)-1),$Z382&gt;--RIGHT($AA382,LEN($AA382)-FIND("-",$AA382))),OR($Z382=0,$Z382&lt;--LEFT($AA382,FIND("-",$AA382)-1),$Z382&gt;--RIGHT($AA382,LEN($AA382)-FIND("-",$AA382))))</formula>
    </cfRule>
  </conditionalFormatting>
  <conditionalFormatting sqref="Z393">
    <cfRule type="expression" dxfId="303" priority="15">
      <formula>IF(OR($N382=1,$N382=2,$N382=4),OR($Z382&lt;--LEFT($AA382,FIND("-",$AA382)-1),$Z382&gt;--RIGHT($AA382,LEN($AA382)-FIND("-",$AA382))),OR($Z382=0,$Z382&lt;--LEFT($AA382,FIND("-",$AA382)-1),$Z382&gt;--RIGHT($AA382,LEN($AA382)-FIND("-",$AA382))))</formula>
    </cfRule>
  </conditionalFormatting>
  <conditionalFormatting sqref="Z394:Z479">
    <cfRule type="expression" dxfId="302" priority="3">
      <formula>IF(OR(#REF!=1,#REF!=2,#REF!=4),OR(#REF!&lt;--LEFT(#REF!,FIND("-",#REF!)-1),#REF!&gt;--RIGHT(#REF!,LEN(#REF!)-FIND("-",#REF!))),OR(#REF!=0,#REF!&lt;--LEFT(#REF!,FIND("-",#REF!)-1),#REF!&gt;--RIGHT(#REF!,LEN(#REF!)-FIND("-",#REF!))))</formula>
    </cfRule>
  </conditionalFormatting>
  <conditionalFormatting sqref="Z480:Z627">
    <cfRule type="expression" dxfId="301" priority="25">
      <formula>IF(OR($N480=1,$N480=2,$N480=4),     OR($Z480&lt;--LEFT($AA480,FIND("-",$AA480)-1),$Z480&gt;--RIGHT($AA480,LEN($AA480)-FIND("-",$AA480))),     OR($Z480=0,        $Z480&lt;--LEFT($AA480,FIND("-",$AA480)-1),        $Z480&gt;--RIGHT($AA480,LEN($AA480)-FIND("-",$AA480))) )</formula>
    </cfRule>
  </conditionalFormatting>
  <conditionalFormatting sqref="Z506">
    <cfRule type="expression" dxfId="300" priority="115">
      <formula>IF(OR($N505=1,$N505=2,$N505=4),OR($Z505&lt;--LEFT($AA505,FIND("-",$AA505)-1),$Z505&gt;--RIGHT($AA505,LEN($AA505)-FIND("-",$AA505))),OR($Z505=0,$Z505&lt;--LEFT($AA505,FIND("-",$AA505)-1),$Z505&gt;--RIGHT($AA505,LEN($AA505)-FIND("-",$AA505))))</formula>
    </cfRule>
  </conditionalFormatting>
  <conditionalFormatting sqref="Z507">
    <cfRule type="expression" dxfId="299" priority="116">
      <formula>IF(OR($N505=1,$N505=2,$N505=4),OR($Z505&lt;--LEFT($AA505,FIND("-",$AA505)-1),$Z505&gt;--RIGHT($AA505,LEN($AA505)-FIND("-",$AA505))),OR($Z505=0,$Z505&lt;--LEFT($AA505,FIND("-",$AA505)-1),$Z505&gt;--RIGHT($AA505,LEN($AA505)-FIND("-",$AA505))))</formula>
    </cfRule>
  </conditionalFormatting>
  <conditionalFormatting sqref="Z508">
    <cfRule type="expression" dxfId="298" priority="117">
      <formula>IF(OR($N505=1,$N505=2,$N505=4),OR($Z505&lt;--LEFT($AA505,FIND("-",$AA505)-1),$Z505&gt;--RIGHT($AA505,LEN($AA505)-FIND("-",$AA505))),OR($Z505=0,$Z505&lt;--LEFT($AA505,FIND("-",$AA505)-1),$Z505&gt;--RIGHT($AA505,LEN($AA505)-FIND("-",$AA505))))</formula>
    </cfRule>
  </conditionalFormatting>
  <conditionalFormatting sqref="Z509">
    <cfRule type="expression" dxfId="297" priority="118">
      <formula>IF(OR($N505=1,$N505=2,$N505=4),OR($Z505&lt;--LEFT($AA505,FIND("-",$AA505)-1),$Z505&gt;--RIGHT($AA505,LEN($AA505)-FIND("-",$AA505))),OR($Z505=0,$Z505&lt;--LEFT($AA505,FIND("-",$AA505)-1),$Z505&gt;--RIGHT($AA505,LEN($AA505)-FIND("-",$AA505))))</formula>
    </cfRule>
  </conditionalFormatting>
  <conditionalFormatting sqref="Z510">
    <cfRule type="expression" dxfId="296" priority="119">
      <formula>IF(OR($N505=1,$N505=2,$N505=4),OR($Z505&lt;--LEFT($AA505,FIND("-",$AA505)-1),$Z505&gt;--RIGHT($AA505,LEN($AA505)-FIND("-",$AA505))),OR($Z505=0,$Z505&lt;--LEFT($AA505,FIND("-",$AA505)-1),$Z505&gt;--RIGHT($AA505,LEN($AA505)-FIND("-",$AA505))))</formula>
    </cfRule>
  </conditionalFormatting>
  <conditionalFormatting sqref="Z511">
    <cfRule type="expression" dxfId="295" priority="120">
      <formula>IF(OR($N505=1,$N505=2,$N505=4),OR($Z505&lt;--LEFT($AA505,FIND("-",$AA505)-1),$Z505&gt;--RIGHT($AA505,LEN($AA505)-FIND("-",$AA505))),OR($Z505=0,$Z505&lt;--LEFT($AA505,FIND("-",$AA505)-1),$Z505&gt;--RIGHT($AA505,LEN($AA505)-FIND("-",$AA505))))</formula>
    </cfRule>
  </conditionalFormatting>
  <conditionalFormatting sqref="Z512">
    <cfRule type="expression" dxfId="294" priority="121">
      <formula>IF(OR($N505=1,$N505=2,$N505=4),OR($Z505&lt;--LEFT($AA505,FIND("-",$AA505)-1),$Z505&gt;--RIGHT($AA505,LEN($AA505)-FIND("-",$AA505))),OR($Z505=0,$Z505&lt;--LEFT($AA505,FIND("-",$AA505)-1),$Z505&gt;--RIGHT($AA505,LEN($AA505)-FIND("-",$AA505))))</formula>
    </cfRule>
  </conditionalFormatting>
  <conditionalFormatting sqref="Z513">
    <cfRule type="expression" dxfId="293" priority="122">
      <formula>IF(OR($N505=1,$N505=2,$N505=4),OR($Z505&lt;--LEFT($AA505,FIND("-",$AA505)-1),$Z505&gt;--RIGHT($AA505,LEN($AA505)-FIND("-",$AA505))),OR($Z505=0,$Z505&lt;--LEFT($AA505,FIND("-",$AA505)-1),$Z505&gt;--RIGHT($AA505,LEN($AA505)-FIND("-",$AA505))))</formula>
    </cfRule>
  </conditionalFormatting>
  <conditionalFormatting sqref="Z514">
    <cfRule type="expression" dxfId="292" priority="123">
      <formula>IF(OR($N505=1,$N505=2,$N505=4),OR($Z505&lt;--LEFT($AA505,FIND("-",$AA505)-1),$Z505&gt;--RIGHT($AA505,LEN($AA505)-FIND("-",$AA505))),OR($Z505=0,$Z505&lt;--LEFT($AA505,FIND("-",$AA505)-1),$Z505&gt;--RIGHT($AA505,LEN($AA505)-FIND("-",$AA505))))</formula>
    </cfRule>
  </conditionalFormatting>
  <conditionalFormatting sqref="Z515">
    <cfRule type="expression" dxfId="291" priority="124">
      <formula>IF(OR($N505=1,$N505=2,$N505=4),OR($Z505&lt;--LEFT($AA505,FIND("-",$AA505)-1),$Z505&gt;--RIGHT($AA505,LEN($AA505)-FIND("-",$AA505))),OR($Z505=0,$Z505&lt;--LEFT($AA505,FIND("-",$AA505)-1),$Z505&gt;--RIGHT($AA505,LEN($AA505)-FIND("-",$AA505))))</formula>
    </cfRule>
  </conditionalFormatting>
  <conditionalFormatting sqref="Z516">
    <cfRule type="expression" dxfId="290" priority="125">
      <formula>IF(OR($N505=1,$N505=2,$N505=4),OR($Z505&lt;--LEFT($AA505,FIND("-",$AA505)-1),$Z505&gt;--RIGHT($AA505,LEN($AA505)-FIND("-",$AA505))),OR($Z505=0,$Z505&lt;--LEFT($AA505,FIND("-",$AA505)-1),$Z505&gt;--RIGHT($AA505,LEN($AA505)-FIND("-",$AA505))))</formula>
    </cfRule>
  </conditionalFormatting>
  <conditionalFormatting sqref="Z517">
    <cfRule type="expression" dxfId="289" priority="126">
      <formula>IF(OR($N505=1,$N505=2,$N505=4),OR($Z505&lt;--LEFT($AA505,FIND("-",$AA505)-1),$Z505&gt;--RIGHT($AA505,LEN($AA505)-FIND("-",$AA505))),OR($Z505=0,$Z505&lt;--LEFT($AA505,FIND("-",$AA505)-1),$Z505&gt;--RIGHT($AA505,LEN($AA505)-FIND("-",$AA505))))</formula>
    </cfRule>
  </conditionalFormatting>
  <conditionalFormatting sqref="Z518">
    <cfRule type="expression" dxfId="288" priority="127">
      <formula>IF(OR($N505=1,$N505=2,$N505=4),OR($Z505&lt;--LEFT($AA505,FIND("-",$AA505)-1),$Z505&gt;--RIGHT($AA505,LEN($AA505)-FIND("-",$AA505))),OR($Z505=0,$Z505&lt;--LEFT($AA505,FIND("-",$AA505)-1),$Z505&gt;--RIGHT($AA505,LEN($AA505)-FIND("-",$AA505))))</formula>
    </cfRule>
  </conditionalFormatting>
  <conditionalFormatting sqref="Z519">
    <cfRule type="expression" dxfId="287" priority="128">
      <formula>IF(OR($N505=1,$N505=2,$N505=4),OR($Z505&lt;--LEFT($AA505,FIND("-",$AA505)-1),$Z505&gt;--RIGHT($AA505,LEN($AA505)-FIND("-",$AA505))),OR($Z505=0,$Z505&lt;--LEFT($AA505,FIND("-",$AA505)-1),$Z505&gt;--RIGHT($AA505,LEN($AA505)-FIND("-",$AA505))))</formula>
    </cfRule>
  </conditionalFormatting>
  <conditionalFormatting sqref="Z520">
    <cfRule type="expression" dxfId="286" priority="129">
      <formula>IF(OR($N505=1,$N505=2,$N505=4),OR($Z505&lt;--LEFT($AA505,FIND("-",$AA505)-1),$Z505&gt;--RIGHT($AA505,LEN($AA505)-FIND("-",$AA505))),OR($Z505=0,$Z505&lt;--LEFT($AA505,FIND("-",$AA505)-1),$Z505&gt;--RIGHT($AA505,LEN($AA505)-FIND("-",$AA505))))</formula>
    </cfRule>
  </conditionalFormatting>
  <conditionalFormatting sqref="Z521">
    <cfRule type="expression" dxfId="285" priority="130">
      <formula>IF(OR($N505=1,$N505=2,$N505=4),OR($Z505&lt;--LEFT($AA505,FIND("-",$AA505)-1),$Z505&gt;--RIGHT($AA505,LEN($AA505)-FIND("-",$AA505))),OR($Z505=0,$Z505&lt;--LEFT($AA505,FIND("-",$AA505)-1),$Z505&gt;--RIGHT($AA505,LEN($AA505)-FIND("-",$AA505))))</formula>
    </cfRule>
  </conditionalFormatting>
  <conditionalFormatting sqref="Z522">
    <cfRule type="expression" dxfId="284" priority="131">
      <formula>IF(OR($N505=1,$N505=2,$N505=4),OR($Z505&lt;--LEFT($AA505,FIND("-",$AA505)-1),$Z505&gt;--RIGHT($AA505,LEN($AA505)-FIND("-",$AA505))),OR($Z505=0,$Z505&lt;--LEFT($AA505,FIND("-",$AA505)-1),$Z505&gt;--RIGHT($AA505,LEN($AA505)-FIND("-",$AA505))))</formula>
    </cfRule>
  </conditionalFormatting>
  <conditionalFormatting sqref="Z523">
    <cfRule type="expression" dxfId="283" priority="132">
      <formula>IF(OR($N505=1,$N505=2,$N505=4),OR($Z505&lt;--LEFT($AA505,FIND("-",$AA505)-1),$Z505&gt;--RIGHT($AA505,LEN($AA505)-FIND("-",$AA505))),OR($Z505=0,$Z505&lt;--LEFT($AA505,FIND("-",$AA505)-1),$Z505&gt;--RIGHT($AA505,LEN($AA505)-FIND("-",$AA505))))</formula>
    </cfRule>
  </conditionalFormatting>
  <conditionalFormatting sqref="Z524">
    <cfRule type="expression" dxfId="282" priority="133">
      <formula>IF(OR($N505=1,$N505=2,$N505=4),OR($Z505&lt;--LEFT($AA505,FIND("-",$AA505)-1),$Z505&gt;--RIGHT($AA505,LEN($AA505)-FIND("-",$AA505))),OR($Z505=0,$Z505&lt;--LEFT($AA505,FIND("-",$AA505)-1),$Z505&gt;--RIGHT($AA505,LEN($AA505)-FIND("-",$AA505))))</formula>
    </cfRule>
  </conditionalFormatting>
  <conditionalFormatting sqref="Z525">
    <cfRule type="expression" dxfId="281" priority="134">
      <formula>IF(OR($N505=1,$N505=2,$N505=4),OR($Z505&lt;--LEFT($AA505,FIND("-",$AA505)-1),$Z505&gt;--RIGHT($AA505,LEN($AA505)-FIND("-",$AA505))),OR($Z505=0,$Z505&lt;--LEFT($AA505,FIND("-",$AA505)-1),$Z505&gt;--RIGHT($AA505,LEN($AA505)-FIND("-",$AA505))))</formula>
    </cfRule>
  </conditionalFormatting>
  <conditionalFormatting sqref="Z526">
    <cfRule type="expression" dxfId="280" priority="135">
      <formula>IF(OR($N505=1,$N505=2,$N505=4),OR($Z505&lt;--LEFT($AA505,FIND("-",$AA505)-1),$Z505&gt;--RIGHT($AA505,LEN($AA505)-FIND("-",$AA505))),OR($Z505=0,$Z505&lt;--LEFT($AA505,FIND("-",$AA505)-1),$Z505&gt;--RIGHT($AA505,LEN($AA505)-FIND("-",$AA505))))</formula>
    </cfRule>
  </conditionalFormatting>
  <conditionalFormatting sqref="Z527">
    <cfRule type="expression" dxfId="279" priority="136">
      <formula>IF(OR($N505=1,$N505=2,$N505=4),OR($Z505&lt;--LEFT($AA505,FIND("-",$AA505)-1),$Z505&gt;--RIGHT($AA505,LEN($AA505)-FIND("-",$AA505))),OR($Z505=0,$Z505&lt;--LEFT($AA505,FIND("-",$AA505)-1),$Z505&gt;--RIGHT($AA505,LEN($AA505)-FIND("-",$AA505))))</formula>
    </cfRule>
  </conditionalFormatting>
  <conditionalFormatting sqref="Z529">
    <cfRule type="expression" dxfId="278" priority="30">
      <formula>IF(OR($N528=1,$N528=2,$N528=4),OR($Z528&lt;--LEFT($AA528,FIND("-",$AA528)-1),$Z528&gt;--RIGHT($AA528,LEN($AA528)-FIND("-",$AA528))),OR($Z528=0,$Z528&lt;--LEFT($AA528,FIND("-",$AA528)-1),$Z528&gt;--RIGHT($AA528,LEN($AA528)-FIND("-",$AA528))))</formula>
    </cfRule>
  </conditionalFormatting>
  <conditionalFormatting sqref="Z530">
    <cfRule type="expression" dxfId="277" priority="31">
      <formula>IF(OR($N528=1,$N528=2,$N528=4),OR($Z528&lt;--LEFT($AA528,FIND("-",$AA528)-1),$Z528&gt;--RIGHT($AA528,LEN($AA528)-FIND("-",$AA528))),OR($Z528=0,$Z528&lt;--LEFT($AA528,FIND("-",$AA528)-1),$Z528&gt;--RIGHT($AA528,LEN($AA528)-FIND("-",$AA528))))</formula>
    </cfRule>
  </conditionalFormatting>
  <conditionalFormatting sqref="Z531">
    <cfRule type="expression" dxfId="276" priority="32">
      <formula>IF(OR($N528=1,$N528=2,$N528=4),OR($Z528&lt;--LEFT($AA528,FIND("-",$AA528)-1),$Z528&gt;--RIGHT($AA528,LEN($AA528)-FIND("-",$AA528))),OR($Z528=0,$Z528&lt;--LEFT($AA528,FIND("-",$AA528)-1),$Z528&gt;--RIGHT($AA528,LEN($AA528)-FIND("-",$AA528))))</formula>
    </cfRule>
  </conditionalFormatting>
  <conditionalFormatting sqref="Z532">
    <cfRule type="expression" dxfId="275" priority="33">
      <formula>IF(OR($N528=1,$N528=2,$N528=4),OR($Z528&lt;--LEFT($AA528,FIND("-",$AA528)-1),$Z528&gt;--RIGHT($AA528,LEN($AA528)-FIND("-",$AA528))),OR($Z528=0,$Z528&lt;--LEFT($AA528,FIND("-",$AA528)-1),$Z528&gt;--RIGHT($AA528,LEN($AA528)-FIND("-",$AA528))))</formula>
    </cfRule>
  </conditionalFormatting>
  <conditionalFormatting sqref="Z533">
    <cfRule type="expression" dxfId="274" priority="34">
      <formula>IF(OR($N528=1,$N528=2,$N528=4),OR($Z528&lt;--LEFT($AA528,FIND("-",$AA528)-1),$Z528&gt;--RIGHT($AA528,LEN($AA528)-FIND("-",$AA528))),OR($Z528=0,$Z528&lt;--LEFT($AA528,FIND("-",$AA528)-1),$Z528&gt;--RIGHT($AA528,LEN($AA528)-FIND("-",$AA528))))</formula>
    </cfRule>
  </conditionalFormatting>
  <conditionalFormatting sqref="Z534">
    <cfRule type="expression" dxfId="273" priority="35">
      <formula>IF(OR($N528=1,$N528=2,$N528=4),OR($Z528&lt;--LEFT($AA528,FIND("-",$AA528)-1),$Z528&gt;--RIGHT($AA528,LEN($AA528)-FIND("-",$AA528))),OR($Z528=0,$Z528&lt;--LEFT($AA528,FIND("-",$AA528)-1),$Z528&gt;--RIGHT($AA528,LEN($AA528)-FIND("-",$AA528))))</formula>
    </cfRule>
  </conditionalFormatting>
  <conditionalFormatting sqref="Z535">
    <cfRule type="expression" dxfId="272" priority="36">
      <formula>IF(OR($N528=1,$N528=2,$N528=4),OR($Z528&lt;--LEFT($AA528,FIND("-",$AA528)-1),$Z528&gt;--RIGHT($AA528,LEN($AA528)-FIND("-",$AA528))),OR($Z528=0,$Z528&lt;--LEFT($AA528,FIND("-",$AA528)-1),$Z528&gt;--RIGHT($AA528,LEN($AA528)-FIND("-",$AA528))))</formula>
    </cfRule>
  </conditionalFormatting>
  <conditionalFormatting sqref="Z536">
    <cfRule type="expression" dxfId="271" priority="37">
      <formula>IF(OR($N528=1,$N528=2,$N528=4),OR($Z528&lt;--LEFT($AA528,FIND("-",$AA528)-1),$Z528&gt;--RIGHT($AA528,LEN($AA528)-FIND("-",$AA528))),OR($Z528=0,$Z528&lt;--LEFT($AA528,FIND("-",$AA528)-1),$Z528&gt;--RIGHT($AA528,LEN($AA528)-FIND("-",$AA528))))</formula>
    </cfRule>
  </conditionalFormatting>
  <conditionalFormatting sqref="Z537">
    <cfRule type="expression" dxfId="270" priority="38">
      <formula>IF(OR($N528=1,$N528=2,$N528=4),OR($Z528&lt;--LEFT($AA528,FIND("-",$AA528)-1),$Z528&gt;--RIGHT($AA528,LEN($AA528)-FIND("-",$AA528))),OR($Z528=0,$Z528&lt;--LEFT($AA528,FIND("-",$AA528)-1),$Z528&gt;--RIGHT($AA528,LEN($AA528)-FIND("-",$AA528))))</formula>
    </cfRule>
  </conditionalFormatting>
  <conditionalFormatting sqref="Z538">
    <cfRule type="expression" dxfId="269" priority="39">
      <formula>IF(OR($N528=1,$N528=2,$N528=4),OR($Z528&lt;--LEFT($AA528,FIND("-",$AA528)-1),$Z528&gt;--RIGHT($AA528,LEN($AA528)-FIND("-",$AA528))),OR($Z528=0,$Z528&lt;--LEFT($AA528,FIND("-",$AA528)-1),$Z528&gt;--RIGHT($AA528,LEN($AA528)-FIND("-",$AA528))))</formula>
    </cfRule>
  </conditionalFormatting>
  <conditionalFormatting sqref="Z539">
    <cfRule type="expression" dxfId="268" priority="40">
      <formula>IF(OR($N528=1,$N528=2,$N528=4),OR($Z528&lt;--LEFT($AA528,FIND("-",$AA528)-1),$Z528&gt;--RIGHT($AA528,LEN($AA528)-FIND("-",$AA528))),OR($Z528=0,$Z528&lt;--LEFT($AA528,FIND("-",$AA528)-1),$Z528&gt;--RIGHT($AA528,LEN($AA528)-FIND("-",$AA528))))</formula>
    </cfRule>
  </conditionalFormatting>
  <conditionalFormatting sqref="Z540">
    <cfRule type="expression" dxfId="267" priority="41">
      <formula>IF(OR($N528=1,$N528=2,$N528=4),OR($Z528&lt;--LEFT($AA528,FIND("-",$AA528)-1),$Z528&gt;--RIGHT($AA528,LEN($AA528)-FIND("-",$AA528))),OR($Z528=0,$Z528&lt;--LEFT($AA528,FIND("-",$AA528)-1),$Z528&gt;--RIGHT($AA528,LEN($AA528)-FIND("-",$AA528))))</formula>
    </cfRule>
  </conditionalFormatting>
  <conditionalFormatting sqref="Z541">
    <cfRule type="expression" dxfId="266" priority="42">
      <formula>IF(OR($N528=1,$N528=2,$N528=4),OR($Z528&lt;--LEFT($AA528,FIND("-",$AA528)-1),$Z528&gt;--RIGHT($AA528,LEN($AA528)-FIND("-",$AA528))),OR($Z528=0,$Z528&lt;--LEFT($AA528,FIND("-",$AA528)-1),$Z528&gt;--RIGHT($AA528,LEN($AA528)-FIND("-",$AA528))))</formula>
    </cfRule>
  </conditionalFormatting>
  <conditionalFormatting sqref="Z542">
    <cfRule type="expression" dxfId="265" priority="43">
      <formula>IF(OR($N528=1,$N528=2,$N528=4),OR($Z528&lt;--LEFT($AA528,FIND("-",$AA528)-1),$Z528&gt;--RIGHT($AA528,LEN($AA528)-FIND("-",$AA528))),OR($Z528=0,$Z528&lt;--LEFT($AA528,FIND("-",$AA528)-1),$Z528&gt;--RIGHT($AA528,LEN($AA528)-FIND("-",$AA528))))</formula>
    </cfRule>
  </conditionalFormatting>
  <conditionalFormatting sqref="Z543">
    <cfRule type="expression" dxfId="264" priority="44">
      <formula>IF(OR($N528=1,$N528=2,$N528=4),OR($Z528&lt;--LEFT($AA528,FIND("-",$AA528)-1),$Z528&gt;--RIGHT($AA528,LEN($AA528)-FIND("-",$AA528))),OR($Z528=0,$Z528&lt;--LEFT($AA528,FIND("-",$AA528)-1),$Z528&gt;--RIGHT($AA528,LEN($AA528)-FIND("-",$AA528))))</formula>
    </cfRule>
  </conditionalFormatting>
  <conditionalFormatting sqref="Z544">
    <cfRule type="expression" dxfId="263" priority="45">
      <formula>IF(OR($N528=1,$N528=2,$N528=4),OR($Z528&lt;--LEFT($AA528,FIND("-",$AA528)-1),$Z528&gt;--RIGHT($AA528,LEN($AA528)-FIND("-",$AA528))),OR($Z528=0,$Z528&lt;--LEFT($AA528,FIND("-",$AA528)-1),$Z528&gt;--RIGHT($AA528,LEN($AA528)-FIND("-",$AA528))))</formula>
    </cfRule>
  </conditionalFormatting>
  <conditionalFormatting sqref="Z545">
    <cfRule type="expression" dxfId="262" priority="46">
      <formula>IF(OR($N528=1,$N528=2,$N528=4),OR($Z528&lt;--LEFT($AA528,FIND("-",$AA528)-1),$Z528&gt;--RIGHT($AA528,LEN($AA528)-FIND("-",$AA528))),OR($Z528=0,$Z528&lt;--LEFT($AA528,FIND("-",$AA528)-1),$Z528&gt;--RIGHT($AA528,LEN($AA528)-FIND("-",$AA528))))</formula>
    </cfRule>
  </conditionalFormatting>
  <conditionalFormatting sqref="Z546">
    <cfRule type="expression" dxfId="261" priority="47">
      <formula>IF(OR($N528=1,$N528=2,$N528=4),OR($Z528&lt;--LEFT($AA528,FIND("-",$AA528)-1),$Z528&gt;--RIGHT($AA528,LEN($AA528)-FIND("-",$AA528))),OR($Z528=0,$Z528&lt;--LEFT($AA528,FIND("-",$AA528)-1),$Z528&gt;--RIGHT($AA528,LEN($AA528)-FIND("-",$AA528))))</formula>
    </cfRule>
  </conditionalFormatting>
  <conditionalFormatting sqref="Z547">
    <cfRule type="expression" dxfId="260" priority="48">
      <formula>IF(OR($N528=1,$N528=2,$N528=4),OR($Z528&lt;--LEFT($AA528,FIND("-",$AA528)-1),$Z528&gt;--RIGHT($AA528,LEN($AA528)-FIND("-",$AA528))),OR($Z528=0,$Z528&lt;--LEFT($AA528,FIND("-",$AA528)-1),$Z528&gt;--RIGHT($AA528,LEN($AA528)-FIND("-",$AA528))))</formula>
    </cfRule>
  </conditionalFormatting>
  <conditionalFormatting sqref="Z548">
    <cfRule type="expression" dxfId="259" priority="49">
      <formula>IF(OR($N528=1,$N528=2,$N528=4),OR($Z528&lt;--LEFT($AA528,FIND("-",$AA528)-1),$Z528&gt;--RIGHT($AA528,LEN($AA528)-FIND("-",$AA528))),OR($Z528=0,$Z528&lt;--LEFT($AA528,FIND("-",$AA528)-1),$Z528&gt;--RIGHT($AA528,LEN($AA528)-FIND("-",$AA528))))</formula>
    </cfRule>
  </conditionalFormatting>
  <conditionalFormatting sqref="Z549">
    <cfRule type="expression" dxfId="258" priority="50">
      <formula>IF(OR($N528=1,$N528=2,$N528=4),OR($Z528&lt;--LEFT($AA528,FIND("-",$AA528)-1),$Z528&gt;--RIGHT($AA528,LEN($AA528)-FIND("-",$AA528))),OR($Z528=0,$Z528&lt;--LEFT($AA528,FIND("-",$AA528)-1),$Z528&gt;--RIGHT($AA528,LEN($AA528)-FIND("-",$AA528))))</formula>
    </cfRule>
  </conditionalFormatting>
  <conditionalFormatting sqref="Z550">
    <cfRule type="expression" dxfId="257" priority="51">
      <formula>IF(OR($N528=1,$N528=2,$N528=4),OR($Z528&lt;--LEFT($AA528,FIND("-",$AA528)-1),$Z528&gt;--RIGHT($AA528,LEN($AA528)-FIND("-",$AA528))),OR($Z528=0,$Z528&lt;--LEFT($AA528,FIND("-",$AA528)-1),$Z528&gt;--RIGHT($AA528,LEN($AA528)-FIND("-",$AA528))))</formula>
    </cfRule>
  </conditionalFormatting>
  <conditionalFormatting sqref="Z551">
    <cfRule type="expression" dxfId="256" priority="52">
      <formula>IF(OR($N528=1,$N528=2,$N528=4),OR($Z528&lt;--LEFT($AA528,FIND("-",$AA528)-1),$Z528&gt;--RIGHT($AA528,LEN($AA528)-FIND("-",$AA528))),OR($Z528=0,$Z528&lt;--LEFT($AA528,FIND("-",$AA528)-1),$Z528&gt;--RIGHT($AA528,LEN($AA528)-FIND("-",$AA528))))</formula>
    </cfRule>
  </conditionalFormatting>
  <conditionalFormatting sqref="Z552">
    <cfRule type="expression" dxfId="255" priority="53">
      <formula>IF(OR($N528=1,$N528=2,$N528=4),OR($Z528&lt;--LEFT($AA528,FIND("-",$AA528)-1),$Z528&gt;--RIGHT($AA528,LEN($AA528)-FIND("-",$AA528))),OR($Z528=0,$Z528&lt;--LEFT($AA528,FIND("-",$AA528)-1),$Z528&gt;--RIGHT($AA528,LEN($AA528)-FIND("-",$AA528))))</formula>
    </cfRule>
  </conditionalFormatting>
  <conditionalFormatting sqref="Z553">
    <cfRule type="expression" dxfId="254" priority="54">
      <formula>IF(OR($N528=1,$N528=2,$N528=4),OR($Z528&lt;--LEFT($AA528,FIND("-",$AA528)-1),$Z528&gt;--RIGHT($AA528,LEN($AA528)-FIND("-",$AA528))),OR($Z528=0,$Z528&lt;--LEFT($AA528,FIND("-",$AA528)-1),$Z528&gt;--RIGHT($AA528,LEN($AA528)-FIND("-",$AA528))))</formula>
    </cfRule>
  </conditionalFormatting>
  <conditionalFormatting sqref="Z554">
    <cfRule type="expression" dxfId="253" priority="55">
      <formula>IF(OR($N528=1,$N528=2,$N528=4),OR($Z528&lt;--LEFT($AA528,FIND("-",$AA528)-1),$Z528&gt;--RIGHT($AA528,LEN($AA528)-FIND("-",$AA528))),OR($Z528=0,$Z528&lt;--LEFT($AA528,FIND("-",$AA528)-1),$Z528&gt;--RIGHT($AA528,LEN($AA528)-FIND("-",$AA528))))</formula>
    </cfRule>
  </conditionalFormatting>
  <conditionalFormatting sqref="Z555">
    <cfRule type="expression" dxfId="252" priority="56">
      <formula>IF(OR($N528=1,$N528=2,$N528=4),OR($Z528&lt;--LEFT($AA528,FIND("-",$AA528)-1),$Z528&gt;--RIGHT($AA528,LEN($AA528)-FIND("-",$AA528))),OR($Z528=0,$Z528&lt;--LEFT($AA528,FIND("-",$AA528)-1),$Z528&gt;--RIGHT($AA528,LEN($AA528)-FIND("-",$AA528))))</formula>
    </cfRule>
  </conditionalFormatting>
  <conditionalFormatting sqref="Z556">
    <cfRule type="expression" dxfId="251" priority="57">
      <formula>IF(OR($N528=1,$N528=2,$N528=4),OR($Z528&lt;--LEFT($AA528,FIND("-",$AA528)-1),$Z528&gt;--RIGHT($AA528,LEN($AA528)-FIND("-",$AA528))),OR($Z528=0,$Z528&lt;--LEFT($AA528,FIND("-",$AA528)-1),$Z528&gt;--RIGHT($AA528,LEN($AA528)-FIND("-",$AA528))))</formula>
    </cfRule>
  </conditionalFormatting>
  <conditionalFormatting sqref="Z557">
    <cfRule type="expression" dxfId="250" priority="58">
      <formula>IF(OR($N528=1,$N528=2,$N528=4),OR($Z528&lt;--LEFT($AA528,FIND("-",$AA528)-1),$Z528&gt;--RIGHT($AA528,LEN($AA528)-FIND("-",$AA528))),OR($Z528=0,$Z528&lt;--LEFT($AA528,FIND("-",$AA528)-1),$Z528&gt;--RIGHT($AA528,LEN($AA528)-FIND("-",$AA528))))</formula>
    </cfRule>
  </conditionalFormatting>
  <conditionalFormatting sqref="Z558">
    <cfRule type="expression" dxfId="249" priority="59">
      <formula>IF(OR($N528=1,$N528=2,$N528=4),OR($Z528&lt;--LEFT($AA528,FIND("-",$AA528)-1),$Z528&gt;--RIGHT($AA528,LEN($AA528)-FIND("-",$AA528))),OR($Z528=0,$Z528&lt;--LEFT($AA528,FIND("-",$AA528)-1),$Z528&gt;--RIGHT($AA528,LEN($AA528)-FIND("-",$AA528))))</formula>
    </cfRule>
  </conditionalFormatting>
  <conditionalFormatting sqref="Z559">
    <cfRule type="expression" dxfId="248" priority="60">
      <formula>IF(OR($N528=1,$N528=2,$N528=4),OR($Z528&lt;--LEFT($AA528,FIND("-",$AA528)-1),$Z528&gt;--RIGHT($AA528,LEN($AA528)-FIND("-",$AA528))),OR($Z528=0,$Z528&lt;--LEFT($AA528,FIND("-",$AA528)-1),$Z528&gt;--RIGHT($AA528,LEN($AA528)-FIND("-",$AA528))))</formula>
    </cfRule>
  </conditionalFormatting>
  <conditionalFormatting sqref="Z560">
    <cfRule type="expression" dxfId="247" priority="61">
      <formula>IF(OR($N528=1,$N528=2,$N528=4),OR($Z528&lt;--LEFT($AA528,FIND("-",$AA528)-1),$Z528&gt;--RIGHT($AA528,LEN($AA528)-FIND("-",$AA528))),OR($Z528=0,$Z528&lt;--LEFT($AA528,FIND("-",$AA528)-1),$Z528&gt;--RIGHT($AA528,LEN($AA528)-FIND("-",$AA528))))</formula>
    </cfRule>
  </conditionalFormatting>
  <conditionalFormatting sqref="Z561">
    <cfRule type="expression" dxfId="246" priority="62">
      <formula>IF(OR($N528=1,$N528=2,$N528=4),OR($Z528&lt;--LEFT($AA528,FIND("-",$AA528)-1),$Z528&gt;--RIGHT($AA528,LEN($AA528)-FIND("-",$AA528))),OR($Z528=0,$Z528&lt;--LEFT($AA528,FIND("-",$AA528)-1),$Z528&gt;--RIGHT($AA528,LEN($AA528)-FIND("-",$AA528))))</formula>
    </cfRule>
  </conditionalFormatting>
  <conditionalFormatting sqref="Z562">
    <cfRule type="expression" dxfId="245" priority="63">
      <formula>IF(OR($N528=1,$N528=2,$N528=4),OR($Z528&lt;--LEFT($AA528,FIND("-",$AA528)-1),$Z528&gt;--RIGHT($AA528,LEN($AA528)-FIND("-",$AA528))),OR($Z528=0,$Z528&lt;--LEFT($AA528,FIND("-",$AA528)-1),$Z528&gt;--RIGHT($AA528,LEN($AA528)-FIND("-",$AA528))))</formula>
    </cfRule>
  </conditionalFormatting>
  <conditionalFormatting sqref="Z563">
    <cfRule type="expression" dxfId="244" priority="64">
      <formula>IF(OR($N528=1,$N528=2,$N528=4),OR($Z528&lt;--LEFT($AA528,FIND("-",$AA528)-1),$Z528&gt;--RIGHT($AA528,LEN($AA528)-FIND("-",$AA528))),OR($Z528=0,$Z528&lt;--LEFT($AA528,FIND("-",$AA528)-1),$Z528&gt;--RIGHT($AA528,LEN($AA528)-FIND("-",$AA528))))</formula>
    </cfRule>
  </conditionalFormatting>
  <conditionalFormatting sqref="Z564">
    <cfRule type="expression" dxfId="243" priority="65">
      <formula>IF(OR($N528=1,$N528=2,$N528=4),OR($Z528&lt;--LEFT($AA528,FIND("-",$AA528)-1),$Z528&gt;--RIGHT($AA528,LEN($AA528)-FIND("-",$AA528))),OR($Z528=0,$Z528&lt;--LEFT($AA528,FIND("-",$AA528)-1),$Z528&gt;--RIGHT($AA528,LEN($AA528)-FIND("-",$AA528))))</formula>
    </cfRule>
  </conditionalFormatting>
  <conditionalFormatting sqref="Z565">
    <cfRule type="expression" dxfId="242" priority="66">
      <formula>IF(OR($N528=1,$N528=2,$N528=4),OR($Z528&lt;--LEFT($AA528,FIND("-",$AA528)-1),$Z528&gt;--RIGHT($AA528,LEN($AA528)-FIND("-",$AA528))),OR($Z528=0,$Z528&lt;--LEFT($AA528,FIND("-",$AA528)-1),$Z528&gt;--RIGHT($AA528,LEN($AA528)-FIND("-",$AA528))))</formula>
    </cfRule>
  </conditionalFormatting>
  <conditionalFormatting sqref="Z566">
    <cfRule type="expression" dxfId="241" priority="67">
      <formula>IF(OR($N528=1,$N528=2,$N528=4),OR($Z528&lt;--LEFT($AA528,FIND("-",$AA528)-1),$Z528&gt;--RIGHT($AA528,LEN($AA528)-FIND("-",$AA528))),OR($Z528=0,$Z528&lt;--LEFT($AA528,FIND("-",$AA528)-1),$Z528&gt;--RIGHT($AA528,LEN($AA528)-FIND("-",$AA528))))</formula>
    </cfRule>
  </conditionalFormatting>
  <conditionalFormatting sqref="Z567">
    <cfRule type="expression" dxfId="240" priority="68">
      <formula>IF(OR($N528=1,$N528=2,$N528=4),OR($Z528&lt;--LEFT($AA528,FIND("-",$AA528)-1),$Z528&gt;--RIGHT($AA528,LEN($AA528)-FIND("-",$AA528))),OR($Z528=0,$Z528&lt;--LEFT($AA528,FIND("-",$AA528)-1),$Z528&gt;--RIGHT($AA528,LEN($AA528)-FIND("-",$AA528))))</formula>
    </cfRule>
  </conditionalFormatting>
  <conditionalFormatting sqref="Z568">
    <cfRule type="expression" dxfId="239" priority="69">
      <formula>IF(OR($N528=1,$N528=2,$N528=4),OR($Z528&lt;--LEFT($AA528,FIND("-",$AA528)-1),$Z528&gt;--RIGHT($AA528,LEN($AA528)-FIND("-",$AA528))),OR($Z528=0,$Z528&lt;--LEFT($AA528,FIND("-",$AA528)-1),$Z528&gt;--RIGHT($AA528,LEN($AA528)-FIND("-",$AA528))))</formula>
    </cfRule>
  </conditionalFormatting>
  <conditionalFormatting sqref="Z569">
    <cfRule type="expression" dxfId="238" priority="70">
      <formula>IF(OR($N528=1,$N528=2,$N528=4),OR($Z528&lt;--LEFT($AA528,FIND("-",$AA528)-1),$Z528&gt;--RIGHT($AA528,LEN($AA528)-FIND("-",$AA528))),OR($Z528=0,$Z528&lt;--LEFT($AA528,FIND("-",$AA528)-1),$Z528&gt;--RIGHT($AA528,LEN($AA528)-FIND("-",$AA528))))</formula>
    </cfRule>
  </conditionalFormatting>
  <conditionalFormatting sqref="Z570">
    <cfRule type="expression" dxfId="237" priority="71">
      <formula>IF(OR($N528=1,$N528=2,$N528=4),OR($Z528&lt;--LEFT($AA528,FIND("-",$AA528)-1),$Z528&gt;--RIGHT($AA528,LEN($AA528)-FIND("-",$AA528))),OR($Z528=0,$Z528&lt;--LEFT($AA528,FIND("-",$AA528)-1),$Z528&gt;--RIGHT($AA528,LEN($AA528)-FIND("-",$AA528))))</formula>
    </cfRule>
  </conditionalFormatting>
  <conditionalFormatting sqref="Z571">
    <cfRule type="expression" dxfId="236" priority="72">
      <formula>IF(OR($N528=1,$N528=2,$N528=4),OR($Z528&lt;--LEFT($AA528,FIND("-",$AA528)-1),$Z528&gt;--RIGHT($AA528,LEN($AA528)-FIND("-",$AA528))),OR($Z528=0,$Z528&lt;--LEFT($AA528,FIND("-",$AA528)-1),$Z528&gt;--RIGHT($AA528,LEN($AA528)-FIND("-",$AA528))))</formula>
    </cfRule>
  </conditionalFormatting>
  <conditionalFormatting sqref="Z572">
    <cfRule type="expression" dxfId="235" priority="73">
      <formula>IF(OR($N528=1,$N528=2,$N528=4),OR($Z528&lt;--LEFT($AA528,FIND("-",$AA528)-1),$Z528&gt;--RIGHT($AA528,LEN($AA528)-FIND("-",$AA528))),OR($Z528=0,$Z528&lt;--LEFT($AA528,FIND("-",$AA528)-1),$Z528&gt;--RIGHT($AA528,LEN($AA528)-FIND("-",$AA528))))</formula>
    </cfRule>
  </conditionalFormatting>
  <conditionalFormatting sqref="Z573">
    <cfRule type="expression" dxfId="234" priority="74">
      <formula>IF(OR($N528=1,$N528=2,$N528=4),OR($Z528&lt;--LEFT($AA528,FIND("-",$AA528)-1),$Z528&gt;--RIGHT($AA528,LEN($AA528)-FIND("-",$AA528))),OR($Z528=0,$Z528&lt;--LEFT($AA528,FIND("-",$AA528)-1),$Z528&gt;--RIGHT($AA528,LEN($AA528)-FIND("-",$AA528))))</formula>
    </cfRule>
  </conditionalFormatting>
  <conditionalFormatting sqref="Z574">
    <cfRule type="expression" dxfId="233" priority="75">
      <formula>IF(OR($N528=1,$N528=2,$N528=4),OR($Z528&lt;--LEFT($AA528,FIND("-",$AA528)-1),$Z528&gt;--RIGHT($AA528,LEN($AA528)-FIND("-",$AA528))),OR($Z528=0,$Z528&lt;--LEFT($AA528,FIND("-",$AA528)-1),$Z528&gt;--RIGHT($AA528,LEN($AA528)-FIND("-",$AA528))))</formula>
    </cfRule>
  </conditionalFormatting>
  <conditionalFormatting sqref="Z575">
    <cfRule type="expression" dxfId="232" priority="76">
      <formula>IF(OR($N528=1,$N528=2,$N528=4),OR($Z528&lt;--LEFT($AA528,FIND("-",$AA528)-1),$Z528&gt;--RIGHT($AA528,LEN($AA528)-FIND("-",$AA528))),OR($Z528=0,$Z528&lt;--LEFT($AA528,FIND("-",$AA528)-1),$Z528&gt;--RIGHT($AA528,LEN($AA528)-FIND("-",$AA528))))</formula>
    </cfRule>
  </conditionalFormatting>
  <conditionalFormatting sqref="Z576">
    <cfRule type="expression" dxfId="231" priority="77">
      <formula>IF(OR($N528=1,$N528=2,$N528=4),OR($Z528&lt;--LEFT($AA528,FIND("-",$AA528)-1),$Z528&gt;--RIGHT($AA528,LEN($AA528)-FIND("-",$AA528))),OR($Z528=0,$Z528&lt;--LEFT($AA528,FIND("-",$AA528)-1),$Z528&gt;--RIGHT($AA528,LEN($AA528)-FIND("-",$AA528))))</formula>
    </cfRule>
  </conditionalFormatting>
  <conditionalFormatting sqref="Z577">
    <cfRule type="expression" dxfId="230" priority="78">
      <formula>IF(OR($N528=1,$N528=2,$N528=4),OR($Z528&lt;--LEFT($AA528,FIND("-",$AA528)-1),$Z528&gt;--RIGHT($AA528,LEN($AA528)-FIND("-",$AA528))),OR($Z528=0,$Z528&lt;--LEFT($AA528,FIND("-",$AA528)-1),$Z528&gt;--RIGHT($AA528,LEN($AA528)-FIND("-",$AA528))))</formula>
    </cfRule>
  </conditionalFormatting>
  <conditionalFormatting sqref="Z578">
    <cfRule type="expression" dxfId="229" priority="79">
      <formula>IF(OR($N528=1,$N528=2,$N528=4),OR($Z528&lt;--LEFT($AA528,FIND("-",$AA528)-1),$Z528&gt;--RIGHT($AA528,LEN($AA528)-FIND("-",$AA528))),OR($Z528=0,$Z528&lt;--LEFT($AA528,FIND("-",$AA528)-1),$Z528&gt;--RIGHT($AA528,LEN($AA528)-FIND("-",$AA528))))</formula>
    </cfRule>
  </conditionalFormatting>
  <conditionalFormatting sqref="Z579">
    <cfRule type="expression" dxfId="228" priority="80">
      <formula>IF(OR($N528=1,$N528=2,$N528=4),OR($Z528&lt;--LEFT($AA528,FIND("-",$AA528)-1),$Z528&gt;--RIGHT($AA528,LEN($AA528)-FIND("-",$AA528))),OR($Z528=0,$Z528&lt;--LEFT($AA528,FIND("-",$AA528)-1),$Z528&gt;--RIGHT($AA528,LEN($AA528)-FIND("-",$AA528))))</formula>
    </cfRule>
  </conditionalFormatting>
  <conditionalFormatting sqref="Z580">
    <cfRule type="expression" dxfId="227" priority="81">
      <formula>IF(OR($N528=1,$N528=2,$N528=4),OR($Z528&lt;--LEFT($AA528,FIND("-",$AA528)-1),$Z528&gt;--RIGHT($AA528,LEN($AA528)-FIND("-",$AA528))),OR($Z528=0,$Z528&lt;--LEFT($AA528,FIND("-",$AA528)-1),$Z528&gt;--RIGHT($AA528,LEN($AA528)-FIND("-",$AA528))))</formula>
    </cfRule>
  </conditionalFormatting>
  <conditionalFormatting sqref="Z581">
    <cfRule type="expression" dxfId="226" priority="82">
      <formula>IF(OR($N528=1,$N528=2,$N528=4),OR($Z528&lt;--LEFT($AA528,FIND("-",$AA528)-1),$Z528&gt;--RIGHT($AA528,LEN($AA528)-FIND("-",$AA528))),OR($Z528=0,$Z528&lt;--LEFT($AA528,FIND("-",$AA528)-1),$Z528&gt;--RIGHT($AA528,LEN($AA528)-FIND("-",$AA528))))</formula>
    </cfRule>
  </conditionalFormatting>
  <conditionalFormatting sqref="Z582">
    <cfRule type="expression" dxfId="225" priority="83">
      <formula>IF(OR($N528=1,$N528=2,$N528=4),OR($Z528&lt;--LEFT($AA528,FIND("-",$AA528)-1),$Z528&gt;--RIGHT($AA528,LEN($AA528)-FIND("-",$AA528))),OR($Z528=0,$Z528&lt;--LEFT($AA528,FIND("-",$AA528)-1),$Z528&gt;--RIGHT($AA528,LEN($AA528)-FIND("-",$AA528))))</formula>
    </cfRule>
  </conditionalFormatting>
  <conditionalFormatting sqref="Z583">
    <cfRule type="expression" dxfId="224" priority="84">
      <formula>IF(OR($N528=1,$N528=2,$N528=4),OR($Z528&lt;--LEFT($AA528,FIND("-",$AA528)-1),$Z528&gt;--RIGHT($AA528,LEN($AA528)-FIND("-",$AA528))),OR($Z528=0,$Z528&lt;--LEFT($AA528,FIND("-",$AA528)-1),$Z528&gt;--RIGHT($AA528,LEN($AA528)-FIND("-",$AA528))))</formula>
    </cfRule>
  </conditionalFormatting>
  <conditionalFormatting sqref="Z584">
    <cfRule type="expression" dxfId="223" priority="85">
      <formula>IF(OR($N528=1,$N528=2,$N528=4),OR($Z528&lt;--LEFT($AA528,FIND("-",$AA528)-1),$Z528&gt;--RIGHT($AA528,LEN($AA528)-FIND("-",$AA528))),OR($Z528=0,$Z528&lt;--LEFT($AA528,FIND("-",$AA528)-1),$Z528&gt;--RIGHT($AA528,LEN($AA528)-FIND("-",$AA528))))</formula>
    </cfRule>
  </conditionalFormatting>
  <conditionalFormatting sqref="Z585">
    <cfRule type="expression" dxfId="222" priority="86">
      <formula>IF(OR($N528=1,$N528=2,$N528=4),OR($Z528&lt;--LEFT($AA528,FIND("-",$AA528)-1),$Z528&gt;--RIGHT($AA528,LEN($AA528)-FIND("-",$AA528))),OR($Z528=0,$Z528&lt;--LEFT($AA528,FIND("-",$AA528)-1),$Z528&gt;--RIGHT($AA528,LEN($AA528)-FIND("-",$AA528))))</formula>
    </cfRule>
  </conditionalFormatting>
  <conditionalFormatting sqref="Z586">
    <cfRule type="expression" dxfId="221" priority="87">
      <formula>IF(OR($N528=1,$N528=2,$N528=4),OR($Z528&lt;--LEFT($AA528,FIND("-",$AA528)-1),$Z528&gt;--RIGHT($AA528,LEN($AA528)-FIND("-",$AA528))),OR($Z528=0,$Z528&lt;--LEFT($AA528,FIND("-",$AA528)-1),$Z528&gt;--RIGHT($AA528,LEN($AA528)-FIND("-",$AA528))))</formula>
    </cfRule>
  </conditionalFormatting>
  <conditionalFormatting sqref="Z587">
    <cfRule type="expression" dxfId="220" priority="88">
      <formula>IF(OR($N528=1,$N528=2,$N528=4),OR($Z528&lt;--LEFT($AA528,FIND("-",$AA528)-1),$Z528&gt;--RIGHT($AA528,LEN($AA528)-FIND("-",$AA528))),OR($Z528=0,$Z528&lt;--LEFT($AA528,FIND("-",$AA528)-1),$Z528&gt;--RIGHT($AA528,LEN($AA528)-FIND("-",$AA528))))</formula>
    </cfRule>
  </conditionalFormatting>
  <conditionalFormatting sqref="Z588">
    <cfRule type="expression" dxfId="219" priority="89">
      <formula>IF(OR($N528=1,$N528=2,$N528=4),OR($Z528&lt;--LEFT($AA528,FIND("-",$AA528)-1),$Z528&gt;--RIGHT($AA528,LEN($AA528)-FIND("-",$AA528))),OR($Z528=0,$Z528&lt;--LEFT($AA528,FIND("-",$AA528)-1),$Z528&gt;--RIGHT($AA528,LEN($AA528)-FIND("-",$AA528))))</formula>
    </cfRule>
  </conditionalFormatting>
  <conditionalFormatting sqref="Z589">
    <cfRule type="expression" dxfId="218" priority="90">
      <formula>IF(OR($N528=1,$N528=2,$N528=4),OR($Z528&lt;--LEFT($AA528,FIND("-",$AA528)-1),$Z528&gt;--RIGHT($AA528,LEN($AA528)-FIND("-",$AA528))),OR($Z528=0,$Z528&lt;--LEFT($AA528,FIND("-",$AA528)-1),$Z528&gt;--RIGHT($AA528,LEN($AA528)-FIND("-",$AA528))))</formula>
    </cfRule>
  </conditionalFormatting>
  <conditionalFormatting sqref="Z590">
    <cfRule type="expression" dxfId="217" priority="91">
      <formula>IF(OR($N528=1,$N528=2,$N528=4),OR($Z528&lt;--LEFT($AA528,FIND("-",$AA528)-1),$Z528&gt;--RIGHT($AA528,LEN($AA528)-FIND("-",$AA528))),OR($Z528=0,$Z528&lt;--LEFT($AA528,FIND("-",$AA528)-1),$Z528&gt;--RIGHT($AA528,LEN($AA528)-FIND("-",$AA528))))</formula>
    </cfRule>
  </conditionalFormatting>
  <conditionalFormatting sqref="Z591">
    <cfRule type="expression" dxfId="216" priority="92">
      <formula>IF(OR($N528=1,$N528=2,$N528=4),OR($Z528&lt;--LEFT($AA528,FIND("-",$AA528)-1),$Z528&gt;--RIGHT($AA528,LEN($AA528)-FIND("-",$AA528))),OR($Z528=0,$Z528&lt;--LEFT($AA528,FIND("-",$AA528)-1),$Z528&gt;--RIGHT($AA528,LEN($AA528)-FIND("-",$AA528))))</formula>
    </cfRule>
  </conditionalFormatting>
  <conditionalFormatting sqref="Z592">
    <cfRule type="expression" dxfId="215" priority="93">
      <formula>IF(OR($N528=1,$N528=2,$N528=4),OR($Z528&lt;--LEFT($AA528,FIND("-",$AA528)-1),$Z528&gt;--RIGHT($AA528,LEN($AA528)-FIND("-",$AA528))),OR($Z528=0,$Z528&lt;--LEFT($AA528,FIND("-",$AA528)-1),$Z528&gt;--RIGHT($AA528,LEN($AA528)-FIND("-",$AA528))))</formula>
    </cfRule>
  </conditionalFormatting>
  <conditionalFormatting sqref="Z593">
    <cfRule type="expression" dxfId="214" priority="94">
      <formula>IF(OR($N528=1,$N528=2,$N528=4),OR($Z528&lt;--LEFT($AA528,FIND("-",$AA528)-1),$Z528&gt;--RIGHT($AA528,LEN($AA528)-FIND("-",$AA528))),OR($Z528=0,$Z528&lt;--LEFT($AA528,FIND("-",$AA528)-1),$Z528&gt;--RIGHT($AA528,LEN($AA528)-FIND("-",$AA528))))</formula>
    </cfRule>
  </conditionalFormatting>
  <conditionalFormatting sqref="Z594">
    <cfRule type="expression" dxfId="213" priority="95">
      <formula>IF(OR($N528=1,$N528=2,$N528=4),OR($Z528&lt;--LEFT($AA528,FIND("-",$AA528)-1),$Z528&gt;--RIGHT($AA528,LEN($AA528)-FIND("-",$AA528))),OR($Z528=0,$Z528&lt;--LEFT($AA528,FIND("-",$AA528)-1),$Z528&gt;--RIGHT($AA528,LEN($AA528)-FIND("-",$AA528))))</formula>
    </cfRule>
  </conditionalFormatting>
  <conditionalFormatting sqref="Z595">
    <cfRule type="expression" dxfId="212" priority="96">
      <formula>IF(OR($N528=1,$N528=2,$N528=4),OR($Z528&lt;--LEFT($AA528,FIND("-",$AA528)-1),$Z528&gt;--RIGHT($AA528,LEN($AA528)-FIND("-",$AA528))),OR($Z528=0,$Z528&lt;--LEFT($AA528,FIND("-",$AA528)-1),$Z528&gt;--RIGHT($AA528,LEN($AA528)-FIND("-",$AA528))))</formula>
    </cfRule>
  </conditionalFormatting>
  <conditionalFormatting sqref="Z596">
    <cfRule type="expression" dxfId="211" priority="97">
      <formula>IF(OR($N528=1,$N528=2,$N528=4),OR($Z528&lt;--LEFT($AA528,FIND("-",$AA528)-1),$Z528&gt;--RIGHT($AA528,LEN($AA528)-FIND("-",$AA528))),OR($Z528=0,$Z528&lt;--LEFT($AA528,FIND("-",$AA528)-1),$Z528&gt;--RIGHT($AA528,LEN($AA528)-FIND("-",$AA528))))</formula>
    </cfRule>
  </conditionalFormatting>
  <conditionalFormatting sqref="Z597">
    <cfRule type="expression" dxfId="210" priority="98">
      <formula>IF(OR($N528=1,$N528=2,$N528=4),OR($Z528&lt;--LEFT($AA528,FIND("-",$AA528)-1),$Z528&gt;--RIGHT($AA528,LEN($AA528)-FIND("-",$AA528))),OR($Z528=0,$Z528&lt;--LEFT($AA528,FIND("-",$AA528)-1),$Z528&gt;--RIGHT($AA528,LEN($AA528)-FIND("-",$AA528))))</formula>
    </cfRule>
  </conditionalFormatting>
  <conditionalFormatting sqref="Z598">
    <cfRule type="expression" dxfId="209" priority="99">
      <formula>IF(OR($N528=1,$N528=2,$N528=4),OR($Z528&lt;--LEFT($AA528,FIND("-",$AA528)-1),$Z528&gt;--RIGHT($AA528,LEN($AA528)-FIND("-",$AA528))),OR($Z528=0,$Z528&lt;--LEFT($AA528,FIND("-",$AA528)-1),$Z528&gt;--RIGHT($AA528,LEN($AA528)-FIND("-",$AA528))))</formula>
    </cfRule>
  </conditionalFormatting>
  <conditionalFormatting sqref="Z599">
    <cfRule type="expression" dxfId="208" priority="100">
      <formula>IF(OR($N528=1,$N528=2,$N528=4),OR($Z528&lt;--LEFT($AA528,FIND("-",$AA528)-1),$Z528&gt;--RIGHT($AA528,LEN($AA528)-FIND("-",$AA528))),OR($Z528=0,$Z528&lt;--LEFT($AA528,FIND("-",$AA528)-1),$Z528&gt;--RIGHT($AA528,LEN($AA528)-FIND("-",$AA528))))</formula>
    </cfRule>
  </conditionalFormatting>
  <conditionalFormatting sqref="Z600">
    <cfRule type="expression" dxfId="207" priority="101">
      <formula>IF(OR($N528=1,$N528=2,$N528=4),OR($Z528&lt;--LEFT($AA528,FIND("-",$AA528)-1),$Z528&gt;--RIGHT($AA528,LEN($AA528)-FIND("-",$AA528))),OR($Z528=0,$Z528&lt;--LEFT($AA528,FIND("-",$AA528)-1),$Z528&gt;--RIGHT($AA528,LEN($AA528)-FIND("-",$AA528))))</formula>
    </cfRule>
  </conditionalFormatting>
  <conditionalFormatting sqref="Z601">
    <cfRule type="expression" dxfId="206" priority="102">
      <formula>IF(OR($N528=1,$N528=2,$N528=4),OR($Z528&lt;--LEFT($AA528,FIND("-",$AA528)-1),$Z528&gt;--RIGHT($AA528,LEN($AA528)-FIND("-",$AA528))),OR($Z528=0,$Z528&lt;--LEFT($AA528,FIND("-",$AA528)-1),$Z528&gt;--RIGHT($AA528,LEN($AA528)-FIND("-",$AA528))))</formula>
    </cfRule>
  </conditionalFormatting>
  <conditionalFormatting sqref="Z602">
    <cfRule type="expression" dxfId="205" priority="103">
      <formula>IF(OR($N528=1,$N528=2,$N528=4),OR($Z528&lt;--LEFT($AA528,FIND("-",$AA528)-1),$Z528&gt;--RIGHT($AA528,LEN($AA528)-FIND("-",$AA528))),OR($Z528=0,$Z528&lt;--LEFT($AA528,FIND("-",$AA528)-1),$Z528&gt;--RIGHT($AA528,LEN($AA528)-FIND("-",$AA528))))</formula>
    </cfRule>
  </conditionalFormatting>
  <conditionalFormatting sqref="Z603">
    <cfRule type="expression" dxfId="204" priority="104">
      <formula>IF(OR($N528=1,$N528=2,$N528=4),OR($Z528&lt;--LEFT($AA528,FIND("-",$AA528)-1),$Z528&gt;--RIGHT($AA528,LEN($AA528)-FIND("-",$AA528))),OR($Z528=0,$Z528&lt;--LEFT($AA528,FIND("-",$AA528)-1),$Z528&gt;--RIGHT($AA528,LEN($AA528)-FIND("-",$AA528))))</formula>
    </cfRule>
  </conditionalFormatting>
  <conditionalFormatting sqref="Z604">
    <cfRule type="expression" dxfId="203" priority="105">
      <formula>IF(OR($N528=1,$N528=2,$N528=4),OR($Z528&lt;--LEFT($AA528,FIND("-",$AA528)-1),$Z528&gt;--RIGHT($AA528,LEN($AA528)-FIND("-",$AA528))),OR($Z528=0,$Z528&lt;--LEFT($AA528,FIND("-",$AA528)-1),$Z528&gt;--RIGHT($AA528,LEN($AA528)-FIND("-",$AA528))))</formula>
    </cfRule>
  </conditionalFormatting>
  <conditionalFormatting sqref="Z605">
    <cfRule type="expression" dxfId="202" priority="106">
      <formula>IF(OR($N528=1,$N528=2,$N528=4),OR($Z528&lt;--LEFT($AA528,FIND("-",$AA528)-1),$Z528&gt;--RIGHT($AA528,LEN($AA528)-FIND("-",$AA528))),OR($Z528=0,$Z528&lt;--LEFT($AA528,FIND("-",$AA528)-1),$Z528&gt;--RIGHT($AA528,LEN($AA528)-FIND("-",$AA528))))</formula>
    </cfRule>
  </conditionalFormatting>
  <conditionalFormatting sqref="Z606">
    <cfRule type="expression" dxfId="201" priority="107">
      <formula>IF(OR($N528=1,$N528=2,$N528=4),OR($Z528&lt;--LEFT($AA528,FIND("-",$AA528)-1),$Z528&gt;--RIGHT($AA528,LEN($AA528)-FIND("-",$AA528))),OR($Z528=0,$Z528&lt;--LEFT($AA528,FIND("-",$AA528)-1),$Z528&gt;--RIGHT($AA528,LEN($AA528)-FIND("-",$AA528))))</formula>
    </cfRule>
  </conditionalFormatting>
  <conditionalFormatting sqref="Z607">
    <cfRule type="expression" dxfId="200" priority="108">
      <formula>IF(OR($N528=1,$N528=2,$N528=4),OR($Z528&lt;--LEFT($AA528,FIND("-",$AA528)-1),$Z528&gt;--RIGHT($AA528,LEN($AA528)-FIND("-",$AA528))),OR($Z528=0,$Z528&lt;--LEFT($AA528,FIND("-",$AA528)-1),$Z528&gt;--RIGHT($AA528,LEN($AA528)-FIND("-",$AA528))))</formula>
    </cfRule>
  </conditionalFormatting>
  <conditionalFormatting sqref="Z608">
    <cfRule type="expression" dxfId="199" priority="109">
      <formula>IF(OR($N528=1,$N528=2,$N528=4),OR($Z528&lt;--LEFT($AA528,FIND("-",$AA528)-1),$Z528&gt;--RIGHT($AA528,LEN($AA528)-FIND("-",$AA528))),OR($Z528=0,$Z528&lt;--LEFT($AA528,FIND("-",$AA528)-1),$Z528&gt;--RIGHT($AA528,LEN($AA528)-FIND("-",$AA528))))</formula>
    </cfRule>
  </conditionalFormatting>
  <conditionalFormatting sqref="Z609">
    <cfRule type="expression" dxfId="198" priority="110">
      <formula>IF(OR($N528=1,$N528=2,$N528=4),OR($Z528&lt;--LEFT($AA528,FIND("-",$AA528)-1),$Z528&gt;--RIGHT($AA528,LEN($AA528)-FIND("-",$AA528))),OR($Z528=0,$Z528&lt;--LEFT($AA528,FIND("-",$AA528)-1),$Z528&gt;--RIGHT($AA528,LEN($AA528)-FIND("-",$AA528))))</formula>
    </cfRule>
  </conditionalFormatting>
  <conditionalFormatting sqref="Z610">
    <cfRule type="expression" dxfId="197" priority="111">
      <formula>IF(OR($N528=1,$N528=2,$N528=4),OR($Z528&lt;--LEFT($AA528,FIND("-",$AA528)-1),$Z528&gt;--RIGHT($AA528,LEN($AA528)-FIND("-",$AA528))),OR($Z528=0,$Z528&lt;--LEFT($AA528,FIND("-",$AA528)-1),$Z528&gt;--RIGHT($AA528,LEN($AA528)-FIND("-",$AA528))))</formula>
    </cfRule>
  </conditionalFormatting>
  <conditionalFormatting sqref="Z611">
    <cfRule type="expression" dxfId="196" priority="112">
      <formula>IF(OR($N528=1,$N528=2,$N528=4),OR($Z528&lt;--LEFT($AA528,FIND("-",$AA528)-1),$Z528&gt;--RIGHT($AA528,LEN($AA528)-FIND("-",$AA528))),OR($Z528=0,$Z528&lt;--LEFT($AA528,FIND("-",$AA528)-1),$Z528&gt;--RIGHT($AA528,LEN($AA528)-FIND("-",$AA528))))</formula>
    </cfRule>
  </conditionalFormatting>
  <conditionalFormatting sqref="Z612">
    <cfRule type="expression" dxfId="195" priority="113">
      <formula>IF(OR($N528=1,$N528=2,$N528=4),OR($Z528&lt;--LEFT($AA528,FIND("-",$AA528)-1),$Z528&gt;--RIGHT($AA528,LEN($AA528)-FIND("-",$AA528))),OR($Z528=0,$Z528&lt;--LEFT($AA528,FIND("-",$AA528)-1),$Z528&gt;--RIGHT($AA528,LEN($AA528)-FIND("-",$AA528))))</formula>
    </cfRule>
  </conditionalFormatting>
  <conditionalFormatting sqref="Z613">
    <cfRule type="expression" dxfId="194" priority="114">
      <formula>IF(OR($N528=1,$N528=2,$N528=4),OR($Z528&lt;--LEFT($AA528,FIND("-",$AA528)-1),$Z528&gt;--RIGHT($AA528,LEN($AA528)-FIND("-",$AA528))),OR($Z528=0,$Z528&lt;--LEFT($AA528,FIND("-",$AA528)-1),$Z528&gt;--RIGHT($AA528,LEN($AA528)-FIND("-",$AA528))))</formula>
    </cfRule>
  </conditionalFormatting>
  <conditionalFormatting sqref="AE2:AE87">
    <cfRule type="cellIs" dxfId="193" priority="139" operator="lessThan">
      <formula>-0.2</formula>
    </cfRule>
    <cfRule type="cellIs" dxfId="192" priority="140" operator="greaterThan">
      <formula>0.2</formula>
    </cfRule>
  </conditionalFormatting>
  <conditionalFormatting sqref="AE117:AE627">
    <cfRule type="cellIs" dxfId="191" priority="1" operator="lessThan">
      <formula>-0.2</formula>
    </cfRule>
    <cfRule type="cellIs" dxfId="190" priority="2" operator="greaterThan">
      <formula>0.2</formula>
    </cfRule>
  </conditionalFormatting>
  <dataValidations count="89">
    <dataValidation type="list" showInputMessage="1" showErrorMessage="1" sqref="AB2:AB627" xr:uid="{C33E8AED-FA7C-45C5-8049-7F9BAD4AC5E0}">
      <formula1>"Promotion,Demotion"</formula1>
    </dataValidation>
    <dataValidation allowBlank="1" showInputMessage="1" showErrorMessage="1" errorTitle="Over budget" error="You are over budget,please adjust." sqref="S614 Q614 T2:W627 AA2:AA627 R2:R627" xr:uid="{464D21DC-17B1-4C7A-B6CC-E698A48B1608}"/>
    <dataValidation type="custom" errorStyle="information" allowBlank="1" showInputMessage="1" showErrorMessage="1" error="promotion increase 5%~20%" sqref="AE569" xr:uid="{22854424-6D33-42BE-9D7C-88C00B5FF9DB}">
      <formula1>IF(OR(AND(AE528&gt;=-0.2,AE528&lt;=-0.05),AND(AE528&gt;=0.05,AE528&lt;=0.2)),AE528,0)</formula1>
    </dataValidation>
    <dataValidation type="custom" errorStyle="information" allowBlank="1" showInputMessage="1" showErrorMessage="1" error="promotion increase 5%~20%" sqref="AE570" xr:uid="{DF1785D7-CF09-4427-99F2-2A51C6C9E2A6}">
      <formula1>IF(OR(AND(AE528&gt;=-0.2,AE528&lt;=-0.05),AND(AE528&gt;=0.05,AE528&lt;=0.2)),AE528,0)</formula1>
    </dataValidation>
    <dataValidation type="custom" errorStyle="information" allowBlank="1" showInputMessage="1" showErrorMessage="1" error="promotion increase 5%~20%" sqref="AE571" xr:uid="{E5A03A5A-73E0-4FA4-A145-D6AE11593E32}">
      <formula1>IF(OR(AND(AE528&gt;=-0.2,AE528&lt;=-0.05),AND(AE528&gt;=0.05,AE528&lt;=0.2)),AE528,0)</formula1>
    </dataValidation>
    <dataValidation type="custom" errorStyle="information" allowBlank="1" showInputMessage="1" showErrorMessage="1" error="promotion increase 5%~20%" sqref="AE572" xr:uid="{ABE90343-786A-4F95-9564-83DF8750CBB5}">
      <formula1>IF(OR(AND(AE528&gt;=-0.2,AE528&lt;=-0.05),AND(AE528&gt;=0.05,AE528&lt;=0.2)),AE528,0)</formula1>
    </dataValidation>
    <dataValidation type="custom" errorStyle="information" allowBlank="1" showInputMessage="1" showErrorMessage="1" error="promotion increase 5%~20%" sqref="AE573" xr:uid="{5F846782-78F7-432D-BB9A-6FE1BE78D41E}">
      <formula1>IF(OR(AND(AE528&gt;=-0.2,AE528&lt;=-0.05),AND(AE528&gt;=0.05,AE528&lt;=0.2)),AE528,0)</formula1>
    </dataValidation>
    <dataValidation type="custom" errorStyle="information" allowBlank="1" showInputMessage="1" showErrorMessage="1" error="promotion increase 5%~20%" sqref="AE574" xr:uid="{17691862-1488-427C-A835-3F0C5057DAFB}">
      <formula1>IF(OR(AND(AE528&gt;=-0.2,AE528&lt;=-0.05),AND(AE528&gt;=0.05,AE528&lt;=0.2)),AE528,0)</formula1>
    </dataValidation>
    <dataValidation type="custom" errorStyle="information" allowBlank="1" showInputMessage="1" showErrorMessage="1" error="promotion increase 5%~20%" sqref="AE575" xr:uid="{0BD0725E-27D1-4F05-9112-F737B794E481}">
      <formula1>IF(OR(AND(AE528&gt;=-0.2,AE528&lt;=-0.05),AND(AE528&gt;=0.05,AE528&lt;=0.2)),AE528,0)</formula1>
    </dataValidation>
    <dataValidation type="custom" errorStyle="information" allowBlank="1" showInputMessage="1" showErrorMessage="1" error="promotion increase 5%~20%" sqref="AE576" xr:uid="{7D2924AB-B987-4805-B441-29E7E3F7A0BB}">
      <formula1>IF(OR(AND(AE528&gt;=-0.2,AE528&lt;=-0.05),AND(AE528&gt;=0.05,AE528&lt;=0.2)),AE528,0)</formula1>
    </dataValidation>
    <dataValidation type="custom" errorStyle="information" allowBlank="1" showInputMessage="1" showErrorMessage="1" error="promotion increase 5%~20%" sqref="AE577" xr:uid="{931C6F9B-812D-4B40-B8CB-48B8CA1CC70C}">
      <formula1>IF(OR(AND(AE528&gt;=-0.2,AE528&lt;=-0.05),AND(AE528&gt;=0.05,AE528&lt;=0.2)),AE528,0)</formula1>
    </dataValidation>
    <dataValidation type="custom" errorStyle="information" allowBlank="1" showInputMessage="1" showErrorMessage="1" error="promotion increase 5%~20%" sqref="AE578" xr:uid="{EDDA3A7E-DE0E-44A3-9C65-F6B3AB32093E}">
      <formula1>IF(OR(AND(AE528&gt;=-0.2,AE528&lt;=-0.05),AND(AE528&gt;=0.05,AE528&lt;=0.2)),AE528,0)</formula1>
    </dataValidation>
    <dataValidation type="custom" errorStyle="information" allowBlank="1" showInputMessage="1" showErrorMessage="1" error="promotion increase 5%~20%" sqref="AE579" xr:uid="{46260BC6-F4B2-425F-A0FE-CD20511950C2}">
      <formula1>IF(OR(AND(AE528&gt;=-0.2,AE528&lt;=-0.05),AND(AE528&gt;=0.05,AE528&lt;=0.2)),AE528,0)</formula1>
    </dataValidation>
    <dataValidation type="custom" errorStyle="information" allowBlank="1" showInputMessage="1" showErrorMessage="1" error="promotion increase 5%~20%" sqref="AE580" xr:uid="{939950F8-AADB-44A5-87CD-F8715B869427}">
      <formula1>IF(OR(AND(AE528&gt;=-0.2,AE528&lt;=-0.05),AND(AE528&gt;=0.05,AE528&lt;=0.2)),AE528,0)</formula1>
    </dataValidation>
    <dataValidation type="custom" errorStyle="information" allowBlank="1" showInputMessage="1" showErrorMessage="1" error="promotion increase 5%~20%" sqref="AE581" xr:uid="{983EEC1A-622E-4FFF-B7A6-772383216952}">
      <formula1>IF(OR(AND(AE528&gt;=-0.2,AE528&lt;=-0.05),AND(AE528&gt;=0.05,AE528&lt;=0.2)),AE528,0)</formula1>
    </dataValidation>
    <dataValidation type="custom" errorStyle="information" allowBlank="1" showInputMessage="1" showErrorMessage="1" error="promotion increase 5%~20%" sqref="AE582" xr:uid="{E5941878-A996-4AA8-9409-FFE3792FAB8F}">
      <formula1>IF(OR(AND(AE528&gt;=-0.2,AE528&lt;=-0.05),AND(AE528&gt;=0.05,AE528&lt;=0.2)),AE528,0)</formula1>
    </dataValidation>
    <dataValidation type="custom" errorStyle="information" allowBlank="1" showInputMessage="1" showErrorMessage="1" error="promotion increase 5%~20%" sqref="AE583" xr:uid="{57D1BCF9-75E6-4C65-81B2-6902FA4BCF46}">
      <formula1>IF(OR(AND(AE528&gt;=-0.2,AE528&lt;=-0.05),AND(AE528&gt;=0.05,AE528&lt;=0.2)),AE528,0)</formula1>
    </dataValidation>
    <dataValidation type="custom" errorStyle="information" allowBlank="1" showInputMessage="1" showErrorMessage="1" error="promotion increase 5%~20%" sqref="AE584" xr:uid="{3EE2E9D9-5373-4F5E-AF63-6E2E9FC259C1}">
      <formula1>IF(OR(AND(AE528&gt;=-0.2,AE528&lt;=-0.05),AND(AE528&gt;=0.05,AE528&lt;=0.2)),AE528,0)</formula1>
    </dataValidation>
    <dataValidation type="custom" errorStyle="information" allowBlank="1" showInputMessage="1" showErrorMessage="1" error="promotion increase 5%~20%" sqref="AE585" xr:uid="{7F55818C-C968-428C-B1BB-56F5C3E5E659}">
      <formula1>IF(OR(AND(AE528&gt;=-0.2,AE528&lt;=-0.05),AND(AE528&gt;=0.05,AE528&lt;=0.2)),AE528,0)</formula1>
    </dataValidation>
    <dataValidation type="custom" errorStyle="information" allowBlank="1" showInputMessage="1" showErrorMessage="1" error="promotion increase 5%~20%" sqref="AE586" xr:uid="{439D6814-1A64-44DD-8ACC-6E29B93D876C}">
      <formula1>IF(OR(AND(AE528&gt;=-0.2,AE528&lt;=-0.05),AND(AE528&gt;=0.05,AE528&lt;=0.2)),AE528,0)</formula1>
    </dataValidation>
    <dataValidation type="custom" errorStyle="information" allowBlank="1" showInputMessage="1" showErrorMessage="1" error="promotion increase 5%~20%" sqref="AE587" xr:uid="{03F39739-BDBD-4EF7-9CCC-23E33DE615D6}">
      <formula1>IF(OR(AND(AE528&gt;=-0.2,AE528&lt;=-0.05),AND(AE528&gt;=0.05,AE528&lt;=0.2)),AE528,0)</formula1>
    </dataValidation>
    <dataValidation type="custom" errorStyle="information" allowBlank="1" showInputMessage="1" showErrorMessage="1" error="promotion increase 5%~20%" sqref="AE588" xr:uid="{8A1288A1-06FC-47FC-9A23-9E9B16F039F8}">
      <formula1>IF(OR(AND(AE528&gt;=-0.2,AE528&lt;=-0.05),AND(AE528&gt;=0.05,AE528&lt;=0.2)),AE528,0)</formula1>
    </dataValidation>
    <dataValidation type="custom" errorStyle="information" allowBlank="1" showInputMessage="1" showErrorMessage="1" error="promotion increase 5%~20%" sqref="AE589" xr:uid="{D13DA407-B922-4F42-A18D-0C6BF1657756}">
      <formula1>IF(OR(AND(AE528&gt;=-0.2,AE528&lt;=-0.05),AND(AE528&gt;=0.05,AE528&lt;=0.2)),AE528,0)</formula1>
    </dataValidation>
    <dataValidation type="custom" errorStyle="information" allowBlank="1" showInputMessage="1" showErrorMessage="1" error="promotion increase 5%~20%" sqref="AE590" xr:uid="{EBEC691B-3044-42EF-B49A-EE436EDC0613}">
      <formula1>IF(OR(AND(AE528&gt;=-0.2,AE528&lt;=-0.05),AND(AE528&gt;=0.05,AE528&lt;=0.2)),AE528,0)</formula1>
    </dataValidation>
    <dataValidation type="custom" errorStyle="information" allowBlank="1" showInputMessage="1" showErrorMessage="1" error="promotion increase 5%~20%" sqref="AE591" xr:uid="{D91E8A70-7CA6-4886-B04C-52CA7DC4E814}">
      <formula1>IF(OR(AND(AE528&gt;=-0.2,AE528&lt;=-0.05),AND(AE528&gt;=0.05,AE528&lt;=0.2)),AE528,0)</formula1>
    </dataValidation>
    <dataValidation type="custom" errorStyle="information" allowBlank="1" showInputMessage="1" showErrorMessage="1" error="promotion increase 5%~20%" sqref="AE592" xr:uid="{CDE9A484-B28D-4799-8C22-AC3392842510}">
      <formula1>IF(OR(AND(AE528&gt;=-0.2,AE528&lt;=-0.05),AND(AE528&gt;=0.05,AE528&lt;=0.2)),AE528,0)</formula1>
    </dataValidation>
    <dataValidation type="custom" errorStyle="information" allowBlank="1" showInputMessage="1" showErrorMessage="1" error="promotion increase 5%~20%" sqref="AE593" xr:uid="{CFBD9293-E119-4920-B824-003A16432915}">
      <formula1>IF(OR(AND(AE528&gt;=-0.2,AE528&lt;=-0.05),AND(AE528&gt;=0.05,AE528&lt;=0.2)),AE528,0)</formula1>
    </dataValidation>
    <dataValidation type="custom" errorStyle="information" allowBlank="1" showInputMessage="1" showErrorMessage="1" error="promotion increase 5%~20%" sqref="AE594" xr:uid="{58710C17-663A-4F17-BE66-C2E5F152DB05}">
      <formula1>IF(OR(AND(AE528&gt;=-0.2,AE528&lt;=-0.05),AND(AE528&gt;=0.05,AE528&lt;=0.2)),AE528,0)</formula1>
    </dataValidation>
    <dataValidation type="custom" errorStyle="information" allowBlank="1" showInputMessage="1" showErrorMessage="1" error="promotion increase 5%~20%" sqref="AE595" xr:uid="{5A157BA0-D86D-4474-A6AA-A61F181D05F6}">
      <formula1>IF(OR(AND(AE528&gt;=-0.2,AE528&lt;=-0.05),AND(AE528&gt;=0.05,AE528&lt;=0.2)),AE528,0)</formula1>
    </dataValidation>
    <dataValidation type="custom" errorStyle="information" allowBlank="1" showInputMessage="1" showErrorMessage="1" error="promotion increase 5%~20%" sqref="AE596" xr:uid="{7AE08C7A-FBAB-4ECB-9D64-877D190C0DDF}">
      <formula1>IF(OR(AND(AE528&gt;=-0.2,AE528&lt;=-0.05),AND(AE528&gt;=0.05,AE528&lt;=0.2)),AE528,0)</formula1>
    </dataValidation>
    <dataValidation type="custom" errorStyle="information" allowBlank="1" showInputMessage="1" showErrorMessage="1" error="promotion increase 5%~20%" sqref="AE597" xr:uid="{EDB3BB56-0BD5-4A92-AE3B-AD2A70118C1C}">
      <formula1>IF(OR(AND(AE528&gt;=-0.2,AE528&lt;=-0.05),AND(AE528&gt;=0.05,AE528&lt;=0.2)),AE528,0)</formula1>
    </dataValidation>
    <dataValidation type="custom" errorStyle="information" allowBlank="1" showInputMessage="1" showErrorMessage="1" error="promotion increase 5%~20%" sqref="AE598" xr:uid="{FAC29B2C-E225-428B-970C-905CFA1C14CA}">
      <formula1>IF(OR(AND(AE528&gt;=-0.2,AE528&lt;=-0.05),AND(AE528&gt;=0.05,AE528&lt;=0.2)),AE528,0)</formula1>
    </dataValidation>
    <dataValidation type="custom" errorStyle="information" allowBlank="1" showInputMessage="1" showErrorMessage="1" error="promotion increase 5%~20%" sqref="AE599" xr:uid="{CF9DDA65-390D-4376-A3FD-AC9CBDBA0997}">
      <formula1>IF(OR(AND(AE528&gt;=-0.2,AE528&lt;=-0.05),AND(AE528&gt;=0.05,AE528&lt;=0.2)),AE528,0)</formula1>
    </dataValidation>
    <dataValidation type="custom" errorStyle="information" allowBlank="1" showInputMessage="1" showErrorMessage="1" error="promotion increase 5%~20%" sqref="AE600" xr:uid="{EE174114-6141-4302-9968-3A501626AEAD}">
      <formula1>IF(OR(AND(AE528&gt;=-0.2,AE528&lt;=-0.05),AND(AE528&gt;=0.05,AE528&lt;=0.2)),AE528,0)</formula1>
    </dataValidation>
    <dataValidation type="custom" errorStyle="information" allowBlank="1" showInputMessage="1" showErrorMessage="1" error="promotion increase 5%~20%" sqref="AE601" xr:uid="{8104BAE3-71A3-4BC7-839B-67694FCB0DEC}">
      <formula1>IF(OR(AND(AE528&gt;=-0.2,AE528&lt;=-0.05),AND(AE528&gt;=0.05,AE528&lt;=0.2)),AE528,0)</formula1>
    </dataValidation>
    <dataValidation type="custom" errorStyle="information" allowBlank="1" showInputMessage="1" showErrorMessage="1" error="promotion increase 5%~20%" sqref="AE602" xr:uid="{1520BFA0-73F7-441C-8AD0-62D9A5FCDA55}">
      <formula1>IF(OR(AND(AE528&gt;=-0.2,AE528&lt;=-0.05),AND(AE528&gt;=0.05,AE528&lt;=0.2)),AE528,0)</formula1>
    </dataValidation>
    <dataValidation type="custom" errorStyle="information" allowBlank="1" showInputMessage="1" showErrorMessage="1" error="promotion increase 5%~20%" sqref="AE603" xr:uid="{79937921-6728-4761-9438-C94C9DDCF314}">
      <formula1>IF(OR(AND(AE528&gt;=-0.2,AE528&lt;=-0.05),AND(AE528&gt;=0.05,AE528&lt;=0.2)),AE528,0)</formula1>
    </dataValidation>
    <dataValidation type="custom" errorStyle="information" allowBlank="1" showInputMessage="1" showErrorMessage="1" error="promotion increase 5%~20%" sqref="AE604" xr:uid="{B62D7CF5-E704-4034-918C-FC20422EE58A}">
      <formula1>IF(OR(AND(AE528&gt;=-0.2,AE528&lt;=-0.05),AND(AE528&gt;=0.05,AE528&lt;=0.2)),AE528,0)</formula1>
    </dataValidation>
    <dataValidation type="custom" errorStyle="information" allowBlank="1" showInputMessage="1" showErrorMessage="1" error="promotion increase 5%~20%" sqref="AE605" xr:uid="{8068BC43-EFAD-487E-B9B0-B9A67E1118F1}">
      <formula1>IF(OR(AND(AE528&gt;=-0.2,AE528&lt;=-0.05),AND(AE528&gt;=0.05,AE528&lt;=0.2)),AE528,0)</formula1>
    </dataValidation>
    <dataValidation type="custom" errorStyle="information" allowBlank="1" showInputMessage="1" showErrorMessage="1" error="promotion increase 5%~20%" sqref="AE606" xr:uid="{7EF8EA85-054C-436F-AE87-6A85E3224E9E}">
      <formula1>IF(OR(AND(AE528&gt;=-0.2,AE528&lt;=-0.05),AND(AE528&gt;=0.05,AE528&lt;=0.2)),AE528,0)</formula1>
    </dataValidation>
    <dataValidation type="custom" errorStyle="information" allowBlank="1" showInputMessage="1" showErrorMessage="1" error="promotion increase 5%~20%" sqref="AE607" xr:uid="{0E326EC0-FC8A-4D7F-B5DE-2AE85EF48791}">
      <formula1>IF(OR(AND(AE528&gt;=-0.2,AE528&lt;=-0.05),AND(AE528&gt;=0.05,AE528&lt;=0.2)),AE528,0)</formula1>
    </dataValidation>
    <dataValidation type="custom" errorStyle="information" allowBlank="1" showInputMessage="1" showErrorMessage="1" error="promotion increase 5%~20%" sqref="AE608" xr:uid="{BDE338D7-18AB-46F0-803D-90C760940E4A}">
      <formula1>IF(OR(AND(AE528&gt;=-0.2,AE528&lt;=-0.05),AND(AE528&gt;=0.05,AE528&lt;=0.2)),AE528,0)</formula1>
    </dataValidation>
    <dataValidation type="custom" errorStyle="information" allowBlank="1" showInputMessage="1" showErrorMessage="1" error="promotion increase 5%~20%" sqref="AE609" xr:uid="{A1436CA0-B36A-4AC5-8800-C49949555809}">
      <formula1>IF(OR(AND(AE528&gt;=-0.2,AE528&lt;=-0.05),AND(AE528&gt;=0.05,AE528&lt;=0.2)),AE528,0)</formula1>
    </dataValidation>
    <dataValidation type="custom" errorStyle="information" allowBlank="1" showInputMessage="1" showErrorMessage="1" error="promotion increase 5%~20%" sqref="AE610" xr:uid="{E411FCA1-0B22-4962-9BCF-E059B8342A14}">
      <formula1>IF(OR(AND(AE528&gt;=-0.2,AE528&lt;=-0.05),AND(AE528&gt;=0.05,AE528&lt;=0.2)),AE528,0)</formula1>
    </dataValidation>
    <dataValidation type="custom" errorStyle="information" allowBlank="1" showInputMessage="1" showErrorMessage="1" error="promotion increase 5%~20%" sqref="AE611" xr:uid="{0BCAAA0B-51C7-4736-9A3E-374BC0B2D7A9}">
      <formula1>IF(OR(AND(AE528&gt;=-0.2,AE528&lt;=-0.05),AND(AE528&gt;=0.05,AE528&lt;=0.2)),AE528,0)</formula1>
    </dataValidation>
    <dataValidation type="custom" errorStyle="information" allowBlank="1" showInputMessage="1" showErrorMessage="1" error="promotion increase 5%~20%" sqref="AE612" xr:uid="{61636470-D21D-4C0D-8C70-B8145C1F5FEE}">
      <formula1>IF(OR(AND(AE528&gt;=-0.2,AE528&lt;=-0.05),AND(AE528&gt;=0.05,AE528&lt;=0.2)),AE528,0)</formula1>
    </dataValidation>
    <dataValidation type="custom" errorStyle="information" allowBlank="1" showInputMessage="1" showErrorMessage="1" error="promotion increase 5%~20%" sqref="AE613" xr:uid="{6CFE1F55-0EAE-4CDE-A88E-E08640043AAC}">
      <formula1>IF(OR(AND(AE528&gt;=-0.2,AE528&lt;=-0.05),AND(AE528&gt;=0.05,AE528&lt;=0.2)),AE528,0)</formula1>
    </dataValidation>
    <dataValidation type="custom" errorStyle="information" allowBlank="1" showInputMessage="1" showErrorMessage="1" error="promotion increase 5%~20%" sqref="AE394:AE479" xr:uid="{7E336573-D853-4FF0-BBDC-4A2E3C4B8749}">
      <formula1>IF(OR(AND(#REF!&gt;=-0.2,#REF!&lt;=-0.05),AND(#REF!&gt;=0.05,#REF!&lt;=0.2)),#REF!,0)</formula1>
    </dataValidation>
    <dataValidation type="custom" errorStyle="information" allowBlank="1" showInputMessage="1" showErrorMessage="1" error="promotion increase 5%~20%" sqref="AE558 AE371" xr:uid="{EF27E799-E2B2-4CF1-AD8E-39EFB69B8EFD}">
      <formula1>IF(OR(AND(AE341&gt;=-0.2,AE341&lt;=-0.05),AND(AE341&gt;=0.05,AE341&lt;=0.2)),AE341,0)</formula1>
    </dataValidation>
    <dataValidation type="custom" errorStyle="information" allowBlank="1" showInputMessage="1" showErrorMessage="1" error="promotion increase 5%~20%" sqref="AE559 AE372" xr:uid="{7007102A-FFB5-49CD-BEB1-A466FB2A96A6}">
      <formula1>IF(OR(AND(AE341&gt;=-0.2,AE341&lt;=-0.05),AND(AE341&gt;=0.05,AE341&lt;=0.2)),AE341,0)</formula1>
    </dataValidation>
    <dataValidation type="custom" errorStyle="information" allowBlank="1" showInputMessage="1" showErrorMessage="1" error="promotion increase 5%~20%" sqref="AE560 AE373" xr:uid="{7D17C376-CE0A-44FE-83F1-E295A606B0AC}">
      <formula1>IF(OR(AND(AE341&gt;=-0.2,AE341&lt;=-0.05),AND(AE341&gt;=0.05,AE341&lt;=0.2)),AE341,0)</formula1>
    </dataValidation>
    <dataValidation type="custom" errorStyle="information" allowBlank="1" showInputMessage="1" showErrorMessage="1" error="promotion increase 5%~20%" sqref="AE561 AE374" xr:uid="{5FE06466-999C-4D83-8C4B-89E88DFC673E}">
      <formula1>IF(OR(AND(AE341&gt;=-0.2,AE341&lt;=-0.05),AND(AE341&gt;=0.05,AE341&lt;=0.2)),AE341,0)</formula1>
    </dataValidation>
    <dataValidation type="custom" errorStyle="information" allowBlank="1" showInputMessage="1" showErrorMessage="1" error="promotion increase 5%~20%" sqref="AE562 AE375" xr:uid="{D8F038AE-DB5B-4897-B956-0F0736A27D11}">
      <formula1>IF(OR(AND(AE341&gt;=-0.2,AE341&lt;=-0.05),AND(AE341&gt;=0.05,AE341&lt;=0.2)),AE341,0)</formula1>
    </dataValidation>
    <dataValidation type="custom" errorStyle="information" allowBlank="1" showInputMessage="1" showErrorMessage="1" error="promotion increase 5%~20%" sqref="AE563 AE376" xr:uid="{CC46FB87-EF57-4327-96E8-C173DC4178CF}">
      <formula1>IF(OR(AND(AE341&gt;=-0.2,AE341&lt;=-0.05),AND(AE341&gt;=0.05,AE341&lt;=0.2)),AE341,0)</formula1>
    </dataValidation>
    <dataValidation type="custom" errorStyle="information" allowBlank="1" showInputMessage="1" showErrorMessage="1" error="promotion increase 5%~20%" sqref="AE564 AE377" xr:uid="{07BBA616-2443-40E9-A0CE-C15539EFCFC9}">
      <formula1>IF(OR(AND(AE341&gt;=-0.2,AE341&lt;=-0.05),AND(AE341&gt;=0.05,AE341&lt;=0.2)),AE341,0)</formula1>
    </dataValidation>
    <dataValidation type="custom" errorStyle="information" allowBlank="1" showInputMessage="1" showErrorMessage="1" error="promotion increase 5%~20%" sqref="AE565 AE378" xr:uid="{340D0657-FC54-47AF-9BF2-E2AC01129773}">
      <formula1>IF(OR(AND(AE341&gt;=-0.2,AE341&lt;=-0.05),AND(AE341&gt;=0.05,AE341&lt;=0.2)),AE341,0)</formula1>
    </dataValidation>
    <dataValidation type="custom" errorStyle="information" allowBlank="1" showInputMessage="1" showErrorMessage="1" error="promotion increase 5%~20%" sqref="AE566 AE379" xr:uid="{2D490B13-35EB-4335-B8C0-969C3AA5F0D4}">
      <formula1>IF(OR(AND(AE341&gt;=-0.2,AE341&lt;=-0.05),AND(AE341&gt;=0.05,AE341&lt;=0.2)),AE341,0)</formula1>
    </dataValidation>
    <dataValidation type="custom" errorStyle="information" allowBlank="1" showInputMessage="1" showErrorMessage="1" error="promotion increase 5%~20%" sqref="AE567 AE380" xr:uid="{90072BE4-43E9-46BE-BC6F-10E30B1CC4C3}">
      <formula1>IF(OR(AND(AE341&gt;=-0.2,AE341&lt;=-0.05),AND(AE341&gt;=0.05,AE341&lt;=0.2)),AE341,0)</formula1>
    </dataValidation>
    <dataValidation type="custom" errorStyle="information" allowBlank="1" showInputMessage="1" showErrorMessage="1" error="promotion increase 5%~20%" sqref="AE568 AE381" xr:uid="{BA75118A-F203-4AEC-AAB0-3554F7DF5684}">
      <formula1>IF(OR(AND(AE341&gt;=-0.2,AE341&lt;=-0.05),AND(AE341&gt;=0.05,AE341&lt;=0.2)),AE341,0)</formula1>
    </dataValidation>
    <dataValidation type="custom" errorStyle="information" allowBlank="1" showInputMessage="1" showErrorMessage="1" error="promotion increase 5%~20%" sqref="AE221 AE251 AE185 AE551 AE364" xr:uid="{2F3ACB73-DFD2-4F08-8791-88D9D7F7FF7E}">
      <formula1>IF(OR(AND(AE162&gt;=-0.2,AE162&lt;=-0.05),AND(AE162&gt;=0.05,AE162&lt;=0.2)),AE162,0)</formula1>
    </dataValidation>
    <dataValidation type="custom" errorStyle="information" allowBlank="1" showInputMessage="1" showErrorMessage="1" error="promotion increase 5%~20%" sqref="AE222 AE252 AE552 AE365" xr:uid="{651CFFEA-0F1D-44DA-A472-BCDD9C88FCA9}">
      <formula1>IF(OR(AND(AE198&gt;=-0.2,AE198&lt;=-0.05),AND(AE198&gt;=0.05,AE198&lt;=0.2)),AE198,0)</formula1>
    </dataValidation>
    <dataValidation type="custom" errorStyle="information" allowBlank="1" showInputMessage="1" showErrorMessage="1" error="promotion increase 5%~20%" sqref="AE227 AE557 AE370" xr:uid="{D891EB38-B4FB-40ED-B6EE-EF824D51CBBC}">
      <formula1>IF(OR(AND(AE198&gt;=-0.2,AE198&lt;=-0.05),AND(AE198&gt;=0.05,AE198&lt;=0.2)),AE198,0)</formula1>
    </dataValidation>
    <dataValidation type="custom" errorStyle="information" allowBlank="1" showInputMessage="1" showErrorMessage="1" error="promotion increase 5%~20%" sqref="AE226 AE556 AE369" xr:uid="{2F7B16F5-AC7F-43F6-A980-D8EB0E0F8D80}">
      <formula1>IF(OR(AND(AE198&gt;=-0.2,AE198&lt;=-0.05),AND(AE198&gt;=0.05,AE198&lt;=0.2)),AE198,0)</formula1>
    </dataValidation>
    <dataValidation type="custom" errorStyle="information" allowBlank="1" showInputMessage="1" showErrorMessage="1" error="promotion increase 5%~20%" sqref="AE225 AE555 AE368" xr:uid="{DBDA4053-EC33-47FD-9384-F4AE1A895F06}">
      <formula1>IF(OR(AND(AE198&gt;=-0.2,AE198&lt;=-0.05),AND(AE198&gt;=0.05,AE198&lt;=0.2)),AE198,0)</formula1>
    </dataValidation>
    <dataValidation type="custom" errorStyle="information" allowBlank="1" showInputMessage="1" showErrorMessage="1" error="promotion increase 5%~20%" sqref="AE224 AE554 AE367" xr:uid="{FE2B1939-5C59-448B-B732-D6CC4221E84B}">
      <formula1>IF(OR(AND(AE198&gt;=-0.2,AE198&lt;=-0.05),AND(AE198&gt;=0.05,AE198&lt;=0.2)),AE198,0)</formula1>
    </dataValidation>
    <dataValidation type="custom" errorStyle="information" allowBlank="1" showInputMessage="1" showErrorMessage="1" error="promotion increase 5%~20%" sqref="AE223 AE553 AE366" xr:uid="{5483C8E7-DC71-4333-B830-660E486217D0}">
      <formula1>IF(OR(AND(AE198&gt;=-0.2,AE198&lt;=-0.05),AND(AE198&gt;=0.05,AE198&lt;=0.2)),AE198,0)</formula1>
    </dataValidation>
    <dataValidation type="custom" errorStyle="information" allowBlank="1" showInputMessage="1" showErrorMessage="1" error="promotion increase 5%~20%" sqref="AE2:AE87 AE117:AE627" xr:uid="{6E5C7C97-0315-407C-8F5B-4B6BC6797DF7}">
      <formula1>IF(OR(AND(AE2&gt;=-0.2,AE2&lt;=-0.05),AND(AE2&gt;=0.05,AE2&lt;=0.2)),AE2,0)</formula1>
    </dataValidation>
    <dataValidation type="custom" errorStyle="information" allowBlank="1" showInputMessage="1" showErrorMessage="1" error="promotion increase 5%~20%" sqref="AE63 AE39 AE178 AE214 AE244 AE309 AE544 AE521 AE357" xr:uid="{9916FDE4-8495-44BB-8449-94AF9136E24B}">
      <formula1>IF(OR(AND(AE23&gt;=-0.2,AE23&lt;=-0.05),AND(AE23&gt;=0.05,AE23&lt;=0.2)),AE23,0)</formula1>
    </dataValidation>
    <dataValidation type="custom" errorStyle="information" allowBlank="1" showInputMessage="1" showErrorMessage="1" error="promotion increase 5%~20%" sqref="AE62 AE38 AE177 AE213 AE243 AE308 AE543 AE504 AE520 AE356" xr:uid="{7A5E8F8F-28FD-40E1-BCA1-35A7705A76A8}">
      <formula1>IF(OR(AND(AE23&gt;=-0.2,AE23&lt;=-0.05),AND(AE23&gt;=0.05,AE23&lt;=0.2)),AE23,0)</formula1>
    </dataValidation>
    <dataValidation type="custom" errorStyle="information" allowBlank="1" showInputMessage="1" showErrorMessage="1" error="promotion increase 5%~20%" sqref="AE61 AE37 AE176 AE212 AE242 AE307 AE327 AE542 AE503 AE519 AE355" xr:uid="{3E1E9CD4-5BFF-42DC-8C79-C9A982BD38A1}">
      <formula1>IF(OR(AND(AE23&gt;=-0.2,AE23&lt;=-0.05),AND(AE23&gt;=0.05,AE23&lt;=0.2)),AE23,0)</formula1>
    </dataValidation>
    <dataValidation type="custom" errorStyle="information" allowBlank="1" showInputMessage="1" showErrorMessage="1" error="promotion increase 5%~20%" sqref="AE60 AE36 AE175 AE211 AE241 AE306 AE326 AE627 AE502 AE518 AE541 AE354" xr:uid="{13DCCA9E-FD5F-45B6-BB14-C7385B63CA1F}">
      <formula1>IF(OR(AND(AE23&gt;=-0.2,AE23&lt;=-0.05),AND(AE23&gt;=0.05,AE23&lt;=0.2)),AE23,0)</formula1>
    </dataValidation>
    <dataValidation type="custom" errorStyle="information" allowBlank="1" showInputMessage="1" showErrorMessage="1" error="promotion increase 5%~20%" sqref="AE59 AE35 AE174 AE210 AE240 AE305 AE325 AE626 AE501 AE517 AE540 AE353" xr:uid="{74D047F6-A6BB-4CD8-BACF-8B500304AD73}">
      <formula1>IF(OR(AND(AE23&gt;=-0.2,AE23&lt;=-0.05),AND(AE23&gt;=0.05,AE23&lt;=0.2)),AE23,0)</formula1>
    </dataValidation>
    <dataValidation type="custom" errorStyle="information" allowBlank="1" showInputMessage="1" showErrorMessage="1" error="promotion increase 5%~20%" sqref="AE58 AE34 AE173 AE197 AE209 AE239 AE304 AE324 AE539 AE625 AE500 AE516 AE352 AE393" xr:uid="{03DF1535-076A-4E8D-B6B9-04618C59F999}">
      <formula1>IF(OR(AND(AE23&gt;=-0.2,AE23&lt;=-0.05),AND(AE23&gt;=0.05,AE23&lt;=0.2)),AE23,0)</formula1>
    </dataValidation>
    <dataValidation type="custom" errorStyle="information" allowBlank="1" showInputMessage="1" showErrorMessage="1" error="promotion increase 5%~20%" sqref="AE57 AE33 AE172 AE196 AE208 AE238 AE303 AE323 AE538 AE624 AE499 AE515 AE351 AE392" xr:uid="{082DA433-FE9D-410E-B27E-1174F6A930F2}">
      <formula1>IF(OR(AND(AE23&gt;=-0.2,AE23&lt;=-0.05),AND(AE23&gt;=0.05,AE23&lt;=0.2)),AE23,0)</formula1>
    </dataValidation>
    <dataValidation type="custom" errorStyle="information" allowBlank="1" showInputMessage="1" showErrorMessage="1" error="promotion increase 5%~20%" sqref="AE56 AE32 AE171 AE195 AE207 AE237 AE302 AE322 AE537 AE623 AE498 AE514 AE350 AE391" xr:uid="{F7746C6C-E216-469D-AD47-22535D4A93A9}">
      <formula1>IF(OR(AND(AE23&gt;=-0.2,AE23&lt;=-0.05),AND(AE23&gt;=0.05,AE23&lt;=0.2)),AE23,0)</formula1>
    </dataValidation>
    <dataValidation type="custom" errorStyle="information" allowBlank="1" showInputMessage="1" showErrorMessage="1" error="promotion increase 5%~20%" sqref="AE55 AE31 AE170 AE194 AE206 AE236 AE301 AE321 AE536 AE622 AE488 AE497 AE513 AE349 AE390" xr:uid="{79A65972-183A-470D-A343-0C6B0C82E843}">
      <formula1>IF(OR(AND(AE23&gt;=-0.2,AE23&lt;=-0.05),AND(AE23&gt;=0.05,AE23&lt;=0.2)),AE23,0)</formula1>
    </dataValidation>
    <dataValidation type="custom" errorStyle="information" allowBlank="1" showInputMessage="1" showErrorMessage="1" error="promotion increase 5%~20%" sqref="AE54 AE30 AE169 AE193 AE205 AE235 AE300 AE320 AE535 AE621 AE487 AE496 AE512 AE348 AE389" xr:uid="{61E23696-202D-40A5-8F18-FDBC734D954F}">
      <formula1>IF(OR(AND(AE23&gt;=-0.2,AE23&lt;=-0.05),AND(AE23&gt;=0.05,AE23&lt;=0.2)),AE23,0)</formula1>
    </dataValidation>
    <dataValidation type="custom" errorStyle="information" allowBlank="1" showInputMessage="1" showErrorMessage="1" error="promotion increase 5%~20%" sqref="AE46 AE76 AE53 AE29 AE168 AE192 AE204 AE234 AE299 AE319 AE534 AE620 AE486 AE495 AE511 AE340 AE347 AE388" xr:uid="{A1003030-28F9-4C26-A47E-A401FF17FDDB}">
      <formula1>IF(OR(AND(AE23&gt;=-0.2,AE23&lt;=-0.05),AND(AE23&gt;=0.05,AE23&lt;=0.2)),AE23,0)</formula1>
    </dataValidation>
    <dataValidation type="custom" errorStyle="information" allowBlank="1" showInputMessage="1" showErrorMessage="1" error="promotion increase 5%~20%" sqref="AE45 AE75 AE52 AE28 AE167 AE191 AE203 AE233 AE298 AE318 AE510 AE533 AE619 AE485 AE494 AE333 AE339 AE346 AE387" xr:uid="{CC299110-A05B-4625-959E-999EC474F5BB}">
      <formula1>IF(OR(AND(AE23&gt;=-0.2,AE23&lt;=-0.05),AND(AE23&gt;=0.05,AE23&lt;=0.2)),AE23,0)</formula1>
    </dataValidation>
    <dataValidation type="custom" errorStyle="information" allowBlank="1" showInputMessage="1" showErrorMessage="1" error="promotion increase 5%~20%" sqref="AE44 AE74 AE51 AE27 AE123 AE166 AE190 AE202 AE232 AE297 AE317 AE509 AE532 AE618 AE484 AE493 AE332 AE338 AE345 AE386" xr:uid="{30A481DF-CECE-4F6E-9A05-58BA41C38C41}">
      <formula1>IF(OR(AND(AE23&gt;=-0.2,AE23&lt;=-0.05),AND(AE23&gt;=0.05,AE23&lt;=0.2)),AE23,0)</formula1>
    </dataValidation>
    <dataValidation type="custom" errorStyle="information" allowBlank="1" showInputMessage="1" showErrorMessage="1" error="promotion increase 5%~20%" sqref="AE43 AE73 AE50 AE26 AE122 AE165 AE189 AE201 AE231 AE296 AE316 AE508 AE531 AE617 AE483 AE492 AE331 AE337 AE344 AE385" xr:uid="{83762EF1-391F-4BCD-AFE1-E72E59E17E7C}">
      <formula1>IF(OR(AND(AE23&gt;=-0.2,AE23&lt;=-0.05),AND(AE23&gt;=0.05,AE23&lt;=0.2)),AE23,0)</formula1>
    </dataValidation>
    <dataValidation type="custom" errorStyle="information" allowBlank="1" showInputMessage="1" showErrorMessage="1" error="promotion increase 5%~20%" sqref="AE42 AE72 AE49 AE25 AE121 AE164 AE188 AE200 AE230 AE295 AE315 AE507 AE530 AE616 AE482 AE491 AE330 AE336 AE343 AE384" xr:uid="{678F34FB-6C88-4032-B97F-5301D7C2B515}">
      <formula1>IF(OR(AND(AE23&gt;=-0.2,AE23&lt;=-0.05),AND(AE23&gt;=0.05,AE23&lt;=0.2)),AE23,0)</formula1>
    </dataValidation>
    <dataValidation type="custom" errorStyle="information" allowBlank="1" showInputMessage="1" showErrorMessage="1" error="promotion increase 5%~20%" sqref="AE41 AE71 AE48 AE24 AE120 AE163 AE187 AE199 AE229 AE294 AE314 AE506 AE529 AE615 AE481 AE490 AE329 AE335 AE342 AE383" xr:uid="{C8FD2354-ABEA-4CC4-8347-02C733C2625A}">
      <formula1>IF(OR(AND(AE23&gt;=-0.2,AE23&lt;=-0.05),AND(AE23&gt;=0.05,AE23&lt;=0.2)),AE23,0)</formula1>
    </dataValidation>
    <dataValidation type="custom" errorStyle="information" allowBlank="1" showInputMessage="1" showErrorMessage="1" error="promotion increase 5%~20%" sqref="AE64 AE179 AE215 AE245 AE310 AE545 AE522 AE358" xr:uid="{4039E3F0-1244-4DB6-94B1-063B5BA7A0C0}">
      <formula1>IF(OR(AND(AE47&gt;=-0.2,AE47&lt;=-0.05),AND(AE47&gt;=0.05,AE47&lt;=0.2)),AE47,0)</formula1>
    </dataValidation>
    <dataValidation type="custom" errorStyle="information" allowBlank="1" showInputMessage="1" showErrorMessage="1" error="promotion increase 5%~20%" sqref="AE65 AE180 AE216 AE246 AE311 AE546 AE523 AE359" xr:uid="{ADEB8F0B-576C-4945-B13F-DD61D64076FD}">
      <formula1>IF(OR(AND(AE47&gt;=-0.2,AE47&lt;=-0.05),AND(AE47&gt;=0.05,AE47&lt;=0.2)),AE47,0)</formula1>
    </dataValidation>
    <dataValidation type="custom" errorStyle="information" allowBlank="1" showInputMessage="1" showErrorMessage="1" error="promotion increase 5%~20%" sqref="AE66 AE181 AE217 AE247 AE312 AE547 AE524 AE360" xr:uid="{386B0EC8-182E-4130-AD0C-5917C9D4C60D}">
      <formula1>IF(OR(AND(AE47&gt;=-0.2,AE47&lt;=-0.05),AND(AE47&gt;=0.05,AE47&lt;=0.2)),AE47,0)</formula1>
    </dataValidation>
    <dataValidation type="custom" errorStyle="information" allowBlank="1" showInputMessage="1" showErrorMessage="1" error="promotion increase 5%~20%" sqref="AE67 AE182 AE218 AE248 AE548 AE525 AE361" xr:uid="{E5F00679-CC27-4E27-B2A9-64014B829385}">
      <formula1>IF(OR(AND(AE47&gt;=-0.2,AE47&lt;=-0.05),AND(AE47&gt;=0.05,AE47&lt;=0.2)),AE47,0)</formula1>
    </dataValidation>
    <dataValidation type="custom" errorStyle="information" allowBlank="1" showInputMessage="1" showErrorMessage="1" error="promotion increase 5%~20%" sqref="AE68 AE183 AE219 AE249 AE549 AE526 AE362" xr:uid="{FA99F441-FD19-4883-B05E-534E84A94346}">
      <formula1>IF(OR(AND(AE47&gt;=-0.2,AE47&lt;=-0.05),AND(AE47&gt;=0.05,AE47&lt;=0.2)),AE47,0)</formula1>
    </dataValidation>
    <dataValidation type="custom" errorStyle="information" allowBlank="1" showInputMessage="1" showErrorMessage="1" error="promotion increase 5%~20%" sqref="AE69 AE220 AE250 AE184 AE550 AE527 AE363" xr:uid="{4F96F0B4-A7BD-4F66-923C-AD21752C4D05}">
      <formula1>IF(OR(AND(AE47&gt;=-0.2,AE47&lt;=-0.05),AND(AE47&gt;=0.05,AE47&lt;=0.2)),AE47,0)</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696E7-9A3B-4C67-8CFA-6FFA7430C7A8}">
  <dimension ref="A1:O41"/>
  <sheetViews>
    <sheetView topLeftCell="A12" workbookViewId="0">
      <selection activeCell="A28" sqref="A28:XFD28"/>
    </sheetView>
  </sheetViews>
  <sheetFormatPr defaultRowHeight="13.8"/>
  <cols>
    <col min="1" max="1" width="12.21875" customWidth="1"/>
    <col min="2" max="2" width="16.88671875" customWidth="1"/>
    <col min="3" max="3" width="17.44140625" customWidth="1"/>
    <col min="6" max="6" width="11.44140625" customWidth="1"/>
    <col min="9" max="9" width="15.33203125" customWidth="1"/>
    <col min="10" max="10" width="13.21875" customWidth="1"/>
    <col min="11" max="11" width="14.21875" customWidth="1"/>
  </cols>
  <sheetData>
    <row r="1" spans="1:15" ht="48">
      <c r="A1" s="148" t="s">
        <v>6</v>
      </c>
      <c r="B1" s="148" t="s">
        <v>2055</v>
      </c>
      <c r="C1" s="148" t="s">
        <v>2062</v>
      </c>
      <c r="D1" s="148" t="s">
        <v>2056</v>
      </c>
      <c r="E1" s="148" t="s">
        <v>2063</v>
      </c>
      <c r="F1" s="148"/>
      <c r="G1" s="148" t="s">
        <v>2056</v>
      </c>
      <c r="H1" s="149" t="s">
        <v>2057</v>
      </c>
      <c r="I1" s="148" t="s">
        <v>2058</v>
      </c>
      <c r="J1" s="148" t="s">
        <v>2059</v>
      </c>
      <c r="K1" s="148" t="s">
        <v>2060</v>
      </c>
      <c r="L1" s="149" t="s">
        <v>2061</v>
      </c>
    </row>
    <row r="2" spans="1:15">
      <c r="A2" s="147" t="s">
        <v>1736</v>
      </c>
      <c r="B2">
        <v>38</v>
      </c>
      <c r="C2">
        <f ca="1">SUMIF('Indirect Active'!E:E,'data analysis'!$A2,'Indirect Active'!T1:T1937)</f>
        <v>9315</v>
      </c>
      <c r="D2">
        <f>COUNTIFS('Indirect Active'!E:E,$A2,'Indirect Active'!X:X,"&lt;&gt;0")</f>
        <v>11</v>
      </c>
      <c r="E2">
        <f>SUMIF('Indirect Active'!E:E,'data analysis'!$A2,'Indirect Active'!W:W)</f>
        <v>9315</v>
      </c>
      <c r="F2" s="144">
        <f ca="1">E2/C2</f>
        <v>1</v>
      </c>
    </row>
    <row r="3" spans="1:15">
      <c r="A3" s="147" t="s">
        <v>1278</v>
      </c>
      <c r="B3">
        <v>16</v>
      </c>
      <c r="C3">
        <f ca="1">SUMIF('Indirect Active'!E:E,'data analysis'!$A3,'Indirect Active'!T2:T1938)</f>
        <v>14481</v>
      </c>
      <c r="D3">
        <f>COUNTIFS('Indirect Active'!E:E,$A3,'Indirect Active'!X:X,"&lt;&gt;0")</f>
        <v>10</v>
      </c>
      <c r="E3">
        <f>SUMIF('Indirect Active'!E:E,'data analysis'!$A3,'Indirect Active'!W:W)</f>
        <v>12320</v>
      </c>
      <c r="F3" s="144">
        <f t="shared" ref="F3:F11" ca="1" si="0">E3/C3</f>
        <v>0.85076997444927838</v>
      </c>
    </row>
    <row r="4" spans="1:15">
      <c r="A4" s="147" t="s">
        <v>1708</v>
      </c>
      <c r="B4">
        <v>15</v>
      </c>
      <c r="C4">
        <f ca="1">SUMIF('Indirect Active'!E:E,'data analysis'!$A4,'Indirect Active'!T3:T1939)</f>
        <v>6572</v>
      </c>
      <c r="D4">
        <f>COUNTIFS('Indirect Active'!E:E,$A4,'Indirect Active'!X:X,"&lt;&gt;0")</f>
        <v>9</v>
      </c>
      <c r="E4">
        <f>SUMIF('Indirect Active'!E:E,'data analysis'!$A4,'Indirect Active'!W:W)</f>
        <v>7067</v>
      </c>
      <c r="F4" s="144">
        <f t="shared" ca="1" si="0"/>
        <v>1.0753195374315276</v>
      </c>
    </row>
    <row r="5" spans="1:15">
      <c r="A5" s="147" t="s">
        <v>1805</v>
      </c>
      <c r="B5">
        <v>9</v>
      </c>
      <c r="C5">
        <f ca="1">SUMIF('Indirect Active'!E:E,'data analysis'!$A5,'Indirect Active'!T4:T1940)</f>
        <v>18276</v>
      </c>
      <c r="D5">
        <f>COUNTIFS('Indirect Active'!E:E,$A5,'Indirect Active'!X:X,"&lt;&gt;0")</f>
        <v>18</v>
      </c>
      <c r="E5">
        <f>SUMIF('Indirect Active'!E:E,'data analysis'!$A5,'Indirect Active'!W:W)</f>
        <v>16165</v>
      </c>
      <c r="F5" s="144">
        <f t="shared" ca="1" si="0"/>
        <v>0.88449332457868246</v>
      </c>
    </row>
    <row r="6" spans="1:15">
      <c r="A6" s="147" t="s">
        <v>1344</v>
      </c>
      <c r="B6">
        <v>23</v>
      </c>
      <c r="C6">
        <f ca="1">SUMIF('Indirect Active'!E:E,'data analysis'!$A6,'Indirect Active'!T5:T1941)</f>
        <v>45803</v>
      </c>
      <c r="D6">
        <f>COUNTIFS('Indirect Active'!E:E,$A6,'Indirect Active'!X:X,"&lt;&gt;0")</f>
        <v>87</v>
      </c>
      <c r="E6">
        <f>SUMIF('Indirect Active'!E:E,'data analysis'!$A6,'Indirect Active'!W:W)</f>
        <v>50456</v>
      </c>
      <c r="F6" s="144">
        <f t="shared" ca="1" si="0"/>
        <v>1.1015872322773617</v>
      </c>
    </row>
    <row r="7" spans="1:15">
      <c r="A7" s="147" t="s">
        <v>1254</v>
      </c>
      <c r="B7">
        <v>152</v>
      </c>
      <c r="C7">
        <f ca="1">SUMIF('Indirect Active'!E:E,'data analysis'!$A7,'Indirect Active'!T6:T1942)</f>
        <v>66324</v>
      </c>
      <c r="D7">
        <f>COUNTIFS('Indirect Active'!E:E,$A7,'Indirect Active'!X:X,"&lt;&gt;0")</f>
        <v>110</v>
      </c>
      <c r="E7">
        <f>SUMIF('Indirect Active'!E:E,'data analysis'!$A7,'Indirect Active'!W:W)</f>
        <v>72365</v>
      </c>
      <c r="F7" s="144">
        <f t="shared" ca="1" si="0"/>
        <v>1.0910831674808517</v>
      </c>
    </row>
    <row r="8" spans="1:15">
      <c r="A8" s="147" t="s">
        <v>2051</v>
      </c>
      <c r="B8">
        <v>151</v>
      </c>
      <c r="C8">
        <f ca="1">SUMIF('Indirect Active'!E:E,'data analysis'!$A8,'Indirect Active'!T7:T1943)</f>
        <v>35317</v>
      </c>
      <c r="D8">
        <f>COUNTIFS('Indirect Active'!E:E,$A8,'Indirect Active'!X:X,"&lt;&gt;0")</f>
        <v>59</v>
      </c>
      <c r="E8">
        <f>SUMIF('Indirect Active'!E:E,'data analysis'!$A8,'Indirect Active'!W:W)</f>
        <v>33643</v>
      </c>
      <c r="F8" s="144">
        <f t="shared" ca="1" si="0"/>
        <v>0.95260073052637539</v>
      </c>
    </row>
    <row r="9" spans="1:15">
      <c r="A9" s="147" t="s">
        <v>736</v>
      </c>
      <c r="B9">
        <v>14</v>
      </c>
      <c r="C9">
        <f ca="1">SUMIF('Indirect Active'!E:E,'data analysis'!$A9,'Indirect Active'!T8:T1944)</f>
        <v>24910</v>
      </c>
      <c r="D9">
        <f>COUNTIFS('Indirect Active'!E:E,$A9,'Indirect Active'!X:X,"&lt;&gt;0")</f>
        <v>25</v>
      </c>
      <c r="E9">
        <f>SUMIF('Indirect Active'!E:E,'data analysis'!$A9,'Indirect Active'!W:W)</f>
        <v>14433</v>
      </c>
      <c r="F9" s="144">
        <f t="shared" ca="1" si="0"/>
        <v>0.57940586109995984</v>
      </c>
    </row>
    <row r="10" spans="1:15">
      <c r="A10" s="147" t="s">
        <v>564</v>
      </c>
      <c r="B10">
        <v>86</v>
      </c>
      <c r="C10">
        <f ca="1">SUMIF('Indirect Active'!E:E,'data analysis'!$A10,'Indirect Active'!T9:T1945)</f>
        <v>26305</v>
      </c>
      <c r="D10">
        <f>COUNTIFS('Indirect Active'!E:E,$A10,'Indirect Active'!X:X,"&lt;&gt;0")</f>
        <v>51</v>
      </c>
      <c r="E10">
        <f>SUMIF('Indirect Active'!E:E,'data analysis'!$A10,'Indirect Active'!W:W)</f>
        <v>26345</v>
      </c>
      <c r="F10" s="144">
        <f t="shared" ca="1" si="0"/>
        <v>1.0015206234556169</v>
      </c>
    </row>
    <row r="11" spans="1:15">
      <c r="A11" s="147" t="s">
        <v>67</v>
      </c>
      <c r="B11">
        <v>29</v>
      </c>
      <c r="C11">
        <f ca="1">SUMIF('Indirect Active'!E:E,'data analysis'!$A11,'Indirect Active'!T10:T1946)</f>
        <v>50713</v>
      </c>
      <c r="D11">
        <f>COUNTIFS('Indirect Active'!E:E,$A11,'Indirect Active'!X:X,"&lt;&gt;0")</f>
        <v>61</v>
      </c>
      <c r="E11">
        <f>SUMIF('Indirect Active'!E:E,'data analysis'!$A11,'Indirect Active'!W:W)</f>
        <v>38426.744000000006</v>
      </c>
      <c r="F11" s="144">
        <f t="shared" ca="1" si="0"/>
        <v>0.75772965511801715</v>
      </c>
    </row>
    <row r="12" spans="1:15">
      <c r="A12" s="147" t="s">
        <v>2146</v>
      </c>
      <c r="B12">
        <v>82</v>
      </c>
      <c r="C12">
        <f ca="1">SUMIF('Indirect Active'!E:E,'data analysis'!$A12,'Indirect Active'!T11:T1947)</f>
        <v>64901</v>
      </c>
    </row>
    <row r="13" spans="1:15">
      <c r="A13" s="147" t="s">
        <v>2523</v>
      </c>
      <c r="C13">
        <f ca="1">SUM(C2:C12)</f>
        <v>362917</v>
      </c>
    </row>
    <row r="14" spans="1:15">
      <c r="A14" s="147"/>
      <c r="J14">
        <v>5.0000000000000001E-3</v>
      </c>
    </row>
    <row r="15" spans="1:15">
      <c r="A15" s="147" t="s">
        <v>2053</v>
      </c>
      <c r="B15" t="s">
        <v>2064</v>
      </c>
      <c r="C15" t="s">
        <v>2065</v>
      </c>
      <c r="D15" t="s">
        <v>2145</v>
      </c>
      <c r="E15" s="289" t="s">
        <v>2522</v>
      </c>
      <c r="F15" s="144" t="s">
        <v>2148</v>
      </c>
      <c r="G15" t="s">
        <v>2149</v>
      </c>
      <c r="I15" t="s">
        <v>2152</v>
      </c>
      <c r="J15" t="s">
        <v>2058</v>
      </c>
      <c r="K15" t="s">
        <v>2153</v>
      </c>
      <c r="L15" s="289"/>
      <c r="M15" t="s">
        <v>2154</v>
      </c>
      <c r="O15" t="s">
        <v>2524</v>
      </c>
    </row>
    <row r="16" spans="1:15" hidden="1">
      <c r="A16" s="147" t="s">
        <v>736</v>
      </c>
      <c r="B16" s="150">
        <v>14433</v>
      </c>
      <c r="C16" s="151">
        <v>14433</v>
      </c>
      <c r="D16">
        <f>B16-C16</f>
        <v>0</v>
      </c>
      <c r="E16" s="285">
        <f>C16/B16</f>
        <v>1</v>
      </c>
      <c r="F16">
        <v>38</v>
      </c>
      <c r="G16">
        <v>25</v>
      </c>
      <c r="H16" s="144">
        <f>G16/F16</f>
        <v>0.65789473684210531</v>
      </c>
      <c r="I16" s="150">
        <v>565057</v>
      </c>
      <c r="J16" s="150">
        <f t="shared" ref="J16:J28" si="1">I16*$J$14</f>
        <v>2825.2849999999999</v>
      </c>
      <c r="K16" s="150">
        <v>2825</v>
      </c>
      <c r="L16" s="285">
        <f>K16/J16</f>
        <v>0.99989912522099544</v>
      </c>
      <c r="M16">
        <v>3</v>
      </c>
      <c r="N16" s="285">
        <f t="shared" ref="N16:N28" si="2">M16/F16</f>
        <v>7.8947368421052627E-2</v>
      </c>
    </row>
    <row r="17" spans="1:15" hidden="1">
      <c r="A17" s="147" t="s">
        <v>1736</v>
      </c>
      <c r="B17" s="150">
        <v>9315</v>
      </c>
      <c r="C17" s="151">
        <v>9315</v>
      </c>
      <c r="D17">
        <f t="shared" ref="D17:D28" si="3">B17-C17</f>
        <v>0</v>
      </c>
      <c r="E17" s="285">
        <f t="shared" ref="E17:E28" si="4">C17/B17</f>
        <v>1</v>
      </c>
      <c r="F17">
        <v>16</v>
      </c>
      <c r="G17">
        <v>11</v>
      </c>
      <c r="H17" s="144">
        <f t="shared" ref="H17:H28" si="5">G17/F17</f>
        <v>0.6875</v>
      </c>
      <c r="I17" s="150">
        <v>391477</v>
      </c>
      <c r="J17" s="150">
        <f t="shared" si="1"/>
        <v>1957.385</v>
      </c>
      <c r="K17" s="150">
        <v>1952</v>
      </c>
      <c r="L17" s="285">
        <f>K17/J17</f>
        <v>0.99724888052171645</v>
      </c>
      <c r="M17">
        <v>1</v>
      </c>
      <c r="N17" s="285">
        <f t="shared" si="2"/>
        <v>6.25E-2</v>
      </c>
    </row>
    <row r="18" spans="1:15" hidden="1">
      <c r="A18" s="147" t="s">
        <v>1278</v>
      </c>
      <c r="B18" s="150">
        <v>12320</v>
      </c>
      <c r="C18" s="151">
        <v>12320</v>
      </c>
      <c r="D18">
        <f t="shared" si="3"/>
        <v>0</v>
      </c>
      <c r="E18" s="285">
        <f t="shared" si="4"/>
        <v>1</v>
      </c>
      <c r="F18">
        <v>15</v>
      </c>
      <c r="G18">
        <v>10</v>
      </c>
      <c r="H18" s="144">
        <f t="shared" si="5"/>
        <v>0.66666666666666663</v>
      </c>
      <c r="I18" s="150">
        <v>415631</v>
      </c>
      <c r="J18" s="150">
        <f t="shared" si="1"/>
        <v>2078.1550000000002</v>
      </c>
      <c r="K18" s="150">
        <v>0</v>
      </c>
      <c r="L18" s="285">
        <v>0</v>
      </c>
      <c r="N18" s="285">
        <f t="shared" si="2"/>
        <v>0</v>
      </c>
    </row>
    <row r="19" spans="1:15" hidden="1">
      <c r="A19" s="147" t="s">
        <v>1708</v>
      </c>
      <c r="B19" s="150">
        <v>7067</v>
      </c>
      <c r="C19" s="151">
        <v>7067</v>
      </c>
      <c r="D19">
        <f t="shared" si="3"/>
        <v>0</v>
      </c>
      <c r="E19" s="285">
        <f t="shared" si="4"/>
        <v>1</v>
      </c>
      <c r="F19">
        <v>9</v>
      </c>
      <c r="G19">
        <v>9</v>
      </c>
      <c r="H19" s="144">
        <f t="shared" si="5"/>
        <v>1</v>
      </c>
      <c r="I19" s="150">
        <v>202173</v>
      </c>
      <c r="J19" s="150">
        <f t="shared" si="1"/>
        <v>1010.865</v>
      </c>
      <c r="K19" s="150">
        <v>1010</v>
      </c>
      <c r="L19" s="285">
        <f t="shared" ref="L19:L28" si="6">K19/J19</f>
        <v>0.99914429721080456</v>
      </c>
      <c r="M19">
        <v>1</v>
      </c>
      <c r="N19" s="285">
        <f t="shared" si="2"/>
        <v>0.1111111111111111</v>
      </c>
    </row>
    <row r="20" spans="1:15" hidden="1">
      <c r="A20" s="147" t="s">
        <v>1805</v>
      </c>
      <c r="B20" s="150">
        <v>16166</v>
      </c>
      <c r="C20" s="151">
        <v>16165</v>
      </c>
      <c r="D20">
        <f t="shared" si="3"/>
        <v>1</v>
      </c>
      <c r="E20" s="285">
        <f t="shared" si="4"/>
        <v>0.99993814177904239</v>
      </c>
      <c r="F20">
        <v>23</v>
      </c>
      <c r="G20">
        <v>18</v>
      </c>
      <c r="H20" s="144">
        <f t="shared" si="5"/>
        <v>0.78260869565217395</v>
      </c>
      <c r="I20" s="150">
        <v>605993</v>
      </c>
      <c r="J20" s="150">
        <f t="shared" si="1"/>
        <v>3029.9650000000001</v>
      </c>
      <c r="K20" s="150">
        <v>3023</v>
      </c>
      <c r="L20" s="285">
        <f>K20/J20</f>
        <v>0.99770129357929871</v>
      </c>
      <c r="M20">
        <v>2</v>
      </c>
      <c r="N20" s="285">
        <f t="shared" si="2"/>
        <v>8.6956521739130432E-2</v>
      </c>
    </row>
    <row r="21" spans="1:15">
      <c r="A21" s="147" t="s">
        <v>1344</v>
      </c>
      <c r="B21" s="150">
        <v>50456</v>
      </c>
      <c r="C21" s="151">
        <v>50456</v>
      </c>
      <c r="D21">
        <f t="shared" si="3"/>
        <v>0</v>
      </c>
      <c r="E21" s="285">
        <f t="shared" si="4"/>
        <v>1</v>
      </c>
      <c r="F21">
        <v>152</v>
      </c>
      <c r="G21">
        <v>87</v>
      </c>
      <c r="H21" s="144">
        <f t="shared" si="5"/>
        <v>0.57236842105263153</v>
      </c>
      <c r="I21" s="150">
        <v>2057648</v>
      </c>
      <c r="J21" s="150">
        <f t="shared" si="1"/>
        <v>10288.24</v>
      </c>
      <c r="K21" s="150">
        <v>9474</v>
      </c>
      <c r="L21" s="285">
        <f t="shared" si="6"/>
        <v>0.92085721172911983</v>
      </c>
      <c r="M21">
        <v>8</v>
      </c>
      <c r="N21" s="285">
        <f t="shared" si="2"/>
        <v>5.2631578947368418E-2</v>
      </c>
      <c r="O21">
        <v>0</v>
      </c>
    </row>
    <row r="22" spans="1:15">
      <c r="A22" s="147" t="s">
        <v>1254</v>
      </c>
      <c r="B22" s="150">
        <v>68266</v>
      </c>
      <c r="C22" s="151">
        <v>72365</v>
      </c>
      <c r="D22" s="150">
        <f>B22-C22</f>
        <v>-4099</v>
      </c>
      <c r="E22" s="285">
        <f t="shared" si="4"/>
        <v>1.0600445316848797</v>
      </c>
      <c r="F22">
        <v>151</v>
      </c>
      <c r="G22">
        <v>110</v>
      </c>
      <c r="H22" s="144">
        <f t="shared" si="5"/>
        <v>0.72847682119205293</v>
      </c>
      <c r="I22" s="150">
        <v>2138146</v>
      </c>
      <c r="J22" s="150">
        <f t="shared" si="1"/>
        <v>10690.73</v>
      </c>
      <c r="K22" s="150">
        <v>10691</v>
      </c>
      <c r="L22" s="285">
        <f>K22/J22</f>
        <v>1.0000252555251139</v>
      </c>
      <c r="M22">
        <v>13</v>
      </c>
      <c r="N22" s="285">
        <f t="shared" si="2"/>
        <v>8.6092715231788075E-2</v>
      </c>
    </row>
    <row r="23" spans="1:15">
      <c r="A23" s="147" t="s">
        <v>2125</v>
      </c>
      <c r="B23" s="150">
        <v>9953</v>
      </c>
      <c r="C23" s="151">
        <v>9953</v>
      </c>
      <c r="D23">
        <f t="shared" si="3"/>
        <v>0</v>
      </c>
      <c r="E23" s="285">
        <f t="shared" si="4"/>
        <v>1</v>
      </c>
      <c r="F23">
        <v>14</v>
      </c>
      <c r="G23">
        <v>10</v>
      </c>
      <c r="H23" s="144">
        <f t="shared" si="5"/>
        <v>0.7142857142857143</v>
      </c>
      <c r="I23" s="150">
        <v>281769</v>
      </c>
      <c r="J23" s="150">
        <f t="shared" si="1"/>
        <v>1408.845</v>
      </c>
      <c r="K23" s="150">
        <v>1436</v>
      </c>
      <c r="L23" s="285">
        <f t="shared" si="6"/>
        <v>1.0192746540605957</v>
      </c>
      <c r="M23">
        <v>1</v>
      </c>
      <c r="N23" s="285">
        <f t="shared" si="2"/>
        <v>7.1428571428571425E-2</v>
      </c>
    </row>
    <row r="24" spans="1:15">
      <c r="A24" s="147" t="s">
        <v>2051</v>
      </c>
      <c r="B24" s="150">
        <v>33643</v>
      </c>
      <c r="C24" s="151">
        <v>33643</v>
      </c>
      <c r="D24">
        <f t="shared" si="3"/>
        <v>0</v>
      </c>
      <c r="E24" s="285">
        <f t="shared" si="4"/>
        <v>1</v>
      </c>
      <c r="F24">
        <v>86</v>
      </c>
      <c r="G24">
        <v>59</v>
      </c>
      <c r="H24" s="144">
        <f t="shared" si="5"/>
        <v>0.68604651162790697</v>
      </c>
      <c r="I24" s="150">
        <v>1418496</v>
      </c>
      <c r="J24" s="150">
        <f t="shared" si="1"/>
        <v>7092.4800000000005</v>
      </c>
      <c r="K24" s="150">
        <v>7089</v>
      </c>
      <c r="L24" s="285">
        <f t="shared" si="6"/>
        <v>0.99950933946940979</v>
      </c>
      <c r="M24">
        <v>7</v>
      </c>
      <c r="N24" s="285">
        <f t="shared" si="2"/>
        <v>8.1395348837209308E-2</v>
      </c>
    </row>
    <row r="25" spans="1:15">
      <c r="A25" s="147" t="s">
        <v>564</v>
      </c>
      <c r="B25" s="150">
        <v>26990</v>
      </c>
      <c r="C25" s="151">
        <v>26345</v>
      </c>
      <c r="D25">
        <f t="shared" si="3"/>
        <v>645</v>
      </c>
      <c r="E25" s="285">
        <f t="shared" si="4"/>
        <v>0.97610226009633194</v>
      </c>
      <c r="F25">
        <v>66</v>
      </c>
      <c r="G25">
        <v>51</v>
      </c>
      <c r="H25" s="144">
        <f t="shared" si="5"/>
        <v>0.77272727272727271</v>
      </c>
      <c r="I25" s="150">
        <v>841434</v>
      </c>
      <c r="J25" s="150">
        <f t="shared" si="1"/>
        <v>4207.17</v>
      </c>
      <c r="K25" s="150">
        <v>4048</v>
      </c>
      <c r="L25" s="285">
        <f t="shared" si="6"/>
        <v>0.96216696734384399</v>
      </c>
      <c r="M25">
        <v>6</v>
      </c>
      <c r="N25" s="285">
        <f t="shared" si="2"/>
        <v>9.0909090909090912E-2</v>
      </c>
    </row>
    <row r="26" spans="1:15">
      <c r="A26" s="147" t="s">
        <v>67</v>
      </c>
      <c r="B26" s="150">
        <v>38293</v>
      </c>
      <c r="C26" s="151">
        <v>38476.744000000006</v>
      </c>
      <c r="D26" s="150">
        <f>B26-C26</f>
        <v>-183.74400000000605</v>
      </c>
      <c r="E26" s="285">
        <f>C26/B26</f>
        <v>1.0047983704593531</v>
      </c>
      <c r="F26">
        <v>82</v>
      </c>
      <c r="G26">
        <v>62</v>
      </c>
      <c r="H26" s="144">
        <f t="shared" si="5"/>
        <v>0.75609756097560976</v>
      </c>
      <c r="I26" s="150">
        <v>1370342</v>
      </c>
      <c r="J26" s="150">
        <f t="shared" si="1"/>
        <v>6851.71</v>
      </c>
      <c r="K26" s="150">
        <v>8701</v>
      </c>
      <c r="L26" s="285">
        <f t="shared" si="6"/>
        <v>1.2699019660785409</v>
      </c>
      <c r="M26">
        <v>6</v>
      </c>
      <c r="N26" s="285">
        <f t="shared" si="2"/>
        <v>7.3170731707317069E-2</v>
      </c>
    </row>
    <row r="27" spans="1:15">
      <c r="A27" s="282" t="s">
        <v>2146</v>
      </c>
      <c r="B27" s="150">
        <v>74651</v>
      </c>
      <c r="C27" s="151">
        <v>73144</v>
      </c>
      <c r="D27">
        <f t="shared" si="3"/>
        <v>1507</v>
      </c>
      <c r="E27" s="285">
        <f t="shared" si="4"/>
        <v>0.97981272856358259</v>
      </c>
      <c r="F27">
        <v>142</v>
      </c>
      <c r="G27">
        <v>92</v>
      </c>
      <c r="H27" s="144">
        <f t="shared" si="5"/>
        <v>0.647887323943662</v>
      </c>
      <c r="I27" s="150">
        <v>2083527</v>
      </c>
      <c r="J27" s="150">
        <f t="shared" si="1"/>
        <v>10417.635</v>
      </c>
      <c r="K27" s="150">
        <v>8341</v>
      </c>
      <c r="L27" s="285">
        <f t="shared" si="6"/>
        <v>0.80066157050040632</v>
      </c>
      <c r="M27">
        <v>9</v>
      </c>
      <c r="N27" s="285">
        <f t="shared" si="2"/>
        <v>6.3380281690140844E-2</v>
      </c>
    </row>
    <row r="28" spans="1:15">
      <c r="A28" s="147" t="s">
        <v>2512</v>
      </c>
      <c r="B28" s="284">
        <v>361553</v>
      </c>
      <c r="C28" s="283">
        <v>363682.74400000001</v>
      </c>
      <c r="D28">
        <f t="shared" si="3"/>
        <v>-2129.7440000000061</v>
      </c>
      <c r="E28" s="285">
        <f t="shared" si="4"/>
        <v>1.0058905444015125</v>
      </c>
      <c r="F28" s="286">
        <v>794</v>
      </c>
      <c r="G28" s="286">
        <v>544</v>
      </c>
      <c r="H28" s="144">
        <f t="shared" si="5"/>
        <v>0.68513853904282118</v>
      </c>
      <c r="I28" s="284">
        <v>12371693</v>
      </c>
      <c r="J28" s="150">
        <f t="shared" si="1"/>
        <v>61858.465000000004</v>
      </c>
      <c r="K28" s="284">
        <v>58590</v>
      </c>
      <c r="L28" s="285">
        <f t="shared" si="6"/>
        <v>0.94716220326514722</v>
      </c>
      <c r="M28" s="286">
        <v>57</v>
      </c>
      <c r="N28" s="285">
        <f t="shared" si="2"/>
        <v>7.1788413098236775E-2</v>
      </c>
    </row>
    <row r="30" spans="1:15">
      <c r="G30" t="s">
        <v>2527</v>
      </c>
    </row>
    <row r="31" spans="1:15">
      <c r="A31" t="s">
        <v>2518</v>
      </c>
      <c r="B31">
        <v>14</v>
      </c>
      <c r="C31">
        <v>1</v>
      </c>
      <c r="D31" s="144">
        <f>C31/B31</f>
        <v>7.1428571428571425E-2</v>
      </c>
      <c r="E31" s="291">
        <v>-2.1999999999999999E-2</v>
      </c>
      <c r="F31">
        <v>1</v>
      </c>
      <c r="G31" t="s">
        <v>2526</v>
      </c>
    </row>
    <row r="32" spans="1:15">
      <c r="A32" t="s">
        <v>2519</v>
      </c>
      <c r="B32">
        <v>47</v>
      </c>
      <c r="C32">
        <v>6</v>
      </c>
      <c r="D32" s="144">
        <f t="shared" ref="D32:D36" si="7">C32/B32</f>
        <v>0.1276595744680851</v>
      </c>
      <c r="E32" s="291">
        <v>2.0160000000000001E-2</v>
      </c>
      <c r="F32">
        <v>5</v>
      </c>
      <c r="G32" t="s">
        <v>2528</v>
      </c>
    </row>
    <row r="33" spans="1:7">
      <c r="A33" t="s">
        <v>2520</v>
      </c>
      <c r="B33">
        <v>482</v>
      </c>
      <c r="C33">
        <v>305</v>
      </c>
      <c r="D33" s="144">
        <f t="shared" si="7"/>
        <v>0.63278008298755184</v>
      </c>
      <c r="E33" s="291">
        <v>2.9135081967213167E-2</v>
      </c>
      <c r="F33">
        <v>305</v>
      </c>
    </row>
    <row r="34" spans="1:7">
      <c r="A34" t="s">
        <v>2521</v>
      </c>
      <c r="B34">
        <v>170</v>
      </c>
      <c r="C34">
        <v>163</v>
      </c>
      <c r="D34" s="144">
        <f t="shared" si="7"/>
        <v>0.95882352941176474</v>
      </c>
      <c r="E34" s="291">
        <v>5.4025153374233144E-2</v>
      </c>
      <c r="F34">
        <v>163</v>
      </c>
    </row>
    <row r="35" spans="1:7">
      <c r="A35" t="s">
        <v>2513</v>
      </c>
      <c r="B35">
        <v>75</v>
      </c>
      <c r="C35">
        <v>67</v>
      </c>
      <c r="D35" s="144">
        <f t="shared" si="7"/>
        <v>0.89333333333333331</v>
      </c>
      <c r="E35" s="291">
        <v>8.327462686567165E-2</v>
      </c>
      <c r="F35">
        <v>67</v>
      </c>
    </row>
    <row r="36" spans="1:7">
      <c r="B36" s="286">
        <v>794</v>
      </c>
      <c r="C36" s="286">
        <v>544</v>
      </c>
      <c r="D36" s="144">
        <f t="shared" si="7"/>
        <v>0.68513853904282118</v>
      </c>
      <c r="E36" s="292">
        <v>4.3243830570902503E-2</v>
      </c>
      <c r="F36" s="286">
        <v>543</v>
      </c>
    </row>
    <row r="37" spans="1:7">
      <c r="A37" t="s">
        <v>2514</v>
      </c>
      <c r="B37">
        <v>607</v>
      </c>
      <c r="C37" s="290">
        <v>398</v>
      </c>
      <c r="D37" s="285">
        <f>C37/B37</f>
        <v>0.6556836902800659</v>
      </c>
      <c r="E37" s="293">
        <v>4.4312311557788947E-2</v>
      </c>
    </row>
    <row r="38" spans="1:7">
      <c r="A38" t="s">
        <v>2515</v>
      </c>
      <c r="B38">
        <v>138</v>
      </c>
      <c r="C38" s="290">
        <v>109</v>
      </c>
      <c r="D38" s="285">
        <f t="shared" ref="D38:D41" si="8">C38/B38</f>
        <v>0.78985507246376807</v>
      </c>
      <c r="E38" s="293">
        <v>3.9050458715596315E-2</v>
      </c>
    </row>
    <row r="39" spans="1:7">
      <c r="A39" t="s">
        <v>2516</v>
      </c>
      <c r="B39">
        <v>42</v>
      </c>
      <c r="C39" s="290">
        <v>34</v>
      </c>
      <c r="D39" s="285">
        <f t="shared" si="8"/>
        <v>0.80952380952380953</v>
      </c>
      <c r="E39" s="293">
        <v>4.0932352941176468E-2</v>
      </c>
    </row>
    <row r="40" spans="1:7">
      <c r="A40" t="s">
        <v>2517</v>
      </c>
      <c r="B40">
        <v>7</v>
      </c>
      <c r="C40" s="290">
        <v>3</v>
      </c>
      <c r="D40" s="285">
        <f t="shared" si="8"/>
        <v>0.42857142857142855</v>
      </c>
      <c r="E40" s="293">
        <v>6.7199999999999996E-2</v>
      </c>
      <c r="G40" t="s">
        <v>2529</v>
      </c>
    </row>
    <row r="41" spans="1:7">
      <c r="A41" t="s">
        <v>2512</v>
      </c>
      <c r="B41">
        <v>794</v>
      </c>
      <c r="C41" s="286">
        <v>544</v>
      </c>
      <c r="D41" s="285">
        <f t="shared" si="8"/>
        <v>0.68513853904282118</v>
      </c>
      <c r="E41" s="294">
        <v>4.3172977941176499E-2</v>
      </c>
    </row>
  </sheetData>
  <phoneticPr fontId="45"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4CC3C-04A2-4B98-A364-E12B3677A55C}">
  <dimension ref="A3:D12"/>
  <sheetViews>
    <sheetView topLeftCell="A5" workbookViewId="0">
      <selection activeCell="B15" sqref="B15"/>
    </sheetView>
  </sheetViews>
  <sheetFormatPr defaultRowHeight="13.8"/>
  <cols>
    <col min="1" max="1" width="38" bestFit="1" customWidth="1"/>
    <col min="2" max="2" width="46.88671875" bestFit="1" customWidth="1"/>
    <col min="3" max="3" width="14.33203125" bestFit="1" customWidth="1"/>
    <col min="4" max="6" width="18" bestFit="1" customWidth="1"/>
  </cols>
  <sheetData>
    <row r="3" spans="1:4">
      <c r="A3" s="146" t="s">
        <v>26</v>
      </c>
      <c r="B3" t="s">
        <v>2150</v>
      </c>
    </row>
    <row r="5" spans="1:4">
      <c r="A5" s="146" t="s">
        <v>2053</v>
      </c>
      <c r="B5" t="s">
        <v>2525</v>
      </c>
      <c r="C5" t="s">
        <v>2147</v>
      </c>
      <c r="D5" t="s">
        <v>2151</v>
      </c>
    </row>
    <row r="6" spans="1:4">
      <c r="A6" s="147">
        <v>1</v>
      </c>
      <c r="B6" s="291">
        <v>-2.1999999999999999E-2</v>
      </c>
      <c r="C6">
        <v>1</v>
      </c>
      <c r="D6" s="150">
        <v>8937</v>
      </c>
    </row>
    <row r="7" spans="1:4">
      <c r="A7" s="147">
        <v>2</v>
      </c>
      <c r="B7" s="291">
        <v>2.0160000000000001E-2</v>
      </c>
      <c r="C7">
        <v>5</v>
      </c>
      <c r="D7" s="150">
        <v>74430</v>
      </c>
    </row>
    <row r="8" spans="1:4">
      <c r="A8" s="147">
        <v>3</v>
      </c>
      <c r="B8" s="291">
        <v>2.9135081967213167E-2</v>
      </c>
      <c r="C8">
        <v>305</v>
      </c>
      <c r="D8" s="150">
        <v>4773822</v>
      </c>
    </row>
    <row r="9" spans="1:4">
      <c r="A9" s="147">
        <v>4</v>
      </c>
      <c r="B9" s="291">
        <v>5.4025153374233144E-2</v>
      </c>
      <c r="C9">
        <v>163</v>
      </c>
      <c r="D9" s="150">
        <v>2641918</v>
      </c>
    </row>
    <row r="10" spans="1:4">
      <c r="A10" s="147">
        <v>5</v>
      </c>
      <c r="B10" s="291">
        <v>8.327462686567165E-2</v>
      </c>
      <c r="C10">
        <v>67</v>
      </c>
      <c r="D10" s="150">
        <v>1314375</v>
      </c>
    </row>
    <row r="11" spans="1:4">
      <c r="A11" s="147" t="s">
        <v>287</v>
      </c>
      <c r="B11" s="291">
        <v>6.5450000000000008E-2</v>
      </c>
      <c r="C11">
        <v>2</v>
      </c>
      <c r="D11" s="150">
        <v>13420</v>
      </c>
    </row>
    <row r="12" spans="1:4">
      <c r="A12" s="147" t="s">
        <v>2054</v>
      </c>
      <c r="B12" s="291">
        <v>4.3243830570902475E-2</v>
      </c>
      <c r="C12">
        <v>543</v>
      </c>
      <c r="D12" s="150">
        <v>8826902</v>
      </c>
    </row>
  </sheetData>
  <phoneticPr fontId="4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803"/>
  <sheetViews>
    <sheetView topLeftCell="A2" workbookViewId="0">
      <selection activeCell="C2" sqref="C1:C1048576"/>
    </sheetView>
  </sheetViews>
  <sheetFormatPr defaultColWidth="8.77734375" defaultRowHeight="19.95" customHeight="1"/>
  <cols>
    <col min="1" max="1" width="11.6640625" style="55" customWidth="1"/>
    <col min="2" max="2" width="11.44140625" style="55" customWidth="1"/>
    <col min="3" max="3" width="14.77734375" style="55" customWidth="1"/>
    <col min="4" max="4" width="10.6640625" style="55" customWidth="1"/>
    <col min="5" max="5" width="14.5546875" style="55" customWidth="1"/>
    <col min="6" max="6" width="14.21875" style="55" customWidth="1"/>
    <col min="7" max="7" width="11.21875" style="55" customWidth="1"/>
    <col min="8" max="8" width="13.109375" style="113" customWidth="1"/>
    <col min="9" max="10" width="18.88671875" style="55" customWidth="1"/>
    <col min="11" max="11" width="14.44140625" style="55" customWidth="1"/>
    <col min="12" max="12" width="17.88671875" style="114" customWidth="1"/>
    <col min="13" max="13" width="27.5546875" style="114" customWidth="1"/>
    <col min="14" max="14" width="16.6640625" style="55" customWidth="1"/>
    <col min="15" max="15" width="13.6640625" style="115" customWidth="1"/>
    <col min="16" max="16" width="27.21875" style="115" customWidth="1"/>
    <col min="17" max="17" width="15" style="116" customWidth="1"/>
    <col min="18" max="18" width="12.109375" style="116" customWidth="1"/>
    <col min="19" max="19" width="15.88671875" style="116" customWidth="1"/>
    <col min="20" max="20" width="43.44140625" style="116" customWidth="1"/>
    <col min="21" max="21" width="37.5546875" style="116" customWidth="1"/>
    <col min="22" max="22" width="21.21875" style="116" customWidth="1"/>
    <col min="23" max="24" width="46.77734375" style="116" customWidth="1"/>
    <col min="25" max="25" width="33.5546875" style="116" customWidth="1"/>
    <col min="26" max="26" width="27.21875" style="55" customWidth="1"/>
    <col min="27" max="27" width="21.109375" style="55" customWidth="1"/>
    <col min="28" max="28" width="13.21875" style="55" customWidth="1"/>
    <col min="29" max="29" width="9.33203125" style="55" customWidth="1"/>
    <col min="30" max="30" width="46.77734375" style="55" customWidth="1"/>
    <col min="31" max="31" width="12.6640625" style="55" customWidth="1"/>
    <col min="32" max="32" width="37.109375" style="117" customWidth="1"/>
    <col min="33" max="33" width="33.109375" style="117" customWidth="1"/>
    <col min="34" max="34" width="15.21875" style="55" customWidth="1"/>
    <col min="35" max="35" width="29.77734375" style="55" customWidth="1"/>
    <col min="36" max="36" width="27" style="55" customWidth="1"/>
    <col min="37" max="37" width="13.6640625" style="55" customWidth="1"/>
    <col min="38" max="38" width="22.44140625" style="55" customWidth="1"/>
    <col min="39" max="39" width="27.5546875" style="55" customWidth="1"/>
    <col min="40" max="40" width="24.44140625" style="55" customWidth="1"/>
    <col min="41" max="41" width="25.109375" style="55" customWidth="1"/>
    <col min="42" max="42" width="15.6640625" style="55" customWidth="1"/>
    <col min="43" max="43" width="30.6640625" style="55" customWidth="1"/>
    <col min="44" max="44" width="27.77734375" style="55" customWidth="1"/>
    <col min="45" max="45" width="14.77734375" style="55" customWidth="1"/>
    <col min="46" max="46" width="18.5546875" style="55" hidden="1" customWidth="1"/>
    <col min="47" max="49" width="22.88671875" style="55" customWidth="1"/>
    <col min="50" max="50" width="8.77734375" style="55"/>
    <col min="51" max="53" width="8.77734375" style="116"/>
    <col min="54" max="16384" width="8.77734375" style="55"/>
  </cols>
  <sheetData>
    <row r="1" spans="1:53" s="86" customFormat="1" ht="19.95" customHeight="1">
      <c r="A1" s="118" t="s">
        <v>557</v>
      </c>
      <c r="B1" s="254" t="s">
        <v>2</v>
      </c>
      <c r="C1" s="254" t="s">
        <v>5</v>
      </c>
      <c r="D1" s="254" t="s">
        <v>6</v>
      </c>
      <c r="E1" s="254" t="s">
        <v>7</v>
      </c>
      <c r="F1" s="254" t="s">
        <v>8</v>
      </c>
      <c r="G1" s="254" t="s">
        <v>9</v>
      </c>
      <c r="H1" s="255" t="s">
        <v>10</v>
      </c>
      <c r="I1" s="254" t="s">
        <v>558</v>
      </c>
      <c r="J1" s="254" t="s">
        <v>12</v>
      </c>
      <c r="K1" s="254" t="s">
        <v>13</v>
      </c>
      <c r="L1" s="256" t="s">
        <v>14</v>
      </c>
      <c r="M1" s="257" t="s">
        <v>15</v>
      </c>
      <c r="N1" s="258" t="s">
        <v>16</v>
      </c>
      <c r="O1" s="259" t="s">
        <v>17</v>
      </c>
      <c r="P1" s="260" t="s">
        <v>18</v>
      </c>
      <c r="Q1" s="259" t="s">
        <v>19</v>
      </c>
      <c r="R1" s="260" t="s">
        <v>20</v>
      </c>
      <c r="S1" s="260" t="s">
        <v>2126</v>
      </c>
      <c r="T1" s="260" t="s">
        <v>22</v>
      </c>
      <c r="U1" s="260" t="s">
        <v>23</v>
      </c>
      <c r="V1" s="261" t="s">
        <v>24</v>
      </c>
      <c r="W1" s="262" t="s">
        <v>25</v>
      </c>
      <c r="X1" s="263" t="s">
        <v>26</v>
      </c>
      <c r="Y1" s="263" t="s">
        <v>27</v>
      </c>
      <c r="Z1" s="264" t="s">
        <v>28</v>
      </c>
      <c r="AA1" s="264" t="s">
        <v>29</v>
      </c>
      <c r="AB1" s="264" t="s">
        <v>30</v>
      </c>
      <c r="AC1" s="261" t="s">
        <v>31</v>
      </c>
      <c r="AD1" s="263" t="s">
        <v>32</v>
      </c>
      <c r="AE1" s="265" t="s">
        <v>33</v>
      </c>
      <c r="AF1" s="265" t="s">
        <v>559</v>
      </c>
      <c r="AG1" s="265" t="s">
        <v>560</v>
      </c>
      <c r="AH1" s="266" t="s">
        <v>36</v>
      </c>
      <c r="AI1" s="267" t="s">
        <v>37</v>
      </c>
      <c r="AJ1" s="267" t="s">
        <v>38</v>
      </c>
      <c r="AK1" s="266" t="s">
        <v>39</v>
      </c>
      <c r="AL1" s="267" t="s">
        <v>40</v>
      </c>
      <c r="AM1" s="267" t="s">
        <v>41</v>
      </c>
      <c r="AN1" s="267" t="s">
        <v>561</v>
      </c>
      <c r="AO1" s="268" t="s">
        <v>43</v>
      </c>
      <c r="AP1" s="268" t="s">
        <v>44</v>
      </c>
      <c r="AQ1" s="269" t="s">
        <v>45</v>
      </c>
      <c r="AR1" s="269" t="s">
        <v>46</v>
      </c>
      <c r="AS1" s="269" t="s">
        <v>47</v>
      </c>
      <c r="AT1" s="269" t="s">
        <v>48</v>
      </c>
      <c r="AU1" s="268" t="s">
        <v>49</v>
      </c>
      <c r="AV1" s="268" t="s">
        <v>50</v>
      </c>
      <c r="AW1" s="270" t="s">
        <v>2052</v>
      </c>
      <c r="AX1" s="270" t="s">
        <v>2566</v>
      </c>
      <c r="AY1" s="403" t="s">
        <v>2569</v>
      </c>
      <c r="AZ1" s="403" t="s">
        <v>2567</v>
      </c>
      <c r="BA1" s="403" t="s">
        <v>2568</v>
      </c>
    </row>
    <row r="2" spans="1:53" s="99" customFormat="1" ht="19.95" customHeight="1">
      <c r="A2" s="87" t="s">
        <v>562</v>
      </c>
      <c r="B2" s="169">
        <v>15000447</v>
      </c>
      <c r="C2" s="169" t="s">
        <v>54</v>
      </c>
      <c r="D2" s="169" t="s">
        <v>55</v>
      </c>
      <c r="E2" s="169" t="s">
        <v>67</v>
      </c>
      <c r="F2" s="169" t="s">
        <v>71</v>
      </c>
      <c r="G2" s="169" t="s">
        <v>72</v>
      </c>
      <c r="H2" s="170">
        <v>38808</v>
      </c>
      <c r="I2" s="169" t="s">
        <v>73</v>
      </c>
      <c r="J2" s="169" t="s">
        <v>74</v>
      </c>
      <c r="K2" s="169" t="s">
        <v>66</v>
      </c>
      <c r="L2" s="171">
        <v>2</v>
      </c>
      <c r="M2" s="171">
        <v>5</v>
      </c>
      <c r="N2" s="172">
        <v>15840</v>
      </c>
      <c r="O2" s="173">
        <v>0.05</v>
      </c>
      <c r="P2" s="174">
        <f t="shared" ref="P2:P58" si="0">ROUND(N2*O2,0)</f>
        <v>792</v>
      </c>
      <c r="Q2" s="173">
        <v>0</v>
      </c>
      <c r="R2" s="174">
        <f t="shared" ref="R2:R58" si="1">ROUND(N2*Q2,0)</f>
        <v>0</v>
      </c>
      <c r="S2" s="173">
        <f t="shared" ref="S2:S58" si="2">T2/N2</f>
        <v>0.05</v>
      </c>
      <c r="T2" s="174">
        <f t="shared" ref="T2:T58" si="3">P2+R2</f>
        <v>792</v>
      </c>
      <c r="U2" s="174">
        <f t="shared" ref="U2:U58" si="4">N2+T2</f>
        <v>16632</v>
      </c>
      <c r="V2" s="175">
        <v>16780</v>
      </c>
      <c r="W2" s="176">
        <f>V2-N2</f>
        <v>940</v>
      </c>
      <c r="X2" s="177">
        <f t="shared" ref="X2:X58" si="5">ROUND(V2/N2-1,4)</f>
        <v>5.9299999999999999E-2</v>
      </c>
      <c r="Y2" s="178" t="str">
        <f t="shared" ref="Y2:Y22" si="6">IF(OR(L2=1,L2=2,L2=4),
    TEXT(S2*0.8,"0.00%") &amp; "-" &amp; TEXT(S2*1.2,"0.00%"),
    IF(OR(L2=3,L2=6),
        TEXT(0,"0.00%") &amp; "-" &amp; TEXT(7%*1.2,"0.00%"),
        IF(OR(L2=5,L2=7),
            TEXT((R2/N2),"0.00%") &amp; "-" &amp; TEXT((R2/N2)+7%,"0.00%"),
            ""
        )
    )
)</f>
        <v>4.00%-6.00%</v>
      </c>
      <c r="Z2" s="179"/>
      <c r="AA2" s="179"/>
      <c r="AB2" s="179"/>
      <c r="AC2" s="180"/>
      <c r="AD2" s="172">
        <f t="shared" ref="AD2:AD58" si="7">ROUND(N2*AC2,0)</f>
        <v>0</v>
      </c>
      <c r="AE2" s="181">
        <f t="shared" ref="AE2:AE58" si="8">V2+AD2</f>
        <v>16780</v>
      </c>
      <c r="AF2" s="182">
        <f t="shared" ref="AF2:AF58" si="9">AE2-N2</f>
        <v>940</v>
      </c>
      <c r="AG2" s="183">
        <f t="shared" ref="AG2:AG58" si="10">AE2/N2-1</f>
        <v>5.9343434343434254E-2</v>
      </c>
      <c r="AH2" s="184">
        <v>14</v>
      </c>
      <c r="AI2" s="184">
        <v>450</v>
      </c>
      <c r="AJ2" s="184"/>
      <c r="AK2" s="184">
        <v>688</v>
      </c>
      <c r="AL2" s="184">
        <f t="shared" ref="AL2:AL58" si="11">AE2*AH2+AI2*12+AK2+IF(AB2="",AJ2,IF(AB2="D",5000,IF(AB2="C",1000,0)))*12</f>
        <v>241008</v>
      </c>
      <c r="AM2" s="171">
        <v>4</v>
      </c>
      <c r="AN2" s="184"/>
      <c r="AO2" s="185"/>
      <c r="AP2" s="185"/>
      <c r="AQ2" s="169" t="s">
        <v>75</v>
      </c>
      <c r="AR2" s="169" t="s">
        <v>76</v>
      </c>
      <c r="AS2" s="169" t="s">
        <v>62</v>
      </c>
      <c r="AT2" s="184"/>
      <c r="AU2" s="185"/>
      <c r="AV2" s="185"/>
      <c r="AW2" s="186" t="e" vm="1">
        <f t="shared" ref="AW2:AW33" ca="1" si="12">_xlfn.LET(_xlpm.actual,X2,_xlpm.low,VALUE(_xlfn.TEXTBEFORE(Y2,"-")),_xlpm.high,VALUE(_xlfn.TEXTAFTER(Y2,"-")),IF(AND(_xlpm.actual=0,OR(_xlpm.low&lt;&gt;0,_xlpm.high&lt;&gt;0)),"0 increase",IF(_xlpm.actual&gt;_xlpm.high*1.2,"&gt;20",IF(_xlpm.actual&lt;_xlpm.low*0.8,"&lt;20","OK"))))</f>
        <v>#NAME?</v>
      </c>
      <c r="AX2" s="402" t="str">
        <f>VLOOKUP(表1[[#This Row],[Pers.no.]],'[6]Person Detail'!$B:$L,11,0)</f>
        <v>70-90</v>
      </c>
      <c r="AY2" s="405">
        <f>VLOOKUP(表1[[#This Row],[Pers.no.]],'[6]Person Detail'!$B:$R,17,0)</f>
        <v>1.0015174506828528</v>
      </c>
      <c r="AZ2" s="405">
        <f>VLOOKUP(表1[[#This Row],[Pers.no.]],'[6]Person Detail'!$B:$W,21,0)</f>
        <v>1.0025316455696203</v>
      </c>
      <c r="BA2" s="405">
        <f>VLOOKUP(表1[[#This Row],[Pers.no.]],'[6]Person Detail'!$B:$W,22,0)</f>
        <v>1.0312192723697149</v>
      </c>
    </row>
    <row r="3" spans="1:53" s="99" customFormat="1" ht="19.95" customHeight="1">
      <c r="A3" s="87" t="s">
        <v>562</v>
      </c>
      <c r="B3" s="169">
        <v>15014416</v>
      </c>
      <c r="C3" s="169" t="s">
        <v>54</v>
      </c>
      <c r="D3" s="169" t="s">
        <v>55</v>
      </c>
      <c r="E3" s="169" t="s">
        <v>67</v>
      </c>
      <c r="F3" s="169" t="s">
        <v>79</v>
      </c>
      <c r="G3" s="169" t="s">
        <v>72</v>
      </c>
      <c r="H3" s="170">
        <v>45063</v>
      </c>
      <c r="I3" s="169" t="s">
        <v>80</v>
      </c>
      <c r="J3" s="169" t="s">
        <v>81</v>
      </c>
      <c r="K3" s="169" t="s">
        <v>66</v>
      </c>
      <c r="L3" s="171">
        <v>2</v>
      </c>
      <c r="M3" s="171">
        <v>4</v>
      </c>
      <c r="N3" s="172">
        <v>16456</v>
      </c>
      <c r="O3" s="173">
        <v>4.4999999999999998E-2</v>
      </c>
      <c r="P3" s="174">
        <f t="shared" si="0"/>
        <v>741</v>
      </c>
      <c r="Q3" s="173">
        <v>1.55E-2</v>
      </c>
      <c r="R3" s="174">
        <f t="shared" si="1"/>
        <v>255</v>
      </c>
      <c r="S3" s="173">
        <f>T3/N3</f>
        <v>6.0525036460865336E-2</v>
      </c>
      <c r="T3" s="174">
        <f t="shared" si="3"/>
        <v>996</v>
      </c>
      <c r="U3" s="174">
        <f t="shared" si="4"/>
        <v>17452</v>
      </c>
      <c r="V3" s="175">
        <v>17456</v>
      </c>
      <c r="W3" s="176">
        <f t="shared" ref="W3:W58" si="13">V3-N3</f>
        <v>1000</v>
      </c>
      <c r="X3" s="177">
        <f t="shared" si="5"/>
        <v>6.08E-2</v>
      </c>
      <c r="Y3" s="178" t="str">
        <f t="shared" si="6"/>
        <v>4.84%-7.26%</v>
      </c>
      <c r="Z3" s="179"/>
      <c r="AA3" s="179"/>
      <c r="AB3" s="179"/>
      <c r="AC3" s="180"/>
      <c r="AD3" s="172">
        <f t="shared" si="7"/>
        <v>0</v>
      </c>
      <c r="AE3" s="181">
        <f t="shared" si="8"/>
        <v>17456</v>
      </c>
      <c r="AF3" s="182">
        <f t="shared" si="9"/>
        <v>1000</v>
      </c>
      <c r="AG3" s="183">
        <f t="shared" si="10"/>
        <v>6.0768108896451123E-2</v>
      </c>
      <c r="AH3" s="184">
        <v>14</v>
      </c>
      <c r="AI3" s="184">
        <v>450</v>
      </c>
      <c r="AJ3" s="184"/>
      <c r="AK3" s="184">
        <v>688</v>
      </c>
      <c r="AL3" s="184">
        <f t="shared" si="11"/>
        <v>250472</v>
      </c>
      <c r="AM3" s="171">
        <v>5</v>
      </c>
      <c r="AN3" s="184"/>
      <c r="AO3" s="185"/>
      <c r="AP3" s="185"/>
      <c r="AQ3" s="169" t="s">
        <v>75</v>
      </c>
      <c r="AR3" s="169" t="s">
        <v>76</v>
      </c>
      <c r="AS3" s="169" t="s">
        <v>62</v>
      </c>
      <c r="AT3" s="184"/>
      <c r="AU3" s="185"/>
      <c r="AV3" s="185"/>
      <c r="AW3" s="187" t="e" vm="1">
        <f t="shared" ca="1" si="12"/>
        <v>#NAME?</v>
      </c>
      <c r="AX3" s="21" t="str">
        <f>VLOOKUP(表1[[#This Row],[Pers.no.]],'[6]Person Detail'!$B:$L,11,0)</f>
        <v>50-70</v>
      </c>
      <c r="AY3" s="404">
        <f>VLOOKUP(表1[[#This Row],[Pers.no.]],'[6]Person Detail'!$B:$R,17,0)</f>
        <v>1.0404653515427416</v>
      </c>
      <c r="AZ3" s="404">
        <f>VLOOKUP(表1[[#This Row],[Pers.no.]],'[6]Person Detail'!$B:$W,21,0)</f>
        <v>1.0415189873417721</v>
      </c>
      <c r="BA3" s="404">
        <f>VLOOKUP(表1[[#This Row],[Pers.no.]],'[6]Person Detail'!$B:$W,22,0)</f>
        <v>1.072763028515241</v>
      </c>
    </row>
    <row r="4" spans="1:53" s="99" customFormat="1" ht="19.95" customHeight="1">
      <c r="A4" s="87" t="s">
        <v>562</v>
      </c>
      <c r="B4" s="169">
        <v>15014868</v>
      </c>
      <c r="C4" s="169" t="s">
        <v>54</v>
      </c>
      <c r="D4" s="169" t="s">
        <v>55</v>
      </c>
      <c r="E4" s="169" t="s">
        <v>67</v>
      </c>
      <c r="F4" s="169" t="s">
        <v>79</v>
      </c>
      <c r="G4" s="169" t="s">
        <v>72</v>
      </c>
      <c r="H4" s="170">
        <v>42291</v>
      </c>
      <c r="I4" s="169" t="s">
        <v>84</v>
      </c>
      <c r="J4" s="169" t="s">
        <v>84</v>
      </c>
      <c r="K4" s="169" t="s">
        <v>66</v>
      </c>
      <c r="L4" s="171">
        <v>2</v>
      </c>
      <c r="M4" s="171">
        <v>3</v>
      </c>
      <c r="N4" s="172">
        <v>13630</v>
      </c>
      <c r="O4" s="173">
        <v>0.03</v>
      </c>
      <c r="P4" s="174">
        <f t="shared" si="0"/>
        <v>409</v>
      </c>
      <c r="Q4" s="173">
        <v>0</v>
      </c>
      <c r="R4" s="174">
        <f t="shared" si="1"/>
        <v>0</v>
      </c>
      <c r="S4" s="173">
        <f t="shared" si="2"/>
        <v>3.0007336757153339E-2</v>
      </c>
      <c r="T4" s="174">
        <f t="shared" si="3"/>
        <v>409</v>
      </c>
      <c r="U4" s="174">
        <f t="shared" si="4"/>
        <v>14039</v>
      </c>
      <c r="V4" s="175">
        <v>14038</v>
      </c>
      <c r="W4" s="176">
        <f t="shared" si="13"/>
        <v>408</v>
      </c>
      <c r="X4" s="177">
        <f t="shared" si="5"/>
        <v>2.9899999999999999E-2</v>
      </c>
      <c r="Y4" s="178" t="str">
        <f t="shared" si="6"/>
        <v>2.40%-3.60%</v>
      </c>
      <c r="Z4" s="179"/>
      <c r="AA4" s="179"/>
      <c r="AB4" s="179"/>
      <c r="AC4" s="180"/>
      <c r="AD4" s="172">
        <f t="shared" si="7"/>
        <v>0</v>
      </c>
      <c r="AE4" s="181">
        <f t="shared" si="8"/>
        <v>14038</v>
      </c>
      <c r="AF4" s="182">
        <f t="shared" si="9"/>
        <v>408</v>
      </c>
      <c r="AG4" s="183">
        <f t="shared" si="10"/>
        <v>2.9933969185619969E-2</v>
      </c>
      <c r="AH4" s="184">
        <v>14</v>
      </c>
      <c r="AI4" s="184">
        <v>450</v>
      </c>
      <c r="AJ4" s="184"/>
      <c r="AK4" s="184">
        <v>688</v>
      </c>
      <c r="AL4" s="184">
        <f t="shared" si="11"/>
        <v>202620</v>
      </c>
      <c r="AM4" s="171">
        <v>4</v>
      </c>
      <c r="AN4" s="184"/>
      <c r="AO4" s="185"/>
      <c r="AP4" s="185"/>
      <c r="AQ4" s="169" t="s">
        <v>75</v>
      </c>
      <c r="AR4" s="169" t="s">
        <v>76</v>
      </c>
      <c r="AS4" s="169" t="s">
        <v>62</v>
      </c>
      <c r="AT4" s="184"/>
      <c r="AU4" s="185"/>
      <c r="AV4" s="185"/>
      <c r="AW4" s="188" t="e" vm="1">
        <f t="shared" ca="1" si="12"/>
        <v>#NAME?</v>
      </c>
      <c r="AX4" s="21" t="str">
        <f>VLOOKUP(表1[[#This Row],[Pers.no.]],'[6]Person Detail'!$B:$L,11,0)</f>
        <v>50-70</v>
      </c>
      <c r="AY4" s="404">
        <f>VLOOKUP(表1[[#This Row],[Pers.no.]],'[6]Person Detail'!$B:$R,17,0)</f>
        <v>0.86178553363682342</v>
      </c>
      <c r="AZ4" s="404">
        <f>VLOOKUP(表1[[#This Row],[Pers.no.]],'[6]Person Detail'!$B:$W,21,0)</f>
        <v>0.86265822784810131</v>
      </c>
      <c r="BA4" s="404">
        <f>VLOOKUP(表1[[#This Row],[Pers.no.]],'[6]Person Detail'!$B:$W,22,0)</f>
        <v>0.86270894788593899</v>
      </c>
    </row>
    <row r="5" spans="1:53" s="99" customFormat="1" ht="19.95" customHeight="1">
      <c r="A5" s="87" t="s">
        <v>562</v>
      </c>
      <c r="B5" s="169">
        <v>15022166</v>
      </c>
      <c r="C5" s="169" t="s">
        <v>54</v>
      </c>
      <c r="D5" s="169" t="s">
        <v>55</v>
      </c>
      <c r="E5" s="169" t="s">
        <v>67</v>
      </c>
      <c r="F5" s="169" t="s">
        <v>79</v>
      </c>
      <c r="G5" s="169" t="s">
        <v>72</v>
      </c>
      <c r="H5" s="170">
        <v>44664</v>
      </c>
      <c r="I5" s="169" t="s">
        <v>87</v>
      </c>
      <c r="J5" s="169" t="s">
        <v>88</v>
      </c>
      <c r="K5" s="169" t="s">
        <v>89</v>
      </c>
      <c r="L5" s="171">
        <v>2</v>
      </c>
      <c r="M5" s="171">
        <v>4</v>
      </c>
      <c r="N5" s="172">
        <v>14440</v>
      </c>
      <c r="O5" s="173">
        <v>3.7500000000000006E-2</v>
      </c>
      <c r="P5" s="174">
        <f t="shared" si="0"/>
        <v>542</v>
      </c>
      <c r="Q5" s="173">
        <v>0</v>
      </c>
      <c r="R5" s="174">
        <f t="shared" si="1"/>
        <v>0</v>
      </c>
      <c r="S5" s="173">
        <f t="shared" si="2"/>
        <v>3.753462603878116E-2</v>
      </c>
      <c r="T5" s="174">
        <f t="shared" si="3"/>
        <v>542</v>
      </c>
      <c r="U5" s="174">
        <f t="shared" si="4"/>
        <v>14982</v>
      </c>
      <c r="V5" s="175">
        <v>15000</v>
      </c>
      <c r="W5" s="176">
        <f t="shared" si="13"/>
        <v>560</v>
      </c>
      <c r="X5" s="177">
        <f t="shared" si="5"/>
        <v>3.8800000000000001E-2</v>
      </c>
      <c r="Y5" s="178" t="str">
        <f t="shared" si="6"/>
        <v>3.00%-4.50%</v>
      </c>
      <c r="Z5" s="179"/>
      <c r="AA5" s="179"/>
      <c r="AB5" s="179"/>
      <c r="AC5" s="180"/>
      <c r="AD5" s="172">
        <f t="shared" si="7"/>
        <v>0</v>
      </c>
      <c r="AE5" s="181">
        <f t="shared" si="8"/>
        <v>15000</v>
      </c>
      <c r="AF5" s="182">
        <f t="shared" si="9"/>
        <v>560</v>
      </c>
      <c r="AG5" s="183">
        <f t="shared" si="10"/>
        <v>3.8781163434903121E-2</v>
      </c>
      <c r="AH5" s="184">
        <v>14</v>
      </c>
      <c r="AI5" s="184">
        <v>450</v>
      </c>
      <c r="AJ5" s="184"/>
      <c r="AK5" s="184">
        <v>688</v>
      </c>
      <c r="AL5" s="184">
        <f t="shared" si="11"/>
        <v>216088</v>
      </c>
      <c r="AM5" s="171">
        <v>2</v>
      </c>
      <c r="AN5" s="184"/>
      <c r="AO5" s="185"/>
      <c r="AP5" s="185"/>
      <c r="AQ5" s="169" t="s">
        <v>75</v>
      </c>
      <c r="AR5" s="169" t="s">
        <v>76</v>
      </c>
      <c r="AS5" s="169" t="s">
        <v>62</v>
      </c>
      <c r="AT5" s="184"/>
      <c r="AU5" s="185"/>
      <c r="AV5" s="185"/>
      <c r="AW5" s="187" t="e" vm="1">
        <f t="shared" ca="1" si="12"/>
        <v>#NAME?</v>
      </c>
      <c r="AX5" s="21" t="str">
        <f>VLOOKUP(表1[[#This Row],[Pers.no.]],'[6]Person Detail'!$B:$L,11,0)</f>
        <v>70-90</v>
      </c>
      <c r="AY5" s="404">
        <f>VLOOKUP(表1[[#This Row],[Pers.no.]],'[6]Person Detail'!$B:$R,17,0)</f>
        <v>1.1685211410074854</v>
      </c>
      <c r="AZ5" s="404">
        <f>VLOOKUP(表1[[#This Row],[Pers.no.]],'[6]Person Detail'!$B:$W,21,0)</f>
        <v>1.0744047619047619</v>
      </c>
      <c r="BA5" s="404">
        <f>VLOOKUP(表1[[#This Row],[Pers.no.]],'[6]Person Detail'!$B:$W,22,0)</f>
        <v>1.1049316783912195</v>
      </c>
    </row>
    <row r="6" spans="1:53" s="99" customFormat="1" ht="19.95" customHeight="1">
      <c r="A6" s="87" t="s">
        <v>562</v>
      </c>
      <c r="B6" s="169">
        <v>15016337</v>
      </c>
      <c r="C6" s="169" t="s">
        <v>54</v>
      </c>
      <c r="D6" s="169" t="s">
        <v>55</v>
      </c>
      <c r="E6" s="169" t="s">
        <v>67</v>
      </c>
      <c r="F6" s="169" t="s">
        <v>79</v>
      </c>
      <c r="G6" s="169" t="s">
        <v>72</v>
      </c>
      <c r="H6" s="170">
        <v>42795</v>
      </c>
      <c r="I6" s="169" t="s">
        <v>65</v>
      </c>
      <c r="J6" s="169" t="s">
        <v>65</v>
      </c>
      <c r="K6" s="169" t="s">
        <v>66</v>
      </c>
      <c r="L6" s="171">
        <v>2</v>
      </c>
      <c r="M6" s="171">
        <v>3</v>
      </c>
      <c r="N6" s="172">
        <v>14284</v>
      </c>
      <c r="O6" s="173">
        <v>0.03</v>
      </c>
      <c r="P6" s="174">
        <f t="shared" si="0"/>
        <v>429</v>
      </c>
      <c r="Q6" s="173">
        <v>0</v>
      </c>
      <c r="R6" s="174">
        <f t="shared" si="1"/>
        <v>0</v>
      </c>
      <c r="S6" s="173">
        <f t="shared" si="2"/>
        <v>3.0033604032483899E-2</v>
      </c>
      <c r="T6" s="174">
        <f t="shared" si="3"/>
        <v>429</v>
      </c>
      <c r="U6" s="174">
        <f t="shared" si="4"/>
        <v>14713</v>
      </c>
      <c r="V6" s="175">
        <v>14688</v>
      </c>
      <c r="W6" s="176">
        <f t="shared" si="13"/>
        <v>404</v>
      </c>
      <c r="X6" s="177">
        <f t="shared" si="5"/>
        <v>2.8299999999999999E-2</v>
      </c>
      <c r="Y6" s="178" t="str">
        <f t="shared" si="6"/>
        <v>2.40%-3.60%</v>
      </c>
      <c r="Z6" s="179"/>
      <c r="AA6" s="179"/>
      <c r="AB6" s="179"/>
      <c r="AC6" s="180"/>
      <c r="AD6" s="172">
        <f t="shared" si="7"/>
        <v>0</v>
      </c>
      <c r="AE6" s="181">
        <f t="shared" si="8"/>
        <v>14688</v>
      </c>
      <c r="AF6" s="182">
        <f t="shared" si="9"/>
        <v>404</v>
      </c>
      <c r="AG6" s="183">
        <f t="shared" si="10"/>
        <v>2.828339400728086E-2</v>
      </c>
      <c r="AH6" s="184">
        <v>14</v>
      </c>
      <c r="AI6" s="184">
        <v>450</v>
      </c>
      <c r="AJ6" s="184"/>
      <c r="AK6" s="184">
        <v>688</v>
      </c>
      <c r="AL6" s="184">
        <f t="shared" si="11"/>
        <v>211720</v>
      </c>
      <c r="AM6" s="171">
        <v>2</v>
      </c>
      <c r="AN6" s="184"/>
      <c r="AO6" s="185"/>
      <c r="AP6" s="185"/>
      <c r="AQ6" s="169" t="s">
        <v>75</v>
      </c>
      <c r="AR6" s="169" t="s">
        <v>76</v>
      </c>
      <c r="AS6" s="169" t="s">
        <v>62</v>
      </c>
      <c r="AT6" s="184"/>
      <c r="AU6" s="185"/>
      <c r="AV6" s="185"/>
      <c r="AW6" s="188" t="e" vm="1">
        <f t="shared" ca="1" si="12"/>
        <v>#NAME?</v>
      </c>
      <c r="AX6" s="21" t="str">
        <f>VLOOKUP(表1[[#This Row],[Pers.no.]],'[6]Person Detail'!$B:$L,11,0)</f>
        <v>50-70</v>
      </c>
      <c r="AY6" s="404">
        <f>VLOOKUP(表1[[#This Row],[Pers.no.]],'[6]Person Detail'!$B:$R,17,0)</f>
        <v>0.90313606474456243</v>
      </c>
      <c r="AZ6" s="404">
        <f>VLOOKUP(表1[[#This Row],[Pers.no.]],'[6]Person Detail'!$B:$W,21,0)</f>
        <v>0.90405063291139243</v>
      </c>
      <c r="BA6" s="404">
        <f>VLOOKUP(表1[[#This Row],[Pers.no.]],'[6]Person Detail'!$B:$W,22,0)</f>
        <v>0.90265486725663713</v>
      </c>
    </row>
    <row r="7" spans="1:53" s="99" customFormat="1" ht="19.95" customHeight="1">
      <c r="A7" s="87" t="s">
        <v>562</v>
      </c>
      <c r="B7" s="169">
        <v>15022630</v>
      </c>
      <c r="C7" s="169" t="s">
        <v>54</v>
      </c>
      <c r="D7" s="169" t="s">
        <v>55</v>
      </c>
      <c r="E7" s="169" t="s">
        <v>67</v>
      </c>
      <c r="F7" s="169" t="s">
        <v>79</v>
      </c>
      <c r="G7" s="169" t="s">
        <v>94</v>
      </c>
      <c r="H7" s="170">
        <v>45854</v>
      </c>
      <c r="I7" s="169" t="s">
        <v>65</v>
      </c>
      <c r="J7" s="169" t="s">
        <v>95</v>
      </c>
      <c r="K7" s="169" t="s">
        <v>66</v>
      </c>
      <c r="L7" s="171">
        <v>2</v>
      </c>
      <c r="M7" s="171">
        <v>3</v>
      </c>
      <c r="N7" s="172">
        <v>23000</v>
      </c>
      <c r="O7" s="173">
        <v>0</v>
      </c>
      <c r="P7" s="174">
        <f t="shared" si="0"/>
        <v>0</v>
      </c>
      <c r="Q7" s="173">
        <v>0</v>
      </c>
      <c r="R7" s="174">
        <f t="shared" si="1"/>
        <v>0</v>
      </c>
      <c r="S7" s="173">
        <f t="shared" si="2"/>
        <v>0</v>
      </c>
      <c r="T7" s="174">
        <f t="shared" si="3"/>
        <v>0</v>
      </c>
      <c r="U7" s="174">
        <f t="shared" si="4"/>
        <v>23000</v>
      </c>
      <c r="V7" s="175">
        <v>23000</v>
      </c>
      <c r="W7" s="176">
        <f t="shared" si="13"/>
        <v>0</v>
      </c>
      <c r="X7" s="177">
        <f t="shared" si="5"/>
        <v>0</v>
      </c>
      <c r="Y7" s="178" t="str">
        <f t="shared" si="6"/>
        <v>0.00%-0.00%</v>
      </c>
      <c r="Z7" s="179"/>
      <c r="AA7" s="179"/>
      <c r="AB7" s="179"/>
      <c r="AC7" s="180"/>
      <c r="AD7" s="172">
        <f t="shared" si="7"/>
        <v>0</v>
      </c>
      <c r="AE7" s="181">
        <f t="shared" si="8"/>
        <v>23000</v>
      </c>
      <c r="AF7" s="182">
        <f t="shared" si="9"/>
        <v>0</v>
      </c>
      <c r="AG7" s="183">
        <f t="shared" si="10"/>
        <v>0</v>
      </c>
      <c r="AH7" s="184">
        <v>14</v>
      </c>
      <c r="AI7" s="184">
        <v>450</v>
      </c>
      <c r="AJ7" s="184"/>
      <c r="AK7" s="184">
        <v>688</v>
      </c>
      <c r="AL7" s="184">
        <f t="shared" si="11"/>
        <v>328088</v>
      </c>
      <c r="AM7" s="171" t="e">
        <v>#N/A</v>
      </c>
      <c r="AN7" s="184"/>
      <c r="AO7" s="185"/>
      <c r="AP7" s="185"/>
      <c r="AQ7" s="169" t="s">
        <v>75</v>
      </c>
      <c r="AR7" s="169" t="s">
        <v>76</v>
      </c>
      <c r="AS7" s="169" t="s">
        <v>62</v>
      </c>
      <c r="AT7" s="184"/>
      <c r="AU7" s="185"/>
      <c r="AV7" s="185"/>
      <c r="AW7" s="187" t="e" vm="1">
        <f t="shared" ca="1" si="12"/>
        <v>#NAME?</v>
      </c>
      <c r="AX7" s="21" t="str">
        <f>VLOOKUP(表1[[#This Row],[Pers.no.]],'[6]Person Detail'!$B:$L,11,0)</f>
        <v>&gt;90</v>
      </c>
      <c r="AY7" s="404">
        <f>VLOOKUP(表1[[#This Row],[Pers.no.]],'[6]Person Detail'!$B:$R,17,0)</f>
        <v>1.4542235710672737</v>
      </c>
      <c r="AZ7" s="404">
        <f>VLOOKUP(表1[[#This Row],[Pers.no.]],'[6]Person Detail'!$B:$W,21,0)</f>
        <v>1.4556962025316456</v>
      </c>
      <c r="BA7" s="404">
        <f>VLOOKUP(表1[[#This Row],[Pers.no.]],'[6]Person Detail'!$B:$W,22,0)</f>
        <v>1.4134709931170109</v>
      </c>
    </row>
    <row r="8" spans="1:53" s="99" customFormat="1" ht="19.95" customHeight="1">
      <c r="A8" s="87" t="s">
        <v>562</v>
      </c>
      <c r="B8" s="169">
        <v>15007556</v>
      </c>
      <c r="C8" s="169" t="s">
        <v>54</v>
      </c>
      <c r="D8" s="169" t="s">
        <v>55</v>
      </c>
      <c r="E8" s="169" t="s">
        <v>67</v>
      </c>
      <c r="F8" s="169" t="s">
        <v>98</v>
      </c>
      <c r="G8" s="169" t="s">
        <v>99</v>
      </c>
      <c r="H8" s="170">
        <v>40962</v>
      </c>
      <c r="I8" s="169" t="s">
        <v>80</v>
      </c>
      <c r="J8" s="169" t="s">
        <v>100</v>
      </c>
      <c r="K8" s="169" t="s">
        <v>66</v>
      </c>
      <c r="L8" s="171">
        <v>2</v>
      </c>
      <c r="M8" s="171">
        <v>3</v>
      </c>
      <c r="N8" s="172">
        <v>16100</v>
      </c>
      <c r="O8" s="173">
        <v>2.5000000000000001E-2</v>
      </c>
      <c r="P8" s="174">
        <f t="shared" si="0"/>
        <v>403</v>
      </c>
      <c r="Q8" s="173">
        <v>0</v>
      </c>
      <c r="R8" s="174">
        <f t="shared" si="1"/>
        <v>0</v>
      </c>
      <c r="S8" s="173">
        <f t="shared" si="2"/>
        <v>2.5031055900621119E-2</v>
      </c>
      <c r="T8" s="174">
        <f t="shared" si="3"/>
        <v>403</v>
      </c>
      <c r="U8" s="174">
        <f t="shared" si="4"/>
        <v>16503</v>
      </c>
      <c r="V8" s="175">
        <v>16518</v>
      </c>
      <c r="W8" s="176">
        <f t="shared" si="13"/>
        <v>418</v>
      </c>
      <c r="X8" s="177">
        <f t="shared" si="5"/>
        <v>2.5999999999999999E-2</v>
      </c>
      <c r="Y8" s="178" t="str">
        <f t="shared" si="6"/>
        <v>2.00%-3.00%</v>
      </c>
      <c r="Z8" s="179"/>
      <c r="AA8" s="179"/>
      <c r="AB8" s="179"/>
      <c r="AC8" s="180"/>
      <c r="AD8" s="172">
        <f t="shared" si="7"/>
        <v>0</v>
      </c>
      <c r="AE8" s="181">
        <f t="shared" si="8"/>
        <v>16518</v>
      </c>
      <c r="AF8" s="182">
        <f t="shared" si="9"/>
        <v>418</v>
      </c>
      <c r="AG8" s="183">
        <f t="shared" si="10"/>
        <v>2.5962732919254661E-2</v>
      </c>
      <c r="AH8" s="184">
        <v>14</v>
      </c>
      <c r="AI8" s="184">
        <v>450</v>
      </c>
      <c r="AJ8" s="184"/>
      <c r="AK8" s="184">
        <v>688</v>
      </c>
      <c r="AL8" s="184">
        <f t="shared" si="11"/>
        <v>237340</v>
      </c>
      <c r="AM8" s="171">
        <v>3</v>
      </c>
      <c r="AN8" s="184"/>
      <c r="AO8" s="185"/>
      <c r="AP8" s="185"/>
      <c r="AQ8" s="169" t="s">
        <v>75</v>
      </c>
      <c r="AR8" s="169" t="s">
        <v>76</v>
      </c>
      <c r="AS8" s="169" t="s">
        <v>62</v>
      </c>
      <c r="AT8" s="184"/>
      <c r="AU8" s="185"/>
      <c r="AV8" s="185"/>
      <c r="AW8" s="188" t="e" vm="1">
        <f t="shared" ca="1" si="12"/>
        <v>#NAME?</v>
      </c>
      <c r="AX8" s="21" t="str">
        <f>VLOOKUP(表1[[#This Row],[Pers.no.]],'[6]Person Detail'!$B:$L,11,0)</f>
        <v>70-90</v>
      </c>
      <c r="AY8" s="404">
        <f>VLOOKUP(表1[[#This Row],[Pers.no.]],'[6]Person Detail'!$B:$R,17,0)</f>
        <v>1.0179564997470916</v>
      </c>
      <c r="AZ8" s="404">
        <f>VLOOKUP(表1[[#This Row],[Pers.no.]],'[6]Person Detail'!$B:$W,21,0)</f>
        <v>1.018987341772152</v>
      </c>
      <c r="BA8" s="404">
        <f>VLOOKUP(表1[[#This Row],[Pers.no.]],'[6]Person Detail'!$B:$W,22,0)</f>
        <v>1.015117994100295</v>
      </c>
    </row>
    <row r="9" spans="1:53" s="99" customFormat="1" ht="19.95" customHeight="1">
      <c r="A9" s="87" t="s">
        <v>562</v>
      </c>
      <c r="B9" s="169">
        <v>1120246</v>
      </c>
      <c r="C9" s="169" t="s">
        <v>54</v>
      </c>
      <c r="D9" s="169" t="s">
        <v>55</v>
      </c>
      <c r="E9" s="169" t="s">
        <v>67</v>
      </c>
      <c r="F9" s="169" t="s">
        <v>79</v>
      </c>
      <c r="G9" s="169" t="s">
        <v>72</v>
      </c>
      <c r="H9" s="170">
        <v>43864</v>
      </c>
      <c r="I9" s="169" t="s">
        <v>65</v>
      </c>
      <c r="J9" s="169" t="s">
        <v>65</v>
      </c>
      <c r="K9" s="169" t="s">
        <v>66</v>
      </c>
      <c r="L9" s="171">
        <v>2</v>
      </c>
      <c r="M9" s="171">
        <v>4</v>
      </c>
      <c r="N9" s="172">
        <v>13111</v>
      </c>
      <c r="O9" s="173">
        <v>4.4999999999999998E-2</v>
      </c>
      <c r="P9" s="174">
        <f t="shared" si="0"/>
        <v>590</v>
      </c>
      <c r="Q9" s="173">
        <v>4.2099999999999999E-2</v>
      </c>
      <c r="R9" s="174">
        <f t="shared" si="1"/>
        <v>552</v>
      </c>
      <c r="S9" s="173">
        <f t="shared" si="2"/>
        <v>8.7102433071466701E-2</v>
      </c>
      <c r="T9" s="174">
        <f t="shared" si="3"/>
        <v>1142</v>
      </c>
      <c r="U9" s="174">
        <f t="shared" si="4"/>
        <v>14253</v>
      </c>
      <c r="V9" s="175">
        <v>14066</v>
      </c>
      <c r="W9" s="176">
        <f t="shared" si="13"/>
        <v>955</v>
      </c>
      <c r="X9" s="177">
        <f t="shared" si="5"/>
        <v>7.2800000000000004E-2</v>
      </c>
      <c r="Y9" s="178" t="str">
        <f t="shared" si="6"/>
        <v>6.97%-10.45%</v>
      </c>
      <c r="Z9" s="179"/>
      <c r="AA9" s="179"/>
      <c r="AB9" s="179"/>
      <c r="AC9" s="180"/>
      <c r="AD9" s="172">
        <f t="shared" si="7"/>
        <v>0</v>
      </c>
      <c r="AE9" s="181">
        <f t="shared" si="8"/>
        <v>14066</v>
      </c>
      <c r="AF9" s="182">
        <f t="shared" si="9"/>
        <v>955</v>
      </c>
      <c r="AG9" s="183">
        <f t="shared" si="10"/>
        <v>7.2839600335596E-2</v>
      </c>
      <c r="AH9" s="184">
        <v>14</v>
      </c>
      <c r="AI9" s="184">
        <v>850</v>
      </c>
      <c r="AJ9" s="184"/>
      <c r="AK9" s="184">
        <v>688</v>
      </c>
      <c r="AL9" s="184">
        <f t="shared" si="11"/>
        <v>207812</v>
      </c>
      <c r="AM9" s="171">
        <v>3</v>
      </c>
      <c r="AN9" s="184"/>
      <c r="AO9" s="185"/>
      <c r="AP9" s="185"/>
      <c r="AQ9" s="169" t="s">
        <v>75</v>
      </c>
      <c r="AR9" s="169" t="s">
        <v>76</v>
      </c>
      <c r="AS9" s="169" t="s">
        <v>62</v>
      </c>
      <c r="AT9" s="184"/>
      <c r="AU9" s="185"/>
      <c r="AV9" s="185"/>
      <c r="AW9" s="187" t="e" vm="1">
        <f ca="1">_xlfn.LET(_xlpm.actual,X9,_xlpm.low,VALUE(_xlfn.TEXTBEFORE(Y9,"-")),_xlpm.high,VALUE(_xlfn.TEXTAFTER(Y9,"-")),IF(AND(_xlpm.actual=0,OR(_xlpm.low&lt;&gt;0,_xlpm.high&lt;&gt;0)),"0 increase",IF(_xlpm.actual&gt;_xlpm.high*1.2,"&gt;20",IF(_xlpm.actual&lt;_xlpm.low*0.8,"&lt;20","OK"))))</f>
        <v>#NAME?</v>
      </c>
      <c r="AX9" s="21" t="str">
        <f>VLOOKUP(表1[[#This Row],[Pers.no.]],'[6]Person Detail'!$B:$L,11,0)</f>
        <v>50-70</v>
      </c>
      <c r="AY9" s="404">
        <f>VLOOKUP(表1[[#This Row],[Pers.no.]],'[6]Person Detail'!$B:$R,17,0)</f>
        <v>0.82897066262013153</v>
      </c>
      <c r="AZ9" s="404">
        <f>VLOOKUP(表1[[#This Row],[Pers.no.]],'[6]Person Detail'!$B:$W,21,0)</f>
        <v>0.82981012658227848</v>
      </c>
      <c r="BA9" s="404">
        <f>VLOOKUP(表1[[#This Row],[Pers.no.]],'[6]Person Detail'!$B:$W,22,0)</f>
        <v>0.8644296951819076</v>
      </c>
    </row>
    <row r="10" spans="1:53" s="99" customFormat="1" ht="19.95" customHeight="1">
      <c r="A10" s="87" t="s">
        <v>562</v>
      </c>
      <c r="B10" s="169">
        <v>15000219</v>
      </c>
      <c r="C10" s="169" t="s">
        <v>54</v>
      </c>
      <c r="D10" s="169" t="s">
        <v>55</v>
      </c>
      <c r="E10" s="169" t="s">
        <v>67</v>
      </c>
      <c r="F10" s="169" t="s">
        <v>79</v>
      </c>
      <c r="G10" s="169" t="s">
        <v>72</v>
      </c>
      <c r="H10" s="170">
        <v>38608</v>
      </c>
      <c r="I10" s="169" t="s">
        <v>105</v>
      </c>
      <c r="J10" s="169" t="s">
        <v>106</v>
      </c>
      <c r="K10" s="169" t="s">
        <v>107</v>
      </c>
      <c r="L10" s="171">
        <v>2</v>
      </c>
      <c r="M10" s="171">
        <v>2</v>
      </c>
      <c r="N10" s="172">
        <v>12256</v>
      </c>
      <c r="O10" s="173">
        <v>0</v>
      </c>
      <c r="P10" s="174">
        <f t="shared" si="0"/>
        <v>0</v>
      </c>
      <c r="Q10" s="173">
        <v>0</v>
      </c>
      <c r="R10" s="174">
        <f t="shared" si="1"/>
        <v>0</v>
      </c>
      <c r="S10" s="173">
        <f t="shared" si="2"/>
        <v>0</v>
      </c>
      <c r="T10" s="174">
        <f t="shared" si="3"/>
        <v>0</v>
      </c>
      <c r="U10" s="174">
        <f t="shared" si="4"/>
        <v>12256</v>
      </c>
      <c r="V10" s="175">
        <v>12256</v>
      </c>
      <c r="W10" s="176">
        <f t="shared" si="13"/>
        <v>0</v>
      </c>
      <c r="X10" s="177">
        <f t="shared" si="5"/>
        <v>0</v>
      </c>
      <c r="Y10" s="178" t="str">
        <f t="shared" si="6"/>
        <v>0.00%-0.00%</v>
      </c>
      <c r="Z10" s="179"/>
      <c r="AA10" s="179"/>
      <c r="AB10" s="179"/>
      <c r="AC10" s="180"/>
      <c r="AD10" s="172">
        <f t="shared" si="7"/>
        <v>0</v>
      </c>
      <c r="AE10" s="181">
        <f t="shared" si="8"/>
        <v>12256</v>
      </c>
      <c r="AF10" s="182">
        <f t="shared" si="9"/>
        <v>0</v>
      </c>
      <c r="AG10" s="183">
        <f t="shared" si="10"/>
        <v>0</v>
      </c>
      <c r="AH10" s="184">
        <v>14</v>
      </c>
      <c r="AI10" s="184">
        <v>450</v>
      </c>
      <c r="AJ10" s="184"/>
      <c r="AK10" s="184">
        <v>688</v>
      </c>
      <c r="AL10" s="184">
        <f t="shared" si="11"/>
        <v>177672</v>
      </c>
      <c r="AM10" s="171">
        <v>3</v>
      </c>
      <c r="AN10" s="184"/>
      <c r="AO10" s="185"/>
      <c r="AP10" s="185"/>
      <c r="AQ10" s="169" t="s">
        <v>75</v>
      </c>
      <c r="AR10" s="169" t="s">
        <v>76</v>
      </c>
      <c r="AS10" s="169" t="s">
        <v>62</v>
      </c>
      <c r="AT10" s="184"/>
      <c r="AU10" s="185"/>
      <c r="AV10" s="185"/>
      <c r="AW10" s="188" t="e" vm="1">
        <f t="shared" ca="1" si="12"/>
        <v>#NAME?</v>
      </c>
      <c r="AX10" s="21" t="str">
        <f>VLOOKUP(表1[[#This Row],[Pers.no.]],'[6]Person Detail'!$B:$L,11,0)</f>
        <v>0</v>
      </c>
      <c r="AY10" s="404">
        <f>VLOOKUP(表1[[#This Row],[Pers.no.]],'[6]Person Detail'!$B:$R,17,0)</f>
        <v>1.2969312169312168</v>
      </c>
      <c r="AZ10" s="404">
        <f>VLOOKUP(表1[[#This Row],[Pers.no.]],'[6]Person Detail'!$B:$W,21,0)</f>
        <v>1.1617612209109436</v>
      </c>
      <c r="BA10" s="404">
        <f>VLOOKUP(表1[[#This Row],[Pers.no.]],'[6]Person Detail'!$B:$W,22,0)</f>
        <v>1.1313578879350135</v>
      </c>
    </row>
    <row r="11" spans="1:53" s="99" customFormat="1" ht="19.95" customHeight="1">
      <c r="A11" s="87" t="s">
        <v>562</v>
      </c>
      <c r="B11" s="169">
        <v>15014810</v>
      </c>
      <c r="C11" s="169" t="s">
        <v>54</v>
      </c>
      <c r="D11" s="169" t="s">
        <v>55</v>
      </c>
      <c r="E11" s="169" t="s">
        <v>67</v>
      </c>
      <c r="F11" s="169" t="s">
        <v>79</v>
      </c>
      <c r="G11" s="169" t="s">
        <v>72</v>
      </c>
      <c r="H11" s="170">
        <v>42248</v>
      </c>
      <c r="I11" s="169" t="s">
        <v>110</v>
      </c>
      <c r="J11" s="169" t="s">
        <v>111</v>
      </c>
      <c r="K11" s="169" t="s">
        <v>89</v>
      </c>
      <c r="L11" s="171">
        <v>2</v>
      </c>
      <c r="M11" s="171">
        <v>4</v>
      </c>
      <c r="N11" s="172">
        <v>11666</v>
      </c>
      <c r="O11" s="173">
        <v>3.7500000000000006E-2</v>
      </c>
      <c r="P11" s="174">
        <f t="shared" si="0"/>
        <v>437</v>
      </c>
      <c r="Q11" s="173">
        <v>1.55E-2</v>
      </c>
      <c r="R11" s="174">
        <f t="shared" si="1"/>
        <v>181</v>
      </c>
      <c r="S11" s="173">
        <f t="shared" si="2"/>
        <v>5.2974455683181897E-2</v>
      </c>
      <c r="T11" s="174">
        <f t="shared" si="3"/>
        <v>618</v>
      </c>
      <c r="U11" s="174">
        <f t="shared" si="4"/>
        <v>12284</v>
      </c>
      <c r="V11" s="175">
        <v>12312</v>
      </c>
      <c r="W11" s="176">
        <f t="shared" si="13"/>
        <v>646</v>
      </c>
      <c r="X11" s="177">
        <f t="shared" si="5"/>
        <v>5.5399999999999998E-2</v>
      </c>
      <c r="Y11" s="178" t="str">
        <f t="shared" si="6"/>
        <v>4.24%-6.36%</v>
      </c>
      <c r="Z11" s="179" t="s">
        <v>112</v>
      </c>
      <c r="AA11" s="179" t="s">
        <v>113</v>
      </c>
      <c r="AB11" s="179" t="s">
        <v>114</v>
      </c>
      <c r="AC11" s="180">
        <v>6.4600000000000005E-2</v>
      </c>
      <c r="AD11" s="172">
        <f t="shared" si="7"/>
        <v>754</v>
      </c>
      <c r="AE11" s="181">
        <f t="shared" si="8"/>
        <v>13066</v>
      </c>
      <c r="AF11" s="182">
        <f t="shared" si="9"/>
        <v>1400</v>
      </c>
      <c r="AG11" s="183">
        <f t="shared" si="10"/>
        <v>0.12000685753471618</v>
      </c>
      <c r="AH11" s="184">
        <v>14</v>
      </c>
      <c r="AI11" s="184">
        <v>550</v>
      </c>
      <c r="AJ11" s="184"/>
      <c r="AK11" s="184">
        <v>688</v>
      </c>
      <c r="AL11" s="184">
        <f t="shared" si="11"/>
        <v>190212</v>
      </c>
      <c r="AM11" s="171">
        <v>4</v>
      </c>
      <c r="AN11" s="184"/>
      <c r="AO11" s="185" t="s">
        <v>115</v>
      </c>
      <c r="AP11" s="185" t="s">
        <v>115</v>
      </c>
      <c r="AQ11" s="169" t="s">
        <v>75</v>
      </c>
      <c r="AR11" s="169" t="s">
        <v>76</v>
      </c>
      <c r="AS11" s="169" t="s">
        <v>62</v>
      </c>
      <c r="AT11" s="184"/>
      <c r="AU11" s="185"/>
      <c r="AV11" s="185"/>
      <c r="AW11" s="187" t="e" vm="1">
        <f t="shared" ca="1" si="12"/>
        <v>#NAME?</v>
      </c>
      <c r="AX11" s="21" t="str">
        <f>VLOOKUP(表1[[#This Row],[Pers.no.]],'[6]Person Detail'!$B:$L,11,0)</f>
        <v>70-90</v>
      </c>
      <c r="AY11" s="404">
        <f>VLOOKUP(表1[[#This Row],[Pers.no.]],'[6]Person Detail'!$B:$R,17,0)</f>
        <v>0.94404207970867893</v>
      </c>
      <c r="AZ11" s="404">
        <f>VLOOKUP(表1[[#This Row],[Pers.no.]],'[6]Person Detail'!$B:$W,21,0)</f>
        <v>0.86800595238095235</v>
      </c>
      <c r="BA11" s="404">
        <f>VLOOKUP(表1[[#This Row],[Pers.no.]],'[6]Person Detail'!$B:$W,22,0)</f>
        <v>0.96246915399064492</v>
      </c>
    </row>
    <row r="12" spans="1:53" s="99" customFormat="1" ht="19.95" customHeight="1">
      <c r="A12" s="87" t="s">
        <v>562</v>
      </c>
      <c r="B12" s="169">
        <v>15000226</v>
      </c>
      <c r="C12" s="169" t="s">
        <v>54</v>
      </c>
      <c r="D12" s="169" t="s">
        <v>55</v>
      </c>
      <c r="E12" s="169" t="s">
        <v>67</v>
      </c>
      <c r="F12" s="169" t="s">
        <v>118</v>
      </c>
      <c r="G12" s="169" t="s">
        <v>119</v>
      </c>
      <c r="H12" s="170">
        <v>38614</v>
      </c>
      <c r="I12" s="169" t="s">
        <v>73</v>
      </c>
      <c r="J12" s="169" t="s">
        <v>120</v>
      </c>
      <c r="K12" s="169" t="s">
        <v>66</v>
      </c>
      <c r="L12" s="171">
        <v>2</v>
      </c>
      <c r="M12" s="171">
        <v>3</v>
      </c>
      <c r="N12" s="172">
        <v>15800</v>
      </c>
      <c r="O12" s="173">
        <v>2.5000000000000001E-2</v>
      </c>
      <c r="P12" s="174">
        <f t="shared" si="0"/>
        <v>395</v>
      </c>
      <c r="Q12" s="173">
        <v>0</v>
      </c>
      <c r="R12" s="174">
        <f t="shared" si="1"/>
        <v>0</v>
      </c>
      <c r="S12" s="173">
        <f t="shared" si="2"/>
        <v>2.5000000000000001E-2</v>
      </c>
      <c r="T12" s="174">
        <f t="shared" si="3"/>
        <v>395</v>
      </c>
      <c r="U12" s="174">
        <f t="shared" si="4"/>
        <v>16195</v>
      </c>
      <c r="V12" s="175">
        <v>16272</v>
      </c>
      <c r="W12" s="176">
        <f t="shared" si="13"/>
        <v>472</v>
      </c>
      <c r="X12" s="177">
        <f t="shared" si="5"/>
        <v>2.9899999999999999E-2</v>
      </c>
      <c r="Y12" s="178" t="str">
        <f t="shared" si="6"/>
        <v>2.00%-3.00%</v>
      </c>
      <c r="Z12" s="179"/>
      <c r="AA12" s="179"/>
      <c r="AB12" s="179"/>
      <c r="AC12" s="180"/>
      <c r="AD12" s="172">
        <f t="shared" si="7"/>
        <v>0</v>
      </c>
      <c r="AE12" s="181">
        <f t="shared" si="8"/>
        <v>16272</v>
      </c>
      <c r="AF12" s="182">
        <f t="shared" si="9"/>
        <v>472</v>
      </c>
      <c r="AG12" s="183">
        <f t="shared" si="10"/>
        <v>2.9873417721518969E-2</v>
      </c>
      <c r="AH12" s="184">
        <v>14</v>
      </c>
      <c r="AI12" s="184">
        <v>450</v>
      </c>
      <c r="AJ12" s="184"/>
      <c r="AK12" s="184">
        <v>688</v>
      </c>
      <c r="AL12" s="184">
        <f t="shared" si="11"/>
        <v>233896</v>
      </c>
      <c r="AM12" s="171">
        <v>5</v>
      </c>
      <c r="AN12" s="184"/>
      <c r="AO12" s="185"/>
      <c r="AP12" s="185"/>
      <c r="AQ12" s="169" t="s">
        <v>121</v>
      </c>
      <c r="AR12" s="169" t="s">
        <v>76</v>
      </c>
      <c r="AS12" s="169" t="s">
        <v>62</v>
      </c>
      <c r="AT12" s="184"/>
      <c r="AU12" s="185"/>
      <c r="AV12" s="185"/>
      <c r="AW12" s="188" t="e" vm="1">
        <f t="shared" ca="1" si="12"/>
        <v>#NAME?</v>
      </c>
      <c r="AX12" s="21" t="str">
        <f>VLOOKUP(表1[[#This Row],[Pers.no.]],'[6]Person Detail'!$B:$L,11,0)</f>
        <v>70-90</v>
      </c>
      <c r="AY12" s="404">
        <f>VLOOKUP(表1[[#This Row],[Pers.no.]],'[6]Person Detail'!$B:$R,17,0)</f>
        <v>0.9989883662114315</v>
      </c>
      <c r="AZ12" s="404">
        <f>VLOOKUP(表1[[#This Row],[Pers.no.]],'[6]Person Detail'!$B:$W,21,0)</f>
        <v>1</v>
      </c>
      <c r="BA12" s="404">
        <f>VLOOKUP(表1[[#This Row],[Pers.no.]],'[6]Person Detail'!$B:$W,22,0)</f>
        <v>1</v>
      </c>
    </row>
    <row r="13" spans="1:53" s="99" customFormat="1" ht="19.95" customHeight="1">
      <c r="A13" s="87" t="s">
        <v>562</v>
      </c>
      <c r="B13" s="169">
        <v>15000166</v>
      </c>
      <c r="C13" s="169" t="s">
        <v>54</v>
      </c>
      <c r="D13" s="169" t="s">
        <v>55</v>
      </c>
      <c r="E13" s="169" t="s">
        <v>67</v>
      </c>
      <c r="F13" s="169" t="s">
        <v>124</v>
      </c>
      <c r="G13" s="169" t="s">
        <v>119</v>
      </c>
      <c r="H13" s="170">
        <v>38600</v>
      </c>
      <c r="I13" s="169" t="s">
        <v>87</v>
      </c>
      <c r="J13" s="169" t="s">
        <v>87</v>
      </c>
      <c r="K13" s="169" t="s">
        <v>89</v>
      </c>
      <c r="L13" s="171">
        <v>2</v>
      </c>
      <c r="M13" s="171">
        <v>3</v>
      </c>
      <c r="N13" s="172">
        <v>14610</v>
      </c>
      <c r="O13" s="173">
        <v>2.5000000000000001E-2</v>
      </c>
      <c r="P13" s="174">
        <f t="shared" si="0"/>
        <v>365</v>
      </c>
      <c r="Q13" s="173">
        <v>0</v>
      </c>
      <c r="R13" s="174">
        <f t="shared" si="1"/>
        <v>0</v>
      </c>
      <c r="S13" s="173">
        <f t="shared" si="2"/>
        <v>2.4982888432580425E-2</v>
      </c>
      <c r="T13" s="174">
        <f t="shared" si="3"/>
        <v>365</v>
      </c>
      <c r="U13" s="174">
        <f t="shared" si="4"/>
        <v>14975</v>
      </c>
      <c r="V13" s="175">
        <v>14610</v>
      </c>
      <c r="W13" s="176">
        <f t="shared" si="13"/>
        <v>0</v>
      </c>
      <c r="X13" s="177">
        <f t="shared" si="5"/>
        <v>0</v>
      </c>
      <c r="Y13" s="178" t="str">
        <f t="shared" si="6"/>
        <v>2.00%-3.00%</v>
      </c>
      <c r="Z13" s="179"/>
      <c r="AA13" s="179"/>
      <c r="AB13" s="179"/>
      <c r="AC13" s="180"/>
      <c r="AD13" s="172">
        <f t="shared" si="7"/>
        <v>0</v>
      </c>
      <c r="AE13" s="181">
        <f t="shared" si="8"/>
        <v>14610</v>
      </c>
      <c r="AF13" s="182">
        <f t="shared" si="9"/>
        <v>0</v>
      </c>
      <c r="AG13" s="183">
        <f t="shared" si="10"/>
        <v>0</v>
      </c>
      <c r="AH13" s="184">
        <v>14</v>
      </c>
      <c r="AI13" s="184">
        <v>450</v>
      </c>
      <c r="AJ13" s="184"/>
      <c r="AK13" s="184">
        <v>688</v>
      </c>
      <c r="AL13" s="184">
        <f t="shared" si="11"/>
        <v>210628</v>
      </c>
      <c r="AM13" s="171">
        <v>3</v>
      </c>
      <c r="AN13" s="184"/>
      <c r="AO13" s="185" t="s">
        <v>125</v>
      </c>
      <c r="AP13" s="185" t="s">
        <v>126</v>
      </c>
      <c r="AQ13" s="169" t="s">
        <v>121</v>
      </c>
      <c r="AR13" s="169" t="s">
        <v>76</v>
      </c>
      <c r="AS13" s="169" t="s">
        <v>62</v>
      </c>
      <c r="AT13" s="184"/>
      <c r="AU13" s="185" t="s">
        <v>127</v>
      </c>
      <c r="AV13" s="185"/>
      <c r="AW13" s="187" t="e" vm="1">
        <f t="shared" ca="1" si="12"/>
        <v>#NAME?</v>
      </c>
      <c r="AX13" s="21" t="str">
        <f>VLOOKUP(表1[[#This Row],[Pers.no.]],'[6]Person Detail'!$B:$L,11,0)</f>
        <v>70-90</v>
      </c>
      <c r="AY13" s="404">
        <f>VLOOKUP(表1[[#This Row],[Pers.no.]],'[6]Person Detail'!$B:$R,17,0)</f>
        <v>1.1822779688448311</v>
      </c>
      <c r="AZ13" s="404">
        <f>VLOOKUP(表1[[#This Row],[Pers.no.]],'[6]Person Detail'!$B:$W,21,0)</f>
        <v>1.0870535714285714</v>
      </c>
      <c r="BA13" s="404">
        <f>VLOOKUP(表1[[#This Row],[Pers.no.]],'[6]Person Detail'!$B:$W,22,0)</f>
        <v>1.0762034547530477</v>
      </c>
    </row>
    <row r="14" spans="1:53" s="99" customFormat="1" ht="19.95" customHeight="1">
      <c r="A14" s="87" t="s">
        <v>562</v>
      </c>
      <c r="B14" s="169">
        <v>15007522</v>
      </c>
      <c r="C14" s="169" t="s">
        <v>54</v>
      </c>
      <c r="D14" s="169" t="s">
        <v>55</v>
      </c>
      <c r="E14" s="169" t="s">
        <v>67</v>
      </c>
      <c r="F14" s="169" t="s">
        <v>124</v>
      </c>
      <c r="G14" s="169" t="s">
        <v>119</v>
      </c>
      <c r="H14" s="170">
        <v>41091</v>
      </c>
      <c r="I14" s="169" t="s">
        <v>80</v>
      </c>
      <c r="J14" s="169" t="s">
        <v>130</v>
      </c>
      <c r="K14" s="169" t="s">
        <v>66</v>
      </c>
      <c r="L14" s="171">
        <v>2</v>
      </c>
      <c r="M14" s="171">
        <v>3</v>
      </c>
      <c r="N14" s="172">
        <v>13100</v>
      </c>
      <c r="O14" s="173">
        <v>0.03</v>
      </c>
      <c r="P14" s="174">
        <f t="shared" si="0"/>
        <v>393</v>
      </c>
      <c r="Q14" s="173">
        <v>0</v>
      </c>
      <c r="R14" s="174">
        <f t="shared" si="1"/>
        <v>0</v>
      </c>
      <c r="S14" s="173">
        <f t="shared" si="2"/>
        <v>0.03</v>
      </c>
      <c r="T14" s="174">
        <f t="shared" si="3"/>
        <v>393</v>
      </c>
      <c r="U14" s="174">
        <f t="shared" si="4"/>
        <v>13493</v>
      </c>
      <c r="V14" s="175">
        <v>14312</v>
      </c>
      <c r="W14" s="176">
        <f t="shared" si="13"/>
        <v>1212</v>
      </c>
      <c r="X14" s="177">
        <f t="shared" si="5"/>
        <v>9.2499999999999999E-2</v>
      </c>
      <c r="Y14" s="178" t="str">
        <f t="shared" si="6"/>
        <v>2.40%-3.60%</v>
      </c>
      <c r="Z14" s="179"/>
      <c r="AA14" s="179"/>
      <c r="AB14" s="179"/>
      <c r="AC14" s="180"/>
      <c r="AD14" s="172">
        <f t="shared" si="7"/>
        <v>0</v>
      </c>
      <c r="AE14" s="181">
        <f t="shared" si="8"/>
        <v>14312</v>
      </c>
      <c r="AF14" s="182">
        <f t="shared" si="9"/>
        <v>1212</v>
      </c>
      <c r="AG14" s="183">
        <f t="shared" si="10"/>
        <v>9.2519083969465621E-2</v>
      </c>
      <c r="AH14" s="184">
        <v>14</v>
      </c>
      <c r="AI14" s="184">
        <v>450</v>
      </c>
      <c r="AJ14" s="184"/>
      <c r="AK14" s="184">
        <v>688</v>
      </c>
      <c r="AL14" s="184">
        <f t="shared" si="11"/>
        <v>206456</v>
      </c>
      <c r="AM14" s="171">
        <v>2</v>
      </c>
      <c r="AN14" s="184"/>
      <c r="AO14" s="185" t="s">
        <v>131</v>
      </c>
      <c r="AP14" s="185" t="s">
        <v>132</v>
      </c>
      <c r="AQ14" s="169" t="s">
        <v>121</v>
      </c>
      <c r="AR14" s="169" t="s">
        <v>76</v>
      </c>
      <c r="AS14" s="169" t="s">
        <v>62</v>
      </c>
      <c r="AT14" s="184"/>
      <c r="AU14" s="185" t="s">
        <v>133</v>
      </c>
      <c r="AV14" s="185" t="s">
        <v>134</v>
      </c>
      <c r="AW14" s="188" t="e" vm="1">
        <f t="shared" ca="1" si="12"/>
        <v>#NAME?</v>
      </c>
      <c r="AX14" s="21" t="str">
        <f>VLOOKUP(表1[[#This Row],[Pers.no.]],'[6]Person Detail'!$B:$L,11,0)</f>
        <v>50-70</v>
      </c>
      <c r="AY14" s="404">
        <f>VLOOKUP(表1[[#This Row],[Pers.no.]],'[6]Person Detail'!$B:$R,17,0)</f>
        <v>0.82827516439049065</v>
      </c>
      <c r="AZ14" s="404">
        <f>VLOOKUP(表1[[#This Row],[Pers.no.]],'[6]Person Detail'!$B:$W,21,0)</f>
        <v>0.82911392405063289</v>
      </c>
      <c r="BA14" s="404">
        <f>VLOOKUP(表1[[#This Row],[Pers.no.]],'[6]Person Detail'!$B:$W,22,0)</f>
        <v>0.87954768928220251</v>
      </c>
    </row>
    <row r="15" spans="1:53" s="99" customFormat="1" ht="19.95" customHeight="1">
      <c r="A15" s="87" t="s">
        <v>562</v>
      </c>
      <c r="B15" s="169">
        <v>15001471</v>
      </c>
      <c r="C15" s="169" t="s">
        <v>54</v>
      </c>
      <c r="D15" s="169" t="s">
        <v>55</v>
      </c>
      <c r="E15" s="169" t="s">
        <v>67</v>
      </c>
      <c r="F15" s="169" t="s">
        <v>137</v>
      </c>
      <c r="G15" s="169" t="s">
        <v>119</v>
      </c>
      <c r="H15" s="170">
        <v>39546</v>
      </c>
      <c r="I15" s="169" t="s">
        <v>80</v>
      </c>
      <c r="J15" s="169" t="s">
        <v>138</v>
      </c>
      <c r="K15" s="169" t="s">
        <v>66</v>
      </c>
      <c r="L15" s="171">
        <v>2</v>
      </c>
      <c r="M15" s="171">
        <v>3</v>
      </c>
      <c r="N15" s="172">
        <v>15326</v>
      </c>
      <c r="O15" s="173">
        <v>0.03</v>
      </c>
      <c r="P15" s="174">
        <f t="shared" si="0"/>
        <v>460</v>
      </c>
      <c r="Q15" s="173">
        <v>0</v>
      </c>
      <c r="R15" s="174">
        <f t="shared" si="1"/>
        <v>0</v>
      </c>
      <c r="S15" s="173">
        <f t="shared" si="2"/>
        <v>3.0014354691374135E-2</v>
      </c>
      <c r="T15" s="174">
        <f t="shared" si="3"/>
        <v>460</v>
      </c>
      <c r="U15" s="174">
        <f t="shared" si="4"/>
        <v>15786</v>
      </c>
      <c r="V15" s="175">
        <v>15326</v>
      </c>
      <c r="W15" s="176">
        <f t="shared" si="13"/>
        <v>0</v>
      </c>
      <c r="X15" s="177">
        <f t="shared" si="5"/>
        <v>0</v>
      </c>
      <c r="Y15" s="178" t="str">
        <f t="shared" si="6"/>
        <v>2.40%-3.60%</v>
      </c>
      <c r="Z15" s="179"/>
      <c r="AA15" s="179"/>
      <c r="AB15" s="179"/>
      <c r="AC15" s="180"/>
      <c r="AD15" s="172">
        <f t="shared" si="7"/>
        <v>0</v>
      </c>
      <c r="AE15" s="181">
        <f t="shared" si="8"/>
        <v>15326</v>
      </c>
      <c r="AF15" s="182">
        <f t="shared" si="9"/>
        <v>0</v>
      </c>
      <c r="AG15" s="183">
        <f t="shared" si="10"/>
        <v>0</v>
      </c>
      <c r="AH15" s="184">
        <v>14</v>
      </c>
      <c r="AI15" s="184">
        <v>450</v>
      </c>
      <c r="AJ15" s="184"/>
      <c r="AK15" s="184">
        <v>688</v>
      </c>
      <c r="AL15" s="184">
        <f t="shared" si="11"/>
        <v>220652</v>
      </c>
      <c r="AM15" s="171">
        <v>4</v>
      </c>
      <c r="AN15" s="184"/>
      <c r="AO15" s="185" t="s">
        <v>139</v>
      </c>
      <c r="AP15" s="185" t="s">
        <v>140</v>
      </c>
      <c r="AQ15" s="169" t="s">
        <v>121</v>
      </c>
      <c r="AR15" s="169" t="s">
        <v>76</v>
      </c>
      <c r="AS15" s="169" t="s">
        <v>62</v>
      </c>
      <c r="AT15" s="184"/>
      <c r="AU15" s="185" t="s">
        <v>127</v>
      </c>
      <c r="AV15" s="185"/>
      <c r="AW15" s="187" t="e" vm="1">
        <f t="shared" ca="1" si="12"/>
        <v>#NAME?</v>
      </c>
      <c r="AX15" s="21" t="str">
        <f>VLOOKUP(表1[[#This Row],[Pers.no.]],'[6]Person Detail'!$B:$L,11,0)</f>
        <v>50-70</v>
      </c>
      <c r="AY15" s="404">
        <f>VLOOKUP(表1[[#This Row],[Pers.no.]],'[6]Person Detail'!$B:$R,17,0)</f>
        <v>0.96901871522508853</v>
      </c>
      <c r="AZ15" s="404">
        <f>VLOOKUP(表1[[#This Row],[Pers.no.]],'[6]Person Detail'!$B:$W,21,0)</f>
        <v>0.97</v>
      </c>
      <c r="BA15" s="404">
        <f>VLOOKUP(表1[[#This Row],[Pers.no.]],'[6]Person Detail'!$B:$W,22,0)</f>
        <v>0.94186332350049162</v>
      </c>
    </row>
    <row r="16" spans="1:53" s="99" customFormat="1" ht="19.95" customHeight="1">
      <c r="A16" s="87" t="s">
        <v>562</v>
      </c>
      <c r="B16" s="169">
        <v>15022189</v>
      </c>
      <c r="C16" s="169" t="s">
        <v>54</v>
      </c>
      <c r="D16" s="169" t="s">
        <v>55</v>
      </c>
      <c r="E16" s="169" t="s">
        <v>67</v>
      </c>
      <c r="F16" s="169" t="s">
        <v>124</v>
      </c>
      <c r="G16" s="169" t="s">
        <v>143</v>
      </c>
      <c r="H16" s="170">
        <v>44713</v>
      </c>
      <c r="I16" s="169" t="s">
        <v>87</v>
      </c>
      <c r="J16" s="169" t="s">
        <v>144</v>
      </c>
      <c r="K16" s="169" t="s">
        <v>89</v>
      </c>
      <c r="L16" s="171">
        <v>2</v>
      </c>
      <c r="M16" s="171">
        <v>3</v>
      </c>
      <c r="N16" s="172">
        <v>14850</v>
      </c>
      <c r="O16" s="173">
        <v>2.5000000000000001E-2</v>
      </c>
      <c r="P16" s="174">
        <f t="shared" si="0"/>
        <v>371</v>
      </c>
      <c r="Q16" s="173">
        <v>0</v>
      </c>
      <c r="R16" s="174">
        <f t="shared" si="1"/>
        <v>0</v>
      </c>
      <c r="S16" s="173">
        <f t="shared" si="2"/>
        <v>2.4983164983164982E-2</v>
      </c>
      <c r="T16" s="174">
        <f t="shared" si="3"/>
        <v>371</v>
      </c>
      <c r="U16" s="174">
        <f t="shared" si="4"/>
        <v>15221</v>
      </c>
      <c r="V16" s="175">
        <v>15150</v>
      </c>
      <c r="W16" s="176">
        <f t="shared" si="13"/>
        <v>300</v>
      </c>
      <c r="X16" s="177">
        <f t="shared" si="5"/>
        <v>2.0199999999999999E-2</v>
      </c>
      <c r="Y16" s="178" t="str">
        <f t="shared" si="6"/>
        <v>2.00%-3.00%</v>
      </c>
      <c r="Z16" s="179"/>
      <c r="AA16" s="179"/>
      <c r="AB16" s="179"/>
      <c r="AC16" s="180"/>
      <c r="AD16" s="172">
        <f t="shared" si="7"/>
        <v>0</v>
      </c>
      <c r="AE16" s="181">
        <f t="shared" si="8"/>
        <v>15150</v>
      </c>
      <c r="AF16" s="182">
        <f t="shared" si="9"/>
        <v>300</v>
      </c>
      <c r="AG16" s="183">
        <f t="shared" si="10"/>
        <v>2.020202020202011E-2</v>
      </c>
      <c r="AH16" s="184">
        <v>14</v>
      </c>
      <c r="AI16" s="184">
        <v>450</v>
      </c>
      <c r="AJ16" s="184"/>
      <c r="AK16" s="184">
        <v>688</v>
      </c>
      <c r="AL16" s="184">
        <f t="shared" si="11"/>
        <v>218188</v>
      </c>
      <c r="AM16" s="171">
        <v>3</v>
      </c>
      <c r="AN16" s="184"/>
      <c r="AO16" s="185"/>
      <c r="AP16" s="185"/>
      <c r="AQ16" s="169" t="s">
        <v>121</v>
      </c>
      <c r="AR16" s="169" t="s">
        <v>76</v>
      </c>
      <c r="AS16" s="169" t="s">
        <v>62</v>
      </c>
      <c r="AT16" s="184"/>
      <c r="AU16" s="185"/>
      <c r="AV16" s="185"/>
      <c r="AW16" s="188" t="e" vm="1">
        <f t="shared" ca="1" si="12"/>
        <v>#NAME?</v>
      </c>
      <c r="AX16" s="21" t="str">
        <f>VLOOKUP(表1[[#This Row],[Pers.no.]],'[6]Person Detail'!$B:$L,11,0)</f>
        <v>70-90</v>
      </c>
      <c r="AY16" s="404">
        <f>VLOOKUP(表1[[#This Row],[Pers.no.]],'[6]Person Detail'!$B:$R,17,0)</f>
        <v>1.2016993728504957</v>
      </c>
      <c r="AZ16" s="404">
        <f>VLOOKUP(表1[[#This Row],[Pers.no.]],'[6]Person Detail'!$B:$W,21,0)</f>
        <v>1.1049107142857142</v>
      </c>
      <c r="BA16" s="404">
        <f>VLOOKUP(表1[[#This Row],[Pers.no.]],'[6]Person Detail'!$B:$W,22,0)</f>
        <v>1.1159809951751316</v>
      </c>
    </row>
    <row r="17" spans="1:53" s="99" customFormat="1" ht="19.95" customHeight="1">
      <c r="A17" s="87" t="s">
        <v>562</v>
      </c>
      <c r="B17" s="169">
        <v>15017481</v>
      </c>
      <c r="C17" s="169" t="s">
        <v>54</v>
      </c>
      <c r="D17" s="169" t="s">
        <v>55</v>
      </c>
      <c r="E17" s="169" t="s">
        <v>67</v>
      </c>
      <c r="F17" s="169" t="s">
        <v>124</v>
      </c>
      <c r="G17" s="169" t="s">
        <v>119</v>
      </c>
      <c r="H17" s="170">
        <v>42893</v>
      </c>
      <c r="I17" s="169" t="s">
        <v>87</v>
      </c>
      <c r="J17" s="169" t="s">
        <v>87</v>
      </c>
      <c r="K17" s="169" t="s">
        <v>89</v>
      </c>
      <c r="L17" s="171">
        <v>2</v>
      </c>
      <c r="M17" s="171">
        <v>2</v>
      </c>
      <c r="N17" s="172">
        <v>13610</v>
      </c>
      <c r="O17" s="173">
        <v>0</v>
      </c>
      <c r="P17" s="174">
        <f t="shared" si="0"/>
        <v>0</v>
      </c>
      <c r="Q17" s="173">
        <v>0</v>
      </c>
      <c r="R17" s="174">
        <f t="shared" si="1"/>
        <v>0</v>
      </c>
      <c r="S17" s="173">
        <f t="shared" si="2"/>
        <v>0</v>
      </c>
      <c r="T17" s="174">
        <f t="shared" si="3"/>
        <v>0</v>
      </c>
      <c r="U17" s="174">
        <f t="shared" si="4"/>
        <v>13610</v>
      </c>
      <c r="V17" s="175">
        <v>13610</v>
      </c>
      <c r="W17" s="176">
        <f t="shared" si="13"/>
        <v>0</v>
      </c>
      <c r="X17" s="177">
        <f t="shared" si="5"/>
        <v>0</v>
      </c>
      <c r="Y17" s="178" t="str">
        <f t="shared" si="6"/>
        <v>0.00%-0.00%</v>
      </c>
      <c r="Z17" s="179"/>
      <c r="AA17" s="179"/>
      <c r="AB17" s="179"/>
      <c r="AC17" s="180"/>
      <c r="AD17" s="172">
        <f t="shared" si="7"/>
        <v>0</v>
      </c>
      <c r="AE17" s="181">
        <f t="shared" si="8"/>
        <v>13610</v>
      </c>
      <c r="AF17" s="182">
        <f t="shared" si="9"/>
        <v>0</v>
      </c>
      <c r="AG17" s="183">
        <f t="shared" si="10"/>
        <v>0</v>
      </c>
      <c r="AH17" s="184">
        <v>14</v>
      </c>
      <c r="AI17" s="184">
        <v>550</v>
      </c>
      <c r="AJ17" s="184"/>
      <c r="AK17" s="184">
        <v>688</v>
      </c>
      <c r="AL17" s="184">
        <f t="shared" si="11"/>
        <v>197828</v>
      </c>
      <c r="AM17" s="171">
        <v>3</v>
      </c>
      <c r="AN17" s="184"/>
      <c r="AO17" s="185"/>
      <c r="AP17" s="185"/>
      <c r="AQ17" s="169" t="s">
        <v>121</v>
      </c>
      <c r="AR17" s="169" t="s">
        <v>76</v>
      </c>
      <c r="AS17" s="169" t="s">
        <v>62</v>
      </c>
      <c r="AT17" s="184"/>
      <c r="AU17" s="185"/>
      <c r="AV17" s="185"/>
      <c r="AW17" s="187" t="e" vm="1">
        <f t="shared" ca="1" si="12"/>
        <v>#NAME?</v>
      </c>
      <c r="AX17" s="21" t="str">
        <f>VLOOKUP(表1[[#This Row],[Pers.no.]],'[6]Person Detail'!$B:$L,11,0)</f>
        <v>0</v>
      </c>
      <c r="AY17" s="404">
        <f>VLOOKUP(表1[[#This Row],[Pers.no.]],'[6]Person Detail'!$B:$R,17,0)</f>
        <v>1.1013554521545621</v>
      </c>
      <c r="AZ17" s="404">
        <f>VLOOKUP(表1[[#This Row],[Pers.no.]],'[6]Person Detail'!$B:$W,21,0)</f>
        <v>1.0126488095238095</v>
      </c>
      <c r="BA17" s="404">
        <f>VLOOKUP(表1[[#This Row],[Pers.no.]],'[6]Person Detail'!$B:$W,22,0)</f>
        <v>1.0025413428602998</v>
      </c>
    </row>
    <row r="18" spans="1:53" s="99" customFormat="1" ht="19.95" customHeight="1">
      <c r="A18" s="87" t="s">
        <v>562</v>
      </c>
      <c r="B18" s="169">
        <v>15014900</v>
      </c>
      <c r="C18" s="169" t="s">
        <v>54</v>
      </c>
      <c r="D18" s="169" t="s">
        <v>55</v>
      </c>
      <c r="E18" s="169" t="s">
        <v>67</v>
      </c>
      <c r="F18" s="169" t="s">
        <v>70</v>
      </c>
      <c r="G18" s="169" t="s">
        <v>149</v>
      </c>
      <c r="H18" s="170">
        <v>42298</v>
      </c>
      <c r="I18" s="169" t="s">
        <v>150</v>
      </c>
      <c r="J18" s="169" t="s">
        <v>150</v>
      </c>
      <c r="K18" s="169" t="s">
        <v>59</v>
      </c>
      <c r="L18" s="171">
        <v>2</v>
      </c>
      <c r="M18" s="171">
        <v>2</v>
      </c>
      <c r="N18" s="172">
        <v>20200</v>
      </c>
      <c r="O18" s="173">
        <v>0</v>
      </c>
      <c r="P18" s="174">
        <f t="shared" si="0"/>
        <v>0</v>
      </c>
      <c r="Q18" s="173">
        <v>0</v>
      </c>
      <c r="R18" s="174">
        <f t="shared" si="1"/>
        <v>0</v>
      </c>
      <c r="S18" s="173">
        <f t="shared" si="2"/>
        <v>0</v>
      </c>
      <c r="T18" s="174">
        <f t="shared" si="3"/>
        <v>0</v>
      </c>
      <c r="U18" s="174">
        <f t="shared" si="4"/>
        <v>20200</v>
      </c>
      <c r="V18" s="175">
        <f t="shared" ref="V18:V22" si="14">U18</f>
        <v>20200</v>
      </c>
      <c r="W18" s="176">
        <f t="shared" si="13"/>
        <v>0</v>
      </c>
      <c r="X18" s="177">
        <f t="shared" si="5"/>
        <v>0</v>
      </c>
      <c r="Y18" s="178" t="str">
        <f t="shared" si="6"/>
        <v>0.00%-0.00%</v>
      </c>
      <c r="Z18" s="179"/>
      <c r="AA18" s="179"/>
      <c r="AB18" s="179"/>
      <c r="AC18" s="180"/>
      <c r="AD18" s="172">
        <f t="shared" si="7"/>
        <v>0</v>
      </c>
      <c r="AE18" s="181">
        <f t="shared" si="8"/>
        <v>20200</v>
      </c>
      <c r="AF18" s="182">
        <f t="shared" si="9"/>
        <v>0</v>
      </c>
      <c r="AG18" s="183">
        <f t="shared" si="10"/>
        <v>0</v>
      </c>
      <c r="AH18" s="184">
        <v>14</v>
      </c>
      <c r="AI18" s="184">
        <v>450</v>
      </c>
      <c r="AJ18" s="184"/>
      <c r="AK18" s="184">
        <v>688</v>
      </c>
      <c r="AL18" s="184">
        <f t="shared" si="11"/>
        <v>288888</v>
      </c>
      <c r="AM18" s="171">
        <v>3</v>
      </c>
      <c r="AN18" s="184"/>
      <c r="AO18" s="185"/>
      <c r="AP18" s="185"/>
      <c r="AQ18" s="169" t="s">
        <v>151</v>
      </c>
      <c r="AR18" s="169" t="s">
        <v>76</v>
      </c>
      <c r="AS18" s="169" t="s">
        <v>62</v>
      </c>
      <c r="AT18" s="184"/>
      <c r="AU18" s="185"/>
      <c r="AV18" s="185"/>
      <c r="AW18" s="188" t="e" vm="1">
        <f t="shared" ca="1" si="12"/>
        <v>#NAME?</v>
      </c>
      <c r="AX18" s="21" t="str">
        <f>VLOOKUP(表1[[#This Row],[Pers.no.]],'[6]Person Detail'!$B:$L,11,0)</f>
        <v>0</v>
      </c>
      <c r="AY18" s="404">
        <f>VLOOKUP(表1[[#This Row],[Pers.no.]],'[6]Person Detail'!$B:$R,17,0)</f>
        <v>0.86907886245321175</v>
      </c>
      <c r="AZ18" s="404">
        <f>VLOOKUP(表1[[#This Row],[Pers.no.]],'[6]Person Detail'!$B:$W,21,0)</f>
        <v>0.84873949579831931</v>
      </c>
      <c r="BA18" s="404">
        <f>VLOOKUP(表1[[#This Row],[Pers.no.]],'[6]Person Detail'!$B:$W,22,0)</f>
        <v>0.79841897233201586</v>
      </c>
    </row>
    <row r="19" spans="1:53" s="99" customFormat="1" ht="19.95" customHeight="1">
      <c r="A19" s="87" t="s">
        <v>562</v>
      </c>
      <c r="B19" s="169">
        <v>15013255</v>
      </c>
      <c r="C19" s="169" t="s">
        <v>54</v>
      </c>
      <c r="D19" s="169" t="s">
        <v>55</v>
      </c>
      <c r="E19" s="169" t="s">
        <v>67</v>
      </c>
      <c r="F19" s="169" t="s">
        <v>154</v>
      </c>
      <c r="G19" s="169" t="s">
        <v>119</v>
      </c>
      <c r="H19" s="170">
        <v>41801</v>
      </c>
      <c r="I19" s="169" t="s">
        <v>150</v>
      </c>
      <c r="J19" s="169" t="s">
        <v>155</v>
      </c>
      <c r="K19" s="169" t="s">
        <v>59</v>
      </c>
      <c r="L19" s="171">
        <v>2</v>
      </c>
      <c r="M19" s="171">
        <v>4</v>
      </c>
      <c r="N19" s="172">
        <v>23800</v>
      </c>
      <c r="O19" s="173">
        <v>0.03</v>
      </c>
      <c r="P19" s="174">
        <f t="shared" si="0"/>
        <v>714</v>
      </c>
      <c r="Q19" s="173">
        <v>0</v>
      </c>
      <c r="R19" s="174">
        <f t="shared" si="1"/>
        <v>0</v>
      </c>
      <c r="S19" s="173">
        <f t="shared" si="2"/>
        <v>0.03</v>
      </c>
      <c r="T19" s="174">
        <f t="shared" si="3"/>
        <v>714</v>
      </c>
      <c r="U19" s="174">
        <f t="shared" si="4"/>
        <v>24514</v>
      </c>
      <c r="V19" s="175">
        <f t="shared" si="14"/>
        <v>24514</v>
      </c>
      <c r="W19" s="176">
        <f t="shared" si="13"/>
        <v>714</v>
      </c>
      <c r="X19" s="177">
        <f t="shared" si="5"/>
        <v>0.03</v>
      </c>
      <c r="Y19" s="178" t="str">
        <f t="shared" si="6"/>
        <v>2.40%-3.60%</v>
      </c>
      <c r="Z19" s="179" t="s">
        <v>112</v>
      </c>
      <c r="AA19" s="179" t="s">
        <v>155</v>
      </c>
      <c r="AB19" s="179" t="s">
        <v>156</v>
      </c>
      <c r="AC19" s="180">
        <v>0.09</v>
      </c>
      <c r="AD19" s="172">
        <f t="shared" si="7"/>
        <v>2142</v>
      </c>
      <c r="AE19" s="181">
        <f t="shared" si="8"/>
        <v>26656</v>
      </c>
      <c r="AF19" s="182">
        <f t="shared" si="9"/>
        <v>2856</v>
      </c>
      <c r="AG19" s="183">
        <f t="shared" si="10"/>
        <v>0.12000000000000011</v>
      </c>
      <c r="AH19" s="184">
        <v>14</v>
      </c>
      <c r="AI19" s="184">
        <v>450</v>
      </c>
      <c r="AJ19" s="184"/>
      <c r="AK19" s="184">
        <v>688</v>
      </c>
      <c r="AL19" s="184">
        <f t="shared" si="11"/>
        <v>391272</v>
      </c>
      <c r="AM19" s="171">
        <v>5</v>
      </c>
      <c r="AN19" s="184"/>
      <c r="AO19" s="185" t="s">
        <v>115</v>
      </c>
      <c r="AP19" s="185" t="s">
        <v>115</v>
      </c>
      <c r="AQ19" s="169" t="s">
        <v>151</v>
      </c>
      <c r="AR19" s="169" t="s">
        <v>76</v>
      </c>
      <c r="AS19" s="169" t="s">
        <v>62</v>
      </c>
      <c r="AT19" s="184"/>
      <c r="AU19" s="185"/>
      <c r="AV19" s="185"/>
      <c r="AW19" s="187" t="e" vm="1">
        <f t="shared" ca="1" si="12"/>
        <v>#NAME?</v>
      </c>
      <c r="AX19" s="21" t="str">
        <f>VLOOKUP(表1[[#This Row],[Pers.no.]],'[6]Person Detail'!$B:$L,11,0)</f>
        <v>90-110</v>
      </c>
      <c r="AY19" s="404">
        <f>VLOOKUP(表1[[#This Row],[Pers.no.]],'[6]Person Detail'!$B:$R,17,0)</f>
        <v>1.0239642042765564</v>
      </c>
      <c r="AZ19" s="404">
        <f>VLOOKUP(表1[[#This Row],[Pers.no.]],'[6]Person Detail'!$B:$W,21,0)</f>
        <v>1</v>
      </c>
      <c r="BA19" s="404">
        <f>VLOOKUP(表1[[#This Row],[Pers.no.]],'[6]Person Detail'!$B:$W,22,0)</f>
        <v>1.0535968379446641</v>
      </c>
    </row>
    <row r="20" spans="1:53" s="99" customFormat="1" ht="19.95" customHeight="1">
      <c r="A20" s="87" t="s">
        <v>562</v>
      </c>
      <c r="B20" s="169">
        <v>15005811</v>
      </c>
      <c r="C20" s="169" t="s">
        <v>54</v>
      </c>
      <c r="D20" s="169" t="s">
        <v>55</v>
      </c>
      <c r="E20" s="169" t="s">
        <v>67</v>
      </c>
      <c r="F20" s="169" t="s">
        <v>159</v>
      </c>
      <c r="G20" s="169" t="s">
        <v>72</v>
      </c>
      <c r="H20" s="170">
        <v>40646</v>
      </c>
      <c r="I20" s="169" t="s">
        <v>150</v>
      </c>
      <c r="J20" s="169" t="s">
        <v>160</v>
      </c>
      <c r="K20" s="169" t="s">
        <v>59</v>
      </c>
      <c r="L20" s="171">
        <v>2</v>
      </c>
      <c r="M20" s="171">
        <v>5</v>
      </c>
      <c r="N20" s="172">
        <v>24500</v>
      </c>
      <c r="O20" s="173">
        <v>0.04</v>
      </c>
      <c r="P20" s="174">
        <f t="shared" si="0"/>
        <v>980</v>
      </c>
      <c r="Q20" s="173">
        <v>0</v>
      </c>
      <c r="R20" s="174">
        <f t="shared" si="1"/>
        <v>0</v>
      </c>
      <c r="S20" s="173">
        <f t="shared" si="2"/>
        <v>0.04</v>
      </c>
      <c r="T20" s="174">
        <f t="shared" si="3"/>
        <v>980</v>
      </c>
      <c r="U20" s="174">
        <f t="shared" si="4"/>
        <v>25480</v>
      </c>
      <c r="V20" s="175">
        <f t="shared" si="14"/>
        <v>25480</v>
      </c>
      <c r="W20" s="176">
        <f t="shared" si="13"/>
        <v>980</v>
      </c>
      <c r="X20" s="177">
        <f t="shared" si="5"/>
        <v>0.04</v>
      </c>
      <c r="Y20" s="178" t="str">
        <f t="shared" si="6"/>
        <v>3.20%-4.80%</v>
      </c>
      <c r="Z20" s="179" t="s">
        <v>112</v>
      </c>
      <c r="AA20" s="179" t="s">
        <v>160</v>
      </c>
      <c r="AB20" s="179" t="s">
        <v>156</v>
      </c>
      <c r="AC20" s="180">
        <v>0.08</v>
      </c>
      <c r="AD20" s="172">
        <f t="shared" si="7"/>
        <v>1960</v>
      </c>
      <c r="AE20" s="181">
        <f t="shared" si="8"/>
        <v>27440</v>
      </c>
      <c r="AF20" s="182">
        <f t="shared" si="9"/>
        <v>2940</v>
      </c>
      <c r="AG20" s="183">
        <f t="shared" si="10"/>
        <v>0.12000000000000011</v>
      </c>
      <c r="AH20" s="184">
        <v>14</v>
      </c>
      <c r="AI20" s="184">
        <v>450</v>
      </c>
      <c r="AJ20" s="184"/>
      <c r="AK20" s="184">
        <v>688</v>
      </c>
      <c r="AL20" s="184">
        <f t="shared" si="11"/>
        <v>402248</v>
      </c>
      <c r="AM20" s="171">
        <v>3</v>
      </c>
      <c r="AN20" s="184"/>
      <c r="AO20" s="185" t="s">
        <v>115</v>
      </c>
      <c r="AP20" s="185" t="s">
        <v>115</v>
      </c>
      <c r="AQ20" s="169" t="s">
        <v>151</v>
      </c>
      <c r="AR20" s="169" t="s">
        <v>76</v>
      </c>
      <c r="AS20" s="169" t="s">
        <v>62</v>
      </c>
      <c r="AT20" s="184"/>
      <c r="AU20" s="185"/>
      <c r="AV20" s="185"/>
      <c r="AW20" s="188" t="e" vm="1">
        <f t="shared" ca="1" si="12"/>
        <v>#NAME?</v>
      </c>
      <c r="AX20" s="21" t="str">
        <f>VLOOKUP(表1[[#This Row],[Pers.no.]],'[6]Person Detail'!$B:$L,11,0)</f>
        <v>90-110</v>
      </c>
      <c r="AY20" s="404">
        <f>VLOOKUP(表1[[#This Row],[Pers.no.]],'[6]Person Detail'!$B:$R,17,0)</f>
        <v>1.0540807985199845</v>
      </c>
      <c r="AZ20" s="404">
        <f>VLOOKUP(表1[[#This Row],[Pers.no.]],'[6]Person Detail'!$B:$W,21,0)</f>
        <v>1.0294117647058822</v>
      </c>
      <c r="BA20" s="404">
        <f>VLOOKUP(表1[[#This Row],[Pers.no.]],'[6]Person Detail'!$B:$W,22,0)</f>
        <v>1.0845849802371541</v>
      </c>
    </row>
    <row r="21" spans="1:53" s="99" customFormat="1" ht="19.95" customHeight="1">
      <c r="A21" s="87" t="s">
        <v>562</v>
      </c>
      <c r="B21" s="169">
        <v>15022316</v>
      </c>
      <c r="C21" s="169" t="s">
        <v>54</v>
      </c>
      <c r="D21" s="169" t="s">
        <v>55</v>
      </c>
      <c r="E21" s="169" t="s">
        <v>67</v>
      </c>
      <c r="F21" s="169" t="s">
        <v>70</v>
      </c>
      <c r="G21" s="169" t="s">
        <v>149</v>
      </c>
      <c r="H21" s="170">
        <v>44930</v>
      </c>
      <c r="I21" s="169" t="s">
        <v>87</v>
      </c>
      <c r="J21" s="169" t="s">
        <v>163</v>
      </c>
      <c r="K21" s="169" t="s">
        <v>89</v>
      </c>
      <c r="L21" s="171">
        <v>2</v>
      </c>
      <c r="M21" s="171">
        <v>3</v>
      </c>
      <c r="N21" s="172">
        <v>14375</v>
      </c>
      <c r="O21" s="173">
        <v>2.5000000000000001E-2</v>
      </c>
      <c r="P21" s="174">
        <f t="shared" si="0"/>
        <v>359</v>
      </c>
      <c r="Q21" s="173">
        <v>0</v>
      </c>
      <c r="R21" s="174">
        <f t="shared" si="1"/>
        <v>0</v>
      </c>
      <c r="S21" s="173">
        <f t="shared" si="2"/>
        <v>2.497391304347826E-2</v>
      </c>
      <c r="T21" s="174">
        <f t="shared" si="3"/>
        <v>359</v>
      </c>
      <c r="U21" s="174">
        <f t="shared" si="4"/>
        <v>14734</v>
      </c>
      <c r="V21" s="175">
        <f t="shared" si="14"/>
        <v>14734</v>
      </c>
      <c r="W21" s="176">
        <f t="shared" si="13"/>
        <v>359</v>
      </c>
      <c r="X21" s="177">
        <f t="shared" si="5"/>
        <v>2.5000000000000001E-2</v>
      </c>
      <c r="Y21" s="178" t="str">
        <f t="shared" si="6"/>
        <v>2.00%-3.00%</v>
      </c>
      <c r="Z21" s="179"/>
      <c r="AA21" s="179"/>
      <c r="AB21" s="179"/>
      <c r="AC21" s="180"/>
      <c r="AD21" s="172">
        <f t="shared" si="7"/>
        <v>0</v>
      </c>
      <c r="AE21" s="181">
        <f t="shared" si="8"/>
        <v>14734</v>
      </c>
      <c r="AF21" s="182">
        <f t="shared" si="9"/>
        <v>359</v>
      </c>
      <c r="AG21" s="183">
        <f t="shared" si="10"/>
        <v>2.4973913043478291E-2</v>
      </c>
      <c r="AH21" s="184">
        <v>14</v>
      </c>
      <c r="AI21" s="184">
        <v>450</v>
      </c>
      <c r="AJ21" s="184"/>
      <c r="AK21" s="184">
        <v>688</v>
      </c>
      <c r="AL21" s="184">
        <f t="shared" si="11"/>
        <v>212364</v>
      </c>
      <c r="AM21" s="171">
        <v>4</v>
      </c>
      <c r="AN21" s="184"/>
      <c r="AO21" s="185"/>
      <c r="AP21" s="185"/>
      <c r="AQ21" s="169" t="s">
        <v>151</v>
      </c>
      <c r="AR21" s="169" t="s">
        <v>76</v>
      </c>
      <c r="AS21" s="169" t="s">
        <v>62</v>
      </c>
      <c r="AT21" s="184"/>
      <c r="AU21" s="185"/>
      <c r="AV21" s="185"/>
      <c r="AW21" s="187" t="e" vm="1">
        <f t="shared" ca="1" si="12"/>
        <v>#NAME?</v>
      </c>
      <c r="AX21" s="21" t="str">
        <f>VLOOKUP(表1[[#This Row],[Pers.no.]],'[6]Person Detail'!$B:$L,11,0)</f>
        <v>70-90</v>
      </c>
      <c r="AY21" s="404">
        <f>VLOOKUP(表1[[#This Row],[Pers.no.]],'[6]Person Detail'!$B:$R,17,0)</f>
        <v>1.1632611774226178</v>
      </c>
      <c r="AZ21" s="404">
        <f>VLOOKUP(表1[[#This Row],[Pers.no.]],'[6]Person Detail'!$B:$W,21,0)</f>
        <v>1.0695684523809523</v>
      </c>
      <c r="BA21" s="404">
        <f>VLOOKUP(表1[[#This Row],[Pers.no.]],'[6]Person Detail'!$B:$W,22,0)</f>
        <v>1.0853375566277486</v>
      </c>
    </row>
    <row r="22" spans="1:53" s="99" customFormat="1" ht="19.95" customHeight="1">
      <c r="A22" s="87" t="s">
        <v>562</v>
      </c>
      <c r="B22" s="169">
        <v>15001764</v>
      </c>
      <c r="C22" s="169" t="s">
        <v>54</v>
      </c>
      <c r="D22" s="169" t="s">
        <v>55</v>
      </c>
      <c r="E22" s="169" t="s">
        <v>67</v>
      </c>
      <c r="F22" s="169" t="s">
        <v>70</v>
      </c>
      <c r="G22" s="169" t="s">
        <v>149</v>
      </c>
      <c r="H22" s="170">
        <v>40360</v>
      </c>
      <c r="I22" s="169" t="s">
        <v>87</v>
      </c>
      <c r="J22" s="169" t="s">
        <v>87</v>
      </c>
      <c r="K22" s="169" t="s">
        <v>89</v>
      </c>
      <c r="L22" s="171">
        <v>2</v>
      </c>
      <c r="M22" s="171">
        <v>4</v>
      </c>
      <c r="N22" s="172">
        <v>9891</v>
      </c>
      <c r="O22" s="173">
        <v>4.4999999999999998E-2</v>
      </c>
      <c r="P22" s="174">
        <f t="shared" si="0"/>
        <v>445</v>
      </c>
      <c r="Q22" s="173">
        <v>4.2099999999999999E-2</v>
      </c>
      <c r="R22" s="174">
        <f t="shared" si="1"/>
        <v>416</v>
      </c>
      <c r="S22" s="173">
        <f t="shared" si="2"/>
        <v>8.7048832271762203E-2</v>
      </c>
      <c r="T22" s="174">
        <f t="shared" si="3"/>
        <v>861</v>
      </c>
      <c r="U22" s="174">
        <f t="shared" si="4"/>
        <v>10752</v>
      </c>
      <c r="V22" s="175">
        <f t="shared" si="14"/>
        <v>10752</v>
      </c>
      <c r="W22" s="176">
        <f t="shared" si="13"/>
        <v>861</v>
      </c>
      <c r="X22" s="177">
        <f t="shared" si="5"/>
        <v>8.6999999999999994E-2</v>
      </c>
      <c r="Y22" s="178" t="str">
        <f t="shared" si="6"/>
        <v>6.96%-10.45%</v>
      </c>
      <c r="Z22" s="179"/>
      <c r="AA22" s="179"/>
      <c r="AB22" s="179"/>
      <c r="AC22" s="180"/>
      <c r="AD22" s="172">
        <f t="shared" si="7"/>
        <v>0</v>
      </c>
      <c r="AE22" s="181">
        <f t="shared" si="8"/>
        <v>10752</v>
      </c>
      <c r="AF22" s="182">
        <f t="shared" si="9"/>
        <v>861</v>
      </c>
      <c r="AG22" s="183">
        <f t="shared" si="10"/>
        <v>8.7048832271762189E-2</v>
      </c>
      <c r="AH22" s="184">
        <v>14</v>
      </c>
      <c r="AI22" s="184">
        <v>450</v>
      </c>
      <c r="AJ22" s="184"/>
      <c r="AK22" s="184">
        <v>688</v>
      </c>
      <c r="AL22" s="184">
        <f t="shared" si="11"/>
        <v>156616</v>
      </c>
      <c r="AM22" s="171">
        <v>3</v>
      </c>
      <c r="AN22" s="184"/>
      <c r="AO22" s="185"/>
      <c r="AP22" s="185"/>
      <c r="AQ22" s="169" t="s">
        <v>151</v>
      </c>
      <c r="AR22" s="169" t="s">
        <v>76</v>
      </c>
      <c r="AS22" s="169" t="s">
        <v>62</v>
      </c>
      <c r="AT22" s="184"/>
      <c r="AU22" s="185"/>
      <c r="AV22" s="185"/>
      <c r="AW22" s="188" t="e" vm="1">
        <f t="shared" ca="1" si="12"/>
        <v>#NAME?</v>
      </c>
      <c r="AX22" s="21" t="str">
        <f>VLOOKUP(表1[[#This Row],[Pers.no.]],'[6]Person Detail'!$B:$L,11,0)</f>
        <v>50-70</v>
      </c>
      <c r="AY22" s="404">
        <f>VLOOKUP(表1[[#This Row],[Pers.no.]],'[6]Person Detail'!$B:$R,17,0)</f>
        <v>0.8004046125834513</v>
      </c>
      <c r="AZ22" s="404">
        <f>VLOOKUP(表1[[#This Row],[Pers.no.]],'[6]Person Detail'!$B:$W,21,0)</f>
        <v>0.73593750000000002</v>
      </c>
      <c r="BA22" s="404">
        <f>VLOOKUP(表1[[#This Row],[Pers.no.]],'[6]Person Detail'!$B:$W,22,0)</f>
        <v>0.79201502707082616</v>
      </c>
    </row>
    <row r="23" spans="1:53" ht="19.95" customHeight="1">
      <c r="A23" s="87" t="s">
        <v>562</v>
      </c>
      <c r="B23" s="169">
        <v>15022180</v>
      </c>
      <c r="C23" s="169" t="s">
        <v>54</v>
      </c>
      <c r="D23" s="169" t="s">
        <v>55</v>
      </c>
      <c r="E23" s="169" t="s">
        <v>67</v>
      </c>
      <c r="F23" s="169" t="s">
        <v>169</v>
      </c>
      <c r="G23" s="169" t="s">
        <v>170</v>
      </c>
      <c r="H23" s="170">
        <v>44686</v>
      </c>
      <c r="I23" s="169" t="s">
        <v>105</v>
      </c>
      <c r="J23" s="169" t="s">
        <v>171</v>
      </c>
      <c r="K23" s="169" t="s">
        <v>107</v>
      </c>
      <c r="L23" s="171">
        <v>2</v>
      </c>
      <c r="M23" s="171">
        <v>3</v>
      </c>
      <c r="N23" s="189">
        <v>8200</v>
      </c>
      <c r="O23" s="173">
        <v>2.5000000000000001E-2</v>
      </c>
      <c r="P23" s="190">
        <f t="shared" si="0"/>
        <v>205</v>
      </c>
      <c r="Q23" s="173">
        <v>0</v>
      </c>
      <c r="R23" s="190">
        <f t="shared" si="1"/>
        <v>0</v>
      </c>
      <c r="S23" s="173">
        <f t="shared" si="2"/>
        <v>2.5000000000000001E-2</v>
      </c>
      <c r="T23" s="190">
        <f t="shared" si="3"/>
        <v>205</v>
      </c>
      <c r="U23" s="190">
        <f t="shared" si="4"/>
        <v>8405</v>
      </c>
      <c r="V23" s="191">
        <v>8415</v>
      </c>
      <c r="W23" s="192">
        <f t="shared" si="13"/>
        <v>215</v>
      </c>
      <c r="X23" s="177">
        <f t="shared" si="5"/>
        <v>2.6200000000000001E-2</v>
      </c>
      <c r="Y23" s="178" t="str">
        <f t="shared" ref="Y23:Y69" si="15">IF(OR(L23=1,L23=2,L23=4),TEXT(S23*0.8,"0.00%")&amp;"-"&amp;TEXT(S23*1.2,"0.00%"),IF(OR(L23=3,L23=6),TEXT(0,"0.00%")&amp;"-"&amp;TEXT(7%*1.2,"0.00%"),IF(OR(L23=5,L23=7),TEXT((R23/N23),"0.00%")&amp;"-"&amp;TEXT((R23/N23)+7%,"0.00%"),"")))</f>
        <v>2.00%-3.00%</v>
      </c>
      <c r="Z23" s="193"/>
      <c r="AA23" s="193"/>
      <c r="AB23" s="193"/>
      <c r="AC23" s="180"/>
      <c r="AD23" s="189">
        <f t="shared" si="7"/>
        <v>0</v>
      </c>
      <c r="AE23" s="194">
        <f t="shared" si="8"/>
        <v>8415</v>
      </c>
      <c r="AF23" s="182">
        <f t="shared" si="9"/>
        <v>215</v>
      </c>
      <c r="AG23" s="183">
        <f t="shared" si="10"/>
        <v>2.6219512195121863E-2</v>
      </c>
      <c r="AH23" s="184">
        <v>14</v>
      </c>
      <c r="AI23" s="184">
        <v>550</v>
      </c>
      <c r="AJ23" s="184"/>
      <c r="AK23" s="184">
        <v>688</v>
      </c>
      <c r="AL23" s="184">
        <f t="shared" si="11"/>
        <v>125098</v>
      </c>
      <c r="AM23" s="171">
        <v>3</v>
      </c>
      <c r="AN23" s="184"/>
      <c r="AO23" s="185"/>
      <c r="AP23" s="185"/>
      <c r="AQ23" s="169" t="s">
        <v>172</v>
      </c>
      <c r="AR23" s="169" t="s">
        <v>173</v>
      </c>
      <c r="AS23" s="169" t="s">
        <v>62</v>
      </c>
      <c r="AT23" s="184"/>
      <c r="AU23" s="185"/>
      <c r="AV23" s="185"/>
      <c r="AW23" s="187" t="e" vm="1">
        <f t="shared" ca="1" si="12"/>
        <v>#NAME?</v>
      </c>
      <c r="AX23" s="21" t="str">
        <f>VLOOKUP(表1[[#This Row],[Pers.no.]],'[6]Person Detail'!$B:$L,11,0)</f>
        <v>70-90</v>
      </c>
      <c r="AY23" s="404">
        <f>VLOOKUP(表1[[#This Row],[Pers.no.]],'[6]Person Detail'!$B:$R,17,0)</f>
        <v>0.86772486772486768</v>
      </c>
      <c r="AZ23" s="404">
        <f>VLOOKUP(表1[[#This Row],[Pers.no.]],'[6]Person Detail'!$B:$W,21,0)</f>
        <v>0.7772880231290582</v>
      </c>
      <c r="BA23" s="404">
        <f>VLOOKUP(表1[[#This Row],[Pers.no.]],'[6]Person Detail'!$B:$W,22,0)</f>
        <v>0.77679313209637224</v>
      </c>
    </row>
    <row r="24" spans="1:53" ht="19.95" customHeight="1">
      <c r="A24" s="87" t="s">
        <v>562</v>
      </c>
      <c r="B24" s="169">
        <v>15003790</v>
      </c>
      <c r="C24" s="169" t="s">
        <v>54</v>
      </c>
      <c r="D24" s="169" t="s">
        <v>55</v>
      </c>
      <c r="E24" s="169" t="s">
        <v>67</v>
      </c>
      <c r="F24" s="169" t="s">
        <v>176</v>
      </c>
      <c r="G24" s="169" t="s">
        <v>177</v>
      </c>
      <c r="H24" s="170">
        <v>40310</v>
      </c>
      <c r="I24" s="169" t="s">
        <v>80</v>
      </c>
      <c r="J24" s="169" t="s">
        <v>178</v>
      </c>
      <c r="K24" s="169" t="s">
        <v>66</v>
      </c>
      <c r="L24" s="171">
        <v>2</v>
      </c>
      <c r="M24" s="171">
        <v>3</v>
      </c>
      <c r="N24" s="189">
        <v>15324</v>
      </c>
      <c r="O24" s="173">
        <v>0.03</v>
      </c>
      <c r="P24" s="190">
        <f t="shared" si="0"/>
        <v>460</v>
      </c>
      <c r="Q24" s="173">
        <v>0</v>
      </c>
      <c r="R24" s="190">
        <f t="shared" si="1"/>
        <v>0</v>
      </c>
      <c r="S24" s="173">
        <f t="shared" si="2"/>
        <v>3.001827199164709E-2</v>
      </c>
      <c r="T24" s="190">
        <f t="shared" si="3"/>
        <v>460</v>
      </c>
      <c r="U24" s="190">
        <f t="shared" si="4"/>
        <v>15784</v>
      </c>
      <c r="V24" s="191">
        <v>15600</v>
      </c>
      <c r="W24" s="192">
        <f t="shared" si="13"/>
        <v>276</v>
      </c>
      <c r="X24" s="177">
        <f t="shared" si="5"/>
        <v>1.7999999999999999E-2</v>
      </c>
      <c r="Y24" s="178" t="str">
        <f t="shared" si="15"/>
        <v>2.40%-3.60%</v>
      </c>
      <c r="Z24" s="193"/>
      <c r="AA24" s="193"/>
      <c r="AB24" s="193"/>
      <c r="AC24" s="180"/>
      <c r="AD24" s="189">
        <f t="shared" si="7"/>
        <v>0</v>
      </c>
      <c r="AE24" s="194">
        <f t="shared" si="8"/>
        <v>15600</v>
      </c>
      <c r="AF24" s="182">
        <f t="shared" si="9"/>
        <v>276</v>
      </c>
      <c r="AG24" s="183">
        <f t="shared" si="10"/>
        <v>1.8010963194988294E-2</v>
      </c>
      <c r="AH24" s="184">
        <v>14</v>
      </c>
      <c r="AI24" s="184">
        <v>450</v>
      </c>
      <c r="AJ24" s="184"/>
      <c r="AK24" s="184">
        <v>688</v>
      </c>
      <c r="AL24" s="184">
        <f t="shared" si="11"/>
        <v>224488</v>
      </c>
      <c r="AM24" s="171">
        <v>3</v>
      </c>
      <c r="AN24" s="184"/>
      <c r="AO24" s="185"/>
      <c r="AP24" s="185" t="s">
        <v>179</v>
      </c>
      <c r="AQ24" s="169" t="s">
        <v>172</v>
      </c>
      <c r="AR24" s="169" t="s">
        <v>173</v>
      </c>
      <c r="AS24" s="169" t="s">
        <v>62</v>
      </c>
      <c r="AT24" s="184"/>
      <c r="AU24" s="185" t="s">
        <v>133</v>
      </c>
      <c r="AV24" s="185" t="s">
        <v>180</v>
      </c>
      <c r="AW24" s="188" t="e" vm="1">
        <f t="shared" ca="1" si="12"/>
        <v>#NAME?</v>
      </c>
      <c r="AX24" s="21" t="str">
        <f>VLOOKUP(表1[[#This Row],[Pers.no.]],'[6]Person Detail'!$B:$L,11,0)</f>
        <v>50-70</v>
      </c>
      <c r="AY24" s="404">
        <f>VLOOKUP(表1[[#This Row],[Pers.no.]],'[6]Person Detail'!$B:$R,17,0)</f>
        <v>0.96889226100151749</v>
      </c>
      <c r="AZ24" s="404">
        <f>VLOOKUP(表1[[#This Row],[Pers.no.]],'[6]Person Detail'!$B:$W,21,0)</f>
        <v>0.96987341772151903</v>
      </c>
      <c r="BA24" s="404">
        <f>VLOOKUP(表1[[#This Row],[Pers.no.]],'[6]Person Detail'!$B:$W,22,0)</f>
        <v>0.95870206489675514</v>
      </c>
    </row>
    <row r="25" spans="1:53" ht="19.95" customHeight="1">
      <c r="A25" s="87" t="s">
        <v>562</v>
      </c>
      <c r="B25" s="169">
        <v>15016330</v>
      </c>
      <c r="C25" s="169" t="s">
        <v>54</v>
      </c>
      <c r="D25" s="169" t="s">
        <v>55</v>
      </c>
      <c r="E25" s="169" t="s">
        <v>67</v>
      </c>
      <c r="F25" s="169" t="s">
        <v>183</v>
      </c>
      <c r="G25" s="169" t="s">
        <v>184</v>
      </c>
      <c r="H25" s="170">
        <v>42781</v>
      </c>
      <c r="I25" s="169" t="s">
        <v>150</v>
      </c>
      <c r="J25" s="169" t="s">
        <v>185</v>
      </c>
      <c r="K25" s="169" t="s">
        <v>59</v>
      </c>
      <c r="L25" s="171">
        <v>2</v>
      </c>
      <c r="M25" s="171">
        <v>4</v>
      </c>
      <c r="N25" s="189">
        <v>20300</v>
      </c>
      <c r="O25" s="173">
        <v>3.7500000000000006E-2</v>
      </c>
      <c r="P25" s="190">
        <f t="shared" si="0"/>
        <v>761</v>
      </c>
      <c r="Q25" s="173">
        <v>1.55E-2</v>
      </c>
      <c r="R25" s="190">
        <f t="shared" si="1"/>
        <v>315</v>
      </c>
      <c r="S25" s="173">
        <f t="shared" si="2"/>
        <v>5.3004926108374387E-2</v>
      </c>
      <c r="T25" s="190">
        <f t="shared" si="3"/>
        <v>1076</v>
      </c>
      <c r="U25" s="190">
        <f t="shared" si="4"/>
        <v>21376</v>
      </c>
      <c r="V25" s="191">
        <v>21500</v>
      </c>
      <c r="W25" s="192">
        <f t="shared" si="13"/>
        <v>1200</v>
      </c>
      <c r="X25" s="177">
        <f t="shared" si="5"/>
        <v>5.91E-2</v>
      </c>
      <c r="Y25" s="178" t="str">
        <f t="shared" si="15"/>
        <v>4.24%-6.36%</v>
      </c>
      <c r="Z25" s="193"/>
      <c r="AA25" s="193"/>
      <c r="AB25" s="193"/>
      <c r="AC25" s="180"/>
      <c r="AD25" s="189">
        <f t="shared" si="7"/>
        <v>0</v>
      </c>
      <c r="AE25" s="194">
        <f t="shared" si="8"/>
        <v>21500</v>
      </c>
      <c r="AF25" s="182">
        <f t="shared" si="9"/>
        <v>1200</v>
      </c>
      <c r="AG25" s="183">
        <f t="shared" si="10"/>
        <v>5.9113300492610765E-2</v>
      </c>
      <c r="AH25" s="184">
        <v>14</v>
      </c>
      <c r="AI25" s="184">
        <v>450</v>
      </c>
      <c r="AJ25" s="184"/>
      <c r="AK25" s="184">
        <v>688</v>
      </c>
      <c r="AL25" s="184">
        <f t="shared" si="11"/>
        <v>307088</v>
      </c>
      <c r="AM25" s="171">
        <v>3</v>
      </c>
      <c r="AN25" s="184"/>
      <c r="AO25" s="185"/>
      <c r="AP25" s="185"/>
      <c r="AQ25" s="169" t="s">
        <v>172</v>
      </c>
      <c r="AR25" s="169" t="s">
        <v>173</v>
      </c>
      <c r="AS25" s="169" t="s">
        <v>62</v>
      </c>
      <c r="AT25" s="184"/>
      <c r="AU25" s="185"/>
      <c r="AV25" s="185"/>
      <c r="AW25" s="187" t="e" vm="1">
        <f t="shared" ca="1" si="12"/>
        <v>#NAME?</v>
      </c>
      <c r="AX25" s="21" t="str">
        <f>VLOOKUP(表1[[#This Row],[Pers.no.]],'[6]Person Detail'!$B:$L,11,0)</f>
        <v>70-90</v>
      </c>
      <c r="AY25" s="404">
        <f>VLOOKUP(表1[[#This Row],[Pers.no.]],'[6]Person Detail'!$B:$R,17,0)</f>
        <v>0.87338123305941573</v>
      </c>
      <c r="AZ25" s="404">
        <f>VLOOKUP(表1[[#This Row],[Pers.no.]],'[6]Person Detail'!$B:$W,21,0)</f>
        <v>0.8529411764705882</v>
      </c>
      <c r="BA25" s="404">
        <f>VLOOKUP(表1[[#This Row],[Pers.no.]],'[6]Person Detail'!$B:$W,22,0)</f>
        <v>0.84980237154150196</v>
      </c>
    </row>
    <row r="26" spans="1:53" ht="19.95" customHeight="1">
      <c r="A26" s="87" t="s">
        <v>562</v>
      </c>
      <c r="B26" s="169">
        <v>15001485</v>
      </c>
      <c r="C26" s="169" t="s">
        <v>54</v>
      </c>
      <c r="D26" s="169" t="s">
        <v>55</v>
      </c>
      <c r="E26" s="169" t="s">
        <v>67</v>
      </c>
      <c r="F26" s="169" t="s">
        <v>188</v>
      </c>
      <c r="G26" s="169" t="s">
        <v>170</v>
      </c>
      <c r="H26" s="170">
        <v>39547</v>
      </c>
      <c r="I26" s="169" t="s">
        <v>150</v>
      </c>
      <c r="J26" s="169" t="s">
        <v>189</v>
      </c>
      <c r="K26" s="169" t="s">
        <v>59</v>
      </c>
      <c r="L26" s="171">
        <v>2</v>
      </c>
      <c r="M26" s="171">
        <v>3</v>
      </c>
      <c r="N26" s="189">
        <v>27011</v>
      </c>
      <c r="O26" s="173">
        <v>2.5000000000000001E-2</v>
      </c>
      <c r="P26" s="190">
        <f t="shared" si="0"/>
        <v>675</v>
      </c>
      <c r="Q26" s="173">
        <v>0</v>
      </c>
      <c r="R26" s="190">
        <f t="shared" si="1"/>
        <v>0</v>
      </c>
      <c r="S26" s="173">
        <f t="shared" si="2"/>
        <v>2.498981896264485E-2</v>
      </c>
      <c r="T26" s="190">
        <f t="shared" si="3"/>
        <v>675</v>
      </c>
      <c r="U26" s="190">
        <f t="shared" si="4"/>
        <v>27686</v>
      </c>
      <c r="V26" s="191">
        <v>27700</v>
      </c>
      <c r="W26" s="192">
        <f t="shared" si="13"/>
        <v>689</v>
      </c>
      <c r="X26" s="177">
        <f t="shared" si="5"/>
        <v>2.5499999999999998E-2</v>
      </c>
      <c r="Y26" s="178" t="str">
        <f t="shared" si="15"/>
        <v>2.00%-3.00%</v>
      </c>
      <c r="Z26" s="193"/>
      <c r="AA26" s="193"/>
      <c r="AB26" s="193"/>
      <c r="AC26" s="180"/>
      <c r="AD26" s="189">
        <f t="shared" si="7"/>
        <v>0</v>
      </c>
      <c r="AE26" s="194">
        <f t="shared" si="8"/>
        <v>27700</v>
      </c>
      <c r="AF26" s="182">
        <f t="shared" si="9"/>
        <v>689</v>
      </c>
      <c r="AG26" s="183">
        <f t="shared" si="10"/>
        <v>2.5508126318907198E-2</v>
      </c>
      <c r="AH26" s="184">
        <v>14</v>
      </c>
      <c r="AI26" s="184">
        <v>450</v>
      </c>
      <c r="AJ26" s="184"/>
      <c r="AK26" s="184">
        <v>688</v>
      </c>
      <c r="AL26" s="184">
        <f t="shared" si="11"/>
        <v>393888</v>
      </c>
      <c r="AM26" s="171">
        <v>4</v>
      </c>
      <c r="AN26" s="184"/>
      <c r="AO26" s="185"/>
      <c r="AP26" s="185"/>
      <c r="AQ26" s="169" t="s">
        <v>172</v>
      </c>
      <c r="AR26" s="169" t="s">
        <v>173</v>
      </c>
      <c r="AS26" s="169" t="s">
        <v>62</v>
      </c>
      <c r="AT26" s="184"/>
      <c r="AU26" s="185"/>
      <c r="AV26" s="185"/>
      <c r="AW26" s="188" t="e" vm="1">
        <f t="shared" ca="1" si="12"/>
        <v>#NAME?</v>
      </c>
      <c r="AX26" s="21" t="str">
        <f>VLOOKUP(表1[[#This Row],[Pers.no.]],'[6]Person Detail'!$B:$L,11,0)</f>
        <v>70-90</v>
      </c>
      <c r="AY26" s="404">
        <f>VLOOKUP(表1[[#This Row],[Pers.no.]],'[6]Person Detail'!$B:$R,17,0)</f>
        <v>1.1621133244417674</v>
      </c>
      <c r="AZ26" s="404">
        <f>VLOOKUP(表1[[#This Row],[Pers.no.]],'[6]Person Detail'!$B:$W,21,0)</f>
        <v>1.1349159663865547</v>
      </c>
      <c r="BA26" s="404">
        <f>VLOOKUP(表1[[#This Row],[Pers.no.]],'[6]Person Detail'!$B:$W,22,0)</f>
        <v>1.0948616600790513</v>
      </c>
    </row>
    <row r="27" spans="1:53" ht="19.95" customHeight="1">
      <c r="A27" s="87" t="s">
        <v>562</v>
      </c>
      <c r="B27" s="169">
        <v>1020358</v>
      </c>
      <c r="C27" s="169" t="s">
        <v>54</v>
      </c>
      <c r="D27" s="169" t="s">
        <v>55</v>
      </c>
      <c r="E27" s="169" t="s">
        <v>67</v>
      </c>
      <c r="F27" s="169" t="s">
        <v>169</v>
      </c>
      <c r="G27" s="169" t="s">
        <v>170</v>
      </c>
      <c r="H27" s="170">
        <v>45000</v>
      </c>
      <c r="I27" s="169" t="s">
        <v>87</v>
      </c>
      <c r="J27" s="169" t="s">
        <v>192</v>
      </c>
      <c r="K27" s="169" t="s">
        <v>89</v>
      </c>
      <c r="L27" s="171">
        <v>2</v>
      </c>
      <c r="M27" s="171">
        <v>5</v>
      </c>
      <c r="N27" s="189">
        <v>13610</v>
      </c>
      <c r="O27" s="173">
        <v>0.05</v>
      </c>
      <c r="P27" s="190">
        <f t="shared" si="0"/>
        <v>681</v>
      </c>
      <c r="Q27" s="173">
        <v>2.7E-2</v>
      </c>
      <c r="R27" s="190">
        <f t="shared" si="1"/>
        <v>367</v>
      </c>
      <c r="S27" s="173">
        <f t="shared" si="2"/>
        <v>7.700220426157238E-2</v>
      </c>
      <c r="T27" s="190">
        <f t="shared" si="3"/>
        <v>1048</v>
      </c>
      <c r="U27" s="190">
        <f t="shared" si="4"/>
        <v>14658</v>
      </c>
      <c r="V27" s="191">
        <v>15000</v>
      </c>
      <c r="W27" s="192">
        <f t="shared" si="13"/>
        <v>1390</v>
      </c>
      <c r="X27" s="177">
        <f t="shared" si="5"/>
        <v>0.1021</v>
      </c>
      <c r="Y27" s="178" t="str">
        <f t="shared" si="15"/>
        <v>6.16%-9.24%</v>
      </c>
      <c r="Z27" s="193"/>
      <c r="AA27" s="193"/>
      <c r="AB27" s="193"/>
      <c r="AC27" s="180"/>
      <c r="AD27" s="189">
        <f t="shared" si="7"/>
        <v>0</v>
      </c>
      <c r="AE27" s="194">
        <f t="shared" si="8"/>
        <v>15000</v>
      </c>
      <c r="AF27" s="182">
        <f t="shared" si="9"/>
        <v>1390</v>
      </c>
      <c r="AG27" s="183">
        <f t="shared" si="10"/>
        <v>0.10213078618662741</v>
      </c>
      <c r="AH27" s="184">
        <v>14</v>
      </c>
      <c r="AI27" s="184">
        <v>450</v>
      </c>
      <c r="AJ27" s="184"/>
      <c r="AK27" s="184">
        <v>688</v>
      </c>
      <c r="AL27" s="184">
        <f t="shared" si="11"/>
        <v>216088</v>
      </c>
      <c r="AM27" s="171">
        <v>3</v>
      </c>
      <c r="AN27" s="184"/>
      <c r="AO27" s="185"/>
      <c r="AP27" s="185" t="s">
        <v>193</v>
      </c>
      <c r="AQ27" s="169" t="s">
        <v>172</v>
      </c>
      <c r="AR27" s="169" t="s">
        <v>173</v>
      </c>
      <c r="AS27" s="169" t="s">
        <v>62</v>
      </c>
      <c r="AT27" s="184"/>
      <c r="AU27" s="185" t="s">
        <v>133</v>
      </c>
      <c r="AV27" s="185" t="s">
        <v>134</v>
      </c>
      <c r="AW27" s="187" t="e" vm="1">
        <f t="shared" ca="1" si="12"/>
        <v>#NAME?</v>
      </c>
      <c r="AX27" s="21" t="str">
        <f>VLOOKUP(表1[[#This Row],[Pers.no.]],'[6]Person Detail'!$B:$L,11,0)</f>
        <v>70-90</v>
      </c>
      <c r="AY27" s="404">
        <f>VLOOKUP(表1[[#This Row],[Pers.no.]],'[6]Person Detail'!$B:$R,17,0)</f>
        <v>1.1013554521545621</v>
      </c>
      <c r="AZ27" s="404">
        <f>VLOOKUP(表1[[#This Row],[Pers.no.]],'[6]Person Detail'!$B:$W,21,0)</f>
        <v>1.0126488095238095</v>
      </c>
      <c r="BA27" s="404">
        <f>VLOOKUP(表1[[#This Row],[Pers.no.]],'[6]Person Detail'!$B:$W,22,0)</f>
        <v>1.1049316783912195</v>
      </c>
    </row>
    <row r="28" spans="1:53" ht="19.95" customHeight="1">
      <c r="A28" s="87" t="s">
        <v>562</v>
      </c>
      <c r="B28" s="169">
        <v>15021547</v>
      </c>
      <c r="C28" s="169" t="s">
        <v>54</v>
      </c>
      <c r="D28" s="169" t="s">
        <v>55</v>
      </c>
      <c r="E28" s="169" t="s">
        <v>67</v>
      </c>
      <c r="F28" s="169" t="s">
        <v>169</v>
      </c>
      <c r="G28" s="169" t="s">
        <v>170</v>
      </c>
      <c r="H28" s="170">
        <v>44391</v>
      </c>
      <c r="I28" s="169" t="s">
        <v>105</v>
      </c>
      <c r="J28" s="169" t="s">
        <v>196</v>
      </c>
      <c r="K28" s="169" t="s">
        <v>107</v>
      </c>
      <c r="L28" s="171">
        <v>2</v>
      </c>
      <c r="M28" s="171">
        <v>4</v>
      </c>
      <c r="N28" s="189">
        <v>10500</v>
      </c>
      <c r="O28" s="173">
        <v>3.7500000000000006E-2</v>
      </c>
      <c r="P28" s="190">
        <f t="shared" si="0"/>
        <v>394</v>
      </c>
      <c r="Q28" s="173">
        <v>0</v>
      </c>
      <c r="R28" s="190">
        <f t="shared" si="1"/>
        <v>0</v>
      </c>
      <c r="S28" s="173">
        <f t="shared" si="2"/>
        <v>3.7523809523809522E-2</v>
      </c>
      <c r="T28" s="190">
        <f t="shared" si="3"/>
        <v>394</v>
      </c>
      <c r="U28" s="190">
        <f t="shared" si="4"/>
        <v>10894</v>
      </c>
      <c r="V28" s="191">
        <v>10827</v>
      </c>
      <c r="W28" s="192">
        <f t="shared" si="13"/>
        <v>327</v>
      </c>
      <c r="X28" s="177">
        <f t="shared" si="5"/>
        <v>3.1099999999999999E-2</v>
      </c>
      <c r="Y28" s="178" t="str">
        <f t="shared" si="15"/>
        <v>3.00%-4.50%</v>
      </c>
      <c r="Z28" s="193" t="s">
        <v>112</v>
      </c>
      <c r="AA28" s="193" t="s">
        <v>197</v>
      </c>
      <c r="AB28" s="193" t="s">
        <v>198</v>
      </c>
      <c r="AC28" s="180">
        <v>0.11169999999999999</v>
      </c>
      <c r="AD28" s="189">
        <f t="shared" si="7"/>
        <v>1173</v>
      </c>
      <c r="AE28" s="194">
        <f t="shared" si="8"/>
        <v>12000</v>
      </c>
      <c r="AF28" s="182">
        <f t="shared" si="9"/>
        <v>1500</v>
      </c>
      <c r="AG28" s="183">
        <f t="shared" si="10"/>
        <v>0.14285714285714279</v>
      </c>
      <c r="AH28" s="184">
        <v>14</v>
      </c>
      <c r="AI28" s="184">
        <v>500</v>
      </c>
      <c r="AJ28" s="184"/>
      <c r="AK28" s="184">
        <v>688</v>
      </c>
      <c r="AL28" s="184">
        <f t="shared" si="11"/>
        <v>174688</v>
      </c>
      <c r="AM28" s="171">
        <v>3</v>
      </c>
      <c r="AN28" s="184"/>
      <c r="AO28" s="185"/>
      <c r="AP28" s="185" t="s">
        <v>115</v>
      </c>
      <c r="AQ28" s="169" t="s">
        <v>172</v>
      </c>
      <c r="AR28" s="169" t="s">
        <v>173</v>
      </c>
      <c r="AS28" s="169" t="s">
        <v>62</v>
      </c>
      <c r="AT28" s="184"/>
      <c r="AU28" s="185"/>
      <c r="AV28" s="185"/>
      <c r="AW28" s="188" t="e" vm="1">
        <f t="shared" ca="1" si="12"/>
        <v>#NAME?</v>
      </c>
      <c r="AX28" s="21" t="str">
        <f>VLOOKUP(表1[[#This Row],[Pers.no.]],'[6]Person Detail'!$B:$L,11,0)</f>
        <v>70-90</v>
      </c>
      <c r="AY28" s="404">
        <f>VLOOKUP(表1[[#This Row],[Pers.no.]],'[6]Person Detail'!$B:$R,17,0)</f>
        <v>1.1111111111111112</v>
      </c>
      <c r="AZ28" s="404">
        <f>VLOOKUP(表1[[#This Row],[Pers.no.]],'[6]Person Detail'!$B:$W,21,0)</f>
        <v>0.99530783449452576</v>
      </c>
      <c r="BA28" s="404">
        <f>VLOOKUP(表1[[#This Row],[Pers.no.]],'[6]Person Detail'!$B:$W,22,0)</f>
        <v>1.1077263915812794</v>
      </c>
    </row>
    <row r="29" spans="1:53" ht="19.95" customHeight="1">
      <c r="A29" s="87" t="s">
        <v>562</v>
      </c>
      <c r="B29" s="169">
        <v>15012913</v>
      </c>
      <c r="C29" s="169" t="s">
        <v>54</v>
      </c>
      <c r="D29" s="169" t="s">
        <v>55</v>
      </c>
      <c r="E29" s="169" t="s">
        <v>67</v>
      </c>
      <c r="F29" s="169" t="s">
        <v>188</v>
      </c>
      <c r="G29" s="169" t="s">
        <v>170</v>
      </c>
      <c r="H29" s="170">
        <v>41738</v>
      </c>
      <c r="I29" s="169" t="s">
        <v>201</v>
      </c>
      <c r="J29" s="169" t="s">
        <v>202</v>
      </c>
      <c r="K29" s="169" t="s">
        <v>66</v>
      </c>
      <c r="L29" s="171">
        <v>2</v>
      </c>
      <c r="M29" s="171">
        <v>5</v>
      </c>
      <c r="N29" s="189">
        <v>16000</v>
      </c>
      <c r="O29" s="173">
        <v>0.06</v>
      </c>
      <c r="P29" s="190">
        <f t="shared" si="0"/>
        <v>960</v>
      </c>
      <c r="Q29" s="173">
        <v>7.7799999999999994E-2</v>
      </c>
      <c r="R29" s="190">
        <f t="shared" si="1"/>
        <v>1245</v>
      </c>
      <c r="S29" s="173">
        <f t="shared" si="2"/>
        <v>0.1378125</v>
      </c>
      <c r="T29" s="190">
        <f t="shared" si="3"/>
        <v>2205</v>
      </c>
      <c r="U29" s="190">
        <f t="shared" si="4"/>
        <v>18205</v>
      </c>
      <c r="V29" s="191">
        <v>18000</v>
      </c>
      <c r="W29" s="192">
        <f t="shared" si="13"/>
        <v>2000</v>
      </c>
      <c r="X29" s="177">
        <f t="shared" si="5"/>
        <v>0.125</v>
      </c>
      <c r="Y29" s="178" t="str">
        <f t="shared" si="15"/>
        <v>11.03%-16.54%</v>
      </c>
      <c r="Z29" s="193"/>
      <c r="AA29" s="193"/>
      <c r="AB29" s="193"/>
      <c r="AC29" s="180"/>
      <c r="AD29" s="189">
        <f t="shared" si="7"/>
        <v>0</v>
      </c>
      <c r="AE29" s="194">
        <f t="shared" si="8"/>
        <v>18000</v>
      </c>
      <c r="AF29" s="182">
        <f t="shared" si="9"/>
        <v>2000</v>
      </c>
      <c r="AG29" s="183">
        <f t="shared" si="10"/>
        <v>0.125</v>
      </c>
      <c r="AH29" s="184">
        <v>14</v>
      </c>
      <c r="AI29" s="184">
        <v>500</v>
      </c>
      <c r="AJ29" s="184"/>
      <c r="AK29" s="184">
        <v>688</v>
      </c>
      <c r="AL29" s="184">
        <f t="shared" si="11"/>
        <v>258688</v>
      </c>
      <c r="AM29" s="171">
        <v>4</v>
      </c>
      <c r="AN29" s="184"/>
      <c r="AO29" s="185"/>
      <c r="AP29" s="185"/>
      <c r="AQ29" s="169" t="s">
        <v>172</v>
      </c>
      <c r="AR29" s="169" t="s">
        <v>173</v>
      </c>
      <c r="AS29" s="169" t="s">
        <v>62</v>
      </c>
      <c r="AT29" s="184"/>
      <c r="AU29" s="185"/>
      <c r="AV29" s="185"/>
      <c r="AW29" s="187" t="e" vm="1">
        <f t="shared" ca="1" si="12"/>
        <v>#NAME?</v>
      </c>
      <c r="AX29" s="21" t="str">
        <f>VLOOKUP(表1[[#This Row],[Pers.no.]],'[6]Person Detail'!$B:$L,11,0)</f>
        <v>0</v>
      </c>
      <c r="AY29" s="404">
        <f>VLOOKUP(表1[[#This Row],[Pers.no.]],'[6]Person Detail'!$B:$R,17,0)</f>
        <v>1.0116337885685383</v>
      </c>
      <c r="AZ29" s="404">
        <f>VLOOKUP(表1[[#This Row],[Pers.no.]],'[6]Person Detail'!$B:$W,21,0)</f>
        <v>1.0126582278481013</v>
      </c>
      <c r="BA29" s="404">
        <f>VLOOKUP(表1[[#This Row],[Pers.no.]],'[6]Person Detail'!$B:$W,22,0)</f>
        <v>1.1061946902654867</v>
      </c>
    </row>
    <row r="30" spans="1:53" ht="19.95" customHeight="1">
      <c r="A30" s="87" t="s">
        <v>562</v>
      </c>
      <c r="B30" s="169">
        <v>15001306</v>
      </c>
      <c r="C30" s="169" t="s">
        <v>54</v>
      </c>
      <c r="D30" s="169" t="s">
        <v>55</v>
      </c>
      <c r="E30" s="169" t="s">
        <v>67</v>
      </c>
      <c r="F30" s="169" t="s">
        <v>188</v>
      </c>
      <c r="G30" s="169" t="s">
        <v>170</v>
      </c>
      <c r="H30" s="170">
        <v>39420</v>
      </c>
      <c r="I30" s="169" t="s">
        <v>65</v>
      </c>
      <c r="J30" s="169" t="s">
        <v>65</v>
      </c>
      <c r="K30" s="169" t="s">
        <v>66</v>
      </c>
      <c r="L30" s="171">
        <v>2</v>
      </c>
      <c r="M30" s="171">
        <v>3</v>
      </c>
      <c r="N30" s="189">
        <v>20306</v>
      </c>
      <c r="O30" s="173">
        <v>0</v>
      </c>
      <c r="P30" s="190">
        <f t="shared" si="0"/>
        <v>0</v>
      </c>
      <c r="Q30" s="173">
        <v>0</v>
      </c>
      <c r="R30" s="190">
        <f t="shared" si="1"/>
        <v>0</v>
      </c>
      <c r="S30" s="173">
        <f t="shared" si="2"/>
        <v>0</v>
      </c>
      <c r="T30" s="190">
        <f t="shared" si="3"/>
        <v>0</v>
      </c>
      <c r="U30" s="190">
        <f t="shared" si="4"/>
        <v>20306</v>
      </c>
      <c r="V30" s="191">
        <v>20500</v>
      </c>
      <c r="W30" s="192">
        <f t="shared" si="13"/>
        <v>194</v>
      </c>
      <c r="X30" s="177">
        <f t="shared" si="5"/>
        <v>9.5999999999999992E-3</v>
      </c>
      <c r="Y30" s="178" t="str">
        <f t="shared" si="15"/>
        <v>0.00%-0.00%</v>
      </c>
      <c r="Z30" s="193"/>
      <c r="AA30" s="193"/>
      <c r="AB30" s="193"/>
      <c r="AC30" s="180"/>
      <c r="AD30" s="189">
        <f t="shared" si="7"/>
        <v>0</v>
      </c>
      <c r="AE30" s="194">
        <f t="shared" si="8"/>
        <v>20500</v>
      </c>
      <c r="AF30" s="182">
        <f t="shared" si="9"/>
        <v>194</v>
      </c>
      <c r="AG30" s="183">
        <f t="shared" si="10"/>
        <v>9.5538264552348373E-3</v>
      </c>
      <c r="AH30" s="184">
        <v>14</v>
      </c>
      <c r="AI30" s="184">
        <v>600</v>
      </c>
      <c r="AJ30" s="184"/>
      <c r="AK30" s="184">
        <v>688</v>
      </c>
      <c r="AL30" s="184">
        <f t="shared" si="11"/>
        <v>294888</v>
      </c>
      <c r="AM30" s="171">
        <v>4</v>
      </c>
      <c r="AN30" s="184"/>
      <c r="AO30" s="185"/>
      <c r="AP30" s="185" t="s">
        <v>115</v>
      </c>
      <c r="AQ30" s="169" t="s">
        <v>172</v>
      </c>
      <c r="AR30" s="169" t="s">
        <v>173</v>
      </c>
      <c r="AS30" s="169" t="s">
        <v>62</v>
      </c>
      <c r="AT30" s="184"/>
      <c r="AU30" s="185" t="s">
        <v>133</v>
      </c>
      <c r="AV30" s="185" t="s">
        <v>134</v>
      </c>
      <c r="AW30" s="188" t="e" vm="1">
        <f t="shared" ca="1" si="12"/>
        <v>#NAME?</v>
      </c>
      <c r="AX30" s="21" t="str">
        <f>VLOOKUP(表1[[#This Row],[Pers.no.]],'[6]Person Detail'!$B:$L,11,0)</f>
        <v>&gt;90</v>
      </c>
      <c r="AY30" s="404">
        <f>VLOOKUP(表1[[#This Row],[Pers.no.]],'[6]Person Detail'!$B:$R,17,0)</f>
        <v>1.2838897319170461</v>
      </c>
      <c r="AZ30" s="404">
        <f>VLOOKUP(表1[[#This Row],[Pers.no.]],'[6]Person Detail'!$B:$W,21,0)</f>
        <v>1.2851898734177216</v>
      </c>
      <c r="BA30" s="404">
        <f>VLOOKUP(表1[[#This Row],[Pers.no.]],'[6]Person Detail'!$B:$W,22,0)</f>
        <v>1.2598328416912488</v>
      </c>
    </row>
    <row r="31" spans="1:53" ht="19.95" customHeight="1">
      <c r="A31" s="87" t="s">
        <v>562</v>
      </c>
      <c r="B31" s="169">
        <v>15021548</v>
      </c>
      <c r="C31" s="169" t="s">
        <v>54</v>
      </c>
      <c r="D31" s="169" t="s">
        <v>55</v>
      </c>
      <c r="E31" s="169" t="s">
        <v>67</v>
      </c>
      <c r="F31" s="169" t="s">
        <v>188</v>
      </c>
      <c r="G31" s="169" t="s">
        <v>170</v>
      </c>
      <c r="H31" s="170">
        <v>44391</v>
      </c>
      <c r="I31" s="169" t="s">
        <v>87</v>
      </c>
      <c r="J31" s="169" t="s">
        <v>207</v>
      </c>
      <c r="K31" s="169" t="s">
        <v>89</v>
      </c>
      <c r="L31" s="171">
        <v>2</v>
      </c>
      <c r="M31" s="171">
        <v>3</v>
      </c>
      <c r="N31" s="189">
        <v>13330</v>
      </c>
      <c r="O31" s="173">
        <v>2.5000000000000001E-2</v>
      </c>
      <c r="P31" s="190">
        <f t="shared" si="0"/>
        <v>333</v>
      </c>
      <c r="Q31" s="173">
        <v>0</v>
      </c>
      <c r="R31" s="190">
        <f t="shared" si="1"/>
        <v>0</v>
      </c>
      <c r="S31" s="173">
        <f t="shared" si="2"/>
        <v>2.4981245311327831E-2</v>
      </c>
      <c r="T31" s="190">
        <f t="shared" si="3"/>
        <v>333</v>
      </c>
      <c r="U31" s="190">
        <f t="shared" si="4"/>
        <v>13663</v>
      </c>
      <c r="V31" s="191">
        <v>13600</v>
      </c>
      <c r="W31" s="192">
        <f t="shared" si="13"/>
        <v>270</v>
      </c>
      <c r="X31" s="177">
        <f t="shared" si="5"/>
        <v>2.0299999999999999E-2</v>
      </c>
      <c r="Y31" s="178" t="str">
        <f t="shared" si="15"/>
        <v>2.00%-3.00%</v>
      </c>
      <c r="Z31" s="193"/>
      <c r="AA31" s="193"/>
      <c r="AB31" s="193"/>
      <c r="AC31" s="180"/>
      <c r="AD31" s="189">
        <f t="shared" si="7"/>
        <v>0</v>
      </c>
      <c r="AE31" s="194">
        <f t="shared" si="8"/>
        <v>13600</v>
      </c>
      <c r="AF31" s="182">
        <f t="shared" si="9"/>
        <v>270</v>
      </c>
      <c r="AG31" s="183">
        <f t="shared" si="10"/>
        <v>2.025506376594155E-2</v>
      </c>
      <c r="AH31" s="184">
        <v>14</v>
      </c>
      <c r="AI31" s="184">
        <v>450</v>
      </c>
      <c r="AJ31" s="184"/>
      <c r="AK31" s="184">
        <v>688</v>
      </c>
      <c r="AL31" s="184">
        <f t="shared" si="11"/>
        <v>196488</v>
      </c>
      <c r="AM31" s="171">
        <v>3</v>
      </c>
      <c r="AN31" s="184"/>
      <c r="AO31" s="185"/>
      <c r="AP31" s="185"/>
      <c r="AQ31" s="169" t="s">
        <v>172</v>
      </c>
      <c r="AR31" s="169" t="s">
        <v>173</v>
      </c>
      <c r="AS31" s="169" t="s">
        <v>62</v>
      </c>
      <c r="AT31" s="184"/>
      <c r="AU31" s="185"/>
      <c r="AV31" s="185"/>
      <c r="AW31" s="187" t="e" vm="1">
        <f t="shared" ca="1" si="12"/>
        <v>#NAME?</v>
      </c>
      <c r="AX31" s="21" t="str">
        <f>VLOOKUP(表1[[#This Row],[Pers.no.]],'[6]Person Detail'!$B:$L,11,0)</f>
        <v>70-90</v>
      </c>
      <c r="AY31" s="404">
        <f>VLOOKUP(表1[[#This Row],[Pers.no.]],'[6]Person Detail'!$B:$R,17,0)</f>
        <v>1.0786971474812868</v>
      </c>
      <c r="AZ31" s="404">
        <f>VLOOKUP(表1[[#This Row],[Pers.no.]],'[6]Person Detail'!$B:$W,21,0)</f>
        <v>0.99181547619047616</v>
      </c>
      <c r="BA31" s="404">
        <f>VLOOKUP(表1[[#This Row],[Pers.no.]],'[6]Person Detail'!$B:$W,22,0)</f>
        <v>1.0018047217413724</v>
      </c>
    </row>
    <row r="32" spans="1:53" ht="19.95" customHeight="1">
      <c r="A32" s="87" t="s">
        <v>562</v>
      </c>
      <c r="B32" s="169">
        <v>15021979</v>
      </c>
      <c r="C32" s="169" t="s">
        <v>54</v>
      </c>
      <c r="D32" s="169" t="s">
        <v>55</v>
      </c>
      <c r="E32" s="169" t="s">
        <v>67</v>
      </c>
      <c r="F32" s="169" t="s">
        <v>183</v>
      </c>
      <c r="G32" s="169" t="s">
        <v>210</v>
      </c>
      <c r="H32" s="170">
        <v>44503</v>
      </c>
      <c r="I32" s="169" t="s">
        <v>105</v>
      </c>
      <c r="J32" s="169" t="s">
        <v>211</v>
      </c>
      <c r="K32" s="169" t="s">
        <v>107</v>
      </c>
      <c r="L32" s="171">
        <v>2</v>
      </c>
      <c r="M32" s="171">
        <v>3</v>
      </c>
      <c r="N32" s="189">
        <v>9450</v>
      </c>
      <c r="O32" s="173">
        <v>2.5000000000000001E-2</v>
      </c>
      <c r="P32" s="190">
        <f t="shared" si="0"/>
        <v>236</v>
      </c>
      <c r="Q32" s="173">
        <v>0</v>
      </c>
      <c r="R32" s="190">
        <f t="shared" si="1"/>
        <v>0</v>
      </c>
      <c r="S32" s="173">
        <f t="shared" si="2"/>
        <v>2.4973544973544974E-2</v>
      </c>
      <c r="T32" s="190">
        <f t="shared" si="3"/>
        <v>236</v>
      </c>
      <c r="U32" s="190">
        <f t="shared" si="4"/>
        <v>9686</v>
      </c>
      <c r="V32" s="191">
        <v>9700</v>
      </c>
      <c r="W32" s="192">
        <f t="shared" si="13"/>
        <v>250</v>
      </c>
      <c r="X32" s="177">
        <f t="shared" si="5"/>
        <v>2.6499999999999999E-2</v>
      </c>
      <c r="Y32" s="178" t="str">
        <f t="shared" si="15"/>
        <v>2.00%-3.00%</v>
      </c>
      <c r="Z32" s="193"/>
      <c r="AA32" s="193"/>
      <c r="AB32" s="193"/>
      <c r="AC32" s="180"/>
      <c r="AD32" s="189">
        <f t="shared" si="7"/>
        <v>0</v>
      </c>
      <c r="AE32" s="194">
        <f t="shared" si="8"/>
        <v>9700</v>
      </c>
      <c r="AF32" s="182">
        <f t="shared" si="9"/>
        <v>250</v>
      </c>
      <c r="AG32" s="183">
        <f t="shared" si="10"/>
        <v>2.6455026455026509E-2</v>
      </c>
      <c r="AH32" s="184">
        <v>14</v>
      </c>
      <c r="AI32" s="184">
        <v>450</v>
      </c>
      <c r="AJ32" s="184"/>
      <c r="AK32" s="184">
        <v>688</v>
      </c>
      <c r="AL32" s="184">
        <f t="shared" si="11"/>
        <v>141888</v>
      </c>
      <c r="AM32" s="171">
        <v>2</v>
      </c>
      <c r="AN32" s="184"/>
      <c r="AO32" s="185"/>
      <c r="AP32" s="185"/>
      <c r="AQ32" s="169" t="s">
        <v>172</v>
      </c>
      <c r="AR32" s="169" t="s">
        <v>173</v>
      </c>
      <c r="AS32" s="169" t="s">
        <v>62</v>
      </c>
      <c r="AT32" s="184"/>
      <c r="AU32" s="185"/>
      <c r="AV32" s="185"/>
      <c r="AW32" s="188" t="e" vm="1">
        <f t="shared" ca="1" si="12"/>
        <v>#NAME?</v>
      </c>
      <c r="AX32" s="21" t="str">
        <f>VLOOKUP(表1[[#This Row],[Pers.no.]],'[6]Person Detail'!$B:$L,11,0)</f>
        <v>70-90</v>
      </c>
      <c r="AY32" s="404">
        <f>VLOOKUP(表1[[#This Row],[Pers.no.]],'[6]Person Detail'!$B:$R,17,0)</f>
        <v>1</v>
      </c>
      <c r="AZ32" s="404">
        <f>VLOOKUP(表1[[#This Row],[Pers.no.]],'[6]Person Detail'!$B:$W,21,0)</f>
        <v>0.89577705104507321</v>
      </c>
      <c r="BA32" s="404">
        <f>VLOOKUP(表1[[#This Row],[Pers.no.]],'[6]Person Detail'!$B:$W,22,0)</f>
        <v>0.89541216652820088</v>
      </c>
    </row>
    <row r="33" spans="1:53" ht="19.95" customHeight="1">
      <c r="A33" s="87" t="s">
        <v>562</v>
      </c>
      <c r="B33" s="169">
        <v>15000525</v>
      </c>
      <c r="C33" s="169" t="s">
        <v>54</v>
      </c>
      <c r="D33" s="169" t="s">
        <v>55</v>
      </c>
      <c r="E33" s="169" t="s">
        <v>67</v>
      </c>
      <c r="F33" s="169" t="s">
        <v>214</v>
      </c>
      <c r="G33" s="169" t="s">
        <v>215</v>
      </c>
      <c r="H33" s="170">
        <v>38869</v>
      </c>
      <c r="I33" s="169" t="s">
        <v>216</v>
      </c>
      <c r="J33" s="169" t="s">
        <v>217</v>
      </c>
      <c r="K33" s="169" t="s">
        <v>107</v>
      </c>
      <c r="L33" s="171">
        <v>2</v>
      </c>
      <c r="M33" s="171">
        <v>3</v>
      </c>
      <c r="N33" s="189">
        <v>7900</v>
      </c>
      <c r="O33" s="173">
        <v>0</v>
      </c>
      <c r="P33" s="190">
        <f t="shared" si="0"/>
        <v>0</v>
      </c>
      <c r="Q33" s="173">
        <v>0</v>
      </c>
      <c r="R33" s="190">
        <f t="shared" si="1"/>
        <v>0</v>
      </c>
      <c r="S33" s="173">
        <f t="shared" si="2"/>
        <v>0</v>
      </c>
      <c r="T33" s="190">
        <f t="shared" si="3"/>
        <v>0</v>
      </c>
      <c r="U33" s="190">
        <f t="shared" si="4"/>
        <v>7900</v>
      </c>
      <c r="V33" s="191">
        <v>8000</v>
      </c>
      <c r="W33" s="192">
        <f t="shared" si="13"/>
        <v>100</v>
      </c>
      <c r="X33" s="177">
        <f t="shared" si="5"/>
        <v>1.2699999999999999E-2</v>
      </c>
      <c r="Y33" s="178" t="str">
        <f t="shared" si="15"/>
        <v>0.00%-0.00%</v>
      </c>
      <c r="Z33" s="193"/>
      <c r="AA33" s="193"/>
      <c r="AB33" s="193"/>
      <c r="AC33" s="180"/>
      <c r="AD33" s="189">
        <f t="shared" si="7"/>
        <v>0</v>
      </c>
      <c r="AE33" s="194">
        <f t="shared" si="8"/>
        <v>8000</v>
      </c>
      <c r="AF33" s="182">
        <f t="shared" si="9"/>
        <v>100</v>
      </c>
      <c r="AG33" s="183">
        <f t="shared" si="10"/>
        <v>1.2658227848101333E-2</v>
      </c>
      <c r="AH33" s="184">
        <v>14</v>
      </c>
      <c r="AI33" s="184">
        <v>650</v>
      </c>
      <c r="AJ33" s="184"/>
      <c r="AK33" s="184">
        <v>688</v>
      </c>
      <c r="AL33" s="184">
        <f t="shared" si="11"/>
        <v>120488</v>
      </c>
      <c r="AM33" s="171">
        <v>3</v>
      </c>
      <c r="AN33" s="184"/>
      <c r="AO33" s="185"/>
      <c r="AP33" s="185" t="s">
        <v>179</v>
      </c>
      <c r="AQ33" s="169" t="s">
        <v>172</v>
      </c>
      <c r="AR33" s="169" t="s">
        <v>173</v>
      </c>
      <c r="AS33" s="169" t="s">
        <v>62</v>
      </c>
      <c r="AT33" s="184"/>
      <c r="AU33" s="185" t="s">
        <v>133</v>
      </c>
      <c r="AV33" s="185" t="s">
        <v>134</v>
      </c>
      <c r="AW33" s="187" t="e" vm="1">
        <f t="shared" ca="1" si="12"/>
        <v>#NAME?</v>
      </c>
      <c r="AX33" s="21" t="str">
        <f>VLOOKUP(表1[[#This Row],[Pers.no.]],'[6]Person Detail'!$B:$L,11,0)</f>
        <v>&gt;90</v>
      </c>
      <c r="AY33" s="404">
        <f>VLOOKUP(表1[[#This Row],[Pers.no.]],'[6]Person Detail'!$B:$R,17,0)</f>
        <v>0.83597883597883593</v>
      </c>
      <c r="AZ33" s="404">
        <f>VLOOKUP(表1[[#This Row],[Pers.no.]],'[6]Person Detail'!$B:$W,21,0)</f>
        <v>0.74885065642921467</v>
      </c>
      <c r="BA33" s="404">
        <f>VLOOKUP(表1[[#This Row],[Pers.no.]],'[6]Person Detail'!$B:$W,22,0)</f>
        <v>0.7384842610541863</v>
      </c>
    </row>
    <row r="34" spans="1:53" ht="19.95" customHeight="1">
      <c r="A34" s="87" t="s">
        <v>562</v>
      </c>
      <c r="B34" s="169">
        <v>15020089</v>
      </c>
      <c r="C34" s="169" t="s">
        <v>54</v>
      </c>
      <c r="D34" s="169" t="s">
        <v>55</v>
      </c>
      <c r="E34" s="169" t="s">
        <v>67</v>
      </c>
      <c r="F34" s="169" t="s">
        <v>169</v>
      </c>
      <c r="G34" s="169" t="s">
        <v>170</v>
      </c>
      <c r="H34" s="170">
        <v>43908</v>
      </c>
      <c r="I34" s="169" t="s">
        <v>105</v>
      </c>
      <c r="J34" s="169" t="s">
        <v>171</v>
      </c>
      <c r="K34" s="169" t="s">
        <v>107</v>
      </c>
      <c r="L34" s="171">
        <v>2</v>
      </c>
      <c r="M34" s="171">
        <v>3</v>
      </c>
      <c r="N34" s="189">
        <v>10100</v>
      </c>
      <c r="O34" s="173">
        <v>2.5000000000000001E-2</v>
      </c>
      <c r="P34" s="190">
        <f t="shared" si="0"/>
        <v>253</v>
      </c>
      <c r="Q34" s="173">
        <v>0</v>
      </c>
      <c r="R34" s="190">
        <f t="shared" si="1"/>
        <v>0</v>
      </c>
      <c r="S34" s="173">
        <f t="shared" si="2"/>
        <v>2.5049504950495051E-2</v>
      </c>
      <c r="T34" s="190">
        <f t="shared" si="3"/>
        <v>253</v>
      </c>
      <c r="U34" s="190">
        <f t="shared" si="4"/>
        <v>10353</v>
      </c>
      <c r="V34" s="191">
        <v>10300</v>
      </c>
      <c r="W34" s="192">
        <f t="shared" si="13"/>
        <v>200</v>
      </c>
      <c r="X34" s="177">
        <f t="shared" si="5"/>
        <v>1.9800000000000002E-2</v>
      </c>
      <c r="Y34" s="178" t="str">
        <f t="shared" si="15"/>
        <v>2.00%-3.01%</v>
      </c>
      <c r="Z34" s="193"/>
      <c r="AA34" s="193"/>
      <c r="AB34" s="193"/>
      <c r="AC34" s="180"/>
      <c r="AD34" s="189">
        <f t="shared" si="7"/>
        <v>0</v>
      </c>
      <c r="AE34" s="194">
        <f t="shared" si="8"/>
        <v>10300</v>
      </c>
      <c r="AF34" s="182">
        <f t="shared" si="9"/>
        <v>200</v>
      </c>
      <c r="AG34" s="183">
        <f t="shared" si="10"/>
        <v>1.980198019801982E-2</v>
      </c>
      <c r="AH34" s="184">
        <v>14</v>
      </c>
      <c r="AI34" s="184">
        <v>450</v>
      </c>
      <c r="AJ34" s="184"/>
      <c r="AK34" s="184">
        <v>688</v>
      </c>
      <c r="AL34" s="184">
        <f t="shared" si="11"/>
        <v>150288</v>
      </c>
      <c r="AM34" s="171">
        <v>3</v>
      </c>
      <c r="AN34" s="184"/>
      <c r="AO34" s="185"/>
      <c r="AP34" s="185" t="s">
        <v>193</v>
      </c>
      <c r="AQ34" s="169" t="s">
        <v>172</v>
      </c>
      <c r="AR34" s="169" t="s">
        <v>173</v>
      </c>
      <c r="AS34" s="169" t="s">
        <v>62</v>
      </c>
      <c r="AT34" s="184"/>
      <c r="AU34" s="185" t="s">
        <v>133</v>
      </c>
      <c r="AV34" s="185" t="s">
        <v>180</v>
      </c>
      <c r="AW34" s="188" t="e" vm="1">
        <f t="shared" ref="AW34:AW58" ca="1" si="16">_xlfn.LET(_xlpm.actual,X34,_xlpm.low,VALUE(_xlfn.TEXTBEFORE(Y34,"-")),_xlpm.high,VALUE(_xlfn.TEXTAFTER(Y34,"-")),IF(AND(_xlpm.actual=0,OR(_xlpm.low&lt;&gt;0,_xlpm.high&lt;&gt;0)),"0 increase",IF(_xlpm.actual&gt;_xlpm.high*1.2,"&gt;20",IF(_xlpm.actual&lt;_xlpm.low*0.8,"&lt;20","OK"))))</f>
        <v>#NAME?</v>
      </c>
      <c r="AX34" s="21" t="str">
        <f>VLOOKUP(表1[[#This Row],[Pers.no.]],'[6]Person Detail'!$B:$L,11,0)</f>
        <v>70-90</v>
      </c>
      <c r="AY34" s="404">
        <f>VLOOKUP(表1[[#This Row],[Pers.no.]],'[6]Person Detail'!$B:$R,17,0)</f>
        <v>1.0687830687830688</v>
      </c>
      <c r="AZ34" s="404">
        <f>VLOOKUP(表1[[#This Row],[Pers.no.]],'[6]Person Detail'!$B:$W,21,0)</f>
        <v>0.95739134556140104</v>
      </c>
      <c r="BA34" s="404">
        <f>VLOOKUP(表1[[#This Row],[Pers.no.]],'[6]Person Detail'!$B:$W,22,0)</f>
        <v>0.95079848610726481</v>
      </c>
    </row>
    <row r="35" spans="1:53" ht="19.95" customHeight="1">
      <c r="A35" s="87" t="s">
        <v>562</v>
      </c>
      <c r="B35" s="169">
        <v>15000550</v>
      </c>
      <c r="C35" s="169" t="s">
        <v>54</v>
      </c>
      <c r="D35" s="169" t="s">
        <v>55</v>
      </c>
      <c r="E35" s="169" t="s">
        <v>67</v>
      </c>
      <c r="F35" s="169" t="s">
        <v>183</v>
      </c>
      <c r="G35" s="169" t="s">
        <v>210</v>
      </c>
      <c r="H35" s="170">
        <v>38881</v>
      </c>
      <c r="I35" s="169" t="s">
        <v>105</v>
      </c>
      <c r="J35" s="169" t="s">
        <v>105</v>
      </c>
      <c r="K35" s="169" t="s">
        <v>107</v>
      </c>
      <c r="L35" s="171">
        <v>2</v>
      </c>
      <c r="M35" s="171">
        <v>4</v>
      </c>
      <c r="N35" s="189">
        <v>9800</v>
      </c>
      <c r="O35" s="173">
        <v>3.7500000000000006E-2</v>
      </c>
      <c r="P35" s="190">
        <f t="shared" si="0"/>
        <v>368</v>
      </c>
      <c r="Q35" s="173">
        <v>1.55E-2</v>
      </c>
      <c r="R35" s="190">
        <f t="shared" si="1"/>
        <v>152</v>
      </c>
      <c r="S35" s="173">
        <f t="shared" si="2"/>
        <v>5.3061224489795916E-2</v>
      </c>
      <c r="T35" s="190">
        <f t="shared" si="3"/>
        <v>520</v>
      </c>
      <c r="U35" s="190">
        <f t="shared" si="4"/>
        <v>10320</v>
      </c>
      <c r="V35" s="191">
        <v>10300</v>
      </c>
      <c r="W35" s="192">
        <f t="shared" si="13"/>
        <v>500</v>
      </c>
      <c r="X35" s="177">
        <f t="shared" si="5"/>
        <v>5.0999999999999997E-2</v>
      </c>
      <c r="Y35" s="178" t="str">
        <f t="shared" si="15"/>
        <v>4.24%-6.37%</v>
      </c>
      <c r="Z35" s="193"/>
      <c r="AA35" s="193"/>
      <c r="AB35" s="193"/>
      <c r="AC35" s="180"/>
      <c r="AD35" s="189">
        <f t="shared" si="7"/>
        <v>0</v>
      </c>
      <c r="AE35" s="194">
        <f t="shared" si="8"/>
        <v>10300</v>
      </c>
      <c r="AF35" s="182">
        <f t="shared" si="9"/>
        <v>500</v>
      </c>
      <c r="AG35" s="183">
        <f t="shared" si="10"/>
        <v>5.1020408163265252E-2</v>
      </c>
      <c r="AH35" s="184">
        <v>14</v>
      </c>
      <c r="AI35" s="184">
        <v>550</v>
      </c>
      <c r="AJ35" s="184"/>
      <c r="AK35" s="184">
        <v>688</v>
      </c>
      <c r="AL35" s="184">
        <f t="shared" si="11"/>
        <v>151488</v>
      </c>
      <c r="AM35" s="171">
        <v>3</v>
      </c>
      <c r="AN35" s="184"/>
      <c r="AO35" s="185"/>
      <c r="AP35" s="185"/>
      <c r="AQ35" s="169" t="s">
        <v>172</v>
      </c>
      <c r="AR35" s="169" t="s">
        <v>173</v>
      </c>
      <c r="AS35" s="169" t="s">
        <v>62</v>
      </c>
      <c r="AT35" s="184"/>
      <c r="AU35" s="185"/>
      <c r="AV35" s="185"/>
      <c r="AW35" s="187" t="e" vm="1">
        <f t="shared" ca="1" si="16"/>
        <v>#NAME?</v>
      </c>
      <c r="AX35" s="21" t="str">
        <f>VLOOKUP(表1[[#This Row],[Pers.no.]],'[6]Person Detail'!$B:$L,11,0)</f>
        <v>70-90</v>
      </c>
      <c r="AY35" s="404">
        <f>VLOOKUP(表1[[#This Row],[Pers.no.]],'[6]Person Detail'!$B:$R,17,0)</f>
        <v>1.037037037037037</v>
      </c>
      <c r="AZ35" s="404">
        <f>VLOOKUP(表1[[#This Row],[Pers.no.]],'[6]Person Detail'!$B:$W,21,0)</f>
        <v>0.92895397886155739</v>
      </c>
      <c r="BA35" s="404">
        <f>VLOOKUP(表1[[#This Row],[Pers.no.]],'[6]Person Detail'!$B:$W,22,0)</f>
        <v>0.95079848610726481</v>
      </c>
    </row>
    <row r="36" spans="1:53" ht="19.95" customHeight="1">
      <c r="A36" s="87" t="s">
        <v>562</v>
      </c>
      <c r="B36" s="169">
        <v>15015967</v>
      </c>
      <c r="C36" s="169" t="s">
        <v>54</v>
      </c>
      <c r="D36" s="169" t="s">
        <v>55</v>
      </c>
      <c r="E36" s="169" t="s">
        <v>67</v>
      </c>
      <c r="F36" s="169" t="s">
        <v>214</v>
      </c>
      <c r="G36" s="169" t="s">
        <v>215</v>
      </c>
      <c r="H36" s="170">
        <v>42683</v>
      </c>
      <c r="I36" s="169" t="s">
        <v>201</v>
      </c>
      <c r="J36" s="169" t="s">
        <v>202</v>
      </c>
      <c r="K36" s="169" t="s">
        <v>66</v>
      </c>
      <c r="L36" s="171">
        <v>2</v>
      </c>
      <c r="M36" s="171">
        <v>4</v>
      </c>
      <c r="N36" s="189">
        <v>12360</v>
      </c>
      <c r="O36" s="173">
        <v>4.4999999999999998E-2</v>
      </c>
      <c r="P36" s="190">
        <f t="shared" si="0"/>
        <v>556</v>
      </c>
      <c r="Q36" s="173">
        <v>4.2099999999999999E-2</v>
      </c>
      <c r="R36" s="190">
        <f t="shared" si="1"/>
        <v>520</v>
      </c>
      <c r="S36" s="173">
        <f t="shared" si="2"/>
        <v>8.705501618122978E-2</v>
      </c>
      <c r="T36" s="190">
        <f t="shared" si="3"/>
        <v>1076</v>
      </c>
      <c r="U36" s="190">
        <f t="shared" si="4"/>
        <v>13436</v>
      </c>
      <c r="V36" s="191">
        <v>13300</v>
      </c>
      <c r="W36" s="192">
        <f t="shared" si="13"/>
        <v>940</v>
      </c>
      <c r="X36" s="177">
        <f t="shared" si="5"/>
        <v>7.6100000000000001E-2</v>
      </c>
      <c r="Y36" s="178" t="str">
        <f t="shared" si="15"/>
        <v>6.96%-10.45%</v>
      </c>
      <c r="Z36" s="193"/>
      <c r="AA36" s="193"/>
      <c r="AB36" s="193"/>
      <c r="AC36" s="180"/>
      <c r="AD36" s="189">
        <f t="shared" si="7"/>
        <v>0</v>
      </c>
      <c r="AE36" s="194">
        <f t="shared" si="8"/>
        <v>13300</v>
      </c>
      <c r="AF36" s="182">
        <f t="shared" si="9"/>
        <v>940</v>
      </c>
      <c r="AG36" s="183">
        <f t="shared" si="10"/>
        <v>7.6051779935275121E-2</v>
      </c>
      <c r="AH36" s="184">
        <v>14</v>
      </c>
      <c r="AI36" s="184">
        <v>450</v>
      </c>
      <c r="AJ36" s="184"/>
      <c r="AK36" s="184">
        <v>688</v>
      </c>
      <c r="AL36" s="184">
        <f t="shared" si="11"/>
        <v>192288</v>
      </c>
      <c r="AM36" s="171">
        <v>3</v>
      </c>
      <c r="AN36" s="184"/>
      <c r="AO36" s="185"/>
      <c r="AP36" s="185"/>
      <c r="AQ36" s="169" t="s">
        <v>172</v>
      </c>
      <c r="AR36" s="169" t="s">
        <v>173</v>
      </c>
      <c r="AS36" s="169" t="s">
        <v>62</v>
      </c>
      <c r="AT36" s="184"/>
      <c r="AU36" s="185"/>
      <c r="AV36" s="185"/>
      <c r="AW36" s="188" t="e" vm="1">
        <f t="shared" ca="1" si="16"/>
        <v>#NAME?</v>
      </c>
      <c r="AX36" s="21" t="str">
        <f>VLOOKUP(表1[[#This Row],[Pers.no.]],'[6]Person Detail'!$B:$L,11,0)</f>
        <v>50-70</v>
      </c>
      <c r="AY36" s="404">
        <f>VLOOKUP(表1[[#This Row],[Pers.no.]],'[6]Person Detail'!$B:$R,17,0)</f>
        <v>0.78148710166919577</v>
      </c>
      <c r="AZ36" s="404">
        <f>VLOOKUP(表1[[#This Row],[Pers.no.]],'[6]Person Detail'!$B:$W,21,0)</f>
        <v>0.78227848101265818</v>
      </c>
      <c r="BA36" s="404">
        <f>VLOOKUP(表1[[#This Row],[Pers.no.]],'[6]Person Detail'!$B:$W,22,0)</f>
        <v>0.81735496558505405</v>
      </c>
    </row>
    <row r="37" spans="1:53" ht="19.95" customHeight="1">
      <c r="A37" s="87" t="s">
        <v>562</v>
      </c>
      <c r="B37" s="169">
        <v>15001287</v>
      </c>
      <c r="C37" s="169" t="s">
        <v>54</v>
      </c>
      <c r="D37" s="169" t="s">
        <v>55</v>
      </c>
      <c r="E37" s="169" t="s">
        <v>67</v>
      </c>
      <c r="F37" s="169" t="s">
        <v>169</v>
      </c>
      <c r="G37" s="169" t="s">
        <v>170</v>
      </c>
      <c r="H37" s="170">
        <v>39392</v>
      </c>
      <c r="I37" s="169" t="s">
        <v>87</v>
      </c>
      <c r="J37" s="169" t="s">
        <v>88</v>
      </c>
      <c r="K37" s="169" t="s">
        <v>89</v>
      </c>
      <c r="L37" s="171">
        <v>2</v>
      </c>
      <c r="M37" s="171">
        <v>3</v>
      </c>
      <c r="N37" s="189">
        <v>12500</v>
      </c>
      <c r="O37" s="173">
        <v>2.5000000000000001E-2</v>
      </c>
      <c r="P37" s="190">
        <f t="shared" si="0"/>
        <v>313</v>
      </c>
      <c r="Q37" s="173">
        <v>0</v>
      </c>
      <c r="R37" s="190">
        <f t="shared" si="1"/>
        <v>0</v>
      </c>
      <c r="S37" s="173">
        <f t="shared" si="2"/>
        <v>2.504E-2</v>
      </c>
      <c r="T37" s="190">
        <f t="shared" si="3"/>
        <v>313</v>
      </c>
      <c r="U37" s="190">
        <f t="shared" si="4"/>
        <v>12813</v>
      </c>
      <c r="V37" s="191">
        <v>12600</v>
      </c>
      <c r="W37" s="192">
        <f t="shared" si="13"/>
        <v>100</v>
      </c>
      <c r="X37" s="177">
        <f t="shared" si="5"/>
        <v>8.0000000000000002E-3</v>
      </c>
      <c r="Y37" s="178" t="str">
        <f t="shared" si="15"/>
        <v>2.00%-3.00%</v>
      </c>
      <c r="Z37" s="193"/>
      <c r="AA37" s="193"/>
      <c r="AB37" s="193"/>
      <c r="AC37" s="180"/>
      <c r="AD37" s="189">
        <f t="shared" si="7"/>
        <v>0</v>
      </c>
      <c r="AE37" s="194">
        <f t="shared" si="8"/>
        <v>12600</v>
      </c>
      <c r="AF37" s="182">
        <f t="shared" si="9"/>
        <v>100</v>
      </c>
      <c r="AG37" s="183">
        <f t="shared" si="10"/>
        <v>8.0000000000000071E-3</v>
      </c>
      <c r="AH37" s="184">
        <v>14</v>
      </c>
      <c r="AI37" s="184">
        <v>450</v>
      </c>
      <c r="AJ37" s="184"/>
      <c r="AK37" s="184">
        <v>688</v>
      </c>
      <c r="AL37" s="184">
        <f t="shared" si="11"/>
        <v>182488</v>
      </c>
      <c r="AM37" s="171">
        <v>3</v>
      </c>
      <c r="AN37" s="184"/>
      <c r="AO37" s="185"/>
      <c r="AP37" s="185" t="s">
        <v>226</v>
      </c>
      <c r="AQ37" s="169" t="s">
        <v>172</v>
      </c>
      <c r="AR37" s="169" t="s">
        <v>173</v>
      </c>
      <c r="AS37" s="169" t="s">
        <v>62</v>
      </c>
      <c r="AT37" s="184"/>
      <c r="AU37" s="185" t="s">
        <v>133</v>
      </c>
      <c r="AV37" s="185" t="s">
        <v>180</v>
      </c>
      <c r="AW37" s="187" t="e" vm="1">
        <f t="shared" ca="1" si="16"/>
        <v>#NAME?</v>
      </c>
      <c r="AX37" s="21" t="str">
        <f>VLOOKUP(表1[[#This Row],[Pers.no.]],'[6]Person Detail'!$B:$L,11,0)</f>
        <v>70-90</v>
      </c>
      <c r="AY37" s="404">
        <f>VLOOKUP(表1[[#This Row],[Pers.no.]],'[6]Person Detail'!$B:$R,17,0)</f>
        <v>1.0115314586283632</v>
      </c>
      <c r="AZ37" s="404">
        <f>VLOOKUP(表1[[#This Row],[Pers.no.]],'[6]Person Detail'!$B:$W,21,0)</f>
        <v>0.93005952380952384</v>
      </c>
      <c r="BA37" s="404">
        <f>VLOOKUP(表1[[#This Row],[Pers.no.]],'[6]Person Detail'!$B:$W,22,0)</f>
        <v>0.9281426098486244</v>
      </c>
    </row>
    <row r="38" spans="1:53" ht="19.95" customHeight="1">
      <c r="A38" s="87" t="s">
        <v>562</v>
      </c>
      <c r="B38" s="169">
        <v>15016938</v>
      </c>
      <c r="C38" s="169" t="s">
        <v>54</v>
      </c>
      <c r="D38" s="169" t="s">
        <v>55</v>
      </c>
      <c r="E38" s="169" t="s">
        <v>67</v>
      </c>
      <c r="F38" s="169" t="s">
        <v>169</v>
      </c>
      <c r="G38" s="169" t="s">
        <v>170</v>
      </c>
      <c r="H38" s="170">
        <v>42830</v>
      </c>
      <c r="I38" s="169" t="s">
        <v>80</v>
      </c>
      <c r="J38" s="169" t="s">
        <v>229</v>
      </c>
      <c r="K38" s="169" t="s">
        <v>66</v>
      </c>
      <c r="L38" s="171">
        <v>2</v>
      </c>
      <c r="M38" s="171">
        <v>5</v>
      </c>
      <c r="N38" s="189">
        <v>18000</v>
      </c>
      <c r="O38" s="173">
        <v>0.05</v>
      </c>
      <c r="P38" s="190">
        <f t="shared" si="0"/>
        <v>900</v>
      </c>
      <c r="Q38" s="173">
        <v>2.7E-2</v>
      </c>
      <c r="R38" s="190">
        <f t="shared" si="1"/>
        <v>486</v>
      </c>
      <c r="S38" s="173">
        <f t="shared" si="2"/>
        <v>7.6999999999999999E-2</v>
      </c>
      <c r="T38" s="190">
        <f t="shared" si="3"/>
        <v>1386</v>
      </c>
      <c r="U38" s="190">
        <f t="shared" si="4"/>
        <v>19386</v>
      </c>
      <c r="V38" s="191">
        <v>19700</v>
      </c>
      <c r="W38" s="192">
        <f t="shared" si="13"/>
        <v>1700</v>
      </c>
      <c r="X38" s="177">
        <f t="shared" si="5"/>
        <v>9.4399999999999998E-2</v>
      </c>
      <c r="Y38" s="178" t="str">
        <f t="shared" si="15"/>
        <v>6.16%-9.24%</v>
      </c>
      <c r="Z38" s="193"/>
      <c r="AA38" s="193"/>
      <c r="AB38" s="193"/>
      <c r="AC38" s="180"/>
      <c r="AD38" s="189">
        <f t="shared" si="7"/>
        <v>0</v>
      </c>
      <c r="AE38" s="194">
        <f t="shared" si="8"/>
        <v>19700</v>
      </c>
      <c r="AF38" s="182">
        <f t="shared" si="9"/>
        <v>1700</v>
      </c>
      <c r="AG38" s="183">
        <f t="shared" si="10"/>
        <v>9.4444444444444553E-2</v>
      </c>
      <c r="AH38" s="184">
        <v>14</v>
      </c>
      <c r="AI38" s="184">
        <v>450</v>
      </c>
      <c r="AJ38" s="184"/>
      <c r="AK38" s="184">
        <v>688</v>
      </c>
      <c r="AL38" s="184">
        <f t="shared" si="11"/>
        <v>281888</v>
      </c>
      <c r="AM38" s="171">
        <v>5</v>
      </c>
      <c r="AN38" s="184"/>
      <c r="AO38" s="185"/>
      <c r="AP38" s="185" t="s">
        <v>230</v>
      </c>
      <c r="AQ38" s="169" t="s">
        <v>172</v>
      </c>
      <c r="AR38" s="169" t="s">
        <v>173</v>
      </c>
      <c r="AS38" s="169" t="s">
        <v>62</v>
      </c>
      <c r="AT38" s="184"/>
      <c r="AU38" s="185" t="s">
        <v>133</v>
      </c>
      <c r="AV38" s="185" t="s">
        <v>134</v>
      </c>
      <c r="AW38" s="188" t="e" vm="1">
        <f t="shared" ca="1" si="16"/>
        <v>#NAME?</v>
      </c>
      <c r="AX38" s="21" t="str">
        <f>VLOOKUP(表1[[#This Row],[Pers.no.]],'[6]Person Detail'!$B:$L,11,0)</f>
        <v>70-90</v>
      </c>
      <c r="AY38" s="404">
        <f>VLOOKUP(表1[[#This Row],[Pers.no.]],'[6]Person Detail'!$B:$R,17,0)</f>
        <v>1.1380880121396055</v>
      </c>
      <c r="AZ38" s="404">
        <f>VLOOKUP(表1[[#This Row],[Pers.no.]],'[6]Person Detail'!$B:$W,21,0)</f>
        <v>1.139240506329114</v>
      </c>
      <c r="BA38" s="404">
        <f>VLOOKUP(表1[[#This Row],[Pers.no.]],'[6]Person Detail'!$B:$W,22,0)</f>
        <v>1.210668633235005</v>
      </c>
    </row>
    <row r="39" spans="1:53" ht="19.95" customHeight="1">
      <c r="A39" s="87" t="s">
        <v>562</v>
      </c>
      <c r="B39" s="169">
        <v>15000503</v>
      </c>
      <c r="C39" s="169" t="s">
        <v>54</v>
      </c>
      <c r="D39" s="169" t="s">
        <v>55</v>
      </c>
      <c r="E39" s="169" t="s">
        <v>67</v>
      </c>
      <c r="F39" s="169" t="s">
        <v>233</v>
      </c>
      <c r="G39" s="169" t="s">
        <v>234</v>
      </c>
      <c r="H39" s="170">
        <v>38852</v>
      </c>
      <c r="I39" s="169" t="s">
        <v>87</v>
      </c>
      <c r="J39" s="169" t="s">
        <v>192</v>
      </c>
      <c r="K39" s="169" t="s">
        <v>89</v>
      </c>
      <c r="L39" s="171">
        <v>2</v>
      </c>
      <c r="M39" s="171">
        <v>4</v>
      </c>
      <c r="N39" s="189">
        <v>10000</v>
      </c>
      <c r="O39" s="173">
        <v>4.4999999999999998E-2</v>
      </c>
      <c r="P39" s="190">
        <f t="shared" si="0"/>
        <v>450</v>
      </c>
      <c r="Q39" s="173">
        <v>4.2099999999999999E-2</v>
      </c>
      <c r="R39" s="190">
        <f t="shared" si="1"/>
        <v>421</v>
      </c>
      <c r="S39" s="173">
        <f t="shared" si="2"/>
        <v>8.7099999999999997E-2</v>
      </c>
      <c r="T39" s="190">
        <f t="shared" si="3"/>
        <v>871</v>
      </c>
      <c r="U39" s="190">
        <f t="shared" si="4"/>
        <v>10871</v>
      </c>
      <c r="V39" s="191">
        <v>10700</v>
      </c>
      <c r="W39" s="192">
        <f t="shared" si="13"/>
        <v>700</v>
      </c>
      <c r="X39" s="177">
        <f t="shared" si="5"/>
        <v>7.0000000000000007E-2</v>
      </c>
      <c r="Y39" s="178" t="str">
        <f t="shared" si="15"/>
        <v>6.97%-10.45%</v>
      </c>
      <c r="Z39" s="193"/>
      <c r="AA39" s="193"/>
      <c r="AB39" s="193"/>
      <c r="AC39" s="180"/>
      <c r="AD39" s="189">
        <f t="shared" si="7"/>
        <v>0</v>
      </c>
      <c r="AE39" s="194">
        <f t="shared" si="8"/>
        <v>10700</v>
      </c>
      <c r="AF39" s="182">
        <f t="shared" si="9"/>
        <v>700</v>
      </c>
      <c r="AG39" s="183">
        <f t="shared" si="10"/>
        <v>7.0000000000000062E-2</v>
      </c>
      <c r="AH39" s="184">
        <v>14</v>
      </c>
      <c r="AI39" s="184">
        <v>450</v>
      </c>
      <c r="AJ39" s="184"/>
      <c r="AK39" s="184">
        <v>688</v>
      </c>
      <c r="AL39" s="184">
        <f t="shared" si="11"/>
        <v>155888</v>
      </c>
      <c r="AM39" s="171">
        <v>3</v>
      </c>
      <c r="AN39" s="184"/>
      <c r="AO39" s="185"/>
      <c r="AP39" s="185"/>
      <c r="AQ39" s="169" t="s">
        <v>172</v>
      </c>
      <c r="AR39" s="169" t="s">
        <v>173</v>
      </c>
      <c r="AS39" s="169" t="s">
        <v>62</v>
      </c>
      <c r="AT39" s="184"/>
      <c r="AU39" s="185"/>
      <c r="AV39" s="185"/>
      <c r="AW39" s="187" t="e" vm="1">
        <f t="shared" ca="1" si="16"/>
        <v>#NAME?</v>
      </c>
      <c r="AX39" s="21" t="str">
        <f>VLOOKUP(表1[[#This Row],[Pers.no.]],'[6]Person Detail'!$B:$L,11,0)</f>
        <v>50-70</v>
      </c>
      <c r="AY39" s="404">
        <f>VLOOKUP(表1[[#This Row],[Pers.no.]],'[6]Person Detail'!$B:$R,17,0)</f>
        <v>0.80922516690269064</v>
      </c>
      <c r="AZ39" s="404">
        <f>VLOOKUP(表1[[#This Row],[Pers.no.]],'[6]Person Detail'!$B:$W,21,0)</f>
        <v>0.74404761904761907</v>
      </c>
      <c r="BA39" s="404">
        <f>VLOOKUP(表1[[#This Row],[Pers.no.]],'[6]Person Detail'!$B:$W,22,0)</f>
        <v>0.7881845972524032</v>
      </c>
    </row>
    <row r="40" spans="1:53" ht="19.95" customHeight="1">
      <c r="A40" s="87" t="s">
        <v>562</v>
      </c>
      <c r="B40" s="169">
        <v>15013780</v>
      </c>
      <c r="C40" s="169" t="s">
        <v>54</v>
      </c>
      <c r="D40" s="169" t="s">
        <v>55</v>
      </c>
      <c r="E40" s="169" t="s">
        <v>67</v>
      </c>
      <c r="F40" s="169" t="s">
        <v>257</v>
      </c>
      <c r="G40" s="169" t="s">
        <v>258</v>
      </c>
      <c r="H40" s="170">
        <v>41976</v>
      </c>
      <c r="I40" s="169" t="s">
        <v>65</v>
      </c>
      <c r="J40" s="169" t="s">
        <v>259</v>
      </c>
      <c r="K40" s="169" t="s">
        <v>66</v>
      </c>
      <c r="L40" s="171">
        <v>2</v>
      </c>
      <c r="M40" s="171">
        <v>3</v>
      </c>
      <c r="N40" s="189">
        <v>14666</v>
      </c>
      <c r="O40" s="195">
        <v>0.03</v>
      </c>
      <c r="P40" s="190">
        <f t="shared" si="0"/>
        <v>440</v>
      </c>
      <c r="Q40" s="195">
        <v>0</v>
      </c>
      <c r="R40" s="190">
        <f t="shared" si="1"/>
        <v>0</v>
      </c>
      <c r="S40" s="195">
        <f t="shared" si="2"/>
        <v>3.0001363698349926E-2</v>
      </c>
      <c r="T40" s="190">
        <f t="shared" si="3"/>
        <v>440</v>
      </c>
      <c r="U40" s="190">
        <f t="shared" si="4"/>
        <v>15106</v>
      </c>
      <c r="V40" s="191">
        <v>15017.984</v>
      </c>
      <c r="W40" s="192">
        <f t="shared" si="13"/>
        <v>351.98400000000038</v>
      </c>
      <c r="X40" s="196">
        <f t="shared" si="5"/>
        <v>2.4E-2</v>
      </c>
      <c r="Y40" s="197" t="str">
        <f t="shared" si="15"/>
        <v>2.40%-3.60%</v>
      </c>
      <c r="Z40" s="193"/>
      <c r="AA40" s="193"/>
      <c r="AB40" s="193"/>
      <c r="AC40" s="198"/>
      <c r="AD40" s="189">
        <f t="shared" si="7"/>
        <v>0</v>
      </c>
      <c r="AE40" s="194">
        <f t="shared" si="8"/>
        <v>15017.984</v>
      </c>
      <c r="AF40" s="182">
        <f t="shared" si="9"/>
        <v>351.98400000000038</v>
      </c>
      <c r="AG40" s="199">
        <f t="shared" si="10"/>
        <v>2.4000000000000021E-2</v>
      </c>
      <c r="AH40" s="184">
        <v>14</v>
      </c>
      <c r="AI40" s="184">
        <v>450</v>
      </c>
      <c r="AJ40" s="184"/>
      <c r="AK40" s="184">
        <v>688</v>
      </c>
      <c r="AL40" s="184">
        <f t="shared" si="11"/>
        <v>216339.77600000001</v>
      </c>
      <c r="AM40" s="171">
        <v>5</v>
      </c>
      <c r="AN40" s="184"/>
      <c r="AO40" s="185"/>
      <c r="AP40" s="185"/>
      <c r="AQ40" s="169" t="s">
        <v>260</v>
      </c>
      <c r="AR40" s="169" t="s">
        <v>261</v>
      </c>
      <c r="AS40" s="169" t="s">
        <v>62</v>
      </c>
      <c r="AT40" s="200"/>
      <c r="AU40" s="185"/>
      <c r="AV40" s="185"/>
      <c r="AW40" s="187" t="e" vm="1">
        <f t="shared" ca="1" si="16"/>
        <v>#NAME?</v>
      </c>
      <c r="AX40" s="21" t="str">
        <f>VLOOKUP(表1[[#This Row],[Pers.no.]],'[6]Person Detail'!$B:$L,11,0)</f>
        <v>50-70</v>
      </c>
      <c r="AY40" s="404">
        <f>VLOOKUP(表1[[#This Row],[Pers.no.]],'[6]Person Detail'!$B:$R,17,0)</f>
        <v>0.92728882144663627</v>
      </c>
      <c r="AZ40" s="404">
        <f>VLOOKUP(表1[[#This Row],[Pers.no.]],'[6]Person Detail'!$B:$W,21,0)</f>
        <v>0.9282278481012658</v>
      </c>
      <c r="BA40" s="404">
        <f>VLOOKUP(表1[[#This Row],[Pers.no.]],'[6]Person Detail'!$B:$W,22,0)</f>
        <v>0.92293411996066865</v>
      </c>
    </row>
    <row r="41" spans="1:53" ht="19.95" customHeight="1">
      <c r="A41" s="87" t="s">
        <v>562</v>
      </c>
      <c r="B41" s="169">
        <v>15004180</v>
      </c>
      <c r="C41" s="169" t="s">
        <v>54</v>
      </c>
      <c r="D41" s="169" t="s">
        <v>55</v>
      </c>
      <c r="E41" s="169" t="s">
        <v>67</v>
      </c>
      <c r="F41" s="169" t="s">
        <v>264</v>
      </c>
      <c r="G41" s="169" t="s">
        <v>258</v>
      </c>
      <c r="H41" s="170">
        <v>40373</v>
      </c>
      <c r="I41" s="169" t="s">
        <v>58</v>
      </c>
      <c r="J41" s="169" t="s">
        <v>58</v>
      </c>
      <c r="K41" s="169" t="s">
        <v>59</v>
      </c>
      <c r="L41" s="171">
        <v>2</v>
      </c>
      <c r="M41" s="171">
        <v>4</v>
      </c>
      <c r="N41" s="189">
        <v>23000</v>
      </c>
      <c r="O41" s="195">
        <v>3.7500000000000006E-2</v>
      </c>
      <c r="P41" s="190">
        <f t="shared" si="0"/>
        <v>863</v>
      </c>
      <c r="Q41" s="195">
        <v>1.55E-2</v>
      </c>
      <c r="R41" s="190">
        <f t="shared" si="1"/>
        <v>357</v>
      </c>
      <c r="S41" s="195">
        <f t="shared" si="2"/>
        <v>5.3043478260869567E-2</v>
      </c>
      <c r="T41" s="190">
        <f t="shared" si="3"/>
        <v>1220</v>
      </c>
      <c r="U41" s="190">
        <f t="shared" si="4"/>
        <v>24220</v>
      </c>
      <c r="V41" s="191">
        <v>23989</v>
      </c>
      <c r="W41" s="192">
        <f t="shared" si="13"/>
        <v>989</v>
      </c>
      <c r="X41" s="196">
        <f t="shared" si="5"/>
        <v>4.2999999999999997E-2</v>
      </c>
      <c r="Y41" s="197" t="str">
        <f t="shared" si="15"/>
        <v>4.24%-6.37%</v>
      </c>
      <c r="Z41" s="193"/>
      <c r="AA41" s="193"/>
      <c r="AB41" s="193"/>
      <c r="AC41" s="198"/>
      <c r="AD41" s="189">
        <f t="shared" si="7"/>
        <v>0</v>
      </c>
      <c r="AE41" s="194">
        <f t="shared" si="8"/>
        <v>23989</v>
      </c>
      <c r="AF41" s="182">
        <f t="shared" si="9"/>
        <v>989</v>
      </c>
      <c r="AG41" s="199">
        <f t="shared" si="10"/>
        <v>4.2999999999999927E-2</v>
      </c>
      <c r="AH41" s="184">
        <v>14</v>
      </c>
      <c r="AI41" s="184">
        <v>450</v>
      </c>
      <c r="AJ41" s="184"/>
      <c r="AK41" s="184">
        <v>688</v>
      </c>
      <c r="AL41" s="184">
        <f t="shared" si="11"/>
        <v>341934</v>
      </c>
      <c r="AM41" s="171">
        <v>4</v>
      </c>
      <c r="AN41" s="184"/>
      <c r="AO41" s="185"/>
      <c r="AP41" s="185"/>
      <c r="AQ41" s="169" t="s">
        <v>260</v>
      </c>
      <c r="AR41" s="169" t="s">
        <v>261</v>
      </c>
      <c r="AS41" s="169" t="s">
        <v>62</v>
      </c>
      <c r="AT41" s="201"/>
      <c r="AU41" s="185"/>
      <c r="AV41" s="185"/>
      <c r="AW41" s="188" t="e" vm="1">
        <f t="shared" ca="1" si="16"/>
        <v>#NAME?</v>
      </c>
      <c r="AX41" s="21" t="str">
        <f>VLOOKUP(表1[[#This Row],[Pers.no.]],'[6]Person Detail'!$B:$L,11,0)</f>
        <v>70-90</v>
      </c>
      <c r="AY41" s="404">
        <f>VLOOKUP(表1[[#This Row],[Pers.no.]],'[6]Person Detail'!$B:$R,17,0)</f>
        <v>0.98954523942692418</v>
      </c>
      <c r="AZ41" s="404">
        <f>VLOOKUP(表1[[#This Row],[Pers.no.]],'[6]Person Detail'!$B:$W,21,0)</f>
        <v>0.96638655462184875</v>
      </c>
      <c r="BA41" s="404">
        <f>VLOOKUP(表1[[#This Row],[Pers.no.]],'[6]Person Detail'!$B:$W,22,0)</f>
        <v>0.94818181818181824</v>
      </c>
    </row>
    <row r="42" spans="1:53" ht="19.95" customHeight="1">
      <c r="A42" s="87" t="s">
        <v>562</v>
      </c>
      <c r="B42" s="169">
        <v>15022173</v>
      </c>
      <c r="C42" s="169" t="s">
        <v>54</v>
      </c>
      <c r="D42" s="169" t="s">
        <v>55</v>
      </c>
      <c r="E42" s="169" t="s">
        <v>67</v>
      </c>
      <c r="F42" s="169" t="s">
        <v>257</v>
      </c>
      <c r="G42" s="169" t="s">
        <v>258</v>
      </c>
      <c r="H42" s="170">
        <v>44671</v>
      </c>
      <c r="I42" s="169" t="s">
        <v>105</v>
      </c>
      <c r="J42" s="169" t="s">
        <v>196</v>
      </c>
      <c r="K42" s="169" t="s">
        <v>107</v>
      </c>
      <c r="L42" s="171">
        <v>2</v>
      </c>
      <c r="M42" s="171">
        <v>3</v>
      </c>
      <c r="N42" s="189">
        <v>10712</v>
      </c>
      <c r="O42" s="195">
        <v>0</v>
      </c>
      <c r="P42" s="190">
        <f t="shared" si="0"/>
        <v>0</v>
      </c>
      <c r="Q42" s="195">
        <v>0</v>
      </c>
      <c r="R42" s="190">
        <f t="shared" si="1"/>
        <v>0</v>
      </c>
      <c r="S42" s="195">
        <f t="shared" si="2"/>
        <v>0</v>
      </c>
      <c r="T42" s="190">
        <f t="shared" si="3"/>
        <v>0</v>
      </c>
      <c r="U42" s="190">
        <f t="shared" si="4"/>
        <v>10712</v>
      </c>
      <c r="V42" s="191">
        <v>11067</v>
      </c>
      <c r="W42" s="192">
        <f t="shared" si="13"/>
        <v>355</v>
      </c>
      <c r="X42" s="196">
        <f t="shared" si="5"/>
        <v>3.3099999999999997E-2</v>
      </c>
      <c r="Y42" s="197" t="str">
        <f t="shared" si="15"/>
        <v>0.00%-0.00%</v>
      </c>
      <c r="Z42" s="193"/>
      <c r="AA42" s="193"/>
      <c r="AB42" s="193"/>
      <c r="AC42" s="198"/>
      <c r="AD42" s="189">
        <f t="shared" si="7"/>
        <v>0</v>
      </c>
      <c r="AE42" s="194">
        <f t="shared" si="8"/>
        <v>11067</v>
      </c>
      <c r="AF42" s="182">
        <f t="shared" si="9"/>
        <v>355</v>
      </c>
      <c r="AG42" s="199">
        <f t="shared" si="10"/>
        <v>3.3140403286034292E-2</v>
      </c>
      <c r="AH42" s="184">
        <v>14</v>
      </c>
      <c r="AI42" s="184">
        <v>450</v>
      </c>
      <c r="AJ42" s="184"/>
      <c r="AK42" s="184">
        <v>688</v>
      </c>
      <c r="AL42" s="184">
        <f t="shared" si="11"/>
        <v>161026</v>
      </c>
      <c r="AM42" s="171">
        <v>2</v>
      </c>
      <c r="AN42" s="184"/>
      <c r="AO42" s="185" t="s">
        <v>267</v>
      </c>
      <c r="AP42" s="185" t="s">
        <v>132</v>
      </c>
      <c r="AQ42" s="169" t="s">
        <v>260</v>
      </c>
      <c r="AR42" s="169" t="s">
        <v>261</v>
      </c>
      <c r="AS42" s="169" t="s">
        <v>62</v>
      </c>
      <c r="AT42" s="201"/>
      <c r="AU42" s="185" t="s">
        <v>133</v>
      </c>
      <c r="AV42" s="185" t="s">
        <v>134</v>
      </c>
      <c r="AW42" s="187" t="e" vm="1">
        <f t="shared" ca="1" si="16"/>
        <v>#NAME?</v>
      </c>
      <c r="AX42" s="21" t="str">
        <f>VLOOKUP(表1[[#This Row],[Pers.no.]],'[6]Person Detail'!$B:$L,11,0)</f>
        <v>&gt;90</v>
      </c>
      <c r="AY42" s="404">
        <f>VLOOKUP(表1[[#This Row],[Pers.no.]],'[6]Person Detail'!$B:$R,17,0)</f>
        <v>1.1335449735449736</v>
      </c>
      <c r="AZ42" s="404">
        <f>VLOOKUP(表1[[#This Row],[Pers.no.]],'[6]Person Detail'!$B:$W,21,0)</f>
        <v>1.0154035736290818</v>
      </c>
      <c r="BA42" s="404">
        <f>VLOOKUP(表1[[#This Row],[Pers.no.]],'[6]Person Detail'!$B:$W,22,0)</f>
        <v>1.0216006646358349</v>
      </c>
    </row>
    <row r="43" spans="1:53" ht="19.95" customHeight="1">
      <c r="A43" s="87" t="s">
        <v>562</v>
      </c>
      <c r="B43" s="169">
        <v>15017727</v>
      </c>
      <c r="C43" s="169" t="s">
        <v>54</v>
      </c>
      <c r="D43" s="169" t="s">
        <v>55</v>
      </c>
      <c r="E43" s="169" t="s">
        <v>67</v>
      </c>
      <c r="F43" s="169" t="s">
        <v>257</v>
      </c>
      <c r="G43" s="169" t="s">
        <v>258</v>
      </c>
      <c r="H43" s="170">
        <v>42935</v>
      </c>
      <c r="I43" s="169" t="s">
        <v>201</v>
      </c>
      <c r="J43" s="169" t="s">
        <v>202</v>
      </c>
      <c r="K43" s="169" t="s">
        <v>66</v>
      </c>
      <c r="L43" s="171">
        <v>2</v>
      </c>
      <c r="M43" s="171">
        <v>3</v>
      </c>
      <c r="N43" s="189">
        <v>13202</v>
      </c>
      <c r="O43" s="195">
        <v>0.03</v>
      </c>
      <c r="P43" s="190">
        <f t="shared" si="0"/>
        <v>396</v>
      </c>
      <c r="Q43" s="195">
        <v>0</v>
      </c>
      <c r="R43" s="190">
        <f t="shared" si="1"/>
        <v>0</v>
      </c>
      <c r="S43" s="195">
        <f t="shared" si="2"/>
        <v>2.9995455234055446E-2</v>
      </c>
      <c r="T43" s="190">
        <f t="shared" si="3"/>
        <v>396</v>
      </c>
      <c r="U43" s="190">
        <f t="shared" si="4"/>
        <v>13598</v>
      </c>
      <c r="V43" s="191">
        <f>N43+100</f>
        <v>13302</v>
      </c>
      <c r="W43" s="192">
        <f t="shared" si="13"/>
        <v>100</v>
      </c>
      <c r="X43" s="196">
        <f t="shared" si="5"/>
        <v>7.6E-3</v>
      </c>
      <c r="Y43" s="197" t="str">
        <f t="shared" si="15"/>
        <v>2.40%-3.60%</v>
      </c>
      <c r="Z43" s="193"/>
      <c r="AA43" s="193"/>
      <c r="AB43" s="193"/>
      <c r="AC43" s="198"/>
      <c r="AD43" s="189">
        <f t="shared" si="7"/>
        <v>0</v>
      </c>
      <c r="AE43" s="194">
        <f t="shared" si="8"/>
        <v>13302</v>
      </c>
      <c r="AF43" s="182">
        <f t="shared" si="9"/>
        <v>100</v>
      </c>
      <c r="AG43" s="199">
        <f t="shared" si="10"/>
        <v>7.5746099075897355E-3</v>
      </c>
      <c r="AH43" s="184">
        <v>14</v>
      </c>
      <c r="AI43" s="184">
        <v>450</v>
      </c>
      <c r="AJ43" s="184"/>
      <c r="AK43" s="184">
        <v>688</v>
      </c>
      <c r="AL43" s="184">
        <f t="shared" si="11"/>
        <v>192316</v>
      </c>
      <c r="AM43" s="171">
        <v>3</v>
      </c>
      <c r="AN43" s="184"/>
      <c r="AO43" s="185" t="s">
        <v>270</v>
      </c>
      <c r="AP43" s="185" t="s">
        <v>126</v>
      </c>
      <c r="AQ43" s="169" t="s">
        <v>260</v>
      </c>
      <c r="AR43" s="169" t="s">
        <v>261</v>
      </c>
      <c r="AS43" s="169" t="s">
        <v>62</v>
      </c>
      <c r="AT43" s="201"/>
      <c r="AU43" s="185" t="s">
        <v>133</v>
      </c>
      <c r="AV43" s="185" t="s">
        <v>180</v>
      </c>
      <c r="AW43" s="188" t="e" vm="1">
        <f t="shared" ca="1" si="16"/>
        <v>#NAME?</v>
      </c>
      <c r="AX43" s="21" t="str">
        <f>VLOOKUP(表1[[#This Row],[Pers.no.]],'[6]Person Detail'!$B:$L,11,0)</f>
        <v>50-70</v>
      </c>
      <c r="AY43" s="404">
        <f>VLOOKUP(表1[[#This Row],[Pers.no.]],'[6]Person Detail'!$B:$R,17,0)</f>
        <v>0.83472432979261513</v>
      </c>
      <c r="AZ43" s="404">
        <f>VLOOKUP(表1[[#This Row],[Pers.no.]],'[6]Person Detail'!$B:$W,21,0)</f>
        <v>0.8355696202531645</v>
      </c>
      <c r="BA43" s="404">
        <f>VLOOKUP(表1[[#This Row],[Pers.no.]],'[6]Person Detail'!$B:$W,22,0)</f>
        <v>0.81747787610619471</v>
      </c>
    </row>
    <row r="44" spans="1:53" ht="19.95" customHeight="1">
      <c r="A44" s="87" t="s">
        <v>562</v>
      </c>
      <c r="B44" s="169">
        <v>51200268</v>
      </c>
      <c r="C44" s="169" t="s">
        <v>54</v>
      </c>
      <c r="D44" s="169" t="s">
        <v>55</v>
      </c>
      <c r="E44" s="169" t="s">
        <v>67</v>
      </c>
      <c r="F44" s="169" t="s">
        <v>257</v>
      </c>
      <c r="G44" s="169" t="s">
        <v>258</v>
      </c>
      <c r="H44" s="170">
        <v>35977</v>
      </c>
      <c r="I44" s="169" t="s">
        <v>150</v>
      </c>
      <c r="J44" s="169" t="s">
        <v>273</v>
      </c>
      <c r="K44" s="169" t="s">
        <v>59</v>
      </c>
      <c r="L44" s="171">
        <v>2</v>
      </c>
      <c r="M44" s="171">
        <v>3</v>
      </c>
      <c r="N44" s="189">
        <v>24800</v>
      </c>
      <c r="O44" s="195">
        <v>2.5000000000000001E-2</v>
      </c>
      <c r="P44" s="190">
        <f t="shared" si="0"/>
        <v>620</v>
      </c>
      <c r="Q44" s="195">
        <v>0</v>
      </c>
      <c r="R44" s="190">
        <f t="shared" si="1"/>
        <v>0</v>
      </c>
      <c r="S44" s="195">
        <f t="shared" si="2"/>
        <v>2.5000000000000001E-2</v>
      </c>
      <c r="T44" s="190">
        <f t="shared" si="3"/>
        <v>620</v>
      </c>
      <c r="U44" s="190">
        <f t="shared" si="4"/>
        <v>25420</v>
      </c>
      <c r="V44" s="191">
        <f>U44-120</f>
        <v>25300</v>
      </c>
      <c r="W44" s="192">
        <f t="shared" si="13"/>
        <v>500</v>
      </c>
      <c r="X44" s="196">
        <f t="shared" si="5"/>
        <v>2.0199999999999999E-2</v>
      </c>
      <c r="Y44" s="197" t="str">
        <f t="shared" si="15"/>
        <v>2.00%-3.00%</v>
      </c>
      <c r="Z44" s="193"/>
      <c r="AA44" s="193"/>
      <c r="AB44" s="193"/>
      <c r="AC44" s="198"/>
      <c r="AD44" s="189">
        <f t="shared" si="7"/>
        <v>0</v>
      </c>
      <c r="AE44" s="194">
        <f t="shared" si="8"/>
        <v>25300</v>
      </c>
      <c r="AF44" s="182">
        <f t="shared" si="9"/>
        <v>500</v>
      </c>
      <c r="AG44" s="199">
        <f t="shared" si="10"/>
        <v>2.0161290322580738E-2</v>
      </c>
      <c r="AH44" s="184">
        <v>14</v>
      </c>
      <c r="AI44" s="184">
        <v>3450</v>
      </c>
      <c r="AJ44" s="184"/>
      <c r="AK44" s="184">
        <v>688</v>
      </c>
      <c r="AL44" s="184">
        <f t="shared" si="11"/>
        <v>396288</v>
      </c>
      <c r="AM44" s="171">
        <v>5</v>
      </c>
      <c r="AN44" s="184"/>
      <c r="AO44" s="185"/>
      <c r="AP44" s="185"/>
      <c r="AQ44" s="169" t="s">
        <v>260</v>
      </c>
      <c r="AR44" s="169" t="s">
        <v>261</v>
      </c>
      <c r="AS44" s="169" t="s">
        <v>62</v>
      </c>
      <c r="AT44" s="201"/>
      <c r="AU44" s="185"/>
      <c r="AV44" s="185"/>
      <c r="AW44" s="187" t="e" vm="1">
        <f t="shared" ca="1" si="16"/>
        <v>#NAME?</v>
      </c>
      <c r="AX44" s="21" t="str">
        <f>VLOOKUP(表1[[#This Row],[Pers.no.]],'[6]Person Detail'!$B:$L,11,0)</f>
        <v>70-90</v>
      </c>
      <c r="AY44" s="404">
        <f>VLOOKUP(表1[[#This Row],[Pers.no.]],'[6]Person Detail'!$B:$R,17,0)</f>
        <v>1.0669879103385966</v>
      </c>
      <c r="AZ44" s="404">
        <f>VLOOKUP(表1[[#This Row],[Pers.no.]],'[6]Person Detail'!$B:$W,21,0)</f>
        <v>1.0420168067226891</v>
      </c>
      <c r="BA44" s="404">
        <f>VLOOKUP(表1[[#This Row],[Pers.no.]],'[6]Person Detail'!$B:$W,22,0)</f>
        <v>1</v>
      </c>
    </row>
    <row r="45" spans="1:53" ht="19.95" customHeight="1">
      <c r="A45" s="87" t="s">
        <v>562</v>
      </c>
      <c r="B45" s="169">
        <v>15014437</v>
      </c>
      <c r="C45" s="169" t="s">
        <v>54</v>
      </c>
      <c r="D45" s="169" t="s">
        <v>55</v>
      </c>
      <c r="E45" s="169" t="s">
        <v>67</v>
      </c>
      <c r="F45" s="169" t="s">
        <v>276</v>
      </c>
      <c r="G45" s="169" t="s">
        <v>258</v>
      </c>
      <c r="H45" s="170">
        <v>42149</v>
      </c>
      <c r="I45" s="169" t="s">
        <v>150</v>
      </c>
      <c r="J45" s="169" t="s">
        <v>150</v>
      </c>
      <c r="K45" s="169" t="s">
        <v>59</v>
      </c>
      <c r="L45" s="171">
        <v>2</v>
      </c>
      <c r="M45" s="171">
        <v>3</v>
      </c>
      <c r="N45" s="189">
        <v>28188</v>
      </c>
      <c r="O45" s="195">
        <v>2.5000000000000001E-2</v>
      </c>
      <c r="P45" s="190">
        <f t="shared" si="0"/>
        <v>705</v>
      </c>
      <c r="Q45" s="195">
        <v>0</v>
      </c>
      <c r="R45" s="190">
        <f>ROUND(N45*Q45,0)</f>
        <v>0</v>
      </c>
      <c r="S45" s="195">
        <f t="shared" si="2"/>
        <v>2.5010642826734781E-2</v>
      </c>
      <c r="T45" s="190">
        <f t="shared" si="3"/>
        <v>705</v>
      </c>
      <c r="U45" s="190">
        <f t="shared" si="4"/>
        <v>28893</v>
      </c>
      <c r="V45" s="191">
        <v>28751.760000000002</v>
      </c>
      <c r="W45" s="192">
        <f t="shared" si="13"/>
        <v>563.76000000000204</v>
      </c>
      <c r="X45" s="196">
        <f t="shared" si="5"/>
        <v>0.02</v>
      </c>
      <c r="Y45" s="197" t="str">
        <f t="shared" si="15"/>
        <v>2.00%-3.00%</v>
      </c>
      <c r="Z45" s="193"/>
      <c r="AA45" s="193"/>
      <c r="AB45" s="193"/>
      <c r="AC45" s="198"/>
      <c r="AD45" s="189">
        <f t="shared" si="7"/>
        <v>0</v>
      </c>
      <c r="AE45" s="194">
        <f t="shared" si="8"/>
        <v>28751.760000000002</v>
      </c>
      <c r="AF45" s="182">
        <f t="shared" si="9"/>
        <v>563.76000000000204</v>
      </c>
      <c r="AG45" s="199">
        <f t="shared" si="10"/>
        <v>2.0000000000000018E-2</v>
      </c>
      <c r="AH45" s="184">
        <v>14</v>
      </c>
      <c r="AI45" s="184">
        <v>450</v>
      </c>
      <c r="AJ45" s="184"/>
      <c r="AK45" s="184">
        <v>688</v>
      </c>
      <c r="AL45" s="184">
        <f t="shared" si="11"/>
        <v>408612.64</v>
      </c>
      <c r="AM45" s="171">
        <v>3</v>
      </c>
      <c r="AN45" s="184"/>
      <c r="AO45" s="185"/>
      <c r="AP45" s="185"/>
      <c r="AQ45" s="169" t="s">
        <v>260</v>
      </c>
      <c r="AR45" s="169" t="s">
        <v>261</v>
      </c>
      <c r="AS45" s="169" t="s">
        <v>62</v>
      </c>
      <c r="AT45" s="201"/>
      <c r="AU45" s="185"/>
      <c r="AV45" s="185"/>
      <c r="AW45" s="188" t="e" vm="1">
        <f t="shared" ca="1" si="16"/>
        <v>#NAME?</v>
      </c>
      <c r="AX45" s="21" t="str">
        <f>VLOOKUP(表1[[#This Row],[Pers.no.]],'[6]Person Detail'!$B:$L,11,0)</f>
        <v>70-90</v>
      </c>
      <c r="AY45" s="404">
        <f>VLOOKUP(表1[[#This Row],[Pers.no.]],'[6]Person Detail'!$B:$R,17,0)</f>
        <v>1.2127522264767887</v>
      </c>
      <c r="AZ45" s="404">
        <f>VLOOKUP(表1[[#This Row],[Pers.no.]],'[6]Person Detail'!$B:$W,21,0)</f>
        <v>1.1843697478991597</v>
      </c>
      <c r="BA45" s="404">
        <f>VLOOKUP(表1[[#This Row],[Pers.no.]],'[6]Person Detail'!$B:$W,22,0)</f>
        <v>1.1364332015810277</v>
      </c>
    </row>
    <row r="46" spans="1:53" ht="19.95" customHeight="1">
      <c r="A46" s="87" t="s">
        <v>562</v>
      </c>
      <c r="B46" s="169">
        <v>15022075</v>
      </c>
      <c r="C46" s="169" t="s">
        <v>54</v>
      </c>
      <c r="D46" s="169" t="s">
        <v>55</v>
      </c>
      <c r="E46" s="169" t="s">
        <v>67</v>
      </c>
      <c r="F46" s="169" t="s">
        <v>257</v>
      </c>
      <c r="G46" s="169" t="s">
        <v>258</v>
      </c>
      <c r="H46" s="170">
        <v>44524</v>
      </c>
      <c r="I46" s="169" t="s">
        <v>105</v>
      </c>
      <c r="J46" s="169" t="s">
        <v>279</v>
      </c>
      <c r="K46" s="169" t="s">
        <v>107</v>
      </c>
      <c r="L46" s="171">
        <v>2</v>
      </c>
      <c r="M46" s="171">
        <v>4</v>
      </c>
      <c r="N46" s="189">
        <v>12645</v>
      </c>
      <c r="O46" s="195">
        <v>0.03</v>
      </c>
      <c r="P46" s="190">
        <f t="shared" si="0"/>
        <v>379</v>
      </c>
      <c r="Q46" s="195">
        <v>0</v>
      </c>
      <c r="R46" s="190">
        <f t="shared" si="1"/>
        <v>0</v>
      </c>
      <c r="S46" s="195">
        <f t="shared" si="2"/>
        <v>2.9972321075523924E-2</v>
      </c>
      <c r="T46" s="190">
        <f t="shared" si="3"/>
        <v>379</v>
      </c>
      <c r="U46" s="190">
        <f t="shared" si="4"/>
        <v>13024</v>
      </c>
      <c r="V46" s="191">
        <f>N46</f>
        <v>12645</v>
      </c>
      <c r="W46" s="192">
        <f t="shared" si="13"/>
        <v>0</v>
      </c>
      <c r="X46" s="196">
        <f t="shared" si="5"/>
        <v>0</v>
      </c>
      <c r="Y46" s="197" t="str">
        <f t="shared" si="15"/>
        <v>2.40%-3.60%</v>
      </c>
      <c r="Z46" s="193" t="s">
        <v>112</v>
      </c>
      <c r="AA46" s="193" t="s">
        <v>280</v>
      </c>
      <c r="AB46" s="193" t="s">
        <v>198</v>
      </c>
      <c r="AC46" s="198">
        <v>0.1</v>
      </c>
      <c r="AD46" s="189">
        <f t="shared" si="7"/>
        <v>1265</v>
      </c>
      <c r="AE46" s="194">
        <f t="shared" si="8"/>
        <v>13910</v>
      </c>
      <c r="AF46" s="182">
        <f t="shared" si="9"/>
        <v>1265</v>
      </c>
      <c r="AG46" s="199">
        <f t="shared" si="10"/>
        <v>0.10003954132068005</v>
      </c>
      <c r="AH46" s="184">
        <v>14</v>
      </c>
      <c r="AI46" s="184">
        <v>450</v>
      </c>
      <c r="AJ46" s="184"/>
      <c r="AK46" s="184">
        <v>688</v>
      </c>
      <c r="AL46" s="184">
        <f t="shared" si="11"/>
        <v>200828</v>
      </c>
      <c r="AM46" s="171">
        <v>4</v>
      </c>
      <c r="AN46" s="184"/>
      <c r="AO46" s="185" t="s">
        <v>281</v>
      </c>
      <c r="AP46" s="185" t="s">
        <v>282</v>
      </c>
      <c r="AQ46" s="169" t="s">
        <v>260</v>
      </c>
      <c r="AR46" s="169" t="s">
        <v>261</v>
      </c>
      <c r="AS46" s="169" t="s">
        <v>62</v>
      </c>
      <c r="AT46" s="201"/>
      <c r="AU46" s="185" t="s">
        <v>127</v>
      </c>
      <c r="AV46" s="185"/>
      <c r="AW46" s="187" t="e" vm="1">
        <f t="shared" ca="1" si="16"/>
        <v>#NAME?</v>
      </c>
      <c r="AX46" s="21" t="str">
        <f>VLOOKUP(表1[[#This Row],[Pers.no.]],'[6]Person Detail'!$B:$L,11,0)</f>
        <v>90-110</v>
      </c>
      <c r="AY46" s="404">
        <f>VLOOKUP(表1[[#This Row],[Pers.no.]],'[6]Person Detail'!$B:$R,17,0)</f>
        <v>1.338095238095238</v>
      </c>
      <c r="AZ46" s="404">
        <f>VLOOKUP(表1[[#This Row],[Pers.no.]],'[6]Person Detail'!$B:$W,21,0)</f>
        <v>1.1986350063984075</v>
      </c>
      <c r="BA46" s="404">
        <f>VLOOKUP(表1[[#This Row],[Pers.no.]],'[6]Person Detail'!$B:$W,22,0)</f>
        <v>1.2840395089079664</v>
      </c>
    </row>
    <row r="47" spans="1:53" ht="19.95" customHeight="1">
      <c r="A47" s="87" t="s">
        <v>562</v>
      </c>
      <c r="B47" s="169">
        <v>15001880</v>
      </c>
      <c r="C47" s="169" t="s">
        <v>54</v>
      </c>
      <c r="D47" s="169" t="s">
        <v>55</v>
      </c>
      <c r="E47" s="169" t="s">
        <v>67</v>
      </c>
      <c r="F47" s="169" t="s">
        <v>264</v>
      </c>
      <c r="G47" s="169" t="s">
        <v>258</v>
      </c>
      <c r="H47" s="170">
        <v>39657</v>
      </c>
      <c r="I47" s="169" t="s">
        <v>285</v>
      </c>
      <c r="J47" s="169" t="s">
        <v>285</v>
      </c>
      <c r="K47" s="169" t="s">
        <v>286</v>
      </c>
      <c r="L47" s="171">
        <v>2</v>
      </c>
      <c r="M47" s="171">
        <v>3</v>
      </c>
      <c r="N47" s="189">
        <v>7538</v>
      </c>
      <c r="O47" s="195">
        <v>2.5000000000000001E-2</v>
      </c>
      <c r="P47" s="190">
        <f t="shared" si="0"/>
        <v>188</v>
      </c>
      <c r="Q47" s="195">
        <v>0</v>
      </c>
      <c r="R47" s="190">
        <f t="shared" si="1"/>
        <v>0</v>
      </c>
      <c r="S47" s="195">
        <f t="shared" si="2"/>
        <v>2.494030246749801E-2</v>
      </c>
      <c r="T47" s="190">
        <f t="shared" si="3"/>
        <v>188</v>
      </c>
      <c r="U47" s="190">
        <f t="shared" si="4"/>
        <v>7726</v>
      </c>
      <c r="V47" s="191">
        <v>7726</v>
      </c>
      <c r="W47" s="192">
        <f t="shared" si="13"/>
        <v>188</v>
      </c>
      <c r="X47" s="196">
        <f t="shared" si="5"/>
        <v>2.4899999999999999E-2</v>
      </c>
      <c r="Y47" s="197" t="str">
        <f t="shared" si="15"/>
        <v>2.00%-2.99%</v>
      </c>
      <c r="Z47" s="193"/>
      <c r="AA47" s="193"/>
      <c r="AB47" s="193"/>
      <c r="AC47" s="198"/>
      <c r="AD47" s="189">
        <f t="shared" si="7"/>
        <v>0</v>
      </c>
      <c r="AE47" s="194">
        <f t="shared" si="8"/>
        <v>7726</v>
      </c>
      <c r="AF47" s="182">
        <f t="shared" si="9"/>
        <v>188</v>
      </c>
      <c r="AG47" s="199">
        <f t="shared" si="10"/>
        <v>2.4940302467498121E-2</v>
      </c>
      <c r="AH47" s="184">
        <v>14</v>
      </c>
      <c r="AI47" s="184">
        <v>450</v>
      </c>
      <c r="AJ47" s="184"/>
      <c r="AK47" s="184">
        <v>688</v>
      </c>
      <c r="AL47" s="184">
        <f t="shared" si="11"/>
        <v>114252</v>
      </c>
      <c r="AM47" s="171" t="s">
        <v>287</v>
      </c>
      <c r="AN47" s="184"/>
      <c r="AO47" s="185"/>
      <c r="AP47" s="185"/>
      <c r="AQ47" s="169" t="s">
        <v>260</v>
      </c>
      <c r="AR47" s="169" t="s">
        <v>261</v>
      </c>
      <c r="AS47" s="169" t="s">
        <v>62</v>
      </c>
      <c r="AT47" s="201"/>
      <c r="AU47" s="185"/>
      <c r="AV47" s="185"/>
      <c r="AW47" s="188" t="e" vm="1">
        <f t="shared" ca="1" si="16"/>
        <v>#NAME?</v>
      </c>
      <c r="AX47" s="21" t="str">
        <f>VLOOKUP(表1[[#This Row],[Pers.no.]],'[6]Person Detail'!$B:$L,11,0)</f>
        <v>70-90</v>
      </c>
      <c r="AY47" s="404">
        <f>VLOOKUP(表1[[#This Row],[Pers.no.]],'[6]Person Detail'!$B:$R,17,0)</f>
        <v>1.0692198581560284</v>
      </c>
      <c r="AZ47" s="404">
        <f>VLOOKUP(表1[[#This Row],[Pers.no.]],'[6]Person Detail'!$B:$W,21,0)</f>
        <v>1</v>
      </c>
      <c r="BA47" s="404">
        <f>VLOOKUP(表1[[#This Row],[Pers.no.]],'[6]Person Detail'!$B:$W,22,0)</f>
        <v>1</v>
      </c>
    </row>
    <row r="48" spans="1:53" ht="19.95" customHeight="1">
      <c r="A48" s="87" t="s">
        <v>562</v>
      </c>
      <c r="B48" s="169">
        <v>15001698</v>
      </c>
      <c r="C48" s="169" t="s">
        <v>54</v>
      </c>
      <c r="D48" s="169" t="s">
        <v>55</v>
      </c>
      <c r="E48" s="169" t="s">
        <v>67</v>
      </c>
      <c r="F48" s="169" t="s">
        <v>264</v>
      </c>
      <c r="G48" s="169" t="s">
        <v>258</v>
      </c>
      <c r="H48" s="170">
        <v>39616</v>
      </c>
      <c r="I48" s="169" t="s">
        <v>87</v>
      </c>
      <c r="J48" s="169" t="s">
        <v>290</v>
      </c>
      <c r="K48" s="169" t="s">
        <v>89</v>
      </c>
      <c r="L48" s="171">
        <v>2</v>
      </c>
      <c r="M48" s="171">
        <v>4</v>
      </c>
      <c r="N48" s="189">
        <v>11737</v>
      </c>
      <c r="O48" s="195">
        <v>3.7500000000000006E-2</v>
      </c>
      <c r="P48" s="190">
        <f t="shared" si="0"/>
        <v>440</v>
      </c>
      <c r="Q48" s="195">
        <v>1.55E-2</v>
      </c>
      <c r="R48" s="190">
        <f t="shared" si="1"/>
        <v>182</v>
      </c>
      <c r="S48" s="195">
        <f t="shared" si="2"/>
        <v>5.2994802760500982E-2</v>
      </c>
      <c r="T48" s="190">
        <f t="shared" si="3"/>
        <v>622</v>
      </c>
      <c r="U48" s="190">
        <f t="shared" si="4"/>
        <v>12359</v>
      </c>
      <c r="V48" s="191">
        <v>12659</v>
      </c>
      <c r="W48" s="192">
        <f t="shared" si="13"/>
        <v>922</v>
      </c>
      <c r="X48" s="196">
        <f t="shared" si="5"/>
        <v>7.8600000000000003E-2</v>
      </c>
      <c r="Y48" s="197" t="str">
        <f t="shared" si="15"/>
        <v>4.24%-6.36%</v>
      </c>
      <c r="Z48" s="193"/>
      <c r="AA48" s="193"/>
      <c r="AB48" s="193"/>
      <c r="AC48" s="198"/>
      <c r="AD48" s="189">
        <f t="shared" si="7"/>
        <v>0</v>
      </c>
      <c r="AE48" s="194">
        <f t="shared" si="8"/>
        <v>12659</v>
      </c>
      <c r="AF48" s="182">
        <f t="shared" si="9"/>
        <v>922</v>
      </c>
      <c r="AG48" s="199">
        <f t="shared" si="10"/>
        <v>7.8554997017977302E-2</v>
      </c>
      <c r="AH48" s="184">
        <v>14</v>
      </c>
      <c r="AI48" s="184">
        <v>450</v>
      </c>
      <c r="AJ48" s="184"/>
      <c r="AK48" s="184">
        <v>688</v>
      </c>
      <c r="AL48" s="184">
        <f t="shared" si="11"/>
        <v>183314</v>
      </c>
      <c r="AM48" s="171">
        <v>3</v>
      </c>
      <c r="AN48" s="184"/>
      <c r="AO48" s="185" t="s">
        <v>291</v>
      </c>
      <c r="AP48" s="185" t="s">
        <v>292</v>
      </c>
      <c r="AQ48" s="169" t="s">
        <v>260</v>
      </c>
      <c r="AR48" s="169" t="s">
        <v>261</v>
      </c>
      <c r="AS48" s="169" t="s">
        <v>62</v>
      </c>
      <c r="AT48" s="201"/>
      <c r="AU48" s="185" t="s">
        <v>133</v>
      </c>
      <c r="AV48" s="185" t="s">
        <v>134</v>
      </c>
      <c r="AW48" s="187" t="e" vm="1">
        <f t="shared" ca="1" si="16"/>
        <v>#NAME?</v>
      </c>
      <c r="AX48" s="21" t="str">
        <f>VLOOKUP(表1[[#This Row],[Pers.no.]],'[6]Person Detail'!$B:$L,11,0)</f>
        <v>70-90</v>
      </c>
      <c r="AY48" s="404">
        <f>VLOOKUP(表1[[#This Row],[Pers.no.]],'[6]Person Detail'!$B:$R,17,0)</f>
        <v>0.94978757839368799</v>
      </c>
      <c r="AZ48" s="404">
        <f>VLOOKUP(表1[[#This Row],[Pers.no.]],'[6]Person Detail'!$B:$W,21,0)</f>
        <v>0.87328869047619051</v>
      </c>
      <c r="BA48" s="404">
        <f>VLOOKUP(表1[[#This Row],[Pers.no.]],'[6]Person Detail'!$B:$W,22,0)</f>
        <v>0.93248867445029648</v>
      </c>
    </row>
    <row r="49" spans="1:53" ht="19.95" customHeight="1">
      <c r="A49" s="87" t="s">
        <v>562</v>
      </c>
      <c r="B49" s="169">
        <v>15003323</v>
      </c>
      <c r="C49" s="169" t="s">
        <v>54</v>
      </c>
      <c r="D49" s="169" t="s">
        <v>55</v>
      </c>
      <c r="E49" s="169" t="s">
        <v>67</v>
      </c>
      <c r="F49" s="169" t="s">
        <v>295</v>
      </c>
      <c r="G49" s="169" t="s">
        <v>296</v>
      </c>
      <c r="H49" s="170">
        <v>40238</v>
      </c>
      <c r="I49" s="169" t="s">
        <v>80</v>
      </c>
      <c r="J49" s="169" t="s">
        <v>80</v>
      </c>
      <c r="K49" s="169" t="s">
        <v>66</v>
      </c>
      <c r="L49" s="171">
        <v>2</v>
      </c>
      <c r="M49" s="171">
        <v>3</v>
      </c>
      <c r="N49" s="189">
        <v>18000</v>
      </c>
      <c r="O49" s="195">
        <v>0</v>
      </c>
      <c r="P49" s="190">
        <f t="shared" si="0"/>
        <v>0</v>
      </c>
      <c r="Q49" s="195">
        <v>0</v>
      </c>
      <c r="R49" s="190">
        <f t="shared" si="1"/>
        <v>0</v>
      </c>
      <c r="S49" s="195">
        <f t="shared" si="2"/>
        <v>0</v>
      </c>
      <c r="T49" s="190">
        <f t="shared" si="3"/>
        <v>0</v>
      </c>
      <c r="U49" s="190">
        <f t="shared" si="4"/>
        <v>18000</v>
      </c>
      <c r="V49" s="191">
        <v>18000</v>
      </c>
      <c r="W49" s="192">
        <f t="shared" si="13"/>
        <v>0</v>
      </c>
      <c r="X49" s="196">
        <f t="shared" si="5"/>
        <v>0</v>
      </c>
      <c r="Y49" s="197" t="str">
        <f t="shared" si="15"/>
        <v>0.00%-0.00%</v>
      </c>
      <c r="Z49" s="193"/>
      <c r="AA49" s="193"/>
      <c r="AB49" s="193"/>
      <c r="AC49" s="198"/>
      <c r="AD49" s="189">
        <f t="shared" si="7"/>
        <v>0</v>
      </c>
      <c r="AE49" s="194">
        <f t="shared" si="8"/>
        <v>18000</v>
      </c>
      <c r="AF49" s="182">
        <f t="shared" si="9"/>
        <v>0</v>
      </c>
      <c r="AG49" s="199">
        <f t="shared" si="10"/>
        <v>0</v>
      </c>
      <c r="AH49" s="184">
        <v>14</v>
      </c>
      <c r="AI49" s="184">
        <v>450</v>
      </c>
      <c r="AJ49" s="184"/>
      <c r="AK49" s="184">
        <v>688</v>
      </c>
      <c r="AL49" s="184">
        <f t="shared" si="11"/>
        <v>258088</v>
      </c>
      <c r="AM49" s="171">
        <v>4</v>
      </c>
      <c r="AN49" s="184"/>
      <c r="AO49" s="185"/>
      <c r="AP49" s="185"/>
      <c r="AQ49" s="169" t="s">
        <v>260</v>
      </c>
      <c r="AR49" s="169" t="s">
        <v>261</v>
      </c>
      <c r="AS49" s="169" t="s">
        <v>62</v>
      </c>
      <c r="AT49" s="201"/>
      <c r="AU49" s="185"/>
      <c r="AV49" s="185"/>
      <c r="AW49" s="188" t="e" vm="1">
        <f t="shared" ca="1" si="16"/>
        <v>#NAME?</v>
      </c>
      <c r="AX49" s="21" t="str">
        <f>VLOOKUP(表1[[#This Row],[Pers.no.]],'[6]Person Detail'!$B:$L,11,0)</f>
        <v>&gt;90</v>
      </c>
      <c r="AY49" s="404">
        <f>VLOOKUP(表1[[#This Row],[Pers.no.]],'[6]Person Detail'!$B:$R,17,0)</f>
        <v>1.1380880121396055</v>
      </c>
      <c r="AZ49" s="404">
        <f>VLOOKUP(表1[[#This Row],[Pers.no.]],'[6]Person Detail'!$B:$W,21,0)</f>
        <v>1.139240506329114</v>
      </c>
      <c r="BA49" s="404">
        <f>VLOOKUP(表1[[#This Row],[Pers.no.]],'[6]Person Detail'!$B:$W,22,0)</f>
        <v>1.1061946902654867</v>
      </c>
    </row>
    <row r="50" spans="1:53" ht="19.95" customHeight="1">
      <c r="A50" s="87" t="s">
        <v>562</v>
      </c>
      <c r="B50" s="169">
        <v>15021416</v>
      </c>
      <c r="C50" s="169" t="s">
        <v>54</v>
      </c>
      <c r="D50" s="169" t="s">
        <v>55</v>
      </c>
      <c r="E50" s="169" t="s">
        <v>67</v>
      </c>
      <c r="F50" s="169" t="s">
        <v>257</v>
      </c>
      <c r="G50" s="169" t="s">
        <v>258</v>
      </c>
      <c r="H50" s="170">
        <v>44370</v>
      </c>
      <c r="I50" s="169" t="s">
        <v>105</v>
      </c>
      <c r="J50" s="169" t="s">
        <v>299</v>
      </c>
      <c r="K50" s="169" t="s">
        <v>107</v>
      </c>
      <c r="L50" s="171">
        <v>2</v>
      </c>
      <c r="M50" s="171">
        <v>5</v>
      </c>
      <c r="N50" s="189">
        <v>12793</v>
      </c>
      <c r="O50" s="195">
        <v>0.04</v>
      </c>
      <c r="P50" s="190">
        <f t="shared" si="0"/>
        <v>512</v>
      </c>
      <c r="Q50" s="195">
        <v>0</v>
      </c>
      <c r="R50" s="190">
        <f t="shared" si="1"/>
        <v>0</v>
      </c>
      <c r="S50" s="195">
        <f t="shared" si="2"/>
        <v>4.0021886969436413E-2</v>
      </c>
      <c r="T50" s="190">
        <f t="shared" si="3"/>
        <v>512</v>
      </c>
      <c r="U50" s="190">
        <f t="shared" si="4"/>
        <v>13305</v>
      </c>
      <c r="V50" s="191">
        <f>N50</f>
        <v>12793</v>
      </c>
      <c r="W50" s="192">
        <f t="shared" si="13"/>
        <v>0</v>
      </c>
      <c r="X50" s="196">
        <f t="shared" si="5"/>
        <v>0</v>
      </c>
      <c r="Y50" s="197" t="str">
        <f t="shared" si="15"/>
        <v>3.20%-4.80%</v>
      </c>
      <c r="Z50" s="193" t="s">
        <v>112</v>
      </c>
      <c r="AA50" s="193" t="s">
        <v>300</v>
      </c>
      <c r="AB50" s="193" t="s">
        <v>198</v>
      </c>
      <c r="AC50" s="198">
        <v>0.11</v>
      </c>
      <c r="AD50" s="189">
        <f t="shared" si="7"/>
        <v>1407</v>
      </c>
      <c r="AE50" s="194">
        <f t="shared" si="8"/>
        <v>14200</v>
      </c>
      <c r="AF50" s="182">
        <f t="shared" si="9"/>
        <v>1407</v>
      </c>
      <c r="AG50" s="199">
        <f t="shared" si="10"/>
        <v>0.10998202141796298</v>
      </c>
      <c r="AH50" s="184">
        <v>14</v>
      </c>
      <c r="AI50" s="184">
        <v>450</v>
      </c>
      <c r="AJ50" s="184"/>
      <c r="AK50" s="184">
        <v>688</v>
      </c>
      <c r="AL50" s="184">
        <f t="shared" si="11"/>
        <v>204888</v>
      </c>
      <c r="AM50" s="171">
        <v>3</v>
      </c>
      <c r="AN50" s="184"/>
      <c r="AO50" s="185" t="s">
        <v>301</v>
      </c>
      <c r="AP50" s="185" t="s">
        <v>282</v>
      </c>
      <c r="AQ50" s="169" t="s">
        <v>260</v>
      </c>
      <c r="AR50" s="169" t="s">
        <v>261</v>
      </c>
      <c r="AS50" s="169" t="s">
        <v>62</v>
      </c>
      <c r="AT50" s="201"/>
      <c r="AU50" s="185" t="s">
        <v>127</v>
      </c>
      <c r="AV50" s="185"/>
      <c r="AW50" s="187" t="e" vm="1">
        <f t="shared" ca="1" si="16"/>
        <v>#NAME?</v>
      </c>
      <c r="AX50" s="21" t="str">
        <f>VLOOKUP(表1[[#This Row],[Pers.no.]],'[6]Person Detail'!$B:$L,11,0)</f>
        <v>90-110</v>
      </c>
      <c r="AY50" s="404">
        <f>VLOOKUP(表1[[#This Row],[Pers.no.]],'[6]Person Detail'!$B:$R,17,0)</f>
        <v>1.3537566137566137</v>
      </c>
      <c r="AZ50" s="404">
        <f>VLOOKUP(表1[[#This Row],[Pers.no.]],'[6]Person Detail'!$B:$W,21,0)</f>
        <v>1.2126641073036637</v>
      </c>
      <c r="BA50" s="404">
        <f>VLOOKUP(表1[[#This Row],[Pers.no.]],'[6]Person Detail'!$B:$W,22,0)</f>
        <v>1.3108095633711807</v>
      </c>
    </row>
    <row r="51" spans="1:53" ht="19.95" customHeight="1">
      <c r="A51" s="87" t="s">
        <v>562</v>
      </c>
      <c r="B51" s="169">
        <v>15020868</v>
      </c>
      <c r="C51" s="169" t="s">
        <v>54</v>
      </c>
      <c r="D51" s="169" t="s">
        <v>55</v>
      </c>
      <c r="E51" s="169" t="s">
        <v>67</v>
      </c>
      <c r="F51" s="169" t="s">
        <v>264</v>
      </c>
      <c r="G51" s="169" t="s">
        <v>258</v>
      </c>
      <c r="H51" s="170">
        <v>44209</v>
      </c>
      <c r="I51" s="169" t="s">
        <v>87</v>
      </c>
      <c r="J51" s="169" t="s">
        <v>304</v>
      </c>
      <c r="K51" s="169" t="s">
        <v>89</v>
      </c>
      <c r="L51" s="171">
        <v>2</v>
      </c>
      <c r="M51" s="171">
        <v>3</v>
      </c>
      <c r="N51" s="189">
        <v>13285</v>
      </c>
      <c r="O51" s="195">
        <v>2.5000000000000001E-2</v>
      </c>
      <c r="P51" s="190">
        <f t="shared" si="0"/>
        <v>332</v>
      </c>
      <c r="Q51" s="195">
        <v>0</v>
      </c>
      <c r="R51" s="190">
        <f t="shared" si="1"/>
        <v>0</v>
      </c>
      <c r="S51" s="195">
        <f t="shared" si="2"/>
        <v>2.4990590891983439E-2</v>
      </c>
      <c r="T51" s="190">
        <f t="shared" si="3"/>
        <v>332</v>
      </c>
      <c r="U51" s="190">
        <f t="shared" si="4"/>
        <v>13617</v>
      </c>
      <c r="V51" s="191">
        <f>U51-66</f>
        <v>13551</v>
      </c>
      <c r="W51" s="192">
        <f t="shared" si="13"/>
        <v>266</v>
      </c>
      <c r="X51" s="196">
        <f t="shared" si="5"/>
        <v>0.02</v>
      </c>
      <c r="Y51" s="197" t="str">
        <f t="shared" si="15"/>
        <v>2.00%-3.00%</v>
      </c>
      <c r="Z51" s="193"/>
      <c r="AA51" s="193"/>
      <c r="AB51" s="193"/>
      <c r="AC51" s="198"/>
      <c r="AD51" s="189">
        <f t="shared" si="7"/>
        <v>0</v>
      </c>
      <c r="AE51" s="194">
        <f t="shared" si="8"/>
        <v>13551</v>
      </c>
      <c r="AF51" s="182">
        <f t="shared" si="9"/>
        <v>266</v>
      </c>
      <c r="AG51" s="199">
        <f t="shared" si="10"/>
        <v>2.0022581859239663E-2</v>
      </c>
      <c r="AH51" s="184">
        <v>14</v>
      </c>
      <c r="AI51" s="184">
        <v>450</v>
      </c>
      <c r="AJ51" s="184"/>
      <c r="AK51" s="184">
        <v>688</v>
      </c>
      <c r="AL51" s="184">
        <f t="shared" si="11"/>
        <v>195802</v>
      </c>
      <c r="AM51" s="171">
        <v>2</v>
      </c>
      <c r="AN51" s="184"/>
      <c r="AO51" s="185"/>
      <c r="AP51" s="185"/>
      <c r="AQ51" s="169" t="s">
        <v>260</v>
      </c>
      <c r="AR51" s="169" t="s">
        <v>261</v>
      </c>
      <c r="AS51" s="169" t="s">
        <v>62</v>
      </c>
      <c r="AT51" s="201"/>
      <c r="AU51" s="185"/>
      <c r="AV51" s="185"/>
      <c r="AW51" s="188" t="e" vm="1">
        <f t="shared" ca="1" si="16"/>
        <v>#NAME?</v>
      </c>
      <c r="AX51" s="21" t="str">
        <f>VLOOKUP(表1[[#This Row],[Pers.no.]],'[6]Person Detail'!$B:$L,11,0)</f>
        <v>70-90</v>
      </c>
      <c r="AY51" s="404">
        <f>VLOOKUP(表1[[#This Row],[Pers.no.]],'[6]Person Detail'!$B:$R,17,0)</f>
        <v>1.0750556342302247</v>
      </c>
      <c r="AZ51" s="404">
        <f>VLOOKUP(表1[[#This Row],[Pers.no.]],'[6]Person Detail'!$B:$W,21,0)</f>
        <v>0.98846726190476186</v>
      </c>
      <c r="BA51" s="404">
        <f>VLOOKUP(表1[[#This Row],[Pers.no.]],'[6]Person Detail'!$B:$W,22,0)</f>
        <v>0.99819527825862764</v>
      </c>
    </row>
    <row r="52" spans="1:53" ht="19.95" customHeight="1">
      <c r="A52" s="87" t="s">
        <v>562</v>
      </c>
      <c r="B52" s="169">
        <v>15004889</v>
      </c>
      <c r="C52" s="169" t="s">
        <v>54</v>
      </c>
      <c r="D52" s="169" t="s">
        <v>55</v>
      </c>
      <c r="E52" s="169" t="s">
        <v>67</v>
      </c>
      <c r="F52" s="169" t="s">
        <v>264</v>
      </c>
      <c r="G52" s="169" t="s">
        <v>258</v>
      </c>
      <c r="H52" s="170">
        <v>40490</v>
      </c>
      <c r="I52" s="169" t="s">
        <v>87</v>
      </c>
      <c r="J52" s="169" t="s">
        <v>307</v>
      </c>
      <c r="K52" s="169" t="s">
        <v>89</v>
      </c>
      <c r="L52" s="171">
        <v>2</v>
      </c>
      <c r="M52" s="171">
        <v>3</v>
      </c>
      <c r="N52" s="189">
        <v>15150</v>
      </c>
      <c r="O52" s="195">
        <v>0</v>
      </c>
      <c r="P52" s="190">
        <f t="shared" si="0"/>
        <v>0</v>
      </c>
      <c r="Q52" s="195">
        <v>0</v>
      </c>
      <c r="R52" s="190">
        <f t="shared" si="1"/>
        <v>0</v>
      </c>
      <c r="S52" s="195">
        <f t="shared" si="2"/>
        <v>0</v>
      </c>
      <c r="T52" s="190">
        <f t="shared" si="3"/>
        <v>0</v>
      </c>
      <c r="U52" s="190">
        <f t="shared" si="4"/>
        <v>15150</v>
      </c>
      <c r="V52" s="191">
        <v>15150</v>
      </c>
      <c r="W52" s="192">
        <f t="shared" si="13"/>
        <v>0</v>
      </c>
      <c r="X52" s="196">
        <f t="shared" si="5"/>
        <v>0</v>
      </c>
      <c r="Y52" s="197" t="str">
        <f t="shared" si="15"/>
        <v>0.00%-0.00%</v>
      </c>
      <c r="Z52" s="193"/>
      <c r="AA52" s="193"/>
      <c r="AB52" s="193"/>
      <c r="AC52" s="198"/>
      <c r="AD52" s="189">
        <f t="shared" si="7"/>
        <v>0</v>
      </c>
      <c r="AE52" s="194">
        <f t="shared" si="8"/>
        <v>15150</v>
      </c>
      <c r="AF52" s="182">
        <f t="shared" si="9"/>
        <v>0</v>
      </c>
      <c r="AG52" s="199">
        <f t="shared" si="10"/>
        <v>0</v>
      </c>
      <c r="AH52" s="184">
        <v>14</v>
      </c>
      <c r="AI52" s="184">
        <v>450</v>
      </c>
      <c r="AJ52" s="184"/>
      <c r="AK52" s="184">
        <v>688</v>
      </c>
      <c r="AL52" s="184">
        <f t="shared" si="11"/>
        <v>218188</v>
      </c>
      <c r="AM52" s="171">
        <v>4</v>
      </c>
      <c r="AN52" s="184"/>
      <c r="AO52" s="185"/>
      <c r="AP52" s="185"/>
      <c r="AQ52" s="169" t="s">
        <v>260</v>
      </c>
      <c r="AR52" s="169" t="s">
        <v>261</v>
      </c>
      <c r="AS52" s="169" t="s">
        <v>62</v>
      </c>
      <c r="AT52" s="201"/>
      <c r="AU52" s="185"/>
      <c r="AV52" s="185"/>
      <c r="AW52" s="187" t="e" vm="1">
        <f t="shared" ca="1" si="16"/>
        <v>#NAME?</v>
      </c>
      <c r="AX52" s="21" t="str">
        <f>VLOOKUP(表1[[#This Row],[Pers.no.]],'[6]Person Detail'!$B:$L,11,0)</f>
        <v>&gt;90</v>
      </c>
      <c r="AY52" s="404">
        <f>VLOOKUP(表1[[#This Row],[Pers.no.]],'[6]Person Detail'!$B:$R,17,0)</f>
        <v>1.2259761278575765</v>
      </c>
      <c r="AZ52" s="404">
        <f>VLOOKUP(表1[[#This Row],[Pers.no.]],'[6]Person Detail'!$B:$W,21,0)</f>
        <v>1.1272321428571428</v>
      </c>
      <c r="BA52" s="404">
        <f>VLOOKUP(表1[[#This Row],[Pers.no.]],'[6]Person Detail'!$B:$W,22,0)</f>
        <v>1.1159809951751316</v>
      </c>
    </row>
    <row r="53" spans="1:53" ht="19.95" customHeight="1">
      <c r="A53" s="87" t="s">
        <v>562</v>
      </c>
      <c r="B53" s="169">
        <v>15022143</v>
      </c>
      <c r="C53" s="169" t="s">
        <v>54</v>
      </c>
      <c r="D53" s="169" t="s">
        <v>55</v>
      </c>
      <c r="E53" s="169" t="s">
        <v>67</v>
      </c>
      <c r="F53" s="169" t="s">
        <v>257</v>
      </c>
      <c r="G53" s="169" t="s">
        <v>258</v>
      </c>
      <c r="H53" s="170">
        <v>44615</v>
      </c>
      <c r="I53" s="169" t="s">
        <v>105</v>
      </c>
      <c r="J53" s="169" t="s">
        <v>310</v>
      </c>
      <c r="K53" s="169" t="s">
        <v>107</v>
      </c>
      <c r="L53" s="171">
        <v>2</v>
      </c>
      <c r="M53" s="171">
        <v>3</v>
      </c>
      <c r="N53" s="189">
        <v>9205</v>
      </c>
      <c r="O53" s="195">
        <v>2.5000000000000001E-2</v>
      </c>
      <c r="P53" s="190">
        <f t="shared" si="0"/>
        <v>230</v>
      </c>
      <c r="Q53" s="195">
        <v>0</v>
      </c>
      <c r="R53" s="190">
        <f t="shared" si="1"/>
        <v>0</v>
      </c>
      <c r="S53" s="195">
        <f t="shared" si="2"/>
        <v>2.4986420423682782E-2</v>
      </c>
      <c r="T53" s="190">
        <f t="shared" si="3"/>
        <v>230</v>
      </c>
      <c r="U53" s="190">
        <f t="shared" si="4"/>
        <v>9435</v>
      </c>
      <c r="V53" s="191">
        <v>9205</v>
      </c>
      <c r="W53" s="192">
        <f t="shared" si="13"/>
        <v>0</v>
      </c>
      <c r="X53" s="196">
        <f t="shared" si="5"/>
        <v>0</v>
      </c>
      <c r="Y53" s="197" t="str">
        <f t="shared" si="15"/>
        <v>2.00%-3.00%</v>
      </c>
      <c r="Z53" s="193"/>
      <c r="AA53" s="193"/>
      <c r="AB53" s="193"/>
      <c r="AC53" s="198"/>
      <c r="AD53" s="189">
        <f t="shared" si="7"/>
        <v>0</v>
      </c>
      <c r="AE53" s="194">
        <f t="shared" si="8"/>
        <v>9205</v>
      </c>
      <c r="AF53" s="182">
        <f t="shared" si="9"/>
        <v>0</v>
      </c>
      <c r="AG53" s="199">
        <f t="shared" si="10"/>
        <v>0</v>
      </c>
      <c r="AH53" s="184">
        <v>14</v>
      </c>
      <c r="AI53" s="184">
        <v>450</v>
      </c>
      <c r="AJ53" s="184"/>
      <c r="AK53" s="184">
        <v>688</v>
      </c>
      <c r="AL53" s="184">
        <f t="shared" si="11"/>
        <v>134958</v>
      </c>
      <c r="AM53" s="171">
        <v>3</v>
      </c>
      <c r="AN53" s="184"/>
      <c r="AO53" s="185" t="s">
        <v>311</v>
      </c>
      <c r="AP53" s="185" t="s">
        <v>226</v>
      </c>
      <c r="AQ53" s="169" t="s">
        <v>260</v>
      </c>
      <c r="AR53" s="169" t="s">
        <v>261</v>
      </c>
      <c r="AS53" s="169" t="s">
        <v>62</v>
      </c>
      <c r="AT53" s="201"/>
      <c r="AU53" s="185" t="s">
        <v>127</v>
      </c>
      <c r="AV53" s="185"/>
      <c r="AW53" s="188" t="e" vm="1">
        <f t="shared" ca="1" si="16"/>
        <v>#NAME?</v>
      </c>
      <c r="AX53" s="21" t="str">
        <f>VLOOKUP(表1[[#This Row],[Pers.no.]],'[6]Person Detail'!$B:$L,11,0)</f>
        <v>70-90</v>
      </c>
      <c r="AY53" s="404">
        <f>VLOOKUP(表1[[#This Row],[Pers.no.]],'[6]Person Detail'!$B:$R,17,0)</f>
        <v>0.97407407407407409</v>
      </c>
      <c r="AZ53" s="404">
        <f>VLOOKUP(表1[[#This Row],[Pers.no.]],'[6]Person Detail'!$B:$W,21,0)</f>
        <v>0.87255320157353433</v>
      </c>
      <c r="BA53" s="404">
        <f>VLOOKUP(表1[[#This Row],[Pers.no.]],'[6]Person Detail'!$B:$W,22,0)</f>
        <v>0.8497184528754731</v>
      </c>
    </row>
    <row r="54" spans="1:53" ht="19.95" customHeight="1">
      <c r="A54" s="87" t="s">
        <v>562</v>
      </c>
      <c r="B54" s="169">
        <v>51200356</v>
      </c>
      <c r="C54" s="169" t="s">
        <v>54</v>
      </c>
      <c r="D54" s="169" t="s">
        <v>55</v>
      </c>
      <c r="E54" s="169" t="s">
        <v>67</v>
      </c>
      <c r="F54" s="169" t="s">
        <v>264</v>
      </c>
      <c r="G54" s="169" t="s">
        <v>258</v>
      </c>
      <c r="H54" s="170">
        <v>35660</v>
      </c>
      <c r="I54" s="169" t="s">
        <v>87</v>
      </c>
      <c r="J54" s="169" t="s">
        <v>87</v>
      </c>
      <c r="K54" s="169" t="s">
        <v>89</v>
      </c>
      <c r="L54" s="171">
        <v>2</v>
      </c>
      <c r="M54" s="171">
        <v>3</v>
      </c>
      <c r="N54" s="189">
        <v>12985</v>
      </c>
      <c r="O54" s="195">
        <v>0</v>
      </c>
      <c r="P54" s="190">
        <f t="shared" si="0"/>
        <v>0</v>
      </c>
      <c r="Q54" s="195">
        <v>0</v>
      </c>
      <c r="R54" s="190">
        <f t="shared" si="1"/>
        <v>0</v>
      </c>
      <c r="S54" s="195">
        <f t="shared" si="2"/>
        <v>0</v>
      </c>
      <c r="T54" s="190">
        <f t="shared" si="3"/>
        <v>0</v>
      </c>
      <c r="U54" s="190">
        <f t="shared" si="4"/>
        <v>12985</v>
      </c>
      <c r="V54" s="191">
        <v>12985</v>
      </c>
      <c r="W54" s="192">
        <f t="shared" si="13"/>
        <v>0</v>
      </c>
      <c r="X54" s="196">
        <f t="shared" si="5"/>
        <v>0</v>
      </c>
      <c r="Y54" s="197" t="str">
        <f t="shared" si="15"/>
        <v>0.00%-0.00%</v>
      </c>
      <c r="Z54" s="193"/>
      <c r="AA54" s="193"/>
      <c r="AB54" s="193"/>
      <c r="AC54" s="198"/>
      <c r="AD54" s="189">
        <f t="shared" si="7"/>
        <v>0</v>
      </c>
      <c r="AE54" s="194">
        <f t="shared" si="8"/>
        <v>12985</v>
      </c>
      <c r="AF54" s="182">
        <f t="shared" si="9"/>
        <v>0</v>
      </c>
      <c r="AG54" s="199">
        <f t="shared" si="10"/>
        <v>0</v>
      </c>
      <c r="AH54" s="184">
        <v>14</v>
      </c>
      <c r="AI54" s="184">
        <v>3050</v>
      </c>
      <c r="AJ54" s="184"/>
      <c r="AK54" s="184">
        <v>688</v>
      </c>
      <c r="AL54" s="184">
        <f t="shared" si="11"/>
        <v>219078</v>
      </c>
      <c r="AM54" s="171">
        <v>3</v>
      </c>
      <c r="AN54" s="184"/>
      <c r="AO54" s="185"/>
      <c r="AP54" s="185"/>
      <c r="AQ54" s="169" t="s">
        <v>260</v>
      </c>
      <c r="AR54" s="169" t="s">
        <v>261</v>
      </c>
      <c r="AS54" s="169" t="s">
        <v>62</v>
      </c>
      <c r="AT54" s="201"/>
      <c r="AU54" s="185"/>
      <c r="AV54" s="185"/>
      <c r="AW54" s="187" t="e" vm="1">
        <f t="shared" ca="1" si="16"/>
        <v>#NAME?</v>
      </c>
      <c r="AX54" s="21" t="str">
        <f>VLOOKUP(表1[[#This Row],[Pers.no.]],'[6]Person Detail'!$B:$L,11,0)</f>
        <v>&gt;90</v>
      </c>
      <c r="AY54" s="404">
        <f>VLOOKUP(表1[[#This Row],[Pers.no.]],'[6]Person Detail'!$B:$R,17,0)</f>
        <v>1.0507788792231438</v>
      </c>
      <c r="AZ54" s="404">
        <f>VLOOKUP(表1[[#This Row],[Pers.no.]],'[6]Person Detail'!$B:$W,21,0)</f>
        <v>0.96614583333333337</v>
      </c>
      <c r="BA54" s="404">
        <f>VLOOKUP(表1[[#This Row],[Pers.no.]],'[6]Person Detail'!$B:$W,22,0)</f>
        <v>0.95650252292733229</v>
      </c>
    </row>
    <row r="55" spans="1:53" ht="19.95" customHeight="1">
      <c r="A55" s="87" t="s">
        <v>562</v>
      </c>
      <c r="B55" s="169">
        <v>15021286</v>
      </c>
      <c r="C55" s="169" t="s">
        <v>54</v>
      </c>
      <c r="D55" s="169" t="s">
        <v>55</v>
      </c>
      <c r="E55" s="169" t="s">
        <v>67</v>
      </c>
      <c r="F55" s="169" t="s">
        <v>295</v>
      </c>
      <c r="G55" s="169" t="s">
        <v>296</v>
      </c>
      <c r="H55" s="170">
        <v>44328</v>
      </c>
      <c r="I55" s="169" t="s">
        <v>87</v>
      </c>
      <c r="J55" s="169" t="s">
        <v>207</v>
      </c>
      <c r="K55" s="169" t="s">
        <v>89</v>
      </c>
      <c r="L55" s="171">
        <v>2</v>
      </c>
      <c r="M55" s="171">
        <v>5</v>
      </c>
      <c r="N55" s="189">
        <v>17480</v>
      </c>
      <c r="O55" s="195">
        <v>0.03</v>
      </c>
      <c r="P55" s="190">
        <f t="shared" si="0"/>
        <v>524</v>
      </c>
      <c r="Q55" s="195">
        <v>0</v>
      </c>
      <c r="R55" s="190">
        <f t="shared" si="1"/>
        <v>0</v>
      </c>
      <c r="S55" s="195">
        <f t="shared" si="2"/>
        <v>2.9977116704805493E-2</v>
      </c>
      <c r="T55" s="190">
        <f t="shared" si="3"/>
        <v>524</v>
      </c>
      <c r="U55" s="190">
        <f t="shared" si="4"/>
        <v>18004</v>
      </c>
      <c r="V55" s="191">
        <v>18110</v>
      </c>
      <c r="W55" s="192">
        <f t="shared" si="13"/>
        <v>630</v>
      </c>
      <c r="X55" s="196">
        <f t="shared" si="5"/>
        <v>3.5999999999999997E-2</v>
      </c>
      <c r="Y55" s="197" t="str">
        <f t="shared" si="15"/>
        <v>2.40%-3.60%</v>
      </c>
      <c r="Z55" s="193"/>
      <c r="AA55" s="193"/>
      <c r="AB55" s="193"/>
      <c r="AC55" s="198"/>
      <c r="AD55" s="189">
        <f t="shared" si="7"/>
        <v>0</v>
      </c>
      <c r="AE55" s="194">
        <f t="shared" si="8"/>
        <v>18110</v>
      </c>
      <c r="AF55" s="182">
        <f t="shared" si="9"/>
        <v>630</v>
      </c>
      <c r="AG55" s="199">
        <f t="shared" si="10"/>
        <v>3.6041189931350193E-2</v>
      </c>
      <c r="AH55" s="184">
        <v>14</v>
      </c>
      <c r="AI55" s="184">
        <v>450</v>
      </c>
      <c r="AJ55" s="184"/>
      <c r="AK55" s="184">
        <v>688</v>
      </c>
      <c r="AL55" s="184">
        <f t="shared" si="11"/>
        <v>259628</v>
      </c>
      <c r="AM55" s="171">
        <v>4</v>
      </c>
      <c r="AN55" s="184"/>
      <c r="AO55" s="185"/>
      <c r="AP55" s="185"/>
      <c r="AQ55" s="169" t="s">
        <v>260</v>
      </c>
      <c r="AR55" s="169" t="s">
        <v>261</v>
      </c>
      <c r="AS55" s="169" t="s">
        <v>62</v>
      </c>
      <c r="AT55" s="201"/>
      <c r="AU55" s="185"/>
      <c r="AV55" s="185"/>
      <c r="AW55" s="188" t="e" vm="1">
        <f t="shared" ca="1" si="16"/>
        <v>#NAME?</v>
      </c>
      <c r="AX55" s="21" t="str">
        <f>VLOOKUP(表1[[#This Row],[Pers.no.]],'[6]Person Detail'!$B:$L,11,0)</f>
        <v>110-130</v>
      </c>
      <c r="AY55" s="404">
        <f>VLOOKUP(表1[[#This Row],[Pers.no.]],'[6]Person Detail'!$B:$R,17,0)</f>
        <v>1.4145255917459032</v>
      </c>
      <c r="AZ55" s="404">
        <f>VLOOKUP(表1[[#This Row],[Pers.no.]],'[6]Person Detail'!$B:$W,21,0)</f>
        <v>1.3005952380952381</v>
      </c>
      <c r="BA55" s="404">
        <f>VLOOKUP(表1[[#This Row],[Pers.no.]],'[6]Person Detail'!$B:$W,22,0)</f>
        <v>1.3340208463776657</v>
      </c>
    </row>
    <row r="56" spans="1:53" ht="19.95" customHeight="1">
      <c r="A56" s="87" t="s">
        <v>562</v>
      </c>
      <c r="B56" s="169">
        <v>15001700</v>
      </c>
      <c r="C56" s="169" t="s">
        <v>54</v>
      </c>
      <c r="D56" s="169" t="s">
        <v>55</v>
      </c>
      <c r="E56" s="169" t="s">
        <v>67</v>
      </c>
      <c r="F56" s="169" t="s">
        <v>295</v>
      </c>
      <c r="G56" s="169" t="s">
        <v>296</v>
      </c>
      <c r="H56" s="170">
        <v>39616</v>
      </c>
      <c r="I56" s="169" t="s">
        <v>87</v>
      </c>
      <c r="J56" s="169" t="s">
        <v>87</v>
      </c>
      <c r="K56" s="169" t="s">
        <v>89</v>
      </c>
      <c r="L56" s="171">
        <v>2</v>
      </c>
      <c r="M56" s="171">
        <v>4</v>
      </c>
      <c r="N56" s="189">
        <v>12391</v>
      </c>
      <c r="O56" s="195">
        <v>3.7500000000000006E-2</v>
      </c>
      <c r="P56" s="190">
        <f t="shared" si="0"/>
        <v>465</v>
      </c>
      <c r="Q56" s="195">
        <v>1.55E-2</v>
      </c>
      <c r="R56" s="190">
        <f t="shared" si="1"/>
        <v>192</v>
      </c>
      <c r="S56" s="195">
        <f t="shared" si="2"/>
        <v>5.3022354935033489E-2</v>
      </c>
      <c r="T56" s="190">
        <f t="shared" si="3"/>
        <v>657</v>
      </c>
      <c r="U56" s="190">
        <f t="shared" si="4"/>
        <v>13048</v>
      </c>
      <c r="V56" s="191">
        <v>13048</v>
      </c>
      <c r="W56" s="192">
        <f t="shared" si="13"/>
        <v>657</v>
      </c>
      <c r="X56" s="196">
        <f t="shared" si="5"/>
        <v>5.2999999999999999E-2</v>
      </c>
      <c r="Y56" s="197" t="str">
        <f t="shared" si="15"/>
        <v>4.24%-6.36%</v>
      </c>
      <c r="Z56" s="193"/>
      <c r="AA56" s="193"/>
      <c r="AB56" s="193"/>
      <c r="AC56" s="198"/>
      <c r="AD56" s="189">
        <f t="shared" si="7"/>
        <v>0</v>
      </c>
      <c r="AE56" s="194">
        <f t="shared" si="8"/>
        <v>13048</v>
      </c>
      <c r="AF56" s="182">
        <f t="shared" si="9"/>
        <v>657</v>
      </c>
      <c r="AG56" s="199">
        <f t="shared" si="10"/>
        <v>5.3022354935033489E-2</v>
      </c>
      <c r="AH56" s="184">
        <v>14</v>
      </c>
      <c r="AI56" s="184">
        <v>500</v>
      </c>
      <c r="AJ56" s="184"/>
      <c r="AK56" s="184">
        <v>688</v>
      </c>
      <c r="AL56" s="184">
        <f t="shared" si="11"/>
        <v>189360</v>
      </c>
      <c r="AM56" s="171">
        <v>2</v>
      </c>
      <c r="AN56" s="184"/>
      <c r="AO56" s="185"/>
      <c r="AP56" s="185"/>
      <c r="AQ56" s="169" t="s">
        <v>260</v>
      </c>
      <c r="AR56" s="169" t="s">
        <v>261</v>
      </c>
      <c r="AS56" s="169" t="s">
        <v>62</v>
      </c>
      <c r="AT56" s="201"/>
      <c r="AU56" s="185"/>
      <c r="AV56" s="185"/>
      <c r="AW56" s="187" t="e" vm="1">
        <f t="shared" ca="1" si="16"/>
        <v>#NAME?</v>
      </c>
      <c r="AX56" s="21" t="str">
        <f>VLOOKUP(表1[[#This Row],[Pers.no.]],'[6]Person Detail'!$B:$L,11,0)</f>
        <v>70-90</v>
      </c>
      <c r="AY56" s="404">
        <f>VLOOKUP(表1[[#This Row],[Pers.no.]],'[6]Person Detail'!$B:$R,17,0)</f>
        <v>1.002710904309124</v>
      </c>
      <c r="AZ56" s="404">
        <f>VLOOKUP(表1[[#This Row],[Pers.no.]],'[6]Person Detail'!$B:$W,21,0)</f>
        <v>0.92194940476190479</v>
      </c>
      <c r="BA56" s="404">
        <f>VLOOKUP(表1[[#This Row],[Pers.no.]],'[6]Person Detail'!$B:$W,22,0)</f>
        <v>0.96114323597657547</v>
      </c>
    </row>
    <row r="57" spans="1:53" ht="19.95" customHeight="1">
      <c r="A57" s="87" t="s">
        <v>562</v>
      </c>
      <c r="B57" s="169">
        <v>15015379</v>
      </c>
      <c r="C57" s="169" t="s">
        <v>54</v>
      </c>
      <c r="D57" s="169" t="s">
        <v>55</v>
      </c>
      <c r="E57" s="169" t="s">
        <v>67</v>
      </c>
      <c r="F57" s="169" t="s">
        <v>295</v>
      </c>
      <c r="G57" s="169" t="s">
        <v>296</v>
      </c>
      <c r="H57" s="170">
        <v>42543</v>
      </c>
      <c r="I57" s="169" t="s">
        <v>87</v>
      </c>
      <c r="J57" s="169" t="s">
        <v>87</v>
      </c>
      <c r="K57" s="169" t="s">
        <v>89</v>
      </c>
      <c r="L57" s="171">
        <v>2</v>
      </c>
      <c r="M57" s="171">
        <v>4</v>
      </c>
      <c r="N57" s="189">
        <v>16100</v>
      </c>
      <c r="O57" s="195">
        <v>0.03</v>
      </c>
      <c r="P57" s="190">
        <f t="shared" si="0"/>
        <v>483</v>
      </c>
      <c r="Q57" s="195">
        <v>0</v>
      </c>
      <c r="R57" s="190">
        <f t="shared" si="1"/>
        <v>0</v>
      </c>
      <c r="S57" s="195">
        <f t="shared" si="2"/>
        <v>0.03</v>
      </c>
      <c r="T57" s="190">
        <f t="shared" si="3"/>
        <v>483</v>
      </c>
      <c r="U57" s="190">
        <f t="shared" si="4"/>
        <v>16583</v>
      </c>
      <c r="V57" s="191">
        <v>16583</v>
      </c>
      <c r="W57" s="192">
        <f t="shared" si="13"/>
        <v>483</v>
      </c>
      <c r="X57" s="196">
        <f t="shared" si="5"/>
        <v>0.03</v>
      </c>
      <c r="Y57" s="197" t="str">
        <f t="shared" si="15"/>
        <v>2.40%-3.60%</v>
      </c>
      <c r="Z57" s="193"/>
      <c r="AA57" s="193"/>
      <c r="AB57" s="193"/>
      <c r="AC57" s="198"/>
      <c r="AD57" s="189">
        <f t="shared" si="7"/>
        <v>0</v>
      </c>
      <c r="AE57" s="194">
        <f t="shared" si="8"/>
        <v>16583</v>
      </c>
      <c r="AF57" s="182">
        <f t="shared" si="9"/>
        <v>483</v>
      </c>
      <c r="AG57" s="199">
        <f t="shared" si="10"/>
        <v>3.0000000000000027E-2</v>
      </c>
      <c r="AH57" s="184">
        <v>14</v>
      </c>
      <c r="AI57" s="184">
        <v>500</v>
      </c>
      <c r="AJ57" s="184"/>
      <c r="AK57" s="184">
        <v>688</v>
      </c>
      <c r="AL57" s="184">
        <f t="shared" si="11"/>
        <v>238850</v>
      </c>
      <c r="AM57" s="171">
        <v>4</v>
      </c>
      <c r="AN57" s="184"/>
      <c r="AO57" s="185"/>
      <c r="AP57" s="185"/>
      <c r="AQ57" s="169" t="s">
        <v>260</v>
      </c>
      <c r="AR57" s="169" t="s">
        <v>261</v>
      </c>
      <c r="AS57" s="169" t="s">
        <v>62</v>
      </c>
      <c r="AT57" s="201"/>
      <c r="AU57" s="185"/>
      <c r="AV57" s="185"/>
      <c r="AW57" s="188" t="e" vm="1">
        <f t="shared" ca="1" si="16"/>
        <v>#NAME?</v>
      </c>
      <c r="AX57" s="21" t="str">
        <f>VLOOKUP(表1[[#This Row],[Pers.no.]],'[6]Person Detail'!$B:$L,11,0)</f>
        <v>90-110</v>
      </c>
      <c r="AY57" s="404">
        <f>VLOOKUP(表1[[#This Row],[Pers.no.]],'[6]Person Detail'!$B:$R,17,0)</f>
        <v>1.302852518713332</v>
      </c>
      <c r="AZ57" s="404">
        <f>VLOOKUP(表1[[#This Row],[Pers.no.]],'[6]Person Detail'!$B:$W,21,0)</f>
        <v>1.1979166666666667</v>
      </c>
      <c r="BA57" s="404">
        <f>VLOOKUP(表1[[#This Row],[Pers.no.]],'[6]Person Detail'!$B:$W,22,0)</f>
        <v>1.2215388015174395</v>
      </c>
    </row>
    <row r="58" spans="1:53" ht="19.95" customHeight="1">
      <c r="A58" s="87" t="s">
        <v>562</v>
      </c>
      <c r="B58" s="169">
        <v>15015653</v>
      </c>
      <c r="C58" s="169" t="s">
        <v>54</v>
      </c>
      <c r="D58" s="169" t="s">
        <v>55</v>
      </c>
      <c r="E58" s="169" t="s">
        <v>67</v>
      </c>
      <c r="F58" s="169" t="s">
        <v>264</v>
      </c>
      <c r="G58" s="169" t="s">
        <v>258</v>
      </c>
      <c r="H58" s="170">
        <v>42634</v>
      </c>
      <c r="I58" s="169" t="s">
        <v>150</v>
      </c>
      <c r="J58" s="169" t="s">
        <v>322</v>
      </c>
      <c r="K58" s="169" t="s">
        <v>59</v>
      </c>
      <c r="L58" s="171">
        <v>2</v>
      </c>
      <c r="M58" s="171">
        <v>5</v>
      </c>
      <c r="N58" s="189">
        <v>21554</v>
      </c>
      <c r="O58" s="195">
        <v>0.06</v>
      </c>
      <c r="P58" s="190">
        <f t="shared" si="0"/>
        <v>1293</v>
      </c>
      <c r="Q58" s="195">
        <v>7.7799999999999994E-2</v>
      </c>
      <c r="R58" s="190">
        <f t="shared" si="1"/>
        <v>1677</v>
      </c>
      <c r="S58" s="195">
        <f t="shared" si="2"/>
        <v>0.13779344901178436</v>
      </c>
      <c r="T58" s="190">
        <f t="shared" si="3"/>
        <v>2970</v>
      </c>
      <c r="U58" s="190">
        <f t="shared" si="4"/>
        <v>24524</v>
      </c>
      <c r="V58" s="191">
        <v>24221</v>
      </c>
      <c r="W58" s="192">
        <f t="shared" si="13"/>
        <v>2667</v>
      </c>
      <c r="X58" s="196">
        <f t="shared" si="5"/>
        <v>0.1237</v>
      </c>
      <c r="Y58" s="197" t="str">
        <f t="shared" si="15"/>
        <v>11.02%-16.54%</v>
      </c>
      <c r="Z58" s="193"/>
      <c r="AA58" s="193"/>
      <c r="AB58" s="193"/>
      <c r="AC58" s="198"/>
      <c r="AD58" s="189">
        <f t="shared" si="7"/>
        <v>0</v>
      </c>
      <c r="AE58" s="194">
        <f t="shared" si="8"/>
        <v>24221</v>
      </c>
      <c r="AF58" s="182">
        <f t="shared" si="9"/>
        <v>2667</v>
      </c>
      <c r="AG58" s="199">
        <f t="shared" si="10"/>
        <v>0.12373573350654166</v>
      </c>
      <c r="AH58" s="184">
        <v>14</v>
      </c>
      <c r="AI58" s="184">
        <v>450</v>
      </c>
      <c r="AJ58" s="184"/>
      <c r="AK58" s="184">
        <v>688</v>
      </c>
      <c r="AL58" s="184">
        <f t="shared" si="11"/>
        <v>345182</v>
      </c>
      <c r="AM58" s="171">
        <v>5</v>
      </c>
      <c r="AN58" s="184"/>
      <c r="AO58" s="185"/>
      <c r="AP58" s="185"/>
      <c r="AQ58" s="169" t="s">
        <v>260</v>
      </c>
      <c r="AR58" s="169" t="s">
        <v>261</v>
      </c>
      <c r="AS58" s="169" t="s">
        <v>62</v>
      </c>
      <c r="AT58" s="201"/>
      <c r="AU58" s="185"/>
      <c r="AV58" s="185"/>
      <c r="AW58" s="187" t="e" vm="1">
        <f t="shared" ca="1" si="16"/>
        <v>#NAME?</v>
      </c>
      <c r="AX58" s="21" t="str">
        <f>VLOOKUP(表1[[#This Row],[Pers.no.]],'[6]Person Detail'!$B:$L,11,0)</f>
        <v>0</v>
      </c>
      <c r="AY58" s="404">
        <f>VLOOKUP(表1[[#This Row],[Pers.no.]],'[6]Person Detail'!$B:$R,17,0)</f>
        <v>0.92733296046121416</v>
      </c>
      <c r="AZ58" s="404">
        <f>VLOOKUP(表1[[#This Row],[Pers.no.]],'[6]Person Detail'!$B:$W,21,0)</f>
        <v>0.90563025210084036</v>
      </c>
      <c r="BA58" s="404">
        <f>VLOOKUP(表1[[#This Row],[Pers.no.]],'[6]Person Detail'!$B:$W,22,0)</f>
        <v>0.95735177865612653</v>
      </c>
    </row>
    <row r="59" spans="1:53" ht="19.95" customHeight="1">
      <c r="A59" s="87" t="s">
        <v>562</v>
      </c>
      <c r="B59" s="169">
        <v>15020094</v>
      </c>
      <c r="C59" s="169" t="s">
        <v>54</v>
      </c>
      <c r="D59" s="169" t="s">
        <v>55</v>
      </c>
      <c r="E59" s="169" t="s">
        <v>67</v>
      </c>
      <c r="F59" s="169" t="s">
        <v>295</v>
      </c>
      <c r="G59" s="169" t="s">
        <v>296</v>
      </c>
      <c r="H59" s="170">
        <v>43908</v>
      </c>
      <c r="I59" s="169" t="s">
        <v>150</v>
      </c>
      <c r="J59" s="169" t="s">
        <v>325</v>
      </c>
      <c r="K59" s="169" t="s">
        <v>59</v>
      </c>
      <c r="L59" s="171">
        <v>2</v>
      </c>
      <c r="M59" s="171">
        <v>3</v>
      </c>
      <c r="N59" s="189">
        <v>20400</v>
      </c>
      <c r="O59" s="195">
        <v>0.03</v>
      </c>
      <c r="P59" s="190">
        <f t="shared" ref="P59:P69" si="17">ROUND(N59*O59,0)</f>
        <v>612</v>
      </c>
      <c r="Q59" s="195">
        <v>0</v>
      </c>
      <c r="R59" s="190">
        <f t="shared" ref="R59:R69" si="18">ROUND(N59*Q59,0)</f>
        <v>0</v>
      </c>
      <c r="S59" s="195">
        <f t="shared" ref="S59:S69" si="19">T59/N59</f>
        <v>0.03</v>
      </c>
      <c r="T59" s="190">
        <f t="shared" ref="T59:T69" si="20">P59+R59</f>
        <v>612</v>
      </c>
      <c r="U59" s="190">
        <f t="shared" ref="U59:U69" si="21">N59+T59</f>
        <v>21012</v>
      </c>
      <c r="V59" s="191">
        <v>21012</v>
      </c>
      <c r="W59" s="192">
        <f t="shared" ref="W59:W69" si="22">V59-N59</f>
        <v>612</v>
      </c>
      <c r="X59" s="196">
        <f t="shared" ref="X59:X69" si="23">ROUND(V59/N59-1,4)</f>
        <v>0.03</v>
      </c>
      <c r="Y59" s="197" t="str">
        <f t="shared" si="15"/>
        <v>2.40%-3.60%</v>
      </c>
      <c r="Z59" s="193"/>
      <c r="AA59" s="193"/>
      <c r="AB59" s="193"/>
      <c r="AC59" s="198"/>
      <c r="AD59" s="189">
        <f t="shared" ref="AD59:AD69" si="24">ROUND(N59*AC59,0)</f>
        <v>0</v>
      </c>
      <c r="AE59" s="194">
        <f t="shared" ref="AE59:AE69" si="25">V59+AD59</f>
        <v>21012</v>
      </c>
      <c r="AF59" s="182">
        <f t="shared" ref="AF59:AF69" si="26">AE59-N59</f>
        <v>612</v>
      </c>
      <c r="AG59" s="199">
        <f t="shared" ref="AG59:AG69" si="27">AE59/N59-1</f>
        <v>3.0000000000000027E-2</v>
      </c>
      <c r="AH59" s="184">
        <v>14</v>
      </c>
      <c r="AI59" s="184">
        <v>450</v>
      </c>
      <c r="AJ59" s="184"/>
      <c r="AK59" s="184">
        <v>688</v>
      </c>
      <c r="AL59" s="184">
        <f t="shared" ref="AL59:AL69" si="28">AE59*AH59+AI59*12+AK59+IF(AB59="",AJ59,IF(AB59="D",5000,IF(AB59="C",1000,0)))*12</f>
        <v>300256</v>
      </c>
      <c r="AM59" s="171">
        <v>4</v>
      </c>
      <c r="AN59" s="184"/>
      <c r="AO59" s="185"/>
      <c r="AP59" s="185"/>
      <c r="AQ59" s="169" t="s">
        <v>260</v>
      </c>
      <c r="AR59" s="169" t="s">
        <v>261</v>
      </c>
      <c r="AS59" s="169" t="s">
        <v>62</v>
      </c>
      <c r="AT59" s="201"/>
      <c r="AU59" s="185"/>
      <c r="AV59" s="185"/>
      <c r="AW59" s="188" t="e" vm="1">
        <f t="shared" ref="AW59:AW79" ca="1" si="29">_xlfn.LET(_xlpm.actual,X59,_xlpm.low,VALUE(_xlfn.TEXTBEFORE(Y59,"-")),_xlpm.high,VALUE(_xlfn.TEXTAFTER(Y59,"-")),IF(AND(_xlpm.actual=0,OR(_xlpm.low&lt;&gt;0,_xlpm.high&lt;&gt;0)),"0 increase",IF(_xlpm.actual&gt;_xlpm.high*1.2,"&gt;20",IF(_xlpm.actual&lt;_xlpm.low*0.8,"&lt;20","OK"))))</f>
        <v>#NAME?</v>
      </c>
      <c r="AX59" s="21" t="str">
        <f>VLOOKUP(表1[[#This Row],[Pers.no.]],'[6]Person Detail'!$B:$L,11,0)</f>
        <v>50-70</v>
      </c>
      <c r="AY59" s="404">
        <f>VLOOKUP(表1[[#This Row],[Pers.no.]],'[6]Person Detail'!$B:$R,17,0)</f>
        <v>0.8776836036656197</v>
      </c>
      <c r="AZ59" s="404">
        <f>VLOOKUP(表1[[#This Row],[Pers.no.]],'[6]Person Detail'!$B:$W,21,0)</f>
        <v>0.8571428571428571</v>
      </c>
      <c r="BA59" s="404">
        <f>VLOOKUP(表1[[#This Row],[Pers.no.]],'[6]Person Detail'!$B:$W,22,0)</f>
        <v>0.83051383399209489</v>
      </c>
    </row>
    <row r="60" spans="1:53" ht="19.95" customHeight="1">
      <c r="A60" s="87" t="s">
        <v>562</v>
      </c>
      <c r="B60" s="169">
        <v>15022179</v>
      </c>
      <c r="C60" s="169" t="s">
        <v>54</v>
      </c>
      <c r="D60" s="169" t="s">
        <v>55</v>
      </c>
      <c r="E60" s="169" t="s">
        <v>67</v>
      </c>
      <c r="F60" s="169" t="s">
        <v>295</v>
      </c>
      <c r="G60" s="169" t="s">
        <v>296</v>
      </c>
      <c r="H60" s="170">
        <v>44686</v>
      </c>
      <c r="I60" s="169" t="s">
        <v>105</v>
      </c>
      <c r="J60" s="169" t="s">
        <v>328</v>
      </c>
      <c r="K60" s="169" t="s">
        <v>107</v>
      </c>
      <c r="L60" s="171">
        <v>2</v>
      </c>
      <c r="M60" s="171">
        <v>3</v>
      </c>
      <c r="N60" s="189">
        <v>12472</v>
      </c>
      <c r="O60" s="195">
        <v>0</v>
      </c>
      <c r="P60" s="190">
        <f t="shared" si="17"/>
        <v>0</v>
      </c>
      <c r="Q60" s="195">
        <v>0</v>
      </c>
      <c r="R60" s="190">
        <f t="shared" si="18"/>
        <v>0</v>
      </c>
      <c r="S60" s="195">
        <f t="shared" si="19"/>
        <v>0</v>
      </c>
      <c r="T60" s="190">
        <f t="shared" si="20"/>
        <v>0</v>
      </c>
      <c r="U60" s="190">
        <f t="shared" si="21"/>
        <v>12472</v>
      </c>
      <c r="V60" s="191">
        <v>12700</v>
      </c>
      <c r="W60" s="192">
        <f t="shared" si="22"/>
        <v>228</v>
      </c>
      <c r="X60" s="196">
        <f t="shared" si="23"/>
        <v>1.83E-2</v>
      </c>
      <c r="Y60" s="197" t="str">
        <f t="shared" si="15"/>
        <v>0.00%-0.00%</v>
      </c>
      <c r="Z60" s="193"/>
      <c r="AA60" s="193"/>
      <c r="AB60" s="193"/>
      <c r="AC60" s="198"/>
      <c r="AD60" s="189">
        <f t="shared" si="24"/>
        <v>0</v>
      </c>
      <c r="AE60" s="194">
        <f t="shared" si="25"/>
        <v>12700</v>
      </c>
      <c r="AF60" s="182">
        <f t="shared" si="26"/>
        <v>228</v>
      </c>
      <c r="AG60" s="199">
        <f t="shared" si="27"/>
        <v>1.8280949326491269E-2</v>
      </c>
      <c r="AH60" s="184">
        <v>14</v>
      </c>
      <c r="AI60" s="184">
        <v>450</v>
      </c>
      <c r="AJ60" s="184"/>
      <c r="AK60" s="184">
        <v>688</v>
      </c>
      <c r="AL60" s="184">
        <f t="shared" si="28"/>
        <v>183888</v>
      </c>
      <c r="AM60" s="171">
        <v>3</v>
      </c>
      <c r="AN60" s="184"/>
      <c r="AO60" s="185" t="s">
        <v>329</v>
      </c>
      <c r="AP60" s="185" t="s">
        <v>330</v>
      </c>
      <c r="AQ60" s="169" t="s">
        <v>260</v>
      </c>
      <c r="AR60" s="169" t="s">
        <v>261</v>
      </c>
      <c r="AS60" s="169" t="s">
        <v>62</v>
      </c>
      <c r="AT60" s="201"/>
      <c r="AU60" s="185" t="s">
        <v>133</v>
      </c>
      <c r="AV60" s="185" t="s">
        <v>134</v>
      </c>
      <c r="AW60" s="187" t="e" vm="1">
        <f t="shared" ca="1" si="29"/>
        <v>#NAME?</v>
      </c>
      <c r="AX60" s="21" t="str">
        <f>VLOOKUP(表1[[#This Row],[Pers.no.]],'[6]Person Detail'!$B:$L,11,0)</f>
        <v>&gt;90</v>
      </c>
      <c r="AY60" s="404">
        <f>VLOOKUP(表1[[#This Row],[Pers.no.]],'[6]Person Detail'!$B:$R,17,0)</f>
        <v>1.3197883597883597</v>
      </c>
      <c r="AZ60" s="404">
        <f>VLOOKUP(表1[[#This Row],[Pers.no.]],'[6]Person Detail'!$B:$W,21,0)</f>
        <v>1.182236124934831</v>
      </c>
      <c r="BA60" s="404">
        <f>VLOOKUP(表1[[#This Row],[Pers.no.]],'[6]Person Detail'!$B:$W,22,0)</f>
        <v>1.1723437644235206</v>
      </c>
    </row>
    <row r="61" spans="1:53" ht="19.95" customHeight="1">
      <c r="A61" s="87" t="s">
        <v>562</v>
      </c>
      <c r="B61" s="169">
        <v>15022342</v>
      </c>
      <c r="C61" s="169" t="s">
        <v>54</v>
      </c>
      <c r="D61" s="169" t="s">
        <v>55</v>
      </c>
      <c r="E61" s="169" t="s">
        <v>67</v>
      </c>
      <c r="F61" s="169" t="s">
        <v>257</v>
      </c>
      <c r="G61" s="169" t="s">
        <v>258</v>
      </c>
      <c r="H61" s="170">
        <v>45035</v>
      </c>
      <c r="I61" s="169" t="s">
        <v>87</v>
      </c>
      <c r="J61" s="169" t="s">
        <v>333</v>
      </c>
      <c r="K61" s="169" t="s">
        <v>89</v>
      </c>
      <c r="L61" s="171">
        <v>2</v>
      </c>
      <c r="M61" s="171">
        <v>3</v>
      </c>
      <c r="N61" s="189">
        <v>11020</v>
      </c>
      <c r="O61" s="195">
        <v>0.03</v>
      </c>
      <c r="P61" s="190">
        <f t="shared" si="17"/>
        <v>331</v>
      </c>
      <c r="Q61" s="195">
        <v>0</v>
      </c>
      <c r="R61" s="190">
        <f t="shared" si="18"/>
        <v>0</v>
      </c>
      <c r="S61" s="195">
        <f t="shared" si="19"/>
        <v>3.0036297640653357E-2</v>
      </c>
      <c r="T61" s="190">
        <f t="shared" si="20"/>
        <v>331</v>
      </c>
      <c r="U61" s="190">
        <f t="shared" si="21"/>
        <v>11351</v>
      </c>
      <c r="V61" s="191">
        <v>11751</v>
      </c>
      <c r="W61" s="192">
        <f t="shared" si="22"/>
        <v>731</v>
      </c>
      <c r="X61" s="196">
        <f t="shared" si="23"/>
        <v>6.6299999999999998E-2</v>
      </c>
      <c r="Y61" s="197" t="str">
        <f t="shared" si="15"/>
        <v>2.40%-3.60%</v>
      </c>
      <c r="Z61" s="193"/>
      <c r="AA61" s="193"/>
      <c r="AB61" s="193"/>
      <c r="AC61" s="198"/>
      <c r="AD61" s="189">
        <f t="shared" si="24"/>
        <v>0</v>
      </c>
      <c r="AE61" s="194">
        <f t="shared" si="25"/>
        <v>11751</v>
      </c>
      <c r="AF61" s="182">
        <f t="shared" si="26"/>
        <v>731</v>
      </c>
      <c r="AG61" s="199">
        <f t="shared" si="27"/>
        <v>6.6333938294010908E-2</v>
      </c>
      <c r="AH61" s="184">
        <v>14</v>
      </c>
      <c r="AI61" s="184">
        <v>550</v>
      </c>
      <c r="AJ61" s="184"/>
      <c r="AK61" s="184">
        <v>688</v>
      </c>
      <c r="AL61" s="184">
        <f t="shared" si="28"/>
        <v>171802</v>
      </c>
      <c r="AM61" s="171">
        <v>5</v>
      </c>
      <c r="AN61" s="184"/>
      <c r="AO61" s="185" t="s">
        <v>334</v>
      </c>
      <c r="AP61" s="185" t="s">
        <v>132</v>
      </c>
      <c r="AQ61" s="169" t="s">
        <v>260</v>
      </c>
      <c r="AR61" s="169" t="s">
        <v>261</v>
      </c>
      <c r="AS61" s="169" t="s">
        <v>62</v>
      </c>
      <c r="AT61" s="201"/>
      <c r="AU61" s="185" t="s">
        <v>133</v>
      </c>
      <c r="AV61" s="185" t="s">
        <v>134</v>
      </c>
      <c r="AW61" s="188" t="e" vm="1">
        <f t="shared" ca="1" si="29"/>
        <v>#NAME?</v>
      </c>
      <c r="AX61" s="21" t="str">
        <f>VLOOKUP(表1[[#This Row],[Pers.no.]],'[6]Person Detail'!$B:$L,11,0)</f>
        <v>50-70</v>
      </c>
      <c r="AY61" s="404">
        <f>VLOOKUP(表1[[#This Row],[Pers.no.]],'[6]Person Detail'!$B:$R,17,0)</f>
        <v>0.89176613392676507</v>
      </c>
      <c r="AZ61" s="404">
        <f>VLOOKUP(表1[[#This Row],[Pers.no.]],'[6]Person Detail'!$B:$W,21,0)</f>
        <v>0.81994047619047616</v>
      </c>
      <c r="BA61" s="404">
        <f>VLOOKUP(表1[[#This Row],[Pers.no.]],'[6]Person Detail'!$B:$W,22,0)</f>
        <v>0.86560347685168137</v>
      </c>
    </row>
    <row r="62" spans="1:53" ht="19.95" customHeight="1">
      <c r="A62" s="87" t="s">
        <v>562</v>
      </c>
      <c r="B62" s="169">
        <v>15001449</v>
      </c>
      <c r="C62" s="169" t="s">
        <v>54</v>
      </c>
      <c r="D62" s="169" t="s">
        <v>55</v>
      </c>
      <c r="E62" s="169" t="s">
        <v>67</v>
      </c>
      <c r="F62" s="169" t="s">
        <v>276</v>
      </c>
      <c r="G62" s="169" t="s">
        <v>258</v>
      </c>
      <c r="H62" s="170">
        <v>39525</v>
      </c>
      <c r="I62" s="169" t="s">
        <v>105</v>
      </c>
      <c r="J62" s="169" t="s">
        <v>196</v>
      </c>
      <c r="K62" s="169" t="s">
        <v>107</v>
      </c>
      <c r="L62" s="171">
        <v>2</v>
      </c>
      <c r="M62" s="171">
        <v>3</v>
      </c>
      <c r="N62" s="189">
        <v>12190</v>
      </c>
      <c r="O62" s="195">
        <v>0</v>
      </c>
      <c r="P62" s="190">
        <f t="shared" si="17"/>
        <v>0</v>
      </c>
      <c r="Q62" s="195">
        <v>0</v>
      </c>
      <c r="R62" s="190">
        <f t="shared" si="18"/>
        <v>0</v>
      </c>
      <c r="S62" s="195">
        <f t="shared" si="19"/>
        <v>0</v>
      </c>
      <c r="T62" s="190">
        <f t="shared" si="20"/>
        <v>0</v>
      </c>
      <c r="U62" s="190">
        <f t="shared" si="21"/>
        <v>12190</v>
      </c>
      <c r="V62" s="191">
        <v>12190</v>
      </c>
      <c r="W62" s="192">
        <f t="shared" si="22"/>
        <v>0</v>
      </c>
      <c r="X62" s="196">
        <f t="shared" si="23"/>
        <v>0</v>
      </c>
      <c r="Y62" s="197" t="str">
        <f t="shared" si="15"/>
        <v>0.00%-0.00%</v>
      </c>
      <c r="Z62" s="193"/>
      <c r="AA62" s="193"/>
      <c r="AB62" s="193"/>
      <c r="AC62" s="198"/>
      <c r="AD62" s="189">
        <f t="shared" si="24"/>
        <v>0</v>
      </c>
      <c r="AE62" s="194">
        <f t="shared" si="25"/>
        <v>12190</v>
      </c>
      <c r="AF62" s="182">
        <f t="shared" si="26"/>
        <v>0</v>
      </c>
      <c r="AG62" s="199">
        <f t="shared" si="27"/>
        <v>0</v>
      </c>
      <c r="AH62" s="184">
        <v>14</v>
      </c>
      <c r="AI62" s="184">
        <v>450</v>
      </c>
      <c r="AJ62" s="184"/>
      <c r="AK62" s="184">
        <v>688</v>
      </c>
      <c r="AL62" s="184">
        <f t="shared" si="28"/>
        <v>176748</v>
      </c>
      <c r="AM62" s="171">
        <v>1</v>
      </c>
      <c r="AN62" s="184"/>
      <c r="AO62" s="185"/>
      <c r="AP62" s="185"/>
      <c r="AQ62" s="169" t="s">
        <v>260</v>
      </c>
      <c r="AR62" s="169" t="s">
        <v>261</v>
      </c>
      <c r="AS62" s="169" t="s">
        <v>62</v>
      </c>
      <c r="AT62" s="201"/>
      <c r="AU62" s="185"/>
      <c r="AV62" s="185"/>
      <c r="AW62" s="187" t="e" vm="1">
        <f t="shared" ca="1" si="29"/>
        <v>#NAME?</v>
      </c>
      <c r="AX62" s="21" t="str">
        <f>VLOOKUP(表1[[#This Row],[Pers.no.]],'[6]Person Detail'!$B:$L,11,0)</f>
        <v>&gt;90</v>
      </c>
      <c r="AY62" s="404">
        <f>VLOOKUP(表1[[#This Row],[Pers.no.]],'[6]Person Detail'!$B:$R,17,0)</f>
        <v>1.28994708994709</v>
      </c>
      <c r="AZ62" s="404">
        <f>VLOOKUP(表1[[#This Row],[Pers.no.]],'[6]Person Detail'!$B:$W,21,0)</f>
        <v>1.155505000236978</v>
      </c>
      <c r="BA62" s="404">
        <f>VLOOKUP(表1[[#This Row],[Pers.no.]],'[6]Person Detail'!$B:$W,22,0)</f>
        <v>1.1252653927813163</v>
      </c>
    </row>
    <row r="63" spans="1:53" ht="19.95" customHeight="1">
      <c r="A63" s="87" t="s">
        <v>562</v>
      </c>
      <c r="B63" s="169">
        <v>51202067</v>
      </c>
      <c r="C63" s="169" t="s">
        <v>54</v>
      </c>
      <c r="D63" s="169" t="s">
        <v>55</v>
      </c>
      <c r="E63" s="169" t="s">
        <v>67</v>
      </c>
      <c r="F63" s="169" t="s">
        <v>276</v>
      </c>
      <c r="G63" s="169" t="s">
        <v>339</v>
      </c>
      <c r="H63" s="170">
        <v>38292</v>
      </c>
      <c r="I63" s="169" t="s">
        <v>340</v>
      </c>
      <c r="J63" s="169" t="s">
        <v>189</v>
      </c>
      <c r="K63" s="169" t="s">
        <v>341</v>
      </c>
      <c r="L63" s="171">
        <v>2</v>
      </c>
      <c r="M63" s="171">
        <v>4</v>
      </c>
      <c r="N63" s="189">
        <v>49800</v>
      </c>
      <c r="O63" s="195">
        <v>0.03</v>
      </c>
      <c r="P63" s="190">
        <f t="shared" si="17"/>
        <v>1494</v>
      </c>
      <c r="Q63" s="195">
        <v>0</v>
      </c>
      <c r="R63" s="190">
        <f t="shared" si="18"/>
        <v>0</v>
      </c>
      <c r="S63" s="195">
        <f t="shared" si="19"/>
        <v>0.03</v>
      </c>
      <c r="T63" s="190">
        <f t="shared" si="20"/>
        <v>1494</v>
      </c>
      <c r="U63" s="190">
        <f t="shared" si="21"/>
        <v>51294</v>
      </c>
      <c r="V63" s="191">
        <v>50100</v>
      </c>
      <c r="W63" s="192">
        <f t="shared" si="22"/>
        <v>300</v>
      </c>
      <c r="X63" s="196">
        <f t="shared" si="23"/>
        <v>6.0000000000000001E-3</v>
      </c>
      <c r="Y63" s="197" t="str">
        <f t="shared" si="15"/>
        <v>2.40%-3.60%</v>
      </c>
      <c r="Z63" s="193"/>
      <c r="AA63" s="193"/>
      <c r="AB63" s="193"/>
      <c r="AC63" s="198"/>
      <c r="AD63" s="189">
        <f t="shared" si="24"/>
        <v>0</v>
      </c>
      <c r="AE63" s="194">
        <f t="shared" si="25"/>
        <v>50100</v>
      </c>
      <c r="AF63" s="182">
        <f t="shared" si="26"/>
        <v>300</v>
      </c>
      <c r="AG63" s="199">
        <f t="shared" si="27"/>
        <v>6.0240963855422436E-3</v>
      </c>
      <c r="AH63" s="184">
        <v>14</v>
      </c>
      <c r="AI63" s="184">
        <v>450</v>
      </c>
      <c r="AJ63" s="184">
        <v>1000</v>
      </c>
      <c r="AK63" s="184">
        <v>688</v>
      </c>
      <c r="AL63" s="184">
        <f t="shared" si="28"/>
        <v>719488</v>
      </c>
      <c r="AM63" s="171">
        <v>4</v>
      </c>
      <c r="AN63" s="184"/>
      <c r="AO63" s="185" t="s">
        <v>342</v>
      </c>
      <c r="AP63" s="185" t="s">
        <v>179</v>
      </c>
      <c r="AQ63" s="169" t="s">
        <v>343</v>
      </c>
      <c r="AR63" s="169" t="s">
        <v>261</v>
      </c>
      <c r="AS63" s="169" t="s">
        <v>62</v>
      </c>
      <c r="AT63" s="201"/>
      <c r="AU63" s="185" t="s">
        <v>133</v>
      </c>
      <c r="AV63" s="185" t="s">
        <v>180</v>
      </c>
      <c r="AW63" s="188" t="e" vm="1">
        <f t="shared" ca="1" si="29"/>
        <v>#NAME?</v>
      </c>
      <c r="AX63" s="21" t="str">
        <f>VLOOKUP(表1[[#This Row],[Pers.no.]],'[6]Person Detail'!$B:$L,11,0)</f>
        <v>90-110</v>
      </c>
      <c r="AY63" s="404">
        <f>VLOOKUP(表1[[#This Row],[Pers.no.]],'[6]Person Detail'!$B:$R,17,0)</f>
        <v>1.262261424986693</v>
      </c>
      <c r="AZ63" s="404">
        <f>VLOOKUP(表1[[#This Row],[Pers.no.]],'[6]Person Detail'!$B:$W,21,0)</f>
        <v>1.1672330950427752</v>
      </c>
      <c r="BA63" s="404">
        <f>VLOOKUP(表1[[#This Row],[Pers.no.]],'[6]Person Detail'!$B:$W,22,0)</f>
        <v>1.1619277331972726</v>
      </c>
    </row>
    <row r="64" spans="1:53" ht="19.95" customHeight="1">
      <c r="A64" s="87" t="s">
        <v>562</v>
      </c>
      <c r="B64" s="169">
        <v>15002547</v>
      </c>
      <c r="C64" s="169" t="s">
        <v>54</v>
      </c>
      <c r="D64" s="169" t="s">
        <v>55</v>
      </c>
      <c r="E64" s="169" t="s">
        <v>67</v>
      </c>
      <c r="F64" s="169" t="s">
        <v>346</v>
      </c>
      <c r="G64" s="169" t="s">
        <v>339</v>
      </c>
      <c r="H64" s="170">
        <v>39993</v>
      </c>
      <c r="I64" s="169" t="s">
        <v>340</v>
      </c>
      <c r="J64" s="169" t="s">
        <v>347</v>
      </c>
      <c r="K64" s="169" t="s">
        <v>341</v>
      </c>
      <c r="L64" s="171">
        <v>2</v>
      </c>
      <c r="M64" s="171">
        <v>3</v>
      </c>
      <c r="N64" s="189">
        <v>43250</v>
      </c>
      <c r="O64" s="195">
        <v>0</v>
      </c>
      <c r="P64" s="190">
        <f t="shared" si="17"/>
        <v>0</v>
      </c>
      <c r="Q64" s="195">
        <v>0</v>
      </c>
      <c r="R64" s="190">
        <f t="shared" si="18"/>
        <v>0</v>
      </c>
      <c r="S64" s="195">
        <f t="shared" si="19"/>
        <v>0</v>
      </c>
      <c r="T64" s="190">
        <f t="shared" si="20"/>
        <v>0</v>
      </c>
      <c r="U64" s="190">
        <f t="shared" si="21"/>
        <v>43250</v>
      </c>
      <c r="V64" s="191">
        <v>43550</v>
      </c>
      <c r="W64" s="192">
        <f t="shared" si="22"/>
        <v>300</v>
      </c>
      <c r="X64" s="196">
        <f t="shared" si="23"/>
        <v>6.8999999999999999E-3</v>
      </c>
      <c r="Y64" s="197" t="str">
        <f t="shared" si="15"/>
        <v>0.00%-0.00%</v>
      </c>
      <c r="Z64" s="193"/>
      <c r="AA64" s="193"/>
      <c r="AB64" s="193"/>
      <c r="AC64" s="198"/>
      <c r="AD64" s="189">
        <f t="shared" si="24"/>
        <v>0</v>
      </c>
      <c r="AE64" s="194">
        <f t="shared" si="25"/>
        <v>43550</v>
      </c>
      <c r="AF64" s="182">
        <f t="shared" si="26"/>
        <v>300</v>
      </c>
      <c r="AG64" s="199">
        <f t="shared" si="27"/>
        <v>6.9364161849712058E-3</v>
      </c>
      <c r="AH64" s="184">
        <v>14</v>
      </c>
      <c r="AI64" s="184">
        <v>450</v>
      </c>
      <c r="AJ64" s="184">
        <v>1000</v>
      </c>
      <c r="AK64" s="184">
        <v>688</v>
      </c>
      <c r="AL64" s="184">
        <f t="shared" si="28"/>
        <v>627788</v>
      </c>
      <c r="AM64" s="171">
        <v>4</v>
      </c>
      <c r="AN64" s="184"/>
      <c r="AO64" s="185" t="s">
        <v>348</v>
      </c>
      <c r="AP64" s="185" t="s">
        <v>349</v>
      </c>
      <c r="AQ64" s="169" t="s">
        <v>343</v>
      </c>
      <c r="AR64" s="169" t="s">
        <v>261</v>
      </c>
      <c r="AS64" s="169" t="s">
        <v>62</v>
      </c>
      <c r="AT64" s="201"/>
      <c r="AU64" s="185" t="s">
        <v>133</v>
      </c>
      <c r="AV64" s="185" t="s">
        <v>134</v>
      </c>
      <c r="AW64" s="187" t="e" vm="1">
        <f t="shared" ca="1" si="29"/>
        <v>#NAME?</v>
      </c>
      <c r="AX64" s="21" t="str">
        <f>VLOOKUP(表1[[#This Row],[Pers.no.]],'[6]Person Detail'!$B:$L,11,0)</f>
        <v>&gt;90</v>
      </c>
      <c r="AY64" s="404">
        <f>VLOOKUP(表1[[#This Row],[Pers.no.]],'[6]Person Detail'!$B:$R,17,0)</f>
        <v>1.0962410970014955</v>
      </c>
      <c r="AZ64" s="404">
        <f>VLOOKUP(表1[[#This Row],[Pers.no.]],'[6]Person Detail'!$B:$W,21,0)</f>
        <v>1.0137114731044181</v>
      </c>
      <c r="BA64" s="404">
        <f>VLOOKUP(表1[[#This Row],[Pers.no.]],'[6]Person Detail'!$B:$W,22,0)</f>
        <v>1.0100190175796651</v>
      </c>
    </row>
    <row r="65" spans="1:53" ht="19.95" customHeight="1">
      <c r="A65" s="87" t="s">
        <v>562</v>
      </c>
      <c r="B65" s="169">
        <v>15001516</v>
      </c>
      <c r="C65" s="169" t="s">
        <v>54</v>
      </c>
      <c r="D65" s="169" t="s">
        <v>55</v>
      </c>
      <c r="E65" s="169" t="s">
        <v>67</v>
      </c>
      <c r="F65" s="169" t="s">
        <v>256</v>
      </c>
      <c r="G65" s="169" t="s">
        <v>339</v>
      </c>
      <c r="H65" s="170">
        <v>39553</v>
      </c>
      <c r="I65" s="169" t="s">
        <v>87</v>
      </c>
      <c r="J65" s="169" t="s">
        <v>352</v>
      </c>
      <c r="K65" s="169" t="s">
        <v>89</v>
      </c>
      <c r="L65" s="171">
        <v>2</v>
      </c>
      <c r="M65" s="171">
        <v>4</v>
      </c>
      <c r="N65" s="189">
        <v>10020</v>
      </c>
      <c r="O65" s="195">
        <v>3.7500000000000006E-2</v>
      </c>
      <c r="P65" s="190">
        <f t="shared" si="17"/>
        <v>376</v>
      </c>
      <c r="Q65" s="195">
        <v>1.55E-2</v>
      </c>
      <c r="R65" s="190">
        <f t="shared" si="18"/>
        <v>155</v>
      </c>
      <c r="S65" s="195">
        <f t="shared" si="19"/>
        <v>5.2994011976047903E-2</v>
      </c>
      <c r="T65" s="190">
        <f t="shared" si="20"/>
        <v>531</v>
      </c>
      <c r="U65" s="190">
        <f t="shared" si="21"/>
        <v>10551</v>
      </c>
      <c r="V65" s="191">
        <f>U65-100</f>
        <v>10451</v>
      </c>
      <c r="W65" s="192">
        <f t="shared" si="22"/>
        <v>431</v>
      </c>
      <c r="X65" s="196">
        <f t="shared" si="23"/>
        <v>4.2999999999999997E-2</v>
      </c>
      <c r="Y65" s="197" t="str">
        <f t="shared" si="15"/>
        <v>4.24%-6.36%</v>
      </c>
      <c r="Z65" s="193"/>
      <c r="AA65" s="193"/>
      <c r="AB65" s="193"/>
      <c r="AC65" s="198"/>
      <c r="AD65" s="189">
        <f t="shared" si="24"/>
        <v>0</v>
      </c>
      <c r="AE65" s="194">
        <f t="shared" si="25"/>
        <v>10451</v>
      </c>
      <c r="AF65" s="182">
        <f t="shared" si="26"/>
        <v>431</v>
      </c>
      <c r="AG65" s="199">
        <f t="shared" si="27"/>
        <v>4.3013972055888194E-2</v>
      </c>
      <c r="AH65" s="184">
        <v>14</v>
      </c>
      <c r="AI65" s="184">
        <v>450</v>
      </c>
      <c r="AJ65" s="184"/>
      <c r="AK65" s="184">
        <v>688</v>
      </c>
      <c r="AL65" s="184">
        <f t="shared" si="28"/>
        <v>152402</v>
      </c>
      <c r="AM65" s="171">
        <v>2</v>
      </c>
      <c r="AN65" s="184"/>
      <c r="AO65" s="185"/>
      <c r="AP65" s="185"/>
      <c r="AQ65" s="169" t="s">
        <v>343</v>
      </c>
      <c r="AR65" s="169" t="s">
        <v>261</v>
      </c>
      <c r="AS65" s="169" t="s">
        <v>62</v>
      </c>
      <c r="AT65" s="201"/>
      <c r="AU65" s="185"/>
      <c r="AV65" s="185"/>
      <c r="AW65" s="188" t="e" vm="1">
        <f t="shared" ca="1" si="29"/>
        <v>#NAME?</v>
      </c>
      <c r="AX65" s="21" t="str">
        <f>VLOOKUP(表1[[#This Row],[Pers.no.]],'[6]Person Detail'!$B:$L,11,0)</f>
        <v>70-90</v>
      </c>
      <c r="AY65" s="404">
        <f>VLOOKUP(表1[[#This Row],[Pers.no.]],'[6]Person Detail'!$B:$R,17,0)</f>
        <v>0.81084361723649601</v>
      </c>
      <c r="AZ65" s="404">
        <f>VLOOKUP(表1[[#This Row],[Pers.no.]],'[6]Person Detail'!$B:$W,21,0)</f>
        <v>0.7455357142857143</v>
      </c>
      <c r="BA65" s="404">
        <f>VLOOKUP(表1[[#This Row],[Pers.no.]],'[6]Person Detail'!$B:$W,22,0)</f>
        <v>0.76984273139110904</v>
      </c>
    </row>
    <row r="66" spans="1:53" ht="19.95" customHeight="1">
      <c r="A66" s="87" t="s">
        <v>562</v>
      </c>
      <c r="B66" s="169">
        <v>15001801</v>
      </c>
      <c r="C66" s="169" t="s">
        <v>54</v>
      </c>
      <c r="D66" s="169" t="s">
        <v>55</v>
      </c>
      <c r="E66" s="169" t="s">
        <v>67</v>
      </c>
      <c r="F66" s="169" t="s">
        <v>256</v>
      </c>
      <c r="G66" s="169" t="s">
        <v>339</v>
      </c>
      <c r="H66" s="170">
        <v>39637</v>
      </c>
      <c r="I66" s="169" t="s">
        <v>150</v>
      </c>
      <c r="J66" s="169" t="s">
        <v>150</v>
      </c>
      <c r="K66" s="169" t="s">
        <v>59</v>
      </c>
      <c r="L66" s="171">
        <v>2</v>
      </c>
      <c r="M66" s="171">
        <v>3</v>
      </c>
      <c r="N66" s="189">
        <v>30000</v>
      </c>
      <c r="O66" s="195">
        <v>0</v>
      </c>
      <c r="P66" s="190">
        <f t="shared" si="17"/>
        <v>0</v>
      </c>
      <c r="Q66" s="195">
        <v>0</v>
      </c>
      <c r="R66" s="190">
        <f t="shared" si="18"/>
        <v>0</v>
      </c>
      <c r="S66" s="195">
        <f t="shared" si="19"/>
        <v>0</v>
      </c>
      <c r="T66" s="190">
        <f t="shared" si="20"/>
        <v>0</v>
      </c>
      <c r="U66" s="190">
        <f t="shared" si="21"/>
        <v>30000</v>
      </c>
      <c r="V66" s="191">
        <f>U66</f>
        <v>30000</v>
      </c>
      <c r="W66" s="192">
        <f t="shared" si="22"/>
        <v>0</v>
      </c>
      <c r="X66" s="196">
        <f t="shared" si="23"/>
        <v>0</v>
      </c>
      <c r="Y66" s="197" t="str">
        <f t="shared" si="15"/>
        <v>0.00%-0.00%</v>
      </c>
      <c r="Z66" s="193"/>
      <c r="AA66" s="193"/>
      <c r="AB66" s="193"/>
      <c r="AC66" s="198"/>
      <c r="AD66" s="189">
        <f t="shared" si="24"/>
        <v>0</v>
      </c>
      <c r="AE66" s="194">
        <f t="shared" si="25"/>
        <v>30000</v>
      </c>
      <c r="AF66" s="182">
        <f t="shared" si="26"/>
        <v>0</v>
      </c>
      <c r="AG66" s="199">
        <f t="shared" si="27"/>
        <v>0</v>
      </c>
      <c r="AH66" s="184">
        <v>14</v>
      </c>
      <c r="AI66" s="184">
        <v>450</v>
      </c>
      <c r="AJ66" s="184"/>
      <c r="AK66" s="184">
        <v>688</v>
      </c>
      <c r="AL66" s="184">
        <f t="shared" si="28"/>
        <v>426088</v>
      </c>
      <c r="AM66" s="171">
        <v>3</v>
      </c>
      <c r="AN66" s="184"/>
      <c r="AO66" s="185"/>
      <c r="AP66" s="185"/>
      <c r="AQ66" s="169" t="s">
        <v>343</v>
      </c>
      <c r="AR66" s="169" t="s">
        <v>261</v>
      </c>
      <c r="AS66" s="169" t="s">
        <v>62</v>
      </c>
      <c r="AT66" s="201"/>
      <c r="AU66" s="185"/>
      <c r="AV66" s="185"/>
      <c r="AW66" s="187" t="e" vm="1">
        <f t="shared" ca="1" si="29"/>
        <v>#NAME?</v>
      </c>
      <c r="AX66" s="21" t="str">
        <f>VLOOKUP(表1[[#This Row],[Pers.no.]],'[6]Person Detail'!$B:$L,11,0)</f>
        <v>&gt;90</v>
      </c>
      <c r="AY66" s="404">
        <f>VLOOKUP(表1[[#This Row],[Pers.no.]],'[6]Person Detail'!$B:$R,17,0)</f>
        <v>1.2907111818612056</v>
      </c>
      <c r="AZ66" s="404">
        <f>VLOOKUP(表1[[#This Row],[Pers.no.]],'[6]Person Detail'!$B:$W,21,0)</f>
        <v>1.2605042016806722</v>
      </c>
      <c r="BA66" s="404">
        <f>VLOOKUP(表1[[#This Row],[Pers.no.]],'[6]Person Detail'!$B:$W,22,0)</f>
        <v>1.1857707509881423</v>
      </c>
    </row>
    <row r="67" spans="1:53" ht="19.95" customHeight="1">
      <c r="A67" s="87" t="s">
        <v>562</v>
      </c>
      <c r="B67" s="169">
        <v>15000580</v>
      </c>
      <c r="C67" s="169" t="s">
        <v>54</v>
      </c>
      <c r="D67" s="169" t="s">
        <v>55</v>
      </c>
      <c r="E67" s="169" t="s">
        <v>67</v>
      </c>
      <c r="F67" s="169" t="s">
        <v>357</v>
      </c>
      <c r="G67" s="169" t="s">
        <v>339</v>
      </c>
      <c r="H67" s="170">
        <v>38916</v>
      </c>
      <c r="I67" s="169" t="s">
        <v>340</v>
      </c>
      <c r="J67" s="169" t="s">
        <v>358</v>
      </c>
      <c r="K67" s="169" t="s">
        <v>341</v>
      </c>
      <c r="L67" s="171">
        <v>2</v>
      </c>
      <c r="M67" s="171">
        <v>3</v>
      </c>
      <c r="N67" s="189">
        <v>42080</v>
      </c>
      <c r="O67" s="195">
        <v>0</v>
      </c>
      <c r="P67" s="190">
        <f t="shared" si="17"/>
        <v>0</v>
      </c>
      <c r="Q67" s="195">
        <v>0</v>
      </c>
      <c r="R67" s="190">
        <f t="shared" si="18"/>
        <v>0</v>
      </c>
      <c r="S67" s="195">
        <f t="shared" si="19"/>
        <v>0</v>
      </c>
      <c r="T67" s="190">
        <f t="shared" si="20"/>
        <v>0</v>
      </c>
      <c r="U67" s="190">
        <f t="shared" si="21"/>
        <v>42080</v>
      </c>
      <c r="V67" s="191">
        <f>U67+606</f>
        <v>42686</v>
      </c>
      <c r="W67" s="192">
        <f t="shared" si="22"/>
        <v>606</v>
      </c>
      <c r="X67" s="196">
        <f t="shared" si="23"/>
        <v>1.44E-2</v>
      </c>
      <c r="Y67" s="197" t="str">
        <f t="shared" si="15"/>
        <v>0.00%-0.00%</v>
      </c>
      <c r="Z67" s="193"/>
      <c r="AA67" s="193"/>
      <c r="AB67" s="193"/>
      <c r="AC67" s="198"/>
      <c r="AD67" s="189">
        <f t="shared" si="24"/>
        <v>0</v>
      </c>
      <c r="AE67" s="194">
        <f t="shared" si="25"/>
        <v>42686</v>
      </c>
      <c r="AF67" s="182">
        <f t="shared" si="26"/>
        <v>606</v>
      </c>
      <c r="AG67" s="199">
        <f t="shared" si="27"/>
        <v>1.4401140684410674E-2</v>
      </c>
      <c r="AH67" s="184">
        <v>14</v>
      </c>
      <c r="AI67" s="184">
        <v>450</v>
      </c>
      <c r="AJ67" s="184">
        <v>1000</v>
      </c>
      <c r="AK67" s="184">
        <v>688</v>
      </c>
      <c r="AL67" s="184">
        <f t="shared" si="28"/>
        <v>615692</v>
      </c>
      <c r="AM67" s="171">
        <v>3</v>
      </c>
      <c r="AN67" s="184"/>
      <c r="AO67" s="185" t="s">
        <v>359</v>
      </c>
      <c r="AP67" s="185" t="s">
        <v>349</v>
      </c>
      <c r="AQ67" s="169" t="s">
        <v>343</v>
      </c>
      <c r="AR67" s="169" t="s">
        <v>261</v>
      </c>
      <c r="AS67" s="169" t="s">
        <v>62</v>
      </c>
      <c r="AT67" s="201"/>
      <c r="AU67" s="185" t="s">
        <v>133</v>
      </c>
      <c r="AV67" s="185" t="s">
        <v>134</v>
      </c>
      <c r="AW67" s="188" t="e" vm="1">
        <f t="shared" ca="1" si="29"/>
        <v>#NAME?</v>
      </c>
      <c r="AX67" s="21" t="str">
        <f>VLOOKUP(表1[[#This Row],[Pers.no.]],'[6]Person Detail'!$B:$L,11,0)</f>
        <v>&gt;90</v>
      </c>
      <c r="AY67" s="404">
        <f>VLOOKUP(表1[[#This Row],[Pers.no.]],'[6]Person Detail'!$B:$R,17,0)</f>
        <v>1.0665855574987961</v>
      </c>
      <c r="AZ67" s="404">
        <f>VLOOKUP(表1[[#This Row],[Pers.no.]],'[6]Person Detail'!$B:$W,21,0)</f>
        <v>0.98628852689558189</v>
      </c>
      <c r="BA67" s="404">
        <f>VLOOKUP(表1[[#This Row],[Pers.no.]],'[6]Person Detail'!$B:$W,22,0)</f>
        <v>0.98998098242033494</v>
      </c>
    </row>
    <row r="68" spans="1:53" ht="19.95" customHeight="1">
      <c r="A68" s="87" t="s">
        <v>562</v>
      </c>
      <c r="B68" s="169">
        <v>15003586</v>
      </c>
      <c r="C68" s="169" t="s">
        <v>54</v>
      </c>
      <c r="D68" s="169" t="s">
        <v>55</v>
      </c>
      <c r="E68" s="169" t="s">
        <v>67</v>
      </c>
      <c r="F68" s="169" t="s">
        <v>256</v>
      </c>
      <c r="G68" s="169" t="s">
        <v>339</v>
      </c>
      <c r="H68" s="170">
        <v>40269</v>
      </c>
      <c r="I68" s="169" t="s">
        <v>87</v>
      </c>
      <c r="J68" s="169" t="s">
        <v>87</v>
      </c>
      <c r="K68" s="169" t="s">
        <v>89</v>
      </c>
      <c r="L68" s="171">
        <v>2</v>
      </c>
      <c r="M68" s="171">
        <v>3</v>
      </c>
      <c r="N68" s="189">
        <v>12200</v>
      </c>
      <c r="O68" s="195">
        <v>0</v>
      </c>
      <c r="P68" s="190">
        <f t="shared" si="17"/>
        <v>0</v>
      </c>
      <c r="Q68" s="195">
        <v>0</v>
      </c>
      <c r="R68" s="190">
        <f t="shared" si="18"/>
        <v>0</v>
      </c>
      <c r="S68" s="195">
        <f t="shared" si="19"/>
        <v>0</v>
      </c>
      <c r="T68" s="190">
        <f t="shared" si="20"/>
        <v>0</v>
      </c>
      <c r="U68" s="190">
        <f t="shared" si="21"/>
        <v>12200</v>
      </c>
      <c r="V68" s="191">
        <f>U68+274</f>
        <v>12474</v>
      </c>
      <c r="W68" s="192">
        <f t="shared" si="22"/>
        <v>274</v>
      </c>
      <c r="X68" s="196">
        <f t="shared" si="23"/>
        <v>2.2499999999999999E-2</v>
      </c>
      <c r="Y68" s="197" t="str">
        <f t="shared" si="15"/>
        <v>0.00%-0.00%</v>
      </c>
      <c r="Z68" s="193"/>
      <c r="AA68" s="193"/>
      <c r="AB68" s="193"/>
      <c r="AC68" s="198"/>
      <c r="AD68" s="189">
        <f t="shared" si="24"/>
        <v>0</v>
      </c>
      <c r="AE68" s="194">
        <f t="shared" si="25"/>
        <v>12474</v>
      </c>
      <c r="AF68" s="182">
        <f t="shared" si="26"/>
        <v>274</v>
      </c>
      <c r="AG68" s="199">
        <f t="shared" si="27"/>
        <v>2.245901639344261E-2</v>
      </c>
      <c r="AH68" s="184">
        <v>14</v>
      </c>
      <c r="AI68" s="184">
        <v>450</v>
      </c>
      <c r="AJ68" s="184"/>
      <c r="AK68" s="184">
        <v>688</v>
      </c>
      <c r="AL68" s="184">
        <f t="shared" si="28"/>
        <v>180724</v>
      </c>
      <c r="AM68" s="171">
        <v>3</v>
      </c>
      <c r="AN68" s="184"/>
      <c r="AO68" s="185" t="s">
        <v>362</v>
      </c>
      <c r="AP68" s="185" t="s">
        <v>349</v>
      </c>
      <c r="AQ68" s="169" t="s">
        <v>343</v>
      </c>
      <c r="AR68" s="169" t="s">
        <v>261</v>
      </c>
      <c r="AS68" s="169" t="s">
        <v>62</v>
      </c>
      <c r="AT68" s="201"/>
      <c r="AU68" s="185" t="s">
        <v>133</v>
      </c>
      <c r="AV68" s="185" t="s">
        <v>134</v>
      </c>
      <c r="AW68" s="187" t="e" vm="1">
        <f t="shared" ca="1" si="29"/>
        <v>#NAME?</v>
      </c>
      <c r="AX68" s="21" t="str">
        <f>VLOOKUP(表1[[#This Row],[Pers.no.]],'[6]Person Detail'!$B:$L,11,0)</f>
        <v>&gt;90</v>
      </c>
      <c r="AY68" s="404">
        <f>VLOOKUP(表1[[#This Row],[Pers.no.]],'[6]Person Detail'!$B:$R,17,0)</f>
        <v>0.98725470362128265</v>
      </c>
      <c r="AZ68" s="404">
        <f>VLOOKUP(表1[[#This Row],[Pers.no.]],'[6]Person Detail'!$B:$W,21,0)</f>
        <v>0.90773809523809523</v>
      </c>
      <c r="BA68" s="404">
        <f>VLOOKUP(表1[[#This Row],[Pers.no.]],'[6]Person Detail'!$B:$W,22,0)</f>
        <v>0.91886118375013814</v>
      </c>
    </row>
    <row r="69" spans="1:53" ht="19.95" customHeight="1">
      <c r="A69" s="87" t="s">
        <v>562</v>
      </c>
      <c r="B69" s="169">
        <v>15006800</v>
      </c>
      <c r="C69" s="169" t="s">
        <v>54</v>
      </c>
      <c r="D69" s="169" t="s">
        <v>55</v>
      </c>
      <c r="E69" s="169" t="s">
        <v>67</v>
      </c>
      <c r="F69" s="169" t="s">
        <v>365</v>
      </c>
      <c r="G69" s="169" t="s">
        <v>339</v>
      </c>
      <c r="H69" s="170">
        <v>40744</v>
      </c>
      <c r="I69" s="169" t="s">
        <v>150</v>
      </c>
      <c r="J69" s="169" t="s">
        <v>366</v>
      </c>
      <c r="K69" s="169" t="s">
        <v>59</v>
      </c>
      <c r="L69" s="171">
        <v>2</v>
      </c>
      <c r="M69" s="171">
        <v>3</v>
      </c>
      <c r="N69" s="189">
        <v>15455</v>
      </c>
      <c r="O69" s="195">
        <v>0.03</v>
      </c>
      <c r="P69" s="190">
        <f t="shared" si="17"/>
        <v>464</v>
      </c>
      <c r="Q69" s="195">
        <v>0</v>
      </c>
      <c r="R69" s="190">
        <f t="shared" si="18"/>
        <v>0</v>
      </c>
      <c r="S69" s="195">
        <f t="shared" si="19"/>
        <v>3.0022646392753153E-2</v>
      </c>
      <c r="T69" s="190">
        <f t="shared" si="20"/>
        <v>464</v>
      </c>
      <c r="U69" s="190">
        <f t="shared" si="21"/>
        <v>15919</v>
      </c>
      <c r="V69" s="191">
        <f>U69+1091</f>
        <v>17010</v>
      </c>
      <c r="W69" s="192">
        <f t="shared" si="22"/>
        <v>1555</v>
      </c>
      <c r="X69" s="196">
        <f t="shared" si="23"/>
        <v>0.10059999999999999</v>
      </c>
      <c r="Y69" s="197" t="str">
        <f t="shared" si="15"/>
        <v>2.40%-3.60%</v>
      </c>
      <c r="Z69" s="193"/>
      <c r="AA69" s="193"/>
      <c r="AB69" s="193"/>
      <c r="AC69" s="198"/>
      <c r="AD69" s="189">
        <f t="shared" si="24"/>
        <v>0</v>
      </c>
      <c r="AE69" s="194">
        <f t="shared" si="25"/>
        <v>17010</v>
      </c>
      <c r="AF69" s="182">
        <f t="shared" si="26"/>
        <v>1555</v>
      </c>
      <c r="AG69" s="199">
        <f t="shared" si="27"/>
        <v>0.10061468780329985</v>
      </c>
      <c r="AH69" s="184">
        <v>14</v>
      </c>
      <c r="AI69" s="184">
        <v>450</v>
      </c>
      <c r="AJ69" s="184"/>
      <c r="AK69" s="184">
        <v>688</v>
      </c>
      <c r="AL69" s="184">
        <f t="shared" si="28"/>
        <v>244228</v>
      </c>
      <c r="AM69" s="171">
        <v>5</v>
      </c>
      <c r="AN69" s="184"/>
      <c r="AO69" s="185" t="s">
        <v>367</v>
      </c>
      <c r="AP69" s="185" t="s">
        <v>349</v>
      </c>
      <c r="AQ69" s="169" t="s">
        <v>343</v>
      </c>
      <c r="AR69" s="169" t="s">
        <v>261</v>
      </c>
      <c r="AS69" s="169" t="s">
        <v>62</v>
      </c>
      <c r="AT69" s="201"/>
      <c r="AU69" s="185" t="s">
        <v>133</v>
      </c>
      <c r="AV69" s="185" t="s">
        <v>134</v>
      </c>
      <c r="AW69" s="188" t="e" vm="1">
        <f t="shared" ca="1" si="29"/>
        <v>#NAME?</v>
      </c>
      <c r="AX69" s="21" t="str">
        <f>VLOOKUP(表1[[#This Row],[Pers.no.]],'[6]Person Detail'!$B:$L,11,0)</f>
        <v>50-70</v>
      </c>
      <c r="AY69" s="404">
        <f>VLOOKUP(表1[[#This Row],[Pers.no.]],'[6]Person Detail'!$B:$R,17,0)</f>
        <v>0.664931377188831</v>
      </c>
      <c r="AZ69" s="404">
        <f>VLOOKUP(表1[[#This Row],[Pers.no.]],'[6]Person Detail'!$B:$W,21,0)</f>
        <v>0.64936974789915969</v>
      </c>
      <c r="BA69" s="404">
        <f>VLOOKUP(表1[[#This Row],[Pers.no.]],'[6]Person Detail'!$B:$W,22,0)</f>
        <v>0.67233201581027668</v>
      </c>
    </row>
    <row r="70" spans="1:53" ht="19.95" customHeight="1">
      <c r="A70" s="87" t="s">
        <v>562</v>
      </c>
      <c r="B70" s="169">
        <v>11000452</v>
      </c>
      <c r="C70" s="169" t="s">
        <v>54</v>
      </c>
      <c r="D70" s="169" t="s">
        <v>55</v>
      </c>
      <c r="E70" s="169" t="s">
        <v>564</v>
      </c>
      <c r="F70" s="169" t="s">
        <v>419</v>
      </c>
      <c r="G70" s="169" t="s">
        <v>420</v>
      </c>
      <c r="H70" s="170">
        <v>36297</v>
      </c>
      <c r="I70" s="169" t="s">
        <v>421</v>
      </c>
      <c r="J70" s="169" t="s">
        <v>422</v>
      </c>
      <c r="K70" s="169" t="s">
        <v>107</v>
      </c>
      <c r="L70" s="171">
        <v>2</v>
      </c>
      <c r="M70" s="171">
        <v>3</v>
      </c>
      <c r="N70" s="202">
        <v>10091</v>
      </c>
      <c r="O70" s="195">
        <v>0</v>
      </c>
      <c r="P70" s="203">
        <v>0</v>
      </c>
      <c r="Q70" s="195">
        <v>0</v>
      </c>
      <c r="R70" s="203">
        <v>0</v>
      </c>
      <c r="S70" s="195">
        <v>0</v>
      </c>
      <c r="T70" s="203">
        <v>0</v>
      </c>
      <c r="U70" s="203">
        <v>10091</v>
      </c>
      <c r="V70" s="204">
        <v>10091</v>
      </c>
      <c r="W70" s="205">
        <v>0</v>
      </c>
      <c r="X70" s="196">
        <v>0</v>
      </c>
      <c r="Y70" s="197" t="s">
        <v>385</v>
      </c>
      <c r="Z70" s="206"/>
      <c r="AA70" s="206"/>
      <c r="AB70" s="206"/>
      <c r="AC70" s="198"/>
      <c r="AD70" s="202">
        <v>0</v>
      </c>
      <c r="AE70" s="207">
        <v>10091</v>
      </c>
      <c r="AF70" s="182">
        <v>0</v>
      </c>
      <c r="AG70" s="199">
        <v>0</v>
      </c>
      <c r="AH70" s="184">
        <v>14</v>
      </c>
      <c r="AI70" s="184">
        <v>450</v>
      </c>
      <c r="AJ70" s="184"/>
      <c r="AK70" s="184">
        <v>688</v>
      </c>
      <c r="AL70" s="184">
        <v>147362</v>
      </c>
      <c r="AM70" s="171">
        <v>3</v>
      </c>
      <c r="AN70" s="184"/>
      <c r="AO70" s="185"/>
      <c r="AP70" s="185"/>
      <c r="AQ70" s="169" t="s">
        <v>423</v>
      </c>
      <c r="AR70" s="169" t="s">
        <v>424</v>
      </c>
      <c r="AS70" s="169" t="s">
        <v>425</v>
      </c>
      <c r="AT70" s="201"/>
      <c r="AU70" s="210"/>
      <c r="AV70" s="210"/>
      <c r="AW70" s="211" t="e" vm="1">
        <f t="shared" ca="1" si="29"/>
        <v>#NAME?</v>
      </c>
      <c r="AX70" s="21" t="str">
        <f>VLOOKUP(表1[[#This Row],[Pers.no.]],'[6]Person Detail'!$B:$L,11,0)</f>
        <v>&gt;90</v>
      </c>
      <c r="AY70" s="404">
        <f>VLOOKUP(表1[[#This Row],[Pers.no.]],'[6]Person Detail'!$B:$R,17,0)</f>
        <v>1.0678306878306878</v>
      </c>
      <c r="AZ70" s="404">
        <f>VLOOKUP(表1[[#This Row],[Pers.no.]],'[6]Person Detail'!$B:$W,21,0)</f>
        <v>1.237400367872471</v>
      </c>
      <c r="BA70" s="404">
        <f>VLOOKUP(表1[[#This Row],[Pers.no.]],'[6]Person Detail'!$B:$W,22,0)</f>
        <v>1.2072018183993301</v>
      </c>
    </row>
    <row r="71" spans="1:53" ht="19.95" customHeight="1">
      <c r="A71" s="87" t="s">
        <v>562</v>
      </c>
      <c r="B71" s="169">
        <v>15021389</v>
      </c>
      <c r="C71" s="169" t="s">
        <v>54</v>
      </c>
      <c r="D71" s="169" t="s">
        <v>55</v>
      </c>
      <c r="E71" s="169" t="s">
        <v>564</v>
      </c>
      <c r="F71" s="169" t="s">
        <v>428</v>
      </c>
      <c r="G71" s="169" t="s">
        <v>420</v>
      </c>
      <c r="H71" s="170">
        <v>44356</v>
      </c>
      <c r="I71" s="169" t="s">
        <v>421</v>
      </c>
      <c r="J71" s="169" t="s">
        <v>422</v>
      </c>
      <c r="K71" s="169" t="s">
        <v>107</v>
      </c>
      <c r="L71" s="171">
        <v>2</v>
      </c>
      <c r="M71" s="171">
        <v>3</v>
      </c>
      <c r="N71" s="202">
        <v>10091</v>
      </c>
      <c r="O71" s="195">
        <v>0</v>
      </c>
      <c r="P71" s="203">
        <v>0</v>
      </c>
      <c r="Q71" s="195">
        <v>0</v>
      </c>
      <c r="R71" s="203">
        <v>0</v>
      </c>
      <c r="S71" s="195">
        <v>0</v>
      </c>
      <c r="T71" s="203">
        <v>0</v>
      </c>
      <c r="U71" s="203">
        <v>10091</v>
      </c>
      <c r="V71" s="204">
        <v>10091</v>
      </c>
      <c r="W71" s="205">
        <v>0</v>
      </c>
      <c r="X71" s="196">
        <v>0</v>
      </c>
      <c r="Y71" s="197" t="s">
        <v>385</v>
      </c>
      <c r="Z71" s="206"/>
      <c r="AA71" s="206"/>
      <c r="AB71" s="206"/>
      <c r="AC71" s="198"/>
      <c r="AD71" s="202">
        <v>0</v>
      </c>
      <c r="AE71" s="207">
        <v>10091</v>
      </c>
      <c r="AF71" s="182">
        <v>0</v>
      </c>
      <c r="AG71" s="199">
        <v>0</v>
      </c>
      <c r="AH71" s="184">
        <v>14</v>
      </c>
      <c r="AI71" s="184">
        <v>450</v>
      </c>
      <c r="AJ71" s="184"/>
      <c r="AK71" s="184">
        <v>688</v>
      </c>
      <c r="AL71" s="184">
        <v>147362</v>
      </c>
      <c r="AM71" s="171">
        <v>3</v>
      </c>
      <c r="AN71" s="184"/>
      <c r="AO71" s="185"/>
      <c r="AP71" s="185"/>
      <c r="AQ71" s="169" t="s">
        <v>423</v>
      </c>
      <c r="AR71" s="169" t="s">
        <v>424</v>
      </c>
      <c r="AS71" s="169" t="s">
        <v>425</v>
      </c>
      <c r="AT71" s="201"/>
      <c r="AU71" s="210"/>
      <c r="AV71" s="210"/>
      <c r="AW71" s="209" t="e" vm="1">
        <f t="shared" ca="1" si="29"/>
        <v>#NAME?</v>
      </c>
      <c r="AX71" s="21" t="str">
        <f>VLOOKUP(表1[[#This Row],[Pers.no.]],'[6]Person Detail'!$B:$L,11,0)</f>
        <v>&gt;90</v>
      </c>
      <c r="AY71" s="404">
        <f>VLOOKUP(表1[[#This Row],[Pers.no.]],'[6]Person Detail'!$B:$R,17,0)</f>
        <v>1.0678306878306878</v>
      </c>
      <c r="AZ71" s="404">
        <f>VLOOKUP(表1[[#This Row],[Pers.no.]],'[6]Person Detail'!$B:$W,21,0)</f>
        <v>1.237400367872471</v>
      </c>
      <c r="BA71" s="404">
        <f>VLOOKUP(表1[[#This Row],[Pers.no.]],'[6]Person Detail'!$B:$W,22,0)</f>
        <v>1.2072018183993301</v>
      </c>
    </row>
    <row r="72" spans="1:53" ht="19.95" customHeight="1">
      <c r="A72" s="87" t="s">
        <v>562</v>
      </c>
      <c r="B72" s="169">
        <v>15013869</v>
      </c>
      <c r="C72" s="169" t="s">
        <v>54</v>
      </c>
      <c r="D72" s="169" t="s">
        <v>55</v>
      </c>
      <c r="E72" s="169" t="s">
        <v>564</v>
      </c>
      <c r="F72" s="169" t="s">
        <v>431</v>
      </c>
      <c r="G72" s="169" t="s">
        <v>420</v>
      </c>
      <c r="H72" s="170">
        <v>41990</v>
      </c>
      <c r="I72" s="169" t="s">
        <v>432</v>
      </c>
      <c r="J72" s="169" t="s">
        <v>433</v>
      </c>
      <c r="K72" s="169" t="s">
        <v>89</v>
      </c>
      <c r="L72" s="171">
        <v>2</v>
      </c>
      <c r="M72" s="171">
        <v>3</v>
      </c>
      <c r="N72" s="202">
        <v>8250</v>
      </c>
      <c r="O72" s="195">
        <v>0.03</v>
      </c>
      <c r="P72" s="203">
        <v>248</v>
      </c>
      <c r="Q72" s="195">
        <v>0</v>
      </c>
      <c r="R72" s="203">
        <v>0</v>
      </c>
      <c r="S72" s="195">
        <v>3.0060606060606062E-2</v>
      </c>
      <c r="T72" s="203">
        <v>248</v>
      </c>
      <c r="U72" s="203">
        <v>8498</v>
      </c>
      <c r="V72" s="204">
        <v>8600</v>
      </c>
      <c r="W72" s="205">
        <v>350</v>
      </c>
      <c r="X72" s="196">
        <v>4.24E-2</v>
      </c>
      <c r="Y72" s="197" t="s">
        <v>434</v>
      </c>
      <c r="Z72" s="206"/>
      <c r="AA72" s="206"/>
      <c r="AB72" s="206"/>
      <c r="AC72" s="198"/>
      <c r="AD72" s="202">
        <v>0</v>
      </c>
      <c r="AE72" s="207">
        <v>8600</v>
      </c>
      <c r="AF72" s="182">
        <v>350</v>
      </c>
      <c r="AG72" s="199">
        <v>4.2424242424242475E-2</v>
      </c>
      <c r="AH72" s="184">
        <v>14</v>
      </c>
      <c r="AI72" s="184">
        <v>450</v>
      </c>
      <c r="AJ72" s="184"/>
      <c r="AK72" s="184">
        <v>688</v>
      </c>
      <c r="AL72" s="184">
        <v>126488</v>
      </c>
      <c r="AM72" s="171">
        <v>2</v>
      </c>
      <c r="AN72" s="184"/>
      <c r="AO72" s="185" t="s">
        <v>179</v>
      </c>
      <c r="AP72" s="185" t="s">
        <v>179</v>
      </c>
      <c r="AQ72" s="169" t="s">
        <v>423</v>
      </c>
      <c r="AR72" s="169" t="s">
        <v>424</v>
      </c>
      <c r="AS72" s="169" t="s">
        <v>425</v>
      </c>
      <c r="AT72" s="201"/>
      <c r="AU72" s="210"/>
      <c r="AV72" s="210"/>
      <c r="AW72" s="211" t="e" vm="1">
        <f t="shared" ca="1" si="29"/>
        <v>#NAME?</v>
      </c>
      <c r="AX72" s="21" t="str">
        <f>VLOOKUP(表1[[#This Row],[Pers.no.]],'[6]Person Detail'!$B:$L,11,0)</f>
        <v>50-70</v>
      </c>
      <c r="AY72" s="404">
        <f>VLOOKUP(表1[[#This Row],[Pers.no.]],'[6]Person Detail'!$B:$R,17,0)</f>
        <v>0.66761076269471975</v>
      </c>
      <c r="AZ72" s="404">
        <f>VLOOKUP(表1[[#This Row],[Pers.no.]],'[6]Person Detail'!$B:$W,21,0)</f>
        <v>0.79129100326107804</v>
      </c>
      <c r="BA72" s="404">
        <f>VLOOKUP(表1[[#This Row],[Pers.no.]],'[6]Person Detail'!$B:$W,22,0)</f>
        <v>0.79153244362632302</v>
      </c>
    </row>
    <row r="73" spans="1:53" ht="19.95" customHeight="1">
      <c r="A73" s="87" t="s">
        <v>562</v>
      </c>
      <c r="B73" s="169">
        <v>15018916</v>
      </c>
      <c r="C73" s="169" t="s">
        <v>54</v>
      </c>
      <c r="D73" s="169" t="s">
        <v>55</v>
      </c>
      <c r="E73" s="169" t="s">
        <v>564</v>
      </c>
      <c r="F73" s="169" t="s">
        <v>437</v>
      </c>
      <c r="G73" s="169" t="s">
        <v>420</v>
      </c>
      <c r="H73" s="170">
        <v>43194</v>
      </c>
      <c r="I73" s="169" t="s">
        <v>80</v>
      </c>
      <c r="J73" s="169" t="s">
        <v>438</v>
      </c>
      <c r="K73" s="169" t="s">
        <v>66</v>
      </c>
      <c r="L73" s="171">
        <v>2</v>
      </c>
      <c r="M73" s="171">
        <v>4</v>
      </c>
      <c r="N73" s="202">
        <v>14330</v>
      </c>
      <c r="O73" s="195">
        <v>3.7500000000000006E-2</v>
      </c>
      <c r="P73" s="203">
        <v>537</v>
      </c>
      <c r="Q73" s="195">
        <v>1.55E-2</v>
      </c>
      <c r="R73" s="203">
        <v>222</v>
      </c>
      <c r="S73" s="195">
        <v>5.2965806001395672E-2</v>
      </c>
      <c r="T73" s="203">
        <v>759</v>
      </c>
      <c r="U73" s="203">
        <v>15089</v>
      </c>
      <c r="V73" s="204">
        <v>15089</v>
      </c>
      <c r="W73" s="205">
        <v>759</v>
      </c>
      <c r="X73" s="196">
        <v>5.2999999999999999E-2</v>
      </c>
      <c r="Y73" s="197" t="s">
        <v>380</v>
      </c>
      <c r="Z73" s="206"/>
      <c r="AA73" s="206"/>
      <c r="AB73" s="206"/>
      <c r="AC73" s="198"/>
      <c r="AD73" s="202">
        <v>0</v>
      </c>
      <c r="AE73" s="207">
        <v>15089</v>
      </c>
      <c r="AF73" s="182">
        <v>759</v>
      </c>
      <c r="AG73" s="199">
        <v>5.2965806001395777E-2</v>
      </c>
      <c r="AH73" s="184">
        <v>14</v>
      </c>
      <c r="AI73" s="184">
        <v>450</v>
      </c>
      <c r="AJ73" s="184"/>
      <c r="AK73" s="184">
        <v>688</v>
      </c>
      <c r="AL73" s="184">
        <v>217334</v>
      </c>
      <c r="AM73" s="171">
        <v>4</v>
      </c>
      <c r="AN73" s="184"/>
      <c r="AO73" s="185"/>
      <c r="AP73" s="185"/>
      <c r="AQ73" s="169" t="s">
        <v>423</v>
      </c>
      <c r="AR73" s="169" t="s">
        <v>424</v>
      </c>
      <c r="AS73" s="169" t="s">
        <v>425</v>
      </c>
      <c r="AT73" s="201"/>
      <c r="AU73" s="210"/>
      <c r="AV73" s="210"/>
      <c r="AW73" s="209" t="e" vm="1">
        <f t="shared" ca="1" si="29"/>
        <v>#NAME?</v>
      </c>
      <c r="AX73" s="21" t="str">
        <f>VLOOKUP(表1[[#This Row],[Pers.no.]],'[6]Person Detail'!$B:$L,11,0)</f>
        <v>70-90</v>
      </c>
      <c r="AY73" s="404">
        <f>VLOOKUP(表1[[#This Row],[Pers.no.]],'[6]Person Detail'!$B:$R,17,0)</f>
        <v>0.90604451188669699</v>
      </c>
      <c r="AZ73" s="404">
        <f>VLOOKUP(表1[[#This Row],[Pers.no.]],'[6]Person Detail'!$B:$W,21,0)</f>
        <v>0.98759476223294285</v>
      </c>
      <c r="BA73" s="404">
        <f>VLOOKUP(表1[[#This Row],[Pers.no.]],'[6]Person Detail'!$B:$W,22,0)</f>
        <v>0.9865637974435254</v>
      </c>
    </row>
    <row r="74" spans="1:53" ht="19.95" customHeight="1">
      <c r="A74" s="87" t="s">
        <v>562</v>
      </c>
      <c r="B74" s="169">
        <v>15022000</v>
      </c>
      <c r="C74" s="169" t="s">
        <v>54</v>
      </c>
      <c r="D74" s="169" t="s">
        <v>55</v>
      </c>
      <c r="E74" s="169" t="s">
        <v>564</v>
      </c>
      <c r="F74" s="169" t="s">
        <v>441</v>
      </c>
      <c r="G74" s="169" t="s">
        <v>420</v>
      </c>
      <c r="H74" s="170">
        <v>44510</v>
      </c>
      <c r="I74" s="169" t="s">
        <v>421</v>
      </c>
      <c r="J74" s="169" t="s">
        <v>442</v>
      </c>
      <c r="K74" s="169" t="s">
        <v>107</v>
      </c>
      <c r="L74" s="171">
        <v>2</v>
      </c>
      <c r="M74" s="171">
        <v>3</v>
      </c>
      <c r="N74" s="202">
        <v>8432</v>
      </c>
      <c r="O74" s="195">
        <v>2.5000000000000001E-2</v>
      </c>
      <c r="P74" s="203">
        <v>211</v>
      </c>
      <c r="Q74" s="195">
        <v>0</v>
      </c>
      <c r="R74" s="203">
        <v>0</v>
      </c>
      <c r="S74" s="195">
        <v>2.502371916508539E-2</v>
      </c>
      <c r="T74" s="203">
        <v>211</v>
      </c>
      <c r="U74" s="203">
        <v>8643</v>
      </c>
      <c r="V74" s="204">
        <v>8643</v>
      </c>
      <c r="W74" s="205">
        <v>211</v>
      </c>
      <c r="X74" s="196">
        <v>2.5000000000000001E-2</v>
      </c>
      <c r="Y74" s="197" t="s">
        <v>400</v>
      </c>
      <c r="Z74" s="206"/>
      <c r="AA74" s="206"/>
      <c r="AB74" s="206"/>
      <c r="AC74" s="198"/>
      <c r="AD74" s="202">
        <v>0</v>
      </c>
      <c r="AE74" s="207">
        <v>8643</v>
      </c>
      <c r="AF74" s="182">
        <v>211</v>
      </c>
      <c r="AG74" s="199">
        <v>2.5023719165085279E-2</v>
      </c>
      <c r="AH74" s="184">
        <v>14</v>
      </c>
      <c r="AI74" s="184">
        <v>450</v>
      </c>
      <c r="AJ74" s="184"/>
      <c r="AK74" s="184">
        <v>688</v>
      </c>
      <c r="AL74" s="184">
        <v>127090</v>
      </c>
      <c r="AM74" s="171">
        <v>3</v>
      </c>
      <c r="AN74" s="184"/>
      <c r="AO74" s="185"/>
      <c r="AP74" s="185"/>
      <c r="AQ74" s="169" t="s">
        <v>423</v>
      </c>
      <c r="AR74" s="169" t="s">
        <v>424</v>
      </c>
      <c r="AS74" s="169" t="s">
        <v>425</v>
      </c>
      <c r="AT74" s="201"/>
      <c r="AU74" s="210"/>
      <c r="AV74" s="210"/>
      <c r="AW74" s="211" t="e" vm="1">
        <f t="shared" ca="1" si="29"/>
        <v>#NAME?</v>
      </c>
      <c r="AX74" s="21" t="str">
        <f>VLOOKUP(表1[[#This Row],[Pers.no.]],'[6]Person Detail'!$B:$L,11,0)</f>
        <v>70-90</v>
      </c>
      <c r="AY74" s="404">
        <f>VLOOKUP(表1[[#This Row],[Pers.no.]],'[6]Person Detail'!$B:$R,17,0)</f>
        <v>0.89227513227513222</v>
      </c>
      <c r="AZ74" s="404">
        <f>VLOOKUP(表1[[#This Row],[Pers.no.]],'[6]Person Detail'!$B:$W,21,0)</f>
        <v>1.033966891477621</v>
      </c>
      <c r="BA74" s="404">
        <f>VLOOKUP(表1[[#This Row],[Pers.no.]],'[6]Person Detail'!$B:$W,22,0)</f>
        <v>1.0339753559038163</v>
      </c>
    </row>
    <row r="75" spans="1:53" ht="19.95" customHeight="1">
      <c r="A75" s="87" t="s">
        <v>562</v>
      </c>
      <c r="B75" s="169">
        <v>15006182</v>
      </c>
      <c r="C75" s="169" t="s">
        <v>54</v>
      </c>
      <c r="D75" s="169" t="s">
        <v>55</v>
      </c>
      <c r="E75" s="169" t="s">
        <v>564</v>
      </c>
      <c r="F75" s="169" t="s">
        <v>419</v>
      </c>
      <c r="G75" s="169" t="s">
        <v>420</v>
      </c>
      <c r="H75" s="170">
        <v>40695</v>
      </c>
      <c r="I75" s="169" t="s">
        <v>110</v>
      </c>
      <c r="J75" s="169" t="s">
        <v>445</v>
      </c>
      <c r="K75" s="169" t="s">
        <v>89</v>
      </c>
      <c r="L75" s="171">
        <v>2</v>
      </c>
      <c r="M75" s="171">
        <v>3</v>
      </c>
      <c r="N75" s="202">
        <v>9780</v>
      </c>
      <c r="O75" s="195">
        <v>0.03</v>
      </c>
      <c r="P75" s="203">
        <v>293</v>
      </c>
      <c r="Q75" s="195">
        <v>0</v>
      </c>
      <c r="R75" s="203">
        <v>0</v>
      </c>
      <c r="S75" s="195">
        <v>2.9959100204498979E-2</v>
      </c>
      <c r="T75" s="203">
        <v>293</v>
      </c>
      <c r="U75" s="203">
        <v>10073</v>
      </c>
      <c r="V75" s="204">
        <v>10073</v>
      </c>
      <c r="W75" s="205">
        <v>293</v>
      </c>
      <c r="X75" s="196">
        <v>0.03</v>
      </c>
      <c r="Y75" s="197" t="s">
        <v>403</v>
      </c>
      <c r="Z75" s="206"/>
      <c r="AA75" s="206"/>
      <c r="AB75" s="206"/>
      <c r="AC75" s="198"/>
      <c r="AD75" s="202">
        <v>0</v>
      </c>
      <c r="AE75" s="207">
        <v>10073</v>
      </c>
      <c r="AF75" s="182">
        <v>293</v>
      </c>
      <c r="AG75" s="199">
        <v>2.995910020449899E-2</v>
      </c>
      <c r="AH75" s="184">
        <v>14</v>
      </c>
      <c r="AI75" s="184">
        <v>450</v>
      </c>
      <c r="AJ75" s="184"/>
      <c r="AK75" s="184">
        <v>688</v>
      </c>
      <c r="AL75" s="184">
        <v>147110</v>
      </c>
      <c r="AM75" s="171">
        <v>4</v>
      </c>
      <c r="AN75" s="184"/>
      <c r="AO75" s="185"/>
      <c r="AP75" s="185"/>
      <c r="AQ75" s="169" t="s">
        <v>423</v>
      </c>
      <c r="AR75" s="169" t="s">
        <v>424</v>
      </c>
      <c r="AS75" s="169" t="s">
        <v>425</v>
      </c>
      <c r="AT75" s="201"/>
      <c r="AU75" s="210"/>
      <c r="AV75" s="210"/>
      <c r="AW75" s="209" t="e" vm="1">
        <f t="shared" ca="1" si="29"/>
        <v>#NAME?</v>
      </c>
      <c r="AX75" s="21" t="str">
        <f>VLOOKUP(表1[[#This Row],[Pers.no.]],'[6]Person Detail'!$B:$L,11,0)</f>
        <v>50-70</v>
      </c>
      <c r="AY75" s="404">
        <f>VLOOKUP(表1[[#This Row],[Pers.no.]],'[6]Person Detail'!$B:$R,17,0)</f>
        <v>0.79142221323083151</v>
      </c>
      <c r="AZ75" s="404">
        <f>VLOOKUP(表1[[#This Row],[Pers.no.]],'[6]Person Detail'!$B:$W,21,0)</f>
        <v>0.93803951659313256</v>
      </c>
      <c r="BA75" s="404">
        <f>VLOOKUP(表1[[#This Row],[Pers.no.]],'[6]Person Detail'!$B:$W,22,0)</f>
        <v>0.92710538426138978</v>
      </c>
    </row>
    <row r="76" spans="1:53" ht="19.95" customHeight="1">
      <c r="A76" s="87" t="s">
        <v>562</v>
      </c>
      <c r="B76" s="169">
        <v>15003608</v>
      </c>
      <c r="C76" s="169" t="s">
        <v>54</v>
      </c>
      <c r="D76" s="169" t="s">
        <v>55</v>
      </c>
      <c r="E76" s="169" t="s">
        <v>564</v>
      </c>
      <c r="F76" s="169" t="s">
        <v>437</v>
      </c>
      <c r="G76" s="169" t="s">
        <v>420</v>
      </c>
      <c r="H76" s="170">
        <v>40276</v>
      </c>
      <c r="I76" s="169" t="s">
        <v>421</v>
      </c>
      <c r="J76" s="169" t="s">
        <v>422</v>
      </c>
      <c r="K76" s="169" t="s">
        <v>107</v>
      </c>
      <c r="L76" s="171">
        <v>2</v>
      </c>
      <c r="M76" s="171">
        <v>3</v>
      </c>
      <c r="N76" s="202">
        <v>9055</v>
      </c>
      <c r="O76" s="195">
        <v>2.5000000000000001E-2</v>
      </c>
      <c r="P76" s="203">
        <v>226</v>
      </c>
      <c r="Q76" s="195">
        <v>0</v>
      </c>
      <c r="R76" s="203">
        <v>0</v>
      </c>
      <c r="S76" s="195">
        <v>2.4958586416344561E-2</v>
      </c>
      <c r="T76" s="203">
        <v>226</v>
      </c>
      <c r="U76" s="203">
        <v>9281</v>
      </c>
      <c r="V76" s="204">
        <v>9281</v>
      </c>
      <c r="W76" s="205">
        <v>226</v>
      </c>
      <c r="X76" s="196">
        <v>2.5000000000000001E-2</v>
      </c>
      <c r="Y76" s="197" t="s">
        <v>400</v>
      </c>
      <c r="Z76" s="206"/>
      <c r="AA76" s="206"/>
      <c r="AB76" s="206"/>
      <c r="AC76" s="198"/>
      <c r="AD76" s="202">
        <v>0</v>
      </c>
      <c r="AE76" s="207">
        <v>9281</v>
      </c>
      <c r="AF76" s="182">
        <v>226</v>
      </c>
      <c r="AG76" s="199">
        <v>2.495858641634463E-2</v>
      </c>
      <c r="AH76" s="184">
        <v>14</v>
      </c>
      <c r="AI76" s="184">
        <v>450</v>
      </c>
      <c r="AJ76" s="184"/>
      <c r="AK76" s="184">
        <v>688</v>
      </c>
      <c r="AL76" s="184">
        <v>136022</v>
      </c>
      <c r="AM76" s="171">
        <v>3</v>
      </c>
      <c r="AN76" s="184"/>
      <c r="AO76" s="185"/>
      <c r="AP76" s="185"/>
      <c r="AQ76" s="169" t="s">
        <v>423</v>
      </c>
      <c r="AR76" s="169" t="s">
        <v>424</v>
      </c>
      <c r="AS76" s="169" t="s">
        <v>425</v>
      </c>
      <c r="AT76" s="201"/>
      <c r="AU76" s="210"/>
      <c r="AV76" s="210"/>
      <c r="AW76" s="211" t="e" vm="1">
        <f t="shared" ca="1" si="29"/>
        <v>#NAME?</v>
      </c>
      <c r="AX76" s="21" t="str">
        <f>VLOOKUP(表1[[#This Row],[Pers.no.]],'[6]Person Detail'!$B:$L,11,0)</f>
        <v>70-90</v>
      </c>
      <c r="AY76" s="404">
        <f>VLOOKUP(表1[[#This Row],[Pers.no.]],'[6]Person Detail'!$B:$R,17,0)</f>
        <v>0.95820105820105816</v>
      </c>
      <c r="AZ76" s="404">
        <f>VLOOKUP(表1[[#This Row],[Pers.no.]],'[6]Person Detail'!$B:$W,21,0)</f>
        <v>1.1103617412630289</v>
      </c>
      <c r="BA76" s="404">
        <f>VLOOKUP(表1[[#This Row],[Pers.no.]],'[6]Person Detail'!$B:$W,22,0)</f>
        <v>1.1103002751525302</v>
      </c>
    </row>
    <row r="77" spans="1:53" ht="19.95" customHeight="1">
      <c r="A77" s="87" t="s">
        <v>562</v>
      </c>
      <c r="B77" s="169">
        <v>15016766</v>
      </c>
      <c r="C77" s="169" t="s">
        <v>54</v>
      </c>
      <c r="D77" s="169" t="s">
        <v>55</v>
      </c>
      <c r="E77" s="169" t="s">
        <v>564</v>
      </c>
      <c r="F77" s="169" t="s">
        <v>441</v>
      </c>
      <c r="G77" s="169" t="s">
        <v>420</v>
      </c>
      <c r="H77" s="170">
        <v>42816</v>
      </c>
      <c r="I77" s="169" t="s">
        <v>432</v>
      </c>
      <c r="J77" s="169" t="s">
        <v>433</v>
      </c>
      <c r="K77" s="169" t="s">
        <v>89</v>
      </c>
      <c r="L77" s="171">
        <v>2</v>
      </c>
      <c r="M77" s="171">
        <v>4</v>
      </c>
      <c r="N77" s="202">
        <v>10250</v>
      </c>
      <c r="O77" s="195">
        <v>3.7500000000000006E-2</v>
      </c>
      <c r="P77" s="203">
        <v>384</v>
      </c>
      <c r="Q77" s="195">
        <v>1.55E-2</v>
      </c>
      <c r="R77" s="203">
        <v>159</v>
      </c>
      <c r="S77" s="195">
        <v>5.2975609756097559E-2</v>
      </c>
      <c r="T77" s="203">
        <v>543</v>
      </c>
      <c r="U77" s="203">
        <v>10793</v>
      </c>
      <c r="V77" s="204">
        <v>11000</v>
      </c>
      <c r="W77" s="205">
        <v>750</v>
      </c>
      <c r="X77" s="196">
        <v>7.3200000000000001E-2</v>
      </c>
      <c r="Y77" s="197" t="s">
        <v>380</v>
      </c>
      <c r="Z77" s="206"/>
      <c r="AA77" s="206"/>
      <c r="AB77" s="206"/>
      <c r="AC77" s="198"/>
      <c r="AD77" s="202">
        <v>0</v>
      </c>
      <c r="AE77" s="207">
        <v>11000</v>
      </c>
      <c r="AF77" s="182">
        <v>750</v>
      </c>
      <c r="AG77" s="199">
        <v>7.3170731707317138E-2</v>
      </c>
      <c r="AH77" s="184">
        <v>14</v>
      </c>
      <c r="AI77" s="184">
        <v>450</v>
      </c>
      <c r="AJ77" s="184"/>
      <c r="AK77" s="184">
        <v>688</v>
      </c>
      <c r="AL77" s="184">
        <v>160088</v>
      </c>
      <c r="AM77" s="171">
        <v>3</v>
      </c>
      <c r="AN77" s="184"/>
      <c r="AO77" s="185" t="s">
        <v>450</v>
      </c>
      <c r="AP77" s="185" t="s">
        <v>230</v>
      </c>
      <c r="AQ77" s="169" t="s">
        <v>423</v>
      </c>
      <c r="AR77" s="169" t="s">
        <v>424</v>
      </c>
      <c r="AS77" s="169" t="s">
        <v>425</v>
      </c>
      <c r="AT77" s="201"/>
      <c r="AU77" s="210"/>
      <c r="AV77" s="210"/>
      <c r="AW77" s="209" t="e" vm="1">
        <f t="shared" ca="1" si="29"/>
        <v>#NAME?</v>
      </c>
      <c r="AX77" s="21" t="str">
        <f>VLOOKUP(表1[[#This Row],[Pers.no.]],'[6]Person Detail'!$B:$L,11,0)</f>
        <v>70-90</v>
      </c>
      <c r="AY77" s="404">
        <f>VLOOKUP(表1[[#This Row],[Pers.no.]],'[6]Person Detail'!$B:$R,17,0)</f>
        <v>0.82945579607525799</v>
      </c>
      <c r="AZ77" s="404">
        <f>VLOOKUP(表1[[#This Row],[Pers.no.]],'[6]Person Detail'!$B:$W,21,0)</f>
        <v>0.98311912526376366</v>
      </c>
      <c r="BA77" s="404">
        <f>VLOOKUP(表1[[#This Row],[Pers.no.]],'[6]Person Detail'!$B:$W,22,0)</f>
        <v>1.0124252185918086</v>
      </c>
    </row>
    <row r="78" spans="1:53" ht="19.95" customHeight="1">
      <c r="A78" s="87" t="s">
        <v>562</v>
      </c>
      <c r="B78" s="169">
        <v>15000227</v>
      </c>
      <c r="C78" s="169" t="s">
        <v>54</v>
      </c>
      <c r="D78" s="169" t="s">
        <v>55</v>
      </c>
      <c r="E78" s="169" t="s">
        <v>564</v>
      </c>
      <c r="F78" s="169" t="s">
        <v>437</v>
      </c>
      <c r="G78" s="169" t="s">
        <v>420</v>
      </c>
      <c r="H78" s="170">
        <v>38614</v>
      </c>
      <c r="I78" s="169" t="s">
        <v>432</v>
      </c>
      <c r="J78" s="169" t="s">
        <v>433</v>
      </c>
      <c r="K78" s="169" t="s">
        <v>89</v>
      </c>
      <c r="L78" s="171">
        <v>2</v>
      </c>
      <c r="M78" s="171">
        <v>3</v>
      </c>
      <c r="N78" s="202">
        <v>13114</v>
      </c>
      <c r="O78" s="195">
        <v>2.5000000000000001E-2</v>
      </c>
      <c r="P78" s="203">
        <v>328</v>
      </c>
      <c r="Q78" s="195">
        <v>0</v>
      </c>
      <c r="R78" s="203">
        <v>0</v>
      </c>
      <c r="S78" s="195">
        <v>2.5011438157694067E-2</v>
      </c>
      <c r="T78" s="203">
        <v>328</v>
      </c>
      <c r="U78" s="203">
        <v>13442</v>
      </c>
      <c r="V78" s="204">
        <v>13393</v>
      </c>
      <c r="W78" s="205">
        <v>279</v>
      </c>
      <c r="X78" s="196">
        <v>2.1299999999999999E-2</v>
      </c>
      <c r="Y78" s="197" t="s">
        <v>400</v>
      </c>
      <c r="Z78" s="206"/>
      <c r="AA78" s="206"/>
      <c r="AB78" s="206"/>
      <c r="AC78" s="198"/>
      <c r="AD78" s="202">
        <v>0</v>
      </c>
      <c r="AE78" s="207">
        <v>13393</v>
      </c>
      <c r="AF78" s="182">
        <v>279</v>
      </c>
      <c r="AG78" s="199">
        <v>2.1274973310965395E-2</v>
      </c>
      <c r="AH78" s="184">
        <v>14</v>
      </c>
      <c r="AI78" s="184">
        <v>450</v>
      </c>
      <c r="AJ78" s="184"/>
      <c r="AK78" s="184">
        <v>688</v>
      </c>
      <c r="AL78" s="184">
        <v>193590</v>
      </c>
      <c r="AM78" s="171">
        <v>2</v>
      </c>
      <c r="AN78" s="184"/>
      <c r="AO78" s="185"/>
      <c r="AP78" s="185"/>
      <c r="AQ78" s="169" t="s">
        <v>423</v>
      </c>
      <c r="AR78" s="169" t="s">
        <v>424</v>
      </c>
      <c r="AS78" s="169" t="s">
        <v>425</v>
      </c>
      <c r="AT78" s="201"/>
      <c r="AU78" s="210"/>
      <c r="AV78" s="210"/>
      <c r="AW78" s="211" t="e" vm="1">
        <f t="shared" ca="1" si="29"/>
        <v>#NAME?</v>
      </c>
      <c r="AX78" s="21" t="str">
        <f>VLOOKUP(表1[[#This Row],[Pers.no.]],'[6]Person Detail'!$B:$L,11,0)</f>
        <v>70-90</v>
      </c>
      <c r="AY78" s="404">
        <f>VLOOKUP(表1[[#This Row],[Pers.no.]],'[6]Person Detail'!$B:$R,17,0)</f>
        <v>1.0612178838761885</v>
      </c>
      <c r="AZ78" s="404">
        <f>VLOOKUP(表1[[#This Row],[Pers.no.]],'[6]Person Detail'!$B:$W,21,0)</f>
        <v>1.2578169959716095</v>
      </c>
      <c r="BA78" s="404">
        <f>VLOOKUP(表1[[#This Row],[Pers.no.]],'[6]Person Detail'!$B:$W,22,0)</f>
        <v>1.2326737229636446</v>
      </c>
    </row>
    <row r="79" spans="1:53" ht="19.95" customHeight="1">
      <c r="A79" s="87" t="s">
        <v>562</v>
      </c>
      <c r="B79" s="169">
        <v>1120274</v>
      </c>
      <c r="C79" s="169" t="s">
        <v>54</v>
      </c>
      <c r="D79" s="169" t="s">
        <v>55</v>
      </c>
      <c r="E79" s="169" t="s">
        <v>564</v>
      </c>
      <c r="F79" s="169" t="s">
        <v>441</v>
      </c>
      <c r="G79" s="169" t="s">
        <v>420</v>
      </c>
      <c r="H79" s="170">
        <v>44130</v>
      </c>
      <c r="I79" s="169" t="s">
        <v>388</v>
      </c>
      <c r="J79" s="169" t="s">
        <v>455</v>
      </c>
      <c r="K79" s="169" t="s">
        <v>107</v>
      </c>
      <c r="L79" s="171">
        <v>2</v>
      </c>
      <c r="M79" s="171">
        <v>3</v>
      </c>
      <c r="N79" s="202">
        <v>8155</v>
      </c>
      <c r="O79" s="195">
        <v>2.5000000000000001E-2</v>
      </c>
      <c r="P79" s="203">
        <v>204</v>
      </c>
      <c r="Q79" s="195">
        <v>0</v>
      </c>
      <c r="R79" s="203">
        <v>0</v>
      </c>
      <c r="S79" s="195">
        <v>2.5015328019619865E-2</v>
      </c>
      <c r="T79" s="203">
        <v>204</v>
      </c>
      <c r="U79" s="203">
        <v>8359</v>
      </c>
      <c r="V79" s="204">
        <v>8359</v>
      </c>
      <c r="W79" s="205">
        <v>204</v>
      </c>
      <c r="X79" s="196">
        <v>2.5000000000000001E-2</v>
      </c>
      <c r="Y79" s="197" t="s">
        <v>400</v>
      </c>
      <c r="Z79" s="206"/>
      <c r="AA79" s="206"/>
      <c r="AB79" s="206"/>
      <c r="AC79" s="198"/>
      <c r="AD79" s="202">
        <v>0</v>
      </c>
      <c r="AE79" s="207">
        <v>8359</v>
      </c>
      <c r="AF79" s="182">
        <v>204</v>
      </c>
      <c r="AG79" s="199">
        <v>2.501532801961992E-2</v>
      </c>
      <c r="AH79" s="184">
        <v>14</v>
      </c>
      <c r="AI79" s="184">
        <v>450</v>
      </c>
      <c r="AJ79" s="184"/>
      <c r="AK79" s="184">
        <v>688</v>
      </c>
      <c r="AL79" s="184">
        <v>123114</v>
      </c>
      <c r="AM79" s="171">
        <v>3</v>
      </c>
      <c r="AN79" s="184"/>
      <c r="AO79" s="185"/>
      <c r="AP79" s="185"/>
      <c r="AQ79" s="169" t="s">
        <v>423</v>
      </c>
      <c r="AR79" s="169" t="s">
        <v>424</v>
      </c>
      <c r="AS79" s="169" t="s">
        <v>425</v>
      </c>
      <c r="AT79" s="201"/>
      <c r="AU79" s="210"/>
      <c r="AV79" s="210"/>
      <c r="AW79" s="209" t="e" vm="1">
        <f t="shared" ca="1" si="29"/>
        <v>#NAME?</v>
      </c>
      <c r="AX79" s="21" t="str">
        <f>VLOOKUP(表1[[#This Row],[Pers.no.]],'[6]Person Detail'!$B:$L,11,0)</f>
        <v>70-90</v>
      </c>
      <c r="AY79" s="404">
        <f>VLOOKUP(表1[[#This Row],[Pers.no.]],'[6]Person Detail'!$B:$R,17,0)</f>
        <v>0.86296296296296293</v>
      </c>
      <c r="AZ79" s="404">
        <f>VLOOKUP(表1[[#This Row],[Pers.no.]],'[6]Person Detail'!$B:$W,21,0)</f>
        <v>1</v>
      </c>
      <c r="BA79" s="404">
        <f>VLOOKUP(表1[[#This Row],[Pers.no.]],'[6]Person Detail'!$B:$W,22,0)</f>
        <v>1</v>
      </c>
    </row>
    <row r="80" spans="1:53" ht="19.95" customHeight="1">
      <c r="A80" s="87" t="s">
        <v>562</v>
      </c>
      <c r="B80" s="169">
        <v>15002550</v>
      </c>
      <c r="C80" s="169" t="s">
        <v>54</v>
      </c>
      <c r="D80" s="169" t="s">
        <v>55</v>
      </c>
      <c r="E80" s="169" t="s">
        <v>564</v>
      </c>
      <c r="F80" s="169" t="s">
        <v>441</v>
      </c>
      <c r="G80" s="169" t="s">
        <v>420</v>
      </c>
      <c r="H80" s="170">
        <v>39995</v>
      </c>
      <c r="I80" s="169" t="s">
        <v>80</v>
      </c>
      <c r="J80" s="169" t="s">
        <v>458</v>
      </c>
      <c r="K80" s="169" t="s">
        <v>66</v>
      </c>
      <c r="L80" s="171">
        <v>2</v>
      </c>
      <c r="M80" s="171">
        <v>5</v>
      </c>
      <c r="N80" s="202">
        <v>18800</v>
      </c>
      <c r="O80" s="195">
        <v>0.04</v>
      </c>
      <c r="P80" s="203">
        <v>752</v>
      </c>
      <c r="Q80" s="195">
        <v>0</v>
      </c>
      <c r="R80" s="203">
        <v>0</v>
      </c>
      <c r="S80" s="195">
        <v>0.04</v>
      </c>
      <c r="T80" s="203">
        <v>752</v>
      </c>
      <c r="U80" s="203">
        <v>19552</v>
      </c>
      <c r="V80" s="204">
        <v>19425</v>
      </c>
      <c r="W80" s="205">
        <v>625</v>
      </c>
      <c r="X80" s="196">
        <v>3.32E-2</v>
      </c>
      <c r="Y80" s="197" t="s">
        <v>459</v>
      </c>
      <c r="Z80" s="206"/>
      <c r="AA80" s="206"/>
      <c r="AB80" s="206"/>
      <c r="AC80" s="198"/>
      <c r="AD80" s="202">
        <v>0</v>
      </c>
      <c r="AE80" s="207">
        <v>19425</v>
      </c>
      <c r="AF80" s="182">
        <v>625</v>
      </c>
      <c r="AG80" s="199">
        <v>3.3244680851063801E-2</v>
      </c>
      <c r="AH80" s="184">
        <v>14</v>
      </c>
      <c r="AI80" s="184">
        <v>510</v>
      </c>
      <c r="AJ80" s="184"/>
      <c r="AK80" s="184">
        <v>688</v>
      </c>
      <c r="AL80" s="184">
        <v>278758</v>
      </c>
      <c r="AM80" s="171">
        <v>5</v>
      </c>
      <c r="AN80" s="184"/>
      <c r="AO80" s="185"/>
      <c r="AP80" s="185"/>
      <c r="AQ80" s="169" t="s">
        <v>423</v>
      </c>
      <c r="AR80" s="169" t="s">
        <v>424</v>
      </c>
      <c r="AS80" s="169" t="s">
        <v>425</v>
      </c>
      <c r="AT80" s="201"/>
      <c r="AU80" s="210"/>
      <c r="AV80" s="210"/>
      <c r="AW80" s="211" t="e" vm="1">
        <f t="shared" ref="AW80:AW105" ca="1" si="30">_xlfn.LET(_xlpm.actual,X80,_xlpm.low,VALUE(_xlfn.TEXTBEFORE(Y80,"-")),_xlpm.high,VALUE(_xlfn.TEXTAFTER(Y80,"-")),IF(AND(_xlpm.actual=0,OR(_xlpm.low&lt;&gt;0,_xlpm.high&lt;&gt;0)),"0 increase",IF(_xlpm.actual&gt;_xlpm.high*1.2,"&gt;20",IF(_xlpm.actual&lt;_xlpm.low*0.8,"&lt;20","OK"))))</f>
        <v>#NAME?</v>
      </c>
      <c r="AX80" s="21" t="str">
        <f>VLOOKUP(表1[[#This Row],[Pers.no.]],'[6]Person Detail'!$B:$L,11,0)</f>
        <v>90-110</v>
      </c>
      <c r="AY80" s="404">
        <f>VLOOKUP(表1[[#This Row],[Pers.no.]],'[6]Person Detail'!$B:$R,17,0)</f>
        <v>1.1886697015680323</v>
      </c>
      <c r="AZ80" s="404">
        <f>VLOOKUP(表1[[#This Row],[Pers.no.]],'[6]Person Detail'!$B:$W,21,0)</f>
        <v>1.2956581667815299</v>
      </c>
      <c r="BA80" s="404">
        <f>VLOOKUP(表1[[#This Row],[Pers.no.]],'[6]Person Detail'!$B:$W,22,0)</f>
        <v>1.2700644022360978</v>
      </c>
    </row>
    <row r="81" spans="1:53" ht="19.95" customHeight="1">
      <c r="A81" s="87" t="s">
        <v>562</v>
      </c>
      <c r="B81" s="169">
        <v>15001696</v>
      </c>
      <c r="C81" s="169" t="s">
        <v>54</v>
      </c>
      <c r="D81" s="169" t="s">
        <v>55</v>
      </c>
      <c r="E81" s="169" t="s">
        <v>564</v>
      </c>
      <c r="F81" s="169" t="s">
        <v>418</v>
      </c>
      <c r="G81" s="169" t="s">
        <v>462</v>
      </c>
      <c r="H81" s="170">
        <v>39616</v>
      </c>
      <c r="I81" s="169" t="s">
        <v>80</v>
      </c>
      <c r="J81" s="169" t="s">
        <v>463</v>
      </c>
      <c r="K81" s="169" t="s">
        <v>66</v>
      </c>
      <c r="L81" s="171">
        <v>2</v>
      </c>
      <c r="M81" s="171">
        <v>4</v>
      </c>
      <c r="N81" s="202">
        <v>14903</v>
      </c>
      <c r="O81" s="195">
        <v>4.4999999999999998E-2</v>
      </c>
      <c r="P81" s="203">
        <v>671</v>
      </c>
      <c r="Q81" s="195">
        <v>4.2099999999999999E-2</v>
      </c>
      <c r="R81" s="203">
        <v>627</v>
      </c>
      <c r="S81" s="195">
        <v>8.7096557740052344E-2</v>
      </c>
      <c r="T81" s="203">
        <v>1298</v>
      </c>
      <c r="U81" s="203">
        <v>16201</v>
      </c>
      <c r="V81" s="204">
        <v>16000</v>
      </c>
      <c r="W81" s="205">
        <v>1097</v>
      </c>
      <c r="X81" s="196">
        <v>7.3599999999999999E-2</v>
      </c>
      <c r="Y81" s="197" t="s">
        <v>464</v>
      </c>
      <c r="Z81" s="206"/>
      <c r="AA81" s="206"/>
      <c r="AB81" s="206"/>
      <c r="AC81" s="198"/>
      <c r="AD81" s="202">
        <v>0</v>
      </c>
      <c r="AE81" s="207">
        <v>16000</v>
      </c>
      <c r="AF81" s="182">
        <v>1097</v>
      </c>
      <c r="AG81" s="199">
        <v>7.3609340401261436E-2</v>
      </c>
      <c r="AH81" s="184">
        <v>14</v>
      </c>
      <c r="AI81" s="184">
        <v>450</v>
      </c>
      <c r="AJ81" s="184"/>
      <c r="AK81" s="184">
        <v>688</v>
      </c>
      <c r="AL81" s="184">
        <v>230088</v>
      </c>
      <c r="AM81" s="171">
        <v>3</v>
      </c>
      <c r="AN81" s="184"/>
      <c r="AO81" s="185"/>
      <c r="AP81" s="185"/>
      <c r="AQ81" s="169" t="s">
        <v>465</v>
      </c>
      <c r="AR81" s="169" t="s">
        <v>424</v>
      </c>
      <c r="AS81" s="169" t="s">
        <v>425</v>
      </c>
      <c r="AT81" s="201"/>
      <c r="AU81" s="210"/>
      <c r="AV81" s="210"/>
      <c r="AW81" s="209" t="e" vm="1">
        <f t="shared" ca="1" si="30"/>
        <v>#NAME?</v>
      </c>
      <c r="AX81" s="21" t="str">
        <f>VLOOKUP(表1[[#This Row],[Pers.no.]],'[6]Person Detail'!$B:$L,11,0)</f>
        <v>50-70</v>
      </c>
      <c r="AY81" s="404">
        <f>VLOOKUP(表1[[#This Row],[Pers.no.]],'[6]Person Detail'!$B:$R,17,0)</f>
        <v>0.94227364693980775</v>
      </c>
      <c r="AZ81" s="404">
        <f>VLOOKUP(表1[[#This Row],[Pers.no.]],'[6]Person Detail'!$B:$W,21,0)</f>
        <v>1.0270847691247416</v>
      </c>
      <c r="BA81" s="404">
        <f>VLOOKUP(表1[[#This Row],[Pers.no.]],'[6]Person Detail'!$B:$W,22,0)</f>
        <v>1.0461276929615222</v>
      </c>
    </row>
    <row r="82" spans="1:53" ht="19.95" customHeight="1">
      <c r="A82" s="87" t="s">
        <v>562</v>
      </c>
      <c r="B82" s="169">
        <v>15020877</v>
      </c>
      <c r="C82" s="169" t="s">
        <v>54</v>
      </c>
      <c r="D82" s="169" t="s">
        <v>55</v>
      </c>
      <c r="E82" s="169" t="s">
        <v>564</v>
      </c>
      <c r="F82" s="169" t="s">
        <v>418</v>
      </c>
      <c r="G82" s="169" t="s">
        <v>462</v>
      </c>
      <c r="H82" s="170">
        <v>43346</v>
      </c>
      <c r="I82" s="169" t="s">
        <v>468</v>
      </c>
      <c r="J82" s="169" t="s">
        <v>468</v>
      </c>
      <c r="K82" s="169" t="s">
        <v>59</v>
      </c>
      <c r="L82" s="171">
        <v>2</v>
      </c>
      <c r="M82" s="171">
        <v>5</v>
      </c>
      <c r="N82" s="202">
        <v>24381</v>
      </c>
      <c r="O82" s="195">
        <v>0.05</v>
      </c>
      <c r="P82" s="203">
        <v>1219</v>
      </c>
      <c r="Q82" s="195">
        <v>2.7E-2</v>
      </c>
      <c r="R82" s="203">
        <v>658</v>
      </c>
      <c r="S82" s="195">
        <v>7.6986177761371566E-2</v>
      </c>
      <c r="T82" s="203">
        <v>1877</v>
      </c>
      <c r="U82" s="203">
        <v>26258</v>
      </c>
      <c r="V82" s="204">
        <v>26000</v>
      </c>
      <c r="W82" s="205">
        <v>1619</v>
      </c>
      <c r="X82" s="196">
        <v>6.6400000000000001E-2</v>
      </c>
      <c r="Y82" s="197" t="s">
        <v>411</v>
      </c>
      <c r="Z82" s="206"/>
      <c r="AA82" s="206"/>
      <c r="AB82" s="206"/>
      <c r="AC82" s="198"/>
      <c r="AD82" s="202">
        <v>0</v>
      </c>
      <c r="AE82" s="207">
        <v>26000</v>
      </c>
      <c r="AF82" s="182">
        <v>1619</v>
      </c>
      <c r="AG82" s="199">
        <v>6.6404167179360929E-2</v>
      </c>
      <c r="AH82" s="184">
        <v>14</v>
      </c>
      <c r="AI82" s="184">
        <v>450</v>
      </c>
      <c r="AJ82" s="184"/>
      <c r="AK82" s="184">
        <v>688</v>
      </c>
      <c r="AL82" s="184">
        <v>370088</v>
      </c>
      <c r="AM82" s="171">
        <v>5</v>
      </c>
      <c r="AN82" s="184"/>
      <c r="AO82" s="185"/>
      <c r="AP82" s="185"/>
      <c r="AQ82" s="169" t="s">
        <v>469</v>
      </c>
      <c r="AR82" s="169" t="s">
        <v>424</v>
      </c>
      <c r="AS82" s="169" t="s">
        <v>425</v>
      </c>
      <c r="AT82" s="201"/>
      <c r="AU82" s="210"/>
      <c r="AV82" s="210"/>
      <c r="AW82" s="211" t="e" vm="1">
        <f t="shared" ca="1" si="30"/>
        <v>#NAME?</v>
      </c>
      <c r="AX82" s="21" t="str">
        <f>VLOOKUP(表1[[#This Row],[Pers.no.]],'[6]Person Detail'!$B:$L,11,0)</f>
        <v>70-90</v>
      </c>
      <c r="AY82" s="404">
        <f>VLOOKUP(表1[[#This Row],[Pers.no.]],'[6]Person Detail'!$B:$R,17,0)</f>
        <v>1.0489609774986017</v>
      </c>
      <c r="AZ82" s="404">
        <f>VLOOKUP(表1[[#This Row],[Pers.no.]],'[6]Person Detail'!$B:$W,21,0)</f>
        <v>1.1460198829584713</v>
      </c>
      <c r="BA82" s="404">
        <f>VLOOKUP(表1[[#This Row],[Pers.no.]],'[6]Person Detail'!$B:$W,22,0)</f>
        <v>1.1867539995892005</v>
      </c>
    </row>
    <row r="83" spans="1:53" ht="19.95" customHeight="1">
      <c r="A83" s="87" t="s">
        <v>562</v>
      </c>
      <c r="B83" s="169">
        <v>15022628</v>
      </c>
      <c r="C83" s="169" t="s">
        <v>54</v>
      </c>
      <c r="D83" s="169" t="s">
        <v>55</v>
      </c>
      <c r="E83" s="169" t="s">
        <v>564</v>
      </c>
      <c r="F83" s="169" t="s">
        <v>472</v>
      </c>
      <c r="G83" s="169" t="s">
        <v>473</v>
      </c>
      <c r="H83" s="170">
        <v>45839</v>
      </c>
      <c r="I83" s="169" t="s">
        <v>340</v>
      </c>
      <c r="J83" s="169" t="s">
        <v>474</v>
      </c>
      <c r="K83" s="169" t="s">
        <v>341</v>
      </c>
      <c r="L83" s="171">
        <v>2</v>
      </c>
      <c r="M83" s="171">
        <v>2</v>
      </c>
      <c r="N83" s="202">
        <v>25500</v>
      </c>
      <c r="O83" s="195">
        <v>0</v>
      </c>
      <c r="P83" s="203">
        <v>0</v>
      </c>
      <c r="Q83" s="195">
        <v>0</v>
      </c>
      <c r="R83" s="203">
        <v>0</v>
      </c>
      <c r="S83" s="195">
        <v>0</v>
      </c>
      <c r="T83" s="203">
        <v>0</v>
      </c>
      <c r="U83" s="203">
        <v>25500</v>
      </c>
      <c r="V83" s="204">
        <v>25750</v>
      </c>
      <c r="W83" s="205">
        <v>250</v>
      </c>
      <c r="X83" s="196">
        <v>9.7999999999999997E-3</v>
      </c>
      <c r="Y83" s="197" t="s">
        <v>385</v>
      </c>
      <c r="Z83" s="206"/>
      <c r="AA83" s="206"/>
      <c r="AB83" s="206"/>
      <c r="AC83" s="198"/>
      <c r="AD83" s="202">
        <v>0</v>
      </c>
      <c r="AE83" s="207">
        <v>25750</v>
      </c>
      <c r="AF83" s="182">
        <v>250</v>
      </c>
      <c r="AG83" s="199">
        <v>9.8039215686274161E-3</v>
      </c>
      <c r="AH83" s="184">
        <v>14</v>
      </c>
      <c r="AI83" s="184">
        <v>450</v>
      </c>
      <c r="AJ83" s="184">
        <v>1000</v>
      </c>
      <c r="AK83" s="184">
        <v>688</v>
      </c>
      <c r="AL83" s="184">
        <v>378588</v>
      </c>
      <c r="AM83" s="171" t="e">
        <v>#N/A</v>
      </c>
      <c r="AN83" s="184"/>
      <c r="AO83" s="185"/>
      <c r="AP83" s="185" t="s">
        <v>179</v>
      </c>
      <c r="AQ83" s="169" t="s">
        <v>469</v>
      </c>
      <c r="AR83" s="169" t="s">
        <v>424</v>
      </c>
      <c r="AS83" s="169" t="s">
        <v>425</v>
      </c>
      <c r="AT83" s="201"/>
      <c r="AU83" s="210"/>
      <c r="AV83" s="210"/>
      <c r="AW83" s="209" t="e" vm="1">
        <f t="shared" ca="1" si="30"/>
        <v>#NAME?</v>
      </c>
      <c r="AX83" s="21" t="str">
        <f>VLOOKUP(表1[[#This Row],[Pers.no.]],'[6]Person Detail'!$B:$L,11,0)</f>
        <v>0</v>
      </c>
      <c r="AY83" s="404">
        <f>VLOOKUP(表1[[#This Row],[Pers.no.]],'[6]Person Detail'!$B:$R,17,0)</f>
        <v>0.64633868146908979</v>
      </c>
      <c r="AZ83" s="404">
        <f>VLOOKUP(表1[[#This Row],[Pers.no.]],'[6]Person Detail'!$B:$W,21,0)</f>
        <v>0.9381898454746137</v>
      </c>
      <c r="BA83" s="404">
        <f>VLOOKUP(表1[[#This Row],[Pers.no.]],'[6]Person Detail'!$B:$W,22,0)</f>
        <v>0.91536027869610037</v>
      </c>
    </row>
    <row r="84" spans="1:53" ht="19.95" customHeight="1">
      <c r="A84" s="87" t="s">
        <v>562</v>
      </c>
      <c r="B84" s="169">
        <v>51202404</v>
      </c>
      <c r="C84" s="169" t="s">
        <v>54</v>
      </c>
      <c r="D84" s="169" t="s">
        <v>55</v>
      </c>
      <c r="E84" s="169" t="s">
        <v>564</v>
      </c>
      <c r="F84" s="169" t="s">
        <v>477</v>
      </c>
      <c r="G84" s="169" t="s">
        <v>478</v>
      </c>
      <c r="H84" s="170">
        <v>40763</v>
      </c>
      <c r="I84" s="169" t="s">
        <v>150</v>
      </c>
      <c r="J84" s="169" t="s">
        <v>479</v>
      </c>
      <c r="K84" s="169" t="s">
        <v>59</v>
      </c>
      <c r="L84" s="171">
        <v>2</v>
      </c>
      <c r="M84" s="171">
        <v>3</v>
      </c>
      <c r="N84" s="202">
        <v>29250</v>
      </c>
      <c r="O84" s="195">
        <v>0</v>
      </c>
      <c r="P84" s="203">
        <v>0</v>
      </c>
      <c r="Q84" s="195">
        <v>0</v>
      </c>
      <c r="R84" s="203">
        <v>0</v>
      </c>
      <c r="S84" s="195">
        <v>0</v>
      </c>
      <c r="T84" s="203">
        <v>0</v>
      </c>
      <c r="U84" s="203">
        <v>29250</v>
      </c>
      <c r="V84" s="204">
        <v>29250</v>
      </c>
      <c r="W84" s="205">
        <v>0</v>
      </c>
      <c r="X84" s="196">
        <v>0</v>
      </c>
      <c r="Y84" s="197" t="s">
        <v>385</v>
      </c>
      <c r="Z84" s="206"/>
      <c r="AA84" s="206"/>
      <c r="AB84" s="206"/>
      <c r="AC84" s="198"/>
      <c r="AD84" s="202">
        <v>0</v>
      </c>
      <c r="AE84" s="207">
        <v>29250</v>
      </c>
      <c r="AF84" s="182">
        <v>0</v>
      </c>
      <c r="AG84" s="199">
        <v>0</v>
      </c>
      <c r="AH84" s="184">
        <v>14</v>
      </c>
      <c r="AI84" s="184">
        <v>1450</v>
      </c>
      <c r="AJ84" s="184"/>
      <c r="AK84" s="184">
        <v>688</v>
      </c>
      <c r="AL84" s="184">
        <v>427588</v>
      </c>
      <c r="AM84" s="171">
        <v>3</v>
      </c>
      <c r="AN84" s="184"/>
      <c r="AO84" s="185"/>
      <c r="AP84" s="185"/>
      <c r="AQ84" s="169" t="s">
        <v>469</v>
      </c>
      <c r="AR84" s="169" t="s">
        <v>424</v>
      </c>
      <c r="AS84" s="169" t="s">
        <v>425</v>
      </c>
      <c r="AT84" s="201"/>
      <c r="AU84" s="210"/>
      <c r="AV84" s="210"/>
      <c r="AW84" s="211" t="e" vm="1">
        <f t="shared" ca="1" si="30"/>
        <v>#NAME?</v>
      </c>
      <c r="AX84" s="21" t="str">
        <f>VLOOKUP(表1[[#This Row],[Pers.no.]],'[6]Person Detail'!$B:$L,11,0)</f>
        <v>&gt;90</v>
      </c>
      <c r="AY84" s="404">
        <f>VLOOKUP(表1[[#This Row],[Pers.no.]],'[6]Person Detail'!$B:$R,17,0)</f>
        <v>1.2584434023146753</v>
      </c>
      <c r="AZ84" s="404">
        <f>VLOOKUP(表1[[#This Row],[Pers.no.]],'[6]Person Detail'!$B:$W,21,0)</f>
        <v>1.3748854262144821</v>
      </c>
      <c r="BA84" s="404">
        <f>VLOOKUP(表1[[#This Row],[Pers.no.]],'[6]Person Detail'!$B:$W,22,0)</f>
        <v>1.3350982495378505</v>
      </c>
    </row>
    <row r="85" spans="1:53" ht="19.95" customHeight="1">
      <c r="A85" s="87" t="s">
        <v>562</v>
      </c>
      <c r="B85" s="169">
        <v>15000475</v>
      </c>
      <c r="C85" s="169" t="s">
        <v>54</v>
      </c>
      <c r="D85" s="169" t="s">
        <v>55</v>
      </c>
      <c r="E85" s="169" t="s">
        <v>564</v>
      </c>
      <c r="F85" s="169" t="s">
        <v>482</v>
      </c>
      <c r="G85" s="169" t="s">
        <v>473</v>
      </c>
      <c r="H85" s="170">
        <v>38808</v>
      </c>
      <c r="I85" s="169" t="s">
        <v>80</v>
      </c>
      <c r="J85" s="169" t="s">
        <v>483</v>
      </c>
      <c r="K85" s="169" t="s">
        <v>66</v>
      </c>
      <c r="L85" s="171">
        <v>2</v>
      </c>
      <c r="M85" s="171">
        <v>4</v>
      </c>
      <c r="N85" s="202">
        <v>14690</v>
      </c>
      <c r="O85" s="195">
        <v>0.03</v>
      </c>
      <c r="P85" s="203">
        <v>441</v>
      </c>
      <c r="Q85" s="195">
        <v>0</v>
      </c>
      <c r="R85" s="203">
        <v>0</v>
      </c>
      <c r="S85" s="195">
        <v>3.0020422055820287E-2</v>
      </c>
      <c r="T85" s="203">
        <v>441</v>
      </c>
      <c r="U85" s="203">
        <v>15131</v>
      </c>
      <c r="V85" s="204">
        <v>15500</v>
      </c>
      <c r="W85" s="205">
        <v>810</v>
      </c>
      <c r="X85" s="196">
        <v>5.5100000000000003E-2</v>
      </c>
      <c r="Y85" s="197" t="s">
        <v>403</v>
      </c>
      <c r="Z85" s="206"/>
      <c r="AA85" s="206"/>
      <c r="AB85" s="206"/>
      <c r="AC85" s="198"/>
      <c r="AD85" s="202">
        <v>0</v>
      </c>
      <c r="AE85" s="207">
        <v>15500</v>
      </c>
      <c r="AF85" s="182">
        <v>810</v>
      </c>
      <c r="AG85" s="199">
        <v>5.5139550714772056E-2</v>
      </c>
      <c r="AH85" s="184">
        <v>14</v>
      </c>
      <c r="AI85" s="184">
        <v>450</v>
      </c>
      <c r="AJ85" s="184"/>
      <c r="AK85" s="184">
        <v>688</v>
      </c>
      <c r="AL85" s="184">
        <v>223088</v>
      </c>
      <c r="AM85" s="171">
        <v>4</v>
      </c>
      <c r="AN85" s="184"/>
      <c r="AO85" s="185" t="s">
        <v>115</v>
      </c>
      <c r="AP85" s="185" t="s">
        <v>413</v>
      </c>
      <c r="AQ85" s="169" t="s">
        <v>484</v>
      </c>
      <c r="AR85" s="169" t="s">
        <v>424</v>
      </c>
      <c r="AS85" s="169" t="s">
        <v>62</v>
      </c>
      <c r="AT85" s="201"/>
      <c r="AU85" s="210"/>
      <c r="AV85" s="210"/>
      <c r="AW85" s="209" t="e" vm="1">
        <f t="shared" ca="1" si="30"/>
        <v>#NAME?</v>
      </c>
      <c r="AX85" s="21" t="str">
        <f>VLOOKUP(表1[[#This Row],[Pers.no.]],'[6]Person Detail'!$B:$L,11,0)</f>
        <v>90-110</v>
      </c>
      <c r="AY85" s="404">
        <f>VLOOKUP(表1[[#This Row],[Pers.no.]],'[6]Person Detail'!$B:$R,17,0)</f>
        <v>0.92880627212948907</v>
      </c>
      <c r="AZ85" s="404">
        <f>VLOOKUP(表1[[#This Row],[Pers.no.]],'[6]Person Detail'!$B:$W,21,0)</f>
        <v>1.0124052377670572</v>
      </c>
      <c r="BA85" s="404">
        <f>VLOOKUP(表1[[#This Row],[Pers.no.]],'[6]Person Detail'!$B:$W,22,0)</f>
        <v>1.0134362025564745</v>
      </c>
    </row>
    <row r="86" spans="1:53" ht="19.95" customHeight="1">
      <c r="A86" s="87" t="s">
        <v>562</v>
      </c>
      <c r="B86" s="169">
        <v>15001515</v>
      </c>
      <c r="C86" s="169" t="s">
        <v>54</v>
      </c>
      <c r="D86" s="169" t="s">
        <v>55</v>
      </c>
      <c r="E86" s="169" t="s">
        <v>564</v>
      </c>
      <c r="F86" s="169" t="s">
        <v>487</v>
      </c>
      <c r="G86" s="169" t="s">
        <v>488</v>
      </c>
      <c r="H86" s="170">
        <v>39553</v>
      </c>
      <c r="I86" s="169" t="s">
        <v>489</v>
      </c>
      <c r="J86" s="169" t="s">
        <v>490</v>
      </c>
      <c r="K86" s="169" t="s">
        <v>286</v>
      </c>
      <c r="L86" s="171">
        <v>2</v>
      </c>
      <c r="M86" s="171">
        <v>2</v>
      </c>
      <c r="N86" s="202">
        <v>9185</v>
      </c>
      <c r="O86" s="195">
        <v>0</v>
      </c>
      <c r="P86" s="203">
        <v>0</v>
      </c>
      <c r="Q86" s="195">
        <v>0</v>
      </c>
      <c r="R86" s="203">
        <v>0</v>
      </c>
      <c r="S86" s="195">
        <v>0</v>
      </c>
      <c r="T86" s="203">
        <v>0</v>
      </c>
      <c r="U86" s="203">
        <v>9185</v>
      </c>
      <c r="V86" s="204">
        <v>9185</v>
      </c>
      <c r="W86" s="205">
        <v>0</v>
      </c>
      <c r="X86" s="196">
        <v>0</v>
      </c>
      <c r="Y86" s="197" t="s">
        <v>385</v>
      </c>
      <c r="Z86" s="206"/>
      <c r="AA86" s="206"/>
      <c r="AB86" s="206"/>
      <c r="AC86" s="198"/>
      <c r="AD86" s="202">
        <v>0</v>
      </c>
      <c r="AE86" s="207">
        <v>9185</v>
      </c>
      <c r="AF86" s="182">
        <v>0</v>
      </c>
      <c r="AG86" s="199">
        <v>0</v>
      </c>
      <c r="AH86" s="184">
        <v>14</v>
      </c>
      <c r="AI86" s="184">
        <v>550</v>
      </c>
      <c r="AJ86" s="184"/>
      <c r="AK86" s="184">
        <v>688</v>
      </c>
      <c r="AL86" s="184">
        <v>135878</v>
      </c>
      <c r="AM86" s="171">
        <v>3</v>
      </c>
      <c r="AN86" s="184"/>
      <c r="AO86" s="185"/>
      <c r="AP86" s="185"/>
      <c r="AQ86" s="169" t="s">
        <v>484</v>
      </c>
      <c r="AR86" s="169" t="s">
        <v>424</v>
      </c>
      <c r="AS86" s="169" t="s">
        <v>62</v>
      </c>
      <c r="AT86" s="201"/>
      <c r="AU86" s="210"/>
      <c r="AV86" s="210"/>
      <c r="AW86" s="211" t="e" vm="1">
        <f t="shared" ca="1" si="30"/>
        <v>#NAME?</v>
      </c>
      <c r="AX86" s="21" t="str">
        <f>VLOOKUP(表1[[#This Row],[Pers.no.]],'[6]Person Detail'!$B:$L,11,0)</f>
        <v>0</v>
      </c>
      <c r="AY86" s="404">
        <f>VLOOKUP(表1[[#This Row],[Pers.no.]],'[6]Person Detail'!$B:$R,17,0)</f>
        <v>1.3028368794326242</v>
      </c>
      <c r="AZ86" s="404">
        <f>VLOOKUP(表1[[#This Row],[Pers.no.]],'[6]Person Detail'!$B:$W,21,0)</f>
        <v>1</v>
      </c>
      <c r="BA86" s="404">
        <f>VLOOKUP(表1[[#This Row],[Pers.no.]],'[6]Person Detail'!$B:$W,22,0)</f>
        <v>1</v>
      </c>
    </row>
    <row r="87" spans="1:53" ht="19.95" customHeight="1">
      <c r="A87" s="87" t="s">
        <v>562</v>
      </c>
      <c r="B87" s="169">
        <v>15003602</v>
      </c>
      <c r="C87" s="169" t="s">
        <v>54</v>
      </c>
      <c r="D87" s="169" t="s">
        <v>55</v>
      </c>
      <c r="E87" s="169" t="s">
        <v>564</v>
      </c>
      <c r="F87" s="169" t="s">
        <v>472</v>
      </c>
      <c r="G87" s="169" t="s">
        <v>473</v>
      </c>
      <c r="H87" s="170">
        <v>40276</v>
      </c>
      <c r="I87" s="169" t="s">
        <v>80</v>
      </c>
      <c r="J87" s="169" t="s">
        <v>80</v>
      </c>
      <c r="K87" s="169" t="s">
        <v>66</v>
      </c>
      <c r="L87" s="171">
        <v>2</v>
      </c>
      <c r="M87" s="171">
        <v>3</v>
      </c>
      <c r="N87" s="202">
        <v>17784</v>
      </c>
      <c r="O87" s="195">
        <v>0</v>
      </c>
      <c r="P87" s="203">
        <v>0</v>
      </c>
      <c r="Q87" s="195">
        <v>0</v>
      </c>
      <c r="R87" s="203">
        <v>0</v>
      </c>
      <c r="S87" s="195">
        <v>0</v>
      </c>
      <c r="T87" s="203">
        <v>0</v>
      </c>
      <c r="U87" s="203">
        <v>17784</v>
      </c>
      <c r="V87" s="204">
        <v>17784</v>
      </c>
      <c r="W87" s="205">
        <v>0</v>
      </c>
      <c r="X87" s="196">
        <v>0</v>
      </c>
      <c r="Y87" s="197" t="s">
        <v>385</v>
      </c>
      <c r="Z87" s="206"/>
      <c r="AA87" s="206"/>
      <c r="AB87" s="206"/>
      <c r="AC87" s="198"/>
      <c r="AD87" s="202">
        <v>0</v>
      </c>
      <c r="AE87" s="207">
        <v>17784</v>
      </c>
      <c r="AF87" s="182">
        <v>0</v>
      </c>
      <c r="AG87" s="199">
        <v>0</v>
      </c>
      <c r="AH87" s="184">
        <v>14</v>
      </c>
      <c r="AI87" s="184">
        <v>450</v>
      </c>
      <c r="AJ87" s="184"/>
      <c r="AK87" s="184">
        <v>688</v>
      </c>
      <c r="AL87" s="184">
        <v>255064</v>
      </c>
      <c r="AM87" s="171">
        <v>3</v>
      </c>
      <c r="AN87" s="184"/>
      <c r="AO87" s="185" t="s">
        <v>292</v>
      </c>
      <c r="AP87" s="185"/>
      <c r="AQ87" s="169" t="s">
        <v>484</v>
      </c>
      <c r="AR87" s="169" t="s">
        <v>424</v>
      </c>
      <c r="AS87" s="169" t="s">
        <v>62</v>
      </c>
      <c r="AT87" s="201"/>
      <c r="AU87" s="210"/>
      <c r="AV87" s="210"/>
      <c r="AW87" s="209" t="e" vm="1">
        <f t="shared" ca="1" si="30"/>
        <v>#NAME?</v>
      </c>
      <c r="AX87" s="21" t="str">
        <f>VLOOKUP(表1[[#This Row],[Pers.no.]],'[6]Person Detail'!$B:$L,11,0)</f>
        <v>&gt;90</v>
      </c>
      <c r="AY87" s="404">
        <f>VLOOKUP(表1[[#This Row],[Pers.no.]],'[6]Person Detail'!$B:$R,17,0)</f>
        <v>1.1244309559939303</v>
      </c>
      <c r="AZ87" s="404">
        <f>VLOOKUP(表1[[#This Row],[Pers.no.]],'[6]Person Detail'!$B:$W,21,0)</f>
        <v>1.2256374913852515</v>
      </c>
      <c r="BA87" s="404">
        <f>VLOOKUP(表1[[#This Row],[Pers.no.]],'[6]Person Detail'!$B:$W,22,0)</f>
        <v>1.1627709307267318</v>
      </c>
    </row>
    <row r="88" spans="1:53" ht="19.95" customHeight="1">
      <c r="A88" s="87" t="s">
        <v>562</v>
      </c>
      <c r="B88" s="169">
        <v>15002964</v>
      </c>
      <c r="C88" s="169" t="s">
        <v>54</v>
      </c>
      <c r="D88" s="169" t="s">
        <v>55</v>
      </c>
      <c r="E88" s="169" t="s">
        <v>564</v>
      </c>
      <c r="F88" s="169" t="s">
        <v>487</v>
      </c>
      <c r="G88" s="169" t="s">
        <v>488</v>
      </c>
      <c r="H88" s="170">
        <v>40094</v>
      </c>
      <c r="I88" s="169" t="s">
        <v>80</v>
      </c>
      <c r="J88" s="169" t="s">
        <v>80</v>
      </c>
      <c r="K88" s="169" t="s">
        <v>66</v>
      </c>
      <c r="L88" s="171">
        <v>2</v>
      </c>
      <c r="M88" s="171">
        <v>3</v>
      </c>
      <c r="N88" s="202">
        <v>13620</v>
      </c>
      <c r="O88" s="195">
        <v>2.5000000000000001E-2</v>
      </c>
      <c r="P88" s="203">
        <v>341</v>
      </c>
      <c r="Q88" s="195">
        <v>0</v>
      </c>
      <c r="R88" s="203">
        <v>0</v>
      </c>
      <c r="S88" s="195">
        <v>2.5036710719530102E-2</v>
      </c>
      <c r="T88" s="203">
        <v>341</v>
      </c>
      <c r="U88" s="203">
        <v>13961</v>
      </c>
      <c r="V88" s="204">
        <v>13620</v>
      </c>
      <c r="W88" s="205">
        <v>0</v>
      </c>
      <c r="X88" s="196">
        <v>0</v>
      </c>
      <c r="Y88" s="197" t="s">
        <v>400</v>
      </c>
      <c r="Z88" s="206"/>
      <c r="AA88" s="206"/>
      <c r="AB88" s="206"/>
      <c r="AC88" s="198"/>
      <c r="AD88" s="202">
        <v>0</v>
      </c>
      <c r="AE88" s="207">
        <v>13620</v>
      </c>
      <c r="AF88" s="182">
        <v>0</v>
      </c>
      <c r="AG88" s="199">
        <v>0</v>
      </c>
      <c r="AH88" s="184">
        <v>14</v>
      </c>
      <c r="AI88" s="184">
        <v>450</v>
      </c>
      <c r="AJ88" s="184"/>
      <c r="AK88" s="184">
        <v>688</v>
      </c>
      <c r="AL88" s="184">
        <v>196768</v>
      </c>
      <c r="AM88" s="171">
        <v>3</v>
      </c>
      <c r="AN88" s="184"/>
      <c r="AO88" s="185" t="s">
        <v>495</v>
      </c>
      <c r="AP88" s="185" t="s">
        <v>495</v>
      </c>
      <c r="AQ88" s="169" t="s">
        <v>484</v>
      </c>
      <c r="AR88" s="169" t="s">
        <v>424</v>
      </c>
      <c r="AS88" s="169" t="s">
        <v>62</v>
      </c>
      <c r="AT88" s="201"/>
      <c r="AU88" s="210"/>
      <c r="AV88" s="210"/>
      <c r="AW88" s="211" t="e" vm="1">
        <f t="shared" ca="1" si="30"/>
        <v>#NAME?</v>
      </c>
      <c r="AX88" s="21" t="str">
        <f>VLOOKUP(表1[[#This Row],[Pers.no.]],'[6]Person Detail'!$B:$L,11,0)</f>
        <v>70-90</v>
      </c>
      <c r="AY88" s="404">
        <f>VLOOKUP(表1[[#This Row],[Pers.no.]],'[6]Person Detail'!$B:$R,17,0)</f>
        <v>0.86115326251896818</v>
      </c>
      <c r="AZ88" s="404">
        <f>VLOOKUP(表1[[#This Row],[Pers.no.]],'[6]Person Detail'!$B:$W,21,0)</f>
        <v>0.93866299104066164</v>
      </c>
      <c r="BA88" s="404">
        <f>VLOOKUP(表1[[#This Row],[Pers.no.]],'[6]Person Detail'!$B:$W,22,0)</f>
        <v>0.89051619863349574</v>
      </c>
    </row>
    <row r="89" spans="1:53" ht="19.95" customHeight="1">
      <c r="A89" s="87" t="s">
        <v>562</v>
      </c>
      <c r="B89" s="169">
        <v>15014268</v>
      </c>
      <c r="C89" s="169" t="s">
        <v>54</v>
      </c>
      <c r="D89" s="169" t="s">
        <v>55</v>
      </c>
      <c r="E89" s="169" t="s">
        <v>564</v>
      </c>
      <c r="F89" s="169" t="s">
        <v>498</v>
      </c>
      <c r="G89" s="169" t="s">
        <v>473</v>
      </c>
      <c r="H89" s="170">
        <v>42186</v>
      </c>
      <c r="I89" s="169" t="s">
        <v>150</v>
      </c>
      <c r="J89" s="169" t="s">
        <v>499</v>
      </c>
      <c r="K89" s="169" t="s">
        <v>59</v>
      </c>
      <c r="L89" s="171">
        <v>2</v>
      </c>
      <c r="M89" s="171">
        <v>2</v>
      </c>
      <c r="N89" s="202">
        <v>14047</v>
      </c>
      <c r="O89" s="195">
        <v>0</v>
      </c>
      <c r="P89" s="203">
        <v>0</v>
      </c>
      <c r="Q89" s="195">
        <v>0</v>
      </c>
      <c r="R89" s="203">
        <v>0</v>
      </c>
      <c r="S89" s="195">
        <v>0</v>
      </c>
      <c r="T89" s="203">
        <v>0</v>
      </c>
      <c r="U89" s="203">
        <v>14047</v>
      </c>
      <c r="V89" s="204">
        <v>14047</v>
      </c>
      <c r="W89" s="205">
        <v>0</v>
      </c>
      <c r="X89" s="196">
        <v>0</v>
      </c>
      <c r="Y89" s="197" t="s">
        <v>385</v>
      </c>
      <c r="Z89" s="206"/>
      <c r="AA89" s="206"/>
      <c r="AB89" s="206"/>
      <c r="AC89" s="198"/>
      <c r="AD89" s="202">
        <v>0</v>
      </c>
      <c r="AE89" s="207">
        <v>14047</v>
      </c>
      <c r="AF89" s="182">
        <v>0</v>
      </c>
      <c r="AG89" s="199">
        <v>0</v>
      </c>
      <c r="AH89" s="184">
        <v>14</v>
      </c>
      <c r="AI89" s="184">
        <v>450</v>
      </c>
      <c r="AJ89" s="184"/>
      <c r="AK89" s="184">
        <v>688</v>
      </c>
      <c r="AL89" s="184">
        <v>202746</v>
      </c>
      <c r="AM89" s="171">
        <v>5</v>
      </c>
      <c r="AN89" s="184"/>
      <c r="AO89" s="185"/>
      <c r="AP89" s="185"/>
      <c r="AQ89" s="169" t="s">
        <v>484</v>
      </c>
      <c r="AR89" s="169" t="s">
        <v>424</v>
      </c>
      <c r="AS89" s="169" t="s">
        <v>62</v>
      </c>
      <c r="AT89" s="201"/>
      <c r="AU89" s="210"/>
      <c r="AV89" s="210"/>
      <c r="AW89" s="209" t="e" vm="1">
        <f t="shared" ca="1" si="30"/>
        <v>#NAME?</v>
      </c>
      <c r="AX89" s="21" t="str">
        <f>VLOOKUP(表1[[#This Row],[Pers.no.]],'[6]Person Detail'!$B:$L,11,0)</f>
        <v>0</v>
      </c>
      <c r="AY89" s="404">
        <f>VLOOKUP(表1[[#This Row],[Pers.no.]],'[6]Person Detail'!$B:$R,17,0)</f>
        <v>0.60435399905347842</v>
      </c>
      <c r="AZ89" s="404">
        <f>VLOOKUP(表1[[#This Row],[Pers.no.]],'[6]Person Detail'!$B:$W,21,0)</f>
        <v>0.66027403699264375</v>
      </c>
      <c r="BA89" s="404">
        <f>VLOOKUP(表1[[#This Row],[Pers.no.]],'[6]Person Detail'!$B:$W,22,0)</f>
        <v>0.64116667047036535</v>
      </c>
    </row>
    <row r="90" spans="1:53" ht="19.95" customHeight="1">
      <c r="A90" s="87" t="s">
        <v>562</v>
      </c>
      <c r="B90" s="169">
        <v>15021808</v>
      </c>
      <c r="C90" s="169" t="s">
        <v>54</v>
      </c>
      <c r="D90" s="169" t="s">
        <v>55</v>
      </c>
      <c r="E90" s="169" t="s">
        <v>564</v>
      </c>
      <c r="F90" s="169" t="s">
        <v>477</v>
      </c>
      <c r="G90" s="169" t="s">
        <v>478</v>
      </c>
      <c r="H90" s="170">
        <v>44480</v>
      </c>
      <c r="I90" s="169" t="s">
        <v>432</v>
      </c>
      <c r="J90" s="169" t="s">
        <v>432</v>
      </c>
      <c r="K90" s="169" t="s">
        <v>89</v>
      </c>
      <c r="L90" s="171">
        <v>2</v>
      </c>
      <c r="M90" s="171">
        <v>4</v>
      </c>
      <c r="N90" s="202">
        <v>11375</v>
      </c>
      <c r="O90" s="195">
        <v>0.03</v>
      </c>
      <c r="P90" s="203">
        <v>341</v>
      </c>
      <c r="Q90" s="195">
        <v>0</v>
      </c>
      <c r="R90" s="203">
        <v>0</v>
      </c>
      <c r="S90" s="195">
        <v>2.9978021978021976E-2</v>
      </c>
      <c r="T90" s="203">
        <v>341</v>
      </c>
      <c r="U90" s="203">
        <v>11716</v>
      </c>
      <c r="V90" s="204">
        <v>11700</v>
      </c>
      <c r="W90" s="205">
        <v>325</v>
      </c>
      <c r="X90" s="196">
        <v>2.86E-2</v>
      </c>
      <c r="Y90" s="197" t="s">
        <v>403</v>
      </c>
      <c r="Z90" s="206" t="s">
        <v>112</v>
      </c>
      <c r="AA90" s="206" t="s">
        <v>65</v>
      </c>
      <c r="AB90" s="206" t="s">
        <v>114</v>
      </c>
      <c r="AC90" s="198">
        <v>0.05</v>
      </c>
      <c r="AD90" s="202">
        <v>569</v>
      </c>
      <c r="AE90" s="207">
        <v>12269</v>
      </c>
      <c r="AF90" s="182">
        <v>894</v>
      </c>
      <c r="AG90" s="199">
        <v>7.8593406593406634E-2</v>
      </c>
      <c r="AH90" s="184">
        <v>14</v>
      </c>
      <c r="AI90" s="184">
        <v>900</v>
      </c>
      <c r="AJ90" s="184"/>
      <c r="AK90" s="184">
        <v>688</v>
      </c>
      <c r="AL90" s="184">
        <v>183254</v>
      </c>
      <c r="AM90" s="171">
        <v>4</v>
      </c>
      <c r="AN90" s="184"/>
      <c r="AO90" s="185"/>
      <c r="AP90" s="185"/>
      <c r="AQ90" s="169" t="s">
        <v>502</v>
      </c>
      <c r="AR90" s="169" t="s">
        <v>424</v>
      </c>
      <c r="AS90" s="169" t="s">
        <v>62</v>
      </c>
      <c r="AT90" s="201"/>
      <c r="AU90" s="210"/>
      <c r="AV90" s="210"/>
      <c r="AW90" s="211" t="e" vm="1">
        <f t="shared" ca="1" si="30"/>
        <v>#NAME?</v>
      </c>
      <c r="AX90" s="21" t="str">
        <f>VLOOKUP(表1[[#This Row],[Pers.no.]],'[6]Person Detail'!$B:$L,11,0)</f>
        <v>90-110</v>
      </c>
      <c r="AY90" s="404">
        <f>VLOOKUP(表1[[#This Row],[Pers.no.]],'[6]Person Detail'!$B:$R,17,0)</f>
        <v>0.92049362735181062</v>
      </c>
      <c r="AZ90" s="404">
        <f>VLOOKUP(表1[[#This Row],[Pers.no.]],'[6]Person Detail'!$B:$W,21,0)</f>
        <v>1.0910224438902743</v>
      </c>
      <c r="BA90" s="404">
        <f>VLOOKUP(表1[[#This Row],[Pers.no.]],'[6]Person Detail'!$B:$W,22,0)</f>
        <v>1.129222273354809</v>
      </c>
    </row>
    <row r="91" spans="1:53" ht="19.95" customHeight="1">
      <c r="A91" s="87" t="s">
        <v>562</v>
      </c>
      <c r="B91" s="169">
        <v>15000708</v>
      </c>
      <c r="C91" s="169" t="s">
        <v>54</v>
      </c>
      <c r="D91" s="169" t="s">
        <v>55</v>
      </c>
      <c r="E91" s="169" t="s">
        <v>564</v>
      </c>
      <c r="F91" s="169" t="s">
        <v>477</v>
      </c>
      <c r="G91" s="169" t="s">
        <v>478</v>
      </c>
      <c r="H91" s="170">
        <v>39008</v>
      </c>
      <c r="I91" s="169" t="s">
        <v>421</v>
      </c>
      <c r="J91" s="169" t="s">
        <v>421</v>
      </c>
      <c r="K91" s="169" t="s">
        <v>107</v>
      </c>
      <c r="L91" s="171">
        <v>2</v>
      </c>
      <c r="M91" s="171">
        <v>3</v>
      </c>
      <c r="N91" s="202">
        <v>8900</v>
      </c>
      <c r="O91" s="195">
        <v>2.5000000000000001E-2</v>
      </c>
      <c r="P91" s="203">
        <v>223</v>
      </c>
      <c r="Q91" s="195">
        <v>0</v>
      </c>
      <c r="R91" s="203">
        <v>0</v>
      </c>
      <c r="S91" s="195">
        <v>2.50561797752809E-2</v>
      </c>
      <c r="T91" s="203">
        <v>223</v>
      </c>
      <c r="U91" s="203">
        <v>9123</v>
      </c>
      <c r="V91" s="204">
        <v>9103</v>
      </c>
      <c r="W91" s="205">
        <v>203</v>
      </c>
      <c r="X91" s="196">
        <v>2.2800000000000001E-2</v>
      </c>
      <c r="Y91" s="197" t="s">
        <v>505</v>
      </c>
      <c r="Z91" s="206"/>
      <c r="AA91" s="206"/>
      <c r="AB91" s="206"/>
      <c r="AC91" s="198"/>
      <c r="AD91" s="202">
        <v>0</v>
      </c>
      <c r="AE91" s="207">
        <v>9103</v>
      </c>
      <c r="AF91" s="182">
        <v>203</v>
      </c>
      <c r="AG91" s="199">
        <v>2.2808988764045024E-2</v>
      </c>
      <c r="AH91" s="184">
        <v>14</v>
      </c>
      <c r="AI91" s="184">
        <v>450</v>
      </c>
      <c r="AJ91" s="184"/>
      <c r="AK91" s="184">
        <v>688</v>
      </c>
      <c r="AL91" s="184">
        <v>133530</v>
      </c>
      <c r="AM91" s="171">
        <v>3</v>
      </c>
      <c r="AN91" s="184"/>
      <c r="AO91" s="185"/>
      <c r="AP91" s="185"/>
      <c r="AQ91" s="169" t="s">
        <v>502</v>
      </c>
      <c r="AR91" s="169" t="s">
        <v>424</v>
      </c>
      <c r="AS91" s="169" t="s">
        <v>62</v>
      </c>
      <c r="AT91" s="201"/>
      <c r="AU91" s="210"/>
      <c r="AV91" s="210"/>
      <c r="AW91" s="209" t="e" vm="1">
        <f t="shared" ca="1" si="30"/>
        <v>#NAME?</v>
      </c>
      <c r="AX91" s="21" t="str">
        <f>VLOOKUP(表1[[#This Row],[Pers.no.]],'[6]Person Detail'!$B:$L,11,0)</f>
        <v>70-90</v>
      </c>
      <c r="AY91" s="404">
        <f>VLOOKUP(表1[[#This Row],[Pers.no.]],'[6]Person Detail'!$B:$R,17,0)</f>
        <v>0.94179894179894175</v>
      </c>
      <c r="AZ91" s="404">
        <f>VLOOKUP(表1[[#This Row],[Pers.no.]],'[6]Person Detail'!$B:$W,21,0)</f>
        <v>1.0913549969343961</v>
      </c>
      <c r="BA91" s="404">
        <f>VLOOKUP(表1[[#This Row],[Pers.no.]],'[6]Person Detail'!$B:$W,22,0)</f>
        <v>1.0890058619452088</v>
      </c>
    </row>
    <row r="92" spans="1:53" ht="19.95" customHeight="1">
      <c r="A92" s="87" t="s">
        <v>562</v>
      </c>
      <c r="B92" s="169">
        <v>11011058</v>
      </c>
      <c r="C92" s="169" t="s">
        <v>54</v>
      </c>
      <c r="D92" s="169" t="s">
        <v>55</v>
      </c>
      <c r="E92" s="169" t="s">
        <v>564</v>
      </c>
      <c r="F92" s="169" t="s">
        <v>477</v>
      </c>
      <c r="G92" s="169" t="s">
        <v>478</v>
      </c>
      <c r="H92" s="170">
        <v>41813</v>
      </c>
      <c r="I92" s="169" t="s">
        <v>421</v>
      </c>
      <c r="J92" s="169" t="s">
        <v>421</v>
      </c>
      <c r="K92" s="169" t="s">
        <v>107</v>
      </c>
      <c r="L92" s="171">
        <v>2</v>
      </c>
      <c r="M92" s="171">
        <v>3</v>
      </c>
      <c r="N92" s="202">
        <v>8702</v>
      </c>
      <c r="O92" s="195">
        <v>2.5000000000000001E-2</v>
      </c>
      <c r="P92" s="203">
        <v>218</v>
      </c>
      <c r="Q92" s="195">
        <v>0</v>
      </c>
      <c r="R92" s="203">
        <v>0</v>
      </c>
      <c r="S92" s="195">
        <v>2.5051712250057458E-2</v>
      </c>
      <c r="T92" s="203">
        <v>218</v>
      </c>
      <c r="U92" s="203">
        <v>8920</v>
      </c>
      <c r="V92" s="204">
        <v>8910</v>
      </c>
      <c r="W92" s="205">
        <v>208</v>
      </c>
      <c r="X92" s="196">
        <v>2.3900000000000001E-2</v>
      </c>
      <c r="Y92" s="197" t="s">
        <v>505</v>
      </c>
      <c r="Z92" s="206"/>
      <c r="AA92" s="206"/>
      <c r="AB92" s="206"/>
      <c r="AC92" s="198"/>
      <c r="AD92" s="202">
        <v>0</v>
      </c>
      <c r="AE92" s="207">
        <v>8910</v>
      </c>
      <c r="AF92" s="182">
        <v>208</v>
      </c>
      <c r="AG92" s="199">
        <v>2.3902551137669592E-2</v>
      </c>
      <c r="AH92" s="184">
        <v>14</v>
      </c>
      <c r="AI92" s="184">
        <v>510</v>
      </c>
      <c r="AJ92" s="184"/>
      <c r="AK92" s="184">
        <v>688</v>
      </c>
      <c r="AL92" s="184">
        <v>131548</v>
      </c>
      <c r="AM92" s="171">
        <v>3</v>
      </c>
      <c r="AN92" s="184"/>
      <c r="AO92" s="185"/>
      <c r="AP92" s="185"/>
      <c r="AQ92" s="169" t="s">
        <v>502</v>
      </c>
      <c r="AR92" s="169" t="s">
        <v>424</v>
      </c>
      <c r="AS92" s="169" t="s">
        <v>62</v>
      </c>
      <c r="AT92" s="201"/>
      <c r="AU92" s="210"/>
      <c r="AV92" s="210"/>
      <c r="AW92" s="211" t="e" vm="1">
        <f t="shared" ca="1" si="30"/>
        <v>#NAME?</v>
      </c>
      <c r="AX92" s="21" t="str">
        <f>VLOOKUP(表1[[#This Row],[Pers.no.]],'[6]Person Detail'!$B:$L,11,0)</f>
        <v>70-90</v>
      </c>
      <c r="AY92" s="404">
        <f>VLOOKUP(表1[[#This Row],[Pers.no.]],'[6]Person Detail'!$B:$R,17,0)</f>
        <v>0.9208465608465608</v>
      </c>
      <c r="AZ92" s="404">
        <f>VLOOKUP(表1[[#This Row],[Pers.no.]],'[6]Person Detail'!$B:$W,21,0)</f>
        <v>1.0670754138565297</v>
      </c>
      <c r="BA92" s="404">
        <f>VLOOKUP(表1[[#This Row],[Pers.no.]],'[6]Person Detail'!$B:$W,22,0)</f>
        <v>1.0659169757147984</v>
      </c>
    </row>
    <row r="93" spans="1:53" ht="19.95" customHeight="1">
      <c r="A93" s="87" t="s">
        <v>562</v>
      </c>
      <c r="B93" s="169">
        <v>15000449</v>
      </c>
      <c r="C93" s="169" t="s">
        <v>54</v>
      </c>
      <c r="D93" s="169" t="s">
        <v>55</v>
      </c>
      <c r="E93" s="169" t="s">
        <v>564</v>
      </c>
      <c r="F93" s="169" t="s">
        <v>477</v>
      </c>
      <c r="G93" s="169" t="s">
        <v>478</v>
      </c>
      <c r="H93" s="170">
        <v>38808</v>
      </c>
      <c r="I93" s="169" t="s">
        <v>421</v>
      </c>
      <c r="J93" s="169" t="s">
        <v>421</v>
      </c>
      <c r="K93" s="169" t="s">
        <v>107</v>
      </c>
      <c r="L93" s="171">
        <v>2</v>
      </c>
      <c r="M93" s="171">
        <v>3</v>
      </c>
      <c r="N93" s="202">
        <v>7926</v>
      </c>
      <c r="O93" s="195">
        <v>2.5000000000000001E-2</v>
      </c>
      <c r="P93" s="203">
        <v>198</v>
      </c>
      <c r="Q93" s="195">
        <v>0</v>
      </c>
      <c r="R93" s="203">
        <v>0</v>
      </c>
      <c r="S93" s="195">
        <v>2.4981074943224831E-2</v>
      </c>
      <c r="T93" s="203">
        <v>198</v>
      </c>
      <c r="U93" s="203">
        <v>8124</v>
      </c>
      <c r="V93" s="204">
        <v>8154</v>
      </c>
      <c r="W93" s="205">
        <v>228</v>
      </c>
      <c r="X93" s="196">
        <v>2.8799999999999999E-2</v>
      </c>
      <c r="Y93" s="197" t="s">
        <v>400</v>
      </c>
      <c r="Z93" s="206"/>
      <c r="AA93" s="206"/>
      <c r="AB93" s="206"/>
      <c r="AC93" s="198"/>
      <c r="AD93" s="202">
        <v>0</v>
      </c>
      <c r="AE93" s="207">
        <v>8154</v>
      </c>
      <c r="AF93" s="182">
        <v>228</v>
      </c>
      <c r="AG93" s="199">
        <v>2.8766086298258831E-2</v>
      </c>
      <c r="AH93" s="184">
        <v>14</v>
      </c>
      <c r="AI93" s="184">
        <v>510</v>
      </c>
      <c r="AJ93" s="184"/>
      <c r="AK93" s="184">
        <v>688</v>
      </c>
      <c r="AL93" s="184">
        <v>120964</v>
      </c>
      <c r="AM93" s="171">
        <v>2</v>
      </c>
      <c r="AN93" s="184"/>
      <c r="AO93" s="185"/>
      <c r="AP93" s="185"/>
      <c r="AQ93" s="169" t="s">
        <v>502</v>
      </c>
      <c r="AR93" s="169" t="s">
        <v>424</v>
      </c>
      <c r="AS93" s="169" t="s">
        <v>62</v>
      </c>
      <c r="AT93" s="201"/>
      <c r="AU93" s="210"/>
      <c r="AV93" s="210"/>
      <c r="AW93" s="209" t="e" vm="1">
        <f t="shared" ca="1" si="30"/>
        <v>#NAME?</v>
      </c>
      <c r="AX93" s="21" t="str">
        <f>VLOOKUP(表1[[#This Row],[Pers.no.]],'[6]Person Detail'!$B:$L,11,0)</f>
        <v>70-90</v>
      </c>
      <c r="AY93" s="404">
        <f>VLOOKUP(表1[[#This Row],[Pers.no.]],'[6]Person Detail'!$B:$R,17,0)</f>
        <v>0.83873015873015877</v>
      </c>
      <c r="AZ93" s="404">
        <f>VLOOKUP(表1[[#This Row],[Pers.no.]],'[6]Person Detail'!$B:$W,21,0)</f>
        <v>0.97191906805640715</v>
      </c>
      <c r="BA93" s="404">
        <f>VLOOKUP(表1[[#This Row],[Pers.no.]],'[6]Person Detail'!$B:$W,22,0)</f>
        <v>0.97547553535111853</v>
      </c>
    </row>
    <row r="94" spans="1:53" ht="19.95" customHeight="1">
      <c r="A94" s="87" t="s">
        <v>562</v>
      </c>
      <c r="B94" s="169">
        <v>15005122</v>
      </c>
      <c r="C94" s="169" t="s">
        <v>54</v>
      </c>
      <c r="D94" s="169" t="s">
        <v>55</v>
      </c>
      <c r="E94" s="169" t="s">
        <v>564</v>
      </c>
      <c r="F94" s="169" t="s">
        <v>477</v>
      </c>
      <c r="G94" s="169" t="s">
        <v>478</v>
      </c>
      <c r="H94" s="170">
        <v>40898</v>
      </c>
      <c r="I94" s="169" t="s">
        <v>421</v>
      </c>
      <c r="J94" s="169" t="s">
        <v>512</v>
      </c>
      <c r="K94" s="169" t="s">
        <v>107</v>
      </c>
      <c r="L94" s="171">
        <v>2</v>
      </c>
      <c r="M94" s="171">
        <v>4</v>
      </c>
      <c r="N94" s="202">
        <v>7500</v>
      </c>
      <c r="O94" s="195">
        <v>4.4999999999999998E-2</v>
      </c>
      <c r="P94" s="203">
        <v>338</v>
      </c>
      <c r="Q94" s="195">
        <v>4.2099999999999999E-2</v>
      </c>
      <c r="R94" s="203">
        <v>316</v>
      </c>
      <c r="S94" s="195">
        <v>8.72E-2</v>
      </c>
      <c r="T94" s="203">
        <v>654</v>
      </c>
      <c r="U94" s="203">
        <v>8154</v>
      </c>
      <c r="V94" s="204">
        <v>8154</v>
      </c>
      <c r="W94" s="205">
        <v>654</v>
      </c>
      <c r="X94" s="196">
        <v>8.72E-2</v>
      </c>
      <c r="Y94" s="197" t="s">
        <v>513</v>
      </c>
      <c r="Z94" s="206"/>
      <c r="AA94" s="206"/>
      <c r="AB94" s="206"/>
      <c r="AC94" s="198"/>
      <c r="AD94" s="202">
        <v>0</v>
      </c>
      <c r="AE94" s="207">
        <v>8154</v>
      </c>
      <c r="AF94" s="182">
        <v>654</v>
      </c>
      <c r="AG94" s="199">
        <v>8.7199999999999944E-2</v>
      </c>
      <c r="AH94" s="184">
        <v>14</v>
      </c>
      <c r="AI94" s="184">
        <v>450</v>
      </c>
      <c r="AJ94" s="184"/>
      <c r="AK94" s="184">
        <v>688</v>
      </c>
      <c r="AL94" s="184">
        <v>120244</v>
      </c>
      <c r="AM94" s="171">
        <v>3</v>
      </c>
      <c r="AN94" s="184"/>
      <c r="AO94" s="185"/>
      <c r="AP94" s="185"/>
      <c r="AQ94" s="169" t="s">
        <v>502</v>
      </c>
      <c r="AR94" s="169" t="s">
        <v>424</v>
      </c>
      <c r="AS94" s="169" t="s">
        <v>62</v>
      </c>
      <c r="AT94" s="201"/>
      <c r="AU94" s="210"/>
      <c r="AV94" s="210"/>
      <c r="AW94" s="211" t="e" vm="1">
        <f t="shared" ca="1" si="30"/>
        <v>#NAME?</v>
      </c>
      <c r="AX94" s="21" t="str">
        <f>VLOOKUP(表1[[#This Row],[Pers.no.]],'[6]Person Detail'!$B:$L,11,0)</f>
        <v>50-70</v>
      </c>
      <c r="AY94" s="404">
        <f>VLOOKUP(表1[[#This Row],[Pers.no.]],'[6]Person Detail'!$B:$R,17,0)</f>
        <v>0.79365079365079361</v>
      </c>
      <c r="AZ94" s="404">
        <f>VLOOKUP(表1[[#This Row],[Pers.no.]],'[6]Person Detail'!$B:$W,21,0)</f>
        <v>0.91968117719190678</v>
      </c>
      <c r="BA94" s="404">
        <f>VLOOKUP(表1[[#This Row],[Pers.no.]],'[6]Person Detail'!$B:$W,22,0)</f>
        <v>0.97547553535111853</v>
      </c>
    </row>
    <row r="95" spans="1:53" ht="19.95" customHeight="1">
      <c r="A95" s="87" t="s">
        <v>562</v>
      </c>
      <c r="B95" s="169">
        <v>15001412</v>
      </c>
      <c r="C95" s="169" t="s">
        <v>54</v>
      </c>
      <c r="D95" s="169" t="s">
        <v>55</v>
      </c>
      <c r="E95" s="169" t="s">
        <v>564</v>
      </c>
      <c r="F95" s="169" t="s">
        <v>516</v>
      </c>
      <c r="G95" s="169" t="s">
        <v>517</v>
      </c>
      <c r="H95" s="170">
        <v>39511</v>
      </c>
      <c r="I95" s="169" t="s">
        <v>58</v>
      </c>
      <c r="J95" s="169" t="s">
        <v>58</v>
      </c>
      <c r="K95" s="169" t="s">
        <v>59</v>
      </c>
      <c r="L95" s="171">
        <v>2</v>
      </c>
      <c r="M95" s="171">
        <v>3</v>
      </c>
      <c r="N95" s="202">
        <v>19240</v>
      </c>
      <c r="O95" s="195">
        <v>0.03</v>
      </c>
      <c r="P95" s="203">
        <v>577</v>
      </c>
      <c r="Q95" s="195">
        <v>0</v>
      </c>
      <c r="R95" s="203">
        <v>0</v>
      </c>
      <c r="S95" s="195">
        <v>2.9989604989604991E-2</v>
      </c>
      <c r="T95" s="203">
        <v>577</v>
      </c>
      <c r="U95" s="203">
        <v>19817</v>
      </c>
      <c r="V95" s="204">
        <v>19817</v>
      </c>
      <c r="W95" s="205">
        <v>577</v>
      </c>
      <c r="X95" s="196">
        <v>0.03</v>
      </c>
      <c r="Y95" s="197" t="s">
        <v>403</v>
      </c>
      <c r="Z95" s="206"/>
      <c r="AA95" s="206"/>
      <c r="AB95" s="206"/>
      <c r="AC95" s="198"/>
      <c r="AD95" s="202">
        <v>0</v>
      </c>
      <c r="AE95" s="207">
        <v>19817</v>
      </c>
      <c r="AF95" s="182">
        <v>577</v>
      </c>
      <c r="AG95" s="199">
        <v>2.9989604989604901E-2</v>
      </c>
      <c r="AH95" s="184">
        <v>14</v>
      </c>
      <c r="AI95" s="184">
        <v>450</v>
      </c>
      <c r="AJ95" s="184"/>
      <c r="AK95" s="184">
        <v>688</v>
      </c>
      <c r="AL95" s="184">
        <v>283526</v>
      </c>
      <c r="AM95" s="171">
        <v>4</v>
      </c>
      <c r="AN95" s="184"/>
      <c r="AO95" s="185"/>
      <c r="AP95" s="185"/>
      <c r="AQ95" s="169" t="s">
        <v>518</v>
      </c>
      <c r="AR95" s="169" t="s">
        <v>424</v>
      </c>
      <c r="AS95" s="169" t="s">
        <v>374</v>
      </c>
      <c r="AT95" s="201"/>
      <c r="AU95" s="210"/>
      <c r="AV95" s="210"/>
      <c r="AW95" s="209" t="e" vm="1">
        <f t="shared" ca="1" si="30"/>
        <v>#NAME?</v>
      </c>
      <c r="AX95" s="21" t="str">
        <f>VLOOKUP(表1[[#This Row],[Pers.no.]],'[6]Person Detail'!$B:$L,11,0)</f>
        <v>50-70</v>
      </c>
      <c r="AY95" s="404">
        <f>VLOOKUP(表1[[#This Row],[Pers.no.]],'[6]Person Detail'!$B:$R,17,0)</f>
        <v>0.82777610463365314</v>
      </c>
      <c r="AZ95" s="404">
        <f>VLOOKUP(表1[[#This Row],[Pers.no.]],'[6]Person Detail'!$B:$W,21,0)</f>
        <v>0.90436908035441488</v>
      </c>
      <c r="BA95" s="404">
        <f>VLOOKUP(表1[[#This Row],[Pers.no.]],'[6]Person Detail'!$B:$W,22,0)</f>
        <v>0.9045347696099687</v>
      </c>
    </row>
    <row r="96" spans="1:53" ht="19.95" customHeight="1">
      <c r="A96" s="87" t="s">
        <v>562</v>
      </c>
      <c r="B96" s="169">
        <v>11009910</v>
      </c>
      <c r="C96" s="169" t="s">
        <v>54</v>
      </c>
      <c r="D96" s="169" t="s">
        <v>55</v>
      </c>
      <c r="E96" s="169" t="s">
        <v>564</v>
      </c>
      <c r="F96" s="169" t="s">
        <v>516</v>
      </c>
      <c r="G96" s="169" t="s">
        <v>517</v>
      </c>
      <c r="H96" s="170">
        <v>41491</v>
      </c>
      <c r="I96" s="169" t="s">
        <v>105</v>
      </c>
      <c r="J96" s="169" t="s">
        <v>105</v>
      </c>
      <c r="K96" s="169" t="s">
        <v>107</v>
      </c>
      <c r="L96" s="171">
        <v>2</v>
      </c>
      <c r="M96" s="171">
        <v>3</v>
      </c>
      <c r="N96" s="202">
        <v>8533</v>
      </c>
      <c r="O96" s="195">
        <v>0.03</v>
      </c>
      <c r="P96" s="203">
        <v>256</v>
      </c>
      <c r="Q96" s="195">
        <v>0</v>
      </c>
      <c r="R96" s="203">
        <v>0</v>
      </c>
      <c r="S96" s="195">
        <v>3.0001171920778155E-2</v>
      </c>
      <c r="T96" s="203">
        <v>256</v>
      </c>
      <c r="U96" s="203">
        <v>8789</v>
      </c>
      <c r="V96" s="204">
        <v>9000</v>
      </c>
      <c r="W96" s="205">
        <v>467</v>
      </c>
      <c r="X96" s="196">
        <v>5.4699999999999999E-2</v>
      </c>
      <c r="Y96" s="197" t="s">
        <v>403</v>
      </c>
      <c r="Z96" s="206"/>
      <c r="AA96" s="206"/>
      <c r="AB96" s="206"/>
      <c r="AC96" s="198"/>
      <c r="AD96" s="202">
        <v>0</v>
      </c>
      <c r="AE96" s="207">
        <v>9000</v>
      </c>
      <c r="AF96" s="182">
        <v>467</v>
      </c>
      <c r="AG96" s="199">
        <v>5.4728700339857106E-2</v>
      </c>
      <c r="AH96" s="184">
        <v>14</v>
      </c>
      <c r="AI96" s="184">
        <v>450</v>
      </c>
      <c r="AJ96" s="184"/>
      <c r="AK96" s="184">
        <v>688</v>
      </c>
      <c r="AL96" s="184">
        <v>132088</v>
      </c>
      <c r="AM96" s="171">
        <v>3</v>
      </c>
      <c r="AN96" s="184"/>
      <c r="AO96" s="185" t="s">
        <v>179</v>
      </c>
      <c r="AP96" s="185" t="s">
        <v>179</v>
      </c>
      <c r="AQ96" s="169" t="s">
        <v>518</v>
      </c>
      <c r="AR96" s="169" t="s">
        <v>424</v>
      </c>
      <c r="AS96" s="169" t="s">
        <v>374</v>
      </c>
      <c r="AT96" s="201"/>
      <c r="AU96" s="210"/>
      <c r="AV96" s="210"/>
      <c r="AW96" s="211" t="e" vm="1">
        <f t="shared" ca="1" si="30"/>
        <v>#NAME?</v>
      </c>
      <c r="AX96" s="21" t="str">
        <f>VLOOKUP(表1[[#This Row],[Pers.no.]],'[6]Person Detail'!$B:$L,11,0)</f>
        <v>50-70</v>
      </c>
      <c r="AY96" s="404">
        <f>VLOOKUP(表1[[#This Row],[Pers.no.]],'[6]Person Detail'!$B:$R,17,0)</f>
        <v>0.90296296296296297</v>
      </c>
      <c r="AZ96" s="404">
        <f>VLOOKUP(表1[[#This Row],[Pers.no.]],'[6]Person Detail'!$B:$W,21,0)</f>
        <v>1.0463519313304721</v>
      </c>
      <c r="BA96" s="404">
        <f>VLOOKUP(表1[[#This Row],[Pers.no.]],'[6]Person Detail'!$B:$W,22,0)</f>
        <v>1.0766838138533317</v>
      </c>
    </row>
    <row r="97" spans="1:53" ht="19.95" customHeight="1">
      <c r="A97" s="87" t="s">
        <v>562</v>
      </c>
      <c r="B97" s="169">
        <v>15002411</v>
      </c>
      <c r="C97" s="169" t="s">
        <v>54</v>
      </c>
      <c r="D97" s="169" t="s">
        <v>55</v>
      </c>
      <c r="E97" s="169" t="s">
        <v>564</v>
      </c>
      <c r="F97" s="169" t="s">
        <v>516</v>
      </c>
      <c r="G97" s="169" t="s">
        <v>517</v>
      </c>
      <c r="H97" s="170">
        <v>39968</v>
      </c>
      <c r="I97" s="169" t="s">
        <v>201</v>
      </c>
      <c r="J97" s="169" t="s">
        <v>202</v>
      </c>
      <c r="K97" s="169" t="s">
        <v>66</v>
      </c>
      <c r="L97" s="171">
        <v>2</v>
      </c>
      <c r="M97" s="171">
        <v>4</v>
      </c>
      <c r="N97" s="202">
        <v>12700</v>
      </c>
      <c r="O97" s="195">
        <v>4.4999999999999998E-2</v>
      </c>
      <c r="P97" s="203">
        <v>572</v>
      </c>
      <c r="Q97" s="195">
        <v>4.2099999999999999E-2</v>
      </c>
      <c r="R97" s="203">
        <v>535</v>
      </c>
      <c r="S97" s="195">
        <v>8.7165354330708655E-2</v>
      </c>
      <c r="T97" s="203">
        <v>1107</v>
      </c>
      <c r="U97" s="203">
        <v>13807</v>
      </c>
      <c r="V97" s="204">
        <v>13700</v>
      </c>
      <c r="W97" s="205">
        <v>1000</v>
      </c>
      <c r="X97" s="196">
        <v>7.8700000000000006E-2</v>
      </c>
      <c r="Y97" s="197" t="s">
        <v>523</v>
      </c>
      <c r="Z97" s="206"/>
      <c r="AA97" s="206"/>
      <c r="AB97" s="206"/>
      <c r="AC97" s="198"/>
      <c r="AD97" s="202">
        <v>0</v>
      </c>
      <c r="AE97" s="207">
        <v>13700</v>
      </c>
      <c r="AF97" s="182">
        <v>1000</v>
      </c>
      <c r="AG97" s="199">
        <v>7.8740157480315043E-2</v>
      </c>
      <c r="AH97" s="184">
        <v>14</v>
      </c>
      <c r="AI97" s="184">
        <v>450</v>
      </c>
      <c r="AJ97" s="184"/>
      <c r="AK97" s="184">
        <v>688</v>
      </c>
      <c r="AL97" s="184">
        <v>197888</v>
      </c>
      <c r="AM97" s="171">
        <v>3</v>
      </c>
      <c r="AN97" s="184"/>
      <c r="AO97" s="185"/>
      <c r="AP97" s="185"/>
      <c r="AQ97" s="169" t="s">
        <v>518</v>
      </c>
      <c r="AR97" s="169" t="s">
        <v>424</v>
      </c>
      <c r="AS97" s="169" t="s">
        <v>374</v>
      </c>
      <c r="AT97" s="201"/>
      <c r="AU97" s="210"/>
      <c r="AV97" s="210"/>
      <c r="AW97" s="209" t="e" vm="1">
        <f t="shared" ca="1" si="30"/>
        <v>#NAME?</v>
      </c>
      <c r="AX97" s="21" t="str">
        <f>VLOOKUP(表1[[#This Row],[Pers.no.]],'[6]Person Detail'!$B:$L,11,0)</f>
        <v>50-70</v>
      </c>
      <c r="AY97" s="404">
        <f>VLOOKUP(表1[[#This Row],[Pers.no.]],'[6]Person Detail'!$B:$R,17,0)</f>
        <v>0.80298431967627715</v>
      </c>
      <c r="AZ97" s="404">
        <f>VLOOKUP(表1[[#This Row],[Pers.no.]],'[6]Person Detail'!$B:$W,21,0)</f>
        <v>0.87525844245348039</v>
      </c>
      <c r="BA97" s="404">
        <f>VLOOKUP(表1[[#This Row],[Pers.no.]],'[6]Person Detail'!$B:$W,22,0)</f>
        <v>0.89574683709830327</v>
      </c>
    </row>
    <row r="98" spans="1:53" ht="19.95" customHeight="1">
      <c r="A98" s="87" t="s">
        <v>562</v>
      </c>
      <c r="B98" s="169">
        <v>15016940</v>
      </c>
      <c r="C98" s="169" t="s">
        <v>54</v>
      </c>
      <c r="D98" s="169" t="s">
        <v>55</v>
      </c>
      <c r="E98" s="169" t="s">
        <v>564</v>
      </c>
      <c r="F98" s="169" t="s">
        <v>516</v>
      </c>
      <c r="G98" s="169" t="s">
        <v>517</v>
      </c>
      <c r="H98" s="170">
        <v>42830</v>
      </c>
      <c r="I98" s="169" t="s">
        <v>87</v>
      </c>
      <c r="J98" s="169" t="s">
        <v>87</v>
      </c>
      <c r="K98" s="169" t="s">
        <v>89</v>
      </c>
      <c r="L98" s="171">
        <v>2</v>
      </c>
      <c r="M98" s="171">
        <v>3</v>
      </c>
      <c r="N98" s="202">
        <v>11042</v>
      </c>
      <c r="O98" s="195">
        <v>0.03</v>
      </c>
      <c r="P98" s="203">
        <v>331</v>
      </c>
      <c r="Q98" s="195">
        <v>0</v>
      </c>
      <c r="R98" s="203">
        <v>0</v>
      </c>
      <c r="S98" s="195">
        <v>2.9976453541025176E-2</v>
      </c>
      <c r="T98" s="203">
        <v>331</v>
      </c>
      <c r="U98" s="203">
        <v>11373</v>
      </c>
      <c r="V98" s="204">
        <v>11350</v>
      </c>
      <c r="W98" s="205">
        <v>308</v>
      </c>
      <c r="X98" s="196">
        <v>2.7900000000000001E-2</v>
      </c>
      <c r="Y98" s="197" t="s">
        <v>403</v>
      </c>
      <c r="Z98" s="206"/>
      <c r="AA98" s="206"/>
      <c r="AB98" s="206"/>
      <c r="AC98" s="198"/>
      <c r="AD98" s="202">
        <v>0</v>
      </c>
      <c r="AE98" s="207">
        <v>11350</v>
      </c>
      <c r="AF98" s="182">
        <v>308</v>
      </c>
      <c r="AG98" s="199">
        <v>2.7893497554790869E-2</v>
      </c>
      <c r="AH98" s="184">
        <v>14</v>
      </c>
      <c r="AI98" s="184">
        <v>450</v>
      </c>
      <c r="AJ98" s="184"/>
      <c r="AK98" s="184">
        <v>688</v>
      </c>
      <c r="AL98" s="184">
        <v>164988</v>
      </c>
      <c r="AM98" s="171">
        <v>3</v>
      </c>
      <c r="AN98" s="184"/>
      <c r="AO98" s="185"/>
      <c r="AP98" s="185"/>
      <c r="AQ98" s="169" t="s">
        <v>518</v>
      </c>
      <c r="AR98" s="169" t="s">
        <v>424</v>
      </c>
      <c r="AS98" s="169" t="s">
        <v>374</v>
      </c>
      <c r="AT98" s="201"/>
      <c r="AU98" s="210"/>
      <c r="AV98" s="185" t="s">
        <v>134</v>
      </c>
      <c r="AW98" s="188" t="e" vm="1">
        <f t="shared" ca="1" si="30"/>
        <v>#NAME?</v>
      </c>
      <c r="AX98" s="21" t="str">
        <f>VLOOKUP(表1[[#This Row],[Pers.no.]],'[6]Person Detail'!$B:$L,11,0)</f>
        <v>50-70</v>
      </c>
      <c r="AY98" s="404">
        <f>VLOOKUP(表1[[#This Row],[Pers.no.]],'[6]Person Detail'!$B:$R,17,0)</f>
        <v>0.89354642929395101</v>
      </c>
      <c r="AZ98" s="404">
        <f>VLOOKUP(表1[[#This Row],[Pers.no.]],'[6]Person Detail'!$B:$W,21,0)</f>
        <v>1.0590830615768272</v>
      </c>
      <c r="BA98" s="404">
        <f>VLOOKUP(表1[[#This Row],[Pers.no.]],'[6]Person Detail'!$B:$W,22,0)</f>
        <v>1.0446387482742752</v>
      </c>
    </row>
    <row r="99" spans="1:53" ht="19.95" customHeight="1">
      <c r="A99" s="87" t="s">
        <v>562</v>
      </c>
      <c r="B99" s="169">
        <v>15014058</v>
      </c>
      <c r="C99" s="169" t="s">
        <v>54</v>
      </c>
      <c r="D99" s="169" t="s">
        <v>55</v>
      </c>
      <c r="E99" s="169" t="s">
        <v>67</v>
      </c>
      <c r="F99" s="169" t="s">
        <v>56</v>
      </c>
      <c r="G99" s="170">
        <v>42095</v>
      </c>
      <c r="H99" s="169" t="s">
        <v>58</v>
      </c>
      <c r="I99" s="169" t="s">
        <v>58</v>
      </c>
      <c r="J99" s="169" t="s">
        <v>58</v>
      </c>
      <c r="K99" s="169" t="s">
        <v>59</v>
      </c>
      <c r="L99" s="171">
        <v>2</v>
      </c>
      <c r="M99" s="171">
        <v>3</v>
      </c>
      <c r="N99" s="202">
        <v>21411</v>
      </c>
      <c r="O99" s="195">
        <v>2.5000000000000001E-2</v>
      </c>
      <c r="P99" s="203">
        <v>535</v>
      </c>
      <c r="Q99" s="195">
        <v>0</v>
      </c>
      <c r="R99" s="203">
        <v>0</v>
      </c>
      <c r="S99" s="195">
        <v>2.4987156134697118E-2</v>
      </c>
      <c r="T99" s="203">
        <v>535</v>
      </c>
      <c r="U99" s="203">
        <v>21946</v>
      </c>
      <c r="V99" s="204">
        <v>21946</v>
      </c>
      <c r="W99" s="205">
        <v>535</v>
      </c>
      <c r="X99" s="196">
        <v>2.5000000000000001E-2</v>
      </c>
      <c r="Y99" s="197" t="s">
        <v>400</v>
      </c>
      <c r="Z99" s="206"/>
      <c r="AA99" s="206"/>
      <c r="AB99" s="206"/>
      <c r="AC99" s="198"/>
      <c r="AD99" s="202">
        <v>0</v>
      </c>
      <c r="AE99" s="207">
        <v>21946</v>
      </c>
      <c r="AF99" s="182">
        <v>535</v>
      </c>
      <c r="AG99" s="199">
        <v>2.4987156134697042E-2</v>
      </c>
      <c r="AH99" s="184">
        <v>14</v>
      </c>
      <c r="AI99" s="184">
        <v>450</v>
      </c>
      <c r="AJ99" s="184"/>
      <c r="AK99" s="184">
        <v>688</v>
      </c>
      <c r="AL99" s="184">
        <v>313332</v>
      </c>
      <c r="AM99" s="171">
        <v>4</v>
      </c>
      <c r="AN99" s="185"/>
      <c r="AO99" s="185"/>
      <c r="AP99" s="185"/>
      <c r="AQ99" s="169" t="s">
        <v>60</v>
      </c>
      <c r="AR99" s="169" t="s">
        <v>61</v>
      </c>
      <c r="AS99" s="169"/>
      <c r="AT99" s="201"/>
      <c r="AU99" s="210"/>
      <c r="AV99" s="208"/>
      <c r="AW99" s="209" t="e" vm="1">
        <f t="shared" ca="1" si="30"/>
        <v>#NAME?</v>
      </c>
      <c r="AX99" s="21" t="str">
        <f>VLOOKUP(表1[[#This Row],[Pers.no.]],'[6]Person Detail'!$B:$L,11,0)</f>
        <v>70-90</v>
      </c>
      <c r="AY99" s="404">
        <f>VLOOKUP(表1[[#This Row],[Pers.no.]],'[6]Person Detail'!$B:$R,17,0)</f>
        <v>0.92118057049434243</v>
      </c>
      <c r="AZ99" s="404">
        <f>VLOOKUP(表1[[#This Row],[Pers.no.]],'[6]Person Detail'!$B:$W,21,0)</f>
        <v>0.8996218487394958</v>
      </c>
      <c r="BA99" s="404">
        <f>VLOOKUP(表1[[#This Row],[Pers.no.]],'[6]Person Detail'!$B:$W,22,0)</f>
        <v>0.8674308300395257</v>
      </c>
    </row>
    <row r="100" spans="1:53" ht="19.95" customHeight="1">
      <c r="A100" s="87" t="s">
        <v>562</v>
      </c>
      <c r="B100" s="169">
        <v>15021285</v>
      </c>
      <c r="C100" s="169" t="s">
        <v>54</v>
      </c>
      <c r="D100" s="169" t="s">
        <v>55</v>
      </c>
      <c r="E100" s="169" t="s">
        <v>67</v>
      </c>
      <c r="F100" s="169" t="s">
        <v>56</v>
      </c>
      <c r="G100" s="170">
        <v>41793</v>
      </c>
      <c r="H100" s="169" t="s">
        <v>65</v>
      </c>
      <c r="I100" s="169" t="s">
        <v>65</v>
      </c>
      <c r="J100" s="169" t="s">
        <v>65</v>
      </c>
      <c r="K100" s="169" t="s">
        <v>66</v>
      </c>
      <c r="L100" s="171">
        <v>2</v>
      </c>
      <c r="M100" s="171">
        <v>3</v>
      </c>
      <c r="N100" s="202">
        <v>16150</v>
      </c>
      <c r="O100" s="195">
        <v>2.5000000000000001E-2</v>
      </c>
      <c r="P100" s="203">
        <v>404</v>
      </c>
      <c r="Q100" s="195">
        <v>0</v>
      </c>
      <c r="R100" s="203">
        <v>0</v>
      </c>
      <c r="S100" s="195">
        <v>2.5015479876160991E-2</v>
      </c>
      <c r="T100" s="203">
        <v>404</v>
      </c>
      <c r="U100" s="203">
        <v>16554</v>
      </c>
      <c r="V100" s="204">
        <v>16554</v>
      </c>
      <c r="W100" s="205">
        <v>404</v>
      </c>
      <c r="X100" s="196">
        <v>2.5000000000000001E-2</v>
      </c>
      <c r="Y100" s="197" t="s">
        <v>400</v>
      </c>
      <c r="Z100" s="206"/>
      <c r="AA100" s="206"/>
      <c r="AB100" s="206"/>
      <c r="AC100" s="198"/>
      <c r="AD100" s="202">
        <v>0</v>
      </c>
      <c r="AE100" s="207">
        <v>16554</v>
      </c>
      <c r="AF100" s="182">
        <v>404</v>
      </c>
      <c r="AG100" s="199">
        <v>2.501547987616104E-2</v>
      </c>
      <c r="AH100" s="184">
        <v>14</v>
      </c>
      <c r="AI100" s="184">
        <v>550</v>
      </c>
      <c r="AJ100" s="184"/>
      <c r="AK100" s="184">
        <v>688</v>
      </c>
      <c r="AL100" s="184">
        <v>239044</v>
      </c>
      <c r="AM100" s="171">
        <v>3</v>
      </c>
      <c r="AN100" s="185"/>
      <c r="AO100" s="185"/>
      <c r="AP100" s="185"/>
      <c r="AQ100" s="169" t="s">
        <v>60</v>
      </c>
      <c r="AR100" s="169" t="s">
        <v>61</v>
      </c>
      <c r="AS100" s="169"/>
      <c r="AT100" s="201"/>
      <c r="AU100" s="210"/>
      <c r="AV100" s="210"/>
      <c r="AW100" s="211" t="e" vm="1">
        <f t="shared" ca="1" si="30"/>
        <v>#NAME?</v>
      </c>
      <c r="AX100" s="21" t="str">
        <f>VLOOKUP(表1[[#This Row],[Pers.no.]],'[6]Person Detail'!$B:$L,11,0)</f>
        <v>70-90</v>
      </c>
      <c r="AY100" s="404">
        <f>VLOOKUP(表1[[#This Row],[Pers.no.]],'[6]Person Detail'!$B:$R,17,0)</f>
        <v>1.0211178553363682</v>
      </c>
      <c r="AZ100" s="404">
        <f>VLOOKUP(表1[[#This Row],[Pers.no.]],'[6]Person Detail'!$B:$W,21,0)</f>
        <v>1.0221518987341771</v>
      </c>
      <c r="BA100" s="404">
        <f>VLOOKUP(表1[[#This Row],[Pers.no.]],'[6]Person Detail'!$B:$W,22,0)</f>
        <v>1.0173303834808261</v>
      </c>
    </row>
    <row r="101" spans="1:53" ht="19.95" customHeight="1">
      <c r="A101" s="87" t="s">
        <v>562</v>
      </c>
      <c r="B101" s="169">
        <v>15000307</v>
      </c>
      <c r="C101" s="169" t="s">
        <v>54</v>
      </c>
      <c r="D101" s="169" t="s">
        <v>55</v>
      </c>
      <c r="E101" s="169" t="s">
        <v>67</v>
      </c>
      <c r="F101" s="169" t="s">
        <v>168</v>
      </c>
      <c r="G101" s="169" t="s">
        <v>215</v>
      </c>
      <c r="H101" s="170">
        <v>35521</v>
      </c>
      <c r="I101" s="169" t="s">
        <v>528</v>
      </c>
      <c r="J101" s="169" t="s">
        <v>529</v>
      </c>
      <c r="K101" s="169" t="s">
        <v>530</v>
      </c>
      <c r="L101" s="171">
        <v>1</v>
      </c>
      <c r="M101" s="171">
        <v>2</v>
      </c>
      <c r="N101" s="202">
        <v>64900</v>
      </c>
      <c r="O101" s="195">
        <v>0</v>
      </c>
      <c r="P101" s="203">
        <f>ROUND(N101*O101,0)</f>
        <v>0</v>
      </c>
      <c r="Q101" s="195">
        <v>0</v>
      </c>
      <c r="R101" s="203">
        <f>ROUND(N101*Q101,0)</f>
        <v>0</v>
      </c>
      <c r="S101" s="195">
        <f>T101/N101</f>
        <v>0</v>
      </c>
      <c r="T101" s="203">
        <f>P101+R101</f>
        <v>0</v>
      </c>
      <c r="U101" s="203">
        <f>N101+T101</f>
        <v>64900</v>
      </c>
      <c r="V101" s="204">
        <f>U101</f>
        <v>64900</v>
      </c>
      <c r="W101" s="205">
        <f>V101-N101</f>
        <v>0</v>
      </c>
      <c r="X101" s="196">
        <f t="shared" ref="X101:X126" si="31">ROUND(V101/N101-1,4)</f>
        <v>0</v>
      </c>
      <c r="Y101" s="197" t="str">
        <f>IF(OR(L101=1,L101=2,L101=4),TEXT(S101*0.8,"0.00%")&amp;"-"&amp;TEXT(S101*1.2,"0.00%"),IF(OR(L101=3,L101=6),TEXT(0,"0.00%")&amp;"-"&amp;TEXT(7%*1.2,"0.00%"),IF(OR(L101=5,L101=7),TEXT((R101/N101),"0.00%")&amp;"-"&amp;TEXT((R101/N101)+7%,"0.00%"),"")))</f>
        <v>0.00%-0.00%</v>
      </c>
      <c r="Z101" s="206"/>
      <c r="AA101" s="206"/>
      <c r="AB101" s="206"/>
      <c r="AC101" s="198"/>
      <c r="AD101" s="202">
        <f>ROUND(N101*AC101,0)</f>
        <v>0</v>
      </c>
      <c r="AE101" s="207">
        <f>V101+AD101</f>
        <v>64900</v>
      </c>
      <c r="AF101" s="182">
        <f>AE101-N101</f>
        <v>0</v>
      </c>
      <c r="AG101" s="199">
        <f>AE101/N101-1</f>
        <v>0</v>
      </c>
      <c r="AH101" s="184">
        <v>16</v>
      </c>
      <c r="AI101" s="184">
        <v>950</v>
      </c>
      <c r="AJ101" s="184"/>
      <c r="AK101" s="184">
        <v>0</v>
      </c>
      <c r="AL101" s="184">
        <f>AE101*AH101+AI101*12+AK101+IF(AB101="",AJ101,IF(AB101="D",5000,IF(AB101="C",1000,0)))*12</f>
        <v>1049800</v>
      </c>
      <c r="AM101" s="171">
        <v>3</v>
      </c>
      <c r="AN101" s="184"/>
      <c r="AO101" s="185"/>
      <c r="AP101" s="185"/>
      <c r="AQ101" s="169" t="s">
        <v>151</v>
      </c>
      <c r="AR101" s="169" t="s">
        <v>531</v>
      </c>
      <c r="AS101" s="169"/>
      <c r="AT101" s="201"/>
      <c r="AU101" s="210"/>
      <c r="AV101" s="210"/>
      <c r="AW101" s="209" t="e" vm="1">
        <f t="shared" ca="1" si="30"/>
        <v>#NAME?</v>
      </c>
      <c r="AX101" s="21" t="str">
        <f>VLOOKUP(表1[[#This Row],[Pers.no.]],'[6]Person Detail'!$B:$L,11,0)</f>
        <v>&gt;115%</v>
      </c>
      <c r="AY101" s="404">
        <f>VLOOKUP(表1[[#This Row],[Pers.no.]],'[6]Person Detail'!$B:$R,17,0)</f>
        <v>1</v>
      </c>
      <c r="AZ101" s="404">
        <f>VLOOKUP(表1[[#This Row],[Pers.no.]],'[6]Person Detail'!$B:$W,21,0)</f>
        <v>1</v>
      </c>
      <c r="BA101" s="404">
        <f>VLOOKUP(表1[[#This Row],[Pers.no.]],'[6]Person Detail'!$B:$W,22,0)</f>
        <v>1</v>
      </c>
    </row>
    <row r="102" spans="1:53" ht="19.95" customHeight="1">
      <c r="A102" s="87" t="s">
        <v>562</v>
      </c>
      <c r="B102" s="169">
        <v>11013657</v>
      </c>
      <c r="C102" s="169" t="s">
        <v>54</v>
      </c>
      <c r="D102" s="169" t="s">
        <v>55</v>
      </c>
      <c r="E102" s="169" t="s">
        <v>67</v>
      </c>
      <c r="F102" s="169" t="s">
        <v>67</v>
      </c>
      <c r="G102" s="169" t="s">
        <v>534</v>
      </c>
      <c r="H102" s="170">
        <v>42506</v>
      </c>
      <c r="I102" s="169" t="s">
        <v>535</v>
      </c>
      <c r="J102" s="169" t="s">
        <v>535</v>
      </c>
      <c r="K102" s="169" t="s">
        <v>89</v>
      </c>
      <c r="L102" s="171">
        <v>2</v>
      </c>
      <c r="M102" s="171">
        <v>3</v>
      </c>
      <c r="N102" s="202">
        <v>12813</v>
      </c>
      <c r="O102" s="195">
        <v>0</v>
      </c>
      <c r="P102" s="203">
        <f>ROUND(N102*O102,0)</f>
        <v>0</v>
      </c>
      <c r="Q102" s="195">
        <v>0</v>
      </c>
      <c r="R102" s="203">
        <f>ROUND(N102*Q102,0)</f>
        <v>0</v>
      </c>
      <c r="S102" s="195">
        <f>T102/N102</f>
        <v>0</v>
      </c>
      <c r="T102" s="203">
        <f>P102+R102</f>
        <v>0</v>
      </c>
      <c r="U102" s="203">
        <f>N102+T102</f>
        <v>12813</v>
      </c>
      <c r="V102" s="204">
        <f>U102</f>
        <v>12813</v>
      </c>
      <c r="W102" s="205">
        <f>V102-N102</f>
        <v>0</v>
      </c>
      <c r="X102" s="196">
        <f t="shared" si="31"/>
        <v>0</v>
      </c>
      <c r="Y102" s="197" t="str">
        <f>IF(OR(L102=1,L102=2,L102=4),TEXT(S102*0.8,"0.00%")&amp;"-"&amp;TEXT(S102*1.2,"0.00%"),IF(OR(L102=3,L102=6),TEXT(0,"0.00%")&amp;"-"&amp;TEXT(7%*1.2,"0.00%"),IF(OR(L102=5,L102=7),TEXT((R102/N102),"0.00%")&amp;"-"&amp;TEXT((R102/N102)+7%,"0.00%"),"")))</f>
        <v>0.00%-0.00%</v>
      </c>
      <c r="Z102" s="206"/>
      <c r="AA102" s="206"/>
      <c r="AB102" s="206"/>
      <c r="AC102" s="198"/>
      <c r="AD102" s="202">
        <f>ROUND(N102*AC102,0)</f>
        <v>0</v>
      </c>
      <c r="AE102" s="207">
        <f>V102+AD102</f>
        <v>12813</v>
      </c>
      <c r="AF102" s="182">
        <f>AE102-N102</f>
        <v>0</v>
      </c>
      <c r="AG102" s="199">
        <f>AE102/N102-1</f>
        <v>0</v>
      </c>
      <c r="AH102" s="184">
        <v>14</v>
      </c>
      <c r="AI102" s="184">
        <v>450</v>
      </c>
      <c r="AJ102" s="184"/>
      <c r="AK102" s="184">
        <v>688</v>
      </c>
      <c r="AL102" s="184">
        <f>AE102*AH102+AI102*12+AK102+IF(AB102="",AJ102,IF(AB102="D",5000,IF(AB102="C",1000,0)))*12</f>
        <v>185470</v>
      </c>
      <c r="AM102" s="171">
        <v>3</v>
      </c>
      <c r="AN102" s="184"/>
      <c r="AO102" s="185"/>
      <c r="AP102" s="185"/>
      <c r="AQ102" s="169" t="s">
        <v>151</v>
      </c>
      <c r="AR102" s="169" t="s">
        <v>531</v>
      </c>
      <c r="AS102" s="169"/>
      <c r="AT102" s="201"/>
      <c r="AU102" s="210"/>
      <c r="AV102" s="210"/>
      <c r="AW102" s="211" t="e" vm="1">
        <f t="shared" ca="1" si="30"/>
        <v>#NAME?</v>
      </c>
      <c r="AX102" s="21" t="str">
        <f>VLOOKUP(表1[[#This Row],[Pers.no.]],'[6]Person Detail'!$B:$L,11,0)</f>
        <v>&gt;90</v>
      </c>
      <c r="AY102" s="404">
        <f>VLOOKUP(表1[[#This Row],[Pers.no.]],'[6]Person Detail'!$B:$R,17,0)</f>
        <v>1.0368602063524175</v>
      </c>
      <c r="AZ102" s="404">
        <f>VLOOKUP(表1[[#This Row],[Pers.no.]],'[6]Person Detail'!$B:$W,21,0)</f>
        <v>0.95334821428571426</v>
      </c>
      <c r="BA102" s="404">
        <f>VLOOKUP(表1[[#This Row],[Pers.no.]],'[6]Person Detail'!$B:$W,22,0)</f>
        <v>0.94383263968177966</v>
      </c>
    </row>
    <row r="103" spans="1:53" ht="19.95" customHeight="1">
      <c r="A103" s="87" t="s">
        <v>562</v>
      </c>
      <c r="B103" s="169">
        <v>15001437</v>
      </c>
      <c r="C103" s="169" t="s">
        <v>54</v>
      </c>
      <c r="D103" s="169" t="s">
        <v>55</v>
      </c>
      <c r="E103" s="169" t="s">
        <v>67</v>
      </c>
      <c r="F103" s="169" t="s">
        <v>538</v>
      </c>
      <c r="G103" s="169" t="s">
        <v>539</v>
      </c>
      <c r="H103" s="170">
        <v>39518</v>
      </c>
      <c r="I103" s="169" t="s">
        <v>150</v>
      </c>
      <c r="J103" s="169" t="s">
        <v>189</v>
      </c>
      <c r="K103" s="169" t="s">
        <v>59</v>
      </c>
      <c r="L103" s="171">
        <v>2</v>
      </c>
      <c r="M103" s="171">
        <v>3</v>
      </c>
      <c r="N103" s="202">
        <v>27054</v>
      </c>
      <c r="O103" s="195">
        <v>2.5000000000000001E-2</v>
      </c>
      <c r="P103" s="203">
        <f>ROUND(N103*O103,0)</f>
        <v>676</v>
      </c>
      <c r="Q103" s="195">
        <v>0</v>
      </c>
      <c r="R103" s="203">
        <f>ROUND(N103*Q103,0)</f>
        <v>0</v>
      </c>
      <c r="S103" s="195">
        <f>T103/N103</f>
        <v>2.4987062911214608E-2</v>
      </c>
      <c r="T103" s="203">
        <f>P103+R103</f>
        <v>676</v>
      </c>
      <c r="U103" s="203">
        <f>N103+T103</f>
        <v>27730</v>
      </c>
      <c r="V103" s="204">
        <v>27900</v>
      </c>
      <c r="W103" s="205">
        <f>V103-N103</f>
        <v>846</v>
      </c>
      <c r="X103" s="196">
        <f t="shared" si="31"/>
        <v>3.1300000000000001E-2</v>
      </c>
      <c r="Y103" s="197" t="str">
        <f>IF(OR(L103=1,L103=2,L103=4),TEXT(S103*0.8,"0.00%")&amp;"-"&amp;TEXT(S103*1.2,"0.00%"),IF(OR(L103=3,L103=6),TEXT(0,"0.00%")&amp;"-"&amp;TEXT(7%*1.2,"0.00%"),IF(OR(L103=5,L103=7),TEXT((R103/N103),"0.00%")&amp;"-"&amp;TEXT((R103/N103)+7%,"0.00%"),"")))</f>
        <v>2.00%-3.00%</v>
      </c>
      <c r="Z103" s="206"/>
      <c r="AA103" s="206"/>
      <c r="AB103" s="206"/>
      <c r="AC103" s="198"/>
      <c r="AD103" s="202">
        <f>ROUND(N103*AC103,0)</f>
        <v>0</v>
      </c>
      <c r="AE103" s="207">
        <f>V103+AD103</f>
        <v>27900</v>
      </c>
      <c r="AF103" s="182">
        <f>AE103-N103</f>
        <v>846</v>
      </c>
      <c r="AG103" s="199">
        <f>AE103/N103-1</f>
        <v>3.1270791749833604E-2</v>
      </c>
      <c r="AH103" s="184">
        <v>14</v>
      </c>
      <c r="AI103" s="184">
        <v>450</v>
      </c>
      <c r="AJ103" s="184"/>
      <c r="AK103" s="184">
        <v>688</v>
      </c>
      <c r="AL103" s="184">
        <f>AE103*AH103+AI103*12+AK103+IF(AB103="",AJ103,IF(AB103="D",5000,IF(AB103="C",1000,0)))*12</f>
        <v>396688</v>
      </c>
      <c r="AM103" s="171">
        <v>3</v>
      </c>
      <c r="AN103" s="184"/>
      <c r="AO103" s="185"/>
      <c r="AP103" s="185"/>
      <c r="AQ103" s="169" t="s">
        <v>151</v>
      </c>
      <c r="AR103" s="169" t="s">
        <v>531</v>
      </c>
      <c r="AS103" s="169"/>
      <c r="AT103" s="201"/>
      <c r="AU103" s="210"/>
      <c r="AV103" s="210"/>
      <c r="AW103" s="209" t="e" vm="1">
        <f t="shared" ca="1" si="30"/>
        <v>#NAME?</v>
      </c>
      <c r="AX103" s="21" t="str">
        <f>VLOOKUP(表1[[#This Row],[Pers.no.]],'[6]Person Detail'!$B:$L,11,0)</f>
        <v>70-90</v>
      </c>
      <c r="AY103" s="404">
        <f>VLOOKUP(表1[[#This Row],[Pers.no.]],'[6]Person Detail'!$B:$R,17,0)</f>
        <v>1.163963343802435</v>
      </c>
      <c r="AZ103" s="404">
        <f>VLOOKUP(表1[[#This Row],[Pers.no.]],'[6]Person Detail'!$B:$W,21,0)</f>
        <v>1.1367226890756303</v>
      </c>
      <c r="BA103" s="404">
        <f>VLOOKUP(表1[[#This Row],[Pers.no.]],'[6]Person Detail'!$B:$W,22,0)</f>
        <v>1.1027667984189724</v>
      </c>
    </row>
    <row r="104" spans="1:53" ht="19.95" customHeight="1">
      <c r="A104" s="87" t="s">
        <v>562</v>
      </c>
      <c r="B104" s="169">
        <v>15001553</v>
      </c>
      <c r="C104" s="169" t="s">
        <v>54</v>
      </c>
      <c r="D104" s="169" t="s">
        <v>55</v>
      </c>
      <c r="E104" s="169" t="s">
        <v>67</v>
      </c>
      <c r="F104" s="169" t="s">
        <v>56</v>
      </c>
      <c r="G104" s="169" t="s">
        <v>57</v>
      </c>
      <c r="H104" s="170">
        <v>39560</v>
      </c>
      <c r="I104" s="169" t="s">
        <v>340</v>
      </c>
      <c r="J104" s="169" t="s">
        <v>542</v>
      </c>
      <c r="K104" s="169" t="s">
        <v>341</v>
      </c>
      <c r="L104" s="171">
        <v>2</v>
      </c>
      <c r="M104" s="171">
        <v>3</v>
      </c>
      <c r="N104" s="202">
        <v>36880</v>
      </c>
      <c r="O104" s="195">
        <v>0.03</v>
      </c>
      <c r="P104" s="203">
        <f>ROUND(N104*O104,0)</f>
        <v>1106</v>
      </c>
      <c r="Q104" s="195">
        <v>0</v>
      </c>
      <c r="R104" s="203">
        <f>ROUND(N104*Q104,0)</f>
        <v>0</v>
      </c>
      <c r="S104" s="195">
        <f>T104/N104</f>
        <v>2.9989154013015183E-2</v>
      </c>
      <c r="T104" s="203">
        <f>P104+R104</f>
        <v>1106</v>
      </c>
      <c r="U104" s="203">
        <f>N104+T104</f>
        <v>37986</v>
      </c>
      <c r="V104" s="204">
        <v>38000</v>
      </c>
      <c r="W104" s="205">
        <f>V104-N104</f>
        <v>1120</v>
      </c>
      <c r="X104" s="196">
        <f t="shared" si="31"/>
        <v>3.04E-2</v>
      </c>
      <c r="Y104" s="197" t="str">
        <f>IF(OR(L104=1,L104=2,L104=4),TEXT(S104*0.8,"0.00%")&amp;"-"&amp;TEXT(S104*1.2,"0.00%"),IF(OR(L104=3,L104=6),TEXT(0,"0.00%")&amp;"-"&amp;TEXT(7%*1.2,"0.00%"),IF(OR(L104=5,L104=7),TEXT((R104/N104),"0.00%")&amp;"-"&amp;TEXT((R104/N104)+7%,"0.00%"),"")))</f>
        <v>2.40%-3.60%</v>
      </c>
      <c r="Z104" s="206"/>
      <c r="AA104" s="206"/>
      <c r="AB104" s="206"/>
      <c r="AC104" s="198"/>
      <c r="AD104" s="202">
        <f>ROUND(N104*AC104,0)</f>
        <v>0</v>
      </c>
      <c r="AE104" s="207">
        <f>V104+AD104</f>
        <v>38000</v>
      </c>
      <c r="AF104" s="182">
        <f>AE104-N104</f>
        <v>1120</v>
      </c>
      <c r="AG104" s="199">
        <f>AE104/N104-1</f>
        <v>3.0368763557483636E-2</v>
      </c>
      <c r="AH104" s="184">
        <v>14</v>
      </c>
      <c r="AI104" s="184">
        <v>450</v>
      </c>
      <c r="AJ104" s="184">
        <v>1000</v>
      </c>
      <c r="AK104" s="184">
        <v>688</v>
      </c>
      <c r="AL104" s="184">
        <f>AE104*AH104+AI104*12+AK104+IF(AB104="",AJ104,IF(AB104="D",5000,IF(AB104="C",1000,0)))*12</f>
        <v>550088</v>
      </c>
      <c r="AM104" s="171">
        <v>4</v>
      </c>
      <c r="AN104" s="184"/>
      <c r="AO104" s="185"/>
      <c r="AP104" s="185"/>
      <c r="AQ104" s="169" t="s">
        <v>151</v>
      </c>
      <c r="AR104" s="169" t="s">
        <v>531</v>
      </c>
      <c r="AS104" s="169"/>
      <c r="AT104" s="201"/>
      <c r="AU104" s="210"/>
      <c r="AV104" s="210"/>
      <c r="AW104" s="211" t="e" vm="1">
        <f t="shared" ca="1" si="30"/>
        <v>#NAME?</v>
      </c>
      <c r="AX104" s="21" t="str">
        <f>VLOOKUP(表1[[#This Row],[Pers.no.]],'[6]Person Detail'!$B:$L,11,0)</f>
        <v>50-70</v>
      </c>
      <c r="AY104" s="404">
        <f>VLOOKUP(表1[[#This Row],[Pers.no.]],'[6]Person Detail'!$B:$R,17,0)</f>
        <v>0.93478315970902082</v>
      </c>
      <c r="AZ104" s="404">
        <f>VLOOKUP(表1[[#This Row],[Pers.no.]],'[6]Person Detail'!$B:$W,21,0)</f>
        <v>0.86440876596742056</v>
      </c>
      <c r="BA104" s="404">
        <f>VLOOKUP(表1[[#This Row],[Pers.no.]],'[6]Person Detail'!$B:$W,22,0)</f>
        <v>0.88130247228535641</v>
      </c>
    </row>
    <row r="105" spans="1:53" ht="19.95" customHeight="1">
      <c r="A105" s="87" t="s">
        <v>562</v>
      </c>
      <c r="B105" s="169">
        <v>15022352</v>
      </c>
      <c r="C105" s="169" t="s">
        <v>54</v>
      </c>
      <c r="D105" s="169" t="s">
        <v>55</v>
      </c>
      <c r="E105" s="169" t="s">
        <v>67</v>
      </c>
      <c r="F105" s="169" t="s">
        <v>237</v>
      </c>
      <c r="G105" s="169" t="s">
        <v>238</v>
      </c>
      <c r="H105" s="170">
        <v>45126</v>
      </c>
      <c r="I105" s="169" t="s">
        <v>150</v>
      </c>
      <c r="J105" s="169" t="s">
        <v>545</v>
      </c>
      <c r="K105" s="169" t="s">
        <v>59</v>
      </c>
      <c r="L105" s="171">
        <v>2</v>
      </c>
      <c r="M105" s="171">
        <v>3</v>
      </c>
      <c r="N105" s="202">
        <v>33000</v>
      </c>
      <c r="O105" s="195">
        <v>0</v>
      </c>
      <c r="P105" s="203">
        <f>ROUND(N105*O105,0)</f>
        <v>0</v>
      </c>
      <c r="Q105" s="195">
        <v>0</v>
      </c>
      <c r="R105" s="203">
        <f>ROUND(N105*Q105,0)</f>
        <v>0</v>
      </c>
      <c r="S105" s="195">
        <f>T105/N105</f>
        <v>0</v>
      </c>
      <c r="T105" s="203">
        <f>P105+R105</f>
        <v>0</v>
      </c>
      <c r="U105" s="203">
        <f>N105+T105</f>
        <v>33000</v>
      </c>
      <c r="V105" s="204">
        <f>U105</f>
        <v>33000</v>
      </c>
      <c r="W105" s="205">
        <f>V105-N105</f>
        <v>0</v>
      </c>
      <c r="X105" s="196">
        <f t="shared" si="31"/>
        <v>0</v>
      </c>
      <c r="Y105" s="197" t="str">
        <f>IF(OR(L105=1,L105=2,L105=4),TEXT(S105*0.8,"0.00%")&amp;"-"&amp;TEXT(S105*1.2,"0.00%"),IF(OR(L105=3,L105=6),TEXT(0,"0.00%")&amp;"-"&amp;TEXT(7%*1.2,"0.00%"),IF(OR(L105=5,L105=7),TEXT((R105/N105),"0.00%")&amp;"-"&amp;TEXT((R105/N105)+7%,"0.00%"),"")))</f>
        <v>0.00%-0.00%</v>
      </c>
      <c r="Z105" s="206"/>
      <c r="AA105" s="206"/>
      <c r="AB105" s="206"/>
      <c r="AC105" s="198"/>
      <c r="AD105" s="202">
        <f>ROUND(N105*AC105,0)</f>
        <v>0</v>
      </c>
      <c r="AE105" s="207">
        <f>V105+AD105</f>
        <v>33000</v>
      </c>
      <c r="AF105" s="182">
        <f>AE105-N105</f>
        <v>0</v>
      </c>
      <c r="AG105" s="199">
        <f>AE105/N105-1</f>
        <v>0</v>
      </c>
      <c r="AH105" s="184">
        <v>14</v>
      </c>
      <c r="AI105" s="184">
        <v>450</v>
      </c>
      <c r="AJ105" s="184"/>
      <c r="AK105" s="184">
        <v>688</v>
      </c>
      <c r="AL105" s="184">
        <f>AE105*AH105+AI105*12+AK105+IF(AB105="",AJ105,IF(AB105="D",5000,IF(AB105="C",1000,0)))*12</f>
        <v>468088</v>
      </c>
      <c r="AM105" s="171">
        <v>2</v>
      </c>
      <c r="AN105" s="184"/>
      <c r="AO105" s="185"/>
      <c r="AP105" s="185"/>
      <c r="AQ105" s="169" t="s">
        <v>151</v>
      </c>
      <c r="AR105" s="169" t="s">
        <v>531</v>
      </c>
      <c r="AS105" s="169"/>
      <c r="AT105" s="201"/>
      <c r="AU105" s="210"/>
      <c r="AV105" s="210"/>
      <c r="AW105" s="209" t="e" vm="1">
        <f t="shared" ca="1" si="30"/>
        <v>#NAME?</v>
      </c>
      <c r="AX105" s="21" t="str">
        <f>VLOOKUP(表1[[#This Row],[Pers.no.]],'[6]Person Detail'!$B:$L,11,0)</f>
        <v>&gt;90</v>
      </c>
      <c r="AY105" s="404">
        <f>VLOOKUP(表1[[#This Row],[Pers.no.]],'[6]Person Detail'!$B:$R,17,0)</f>
        <v>1.419782300047326</v>
      </c>
      <c r="AZ105" s="404">
        <f>VLOOKUP(表1[[#This Row],[Pers.no.]],'[6]Person Detail'!$B:$W,21,0)</f>
        <v>1.3865546218487395</v>
      </c>
      <c r="BA105" s="404">
        <f>VLOOKUP(表1[[#This Row],[Pers.no.]],'[6]Person Detail'!$B:$W,22,0)</f>
        <v>1.3043478260869565</v>
      </c>
    </row>
    <row r="106" spans="1:53" ht="19.95" customHeight="1">
      <c r="A106" s="87" t="s">
        <v>562</v>
      </c>
      <c r="B106" s="5">
        <v>1110055</v>
      </c>
      <c r="C106" s="5" t="s">
        <v>54</v>
      </c>
      <c r="D106" s="5" t="s">
        <v>55</v>
      </c>
      <c r="E106" s="5" t="s">
        <v>1254</v>
      </c>
      <c r="F106" s="5" t="s">
        <v>806</v>
      </c>
      <c r="G106" s="5" t="s">
        <v>807</v>
      </c>
      <c r="H106" s="6">
        <v>42979</v>
      </c>
      <c r="I106" s="5" t="s">
        <v>150</v>
      </c>
      <c r="J106" s="5" t="s">
        <v>808</v>
      </c>
      <c r="K106" s="5" t="s">
        <v>59</v>
      </c>
      <c r="L106" s="7">
        <v>2</v>
      </c>
      <c r="M106" s="7">
        <v>3</v>
      </c>
      <c r="N106" s="8">
        <v>16460</v>
      </c>
      <c r="O106" s="9">
        <v>0.03</v>
      </c>
      <c r="P106" s="10">
        <f t="shared" ref="P106:P131" si="32">ROUND(N106*O106,0)</f>
        <v>494</v>
      </c>
      <c r="Q106" s="9">
        <v>0</v>
      </c>
      <c r="R106" s="10">
        <f t="shared" ref="R106:R131" si="33">ROUND(N106*Q106,0)</f>
        <v>0</v>
      </c>
      <c r="S106" s="9">
        <f t="shared" ref="S106:S131" si="34">T106/N106</f>
        <v>3.0012150668286757E-2</v>
      </c>
      <c r="T106" s="10">
        <f t="shared" ref="T106:T131" si="35">P106+R106</f>
        <v>494</v>
      </c>
      <c r="U106" s="10">
        <f t="shared" ref="U106:U131" si="36">N106+T106</f>
        <v>16954</v>
      </c>
      <c r="V106" s="11">
        <f t="shared" ref="V106:V141" si="37">U106</f>
        <v>16954</v>
      </c>
      <c r="W106" s="12">
        <f t="shared" ref="W106:W131" si="38">V106-N106</f>
        <v>494</v>
      </c>
      <c r="X106" s="13">
        <f t="shared" si="31"/>
        <v>0.03</v>
      </c>
      <c r="Y106" s="14" t="str">
        <f t="shared" ref="Y106:Y169" si="39">IF(OR(L106=1,L106=2,L106=4),TEXT(S106*0.8,"0.00%")&amp;"-"&amp;TEXT(S106*1.2,"0.00%"),IF(OR(L106=3,L106=6),TEXT(0,"0.00%")&amp;"-"&amp;TEXT(7%*1.2,"0.00%"),IF(OR(L106=5,L106=7),TEXT((R106/N106),"0.00%")&amp;"-"&amp;TEXT((R106/N106)+7%,"0.00%"),"")))</f>
        <v>2.40%-3.60%</v>
      </c>
      <c r="Z106" s="15"/>
      <c r="AA106" s="15"/>
      <c r="AB106" s="15"/>
      <c r="AC106" s="16"/>
      <c r="AD106" s="8">
        <f t="shared" ref="AD106:AD131" si="40">ROUND(N106*AC106,0)</f>
        <v>0</v>
      </c>
      <c r="AE106" s="17">
        <f t="shared" ref="AE106:AE131" si="41">V106+AD106</f>
        <v>16954</v>
      </c>
      <c r="AF106" s="18">
        <f t="shared" ref="AF106:AF131" si="42">AE106-N106</f>
        <v>494</v>
      </c>
      <c r="AG106" s="19">
        <f t="shared" ref="AG106:AG131" si="43">AE106/N106-1</f>
        <v>3.0012150668286663E-2</v>
      </c>
      <c r="AH106" s="20">
        <v>14</v>
      </c>
      <c r="AI106" s="20">
        <v>850</v>
      </c>
      <c r="AJ106" s="20"/>
      <c r="AK106" s="20">
        <v>688</v>
      </c>
      <c r="AL106" s="20">
        <f t="shared" ref="AL106:AL131" si="44">AE106*AH106+AI106*12+AK106+IF(AB106="",AJ106,IF(AB106="D",5000,IF(AB106="C",1000,0)))*12</f>
        <v>248244</v>
      </c>
      <c r="AM106" s="7">
        <v>5</v>
      </c>
      <c r="AN106" s="20"/>
      <c r="AO106" s="21"/>
      <c r="AP106" s="21"/>
      <c r="AQ106" s="5" t="s">
        <v>809</v>
      </c>
      <c r="AR106" s="5" t="s">
        <v>261</v>
      </c>
      <c r="AS106" s="5" t="s">
        <v>62</v>
      </c>
      <c r="AT106" s="20"/>
      <c r="AU106" s="21"/>
      <c r="AV106" s="21"/>
      <c r="AW106" s="145" t="e" vm="1">
        <f t="shared" ref="AW106:AW137" ca="1" si="45">_xlfn.LET(_xlpm.actual,X106,_xlpm.low,VALUE(_xlfn.TEXTBEFORE(Y106,"-")),_xlpm.high,VALUE(_xlfn.TEXTAFTER(Y106,"-")),IF(AND(_xlpm.actual=0,OR(_xlpm.low&lt;&gt;0,_xlpm.high&lt;&gt;0)),"0 increase",IF(_xlpm.actual&gt;_xlpm.high*1.2,"&gt;20",IF(_xlpm.actual&lt;_xlpm.low*0.8,"&lt;20","OK"))))</f>
        <v>#NAME?</v>
      </c>
      <c r="AX106" s="21" t="str">
        <f>VLOOKUP(表1[[#This Row],[Pers.no.]],'[6]Person Detail'!$B:$L,11,0)</f>
        <v>50-70</v>
      </c>
      <c r="AY106" s="404">
        <f>VLOOKUP(表1[[#This Row],[Pers.no.]],'[6]Person Detail'!$B:$R,17,0)</f>
        <v>0.7081702017811814</v>
      </c>
      <c r="AZ106" s="404">
        <f>VLOOKUP(表1[[#This Row],[Pers.no.]],'[6]Person Detail'!$B:$W,21,0)</f>
        <v>0.74740044498932934</v>
      </c>
      <c r="BA106" s="404">
        <f>VLOOKUP(表1[[#This Row],[Pers.no.]],'[6]Person Detail'!$B:$W,22,0)</f>
        <v>0.72144680851063825</v>
      </c>
    </row>
    <row r="107" spans="1:53" ht="19.95" customHeight="1">
      <c r="A107" s="87" t="s">
        <v>562</v>
      </c>
      <c r="B107" s="5">
        <v>15014470</v>
      </c>
      <c r="C107" s="5" t="s">
        <v>54</v>
      </c>
      <c r="D107" s="5" t="s">
        <v>55</v>
      </c>
      <c r="E107" s="5" t="s">
        <v>1254</v>
      </c>
      <c r="F107" s="5" t="s">
        <v>812</v>
      </c>
      <c r="G107" s="5" t="s">
        <v>807</v>
      </c>
      <c r="H107" s="6">
        <v>42172</v>
      </c>
      <c r="I107" s="5" t="s">
        <v>58</v>
      </c>
      <c r="J107" s="5" t="s">
        <v>58</v>
      </c>
      <c r="K107" s="5" t="s">
        <v>59</v>
      </c>
      <c r="L107" s="7">
        <v>2</v>
      </c>
      <c r="M107" s="7">
        <v>5</v>
      </c>
      <c r="N107" s="8">
        <v>20837</v>
      </c>
      <c r="O107" s="9">
        <v>0.05</v>
      </c>
      <c r="P107" s="10">
        <f t="shared" si="32"/>
        <v>1042</v>
      </c>
      <c r="Q107" s="9">
        <v>2.7E-2</v>
      </c>
      <c r="R107" s="10">
        <f t="shared" si="33"/>
        <v>563</v>
      </c>
      <c r="S107" s="9">
        <f t="shared" si="34"/>
        <v>7.7026443345971113E-2</v>
      </c>
      <c r="T107" s="10">
        <f t="shared" si="35"/>
        <v>1605</v>
      </c>
      <c r="U107" s="10">
        <f t="shared" si="36"/>
        <v>22442</v>
      </c>
      <c r="V107" s="11">
        <v>22100</v>
      </c>
      <c r="W107" s="12">
        <f t="shared" si="38"/>
        <v>1263</v>
      </c>
      <c r="X107" s="13">
        <f t="shared" si="31"/>
        <v>6.0600000000000001E-2</v>
      </c>
      <c r="Y107" s="14" t="str">
        <f t="shared" si="39"/>
        <v>6.16%-9.24%</v>
      </c>
      <c r="Z107" s="15"/>
      <c r="AA107" s="15"/>
      <c r="AB107" s="15"/>
      <c r="AC107" s="16"/>
      <c r="AD107" s="8">
        <f t="shared" si="40"/>
        <v>0</v>
      </c>
      <c r="AE107" s="17">
        <f t="shared" si="41"/>
        <v>22100</v>
      </c>
      <c r="AF107" s="18">
        <f t="shared" si="42"/>
        <v>1263</v>
      </c>
      <c r="AG107" s="19">
        <f t="shared" si="43"/>
        <v>6.0613332053558677E-2</v>
      </c>
      <c r="AH107" s="20">
        <v>14</v>
      </c>
      <c r="AI107" s="20">
        <v>450</v>
      </c>
      <c r="AJ107" s="20"/>
      <c r="AK107" s="20">
        <v>688</v>
      </c>
      <c r="AL107" s="20">
        <f t="shared" si="44"/>
        <v>315488</v>
      </c>
      <c r="AM107" s="7">
        <v>4</v>
      </c>
      <c r="AN107" s="20"/>
      <c r="AO107" s="21" t="s">
        <v>179</v>
      </c>
      <c r="AP107" s="21" t="s">
        <v>179</v>
      </c>
      <c r="AQ107" s="5" t="s">
        <v>809</v>
      </c>
      <c r="AR107" s="5" t="s">
        <v>261</v>
      </c>
      <c r="AS107" s="5" t="s">
        <v>62</v>
      </c>
      <c r="AT107" s="20"/>
      <c r="AU107" s="21"/>
      <c r="AV107" s="21"/>
      <c r="AW107" s="145" t="e" vm="1">
        <f t="shared" ca="1" si="45"/>
        <v>#NAME?</v>
      </c>
      <c r="AX107" s="21" t="str">
        <f>VLOOKUP(表1[[#This Row],[Pers.no.]],'[6]Person Detail'!$B:$L,11,0)</f>
        <v>70-90</v>
      </c>
      <c r="AY107" s="404">
        <f>VLOOKUP(表1[[#This Row],[Pers.no.]],'[6]Person Detail'!$B:$R,17,0)</f>
        <v>0.89648496321473137</v>
      </c>
      <c r="AZ107" s="404">
        <f>VLOOKUP(表1[[#This Row],[Pers.no.]],'[6]Person Detail'!$B:$W,21,0)</f>
        <v>0.94614720973527677</v>
      </c>
      <c r="BA107" s="404">
        <f>VLOOKUP(表1[[#This Row],[Pers.no.]],'[6]Person Detail'!$B:$W,22,0)</f>
        <v>0.94042553191489364</v>
      </c>
    </row>
    <row r="108" spans="1:53" ht="19.95" customHeight="1">
      <c r="A108" s="87" t="s">
        <v>562</v>
      </c>
      <c r="B108" s="5">
        <v>15021980</v>
      </c>
      <c r="C108" s="5" t="s">
        <v>54</v>
      </c>
      <c r="D108" s="5" t="s">
        <v>55</v>
      </c>
      <c r="E108" s="5" t="s">
        <v>1254</v>
      </c>
      <c r="F108" s="5" t="s">
        <v>812</v>
      </c>
      <c r="G108" s="5" t="s">
        <v>807</v>
      </c>
      <c r="H108" s="6">
        <v>44517</v>
      </c>
      <c r="I108" s="5" t="s">
        <v>87</v>
      </c>
      <c r="J108" s="5" t="s">
        <v>815</v>
      </c>
      <c r="K108" s="5" t="s">
        <v>89</v>
      </c>
      <c r="L108" s="7">
        <v>2</v>
      </c>
      <c r="M108" s="7">
        <v>4</v>
      </c>
      <c r="N108" s="8">
        <v>12851</v>
      </c>
      <c r="O108" s="9">
        <v>0.03</v>
      </c>
      <c r="P108" s="10">
        <f t="shared" si="32"/>
        <v>386</v>
      </c>
      <c r="Q108" s="9">
        <v>0</v>
      </c>
      <c r="R108" s="10">
        <f t="shared" si="33"/>
        <v>0</v>
      </c>
      <c r="S108" s="9">
        <f t="shared" si="34"/>
        <v>3.0036573029336239E-2</v>
      </c>
      <c r="T108" s="10">
        <f t="shared" si="35"/>
        <v>386</v>
      </c>
      <c r="U108" s="10">
        <f t="shared" si="36"/>
        <v>13237</v>
      </c>
      <c r="V108" s="11">
        <f t="shared" si="37"/>
        <v>13237</v>
      </c>
      <c r="W108" s="12">
        <f t="shared" si="38"/>
        <v>386</v>
      </c>
      <c r="X108" s="13">
        <f t="shared" si="31"/>
        <v>0.03</v>
      </c>
      <c r="Y108" s="14" t="str">
        <f t="shared" si="39"/>
        <v>2.40%-3.60%</v>
      </c>
      <c r="Z108" s="15"/>
      <c r="AA108" s="15"/>
      <c r="AB108" s="15"/>
      <c r="AC108" s="16"/>
      <c r="AD108" s="8">
        <f t="shared" si="40"/>
        <v>0</v>
      </c>
      <c r="AE108" s="17">
        <f t="shared" si="41"/>
        <v>13237</v>
      </c>
      <c r="AF108" s="18">
        <f t="shared" si="42"/>
        <v>386</v>
      </c>
      <c r="AG108" s="19">
        <f t="shared" si="43"/>
        <v>3.0036573029336155E-2</v>
      </c>
      <c r="AH108" s="20">
        <v>14</v>
      </c>
      <c r="AI108" s="20">
        <v>450</v>
      </c>
      <c r="AJ108" s="20"/>
      <c r="AK108" s="20">
        <v>688</v>
      </c>
      <c r="AL108" s="20">
        <f t="shared" si="44"/>
        <v>191406</v>
      </c>
      <c r="AM108" s="7">
        <v>3</v>
      </c>
      <c r="AN108" s="20"/>
      <c r="AO108" s="21"/>
      <c r="AP108" s="21"/>
      <c r="AQ108" s="5" t="s">
        <v>809</v>
      </c>
      <c r="AR108" s="5" t="s">
        <v>261</v>
      </c>
      <c r="AS108" s="5" t="s">
        <v>62</v>
      </c>
      <c r="AT108" s="20"/>
      <c r="AU108" s="21"/>
      <c r="AV108" s="21"/>
      <c r="AW108" s="145" t="e" vm="1">
        <f t="shared" ca="1" si="45"/>
        <v>#NAME?</v>
      </c>
      <c r="AX108" s="21" t="str">
        <f>VLOOKUP(表1[[#This Row],[Pers.no.]],'[6]Person Detail'!$B:$L,11,0)</f>
        <v>90-110</v>
      </c>
      <c r="AY108" s="404">
        <f>VLOOKUP(表1[[#This Row],[Pers.no.]],'[6]Person Detail'!$B:$R,17,0)</f>
        <v>1.0399352619866478</v>
      </c>
      <c r="AZ108" s="404">
        <f>VLOOKUP(表1[[#This Row],[Pers.no.]],'[6]Person Detail'!$B:$W,21,0)</f>
        <v>1.1092313667947002</v>
      </c>
      <c r="BA108" s="404">
        <f>VLOOKUP(表1[[#This Row],[Pers.no.]],'[6]Person Detail'!$B:$W,22,0)</f>
        <v>1.0905870236869206</v>
      </c>
    </row>
    <row r="109" spans="1:53" ht="19.95" customHeight="1">
      <c r="A109" s="87" t="s">
        <v>562</v>
      </c>
      <c r="B109" s="5">
        <v>15016338</v>
      </c>
      <c r="C109" s="5" t="s">
        <v>54</v>
      </c>
      <c r="D109" s="5" t="s">
        <v>55</v>
      </c>
      <c r="E109" s="5" t="s">
        <v>1254</v>
      </c>
      <c r="F109" s="5" t="s">
        <v>806</v>
      </c>
      <c r="G109" s="5" t="s">
        <v>807</v>
      </c>
      <c r="H109" s="6">
        <v>42781</v>
      </c>
      <c r="I109" s="5" t="s">
        <v>87</v>
      </c>
      <c r="J109" s="5" t="s">
        <v>818</v>
      </c>
      <c r="K109" s="5" t="s">
        <v>89</v>
      </c>
      <c r="L109" s="7">
        <v>2</v>
      </c>
      <c r="M109" s="7">
        <v>3</v>
      </c>
      <c r="N109" s="8">
        <v>11999</v>
      </c>
      <c r="O109" s="9">
        <v>2.5000000000000001E-2</v>
      </c>
      <c r="P109" s="10">
        <f t="shared" si="32"/>
        <v>300</v>
      </c>
      <c r="Q109" s="9">
        <v>0</v>
      </c>
      <c r="R109" s="10">
        <f t="shared" si="33"/>
        <v>0</v>
      </c>
      <c r="S109" s="9">
        <f t="shared" si="34"/>
        <v>2.5002083506958914E-2</v>
      </c>
      <c r="T109" s="10">
        <f t="shared" si="35"/>
        <v>300</v>
      </c>
      <c r="U109" s="10">
        <f t="shared" si="36"/>
        <v>12299</v>
      </c>
      <c r="V109" s="11">
        <f t="shared" si="37"/>
        <v>12299</v>
      </c>
      <c r="W109" s="12">
        <f t="shared" si="38"/>
        <v>300</v>
      </c>
      <c r="X109" s="13">
        <f t="shared" si="31"/>
        <v>2.5000000000000001E-2</v>
      </c>
      <c r="Y109" s="14" t="str">
        <f t="shared" si="39"/>
        <v>2.00%-3.00%</v>
      </c>
      <c r="Z109" s="15"/>
      <c r="AA109" s="15"/>
      <c r="AB109" s="15"/>
      <c r="AC109" s="16"/>
      <c r="AD109" s="8">
        <f t="shared" si="40"/>
        <v>0</v>
      </c>
      <c r="AE109" s="17">
        <f t="shared" si="41"/>
        <v>12299</v>
      </c>
      <c r="AF109" s="18">
        <f t="shared" si="42"/>
        <v>300</v>
      </c>
      <c r="AG109" s="19">
        <f t="shared" si="43"/>
        <v>2.5002083506958872E-2</v>
      </c>
      <c r="AH109" s="20">
        <v>14</v>
      </c>
      <c r="AI109" s="20">
        <v>450</v>
      </c>
      <c r="AJ109" s="20"/>
      <c r="AK109" s="20">
        <v>688</v>
      </c>
      <c r="AL109" s="20">
        <f t="shared" si="44"/>
        <v>178274</v>
      </c>
      <c r="AM109" s="7">
        <v>3</v>
      </c>
      <c r="AN109" s="20"/>
      <c r="AO109" s="21"/>
      <c r="AP109" s="21"/>
      <c r="AQ109" s="5" t="s">
        <v>809</v>
      </c>
      <c r="AR109" s="5" t="s">
        <v>261</v>
      </c>
      <c r="AS109" s="5" t="s">
        <v>62</v>
      </c>
      <c r="AT109" s="20"/>
      <c r="AU109" s="21"/>
      <c r="AV109" s="21"/>
      <c r="AW109" s="145" t="e" vm="1">
        <f t="shared" ca="1" si="45"/>
        <v>#NAME?</v>
      </c>
      <c r="AX109" s="21" t="str">
        <f>VLOOKUP(表1[[#This Row],[Pers.no.]],'[6]Person Detail'!$B:$L,11,0)</f>
        <v>70-90</v>
      </c>
      <c r="AY109" s="404">
        <f>VLOOKUP(表1[[#This Row],[Pers.no.]],'[6]Person Detail'!$B:$R,17,0)</f>
        <v>0.97098927776653854</v>
      </c>
      <c r="AZ109" s="404">
        <f>VLOOKUP(表1[[#This Row],[Pers.no.]],'[6]Person Detail'!$B:$W,21,0)</f>
        <v>1.0356911656812395</v>
      </c>
      <c r="BA109" s="404">
        <f>VLOOKUP(表1[[#This Row],[Pers.no.]],'[6]Person Detail'!$B:$W,22,0)</f>
        <v>1.0133058702368691</v>
      </c>
    </row>
    <row r="110" spans="1:53" ht="19.95" customHeight="1">
      <c r="A110" s="87" t="s">
        <v>562</v>
      </c>
      <c r="B110" s="5">
        <v>15022227</v>
      </c>
      <c r="C110" s="5" t="s">
        <v>54</v>
      </c>
      <c r="D110" s="5" t="s">
        <v>55</v>
      </c>
      <c r="E110" s="5" t="s">
        <v>1254</v>
      </c>
      <c r="F110" s="5" t="s">
        <v>812</v>
      </c>
      <c r="G110" s="5" t="s">
        <v>807</v>
      </c>
      <c r="H110" s="6">
        <v>40610</v>
      </c>
      <c r="I110" s="5" t="s">
        <v>150</v>
      </c>
      <c r="J110" s="5" t="s">
        <v>821</v>
      </c>
      <c r="K110" s="5" t="s">
        <v>59</v>
      </c>
      <c r="L110" s="7">
        <v>2</v>
      </c>
      <c r="M110" s="7">
        <v>3</v>
      </c>
      <c r="N110" s="8">
        <v>23093</v>
      </c>
      <c r="O110" s="9">
        <v>2.5000000000000001E-2</v>
      </c>
      <c r="P110" s="10">
        <f t="shared" si="32"/>
        <v>577</v>
      </c>
      <c r="Q110" s="9">
        <v>0</v>
      </c>
      <c r="R110" s="10">
        <f t="shared" si="33"/>
        <v>0</v>
      </c>
      <c r="S110" s="9">
        <f t="shared" si="34"/>
        <v>2.4985926471225047E-2</v>
      </c>
      <c r="T110" s="10">
        <f t="shared" si="35"/>
        <v>577</v>
      </c>
      <c r="U110" s="10">
        <f t="shared" si="36"/>
        <v>23670</v>
      </c>
      <c r="V110" s="11">
        <f t="shared" si="37"/>
        <v>23670</v>
      </c>
      <c r="W110" s="12">
        <f t="shared" si="38"/>
        <v>577</v>
      </c>
      <c r="X110" s="13">
        <f t="shared" si="31"/>
        <v>2.5000000000000001E-2</v>
      </c>
      <c r="Y110" s="14" t="str">
        <f t="shared" si="39"/>
        <v>2.00%-3.00%</v>
      </c>
      <c r="Z110" s="15"/>
      <c r="AA110" s="15"/>
      <c r="AB110" s="15"/>
      <c r="AC110" s="16"/>
      <c r="AD110" s="8">
        <f t="shared" si="40"/>
        <v>0</v>
      </c>
      <c r="AE110" s="17">
        <f t="shared" si="41"/>
        <v>23670</v>
      </c>
      <c r="AF110" s="18">
        <f t="shared" si="42"/>
        <v>577</v>
      </c>
      <c r="AG110" s="19">
        <f t="shared" si="43"/>
        <v>2.4985926471225106E-2</v>
      </c>
      <c r="AH110" s="20">
        <v>14</v>
      </c>
      <c r="AI110" s="20">
        <v>450</v>
      </c>
      <c r="AJ110" s="20"/>
      <c r="AK110" s="20">
        <v>688</v>
      </c>
      <c r="AL110" s="20">
        <f t="shared" si="44"/>
        <v>337468</v>
      </c>
      <c r="AM110" s="7">
        <v>3</v>
      </c>
      <c r="AN110" s="20"/>
      <c r="AO110" s="21"/>
      <c r="AP110" s="21"/>
      <c r="AQ110" s="5" t="s">
        <v>809</v>
      </c>
      <c r="AR110" s="5" t="s">
        <v>261</v>
      </c>
      <c r="AS110" s="5" t="s">
        <v>62</v>
      </c>
      <c r="AT110" s="20"/>
      <c r="AU110" s="21"/>
      <c r="AV110" s="21"/>
      <c r="AW110" s="145" t="e" vm="1">
        <f t="shared" ca="1" si="45"/>
        <v>#NAME?</v>
      </c>
      <c r="AX110" s="21" t="str">
        <f>VLOOKUP(表1[[#This Row],[Pers.no.]],'[6]Person Detail'!$B:$L,11,0)</f>
        <v>70-90</v>
      </c>
      <c r="AY110" s="404">
        <f>VLOOKUP(表1[[#This Row],[Pers.no.]],'[6]Person Detail'!$B:$R,17,0)</f>
        <v>0.99354644409069393</v>
      </c>
      <c r="AZ110" s="404">
        <f>VLOOKUP(表1[[#This Row],[Pers.no.]],'[6]Person Detail'!$B:$W,21,0)</f>
        <v>1.0485855696317485</v>
      </c>
      <c r="BA110" s="404">
        <f>VLOOKUP(表1[[#This Row],[Pers.no.]],'[6]Person Detail'!$B:$W,22,0)</f>
        <v>1.0072340425531916</v>
      </c>
    </row>
    <row r="111" spans="1:53" ht="19.95" customHeight="1">
      <c r="A111" s="87" t="s">
        <v>562</v>
      </c>
      <c r="B111" s="5">
        <v>1211022</v>
      </c>
      <c r="C111" s="5" t="s">
        <v>54</v>
      </c>
      <c r="D111" s="5" t="s">
        <v>55</v>
      </c>
      <c r="E111" s="5" t="s">
        <v>1254</v>
      </c>
      <c r="F111" s="5" t="s">
        <v>824</v>
      </c>
      <c r="G111" s="5" t="s">
        <v>825</v>
      </c>
      <c r="H111" s="6">
        <v>39630</v>
      </c>
      <c r="I111" s="5" t="s">
        <v>340</v>
      </c>
      <c r="J111" s="5" t="s">
        <v>826</v>
      </c>
      <c r="K111" s="5" t="s">
        <v>341</v>
      </c>
      <c r="L111" s="7">
        <v>2</v>
      </c>
      <c r="M111" s="7">
        <v>5</v>
      </c>
      <c r="N111" s="8">
        <v>47636</v>
      </c>
      <c r="O111" s="9">
        <v>0.05</v>
      </c>
      <c r="P111" s="10">
        <f t="shared" si="32"/>
        <v>2382</v>
      </c>
      <c r="Q111" s="9">
        <v>0</v>
      </c>
      <c r="R111" s="10">
        <f t="shared" si="33"/>
        <v>0</v>
      </c>
      <c r="S111" s="9">
        <f t="shared" si="34"/>
        <v>5.0004198505332102E-2</v>
      </c>
      <c r="T111" s="10">
        <f t="shared" si="35"/>
        <v>2382</v>
      </c>
      <c r="U111" s="10">
        <f t="shared" si="36"/>
        <v>50018</v>
      </c>
      <c r="V111" s="11">
        <v>49550</v>
      </c>
      <c r="W111" s="12">
        <f t="shared" si="38"/>
        <v>1914</v>
      </c>
      <c r="X111" s="13">
        <f t="shared" si="31"/>
        <v>4.02E-2</v>
      </c>
      <c r="Y111" s="14" t="str">
        <f t="shared" si="39"/>
        <v>4.00%-6.00%</v>
      </c>
      <c r="Z111" s="15"/>
      <c r="AA111" s="15"/>
      <c r="AB111" s="15"/>
      <c r="AC111" s="16"/>
      <c r="AD111" s="8">
        <f t="shared" si="40"/>
        <v>0</v>
      </c>
      <c r="AE111" s="17">
        <f t="shared" si="41"/>
        <v>49550</v>
      </c>
      <c r="AF111" s="18">
        <f t="shared" si="42"/>
        <v>1914</v>
      </c>
      <c r="AG111" s="19">
        <f t="shared" si="43"/>
        <v>4.0179696028213918E-2</v>
      </c>
      <c r="AH111" s="20">
        <v>14</v>
      </c>
      <c r="AI111" s="20">
        <v>450</v>
      </c>
      <c r="AJ111" s="20">
        <v>1000</v>
      </c>
      <c r="AK111" s="20">
        <v>688</v>
      </c>
      <c r="AL111" s="20">
        <f t="shared" si="44"/>
        <v>711788</v>
      </c>
      <c r="AM111" s="7">
        <v>3</v>
      </c>
      <c r="AN111" s="20"/>
      <c r="AO111" s="21"/>
      <c r="AP111" s="21"/>
      <c r="AQ111" s="5" t="s">
        <v>809</v>
      </c>
      <c r="AR111" s="5" t="s">
        <v>261</v>
      </c>
      <c r="AS111" s="5" t="s">
        <v>62</v>
      </c>
      <c r="AT111" s="20"/>
      <c r="AU111" s="21"/>
      <c r="AV111" s="21"/>
      <c r="AW111" s="145" t="e" vm="1">
        <f t="shared" ca="1" si="45"/>
        <v>#NAME?</v>
      </c>
      <c r="AX111" s="21" t="str">
        <f>VLOOKUP(表1[[#This Row],[Pers.no.]],'[6]Person Detail'!$B:$L,11,0)</f>
        <v>70-90</v>
      </c>
      <c r="AY111" s="404">
        <f>VLOOKUP(表1[[#This Row],[Pers.no.]],'[6]Person Detail'!$B:$R,17,0)</f>
        <v>1.207411350214179</v>
      </c>
      <c r="AZ111" s="404">
        <f>VLOOKUP(表1[[#This Row],[Pers.no.]],'[6]Person Detail'!$B:$W,21,0)</f>
        <v>1.5491885914989105</v>
      </c>
      <c r="BA111" s="404">
        <f>VLOOKUP(表1[[#This Row],[Pers.no.]],'[6]Person Detail'!$B:$W,22,0)</f>
        <v>1.5421724245253656</v>
      </c>
    </row>
    <row r="112" spans="1:53" ht="19.95" customHeight="1">
      <c r="A112" s="87" t="s">
        <v>562</v>
      </c>
      <c r="B112" s="5">
        <v>15022148</v>
      </c>
      <c r="C112" s="5" t="s">
        <v>54</v>
      </c>
      <c r="D112" s="5" t="s">
        <v>55</v>
      </c>
      <c r="E112" s="5" t="s">
        <v>1254</v>
      </c>
      <c r="F112" s="5" t="s">
        <v>829</v>
      </c>
      <c r="G112" s="5" t="s">
        <v>830</v>
      </c>
      <c r="H112" s="6">
        <v>41456</v>
      </c>
      <c r="I112" s="5" t="s">
        <v>340</v>
      </c>
      <c r="J112" s="5" t="s">
        <v>831</v>
      </c>
      <c r="K112" s="5" t="s">
        <v>341</v>
      </c>
      <c r="L112" s="7">
        <v>2</v>
      </c>
      <c r="M112" s="7">
        <v>3</v>
      </c>
      <c r="N112" s="8">
        <v>36037</v>
      </c>
      <c r="O112" s="9">
        <v>2.5000000000000001E-2</v>
      </c>
      <c r="P112" s="10">
        <f t="shared" si="32"/>
        <v>901</v>
      </c>
      <c r="Q112" s="9">
        <v>0</v>
      </c>
      <c r="R112" s="10">
        <f t="shared" si="33"/>
        <v>0</v>
      </c>
      <c r="S112" s="9">
        <f t="shared" si="34"/>
        <v>2.5002081194328053E-2</v>
      </c>
      <c r="T112" s="10">
        <f t="shared" si="35"/>
        <v>901</v>
      </c>
      <c r="U112" s="10">
        <f t="shared" si="36"/>
        <v>36938</v>
      </c>
      <c r="V112" s="11">
        <v>36760</v>
      </c>
      <c r="W112" s="12">
        <f t="shared" si="38"/>
        <v>723</v>
      </c>
      <c r="X112" s="13">
        <f t="shared" si="31"/>
        <v>2.01E-2</v>
      </c>
      <c r="Y112" s="14" t="str">
        <f t="shared" si="39"/>
        <v>2.00%-3.00%</v>
      </c>
      <c r="Z112" s="15"/>
      <c r="AA112" s="15"/>
      <c r="AB112" s="15"/>
      <c r="AC112" s="16"/>
      <c r="AD112" s="8">
        <f t="shared" si="40"/>
        <v>0</v>
      </c>
      <c r="AE112" s="17">
        <f t="shared" si="41"/>
        <v>36760</v>
      </c>
      <c r="AF112" s="18">
        <f t="shared" si="42"/>
        <v>723</v>
      </c>
      <c r="AG112" s="19">
        <f t="shared" si="43"/>
        <v>2.0062713322418713E-2</v>
      </c>
      <c r="AH112" s="20">
        <v>14</v>
      </c>
      <c r="AI112" s="20">
        <v>2450</v>
      </c>
      <c r="AJ112" s="20">
        <v>1000</v>
      </c>
      <c r="AK112" s="20">
        <v>688</v>
      </c>
      <c r="AL112" s="20">
        <f t="shared" si="44"/>
        <v>556728</v>
      </c>
      <c r="AM112" s="7">
        <v>4</v>
      </c>
      <c r="AN112" s="20"/>
      <c r="AO112" s="21"/>
      <c r="AP112" s="21"/>
      <c r="AQ112" s="5" t="s">
        <v>809</v>
      </c>
      <c r="AR112" s="5" t="s">
        <v>261</v>
      </c>
      <c r="AS112" s="5" t="s">
        <v>62</v>
      </c>
      <c r="AT112" s="20"/>
      <c r="AU112" s="21"/>
      <c r="AV112" s="21"/>
      <c r="AW112" s="145" t="e" vm="1">
        <f t="shared" ca="1" si="45"/>
        <v>#NAME?</v>
      </c>
      <c r="AX112" s="21" t="str">
        <f>VLOOKUP(表1[[#This Row],[Pers.no.]],'[6]Person Detail'!$B:$L,11,0)</f>
        <v>70-90</v>
      </c>
      <c r="AY112" s="404">
        <f>VLOOKUP(表1[[#This Row],[Pers.no.]],'[6]Person Detail'!$B:$R,17,0)</f>
        <v>0.91341596329810149</v>
      </c>
      <c r="AZ112" s="404">
        <f>VLOOKUP(表1[[#This Row],[Pers.no.]],'[6]Person Detail'!$B:$W,21,0)</f>
        <v>1.1719730722950339</v>
      </c>
      <c r="BA112" s="404">
        <f>VLOOKUP(表1[[#This Row],[Pers.no.]],'[6]Person Detail'!$B:$W,22,0)</f>
        <v>1.1441020852785559</v>
      </c>
    </row>
    <row r="113" spans="1:53" ht="19.95" customHeight="1">
      <c r="A113" s="87" t="s">
        <v>562</v>
      </c>
      <c r="B113" s="5">
        <v>15002216</v>
      </c>
      <c r="C113" s="5" t="s">
        <v>54</v>
      </c>
      <c r="D113" s="5" t="s">
        <v>55</v>
      </c>
      <c r="E113" s="5" t="s">
        <v>1254</v>
      </c>
      <c r="F113" s="5" t="s">
        <v>834</v>
      </c>
      <c r="G113" s="5" t="s">
        <v>835</v>
      </c>
      <c r="H113" s="6">
        <v>39995</v>
      </c>
      <c r="I113" s="5" t="s">
        <v>340</v>
      </c>
      <c r="J113" s="5" t="s">
        <v>836</v>
      </c>
      <c r="K113" s="5" t="s">
        <v>341</v>
      </c>
      <c r="L113" s="7">
        <v>2</v>
      </c>
      <c r="M113" s="7">
        <v>3</v>
      </c>
      <c r="N113" s="8">
        <v>40112</v>
      </c>
      <c r="O113" s="9">
        <v>2.5000000000000001E-2</v>
      </c>
      <c r="P113" s="10">
        <f t="shared" si="32"/>
        <v>1003</v>
      </c>
      <c r="Q113" s="9">
        <v>0</v>
      </c>
      <c r="R113" s="10">
        <f t="shared" si="33"/>
        <v>0</v>
      </c>
      <c r="S113" s="9">
        <f t="shared" si="34"/>
        <v>2.5004986039090547E-2</v>
      </c>
      <c r="T113" s="10">
        <f t="shared" si="35"/>
        <v>1003</v>
      </c>
      <c r="U113" s="10">
        <f t="shared" si="36"/>
        <v>41115</v>
      </c>
      <c r="V113" s="11">
        <f t="shared" si="37"/>
        <v>41115</v>
      </c>
      <c r="W113" s="12">
        <f t="shared" si="38"/>
        <v>1003</v>
      </c>
      <c r="X113" s="13">
        <f t="shared" si="31"/>
        <v>2.5000000000000001E-2</v>
      </c>
      <c r="Y113" s="14" t="str">
        <f t="shared" si="39"/>
        <v>2.00%-3.00%</v>
      </c>
      <c r="Z113" s="15"/>
      <c r="AA113" s="15"/>
      <c r="AB113" s="15"/>
      <c r="AC113" s="16"/>
      <c r="AD113" s="8">
        <f t="shared" si="40"/>
        <v>0</v>
      </c>
      <c r="AE113" s="17">
        <f t="shared" si="41"/>
        <v>41115</v>
      </c>
      <c r="AF113" s="18">
        <f t="shared" si="42"/>
        <v>1003</v>
      </c>
      <c r="AG113" s="19">
        <f t="shared" si="43"/>
        <v>2.5004986039090626E-2</v>
      </c>
      <c r="AH113" s="20">
        <v>14</v>
      </c>
      <c r="AI113" s="20">
        <v>450</v>
      </c>
      <c r="AJ113" s="20">
        <v>1000</v>
      </c>
      <c r="AK113" s="20">
        <v>688</v>
      </c>
      <c r="AL113" s="20">
        <f t="shared" si="44"/>
        <v>593698</v>
      </c>
      <c r="AM113" s="7">
        <v>4</v>
      </c>
      <c r="AN113" s="20"/>
      <c r="AO113" s="21"/>
      <c r="AP113" s="21"/>
      <c r="AQ113" s="5" t="s">
        <v>809</v>
      </c>
      <c r="AR113" s="5" t="s">
        <v>261</v>
      </c>
      <c r="AS113" s="5" t="s">
        <v>62</v>
      </c>
      <c r="AT113" s="20"/>
      <c r="AU113" s="21"/>
      <c r="AV113" s="21"/>
      <c r="AW113" s="145" t="e" vm="1">
        <f t="shared" ca="1" si="45"/>
        <v>#NAME?</v>
      </c>
      <c r="AX113" s="21" t="str">
        <f>VLOOKUP(表1[[#This Row],[Pers.no.]],'[6]Person Detail'!$B:$L,11,0)</f>
        <v>70-90</v>
      </c>
      <c r="AY113" s="404">
        <f>VLOOKUP(表1[[#This Row],[Pers.no.]],'[6]Person Detail'!$B:$R,17,0)</f>
        <v>1.0167034192583579</v>
      </c>
      <c r="AZ113" s="404">
        <f>VLOOKUP(表1[[#This Row],[Pers.no.]],'[6]Person Detail'!$B:$W,21,0)</f>
        <v>1.3044977072425119</v>
      </c>
      <c r="BA113" s="404">
        <f>VLOOKUP(表1[[#This Row],[Pers.no.]],'[6]Person Detail'!$B:$W,22,0)</f>
        <v>1.2796451914098972</v>
      </c>
    </row>
    <row r="114" spans="1:53" ht="19.95" customHeight="1">
      <c r="A114" s="87" t="s">
        <v>562</v>
      </c>
      <c r="B114" s="5">
        <v>15014543</v>
      </c>
      <c r="C114" s="5" t="s">
        <v>54</v>
      </c>
      <c r="D114" s="5" t="s">
        <v>55</v>
      </c>
      <c r="E114" s="5" t="s">
        <v>1254</v>
      </c>
      <c r="F114" s="5" t="s">
        <v>812</v>
      </c>
      <c r="G114" s="5" t="s">
        <v>807</v>
      </c>
      <c r="H114" s="6">
        <v>42193</v>
      </c>
      <c r="I114" s="5" t="s">
        <v>58</v>
      </c>
      <c r="J114" s="5" t="s">
        <v>58</v>
      </c>
      <c r="K114" s="5" t="s">
        <v>59</v>
      </c>
      <c r="L114" s="7">
        <v>2</v>
      </c>
      <c r="M114" s="7">
        <v>2</v>
      </c>
      <c r="N114" s="8">
        <v>17580</v>
      </c>
      <c r="O114" s="9">
        <v>0</v>
      </c>
      <c r="P114" s="10">
        <f t="shared" si="32"/>
        <v>0</v>
      </c>
      <c r="Q114" s="9">
        <v>0</v>
      </c>
      <c r="R114" s="10">
        <f t="shared" si="33"/>
        <v>0</v>
      </c>
      <c r="S114" s="9">
        <f t="shared" si="34"/>
        <v>0</v>
      </c>
      <c r="T114" s="10">
        <f t="shared" si="35"/>
        <v>0</v>
      </c>
      <c r="U114" s="10">
        <f t="shared" si="36"/>
        <v>17580</v>
      </c>
      <c r="V114" s="11">
        <v>17922</v>
      </c>
      <c r="W114" s="12">
        <f t="shared" si="38"/>
        <v>342</v>
      </c>
      <c r="X114" s="13">
        <f t="shared" si="31"/>
        <v>1.95E-2</v>
      </c>
      <c r="Y114" s="14" t="str">
        <f t="shared" si="39"/>
        <v>0.00%-0.00%</v>
      </c>
      <c r="Z114" s="15"/>
      <c r="AA114" s="15"/>
      <c r="AB114" s="15"/>
      <c r="AC114" s="16"/>
      <c r="AD114" s="8">
        <f t="shared" si="40"/>
        <v>0</v>
      </c>
      <c r="AE114" s="17">
        <f t="shared" si="41"/>
        <v>17922</v>
      </c>
      <c r="AF114" s="18">
        <f t="shared" si="42"/>
        <v>342</v>
      </c>
      <c r="AG114" s="19">
        <f t="shared" si="43"/>
        <v>1.945392491467568E-2</v>
      </c>
      <c r="AH114" s="20">
        <v>14</v>
      </c>
      <c r="AI114" s="20">
        <v>450</v>
      </c>
      <c r="AJ114" s="20"/>
      <c r="AK114" s="20">
        <v>688</v>
      </c>
      <c r="AL114" s="20">
        <f t="shared" si="44"/>
        <v>256996</v>
      </c>
      <c r="AM114" s="7">
        <v>5</v>
      </c>
      <c r="AN114" s="20"/>
      <c r="AO114" s="21" t="s">
        <v>839</v>
      </c>
      <c r="AP114" s="21" t="s">
        <v>115</v>
      </c>
      <c r="AQ114" s="5" t="s">
        <v>809</v>
      </c>
      <c r="AR114" s="5" t="s">
        <v>261</v>
      </c>
      <c r="AS114" s="5" t="s">
        <v>62</v>
      </c>
      <c r="AT114" s="20"/>
      <c r="AU114" s="21"/>
      <c r="AV114" s="21"/>
      <c r="AW114" s="145" t="e" vm="1">
        <f t="shared" ca="1" si="45"/>
        <v>#NAME?</v>
      </c>
      <c r="AX114" s="21" t="str">
        <f>VLOOKUP(表1[[#This Row],[Pers.no.]],'[6]Person Detail'!$B:$L,11,0)</f>
        <v>0</v>
      </c>
      <c r="AY114" s="404">
        <f>VLOOKUP(表1[[#This Row],[Pers.no.]],'[6]Person Detail'!$B:$R,17,0)</f>
        <v>0.75635675257066648</v>
      </c>
      <c r="AZ114" s="404">
        <f>VLOOKUP(表1[[#This Row],[Pers.no.]],'[6]Person Detail'!$B:$W,21,0)</f>
        <v>0.79825636834218772</v>
      </c>
      <c r="BA114" s="404">
        <f>VLOOKUP(表1[[#This Row],[Pers.no.]],'[6]Person Detail'!$B:$W,22,0)</f>
        <v>0.76263829787234039</v>
      </c>
    </row>
    <row r="115" spans="1:53" ht="19.95" customHeight="1">
      <c r="A115" s="87" t="s">
        <v>562</v>
      </c>
      <c r="B115" s="5">
        <v>15015270</v>
      </c>
      <c r="C115" s="5" t="s">
        <v>54</v>
      </c>
      <c r="D115" s="5" t="s">
        <v>55</v>
      </c>
      <c r="E115" s="5" t="s">
        <v>1254</v>
      </c>
      <c r="F115" s="5" t="s">
        <v>805</v>
      </c>
      <c r="G115" s="5" t="s">
        <v>807</v>
      </c>
      <c r="H115" s="6">
        <v>42552</v>
      </c>
      <c r="I115" s="5" t="s">
        <v>340</v>
      </c>
      <c r="J115" s="5" t="s">
        <v>842</v>
      </c>
      <c r="K115" s="5" t="s">
        <v>341</v>
      </c>
      <c r="L115" s="7">
        <v>2</v>
      </c>
      <c r="M115" s="7">
        <v>3</v>
      </c>
      <c r="N115" s="8">
        <v>21000</v>
      </c>
      <c r="O115" s="9">
        <v>3.5000000000000003E-2</v>
      </c>
      <c r="P115" s="10">
        <f t="shared" si="32"/>
        <v>735</v>
      </c>
      <c r="Q115" s="9">
        <v>0</v>
      </c>
      <c r="R115" s="10">
        <f t="shared" si="33"/>
        <v>0</v>
      </c>
      <c r="S115" s="9">
        <f t="shared" si="34"/>
        <v>3.5000000000000003E-2</v>
      </c>
      <c r="T115" s="10">
        <f t="shared" si="35"/>
        <v>735</v>
      </c>
      <c r="U115" s="10">
        <f t="shared" si="36"/>
        <v>21735</v>
      </c>
      <c r="V115" s="11">
        <v>22500</v>
      </c>
      <c r="W115" s="12">
        <f t="shared" si="38"/>
        <v>1500</v>
      </c>
      <c r="X115" s="13">
        <f t="shared" si="31"/>
        <v>7.1400000000000005E-2</v>
      </c>
      <c r="Y115" s="14" t="str">
        <f t="shared" si="39"/>
        <v>2.80%-4.20%</v>
      </c>
      <c r="Z115" s="15"/>
      <c r="AA115" s="15"/>
      <c r="AB115" s="15"/>
      <c r="AC115" s="16"/>
      <c r="AD115" s="8">
        <f t="shared" si="40"/>
        <v>0</v>
      </c>
      <c r="AE115" s="17">
        <f t="shared" si="41"/>
        <v>22500</v>
      </c>
      <c r="AF115" s="18">
        <f t="shared" si="42"/>
        <v>1500</v>
      </c>
      <c r="AG115" s="19">
        <f t="shared" si="43"/>
        <v>7.1428571428571397E-2</v>
      </c>
      <c r="AH115" s="20">
        <v>14</v>
      </c>
      <c r="AI115" s="20">
        <v>450</v>
      </c>
      <c r="AJ115" s="20">
        <v>1000</v>
      </c>
      <c r="AK115" s="20">
        <v>688</v>
      </c>
      <c r="AL115" s="20">
        <f t="shared" si="44"/>
        <v>333088</v>
      </c>
      <c r="AM115" s="7">
        <v>5</v>
      </c>
      <c r="AN115" s="20"/>
      <c r="AO115" s="21" t="s">
        <v>843</v>
      </c>
      <c r="AP115" s="21" t="s">
        <v>132</v>
      </c>
      <c r="AQ115" s="5" t="s">
        <v>809</v>
      </c>
      <c r="AR115" s="5" t="s">
        <v>261</v>
      </c>
      <c r="AS115" s="5" t="s">
        <v>62</v>
      </c>
      <c r="AT115" s="20"/>
      <c r="AU115" s="21"/>
      <c r="AV115" s="21"/>
      <c r="AW115" s="145" t="e" vm="1">
        <f t="shared" ca="1" si="45"/>
        <v>#NAME?</v>
      </c>
      <c r="AX115" s="21" t="str">
        <f>VLOOKUP(表1[[#This Row],[Pers.no.]],'[6]Person Detail'!$B:$L,11,0)</f>
        <v>&lt;50</v>
      </c>
      <c r="AY115" s="404">
        <f>VLOOKUP(表1[[#This Row],[Pers.no.]],'[6]Person Detail'!$B:$R,17,0)</f>
        <v>0.53227891415101514</v>
      </c>
      <c r="AZ115" s="404">
        <f>VLOOKUP(表1[[#This Row],[Pers.no.]],'[6]Person Detail'!$B:$W,21,0)</f>
        <v>0.68294903899313797</v>
      </c>
      <c r="BA115" s="404">
        <f>VLOOKUP(表1[[#This Row],[Pers.no.]],'[6]Person Detail'!$B:$W,22,0)</f>
        <v>0.70028011204481788</v>
      </c>
    </row>
    <row r="116" spans="1:53" ht="19.95" customHeight="1">
      <c r="A116" s="87" t="s">
        <v>562</v>
      </c>
      <c r="B116" s="5">
        <v>15022317</v>
      </c>
      <c r="C116" s="5" t="s">
        <v>54</v>
      </c>
      <c r="D116" s="5" t="s">
        <v>55</v>
      </c>
      <c r="E116" s="5" t="s">
        <v>1254</v>
      </c>
      <c r="F116" s="5" t="s">
        <v>846</v>
      </c>
      <c r="G116" s="5" t="s">
        <v>847</v>
      </c>
      <c r="H116" s="6">
        <v>44937</v>
      </c>
      <c r="I116" s="5" t="s">
        <v>105</v>
      </c>
      <c r="J116" s="5" t="s">
        <v>848</v>
      </c>
      <c r="K116" s="5" t="s">
        <v>107</v>
      </c>
      <c r="L116" s="7">
        <v>2</v>
      </c>
      <c r="M116" s="7">
        <v>3</v>
      </c>
      <c r="N116" s="8">
        <v>11824</v>
      </c>
      <c r="O116" s="9">
        <v>0.03</v>
      </c>
      <c r="P116" s="10">
        <f t="shared" si="32"/>
        <v>355</v>
      </c>
      <c r="Q116" s="9">
        <v>0</v>
      </c>
      <c r="R116" s="10">
        <f t="shared" si="33"/>
        <v>0</v>
      </c>
      <c r="S116" s="9">
        <f t="shared" si="34"/>
        <v>3.0023680649526388E-2</v>
      </c>
      <c r="T116" s="10">
        <f t="shared" si="35"/>
        <v>355</v>
      </c>
      <c r="U116" s="10">
        <f t="shared" si="36"/>
        <v>12179</v>
      </c>
      <c r="V116" s="11">
        <f t="shared" si="37"/>
        <v>12179</v>
      </c>
      <c r="W116" s="12">
        <f t="shared" si="38"/>
        <v>355</v>
      </c>
      <c r="X116" s="13">
        <f t="shared" si="31"/>
        <v>0.03</v>
      </c>
      <c r="Y116" s="14" t="str">
        <f t="shared" si="39"/>
        <v>2.40%-3.60%</v>
      </c>
      <c r="Z116" s="15"/>
      <c r="AA116" s="15"/>
      <c r="AB116" s="15"/>
      <c r="AC116" s="16"/>
      <c r="AD116" s="8">
        <f t="shared" si="40"/>
        <v>0</v>
      </c>
      <c r="AE116" s="17">
        <f t="shared" si="41"/>
        <v>12179</v>
      </c>
      <c r="AF116" s="18">
        <f t="shared" si="42"/>
        <v>355</v>
      </c>
      <c r="AG116" s="19">
        <f t="shared" si="43"/>
        <v>3.002368064952643E-2</v>
      </c>
      <c r="AH116" s="20">
        <v>14</v>
      </c>
      <c r="AI116" s="20">
        <v>450</v>
      </c>
      <c r="AJ116" s="20"/>
      <c r="AK116" s="20">
        <v>688</v>
      </c>
      <c r="AL116" s="20">
        <f t="shared" si="44"/>
        <v>176594</v>
      </c>
      <c r="AM116" s="7">
        <v>4</v>
      </c>
      <c r="AN116" s="20"/>
      <c r="AO116" s="21"/>
      <c r="AP116" s="21"/>
      <c r="AQ116" s="5" t="s">
        <v>809</v>
      </c>
      <c r="AR116" s="5" t="s">
        <v>261</v>
      </c>
      <c r="AS116" s="5" t="s">
        <v>62</v>
      </c>
      <c r="AT116" s="20"/>
      <c r="AU116" s="21"/>
      <c r="AV116" s="21"/>
      <c r="AW116" s="145" t="e" vm="1">
        <f t="shared" ca="1" si="45"/>
        <v>#NAME?</v>
      </c>
      <c r="AX116" s="21" t="str">
        <f>VLOOKUP(表1[[#This Row],[Pers.no.]],'[6]Person Detail'!$B:$L,11,0)</f>
        <v>50-70</v>
      </c>
      <c r="AY116" s="404">
        <f>VLOOKUP(表1[[#This Row],[Pers.no.]],'[6]Person Detail'!$B:$R,17,0)</f>
        <v>1.2512169312169312</v>
      </c>
      <c r="AZ116" s="404">
        <f>VLOOKUP(表1[[#This Row],[Pers.no.]],'[6]Person Detail'!$B:$W,21,0)</f>
        <v>1.2538706256627783</v>
      </c>
      <c r="BA116" s="404">
        <f>VLOOKUP(表1[[#This Row],[Pers.no.]],'[6]Person Detail'!$B:$W,22,0)</f>
        <v>1.2341913254965544</v>
      </c>
    </row>
    <row r="117" spans="1:53" ht="19.95" customHeight="1">
      <c r="A117" s="87" t="s">
        <v>562</v>
      </c>
      <c r="B117" s="5">
        <v>15007283</v>
      </c>
      <c r="C117" s="5" t="s">
        <v>54</v>
      </c>
      <c r="D117" s="5" t="s">
        <v>55</v>
      </c>
      <c r="E117" s="5" t="s">
        <v>1254</v>
      </c>
      <c r="F117" s="5" t="s">
        <v>806</v>
      </c>
      <c r="G117" s="5" t="s">
        <v>851</v>
      </c>
      <c r="H117" s="6">
        <v>41122</v>
      </c>
      <c r="I117" s="5" t="s">
        <v>87</v>
      </c>
      <c r="J117" s="5" t="s">
        <v>87</v>
      </c>
      <c r="K117" s="5" t="s">
        <v>89</v>
      </c>
      <c r="L117" s="7">
        <v>2</v>
      </c>
      <c r="M117" s="7">
        <v>3</v>
      </c>
      <c r="N117" s="8">
        <v>9613</v>
      </c>
      <c r="O117" s="9">
        <v>2.5000000000000001E-2</v>
      </c>
      <c r="P117" s="10">
        <f t="shared" si="32"/>
        <v>240</v>
      </c>
      <c r="Q117" s="9">
        <v>0</v>
      </c>
      <c r="R117" s="10">
        <f t="shared" si="33"/>
        <v>0</v>
      </c>
      <c r="S117" s="9">
        <f t="shared" si="34"/>
        <v>2.496619161552065E-2</v>
      </c>
      <c r="T117" s="10">
        <f t="shared" si="35"/>
        <v>240</v>
      </c>
      <c r="U117" s="10">
        <f t="shared" si="36"/>
        <v>9853</v>
      </c>
      <c r="V117" s="11">
        <f t="shared" si="37"/>
        <v>9853</v>
      </c>
      <c r="W117" s="12">
        <f t="shared" si="38"/>
        <v>240</v>
      </c>
      <c r="X117" s="13">
        <f t="shared" si="31"/>
        <v>2.5000000000000001E-2</v>
      </c>
      <c r="Y117" s="14" t="str">
        <f t="shared" si="39"/>
        <v>2.00%-3.00%</v>
      </c>
      <c r="Z117" s="15"/>
      <c r="AA117" s="15"/>
      <c r="AB117" s="15"/>
      <c r="AC117" s="16"/>
      <c r="AD117" s="8">
        <f t="shared" si="40"/>
        <v>0</v>
      </c>
      <c r="AE117" s="17">
        <f t="shared" si="41"/>
        <v>9853</v>
      </c>
      <c r="AF117" s="18">
        <f t="shared" si="42"/>
        <v>240</v>
      </c>
      <c r="AG117" s="19">
        <f t="shared" si="43"/>
        <v>2.4966191615520605E-2</v>
      </c>
      <c r="AH117" s="20">
        <v>14</v>
      </c>
      <c r="AI117" s="20">
        <v>510</v>
      </c>
      <c r="AJ117" s="20"/>
      <c r="AK117" s="20">
        <v>688</v>
      </c>
      <c r="AL117" s="20">
        <f t="shared" si="44"/>
        <v>144750</v>
      </c>
      <c r="AM117" s="7">
        <v>3</v>
      </c>
      <c r="AN117" s="20"/>
      <c r="AO117" s="21"/>
      <c r="AP117" s="21"/>
      <c r="AQ117" s="5" t="s">
        <v>809</v>
      </c>
      <c r="AR117" s="5" t="s">
        <v>261</v>
      </c>
      <c r="AS117" s="5" t="s">
        <v>62</v>
      </c>
      <c r="AT117" s="20"/>
      <c r="AU117" s="21"/>
      <c r="AV117" s="21"/>
      <c r="AW117" s="145" t="e" vm="1">
        <f t="shared" ca="1" si="45"/>
        <v>#NAME?</v>
      </c>
      <c r="AX117" s="21" t="str">
        <f>VLOOKUP(表1[[#This Row],[Pers.no.]],'[6]Person Detail'!$B:$L,11,0)</f>
        <v>70-90</v>
      </c>
      <c r="AY117" s="404">
        <f>VLOOKUP(表1[[#This Row],[Pers.no.]],'[6]Person Detail'!$B:$R,17,0)</f>
        <v>0.77790815294355653</v>
      </c>
      <c r="AZ117" s="404">
        <f>VLOOKUP(表1[[#This Row],[Pers.no.]],'[6]Person Detail'!$B:$W,21,0)</f>
        <v>0.82974407664753358</v>
      </c>
      <c r="BA117" s="404">
        <f>VLOOKUP(表1[[#This Row],[Pers.no.]],'[6]Person Detail'!$B:$W,22,0)</f>
        <v>0.81178166838311017</v>
      </c>
    </row>
    <row r="118" spans="1:53" ht="19.95" customHeight="1">
      <c r="A118" s="87" t="s">
        <v>562</v>
      </c>
      <c r="B118" s="5">
        <v>1705052</v>
      </c>
      <c r="C118" s="5" t="s">
        <v>54</v>
      </c>
      <c r="D118" s="5" t="s">
        <v>55</v>
      </c>
      <c r="E118" s="5" t="s">
        <v>1254</v>
      </c>
      <c r="F118" s="5" t="s">
        <v>846</v>
      </c>
      <c r="G118" s="5" t="s">
        <v>847</v>
      </c>
      <c r="H118" s="6">
        <v>39664</v>
      </c>
      <c r="I118" s="5" t="s">
        <v>105</v>
      </c>
      <c r="J118" s="5" t="s">
        <v>105</v>
      </c>
      <c r="K118" s="5" t="s">
        <v>107</v>
      </c>
      <c r="L118" s="7">
        <v>2</v>
      </c>
      <c r="M118" s="7">
        <v>5</v>
      </c>
      <c r="N118" s="8">
        <v>9678</v>
      </c>
      <c r="O118" s="9">
        <v>0.06</v>
      </c>
      <c r="P118" s="10">
        <f t="shared" si="32"/>
        <v>581</v>
      </c>
      <c r="Q118" s="9">
        <v>7.7799999999999994E-2</v>
      </c>
      <c r="R118" s="10">
        <f t="shared" si="33"/>
        <v>753</v>
      </c>
      <c r="S118" s="9">
        <f t="shared" si="34"/>
        <v>0.13783839636288489</v>
      </c>
      <c r="T118" s="10">
        <f t="shared" si="35"/>
        <v>1334</v>
      </c>
      <c r="U118" s="10">
        <f t="shared" si="36"/>
        <v>11012</v>
      </c>
      <c r="V118" s="11">
        <f t="shared" si="37"/>
        <v>11012</v>
      </c>
      <c r="W118" s="12">
        <f t="shared" si="38"/>
        <v>1334</v>
      </c>
      <c r="X118" s="13">
        <f t="shared" si="31"/>
        <v>0.13780000000000001</v>
      </c>
      <c r="Y118" s="14" t="str">
        <f t="shared" si="39"/>
        <v>11.03%-16.54%</v>
      </c>
      <c r="Z118" s="15" t="s">
        <v>112</v>
      </c>
      <c r="AA118" s="15" t="s">
        <v>854</v>
      </c>
      <c r="AB118" s="15" t="s">
        <v>198</v>
      </c>
      <c r="AC118" s="16">
        <v>0.05</v>
      </c>
      <c r="AD118" s="8">
        <f t="shared" si="40"/>
        <v>484</v>
      </c>
      <c r="AE118" s="17">
        <f t="shared" si="41"/>
        <v>11496</v>
      </c>
      <c r="AF118" s="18">
        <f t="shared" si="42"/>
        <v>1818</v>
      </c>
      <c r="AG118" s="19">
        <f t="shared" si="43"/>
        <v>0.18784872907625538</v>
      </c>
      <c r="AH118" s="20">
        <v>14</v>
      </c>
      <c r="AI118" s="20">
        <v>450</v>
      </c>
      <c r="AJ118" s="20"/>
      <c r="AK118" s="20">
        <v>688</v>
      </c>
      <c r="AL118" s="20">
        <f t="shared" si="44"/>
        <v>167032</v>
      </c>
      <c r="AM118" s="7">
        <v>3</v>
      </c>
      <c r="AN118" s="20"/>
      <c r="AO118" s="21" t="s">
        <v>855</v>
      </c>
      <c r="AP118" s="21" t="s">
        <v>413</v>
      </c>
      <c r="AQ118" s="5" t="s">
        <v>809</v>
      </c>
      <c r="AR118" s="5" t="s">
        <v>261</v>
      </c>
      <c r="AS118" s="5" t="s">
        <v>62</v>
      </c>
      <c r="AT118" s="20"/>
      <c r="AU118" s="21"/>
      <c r="AV118" s="21"/>
      <c r="AW118" s="145" t="e" vm="1">
        <f t="shared" ca="1" si="45"/>
        <v>#NAME?</v>
      </c>
      <c r="AX118" s="21" t="str">
        <f>VLOOKUP(表1[[#This Row],[Pers.no.]],'[6]Person Detail'!$B:$L,11,0)</f>
        <v>50-70</v>
      </c>
      <c r="AY118" s="404">
        <f>VLOOKUP(表1[[#This Row],[Pers.no.]],'[6]Person Detail'!$B:$R,17,0)</f>
        <v>1.0241269841269842</v>
      </c>
      <c r="AZ118" s="404">
        <f>VLOOKUP(表1[[#This Row],[Pers.no.]],'[6]Person Detail'!$B:$W,21,0)</f>
        <v>1.0262990455991516</v>
      </c>
      <c r="BA118" s="404">
        <f>VLOOKUP(表1[[#This Row],[Pers.no.]],'[6]Person Detail'!$B:$W,22,0)</f>
        <v>1.1649777057154438</v>
      </c>
    </row>
    <row r="119" spans="1:53" ht="19.95" customHeight="1">
      <c r="A119" s="87" t="s">
        <v>562</v>
      </c>
      <c r="B119" s="5">
        <v>1120271</v>
      </c>
      <c r="C119" s="5" t="s">
        <v>54</v>
      </c>
      <c r="D119" s="5" t="s">
        <v>55</v>
      </c>
      <c r="E119" s="5" t="s">
        <v>1254</v>
      </c>
      <c r="F119" s="5" t="s">
        <v>858</v>
      </c>
      <c r="G119" s="5" t="s">
        <v>859</v>
      </c>
      <c r="H119" s="6">
        <v>44113</v>
      </c>
      <c r="I119" s="5" t="s">
        <v>105</v>
      </c>
      <c r="J119" s="5" t="s">
        <v>860</v>
      </c>
      <c r="K119" s="5" t="s">
        <v>107</v>
      </c>
      <c r="L119" s="7">
        <v>2</v>
      </c>
      <c r="M119" s="7">
        <v>4</v>
      </c>
      <c r="N119" s="8">
        <v>9350</v>
      </c>
      <c r="O119" s="9">
        <v>3.7500000000000006E-2</v>
      </c>
      <c r="P119" s="10">
        <f t="shared" si="32"/>
        <v>351</v>
      </c>
      <c r="Q119" s="9">
        <v>1.55E-2</v>
      </c>
      <c r="R119" s="10">
        <f t="shared" si="33"/>
        <v>145</v>
      </c>
      <c r="S119" s="9">
        <f t="shared" si="34"/>
        <v>5.3048128342245988E-2</v>
      </c>
      <c r="T119" s="10">
        <f t="shared" si="35"/>
        <v>496</v>
      </c>
      <c r="U119" s="10">
        <f t="shared" si="36"/>
        <v>9846</v>
      </c>
      <c r="V119" s="11">
        <f t="shared" si="37"/>
        <v>9846</v>
      </c>
      <c r="W119" s="12">
        <f t="shared" si="38"/>
        <v>496</v>
      </c>
      <c r="X119" s="13">
        <f t="shared" si="31"/>
        <v>5.2999999999999999E-2</v>
      </c>
      <c r="Y119" s="14" t="str">
        <f t="shared" si="39"/>
        <v>4.24%-6.37%</v>
      </c>
      <c r="Z119" s="15" t="s">
        <v>112</v>
      </c>
      <c r="AA119" s="15" t="s">
        <v>854</v>
      </c>
      <c r="AB119" s="15" t="s">
        <v>198</v>
      </c>
      <c r="AC119" s="16">
        <v>0.1</v>
      </c>
      <c r="AD119" s="8">
        <f t="shared" si="40"/>
        <v>935</v>
      </c>
      <c r="AE119" s="17">
        <f t="shared" si="41"/>
        <v>10781</v>
      </c>
      <c r="AF119" s="18">
        <f t="shared" si="42"/>
        <v>1431</v>
      </c>
      <c r="AG119" s="19">
        <f t="shared" si="43"/>
        <v>0.15304812834224601</v>
      </c>
      <c r="AH119" s="20">
        <v>14</v>
      </c>
      <c r="AI119" s="20">
        <v>450</v>
      </c>
      <c r="AJ119" s="20"/>
      <c r="AK119" s="20">
        <v>688</v>
      </c>
      <c r="AL119" s="20">
        <f t="shared" si="44"/>
        <v>157022</v>
      </c>
      <c r="AM119" s="7">
        <v>4</v>
      </c>
      <c r="AN119" s="20"/>
      <c r="AO119" s="21" t="s">
        <v>861</v>
      </c>
      <c r="AP119" s="21" t="s">
        <v>115</v>
      </c>
      <c r="AQ119" s="5" t="s">
        <v>809</v>
      </c>
      <c r="AR119" s="5" t="s">
        <v>261</v>
      </c>
      <c r="AS119" s="5" t="s">
        <v>62</v>
      </c>
      <c r="AT119" s="20"/>
      <c r="AU119" s="21"/>
      <c r="AV119" s="21"/>
      <c r="AW119" s="145" t="e" vm="1">
        <f t="shared" ca="1" si="45"/>
        <v>#NAME?</v>
      </c>
      <c r="AX119" s="21" t="str">
        <f>VLOOKUP(表1[[#This Row],[Pers.no.]],'[6]Person Detail'!$B:$L,11,0)</f>
        <v>70-90</v>
      </c>
      <c r="AY119" s="404">
        <f>VLOOKUP(表1[[#This Row],[Pers.no.]],'[6]Person Detail'!$B:$R,17,0)</f>
        <v>0.98941798941798942</v>
      </c>
      <c r="AZ119" s="404">
        <f>VLOOKUP(表1[[#This Row],[Pers.no.]],'[6]Person Detail'!$B:$W,21,0)</f>
        <v>0.99151643690349944</v>
      </c>
      <c r="BA119" s="404">
        <f>VLOOKUP(表1[[#This Row],[Pers.no.]],'[6]Person Detail'!$B:$W,22,0)</f>
        <v>1.0925212809079854</v>
      </c>
    </row>
    <row r="120" spans="1:53" ht="19.95" customHeight="1">
      <c r="A120" s="87" t="s">
        <v>562</v>
      </c>
      <c r="B120" s="5">
        <v>1705030</v>
      </c>
      <c r="C120" s="5" t="s">
        <v>54</v>
      </c>
      <c r="D120" s="5" t="s">
        <v>55</v>
      </c>
      <c r="E120" s="5" t="s">
        <v>1254</v>
      </c>
      <c r="F120" s="5" t="s">
        <v>806</v>
      </c>
      <c r="G120" s="5" t="s">
        <v>851</v>
      </c>
      <c r="H120" s="6">
        <v>39664</v>
      </c>
      <c r="I120" s="5" t="s">
        <v>105</v>
      </c>
      <c r="J120" s="5" t="s">
        <v>864</v>
      </c>
      <c r="K120" s="5" t="s">
        <v>107</v>
      </c>
      <c r="L120" s="7">
        <v>2</v>
      </c>
      <c r="M120" s="7">
        <v>3</v>
      </c>
      <c r="N120" s="8">
        <v>7416</v>
      </c>
      <c r="O120" s="9">
        <v>0.03</v>
      </c>
      <c r="P120" s="10">
        <f t="shared" si="32"/>
        <v>222</v>
      </c>
      <c r="Q120" s="9">
        <v>0</v>
      </c>
      <c r="R120" s="10">
        <f t="shared" si="33"/>
        <v>0</v>
      </c>
      <c r="S120" s="9">
        <f t="shared" si="34"/>
        <v>2.9935275080906147E-2</v>
      </c>
      <c r="T120" s="10">
        <f t="shared" si="35"/>
        <v>222</v>
      </c>
      <c r="U120" s="10">
        <f t="shared" si="36"/>
        <v>7638</v>
      </c>
      <c r="V120" s="11">
        <f t="shared" si="37"/>
        <v>7638</v>
      </c>
      <c r="W120" s="12">
        <f t="shared" si="38"/>
        <v>222</v>
      </c>
      <c r="X120" s="13">
        <f t="shared" si="31"/>
        <v>2.9899999999999999E-2</v>
      </c>
      <c r="Y120" s="14" t="str">
        <f t="shared" si="39"/>
        <v>2.39%-3.59%</v>
      </c>
      <c r="Z120" s="15"/>
      <c r="AA120" s="15"/>
      <c r="AB120" s="15"/>
      <c r="AC120" s="16"/>
      <c r="AD120" s="8">
        <f t="shared" si="40"/>
        <v>0</v>
      </c>
      <c r="AE120" s="17">
        <f t="shared" si="41"/>
        <v>7638</v>
      </c>
      <c r="AF120" s="18">
        <f t="shared" si="42"/>
        <v>222</v>
      </c>
      <c r="AG120" s="19">
        <f t="shared" si="43"/>
        <v>2.9935275080906099E-2</v>
      </c>
      <c r="AH120" s="20">
        <v>14</v>
      </c>
      <c r="AI120" s="20">
        <v>450</v>
      </c>
      <c r="AJ120" s="20"/>
      <c r="AK120" s="20">
        <v>688</v>
      </c>
      <c r="AL120" s="20">
        <f t="shared" si="44"/>
        <v>113020</v>
      </c>
      <c r="AM120" s="7">
        <v>3</v>
      </c>
      <c r="AN120" s="20"/>
      <c r="AO120" s="21"/>
      <c r="AP120" s="21"/>
      <c r="AQ120" s="5" t="s">
        <v>809</v>
      </c>
      <c r="AR120" s="5" t="s">
        <v>261</v>
      </c>
      <c r="AS120" s="5" t="s">
        <v>62</v>
      </c>
      <c r="AT120" s="20"/>
      <c r="AU120" s="21"/>
      <c r="AV120" s="21"/>
      <c r="AW120" s="145" t="e" vm="1">
        <f t="shared" ca="1" si="45"/>
        <v>#NAME?</v>
      </c>
      <c r="AX120" s="21" t="str">
        <f>VLOOKUP(表1[[#This Row],[Pers.no.]],'[6]Person Detail'!$B:$L,11,0)</f>
        <v>50-70</v>
      </c>
      <c r="AY120" s="404">
        <f>VLOOKUP(表1[[#This Row],[Pers.no.]],'[6]Person Detail'!$B:$R,17,0)</f>
        <v>0.78476190476190477</v>
      </c>
      <c r="AZ120" s="404">
        <f>VLOOKUP(表1[[#This Row],[Pers.no.]],'[6]Person Detail'!$B:$W,21,0)</f>
        <v>0.78642629904559913</v>
      </c>
      <c r="BA120" s="404">
        <f>VLOOKUP(表1[[#This Row],[Pers.no.]],'[6]Person Detail'!$B:$W,22,0)</f>
        <v>0.77401702472638834</v>
      </c>
    </row>
    <row r="121" spans="1:53" ht="19.95" customHeight="1">
      <c r="A121" s="87" t="s">
        <v>562</v>
      </c>
      <c r="B121" s="5">
        <v>15022704</v>
      </c>
      <c r="C121" s="5" t="s">
        <v>54</v>
      </c>
      <c r="D121" s="5" t="s">
        <v>55</v>
      </c>
      <c r="E121" s="5" t="s">
        <v>1254</v>
      </c>
      <c r="F121" s="5" t="s">
        <v>812</v>
      </c>
      <c r="G121" s="5" t="s">
        <v>807</v>
      </c>
      <c r="H121" s="6">
        <v>45962</v>
      </c>
      <c r="I121" s="5" t="s">
        <v>58</v>
      </c>
      <c r="J121" s="5" t="s">
        <v>58</v>
      </c>
      <c r="K121" s="5" t="s">
        <v>59</v>
      </c>
      <c r="L121" s="7">
        <v>2</v>
      </c>
      <c r="M121" s="7" t="s">
        <v>287</v>
      </c>
      <c r="N121" s="8">
        <v>31350</v>
      </c>
      <c r="O121" s="9">
        <v>0</v>
      </c>
      <c r="P121" s="10">
        <f t="shared" si="32"/>
        <v>0</v>
      </c>
      <c r="Q121" s="9">
        <v>0</v>
      </c>
      <c r="R121" s="10">
        <f t="shared" si="33"/>
        <v>0</v>
      </c>
      <c r="S121" s="9">
        <f t="shared" si="34"/>
        <v>0</v>
      </c>
      <c r="T121" s="10">
        <f t="shared" si="35"/>
        <v>0</v>
      </c>
      <c r="U121" s="10">
        <f t="shared" si="36"/>
        <v>31350</v>
      </c>
      <c r="V121" s="11">
        <f t="shared" si="37"/>
        <v>31350</v>
      </c>
      <c r="W121" s="12">
        <f t="shared" si="38"/>
        <v>0</v>
      </c>
      <c r="X121" s="13">
        <f t="shared" si="31"/>
        <v>0</v>
      </c>
      <c r="Y121" s="14" t="str">
        <f t="shared" si="39"/>
        <v>0.00%-0.00%</v>
      </c>
      <c r="Z121" s="15"/>
      <c r="AA121" s="15"/>
      <c r="AB121" s="15"/>
      <c r="AC121" s="16"/>
      <c r="AD121" s="8">
        <f t="shared" si="40"/>
        <v>0</v>
      </c>
      <c r="AE121" s="17">
        <f t="shared" si="41"/>
        <v>31350</v>
      </c>
      <c r="AF121" s="18">
        <f t="shared" si="42"/>
        <v>0</v>
      </c>
      <c r="AG121" s="19">
        <f t="shared" si="43"/>
        <v>0</v>
      </c>
      <c r="AH121" s="20">
        <v>14</v>
      </c>
      <c r="AI121" s="20">
        <v>4212</v>
      </c>
      <c r="AJ121" s="20"/>
      <c r="AK121" s="20">
        <v>688</v>
      </c>
      <c r="AL121" s="20">
        <f t="shared" si="44"/>
        <v>490132</v>
      </c>
      <c r="AM121" s="7" t="e">
        <v>#N/A</v>
      </c>
      <c r="AN121" s="20"/>
      <c r="AO121" s="21"/>
      <c r="AP121" s="21"/>
      <c r="AQ121" s="5" t="s">
        <v>809</v>
      </c>
      <c r="AR121" s="5" t="s">
        <v>261</v>
      </c>
      <c r="AS121" s="5" t="s">
        <v>62</v>
      </c>
      <c r="AT121" s="20"/>
      <c r="AU121" s="21"/>
      <c r="AV121" s="21"/>
      <c r="AW121" s="145" t="e" vm="1">
        <f t="shared" ca="1" si="45"/>
        <v>#NAME?</v>
      </c>
      <c r="AX121" s="21" t="str">
        <f>VLOOKUP(表1[[#This Row],[Pers.no.]],'[6]Person Detail'!$B:$L,11,0)</f>
        <v>0</v>
      </c>
      <c r="AY121" s="404">
        <f>VLOOKUP(表1[[#This Row],[Pers.no.]],'[6]Person Detail'!$B:$R,17,0)</f>
        <v>1.3487931850449597</v>
      </c>
      <c r="AZ121" s="404">
        <f>VLOOKUP(表1[[#This Row],[Pers.no.]],'[6]Person Detail'!$B:$W,21,0)</f>
        <v>1.4235117831358126</v>
      </c>
      <c r="BA121" s="404">
        <f>VLOOKUP(表1[[#This Row],[Pers.no.]],'[6]Person Detail'!$B:$W,22,0)</f>
        <v>1.3340425531914895</v>
      </c>
    </row>
    <row r="122" spans="1:53" ht="19.95" customHeight="1">
      <c r="A122" s="87" t="s">
        <v>562</v>
      </c>
      <c r="B122" s="5">
        <v>15014271</v>
      </c>
      <c r="C122" s="5" t="s">
        <v>54</v>
      </c>
      <c r="D122" s="5" t="s">
        <v>55</v>
      </c>
      <c r="E122" s="5" t="s">
        <v>1254</v>
      </c>
      <c r="F122" s="5" t="s">
        <v>868</v>
      </c>
      <c r="G122" s="5" t="s">
        <v>807</v>
      </c>
      <c r="H122" s="6">
        <v>42109</v>
      </c>
      <c r="I122" s="5" t="s">
        <v>150</v>
      </c>
      <c r="J122" s="5" t="s">
        <v>869</v>
      </c>
      <c r="K122" s="5" t="s">
        <v>59</v>
      </c>
      <c r="L122" s="7">
        <v>2</v>
      </c>
      <c r="M122" s="7">
        <v>4</v>
      </c>
      <c r="N122" s="8">
        <v>25968</v>
      </c>
      <c r="O122" s="9">
        <v>3.7500000000000006E-2</v>
      </c>
      <c r="P122" s="10">
        <f t="shared" si="32"/>
        <v>974</v>
      </c>
      <c r="Q122" s="9">
        <v>0</v>
      </c>
      <c r="R122" s="10">
        <f t="shared" si="33"/>
        <v>0</v>
      </c>
      <c r="S122" s="9">
        <f t="shared" si="34"/>
        <v>3.7507701786814542E-2</v>
      </c>
      <c r="T122" s="10">
        <f t="shared" si="35"/>
        <v>974</v>
      </c>
      <c r="U122" s="10">
        <f t="shared" si="36"/>
        <v>26942</v>
      </c>
      <c r="V122" s="11">
        <f t="shared" si="37"/>
        <v>26942</v>
      </c>
      <c r="W122" s="12">
        <f t="shared" si="38"/>
        <v>974</v>
      </c>
      <c r="X122" s="13">
        <f t="shared" si="31"/>
        <v>3.7499999999999999E-2</v>
      </c>
      <c r="Y122" s="14" t="str">
        <f t="shared" si="39"/>
        <v>3.00%-4.50%</v>
      </c>
      <c r="Z122" s="15"/>
      <c r="AA122" s="15"/>
      <c r="AB122" s="15"/>
      <c r="AC122" s="16"/>
      <c r="AD122" s="8">
        <f t="shared" si="40"/>
        <v>0</v>
      </c>
      <c r="AE122" s="17">
        <f t="shared" si="41"/>
        <v>26942</v>
      </c>
      <c r="AF122" s="18">
        <f t="shared" si="42"/>
        <v>974</v>
      </c>
      <c r="AG122" s="19">
        <f t="shared" si="43"/>
        <v>3.7507701786814618E-2</v>
      </c>
      <c r="AH122" s="20">
        <v>14</v>
      </c>
      <c r="AI122" s="20">
        <v>450</v>
      </c>
      <c r="AJ122" s="20"/>
      <c r="AK122" s="20">
        <v>688</v>
      </c>
      <c r="AL122" s="20">
        <f t="shared" si="44"/>
        <v>383276</v>
      </c>
      <c r="AM122" s="7">
        <v>4</v>
      </c>
      <c r="AN122" s="20"/>
      <c r="AO122" s="21"/>
      <c r="AP122" s="21"/>
      <c r="AQ122" s="5" t="s">
        <v>809</v>
      </c>
      <c r="AR122" s="5" t="s">
        <v>261</v>
      </c>
      <c r="AS122" s="5" t="s">
        <v>62</v>
      </c>
      <c r="AT122" s="20"/>
      <c r="AU122" s="21"/>
      <c r="AV122" s="21"/>
      <c r="AW122" s="145" t="e" vm="1">
        <f t="shared" ca="1" si="45"/>
        <v>#NAME?</v>
      </c>
      <c r="AX122" s="21" t="str">
        <f>VLOOKUP(表1[[#This Row],[Pers.no.]],'[6]Person Detail'!$B:$L,11,0)</f>
        <v>70-90</v>
      </c>
      <c r="AY122" s="404">
        <f>VLOOKUP(表1[[#This Row],[Pers.no.]],'[6]Person Detail'!$B:$R,17,0)</f>
        <v>1.1172395990190596</v>
      </c>
      <c r="AZ122" s="404">
        <f>VLOOKUP(表1[[#This Row],[Pers.no.]],'[6]Person Detail'!$B:$W,21,0)</f>
        <v>1.1791309085955592</v>
      </c>
      <c r="BA122" s="404">
        <f>VLOOKUP(表1[[#This Row],[Pers.no.]],'[6]Person Detail'!$B:$W,22,0)</f>
        <v>1.1464680851063829</v>
      </c>
    </row>
    <row r="123" spans="1:53" ht="19.95" customHeight="1">
      <c r="A123" s="87" t="s">
        <v>562</v>
      </c>
      <c r="B123" s="5">
        <v>1220053</v>
      </c>
      <c r="C123" s="5" t="s">
        <v>54</v>
      </c>
      <c r="D123" s="5" t="s">
        <v>55</v>
      </c>
      <c r="E123" s="5" t="s">
        <v>1254</v>
      </c>
      <c r="F123" s="5" t="s">
        <v>846</v>
      </c>
      <c r="G123" s="5" t="s">
        <v>847</v>
      </c>
      <c r="H123" s="6">
        <v>40302</v>
      </c>
      <c r="I123" s="5" t="s">
        <v>150</v>
      </c>
      <c r="J123" s="5" t="s">
        <v>872</v>
      </c>
      <c r="K123" s="5" t="s">
        <v>59</v>
      </c>
      <c r="L123" s="7">
        <v>2</v>
      </c>
      <c r="M123" s="7">
        <v>5</v>
      </c>
      <c r="N123" s="8">
        <v>17686</v>
      </c>
      <c r="O123" s="9">
        <v>0.06</v>
      </c>
      <c r="P123" s="10">
        <f t="shared" si="32"/>
        <v>1061</v>
      </c>
      <c r="Q123" s="9">
        <v>2.7E-2</v>
      </c>
      <c r="R123" s="10">
        <f t="shared" si="33"/>
        <v>478</v>
      </c>
      <c r="S123" s="9">
        <f t="shared" si="34"/>
        <v>8.7017980323419661E-2</v>
      </c>
      <c r="T123" s="10">
        <f t="shared" si="35"/>
        <v>1539</v>
      </c>
      <c r="U123" s="10">
        <f t="shared" si="36"/>
        <v>19225</v>
      </c>
      <c r="V123" s="11">
        <f t="shared" si="37"/>
        <v>19225</v>
      </c>
      <c r="W123" s="12">
        <f t="shared" si="38"/>
        <v>1539</v>
      </c>
      <c r="X123" s="13">
        <f t="shared" si="31"/>
        <v>8.6999999999999994E-2</v>
      </c>
      <c r="Y123" s="14" t="str">
        <f t="shared" si="39"/>
        <v>6.96%-10.44%</v>
      </c>
      <c r="Z123" s="15"/>
      <c r="AA123" s="15"/>
      <c r="AB123" s="15"/>
      <c r="AC123" s="16"/>
      <c r="AD123" s="8">
        <f t="shared" si="40"/>
        <v>0</v>
      </c>
      <c r="AE123" s="17">
        <f t="shared" si="41"/>
        <v>19225</v>
      </c>
      <c r="AF123" s="18">
        <f t="shared" si="42"/>
        <v>1539</v>
      </c>
      <c r="AG123" s="19">
        <f t="shared" si="43"/>
        <v>8.7017980323419675E-2</v>
      </c>
      <c r="AH123" s="20">
        <v>14</v>
      </c>
      <c r="AI123" s="20">
        <v>900</v>
      </c>
      <c r="AJ123" s="20"/>
      <c r="AK123" s="20">
        <v>688</v>
      </c>
      <c r="AL123" s="20">
        <f t="shared" si="44"/>
        <v>280638</v>
      </c>
      <c r="AM123" s="7">
        <v>4</v>
      </c>
      <c r="AN123" s="20"/>
      <c r="AO123" s="21"/>
      <c r="AP123" s="21"/>
      <c r="AQ123" s="5" t="s">
        <v>809</v>
      </c>
      <c r="AR123" s="5" t="s">
        <v>261</v>
      </c>
      <c r="AS123" s="5" t="s">
        <v>62</v>
      </c>
      <c r="AT123" s="20"/>
      <c r="AU123" s="21"/>
      <c r="AV123" s="21"/>
      <c r="AW123" s="145" t="e" vm="1">
        <f t="shared" ca="1" si="45"/>
        <v>#NAME?</v>
      </c>
      <c r="AX123" s="21" t="str">
        <f>VLOOKUP(表1[[#This Row],[Pers.no.]],'[6]Person Detail'!$B:$L,11,0)</f>
        <v>50-70</v>
      </c>
      <c r="AY123" s="404">
        <f>VLOOKUP(表1[[#This Row],[Pers.no.]],'[6]Person Detail'!$B:$R,17,0)</f>
        <v>0.76091726541324267</v>
      </c>
      <c r="AZ123" s="404">
        <f>VLOOKUP(表1[[#This Row],[Pers.no.]],'[6]Person Detail'!$B:$W,21,0)</f>
        <v>0.80306951823094042</v>
      </c>
      <c r="BA123" s="404">
        <f>VLOOKUP(表1[[#This Row],[Pers.no.]],'[6]Person Detail'!$B:$W,22,0)</f>
        <v>0.81808510638297871</v>
      </c>
    </row>
    <row r="124" spans="1:53" ht="19.95" customHeight="1">
      <c r="A124" s="87" t="s">
        <v>562</v>
      </c>
      <c r="B124" s="5">
        <v>15010791</v>
      </c>
      <c r="C124" s="5" t="s">
        <v>54</v>
      </c>
      <c r="D124" s="5" t="s">
        <v>55</v>
      </c>
      <c r="E124" s="5" t="s">
        <v>1254</v>
      </c>
      <c r="F124" s="5" t="s">
        <v>875</v>
      </c>
      <c r="G124" s="5" t="s">
        <v>876</v>
      </c>
      <c r="H124" s="6">
        <v>41443</v>
      </c>
      <c r="I124" s="5" t="s">
        <v>340</v>
      </c>
      <c r="J124" s="5" t="s">
        <v>877</v>
      </c>
      <c r="K124" s="5" t="s">
        <v>341</v>
      </c>
      <c r="L124" s="7">
        <v>2</v>
      </c>
      <c r="M124" s="7">
        <v>5</v>
      </c>
      <c r="N124" s="8">
        <v>41560</v>
      </c>
      <c r="O124" s="9">
        <v>0.05</v>
      </c>
      <c r="P124" s="10">
        <f t="shared" si="32"/>
        <v>2078</v>
      </c>
      <c r="Q124" s="9">
        <v>2.7E-2</v>
      </c>
      <c r="R124" s="10">
        <f t="shared" si="33"/>
        <v>1122</v>
      </c>
      <c r="S124" s="9">
        <f t="shared" si="34"/>
        <v>7.6997112608277185E-2</v>
      </c>
      <c r="T124" s="10">
        <f t="shared" si="35"/>
        <v>3200</v>
      </c>
      <c r="U124" s="10">
        <f t="shared" si="36"/>
        <v>44760</v>
      </c>
      <c r="V124" s="11">
        <v>44055</v>
      </c>
      <c r="W124" s="12">
        <f t="shared" si="38"/>
        <v>2495</v>
      </c>
      <c r="X124" s="13">
        <f t="shared" si="31"/>
        <v>0.06</v>
      </c>
      <c r="Y124" s="14" t="str">
        <f t="shared" si="39"/>
        <v>6.16%-9.24%</v>
      </c>
      <c r="Z124" s="15"/>
      <c r="AA124" s="15"/>
      <c r="AB124" s="15"/>
      <c r="AC124" s="16"/>
      <c r="AD124" s="8">
        <f t="shared" si="40"/>
        <v>0</v>
      </c>
      <c r="AE124" s="17">
        <f t="shared" si="41"/>
        <v>44055</v>
      </c>
      <c r="AF124" s="18">
        <f t="shared" si="42"/>
        <v>2495</v>
      </c>
      <c r="AG124" s="19">
        <f t="shared" si="43"/>
        <v>6.0033686236766082E-2</v>
      </c>
      <c r="AH124" s="20">
        <v>14</v>
      </c>
      <c r="AI124" s="20">
        <v>450</v>
      </c>
      <c r="AJ124" s="20">
        <v>1000</v>
      </c>
      <c r="AK124" s="20">
        <v>688</v>
      </c>
      <c r="AL124" s="20">
        <f t="shared" si="44"/>
        <v>634858</v>
      </c>
      <c r="AM124" s="7">
        <v>5</v>
      </c>
      <c r="AN124" s="20"/>
      <c r="AO124" s="21" t="s">
        <v>179</v>
      </c>
      <c r="AP124" s="21" t="s">
        <v>179</v>
      </c>
      <c r="AQ124" s="5" t="s">
        <v>809</v>
      </c>
      <c r="AR124" s="5" t="s">
        <v>261</v>
      </c>
      <c r="AS124" s="5" t="s">
        <v>62</v>
      </c>
      <c r="AT124" s="20"/>
      <c r="AU124" s="21"/>
      <c r="AV124" s="21"/>
      <c r="AW124" s="145" t="e" vm="1">
        <f t="shared" ca="1" si="45"/>
        <v>#NAME?</v>
      </c>
      <c r="AX124" s="21" t="str">
        <f>VLOOKUP(表1[[#This Row],[Pers.no.]],'[6]Person Detail'!$B:$L,11,0)</f>
        <v>70-90</v>
      </c>
      <c r="AY124" s="404">
        <f>VLOOKUP(表1[[#This Row],[Pers.no.]],'[6]Person Detail'!$B:$R,17,0)</f>
        <v>1.0534053177198186</v>
      </c>
      <c r="AZ124" s="404">
        <f>VLOOKUP(表1[[#This Row],[Pers.no.]],'[6]Person Detail'!$B:$W,21,0)</f>
        <v>1.3515886695502293</v>
      </c>
      <c r="BA124" s="404">
        <f>VLOOKUP(表1[[#This Row],[Pers.no.]],'[6]Person Detail'!$B:$W,22,0)</f>
        <v>1.3711484593837535</v>
      </c>
    </row>
    <row r="125" spans="1:53" ht="19.95" customHeight="1">
      <c r="A125" s="87" t="s">
        <v>562</v>
      </c>
      <c r="B125" s="5">
        <v>1120294</v>
      </c>
      <c r="C125" s="5" t="s">
        <v>54</v>
      </c>
      <c r="D125" s="5" t="s">
        <v>55</v>
      </c>
      <c r="E125" s="5" t="s">
        <v>1254</v>
      </c>
      <c r="F125" s="5" t="s">
        <v>868</v>
      </c>
      <c r="G125" s="5" t="s">
        <v>807</v>
      </c>
      <c r="H125" s="6">
        <v>44235</v>
      </c>
      <c r="I125" s="5" t="s">
        <v>87</v>
      </c>
      <c r="J125" s="5" t="s">
        <v>87</v>
      </c>
      <c r="K125" s="5" t="s">
        <v>89</v>
      </c>
      <c r="L125" s="7">
        <v>2</v>
      </c>
      <c r="M125" s="7">
        <v>3</v>
      </c>
      <c r="N125" s="8">
        <v>12596</v>
      </c>
      <c r="O125" s="9">
        <v>2.5000000000000001E-2</v>
      </c>
      <c r="P125" s="10">
        <f t="shared" si="32"/>
        <v>315</v>
      </c>
      <c r="Q125" s="9">
        <v>0</v>
      </c>
      <c r="R125" s="10">
        <f t="shared" si="33"/>
        <v>0</v>
      </c>
      <c r="S125" s="9">
        <f t="shared" si="34"/>
        <v>2.500793902826294E-2</v>
      </c>
      <c r="T125" s="10">
        <f t="shared" si="35"/>
        <v>315</v>
      </c>
      <c r="U125" s="10">
        <f t="shared" si="36"/>
        <v>12911</v>
      </c>
      <c r="V125" s="11">
        <f t="shared" si="37"/>
        <v>12911</v>
      </c>
      <c r="W125" s="12">
        <f t="shared" si="38"/>
        <v>315</v>
      </c>
      <c r="X125" s="13">
        <f t="shared" si="31"/>
        <v>2.5000000000000001E-2</v>
      </c>
      <c r="Y125" s="14" t="str">
        <f t="shared" si="39"/>
        <v>2.00%-3.00%</v>
      </c>
      <c r="Z125" s="15"/>
      <c r="AA125" s="15"/>
      <c r="AB125" s="15"/>
      <c r="AC125" s="16"/>
      <c r="AD125" s="8">
        <f t="shared" si="40"/>
        <v>0</v>
      </c>
      <c r="AE125" s="17">
        <f t="shared" si="41"/>
        <v>12911</v>
      </c>
      <c r="AF125" s="18">
        <f t="shared" si="42"/>
        <v>315</v>
      </c>
      <c r="AG125" s="19">
        <f t="shared" si="43"/>
        <v>2.5007939028262927E-2</v>
      </c>
      <c r="AH125" s="20">
        <v>14</v>
      </c>
      <c r="AI125" s="20">
        <v>1850</v>
      </c>
      <c r="AJ125" s="20"/>
      <c r="AK125" s="20">
        <v>688</v>
      </c>
      <c r="AL125" s="20">
        <f t="shared" si="44"/>
        <v>203642</v>
      </c>
      <c r="AM125" s="7">
        <v>4</v>
      </c>
      <c r="AN125" s="20"/>
      <c r="AO125" s="21"/>
      <c r="AP125" s="21"/>
      <c r="AQ125" s="5" t="s">
        <v>809</v>
      </c>
      <c r="AR125" s="5" t="s">
        <v>261</v>
      </c>
      <c r="AS125" s="5" t="s">
        <v>62</v>
      </c>
      <c r="AT125" s="20"/>
      <c r="AU125" s="21"/>
      <c r="AV125" s="21"/>
      <c r="AW125" s="145" t="e" vm="1">
        <f t="shared" ca="1" si="45"/>
        <v>#NAME?</v>
      </c>
      <c r="AX125" s="21" t="str">
        <f>VLOOKUP(表1[[#This Row],[Pers.no.]],'[6]Person Detail'!$B:$L,11,0)</f>
        <v>70-90</v>
      </c>
      <c r="AY125" s="404">
        <f>VLOOKUP(表1[[#This Row],[Pers.no.]],'[6]Person Detail'!$B:$R,17,0)</f>
        <v>1.0193000202306293</v>
      </c>
      <c r="AZ125" s="404">
        <f>VLOOKUP(表1[[#This Row],[Pers.no.]],'[6]Person Detail'!$B:$W,21,0)</f>
        <v>1.0872210953346857</v>
      </c>
      <c r="BA125" s="404">
        <f>VLOOKUP(表1[[#This Row],[Pers.no.]],'[6]Person Detail'!$B:$W,22,0)</f>
        <v>1.0637281153450051</v>
      </c>
    </row>
    <row r="126" spans="1:53" ht="19.95" customHeight="1">
      <c r="A126" s="87" t="s">
        <v>562</v>
      </c>
      <c r="B126" s="5">
        <v>1120363</v>
      </c>
      <c r="C126" s="5" t="s">
        <v>54</v>
      </c>
      <c r="D126" s="5" t="s">
        <v>55</v>
      </c>
      <c r="E126" s="5" t="s">
        <v>1254</v>
      </c>
      <c r="F126" s="5" t="s">
        <v>881</v>
      </c>
      <c r="G126" s="5" t="s">
        <v>882</v>
      </c>
      <c r="H126" s="6">
        <v>44524</v>
      </c>
      <c r="I126" s="5" t="s">
        <v>105</v>
      </c>
      <c r="J126" s="5" t="s">
        <v>883</v>
      </c>
      <c r="K126" s="5" t="s">
        <v>107</v>
      </c>
      <c r="L126" s="7">
        <v>2</v>
      </c>
      <c r="M126" s="7">
        <v>3</v>
      </c>
      <c r="N126" s="8">
        <v>8917</v>
      </c>
      <c r="O126" s="9">
        <v>0.03</v>
      </c>
      <c r="P126" s="10">
        <f t="shared" si="32"/>
        <v>268</v>
      </c>
      <c r="Q126" s="9">
        <v>0</v>
      </c>
      <c r="R126" s="10">
        <f t="shared" si="33"/>
        <v>0</v>
      </c>
      <c r="S126" s="9">
        <f t="shared" si="34"/>
        <v>3.0054951216776944E-2</v>
      </c>
      <c r="T126" s="10">
        <f t="shared" si="35"/>
        <v>268</v>
      </c>
      <c r="U126" s="10">
        <f t="shared" si="36"/>
        <v>9185</v>
      </c>
      <c r="V126" s="11">
        <f t="shared" si="37"/>
        <v>9185</v>
      </c>
      <c r="W126" s="12">
        <f t="shared" si="38"/>
        <v>268</v>
      </c>
      <c r="X126" s="13">
        <f t="shared" si="31"/>
        <v>3.0099999999999998E-2</v>
      </c>
      <c r="Y126" s="14" t="str">
        <f t="shared" si="39"/>
        <v>2.40%-3.61%</v>
      </c>
      <c r="Z126" s="15"/>
      <c r="AA126" s="15"/>
      <c r="AB126" s="15"/>
      <c r="AC126" s="16"/>
      <c r="AD126" s="8">
        <f t="shared" si="40"/>
        <v>0</v>
      </c>
      <c r="AE126" s="17">
        <f t="shared" si="41"/>
        <v>9185</v>
      </c>
      <c r="AF126" s="18">
        <f t="shared" si="42"/>
        <v>268</v>
      </c>
      <c r="AG126" s="19">
        <f t="shared" si="43"/>
        <v>3.0054951216776926E-2</v>
      </c>
      <c r="AH126" s="20">
        <v>14</v>
      </c>
      <c r="AI126" s="20">
        <v>450</v>
      </c>
      <c r="AJ126" s="20"/>
      <c r="AK126" s="20">
        <v>688</v>
      </c>
      <c r="AL126" s="20">
        <f t="shared" si="44"/>
        <v>134678</v>
      </c>
      <c r="AM126" s="7">
        <v>3</v>
      </c>
      <c r="AN126" s="20"/>
      <c r="AO126" s="21"/>
      <c r="AP126" s="21"/>
      <c r="AQ126" s="5" t="s">
        <v>809</v>
      </c>
      <c r="AR126" s="5" t="s">
        <v>261</v>
      </c>
      <c r="AS126" s="5" t="s">
        <v>62</v>
      </c>
      <c r="AT126" s="20"/>
      <c r="AU126" s="21"/>
      <c r="AV126" s="21"/>
      <c r="AW126" s="145" t="e" vm="1">
        <f t="shared" ca="1" si="45"/>
        <v>#NAME?</v>
      </c>
      <c r="AX126" s="21" t="str">
        <f>VLOOKUP(表1[[#This Row],[Pers.no.]],'[6]Person Detail'!$B:$L,11,0)</f>
        <v>50-70</v>
      </c>
      <c r="AY126" s="404">
        <f>VLOOKUP(表1[[#This Row],[Pers.no.]],'[6]Person Detail'!$B:$R,17,0)</f>
        <v>0.94359788359788355</v>
      </c>
      <c r="AZ126" s="404">
        <f>VLOOKUP(表1[[#This Row],[Pers.no.]],'[6]Person Detail'!$B:$W,21,0)</f>
        <v>0.94559915164369035</v>
      </c>
      <c r="BA126" s="404">
        <f>VLOOKUP(表1[[#This Row],[Pers.no.]],'[6]Person Detail'!$B:$W,22,0)</f>
        <v>0.93078638021888938</v>
      </c>
    </row>
    <row r="127" spans="1:53" ht="19.95" customHeight="1">
      <c r="A127" s="87" t="s">
        <v>562</v>
      </c>
      <c r="B127" s="5">
        <v>1211016</v>
      </c>
      <c r="C127" s="5" t="s">
        <v>54</v>
      </c>
      <c r="D127" s="5" t="s">
        <v>55</v>
      </c>
      <c r="E127" s="5" t="s">
        <v>1254</v>
      </c>
      <c r="F127" s="5" t="s">
        <v>806</v>
      </c>
      <c r="G127" s="5" t="s">
        <v>807</v>
      </c>
      <c r="H127" s="6">
        <v>37999</v>
      </c>
      <c r="I127" s="5" t="s">
        <v>105</v>
      </c>
      <c r="J127" s="5" t="s">
        <v>886</v>
      </c>
      <c r="K127" s="5" t="s">
        <v>107</v>
      </c>
      <c r="L127" s="7">
        <v>2</v>
      </c>
      <c r="M127" s="7">
        <v>4</v>
      </c>
      <c r="N127" s="8">
        <v>8558</v>
      </c>
      <c r="O127" s="9">
        <v>3.7500000000000006E-2</v>
      </c>
      <c r="P127" s="10">
        <f t="shared" si="32"/>
        <v>321</v>
      </c>
      <c r="Q127" s="9">
        <v>1.55E-2</v>
      </c>
      <c r="R127" s="10">
        <f t="shared" si="33"/>
        <v>133</v>
      </c>
      <c r="S127" s="9">
        <f t="shared" si="34"/>
        <v>5.3049777985510631E-2</v>
      </c>
      <c r="T127" s="10">
        <f t="shared" si="35"/>
        <v>454</v>
      </c>
      <c r="U127" s="10">
        <f t="shared" si="36"/>
        <v>9012</v>
      </c>
      <c r="V127" s="11">
        <f t="shared" si="37"/>
        <v>9012</v>
      </c>
      <c r="W127" s="12">
        <f t="shared" si="38"/>
        <v>454</v>
      </c>
      <c r="X127" s="13">
        <f t="shared" ref="X127:X190" si="46">ROUND(V127/N127-1,4)</f>
        <v>5.2999999999999999E-2</v>
      </c>
      <c r="Y127" s="14" t="str">
        <f t="shared" si="39"/>
        <v>4.24%-6.37%</v>
      </c>
      <c r="Z127" s="15" t="s">
        <v>112</v>
      </c>
      <c r="AA127" s="15" t="s">
        <v>854</v>
      </c>
      <c r="AB127" s="15" t="s">
        <v>198</v>
      </c>
      <c r="AC127" s="16">
        <v>0.1</v>
      </c>
      <c r="AD127" s="8">
        <f t="shared" si="40"/>
        <v>856</v>
      </c>
      <c r="AE127" s="17">
        <f t="shared" si="41"/>
        <v>9868</v>
      </c>
      <c r="AF127" s="18">
        <f t="shared" si="42"/>
        <v>1310</v>
      </c>
      <c r="AG127" s="19">
        <f t="shared" si="43"/>
        <v>0.15307314793175975</v>
      </c>
      <c r="AH127" s="20">
        <v>14</v>
      </c>
      <c r="AI127" s="20">
        <v>450</v>
      </c>
      <c r="AJ127" s="20"/>
      <c r="AK127" s="20">
        <v>688</v>
      </c>
      <c r="AL127" s="20">
        <f t="shared" si="44"/>
        <v>144240</v>
      </c>
      <c r="AM127" s="7">
        <v>4</v>
      </c>
      <c r="AN127" s="20"/>
      <c r="AO127" s="21" t="s">
        <v>887</v>
      </c>
      <c r="AP127" s="21" t="s">
        <v>115</v>
      </c>
      <c r="AQ127" s="5" t="s">
        <v>809</v>
      </c>
      <c r="AR127" s="5" t="s">
        <v>261</v>
      </c>
      <c r="AS127" s="5" t="s">
        <v>62</v>
      </c>
      <c r="AT127" s="20"/>
      <c r="AU127" s="21"/>
      <c r="AV127" s="21"/>
      <c r="AW127" s="145" t="e" vm="1">
        <f t="shared" ca="1" si="45"/>
        <v>#NAME?</v>
      </c>
      <c r="AX127" s="21" t="str">
        <f>VLOOKUP(表1[[#This Row],[Pers.no.]],'[6]Person Detail'!$B:$L,11,0)</f>
        <v>70-90</v>
      </c>
      <c r="AY127" s="404">
        <f>VLOOKUP(表1[[#This Row],[Pers.no.]],'[6]Person Detail'!$B:$R,17,0)</f>
        <v>0.90560846560846564</v>
      </c>
      <c r="AZ127" s="404">
        <f>VLOOKUP(表1[[#This Row],[Pers.no.]],'[6]Person Detail'!$B:$W,21,0)</f>
        <v>0.90752916224814417</v>
      </c>
      <c r="BA127" s="404">
        <f>VLOOKUP(表1[[#This Row],[Pers.no.]],'[6]Person Detail'!$B:$W,22,0)</f>
        <v>1</v>
      </c>
    </row>
    <row r="128" spans="1:53" ht="19.95" customHeight="1">
      <c r="A128" s="87" t="s">
        <v>562</v>
      </c>
      <c r="B128" s="5">
        <v>15014438</v>
      </c>
      <c r="C128" s="5" t="s">
        <v>54</v>
      </c>
      <c r="D128" s="5" t="s">
        <v>55</v>
      </c>
      <c r="E128" s="5" t="s">
        <v>1254</v>
      </c>
      <c r="F128" s="5" t="s">
        <v>890</v>
      </c>
      <c r="G128" s="5" t="s">
        <v>891</v>
      </c>
      <c r="H128" s="6">
        <v>42156</v>
      </c>
      <c r="I128" s="5" t="s">
        <v>340</v>
      </c>
      <c r="J128" s="5" t="s">
        <v>892</v>
      </c>
      <c r="K128" s="5" t="s">
        <v>341</v>
      </c>
      <c r="L128" s="7">
        <v>2</v>
      </c>
      <c r="M128" s="7">
        <v>3</v>
      </c>
      <c r="N128" s="8">
        <v>22367</v>
      </c>
      <c r="O128" s="9">
        <v>3.5000000000000003E-2</v>
      </c>
      <c r="P128" s="10">
        <f t="shared" si="32"/>
        <v>783</v>
      </c>
      <c r="Q128" s="9">
        <v>0</v>
      </c>
      <c r="R128" s="10">
        <f t="shared" si="33"/>
        <v>0</v>
      </c>
      <c r="S128" s="9">
        <f t="shared" si="34"/>
        <v>3.5006929852014125E-2</v>
      </c>
      <c r="T128" s="10">
        <f t="shared" si="35"/>
        <v>783</v>
      </c>
      <c r="U128" s="10">
        <f t="shared" si="36"/>
        <v>23150</v>
      </c>
      <c r="V128" s="11">
        <v>23754</v>
      </c>
      <c r="W128" s="12">
        <f t="shared" si="38"/>
        <v>1387</v>
      </c>
      <c r="X128" s="13">
        <f t="shared" si="46"/>
        <v>6.2E-2</v>
      </c>
      <c r="Y128" s="14" t="str">
        <f t="shared" si="39"/>
        <v>2.80%-4.20%</v>
      </c>
      <c r="Z128" s="15"/>
      <c r="AA128" s="15"/>
      <c r="AB128" s="15"/>
      <c r="AC128" s="16"/>
      <c r="AD128" s="8">
        <f t="shared" si="40"/>
        <v>0</v>
      </c>
      <c r="AE128" s="17">
        <f t="shared" si="41"/>
        <v>23754</v>
      </c>
      <c r="AF128" s="18">
        <f t="shared" si="42"/>
        <v>1387</v>
      </c>
      <c r="AG128" s="19">
        <f t="shared" si="43"/>
        <v>6.201099834577728E-2</v>
      </c>
      <c r="AH128" s="20">
        <v>14</v>
      </c>
      <c r="AI128" s="20">
        <v>3950</v>
      </c>
      <c r="AJ128" s="20">
        <v>1000</v>
      </c>
      <c r="AK128" s="20">
        <v>688</v>
      </c>
      <c r="AL128" s="20">
        <f t="shared" si="44"/>
        <v>392644</v>
      </c>
      <c r="AM128" s="7">
        <v>3</v>
      </c>
      <c r="AN128" s="20"/>
      <c r="AO128" s="21" t="s">
        <v>893</v>
      </c>
      <c r="AP128" s="21" t="s">
        <v>132</v>
      </c>
      <c r="AQ128" s="5" t="s">
        <v>809</v>
      </c>
      <c r="AR128" s="5" t="s">
        <v>261</v>
      </c>
      <c r="AS128" s="5" t="s">
        <v>62</v>
      </c>
      <c r="AT128" s="20"/>
      <c r="AU128" s="21"/>
      <c r="AV128" s="21"/>
      <c r="AW128" s="145" t="e" vm="1">
        <f t="shared" ca="1" si="45"/>
        <v>#NAME?</v>
      </c>
      <c r="AX128" s="21" t="str">
        <f>VLOOKUP(表1[[#This Row],[Pers.no.]],'[6]Person Detail'!$B:$L,11,0)</f>
        <v>&lt;50</v>
      </c>
      <c r="AY128" s="404">
        <f>VLOOKUP(表1[[#This Row],[Pers.no.]],'[6]Person Detail'!$B:$R,17,0)</f>
        <v>0.56692773680075026</v>
      </c>
      <c r="AZ128" s="404">
        <f>VLOOKUP(表1[[#This Row],[Pers.no.]],'[6]Person Detail'!$B:$W,21,0)</f>
        <v>0.72740576929331036</v>
      </c>
      <c r="BA128" s="404">
        <f>VLOOKUP(表1[[#This Row],[Pers.no.]],'[6]Person Detail'!$B:$W,22,0)</f>
        <v>0.73930905695611582</v>
      </c>
    </row>
    <row r="129" spans="1:53" ht="19.95" customHeight="1">
      <c r="A129" s="87" t="s">
        <v>562</v>
      </c>
      <c r="B129" s="5">
        <v>15022724</v>
      </c>
      <c r="C129" s="5" t="s">
        <v>54</v>
      </c>
      <c r="D129" s="5" t="s">
        <v>55</v>
      </c>
      <c r="E129" s="5" t="s">
        <v>1254</v>
      </c>
      <c r="F129" s="5" t="s">
        <v>858</v>
      </c>
      <c r="G129" s="5" t="s">
        <v>859</v>
      </c>
      <c r="H129" s="6">
        <v>46001</v>
      </c>
      <c r="I129" s="5" t="s">
        <v>105</v>
      </c>
      <c r="J129" s="5" t="s">
        <v>896</v>
      </c>
      <c r="K129" s="5" t="s">
        <v>107</v>
      </c>
      <c r="L129" s="7">
        <v>2</v>
      </c>
      <c r="M129" s="7" t="s">
        <v>287</v>
      </c>
      <c r="N129" s="8">
        <v>7700</v>
      </c>
      <c r="O129" s="9">
        <v>0.03</v>
      </c>
      <c r="P129" s="10">
        <f t="shared" si="32"/>
        <v>231</v>
      </c>
      <c r="Q129" s="9">
        <v>0</v>
      </c>
      <c r="R129" s="10">
        <f t="shared" si="33"/>
        <v>0</v>
      </c>
      <c r="S129" s="9">
        <f t="shared" si="34"/>
        <v>0.03</v>
      </c>
      <c r="T129" s="10">
        <f t="shared" si="35"/>
        <v>231</v>
      </c>
      <c r="U129" s="10">
        <f t="shared" si="36"/>
        <v>7931</v>
      </c>
      <c r="V129" s="11">
        <f t="shared" si="37"/>
        <v>7931</v>
      </c>
      <c r="W129" s="12">
        <f t="shared" si="38"/>
        <v>231</v>
      </c>
      <c r="X129" s="13">
        <f t="shared" si="46"/>
        <v>0.03</v>
      </c>
      <c r="Y129" s="14" t="str">
        <f t="shared" si="39"/>
        <v>2.40%-3.60%</v>
      </c>
      <c r="Z129" s="15"/>
      <c r="AA129" s="15"/>
      <c r="AB129" s="15"/>
      <c r="AC129" s="16"/>
      <c r="AD129" s="8">
        <f t="shared" si="40"/>
        <v>0</v>
      </c>
      <c r="AE129" s="17">
        <f t="shared" si="41"/>
        <v>7931</v>
      </c>
      <c r="AF129" s="18">
        <f t="shared" si="42"/>
        <v>231</v>
      </c>
      <c r="AG129" s="19">
        <f t="shared" si="43"/>
        <v>3.0000000000000027E-2</v>
      </c>
      <c r="AH129" s="20">
        <v>14</v>
      </c>
      <c r="AI129" s="20">
        <v>450</v>
      </c>
      <c r="AJ129" s="20"/>
      <c r="AK129" s="20">
        <v>688</v>
      </c>
      <c r="AL129" s="20">
        <f t="shared" si="44"/>
        <v>117122</v>
      </c>
      <c r="AM129" s="7" t="e">
        <v>#N/A</v>
      </c>
      <c r="AN129" s="20"/>
      <c r="AO129" s="21"/>
      <c r="AP129" s="21"/>
      <c r="AQ129" s="5" t="s">
        <v>809</v>
      </c>
      <c r="AR129" s="5" t="s">
        <v>261</v>
      </c>
      <c r="AS129" s="5" t="s">
        <v>62</v>
      </c>
      <c r="AT129" s="20"/>
      <c r="AU129" s="21"/>
      <c r="AV129" s="21"/>
      <c r="AW129" s="145" t="e" vm="1">
        <f t="shared" ca="1" si="45"/>
        <v>#NAME?</v>
      </c>
      <c r="AX129" s="21" t="str">
        <f>VLOOKUP(表1[[#This Row],[Pers.no.]],'[6]Person Detail'!$B:$L,11,0)</f>
        <v>0</v>
      </c>
      <c r="AY129" s="404">
        <f>VLOOKUP(表1[[#This Row],[Pers.no.]],'[6]Person Detail'!$B:$R,17,0)</f>
        <v>0.81481481481481477</v>
      </c>
      <c r="AZ129" s="404">
        <f>VLOOKUP(表1[[#This Row],[Pers.no.]],'[6]Person Detail'!$B:$W,21,0)</f>
        <v>0.81654294803817606</v>
      </c>
      <c r="BA129" s="404">
        <f>VLOOKUP(表1[[#This Row],[Pers.no.]],'[6]Person Detail'!$B:$W,22,0)</f>
        <v>0.80370895824888533</v>
      </c>
    </row>
    <row r="130" spans="1:53" ht="19.95" customHeight="1">
      <c r="A130" s="87" t="s">
        <v>562</v>
      </c>
      <c r="B130" s="5">
        <v>1120205</v>
      </c>
      <c r="C130" s="5" t="s">
        <v>54</v>
      </c>
      <c r="D130" s="5" t="s">
        <v>55</v>
      </c>
      <c r="E130" s="5" t="s">
        <v>1254</v>
      </c>
      <c r="F130" s="5" t="s">
        <v>899</v>
      </c>
      <c r="G130" s="5" t="s">
        <v>891</v>
      </c>
      <c r="H130" s="6">
        <v>43173</v>
      </c>
      <c r="I130" s="5" t="s">
        <v>65</v>
      </c>
      <c r="J130" s="5" t="s">
        <v>65</v>
      </c>
      <c r="K130" s="5" t="s">
        <v>66</v>
      </c>
      <c r="L130" s="7">
        <v>2</v>
      </c>
      <c r="M130" s="7">
        <v>3</v>
      </c>
      <c r="N130" s="8">
        <v>13223</v>
      </c>
      <c r="O130" s="89">
        <v>0.03</v>
      </c>
      <c r="P130" s="10">
        <f t="shared" si="32"/>
        <v>397</v>
      </c>
      <c r="Q130" s="89">
        <v>0</v>
      </c>
      <c r="R130" s="10">
        <f t="shared" si="33"/>
        <v>0</v>
      </c>
      <c r="S130" s="89">
        <f t="shared" si="34"/>
        <v>3.002344399909249E-2</v>
      </c>
      <c r="T130" s="10">
        <f t="shared" si="35"/>
        <v>397</v>
      </c>
      <c r="U130" s="10">
        <f t="shared" si="36"/>
        <v>13620</v>
      </c>
      <c r="V130" s="11">
        <f t="shared" si="37"/>
        <v>13620</v>
      </c>
      <c r="W130" s="12">
        <f t="shared" si="38"/>
        <v>397</v>
      </c>
      <c r="X130" s="93">
        <f t="shared" si="46"/>
        <v>0.03</v>
      </c>
      <c r="Y130" s="94" t="str">
        <f t="shared" si="39"/>
        <v>2.40%-3.60%</v>
      </c>
      <c r="Z130" s="15"/>
      <c r="AA130" s="15"/>
      <c r="AB130" s="15"/>
      <c r="AC130" s="96"/>
      <c r="AD130" s="8">
        <f t="shared" si="40"/>
        <v>0</v>
      </c>
      <c r="AE130" s="17">
        <f t="shared" si="41"/>
        <v>13620</v>
      </c>
      <c r="AF130" s="18">
        <f t="shared" si="42"/>
        <v>397</v>
      </c>
      <c r="AG130" s="98">
        <f t="shared" si="43"/>
        <v>3.0023443999092514E-2</v>
      </c>
      <c r="AH130" s="20">
        <v>14</v>
      </c>
      <c r="AI130" s="20">
        <v>450</v>
      </c>
      <c r="AJ130" s="20"/>
      <c r="AK130" s="20">
        <v>688</v>
      </c>
      <c r="AL130" s="20">
        <f t="shared" si="44"/>
        <v>196768</v>
      </c>
      <c r="AM130" s="7">
        <v>5</v>
      </c>
      <c r="AN130" s="20"/>
      <c r="AO130" s="21"/>
      <c r="AP130" s="21"/>
      <c r="AQ130" s="5" t="s">
        <v>900</v>
      </c>
      <c r="AR130" s="5" t="s">
        <v>261</v>
      </c>
      <c r="AS130" s="5" t="s">
        <v>425</v>
      </c>
      <c r="AT130" s="20"/>
      <c r="AU130" s="21"/>
      <c r="AV130" s="21"/>
      <c r="AW130" s="145" t="e" vm="1">
        <f t="shared" ca="1" si="45"/>
        <v>#NAME?</v>
      </c>
      <c r="AX130" s="21" t="str">
        <f>VLOOKUP(表1[[#This Row],[Pers.no.]],'[6]Person Detail'!$B:$L,11,0)</f>
        <v>50-70</v>
      </c>
      <c r="AY130" s="404">
        <f>VLOOKUP(表1[[#This Row],[Pers.no.]],'[6]Person Detail'!$B:$R,17,0)</f>
        <v>0.83605209914011125</v>
      </c>
      <c r="AZ130" s="404">
        <f>VLOOKUP(表1[[#This Row],[Pers.no.]],'[6]Person Detail'!$B:$W,21,0)</f>
        <v>0.8816214954828816</v>
      </c>
      <c r="BA130" s="404">
        <f>VLOOKUP(表1[[#This Row],[Pers.no.]],'[6]Person Detail'!$B:$W,22,0)</f>
        <v>0.88132522324317331</v>
      </c>
    </row>
    <row r="131" spans="1:53" ht="19.95" customHeight="1">
      <c r="A131" s="87" t="s">
        <v>562</v>
      </c>
      <c r="B131" s="5">
        <v>1711036</v>
      </c>
      <c r="C131" s="5" t="s">
        <v>54</v>
      </c>
      <c r="D131" s="5" t="s">
        <v>55</v>
      </c>
      <c r="E131" s="5" t="s">
        <v>1254</v>
      </c>
      <c r="F131" s="5" t="s">
        <v>899</v>
      </c>
      <c r="G131" s="5" t="s">
        <v>891</v>
      </c>
      <c r="H131" s="6">
        <v>41814</v>
      </c>
      <c r="I131" s="5" t="s">
        <v>105</v>
      </c>
      <c r="J131" s="5" t="s">
        <v>105</v>
      </c>
      <c r="K131" s="5" t="s">
        <v>107</v>
      </c>
      <c r="L131" s="7">
        <v>2</v>
      </c>
      <c r="M131" s="7">
        <v>2</v>
      </c>
      <c r="N131" s="8">
        <v>7483</v>
      </c>
      <c r="O131" s="89">
        <v>0</v>
      </c>
      <c r="P131" s="10">
        <f t="shared" si="32"/>
        <v>0</v>
      </c>
      <c r="Q131" s="89">
        <v>0</v>
      </c>
      <c r="R131" s="10">
        <f t="shared" si="33"/>
        <v>0</v>
      </c>
      <c r="S131" s="89">
        <f t="shared" si="34"/>
        <v>0</v>
      </c>
      <c r="T131" s="10">
        <f t="shared" si="35"/>
        <v>0</v>
      </c>
      <c r="U131" s="10">
        <f t="shared" si="36"/>
        <v>7483</v>
      </c>
      <c r="V131" s="11">
        <f t="shared" si="37"/>
        <v>7483</v>
      </c>
      <c r="W131" s="12">
        <f t="shared" si="38"/>
        <v>0</v>
      </c>
      <c r="X131" s="93">
        <f t="shared" si="46"/>
        <v>0</v>
      </c>
      <c r="Y131" s="94" t="str">
        <f t="shared" si="39"/>
        <v>0.00%-0.00%</v>
      </c>
      <c r="Z131" s="15"/>
      <c r="AA131" s="15"/>
      <c r="AB131" s="15"/>
      <c r="AC131" s="96"/>
      <c r="AD131" s="8">
        <f t="shared" si="40"/>
        <v>0</v>
      </c>
      <c r="AE131" s="17">
        <f t="shared" si="41"/>
        <v>7483</v>
      </c>
      <c r="AF131" s="18">
        <f t="shared" si="42"/>
        <v>0</v>
      </c>
      <c r="AG131" s="98">
        <f t="shared" si="43"/>
        <v>0</v>
      </c>
      <c r="AH131" s="20">
        <v>14</v>
      </c>
      <c r="AI131" s="20">
        <v>450</v>
      </c>
      <c r="AJ131" s="20"/>
      <c r="AK131" s="20">
        <v>688</v>
      </c>
      <c r="AL131" s="20">
        <f t="shared" si="44"/>
        <v>110850</v>
      </c>
      <c r="AM131" s="7">
        <v>2</v>
      </c>
      <c r="AN131" s="20"/>
      <c r="AO131" s="21"/>
      <c r="AP131" s="21"/>
      <c r="AQ131" s="5" t="s">
        <v>900</v>
      </c>
      <c r="AR131" s="5" t="s">
        <v>261</v>
      </c>
      <c r="AS131" s="5" t="s">
        <v>425</v>
      </c>
      <c r="AT131" s="20"/>
      <c r="AU131" s="21"/>
      <c r="AV131" s="21"/>
      <c r="AW131" s="145" t="e" vm="1">
        <f t="shared" ca="1" si="45"/>
        <v>#NAME?</v>
      </c>
      <c r="AX131" s="21" t="str">
        <f>VLOOKUP(表1[[#This Row],[Pers.no.]],'[6]Person Detail'!$B:$L,11,0)</f>
        <v>0</v>
      </c>
      <c r="AY131" s="404">
        <f>VLOOKUP(表1[[#This Row],[Pers.no.]],'[6]Person Detail'!$B:$R,17,0)</f>
        <v>0.79185185185185181</v>
      </c>
      <c r="AZ131" s="404">
        <f>VLOOKUP(表1[[#This Row],[Pers.no.]],'[6]Person Detail'!$B:$W,21,0)</f>
        <v>0.7935312831389183</v>
      </c>
      <c r="BA131" s="404">
        <f>VLOOKUP(表1[[#This Row],[Pers.no.]],'[6]Person Detail'!$B:$W,22,0)</f>
        <v>0.75830968788001618</v>
      </c>
    </row>
    <row r="132" spans="1:53" ht="19.95" customHeight="1">
      <c r="A132" s="87" t="s">
        <v>562</v>
      </c>
      <c r="B132" s="5">
        <v>15021061</v>
      </c>
      <c r="C132" s="5" t="s">
        <v>54</v>
      </c>
      <c r="D132" s="5" t="s">
        <v>55</v>
      </c>
      <c r="E132" s="5" t="s">
        <v>1254</v>
      </c>
      <c r="F132" s="5" t="s">
        <v>899</v>
      </c>
      <c r="G132" s="5" t="s">
        <v>891</v>
      </c>
      <c r="H132" s="6">
        <v>44279</v>
      </c>
      <c r="I132" s="5" t="s">
        <v>80</v>
      </c>
      <c r="J132" s="5" t="s">
        <v>903</v>
      </c>
      <c r="K132" s="5" t="s">
        <v>66</v>
      </c>
      <c r="L132" s="7">
        <v>2</v>
      </c>
      <c r="M132" s="7">
        <v>4</v>
      </c>
      <c r="N132" s="8">
        <v>14753</v>
      </c>
      <c r="O132" s="89">
        <v>3.7500000000000006E-2</v>
      </c>
      <c r="P132" s="10">
        <f t="shared" ref="P132:P195" si="47">ROUND(N132*O132,0)</f>
        <v>553</v>
      </c>
      <c r="Q132" s="89">
        <v>1.55E-2</v>
      </c>
      <c r="R132" s="10">
        <f t="shared" ref="R132:R195" si="48">ROUND(N132*Q132,0)</f>
        <v>229</v>
      </c>
      <c r="S132" s="89">
        <f t="shared" ref="S132:S195" si="49">T132/N132</f>
        <v>5.300616823696875E-2</v>
      </c>
      <c r="T132" s="10">
        <f t="shared" ref="T132:T195" si="50">P132+R132</f>
        <v>782</v>
      </c>
      <c r="U132" s="10">
        <f t="shared" ref="U132:U195" si="51">N132+T132</f>
        <v>15535</v>
      </c>
      <c r="V132" s="11">
        <v>15378</v>
      </c>
      <c r="W132" s="12">
        <f t="shared" ref="W132:W195" si="52">V132-N132</f>
        <v>625</v>
      </c>
      <c r="X132" s="93">
        <f t="shared" si="46"/>
        <v>4.24E-2</v>
      </c>
      <c r="Y132" s="94" t="str">
        <f t="shared" si="39"/>
        <v>4.24%-6.36%</v>
      </c>
      <c r="Z132" s="15"/>
      <c r="AA132" s="15"/>
      <c r="AB132" s="15"/>
      <c r="AC132" s="96"/>
      <c r="AD132" s="8">
        <f t="shared" ref="AD132:AD195" si="53">ROUND(N132*AC132,0)</f>
        <v>0</v>
      </c>
      <c r="AE132" s="17">
        <f t="shared" ref="AE132:AE195" si="54">V132+AD132</f>
        <v>15378</v>
      </c>
      <c r="AF132" s="18">
        <f t="shared" ref="AF132:AF195" si="55">AE132-N132</f>
        <v>625</v>
      </c>
      <c r="AG132" s="98">
        <f t="shared" ref="AG132:AG195" si="56">AE132/N132-1</f>
        <v>4.2364264895275561E-2</v>
      </c>
      <c r="AH132" s="20">
        <v>14</v>
      </c>
      <c r="AI132" s="20">
        <v>4250</v>
      </c>
      <c r="AJ132" s="20"/>
      <c r="AK132" s="20">
        <v>688</v>
      </c>
      <c r="AL132" s="20">
        <f t="shared" ref="AL132:AL195" si="57">AE132*AH132+AI132*12+AK132+IF(AB132="",AJ132,IF(AB132="D",5000,IF(AB132="C",1000,0)))*12</f>
        <v>266980</v>
      </c>
      <c r="AM132" s="7">
        <v>4</v>
      </c>
      <c r="AN132" s="20"/>
      <c r="AO132" s="21"/>
      <c r="AP132" s="21"/>
      <c r="AQ132" s="5" t="s">
        <v>900</v>
      </c>
      <c r="AR132" s="5" t="s">
        <v>261</v>
      </c>
      <c r="AS132" s="5" t="s">
        <v>425</v>
      </c>
      <c r="AT132" s="20"/>
      <c r="AU132" s="21"/>
      <c r="AV132" s="21"/>
      <c r="AW132" s="145" t="e" vm="1">
        <f t="shared" ca="1" si="45"/>
        <v>#NAME?</v>
      </c>
      <c r="AX132" s="21" t="str">
        <f>VLOOKUP(表1[[#This Row],[Pers.no.]],'[6]Person Detail'!$B:$L,11,0)</f>
        <v>70-90</v>
      </c>
      <c r="AY132" s="404">
        <f>VLOOKUP(表1[[#This Row],[Pers.no.]],'[6]Person Detail'!$B:$R,17,0)</f>
        <v>0.93278958017197777</v>
      </c>
      <c r="AZ132" s="404">
        <f>VLOOKUP(表1[[#This Row],[Pers.no.]],'[6]Person Detail'!$B:$W,21,0)</f>
        <v>0.98363169650298365</v>
      </c>
      <c r="BA132" s="404">
        <f>VLOOKUP(表1[[#This Row],[Pers.no.]],'[6]Person Detail'!$B:$W,22,0)</f>
        <v>0.9950821793710366</v>
      </c>
    </row>
    <row r="133" spans="1:53" ht="19.95" customHeight="1">
      <c r="A133" s="87" t="s">
        <v>562</v>
      </c>
      <c r="B133" s="5">
        <v>15021228</v>
      </c>
      <c r="C133" s="5" t="s">
        <v>54</v>
      </c>
      <c r="D133" s="5" t="s">
        <v>55</v>
      </c>
      <c r="E133" s="5" t="s">
        <v>1254</v>
      </c>
      <c r="F133" s="5" t="s">
        <v>890</v>
      </c>
      <c r="G133" s="5" t="s">
        <v>891</v>
      </c>
      <c r="H133" s="6">
        <v>44300</v>
      </c>
      <c r="I133" s="5" t="s">
        <v>105</v>
      </c>
      <c r="J133" s="5" t="s">
        <v>906</v>
      </c>
      <c r="K133" s="5" t="s">
        <v>107</v>
      </c>
      <c r="L133" s="7">
        <v>2</v>
      </c>
      <c r="M133" s="7">
        <v>4</v>
      </c>
      <c r="N133" s="8">
        <v>8306</v>
      </c>
      <c r="O133" s="89">
        <v>3.7500000000000006E-2</v>
      </c>
      <c r="P133" s="10">
        <f t="shared" si="47"/>
        <v>311</v>
      </c>
      <c r="Q133" s="89">
        <v>1.55E-2</v>
      </c>
      <c r="R133" s="10">
        <f t="shared" si="48"/>
        <v>129</v>
      </c>
      <c r="S133" s="89">
        <f t="shared" si="49"/>
        <v>5.2973753912834098E-2</v>
      </c>
      <c r="T133" s="10">
        <f t="shared" si="50"/>
        <v>440</v>
      </c>
      <c r="U133" s="10">
        <f t="shared" si="51"/>
        <v>8746</v>
      </c>
      <c r="V133" s="11">
        <v>8350</v>
      </c>
      <c r="W133" s="12">
        <f t="shared" si="52"/>
        <v>44</v>
      </c>
      <c r="X133" s="93">
        <f t="shared" si="46"/>
        <v>5.3E-3</v>
      </c>
      <c r="Y133" s="94" t="str">
        <f t="shared" si="39"/>
        <v>4.24%-6.36%</v>
      </c>
      <c r="Z133" s="15" t="s">
        <v>112</v>
      </c>
      <c r="AA133" s="15" t="s">
        <v>854</v>
      </c>
      <c r="AB133" s="15" t="s">
        <v>198</v>
      </c>
      <c r="AC133" s="96">
        <v>7.2599999999999998E-2</v>
      </c>
      <c r="AD133" s="8">
        <f t="shared" si="53"/>
        <v>603</v>
      </c>
      <c r="AE133" s="17">
        <f t="shared" si="54"/>
        <v>8953</v>
      </c>
      <c r="AF133" s="18">
        <f t="shared" si="55"/>
        <v>647</v>
      </c>
      <c r="AG133" s="98">
        <f t="shared" si="56"/>
        <v>7.7895497230917377E-2</v>
      </c>
      <c r="AH133" s="20">
        <v>14</v>
      </c>
      <c r="AI133" s="20">
        <v>450</v>
      </c>
      <c r="AJ133" s="20"/>
      <c r="AK133" s="20">
        <v>688</v>
      </c>
      <c r="AL133" s="20">
        <f t="shared" si="57"/>
        <v>131430</v>
      </c>
      <c r="AM133" s="7">
        <v>3</v>
      </c>
      <c r="AN133" s="20"/>
      <c r="AO133" s="21" t="s">
        <v>907</v>
      </c>
      <c r="AP133" s="21" t="s">
        <v>282</v>
      </c>
      <c r="AQ133" s="5" t="s">
        <v>900</v>
      </c>
      <c r="AR133" s="5" t="s">
        <v>261</v>
      </c>
      <c r="AS133" s="5" t="s">
        <v>425</v>
      </c>
      <c r="AT133" s="20"/>
      <c r="AU133" s="21"/>
      <c r="AV133" s="21"/>
      <c r="AW133" s="145" t="e" vm="1">
        <f t="shared" ca="1" si="45"/>
        <v>#NAME?</v>
      </c>
      <c r="AX133" s="21" t="str">
        <f>VLOOKUP(表1[[#This Row],[Pers.no.]],'[6]Person Detail'!$B:$L,11,0)</f>
        <v>70-90</v>
      </c>
      <c r="AY133" s="404">
        <f>VLOOKUP(表1[[#This Row],[Pers.no.]],'[6]Person Detail'!$B:$R,17,0)</f>
        <v>0.87894179894179891</v>
      </c>
      <c r="AZ133" s="404">
        <f>VLOOKUP(表1[[#This Row],[Pers.no.]],'[6]Person Detail'!$B:$W,21,0)</f>
        <v>0.88080593849416755</v>
      </c>
      <c r="BA133" s="404">
        <f>VLOOKUP(表1[[#This Row],[Pers.no.]],'[6]Person Detail'!$B:$W,22,0)</f>
        <v>0.90727604377786786</v>
      </c>
    </row>
    <row r="134" spans="1:53" ht="19.95" customHeight="1">
      <c r="A134" s="87" t="s">
        <v>562</v>
      </c>
      <c r="B134" s="5">
        <v>1112092</v>
      </c>
      <c r="C134" s="5" t="s">
        <v>54</v>
      </c>
      <c r="D134" s="5" t="s">
        <v>55</v>
      </c>
      <c r="E134" s="5" t="s">
        <v>1254</v>
      </c>
      <c r="F134" s="5" t="s">
        <v>910</v>
      </c>
      <c r="G134" s="5" t="s">
        <v>911</v>
      </c>
      <c r="H134" s="6">
        <v>36735</v>
      </c>
      <c r="I134" s="5" t="s">
        <v>87</v>
      </c>
      <c r="J134" s="5" t="s">
        <v>912</v>
      </c>
      <c r="K134" s="5" t="s">
        <v>89</v>
      </c>
      <c r="L134" s="7">
        <v>2</v>
      </c>
      <c r="M134" s="7">
        <v>3</v>
      </c>
      <c r="N134" s="8">
        <v>11741</v>
      </c>
      <c r="O134" s="89">
        <v>2.5000000000000001E-2</v>
      </c>
      <c r="P134" s="10">
        <f t="shared" si="47"/>
        <v>294</v>
      </c>
      <c r="Q134" s="89">
        <v>0</v>
      </c>
      <c r="R134" s="10">
        <f t="shared" si="48"/>
        <v>0</v>
      </c>
      <c r="S134" s="89">
        <f t="shared" si="49"/>
        <v>2.5040456519887573E-2</v>
      </c>
      <c r="T134" s="10">
        <f t="shared" si="50"/>
        <v>294</v>
      </c>
      <c r="U134" s="10">
        <f t="shared" si="51"/>
        <v>12035</v>
      </c>
      <c r="V134" s="11">
        <v>11976</v>
      </c>
      <c r="W134" s="12">
        <f t="shared" si="52"/>
        <v>235</v>
      </c>
      <c r="X134" s="93">
        <f t="shared" si="46"/>
        <v>0.02</v>
      </c>
      <c r="Y134" s="94" t="str">
        <f t="shared" si="39"/>
        <v>2.00%-3.00%</v>
      </c>
      <c r="Z134" s="15"/>
      <c r="AA134" s="15"/>
      <c r="AB134" s="15"/>
      <c r="AC134" s="96"/>
      <c r="AD134" s="8">
        <f t="shared" si="53"/>
        <v>0</v>
      </c>
      <c r="AE134" s="17">
        <f t="shared" si="54"/>
        <v>11976</v>
      </c>
      <c r="AF134" s="18">
        <f t="shared" si="55"/>
        <v>235</v>
      </c>
      <c r="AG134" s="98">
        <f t="shared" si="56"/>
        <v>2.0015330891746785E-2</v>
      </c>
      <c r="AH134" s="20">
        <v>14</v>
      </c>
      <c r="AI134" s="20">
        <v>450</v>
      </c>
      <c r="AJ134" s="20"/>
      <c r="AK134" s="20">
        <v>688</v>
      </c>
      <c r="AL134" s="20">
        <f t="shared" si="57"/>
        <v>173752</v>
      </c>
      <c r="AM134" s="7">
        <v>3</v>
      </c>
      <c r="AN134" s="20"/>
      <c r="AO134" s="21"/>
      <c r="AP134" s="21"/>
      <c r="AQ134" s="5" t="s">
        <v>900</v>
      </c>
      <c r="AR134" s="5" t="s">
        <v>261</v>
      </c>
      <c r="AS134" s="5" t="s">
        <v>425</v>
      </c>
      <c r="AT134" s="20"/>
      <c r="AU134" s="21"/>
      <c r="AV134" s="21"/>
      <c r="AW134" s="145" t="e" vm="1">
        <f t="shared" ca="1" si="45"/>
        <v>#NAME?</v>
      </c>
      <c r="AX134" s="21" t="str">
        <f>VLOOKUP(表1[[#This Row],[Pers.no.]],'[6]Person Detail'!$B:$L,11,0)</f>
        <v>70-90</v>
      </c>
      <c r="AY134" s="404">
        <f>VLOOKUP(表1[[#This Row],[Pers.no.]],'[6]Person Detail'!$B:$R,17,0)</f>
        <v>0.95011126846044913</v>
      </c>
      <c r="AZ134" s="404">
        <f>VLOOKUP(表1[[#This Row],[Pers.no.]],'[6]Person Detail'!$B:$W,21,0)</f>
        <v>1.013421949851107</v>
      </c>
      <c r="BA134" s="404">
        <f>VLOOKUP(表1[[#This Row],[Pers.no.]],'[6]Person Detail'!$B:$W,22,0)</f>
        <v>0.98669412976313076</v>
      </c>
    </row>
    <row r="135" spans="1:53" ht="19.95" customHeight="1">
      <c r="A135" s="87" t="s">
        <v>562</v>
      </c>
      <c r="B135" s="5">
        <v>1120096</v>
      </c>
      <c r="C135" s="5" t="s">
        <v>54</v>
      </c>
      <c r="D135" s="5" t="s">
        <v>55</v>
      </c>
      <c r="E135" s="5" t="s">
        <v>1254</v>
      </c>
      <c r="F135" s="5" t="s">
        <v>910</v>
      </c>
      <c r="G135" s="5" t="s">
        <v>911</v>
      </c>
      <c r="H135" s="6">
        <v>38626</v>
      </c>
      <c r="I135" s="5" t="s">
        <v>105</v>
      </c>
      <c r="J135" s="5" t="s">
        <v>105</v>
      </c>
      <c r="K135" s="5" t="s">
        <v>107</v>
      </c>
      <c r="L135" s="7">
        <v>2</v>
      </c>
      <c r="M135" s="7">
        <v>3</v>
      </c>
      <c r="N135" s="8">
        <v>10072</v>
      </c>
      <c r="O135" s="89">
        <v>2.5000000000000001E-2</v>
      </c>
      <c r="P135" s="10">
        <f t="shared" si="47"/>
        <v>252</v>
      </c>
      <c r="Q135" s="89">
        <v>0</v>
      </c>
      <c r="R135" s="10">
        <f t="shared" si="48"/>
        <v>0</v>
      </c>
      <c r="S135" s="89">
        <f t="shared" si="49"/>
        <v>2.5019857029388404E-2</v>
      </c>
      <c r="T135" s="10">
        <f t="shared" si="50"/>
        <v>252</v>
      </c>
      <c r="U135" s="10">
        <f t="shared" si="51"/>
        <v>10324</v>
      </c>
      <c r="V135" s="11">
        <v>10273</v>
      </c>
      <c r="W135" s="12">
        <f t="shared" si="52"/>
        <v>201</v>
      </c>
      <c r="X135" s="93">
        <f t="shared" si="46"/>
        <v>0.02</v>
      </c>
      <c r="Y135" s="94" t="str">
        <f t="shared" si="39"/>
        <v>2.00%-3.00%</v>
      </c>
      <c r="Z135" s="15"/>
      <c r="AA135" s="15"/>
      <c r="AB135" s="15"/>
      <c r="AC135" s="96"/>
      <c r="AD135" s="8">
        <f t="shared" si="53"/>
        <v>0</v>
      </c>
      <c r="AE135" s="17">
        <f t="shared" si="54"/>
        <v>10273</v>
      </c>
      <c r="AF135" s="18">
        <f t="shared" si="55"/>
        <v>201</v>
      </c>
      <c r="AG135" s="98">
        <f t="shared" si="56"/>
        <v>1.995631453534541E-2</v>
      </c>
      <c r="AH135" s="20">
        <v>14</v>
      </c>
      <c r="AI135" s="20">
        <v>450</v>
      </c>
      <c r="AJ135" s="20"/>
      <c r="AK135" s="20">
        <v>688</v>
      </c>
      <c r="AL135" s="20">
        <f t="shared" si="57"/>
        <v>149910</v>
      </c>
      <c r="AM135" s="7">
        <v>3</v>
      </c>
      <c r="AN135" s="20"/>
      <c r="AO135" s="21"/>
      <c r="AP135" s="21"/>
      <c r="AQ135" s="5" t="s">
        <v>900</v>
      </c>
      <c r="AR135" s="5" t="s">
        <v>261</v>
      </c>
      <c r="AS135" s="5" t="s">
        <v>425</v>
      </c>
      <c r="AT135" s="20"/>
      <c r="AU135" s="21"/>
      <c r="AV135" s="21"/>
      <c r="AW135" s="145" t="e" vm="1">
        <f t="shared" ca="1" si="45"/>
        <v>#NAME?</v>
      </c>
      <c r="AX135" s="21" t="str">
        <f>VLOOKUP(表1[[#This Row],[Pers.no.]],'[6]Person Detail'!$B:$L,11,0)</f>
        <v>70-90</v>
      </c>
      <c r="AY135" s="404">
        <f>VLOOKUP(表1[[#This Row],[Pers.no.]],'[6]Person Detail'!$B:$R,17,0)</f>
        <v>1.0658201058201058</v>
      </c>
      <c r="AZ135" s="404">
        <f>VLOOKUP(表1[[#This Row],[Pers.no.]],'[6]Person Detail'!$B:$W,21,0)</f>
        <v>1.0680805938494167</v>
      </c>
      <c r="BA135" s="404">
        <f>VLOOKUP(表1[[#This Row],[Pers.no.]],'[6]Person Detail'!$B:$W,22,0)</f>
        <v>1.0410417511147143</v>
      </c>
    </row>
    <row r="136" spans="1:53" ht="19.95" customHeight="1">
      <c r="A136" s="87" t="s">
        <v>562</v>
      </c>
      <c r="B136" s="5">
        <v>1120315</v>
      </c>
      <c r="C136" s="5" t="s">
        <v>54</v>
      </c>
      <c r="D136" s="5" t="s">
        <v>55</v>
      </c>
      <c r="E136" s="5" t="s">
        <v>1254</v>
      </c>
      <c r="F136" s="5" t="s">
        <v>910</v>
      </c>
      <c r="G136" s="5" t="s">
        <v>911</v>
      </c>
      <c r="H136" s="6">
        <v>44323</v>
      </c>
      <c r="I136" s="5" t="s">
        <v>80</v>
      </c>
      <c r="J136" s="5" t="s">
        <v>917</v>
      </c>
      <c r="K136" s="5" t="s">
        <v>66</v>
      </c>
      <c r="L136" s="7">
        <v>2</v>
      </c>
      <c r="M136" s="7">
        <v>5</v>
      </c>
      <c r="N136" s="8">
        <v>14434</v>
      </c>
      <c r="O136" s="89">
        <v>0.05</v>
      </c>
      <c r="P136" s="10">
        <f t="shared" si="47"/>
        <v>722</v>
      </c>
      <c r="Q136" s="89">
        <v>2.7E-2</v>
      </c>
      <c r="R136" s="10">
        <f t="shared" si="48"/>
        <v>390</v>
      </c>
      <c r="S136" s="89">
        <f t="shared" si="49"/>
        <v>7.7040321463211867E-2</v>
      </c>
      <c r="T136" s="10">
        <f t="shared" si="50"/>
        <v>1112</v>
      </c>
      <c r="U136" s="10">
        <f t="shared" si="51"/>
        <v>15546</v>
      </c>
      <c r="V136" s="11">
        <v>15330</v>
      </c>
      <c r="W136" s="12">
        <f t="shared" si="52"/>
        <v>896</v>
      </c>
      <c r="X136" s="93">
        <f t="shared" si="46"/>
        <v>6.2100000000000002E-2</v>
      </c>
      <c r="Y136" s="94" t="str">
        <f t="shared" si="39"/>
        <v>6.16%-9.24%</v>
      </c>
      <c r="Z136" s="15"/>
      <c r="AA136" s="15"/>
      <c r="AB136" s="15"/>
      <c r="AC136" s="96"/>
      <c r="AD136" s="8">
        <f t="shared" si="53"/>
        <v>0</v>
      </c>
      <c r="AE136" s="17">
        <f t="shared" si="54"/>
        <v>15330</v>
      </c>
      <c r="AF136" s="18">
        <f t="shared" si="55"/>
        <v>896</v>
      </c>
      <c r="AG136" s="98">
        <f t="shared" si="56"/>
        <v>6.2075654704170757E-2</v>
      </c>
      <c r="AH136" s="20">
        <v>14</v>
      </c>
      <c r="AI136" s="20">
        <v>450</v>
      </c>
      <c r="AJ136" s="20"/>
      <c r="AK136" s="20">
        <v>688</v>
      </c>
      <c r="AL136" s="20">
        <f t="shared" si="57"/>
        <v>220708</v>
      </c>
      <c r="AM136" s="7">
        <v>4</v>
      </c>
      <c r="AN136" s="20"/>
      <c r="AO136" s="21"/>
      <c r="AP136" s="21"/>
      <c r="AQ136" s="5" t="s">
        <v>900</v>
      </c>
      <c r="AR136" s="5" t="s">
        <v>261</v>
      </c>
      <c r="AS136" s="5" t="s">
        <v>425</v>
      </c>
      <c r="AT136" s="20"/>
      <c r="AU136" s="21"/>
      <c r="AV136" s="21"/>
      <c r="AW136" s="145" t="e" vm="1">
        <f t="shared" ca="1" si="45"/>
        <v>#NAME?</v>
      </c>
      <c r="AX136" s="21" t="str">
        <f>VLOOKUP(表1[[#This Row],[Pers.no.]],'[6]Person Detail'!$B:$L,11,0)</f>
        <v>70-90</v>
      </c>
      <c r="AY136" s="404">
        <f>VLOOKUP(表1[[#This Row],[Pers.no.]],'[6]Person Detail'!$B:$R,17,0)</f>
        <v>0.91262013151239252</v>
      </c>
      <c r="AZ136" s="404">
        <f>VLOOKUP(表1[[#This Row],[Pers.no.]],'[6]Person Detail'!$B:$W,21,0)</f>
        <v>0.96236290295696236</v>
      </c>
      <c r="BA136" s="404">
        <f>VLOOKUP(表1[[#This Row],[Pers.no.]],'[6]Person Detail'!$B:$W,22,0)</f>
        <v>0.99197618739484927</v>
      </c>
    </row>
    <row r="137" spans="1:53" ht="19.95" customHeight="1">
      <c r="A137" s="87" t="s">
        <v>562</v>
      </c>
      <c r="B137" s="5">
        <v>1706001</v>
      </c>
      <c r="C137" s="5" t="s">
        <v>54</v>
      </c>
      <c r="D137" s="5" t="s">
        <v>55</v>
      </c>
      <c r="E137" s="5" t="s">
        <v>1254</v>
      </c>
      <c r="F137" s="5" t="s">
        <v>910</v>
      </c>
      <c r="G137" s="5" t="s">
        <v>911</v>
      </c>
      <c r="H137" s="6">
        <v>40023</v>
      </c>
      <c r="I137" s="5" t="s">
        <v>105</v>
      </c>
      <c r="J137" s="5" t="s">
        <v>105</v>
      </c>
      <c r="K137" s="5" t="s">
        <v>107</v>
      </c>
      <c r="L137" s="7">
        <v>2</v>
      </c>
      <c r="M137" s="7">
        <v>3</v>
      </c>
      <c r="N137" s="8">
        <v>8741</v>
      </c>
      <c r="O137" s="89">
        <v>0.03</v>
      </c>
      <c r="P137" s="10">
        <f t="shared" si="47"/>
        <v>262</v>
      </c>
      <c r="Q137" s="89">
        <v>0</v>
      </c>
      <c r="R137" s="10">
        <f t="shared" si="48"/>
        <v>0</v>
      </c>
      <c r="S137" s="89">
        <f t="shared" si="49"/>
        <v>2.9973687221141746E-2</v>
      </c>
      <c r="T137" s="10">
        <f t="shared" si="50"/>
        <v>262</v>
      </c>
      <c r="U137" s="10">
        <f t="shared" si="51"/>
        <v>9003</v>
      </c>
      <c r="V137" s="11">
        <v>9000</v>
      </c>
      <c r="W137" s="12">
        <f t="shared" si="52"/>
        <v>259</v>
      </c>
      <c r="X137" s="93">
        <f t="shared" si="46"/>
        <v>2.9600000000000001E-2</v>
      </c>
      <c r="Y137" s="94" t="str">
        <f t="shared" si="39"/>
        <v>2.40%-3.60%</v>
      </c>
      <c r="Z137" s="15"/>
      <c r="AA137" s="15"/>
      <c r="AB137" s="15"/>
      <c r="AC137" s="96"/>
      <c r="AD137" s="8">
        <f t="shared" si="53"/>
        <v>0</v>
      </c>
      <c r="AE137" s="17">
        <f t="shared" si="54"/>
        <v>9000</v>
      </c>
      <c r="AF137" s="18">
        <f t="shared" si="55"/>
        <v>259</v>
      </c>
      <c r="AG137" s="98">
        <f t="shared" si="56"/>
        <v>2.9630477062120963E-2</v>
      </c>
      <c r="AH137" s="20">
        <v>14</v>
      </c>
      <c r="AI137" s="20">
        <v>450</v>
      </c>
      <c r="AJ137" s="20"/>
      <c r="AK137" s="20">
        <v>688</v>
      </c>
      <c r="AL137" s="20">
        <f t="shared" si="57"/>
        <v>132088</v>
      </c>
      <c r="AM137" s="7">
        <v>4</v>
      </c>
      <c r="AN137" s="20"/>
      <c r="AO137" s="21"/>
      <c r="AP137" s="21"/>
      <c r="AQ137" s="5" t="s">
        <v>900</v>
      </c>
      <c r="AR137" s="5" t="s">
        <v>261</v>
      </c>
      <c r="AS137" s="5" t="s">
        <v>425</v>
      </c>
      <c r="AT137" s="20"/>
      <c r="AU137" s="21"/>
      <c r="AV137" s="21"/>
      <c r="AW137" s="145" t="e" vm="1">
        <f t="shared" ca="1" si="45"/>
        <v>#NAME?</v>
      </c>
      <c r="AX137" s="21" t="str">
        <f>VLOOKUP(表1[[#This Row],[Pers.no.]],'[6]Person Detail'!$B:$L,11,0)</f>
        <v>50-70</v>
      </c>
      <c r="AY137" s="404">
        <f>VLOOKUP(表1[[#This Row],[Pers.no.]],'[6]Person Detail'!$B:$R,17,0)</f>
        <v>0.924973544973545</v>
      </c>
      <c r="AZ137" s="404">
        <f>VLOOKUP(表1[[#This Row],[Pers.no.]],'[6]Person Detail'!$B:$W,21,0)</f>
        <v>0.92693531283138919</v>
      </c>
      <c r="BA137" s="404">
        <f>VLOOKUP(表1[[#This Row],[Pers.no.]],'[6]Person Detail'!$B:$W,22,0)</f>
        <v>0.9120389136603162</v>
      </c>
    </row>
    <row r="138" spans="1:53" ht="19.95" customHeight="1">
      <c r="A138" s="87" t="s">
        <v>562</v>
      </c>
      <c r="B138" s="5">
        <v>1707005</v>
      </c>
      <c r="C138" s="5" t="s">
        <v>54</v>
      </c>
      <c r="D138" s="5" t="s">
        <v>55</v>
      </c>
      <c r="E138" s="5" t="s">
        <v>1254</v>
      </c>
      <c r="F138" s="5" t="s">
        <v>910</v>
      </c>
      <c r="G138" s="5" t="s">
        <v>911</v>
      </c>
      <c r="H138" s="6">
        <v>40391</v>
      </c>
      <c r="I138" s="5" t="s">
        <v>87</v>
      </c>
      <c r="J138" s="5" t="s">
        <v>87</v>
      </c>
      <c r="K138" s="5" t="s">
        <v>89</v>
      </c>
      <c r="L138" s="7">
        <v>2</v>
      </c>
      <c r="M138" s="7">
        <v>3</v>
      </c>
      <c r="N138" s="8">
        <v>7103</v>
      </c>
      <c r="O138" s="89">
        <v>3.5000000000000003E-2</v>
      </c>
      <c r="P138" s="10">
        <f t="shared" si="47"/>
        <v>249</v>
      </c>
      <c r="Q138" s="89">
        <v>0</v>
      </c>
      <c r="R138" s="10">
        <f t="shared" si="48"/>
        <v>0</v>
      </c>
      <c r="S138" s="89">
        <f t="shared" si="49"/>
        <v>3.505561030550472E-2</v>
      </c>
      <c r="T138" s="10">
        <f t="shared" si="50"/>
        <v>249</v>
      </c>
      <c r="U138" s="10">
        <f t="shared" si="51"/>
        <v>7352</v>
      </c>
      <c r="V138" s="11">
        <v>7800</v>
      </c>
      <c r="W138" s="12">
        <f t="shared" si="52"/>
        <v>697</v>
      </c>
      <c r="X138" s="93">
        <f t="shared" si="46"/>
        <v>9.8100000000000007E-2</v>
      </c>
      <c r="Y138" s="94" t="str">
        <f t="shared" si="39"/>
        <v>2.80%-4.21%</v>
      </c>
      <c r="Z138" s="15"/>
      <c r="AA138" s="15"/>
      <c r="AB138" s="15"/>
      <c r="AC138" s="96"/>
      <c r="AD138" s="8">
        <f t="shared" si="53"/>
        <v>0</v>
      </c>
      <c r="AE138" s="17">
        <f t="shared" si="54"/>
        <v>7800</v>
      </c>
      <c r="AF138" s="18">
        <f t="shared" si="55"/>
        <v>697</v>
      </c>
      <c r="AG138" s="98">
        <f t="shared" si="56"/>
        <v>9.8127551738701912E-2</v>
      </c>
      <c r="AH138" s="20">
        <v>14</v>
      </c>
      <c r="AI138" s="20">
        <v>450</v>
      </c>
      <c r="AJ138" s="20"/>
      <c r="AK138" s="20">
        <v>688</v>
      </c>
      <c r="AL138" s="20">
        <f t="shared" si="57"/>
        <v>115288</v>
      </c>
      <c r="AM138" s="7">
        <v>3</v>
      </c>
      <c r="AN138" s="20"/>
      <c r="AO138" s="21" t="s">
        <v>922</v>
      </c>
      <c r="AP138" s="21" t="s">
        <v>132</v>
      </c>
      <c r="AQ138" s="5" t="s">
        <v>900</v>
      </c>
      <c r="AR138" s="5" t="s">
        <v>261</v>
      </c>
      <c r="AS138" s="5" t="s">
        <v>425</v>
      </c>
      <c r="AT138" s="20"/>
      <c r="AU138" s="21"/>
      <c r="AV138" s="21"/>
      <c r="AW138" s="145" t="e" vm="1">
        <f t="shared" ref="AW138:AW201" ca="1" si="58">_xlfn.LET(_xlpm.actual,X138,_xlpm.low,VALUE(_xlfn.TEXTBEFORE(Y138,"-")),_xlpm.high,VALUE(_xlfn.TEXTAFTER(Y138,"-")),IF(AND(_xlpm.actual=0,OR(_xlpm.low&lt;&gt;0,_xlpm.high&lt;&gt;0)),"0 increase",IF(_xlpm.actual&gt;_xlpm.high*1.2,"&gt;20",IF(_xlpm.actual&lt;_xlpm.low*0.8,"&lt;20","OK"))))</f>
        <v>#NAME?</v>
      </c>
      <c r="AX138" s="21" t="str">
        <f>VLOOKUP(表1[[#This Row],[Pers.no.]],'[6]Person Detail'!$B:$L,11,0)</f>
        <v>&lt;50</v>
      </c>
      <c r="AY138" s="404">
        <f>VLOOKUP(表1[[#This Row],[Pers.no.]],'[6]Person Detail'!$B:$R,17,0)</f>
        <v>0.57479263605098119</v>
      </c>
      <c r="AZ138" s="404">
        <f>VLOOKUP(表1[[#This Row],[Pers.no.]],'[6]Person Detail'!$B:$W,21,0)</f>
        <v>0.6130939536489578</v>
      </c>
      <c r="BA138" s="404">
        <f>VLOOKUP(表1[[#This Row],[Pers.no.]],'[6]Person Detail'!$B:$W,22,0)</f>
        <v>0.64263645726055618</v>
      </c>
    </row>
    <row r="139" spans="1:53" ht="19.95" customHeight="1">
      <c r="A139" s="87" t="s">
        <v>562</v>
      </c>
      <c r="B139" s="5">
        <v>1710052</v>
      </c>
      <c r="C139" s="5" t="s">
        <v>54</v>
      </c>
      <c r="D139" s="5" t="s">
        <v>55</v>
      </c>
      <c r="E139" s="5" t="s">
        <v>1254</v>
      </c>
      <c r="F139" s="5" t="s">
        <v>881</v>
      </c>
      <c r="G139" s="5" t="s">
        <v>882</v>
      </c>
      <c r="H139" s="6">
        <v>41460</v>
      </c>
      <c r="I139" s="5" t="s">
        <v>65</v>
      </c>
      <c r="J139" s="5" t="s">
        <v>65</v>
      </c>
      <c r="K139" s="5" t="s">
        <v>66</v>
      </c>
      <c r="L139" s="7">
        <v>2</v>
      </c>
      <c r="M139" s="7">
        <v>1</v>
      </c>
      <c r="N139" s="8">
        <v>13295</v>
      </c>
      <c r="O139" s="89">
        <v>0</v>
      </c>
      <c r="P139" s="10">
        <f t="shared" si="47"/>
        <v>0</v>
      </c>
      <c r="Q139" s="89">
        <v>0</v>
      </c>
      <c r="R139" s="10">
        <f t="shared" si="48"/>
        <v>0</v>
      </c>
      <c r="S139" s="89">
        <f t="shared" si="49"/>
        <v>0</v>
      </c>
      <c r="T139" s="10">
        <f t="shared" si="50"/>
        <v>0</v>
      </c>
      <c r="U139" s="10">
        <f t="shared" si="51"/>
        <v>13295</v>
      </c>
      <c r="V139" s="11">
        <f t="shared" si="37"/>
        <v>13295</v>
      </c>
      <c r="W139" s="12">
        <f t="shared" si="52"/>
        <v>0</v>
      </c>
      <c r="X139" s="93">
        <f t="shared" si="46"/>
        <v>0</v>
      </c>
      <c r="Y139" s="94" t="str">
        <f t="shared" si="39"/>
        <v>0.00%-0.00%</v>
      </c>
      <c r="Z139" s="15"/>
      <c r="AA139" s="15"/>
      <c r="AB139" s="15"/>
      <c r="AC139" s="96"/>
      <c r="AD139" s="8">
        <f t="shared" si="53"/>
        <v>0</v>
      </c>
      <c r="AE139" s="17">
        <f t="shared" si="54"/>
        <v>13295</v>
      </c>
      <c r="AF139" s="18">
        <f t="shared" si="55"/>
        <v>0</v>
      </c>
      <c r="AG139" s="98">
        <f t="shared" si="56"/>
        <v>0</v>
      </c>
      <c r="AH139" s="20">
        <v>14</v>
      </c>
      <c r="AI139" s="20">
        <v>450</v>
      </c>
      <c r="AJ139" s="20"/>
      <c r="AK139" s="20">
        <v>688</v>
      </c>
      <c r="AL139" s="20">
        <f t="shared" si="57"/>
        <v>192218</v>
      </c>
      <c r="AM139" s="7">
        <v>3</v>
      </c>
      <c r="AN139" s="20"/>
      <c r="AO139" s="21"/>
      <c r="AP139" s="21"/>
      <c r="AQ139" s="5" t="s">
        <v>900</v>
      </c>
      <c r="AR139" s="5" t="s">
        <v>261</v>
      </c>
      <c r="AS139" s="5" t="s">
        <v>425</v>
      </c>
      <c r="AT139" s="20"/>
      <c r="AU139" s="21"/>
      <c r="AV139" s="21"/>
      <c r="AW139" s="145" t="e" vm="1">
        <f t="shared" ca="1" si="58"/>
        <v>#NAME?</v>
      </c>
      <c r="AX139" s="21" t="str">
        <f>VLOOKUP(表1[[#This Row],[Pers.no.]],'[6]Person Detail'!$B:$L,11,0)</f>
        <v>0</v>
      </c>
      <c r="AY139" s="404">
        <f>VLOOKUP(表1[[#This Row],[Pers.no.]],'[6]Person Detail'!$B:$R,17,0)</f>
        <v>0.84060445118866967</v>
      </c>
      <c r="AZ139" s="404">
        <f>VLOOKUP(表1[[#This Row],[Pers.no.]],'[6]Person Detail'!$B:$W,21,0)</f>
        <v>0.88642197553088642</v>
      </c>
      <c r="BA139" s="404">
        <f>VLOOKUP(表1[[#This Row],[Pers.no.]],'[6]Person Detail'!$B:$W,22,0)</f>
        <v>0.8602950692377378</v>
      </c>
    </row>
    <row r="140" spans="1:53" ht="19.95" customHeight="1">
      <c r="A140" s="87" t="s">
        <v>562</v>
      </c>
      <c r="B140" s="5">
        <v>1711024</v>
      </c>
      <c r="C140" s="5" t="s">
        <v>54</v>
      </c>
      <c r="D140" s="5" t="s">
        <v>55</v>
      </c>
      <c r="E140" s="5" t="s">
        <v>1254</v>
      </c>
      <c r="F140" s="5" t="s">
        <v>927</v>
      </c>
      <c r="G140" s="5" t="s">
        <v>882</v>
      </c>
      <c r="H140" s="6">
        <v>41814</v>
      </c>
      <c r="I140" s="5" t="s">
        <v>285</v>
      </c>
      <c r="J140" s="5" t="s">
        <v>285</v>
      </c>
      <c r="K140" s="5" t="s">
        <v>286</v>
      </c>
      <c r="L140" s="7">
        <v>2</v>
      </c>
      <c r="M140" s="7" t="s">
        <v>287</v>
      </c>
      <c r="N140" s="8">
        <v>5720</v>
      </c>
      <c r="O140" s="89">
        <v>2.5000000000000001E-2</v>
      </c>
      <c r="P140" s="10">
        <f t="shared" si="47"/>
        <v>143</v>
      </c>
      <c r="Q140" s="89">
        <v>0</v>
      </c>
      <c r="R140" s="10">
        <f t="shared" si="48"/>
        <v>0</v>
      </c>
      <c r="S140" s="89">
        <f t="shared" si="49"/>
        <v>2.5000000000000001E-2</v>
      </c>
      <c r="T140" s="10">
        <f t="shared" si="50"/>
        <v>143</v>
      </c>
      <c r="U140" s="10">
        <f t="shared" si="51"/>
        <v>5863</v>
      </c>
      <c r="V140" s="11">
        <v>6297</v>
      </c>
      <c r="W140" s="12">
        <f t="shared" si="52"/>
        <v>577</v>
      </c>
      <c r="X140" s="93">
        <f t="shared" si="46"/>
        <v>0.1009</v>
      </c>
      <c r="Y140" s="94" t="str">
        <f t="shared" si="39"/>
        <v>2.00%-3.00%</v>
      </c>
      <c r="Z140" s="15"/>
      <c r="AA140" s="15"/>
      <c r="AB140" s="15"/>
      <c r="AC140" s="96"/>
      <c r="AD140" s="8">
        <f t="shared" si="53"/>
        <v>0</v>
      </c>
      <c r="AE140" s="17">
        <f t="shared" si="54"/>
        <v>6297</v>
      </c>
      <c r="AF140" s="18">
        <f t="shared" si="55"/>
        <v>577</v>
      </c>
      <c r="AG140" s="98">
        <f t="shared" si="56"/>
        <v>0.10087412587412592</v>
      </c>
      <c r="AH140" s="20">
        <v>14</v>
      </c>
      <c r="AI140" s="20">
        <v>450</v>
      </c>
      <c r="AJ140" s="20"/>
      <c r="AK140" s="20">
        <v>688</v>
      </c>
      <c r="AL140" s="20">
        <f t="shared" si="57"/>
        <v>94246</v>
      </c>
      <c r="AM140" s="7" t="s">
        <v>287</v>
      </c>
      <c r="AN140" s="20"/>
      <c r="AO140" s="21" t="s">
        <v>928</v>
      </c>
      <c r="AP140" s="21" t="s">
        <v>132</v>
      </c>
      <c r="AQ140" s="5" t="s">
        <v>900</v>
      </c>
      <c r="AR140" s="5" t="s">
        <v>261</v>
      </c>
      <c r="AS140" s="5" t="s">
        <v>425</v>
      </c>
      <c r="AT140" s="20"/>
      <c r="AU140" s="21"/>
      <c r="AV140" s="21"/>
      <c r="AW140" s="145" t="e" vm="1">
        <f t="shared" ca="1" si="58"/>
        <v>#NAME?</v>
      </c>
      <c r="AX140" s="21" t="str">
        <f>VLOOKUP(表1[[#This Row],[Pers.no.]],'[6]Person Detail'!$B:$L,11,0)</f>
        <v>0</v>
      </c>
      <c r="AY140" s="404">
        <f>VLOOKUP(表1[[#This Row],[Pers.no.]],'[6]Person Detail'!$B:$R,17,0)</f>
        <v>0.8113475177304964</v>
      </c>
      <c r="AZ140" s="404">
        <f>VLOOKUP(表1[[#This Row],[Pers.no.]],'[6]Person Detail'!$B:$W,21,0)</f>
        <v>0.9859519089890546</v>
      </c>
      <c r="BA140" s="404">
        <f>VLOOKUP(表1[[#This Row],[Pers.no.]],'[6]Person Detail'!$B:$W,22,0)</f>
        <v>1.0321258810031142</v>
      </c>
    </row>
    <row r="141" spans="1:53" ht="19.95" customHeight="1">
      <c r="A141" s="87" t="s">
        <v>562</v>
      </c>
      <c r="B141" s="5">
        <v>1714007</v>
      </c>
      <c r="C141" s="5" t="s">
        <v>54</v>
      </c>
      <c r="D141" s="5" t="s">
        <v>55</v>
      </c>
      <c r="E141" s="5" t="s">
        <v>1254</v>
      </c>
      <c r="F141" s="5" t="s">
        <v>881</v>
      </c>
      <c r="G141" s="5" t="s">
        <v>882</v>
      </c>
      <c r="H141" s="6">
        <v>42917</v>
      </c>
      <c r="I141" s="5" t="s">
        <v>285</v>
      </c>
      <c r="J141" s="5" t="s">
        <v>285</v>
      </c>
      <c r="K141" s="5" t="s">
        <v>286</v>
      </c>
      <c r="L141" s="7">
        <v>2</v>
      </c>
      <c r="M141" s="7">
        <v>3</v>
      </c>
      <c r="N141" s="8">
        <v>5745</v>
      </c>
      <c r="O141" s="89">
        <v>2.5000000000000001E-2</v>
      </c>
      <c r="P141" s="10">
        <f t="shared" si="47"/>
        <v>144</v>
      </c>
      <c r="Q141" s="89">
        <v>0</v>
      </c>
      <c r="R141" s="10">
        <f t="shared" si="48"/>
        <v>0</v>
      </c>
      <c r="S141" s="89">
        <f t="shared" si="49"/>
        <v>2.5065274151436032E-2</v>
      </c>
      <c r="T141" s="10">
        <f t="shared" si="50"/>
        <v>144</v>
      </c>
      <c r="U141" s="10">
        <f t="shared" si="51"/>
        <v>5889</v>
      </c>
      <c r="V141" s="11">
        <f t="shared" si="37"/>
        <v>5889</v>
      </c>
      <c r="W141" s="12">
        <f t="shared" si="52"/>
        <v>144</v>
      </c>
      <c r="X141" s="93">
        <f t="shared" si="46"/>
        <v>2.5100000000000001E-2</v>
      </c>
      <c r="Y141" s="94" t="str">
        <f t="shared" si="39"/>
        <v>2.01%-3.01%</v>
      </c>
      <c r="Z141" s="15"/>
      <c r="AA141" s="15"/>
      <c r="AB141" s="15"/>
      <c r="AC141" s="96"/>
      <c r="AD141" s="8">
        <f t="shared" si="53"/>
        <v>0</v>
      </c>
      <c r="AE141" s="17">
        <f t="shared" si="54"/>
        <v>5889</v>
      </c>
      <c r="AF141" s="18">
        <f t="shared" si="55"/>
        <v>144</v>
      </c>
      <c r="AG141" s="98">
        <f t="shared" si="56"/>
        <v>2.5065274151436112E-2</v>
      </c>
      <c r="AH141" s="20">
        <v>14</v>
      </c>
      <c r="AI141" s="20">
        <v>450</v>
      </c>
      <c r="AJ141" s="20"/>
      <c r="AK141" s="20">
        <v>688</v>
      </c>
      <c r="AL141" s="20">
        <f t="shared" si="57"/>
        <v>88534</v>
      </c>
      <c r="AM141" s="7">
        <v>3</v>
      </c>
      <c r="AN141" s="20"/>
      <c r="AO141" s="21"/>
      <c r="AP141" s="21"/>
      <c r="AQ141" s="5" t="s">
        <v>900</v>
      </c>
      <c r="AR141" s="5" t="s">
        <v>261</v>
      </c>
      <c r="AS141" s="5" t="s">
        <v>425</v>
      </c>
      <c r="AT141" s="20"/>
      <c r="AU141" s="21"/>
      <c r="AV141" s="21"/>
      <c r="AW141" s="145" t="e" vm="1">
        <f t="shared" ca="1" si="58"/>
        <v>#NAME?</v>
      </c>
      <c r="AX141" s="21" t="str">
        <f>VLOOKUP(表1[[#This Row],[Pers.no.]],'[6]Person Detail'!$B:$L,11,0)</f>
        <v>70-90</v>
      </c>
      <c r="AY141" s="404">
        <f>VLOOKUP(表1[[#This Row],[Pers.no.]],'[6]Person Detail'!$B:$R,17,0)</f>
        <v>0.81489361702127661</v>
      </c>
      <c r="AZ141" s="404">
        <f>VLOOKUP(表1[[#This Row],[Pers.no.]],'[6]Person Detail'!$B:$W,21,0)</f>
        <v>0.99026113936051019</v>
      </c>
      <c r="BA141" s="404">
        <f>VLOOKUP(表1[[#This Row],[Pers.no.]],'[6]Person Detail'!$B:$W,22,0)</f>
        <v>0.96525159809867234</v>
      </c>
    </row>
    <row r="142" spans="1:53" ht="19.95" customHeight="1">
      <c r="A142" s="87" t="s">
        <v>562</v>
      </c>
      <c r="B142" s="5">
        <v>1213149</v>
      </c>
      <c r="C142" s="5" t="s">
        <v>54</v>
      </c>
      <c r="D142" s="5" t="s">
        <v>55</v>
      </c>
      <c r="E142" s="5" t="s">
        <v>1254</v>
      </c>
      <c r="F142" s="5" t="s">
        <v>933</v>
      </c>
      <c r="G142" s="5" t="s">
        <v>825</v>
      </c>
      <c r="H142" s="6">
        <v>40725</v>
      </c>
      <c r="I142" s="5" t="s">
        <v>105</v>
      </c>
      <c r="J142" s="5" t="s">
        <v>934</v>
      </c>
      <c r="K142" s="5" t="s">
        <v>107</v>
      </c>
      <c r="L142" s="7">
        <v>2</v>
      </c>
      <c r="M142" s="7">
        <v>4</v>
      </c>
      <c r="N142" s="8">
        <v>10342</v>
      </c>
      <c r="O142" s="9">
        <v>0.03</v>
      </c>
      <c r="P142" s="10">
        <f t="shared" si="47"/>
        <v>310</v>
      </c>
      <c r="Q142" s="9">
        <v>0</v>
      </c>
      <c r="R142" s="10">
        <f t="shared" si="48"/>
        <v>0</v>
      </c>
      <c r="S142" s="9">
        <f t="shared" si="49"/>
        <v>2.9974859795010637E-2</v>
      </c>
      <c r="T142" s="10">
        <f t="shared" si="50"/>
        <v>310</v>
      </c>
      <c r="U142" s="10">
        <f t="shared" si="51"/>
        <v>10652</v>
      </c>
      <c r="V142" s="11">
        <v>10342</v>
      </c>
      <c r="W142" s="12">
        <f t="shared" si="52"/>
        <v>0</v>
      </c>
      <c r="X142" s="13">
        <f t="shared" si="46"/>
        <v>0</v>
      </c>
      <c r="Y142" s="14" t="str">
        <f t="shared" si="39"/>
        <v>2.40%-3.60%</v>
      </c>
      <c r="Z142" s="15" t="s">
        <v>112</v>
      </c>
      <c r="AA142" s="15" t="s">
        <v>854</v>
      </c>
      <c r="AB142" s="15" t="s">
        <v>198</v>
      </c>
      <c r="AC142" s="16">
        <v>0.16800000000000001</v>
      </c>
      <c r="AD142" s="8">
        <f t="shared" si="53"/>
        <v>1737</v>
      </c>
      <c r="AE142" s="17">
        <f t="shared" si="54"/>
        <v>12079</v>
      </c>
      <c r="AF142" s="18">
        <f t="shared" si="55"/>
        <v>1737</v>
      </c>
      <c r="AG142" s="19">
        <f t="shared" si="56"/>
        <v>0.1679559079481725</v>
      </c>
      <c r="AH142" s="20">
        <v>14</v>
      </c>
      <c r="AI142" s="20">
        <v>450</v>
      </c>
      <c r="AJ142" s="20"/>
      <c r="AK142" s="20">
        <v>688</v>
      </c>
      <c r="AL142" s="20">
        <f t="shared" si="57"/>
        <v>175194</v>
      </c>
      <c r="AM142" s="7">
        <v>3</v>
      </c>
      <c r="AN142" s="20"/>
      <c r="AO142" s="21" t="s">
        <v>935</v>
      </c>
      <c r="AP142" s="21" t="s">
        <v>282</v>
      </c>
      <c r="AQ142" s="5" t="s">
        <v>936</v>
      </c>
      <c r="AR142" s="5" t="s">
        <v>261</v>
      </c>
      <c r="AS142" s="5" t="s">
        <v>62</v>
      </c>
      <c r="AT142" s="20"/>
      <c r="AU142" s="21"/>
      <c r="AV142" s="21"/>
      <c r="AW142" s="145" t="e" vm="1">
        <f t="shared" ca="1" si="58"/>
        <v>#NAME?</v>
      </c>
      <c r="AX142" s="21" t="str">
        <f>VLOOKUP(表1[[#This Row],[Pers.no.]],'[6]Person Detail'!$B:$L,11,0)</f>
        <v>90-110</v>
      </c>
      <c r="AY142" s="404">
        <f>VLOOKUP(表1[[#This Row],[Pers.no.]],'[6]Person Detail'!$B:$R,17,0)</f>
        <v>1.0943915343915345</v>
      </c>
      <c r="AZ142" s="404">
        <f>VLOOKUP(表1[[#This Row],[Pers.no.]],'[6]Person Detail'!$B:$W,21,0)</f>
        <v>1.096712619300106</v>
      </c>
      <c r="BA142" s="404">
        <f>VLOOKUP(表1[[#This Row],[Pers.no.]],'[6]Person Detail'!$B:$W,22,0)</f>
        <v>1.2240575597892176</v>
      </c>
    </row>
    <row r="143" spans="1:53" ht="19.95" customHeight="1">
      <c r="A143" s="87" t="s">
        <v>562</v>
      </c>
      <c r="B143" s="5">
        <v>15017484</v>
      </c>
      <c r="C143" s="5" t="s">
        <v>54</v>
      </c>
      <c r="D143" s="5" t="s">
        <v>55</v>
      </c>
      <c r="E143" s="5" t="s">
        <v>1254</v>
      </c>
      <c r="F143" s="5" t="s">
        <v>933</v>
      </c>
      <c r="G143" s="5" t="s">
        <v>825</v>
      </c>
      <c r="H143" s="6">
        <v>42893</v>
      </c>
      <c r="I143" s="5" t="s">
        <v>87</v>
      </c>
      <c r="J143" s="5" t="s">
        <v>87</v>
      </c>
      <c r="K143" s="5" t="s">
        <v>89</v>
      </c>
      <c r="L143" s="7">
        <v>2</v>
      </c>
      <c r="M143" s="7">
        <v>3</v>
      </c>
      <c r="N143" s="8">
        <v>19088</v>
      </c>
      <c r="O143" s="9">
        <v>0</v>
      </c>
      <c r="P143" s="10">
        <f t="shared" si="47"/>
        <v>0</v>
      </c>
      <c r="Q143" s="9">
        <v>0</v>
      </c>
      <c r="R143" s="10">
        <f t="shared" si="48"/>
        <v>0</v>
      </c>
      <c r="S143" s="9">
        <f t="shared" si="49"/>
        <v>0</v>
      </c>
      <c r="T143" s="10">
        <f t="shared" si="50"/>
        <v>0</v>
      </c>
      <c r="U143" s="10">
        <f t="shared" si="51"/>
        <v>19088</v>
      </c>
      <c r="V143" s="11">
        <f t="shared" ref="V143:V164" si="59">U143</f>
        <v>19088</v>
      </c>
      <c r="W143" s="12">
        <f t="shared" si="52"/>
        <v>0</v>
      </c>
      <c r="X143" s="13">
        <f t="shared" si="46"/>
        <v>0</v>
      </c>
      <c r="Y143" s="14" t="str">
        <f t="shared" si="39"/>
        <v>0.00%-0.00%</v>
      </c>
      <c r="Z143" s="15"/>
      <c r="AA143" s="15"/>
      <c r="AB143" s="15"/>
      <c r="AC143" s="16"/>
      <c r="AD143" s="8">
        <f t="shared" si="53"/>
        <v>0</v>
      </c>
      <c r="AE143" s="17">
        <f t="shared" si="54"/>
        <v>19088</v>
      </c>
      <c r="AF143" s="18">
        <f t="shared" si="55"/>
        <v>0</v>
      </c>
      <c r="AG143" s="19">
        <f t="shared" si="56"/>
        <v>0</v>
      </c>
      <c r="AH143" s="20">
        <v>14</v>
      </c>
      <c r="AI143" s="20">
        <v>450</v>
      </c>
      <c r="AJ143" s="20"/>
      <c r="AK143" s="20">
        <v>688</v>
      </c>
      <c r="AL143" s="20">
        <f t="shared" si="57"/>
        <v>273320</v>
      </c>
      <c r="AM143" s="7">
        <v>3</v>
      </c>
      <c r="AN143" s="20"/>
      <c r="AO143" s="21"/>
      <c r="AP143" s="21"/>
      <c r="AQ143" s="5" t="s">
        <v>936</v>
      </c>
      <c r="AR143" s="5" t="s">
        <v>261</v>
      </c>
      <c r="AS143" s="5" t="s">
        <v>62</v>
      </c>
      <c r="AT143" s="20"/>
      <c r="AU143" s="21"/>
      <c r="AV143" s="21"/>
      <c r="AW143" s="145" t="e" vm="1">
        <f t="shared" ca="1" si="58"/>
        <v>#NAME?</v>
      </c>
      <c r="AX143" s="21" t="str">
        <f>VLOOKUP(表1[[#This Row],[Pers.no.]],'[6]Person Detail'!$B:$L,11,0)</f>
        <v>&gt;90</v>
      </c>
      <c r="AY143" s="404">
        <f>VLOOKUP(表1[[#This Row],[Pers.no.]],'[6]Person Detail'!$B:$R,17,0)</f>
        <v>1.5446489985838558</v>
      </c>
      <c r="AZ143" s="404">
        <f>VLOOKUP(表1[[#This Row],[Pers.no.]],'[6]Person Detail'!$B:$W,21,0)</f>
        <v>1.6475767122696474</v>
      </c>
      <c r="BA143" s="404">
        <f>VLOOKUP(表1[[#This Row],[Pers.no.]],'[6]Person Detail'!$B:$W,22,0)</f>
        <v>1.5726467559217301</v>
      </c>
    </row>
    <row r="144" spans="1:53" ht="19.95" customHeight="1">
      <c r="A144" s="87" t="s">
        <v>562</v>
      </c>
      <c r="B144" s="5">
        <v>1213096</v>
      </c>
      <c r="C144" s="5" t="s">
        <v>54</v>
      </c>
      <c r="D144" s="5" t="s">
        <v>55</v>
      </c>
      <c r="E144" s="5" t="s">
        <v>1254</v>
      </c>
      <c r="F144" s="5" t="s">
        <v>933</v>
      </c>
      <c r="G144" s="5" t="s">
        <v>825</v>
      </c>
      <c r="H144" s="6">
        <v>37088</v>
      </c>
      <c r="I144" s="5" t="s">
        <v>150</v>
      </c>
      <c r="J144" s="5" t="s">
        <v>941</v>
      </c>
      <c r="K144" s="5" t="s">
        <v>59</v>
      </c>
      <c r="L144" s="7">
        <v>2</v>
      </c>
      <c r="M144" s="7">
        <v>4</v>
      </c>
      <c r="N144" s="8">
        <v>23768</v>
      </c>
      <c r="O144" s="9">
        <v>3.7500000000000006E-2</v>
      </c>
      <c r="P144" s="10">
        <f t="shared" si="47"/>
        <v>891</v>
      </c>
      <c r="Q144" s="9">
        <v>1.55E-2</v>
      </c>
      <c r="R144" s="10">
        <f t="shared" si="48"/>
        <v>368</v>
      </c>
      <c r="S144" s="9">
        <f t="shared" si="49"/>
        <v>5.2970380343318746E-2</v>
      </c>
      <c r="T144" s="10">
        <f t="shared" si="50"/>
        <v>1259</v>
      </c>
      <c r="U144" s="10">
        <f t="shared" si="51"/>
        <v>25027</v>
      </c>
      <c r="V144" s="11">
        <v>26000</v>
      </c>
      <c r="W144" s="12">
        <f t="shared" si="52"/>
        <v>2232</v>
      </c>
      <c r="X144" s="13">
        <f t="shared" si="46"/>
        <v>9.3899999999999997E-2</v>
      </c>
      <c r="Y144" s="14" t="str">
        <f t="shared" si="39"/>
        <v>4.24%-6.36%</v>
      </c>
      <c r="Z144" s="15"/>
      <c r="AA144" s="15"/>
      <c r="AB144" s="15"/>
      <c r="AC144" s="16"/>
      <c r="AD144" s="8">
        <f t="shared" si="53"/>
        <v>0</v>
      </c>
      <c r="AE144" s="17">
        <f t="shared" si="54"/>
        <v>26000</v>
      </c>
      <c r="AF144" s="18">
        <f t="shared" si="55"/>
        <v>2232</v>
      </c>
      <c r="AG144" s="19">
        <f t="shared" si="56"/>
        <v>9.3907775159878915E-2</v>
      </c>
      <c r="AH144" s="20">
        <v>14</v>
      </c>
      <c r="AI144" s="20">
        <v>450</v>
      </c>
      <c r="AJ144" s="20"/>
      <c r="AK144" s="20">
        <v>688</v>
      </c>
      <c r="AL144" s="20">
        <f t="shared" si="57"/>
        <v>370088</v>
      </c>
      <c r="AM144" s="7">
        <v>4</v>
      </c>
      <c r="AN144" s="20"/>
      <c r="AO144" s="21" t="s">
        <v>942</v>
      </c>
      <c r="AP144" s="21" t="s">
        <v>349</v>
      </c>
      <c r="AQ144" s="5" t="s">
        <v>936</v>
      </c>
      <c r="AR144" s="5" t="s">
        <v>261</v>
      </c>
      <c r="AS144" s="5" t="s">
        <v>62</v>
      </c>
      <c r="AT144" s="20"/>
      <c r="AU144" s="21"/>
      <c r="AV144" s="21"/>
      <c r="AW144" s="145" t="e" vm="1">
        <f t="shared" ca="1" si="58"/>
        <v>#NAME?</v>
      </c>
      <c r="AX144" s="21" t="str">
        <f>VLOOKUP(表1[[#This Row],[Pers.no.]],'[6]Person Detail'!$B:$L,11,0)</f>
        <v>70-90</v>
      </c>
      <c r="AY144" s="404">
        <f>VLOOKUP(表1[[#This Row],[Pers.no.]],'[6]Person Detail'!$B:$R,17,0)</f>
        <v>1.0225874456825712</v>
      </c>
      <c r="AZ144" s="404">
        <f>VLOOKUP(表1[[#This Row],[Pers.no.]],'[6]Person Detail'!$B:$W,21,0)</f>
        <v>1.0792353448667302</v>
      </c>
      <c r="BA144" s="404">
        <f>VLOOKUP(表1[[#This Row],[Pers.no.]],'[6]Person Detail'!$B:$W,22,0)</f>
        <v>1.1063829787234043</v>
      </c>
    </row>
    <row r="145" spans="1:53" ht="19.95" customHeight="1">
      <c r="A145" s="87" t="s">
        <v>562</v>
      </c>
      <c r="B145" s="5">
        <v>1112104</v>
      </c>
      <c r="C145" s="5" t="s">
        <v>54</v>
      </c>
      <c r="D145" s="5" t="s">
        <v>55</v>
      </c>
      <c r="E145" s="5" t="s">
        <v>1254</v>
      </c>
      <c r="F145" s="5" t="s">
        <v>945</v>
      </c>
      <c r="G145" s="5" t="s">
        <v>825</v>
      </c>
      <c r="H145" s="6">
        <v>39295</v>
      </c>
      <c r="I145" s="5" t="s">
        <v>105</v>
      </c>
      <c r="J145" s="5" t="s">
        <v>946</v>
      </c>
      <c r="K145" s="5" t="s">
        <v>107</v>
      </c>
      <c r="L145" s="7">
        <v>2</v>
      </c>
      <c r="M145" s="7">
        <v>3</v>
      </c>
      <c r="N145" s="8">
        <v>8332</v>
      </c>
      <c r="O145" s="9">
        <v>0.03</v>
      </c>
      <c r="P145" s="10">
        <f t="shared" si="47"/>
        <v>250</v>
      </c>
      <c r="Q145" s="9">
        <v>0</v>
      </c>
      <c r="R145" s="10">
        <f t="shared" si="48"/>
        <v>0</v>
      </c>
      <c r="S145" s="9">
        <f t="shared" si="49"/>
        <v>3.00048007681229E-2</v>
      </c>
      <c r="T145" s="10">
        <f t="shared" si="50"/>
        <v>250</v>
      </c>
      <c r="U145" s="10">
        <f t="shared" si="51"/>
        <v>8582</v>
      </c>
      <c r="V145" s="11">
        <f t="shared" si="59"/>
        <v>8582</v>
      </c>
      <c r="W145" s="12">
        <f t="shared" si="52"/>
        <v>250</v>
      </c>
      <c r="X145" s="13">
        <f t="shared" si="46"/>
        <v>0.03</v>
      </c>
      <c r="Y145" s="14" t="str">
        <f t="shared" si="39"/>
        <v>2.40%-3.60%</v>
      </c>
      <c r="Z145" s="15"/>
      <c r="AA145" s="15"/>
      <c r="AB145" s="15"/>
      <c r="AC145" s="16"/>
      <c r="AD145" s="8">
        <f t="shared" si="53"/>
        <v>0</v>
      </c>
      <c r="AE145" s="17">
        <f t="shared" si="54"/>
        <v>8582</v>
      </c>
      <c r="AF145" s="18">
        <f t="shared" si="55"/>
        <v>250</v>
      </c>
      <c r="AG145" s="19">
        <f t="shared" si="56"/>
        <v>3.0004800768122841E-2</v>
      </c>
      <c r="AH145" s="20">
        <v>14</v>
      </c>
      <c r="AI145" s="20">
        <v>450</v>
      </c>
      <c r="AJ145" s="20"/>
      <c r="AK145" s="20">
        <v>688</v>
      </c>
      <c r="AL145" s="20">
        <f t="shared" si="57"/>
        <v>126236</v>
      </c>
      <c r="AM145" s="7">
        <v>3</v>
      </c>
      <c r="AN145" s="20"/>
      <c r="AO145" s="21"/>
      <c r="AP145" s="21"/>
      <c r="AQ145" s="5" t="s">
        <v>936</v>
      </c>
      <c r="AR145" s="5" t="s">
        <v>261</v>
      </c>
      <c r="AS145" s="5" t="s">
        <v>62</v>
      </c>
      <c r="AT145" s="20"/>
      <c r="AU145" s="21"/>
      <c r="AV145" s="21"/>
      <c r="AW145" s="145" t="e" vm="1">
        <f t="shared" ca="1" si="58"/>
        <v>#NAME?</v>
      </c>
      <c r="AX145" s="21" t="str">
        <f>VLOOKUP(表1[[#This Row],[Pers.no.]],'[6]Person Detail'!$B:$L,11,0)</f>
        <v>50-70</v>
      </c>
      <c r="AY145" s="404">
        <f>VLOOKUP(表1[[#This Row],[Pers.no.]],'[6]Person Detail'!$B:$R,17,0)</f>
        <v>0.88169312169312164</v>
      </c>
      <c r="AZ145" s="404">
        <f>VLOOKUP(表1[[#This Row],[Pers.no.]],'[6]Person Detail'!$B:$W,21,0)</f>
        <v>0.88356309650053022</v>
      </c>
      <c r="BA145" s="404">
        <f>VLOOKUP(表1[[#This Row],[Pers.no.]],'[6]Person Detail'!$B:$W,22,0)</f>
        <v>0.86967977300364818</v>
      </c>
    </row>
    <row r="146" spans="1:53" ht="19.95" customHeight="1">
      <c r="A146" s="87" t="s">
        <v>562</v>
      </c>
      <c r="B146" s="5">
        <v>1120398</v>
      </c>
      <c r="C146" s="5" t="s">
        <v>54</v>
      </c>
      <c r="D146" s="5" t="s">
        <v>55</v>
      </c>
      <c r="E146" s="5" t="s">
        <v>1254</v>
      </c>
      <c r="F146" s="5" t="s">
        <v>949</v>
      </c>
      <c r="G146" s="5" t="s">
        <v>825</v>
      </c>
      <c r="H146" s="6">
        <v>45903</v>
      </c>
      <c r="I146" s="5" t="s">
        <v>950</v>
      </c>
      <c r="J146" s="5" t="s">
        <v>951</v>
      </c>
      <c r="K146" s="5" t="s">
        <v>107</v>
      </c>
      <c r="L146" s="7">
        <v>2</v>
      </c>
      <c r="M146" s="7">
        <v>1</v>
      </c>
      <c r="N146" s="8">
        <v>8000</v>
      </c>
      <c r="O146" s="9">
        <v>0</v>
      </c>
      <c r="P146" s="10">
        <f t="shared" si="47"/>
        <v>0</v>
      </c>
      <c r="Q146" s="9">
        <v>0</v>
      </c>
      <c r="R146" s="10">
        <f t="shared" si="48"/>
        <v>0</v>
      </c>
      <c r="S146" s="9">
        <f t="shared" si="49"/>
        <v>0</v>
      </c>
      <c r="T146" s="10">
        <f t="shared" si="50"/>
        <v>0</v>
      </c>
      <c r="U146" s="10">
        <f t="shared" si="51"/>
        <v>8000</v>
      </c>
      <c r="V146" s="11">
        <f t="shared" si="59"/>
        <v>8000</v>
      </c>
      <c r="W146" s="12">
        <f t="shared" si="52"/>
        <v>0</v>
      </c>
      <c r="X146" s="13">
        <f t="shared" si="46"/>
        <v>0</v>
      </c>
      <c r="Y146" s="14" t="str">
        <f t="shared" si="39"/>
        <v>0.00%-0.00%</v>
      </c>
      <c r="Z146" s="15"/>
      <c r="AA146" s="15"/>
      <c r="AB146" s="15"/>
      <c r="AC146" s="16"/>
      <c r="AD146" s="8">
        <f t="shared" si="53"/>
        <v>0</v>
      </c>
      <c r="AE146" s="17">
        <f t="shared" si="54"/>
        <v>8000</v>
      </c>
      <c r="AF146" s="18">
        <f t="shared" si="55"/>
        <v>0</v>
      </c>
      <c r="AG146" s="19">
        <f t="shared" si="56"/>
        <v>0</v>
      </c>
      <c r="AH146" s="20">
        <v>14</v>
      </c>
      <c r="AI146" s="20">
        <v>450</v>
      </c>
      <c r="AJ146" s="20"/>
      <c r="AK146" s="20">
        <v>688</v>
      </c>
      <c r="AL146" s="20">
        <f t="shared" si="57"/>
        <v>118088</v>
      </c>
      <c r="AM146" s="7" t="e">
        <v>#N/A</v>
      </c>
      <c r="AN146" s="20"/>
      <c r="AO146" s="21"/>
      <c r="AP146" s="21"/>
      <c r="AQ146" s="5" t="s">
        <v>936</v>
      </c>
      <c r="AR146" s="5" t="s">
        <v>261</v>
      </c>
      <c r="AS146" s="5" t="s">
        <v>62</v>
      </c>
      <c r="AT146" s="20"/>
      <c r="AU146" s="21"/>
      <c r="AV146" s="21"/>
      <c r="AW146" s="145" t="e" vm="1">
        <f t="shared" ca="1" si="58"/>
        <v>#NAME?</v>
      </c>
      <c r="AX146" s="21" t="str">
        <f>VLOOKUP(表1[[#This Row],[Pers.no.]],'[6]Person Detail'!$B:$L,11,0)</f>
        <v>0</v>
      </c>
      <c r="AY146" s="404">
        <f>VLOOKUP(表1[[#This Row],[Pers.no.]],'[6]Person Detail'!$B:$R,17,0)</f>
        <v>0.84656084656084651</v>
      </c>
      <c r="AZ146" s="404">
        <f>VLOOKUP(表1[[#This Row],[Pers.no.]],'[6]Person Detail'!$B:$W,21,0)</f>
        <v>0.84835630965005304</v>
      </c>
      <c r="BA146" s="404">
        <f>VLOOKUP(表1[[#This Row],[Pers.no.]],'[6]Person Detail'!$B:$W,22,0)</f>
        <v>0.81070125658694769</v>
      </c>
    </row>
    <row r="147" spans="1:53" ht="19.95" customHeight="1">
      <c r="A147" s="87" t="s">
        <v>562</v>
      </c>
      <c r="B147" s="5">
        <v>1212025</v>
      </c>
      <c r="C147" s="5" t="s">
        <v>54</v>
      </c>
      <c r="D147" s="5" t="s">
        <v>55</v>
      </c>
      <c r="E147" s="5" t="s">
        <v>1254</v>
      </c>
      <c r="F147" s="5" t="s">
        <v>949</v>
      </c>
      <c r="G147" s="5" t="s">
        <v>825</v>
      </c>
      <c r="H147" s="6">
        <v>39953</v>
      </c>
      <c r="I147" s="5" t="s">
        <v>201</v>
      </c>
      <c r="J147" s="5" t="s">
        <v>201</v>
      </c>
      <c r="K147" s="5" t="s">
        <v>66</v>
      </c>
      <c r="L147" s="7">
        <v>2</v>
      </c>
      <c r="M147" s="7">
        <v>3</v>
      </c>
      <c r="N147" s="8">
        <v>15530</v>
      </c>
      <c r="O147" s="9">
        <v>0.03</v>
      </c>
      <c r="P147" s="10">
        <f t="shared" si="47"/>
        <v>466</v>
      </c>
      <c r="Q147" s="9">
        <v>0</v>
      </c>
      <c r="R147" s="10">
        <f t="shared" si="48"/>
        <v>0</v>
      </c>
      <c r="S147" s="9">
        <f t="shared" si="49"/>
        <v>3.0006439150032194E-2</v>
      </c>
      <c r="T147" s="10">
        <f t="shared" si="50"/>
        <v>466</v>
      </c>
      <c r="U147" s="10">
        <f t="shared" si="51"/>
        <v>15996</v>
      </c>
      <c r="V147" s="11">
        <v>15530</v>
      </c>
      <c r="W147" s="12">
        <f t="shared" si="52"/>
        <v>0</v>
      </c>
      <c r="X147" s="13">
        <f t="shared" si="46"/>
        <v>0</v>
      </c>
      <c r="Y147" s="14" t="str">
        <f t="shared" si="39"/>
        <v>2.40%-3.60%</v>
      </c>
      <c r="Z147" s="15"/>
      <c r="AA147" s="15"/>
      <c r="AB147" s="15"/>
      <c r="AC147" s="16"/>
      <c r="AD147" s="8">
        <f t="shared" si="53"/>
        <v>0</v>
      </c>
      <c r="AE147" s="17">
        <f t="shared" si="54"/>
        <v>15530</v>
      </c>
      <c r="AF147" s="18">
        <f t="shared" si="55"/>
        <v>0</v>
      </c>
      <c r="AG147" s="19">
        <f t="shared" si="56"/>
        <v>0</v>
      </c>
      <c r="AH147" s="20">
        <v>14</v>
      </c>
      <c r="AI147" s="20">
        <v>850</v>
      </c>
      <c r="AJ147" s="20"/>
      <c r="AK147" s="20">
        <v>688</v>
      </c>
      <c r="AL147" s="20">
        <f t="shared" si="57"/>
        <v>228308</v>
      </c>
      <c r="AM147" s="7">
        <v>3</v>
      </c>
      <c r="AN147" s="20"/>
      <c r="AO147" s="21" t="s">
        <v>954</v>
      </c>
      <c r="AP147" s="21" t="s">
        <v>179</v>
      </c>
      <c r="AQ147" s="5" t="s">
        <v>936</v>
      </c>
      <c r="AR147" s="5" t="s">
        <v>261</v>
      </c>
      <c r="AS147" s="5" t="s">
        <v>62</v>
      </c>
      <c r="AT147" s="20"/>
      <c r="AU147" s="21"/>
      <c r="AV147" s="21"/>
      <c r="AW147" s="145" t="e" vm="1">
        <f t="shared" ca="1" si="58"/>
        <v>#NAME?</v>
      </c>
      <c r="AX147" s="21" t="str">
        <f>VLOOKUP(表1[[#This Row],[Pers.no.]],'[6]Person Detail'!$B:$L,11,0)</f>
        <v>50-70</v>
      </c>
      <c r="AY147" s="404">
        <f>VLOOKUP(表1[[#This Row],[Pers.no.]],'[6]Person Detail'!$B:$R,17,0)</f>
        <v>0.98191704602933738</v>
      </c>
      <c r="AZ147" s="404">
        <f>VLOOKUP(表1[[#This Row],[Pers.no.]],'[6]Person Detail'!$B:$W,21,0)</f>
        <v>1.0354368770210354</v>
      </c>
      <c r="BA147" s="404">
        <f>VLOOKUP(表1[[#This Row],[Pers.no.]],'[6]Person Detail'!$B:$W,22,0)</f>
        <v>1.0049178206289633</v>
      </c>
    </row>
    <row r="148" spans="1:53" ht="19.95" customHeight="1">
      <c r="A148" s="87" t="s">
        <v>562</v>
      </c>
      <c r="B148" s="5">
        <v>1213101</v>
      </c>
      <c r="C148" s="5" t="s">
        <v>54</v>
      </c>
      <c r="D148" s="5" t="s">
        <v>55</v>
      </c>
      <c r="E148" s="5" t="s">
        <v>1254</v>
      </c>
      <c r="F148" s="5" t="s">
        <v>945</v>
      </c>
      <c r="G148" s="5" t="s">
        <v>825</v>
      </c>
      <c r="H148" s="6">
        <v>37782</v>
      </c>
      <c r="I148" s="5" t="s">
        <v>105</v>
      </c>
      <c r="J148" s="5" t="s">
        <v>946</v>
      </c>
      <c r="K148" s="5" t="s">
        <v>107</v>
      </c>
      <c r="L148" s="7">
        <v>2</v>
      </c>
      <c r="M148" s="7">
        <v>3</v>
      </c>
      <c r="N148" s="8">
        <v>12808</v>
      </c>
      <c r="O148" s="9">
        <v>0</v>
      </c>
      <c r="P148" s="10">
        <f t="shared" si="47"/>
        <v>0</v>
      </c>
      <c r="Q148" s="9">
        <v>0</v>
      </c>
      <c r="R148" s="10">
        <f t="shared" si="48"/>
        <v>0</v>
      </c>
      <c r="S148" s="9">
        <f t="shared" si="49"/>
        <v>0</v>
      </c>
      <c r="T148" s="10">
        <f t="shared" si="50"/>
        <v>0</v>
      </c>
      <c r="U148" s="10">
        <f t="shared" si="51"/>
        <v>12808</v>
      </c>
      <c r="V148" s="11">
        <f t="shared" si="59"/>
        <v>12808</v>
      </c>
      <c r="W148" s="12">
        <f t="shared" si="52"/>
        <v>0</v>
      </c>
      <c r="X148" s="13">
        <f t="shared" si="46"/>
        <v>0</v>
      </c>
      <c r="Y148" s="14" t="str">
        <f t="shared" si="39"/>
        <v>0.00%-0.00%</v>
      </c>
      <c r="Z148" s="15"/>
      <c r="AA148" s="15"/>
      <c r="AB148" s="15"/>
      <c r="AC148" s="16"/>
      <c r="AD148" s="8">
        <f t="shared" si="53"/>
        <v>0</v>
      </c>
      <c r="AE148" s="17">
        <f t="shared" si="54"/>
        <v>12808</v>
      </c>
      <c r="AF148" s="18">
        <f t="shared" si="55"/>
        <v>0</v>
      </c>
      <c r="AG148" s="19">
        <f t="shared" si="56"/>
        <v>0</v>
      </c>
      <c r="AH148" s="20">
        <v>14</v>
      </c>
      <c r="AI148" s="20">
        <v>850</v>
      </c>
      <c r="AJ148" s="20"/>
      <c r="AK148" s="20">
        <v>688</v>
      </c>
      <c r="AL148" s="20">
        <f t="shared" si="57"/>
        <v>190200</v>
      </c>
      <c r="AM148" s="7">
        <v>3</v>
      </c>
      <c r="AN148" s="20"/>
      <c r="AO148" s="21"/>
      <c r="AP148" s="21"/>
      <c r="AQ148" s="5" t="s">
        <v>936</v>
      </c>
      <c r="AR148" s="5" t="s">
        <v>261</v>
      </c>
      <c r="AS148" s="5" t="s">
        <v>62</v>
      </c>
      <c r="AT148" s="20"/>
      <c r="AU148" s="21"/>
      <c r="AV148" s="21"/>
      <c r="AW148" s="145" t="e" vm="1">
        <f t="shared" ca="1" si="58"/>
        <v>#NAME?</v>
      </c>
      <c r="AX148" s="21" t="str">
        <f>VLOOKUP(表1[[#This Row],[Pers.no.]],'[6]Person Detail'!$B:$L,11,0)</f>
        <v>&gt;90</v>
      </c>
      <c r="AY148" s="404">
        <f>VLOOKUP(表1[[#This Row],[Pers.no.]],'[6]Person Detail'!$B:$R,17,0)</f>
        <v>1.3553439153439153</v>
      </c>
      <c r="AZ148" s="404">
        <f>VLOOKUP(表1[[#This Row],[Pers.no.]],'[6]Person Detail'!$B:$W,21,0)</f>
        <v>1.3582184517497349</v>
      </c>
      <c r="BA148" s="404">
        <f>VLOOKUP(表1[[#This Row],[Pers.no.]],'[6]Person Detail'!$B:$W,22,0)</f>
        <v>1.2979327117957034</v>
      </c>
    </row>
    <row r="149" spans="1:53" ht="19.95" customHeight="1">
      <c r="A149" s="87" t="s">
        <v>562</v>
      </c>
      <c r="B149" s="5">
        <v>1213114</v>
      </c>
      <c r="C149" s="5" t="s">
        <v>54</v>
      </c>
      <c r="D149" s="5" t="s">
        <v>55</v>
      </c>
      <c r="E149" s="5" t="s">
        <v>1254</v>
      </c>
      <c r="F149" s="5" t="s">
        <v>949</v>
      </c>
      <c r="G149" s="5" t="s">
        <v>825</v>
      </c>
      <c r="H149" s="6">
        <v>38841</v>
      </c>
      <c r="I149" s="5" t="s">
        <v>87</v>
      </c>
      <c r="J149" s="5" t="s">
        <v>87</v>
      </c>
      <c r="K149" s="5" t="s">
        <v>89</v>
      </c>
      <c r="L149" s="7">
        <v>2</v>
      </c>
      <c r="M149" s="7">
        <v>3</v>
      </c>
      <c r="N149" s="8">
        <v>14147</v>
      </c>
      <c r="O149" s="9">
        <v>2.5000000000000001E-2</v>
      </c>
      <c r="P149" s="10">
        <f t="shared" si="47"/>
        <v>354</v>
      </c>
      <c r="Q149" s="9">
        <v>0</v>
      </c>
      <c r="R149" s="10">
        <f t="shared" si="48"/>
        <v>0</v>
      </c>
      <c r="S149" s="9">
        <f t="shared" si="49"/>
        <v>2.5022973068495089E-2</v>
      </c>
      <c r="T149" s="10">
        <f t="shared" si="50"/>
        <v>354</v>
      </c>
      <c r="U149" s="10">
        <f t="shared" si="51"/>
        <v>14501</v>
      </c>
      <c r="V149" s="11">
        <v>14147</v>
      </c>
      <c r="W149" s="12">
        <f t="shared" si="52"/>
        <v>0</v>
      </c>
      <c r="X149" s="13">
        <f t="shared" si="46"/>
        <v>0</v>
      </c>
      <c r="Y149" s="14" t="str">
        <f t="shared" si="39"/>
        <v>2.00%-3.00%</v>
      </c>
      <c r="Z149" s="15"/>
      <c r="AA149" s="15"/>
      <c r="AB149" s="15"/>
      <c r="AC149" s="16"/>
      <c r="AD149" s="8">
        <f t="shared" si="53"/>
        <v>0</v>
      </c>
      <c r="AE149" s="17">
        <f t="shared" si="54"/>
        <v>14147</v>
      </c>
      <c r="AF149" s="18">
        <f t="shared" si="55"/>
        <v>0</v>
      </c>
      <c r="AG149" s="19">
        <f t="shared" si="56"/>
        <v>0</v>
      </c>
      <c r="AH149" s="20">
        <v>14</v>
      </c>
      <c r="AI149" s="20">
        <v>500</v>
      </c>
      <c r="AJ149" s="20"/>
      <c r="AK149" s="20">
        <v>688</v>
      </c>
      <c r="AL149" s="20">
        <f t="shared" si="57"/>
        <v>204746</v>
      </c>
      <c r="AM149" s="7">
        <v>3</v>
      </c>
      <c r="AN149" s="20"/>
      <c r="AO149" s="21" t="s">
        <v>954</v>
      </c>
      <c r="AP149" s="21" t="s">
        <v>179</v>
      </c>
      <c r="AQ149" s="5" t="s">
        <v>936</v>
      </c>
      <c r="AR149" s="5" t="s">
        <v>261</v>
      </c>
      <c r="AS149" s="5" t="s">
        <v>62</v>
      </c>
      <c r="AT149" s="20"/>
      <c r="AU149" s="21"/>
      <c r="AV149" s="21"/>
      <c r="AW149" s="145" t="e" vm="1">
        <f t="shared" ca="1" si="58"/>
        <v>#NAME?</v>
      </c>
      <c r="AX149" s="21" t="str">
        <f>VLOOKUP(表1[[#This Row],[Pers.no.]],'[6]Person Detail'!$B:$L,11,0)</f>
        <v>70-90</v>
      </c>
      <c r="AY149" s="404">
        <f>VLOOKUP(表1[[#This Row],[Pers.no.]],'[6]Person Detail'!$B:$R,17,0)</f>
        <v>1.1448108436172364</v>
      </c>
      <c r="AZ149" s="404">
        <f>VLOOKUP(表1[[#This Row],[Pers.no.]],'[6]Person Detail'!$B:$W,21,0)</f>
        <v>1.2210953346855984</v>
      </c>
      <c r="BA149" s="404">
        <f>VLOOKUP(表1[[#This Row],[Pers.no.]],'[6]Person Detail'!$B:$W,22,0)</f>
        <v>1.1655612770339856</v>
      </c>
    </row>
    <row r="150" spans="1:53" ht="19.95" customHeight="1">
      <c r="A150" s="87" t="s">
        <v>562</v>
      </c>
      <c r="B150" s="5">
        <v>1213116</v>
      </c>
      <c r="C150" s="5" t="s">
        <v>54</v>
      </c>
      <c r="D150" s="5" t="s">
        <v>55</v>
      </c>
      <c r="E150" s="5" t="s">
        <v>1254</v>
      </c>
      <c r="F150" s="5" t="s">
        <v>949</v>
      </c>
      <c r="G150" s="5" t="s">
        <v>825</v>
      </c>
      <c r="H150" s="6">
        <v>38894</v>
      </c>
      <c r="I150" s="5" t="s">
        <v>105</v>
      </c>
      <c r="J150" s="5" t="s">
        <v>960</v>
      </c>
      <c r="K150" s="5" t="s">
        <v>107</v>
      </c>
      <c r="L150" s="7">
        <v>2</v>
      </c>
      <c r="M150" s="7">
        <v>3</v>
      </c>
      <c r="N150" s="8">
        <v>9901</v>
      </c>
      <c r="O150" s="9">
        <v>0.03</v>
      </c>
      <c r="P150" s="10">
        <f t="shared" si="47"/>
        <v>297</v>
      </c>
      <c r="Q150" s="9">
        <v>0</v>
      </c>
      <c r="R150" s="10">
        <f t="shared" si="48"/>
        <v>0</v>
      </c>
      <c r="S150" s="9">
        <f t="shared" si="49"/>
        <v>2.9996970003029998E-2</v>
      </c>
      <c r="T150" s="10">
        <f t="shared" si="50"/>
        <v>297</v>
      </c>
      <c r="U150" s="10">
        <f t="shared" si="51"/>
        <v>10198</v>
      </c>
      <c r="V150" s="11">
        <v>10200</v>
      </c>
      <c r="W150" s="12">
        <f t="shared" si="52"/>
        <v>299</v>
      </c>
      <c r="X150" s="13">
        <f t="shared" si="46"/>
        <v>3.0200000000000001E-2</v>
      </c>
      <c r="Y150" s="14" t="str">
        <f t="shared" si="39"/>
        <v>2.40%-3.60%</v>
      </c>
      <c r="Z150" s="15"/>
      <c r="AA150" s="15"/>
      <c r="AB150" s="15"/>
      <c r="AC150" s="16"/>
      <c r="AD150" s="8">
        <f t="shared" si="53"/>
        <v>0</v>
      </c>
      <c r="AE150" s="17">
        <f t="shared" si="54"/>
        <v>10200</v>
      </c>
      <c r="AF150" s="18">
        <f t="shared" si="55"/>
        <v>299</v>
      </c>
      <c r="AG150" s="19">
        <f t="shared" si="56"/>
        <v>3.0198969801030096E-2</v>
      </c>
      <c r="AH150" s="20">
        <v>14</v>
      </c>
      <c r="AI150" s="20">
        <v>450</v>
      </c>
      <c r="AJ150" s="20"/>
      <c r="AK150" s="20">
        <v>688</v>
      </c>
      <c r="AL150" s="20">
        <f t="shared" si="57"/>
        <v>148888</v>
      </c>
      <c r="AM150" s="7">
        <v>3</v>
      </c>
      <c r="AN150" s="20"/>
      <c r="AO150" s="21"/>
      <c r="AP150" s="21"/>
      <c r="AQ150" s="5" t="s">
        <v>936</v>
      </c>
      <c r="AR150" s="5" t="s">
        <v>261</v>
      </c>
      <c r="AS150" s="5" t="s">
        <v>62</v>
      </c>
      <c r="AT150" s="20"/>
      <c r="AU150" s="21"/>
      <c r="AV150" s="21"/>
      <c r="AW150" s="145" t="e" vm="1">
        <f t="shared" ca="1" si="58"/>
        <v>#NAME?</v>
      </c>
      <c r="AX150" s="21" t="str">
        <f>VLOOKUP(表1[[#This Row],[Pers.no.]],'[6]Person Detail'!$B:$L,11,0)</f>
        <v>50-70</v>
      </c>
      <c r="AY150" s="404">
        <f>VLOOKUP(表1[[#This Row],[Pers.no.]],'[6]Person Detail'!$B:$R,17,0)</f>
        <v>1.0477248677248676</v>
      </c>
      <c r="AZ150" s="404">
        <f>VLOOKUP(表1[[#This Row],[Pers.no.]],'[6]Person Detail'!$B:$W,21,0)</f>
        <v>1.0499469777306469</v>
      </c>
      <c r="BA150" s="404">
        <f>VLOOKUP(表1[[#This Row],[Pers.no.]],'[6]Person Detail'!$B:$W,22,0)</f>
        <v>1.0336441021483582</v>
      </c>
    </row>
    <row r="151" spans="1:53" ht="19.95" customHeight="1">
      <c r="A151" s="87" t="s">
        <v>562</v>
      </c>
      <c r="B151" s="5">
        <v>1213127</v>
      </c>
      <c r="C151" s="5" t="s">
        <v>54</v>
      </c>
      <c r="D151" s="5" t="s">
        <v>55</v>
      </c>
      <c r="E151" s="5" t="s">
        <v>1254</v>
      </c>
      <c r="F151" s="5" t="s">
        <v>949</v>
      </c>
      <c r="G151" s="5" t="s">
        <v>825</v>
      </c>
      <c r="H151" s="6">
        <v>39209</v>
      </c>
      <c r="I151" s="5" t="s">
        <v>105</v>
      </c>
      <c r="J151" s="5" t="s">
        <v>946</v>
      </c>
      <c r="K151" s="5" t="s">
        <v>107</v>
      </c>
      <c r="L151" s="7">
        <v>2</v>
      </c>
      <c r="M151" s="7">
        <v>3</v>
      </c>
      <c r="N151" s="8">
        <v>11426</v>
      </c>
      <c r="O151" s="9">
        <v>2.5000000000000001E-2</v>
      </c>
      <c r="P151" s="10">
        <f t="shared" si="47"/>
        <v>286</v>
      </c>
      <c r="Q151" s="9">
        <v>0</v>
      </c>
      <c r="R151" s="10">
        <f t="shared" si="48"/>
        <v>0</v>
      </c>
      <c r="S151" s="9">
        <f t="shared" si="49"/>
        <v>2.5030631892175741E-2</v>
      </c>
      <c r="T151" s="10">
        <f t="shared" si="50"/>
        <v>286</v>
      </c>
      <c r="U151" s="10">
        <f t="shared" si="51"/>
        <v>11712</v>
      </c>
      <c r="V151" s="11">
        <v>11426</v>
      </c>
      <c r="W151" s="12">
        <f t="shared" si="52"/>
        <v>0</v>
      </c>
      <c r="X151" s="13">
        <f t="shared" si="46"/>
        <v>0</v>
      </c>
      <c r="Y151" s="14" t="str">
        <f t="shared" si="39"/>
        <v>2.00%-3.00%</v>
      </c>
      <c r="Z151" s="15"/>
      <c r="AA151" s="15"/>
      <c r="AB151" s="15"/>
      <c r="AC151" s="16"/>
      <c r="AD151" s="8">
        <f t="shared" si="53"/>
        <v>0</v>
      </c>
      <c r="AE151" s="17">
        <f t="shared" si="54"/>
        <v>11426</v>
      </c>
      <c r="AF151" s="18">
        <f t="shared" si="55"/>
        <v>0</v>
      </c>
      <c r="AG151" s="19">
        <f t="shared" si="56"/>
        <v>0</v>
      </c>
      <c r="AH151" s="20">
        <v>14</v>
      </c>
      <c r="AI151" s="20">
        <v>450</v>
      </c>
      <c r="AJ151" s="20"/>
      <c r="AK151" s="20">
        <v>688</v>
      </c>
      <c r="AL151" s="20">
        <f t="shared" si="57"/>
        <v>166052</v>
      </c>
      <c r="AM151" s="7">
        <v>5</v>
      </c>
      <c r="AN151" s="20"/>
      <c r="AO151" s="21" t="s">
        <v>954</v>
      </c>
      <c r="AP151" s="21" t="s">
        <v>179</v>
      </c>
      <c r="AQ151" s="5" t="s">
        <v>936</v>
      </c>
      <c r="AR151" s="5" t="s">
        <v>261</v>
      </c>
      <c r="AS151" s="5" t="s">
        <v>62</v>
      </c>
      <c r="AT151" s="20"/>
      <c r="AU151" s="21"/>
      <c r="AV151" s="21"/>
      <c r="AW151" s="145" t="e" vm="1">
        <f t="shared" ca="1" si="58"/>
        <v>#NAME?</v>
      </c>
      <c r="AX151" s="21" t="str">
        <f>VLOOKUP(表1[[#This Row],[Pers.no.]],'[6]Person Detail'!$B:$L,11,0)</f>
        <v>70-90</v>
      </c>
      <c r="AY151" s="404">
        <f>VLOOKUP(表1[[#This Row],[Pers.no.]],'[6]Person Detail'!$B:$R,17,0)</f>
        <v>1.209100529100529</v>
      </c>
      <c r="AZ151" s="404">
        <f>VLOOKUP(表1[[#This Row],[Pers.no.]],'[6]Person Detail'!$B:$W,21,0)</f>
        <v>1.2116648992576882</v>
      </c>
      <c r="BA151" s="404">
        <f>VLOOKUP(表1[[#This Row],[Pers.no.]],'[6]Person Detail'!$B:$W,22,0)</f>
        <v>1.1578840697203081</v>
      </c>
    </row>
    <row r="152" spans="1:53" ht="19.95" customHeight="1">
      <c r="A152" s="87" t="s">
        <v>562</v>
      </c>
      <c r="B152" s="5">
        <v>1220060</v>
      </c>
      <c r="C152" s="5" t="s">
        <v>54</v>
      </c>
      <c r="D152" s="5" t="s">
        <v>55</v>
      </c>
      <c r="E152" s="5" t="s">
        <v>1254</v>
      </c>
      <c r="F152" s="5" t="s">
        <v>949</v>
      </c>
      <c r="G152" s="5" t="s">
        <v>825</v>
      </c>
      <c r="H152" s="6">
        <v>40351</v>
      </c>
      <c r="I152" s="5" t="s">
        <v>150</v>
      </c>
      <c r="J152" s="5" t="s">
        <v>963</v>
      </c>
      <c r="K152" s="5" t="s">
        <v>59</v>
      </c>
      <c r="L152" s="7">
        <v>2</v>
      </c>
      <c r="M152" s="7">
        <v>5</v>
      </c>
      <c r="N152" s="8">
        <v>22186</v>
      </c>
      <c r="O152" s="9">
        <v>0.05</v>
      </c>
      <c r="P152" s="10">
        <f t="shared" si="47"/>
        <v>1109</v>
      </c>
      <c r="Q152" s="9">
        <v>2.7E-2</v>
      </c>
      <c r="R152" s="10">
        <f t="shared" si="48"/>
        <v>599</v>
      </c>
      <c r="S152" s="9">
        <f t="shared" si="49"/>
        <v>7.6985486342738663E-2</v>
      </c>
      <c r="T152" s="10">
        <f t="shared" si="50"/>
        <v>1708</v>
      </c>
      <c r="U152" s="10">
        <f t="shared" si="51"/>
        <v>23894</v>
      </c>
      <c r="V152" s="11">
        <v>24289</v>
      </c>
      <c r="W152" s="12">
        <f t="shared" si="52"/>
        <v>2103</v>
      </c>
      <c r="X152" s="13">
        <f t="shared" si="46"/>
        <v>9.4799999999999995E-2</v>
      </c>
      <c r="Y152" s="14" t="str">
        <f t="shared" si="39"/>
        <v>6.16%-9.24%</v>
      </c>
      <c r="Z152" s="15"/>
      <c r="AA152" s="15"/>
      <c r="AB152" s="15"/>
      <c r="AC152" s="16"/>
      <c r="AD152" s="8">
        <f t="shared" si="53"/>
        <v>0</v>
      </c>
      <c r="AE152" s="17">
        <f t="shared" si="54"/>
        <v>24289</v>
      </c>
      <c r="AF152" s="18">
        <f t="shared" si="55"/>
        <v>2103</v>
      </c>
      <c r="AG152" s="19">
        <f t="shared" si="56"/>
        <v>9.4789506896240772E-2</v>
      </c>
      <c r="AH152" s="20">
        <v>14</v>
      </c>
      <c r="AI152" s="20">
        <v>450</v>
      </c>
      <c r="AJ152" s="20"/>
      <c r="AK152" s="20">
        <v>688</v>
      </c>
      <c r="AL152" s="20">
        <f t="shared" si="57"/>
        <v>346134</v>
      </c>
      <c r="AM152" s="7">
        <v>5</v>
      </c>
      <c r="AN152" s="20"/>
      <c r="AO152" s="21" t="s">
        <v>964</v>
      </c>
      <c r="AP152" s="21" t="s">
        <v>115</v>
      </c>
      <c r="AQ152" s="5" t="s">
        <v>936</v>
      </c>
      <c r="AR152" s="5" t="s">
        <v>261</v>
      </c>
      <c r="AS152" s="5" t="s">
        <v>62</v>
      </c>
      <c r="AT152" s="20"/>
      <c r="AU152" s="21"/>
      <c r="AV152" s="21"/>
      <c r="AW152" s="145" t="e" vm="1">
        <f t="shared" ca="1" si="58"/>
        <v>#NAME?</v>
      </c>
      <c r="AX152" s="21" t="str">
        <f>VLOOKUP(表1[[#This Row],[Pers.no.]],'[6]Person Detail'!$B:$L,11,0)</f>
        <v>70-90</v>
      </c>
      <c r="AY152" s="404">
        <f>VLOOKUP(表1[[#This Row],[Pers.no.]],'[6]Person Detail'!$B:$R,17,0)</f>
        <v>0.95452394269242358</v>
      </c>
      <c r="AZ152" s="404">
        <f>VLOOKUP(表1[[#This Row],[Pers.no.]],'[6]Person Detail'!$B:$W,21,0)</f>
        <v>1.0074013531308177</v>
      </c>
      <c r="BA152" s="404">
        <f>VLOOKUP(表1[[#This Row],[Pers.no.]],'[6]Person Detail'!$B:$W,22,0)</f>
        <v>1.0335744680851064</v>
      </c>
    </row>
    <row r="153" spans="1:53" ht="19.95" customHeight="1">
      <c r="A153" s="87" t="s">
        <v>562</v>
      </c>
      <c r="B153" s="5">
        <v>1220093</v>
      </c>
      <c r="C153" s="5" t="s">
        <v>54</v>
      </c>
      <c r="D153" s="5" t="s">
        <v>55</v>
      </c>
      <c r="E153" s="5" t="s">
        <v>1254</v>
      </c>
      <c r="F153" s="5" t="s">
        <v>945</v>
      </c>
      <c r="G153" s="5" t="s">
        <v>825</v>
      </c>
      <c r="H153" s="6">
        <v>41925</v>
      </c>
      <c r="I153" s="5" t="s">
        <v>150</v>
      </c>
      <c r="J153" s="5" t="s">
        <v>967</v>
      </c>
      <c r="K153" s="5" t="s">
        <v>59</v>
      </c>
      <c r="L153" s="7">
        <v>2</v>
      </c>
      <c r="M153" s="7">
        <v>3</v>
      </c>
      <c r="N153" s="8">
        <v>21344</v>
      </c>
      <c r="O153" s="9">
        <v>2.5000000000000001E-2</v>
      </c>
      <c r="P153" s="10">
        <f t="shared" si="47"/>
        <v>534</v>
      </c>
      <c r="Q153" s="9">
        <v>0</v>
      </c>
      <c r="R153" s="10">
        <f t="shared" si="48"/>
        <v>0</v>
      </c>
      <c r="S153" s="9">
        <f t="shared" si="49"/>
        <v>2.5018740629685156E-2</v>
      </c>
      <c r="T153" s="10">
        <f t="shared" si="50"/>
        <v>534</v>
      </c>
      <c r="U153" s="10">
        <f t="shared" si="51"/>
        <v>21878</v>
      </c>
      <c r="V153" s="11">
        <v>22000</v>
      </c>
      <c r="W153" s="12">
        <f t="shared" si="52"/>
        <v>656</v>
      </c>
      <c r="X153" s="13">
        <f t="shared" si="46"/>
        <v>3.0700000000000002E-2</v>
      </c>
      <c r="Y153" s="14" t="str">
        <f t="shared" si="39"/>
        <v>2.00%-3.00%</v>
      </c>
      <c r="Z153" s="15"/>
      <c r="AA153" s="15"/>
      <c r="AB153" s="15"/>
      <c r="AC153" s="16"/>
      <c r="AD153" s="8">
        <f t="shared" si="53"/>
        <v>0</v>
      </c>
      <c r="AE153" s="17">
        <f t="shared" si="54"/>
        <v>22000</v>
      </c>
      <c r="AF153" s="18">
        <f t="shared" si="55"/>
        <v>656</v>
      </c>
      <c r="AG153" s="19">
        <f t="shared" si="56"/>
        <v>3.073463268365817E-2</v>
      </c>
      <c r="AH153" s="20">
        <v>14</v>
      </c>
      <c r="AI153" s="20">
        <v>4250</v>
      </c>
      <c r="AJ153" s="20"/>
      <c r="AK153" s="20">
        <v>688</v>
      </c>
      <c r="AL153" s="20">
        <f t="shared" si="57"/>
        <v>359688</v>
      </c>
      <c r="AM153" s="7">
        <v>3</v>
      </c>
      <c r="AN153" s="20"/>
      <c r="AO153" s="21" t="s">
        <v>968</v>
      </c>
      <c r="AP153" s="21" t="s">
        <v>413</v>
      </c>
      <c r="AQ153" s="5" t="s">
        <v>936</v>
      </c>
      <c r="AR153" s="5" t="s">
        <v>261</v>
      </c>
      <c r="AS153" s="5" t="s">
        <v>62</v>
      </c>
      <c r="AT153" s="20"/>
      <c r="AU153" s="21"/>
      <c r="AV153" s="21"/>
      <c r="AW153" s="145" t="e" vm="1">
        <f t="shared" ca="1" si="58"/>
        <v>#NAME?</v>
      </c>
      <c r="AX153" s="21" t="str">
        <f>VLOOKUP(表1[[#This Row],[Pers.no.]],'[6]Person Detail'!$B:$L,11,0)</f>
        <v>70-90</v>
      </c>
      <c r="AY153" s="404">
        <f>VLOOKUP(表1[[#This Row],[Pers.no.]],'[6]Person Detail'!$B:$R,17,0)</f>
        <v>0.9182979821881857</v>
      </c>
      <c r="AZ153" s="404">
        <f>VLOOKUP(表1[[#This Row],[Pers.no.]],'[6]Person Detail'!$B:$W,21,0)</f>
        <v>0.96916859646732956</v>
      </c>
      <c r="BA153" s="404">
        <f>VLOOKUP(表1[[#This Row],[Pers.no.]],'[6]Person Detail'!$B:$W,22,0)</f>
        <v>0.93617021276595747</v>
      </c>
    </row>
    <row r="154" spans="1:53" ht="19.95" customHeight="1">
      <c r="A154" s="87" t="s">
        <v>562</v>
      </c>
      <c r="B154" s="5">
        <v>1220096</v>
      </c>
      <c r="C154" s="5" t="s">
        <v>54</v>
      </c>
      <c r="D154" s="5" t="s">
        <v>55</v>
      </c>
      <c r="E154" s="5" t="s">
        <v>1254</v>
      </c>
      <c r="F154" s="5" t="s">
        <v>949</v>
      </c>
      <c r="G154" s="5" t="s">
        <v>825</v>
      </c>
      <c r="H154" s="6">
        <v>42719</v>
      </c>
      <c r="I154" s="5" t="s">
        <v>105</v>
      </c>
      <c r="J154" s="5" t="s">
        <v>970</v>
      </c>
      <c r="K154" s="5" t="s">
        <v>107</v>
      </c>
      <c r="L154" s="7">
        <v>2</v>
      </c>
      <c r="M154" s="7">
        <v>3</v>
      </c>
      <c r="N154" s="8">
        <v>7129</v>
      </c>
      <c r="O154" s="9">
        <v>3.5000000000000003E-2</v>
      </c>
      <c r="P154" s="10">
        <f t="shared" si="47"/>
        <v>250</v>
      </c>
      <c r="Q154" s="9">
        <v>0</v>
      </c>
      <c r="R154" s="10">
        <f t="shared" si="48"/>
        <v>0</v>
      </c>
      <c r="S154" s="9">
        <f t="shared" si="49"/>
        <v>3.5068031982045167E-2</v>
      </c>
      <c r="T154" s="10">
        <f t="shared" si="50"/>
        <v>250</v>
      </c>
      <c r="U154" s="10">
        <f t="shared" si="51"/>
        <v>7379</v>
      </c>
      <c r="V154" s="11">
        <v>7200</v>
      </c>
      <c r="W154" s="12">
        <f t="shared" si="52"/>
        <v>71</v>
      </c>
      <c r="X154" s="13">
        <f t="shared" si="46"/>
        <v>0.01</v>
      </c>
      <c r="Y154" s="14" t="str">
        <f t="shared" si="39"/>
        <v>2.81%-4.21%</v>
      </c>
      <c r="Z154" s="15"/>
      <c r="AA154" s="15"/>
      <c r="AB154" s="15"/>
      <c r="AC154" s="16"/>
      <c r="AD154" s="8">
        <f t="shared" si="53"/>
        <v>0</v>
      </c>
      <c r="AE154" s="17">
        <f t="shared" si="54"/>
        <v>7200</v>
      </c>
      <c r="AF154" s="18">
        <f t="shared" si="55"/>
        <v>71</v>
      </c>
      <c r="AG154" s="19">
        <f t="shared" si="56"/>
        <v>9.9593210829007628E-3</v>
      </c>
      <c r="AH154" s="20">
        <v>14</v>
      </c>
      <c r="AI154" s="20">
        <v>850</v>
      </c>
      <c r="AJ154" s="20"/>
      <c r="AK154" s="20">
        <v>688</v>
      </c>
      <c r="AL154" s="20">
        <f t="shared" si="57"/>
        <v>111688</v>
      </c>
      <c r="AM154" s="7">
        <v>3</v>
      </c>
      <c r="AN154" s="20"/>
      <c r="AO154" s="21" t="s">
        <v>971</v>
      </c>
      <c r="AP154" s="21" t="s">
        <v>126</v>
      </c>
      <c r="AQ154" s="5" t="s">
        <v>936</v>
      </c>
      <c r="AR154" s="5" t="s">
        <v>261</v>
      </c>
      <c r="AS154" s="5" t="s">
        <v>62</v>
      </c>
      <c r="AT154" s="20"/>
      <c r="AU154" s="21"/>
      <c r="AV154" s="21"/>
      <c r="AW154" s="145" t="e" vm="1">
        <f t="shared" ca="1" si="58"/>
        <v>#NAME?</v>
      </c>
      <c r="AX154" s="21" t="str">
        <f>VLOOKUP(表1[[#This Row],[Pers.no.]],'[6]Person Detail'!$B:$L,11,0)</f>
        <v>&lt;50</v>
      </c>
      <c r="AY154" s="404">
        <f>VLOOKUP(表1[[#This Row],[Pers.no.]],'[6]Person Detail'!$B:$R,17,0)</f>
        <v>0.75439153439153439</v>
      </c>
      <c r="AZ154" s="404">
        <f>VLOOKUP(表1[[#This Row],[Pers.no.]],'[6]Person Detail'!$B:$W,21,0)</f>
        <v>0.75599151643690354</v>
      </c>
      <c r="BA154" s="404">
        <f>VLOOKUP(表1[[#This Row],[Pers.no.]],'[6]Person Detail'!$B:$W,22,0)</f>
        <v>0.72963113092825294</v>
      </c>
    </row>
    <row r="155" spans="1:53" ht="19.95" customHeight="1">
      <c r="A155" s="87" t="s">
        <v>562</v>
      </c>
      <c r="B155" s="5">
        <v>1220097</v>
      </c>
      <c r="C155" s="5" t="s">
        <v>54</v>
      </c>
      <c r="D155" s="5" t="s">
        <v>55</v>
      </c>
      <c r="E155" s="5" t="s">
        <v>1254</v>
      </c>
      <c r="F155" s="5" t="s">
        <v>949</v>
      </c>
      <c r="G155" s="5" t="s">
        <v>825</v>
      </c>
      <c r="H155" s="6">
        <v>42891</v>
      </c>
      <c r="I155" s="5" t="s">
        <v>105</v>
      </c>
      <c r="J155" s="5" t="s">
        <v>973</v>
      </c>
      <c r="K155" s="5" t="s">
        <v>107</v>
      </c>
      <c r="L155" s="7">
        <v>2</v>
      </c>
      <c r="M155" s="7">
        <v>3</v>
      </c>
      <c r="N155" s="8">
        <v>9798</v>
      </c>
      <c r="O155" s="9">
        <v>0.03</v>
      </c>
      <c r="P155" s="10">
        <f t="shared" si="47"/>
        <v>294</v>
      </c>
      <c r="Q155" s="9">
        <v>0</v>
      </c>
      <c r="R155" s="10">
        <f t="shared" si="48"/>
        <v>0</v>
      </c>
      <c r="S155" s="9">
        <f t="shared" si="49"/>
        <v>3.0006123698714023E-2</v>
      </c>
      <c r="T155" s="10">
        <f t="shared" si="50"/>
        <v>294</v>
      </c>
      <c r="U155" s="10">
        <f t="shared" si="51"/>
        <v>10092</v>
      </c>
      <c r="V155" s="11">
        <v>10000</v>
      </c>
      <c r="W155" s="12">
        <f t="shared" si="52"/>
        <v>202</v>
      </c>
      <c r="X155" s="13">
        <f t="shared" si="46"/>
        <v>2.06E-2</v>
      </c>
      <c r="Y155" s="14" t="str">
        <f t="shared" si="39"/>
        <v>2.40%-3.60%</v>
      </c>
      <c r="Z155" s="15"/>
      <c r="AA155" s="15"/>
      <c r="AB155" s="15"/>
      <c r="AC155" s="16"/>
      <c r="AD155" s="8">
        <f t="shared" si="53"/>
        <v>0</v>
      </c>
      <c r="AE155" s="17">
        <f t="shared" si="54"/>
        <v>10000</v>
      </c>
      <c r="AF155" s="18">
        <f t="shared" si="55"/>
        <v>202</v>
      </c>
      <c r="AG155" s="19">
        <f t="shared" si="56"/>
        <v>2.0616452337211655E-2</v>
      </c>
      <c r="AH155" s="20">
        <v>14</v>
      </c>
      <c r="AI155" s="20">
        <v>850</v>
      </c>
      <c r="AJ155" s="20"/>
      <c r="AK155" s="20">
        <v>688</v>
      </c>
      <c r="AL155" s="20">
        <f t="shared" si="57"/>
        <v>150888</v>
      </c>
      <c r="AM155" s="7">
        <v>3</v>
      </c>
      <c r="AN155" s="20"/>
      <c r="AO155" s="21" t="s">
        <v>974</v>
      </c>
      <c r="AP155" s="21" t="s">
        <v>126</v>
      </c>
      <c r="AQ155" s="5" t="s">
        <v>936</v>
      </c>
      <c r="AR155" s="5" t="s">
        <v>261</v>
      </c>
      <c r="AS155" s="5" t="s">
        <v>62</v>
      </c>
      <c r="AT155" s="20"/>
      <c r="AU155" s="21"/>
      <c r="AV155" s="21"/>
      <c r="AW155" s="145" t="e" vm="1">
        <f t="shared" ca="1" si="58"/>
        <v>#NAME?</v>
      </c>
      <c r="AX155" s="21" t="str">
        <f>VLOOKUP(表1[[#This Row],[Pers.no.]],'[6]Person Detail'!$B:$L,11,0)</f>
        <v>50-70</v>
      </c>
      <c r="AY155" s="404">
        <f>VLOOKUP(表1[[#This Row],[Pers.no.]],'[6]Person Detail'!$B:$R,17,0)</f>
        <v>1.0368253968253969</v>
      </c>
      <c r="AZ155" s="404">
        <f>VLOOKUP(表1[[#This Row],[Pers.no.]],'[6]Person Detail'!$B:$W,21,0)</f>
        <v>1.0390243902439025</v>
      </c>
      <c r="BA155" s="404">
        <f>VLOOKUP(表1[[#This Row],[Pers.no.]],'[6]Person Detail'!$B:$W,22,0)</f>
        <v>1.0133765707336846</v>
      </c>
    </row>
    <row r="156" spans="1:53" ht="19.95" customHeight="1">
      <c r="A156" s="87" t="s">
        <v>562</v>
      </c>
      <c r="B156" s="5">
        <v>1705001</v>
      </c>
      <c r="C156" s="5" t="s">
        <v>54</v>
      </c>
      <c r="D156" s="5" t="s">
        <v>55</v>
      </c>
      <c r="E156" s="5" t="s">
        <v>1254</v>
      </c>
      <c r="F156" s="5" t="s">
        <v>933</v>
      </c>
      <c r="G156" s="5" t="s">
        <v>825</v>
      </c>
      <c r="H156" s="6">
        <v>39664</v>
      </c>
      <c r="I156" s="5" t="s">
        <v>87</v>
      </c>
      <c r="J156" s="5" t="s">
        <v>87</v>
      </c>
      <c r="K156" s="5" t="s">
        <v>89</v>
      </c>
      <c r="L156" s="7">
        <v>2</v>
      </c>
      <c r="M156" s="7">
        <v>3</v>
      </c>
      <c r="N156" s="8">
        <v>8315</v>
      </c>
      <c r="O156" s="9">
        <v>0.03</v>
      </c>
      <c r="P156" s="10">
        <f t="shared" si="47"/>
        <v>249</v>
      </c>
      <c r="Q156" s="9">
        <v>0</v>
      </c>
      <c r="R156" s="10">
        <f t="shared" si="48"/>
        <v>0</v>
      </c>
      <c r="S156" s="9">
        <f t="shared" si="49"/>
        <v>2.9945880938063739E-2</v>
      </c>
      <c r="T156" s="10">
        <f t="shared" si="50"/>
        <v>249</v>
      </c>
      <c r="U156" s="10">
        <f t="shared" si="51"/>
        <v>8564</v>
      </c>
      <c r="V156" s="11">
        <v>9000</v>
      </c>
      <c r="W156" s="12">
        <f t="shared" si="52"/>
        <v>685</v>
      </c>
      <c r="X156" s="13">
        <f t="shared" si="46"/>
        <v>8.2400000000000001E-2</v>
      </c>
      <c r="Y156" s="14" t="str">
        <f t="shared" si="39"/>
        <v>2.40%-3.59%</v>
      </c>
      <c r="Z156" s="15"/>
      <c r="AA156" s="15"/>
      <c r="AB156" s="15"/>
      <c r="AC156" s="16"/>
      <c r="AD156" s="8">
        <f t="shared" si="53"/>
        <v>0</v>
      </c>
      <c r="AE156" s="17">
        <f t="shared" si="54"/>
        <v>9000</v>
      </c>
      <c r="AF156" s="18">
        <f t="shared" si="55"/>
        <v>685</v>
      </c>
      <c r="AG156" s="19">
        <f t="shared" si="56"/>
        <v>8.2381238725195427E-2</v>
      </c>
      <c r="AH156" s="20">
        <v>14</v>
      </c>
      <c r="AI156" s="20">
        <v>450</v>
      </c>
      <c r="AJ156" s="20"/>
      <c r="AK156" s="20">
        <v>688</v>
      </c>
      <c r="AL156" s="20">
        <f t="shared" si="57"/>
        <v>132088</v>
      </c>
      <c r="AM156" s="7">
        <v>5</v>
      </c>
      <c r="AN156" s="20"/>
      <c r="AO156" s="21" t="s">
        <v>977</v>
      </c>
      <c r="AP156" s="21" t="s">
        <v>349</v>
      </c>
      <c r="AQ156" s="5" t="s">
        <v>936</v>
      </c>
      <c r="AR156" s="5" t="s">
        <v>261</v>
      </c>
      <c r="AS156" s="5" t="s">
        <v>62</v>
      </c>
      <c r="AT156" s="20"/>
      <c r="AU156" s="21"/>
      <c r="AV156" s="21"/>
      <c r="AW156" s="145" t="e" vm="1">
        <f t="shared" ca="1" si="58"/>
        <v>#NAME?</v>
      </c>
      <c r="AX156" s="21" t="str">
        <f>VLOOKUP(表1[[#This Row],[Pers.no.]],'[6]Person Detail'!$B:$L,11,0)</f>
        <v>50-70</v>
      </c>
      <c r="AY156" s="404">
        <f>VLOOKUP(表1[[#This Row],[Pers.no.]],'[6]Person Detail'!$B:$R,17,0)</f>
        <v>0.67287072627958733</v>
      </c>
      <c r="AZ156" s="404">
        <f>VLOOKUP(表1[[#This Row],[Pers.no.]],'[6]Person Detail'!$B:$W,21,0)</f>
        <v>0.71770747917655686</v>
      </c>
      <c r="BA156" s="404">
        <f>VLOOKUP(表1[[#This Row],[Pers.no.]],'[6]Person Detail'!$B:$W,22,0)</f>
        <v>0.74150360453141095</v>
      </c>
    </row>
    <row r="157" spans="1:53" ht="19.95" customHeight="1">
      <c r="A157" s="87" t="s">
        <v>562</v>
      </c>
      <c r="B157" s="5">
        <v>1707039</v>
      </c>
      <c r="C157" s="5" t="s">
        <v>54</v>
      </c>
      <c r="D157" s="5" t="s">
        <v>55</v>
      </c>
      <c r="E157" s="5" t="s">
        <v>1254</v>
      </c>
      <c r="F157" s="5" t="s">
        <v>933</v>
      </c>
      <c r="G157" s="5" t="s">
        <v>825</v>
      </c>
      <c r="H157" s="6">
        <v>40391</v>
      </c>
      <c r="I157" s="5" t="s">
        <v>65</v>
      </c>
      <c r="J157" s="5" t="s">
        <v>65</v>
      </c>
      <c r="K157" s="5" t="s">
        <v>66</v>
      </c>
      <c r="L157" s="7">
        <v>2</v>
      </c>
      <c r="M157" s="7">
        <v>3</v>
      </c>
      <c r="N157" s="8">
        <v>15491</v>
      </c>
      <c r="O157" s="9">
        <v>2.5000000000000001E-2</v>
      </c>
      <c r="P157" s="10">
        <f t="shared" si="47"/>
        <v>387</v>
      </c>
      <c r="Q157" s="9">
        <v>0</v>
      </c>
      <c r="R157" s="10">
        <f t="shared" si="48"/>
        <v>0</v>
      </c>
      <c r="S157" s="9">
        <f t="shared" si="49"/>
        <v>2.4982247756761992E-2</v>
      </c>
      <c r="T157" s="10">
        <f t="shared" si="50"/>
        <v>387</v>
      </c>
      <c r="U157" s="10">
        <f t="shared" si="51"/>
        <v>15878</v>
      </c>
      <c r="V157" s="11">
        <v>15650</v>
      </c>
      <c r="W157" s="12">
        <f t="shared" si="52"/>
        <v>159</v>
      </c>
      <c r="X157" s="13">
        <f t="shared" si="46"/>
        <v>1.03E-2</v>
      </c>
      <c r="Y157" s="14" t="str">
        <f t="shared" si="39"/>
        <v>2.00%-3.00%</v>
      </c>
      <c r="Z157" s="15"/>
      <c r="AA157" s="15"/>
      <c r="AB157" s="15"/>
      <c r="AC157" s="16"/>
      <c r="AD157" s="8">
        <f t="shared" si="53"/>
        <v>0</v>
      </c>
      <c r="AE157" s="17">
        <f t="shared" si="54"/>
        <v>15650</v>
      </c>
      <c r="AF157" s="18">
        <f t="shared" si="55"/>
        <v>159</v>
      </c>
      <c r="AG157" s="19">
        <f t="shared" si="56"/>
        <v>1.0264024272158112E-2</v>
      </c>
      <c r="AH157" s="20">
        <v>14</v>
      </c>
      <c r="AI157" s="20">
        <v>450</v>
      </c>
      <c r="AJ157" s="20"/>
      <c r="AK157" s="20">
        <v>688</v>
      </c>
      <c r="AL157" s="20">
        <f t="shared" si="57"/>
        <v>225188</v>
      </c>
      <c r="AM157" s="7">
        <v>4</v>
      </c>
      <c r="AN157" s="20"/>
      <c r="AO157" s="21" t="s">
        <v>980</v>
      </c>
      <c r="AP157" s="21" t="s">
        <v>179</v>
      </c>
      <c r="AQ157" s="5" t="s">
        <v>936</v>
      </c>
      <c r="AR157" s="5" t="s">
        <v>261</v>
      </c>
      <c r="AS157" s="5" t="s">
        <v>62</v>
      </c>
      <c r="AT157" s="20"/>
      <c r="AU157" s="21"/>
      <c r="AV157" s="21"/>
      <c r="AW157" s="145" t="e" vm="1">
        <f t="shared" ca="1" si="58"/>
        <v>#NAME?</v>
      </c>
      <c r="AX157" s="21" t="str">
        <f>VLOOKUP(表1[[#This Row],[Pers.no.]],'[6]Person Detail'!$B:$L,11,0)</f>
        <v>70-90</v>
      </c>
      <c r="AY157" s="404">
        <f>VLOOKUP(表1[[#This Row],[Pers.no.]],'[6]Person Detail'!$B:$R,17,0)</f>
        <v>0.9794511886697016</v>
      </c>
      <c r="AZ157" s="404">
        <f>VLOOKUP(表1[[#This Row],[Pers.no.]],'[6]Person Detail'!$B:$W,21,0)</f>
        <v>1.0328366169950329</v>
      </c>
      <c r="BA157" s="404">
        <f>VLOOKUP(表1[[#This Row],[Pers.no.]],'[6]Person Detail'!$B:$W,22,0)</f>
        <v>1.0126828005694319</v>
      </c>
    </row>
    <row r="158" spans="1:53" ht="19.95" customHeight="1">
      <c r="A158" s="87" t="s">
        <v>562</v>
      </c>
      <c r="B158" s="5">
        <v>1710053</v>
      </c>
      <c r="C158" s="5" t="s">
        <v>54</v>
      </c>
      <c r="D158" s="5" t="s">
        <v>55</v>
      </c>
      <c r="E158" s="5" t="s">
        <v>1254</v>
      </c>
      <c r="F158" s="5" t="s">
        <v>949</v>
      </c>
      <c r="G158" s="5" t="s">
        <v>825</v>
      </c>
      <c r="H158" s="6">
        <v>41460</v>
      </c>
      <c r="I158" s="5" t="s">
        <v>105</v>
      </c>
      <c r="J158" s="5" t="s">
        <v>983</v>
      </c>
      <c r="K158" s="5" t="s">
        <v>107</v>
      </c>
      <c r="L158" s="7">
        <v>2</v>
      </c>
      <c r="M158" s="7">
        <v>4</v>
      </c>
      <c r="N158" s="8">
        <v>7361</v>
      </c>
      <c r="O158" s="9">
        <v>5.2500000000000005E-2</v>
      </c>
      <c r="P158" s="10">
        <f t="shared" si="47"/>
        <v>386</v>
      </c>
      <c r="Q158" s="9">
        <v>4.2099999999999999E-2</v>
      </c>
      <c r="R158" s="10">
        <f t="shared" si="48"/>
        <v>310</v>
      </c>
      <c r="S158" s="9">
        <f t="shared" si="49"/>
        <v>9.455237060182041E-2</v>
      </c>
      <c r="T158" s="10">
        <f t="shared" si="50"/>
        <v>696</v>
      </c>
      <c r="U158" s="10">
        <f t="shared" si="51"/>
        <v>8057</v>
      </c>
      <c r="V158" s="11">
        <v>8241</v>
      </c>
      <c r="W158" s="12">
        <f t="shared" si="52"/>
        <v>880</v>
      </c>
      <c r="X158" s="13">
        <f t="shared" si="46"/>
        <v>0.1195</v>
      </c>
      <c r="Y158" s="14" t="str">
        <f t="shared" si="39"/>
        <v>7.56%-11.35%</v>
      </c>
      <c r="Z158" s="15"/>
      <c r="AA158" s="15"/>
      <c r="AB158" s="15"/>
      <c r="AC158" s="16"/>
      <c r="AD158" s="8">
        <f t="shared" si="53"/>
        <v>0</v>
      </c>
      <c r="AE158" s="17">
        <f t="shared" si="54"/>
        <v>8241</v>
      </c>
      <c r="AF158" s="18">
        <f t="shared" si="55"/>
        <v>880</v>
      </c>
      <c r="AG158" s="19">
        <f t="shared" si="56"/>
        <v>0.11954897432414069</v>
      </c>
      <c r="AH158" s="20">
        <v>14</v>
      </c>
      <c r="AI158" s="20">
        <v>500</v>
      </c>
      <c r="AJ158" s="20"/>
      <c r="AK158" s="20">
        <v>688</v>
      </c>
      <c r="AL158" s="20">
        <f t="shared" si="57"/>
        <v>122062</v>
      </c>
      <c r="AM158" s="7">
        <v>3</v>
      </c>
      <c r="AN158" s="20"/>
      <c r="AO158" s="21" t="s">
        <v>984</v>
      </c>
      <c r="AP158" s="21" t="s">
        <v>349</v>
      </c>
      <c r="AQ158" s="5" t="s">
        <v>936</v>
      </c>
      <c r="AR158" s="5" t="s">
        <v>261</v>
      </c>
      <c r="AS158" s="5" t="s">
        <v>62</v>
      </c>
      <c r="AT158" s="20"/>
      <c r="AU158" s="21"/>
      <c r="AV158" s="21"/>
      <c r="AW158" s="145" t="e" vm="1">
        <f t="shared" ca="1" si="58"/>
        <v>#NAME?</v>
      </c>
      <c r="AX158" s="21" t="str">
        <f>VLOOKUP(表1[[#This Row],[Pers.no.]],'[6]Person Detail'!$B:$L,11,0)</f>
        <v>&lt;50</v>
      </c>
      <c r="AY158" s="404">
        <f>VLOOKUP(表1[[#This Row],[Pers.no.]],'[6]Person Detail'!$B:$R,17,0)</f>
        <v>0.77894179894179894</v>
      </c>
      <c r="AZ158" s="404">
        <f>VLOOKUP(表1[[#This Row],[Pers.no.]],'[6]Person Detail'!$B:$W,21,0)</f>
        <v>0.78059384941675503</v>
      </c>
      <c r="BA158" s="404">
        <f>VLOOKUP(表1[[#This Row],[Pers.no.]],'[6]Person Detail'!$B:$W,22,0)</f>
        <v>0.83512363194162953</v>
      </c>
    </row>
    <row r="159" spans="1:53" ht="19.95" customHeight="1">
      <c r="A159" s="87" t="s">
        <v>562</v>
      </c>
      <c r="B159" s="5">
        <v>1714009</v>
      </c>
      <c r="C159" s="5" t="s">
        <v>54</v>
      </c>
      <c r="D159" s="5" t="s">
        <v>55</v>
      </c>
      <c r="E159" s="5" t="s">
        <v>1254</v>
      </c>
      <c r="F159" s="5" t="s">
        <v>945</v>
      </c>
      <c r="G159" s="5" t="s">
        <v>825</v>
      </c>
      <c r="H159" s="6">
        <v>42917</v>
      </c>
      <c r="I159" s="5" t="s">
        <v>87</v>
      </c>
      <c r="J159" s="5" t="s">
        <v>87</v>
      </c>
      <c r="K159" s="5" t="s">
        <v>89</v>
      </c>
      <c r="L159" s="7">
        <v>2</v>
      </c>
      <c r="M159" s="7">
        <v>4</v>
      </c>
      <c r="N159" s="8">
        <v>6342</v>
      </c>
      <c r="O159" s="9">
        <v>5.2500000000000005E-2</v>
      </c>
      <c r="P159" s="10">
        <f t="shared" si="47"/>
        <v>333</v>
      </c>
      <c r="Q159" s="9">
        <v>9.0300000000000005E-2</v>
      </c>
      <c r="R159" s="10">
        <f t="shared" si="48"/>
        <v>573</v>
      </c>
      <c r="S159" s="9">
        <f t="shared" si="49"/>
        <v>0.14285714285714285</v>
      </c>
      <c r="T159" s="10">
        <f t="shared" si="50"/>
        <v>906</v>
      </c>
      <c r="U159" s="10">
        <f t="shared" si="51"/>
        <v>7248</v>
      </c>
      <c r="V159" s="11">
        <f t="shared" si="59"/>
        <v>7248</v>
      </c>
      <c r="W159" s="12">
        <f t="shared" si="52"/>
        <v>906</v>
      </c>
      <c r="X159" s="13">
        <f t="shared" si="46"/>
        <v>0.1429</v>
      </c>
      <c r="Y159" s="14" t="str">
        <f t="shared" si="39"/>
        <v>11.43%-17.14%</v>
      </c>
      <c r="Z159" s="15"/>
      <c r="AA159" s="15"/>
      <c r="AB159" s="15"/>
      <c r="AC159" s="16"/>
      <c r="AD159" s="8">
        <f t="shared" si="53"/>
        <v>0</v>
      </c>
      <c r="AE159" s="17">
        <f t="shared" si="54"/>
        <v>7248</v>
      </c>
      <c r="AF159" s="18">
        <f t="shared" si="55"/>
        <v>906</v>
      </c>
      <c r="AG159" s="19">
        <f t="shared" si="56"/>
        <v>0.14285714285714279</v>
      </c>
      <c r="AH159" s="20">
        <v>14</v>
      </c>
      <c r="AI159" s="20">
        <v>450</v>
      </c>
      <c r="AJ159" s="20"/>
      <c r="AK159" s="20">
        <v>688</v>
      </c>
      <c r="AL159" s="20">
        <f t="shared" si="57"/>
        <v>107560</v>
      </c>
      <c r="AM159" s="7">
        <v>3</v>
      </c>
      <c r="AN159" s="20"/>
      <c r="AO159" s="21"/>
      <c r="AP159" s="21"/>
      <c r="AQ159" s="5" t="s">
        <v>936</v>
      </c>
      <c r="AR159" s="5" t="s">
        <v>261</v>
      </c>
      <c r="AS159" s="5" t="s">
        <v>62</v>
      </c>
      <c r="AT159" s="20"/>
      <c r="AU159" s="21"/>
      <c r="AV159" s="21"/>
      <c r="AW159" s="145" t="e" vm="1">
        <f t="shared" ca="1" si="58"/>
        <v>#NAME?</v>
      </c>
      <c r="AX159" s="21" t="str">
        <f>VLOOKUP(表1[[#This Row],[Pers.no.]],'[6]Person Detail'!$B:$L,11,0)</f>
        <v>&lt;50</v>
      </c>
      <c r="AY159" s="404">
        <f>VLOOKUP(表1[[#This Row],[Pers.no.]],'[6]Person Detail'!$B:$R,17,0)</f>
        <v>0.51321060084968639</v>
      </c>
      <c r="AZ159" s="404">
        <f>VLOOKUP(表1[[#This Row],[Pers.no.]],'[6]Person Detail'!$B:$W,21,0)</f>
        <v>0.54740839842907085</v>
      </c>
      <c r="BA159" s="404">
        <f>VLOOKUP(表1[[#This Row],[Pers.no.]],'[6]Person Detail'!$B:$W,22,0)</f>
        <v>0.59715756951596288</v>
      </c>
    </row>
    <row r="160" spans="1:53" ht="19.95" customHeight="1">
      <c r="A160" s="87" t="s">
        <v>562</v>
      </c>
      <c r="B160" s="5">
        <v>1714016</v>
      </c>
      <c r="C160" s="5" t="s">
        <v>54</v>
      </c>
      <c r="D160" s="5" t="s">
        <v>55</v>
      </c>
      <c r="E160" s="5" t="s">
        <v>1254</v>
      </c>
      <c r="F160" s="5" t="s">
        <v>945</v>
      </c>
      <c r="G160" s="5" t="s">
        <v>825</v>
      </c>
      <c r="H160" s="6">
        <v>42917</v>
      </c>
      <c r="I160" s="5" t="s">
        <v>285</v>
      </c>
      <c r="J160" s="5" t="s">
        <v>989</v>
      </c>
      <c r="K160" s="5" t="s">
        <v>286</v>
      </c>
      <c r="L160" s="7">
        <v>2</v>
      </c>
      <c r="M160" s="7">
        <v>2</v>
      </c>
      <c r="N160" s="8">
        <v>5459</v>
      </c>
      <c r="O160" s="9">
        <v>0</v>
      </c>
      <c r="P160" s="10">
        <f t="shared" si="47"/>
        <v>0</v>
      </c>
      <c r="Q160" s="9">
        <v>0</v>
      </c>
      <c r="R160" s="10">
        <f t="shared" si="48"/>
        <v>0</v>
      </c>
      <c r="S160" s="9">
        <f t="shared" si="49"/>
        <v>0</v>
      </c>
      <c r="T160" s="10">
        <f t="shared" si="50"/>
        <v>0</v>
      </c>
      <c r="U160" s="10">
        <f t="shared" si="51"/>
        <v>5459</v>
      </c>
      <c r="V160" s="11">
        <f t="shared" si="59"/>
        <v>5459</v>
      </c>
      <c r="W160" s="12">
        <f t="shared" si="52"/>
        <v>0</v>
      </c>
      <c r="X160" s="13">
        <f t="shared" si="46"/>
        <v>0</v>
      </c>
      <c r="Y160" s="14" t="str">
        <f t="shared" si="39"/>
        <v>0.00%-0.00%</v>
      </c>
      <c r="Z160" s="15"/>
      <c r="AA160" s="15"/>
      <c r="AB160" s="15"/>
      <c r="AC160" s="16"/>
      <c r="AD160" s="8">
        <f t="shared" si="53"/>
        <v>0</v>
      </c>
      <c r="AE160" s="17">
        <f t="shared" si="54"/>
        <v>5459</v>
      </c>
      <c r="AF160" s="18">
        <f t="shared" si="55"/>
        <v>0</v>
      </c>
      <c r="AG160" s="19">
        <f t="shared" si="56"/>
        <v>0</v>
      </c>
      <c r="AH160" s="20">
        <v>14</v>
      </c>
      <c r="AI160" s="20">
        <v>450</v>
      </c>
      <c r="AJ160" s="20"/>
      <c r="AK160" s="20">
        <v>688</v>
      </c>
      <c r="AL160" s="20">
        <f t="shared" si="57"/>
        <v>82514</v>
      </c>
      <c r="AM160" s="7">
        <v>3</v>
      </c>
      <c r="AN160" s="20"/>
      <c r="AO160" s="21"/>
      <c r="AP160" s="21"/>
      <c r="AQ160" s="5" t="s">
        <v>936</v>
      </c>
      <c r="AR160" s="5" t="s">
        <v>261</v>
      </c>
      <c r="AS160" s="5" t="s">
        <v>62</v>
      </c>
      <c r="AT160" s="20"/>
      <c r="AU160" s="21"/>
      <c r="AV160" s="21"/>
      <c r="AW160" s="145" t="e" vm="1">
        <f t="shared" ca="1" si="58"/>
        <v>#NAME?</v>
      </c>
      <c r="AX160" s="21" t="str">
        <f>VLOOKUP(表1[[#This Row],[Pers.no.]],'[6]Person Detail'!$B:$L,11,0)</f>
        <v>0</v>
      </c>
      <c r="AY160" s="404">
        <f>VLOOKUP(表1[[#This Row],[Pers.no.]],'[6]Person Detail'!$B:$R,17,0)</f>
        <v>0.77432624113475179</v>
      </c>
      <c r="AZ160" s="404">
        <f>VLOOKUP(表1[[#This Row],[Pers.no.]],'[6]Person Detail'!$B:$W,21,0)</f>
        <v>0.94096354391105752</v>
      </c>
      <c r="BA160" s="404">
        <f>VLOOKUP(表1[[#This Row],[Pers.no.]],'[6]Person Detail'!$B:$W,22,0)</f>
        <v>0.89477134895918697</v>
      </c>
    </row>
    <row r="161" spans="1:53" ht="19.95" customHeight="1">
      <c r="A161" s="87" t="s">
        <v>562</v>
      </c>
      <c r="B161" s="5">
        <v>1212018</v>
      </c>
      <c r="C161" s="5" t="s">
        <v>54</v>
      </c>
      <c r="D161" s="5" t="s">
        <v>55</v>
      </c>
      <c r="E161" s="5" t="s">
        <v>1254</v>
      </c>
      <c r="F161" s="5" t="s">
        <v>992</v>
      </c>
      <c r="G161" s="5" t="s">
        <v>993</v>
      </c>
      <c r="H161" s="6">
        <v>38845</v>
      </c>
      <c r="I161" s="5" t="s">
        <v>950</v>
      </c>
      <c r="J161" s="5" t="s">
        <v>950</v>
      </c>
      <c r="K161" s="5" t="s">
        <v>107</v>
      </c>
      <c r="L161" s="7">
        <v>2</v>
      </c>
      <c r="M161" s="7">
        <v>3</v>
      </c>
      <c r="N161" s="8">
        <v>10503</v>
      </c>
      <c r="O161" s="9">
        <v>2.5000000000000001E-2</v>
      </c>
      <c r="P161" s="10">
        <f t="shared" si="47"/>
        <v>263</v>
      </c>
      <c r="Q161" s="9">
        <v>0</v>
      </c>
      <c r="R161" s="10">
        <f t="shared" si="48"/>
        <v>0</v>
      </c>
      <c r="S161" s="9">
        <f t="shared" si="49"/>
        <v>2.5040464629153575E-2</v>
      </c>
      <c r="T161" s="10">
        <f t="shared" si="50"/>
        <v>263</v>
      </c>
      <c r="U161" s="10">
        <f t="shared" si="51"/>
        <v>10766</v>
      </c>
      <c r="V161" s="11">
        <v>10550</v>
      </c>
      <c r="W161" s="12">
        <f t="shared" si="52"/>
        <v>47</v>
      </c>
      <c r="X161" s="13">
        <f t="shared" si="46"/>
        <v>4.4999999999999997E-3</v>
      </c>
      <c r="Y161" s="14" t="str">
        <f t="shared" si="39"/>
        <v>2.00%-3.00%</v>
      </c>
      <c r="Z161" s="15"/>
      <c r="AA161" s="15"/>
      <c r="AB161" s="15"/>
      <c r="AC161" s="16"/>
      <c r="AD161" s="8">
        <f t="shared" si="53"/>
        <v>0</v>
      </c>
      <c r="AE161" s="17">
        <f t="shared" si="54"/>
        <v>10550</v>
      </c>
      <c r="AF161" s="18">
        <f t="shared" si="55"/>
        <v>47</v>
      </c>
      <c r="AG161" s="19">
        <f t="shared" si="56"/>
        <v>4.4749119299247742E-3</v>
      </c>
      <c r="AH161" s="20">
        <v>14</v>
      </c>
      <c r="AI161" s="20">
        <v>450</v>
      </c>
      <c r="AJ161" s="20"/>
      <c r="AK161" s="20">
        <v>688</v>
      </c>
      <c r="AL161" s="20">
        <f t="shared" si="57"/>
        <v>153788</v>
      </c>
      <c r="AM161" s="7">
        <v>3</v>
      </c>
      <c r="AN161" s="20"/>
      <c r="AO161" s="21" t="s">
        <v>954</v>
      </c>
      <c r="AP161" s="21" t="s">
        <v>179</v>
      </c>
      <c r="AQ161" s="5" t="s">
        <v>936</v>
      </c>
      <c r="AR161" s="5" t="s">
        <v>261</v>
      </c>
      <c r="AS161" s="5" t="s">
        <v>62</v>
      </c>
      <c r="AT161" s="20"/>
      <c r="AU161" s="21"/>
      <c r="AV161" s="21"/>
      <c r="AW161" s="145" t="e" vm="1">
        <f t="shared" ca="1" si="58"/>
        <v>#NAME?</v>
      </c>
      <c r="AX161" s="21" t="str">
        <f>VLOOKUP(表1[[#This Row],[Pers.no.]],'[6]Person Detail'!$B:$L,11,0)</f>
        <v>70-90</v>
      </c>
      <c r="AY161" s="404">
        <f>VLOOKUP(表1[[#This Row],[Pers.no.]],'[6]Person Detail'!$B:$R,17,0)</f>
        <v>1.1114285714285714</v>
      </c>
      <c r="AZ161" s="404">
        <f>VLOOKUP(表1[[#This Row],[Pers.no.]],'[6]Person Detail'!$B:$W,21,0)</f>
        <v>1.1137857900318133</v>
      </c>
      <c r="BA161" s="404">
        <f>VLOOKUP(表1[[#This Row],[Pers.no.]],'[6]Person Detail'!$B:$W,22,0)</f>
        <v>1.0691122821240373</v>
      </c>
    </row>
    <row r="162" spans="1:53" ht="19.95" customHeight="1">
      <c r="A162" s="87" t="s">
        <v>562</v>
      </c>
      <c r="B162" s="5">
        <v>1213111</v>
      </c>
      <c r="C162" s="5" t="s">
        <v>54</v>
      </c>
      <c r="D162" s="5" t="s">
        <v>55</v>
      </c>
      <c r="E162" s="5" t="s">
        <v>1254</v>
      </c>
      <c r="F162" s="5" t="s">
        <v>996</v>
      </c>
      <c r="G162" s="5" t="s">
        <v>997</v>
      </c>
      <c r="H162" s="6">
        <v>38315</v>
      </c>
      <c r="I162" s="5" t="s">
        <v>105</v>
      </c>
      <c r="J162" s="5" t="s">
        <v>946</v>
      </c>
      <c r="K162" s="5" t="s">
        <v>107</v>
      </c>
      <c r="L162" s="7">
        <v>2</v>
      </c>
      <c r="M162" s="7">
        <v>2</v>
      </c>
      <c r="N162" s="8">
        <v>8180</v>
      </c>
      <c r="O162" s="9">
        <v>0</v>
      </c>
      <c r="P162" s="10">
        <f t="shared" si="47"/>
        <v>0</v>
      </c>
      <c r="Q162" s="9">
        <v>0</v>
      </c>
      <c r="R162" s="10">
        <f t="shared" si="48"/>
        <v>0</v>
      </c>
      <c r="S162" s="9">
        <f t="shared" si="49"/>
        <v>0</v>
      </c>
      <c r="T162" s="10">
        <f t="shared" si="50"/>
        <v>0</v>
      </c>
      <c r="U162" s="10">
        <f t="shared" si="51"/>
        <v>8180</v>
      </c>
      <c r="V162" s="11">
        <f t="shared" si="59"/>
        <v>8180</v>
      </c>
      <c r="W162" s="12">
        <f t="shared" si="52"/>
        <v>0</v>
      </c>
      <c r="X162" s="13">
        <f t="shared" si="46"/>
        <v>0</v>
      </c>
      <c r="Y162" s="14" t="str">
        <f t="shared" si="39"/>
        <v>0.00%-0.00%</v>
      </c>
      <c r="Z162" s="15"/>
      <c r="AA162" s="15"/>
      <c r="AB162" s="15"/>
      <c r="AC162" s="16"/>
      <c r="AD162" s="8">
        <f t="shared" si="53"/>
        <v>0</v>
      </c>
      <c r="AE162" s="17">
        <f t="shared" si="54"/>
        <v>8180</v>
      </c>
      <c r="AF162" s="18">
        <f t="shared" si="55"/>
        <v>0</v>
      </c>
      <c r="AG162" s="19">
        <f t="shared" si="56"/>
        <v>0</v>
      </c>
      <c r="AH162" s="20">
        <v>14</v>
      </c>
      <c r="AI162" s="20">
        <v>450</v>
      </c>
      <c r="AJ162" s="20"/>
      <c r="AK162" s="20">
        <v>688</v>
      </c>
      <c r="AL162" s="20">
        <f t="shared" si="57"/>
        <v>120608</v>
      </c>
      <c r="AM162" s="7">
        <v>3</v>
      </c>
      <c r="AN162" s="20"/>
      <c r="AO162" s="21"/>
      <c r="AP162" s="21"/>
      <c r="AQ162" s="5" t="s">
        <v>936</v>
      </c>
      <c r="AR162" s="5" t="s">
        <v>261</v>
      </c>
      <c r="AS162" s="5" t="s">
        <v>62</v>
      </c>
      <c r="AT162" s="20"/>
      <c r="AU162" s="21"/>
      <c r="AV162" s="21"/>
      <c r="AW162" s="145" t="e" vm="1">
        <f t="shared" ca="1" si="58"/>
        <v>#NAME?</v>
      </c>
      <c r="AX162" s="21" t="str">
        <f>VLOOKUP(表1[[#This Row],[Pers.no.]],'[6]Person Detail'!$B:$L,11,0)</f>
        <v>0</v>
      </c>
      <c r="AY162" s="404">
        <f>VLOOKUP(表1[[#This Row],[Pers.no.]],'[6]Person Detail'!$B:$R,17,0)</f>
        <v>0.8656084656084656</v>
      </c>
      <c r="AZ162" s="404">
        <f>VLOOKUP(表1[[#This Row],[Pers.no.]],'[6]Person Detail'!$B:$W,21,0)</f>
        <v>0.86744432661717918</v>
      </c>
      <c r="BA162" s="404">
        <f>VLOOKUP(表1[[#This Row],[Pers.no.]],'[6]Person Detail'!$B:$W,22,0)</f>
        <v>0.82894203486015405</v>
      </c>
    </row>
    <row r="163" spans="1:53" ht="19.95" customHeight="1">
      <c r="A163" s="87" t="s">
        <v>562</v>
      </c>
      <c r="B163" s="5">
        <v>1213120</v>
      </c>
      <c r="C163" s="5" t="s">
        <v>54</v>
      </c>
      <c r="D163" s="5" t="s">
        <v>55</v>
      </c>
      <c r="E163" s="5" t="s">
        <v>1254</v>
      </c>
      <c r="F163" s="5" t="s">
        <v>992</v>
      </c>
      <c r="G163" s="5" t="s">
        <v>993</v>
      </c>
      <c r="H163" s="6">
        <v>39038</v>
      </c>
      <c r="I163" s="5" t="s">
        <v>80</v>
      </c>
      <c r="J163" s="5" t="s">
        <v>1000</v>
      </c>
      <c r="K163" s="5" t="s">
        <v>66</v>
      </c>
      <c r="L163" s="7">
        <v>2</v>
      </c>
      <c r="M163" s="7">
        <v>3</v>
      </c>
      <c r="N163" s="8">
        <v>16923</v>
      </c>
      <c r="O163" s="9">
        <v>2.5000000000000001E-2</v>
      </c>
      <c r="P163" s="10">
        <f t="shared" si="47"/>
        <v>423</v>
      </c>
      <c r="Q163" s="9">
        <v>0</v>
      </c>
      <c r="R163" s="10">
        <f t="shared" si="48"/>
        <v>0</v>
      </c>
      <c r="S163" s="9">
        <f t="shared" si="49"/>
        <v>2.4995568161673462E-2</v>
      </c>
      <c r="T163" s="10">
        <f t="shared" si="50"/>
        <v>423</v>
      </c>
      <c r="U163" s="10">
        <f t="shared" si="51"/>
        <v>17346</v>
      </c>
      <c r="V163" s="11">
        <v>16923</v>
      </c>
      <c r="W163" s="12">
        <f t="shared" si="52"/>
        <v>0</v>
      </c>
      <c r="X163" s="13">
        <f t="shared" si="46"/>
        <v>0</v>
      </c>
      <c r="Y163" s="14" t="str">
        <f t="shared" si="39"/>
        <v>2.00%-3.00%</v>
      </c>
      <c r="Z163" s="15"/>
      <c r="AA163" s="15"/>
      <c r="AB163" s="15"/>
      <c r="AC163" s="16"/>
      <c r="AD163" s="8">
        <f t="shared" si="53"/>
        <v>0</v>
      </c>
      <c r="AE163" s="17">
        <f t="shared" si="54"/>
        <v>16923</v>
      </c>
      <c r="AF163" s="18">
        <f t="shared" si="55"/>
        <v>0</v>
      </c>
      <c r="AG163" s="19">
        <f t="shared" si="56"/>
        <v>0</v>
      </c>
      <c r="AH163" s="20">
        <v>14</v>
      </c>
      <c r="AI163" s="20">
        <v>450</v>
      </c>
      <c r="AJ163" s="20"/>
      <c r="AK163" s="20">
        <v>688</v>
      </c>
      <c r="AL163" s="20">
        <f t="shared" si="57"/>
        <v>243010</v>
      </c>
      <c r="AM163" s="7">
        <v>3</v>
      </c>
      <c r="AN163" s="20"/>
      <c r="AO163" s="21" t="s">
        <v>954</v>
      </c>
      <c r="AP163" s="21" t="s">
        <v>179</v>
      </c>
      <c r="AQ163" s="5" t="s">
        <v>936</v>
      </c>
      <c r="AR163" s="5" t="s">
        <v>261</v>
      </c>
      <c r="AS163" s="5" t="s">
        <v>62</v>
      </c>
      <c r="AT163" s="20"/>
      <c r="AU163" s="21"/>
      <c r="AV163" s="21"/>
      <c r="AW163" s="145" t="e" vm="1">
        <f t="shared" ca="1" si="58"/>
        <v>#NAME?</v>
      </c>
      <c r="AX163" s="21" t="str">
        <f>VLOOKUP(表1[[#This Row],[Pers.no.]],'[6]Person Detail'!$B:$L,11,0)</f>
        <v>70-90</v>
      </c>
      <c r="AY163" s="404">
        <f>VLOOKUP(表1[[#This Row],[Pers.no.]],'[6]Person Detail'!$B:$R,17,0)</f>
        <v>1.0699924127465856</v>
      </c>
      <c r="AZ163" s="404">
        <f>VLOOKUP(表1[[#This Row],[Pers.no.]],'[6]Person Detail'!$B:$W,21,0)</f>
        <v>1.1283128312831283</v>
      </c>
      <c r="BA163" s="404">
        <f>VLOOKUP(表1[[#This Row],[Pers.no.]],'[6]Person Detail'!$B:$W,22,0)</f>
        <v>1.0950562961045684</v>
      </c>
    </row>
    <row r="164" spans="1:53" ht="19.95" customHeight="1">
      <c r="A164" s="87" t="s">
        <v>562</v>
      </c>
      <c r="B164" s="5">
        <v>1213125</v>
      </c>
      <c r="C164" s="5" t="s">
        <v>54</v>
      </c>
      <c r="D164" s="5" t="s">
        <v>55</v>
      </c>
      <c r="E164" s="5" t="s">
        <v>1254</v>
      </c>
      <c r="F164" s="5" t="s">
        <v>996</v>
      </c>
      <c r="G164" s="5" t="s">
        <v>997</v>
      </c>
      <c r="H164" s="6">
        <v>39084</v>
      </c>
      <c r="I164" s="5" t="s">
        <v>105</v>
      </c>
      <c r="J164" s="5" t="s">
        <v>946</v>
      </c>
      <c r="K164" s="5" t="s">
        <v>107</v>
      </c>
      <c r="L164" s="7">
        <v>2</v>
      </c>
      <c r="M164" s="7">
        <v>3</v>
      </c>
      <c r="N164" s="8">
        <v>9185</v>
      </c>
      <c r="O164" s="9">
        <v>0</v>
      </c>
      <c r="P164" s="10">
        <f t="shared" si="47"/>
        <v>0</v>
      </c>
      <c r="Q164" s="9">
        <v>0</v>
      </c>
      <c r="R164" s="10">
        <f t="shared" si="48"/>
        <v>0</v>
      </c>
      <c r="S164" s="9">
        <f t="shared" si="49"/>
        <v>0</v>
      </c>
      <c r="T164" s="10">
        <f t="shared" si="50"/>
        <v>0</v>
      </c>
      <c r="U164" s="10">
        <f t="shared" si="51"/>
        <v>9185</v>
      </c>
      <c r="V164" s="11">
        <f t="shared" si="59"/>
        <v>9185</v>
      </c>
      <c r="W164" s="12">
        <f t="shared" si="52"/>
        <v>0</v>
      </c>
      <c r="X164" s="13">
        <f t="shared" si="46"/>
        <v>0</v>
      </c>
      <c r="Y164" s="14" t="str">
        <f t="shared" si="39"/>
        <v>0.00%-0.00%</v>
      </c>
      <c r="Z164" s="15"/>
      <c r="AA164" s="15"/>
      <c r="AB164" s="15"/>
      <c r="AC164" s="16"/>
      <c r="AD164" s="8">
        <f t="shared" si="53"/>
        <v>0</v>
      </c>
      <c r="AE164" s="17">
        <f t="shared" si="54"/>
        <v>9185</v>
      </c>
      <c r="AF164" s="18">
        <f t="shared" si="55"/>
        <v>0</v>
      </c>
      <c r="AG164" s="19">
        <f t="shared" si="56"/>
        <v>0</v>
      </c>
      <c r="AH164" s="20">
        <v>14</v>
      </c>
      <c r="AI164" s="20">
        <v>450</v>
      </c>
      <c r="AJ164" s="20"/>
      <c r="AK164" s="20">
        <v>688</v>
      </c>
      <c r="AL164" s="20">
        <f t="shared" si="57"/>
        <v>134678</v>
      </c>
      <c r="AM164" s="7">
        <v>3</v>
      </c>
      <c r="AN164" s="20"/>
      <c r="AO164" s="21"/>
      <c r="AP164" s="21"/>
      <c r="AQ164" s="5" t="s">
        <v>936</v>
      </c>
      <c r="AR164" s="5" t="s">
        <v>261</v>
      </c>
      <c r="AS164" s="5" t="s">
        <v>62</v>
      </c>
      <c r="AT164" s="20"/>
      <c r="AU164" s="21"/>
      <c r="AV164" s="21"/>
      <c r="AW164" s="145" t="e" vm="1">
        <f t="shared" ca="1" si="58"/>
        <v>#NAME?</v>
      </c>
      <c r="AX164" s="21" t="str">
        <f>VLOOKUP(表1[[#This Row],[Pers.no.]],'[6]Person Detail'!$B:$L,11,0)</f>
        <v>&gt;90</v>
      </c>
      <c r="AY164" s="404">
        <f>VLOOKUP(表1[[#This Row],[Pers.no.]],'[6]Person Detail'!$B:$R,17,0)</f>
        <v>0.97195767195767191</v>
      </c>
      <c r="AZ164" s="404">
        <f>VLOOKUP(表1[[#This Row],[Pers.no.]],'[6]Person Detail'!$B:$W,21,0)</f>
        <v>0.97401908801696713</v>
      </c>
      <c r="BA164" s="404">
        <f>VLOOKUP(表1[[#This Row],[Pers.no.]],'[6]Person Detail'!$B:$W,22,0)</f>
        <v>0.93078638021888938</v>
      </c>
    </row>
    <row r="165" spans="1:53" ht="19.95" customHeight="1">
      <c r="A165" s="87" t="s">
        <v>562</v>
      </c>
      <c r="B165" s="5">
        <v>1220061</v>
      </c>
      <c r="C165" s="5" t="s">
        <v>54</v>
      </c>
      <c r="D165" s="5" t="s">
        <v>55</v>
      </c>
      <c r="E165" s="5" t="s">
        <v>1254</v>
      </c>
      <c r="F165" s="5" t="s">
        <v>992</v>
      </c>
      <c r="G165" s="5" t="s">
        <v>993</v>
      </c>
      <c r="H165" s="6">
        <v>40360</v>
      </c>
      <c r="I165" s="5" t="s">
        <v>950</v>
      </c>
      <c r="J165" s="5" t="s">
        <v>950</v>
      </c>
      <c r="K165" s="5" t="s">
        <v>107</v>
      </c>
      <c r="L165" s="7">
        <v>2</v>
      </c>
      <c r="M165" s="7">
        <v>3</v>
      </c>
      <c r="N165" s="8">
        <v>11097</v>
      </c>
      <c r="O165" s="9">
        <v>2.5000000000000001E-2</v>
      </c>
      <c r="P165" s="10">
        <f t="shared" si="47"/>
        <v>277</v>
      </c>
      <c r="Q165" s="9">
        <v>0</v>
      </c>
      <c r="R165" s="10">
        <f t="shared" si="48"/>
        <v>0</v>
      </c>
      <c r="S165" s="9">
        <f t="shared" si="49"/>
        <v>2.4961701360728124E-2</v>
      </c>
      <c r="T165" s="10">
        <f t="shared" si="50"/>
        <v>277</v>
      </c>
      <c r="U165" s="10">
        <f t="shared" si="51"/>
        <v>11374</v>
      </c>
      <c r="V165" s="11">
        <v>11097</v>
      </c>
      <c r="W165" s="12">
        <f t="shared" si="52"/>
        <v>0</v>
      </c>
      <c r="X165" s="13">
        <f t="shared" si="46"/>
        <v>0</v>
      </c>
      <c r="Y165" s="14" t="str">
        <f t="shared" si="39"/>
        <v>2.00%-3.00%</v>
      </c>
      <c r="Z165" s="15"/>
      <c r="AA165" s="15"/>
      <c r="AB165" s="15"/>
      <c r="AC165" s="16"/>
      <c r="AD165" s="8">
        <f t="shared" si="53"/>
        <v>0</v>
      </c>
      <c r="AE165" s="17">
        <f t="shared" si="54"/>
        <v>11097</v>
      </c>
      <c r="AF165" s="18">
        <f t="shared" si="55"/>
        <v>0</v>
      </c>
      <c r="AG165" s="19">
        <f t="shared" si="56"/>
        <v>0</v>
      </c>
      <c r="AH165" s="20">
        <v>14</v>
      </c>
      <c r="AI165" s="20">
        <v>450</v>
      </c>
      <c r="AJ165" s="20"/>
      <c r="AK165" s="20">
        <v>688</v>
      </c>
      <c r="AL165" s="20">
        <f t="shared" si="57"/>
        <v>161446</v>
      </c>
      <c r="AM165" s="7">
        <v>3</v>
      </c>
      <c r="AN165" s="20"/>
      <c r="AO165" s="21" t="s">
        <v>954</v>
      </c>
      <c r="AP165" s="21" t="s">
        <v>179</v>
      </c>
      <c r="AQ165" s="5" t="s">
        <v>936</v>
      </c>
      <c r="AR165" s="5" t="s">
        <v>261</v>
      </c>
      <c r="AS165" s="5" t="s">
        <v>62</v>
      </c>
      <c r="AT165" s="20"/>
      <c r="AU165" s="21"/>
      <c r="AV165" s="21"/>
      <c r="AW165" s="145" t="e" vm="1">
        <f t="shared" ca="1" si="58"/>
        <v>#NAME?</v>
      </c>
      <c r="AX165" s="21" t="str">
        <f>VLOOKUP(表1[[#This Row],[Pers.no.]],'[6]Person Detail'!$B:$L,11,0)</f>
        <v>70-90</v>
      </c>
      <c r="AY165" s="404">
        <f>VLOOKUP(表1[[#This Row],[Pers.no.]],'[6]Person Detail'!$B:$R,17,0)</f>
        <v>1.1742857142857144</v>
      </c>
      <c r="AZ165" s="404">
        <f>VLOOKUP(表1[[#This Row],[Pers.no.]],'[6]Person Detail'!$B:$W,21,0)</f>
        <v>1.1767762460233298</v>
      </c>
      <c r="BA165" s="404">
        <f>VLOOKUP(表1[[#This Row],[Pers.no.]],'[6]Person Detail'!$B:$W,22,0)</f>
        <v>1.1245439805431698</v>
      </c>
    </row>
    <row r="166" spans="1:53" ht="19.95" customHeight="1">
      <c r="A166" s="87" t="s">
        <v>562</v>
      </c>
      <c r="B166" s="5">
        <v>1220066</v>
      </c>
      <c r="C166" s="5" t="s">
        <v>54</v>
      </c>
      <c r="D166" s="5" t="s">
        <v>55</v>
      </c>
      <c r="E166" s="5" t="s">
        <v>1254</v>
      </c>
      <c r="F166" s="5" t="s">
        <v>992</v>
      </c>
      <c r="G166" s="5" t="s">
        <v>993</v>
      </c>
      <c r="H166" s="6">
        <v>40386</v>
      </c>
      <c r="I166" s="5" t="s">
        <v>87</v>
      </c>
      <c r="J166" s="5" t="s">
        <v>87</v>
      </c>
      <c r="K166" s="5" t="s">
        <v>89</v>
      </c>
      <c r="L166" s="7">
        <v>2</v>
      </c>
      <c r="M166" s="7">
        <v>4</v>
      </c>
      <c r="N166" s="8">
        <v>9518</v>
      </c>
      <c r="O166" s="9">
        <v>3.7500000000000006E-2</v>
      </c>
      <c r="P166" s="10">
        <f t="shared" si="47"/>
        <v>357</v>
      </c>
      <c r="Q166" s="9">
        <v>1.55E-2</v>
      </c>
      <c r="R166" s="10">
        <f t="shared" si="48"/>
        <v>148</v>
      </c>
      <c r="S166" s="9">
        <f t="shared" si="49"/>
        <v>5.3057364992645517E-2</v>
      </c>
      <c r="T166" s="10">
        <f t="shared" si="50"/>
        <v>505</v>
      </c>
      <c r="U166" s="10">
        <f t="shared" si="51"/>
        <v>10023</v>
      </c>
      <c r="V166" s="11">
        <v>9800</v>
      </c>
      <c r="W166" s="12">
        <f t="shared" si="52"/>
        <v>282</v>
      </c>
      <c r="X166" s="13">
        <f t="shared" si="46"/>
        <v>2.9600000000000001E-2</v>
      </c>
      <c r="Y166" s="14" t="str">
        <f t="shared" si="39"/>
        <v>4.24%-6.37%</v>
      </c>
      <c r="Z166" s="15"/>
      <c r="AA166" s="15"/>
      <c r="AB166" s="15"/>
      <c r="AC166" s="16"/>
      <c r="AD166" s="8">
        <f t="shared" si="53"/>
        <v>0</v>
      </c>
      <c r="AE166" s="17">
        <f t="shared" si="54"/>
        <v>9800</v>
      </c>
      <c r="AF166" s="18">
        <f t="shared" si="55"/>
        <v>282</v>
      </c>
      <c r="AG166" s="19">
        <f t="shared" si="56"/>
        <v>2.9628073124605914E-2</v>
      </c>
      <c r="AH166" s="20">
        <v>14</v>
      </c>
      <c r="AI166" s="20">
        <v>550</v>
      </c>
      <c r="AJ166" s="20"/>
      <c r="AK166" s="20">
        <v>688</v>
      </c>
      <c r="AL166" s="20">
        <f t="shared" si="57"/>
        <v>144488</v>
      </c>
      <c r="AM166" s="7">
        <v>3</v>
      </c>
      <c r="AN166" s="20"/>
      <c r="AO166" s="21" t="s">
        <v>1007</v>
      </c>
      <c r="AP166" s="21" t="s">
        <v>126</v>
      </c>
      <c r="AQ166" s="5" t="s">
        <v>936</v>
      </c>
      <c r="AR166" s="5" t="s">
        <v>261</v>
      </c>
      <c r="AS166" s="5" t="s">
        <v>62</v>
      </c>
      <c r="AT166" s="20"/>
      <c r="AU166" s="21"/>
      <c r="AV166" s="21"/>
      <c r="AW166" s="145" t="e" vm="1">
        <f t="shared" ca="1" si="58"/>
        <v>#NAME?</v>
      </c>
      <c r="AX166" s="21" t="str">
        <f>VLOOKUP(表1[[#This Row],[Pers.no.]],'[6]Person Detail'!$B:$L,11,0)</f>
        <v>70-90</v>
      </c>
      <c r="AY166" s="404">
        <f>VLOOKUP(表1[[#This Row],[Pers.no.]],'[6]Person Detail'!$B:$R,17,0)</f>
        <v>0.77022051385798096</v>
      </c>
      <c r="AZ166" s="404">
        <f>VLOOKUP(表1[[#This Row],[Pers.no.]],'[6]Person Detail'!$B:$W,21,0)</f>
        <v>0.82154417159380255</v>
      </c>
      <c r="BA166" s="404">
        <f>VLOOKUP(表1[[#This Row],[Pers.no.]],'[6]Person Detail'!$B:$W,22,0)</f>
        <v>0.80741503604531406</v>
      </c>
    </row>
    <row r="167" spans="1:53" ht="19.95" customHeight="1">
      <c r="A167" s="87" t="s">
        <v>562</v>
      </c>
      <c r="B167" s="5">
        <v>1705032</v>
      </c>
      <c r="C167" s="5" t="s">
        <v>54</v>
      </c>
      <c r="D167" s="5" t="s">
        <v>55</v>
      </c>
      <c r="E167" s="5" t="s">
        <v>1254</v>
      </c>
      <c r="F167" s="5" t="s">
        <v>996</v>
      </c>
      <c r="G167" s="5" t="s">
        <v>997</v>
      </c>
      <c r="H167" s="6">
        <v>39664</v>
      </c>
      <c r="I167" s="5" t="s">
        <v>150</v>
      </c>
      <c r="J167" s="5" t="s">
        <v>1010</v>
      </c>
      <c r="K167" s="5" t="s">
        <v>59</v>
      </c>
      <c r="L167" s="7">
        <v>2</v>
      </c>
      <c r="M167" s="7">
        <v>3</v>
      </c>
      <c r="N167" s="8">
        <v>18280</v>
      </c>
      <c r="O167" s="9">
        <v>0.03</v>
      </c>
      <c r="P167" s="10">
        <f t="shared" si="47"/>
        <v>548</v>
      </c>
      <c r="Q167" s="9">
        <v>0</v>
      </c>
      <c r="R167" s="10">
        <f t="shared" si="48"/>
        <v>0</v>
      </c>
      <c r="S167" s="9">
        <f t="shared" si="49"/>
        <v>2.9978118161925603E-2</v>
      </c>
      <c r="T167" s="10">
        <f t="shared" si="50"/>
        <v>548</v>
      </c>
      <c r="U167" s="10">
        <f t="shared" si="51"/>
        <v>18828</v>
      </c>
      <c r="V167" s="11">
        <v>19000</v>
      </c>
      <c r="W167" s="12">
        <f t="shared" si="52"/>
        <v>720</v>
      </c>
      <c r="X167" s="13">
        <f t="shared" si="46"/>
        <v>3.9399999999999998E-2</v>
      </c>
      <c r="Y167" s="14" t="str">
        <f t="shared" si="39"/>
        <v>2.40%-3.60%</v>
      </c>
      <c r="Z167" s="15"/>
      <c r="AA167" s="15"/>
      <c r="AB167" s="15"/>
      <c r="AC167" s="16"/>
      <c r="AD167" s="8">
        <f t="shared" si="53"/>
        <v>0</v>
      </c>
      <c r="AE167" s="17">
        <f t="shared" si="54"/>
        <v>19000</v>
      </c>
      <c r="AF167" s="18">
        <f t="shared" si="55"/>
        <v>720</v>
      </c>
      <c r="AG167" s="19">
        <f t="shared" si="56"/>
        <v>3.938730853391692E-2</v>
      </c>
      <c r="AH167" s="20">
        <v>14</v>
      </c>
      <c r="AI167" s="20">
        <v>450</v>
      </c>
      <c r="AJ167" s="20"/>
      <c r="AK167" s="20">
        <v>688</v>
      </c>
      <c r="AL167" s="20">
        <f t="shared" si="57"/>
        <v>272088</v>
      </c>
      <c r="AM167" s="7">
        <v>5</v>
      </c>
      <c r="AN167" s="20"/>
      <c r="AO167" s="21" t="s">
        <v>1011</v>
      </c>
      <c r="AP167" s="21" t="s">
        <v>292</v>
      </c>
      <c r="AQ167" s="5" t="s">
        <v>936</v>
      </c>
      <c r="AR167" s="5" t="s">
        <v>261</v>
      </c>
      <c r="AS167" s="5" t="s">
        <v>62</v>
      </c>
      <c r="AT167" s="20"/>
      <c r="AU167" s="21"/>
      <c r="AV167" s="21"/>
      <c r="AW167" s="145" t="e" vm="1">
        <f t="shared" ca="1" si="58"/>
        <v>#NAME?</v>
      </c>
      <c r="AX167" s="21" t="str">
        <f>VLOOKUP(表1[[#This Row],[Pers.no.]],'[6]Person Detail'!$B:$L,11,0)</f>
        <v>50-70</v>
      </c>
      <c r="AY167" s="404">
        <f>VLOOKUP(表1[[#This Row],[Pers.no.]],'[6]Person Detail'!$B:$R,17,0)</f>
        <v>0.78647334681409453</v>
      </c>
      <c r="AZ167" s="404">
        <f>VLOOKUP(表1[[#This Row],[Pers.no.]],'[6]Person Detail'!$B:$W,21,0)</f>
        <v>0.83004132043772416</v>
      </c>
      <c r="BA167" s="404">
        <f>VLOOKUP(表1[[#This Row],[Pers.no.]],'[6]Person Detail'!$B:$W,22,0)</f>
        <v>0.80851063829787229</v>
      </c>
    </row>
    <row r="168" spans="1:53" ht="19.95" customHeight="1">
      <c r="A168" s="87" t="s">
        <v>562</v>
      </c>
      <c r="B168" s="5">
        <v>1706022</v>
      </c>
      <c r="C168" s="5" t="s">
        <v>54</v>
      </c>
      <c r="D168" s="5" t="s">
        <v>55</v>
      </c>
      <c r="E168" s="5" t="s">
        <v>1254</v>
      </c>
      <c r="F168" s="5" t="s">
        <v>992</v>
      </c>
      <c r="G168" s="5" t="s">
        <v>993</v>
      </c>
      <c r="H168" s="6">
        <v>40023</v>
      </c>
      <c r="I168" s="5" t="s">
        <v>87</v>
      </c>
      <c r="J168" s="5" t="s">
        <v>87</v>
      </c>
      <c r="K168" s="5" t="s">
        <v>89</v>
      </c>
      <c r="L168" s="7">
        <v>2</v>
      </c>
      <c r="M168" s="7">
        <v>3</v>
      </c>
      <c r="N168" s="8">
        <v>7567</v>
      </c>
      <c r="O168" s="9">
        <v>0.03</v>
      </c>
      <c r="P168" s="10">
        <f t="shared" si="47"/>
        <v>227</v>
      </c>
      <c r="Q168" s="9">
        <v>0</v>
      </c>
      <c r="R168" s="10">
        <f t="shared" si="48"/>
        <v>0</v>
      </c>
      <c r="S168" s="9">
        <f t="shared" si="49"/>
        <v>2.9998678472313994E-2</v>
      </c>
      <c r="T168" s="10">
        <f t="shared" si="50"/>
        <v>227</v>
      </c>
      <c r="U168" s="10">
        <f t="shared" si="51"/>
        <v>7794</v>
      </c>
      <c r="V168" s="11">
        <v>7627</v>
      </c>
      <c r="W168" s="12">
        <f t="shared" si="52"/>
        <v>60</v>
      </c>
      <c r="X168" s="13">
        <f t="shared" si="46"/>
        <v>7.9000000000000008E-3</v>
      </c>
      <c r="Y168" s="14" t="str">
        <f t="shared" si="39"/>
        <v>2.40%-3.60%</v>
      </c>
      <c r="Z168" s="15"/>
      <c r="AA168" s="15"/>
      <c r="AB168" s="15"/>
      <c r="AC168" s="16"/>
      <c r="AD168" s="8">
        <f t="shared" si="53"/>
        <v>0</v>
      </c>
      <c r="AE168" s="17">
        <f t="shared" si="54"/>
        <v>7627</v>
      </c>
      <c r="AF168" s="18">
        <f t="shared" si="55"/>
        <v>60</v>
      </c>
      <c r="AG168" s="19">
        <f t="shared" si="56"/>
        <v>7.9291661160301175E-3</v>
      </c>
      <c r="AH168" s="20">
        <v>14</v>
      </c>
      <c r="AI168" s="20">
        <v>450</v>
      </c>
      <c r="AJ168" s="20"/>
      <c r="AK168" s="20">
        <v>688</v>
      </c>
      <c r="AL168" s="20">
        <f t="shared" si="57"/>
        <v>112866</v>
      </c>
      <c r="AM168" s="7">
        <v>3</v>
      </c>
      <c r="AN168" s="20"/>
      <c r="AO168" s="21" t="s">
        <v>1014</v>
      </c>
      <c r="AP168" s="21" t="s">
        <v>126</v>
      </c>
      <c r="AQ168" s="5" t="s">
        <v>936</v>
      </c>
      <c r="AR168" s="5" t="s">
        <v>261</v>
      </c>
      <c r="AS168" s="5" t="s">
        <v>62</v>
      </c>
      <c r="AT168" s="20"/>
      <c r="AU168" s="21"/>
      <c r="AV168" s="21"/>
      <c r="AW168" s="145" t="e" vm="1">
        <f t="shared" ca="1" si="58"/>
        <v>#NAME?</v>
      </c>
      <c r="AX168" s="21" t="str">
        <f>VLOOKUP(表1[[#This Row],[Pers.no.]],'[6]Person Detail'!$B:$L,11,0)</f>
        <v>50-70</v>
      </c>
      <c r="AY168" s="404">
        <f>VLOOKUP(表1[[#This Row],[Pers.no.]],'[6]Person Detail'!$B:$R,17,0)</f>
        <v>0.61234068379526607</v>
      </c>
      <c r="AZ168" s="404">
        <f>VLOOKUP(表1[[#This Row],[Pers.no.]],'[6]Person Detail'!$B:$W,21,0)</f>
        <v>0.65314401622718055</v>
      </c>
      <c r="BA168" s="404">
        <f>VLOOKUP(表1[[#This Row],[Pers.no.]],'[6]Person Detail'!$B:$W,22,0)</f>
        <v>0.62838311019567461</v>
      </c>
    </row>
    <row r="169" spans="1:53" ht="19.95" customHeight="1">
      <c r="A169" s="87" t="s">
        <v>562</v>
      </c>
      <c r="B169" s="5">
        <v>1706037</v>
      </c>
      <c r="C169" s="5" t="s">
        <v>54</v>
      </c>
      <c r="D169" s="5" t="s">
        <v>55</v>
      </c>
      <c r="E169" s="5" t="s">
        <v>1254</v>
      </c>
      <c r="F169" s="5" t="s">
        <v>996</v>
      </c>
      <c r="G169" s="5" t="s">
        <v>997</v>
      </c>
      <c r="H169" s="6">
        <v>40023</v>
      </c>
      <c r="I169" s="5" t="s">
        <v>105</v>
      </c>
      <c r="J169" s="5" t="s">
        <v>946</v>
      </c>
      <c r="K169" s="5" t="s">
        <v>107</v>
      </c>
      <c r="L169" s="7">
        <v>2</v>
      </c>
      <c r="M169" s="7">
        <v>5</v>
      </c>
      <c r="N169" s="8">
        <v>6492</v>
      </c>
      <c r="O169" s="9">
        <v>0.05</v>
      </c>
      <c r="P169" s="10">
        <f t="shared" si="47"/>
        <v>325</v>
      </c>
      <c r="Q169" s="9">
        <v>2.7E-2</v>
      </c>
      <c r="R169" s="10">
        <f t="shared" si="48"/>
        <v>175</v>
      </c>
      <c r="S169" s="9">
        <f t="shared" si="49"/>
        <v>7.7017868145409729E-2</v>
      </c>
      <c r="T169" s="10">
        <f t="shared" si="50"/>
        <v>500</v>
      </c>
      <c r="U169" s="10">
        <f t="shared" si="51"/>
        <v>6992</v>
      </c>
      <c r="V169" s="11">
        <v>7790</v>
      </c>
      <c r="W169" s="12">
        <f t="shared" si="52"/>
        <v>1298</v>
      </c>
      <c r="X169" s="13">
        <f t="shared" si="46"/>
        <v>0.19989999999999999</v>
      </c>
      <c r="Y169" s="14" t="str">
        <f t="shared" si="39"/>
        <v>6.16%-9.24%</v>
      </c>
      <c r="Z169" s="15"/>
      <c r="AA169" s="15"/>
      <c r="AB169" s="15"/>
      <c r="AC169" s="16"/>
      <c r="AD169" s="8">
        <f t="shared" si="53"/>
        <v>0</v>
      </c>
      <c r="AE169" s="17">
        <f t="shared" si="54"/>
        <v>7790</v>
      </c>
      <c r="AF169" s="18">
        <f t="shared" si="55"/>
        <v>1298</v>
      </c>
      <c r="AG169" s="19">
        <f t="shared" si="56"/>
        <v>0.19993838570548372</v>
      </c>
      <c r="AH169" s="20">
        <v>14</v>
      </c>
      <c r="AI169" s="20">
        <v>450</v>
      </c>
      <c r="AJ169" s="20"/>
      <c r="AK169" s="20">
        <v>688</v>
      </c>
      <c r="AL169" s="20">
        <f t="shared" si="57"/>
        <v>115148</v>
      </c>
      <c r="AM169" s="7">
        <v>4</v>
      </c>
      <c r="AN169" s="20"/>
      <c r="AO169" s="21" t="s">
        <v>1017</v>
      </c>
      <c r="AP169" s="21" t="s">
        <v>391</v>
      </c>
      <c r="AQ169" s="5" t="s">
        <v>936</v>
      </c>
      <c r="AR169" s="5" t="s">
        <v>261</v>
      </c>
      <c r="AS169" s="5" t="s">
        <v>62</v>
      </c>
      <c r="AT169" s="20"/>
      <c r="AU169" s="21"/>
      <c r="AV169" s="21"/>
      <c r="AW169" s="145" t="e" vm="1">
        <f t="shared" ca="1" si="58"/>
        <v>#NAME?</v>
      </c>
      <c r="AX169" s="21" t="str">
        <f>VLOOKUP(表1[[#This Row],[Pers.no.]],'[6]Person Detail'!$B:$L,11,0)</f>
        <v>70-90</v>
      </c>
      <c r="AY169" s="404">
        <f>VLOOKUP(表1[[#This Row],[Pers.no.]],'[6]Person Detail'!$B:$R,17,0)</f>
        <v>0.68698412698412703</v>
      </c>
      <c r="AZ169" s="404">
        <f>VLOOKUP(表1[[#This Row],[Pers.no.]],'[6]Person Detail'!$B:$W,21,0)</f>
        <v>0.68844114528101807</v>
      </c>
      <c r="BA169" s="404">
        <f>VLOOKUP(表1[[#This Row],[Pers.no.]],'[6]Person Detail'!$B:$W,22,0)</f>
        <v>0.78942034860154031</v>
      </c>
    </row>
    <row r="170" spans="1:53" ht="19.95" customHeight="1">
      <c r="A170" s="87" t="s">
        <v>562</v>
      </c>
      <c r="B170" s="5">
        <v>1710006</v>
      </c>
      <c r="C170" s="5" t="s">
        <v>54</v>
      </c>
      <c r="D170" s="5" t="s">
        <v>55</v>
      </c>
      <c r="E170" s="5" t="s">
        <v>1254</v>
      </c>
      <c r="F170" s="5" t="s">
        <v>996</v>
      </c>
      <c r="G170" s="5" t="s">
        <v>997</v>
      </c>
      <c r="H170" s="6">
        <v>41460</v>
      </c>
      <c r="I170" s="5" t="s">
        <v>105</v>
      </c>
      <c r="J170" s="5" t="s">
        <v>105</v>
      </c>
      <c r="K170" s="5" t="s">
        <v>107</v>
      </c>
      <c r="L170" s="7">
        <v>2</v>
      </c>
      <c r="M170" s="7">
        <v>4</v>
      </c>
      <c r="N170" s="8">
        <v>7976</v>
      </c>
      <c r="O170" s="9">
        <v>4.4999999999999998E-2</v>
      </c>
      <c r="P170" s="10">
        <f t="shared" si="47"/>
        <v>359</v>
      </c>
      <c r="Q170" s="9">
        <v>4.2099999999999999E-2</v>
      </c>
      <c r="R170" s="10">
        <f t="shared" si="48"/>
        <v>336</v>
      </c>
      <c r="S170" s="9">
        <f t="shared" si="49"/>
        <v>8.7136409227683051E-2</v>
      </c>
      <c r="T170" s="10">
        <f t="shared" si="50"/>
        <v>695</v>
      </c>
      <c r="U170" s="10">
        <f t="shared" si="51"/>
        <v>8671</v>
      </c>
      <c r="V170" s="11">
        <v>8800</v>
      </c>
      <c r="W170" s="12">
        <f t="shared" si="52"/>
        <v>824</v>
      </c>
      <c r="X170" s="13">
        <f t="shared" si="46"/>
        <v>0.1033</v>
      </c>
      <c r="Y170" s="14" t="str">
        <f t="shared" ref="Y170:Y196" si="60">IF(OR(L170=1,L170=2,L170=4),TEXT(S170*0.8,"0.00%")&amp;"-"&amp;TEXT(S170*1.2,"0.00%"),IF(OR(L170=3,L170=6),TEXT(0,"0.00%")&amp;"-"&amp;TEXT(7%*1.2,"0.00%"),IF(OR(L170=5,L170=7),TEXT((R170/N170),"0.00%")&amp;"-"&amp;TEXT((R170/N170)+7%,"0.00%"),"")))</f>
        <v>6.97%-10.46%</v>
      </c>
      <c r="Z170" s="15"/>
      <c r="AA170" s="15"/>
      <c r="AB170" s="15"/>
      <c r="AC170" s="16"/>
      <c r="AD170" s="8">
        <f t="shared" si="53"/>
        <v>0</v>
      </c>
      <c r="AE170" s="17">
        <f t="shared" si="54"/>
        <v>8800</v>
      </c>
      <c r="AF170" s="18">
        <f t="shared" si="55"/>
        <v>824</v>
      </c>
      <c r="AG170" s="19">
        <f t="shared" si="56"/>
        <v>0.10330992978936804</v>
      </c>
      <c r="AH170" s="20">
        <v>14</v>
      </c>
      <c r="AI170" s="20">
        <v>450</v>
      </c>
      <c r="AJ170" s="20"/>
      <c r="AK170" s="20">
        <v>688</v>
      </c>
      <c r="AL170" s="20">
        <f t="shared" si="57"/>
        <v>129288</v>
      </c>
      <c r="AM170" s="7">
        <v>4</v>
      </c>
      <c r="AN170" s="20"/>
      <c r="AO170" s="21"/>
      <c r="AP170" s="21"/>
      <c r="AQ170" s="5" t="s">
        <v>936</v>
      </c>
      <c r="AR170" s="5" t="s">
        <v>261</v>
      </c>
      <c r="AS170" s="5" t="s">
        <v>62</v>
      </c>
      <c r="AT170" s="20"/>
      <c r="AU170" s="21"/>
      <c r="AV170" s="21"/>
      <c r="AW170" s="145" t="e" vm="1">
        <f t="shared" ca="1" si="58"/>
        <v>#NAME?</v>
      </c>
      <c r="AX170" s="21" t="str">
        <f>VLOOKUP(表1[[#This Row],[Pers.no.]],'[6]Person Detail'!$B:$L,11,0)</f>
        <v>50-70</v>
      </c>
      <c r="AY170" s="404">
        <f>VLOOKUP(表1[[#This Row],[Pers.no.]],'[6]Person Detail'!$B:$R,17,0)</f>
        <v>0.84402116402116401</v>
      </c>
      <c r="AZ170" s="404">
        <f>VLOOKUP(表1[[#This Row],[Pers.no.]],'[6]Person Detail'!$B:$W,21,0)</f>
        <v>0.84581124072110281</v>
      </c>
      <c r="BA170" s="404">
        <f>VLOOKUP(表1[[#This Row],[Pers.no.]],'[6]Person Detail'!$B:$W,22,0)</f>
        <v>0.89177138224564245</v>
      </c>
    </row>
    <row r="171" spans="1:53" ht="19.95" customHeight="1">
      <c r="A171" s="87" t="s">
        <v>562</v>
      </c>
      <c r="B171" s="5">
        <v>1717017</v>
      </c>
      <c r="C171" s="5" t="s">
        <v>54</v>
      </c>
      <c r="D171" s="5" t="s">
        <v>55</v>
      </c>
      <c r="E171" s="5" t="s">
        <v>1254</v>
      </c>
      <c r="F171" s="5" t="s">
        <v>996</v>
      </c>
      <c r="G171" s="5" t="s">
        <v>997</v>
      </c>
      <c r="H171" s="6">
        <v>44044</v>
      </c>
      <c r="I171" s="5" t="s">
        <v>105</v>
      </c>
      <c r="J171" s="5" t="s">
        <v>946</v>
      </c>
      <c r="K171" s="5" t="s">
        <v>107</v>
      </c>
      <c r="L171" s="7">
        <v>2</v>
      </c>
      <c r="M171" s="7">
        <v>3</v>
      </c>
      <c r="N171" s="8">
        <v>5528</v>
      </c>
      <c r="O171" s="9">
        <v>0.03</v>
      </c>
      <c r="P171" s="10">
        <f t="shared" si="47"/>
        <v>166</v>
      </c>
      <c r="Q171" s="9">
        <v>0</v>
      </c>
      <c r="R171" s="10">
        <f t="shared" si="48"/>
        <v>0</v>
      </c>
      <c r="S171" s="9">
        <f t="shared" si="49"/>
        <v>3.0028943560057888E-2</v>
      </c>
      <c r="T171" s="10">
        <f t="shared" si="50"/>
        <v>166</v>
      </c>
      <c r="U171" s="10">
        <f t="shared" si="51"/>
        <v>5694</v>
      </c>
      <c r="V171" s="11">
        <v>5704</v>
      </c>
      <c r="W171" s="12">
        <f t="shared" si="52"/>
        <v>176</v>
      </c>
      <c r="X171" s="13">
        <f t="shared" si="46"/>
        <v>3.1800000000000002E-2</v>
      </c>
      <c r="Y171" s="14" t="str">
        <f t="shared" si="60"/>
        <v>2.40%-3.60%</v>
      </c>
      <c r="Z171" s="15"/>
      <c r="AA171" s="15"/>
      <c r="AB171" s="15"/>
      <c r="AC171" s="16"/>
      <c r="AD171" s="8">
        <f t="shared" si="53"/>
        <v>0</v>
      </c>
      <c r="AE171" s="17">
        <f t="shared" si="54"/>
        <v>5704</v>
      </c>
      <c r="AF171" s="18">
        <f t="shared" si="55"/>
        <v>176</v>
      </c>
      <c r="AG171" s="19">
        <f t="shared" si="56"/>
        <v>3.183791606367592E-2</v>
      </c>
      <c r="AH171" s="20">
        <v>14</v>
      </c>
      <c r="AI171" s="20">
        <v>450</v>
      </c>
      <c r="AJ171" s="20"/>
      <c r="AK171" s="20">
        <v>688</v>
      </c>
      <c r="AL171" s="20">
        <f t="shared" si="57"/>
        <v>85944</v>
      </c>
      <c r="AM171" s="7">
        <v>3</v>
      </c>
      <c r="AN171" s="20"/>
      <c r="AO171" s="21"/>
      <c r="AP171" s="21"/>
      <c r="AQ171" s="5" t="s">
        <v>936</v>
      </c>
      <c r="AR171" s="5" t="s">
        <v>261</v>
      </c>
      <c r="AS171" s="5" t="s">
        <v>62</v>
      </c>
      <c r="AT171" s="20"/>
      <c r="AU171" s="21"/>
      <c r="AV171" s="21"/>
      <c r="AW171" s="145" t="e" vm="1">
        <f t="shared" ca="1" si="58"/>
        <v>#NAME?</v>
      </c>
      <c r="AX171" s="21" t="str">
        <f>VLOOKUP(表1[[#This Row],[Pers.no.]],'[6]Person Detail'!$B:$L,11,0)</f>
        <v>50-70</v>
      </c>
      <c r="AY171" s="404">
        <f>VLOOKUP(表1[[#This Row],[Pers.no.]],'[6]Person Detail'!$B:$R,17,0)</f>
        <v>0.58497354497354492</v>
      </c>
      <c r="AZ171" s="404">
        <f>VLOOKUP(表1[[#This Row],[Pers.no.]],'[6]Person Detail'!$B:$W,21,0)</f>
        <v>0.58621420996818663</v>
      </c>
      <c r="BA171" s="404">
        <f>VLOOKUP(表1[[#This Row],[Pers.no.]],'[6]Person Detail'!$B:$W,22,0)</f>
        <v>0.57802999594649374</v>
      </c>
    </row>
    <row r="172" spans="1:53" ht="19.95" customHeight="1">
      <c r="A172" s="87" t="s">
        <v>562</v>
      </c>
      <c r="B172" s="5">
        <v>15013562</v>
      </c>
      <c r="C172" s="5" t="s">
        <v>54</v>
      </c>
      <c r="D172" s="5" t="s">
        <v>55</v>
      </c>
      <c r="E172" s="5" t="s">
        <v>1254</v>
      </c>
      <c r="F172" s="5" t="s">
        <v>1023</v>
      </c>
      <c r="G172" s="5" t="s">
        <v>830</v>
      </c>
      <c r="H172" s="6">
        <v>41836</v>
      </c>
      <c r="I172" s="5" t="s">
        <v>87</v>
      </c>
      <c r="J172" s="5" t="s">
        <v>815</v>
      </c>
      <c r="K172" s="5" t="s">
        <v>89</v>
      </c>
      <c r="L172" s="7">
        <v>2</v>
      </c>
      <c r="M172" s="7">
        <v>1</v>
      </c>
      <c r="N172" s="8">
        <v>12374</v>
      </c>
      <c r="O172" s="89">
        <v>0</v>
      </c>
      <c r="P172" s="10">
        <f t="shared" si="47"/>
        <v>0</v>
      </c>
      <c r="Q172" s="89">
        <v>0</v>
      </c>
      <c r="R172" s="10">
        <f t="shared" si="48"/>
        <v>0</v>
      </c>
      <c r="S172" s="89">
        <f t="shared" si="49"/>
        <v>0</v>
      </c>
      <c r="T172" s="10">
        <f t="shared" si="50"/>
        <v>0</v>
      </c>
      <c r="U172" s="10">
        <f t="shared" si="51"/>
        <v>12374</v>
      </c>
      <c r="V172" s="11">
        <f>U172</f>
        <v>12374</v>
      </c>
      <c r="W172" s="12">
        <f t="shared" si="52"/>
        <v>0</v>
      </c>
      <c r="X172" s="93">
        <f t="shared" si="46"/>
        <v>0</v>
      </c>
      <c r="Y172" s="94" t="str">
        <f t="shared" si="60"/>
        <v>0.00%-0.00%</v>
      </c>
      <c r="Z172" s="15"/>
      <c r="AA172" s="15"/>
      <c r="AB172" s="15"/>
      <c r="AC172" s="96"/>
      <c r="AD172" s="8">
        <f t="shared" si="53"/>
        <v>0</v>
      </c>
      <c r="AE172" s="17">
        <f t="shared" si="54"/>
        <v>12374</v>
      </c>
      <c r="AF172" s="18">
        <f t="shared" si="55"/>
        <v>0</v>
      </c>
      <c r="AG172" s="98">
        <f t="shared" si="56"/>
        <v>0</v>
      </c>
      <c r="AH172" s="20">
        <v>14</v>
      </c>
      <c r="AI172" s="20">
        <v>450</v>
      </c>
      <c r="AJ172" s="20"/>
      <c r="AK172" s="20">
        <v>688</v>
      </c>
      <c r="AL172" s="20">
        <f t="shared" si="57"/>
        <v>179324</v>
      </c>
      <c r="AM172" s="7">
        <v>3</v>
      </c>
      <c r="AN172" s="20"/>
      <c r="AO172" s="21"/>
      <c r="AP172" s="21"/>
      <c r="AQ172" s="5" t="s">
        <v>1024</v>
      </c>
      <c r="AR172" s="5" t="s">
        <v>261</v>
      </c>
      <c r="AS172" s="5" t="s">
        <v>62</v>
      </c>
      <c r="AT172" s="20"/>
      <c r="AU172" s="21"/>
      <c r="AV172" s="21"/>
      <c r="AW172" s="145" t="e" vm="1">
        <f t="shared" ca="1" si="58"/>
        <v>#NAME?</v>
      </c>
      <c r="AX172" s="21" t="str">
        <f>VLOOKUP(表1[[#This Row],[Pers.no.]],'[6]Person Detail'!$B:$L,11,0)</f>
        <v>0</v>
      </c>
      <c r="AY172" s="404">
        <f>VLOOKUP(表1[[#This Row],[Pers.no.]],'[6]Person Detail'!$B:$R,17,0)</f>
        <v>1.0013352215253895</v>
      </c>
      <c r="AZ172" s="404">
        <f>VLOOKUP(表1[[#This Row],[Pers.no.]],'[6]Person Detail'!$B:$W,21,0)</f>
        <v>1.0680592119459669</v>
      </c>
      <c r="BA172" s="404">
        <f>VLOOKUP(表1[[#This Row],[Pers.no.]],'[6]Person Detail'!$B:$W,22,0)</f>
        <v>1.0194850669412976</v>
      </c>
    </row>
    <row r="173" spans="1:53" ht="19.95" customHeight="1">
      <c r="A173" s="87" t="s">
        <v>562</v>
      </c>
      <c r="B173" s="5">
        <v>15020881</v>
      </c>
      <c r="C173" s="5" t="s">
        <v>54</v>
      </c>
      <c r="D173" s="5" t="s">
        <v>55</v>
      </c>
      <c r="E173" s="5" t="s">
        <v>1254</v>
      </c>
      <c r="F173" s="5" t="s">
        <v>1023</v>
      </c>
      <c r="G173" s="5" t="s">
        <v>830</v>
      </c>
      <c r="H173" s="6">
        <v>44228</v>
      </c>
      <c r="I173" s="5" t="s">
        <v>87</v>
      </c>
      <c r="J173" s="5" t="s">
        <v>815</v>
      </c>
      <c r="K173" s="5" t="s">
        <v>89</v>
      </c>
      <c r="L173" s="7">
        <v>2</v>
      </c>
      <c r="M173" s="7">
        <v>3</v>
      </c>
      <c r="N173" s="8">
        <v>16847</v>
      </c>
      <c r="O173" s="89">
        <v>0</v>
      </c>
      <c r="P173" s="10">
        <f t="shared" si="47"/>
        <v>0</v>
      </c>
      <c r="Q173" s="89">
        <v>0</v>
      </c>
      <c r="R173" s="10">
        <f t="shared" si="48"/>
        <v>0</v>
      </c>
      <c r="S173" s="89">
        <f t="shared" si="49"/>
        <v>0</v>
      </c>
      <c r="T173" s="10">
        <f t="shared" si="50"/>
        <v>0</v>
      </c>
      <c r="U173" s="10">
        <f t="shared" si="51"/>
        <v>16847</v>
      </c>
      <c r="V173" s="11">
        <f t="shared" ref="V173:V194" si="61">U173</f>
        <v>16847</v>
      </c>
      <c r="W173" s="12">
        <f t="shared" si="52"/>
        <v>0</v>
      </c>
      <c r="X173" s="93">
        <f t="shared" si="46"/>
        <v>0</v>
      </c>
      <c r="Y173" s="94" t="str">
        <f t="shared" si="60"/>
        <v>0.00%-0.00%</v>
      </c>
      <c r="Z173" s="15"/>
      <c r="AA173" s="15"/>
      <c r="AB173" s="15"/>
      <c r="AC173" s="96"/>
      <c r="AD173" s="8">
        <f t="shared" si="53"/>
        <v>0</v>
      </c>
      <c r="AE173" s="17">
        <f t="shared" si="54"/>
        <v>16847</v>
      </c>
      <c r="AF173" s="18">
        <f t="shared" si="55"/>
        <v>0</v>
      </c>
      <c r="AG173" s="98">
        <f t="shared" si="56"/>
        <v>0</v>
      </c>
      <c r="AH173" s="20">
        <v>14</v>
      </c>
      <c r="AI173" s="20">
        <v>500</v>
      </c>
      <c r="AJ173" s="20"/>
      <c r="AK173" s="20">
        <v>688</v>
      </c>
      <c r="AL173" s="20">
        <f t="shared" si="57"/>
        <v>242546</v>
      </c>
      <c r="AM173" s="7">
        <v>3</v>
      </c>
      <c r="AN173" s="20"/>
      <c r="AO173" s="21"/>
      <c r="AP173" s="21"/>
      <c r="AQ173" s="5" t="s">
        <v>1024</v>
      </c>
      <c r="AR173" s="5" t="s">
        <v>261</v>
      </c>
      <c r="AS173" s="5" t="s">
        <v>62</v>
      </c>
      <c r="AT173" s="20"/>
      <c r="AU173" s="21"/>
      <c r="AV173" s="21"/>
      <c r="AW173" s="145" t="e" vm="1">
        <f t="shared" ca="1" si="58"/>
        <v>#NAME?</v>
      </c>
      <c r="AX173" s="21" t="str">
        <f>VLOOKUP(表1[[#This Row],[Pers.no.]],'[6]Person Detail'!$B:$L,11,0)</f>
        <v>&gt;90</v>
      </c>
      <c r="AY173" s="404">
        <f>VLOOKUP(表1[[#This Row],[Pers.no.]],'[6]Person Detail'!$B:$R,17,0)</f>
        <v>1.3633016386809629</v>
      </c>
      <c r="AZ173" s="404">
        <f>VLOOKUP(表1[[#This Row],[Pers.no.]],'[6]Person Detail'!$B:$W,21,0)</f>
        <v>1.454145267791636</v>
      </c>
      <c r="BA173" s="404">
        <f>VLOOKUP(表1[[#This Row],[Pers.no.]],'[6]Person Detail'!$B:$W,22,0)</f>
        <v>1.3880123583934088</v>
      </c>
    </row>
    <row r="174" spans="1:53" ht="19.95" customHeight="1">
      <c r="A174" s="87" t="s">
        <v>562</v>
      </c>
      <c r="B174" s="5">
        <v>15017323</v>
      </c>
      <c r="C174" s="5" t="s">
        <v>54</v>
      </c>
      <c r="D174" s="5" t="s">
        <v>55</v>
      </c>
      <c r="E174" s="5" t="s">
        <v>1254</v>
      </c>
      <c r="F174" s="5" t="s">
        <v>1029</v>
      </c>
      <c r="G174" s="5" t="s">
        <v>830</v>
      </c>
      <c r="H174" s="6">
        <v>42865</v>
      </c>
      <c r="I174" s="5" t="s">
        <v>201</v>
      </c>
      <c r="J174" s="5" t="s">
        <v>202</v>
      </c>
      <c r="K174" s="5" t="s">
        <v>66</v>
      </c>
      <c r="L174" s="7">
        <v>2</v>
      </c>
      <c r="M174" s="7">
        <v>3</v>
      </c>
      <c r="N174" s="8">
        <v>15130</v>
      </c>
      <c r="O174" s="89">
        <v>2.5000000000000001E-2</v>
      </c>
      <c r="P174" s="10">
        <f t="shared" si="47"/>
        <v>378</v>
      </c>
      <c r="Q174" s="89">
        <v>0</v>
      </c>
      <c r="R174" s="10">
        <f t="shared" si="48"/>
        <v>0</v>
      </c>
      <c r="S174" s="89">
        <f t="shared" si="49"/>
        <v>2.4983476536682089E-2</v>
      </c>
      <c r="T174" s="10">
        <f t="shared" si="50"/>
        <v>378</v>
      </c>
      <c r="U174" s="10">
        <f t="shared" si="51"/>
        <v>15508</v>
      </c>
      <c r="V174" s="11">
        <f>U174+72</f>
        <v>15580</v>
      </c>
      <c r="W174" s="12">
        <f t="shared" si="52"/>
        <v>450</v>
      </c>
      <c r="X174" s="93">
        <f t="shared" si="46"/>
        <v>2.9700000000000001E-2</v>
      </c>
      <c r="Y174" s="94" t="str">
        <f t="shared" si="60"/>
        <v>2.00%-3.00%</v>
      </c>
      <c r="Z174" s="15"/>
      <c r="AA174" s="15"/>
      <c r="AB174" s="15"/>
      <c r="AC174" s="96"/>
      <c r="AD174" s="8">
        <f t="shared" si="53"/>
        <v>0</v>
      </c>
      <c r="AE174" s="17">
        <f t="shared" si="54"/>
        <v>15580</v>
      </c>
      <c r="AF174" s="18">
        <f t="shared" si="55"/>
        <v>450</v>
      </c>
      <c r="AG174" s="98">
        <f t="shared" si="56"/>
        <v>2.9742233972240628E-2</v>
      </c>
      <c r="AH174" s="20">
        <v>14</v>
      </c>
      <c r="AI174" s="20">
        <v>450</v>
      </c>
      <c r="AJ174" s="20"/>
      <c r="AK174" s="20">
        <v>688</v>
      </c>
      <c r="AL174" s="20">
        <f t="shared" si="57"/>
        <v>224208</v>
      </c>
      <c r="AM174" s="7">
        <v>3</v>
      </c>
      <c r="AN174" s="20"/>
      <c r="AO174" s="21"/>
      <c r="AP174" s="21"/>
      <c r="AQ174" s="5" t="s">
        <v>1024</v>
      </c>
      <c r="AR174" s="5" t="s">
        <v>261</v>
      </c>
      <c r="AS174" s="5" t="s">
        <v>62</v>
      </c>
      <c r="AT174" s="20"/>
      <c r="AU174" s="21"/>
      <c r="AV174" s="21"/>
      <c r="AW174" s="145" t="e" vm="1">
        <f t="shared" ca="1" si="58"/>
        <v>#NAME?</v>
      </c>
      <c r="AX174" s="21" t="str">
        <f>VLOOKUP(表1[[#This Row],[Pers.no.]],'[6]Person Detail'!$B:$L,11,0)</f>
        <v>70-90</v>
      </c>
      <c r="AY174" s="404">
        <f>VLOOKUP(表1[[#This Row],[Pers.no.]],'[6]Person Detail'!$B:$R,17,0)</f>
        <v>0.95662620131512388</v>
      </c>
      <c r="AZ174" s="404">
        <f>VLOOKUP(表1[[#This Row],[Pers.no.]],'[6]Person Detail'!$B:$W,21,0)</f>
        <v>1.0087675434210088</v>
      </c>
      <c r="BA174" s="404">
        <f>VLOOKUP(表1[[#This Row],[Pers.no.]],'[6]Person Detail'!$B:$W,22,0)</f>
        <v>1.0081532289374919</v>
      </c>
    </row>
    <row r="175" spans="1:53" ht="19.95" customHeight="1">
      <c r="A175" s="87" t="s">
        <v>562</v>
      </c>
      <c r="B175" s="5">
        <v>15021373</v>
      </c>
      <c r="C175" s="5" t="s">
        <v>54</v>
      </c>
      <c r="D175" s="5" t="s">
        <v>55</v>
      </c>
      <c r="E175" s="5" t="s">
        <v>1254</v>
      </c>
      <c r="F175" s="5" t="s">
        <v>1032</v>
      </c>
      <c r="G175" s="5" t="s">
        <v>830</v>
      </c>
      <c r="H175" s="6">
        <v>44349</v>
      </c>
      <c r="I175" s="5" t="s">
        <v>87</v>
      </c>
      <c r="J175" s="5" t="s">
        <v>815</v>
      </c>
      <c r="K175" s="5" t="s">
        <v>89</v>
      </c>
      <c r="L175" s="7">
        <v>2</v>
      </c>
      <c r="M175" s="7">
        <v>5</v>
      </c>
      <c r="N175" s="8">
        <v>15564</v>
      </c>
      <c r="O175" s="89">
        <v>0.04</v>
      </c>
      <c r="P175" s="10">
        <f t="shared" si="47"/>
        <v>623</v>
      </c>
      <c r="Q175" s="89">
        <v>0</v>
      </c>
      <c r="R175" s="10">
        <f t="shared" si="48"/>
        <v>0</v>
      </c>
      <c r="S175" s="89">
        <f t="shared" si="49"/>
        <v>4.002827036751478E-2</v>
      </c>
      <c r="T175" s="10">
        <f t="shared" si="50"/>
        <v>623</v>
      </c>
      <c r="U175" s="10">
        <f t="shared" si="51"/>
        <v>16187</v>
      </c>
      <c r="V175" s="11">
        <f>U175-623</f>
        <v>15564</v>
      </c>
      <c r="W175" s="12">
        <f t="shared" si="52"/>
        <v>0</v>
      </c>
      <c r="X175" s="93">
        <f t="shared" si="46"/>
        <v>0</v>
      </c>
      <c r="Y175" s="94" t="str">
        <f t="shared" si="60"/>
        <v>3.20%-4.80%</v>
      </c>
      <c r="Z175" s="15" t="s">
        <v>112</v>
      </c>
      <c r="AA175" s="15" t="s">
        <v>65</v>
      </c>
      <c r="AB175" s="15" t="s">
        <v>114</v>
      </c>
      <c r="AC175" s="96">
        <v>7.0000000000000007E-2</v>
      </c>
      <c r="AD175" s="8">
        <f t="shared" si="53"/>
        <v>1089</v>
      </c>
      <c r="AE175" s="17">
        <f t="shared" si="54"/>
        <v>16653</v>
      </c>
      <c r="AF175" s="18">
        <f t="shared" si="55"/>
        <v>1089</v>
      </c>
      <c r="AG175" s="98">
        <f t="shared" si="56"/>
        <v>6.9969159599074793E-2</v>
      </c>
      <c r="AH175" s="20">
        <v>14</v>
      </c>
      <c r="AI175" s="20">
        <v>450</v>
      </c>
      <c r="AJ175" s="20"/>
      <c r="AK175" s="20">
        <v>688</v>
      </c>
      <c r="AL175" s="20">
        <f t="shared" si="57"/>
        <v>239230</v>
      </c>
      <c r="AM175" s="7">
        <v>3</v>
      </c>
      <c r="AN175" s="20"/>
      <c r="AO175" s="21" t="s">
        <v>1033</v>
      </c>
      <c r="AP175" s="21" t="s">
        <v>282</v>
      </c>
      <c r="AQ175" s="5" t="s">
        <v>1024</v>
      </c>
      <c r="AR175" s="5" t="s">
        <v>261</v>
      </c>
      <c r="AS175" s="5" t="s">
        <v>62</v>
      </c>
      <c r="AT175" s="20"/>
      <c r="AU175" s="21"/>
      <c r="AV175" s="21"/>
      <c r="AW175" s="145" t="e" vm="1">
        <f t="shared" ca="1" si="58"/>
        <v>#NAME?</v>
      </c>
      <c r="AX175" s="21" t="str">
        <f>VLOOKUP(表1[[#This Row],[Pers.no.]],'[6]Person Detail'!$B:$L,11,0)</f>
        <v>90-110</v>
      </c>
      <c r="AY175" s="404">
        <f>VLOOKUP(表1[[#This Row],[Pers.no.]],'[6]Person Detail'!$B:$R,17,0)</f>
        <v>1.2594780497673477</v>
      </c>
      <c r="AZ175" s="404">
        <f>VLOOKUP(表1[[#This Row],[Pers.no.]],'[6]Person Detail'!$B:$W,21,0)</f>
        <v>1.3434033921712485</v>
      </c>
      <c r="BA175" s="404">
        <f>VLOOKUP(表1[[#This Row],[Pers.no.]],'[6]Person Detail'!$B:$W,22,0)</f>
        <v>1.3720288362512874</v>
      </c>
    </row>
    <row r="176" spans="1:53" ht="19.95" customHeight="1">
      <c r="A176" s="87" t="s">
        <v>562</v>
      </c>
      <c r="B176" s="5">
        <v>15019480</v>
      </c>
      <c r="C176" s="5" t="s">
        <v>54</v>
      </c>
      <c r="D176" s="5" t="s">
        <v>55</v>
      </c>
      <c r="E176" s="5" t="s">
        <v>1254</v>
      </c>
      <c r="F176" s="5" t="s">
        <v>1023</v>
      </c>
      <c r="G176" s="5" t="s">
        <v>830</v>
      </c>
      <c r="H176" s="6">
        <v>43243</v>
      </c>
      <c r="I176" s="5" t="s">
        <v>87</v>
      </c>
      <c r="J176" s="5" t="s">
        <v>815</v>
      </c>
      <c r="K176" s="5" t="s">
        <v>89</v>
      </c>
      <c r="L176" s="7">
        <v>2</v>
      </c>
      <c r="M176" s="7">
        <v>3</v>
      </c>
      <c r="N176" s="8">
        <v>16700</v>
      </c>
      <c r="O176" s="89">
        <v>0</v>
      </c>
      <c r="P176" s="10">
        <f t="shared" si="47"/>
        <v>0</v>
      </c>
      <c r="Q176" s="89">
        <v>0</v>
      </c>
      <c r="R176" s="10">
        <f t="shared" si="48"/>
        <v>0</v>
      </c>
      <c r="S176" s="89">
        <f t="shared" si="49"/>
        <v>0</v>
      </c>
      <c r="T176" s="10">
        <f t="shared" si="50"/>
        <v>0</v>
      </c>
      <c r="U176" s="10">
        <f t="shared" si="51"/>
        <v>16700</v>
      </c>
      <c r="V176" s="11">
        <f t="shared" si="61"/>
        <v>16700</v>
      </c>
      <c r="W176" s="12">
        <f t="shared" si="52"/>
        <v>0</v>
      </c>
      <c r="X176" s="93">
        <f t="shared" si="46"/>
        <v>0</v>
      </c>
      <c r="Y176" s="94" t="str">
        <f t="shared" si="60"/>
        <v>0.00%-0.00%</v>
      </c>
      <c r="Z176" s="15"/>
      <c r="AA176" s="15"/>
      <c r="AB176" s="15"/>
      <c r="AC176" s="96"/>
      <c r="AD176" s="8">
        <f t="shared" si="53"/>
        <v>0</v>
      </c>
      <c r="AE176" s="17">
        <f t="shared" si="54"/>
        <v>16700</v>
      </c>
      <c r="AF176" s="18">
        <f t="shared" si="55"/>
        <v>0</v>
      </c>
      <c r="AG176" s="98">
        <f t="shared" si="56"/>
        <v>0</v>
      </c>
      <c r="AH176" s="20">
        <v>14</v>
      </c>
      <c r="AI176" s="20">
        <v>550</v>
      </c>
      <c r="AJ176" s="20"/>
      <c r="AK176" s="20">
        <v>688</v>
      </c>
      <c r="AL176" s="20">
        <f t="shared" si="57"/>
        <v>241088</v>
      </c>
      <c r="AM176" s="7">
        <v>3</v>
      </c>
      <c r="AN176" s="20"/>
      <c r="AO176" s="21"/>
      <c r="AP176" s="21"/>
      <c r="AQ176" s="5" t="s">
        <v>1024</v>
      </c>
      <c r="AR176" s="5" t="s">
        <v>261</v>
      </c>
      <c r="AS176" s="5" t="s">
        <v>62</v>
      </c>
      <c r="AT176" s="20"/>
      <c r="AU176" s="21"/>
      <c r="AV176" s="21"/>
      <c r="AW176" s="145" t="e" vm="1">
        <f t="shared" ca="1" si="58"/>
        <v>#NAME?</v>
      </c>
      <c r="AX176" s="21" t="str">
        <f>VLOOKUP(表1[[#This Row],[Pers.no.]],'[6]Person Detail'!$B:$L,11,0)</f>
        <v>&gt;90</v>
      </c>
      <c r="AY176" s="404">
        <f>VLOOKUP(表1[[#This Row],[Pers.no.]],'[6]Person Detail'!$B:$R,17,0)</f>
        <v>1.3514060287274934</v>
      </c>
      <c r="AZ176" s="404">
        <f>VLOOKUP(表1[[#This Row],[Pers.no.]],'[6]Person Detail'!$B:$W,21,0)</f>
        <v>1.441456993655863</v>
      </c>
      <c r="BA176" s="404">
        <f>VLOOKUP(表1[[#This Row],[Pers.no.]],'[6]Person Detail'!$B:$W,22,0)</f>
        <v>1.3759011328527291</v>
      </c>
    </row>
    <row r="177" spans="1:53" ht="19.95" customHeight="1">
      <c r="A177" s="87" t="s">
        <v>562</v>
      </c>
      <c r="B177" s="5">
        <v>15015204</v>
      </c>
      <c r="C177" s="5" t="s">
        <v>54</v>
      </c>
      <c r="D177" s="5" t="s">
        <v>55</v>
      </c>
      <c r="E177" s="5" t="s">
        <v>1254</v>
      </c>
      <c r="F177" s="5" t="s">
        <v>1029</v>
      </c>
      <c r="G177" s="5" t="s">
        <v>830</v>
      </c>
      <c r="H177" s="6">
        <v>42473</v>
      </c>
      <c r="I177" s="5" t="s">
        <v>58</v>
      </c>
      <c r="J177" s="5" t="s">
        <v>58</v>
      </c>
      <c r="K177" s="5" t="s">
        <v>59</v>
      </c>
      <c r="L177" s="7">
        <v>2</v>
      </c>
      <c r="M177" s="7">
        <v>4</v>
      </c>
      <c r="N177" s="8">
        <v>14578</v>
      </c>
      <c r="O177" s="89">
        <v>4.4999999999999998E-2</v>
      </c>
      <c r="P177" s="10">
        <f t="shared" si="47"/>
        <v>656</v>
      </c>
      <c r="Q177" s="89">
        <v>4.2099999999999999E-2</v>
      </c>
      <c r="R177" s="10">
        <f t="shared" si="48"/>
        <v>614</v>
      </c>
      <c r="S177" s="89">
        <f t="shared" si="49"/>
        <v>8.7117574427219097E-2</v>
      </c>
      <c r="T177" s="10">
        <f t="shared" si="50"/>
        <v>1270</v>
      </c>
      <c r="U177" s="10">
        <f t="shared" si="51"/>
        <v>15848</v>
      </c>
      <c r="V177" s="11">
        <f>U177+12</f>
        <v>15860</v>
      </c>
      <c r="W177" s="12">
        <f t="shared" si="52"/>
        <v>1282</v>
      </c>
      <c r="X177" s="93">
        <f t="shared" si="46"/>
        <v>8.7900000000000006E-2</v>
      </c>
      <c r="Y177" s="94" t="str">
        <f t="shared" si="60"/>
        <v>6.97%-10.45%</v>
      </c>
      <c r="Z177" s="15"/>
      <c r="AA177" s="15"/>
      <c r="AB177" s="15"/>
      <c r="AC177" s="96"/>
      <c r="AD177" s="8">
        <f t="shared" si="53"/>
        <v>0</v>
      </c>
      <c r="AE177" s="17">
        <f t="shared" si="54"/>
        <v>15860</v>
      </c>
      <c r="AF177" s="18">
        <f t="shared" si="55"/>
        <v>1282</v>
      </c>
      <c r="AG177" s="98">
        <f t="shared" si="56"/>
        <v>8.7940732610783279E-2</v>
      </c>
      <c r="AH177" s="20">
        <v>14</v>
      </c>
      <c r="AI177" s="20">
        <v>450</v>
      </c>
      <c r="AJ177" s="20"/>
      <c r="AK177" s="20">
        <v>688</v>
      </c>
      <c r="AL177" s="20">
        <f t="shared" si="57"/>
        <v>228128</v>
      </c>
      <c r="AM177" s="7">
        <v>3</v>
      </c>
      <c r="AN177" s="20"/>
      <c r="AO177" s="21"/>
      <c r="AP177" s="21"/>
      <c r="AQ177" s="5" t="s">
        <v>1024</v>
      </c>
      <c r="AR177" s="5" t="s">
        <v>261</v>
      </c>
      <c r="AS177" s="5" t="s">
        <v>62</v>
      </c>
      <c r="AT177" s="20"/>
      <c r="AU177" s="21"/>
      <c r="AV177" s="21"/>
      <c r="AW177" s="145" t="e" vm="1">
        <f t="shared" ca="1" si="58"/>
        <v>#NAME?</v>
      </c>
      <c r="AX177" s="21" t="str">
        <f>VLOOKUP(表1[[#This Row],[Pers.no.]],'[6]Person Detail'!$B:$L,11,0)</f>
        <v>50-70</v>
      </c>
      <c r="AY177" s="404">
        <f>VLOOKUP(表1[[#This Row],[Pers.no.]],'[6]Person Detail'!$B:$R,17,0)</f>
        <v>0.62719958697242184</v>
      </c>
      <c r="AZ177" s="404">
        <f>VLOOKUP(表1[[#This Row],[Pers.no.]],'[6]Person Detail'!$B:$W,21,0)</f>
        <v>0.66194433092675842</v>
      </c>
      <c r="BA177" s="404">
        <f>VLOOKUP(表1[[#This Row],[Pers.no.]],'[6]Person Detail'!$B:$W,22,0)</f>
        <v>0.67489361702127659</v>
      </c>
    </row>
    <row r="178" spans="1:53" ht="19.95" customHeight="1">
      <c r="A178" s="87" t="s">
        <v>562</v>
      </c>
      <c r="B178" s="5">
        <v>15020887</v>
      </c>
      <c r="C178" s="5" t="s">
        <v>54</v>
      </c>
      <c r="D178" s="5" t="s">
        <v>55</v>
      </c>
      <c r="E178" s="5" t="s">
        <v>1254</v>
      </c>
      <c r="F178" s="5" t="s">
        <v>1029</v>
      </c>
      <c r="G178" s="5" t="s">
        <v>830</v>
      </c>
      <c r="H178" s="6">
        <v>44249</v>
      </c>
      <c r="I178" s="5" t="s">
        <v>87</v>
      </c>
      <c r="J178" s="5" t="s">
        <v>87</v>
      </c>
      <c r="K178" s="5" t="s">
        <v>89</v>
      </c>
      <c r="L178" s="7">
        <v>2</v>
      </c>
      <c r="M178" s="7">
        <v>3</v>
      </c>
      <c r="N178" s="8">
        <v>17248</v>
      </c>
      <c r="O178" s="89">
        <v>0</v>
      </c>
      <c r="P178" s="10">
        <f t="shared" si="47"/>
        <v>0</v>
      </c>
      <c r="Q178" s="89">
        <v>0</v>
      </c>
      <c r="R178" s="10">
        <f t="shared" si="48"/>
        <v>0</v>
      </c>
      <c r="S178" s="89">
        <f t="shared" si="49"/>
        <v>0</v>
      </c>
      <c r="T178" s="10">
        <f t="shared" si="50"/>
        <v>0</v>
      </c>
      <c r="U178" s="10">
        <f t="shared" si="51"/>
        <v>17248</v>
      </c>
      <c r="V178" s="11">
        <f t="shared" si="61"/>
        <v>17248</v>
      </c>
      <c r="W178" s="12">
        <f t="shared" si="52"/>
        <v>0</v>
      </c>
      <c r="X178" s="93">
        <f t="shared" si="46"/>
        <v>0</v>
      </c>
      <c r="Y178" s="94" t="str">
        <f t="shared" si="60"/>
        <v>0.00%-0.00%</v>
      </c>
      <c r="Z178" s="15"/>
      <c r="AA178" s="15"/>
      <c r="AB178" s="15"/>
      <c r="AC178" s="96"/>
      <c r="AD178" s="8">
        <f t="shared" si="53"/>
        <v>0</v>
      </c>
      <c r="AE178" s="17">
        <f t="shared" si="54"/>
        <v>17248</v>
      </c>
      <c r="AF178" s="18">
        <f t="shared" si="55"/>
        <v>0</v>
      </c>
      <c r="AG178" s="98">
        <f t="shared" si="56"/>
        <v>0</v>
      </c>
      <c r="AH178" s="20">
        <v>14</v>
      </c>
      <c r="AI178" s="20">
        <v>450</v>
      </c>
      <c r="AJ178" s="20"/>
      <c r="AK178" s="20">
        <v>688</v>
      </c>
      <c r="AL178" s="20">
        <f t="shared" si="57"/>
        <v>247560</v>
      </c>
      <c r="AM178" s="7">
        <v>5</v>
      </c>
      <c r="AN178" s="20"/>
      <c r="AO178" s="21"/>
      <c r="AP178" s="21"/>
      <c r="AQ178" s="5" t="s">
        <v>1024</v>
      </c>
      <c r="AR178" s="5" t="s">
        <v>261</v>
      </c>
      <c r="AS178" s="5" t="s">
        <v>62</v>
      </c>
      <c r="AT178" s="20"/>
      <c r="AU178" s="21"/>
      <c r="AV178" s="21"/>
      <c r="AW178" s="145" t="e" vm="1">
        <f t="shared" ca="1" si="58"/>
        <v>#NAME?</v>
      </c>
      <c r="AX178" s="21" t="str">
        <f>VLOOKUP(表1[[#This Row],[Pers.no.]],'[6]Person Detail'!$B:$L,11,0)</f>
        <v>&gt;90</v>
      </c>
      <c r="AY178" s="404">
        <f>VLOOKUP(表1[[#This Row],[Pers.no.]],'[6]Person Detail'!$B:$R,17,0)</f>
        <v>1.3957515678737609</v>
      </c>
      <c r="AZ178" s="404">
        <f>VLOOKUP(表1[[#This Row],[Pers.no.]],'[6]Person Detail'!$B:$W,21,0)</f>
        <v>1.4887574985973846</v>
      </c>
      <c r="BA178" s="404">
        <f>VLOOKUP(表1[[#This Row],[Pers.no.]],'[6]Person Detail'!$B:$W,22,0)</f>
        <v>1.4210504634397529</v>
      </c>
    </row>
    <row r="179" spans="1:53" ht="19.95" customHeight="1">
      <c r="A179" s="87" t="s">
        <v>562</v>
      </c>
      <c r="B179" s="5">
        <v>15019461</v>
      </c>
      <c r="C179" s="5" t="s">
        <v>54</v>
      </c>
      <c r="D179" s="5" t="s">
        <v>55</v>
      </c>
      <c r="E179" s="5" t="s">
        <v>1254</v>
      </c>
      <c r="F179" s="5" t="s">
        <v>1023</v>
      </c>
      <c r="G179" s="5" t="s">
        <v>830</v>
      </c>
      <c r="H179" s="6">
        <v>43236</v>
      </c>
      <c r="I179" s="5" t="s">
        <v>65</v>
      </c>
      <c r="J179" s="5" t="s">
        <v>65</v>
      </c>
      <c r="K179" s="5" t="s">
        <v>66</v>
      </c>
      <c r="L179" s="7">
        <v>2</v>
      </c>
      <c r="M179" s="7">
        <v>3</v>
      </c>
      <c r="N179" s="8">
        <v>20998</v>
      </c>
      <c r="O179" s="89">
        <v>0</v>
      </c>
      <c r="P179" s="10">
        <f t="shared" si="47"/>
        <v>0</v>
      </c>
      <c r="Q179" s="89">
        <v>0</v>
      </c>
      <c r="R179" s="10">
        <f t="shared" si="48"/>
        <v>0</v>
      </c>
      <c r="S179" s="89">
        <f t="shared" si="49"/>
        <v>0</v>
      </c>
      <c r="T179" s="10">
        <f t="shared" si="50"/>
        <v>0</v>
      </c>
      <c r="U179" s="10">
        <f t="shared" si="51"/>
        <v>20998</v>
      </c>
      <c r="V179" s="11">
        <f t="shared" si="61"/>
        <v>20998</v>
      </c>
      <c r="W179" s="12">
        <f t="shared" si="52"/>
        <v>0</v>
      </c>
      <c r="X179" s="93">
        <f t="shared" si="46"/>
        <v>0</v>
      </c>
      <c r="Y179" s="94" t="str">
        <f t="shared" si="60"/>
        <v>0.00%-0.00%</v>
      </c>
      <c r="Z179" s="15"/>
      <c r="AA179" s="15"/>
      <c r="AB179" s="15"/>
      <c r="AC179" s="96"/>
      <c r="AD179" s="8">
        <f t="shared" si="53"/>
        <v>0</v>
      </c>
      <c r="AE179" s="17">
        <f t="shared" si="54"/>
        <v>20998</v>
      </c>
      <c r="AF179" s="18">
        <f t="shared" si="55"/>
        <v>0</v>
      </c>
      <c r="AG179" s="98">
        <f t="shared" si="56"/>
        <v>0</v>
      </c>
      <c r="AH179" s="20">
        <v>14</v>
      </c>
      <c r="AI179" s="20">
        <v>2500</v>
      </c>
      <c r="AJ179" s="20"/>
      <c r="AK179" s="20">
        <v>688</v>
      </c>
      <c r="AL179" s="20">
        <f t="shared" si="57"/>
        <v>324660</v>
      </c>
      <c r="AM179" s="7">
        <v>5</v>
      </c>
      <c r="AN179" s="20"/>
      <c r="AO179" s="21"/>
      <c r="AP179" s="21"/>
      <c r="AQ179" s="5" t="s">
        <v>1024</v>
      </c>
      <c r="AR179" s="5" t="s">
        <v>261</v>
      </c>
      <c r="AS179" s="5" t="s">
        <v>62</v>
      </c>
      <c r="AT179" s="20"/>
      <c r="AU179" s="21"/>
      <c r="AV179" s="21"/>
      <c r="AW179" s="145" t="e" vm="1">
        <f t="shared" ca="1" si="58"/>
        <v>#NAME?</v>
      </c>
      <c r="AX179" s="21" t="str">
        <f>VLOOKUP(表1[[#This Row],[Pers.no.]],'[6]Person Detail'!$B:$L,11,0)</f>
        <v>&gt;90</v>
      </c>
      <c r="AY179" s="404">
        <f>VLOOKUP(表1[[#This Row],[Pers.no.]],'[6]Person Detail'!$B:$R,17,0)</f>
        <v>1.3276428932726354</v>
      </c>
      <c r="AZ179" s="404">
        <f>VLOOKUP(表1[[#This Row],[Pers.no.]],'[6]Person Detail'!$B:$W,21,0)</f>
        <v>1.4000066673334</v>
      </c>
      <c r="BA179" s="404">
        <f>VLOOKUP(表1[[#This Row],[Pers.no.]],'[6]Person Detail'!$B:$W,22,0)</f>
        <v>1.358742073249644</v>
      </c>
    </row>
    <row r="180" spans="1:53" ht="19.95" customHeight="1">
      <c r="A180" s="87" t="s">
        <v>562</v>
      </c>
      <c r="B180" s="5">
        <v>15021707</v>
      </c>
      <c r="C180" s="5" t="s">
        <v>54</v>
      </c>
      <c r="D180" s="5" t="s">
        <v>55</v>
      </c>
      <c r="E180" s="5" t="s">
        <v>1254</v>
      </c>
      <c r="F180" s="5" t="s">
        <v>1044</v>
      </c>
      <c r="G180" s="5" t="s">
        <v>830</v>
      </c>
      <c r="H180" s="6">
        <v>44440</v>
      </c>
      <c r="I180" s="5" t="s">
        <v>105</v>
      </c>
      <c r="J180" s="5" t="s">
        <v>950</v>
      </c>
      <c r="K180" s="5" t="s">
        <v>107</v>
      </c>
      <c r="L180" s="7">
        <v>2</v>
      </c>
      <c r="M180" s="7">
        <v>4</v>
      </c>
      <c r="N180" s="8">
        <v>13000</v>
      </c>
      <c r="O180" s="89">
        <v>0.03</v>
      </c>
      <c r="P180" s="10">
        <f t="shared" si="47"/>
        <v>390</v>
      </c>
      <c r="Q180" s="89">
        <v>0</v>
      </c>
      <c r="R180" s="10">
        <f t="shared" si="48"/>
        <v>0</v>
      </c>
      <c r="S180" s="89">
        <f t="shared" si="49"/>
        <v>0.03</v>
      </c>
      <c r="T180" s="10">
        <f t="shared" si="50"/>
        <v>390</v>
      </c>
      <c r="U180" s="10">
        <f t="shared" si="51"/>
        <v>13390</v>
      </c>
      <c r="V180" s="11">
        <f>U180-390</f>
        <v>13000</v>
      </c>
      <c r="W180" s="12">
        <f t="shared" si="52"/>
        <v>0</v>
      </c>
      <c r="X180" s="93">
        <f t="shared" si="46"/>
        <v>0</v>
      </c>
      <c r="Y180" s="94" t="str">
        <f t="shared" si="60"/>
        <v>2.40%-3.60%</v>
      </c>
      <c r="Z180" s="15" t="s">
        <v>112</v>
      </c>
      <c r="AA180" s="15" t="s">
        <v>815</v>
      </c>
      <c r="AB180" s="15" t="s">
        <v>198</v>
      </c>
      <c r="AC180" s="96">
        <v>7.6999999999999999E-2</v>
      </c>
      <c r="AD180" s="8">
        <f t="shared" si="53"/>
        <v>1001</v>
      </c>
      <c r="AE180" s="17">
        <f t="shared" si="54"/>
        <v>14001</v>
      </c>
      <c r="AF180" s="18">
        <f t="shared" si="55"/>
        <v>1001</v>
      </c>
      <c r="AG180" s="98">
        <f t="shared" si="56"/>
        <v>7.6999999999999957E-2</v>
      </c>
      <c r="AH180" s="20">
        <v>14</v>
      </c>
      <c r="AI180" s="20">
        <v>450</v>
      </c>
      <c r="AJ180" s="20"/>
      <c r="AK180" s="20">
        <v>688</v>
      </c>
      <c r="AL180" s="20">
        <f t="shared" si="57"/>
        <v>202102</v>
      </c>
      <c r="AM180" s="7">
        <v>3</v>
      </c>
      <c r="AN180" s="20"/>
      <c r="AO180" s="21" t="s">
        <v>1045</v>
      </c>
      <c r="AP180" s="21" t="s">
        <v>282</v>
      </c>
      <c r="AQ180" s="5" t="s">
        <v>1024</v>
      </c>
      <c r="AR180" s="5" t="s">
        <v>261</v>
      </c>
      <c r="AS180" s="5" t="s">
        <v>62</v>
      </c>
      <c r="AT180" s="20"/>
      <c r="AU180" s="21"/>
      <c r="AV180" s="21"/>
      <c r="AW180" s="145" t="e" vm="1">
        <f t="shared" ca="1" si="58"/>
        <v>#NAME?</v>
      </c>
      <c r="AX180" s="21" t="str">
        <f>VLOOKUP(表1[[#This Row],[Pers.no.]],'[6]Person Detail'!$B:$L,11,0)</f>
        <v>90-110</v>
      </c>
      <c r="AY180" s="404">
        <f>VLOOKUP(表1[[#This Row],[Pers.no.]],'[6]Person Detail'!$B:$R,17,0)</f>
        <v>1.3756613756613756</v>
      </c>
      <c r="AZ180" s="404">
        <f>VLOOKUP(表1[[#This Row],[Pers.no.]],'[6]Person Detail'!$B:$W,21,0)</f>
        <v>1.3785790031813361</v>
      </c>
      <c r="BA180" s="404">
        <f>VLOOKUP(表1[[#This Row],[Pers.no.]],'[6]Person Detail'!$B:$W,22,0)</f>
        <v>1.4188285366842319</v>
      </c>
    </row>
    <row r="181" spans="1:53" ht="19.95" customHeight="1">
      <c r="A181" s="87" t="s">
        <v>562</v>
      </c>
      <c r="B181" s="5">
        <v>15007669</v>
      </c>
      <c r="C181" s="5" t="s">
        <v>54</v>
      </c>
      <c r="D181" s="5" t="s">
        <v>55</v>
      </c>
      <c r="E181" s="5" t="s">
        <v>1254</v>
      </c>
      <c r="F181" s="5" t="s">
        <v>1029</v>
      </c>
      <c r="G181" s="5" t="s">
        <v>830</v>
      </c>
      <c r="H181" s="6">
        <v>41031</v>
      </c>
      <c r="I181" s="5" t="s">
        <v>201</v>
      </c>
      <c r="J181" s="5" t="s">
        <v>815</v>
      </c>
      <c r="K181" s="5" t="s">
        <v>66</v>
      </c>
      <c r="L181" s="7">
        <v>2</v>
      </c>
      <c r="M181" s="7">
        <v>3</v>
      </c>
      <c r="N181" s="8">
        <v>17216</v>
      </c>
      <c r="O181" s="89">
        <v>2.5000000000000001E-2</v>
      </c>
      <c r="P181" s="10">
        <f t="shared" si="47"/>
        <v>430</v>
      </c>
      <c r="Q181" s="89">
        <v>0</v>
      </c>
      <c r="R181" s="10">
        <f t="shared" si="48"/>
        <v>0</v>
      </c>
      <c r="S181" s="89">
        <f t="shared" si="49"/>
        <v>2.4976765799256506E-2</v>
      </c>
      <c r="T181" s="10">
        <f t="shared" si="50"/>
        <v>430</v>
      </c>
      <c r="U181" s="10">
        <f t="shared" si="51"/>
        <v>17646</v>
      </c>
      <c r="V181" s="11">
        <f t="shared" si="61"/>
        <v>17646</v>
      </c>
      <c r="W181" s="12">
        <f t="shared" si="52"/>
        <v>430</v>
      </c>
      <c r="X181" s="93">
        <f t="shared" si="46"/>
        <v>2.5000000000000001E-2</v>
      </c>
      <c r="Y181" s="94" t="str">
        <f t="shared" si="60"/>
        <v>2.00%-3.00%</v>
      </c>
      <c r="Z181" s="15"/>
      <c r="AA181" s="15"/>
      <c r="AB181" s="15"/>
      <c r="AC181" s="96"/>
      <c r="AD181" s="8">
        <f t="shared" si="53"/>
        <v>0</v>
      </c>
      <c r="AE181" s="17">
        <f t="shared" si="54"/>
        <v>17646</v>
      </c>
      <c r="AF181" s="18">
        <f t="shared" si="55"/>
        <v>430</v>
      </c>
      <c r="AG181" s="98">
        <f t="shared" si="56"/>
        <v>2.4976765799256562E-2</v>
      </c>
      <c r="AH181" s="20">
        <v>14</v>
      </c>
      <c r="AI181" s="20">
        <v>450</v>
      </c>
      <c r="AJ181" s="20"/>
      <c r="AK181" s="20">
        <v>688</v>
      </c>
      <c r="AL181" s="20">
        <f t="shared" si="57"/>
        <v>253132</v>
      </c>
      <c r="AM181" s="7">
        <v>3</v>
      </c>
      <c r="AN181" s="20"/>
      <c r="AO181" s="21"/>
      <c r="AP181" s="21"/>
      <c r="AQ181" s="5" t="s">
        <v>1024</v>
      </c>
      <c r="AR181" s="5" t="s">
        <v>261</v>
      </c>
      <c r="AS181" s="5" t="s">
        <v>62</v>
      </c>
      <c r="AT181" s="20"/>
      <c r="AU181" s="21"/>
      <c r="AV181" s="21"/>
      <c r="AW181" s="145" t="e" vm="1">
        <f t="shared" ca="1" si="58"/>
        <v>#NAME?</v>
      </c>
      <c r="AX181" s="21" t="str">
        <f>VLOOKUP(表1[[#This Row],[Pers.no.]],'[6]Person Detail'!$B:$L,11,0)</f>
        <v>70-90</v>
      </c>
      <c r="AY181" s="404">
        <f>VLOOKUP(表1[[#This Row],[Pers.no.]],'[6]Person Detail'!$B:$R,17,0)</f>
        <v>1.0885179564997471</v>
      </c>
      <c r="AZ181" s="404">
        <f>VLOOKUP(表1[[#This Row],[Pers.no.]],'[6]Person Detail'!$B:$W,21,0)</f>
        <v>1.1478481181451479</v>
      </c>
      <c r="BA181" s="404">
        <f>VLOOKUP(表1[[#This Row],[Pers.no.]],'[6]Person Detail'!$B:$W,22,0)</f>
        <v>1.141840300245891</v>
      </c>
    </row>
    <row r="182" spans="1:53" ht="19.95" customHeight="1">
      <c r="A182" s="87" t="s">
        <v>562</v>
      </c>
      <c r="B182" s="5">
        <v>15019479</v>
      </c>
      <c r="C182" s="5" t="s">
        <v>54</v>
      </c>
      <c r="D182" s="5" t="s">
        <v>55</v>
      </c>
      <c r="E182" s="5" t="s">
        <v>1254</v>
      </c>
      <c r="F182" s="5" t="s">
        <v>1029</v>
      </c>
      <c r="G182" s="5" t="s">
        <v>830</v>
      </c>
      <c r="H182" s="6">
        <v>43243</v>
      </c>
      <c r="I182" s="5" t="s">
        <v>150</v>
      </c>
      <c r="J182" s="5" t="s">
        <v>1050</v>
      </c>
      <c r="K182" s="5" t="s">
        <v>59</v>
      </c>
      <c r="L182" s="7">
        <v>2</v>
      </c>
      <c r="M182" s="7">
        <v>3</v>
      </c>
      <c r="N182" s="8">
        <v>26480</v>
      </c>
      <c r="O182" s="89">
        <v>0</v>
      </c>
      <c r="P182" s="10">
        <f t="shared" si="47"/>
        <v>0</v>
      </c>
      <c r="Q182" s="89">
        <v>0</v>
      </c>
      <c r="R182" s="10">
        <f t="shared" si="48"/>
        <v>0</v>
      </c>
      <c r="S182" s="89">
        <f t="shared" si="49"/>
        <v>0</v>
      </c>
      <c r="T182" s="10">
        <f t="shared" si="50"/>
        <v>0</v>
      </c>
      <c r="U182" s="10">
        <f t="shared" si="51"/>
        <v>26480</v>
      </c>
      <c r="V182" s="11">
        <f>U182</f>
        <v>26480</v>
      </c>
      <c r="W182" s="12">
        <f t="shared" si="52"/>
        <v>0</v>
      </c>
      <c r="X182" s="93">
        <f t="shared" si="46"/>
        <v>0</v>
      </c>
      <c r="Y182" s="94" t="str">
        <f t="shared" si="60"/>
        <v>0.00%-0.00%</v>
      </c>
      <c r="Z182" s="15"/>
      <c r="AA182" s="15"/>
      <c r="AB182" s="15"/>
      <c r="AC182" s="96"/>
      <c r="AD182" s="8">
        <f t="shared" si="53"/>
        <v>0</v>
      </c>
      <c r="AE182" s="17">
        <f t="shared" si="54"/>
        <v>26480</v>
      </c>
      <c r="AF182" s="18">
        <f t="shared" si="55"/>
        <v>0</v>
      </c>
      <c r="AG182" s="98">
        <f t="shared" si="56"/>
        <v>0</v>
      </c>
      <c r="AH182" s="20">
        <v>14</v>
      </c>
      <c r="AI182" s="20">
        <v>450</v>
      </c>
      <c r="AJ182" s="20"/>
      <c r="AK182" s="20">
        <v>688</v>
      </c>
      <c r="AL182" s="20">
        <f t="shared" si="57"/>
        <v>376808</v>
      </c>
      <c r="AM182" s="7">
        <v>3</v>
      </c>
      <c r="AN182" s="20"/>
      <c r="AO182" s="21"/>
      <c r="AP182" s="21"/>
      <c r="AQ182" s="5" t="s">
        <v>1024</v>
      </c>
      <c r="AR182" s="5" t="s">
        <v>261</v>
      </c>
      <c r="AS182" s="5" t="s">
        <v>62</v>
      </c>
      <c r="AT182" s="20"/>
      <c r="AU182" s="21"/>
      <c r="AV182" s="21"/>
      <c r="AW182" s="145" t="e" vm="1">
        <f t="shared" ca="1" si="58"/>
        <v>#NAME?</v>
      </c>
      <c r="AX182" s="21" t="str">
        <f>VLOOKUP(表1[[#This Row],[Pers.no.]],'[6]Person Detail'!$B:$L,11,0)</f>
        <v>&gt;90</v>
      </c>
      <c r="AY182" s="404">
        <f>VLOOKUP(表1[[#This Row],[Pers.no.]],'[6]Person Detail'!$B:$R,17,0)</f>
        <v>1.1392677365228241</v>
      </c>
      <c r="AZ182" s="404">
        <f>VLOOKUP(表1[[#This Row],[Pers.no.]],'[6]Person Detail'!$B:$W,21,0)</f>
        <v>1.202379330699723</v>
      </c>
      <c r="BA182" s="404">
        <f>VLOOKUP(表1[[#This Row],[Pers.no.]],'[6]Person Detail'!$B:$W,22,0)</f>
        <v>1.1268085106382979</v>
      </c>
    </row>
    <row r="183" spans="1:53" ht="19.95" customHeight="1">
      <c r="A183" s="87" t="s">
        <v>562</v>
      </c>
      <c r="B183" s="5">
        <v>15022188</v>
      </c>
      <c r="C183" s="5" t="s">
        <v>54</v>
      </c>
      <c r="D183" s="5" t="s">
        <v>55</v>
      </c>
      <c r="E183" s="5" t="s">
        <v>1254</v>
      </c>
      <c r="F183" s="5" t="s">
        <v>1044</v>
      </c>
      <c r="G183" s="5" t="s">
        <v>830</v>
      </c>
      <c r="H183" s="6">
        <v>44706</v>
      </c>
      <c r="I183" s="5" t="s">
        <v>87</v>
      </c>
      <c r="J183" s="5" t="s">
        <v>815</v>
      </c>
      <c r="K183" s="5" t="s">
        <v>89</v>
      </c>
      <c r="L183" s="7">
        <v>2</v>
      </c>
      <c r="M183" s="7">
        <v>3</v>
      </c>
      <c r="N183" s="8">
        <v>14629</v>
      </c>
      <c r="O183" s="89">
        <v>0</v>
      </c>
      <c r="P183" s="10">
        <f t="shared" si="47"/>
        <v>0</v>
      </c>
      <c r="Q183" s="89">
        <v>0</v>
      </c>
      <c r="R183" s="10">
        <f t="shared" si="48"/>
        <v>0</v>
      </c>
      <c r="S183" s="89">
        <f t="shared" si="49"/>
        <v>0</v>
      </c>
      <c r="T183" s="10">
        <f t="shared" si="50"/>
        <v>0</v>
      </c>
      <c r="U183" s="10">
        <f t="shared" si="51"/>
        <v>14629</v>
      </c>
      <c r="V183" s="11">
        <f>U183</f>
        <v>14629</v>
      </c>
      <c r="W183" s="12">
        <f t="shared" si="52"/>
        <v>0</v>
      </c>
      <c r="X183" s="93">
        <f t="shared" si="46"/>
        <v>0</v>
      </c>
      <c r="Y183" s="94" t="str">
        <f t="shared" si="60"/>
        <v>0.00%-0.00%</v>
      </c>
      <c r="Z183" s="15"/>
      <c r="AA183" s="15"/>
      <c r="AB183" s="15"/>
      <c r="AC183" s="96"/>
      <c r="AD183" s="8">
        <f t="shared" si="53"/>
        <v>0</v>
      </c>
      <c r="AE183" s="17">
        <f t="shared" si="54"/>
        <v>14629</v>
      </c>
      <c r="AF183" s="18">
        <f t="shared" si="55"/>
        <v>0</v>
      </c>
      <c r="AG183" s="98">
        <f t="shared" si="56"/>
        <v>0</v>
      </c>
      <c r="AH183" s="20">
        <v>14</v>
      </c>
      <c r="AI183" s="20">
        <v>450</v>
      </c>
      <c r="AJ183" s="20"/>
      <c r="AK183" s="20">
        <v>688</v>
      </c>
      <c r="AL183" s="20">
        <f t="shared" si="57"/>
        <v>210894</v>
      </c>
      <c r="AM183" s="7">
        <v>4</v>
      </c>
      <c r="AN183" s="20"/>
      <c r="AO183" s="21"/>
      <c r="AP183" s="21"/>
      <c r="AQ183" s="5" t="s">
        <v>1024</v>
      </c>
      <c r="AR183" s="5" t="s">
        <v>261</v>
      </c>
      <c r="AS183" s="5" t="s">
        <v>62</v>
      </c>
      <c r="AT183" s="20"/>
      <c r="AU183" s="21"/>
      <c r="AV183" s="21"/>
      <c r="AW183" s="145" t="e" vm="1">
        <f t="shared" ca="1" si="58"/>
        <v>#NAME?</v>
      </c>
      <c r="AX183" s="21" t="str">
        <f>VLOOKUP(表1[[#This Row],[Pers.no.]],'[6]Person Detail'!$B:$L,11,0)</f>
        <v>&gt;90</v>
      </c>
      <c r="AY183" s="404">
        <f>VLOOKUP(表1[[#This Row],[Pers.no.]],'[6]Person Detail'!$B:$R,17,0)</f>
        <v>1.1838154966619461</v>
      </c>
      <c r="AZ183" s="404">
        <f>VLOOKUP(表1[[#This Row],[Pers.no.]],'[6]Person Detail'!$B:$W,21,0)</f>
        <v>1.2626990634845281</v>
      </c>
      <c r="BA183" s="404">
        <f>VLOOKUP(表1[[#This Row],[Pers.no.]],'[6]Person Detail'!$B:$W,22,0)</f>
        <v>1.2052729145211123</v>
      </c>
    </row>
    <row r="184" spans="1:53" ht="19.95" customHeight="1">
      <c r="A184" s="87" t="s">
        <v>562</v>
      </c>
      <c r="B184" s="5">
        <v>15011556</v>
      </c>
      <c r="C184" s="5" t="s">
        <v>54</v>
      </c>
      <c r="D184" s="5" t="s">
        <v>55</v>
      </c>
      <c r="E184" s="5" t="s">
        <v>1254</v>
      </c>
      <c r="F184" s="5" t="s">
        <v>1023</v>
      </c>
      <c r="G184" s="5" t="s">
        <v>830</v>
      </c>
      <c r="H184" s="6">
        <v>41513</v>
      </c>
      <c r="I184" s="5" t="s">
        <v>58</v>
      </c>
      <c r="J184" s="5" t="s">
        <v>58</v>
      </c>
      <c r="K184" s="5" t="s">
        <v>59</v>
      </c>
      <c r="L184" s="7">
        <v>2</v>
      </c>
      <c r="M184" s="7">
        <v>4</v>
      </c>
      <c r="N184" s="8">
        <v>20978</v>
      </c>
      <c r="O184" s="89">
        <v>3.7500000000000006E-2</v>
      </c>
      <c r="P184" s="10">
        <f t="shared" si="47"/>
        <v>787</v>
      </c>
      <c r="Q184" s="89">
        <v>1.55E-2</v>
      </c>
      <c r="R184" s="10">
        <f t="shared" si="48"/>
        <v>325</v>
      </c>
      <c r="S184" s="89">
        <f t="shared" si="49"/>
        <v>5.3007913051768517E-2</v>
      </c>
      <c r="T184" s="10">
        <f t="shared" si="50"/>
        <v>1112</v>
      </c>
      <c r="U184" s="10">
        <f t="shared" si="51"/>
        <v>22090</v>
      </c>
      <c r="V184" s="11">
        <f t="shared" si="61"/>
        <v>22090</v>
      </c>
      <c r="W184" s="12">
        <f t="shared" si="52"/>
        <v>1112</v>
      </c>
      <c r="X184" s="93">
        <f t="shared" si="46"/>
        <v>5.2999999999999999E-2</v>
      </c>
      <c r="Y184" s="94" t="str">
        <f t="shared" si="60"/>
        <v>4.24%-6.36%</v>
      </c>
      <c r="Z184" s="15"/>
      <c r="AA184" s="15"/>
      <c r="AB184" s="15"/>
      <c r="AC184" s="96"/>
      <c r="AD184" s="8">
        <f t="shared" si="53"/>
        <v>0</v>
      </c>
      <c r="AE184" s="17">
        <f t="shared" si="54"/>
        <v>22090</v>
      </c>
      <c r="AF184" s="18">
        <f t="shared" si="55"/>
        <v>1112</v>
      </c>
      <c r="AG184" s="98">
        <f t="shared" si="56"/>
        <v>5.300791305176844E-2</v>
      </c>
      <c r="AH184" s="20">
        <v>14</v>
      </c>
      <c r="AI184" s="20">
        <v>450</v>
      </c>
      <c r="AJ184" s="20"/>
      <c r="AK184" s="20">
        <v>688</v>
      </c>
      <c r="AL184" s="20">
        <f t="shared" si="57"/>
        <v>315348</v>
      </c>
      <c r="AM184" s="7">
        <v>3</v>
      </c>
      <c r="AN184" s="20"/>
      <c r="AO184" s="21"/>
      <c r="AP184" s="21"/>
      <c r="AQ184" s="5" t="s">
        <v>1024</v>
      </c>
      <c r="AR184" s="5" t="s">
        <v>261</v>
      </c>
      <c r="AS184" s="5" t="s">
        <v>62</v>
      </c>
      <c r="AT184" s="20"/>
      <c r="AU184" s="21"/>
      <c r="AV184" s="21"/>
      <c r="AW184" s="145" t="e" vm="1">
        <f t="shared" ca="1" si="58"/>
        <v>#NAME?</v>
      </c>
      <c r="AX184" s="21" t="str">
        <f>VLOOKUP(表1[[#This Row],[Pers.no.]],'[6]Person Detail'!$B:$L,11,0)</f>
        <v>70-90</v>
      </c>
      <c r="AY184" s="404">
        <f>VLOOKUP(表1[[#This Row],[Pers.no.]],'[6]Person Detail'!$B:$R,17,0)</f>
        <v>0.90255130576947895</v>
      </c>
      <c r="AZ184" s="404">
        <f>VLOOKUP(表1[[#This Row],[Pers.no.]],'[6]Person Detail'!$B:$W,21,0)</f>
        <v>0.95254960722880622</v>
      </c>
      <c r="BA184" s="404">
        <f>VLOOKUP(表1[[#This Row],[Pers.no.]],'[6]Person Detail'!$B:$W,22,0)</f>
        <v>0.94</v>
      </c>
    </row>
    <row r="185" spans="1:53" ht="19.95" customHeight="1">
      <c r="A185" s="87" t="s">
        <v>562</v>
      </c>
      <c r="B185" s="5">
        <v>15002160</v>
      </c>
      <c r="C185" s="5" t="s">
        <v>54</v>
      </c>
      <c r="D185" s="5" t="s">
        <v>55</v>
      </c>
      <c r="E185" s="5" t="s">
        <v>1254</v>
      </c>
      <c r="F185" s="5" t="s">
        <v>1044</v>
      </c>
      <c r="G185" s="5" t="s">
        <v>830</v>
      </c>
      <c r="H185" s="6">
        <v>40010</v>
      </c>
      <c r="I185" s="5" t="s">
        <v>65</v>
      </c>
      <c r="J185" s="5" t="s">
        <v>65</v>
      </c>
      <c r="K185" s="5" t="s">
        <v>66</v>
      </c>
      <c r="L185" s="7">
        <v>2</v>
      </c>
      <c r="M185" s="7">
        <v>4</v>
      </c>
      <c r="N185" s="8">
        <v>15568</v>
      </c>
      <c r="O185" s="89">
        <v>3.7500000000000006E-2</v>
      </c>
      <c r="P185" s="10">
        <f t="shared" si="47"/>
        <v>584</v>
      </c>
      <c r="Q185" s="89">
        <v>1.55E-2</v>
      </c>
      <c r="R185" s="10">
        <f t="shared" si="48"/>
        <v>241</v>
      </c>
      <c r="S185" s="89">
        <f t="shared" si="49"/>
        <v>5.2993319630010277E-2</v>
      </c>
      <c r="T185" s="10">
        <f t="shared" si="50"/>
        <v>825</v>
      </c>
      <c r="U185" s="10">
        <f t="shared" si="51"/>
        <v>16393</v>
      </c>
      <c r="V185" s="11">
        <f>U185+7</f>
        <v>16400</v>
      </c>
      <c r="W185" s="12">
        <f t="shared" si="52"/>
        <v>832</v>
      </c>
      <c r="X185" s="93">
        <f t="shared" si="46"/>
        <v>5.3400000000000003E-2</v>
      </c>
      <c r="Y185" s="94" t="str">
        <f t="shared" si="60"/>
        <v>4.24%-6.36%</v>
      </c>
      <c r="Z185" s="15"/>
      <c r="AA185" s="15"/>
      <c r="AB185" s="15"/>
      <c r="AC185" s="96"/>
      <c r="AD185" s="8">
        <f t="shared" si="53"/>
        <v>0</v>
      </c>
      <c r="AE185" s="17">
        <f t="shared" si="54"/>
        <v>16400</v>
      </c>
      <c r="AF185" s="18">
        <f t="shared" si="55"/>
        <v>832</v>
      </c>
      <c r="AG185" s="98">
        <f t="shared" si="56"/>
        <v>5.3442959917780142E-2</v>
      </c>
      <c r="AH185" s="20">
        <v>14</v>
      </c>
      <c r="AI185" s="20">
        <v>450</v>
      </c>
      <c r="AJ185" s="20"/>
      <c r="AK185" s="20">
        <v>688</v>
      </c>
      <c r="AL185" s="20">
        <f t="shared" si="57"/>
        <v>235688</v>
      </c>
      <c r="AM185" s="7">
        <v>5</v>
      </c>
      <c r="AN185" s="20"/>
      <c r="AO185" s="21"/>
      <c r="AP185" s="21"/>
      <c r="AQ185" s="5" t="s">
        <v>1024</v>
      </c>
      <c r="AR185" s="5" t="s">
        <v>261</v>
      </c>
      <c r="AS185" s="5" t="s">
        <v>62</v>
      </c>
      <c r="AT185" s="20"/>
      <c r="AU185" s="21"/>
      <c r="AV185" s="21"/>
      <c r="AW185" s="145" t="e" vm="1">
        <f t="shared" ca="1" si="58"/>
        <v>#NAME?</v>
      </c>
      <c r="AX185" s="21" t="str">
        <f>VLOOKUP(表1[[#This Row],[Pers.no.]],'[6]Person Detail'!$B:$L,11,0)</f>
        <v>70-90</v>
      </c>
      <c r="AY185" s="404">
        <f>VLOOKUP(表1[[#This Row],[Pers.no.]],'[6]Person Detail'!$B:$R,17,0)</f>
        <v>0.98431967627718764</v>
      </c>
      <c r="AZ185" s="404">
        <f>VLOOKUP(表1[[#This Row],[Pers.no.]],'[6]Person Detail'!$B:$W,21,0)</f>
        <v>1.037970463713038</v>
      </c>
      <c r="BA185" s="404">
        <f>VLOOKUP(表1[[#This Row],[Pers.no.]],'[6]Person Detail'!$B:$W,22,0)</f>
        <v>1.0612139251973598</v>
      </c>
    </row>
    <row r="186" spans="1:53" ht="19.95" customHeight="1">
      <c r="A186" s="87" t="s">
        <v>562</v>
      </c>
      <c r="B186" s="5">
        <v>15022410</v>
      </c>
      <c r="C186" s="5" t="s">
        <v>54</v>
      </c>
      <c r="D186" s="5" t="s">
        <v>55</v>
      </c>
      <c r="E186" s="5" t="s">
        <v>1254</v>
      </c>
      <c r="F186" s="5" t="s">
        <v>1032</v>
      </c>
      <c r="G186" s="5" t="s">
        <v>830</v>
      </c>
      <c r="H186" s="6">
        <v>45329</v>
      </c>
      <c r="I186" s="5" t="s">
        <v>87</v>
      </c>
      <c r="J186" s="5" t="s">
        <v>87</v>
      </c>
      <c r="K186" s="5" t="s">
        <v>89</v>
      </c>
      <c r="L186" s="7">
        <v>2</v>
      </c>
      <c r="M186" s="7">
        <v>4</v>
      </c>
      <c r="N186" s="8">
        <v>19450</v>
      </c>
      <c r="O186" s="89">
        <v>1.4999999999999998E-2</v>
      </c>
      <c r="P186" s="10">
        <f t="shared" si="47"/>
        <v>292</v>
      </c>
      <c r="Q186" s="89">
        <v>0</v>
      </c>
      <c r="R186" s="10">
        <f t="shared" si="48"/>
        <v>0</v>
      </c>
      <c r="S186" s="89">
        <f t="shared" si="49"/>
        <v>1.5012853470437019E-2</v>
      </c>
      <c r="T186" s="10">
        <f t="shared" si="50"/>
        <v>292</v>
      </c>
      <c r="U186" s="10">
        <f t="shared" si="51"/>
        <v>19742</v>
      </c>
      <c r="V186" s="11">
        <f>U186+58</f>
        <v>19800</v>
      </c>
      <c r="W186" s="12">
        <f t="shared" si="52"/>
        <v>350</v>
      </c>
      <c r="X186" s="93">
        <f t="shared" si="46"/>
        <v>1.7999999999999999E-2</v>
      </c>
      <c r="Y186" s="94" t="str">
        <f t="shared" si="60"/>
        <v>1.20%-1.80%</v>
      </c>
      <c r="Z186" s="15"/>
      <c r="AA186" s="15"/>
      <c r="AB186" s="15"/>
      <c r="AC186" s="96"/>
      <c r="AD186" s="8">
        <f t="shared" si="53"/>
        <v>0</v>
      </c>
      <c r="AE186" s="17">
        <f t="shared" si="54"/>
        <v>19800</v>
      </c>
      <c r="AF186" s="18">
        <f t="shared" si="55"/>
        <v>350</v>
      </c>
      <c r="AG186" s="98">
        <f t="shared" si="56"/>
        <v>1.799485861182526E-2</v>
      </c>
      <c r="AH186" s="20">
        <v>14</v>
      </c>
      <c r="AI186" s="20">
        <v>450</v>
      </c>
      <c r="AJ186" s="20"/>
      <c r="AK186" s="20">
        <v>688</v>
      </c>
      <c r="AL186" s="20">
        <f t="shared" si="57"/>
        <v>283288</v>
      </c>
      <c r="AM186" s="7">
        <v>4</v>
      </c>
      <c r="AN186" s="20"/>
      <c r="AO186" s="21"/>
      <c r="AP186" s="21"/>
      <c r="AQ186" s="5" t="s">
        <v>1024</v>
      </c>
      <c r="AR186" s="5" t="s">
        <v>261</v>
      </c>
      <c r="AS186" s="5" t="s">
        <v>62</v>
      </c>
      <c r="AT186" s="20"/>
      <c r="AU186" s="21"/>
      <c r="AV186" s="21"/>
      <c r="AW186" s="145" t="e" vm="1">
        <f t="shared" ca="1" si="58"/>
        <v>#NAME?</v>
      </c>
      <c r="AX186" s="21" t="str">
        <f>VLOOKUP(表1[[#This Row],[Pers.no.]],'[6]Person Detail'!$B:$L,11,0)</f>
        <v>130-150</v>
      </c>
      <c r="AY186" s="404">
        <f>VLOOKUP(表1[[#This Row],[Pers.no.]],'[6]Person Detail'!$B:$R,17,0)</f>
        <v>1.5739429496257333</v>
      </c>
      <c r="AZ186" s="404">
        <f>VLOOKUP(表1[[#This Row],[Pers.no.]],'[6]Person Detail'!$B:$W,21,0)</f>
        <v>1.6788226662638643</v>
      </c>
      <c r="BA186" s="404">
        <f>VLOOKUP(表1[[#This Row],[Pers.no.]],'[6]Person Detail'!$B:$W,22,0)</f>
        <v>1.631307929969104</v>
      </c>
    </row>
    <row r="187" spans="1:53" ht="19.95" customHeight="1">
      <c r="A187" s="87" t="s">
        <v>562</v>
      </c>
      <c r="B187" s="5">
        <v>15006324</v>
      </c>
      <c r="C187" s="5" t="s">
        <v>54</v>
      </c>
      <c r="D187" s="5" t="s">
        <v>55</v>
      </c>
      <c r="E187" s="5" t="s">
        <v>1254</v>
      </c>
      <c r="F187" s="5" t="s">
        <v>1023</v>
      </c>
      <c r="G187" s="5" t="s">
        <v>830</v>
      </c>
      <c r="H187" s="6">
        <v>40709</v>
      </c>
      <c r="I187" s="5" t="s">
        <v>150</v>
      </c>
      <c r="J187" s="5" t="s">
        <v>1061</v>
      </c>
      <c r="K187" s="5" t="s">
        <v>59</v>
      </c>
      <c r="L187" s="7">
        <v>2</v>
      </c>
      <c r="M187" s="7">
        <v>3</v>
      </c>
      <c r="N187" s="8">
        <v>25118</v>
      </c>
      <c r="O187" s="89">
        <v>2.5000000000000001E-2</v>
      </c>
      <c r="P187" s="10">
        <f t="shared" si="47"/>
        <v>628</v>
      </c>
      <c r="Q187" s="89">
        <v>0</v>
      </c>
      <c r="R187" s="10">
        <f t="shared" si="48"/>
        <v>0</v>
      </c>
      <c r="S187" s="89">
        <f t="shared" si="49"/>
        <v>2.500199060434748E-2</v>
      </c>
      <c r="T187" s="10">
        <f t="shared" si="50"/>
        <v>628</v>
      </c>
      <c r="U187" s="10">
        <f t="shared" si="51"/>
        <v>25746</v>
      </c>
      <c r="V187" s="11">
        <f>U187+54</f>
        <v>25800</v>
      </c>
      <c r="W187" s="12">
        <f t="shared" si="52"/>
        <v>682</v>
      </c>
      <c r="X187" s="93">
        <f t="shared" si="46"/>
        <v>2.7199999999999998E-2</v>
      </c>
      <c r="Y187" s="94" t="str">
        <f t="shared" si="60"/>
        <v>2.00%-3.00%</v>
      </c>
      <c r="Z187" s="15"/>
      <c r="AA187" s="15"/>
      <c r="AB187" s="15"/>
      <c r="AC187" s="96"/>
      <c r="AD187" s="8">
        <f t="shared" si="53"/>
        <v>0</v>
      </c>
      <c r="AE187" s="17">
        <f t="shared" si="54"/>
        <v>25800</v>
      </c>
      <c r="AF187" s="18">
        <f t="shared" si="55"/>
        <v>682</v>
      </c>
      <c r="AG187" s="98">
        <f t="shared" si="56"/>
        <v>2.7151843299625833E-2</v>
      </c>
      <c r="AH187" s="20">
        <v>14</v>
      </c>
      <c r="AI187" s="20">
        <v>450</v>
      </c>
      <c r="AJ187" s="20"/>
      <c r="AK187" s="20">
        <v>688</v>
      </c>
      <c r="AL187" s="20">
        <f t="shared" si="57"/>
        <v>367288</v>
      </c>
      <c r="AM187" s="7">
        <v>3</v>
      </c>
      <c r="AN187" s="20"/>
      <c r="AO187" s="21"/>
      <c r="AP187" s="21"/>
      <c r="AQ187" s="5" t="s">
        <v>1024</v>
      </c>
      <c r="AR187" s="5" t="s">
        <v>261</v>
      </c>
      <c r="AS187" s="5" t="s">
        <v>62</v>
      </c>
      <c r="AT187" s="20"/>
      <c r="AU187" s="21"/>
      <c r="AV187" s="21"/>
      <c r="AW187" s="145" t="e" vm="1">
        <f t="shared" ca="1" si="58"/>
        <v>#NAME?</v>
      </c>
      <c r="AX187" s="21" t="str">
        <f>VLOOKUP(表1[[#This Row],[Pers.no.]],'[6]Person Detail'!$B:$L,11,0)</f>
        <v>70-90</v>
      </c>
      <c r="AY187" s="404">
        <f>VLOOKUP(表1[[#This Row],[Pers.no.]],'[6]Person Detail'!$B:$R,17,0)</f>
        <v>1.0806694488663253</v>
      </c>
      <c r="AZ187" s="404">
        <f>VLOOKUP(表1[[#This Row],[Pers.no.]],'[6]Person Detail'!$B:$W,21,0)</f>
        <v>1.1405348953366934</v>
      </c>
      <c r="BA187" s="404">
        <f>VLOOKUP(表1[[#This Row],[Pers.no.]],'[6]Person Detail'!$B:$W,22,0)</f>
        <v>1.0978723404255319</v>
      </c>
    </row>
    <row r="188" spans="1:53" ht="19.95" customHeight="1">
      <c r="A188" s="87" t="s">
        <v>562</v>
      </c>
      <c r="B188" s="5">
        <v>15005392</v>
      </c>
      <c r="C188" s="5" t="s">
        <v>54</v>
      </c>
      <c r="D188" s="5" t="s">
        <v>55</v>
      </c>
      <c r="E188" s="5" t="s">
        <v>1254</v>
      </c>
      <c r="F188" s="5" t="s">
        <v>1044</v>
      </c>
      <c r="G188" s="5" t="s">
        <v>830</v>
      </c>
      <c r="H188" s="6">
        <v>40611</v>
      </c>
      <c r="I188" s="5" t="s">
        <v>150</v>
      </c>
      <c r="J188" s="5" t="s">
        <v>1064</v>
      </c>
      <c r="K188" s="5" t="s">
        <v>59</v>
      </c>
      <c r="L188" s="7">
        <v>2</v>
      </c>
      <c r="M188" s="7">
        <v>3</v>
      </c>
      <c r="N188" s="8">
        <v>21333</v>
      </c>
      <c r="O188" s="89">
        <v>2.5000000000000001E-2</v>
      </c>
      <c r="P188" s="10">
        <f t="shared" si="47"/>
        <v>533</v>
      </c>
      <c r="Q188" s="89">
        <v>0</v>
      </c>
      <c r="R188" s="10">
        <f t="shared" si="48"/>
        <v>0</v>
      </c>
      <c r="S188" s="89">
        <f t="shared" si="49"/>
        <v>2.4984765386959172E-2</v>
      </c>
      <c r="T188" s="10">
        <f t="shared" si="50"/>
        <v>533</v>
      </c>
      <c r="U188" s="10">
        <f t="shared" si="51"/>
        <v>21866</v>
      </c>
      <c r="V188" s="11">
        <f>U188+34</f>
        <v>21900</v>
      </c>
      <c r="W188" s="12">
        <f t="shared" si="52"/>
        <v>567</v>
      </c>
      <c r="X188" s="93">
        <f t="shared" si="46"/>
        <v>2.6599999999999999E-2</v>
      </c>
      <c r="Y188" s="94" t="str">
        <f t="shared" si="60"/>
        <v>2.00%-3.00%</v>
      </c>
      <c r="Z188" s="15"/>
      <c r="AA188" s="15"/>
      <c r="AB188" s="15"/>
      <c r="AC188" s="96"/>
      <c r="AD188" s="8">
        <f t="shared" si="53"/>
        <v>0</v>
      </c>
      <c r="AE188" s="17">
        <f t="shared" si="54"/>
        <v>21900</v>
      </c>
      <c r="AF188" s="18">
        <f t="shared" si="55"/>
        <v>567</v>
      </c>
      <c r="AG188" s="98">
        <f t="shared" si="56"/>
        <v>2.6578540289692087E-2</v>
      </c>
      <c r="AH188" s="20">
        <v>14</v>
      </c>
      <c r="AI188" s="20">
        <v>450</v>
      </c>
      <c r="AJ188" s="20"/>
      <c r="AK188" s="20">
        <v>688</v>
      </c>
      <c r="AL188" s="20">
        <f t="shared" si="57"/>
        <v>312688</v>
      </c>
      <c r="AM188" s="7">
        <v>3</v>
      </c>
      <c r="AN188" s="20"/>
      <c r="AO188" s="21"/>
      <c r="AP188" s="21"/>
      <c r="AQ188" s="5" t="s">
        <v>1024</v>
      </c>
      <c r="AR188" s="5" t="s">
        <v>261</v>
      </c>
      <c r="AS188" s="5" t="s">
        <v>62</v>
      </c>
      <c r="AT188" s="20"/>
      <c r="AU188" s="21"/>
      <c r="AV188" s="21"/>
      <c r="AW188" s="145" t="e" vm="1">
        <f t="shared" ca="1" si="58"/>
        <v>#NAME?</v>
      </c>
      <c r="AX188" s="21" t="str">
        <f>VLOOKUP(表1[[#This Row],[Pers.no.]],'[6]Person Detail'!$B:$L,11,0)</f>
        <v>70-90</v>
      </c>
      <c r="AY188" s="404">
        <f>VLOOKUP(表1[[#This Row],[Pers.no.]],'[6]Person Detail'!$B:$R,17,0)</f>
        <v>0.91782472142150329</v>
      </c>
      <c r="AZ188" s="404">
        <f>VLOOKUP(表1[[#This Row],[Pers.no.]],'[6]Person Detail'!$B:$W,21,0)</f>
        <v>0.96866911864868543</v>
      </c>
      <c r="BA188" s="404">
        <f>VLOOKUP(表1[[#This Row],[Pers.no.]],'[6]Person Detail'!$B:$W,22,0)</f>
        <v>0.93191489361702129</v>
      </c>
    </row>
    <row r="189" spans="1:53" ht="19.95" customHeight="1">
      <c r="A189" s="87" t="s">
        <v>562</v>
      </c>
      <c r="B189" s="5">
        <v>11018344</v>
      </c>
      <c r="C189" s="5" t="s">
        <v>54</v>
      </c>
      <c r="D189" s="5" t="s">
        <v>55</v>
      </c>
      <c r="E189" s="5" t="s">
        <v>1254</v>
      </c>
      <c r="F189" s="5" t="s">
        <v>1032</v>
      </c>
      <c r="G189" s="5" t="s">
        <v>830</v>
      </c>
      <c r="H189" s="6">
        <v>44326</v>
      </c>
      <c r="I189" s="5" t="s">
        <v>150</v>
      </c>
      <c r="J189" s="5" t="s">
        <v>1067</v>
      </c>
      <c r="K189" s="5" t="s">
        <v>59</v>
      </c>
      <c r="L189" s="7">
        <v>2</v>
      </c>
      <c r="M189" s="7">
        <v>3</v>
      </c>
      <c r="N189" s="8">
        <v>34000</v>
      </c>
      <c r="O189" s="89">
        <v>0</v>
      </c>
      <c r="P189" s="10">
        <f t="shared" si="47"/>
        <v>0</v>
      </c>
      <c r="Q189" s="89">
        <v>0</v>
      </c>
      <c r="R189" s="10">
        <f t="shared" si="48"/>
        <v>0</v>
      </c>
      <c r="S189" s="89">
        <f t="shared" si="49"/>
        <v>0</v>
      </c>
      <c r="T189" s="10">
        <f t="shared" si="50"/>
        <v>0</v>
      </c>
      <c r="U189" s="10">
        <f t="shared" si="51"/>
        <v>34000</v>
      </c>
      <c r="V189" s="11">
        <f>U189+340</f>
        <v>34340</v>
      </c>
      <c r="W189" s="12">
        <f t="shared" si="52"/>
        <v>340</v>
      </c>
      <c r="X189" s="93">
        <f t="shared" si="46"/>
        <v>0.01</v>
      </c>
      <c r="Y189" s="94" t="str">
        <f t="shared" si="60"/>
        <v>0.00%-0.00%</v>
      </c>
      <c r="Z189" s="15"/>
      <c r="AA189" s="15"/>
      <c r="AB189" s="15"/>
      <c r="AC189" s="96"/>
      <c r="AD189" s="8">
        <f t="shared" si="53"/>
        <v>0</v>
      </c>
      <c r="AE189" s="17">
        <f t="shared" si="54"/>
        <v>34340</v>
      </c>
      <c r="AF189" s="18">
        <f t="shared" si="55"/>
        <v>340</v>
      </c>
      <c r="AG189" s="98">
        <f t="shared" si="56"/>
        <v>1.0000000000000009E-2</v>
      </c>
      <c r="AH189" s="20">
        <v>14</v>
      </c>
      <c r="AI189" s="20">
        <v>450</v>
      </c>
      <c r="AJ189" s="20"/>
      <c r="AK189" s="20">
        <v>688</v>
      </c>
      <c r="AL189" s="20">
        <f t="shared" si="57"/>
        <v>486848</v>
      </c>
      <c r="AM189" s="7">
        <v>3</v>
      </c>
      <c r="AN189" s="20"/>
      <c r="AO189" s="21" t="s">
        <v>1068</v>
      </c>
      <c r="AP189" s="21" t="s">
        <v>413</v>
      </c>
      <c r="AQ189" s="5" t="s">
        <v>1024</v>
      </c>
      <c r="AR189" s="5" t="s">
        <v>261</v>
      </c>
      <c r="AS189" s="5" t="s">
        <v>62</v>
      </c>
      <c r="AT189" s="20"/>
      <c r="AU189" s="21"/>
      <c r="AV189" s="21"/>
      <c r="AW189" s="145" t="e" vm="1">
        <f t="shared" ca="1" si="58"/>
        <v>#NAME?</v>
      </c>
      <c r="AX189" s="21" t="str">
        <f>VLOOKUP(表1[[#This Row],[Pers.no.]],'[6]Person Detail'!$B:$L,11,0)</f>
        <v>&gt;90</v>
      </c>
      <c r="AY189" s="404">
        <f>VLOOKUP(表1[[#This Row],[Pers.no.]],'[6]Person Detail'!$B:$R,17,0)</f>
        <v>1.4628060061093662</v>
      </c>
      <c r="AZ189" s="404">
        <f>VLOOKUP(表1[[#This Row],[Pers.no.]],'[6]Person Detail'!$B:$W,21,0)</f>
        <v>1.5438405303546292</v>
      </c>
      <c r="BA189" s="404">
        <f>VLOOKUP(表1[[#This Row],[Pers.no.]],'[6]Person Detail'!$B:$W,22,0)</f>
        <v>1.4612765957446809</v>
      </c>
    </row>
    <row r="190" spans="1:53" ht="19.95" customHeight="1">
      <c r="A190" s="87" t="s">
        <v>562</v>
      </c>
      <c r="B190" s="5">
        <v>15022537</v>
      </c>
      <c r="C190" s="5" t="s">
        <v>54</v>
      </c>
      <c r="D190" s="5" t="s">
        <v>55</v>
      </c>
      <c r="E190" s="5" t="s">
        <v>1254</v>
      </c>
      <c r="F190" s="5" t="s">
        <v>1071</v>
      </c>
      <c r="G190" s="5" t="s">
        <v>1072</v>
      </c>
      <c r="H190" s="6">
        <v>45839</v>
      </c>
      <c r="I190" s="5" t="s">
        <v>105</v>
      </c>
      <c r="J190" s="5" t="s">
        <v>1073</v>
      </c>
      <c r="K190" s="5" t="s">
        <v>107</v>
      </c>
      <c r="L190" s="7">
        <v>2</v>
      </c>
      <c r="M190" s="7">
        <v>3</v>
      </c>
      <c r="N190" s="8">
        <v>10500</v>
      </c>
      <c r="O190" s="89">
        <v>0</v>
      </c>
      <c r="P190" s="10">
        <f t="shared" si="47"/>
        <v>0</v>
      </c>
      <c r="Q190" s="89">
        <v>0</v>
      </c>
      <c r="R190" s="10">
        <f t="shared" si="48"/>
        <v>0</v>
      </c>
      <c r="S190" s="89">
        <f t="shared" si="49"/>
        <v>0</v>
      </c>
      <c r="T190" s="10">
        <f t="shared" si="50"/>
        <v>0</v>
      </c>
      <c r="U190" s="10">
        <f t="shared" si="51"/>
        <v>10500</v>
      </c>
      <c r="V190" s="11">
        <f>U190+300</f>
        <v>10800</v>
      </c>
      <c r="W190" s="12">
        <f t="shared" si="52"/>
        <v>300</v>
      </c>
      <c r="X190" s="93">
        <f t="shared" si="46"/>
        <v>2.86E-2</v>
      </c>
      <c r="Y190" s="94" t="str">
        <f t="shared" si="60"/>
        <v>0.00%-0.00%</v>
      </c>
      <c r="Z190" s="15"/>
      <c r="AA190" s="15"/>
      <c r="AB190" s="15"/>
      <c r="AC190" s="96"/>
      <c r="AD190" s="8">
        <f t="shared" si="53"/>
        <v>0</v>
      </c>
      <c r="AE190" s="17">
        <f t="shared" si="54"/>
        <v>10800</v>
      </c>
      <c r="AF190" s="18">
        <f t="shared" si="55"/>
        <v>300</v>
      </c>
      <c r="AG190" s="98">
        <f t="shared" si="56"/>
        <v>2.857142857142847E-2</v>
      </c>
      <c r="AH190" s="20">
        <v>14</v>
      </c>
      <c r="AI190" s="20">
        <v>450</v>
      </c>
      <c r="AJ190" s="20"/>
      <c r="AK190" s="20">
        <v>688</v>
      </c>
      <c r="AL190" s="20">
        <f t="shared" si="57"/>
        <v>157288</v>
      </c>
      <c r="AM190" s="7" t="e">
        <v>#N/A</v>
      </c>
      <c r="AN190" s="20"/>
      <c r="AO190" s="21" t="s">
        <v>1074</v>
      </c>
      <c r="AP190" s="21" t="s">
        <v>413</v>
      </c>
      <c r="AQ190" s="5" t="s">
        <v>1024</v>
      </c>
      <c r="AR190" s="5" t="s">
        <v>261</v>
      </c>
      <c r="AS190" s="5" t="s">
        <v>62</v>
      </c>
      <c r="AT190" s="20"/>
      <c r="AU190" s="21"/>
      <c r="AV190" s="21"/>
      <c r="AW190" s="145" t="e" vm="1">
        <f t="shared" ca="1" si="58"/>
        <v>#NAME?</v>
      </c>
      <c r="AX190" s="21" t="str">
        <f>VLOOKUP(表1[[#This Row],[Pers.no.]],'[6]Person Detail'!$B:$L,11,0)</f>
        <v>&gt;90</v>
      </c>
      <c r="AY190" s="404">
        <f>VLOOKUP(表1[[#This Row],[Pers.no.]],'[6]Person Detail'!$B:$R,17,0)</f>
        <v>1.1111111111111112</v>
      </c>
      <c r="AZ190" s="404">
        <f>VLOOKUP(表1[[#This Row],[Pers.no.]],'[6]Person Detail'!$B:$W,21,0)</f>
        <v>1.1134676564156947</v>
      </c>
      <c r="BA190" s="404">
        <f>VLOOKUP(表1[[#This Row],[Pers.no.]],'[6]Person Detail'!$B:$W,22,0)</f>
        <v>1.0944466963923793</v>
      </c>
    </row>
    <row r="191" spans="1:53" ht="19.95" customHeight="1">
      <c r="A191" s="87" t="s">
        <v>562</v>
      </c>
      <c r="B191" s="5">
        <v>15012475</v>
      </c>
      <c r="C191" s="5" t="s">
        <v>54</v>
      </c>
      <c r="D191" s="5" t="s">
        <v>55</v>
      </c>
      <c r="E191" s="5" t="s">
        <v>1254</v>
      </c>
      <c r="F191" s="5" t="s">
        <v>1077</v>
      </c>
      <c r="G191" s="5" t="s">
        <v>1072</v>
      </c>
      <c r="H191" s="6">
        <v>41634</v>
      </c>
      <c r="I191" s="5" t="s">
        <v>87</v>
      </c>
      <c r="J191" s="5" t="s">
        <v>815</v>
      </c>
      <c r="K191" s="5" t="s">
        <v>89</v>
      </c>
      <c r="L191" s="7">
        <v>2</v>
      </c>
      <c r="M191" s="7">
        <v>3</v>
      </c>
      <c r="N191" s="8">
        <v>10350</v>
      </c>
      <c r="O191" s="89">
        <v>2.5000000000000001E-2</v>
      </c>
      <c r="P191" s="10">
        <f t="shared" si="47"/>
        <v>259</v>
      </c>
      <c r="Q191" s="89">
        <v>0</v>
      </c>
      <c r="R191" s="10">
        <f t="shared" si="48"/>
        <v>0</v>
      </c>
      <c r="S191" s="89">
        <f t="shared" si="49"/>
        <v>2.5024154589371982E-2</v>
      </c>
      <c r="T191" s="10">
        <f t="shared" si="50"/>
        <v>259</v>
      </c>
      <c r="U191" s="10">
        <f t="shared" si="51"/>
        <v>10609</v>
      </c>
      <c r="V191" s="11">
        <f>U191-52</f>
        <v>10557</v>
      </c>
      <c r="W191" s="12">
        <f t="shared" si="52"/>
        <v>207</v>
      </c>
      <c r="X191" s="93">
        <f t="shared" ref="X191:X254" si="62">ROUND(V191/N191-1,4)</f>
        <v>0.02</v>
      </c>
      <c r="Y191" s="94" t="str">
        <f t="shared" si="60"/>
        <v>2.00%-3.00%</v>
      </c>
      <c r="Z191" s="15"/>
      <c r="AA191" s="15"/>
      <c r="AB191" s="15"/>
      <c r="AC191" s="96"/>
      <c r="AD191" s="8">
        <f t="shared" si="53"/>
        <v>0</v>
      </c>
      <c r="AE191" s="17">
        <f t="shared" si="54"/>
        <v>10557</v>
      </c>
      <c r="AF191" s="18">
        <f t="shared" si="55"/>
        <v>207</v>
      </c>
      <c r="AG191" s="98">
        <f t="shared" si="56"/>
        <v>2.0000000000000018E-2</v>
      </c>
      <c r="AH191" s="20">
        <v>14</v>
      </c>
      <c r="AI191" s="20">
        <v>450</v>
      </c>
      <c r="AJ191" s="20"/>
      <c r="AK191" s="20">
        <v>688</v>
      </c>
      <c r="AL191" s="20">
        <f t="shared" si="57"/>
        <v>153886</v>
      </c>
      <c r="AM191" s="7">
        <v>3</v>
      </c>
      <c r="AN191" s="20"/>
      <c r="AO191" s="21"/>
      <c r="AP191" s="21"/>
      <c r="AQ191" s="5" t="s">
        <v>1024</v>
      </c>
      <c r="AR191" s="5" t="s">
        <v>261</v>
      </c>
      <c r="AS191" s="5" t="s">
        <v>62</v>
      </c>
      <c r="AT191" s="20"/>
      <c r="AU191" s="21"/>
      <c r="AV191" s="21"/>
      <c r="AW191" s="145" t="e" vm="1">
        <f t="shared" ca="1" si="58"/>
        <v>#NAME?</v>
      </c>
      <c r="AX191" s="21" t="str">
        <f>VLOOKUP(表1[[#This Row],[Pers.no.]],'[6]Person Detail'!$B:$L,11,0)</f>
        <v>70-90</v>
      </c>
      <c r="AY191" s="404">
        <f>VLOOKUP(表1[[#This Row],[Pers.no.]],'[6]Person Detail'!$B:$R,17,0)</f>
        <v>0.83754804774428482</v>
      </c>
      <c r="AZ191" s="404">
        <f>VLOOKUP(表1[[#This Row],[Pers.no.]],'[6]Person Detail'!$B:$W,21,0)</f>
        <v>0.89335807690647795</v>
      </c>
      <c r="BA191" s="404">
        <f>VLOOKUP(表1[[#This Row],[Pers.no.]],'[6]Person Detail'!$B:$W,22,0)</f>
        <v>0.86978372811534499</v>
      </c>
    </row>
    <row r="192" spans="1:53" ht="19.95" customHeight="1">
      <c r="A192" s="87" t="s">
        <v>562</v>
      </c>
      <c r="B192" s="5">
        <v>15001578</v>
      </c>
      <c r="C192" s="5" t="s">
        <v>54</v>
      </c>
      <c r="D192" s="5" t="s">
        <v>55</v>
      </c>
      <c r="E192" s="5" t="s">
        <v>1254</v>
      </c>
      <c r="F192" s="5" t="s">
        <v>1077</v>
      </c>
      <c r="G192" s="5" t="s">
        <v>1072</v>
      </c>
      <c r="H192" s="6">
        <v>39574</v>
      </c>
      <c r="I192" s="5" t="s">
        <v>105</v>
      </c>
      <c r="J192" s="5" t="s">
        <v>950</v>
      </c>
      <c r="K192" s="5" t="s">
        <v>107</v>
      </c>
      <c r="L192" s="7">
        <v>2</v>
      </c>
      <c r="M192" s="7">
        <v>3</v>
      </c>
      <c r="N192" s="8">
        <v>9750</v>
      </c>
      <c r="O192" s="89">
        <v>0</v>
      </c>
      <c r="P192" s="10">
        <f t="shared" si="47"/>
        <v>0</v>
      </c>
      <c r="Q192" s="89">
        <v>0</v>
      </c>
      <c r="R192" s="10">
        <f t="shared" si="48"/>
        <v>0</v>
      </c>
      <c r="S192" s="89">
        <f t="shared" si="49"/>
        <v>0</v>
      </c>
      <c r="T192" s="10">
        <f t="shared" si="50"/>
        <v>0</v>
      </c>
      <c r="U192" s="10">
        <f t="shared" si="51"/>
        <v>9750</v>
      </c>
      <c r="V192" s="11">
        <f t="shared" si="61"/>
        <v>9750</v>
      </c>
      <c r="W192" s="12">
        <f t="shared" si="52"/>
        <v>0</v>
      </c>
      <c r="X192" s="93">
        <f t="shared" si="62"/>
        <v>0</v>
      </c>
      <c r="Y192" s="94" t="str">
        <f t="shared" si="60"/>
        <v>0.00%-0.00%</v>
      </c>
      <c r="Z192" s="15"/>
      <c r="AA192" s="15"/>
      <c r="AB192" s="15"/>
      <c r="AC192" s="96"/>
      <c r="AD192" s="8">
        <f t="shared" si="53"/>
        <v>0</v>
      </c>
      <c r="AE192" s="17">
        <f t="shared" si="54"/>
        <v>9750</v>
      </c>
      <c r="AF192" s="18">
        <f t="shared" si="55"/>
        <v>0</v>
      </c>
      <c r="AG192" s="98">
        <f t="shared" si="56"/>
        <v>0</v>
      </c>
      <c r="AH192" s="20">
        <v>14</v>
      </c>
      <c r="AI192" s="20">
        <v>450</v>
      </c>
      <c r="AJ192" s="20"/>
      <c r="AK192" s="20">
        <v>688</v>
      </c>
      <c r="AL192" s="20">
        <f t="shared" si="57"/>
        <v>142588</v>
      </c>
      <c r="AM192" s="7">
        <v>3</v>
      </c>
      <c r="AN192" s="20"/>
      <c r="AO192" s="21"/>
      <c r="AP192" s="21"/>
      <c r="AQ192" s="5" t="s">
        <v>1024</v>
      </c>
      <c r="AR192" s="5" t="s">
        <v>261</v>
      </c>
      <c r="AS192" s="5" t="s">
        <v>62</v>
      </c>
      <c r="AT192" s="20"/>
      <c r="AU192" s="21"/>
      <c r="AV192" s="21"/>
      <c r="AW192" s="145" t="e" vm="1">
        <f t="shared" ca="1" si="58"/>
        <v>#NAME?</v>
      </c>
      <c r="AX192" s="21" t="str">
        <f>VLOOKUP(表1[[#This Row],[Pers.no.]],'[6]Person Detail'!$B:$L,11,0)</f>
        <v>&gt;90</v>
      </c>
      <c r="AY192" s="404">
        <f>VLOOKUP(表1[[#This Row],[Pers.no.]],'[6]Person Detail'!$B:$R,17,0)</f>
        <v>1.0317460317460319</v>
      </c>
      <c r="AZ192" s="404">
        <f>VLOOKUP(表1[[#This Row],[Pers.no.]],'[6]Person Detail'!$B:$W,21,0)</f>
        <v>1.0339342523860022</v>
      </c>
      <c r="BA192" s="404">
        <f>VLOOKUP(表1[[#This Row],[Pers.no.]],'[6]Person Detail'!$B:$W,22,0)</f>
        <v>0.98804215646534255</v>
      </c>
    </row>
    <row r="193" spans="1:53" ht="19.95" customHeight="1">
      <c r="A193" s="87" t="s">
        <v>562</v>
      </c>
      <c r="B193" s="5">
        <v>15007338</v>
      </c>
      <c r="C193" s="5" t="s">
        <v>54</v>
      </c>
      <c r="D193" s="5" t="s">
        <v>55</v>
      </c>
      <c r="E193" s="5" t="s">
        <v>1254</v>
      </c>
      <c r="F193" s="5" t="s">
        <v>1077</v>
      </c>
      <c r="G193" s="5" t="s">
        <v>1072</v>
      </c>
      <c r="H193" s="6">
        <v>40830</v>
      </c>
      <c r="I193" s="5" t="s">
        <v>80</v>
      </c>
      <c r="J193" s="5" t="s">
        <v>1082</v>
      </c>
      <c r="K193" s="5" t="s">
        <v>66</v>
      </c>
      <c r="L193" s="7">
        <v>2</v>
      </c>
      <c r="M193" s="7">
        <v>3</v>
      </c>
      <c r="N193" s="8">
        <v>15332</v>
      </c>
      <c r="O193" s="89">
        <v>2.5000000000000001E-2</v>
      </c>
      <c r="P193" s="10">
        <f t="shared" si="47"/>
        <v>383</v>
      </c>
      <c r="Q193" s="89">
        <v>0</v>
      </c>
      <c r="R193" s="10">
        <f t="shared" si="48"/>
        <v>0</v>
      </c>
      <c r="S193" s="89">
        <f t="shared" si="49"/>
        <v>2.4980433081137489E-2</v>
      </c>
      <c r="T193" s="10">
        <f t="shared" si="50"/>
        <v>383</v>
      </c>
      <c r="U193" s="10">
        <f t="shared" si="51"/>
        <v>15715</v>
      </c>
      <c r="V193" s="11">
        <f>U193+75</f>
        <v>15790</v>
      </c>
      <c r="W193" s="12">
        <f t="shared" si="52"/>
        <v>458</v>
      </c>
      <c r="X193" s="93">
        <f t="shared" si="62"/>
        <v>2.9899999999999999E-2</v>
      </c>
      <c r="Y193" s="94" t="str">
        <f t="shared" si="60"/>
        <v>2.00%-3.00%</v>
      </c>
      <c r="Z193" s="15"/>
      <c r="AA193" s="15"/>
      <c r="AB193" s="15"/>
      <c r="AC193" s="96"/>
      <c r="AD193" s="8">
        <f t="shared" si="53"/>
        <v>0</v>
      </c>
      <c r="AE193" s="17">
        <f t="shared" si="54"/>
        <v>15790</v>
      </c>
      <c r="AF193" s="18">
        <f t="shared" si="55"/>
        <v>458</v>
      </c>
      <c r="AG193" s="98">
        <f t="shared" si="56"/>
        <v>2.9872162796764856E-2</v>
      </c>
      <c r="AH193" s="20">
        <v>14</v>
      </c>
      <c r="AI193" s="20">
        <v>450</v>
      </c>
      <c r="AJ193" s="20"/>
      <c r="AK193" s="20">
        <v>688</v>
      </c>
      <c r="AL193" s="20">
        <f t="shared" si="57"/>
        <v>227148</v>
      </c>
      <c r="AM193" s="7">
        <v>4</v>
      </c>
      <c r="AN193" s="20"/>
      <c r="AO193" s="21"/>
      <c r="AP193" s="21"/>
      <c r="AQ193" s="5" t="s">
        <v>1024</v>
      </c>
      <c r="AR193" s="5" t="s">
        <v>261</v>
      </c>
      <c r="AS193" s="5" t="s">
        <v>62</v>
      </c>
      <c r="AT193" s="20"/>
      <c r="AU193" s="21"/>
      <c r="AV193" s="21"/>
      <c r="AW193" s="145" t="e" vm="1">
        <f t="shared" ca="1" si="58"/>
        <v>#NAME?</v>
      </c>
      <c r="AX193" s="21" t="str">
        <f>VLOOKUP(表1[[#This Row],[Pers.no.]],'[6]Person Detail'!$B:$L,11,0)</f>
        <v>70-90</v>
      </c>
      <c r="AY193" s="404">
        <f>VLOOKUP(表1[[#This Row],[Pers.no.]],'[6]Person Detail'!$B:$R,17,0)</f>
        <v>0.96939807789580168</v>
      </c>
      <c r="AZ193" s="404">
        <f>VLOOKUP(表1[[#This Row],[Pers.no.]],'[6]Person Detail'!$B:$W,21,0)</f>
        <v>1.0222355568890222</v>
      </c>
      <c r="BA193" s="404">
        <f>VLOOKUP(表1[[#This Row],[Pers.no.]],'[6]Person Detail'!$B:$W,22,0)</f>
        <v>1.0217419438333117</v>
      </c>
    </row>
    <row r="194" spans="1:53" ht="19.95" customHeight="1">
      <c r="A194" s="87" t="s">
        <v>562</v>
      </c>
      <c r="B194" s="5">
        <v>15022532</v>
      </c>
      <c r="C194" s="5" t="s">
        <v>54</v>
      </c>
      <c r="D194" s="5" t="s">
        <v>55</v>
      </c>
      <c r="E194" s="5" t="s">
        <v>1254</v>
      </c>
      <c r="F194" s="5" t="s">
        <v>1077</v>
      </c>
      <c r="G194" s="5" t="s">
        <v>1072</v>
      </c>
      <c r="H194" s="6">
        <v>45546</v>
      </c>
      <c r="I194" s="5" t="s">
        <v>105</v>
      </c>
      <c r="J194" s="5" t="s">
        <v>1085</v>
      </c>
      <c r="K194" s="5" t="s">
        <v>107</v>
      </c>
      <c r="L194" s="7">
        <v>2</v>
      </c>
      <c r="M194" s="7">
        <v>3</v>
      </c>
      <c r="N194" s="8">
        <v>10550</v>
      </c>
      <c r="O194" s="89">
        <v>0</v>
      </c>
      <c r="P194" s="10">
        <f t="shared" si="47"/>
        <v>0</v>
      </c>
      <c r="Q194" s="89">
        <v>0</v>
      </c>
      <c r="R194" s="10">
        <f t="shared" si="48"/>
        <v>0</v>
      </c>
      <c r="S194" s="89">
        <f t="shared" si="49"/>
        <v>0</v>
      </c>
      <c r="T194" s="10">
        <f t="shared" si="50"/>
        <v>0</v>
      </c>
      <c r="U194" s="10">
        <f t="shared" si="51"/>
        <v>10550</v>
      </c>
      <c r="V194" s="11">
        <f t="shared" si="61"/>
        <v>10550</v>
      </c>
      <c r="W194" s="12">
        <f t="shared" si="52"/>
        <v>0</v>
      </c>
      <c r="X194" s="93">
        <f t="shared" si="62"/>
        <v>0</v>
      </c>
      <c r="Y194" s="94" t="str">
        <f t="shared" si="60"/>
        <v>0.00%-0.00%</v>
      </c>
      <c r="Z194" s="15"/>
      <c r="AA194" s="15"/>
      <c r="AB194" s="15"/>
      <c r="AC194" s="96"/>
      <c r="AD194" s="8">
        <f t="shared" si="53"/>
        <v>0</v>
      </c>
      <c r="AE194" s="17">
        <f t="shared" si="54"/>
        <v>10550</v>
      </c>
      <c r="AF194" s="18">
        <f t="shared" si="55"/>
        <v>0</v>
      </c>
      <c r="AG194" s="98">
        <f t="shared" si="56"/>
        <v>0</v>
      </c>
      <c r="AH194" s="20">
        <v>14</v>
      </c>
      <c r="AI194" s="20">
        <v>550</v>
      </c>
      <c r="AJ194" s="20"/>
      <c r="AK194" s="20">
        <v>688</v>
      </c>
      <c r="AL194" s="20">
        <f t="shared" si="57"/>
        <v>154988</v>
      </c>
      <c r="AM194" s="7">
        <v>3</v>
      </c>
      <c r="AN194" s="20"/>
      <c r="AO194" s="21"/>
      <c r="AP194" s="21"/>
      <c r="AQ194" s="5" t="s">
        <v>1024</v>
      </c>
      <c r="AR194" s="5" t="s">
        <v>261</v>
      </c>
      <c r="AS194" s="5" t="s">
        <v>62</v>
      </c>
      <c r="AT194" s="20"/>
      <c r="AU194" s="21"/>
      <c r="AV194" s="21"/>
      <c r="AW194" s="145" t="e" vm="1">
        <f t="shared" ca="1" si="58"/>
        <v>#NAME?</v>
      </c>
      <c r="AX194" s="21" t="str">
        <f>VLOOKUP(表1[[#This Row],[Pers.no.]],'[6]Person Detail'!$B:$L,11,0)</f>
        <v>&gt;90</v>
      </c>
      <c r="AY194" s="404">
        <f>VLOOKUP(表1[[#This Row],[Pers.no.]],'[6]Person Detail'!$B:$R,17,0)</f>
        <v>1.1164021164021165</v>
      </c>
      <c r="AZ194" s="404">
        <f>VLOOKUP(表1[[#This Row],[Pers.no.]],'[6]Person Detail'!$B:$W,21,0)</f>
        <v>1.1187698833510074</v>
      </c>
      <c r="BA194" s="404">
        <f>VLOOKUP(表1[[#This Row],[Pers.no.]],'[6]Person Detail'!$B:$W,22,0)</f>
        <v>1.0691122821240373</v>
      </c>
    </row>
    <row r="195" spans="1:53" ht="19.95" customHeight="1">
      <c r="A195" s="87" t="s">
        <v>562</v>
      </c>
      <c r="B195" s="5">
        <v>15002061</v>
      </c>
      <c r="C195" s="5" t="s">
        <v>54</v>
      </c>
      <c r="D195" s="5" t="s">
        <v>55</v>
      </c>
      <c r="E195" s="5" t="s">
        <v>1254</v>
      </c>
      <c r="F195" s="5" t="s">
        <v>1071</v>
      </c>
      <c r="G195" s="5" t="s">
        <v>1072</v>
      </c>
      <c r="H195" s="6">
        <v>40725</v>
      </c>
      <c r="I195" s="5" t="s">
        <v>87</v>
      </c>
      <c r="J195" s="5" t="s">
        <v>815</v>
      </c>
      <c r="K195" s="5" t="s">
        <v>89</v>
      </c>
      <c r="L195" s="7">
        <v>2</v>
      </c>
      <c r="M195" s="7">
        <v>4</v>
      </c>
      <c r="N195" s="8">
        <v>8067</v>
      </c>
      <c r="O195" s="89">
        <v>4.4999999999999998E-2</v>
      </c>
      <c r="P195" s="10">
        <f t="shared" si="47"/>
        <v>363</v>
      </c>
      <c r="Q195" s="89">
        <v>4.2099999999999999E-2</v>
      </c>
      <c r="R195" s="10">
        <f t="shared" si="48"/>
        <v>340</v>
      </c>
      <c r="S195" s="89">
        <f t="shared" si="49"/>
        <v>8.7145159290938384E-2</v>
      </c>
      <c r="T195" s="10">
        <f t="shared" si="50"/>
        <v>703</v>
      </c>
      <c r="U195" s="10">
        <f t="shared" si="51"/>
        <v>8770</v>
      </c>
      <c r="V195" s="11">
        <f>U195+30</f>
        <v>8800</v>
      </c>
      <c r="W195" s="12">
        <f t="shared" si="52"/>
        <v>733</v>
      </c>
      <c r="X195" s="93">
        <f t="shared" si="62"/>
        <v>9.0899999999999995E-2</v>
      </c>
      <c r="Y195" s="94" t="str">
        <f t="shared" si="60"/>
        <v>6.97%-10.46%</v>
      </c>
      <c r="Z195" s="15"/>
      <c r="AA195" s="15"/>
      <c r="AB195" s="15"/>
      <c r="AC195" s="96"/>
      <c r="AD195" s="8">
        <f t="shared" si="53"/>
        <v>0</v>
      </c>
      <c r="AE195" s="17">
        <f t="shared" si="54"/>
        <v>8800</v>
      </c>
      <c r="AF195" s="18">
        <f t="shared" si="55"/>
        <v>733</v>
      </c>
      <c r="AG195" s="98">
        <f t="shared" si="56"/>
        <v>9.0864013883723782E-2</v>
      </c>
      <c r="AH195" s="20">
        <v>14</v>
      </c>
      <c r="AI195" s="20">
        <v>510</v>
      </c>
      <c r="AJ195" s="20"/>
      <c r="AK195" s="20">
        <v>688</v>
      </c>
      <c r="AL195" s="20">
        <f t="shared" si="57"/>
        <v>130008</v>
      </c>
      <c r="AM195" s="7">
        <v>3</v>
      </c>
      <c r="AN195" s="20"/>
      <c r="AO195" s="21"/>
      <c r="AP195" s="21"/>
      <c r="AQ195" s="5" t="s">
        <v>1024</v>
      </c>
      <c r="AR195" s="5" t="s">
        <v>261</v>
      </c>
      <c r="AS195" s="5" t="s">
        <v>62</v>
      </c>
      <c r="AT195" s="20"/>
      <c r="AU195" s="21"/>
      <c r="AV195" s="21"/>
      <c r="AW195" s="145" t="e" vm="1">
        <f t="shared" ca="1" si="58"/>
        <v>#NAME?</v>
      </c>
      <c r="AX195" s="21" t="str">
        <f>VLOOKUP(表1[[#This Row],[Pers.no.]],'[6]Person Detail'!$B:$L,11,0)</f>
        <v>50-70</v>
      </c>
      <c r="AY195" s="404">
        <f>VLOOKUP(表1[[#This Row],[Pers.no.]],'[6]Person Detail'!$B:$R,17,0)</f>
        <v>0.65280194214040055</v>
      </c>
      <c r="AZ195" s="404">
        <f>VLOOKUP(表1[[#This Row],[Pers.no.]],'[6]Person Detail'!$B:$W,21,0)</f>
        <v>0.6963014112468171</v>
      </c>
      <c r="BA195" s="404">
        <f>VLOOKUP(表1[[#This Row],[Pers.no.]],'[6]Person Detail'!$B:$W,22,0)</f>
        <v>0.72502574665293507</v>
      </c>
    </row>
    <row r="196" spans="1:53" s="99" customFormat="1" ht="19.95" customHeight="1">
      <c r="A196" s="87" t="s">
        <v>562</v>
      </c>
      <c r="B196" s="5">
        <v>15003047</v>
      </c>
      <c r="C196" s="5" t="s">
        <v>54</v>
      </c>
      <c r="D196" s="5" t="s">
        <v>55</v>
      </c>
      <c r="E196" s="5" t="s">
        <v>1254</v>
      </c>
      <c r="F196" s="5" t="s">
        <v>1071</v>
      </c>
      <c r="G196" s="5" t="s">
        <v>1072</v>
      </c>
      <c r="H196" s="6">
        <v>43327</v>
      </c>
      <c r="I196" s="5" t="s">
        <v>80</v>
      </c>
      <c r="J196" s="5" t="s">
        <v>1090</v>
      </c>
      <c r="K196" s="5" t="s">
        <v>66</v>
      </c>
      <c r="L196" s="7">
        <v>2</v>
      </c>
      <c r="M196" s="7">
        <v>3</v>
      </c>
      <c r="N196" s="8">
        <v>16756</v>
      </c>
      <c r="O196" s="89">
        <v>2.5000000000000001E-2</v>
      </c>
      <c r="P196" s="10">
        <f t="shared" ref="P196:P259" si="63">ROUND(N196*O196,0)</f>
        <v>419</v>
      </c>
      <c r="Q196" s="89">
        <v>0</v>
      </c>
      <c r="R196" s="10">
        <f t="shared" ref="R196:R259" si="64">ROUND(N196*Q196,0)</f>
        <v>0</v>
      </c>
      <c r="S196" s="89">
        <f t="shared" ref="S196:S259" si="65">T196/N196</f>
        <v>2.5005968011458581E-2</v>
      </c>
      <c r="T196" s="10">
        <f t="shared" ref="T196:T259" si="66">P196+R196</f>
        <v>419</v>
      </c>
      <c r="U196" s="10">
        <f t="shared" ref="U196:U259" si="67">N196+T196</f>
        <v>17175</v>
      </c>
      <c r="V196" s="11">
        <f>U196+83</f>
        <v>17258</v>
      </c>
      <c r="W196" s="12">
        <f t="shared" ref="W196:W259" si="68">V196-N196</f>
        <v>502</v>
      </c>
      <c r="X196" s="93">
        <f t="shared" si="62"/>
        <v>0.03</v>
      </c>
      <c r="Y196" s="94" t="str">
        <f t="shared" si="60"/>
        <v>2.00%-3.00%</v>
      </c>
      <c r="Z196" s="15"/>
      <c r="AA196" s="15"/>
      <c r="AB196" s="15"/>
      <c r="AC196" s="96"/>
      <c r="AD196" s="8">
        <f t="shared" ref="AD196:AD259" si="69">ROUND(N196*AC196,0)</f>
        <v>0</v>
      </c>
      <c r="AE196" s="17">
        <f t="shared" ref="AE196:AE259" si="70">V196+AD196</f>
        <v>17258</v>
      </c>
      <c r="AF196" s="18">
        <f t="shared" ref="AF196:AF259" si="71">AE196-N196</f>
        <v>502</v>
      </c>
      <c r="AG196" s="98">
        <f t="shared" ref="AG196:AG259" si="72">AE196/N196-1</f>
        <v>2.9959417522081644E-2</v>
      </c>
      <c r="AH196" s="20">
        <v>14</v>
      </c>
      <c r="AI196" s="20">
        <v>450</v>
      </c>
      <c r="AJ196" s="20"/>
      <c r="AK196" s="20">
        <v>688</v>
      </c>
      <c r="AL196" s="20">
        <f t="shared" ref="AL196:AL259" si="73">AE196*AH196+AI196*12+AK196+IF(AB196="",AJ196,IF(AB196="D",5000,IF(AB196="C",1000,0)))*12</f>
        <v>247700</v>
      </c>
      <c r="AM196" s="7">
        <v>4</v>
      </c>
      <c r="AN196" s="20"/>
      <c r="AO196" s="21"/>
      <c r="AP196" s="21"/>
      <c r="AQ196" s="5" t="s">
        <v>1024</v>
      </c>
      <c r="AR196" s="5" t="s">
        <v>261</v>
      </c>
      <c r="AS196" s="5" t="s">
        <v>62</v>
      </c>
      <c r="AT196" s="20"/>
      <c r="AU196" s="21"/>
      <c r="AV196" s="21"/>
      <c r="AW196" s="145" t="e" vm="1">
        <f t="shared" ca="1" si="58"/>
        <v>#NAME?</v>
      </c>
      <c r="AX196" s="21" t="str">
        <f>VLOOKUP(表1[[#This Row],[Pers.no.]],'[6]Person Detail'!$B:$L,11,0)</f>
        <v>70-90</v>
      </c>
      <c r="AY196" s="404">
        <f>VLOOKUP(表1[[#This Row],[Pers.no.]],'[6]Person Detail'!$B:$R,17,0)</f>
        <v>1.0594334850784015</v>
      </c>
      <c r="AZ196" s="404">
        <f>VLOOKUP(表1[[#This Row],[Pers.no.]],'[6]Person Detail'!$B:$W,21,0)</f>
        <v>1.1171783845051171</v>
      </c>
      <c r="BA196" s="404">
        <f>VLOOKUP(表1[[#This Row],[Pers.no.]],'[6]Person Detail'!$B:$W,22,0)</f>
        <v>1.1167335317717095</v>
      </c>
    </row>
    <row r="197" spans="1:53" s="99" customFormat="1" ht="19.95" customHeight="1">
      <c r="A197" s="87" t="s">
        <v>562</v>
      </c>
      <c r="B197" s="5">
        <v>15001872</v>
      </c>
      <c r="C197" s="5" t="s">
        <v>54</v>
      </c>
      <c r="D197" s="5" t="s">
        <v>55</v>
      </c>
      <c r="E197" s="5" t="s">
        <v>1254</v>
      </c>
      <c r="F197" s="5" t="s">
        <v>1093</v>
      </c>
      <c r="G197" s="5" t="s">
        <v>1094</v>
      </c>
      <c r="H197" s="6">
        <v>42961</v>
      </c>
      <c r="I197" s="5" t="s">
        <v>105</v>
      </c>
      <c r="J197" s="5" t="s">
        <v>950</v>
      </c>
      <c r="K197" s="5" t="s">
        <v>107</v>
      </c>
      <c r="L197" s="7">
        <v>2</v>
      </c>
      <c r="M197" s="7">
        <v>3</v>
      </c>
      <c r="N197" s="100">
        <v>9430</v>
      </c>
      <c r="O197" s="9">
        <v>0</v>
      </c>
      <c r="P197" s="101">
        <f t="shared" si="63"/>
        <v>0</v>
      </c>
      <c r="Q197" s="9">
        <v>0</v>
      </c>
      <c r="R197" s="101">
        <f t="shared" si="64"/>
        <v>0</v>
      </c>
      <c r="S197" s="9">
        <f t="shared" si="65"/>
        <v>0</v>
      </c>
      <c r="T197" s="101">
        <f t="shared" si="66"/>
        <v>0</v>
      </c>
      <c r="U197" s="101">
        <f t="shared" si="67"/>
        <v>9430</v>
      </c>
      <c r="V197" s="102">
        <f t="shared" ref="V197:V201" si="74">U197</f>
        <v>9430</v>
      </c>
      <c r="W197" s="103">
        <f t="shared" si="68"/>
        <v>0</v>
      </c>
      <c r="X197" s="13">
        <f t="shared" si="62"/>
        <v>0</v>
      </c>
      <c r="Y197" s="14" t="str">
        <f t="shared" ref="Y197:Y236" si="75">IF(OR(L197=1,L197=2,L197=4),
    TEXT(S197*0.8,"0.00%") &amp; "-" &amp; TEXT(S197*1.2,"0.00%"),
    IF(OR(L197=3,L197=6),
        TEXT(0,"0.00%") &amp; "-" &amp; TEXT(7%*1.2,"0.00%"),
        IF(OR(L197=5,L197=7),
            TEXT((R197/N197),"0.00%") &amp; "-" &amp; TEXT((R197/N197)+7%,"0.00%"),
            ""
        )
    )
)</f>
        <v>0.00%-0.00%</v>
      </c>
      <c r="Z197" s="104"/>
      <c r="AA197" s="104"/>
      <c r="AB197" s="104"/>
      <c r="AC197" s="16"/>
      <c r="AD197" s="100">
        <f t="shared" si="69"/>
        <v>0</v>
      </c>
      <c r="AE197" s="105">
        <f t="shared" si="70"/>
        <v>9430</v>
      </c>
      <c r="AF197" s="18">
        <f t="shared" si="71"/>
        <v>0</v>
      </c>
      <c r="AG197" s="19">
        <f t="shared" si="72"/>
        <v>0</v>
      </c>
      <c r="AH197" s="20">
        <v>14</v>
      </c>
      <c r="AI197" s="20">
        <v>450</v>
      </c>
      <c r="AJ197" s="20"/>
      <c r="AK197" s="20">
        <v>688</v>
      </c>
      <c r="AL197" s="20">
        <f t="shared" si="73"/>
        <v>138108</v>
      </c>
      <c r="AM197" s="7">
        <v>3</v>
      </c>
      <c r="AN197" s="20"/>
      <c r="AO197" s="21"/>
      <c r="AP197" s="21"/>
      <c r="AQ197" s="5" t="s">
        <v>1095</v>
      </c>
      <c r="AR197" s="5" t="s">
        <v>261</v>
      </c>
      <c r="AS197" s="5" t="s">
        <v>62</v>
      </c>
      <c r="AT197" s="20"/>
      <c r="AU197" s="21"/>
      <c r="AV197" s="21"/>
      <c r="AW197" s="145" t="e" vm="1">
        <f t="shared" ca="1" si="58"/>
        <v>#NAME?</v>
      </c>
      <c r="AX197" s="21" t="str">
        <f>VLOOKUP(表1[[#This Row],[Pers.no.]],'[6]Person Detail'!$B:$L,11,0)</f>
        <v>&gt;90</v>
      </c>
      <c r="AY197" s="404">
        <f>VLOOKUP(表1[[#This Row],[Pers.no.]],'[6]Person Detail'!$B:$R,17,0)</f>
        <v>0.99788359788359793</v>
      </c>
      <c r="AZ197" s="404">
        <f>VLOOKUP(表1[[#This Row],[Pers.no.]],'[6]Person Detail'!$B:$W,21,0)</f>
        <v>1</v>
      </c>
      <c r="BA197" s="404">
        <f>VLOOKUP(表1[[#This Row],[Pers.no.]],'[6]Person Detail'!$B:$W,22,0)</f>
        <v>0.9556141062018646</v>
      </c>
    </row>
    <row r="198" spans="1:53" s="99" customFormat="1" ht="19.95" customHeight="1">
      <c r="A198" s="87" t="s">
        <v>562</v>
      </c>
      <c r="B198" s="5">
        <v>15007383</v>
      </c>
      <c r="C198" s="5" t="s">
        <v>54</v>
      </c>
      <c r="D198" s="5" t="s">
        <v>55</v>
      </c>
      <c r="E198" s="5" t="s">
        <v>1254</v>
      </c>
      <c r="F198" s="5" t="s">
        <v>1093</v>
      </c>
      <c r="G198" s="5" t="s">
        <v>1094</v>
      </c>
      <c r="H198" s="6">
        <v>40849</v>
      </c>
      <c r="I198" s="5" t="s">
        <v>87</v>
      </c>
      <c r="J198" s="5" t="s">
        <v>815</v>
      </c>
      <c r="K198" s="5" t="s">
        <v>89</v>
      </c>
      <c r="L198" s="7">
        <v>2</v>
      </c>
      <c r="M198" s="7">
        <v>3</v>
      </c>
      <c r="N198" s="100">
        <v>10448</v>
      </c>
      <c r="O198" s="9">
        <v>2.5000000000000001E-2</v>
      </c>
      <c r="P198" s="101">
        <f t="shared" si="63"/>
        <v>261</v>
      </c>
      <c r="Q198" s="9">
        <v>0</v>
      </c>
      <c r="R198" s="101">
        <f t="shared" si="64"/>
        <v>0</v>
      </c>
      <c r="S198" s="9">
        <f t="shared" si="65"/>
        <v>2.4980857580398162E-2</v>
      </c>
      <c r="T198" s="101">
        <f t="shared" si="66"/>
        <v>261</v>
      </c>
      <c r="U198" s="101">
        <f t="shared" si="67"/>
        <v>10709</v>
      </c>
      <c r="V198" s="102">
        <v>10760</v>
      </c>
      <c r="W198" s="103">
        <f t="shared" si="68"/>
        <v>312</v>
      </c>
      <c r="X198" s="13">
        <f t="shared" si="62"/>
        <v>2.9899999999999999E-2</v>
      </c>
      <c r="Y198" s="14" t="str">
        <f t="shared" si="75"/>
        <v>2.00%-3.00%</v>
      </c>
      <c r="Z198" s="104"/>
      <c r="AA198" s="104"/>
      <c r="AB198" s="104"/>
      <c r="AC198" s="16"/>
      <c r="AD198" s="100">
        <f t="shared" si="69"/>
        <v>0</v>
      </c>
      <c r="AE198" s="105">
        <f t="shared" si="70"/>
        <v>10760</v>
      </c>
      <c r="AF198" s="18">
        <f t="shared" si="71"/>
        <v>312</v>
      </c>
      <c r="AG198" s="19">
        <f t="shared" si="72"/>
        <v>2.9862174578866751E-2</v>
      </c>
      <c r="AH198" s="20">
        <v>14</v>
      </c>
      <c r="AI198" s="20">
        <v>550</v>
      </c>
      <c r="AJ198" s="20"/>
      <c r="AK198" s="20">
        <v>688</v>
      </c>
      <c r="AL198" s="20">
        <f t="shared" si="73"/>
        <v>157928</v>
      </c>
      <c r="AM198" s="7">
        <v>3</v>
      </c>
      <c r="AN198" s="20"/>
      <c r="AO198" s="21"/>
      <c r="AP198" s="21"/>
      <c r="AQ198" s="5" t="s">
        <v>1095</v>
      </c>
      <c r="AR198" s="5" t="s">
        <v>261</v>
      </c>
      <c r="AS198" s="5" t="s">
        <v>62</v>
      </c>
      <c r="AT198" s="20"/>
      <c r="AU198" s="21"/>
      <c r="AV198" s="21"/>
      <c r="AW198" s="145" t="e" vm="1">
        <f t="shared" ca="1" si="58"/>
        <v>#NAME?</v>
      </c>
      <c r="AX198" s="21" t="str">
        <f>VLOOKUP(表1[[#This Row],[Pers.no.]],'[6]Person Detail'!$B:$L,11,0)</f>
        <v>70-90</v>
      </c>
      <c r="AY198" s="404">
        <f>VLOOKUP(表1[[#This Row],[Pers.no.]],'[6]Person Detail'!$B:$R,17,0)</f>
        <v>0.84547845437993119</v>
      </c>
      <c r="AZ198" s="404">
        <f>VLOOKUP(表1[[#This Row],[Pers.no.]],'[6]Person Detail'!$B:$W,21,0)</f>
        <v>0.90181692633032673</v>
      </c>
      <c r="BA198" s="404">
        <f>VLOOKUP(表1[[#This Row],[Pers.no.]],'[6]Person Detail'!$B:$W,22,0)</f>
        <v>0.8865087538619979</v>
      </c>
    </row>
    <row r="199" spans="1:53" s="99" customFormat="1" ht="19.95" customHeight="1">
      <c r="A199" s="87" t="s">
        <v>562</v>
      </c>
      <c r="B199" s="5">
        <v>15002626</v>
      </c>
      <c r="C199" s="5" t="s">
        <v>54</v>
      </c>
      <c r="D199" s="5" t="s">
        <v>55</v>
      </c>
      <c r="E199" s="5" t="s">
        <v>1254</v>
      </c>
      <c r="F199" s="5" t="s">
        <v>1093</v>
      </c>
      <c r="G199" s="5" t="s">
        <v>1094</v>
      </c>
      <c r="H199" s="6">
        <v>40360</v>
      </c>
      <c r="I199" s="5" t="s">
        <v>105</v>
      </c>
      <c r="J199" s="5" t="s">
        <v>950</v>
      </c>
      <c r="K199" s="5" t="s">
        <v>107</v>
      </c>
      <c r="L199" s="7">
        <v>2</v>
      </c>
      <c r="M199" s="7">
        <v>5</v>
      </c>
      <c r="N199" s="100">
        <v>9860</v>
      </c>
      <c r="O199" s="9">
        <v>0.03</v>
      </c>
      <c r="P199" s="101">
        <f t="shared" si="63"/>
        <v>296</v>
      </c>
      <c r="Q199" s="9">
        <v>0</v>
      </c>
      <c r="R199" s="101">
        <f t="shared" si="64"/>
        <v>0</v>
      </c>
      <c r="S199" s="9">
        <f t="shared" si="65"/>
        <v>3.0020283975659229E-2</v>
      </c>
      <c r="T199" s="101">
        <f t="shared" si="66"/>
        <v>296</v>
      </c>
      <c r="U199" s="101">
        <f t="shared" si="67"/>
        <v>10156</v>
      </c>
      <c r="V199" s="102">
        <v>10200</v>
      </c>
      <c r="W199" s="103">
        <f t="shared" si="68"/>
        <v>340</v>
      </c>
      <c r="X199" s="13">
        <f t="shared" si="62"/>
        <v>3.4500000000000003E-2</v>
      </c>
      <c r="Y199" s="14" t="str">
        <f t="shared" si="75"/>
        <v>2.40%-3.60%</v>
      </c>
      <c r="Z199" s="104" t="s">
        <v>112</v>
      </c>
      <c r="AA199" s="104" t="s">
        <v>815</v>
      </c>
      <c r="AB199" s="104" t="s">
        <v>198</v>
      </c>
      <c r="AC199" s="16">
        <v>0.05</v>
      </c>
      <c r="AD199" s="100">
        <f t="shared" si="69"/>
        <v>493</v>
      </c>
      <c r="AE199" s="105">
        <f t="shared" si="70"/>
        <v>10693</v>
      </c>
      <c r="AF199" s="18">
        <f t="shared" si="71"/>
        <v>833</v>
      </c>
      <c r="AG199" s="19">
        <f t="shared" si="72"/>
        <v>8.4482758620689546E-2</v>
      </c>
      <c r="AH199" s="20">
        <v>14</v>
      </c>
      <c r="AI199" s="20">
        <v>450</v>
      </c>
      <c r="AJ199" s="20"/>
      <c r="AK199" s="20">
        <v>688</v>
      </c>
      <c r="AL199" s="20">
        <f t="shared" si="73"/>
        <v>155790</v>
      </c>
      <c r="AM199" s="7">
        <v>3</v>
      </c>
      <c r="AN199" s="20"/>
      <c r="AO199" s="22" t="s">
        <v>1098</v>
      </c>
      <c r="AP199" s="21" t="s">
        <v>413</v>
      </c>
      <c r="AQ199" s="5" t="s">
        <v>1095</v>
      </c>
      <c r="AR199" s="5" t="s">
        <v>261</v>
      </c>
      <c r="AS199" s="5" t="s">
        <v>62</v>
      </c>
      <c r="AT199" s="20"/>
      <c r="AU199" s="21"/>
      <c r="AV199" s="21"/>
      <c r="AW199" s="145" t="e" vm="1">
        <f t="shared" ca="1" si="58"/>
        <v>#NAME?</v>
      </c>
      <c r="AX199" s="21" t="str">
        <f>VLOOKUP(表1[[#This Row],[Pers.no.]],'[6]Person Detail'!$B:$L,11,0)</f>
        <v>110-130</v>
      </c>
      <c r="AY199" s="404">
        <f>VLOOKUP(表1[[#This Row],[Pers.no.]],'[6]Person Detail'!$B:$R,17,0)</f>
        <v>1.0433862433862433</v>
      </c>
      <c r="AZ199" s="404">
        <f>VLOOKUP(表1[[#This Row],[Pers.no.]],'[6]Person Detail'!$B:$W,21,0)</f>
        <v>1.0455991516436904</v>
      </c>
      <c r="BA199" s="404">
        <f>VLOOKUP(表1[[#This Row],[Pers.no.]],'[6]Person Detail'!$B:$W,22,0)</f>
        <v>1.0836035670855291</v>
      </c>
    </row>
    <row r="200" spans="1:53" s="99" customFormat="1" ht="19.95" customHeight="1">
      <c r="A200" s="87" t="s">
        <v>562</v>
      </c>
      <c r="B200" s="5">
        <v>15022340</v>
      </c>
      <c r="C200" s="5" t="s">
        <v>54</v>
      </c>
      <c r="D200" s="5" t="s">
        <v>55</v>
      </c>
      <c r="E200" s="5" t="s">
        <v>1254</v>
      </c>
      <c r="F200" s="5" t="s">
        <v>1101</v>
      </c>
      <c r="G200" s="5" t="s">
        <v>1094</v>
      </c>
      <c r="H200" s="6">
        <v>45035</v>
      </c>
      <c r="I200" s="5" t="s">
        <v>150</v>
      </c>
      <c r="J200" s="5" t="s">
        <v>1090</v>
      </c>
      <c r="K200" s="5" t="s">
        <v>59</v>
      </c>
      <c r="L200" s="7">
        <v>2</v>
      </c>
      <c r="M200" s="7">
        <v>3</v>
      </c>
      <c r="N200" s="100">
        <v>21768</v>
      </c>
      <c r="O200" s="9">
        <v>2.5000000000000001E-2</v>
      </c>
      <c r="P200" s="101">
        <f t="shared" si="63"/>
        <v>544</v>
      </c>
      <c r="Q200" s="9">
        <v>0</v>
      </c>
      <c r="R200" s="101">
        <f t="shared" si="64"/>
        <v>0</v>
      </c>
      <c r="S200" s="9">
        <f t="shared" si="65"/>
        <v>2.4990812201396546E-2</v>
      </c>
      <c r="T200" s="101">
        <f t="shared" si="66"/>
        <v>544</v>
      </c>
      <c r="U200" s="101">
        <f t="shared" si="67"/>
        <v>22312</v>
      </c>
      <c r="V200" s="102">
        <v>22210</v>
      </c>
      <c r="W200" s="103">
        <f t="shared" si="68"/>
        <v>442</v>
      </c>
      <c r="X200" s="13">
        <f t="shared" si="62"/>
        <v>2.0299999999999999E-2</v>
      </c>
      <c r="Y200" s="14" t="str">
        <f t="shared" si="75"/>
        <v>2.00%-3.00%</v>
      </c>
      <c r="Z200" s="104"/>
      <c r="AA200" s="104"/>
      <c r="AB200" s="104"/>
      <c r="AC200" s="16"/>
      <c r="AD200" s="100">
        <f t="shared" si="69"/>
        <v>0</v>
      </c>
      <c r="AE200" s="105">
        <f t="shared" si="70"/>
        <v>22210</v>
      </c>
      <c r="AF200" s="18">
        <f t="shared" si="71"/>
        <v>442</v>
      </c>
      <c r="AG200" s="19">
        <f t="shared" si="72"/>
        <v>2.0305034913634668E-2</v>
      </c>
      <c r="AH200" s="20">
        <v>14</v>
      </c>
      <c r="AI200" s="20">
        <v>450</v>
      </c>
      <c r="AJ200" s="20"/>
      <c r="AK200" s="20">
        <v>688</v>
      </c>
      <c r="AL200" s="20">
        <f t="shared" si="73"/>
        <v>317028</v>
      </c>
      <c r="AM200" s="7">
        <v>3</v>
      </c>
      <c r="AN200" s="20"/>
      <c r="AO200" s="21"/>
      <c r="AP200" s="21"/>
      <c r="AQ200" s="5" t="s">
        <v>1095</v>
      </c>
      <c r="AR200" s="5" t="s">
        <v>261</v>
      </c>
      <c r="AS200" s="5" t="s">
        <v>62</v>
      </c>
      <c r="AT200" s="20"/>
      <c r="AU200" s="21"/>
      <c r="AV200" s="21"/>
      <c r="AW200" s="145" t="e" vm="1">
        <f t="shared" ca="1" si="58"/>
        <v>#NAME?</v>
      </c>
      <c r="AX200" s="21" t="str">
        <f>VLOOKUP(表1[[#This Row],[Pers.no.]],'[6]Person Detail'!$B:$L,11,0)</f>
        <v>70-90</v>
      </c>
      <c r="AY200" s="404">
        <f>VLOOKUP(表1[[#This Row],[Pers.no.]],'[6]Person Detail'!$B:$R,17,0)</f>
        <v>0.93654003355849069</v>
      </c>
      <c r="AZ200" s="404">
        <f>VLOOKUP(表1[[#This Row],[Pers.no.]],'[6]Person Detail'!$B:$W,21,0)</f>
        <v>0.98842119602234024</v>
      </c>
      <c r="BA200" s="404">
        <f>VLOOKUP(表1[[#This Row],[Pers.no.]],'[6]Person Detail'!$B:$W,22,0)</f>
        <v>0.9451063829787234</v>
      </c>
    </row>
    <row r="201" spans="1:53" s="99" customFormat="1" ht="19.95" customHeight="1">
      <c r="A201" s="87" t="s">
        <v>562</v>
      </c>
      <c r="B201" s="5">
        <v>1120285</v>
      </c>
      <c r="C201" s="5" t="s">
        <v>54</v>
      </c>
      <c r="D201" s="5" t="s">
        <v>55</v>
      </c>
      <c r="E201" s="5" t="s">
        <v>1254</v>
      </c>
      <c r="F201" s="5" t="s">
        <v>1093</v>
      </c>
      <c r="G201" s="5" t="s">
        <v>1094</v>
      </c>
      <c r="H201" s="6">
        <v>44166</v>
      </c>
      <c r="I201" s="5" t="s">
        <v>87</v>
      </c>
      <c r="J201" s="5" t="s">
        <v>1104</v>
      </c>
      <c r="K201" s="5" t="s">
        <v>89</v>
      </c>
      <c r="L201" s="7">
        <v>2</v>
      </c>
      <c r="M201" s="7">
        <v>3</v>
      </c>
      <c r="N201" s="100">
        <v>12834</v>
      </c>
      <c r="O201" s="9">
        <v>0</v>
      </c>
      <c r="P201" s="101">
        <f t="shared" si="63"/>
        <v>0</v>
      </c>
      <c r="Q201" s="9">
        <v>0</v>
      </c>
      <c r="R201" s="101">
        <f t="shared" si="64"/>
        <v>0</v>
      </c>
      <c r="S201" s="9">
        <f t="shared" si="65"/>
        <v>0</v>
      </c>
      <c r="T201" s="101">
        <f t="shared" si="66"/>
        <v>0</v>
      </c>
      <c r="U201" s="101">
        <f t="shared" si="67"/>
        <v>12834</v>
      </c>
      <c r="V201" s="102">
        <f t="shared" si="74"/>
        <v>12834</v>
      </c>
      <c r="W201" s="103">
        <f t="shared" si="68"/>
        <v>0</v>
      </c>
      <c r="X201" s="13">
        <f t="shared" si="62"/>
        <v>0</v>
      </c>
      <c r="Y201" s="14" t="str">
        <f t="shared" si="75"/>
        <v>0.00%-0.00%</v>
      </c>
      <c r="Z201" s="104"/>
      <c r="AA201" s="104"/>
      <c r="AB201" s="104"/>
      <c r="AC201" s="16"/>
      <c r="AD201" s="100">
        <f t="shared" si="69"/>
        <v>0</v>
      </c>
      <c r="AE201" s="105">
        <f t="shared" si="70"/>
        <v>12834</v>
      </c>
      <c r="AF201" s="18">
        <f t="shared" si="71"/>
        <v>0</v>
      </c>
      <c r="AG201" s="19">
        <f t="shared" si="72"/>
        <v>0</v>
      </c>
      <c r="AH201" s="20">
        <v>14</v>
      </c>
      <c r="AI201" s="20">
        <v>850</v>
      </c>
      <c r="AJ201" s="20"/>
      <c r="AK201" s="20">
        <v>688</v>
      </c>
      <c r="AL201" s="20">
        <f t="shared" si="73"/>
        <v>190564</v>
      </c>
      <c r="AM201" s="7">
        <v>4</v>
      </c>
      <c r="AN201" s="20"/>
      <c r="AO201" s="21"/>
      <c r="AP201" s="21"/>
      <c r="AQ201" s="5" t="s">
        <v>1095</v>
      </c>
      <c r="AR201" s="5" t="s">
        <v>261</v>
      </c>
      <c r="AS201" s="5" t="s">
        <v>62</v>
      </c>
      <c r="AT201" s="20"/>
      <c r="AU201" s="21"/>
      <c r="AV201" s="21"/>
      <c r="AW201" s="145" t="e" vm="1">
        <f t="shared" ca="1" si="58"/>
        <v>#NAME?</v>
      </c>
      <c r="AX201" s="21" t="str">
        <f>VLOOKUP(表1[[#This Row],[Pers.no.]],'[6]Person Detail'!$B:$L,11,0)</f>
        <v>&gt;90</v>
      </c>
      <c r="AY201" s="404">
        <f>VLOOKUP(表1[[#This Row],[Pers.no.]],'[6]Person Detail'!$B:$R,17,0)</f>
        <v>1.0385595792029132</v>
      </c>
      <c r="AZ201" s="404">
        <f>VLOOKUP(表1[[#This Row],[Pers.no.]],'[6]Person Detail'!$B:$W,21,0)</f>
        <v>1.1077640153640327</v>
      </c>
      <c r="BA201" s="404">
        <f>VLOOKUP(表1[[#This Row],[Pers.no.]],'[6]Person Detail'!$B:$W,22,0)</f>
        <v>1.057384140061792</v>
      </c>
    </row>
    <row r="202" spans="1:53" s="99" customFormat="1" ht="19.95" customHeight="1">
      <c r="A202" s="87" t="s">
        <v>562</v>
      </c>
      <c r="B202" s="5">
        <v>15020110</v>
      </c>
      <c r="C202" s="5" t="s">
        <v>54</v>
      </c>
      <c r="D202" s="5" t="s">
        <v>55</v>
      </c>
      <c r="E202" s="5" t="s">
        <v>1254</v>
      </c>
      <c r="F202" s="5" t="s">
        <v>1107</v>
      </c>
      <c r="G202" s="5" t="s">
        <v>1108</v>
      </c>
      <c r="H202" s="6">
        <v>44013</v>
      </c>
      <c r="I202" s="5" t="s">
        <v>105</v>
      </c>
      <c r="J202" s="5" t="s">
        <v>1109</v>
      </c>
      <c r="K202" s="5" t="s">
        <v>107</v>
      </c>
      <c r="L202" s="7">
        <v>2</v>
      </c>
      <c r="M202" s="7">
        <v>4</v>
      </c>
      <c r="N202" s="100">
        <v>8720</v>
      </c>
      <c r="O202" s="9">
        <v>0.03</v>
      </c>
      <c r="P202" s="101">
        <f t="shared" si="63"/>
        <v>262</v>
      </c>
      <c r="Q202" s="9">
        <v>0</v>
      </c>
      <c r="R202" s="101">
        <f t="shared" si="64"/>
        <v>0</v>
      </c>
      <c r="S202" s="9">
        <f t="shared" si="65"/>
        <v>3.0045871559633029E-2</v>
      </c>
      <c r="T202" s="101">
        <f t="shared" si="66"/>
        <v>262</v>
      </c>
      <c r="U202" s="101">
        <f t="shared" si="67"/>
        <v>8982</v>
      </c>
      <c r="V202" s="102">
        <v>9020</v>
      </c>
      <c r="W202" s="103">
        <f t="shared" si="68"/>
        <v>300</v>
      </c>
      <c r="X202" s="13">
        <f t="shared" si="62"/>
        <v>3.44E-2</v>
      </c>
      <c r="Y202" s="14" t="str">
        <f t="shared" si="75"/>
        <v>2.40%-3.61%</v>
      </c>
      <c r="Z202" s="104" t="s">
        <v>112</v>
      </c>
      <c r="AA202" s="104" t="s">
        <v>815</v>
      </c>
      <c r="AB202" s="104" t="s">
        <v>198</v>
      </c>
      <c r="AC202" s="16">
        <v>0.05</v>
      </c>
      <c r="AD202" s="100">
        <f t="shared" si="69"/>
        <v>436</v>
      </c>
      <c r="AE202" s="105">
        <f t="shared" si="70"/>
        <v>9456</v>
      </c>
      <c r="AF202" s="18">
        <f t="shared" si="71"/>
        <v>736</v>
      </c>
      <c r="AG202" s="19">
        <f t="shared" si="72"/>
        <v>8.4403669724770536E-2</v>
      </c>
      <c r="AH202" s="20">
        <v>14</v>
      </c>
      <c r="AI202" s="20">
        <v>450</v>
      </c>
      <c r="AJ202" s="20"/>
      <c r="AK202" s="20">
        <v>688</v>
      </c>
      <c r="AL202" s="20">
        <f t="shared" si="73"/>
        <v>138472</v>
      </c>
      <c r="AM202" s="7">
        <v>3</v>
      </c>
      <c r="AN202" s="20"/>
      <c r="AO202" s="22" t="s">
        <v>1110</v>
      </c>
      <c r="AP202" s="21" t="s">
        <v>413</v>
      </c>
      <c r="AQ202" s="5" t="s">
        <v>1095</v>
      </c>
      <c r="AR202" s="5" t="s">
        <v>261</v>
      </c>
      <c r="AS202" s="5" t="s">
        <v>62</v>
      </c>
      <c r="AT202" s="20"/>
      <c r="AU202" s="21"/>
      <c r="AV202" s="21"/>
      <c r="AW202" s="145" t="e" vm="1">
        <f t="shared" ref="AW202:AW265" ca="1" si="76">_xlfn.LET(_xlpm.actual,X202,_xlpm.low,VALUE(_xlfn.TEXTBEFORE(Y202,"-")),_xlpm.high,VALUE(_xlfn.TEXTAFTER(Y202,"-")),IF(AND(_xlpm.actual=0,OR(_xlpm.low&lt;&gt;0,_xlpm.high&lt;&gt;0)),"0 increase",IF(_xlpm.actual&gt;_xlpm.high*1.2,"&gt;20",IF(_xlpm.actual&lt;_xlpm.low*0.8,"&lt;20","OK"))))</f>
        <v>#NAME?</v>
      </c>
      <c r="AX202" s="21" t="str">
        <f>VLOOKUP(表1[[#This Row],[Pers.no.]],'[6]Person Detail'!$B:$L,11,0)</f>
        <v>90-110</v>
      </c>
      <c r="AY202" s="404">
        <f>VLOOKUP(表1[[#This Row],[Pers.no.]],'[6]Person Detail'!$B:$R,17,0)</f>
        <v>0.92275132275132277</v>
      </c>
      <c r="AZ202" s="404">
        <f>VLOOKUP(表1[[#This Row],[Pers.no.]],'[6]Person Detail'!$B:$W,21,0)</f>
        <v>0.92470837751855783</v>
      </c>
      <c r="BA202" s="404">
        <f>VLOOKUP(表1[[#This Row],[Pers.no.]],'[6]Person Detail'!$B:$W,22,0)</f>
        <v>0.95824888528577223</v>
      </c>
    </row>
    <row r="203" spans="1:53" s="99" customFormat="1" ht="19.95" customHeight="1">
      <c r="A203" s="87" t="s">
        <v>562</v>
      </c>
      <c r="B203" s="5">
        <v>1114068</v>
      </c>
      <c r="C203" s="5" t="s">
        <v>54</v>
      </c>
      <c r="D203" s="5" t="s">
        <v>55</v>
      </c>
      <c r="E203" s="5" t="s">
        <v>1254</v>
      </c>
      <c r="F203" s="5" t="s">
        <v>1113</v>
      </c>
      <c r="G203" s="5" t="s">
        <v>1094</v>
      </c>
      <c r="H203" s="6">
        <v>34881</v>
      </c>
      <c r="I203" s="5" t="s">
        <v>80</v>
      </c>
      <c r="J203" s="5" t="s">
        <v>1114</v>
      </c>
      <c r="K203" s="5" t="s">
        <v>66</v>
      </c>
      <c r="L203" s="7">
        <v>2</v>
      </c>
      <c r="M203" s="7">
        <v>3</v>
      </c>
      <c r="N203" s="100">
        <v>14586</v>
      </c>
      <c r="O203" s="9">
        <v>2.5000000000000001E-2</v>
      </c>
      <c r="P203" s="101">
        <f t="shared" si="63"/>
        <v>365</v>
      </c>
      <c r="Q203" s="9">
        <v>0</v>
      </c>
      <c r="R203" s="101">
        <f t="shared" si="64"/>
        <v>0</v>
      </c>
      <c r="S203" s="9">
        <f t="shared" si="65"/>
        <v>2.5023995612230905E-2</v>
      </c>
      <c r="T203" s="101">
        <f t="shared" si="66"/>
        <v>365</v>
      </c>
      <c r="U203" s="101">
        <f t="shared" si="67"/>
        <v>14951</v>
      </c>
      <c r="V203" s="102">
        <v>15000</v>
      </c>
      <c r="W203" s="103">
        <f t="shared" si="68"/>
        <v>414</v>
      </c>
      <c r="X203" s="13">
        <f t="shared" si="62"/>
        <v>2.8400000000000002E-2</v>
      </c>
      <c r="Y203" s="14" t="str">
        <f t="shared" si="75"/>
        <v>2.00%-3.00%</v>
      </c>
      <c r="Z203" s="104"/>
      <c r="AA203" s="104"/>
      <c r="AB203" s="104"/>
      <c r="AC203" s="16"/>
      <c r="AD203" s="100">
        <f t="shared" si="69"/>
        <v>0</v>
      </c>
      <c r="AE203" s="105">
        <f t="shared" si="70"/>
        <v>15000</v>
      </c>
      <c r="AF203" s="18">
        <f t="shared" si="71"/>
        <v>414</v>
      </c>
      <c r="AG203" s="19">
        <f t="shared" si="72"/>
        <v>2.8383381324557755E-2</v>
      </c>
      <c r="AH203" s="20">
        <v>14</v>
      </c>
      <c r="AI203" s="20">
        <v>450</v>
      </c>
      <c r="AJ203" s="20"/>
      <c r="AK203" s="20">
        <v>688</v>
      </c>
      <c r="AL203" s="20">
        <f t="shared" si="73"/>
        <v>216088</v>
      </c>
      <c r="AM203" s="7">
        <v>3</v>
      </c>
      <c r="AN203" s="20"/>
      <c r="AO203" s="21"/>
      <c r="AP203" s="21"/>
      <c r="AQ203" s="5" t="s">
        <v>1095</v>
      </c>
      <c r="AR203" s="5" t="s">
        <v>261</v>
      </c>
      <c r="AS203" s="5" t="s">
        <v>62</v>
      </c>
      <c r="AT203" s="20"/>
      <c r="AU203" s="21"/>
      <c r="AV203" s="21"/>
      <c r="AW203" s="145" t="e" vm="1">
        <f t="shared" ca="1" si="76"/>
        <v>#NAME?</v>
      </c>
      <c r="AX203" s="21" t="str">
        <f>VLOOKUP(表1[[#This Row],[Pers.no.]],'[6]Person Detail'!$B:$L,11,0)</f>
        <v>70-90</v>
      </c>
      <c r="AY203" s="404">
        <f>VLOOKUP(表1[[#This Row],[Pers.no.]],'[6]Person Detail'!$B:$R,17,0)</f>
        <v>0.92223065250379366</v>
      </c>
      <c r="AZ203" s="404">
        <f>VLOOKUP(表1[[#This Row],[Pers.no.]],'[6]Person Detail'!$B:$W,21,0)</f>
        <v>0.97249724972497253</v>
      </c>
      <c r="BA203" s="404">
        <f>VLOOKUP(表1[[#This Row],[Pers.no.]],'[6]Person Detail'!$B:$W,22,0)</f>
        <v>0.97062249255856092</v>
      </c>
    </row>
    <row r="204" spans="1:53" s="99" customFormat="1" ht="19.95" customHeight="1">
      <c r="A204" s="87" t="s">
        <v>562</v>
      </c>
      <c r="B204" s="5">
        <v>1120200</v>
      </c>
      <c r="C204" s="5" t="s">
        <v>54</v>
      </c>
      <c r="D204" s="5" t="s">
        <v>55</v>
      </c>
      <c r="E204" s="5" t="s">
        <v>1254</v>
      </c>
      <c r="F204" s="5" t="s">
        <v>1117</v>
      </c>
      <c r="G204" s="5" t="s">
        <v>1108</v>
      </c>
      <c r="H204" s="6">
        <v>43126</v>
      </c>
      <c r="I204" s="5" t="s">
        <v>80</v>
      </c>
      <c r="J204" s="5" t="s">
        <v>1118</v>
      </c>
      <c r="K204" s="5" t="s">
        <v>66</v>
      </c>
      <c r="L204" s="7">
        <v>2</v>
      </c>
      <c r="M204" s="7">
        <v>3</v>
      </c>
      <c r="N204" s="100">
        <v>15306</v>
      </c>
      <c r="O204" s="9">
        <v>0.03</v>
      </c>
      <c r="P204" s="101">
        <f t="shared" si="63"/>
        <v>459</v>
      </c>
      <c r="Q204" s="9">
        <v>0</v>
      </c>
      <c r="R204" s="101">
        <f t="shared" si="64"/>
        <v>0</v>
      </c>
      <c r="S204" s="9">
        <f t="shared" si="65"/>
        <v>2.9988239905919246E-2</v>
      </c>
      <c r="T204" s="101">
        <f t="shared" si="66"/>
        <v>459</v>
      </c>
      <c r="U204" s="101">
        <f t="shared" si="67"/>
        <v>15765</v>
      </c>
      <c r="V204" s="102">
        <v>15850</v>
      </c>
      <c r="W204" s="103">
        <f t="shared" si="68"/>
        <v>544</v>
      </c>
      <c r="X204" s="13">
        <f t="shared" si="62"/>
        <v>3.5499999999999997E-2</v>
      </c>
      <c r="Y204" s="14" t="str">
        <f t="shared" si="75"/>
        <v>2.40%-3.60%</v>
      </c>
      <c r="Z204" s="104"/>
      <c r="AA204" s="104"/>
      <c r="AB204" s="104"/>
      <c r="AC204" s="16"/>
      <c r="AD204" s="100">
        <f t="shared" si="69"/>
        <v>0</v>
      </c>
      <c r="AE204" s="105">
        <f t="shared" si="70"/>
        <v>15850</v>
      </c>
      <c r="AF204" s="18">
        <f t="shared" si="71"/>
        <v>544</v>
      </c>
      <c r="AG204" s="19">
        <f t="shared" si="72"/>
        <v>3.5541617666274616E-2</v>
      </c>
      <c r="AH204" s="20">
        <v>14</v>
      </c>
      <c r="AI204" s="20">
        <v>850</v>
      </c>
      <c r="AJ204" s="20"/>
      <c r="AK204" s="20">
        <v>688</v>
      </c>
      <c r="AL204" s="20">
        <f t="shared" si="73"/>
        <v>232788</v>
      </c>
      <c r="AM204" s="7">
        <v>3</v>
      </c>
      <c r="AN204" s="20"/>
      <c r="AO204" s="21"/>
      <c r="AP204" s="21"/>
      <c r="AQ204" s="5" t="s">
        <v>1095</v>
      </c>
      <c r="AR204" s="5" t="s">
        <v>261</v>
      </c>
      <c r="AS204" s="5" t="s">
        <v>62</v>
      </c>
      <c r="AT204" s="20"/>
      <c r="AU204" s="21"/>
      <c r="AV204" s="21"/>
      <c r="AW204" s="145" t="e" vm="1">
        <f t="shared" ca="1" si="76"/>
        <v>#NAME?</v>
      </c>
      <c r="AX204" s="21" t="str">
        <f>VLOOKUP(表1[[#This Row],[Pers.no.]],'[6]Person Detail'!$B:$L,11,0)</f>
        <v>50-70</v>
      </c>
      <c r="AY204" s="404">
        <f>VLOOKUP(表1[[#This Row],[Pers.no.]],'[6]Person Detail'!$B:$R,17,0)</f>
        <v>0.96775417298937783</v>
      </c>
      <c r="AZ204" s="404">
        <f>VLOOKUP(表1[[#This Row],[Pers.no.]],'[6]Person Detail'!$B:$W,21,0)</f>
        <v>1.0205020502050206</v>
      </c>
      <c r="BA204" s="404">
        <f>VLOOKUP(表1[[#This Row],[Pers.no.]],'[6]Person Detail'!$B:$W,22,0)</f>
        <v>1.0256244338035461</v>
      </c>
    </row>
    <row r="205" spans="1:53" s="99" customFormat="1" ht="19.95" customHeight="1">
      <c r="A205" s="87" t="s">
        <v>562</v>
      </c>
      <c r="B205" s="5">
        <v>1120254</v>
      </c>
      <c r="C205" s="5" t="s">
        <v>54</v>
      </c>
      <c r="D205" s="5" t="s">
        <v>55</v>
      </c>
      <c r="E205" s="5" t="s">
        <v>1254</v>
      </c>
      <c r="F205" s="5" t="s">
        <v>1117</v>
      </c>
      <c r="G205" s="5" t="s">
        <v>1108</v>
      </c>
      <c r="H205" s="6">
        <v>43976</v>
      </c>
      <c r="I205" s="5" t="s">
        <v>105</v>
      </c>
      <c r="J205" s="5" t="s">
        <v>1121</v>
      </c>
      <c r="K205" s="5" t="s">
        <v>107</v>
      </c>
      <c r="L205" s="7">
        <v>2</v>
      </c>
      <c r="M205" s="7">
        <v>3</v>
      </c>
      <c r="N205" s="100">
        <v>9610</v>
      </c>
      <c r="O205" s="9">
        <v>2.5000000000000001E-2</v>
      </c>
      <c r="P205" s="101">
        <f t="shared" si="63"/>
        <v>240</v>
      </c>
      <c r="Q205" s="9">
        <v>0</v>
      </c>
      <c r="R205" s="101">
        <f t="shared" si="64"/>
        <v>0</v>
      </c>
      <c r="S205" s="9">
        <f t="shared" si="65"/>
        <v>2.497398543184183E-2</v>
      </c>
      <c r="T205" s="101">
        <f t="shared" si="66"/>
        <v>240</v>
      </c>
      <c r="U205" s="101">
        <f t="shared" si="67"/>
        <v>9850</v>
      </c>
      <c r="V205" s="102">
        <v>9890</v>
      </c>
      <c r="W205" s="103">
        <f t="shared" si="68"/>
        <v>280</v>
      </c>
      <c r="X205" s="13">
        <f t="shared" si="62"/>
        <v>2.9100000000000001E-2</v>
      </c>
      <c r="Y205" s="14" t="str">
        <f t="shared" si="75"/>
        <v>2.00%-3.00%</v>
      </c>
      <c r="Z205" s="104"/>
      <c r="AA205" s="104"/>
      <c r="AB205" s="104"/>
      <c r="AC205" s="16"/>
      <c r="AD205" s="100">
        <f t="shared" si="69"/>
        <v>0</v>
      </c>
      <c r="AE205" s="105">
        <f t="shared" si="70"/>
        <v>9890</v>
      </c>
      <c r="AF205" s="18">
        <f t="shared" si="71"/>
        <v>280</v>
      </c>
      <c r="AG205" s="19">
        <f t="shared" si="72"/>
        <v>2.9136316337148749E-2</v>
      </c>
      <c r="AH205" s="20">
        <v>14</v>
      </c>
      <c r="AI205" s="20">
        <v>450</v>
      </c>
      <c r="AJ205" s="20"/>
      <c r="AK205" s="20">
        <v>688</v>
      </c>
      <c r="AL205" s="20">
        <f t="shared" si="73"/>
        <v>144548</v>
      </c>
      <c r="AM205" s="7">
        <v>3</v>
      </c>
      <c r="AN205" s="20"/>
      <c r="AO205" s="21"/>
      <c r="AP205" s="21"/>
      <c r="AQ205" s="5" t="s">
        <v>1095</v>
      </c>
      <c r="AR205" s="5" t="s">
        <v>261</v>
      </c>
      <c r="AS205" s="5" t="s">
        <v>62</v>
      </c>
      <c r="AT205" s="20"/>
      <c r="AU205" s="21"/>
      <c r="AV205" s="21"/>
      <c r="AW205" s="145" t="e" vm="1">
        <f t="shared" ca="1" si="76"/>
        <v>#NAME?</v>
      </c>
      <c r="AX205" s="21" t="str">
        <f>VLOOKUP(表1[[#This Row],[Pers.no.]],'[6]Person Detail'!$B:$L,11,0)</f>
        <v>70-90</v>
      </c>
      <c r="AY205" s="404">
        <f>VLOOKUP(表1[[#This Row],[Pers.no.]],'[6]Person Detail'!$B:$R,17,0)</f>
        <v>1.016931216931217</v>
      </c>
      <c r="AZ205" s="404">
        <f>VLOOKUP(表1[[#This Row],[Pers.no.]],'[6]Person Detail'!$B:$W,21,0)</f>
        <v>1.0190880169671261</v>
      </c>
      <c r="BA205" s="404">
        <f>VLOOKUP(表1[[#This Row],[Pers.no.]],'[6]Person Detail'!$B:$W,22,0)</f>
        <v>1.0022294284556141</v>
      </c>
    </row>
    <row r="206" spans="1:53" s="99" customFormat="1" ht="19.95" customHeight="1">
      <c r="A206" s="87" t="s">
        <v>562</v>
      </c>
      <c r="B206" s="5">
        <v>1120323</v>
      </c>
      <c r="C206" s="5" t="s">
        <v>54</v>
      </c>
      <c r="D206" s="5" t="s">
        <v>55</v>
      </c>
      <c r="E206" s="5" t="s">
        <v>1254</v>
      </c>
      <c r="F206" s="5" t="s">
        <v>1113</v>
      </c>
      <c r="G206" s="5" t="s">
        <v>1094</v>
      </c>
      <c r="H206" s="6">
        <v>44343</v>
      </c>
      <c r="I206" s="5" t="s">
        <v>87</v>
      </c>
      <c r="J206" s="5" t="s">
        <v>87</v>
      </c>
      <c r="K206" s="5" t="s">
        <v>89</v>
      </c>
      <c r="L206" s="7">
        <v>2</v>
      </c>
      <c r="M206" s="7">
        <v>3</v>
      </c>
      <c r="N206" s="100">
        <v>10628</v>
      </c>
      <c r="O206" s="9">
        <v>2.5000000000000001E-2</v>
      </c>
      <c r="P206" s="101">
        <f t="shared" si="63"/>
        <v>266</v>
      </c>
      <c r="Q206" s="9">
        <v>0</v>
      </c>
      <c r="R206" s="101">
        <f t="shared" si="64"/>
        <v>0</v>
      </c>
      <c r="S206" s="9">
        <f t="shared" si="65"/>
        <v>2.502822732404968E-2</v>
      </c>
      <c r="T206" s="101">
        <f t="shared" si="66"/>
        <v>266</v>
      </c>
      <c r="U206" s="101">
        <f t="shared" si="67"/>
        <v>10894</v>
      </c>
      <c r="V206" s="102">
        <v>10940</v>
      </c>
      <c r="W206" s="103">
        <f t="shared" si="68"/>
        <v>312</v>
      </c>
      <c r="X206" s="13">
        <f t="shared" si="62"/>
        <v>2.9399999999999999E-2</v>
      </c>
      <c r="Y206" s="14" t="str">
        <f t="shared" si="75"/>
        <v>2.00%-3.00%</v>
      </c>
      <c r="Z206" s="104"/>
      <c r="AA206" s="104"/>
      <c r="AB206" s="104"/>
      <c r="AC206" s="16"/>
      <c r="AD206" s="100">
        <f t="shared" si="69"/>
        <v>0</v>
      </c>
      <c r="AE206" s="105">
        <f t="shared" si="70"/>
        <v>10940</v>
      </c>
      <c r="AF206" s="18">
        <f t="shared" si="71"/>
        <v>312</v>
      </c>
      <c r="AG206" s="19">
        <f t="shared" si="72"/>
        <v>2.9356417011667357E-2</v>
      </c>
      <c r="AH206" s="20">
        <v>14</v>
      </c>
      <c r="AI206" s="20">
        <v>450</v>
      </c>
      <c r="AJ206" s="20"/>
      <c r="AK206" s="20">
        <v>688</v>
      </c>
      <c r="AL206" s="20">
        <f t="shared" si="73"/>
        <v>159248</v>
      </c>
      <c r="AM206" s="7">
        <v>5</v>
      </c>
      <c r="AN206" s="20"/>
      <c r="AO206" s="21"/>
      <c r="AP206" s="21"/>
      <c r="AQ206" s="5" t="s">
        <v>1095</v>
      </c>
      <c r="AR206" s="5" t="s">
        <v>261</v>
      </c>
      <c r="AS206" s="5" t="s">
        <v>62</v>
      </c>
      <c r="AT206" s="20"/>
      <c r="AU206" s="21"/>
      <c r="AV206" s="21"/>
      <c r="AW206" s="145" t="e" vm="1">
        <f t="shared" ca="1" si="76"/>
        <v>#NAME?</v>
      </c>
      <c r="AX206" s="21" t="str">
        <f>VLOOKUP(表1[[#This Row],[Pers.no.]],'[6]Person Detail'!$B:$L,11,0)</f>
        <v>70-90</v>
      </c>
      <c r="AY206" s="404">
        <f>VLOOKUP(表1[[#This Row],[Pers.no.]],'[6]Person Detail'!$B:$R,17,0)</f>
        <v>0.8600445073841797</v>
      </c>
      <c r="AZ206" s="404">
        <f>VLOOKUP(表1[[#This Row],[Pers.no.]],'[6]Person Detail'!$B:$W,21,0)</f>
        <v>0.9173535885373959</v>
      </c>
      <c r="BA206" s="404">
        <f>VLOOKUP(表1[[#This Row],[Pers.no.]],'[6]Person Detail'!$B:$W,22,0)</f>
        <v>0.90133882595262615</v>
      </c>
    </row>
    <row r="207" spans="1:53" s="99" customFormat="1" ht="19.95" customHeight="1">
      <c r="A207" s="87" t="s">
        <v>562</v>
      </c>
      <c r="B207" s="5">
        <v>1120337</v>
      </c>
      <c r="C207" s="5" t="s">
        <v>54</v>
      </c>
      <c r="D207" s="5" t="s">
        <v>55</v>
      </c>
      <c r="E207" s="5" t="s">
        <v>1254</v>
      </c>
      <c r="F207" s="5" t="s">
        <v>1117</v>
      </c>
      <c r="G207" s="5" t="s">
        <v>1108</v>
      </c>
      <c r="H207" s="6">
        <v>44412</v>
      </c>
      <c r="I207" s="5" t="s">
        <v>105</v>
      </c>
      <c r="J207" s="5" t="s">
        <v>946</v>
      </c>
      <c r="K207" s="5" t="s">
        <v>107</v>
      </c>
      <c r="L207" s="7">
        <v>2</v>
      </c>
      <c r="M207" s="7">
        <v>3</v>
      </c>
      <c r="N207" s="100">
        <v>7888</v>
      </c>
      <c r="O207" s="9">
        <v>0.03</v>
      </c>
      <c r="P207" s="101">
        <f t="shared" si="63"/>
        <v>237</v>
      </c>
      <c r="Q207" s="9">
        <v>0</v>
      </c>
      <c r="R207" s="101">
        <f t="shared" si="64"/>
        <v>0</v>
      </c>
      <c r="S207" s="9">
        <f t="shared" si="65"/>
        <v>3.0045638945233266E-2</v>
      </c>
      <c r="T207" s="101">
        <f t="shared" si="66"/>
        <v>237</v>
      </c>
      <c r="U207" s="101">
        <f t="shared" si="67"/>
        <v>8125</v>
      </c>
      <c r="V207" s="102">
        <v>8150</v>
      </c>
      <c r="W207" s="103">
        <f t="shared" si="68"/>
        <v>262</v>
      </c>
      <c r="X207" s="13">
        <f t="shared" si="62"/>
        <v>3.32E-2</v>
      </c>
      <c r="Y207" s="14" t="str">
        <f t="shared" si="75"/>
        <v>2.40%-3.61%</v>
      </c>
      <c r="Z207" s="104"/>
      <c r="AA207" s="104"/>
      <c r="AB207" s="104"/>
      <c r="AC207" s="16"/>
      <c r="AD207" s="100">
        <f t="shared" si="69"/>
        <v>0</v>
      </c>
      <c r="AE207" s="105">
        <f t="shared" si="70"/>
        <v>8150</v>
      </c>
      <c r="AF207" s="18">
        <f t="shared" si="71"/>
        <v>262</v>
      </c>
      <c r="AG207" s="19">
        <f t="shared" si="72"/>
        <v>3.3215010141987911E-2</v>
      </c>
      <c r="AH207" s="20">
        <v>14</v>
      </c>
      <c r="AI207" s="20">
        <v>850</v>
      </c>
      <c r="AJ207" s="20"/>
      <c r="AK207" s="20">
        <v>688</v>
      </c>
      <c r="AL207" s="20">
        <f t="shared" si="73"/>
        <v>124988</v>
      </c>
      <c r="AM207" s="7">
        <v>3</v>
      </c>
      <c r="AN207" s="20"/>
      <c r="AO207" s="21"/>
      <c r="AP207" s="21"/>
      <c r="AQ207" s="5" t="s">
        <v>1095</v>
      </c>
      <c r="AR207" s="5" t="s">
        <v>261</v>
      </c>
      <c r="AS207" s="5" t="s">
        <v>62</v>
      </c>
      <c r="AT207" s="20"/>
      <c r="AU207" s="21"/>
      <c r="AV207" s="21"/>
      <c r="AW207" s="145" t="e" vm="1">
        <f t="shared" ca="1" si="76"/>
        <v>#NAME?</v>
      </c>
      <c r="AX207" s="21" t="str">
        <f>VLOOKUP(表1[[#This Row],[Pers.no.]],'[6]Person Detail'!$B:$L,11,0)</f>
        <v>50-70</v>
      </c>
      <c r="AY207" s="404">
        <f>VLOOKUP(表1[[#This Row],[Pers.no.]],'[6]Person Detail'!$B:$R,17,0)</f>
        <v>0.83470899470899473</v>
      </c>
      <c r="AZ207" s="404">
        <f>VLOOKUP(表1[[#This Row],[Pers.no.]],'[6]Person Detail'!$B:$W,21,0)</f>
        <v>0.83647932131495228</v>
      </c>
      <c r="BA207" s="404">
        <f>VLOOKUP(表1[[#This Row],[Pers.no.]],'[6]Person Detail'!$B:$W,22,0)</f>
        <v>0.82590190514795303</v>
      </c>
    </row>
    <row r="208" spans="1:53" s="99" customFormat="1" ht="19.95" customHeight="1">
      <c r="A208" s="87" t="s">
        <v>562</v>
      </c>
      <c r="B208" s="5">
        <v>1708021</v>
      </c>
      <c r="C208" s="5" t="s">
        <v>54</v>
      </c>
      <c r="D208" s="5" t="s">
        <v>55</v>
      </c>
      <c r="E208" s="5" t="s">
        <v>1254</v>
      </c>
      <c r="F208" s="5" t="s">
        <v>1117</v>
      </c>
      <c r="G208" s="5" t="s">
        <v>1108</v>
      </c>
      <c r="H208" s="6">
        <v>40764</v>
      </c>
      <c r="I208" s="5" t="s">
        <v>105</v>
      </c>
      <c r="J208" s="5" t="s">
        <v>105</v>
      </c>
      <c r="K208" s="5" t="s">
        <v>107</v>
      </c>
      <c r="L208" s="7">
        <v>2</v>
      </c>
      <c r="M208" s="7">
        <v>5</v>
      </c>
      <c r="N208" s="100">
        <v>7903</v>
      </c>
      <c r="O208" s="9">
        <v>0.06</v>
      </c>
      <c r="P208" s="101">
        <f t="shared" si="63"/>
        <v>474</v>
      </c>
      <c r="Q208" s="9">
        <v>7.7799999999999994E-2</v>
      </c>
      <c r="R208" s="101">
        <f t="shared" si="64"/>
        <v>615</v>
      </c>
      <c r="S208" s="9">
        <f t="shared" si="65"/>
        <v>0.13779577375680122</v>
      </c>
      <c r="T208" s="101">
        <f t="shared" si="66"/>
        <v>1089</v>
      </c>
      <c r="U208" s="101">
        <f t="shared" si="67"/>
        <v>8992</v>
      </c>
      <c r="V208" s="102">
        <v>8800</v>
      </c>
      <c r="W208" s="103">
        <f t="shared" si="68"/>
        <v>897</v>
      </c>
      <c r="X208" s="13">
        <f t="shared" si="62"/>
        <v>0.1135</v>
      </c>
      <c r="Y208" s="14" t="str">
        <f t="shared" si="75"/>
        <v>11.02%-16.54%</v>
      </c>
      <c r="Z208" s="104" t="s">
        <v>112</v>
      </c>
      <c r="AA208" s="104" t="s">
        <v>815</v>
      </c>
      <c r="AB208" s="104" t="s">
        <v>198</v>
      </c>
      <c r="AC208" s="16">
        <v>0.05</v>
      </c>
      <c r="AD208" s="100">
        <f t="shared" si="69"/>
        <v>395</v>
      </c>
      <c r="AE208" s="105">
        <f t="shared" si="70"/>
        <v>9195</v>
      </c>
      <c r="AF208" s="18">
        <f t="shared" si="71"/>
        <v>1292</v>
      </c>
      <c r="AG208" s="19">
        <f t="shared" si="72"/>
        <v>0.16348222194103501</v>
      </c>
      <c r="AH208" s="20">
        <v>14</v>
      </c>
      <c r="AI208" s="20">
        <v>450</v>
      </c>
      <c r="AJ208" s="20"/>
      <c r="AK208" s="20">
        <v>688</v>
      </c>
      <c r="AL208" s="20">
        <f t="shared" si="73"/>
        <v>134818</v>
      </c>
      <c r="AM208" s="7">
        <v>4</v>
      </c>
      <c r="AN208" s="20"/>
      <c r="AO208" s="22" t="s">
        <v>1128</v>
      </c>
      <c r="AP208" s="21" t="s">
        <v>413</v>
      </c>
      <c r="AQ208" s="5" t="s">
        <v>1095</v>
      </c>
      <c r="AR208" s="5" t="s">
        <v>261</v>
      </c>
      <c r="AS208" s="5" t="s">
        <v>62</v>
      </c>
      <c r="AT208" s="20"/>
      <c r="AU208" s="21"/>
      <c r="AV208" s="21"/>
      <c r="AW208" s="145" t="e" vm="1">
        <f t="shared" ca="1" si="76"/>
        <v>#NAME?</v>
      </c>
      <c r="AX208" s="21" t="str">
        <f>VLOOKUP(表1[[#This Row],[Pers.no.]],'[6]Person Detail'!$B:$L,11,0)</f>
        <v>50-70</v>
      </c>
      <c r="AY208" s="404">
        <f>VLOOKUP(表1[[#This Row],[Pers.no.]],'[6]Person Detail'!$B:$R,17,0)</f>
        <v>0.83629629629629632</v>
      </c>
      <c r="AZ208" s="404">
        <f>VLOOKUP(表1[[#This Row],[Pers.no.]],'[6]Person Detail'!$B:$W,21,0)</f>
        <v>0.83806998939554611</v>
      </c>
      <c r="BA208" s="404">
        <f>VLOOKUP(表1[[#This Row],[Pers.no.]],'[6]Person Detail'!$B:$W,22,0)</f>
        <v>0.93179975678962301</v>
      </c>
    </row>
    <row r="209" spans="1:53" s="99" customFormat="1" ht="19.95" customHeight="1">
      <c r="A209" s="87" t="s">
        <v>562</v>
      </c>
      <c r="B209" s="5">
        <v>15003277</v>
      </c>
      <c r="C209" s="5" t="s">
        <v>54</v>
      </c>
      <c r="D209" s="5" t="s">
        <v>55</v>
      </c>
      <c r="E209" s="5" t="s">
        <v>1254</v>
      </c>
      <c r="F209" s="5" t="s">
        <v>1113</v>
      </c>
      <c r="G209" s="5" t="s">
        <v>1094</v>
      </c>
      <c r="H209" s="6">
        <v>40210</v>
      </c>
      <c r="I209" s="5" t="s">
        <v>65</v>
      </c>
      <c r="J209" s="5" t="s">
        <v>65</v>
      </c>
      <c r="K209" s="5" t="s">
        <v>66</v>
      </c>
      <c r="L209" s="7">
        <v>2</v>
      </c>
      <c r="M209" s="7">
        <v>2</v>
      </c>
      <c r="N209" s="100">
        <v>14867</v>
      </c>
      <c r="O209" s="9">
        <v>0</v>
      </c>
      <c r="P209" s="101">
        <f t="shared" si="63"/>
        <v>0</v>
      </c>
      <c r="Q209" s="9">
        <v>0</v>
      </c>
      <c r="R209" s="101">
        <f t="shared" si="64"/>
        <v>0</v>
      </c>
      <c r="S209" s="9">
        <f t="shared" si="65"/>
        <v>0</v>
      </c>
      <c r="T209" s="101">
        <f t="shared" si="66"/>
        <v>0</v>
      </c>
      <c r="U209" s="101">
        <f t="shared" si="67"/>
        <v>14867</v>
      </c>
      <c r="V209" s="102">
        <f t="shared" ref="V209:V232" si="77">U209</f>
        <v>14867</v>
      </c>
      <c r="W209" s="103">
        <f t="shared" si="68"/>
        <v>0</v>
      </c>
      <c r="X209" s="13">
        <f t="shared" si="62"/>
        <v>0</v>
      </c>
      <c r="Y209" s="14" t="str">
        <f t="shared" si="75"/>
        <v>0.00%-0.00%</v>
      </c>
      <c r="Z209" s="104"/>
      <c r="AA209" s="104"/>
      <c r="AB209" s="104"/>
      <c r="AC209" s="16"/>
      <c r="AD209" s="100">
        <f t="shared" si="69"/>
        <v>0</v>
      </c>
      <c r="AE209" s="105">
        <f t="shared" si="70"/>
        <v>14867</v>
      </c>
      <c r="AF209" s="18">
        <f t="shared" si="71"/>
        <v>0</v>
      </c>
      <c r="AG209" s="19">
        <f t="shared" si="72"/>
        <v>0</v>
      </c>
      <c r="AH209" s="20">
        <v>14</v>
      </c>
      <c r="AI209" s="20">
        <v>450</v>
      </c>
      <c r="AJ209" s="20"/>
      <c r="AK209" s="20">
        <v>688</v>
      </c>
      <c r="AL209" s="20">
        <f t="shared" si="73"/>
        <v>214226</v>
      </c>
      <c r="AM209" s="7">
        <v>2</v>
      </c>
      <c r="AN209" s="20"/>
      <c r="AO209" s="21"/>
      <c r="AP209" s="21"/>
      <c r="AQ209" s="5" t="s">
        <v>1095</v>
      </c>
      <c r="AR209" s="5" t="s">
        <v>261</v>
      </c>
      <c r="AS209" s="5" t="s">
        <v>62</v>
      </c>
      <c r="AT209" s="20"/>
      <c r="AU209" s="21"/>
      <c r="AV209" s="21"/>
      <c r="AW209" s="145" t="e" vm="1">
        <f t="shared" ca="1" si="76"/>
        <v>#NAME?</v>
      </c>
      <c r="AX209" s="21" t="str">
        <f>VLOOKUP(表1[[#This Row],[Pers.no.]],'[6]Person Detail'!$B:$L,11,0)</f>
        <v>0</v>
      </c>
      <c r="AY209" s="404">
        <f>VLOOKUP(表1[[#This Row],[Pers.no.]],'[6]Person Detail'!$B:$R,17,0)</f>
        <v>0.93999747091552854</v>
      </c>
      <c r="AZ209" s="404">
        <f>VLOOKUP(表1[[#This Row],[Pers.no.]],'[6]Person Detail'!$B:$W,21,0)</f>
        <v>0.99123245657899128</v>
      </c>
      <c r="BA209" s="404">
        <f>VLOOKUP(表1[[#This Row],[Pers.no.]],'[6]Person Detail'!$B:$W,22,0)</f>
        <v>0.96201630645787495</v>
      </c>
    </row>
    <row r="210" spans="1:53" s="99" customFormat="1" ht="19.95" customHeight="1">
      <c r="A210" s="87" t="s">
        <v>562</v>
      </c>
      <c r="B210" s="5">
        <v>15020957</v>
      </c>
      <c r="C210" s="5" t="s">
        <v>54</v>
      </c>
      <c r="D210" s="5" t="s">
        <v>55</v>
      </c>
      <c r="E210" s="5" t="s">
        <v>1254</v>
      </c>
      <c r="F210" s="5" t="s">
        <v>1133</v>
      </c>
      <c r="G210" s="5" t="s">
        <v>876</v>
      </c>
      <c r="H210" s="6">
        <v>44265</v>
      </c>
      <c r="I210" s="5" t="s">
        <v>105</v>
      </c>
      <c r="J210" s="5" t="s">
        <v>1134</v>
      </c>
      <c r="K210" s="5" t="s">
        <v>107</v>
      </c>
      <c r="L210" s="7">
        <v>2</v>
      </c>
      <c r="M210" s="7">
        <v>4</v>
      </c>
      <c r="N210" s="100">
        <v>12634</v>
      </c>
      <c r="O210" s="9">
        <v>3.7500000000000006E-2</v>
      </c>
      <c r="P210" s="101">
        <f t="shared" si="63"/>
        <v>474</v>
      </c>
      <c r="Q210" s="9">
        <v>1.55E-2</v>
      </c>
      <c r="R210" s="101">
        <f t="shared" si="64"/>
        <v>196</v>
      </c>
      <c r="S210" s="9">
        <f t="shared" si="65"/>
        <v>5.3031502295393385E-2</v>
      </c>
      <c r="T210" s="101">
        <f t="shared" si="66"/>
        <v>670</v>
      </c>
      <c r="U210" s="101">
        <f t="shared" si="67"/>
        <v>13304</v>
      </c>
      <c r="V210" s="102">
        <f t="shared" si="77"/>
        <v>13304</v>
      </c>
      <c r="W210" s="103">
        <f t="shared" si="68"/>
        <v>670</v>
      </c>
      <c r="X210" s="13">
        <f t="shared" si="62"/>
        <v>5.2999999999999999E-2</v>
      </c>
      <c r="Y210" s="14" t="str">
        <f t="shared" si="75"/>
        <v>4.24%-6.36%</v>
      </c>
      <c r="Z210" s="104" t="s">
        <v>112</v>
      </c>
      <c r="AA210" s="104" t="s">
        <v>1135</v>
      </c>
      <c r="AB210" s="104" t="s">
        <v>198</v>
      </c>
      <c r="AC210" s="16">
        <v>0.05</v>
      </c>
      <c r="AD210" s="100">
        <f t="shared" si="69"/>
        <v>632</v>
      </c>
      <c r="AE210" s="105">
        <f t="shared" si="70"/>
        <v>13936</v>
      </c>
      <c r="AF210" s="18">
        <f t="shared" si="71"/>
        <v>1302</v>
      </c>
      <c r="AG210" s="19">
        <f t="shared" si="72"/>
        <v>0.1030552477441824</v>
      </c>
      <c r="AH210" s="20">
        <v>14</v>
      </c>
      <c r="AI210" s="20">
        <v>450</v>
      </c>
      <c r="AJ210" s="20"/>
      <c r="AK210" s="20">
        <v>688</v>
      </c>
      <c r="AL210" s="20">
        <f t="shared" si="73"/>
        <v>201192</v>
      </c>
      <c r="AM210" s="7">
        <v>4</v>
      </c>
      <c r="AN210" s="20"/>
      <c r="AO210" s="22" t="s">
        <v>1136</v>
      </c>
      <c r="AP210" s="21" t="s">
        <v>413</v>
      </c>
      <c r="AQ210" s="5" t="s">
        <v>1095</v>
      </c>
      <c r="AR210" s="5" t="s">
        <v>261</v>
      </c>
      <c r="AS210" s="5" t="s">
        <v>62</v>
      </c>
      <c r="AT210" s="20"/>
      <c r="AU210" s="21"/>
      <c r="AV210" s="21"/>
      <c r="AW210" s="145" t="e" vm="1">
        <f t="shared" ca="1" si="76"/>
        <v>#NAME?</v>
      </c>
      <c r="AX210" s="21" t="str">
        <f>VLOOKUP(表1[[#This Row],[Pers.no.]],'[6]Person Detail'!$B:$L,11,0)</f>
        <v>70-90</v>
      </c>
      <c r="AY210" s="404">
        <f>VLOOKUP(表1[[#This Row],[Pers.no.]],'[6]Person Detail'!$B:$R,17,0)</f>
        <v>1.3369312169312169</v>
      </c>
      <c r="AZ210" s="404">
        <f>VLOOKUP(表1[[#This Row],[Pers.no.]],'[6]Person Detail'!$B:$W,21,0)</f>
        <v>1.3397667020148463</v>
      </c>
      <c r="BA210" s="404">
        <f>VLOOKUP(表1[[#This Row],[Pers.no.]],'[6]Person Detail'!$B:$W,22,0)</f>
        <v>1.4122415889744628</v>
      </c>
    </row>
    <row r="211" spans="1:53" s="99" customFormat="1" ht="19.95" customHeight="1">
      <c r="A211" s="87" t="s">
        <v>562</v>
      </c>
      <c r="B211" s="5">
        <v>15001424</v>
      </c>
      <c r="C211" s="5" t="s">
        <v>1139</v>
      </c>
      <c r="D211" s="5" t="s">
        <v>55</v>
      </c>
      <c r="E211" s="5" t="s">
        <v>1254</v>
      </c>
      <c r="F211" s="5" t="s">
        <v>1133</v>
      </c>
      <c r="G211" s="5" t="s">
        <v>876</v>
      </c>
      <c r="H211" s="6">
        <v>39511</v>
      </c>
      <c r="I211" s="5" t="s">
        <v>594</v>
      </c>
      <c r="J211" s="5" t="s">
        <v>594</v>
      </c>
      <c r="K211" s="5" t="s">
        <v>568</v>
      </c>
      <c r="L211" s="7">
        <v>2</v>
      </c>
      <c r="M211" s="7">
        <v>3</v>
      </c>
      <c r="N211" s="100">
        <v>6578</v>
      </c>
      <c r="O211" s="9">
        <v>0</v>
      </c>
      <c r="P211" s="101">
        <f t="shared" si="63"/>
        <v>0</v>
      </c>
      <c r="Q211" s="9">
        <v>0</v>
      </c>
      <c r="R211" s="101">
        <f t="shared" si="64"/>
        <v>0</v>
      </c>
      <c r="S211" s="9">
        <f t="shared" si="65"/>
        <v>0</v>
      </c>
      <c r="T211" s="101">
        <f t="shared" si="66"/>
        <v>0</v>
      </c>
      <c r="U211" s="101">
        <f t="shared" si="67"/>
        <v>6578</v>
      </c>
      <c r="V211" s="102">
        <f t="shared" si="77"/>
        <v>6578</v>
      </c>
      <c r="W211" s="103">
        <f t="shared" si="68"/>
        <v>0</v>
      </c>
      <c r="X211" s="13">
        <f t="shared" si="62"/>
        <v>0</v>
      </c>
      <c r="Y211" s="14" t="str">
        <f t="shared" si="75"/>
        <v>0.00%-0.00%</v>
      </c>
      <c r="Z211" s="104"/>
      <c r="AA211" s="104"/>
      <c r="AB211" s="104"/>
      <c r="AC211" s="16"/>
      <c r="AD211" s="100">
        <f t="shared" si="69"/>
        <v>0</v>
      </c>
      <c r="AE211" s="105">
        <f t="shared" si="70"/>
        <v>6578</v>
      </c>
      <c r="AF211" s="18">
        <f t="shared" si="71"/>
        <v>0</v>
      </c>
      <c r="AG211" s="19">
        <f t="shared" si="72"/>
        <v>0</v>
      </c>
      <c r="AH211" s="20">
        <v>14</v>
      </c>
      <c r="AI211" s="20">
        <v>500</v>
      </c>
      <c r="AJ211" s="20"/>
      <c r="AK211" s="20">
        <v>688</v>
      </c>
      <c r="AL211" s="20">
        <f t="shared" si="73"/>
        <v>98780</v>
      </c>
      <c r="AM211" s="7">
        <v>3</v>
      </c>
      <c r="AN211" s="20"/>
      <c r="AO211" s="21"/>
      <c r="AP211" s="21"/>
      <c r="AQ211" s="5" t="s">
        <v>1095</v>
      </c>
      <c r="AR211" s="5" t="s">
        <v>261</v>
      </c>
      <c r="AS211" s="5" t="s">
        <v>62</v>
      </c>
      <c r="AT211" s="20"/>
      <c r="AU211" s="21"/>
      <c r="AV211" s="21"/>
      <c r="AW211" s="145" t="e" vm="1">
        <f t="shared" ca="1" si="76"/>
        <v>#NAME?</v>
      </c>
      <c r="AX211" s="21">
        <f>VLOOKUP(表1[[#This Row],[Pers.no.]],'[6]Person Detail'!$B:$L,11,0)</f>
        <v>0</v>
      </c>
      <c r="AY211" s="404">
        <f>VLOOKUP(表1[[#This Row],[Pers.no.]],'[6]Person Detail'!$B:$R,17,0)</f>
        <v>0.81345452297038279</v>
      </c>
      <c r="AZ211" s="404">
        <f>VLOOKUP(表1[[#This Row],[Pers.no.]],'[6]Person Detail'!$B:$W,21,0)</f>
        <v>1.2263236390753169</v>
      </c>
      <c r="BA211" s="404">
        <f>VLOOKUP(表1[[#This Row],[Pers.no.]],'[6]Person Detail'!$B:$W,22,0)</f>
        <v>1.2111949917142331</v>
      </c>
    </row>
    <row r="212" spans="1:53" s="99" customFormat="1" ht="19.95" customHeight="1">
      <c r="A212" s="87" t="s">
        <v>562</v>
      </c>
      <c r="B212" s="5">
        <v>15020450</v>
      </c>
      <c r="C212" s="5" t="s">
        <v>1139</v>
      </c>
      <c r="D212" s="5" t="s">
        <v>55</v>
      </c>
      <c r="E212" s="5" t="s">
        <v>1254</v>
      </c>
      <c r="F212" s="5" t="s">
        <v>1133</v>
      </c>
      <c r="G212" s="5" t="s">
        <v>876</v>
      </c>
      <c r="H212" s="6">
        <v>44378</v>
      </c>
      <c r="I212" s="5" t="s">
        <v>594</v>
      </c>
      <c r="J212" s="5" t="s">
        <v>594</v>
      </c>
      <c r="K212" s="5" t="s">
        <v>568</v>
      </c>
      <c r="L212" s="7">
        <v>2</v>
      </c>
      <c r="M212" s="7">
        <v>3</v>
      </c>
      <c r="N212" s="100">
        <v>5100</v>
      </c>
      <c r="O212" s="9">
        <v>0</v>
      </c>
      <c r="P212" s="101">
        <f t="shared" si="63"/>
        <v>0</v>
      </c>
      <c r="Q212" s="9">
        <v>0</v>
      </c>
      <c r="R212" s="101">
        <f t="shared" si="64"/>
        <v>0</v>
      </c>
      <c r="S212" s="9">
        <f t="shared" si="65"/>
        <v>0</v>
      </c>
      <c r="T212" s="101">
        <f t="shared" si="66"/>
        <v>0</v>
      </c>
      <c r="U212" s="101">
        <f t="shared" si="67"/>
        <v>5100</v>
      </c>
      <c r="V212" s="102">
        <f t="shared" si="77"/>
        <v>5100</v>
      </c>
      <c r="W212" s="103">
        <f t="shared" si="68"/>
        <v>0</v>
      </c>
      <c r="X212" s="13">
        <f t="shared" si="62"/>
        <v>0</v>
      </c>
      <c r="Y212" s="14" t="str">
        <f t="shared" si="75"/>
        <v>0.00%-0.00%</v>
      </c>
      <c r="Z212" s="104" t="s">
        <v>112</v>
      </c>
      <c r="AA212" s="104" t="s">
        <v>1142</v>
      </c>
      <c r="AB212" s="104" t="s">
        <v>609</v>
      </c>
      <c r="AC212" s="16">
        <v>0.1356</v>
      </c>
      <c r="AD212" s="100">
        <f t="shared" si="69"/>
        <v>692</v>
      </c>
      <c r="AE212" s="105">
        <f t="shared" si="70"/>
        <v>5792</v>
      </c>
      <c r="AF212" s="18">
        <f t="shared" si="71"/>
        <v>692</v>
      </c>
      <c r="AG212" s="19">
        <f t="shared" si="72"/>
        <v>0.13568627450980397</v>
      </c>
      <c r="AH212" s="20">
        <v>14</v>
      </c>
      <c r="AI212" s="20">
        <v>500</v>
      </c>
      <c r="AJ212" s="20"/>
      <c r="AK212" s="20">
        <v>688</v>
      </c>
      <c r="AL212" s="20">
        <f t="shared" si="73"/>
        <v>87776</v>
      </c>
      <c r="AM212" s="7">
        <v>4</v>
      </c>
      <c r="AN212" s="20"/>
      <c r="AO212" s="22" t="s">
        <v>1143</v>
      </c>
      <c r="AP212" s="21" t="s">
        <v>413</v>
      </c>
      <c r="AQ212" s="5" t="s">
        <v>1095</v>
      </c>
      <c r="AR212" s="5" t="s">
        <v>261</v>
      </c>
      <c r="AS212" s="5" t="s">
        <v>62</v>
      </c>
      <c r="AT212" s="20"/>
      <c r="AU212" s="21"/>
      <c r="AV212" s="21"/>
      <c r="AW212" s="145" t="e" vm="1">
        <f t="shared" ca="1" si="76"/>
        <v>#NAME?</v>
      </c>
      <c r="AX212" s="21">
        <f>VLOOKUP(表1[[#This Row],[Pers.no.]],'[6]Person Detail'!$B:$L,11,0)</f>
        <v>0</v>
      </c>
      <c r="AY212" s="404">
        <f>VLOOKUP(表1[[#This Row],[Pers.no.]],'[6]Person Detail'!$B:$R,17,0)</f>
        <v>0.63068076423669073</v>
      </c>
      <c r="AZ212" s="404">
        <f>VLOOKUP(表1[[#This Row],[Pers.no.]],'[6]Person Detail'!$B:$W,21,0)</f>
        <v>0.95078299776286357</v>
      </c>
      <c r="BA212" s="404">
        <f>VLOOKUP(表1[[#This Row],[Pers.no.]],'[6]Person Detail'!$B:$W,22,0)</f>
        <v>1.066470263303259</v>
      </c>
    </row>
    <row r="213" spans="1:53" s="99" customFormat="1" ht="19.95" customHeight="1">
      <c r="A213" s="87" t="s">
        <v>562</v>
      </c>
      <c r="B213" s="5">
        <v>15001438</v>
      </c>
      <c r="C213" s="5" t="s">
        <v>1139</v>
      </c>
      <c r="D213" s="5" t="s">
        <v>55</v>
      </c>
      <c r="E213" s="5" t="s">
        <v>1254</v>
      </c>
      <c r="F213" s="5" t="s">
        <v>1133</v>
      </c>
      <c r="G213" s="5" t="s">
        <v>876</v>
      </c>
      <c r="H213" s="6">
        <v>39630</v>
      </c>
      <c r="I213" s="5" t="s">
        <v>592</v>
      </c>
      <c r="J213" s="5" t="s">
        <v>592</v>
      </c>
      <c r="K213" s="5" t="s">
        <v>286</v>
      </c>
      <c r="L213" s="7">
        <v>2</v>
      </c>
      <c r="M213" s="7">
        <v>3</v>
      </c>
      <c r="N213" s="100">
        <v>5858</v>
      </c>
      <c r="O213" s="9">
        <v>2.5000000000000001E-2</v>
      </c>
      <c r="P213" s="101">
        <f t="shared" si="63"/>
        <v>146</v>
      </c>
      <c r="Q213" s="9">
        <v>0</v>
      </c>
      <c r="R213" s="101">
        <f t="shared" si="64"/>
        <v>0</v>
      </c>
      <c r="S213" s="9">
        <f t="shared" si="65"/>
        <v>2.4923181973369752E-2</v>
      </c>
      <c r="T213" s="101">
        <f t="shared" si="66"/>
        <v>146</v>
      </c>
      <c r="U213" s="101">
        <f t="shared" si="67"/>
        <v>6004</v>
      </c>
      <c r="V213" s="102">
        <f t="shared" si="77"/>
        <v>6004</v>
      </c>
      <c r="W213" s="103">
        <f t="shared" si="68"/>
        <v>146</v>
      </c>
      <c r="X213" s="13">
        <f t="shared" si="62"/>
        <v>2.4899999999999999E-2</v>
      </c>
      <c r="Y213" s="14" t="str">
        <f t="shared" si="75"/>
        <v>1.99%-2.99%</v>
      </c>
      <c r="Z213" s="104"/>
      <c r="AA213" s="104"/>
      <c r="AB213" s="104"/>
      <c r="AC213" s="16"/>
      <c r="AD213" s="100">
        <f t="shared" si="69"/>
        <v>0</v>
      </c>
      <c r="AE213" s="105">
        <f t="shared" si="70"/>
        <v>6004</v>
      </c>
      <c r="AF213" s="18">
        <f t="shared" si="71"/>
        <v>146</v>
      </c>
      <c r="AG213" s="19">
        <f t="shared" si="72"/>
        <v>2.4923181973369735E-2</v>
      </c>
      <c r="AH213" s="20">
        <v>14</v>
      </c>
      <c r="AI213" s="20">
        <v>550</v>
      </c>
      <c r="AJ213" s="20"/>
      <c r="AK213" s="20">
        <v>688</v>
      </c>
      <c r="AL213" s="20">
        <f t="shared" si="73"/>
        <v>91344</v>
      </c>
      <c r="AM213" s="7">
        <v>2</v>
      </c>
      <c r="AN213" s="20"/>
      <c r="AO213" s="21"/>
      <c r="AP213" s="21"/>
      <c r="AQ213" s="5" t="s">
        <v>1095</v>
      </c>
      <c r="AR213" s="5" t="s">
        <v>261</v>
      </c>
      <c r="AS213" s="5" t="s">
        <v>62</v>
      </c>
      <c r="AT213" s="20"/>
      <c r="AU213" s="21"/>
      <c r="AV213" s="21"/>
      <c r="AW213" s="145" t="e" vm="1">
        <f t="shared" ca="1" si="76"/>
        <v>#NAME?</v>
      </c>
      <c r="AX213" s="21" t="str">
        <f>VLOOKUP(表1[[#This Row],[Pers.no.]],'[6]Person Detail'!$B:$L,11,0)</f>
        <v>70-90</v>
      </c>
      <c r="AY213" s="404">
        <f>VLOOKUP(表1[[#This Row],[Pers.no.]],'[6]Person Detail'!$B:$R,17,0)</f>
        <v>0.83092198581560284</v>
      </c>
      <c r="AZ213" s="404">
        <f>VLOOKUP(表1[[#This Row],[Pers.no.]],'[6]Person Detail'!$B:$W,21,0)</f>
        <v>1.0097388606394897</v>
      </c>
      <c r="BA213" s="404">
        <f>VLOOKUP(表1[[#This Row],[Pers.no.]],'[6]Person Detail'!$B:$W,22,0)</f>
        <v>0.98410096705458117</v>
      </c>
    </row>
    <row r="214" spans="1:53" s="99" customFormat="1" ht="19.95" customHeight="1">
      <c r="A214" s="87" t="s">
        <v>562</v>
      </c>
      <c r="B214" s="5">
        <v>15022174</v>
      </c>
      <c r="C214" s="5" t="s">
        <v>54</v>
      </c>
      <c r="D214" s="5" t="s">
        <v>55</v>
      </c>
      <c r="E214" s="5" t="s">
        <v>1254</v>
      </c>
      <c r="F214" s="5" t="s">
        <v>1133</v>
      </c>
      <c r="G214" s="5" t="s">
        <v>876</v>
      </c>
      <c r="H214" s="6">
        <v>44671</v>
      </c>
      <c r="I214" s="5" t="s">
        <v>65</v>
      </c>
      <c r="J214" s="5" t="s">
        <v>65</v>
      </c>
      <c r="K214" s="5" t="s">
        <v>66</v>
      </c>
      <c r="L214" s="7">
        <v>2</v>
      </c>
      <c r="M214" s="7">
        <v>3</v>
      </c>
      <c r="N214" s="100">
        <v>18261</v>
      </c>
      <c r="O214" s="9">
        <v>2.5000000000000001E-2</v>
      </c>
      <c r="P214" s="101">
        <f t="shared" si="63"/>
        <v>457</v>
      </c>
      <c r="Q214" s="9">
        <v>0</v>
      </c>
      <c r="R214" s="101">
        <f t="shared" si="64"/>
        <v>0</v>
      </c>
      <c r="S214" s="9">
        <f t="shared" si="65"/>
        <v>2.5026011718963913E-2</v>
      </c>
      <c r="T214" s="101">
        <f t="shared" si="66"/>
        <v>457</v>
      </c>
      <c r="U214" s="101">
        <f t="shared" si="67"/>
        <v>18718</v>
      </c>
      <c r="V214" s="102">
        <f t="shared" si="77"/>
        <v>18718</v>
      </c>
      <c r="W214" s="103">
        <f t="shared" si="68"/>
        <v>457</v>
      </c>
      <c r="X214" s="13">
        <f t="shared" si="62"/>
        <v>2.5000000000000001E-2</v>
      </c>
      <c r="Y214" s="14" t="str">
        <f t="shared" si="75"/>
        <v>2.00%-3.00%</v>
      </c>
      <c r="Z214" s="104"/>
      <c r="AA214" s="104"/>
      <c r="AB214" s="104"/>
      <c r="AC214" s="16"/>
      <c r="AD214" s="100">
        <f t="shared" si="69"/>
        <v>0</v>
      </c>
      <c r="AE214" s="105">
        <f t="shared" si="70"/>
        <v>18718</v>
      </c>
      <c r="AF214" s="18">
        <f t="shared" si="71"/>
        <v>457</v>
      </c>
      <c r="AG214" s="19">
        <f t="shared" si="72"/>
        <v>2.5026011718964014E-2</v>
      </c>
      <c r="AH214" s="20">
        <v>14</v>
      </c>
      <c r="AI214" s="20">
        <v>450</v>
      </c>
      <c r="AJ214" s="20"/>
      <c r="AK214" s="20">
        <v>688</v>
      </c>
      <c r="AL214" s="20">
        <f t="shared" si="73"/>
        <v>268140</v>
      </c>
      <c r="AM214" s="7">
        <v>5</v>
      </c>
      <c r="AN214" s="20"/>
      <c r="AO214" s="21"/>
      <c r="AP214" s="21"/>
      <c r="AQ214" s="5" t="s">
        <v>1095</v>
      </c>
      <c r="AR214" s="5" t="s">
        <v>261</v>
      </c>
      <c r="AS214" s="5" t="s">
        <v>62</v>
      </c>
      <c r="AT214" s="20"/>
      <c r="AU214" s="21"/>
      <c r="AV214" s="21"/>
      <c r="AW214" s="145" t="e" vm="1">
        <f t="shared" ca="1" si="76"/>
        <v>#NAME?</v>
      </c>
      <c r="AX214" s="21" t="str">
        <f>VLOOKUP(表1[[#This Row],[Pers.no.]],'[6]Person Detail'!$B:$L,11,0)</f>
        <v>70-90</v>
      </c>
      <c r="AY214" s="404">
        <f>VLOOKUP(表1[[#This Row],[Pers.no.]],'[6]Person Detail'!$B:$R,17,0)</f>
        <v>1.1545902883156298</v>
      </c>
      <c r="AZ214" s="404">
        <f>VLOOKUP(表1[[#This Row],[Pers.no.]],'[6]Person Detail'!$B:$W,21,0)</f>
        <v>1.2175217521752175</v>
      </c>
      <c r="BA214" s="404">
        <f>VLOOKUP(表1[[#This Row],[Pers.no.]],'[6]Person Detail'!$B:$W,22,0)</f>
        <v>1.211207454380743</v>
      </c>
    </row>
    <row r="215" spans="1:53" s="99" customFormat="1" ht="19.95" customHeight="1">
      <c r="A215" s="87" t="s">
        <v>562</v>
      </c>
      <c r="B215" s="5">
        <v>51200074</v>
      </c>
      <c r="C215" s="5" t="s">
        <v>54</v>
      </c>
      <c r="D215" s="5" t="s">
        <v>55</v>
      </c>
      <c r="E215" s="5" t="s">
        <v>1254</v>
      </c>
      <c r="F215" s="5" t="s">
        <v>1150</v>
      </c>
      <c r="G215" s="5" t="s">
        <v>876</v>
      </c>
      <c r="H215" s="6">
        <v>37242</v>
      </c>
      <c r="I215" s="5" t="s">
        <v>150</v>
      </c>
      <c r="J215" s="5" t="s">
        <v>1064</v>
      </c>
      <c r="K215" s="5" t="s">
        <v>59</v>
      </c>
      <c r="L215" s="7">
        <v>2</v>
      </c>
      <c r="M215" s="7">
        <v>4</v>
      </c>
      <c r="N215" s="100">
        <v>31750</v>
      </c>
      <c r="O215" s="9">
        <v>1.4999999999999998E-2</v>
      </c>
      <c r="P215" s="101">
        <f t="shared" si="63"/>
        <v>476</v>
      </c>
      <c r="Q215" s="9">
        <v>0</v>
      </c>
      <c r="R215" s="101">
        <f t="shared" si="64"/>
        <v>0</v>
      </c>
      <c r="S215" s="9">
        <f t="shared" si="65"/>
        <v>1.4992125984251968E-2</v>
      </c>
      <c r="T215" s="101">
        <f t="shared" si="66"/>
        <v>476</v>
      </c>
      <c r="U215" s="101">
        <f t="shared" si="67"/>
        <v>32226</v>
      </c>
      <c r="V215" s="102">
        <f t="shared" si="77"/>
        <v>32226</v>
      </c>
      <c r="W215" s="103">
        <f t="shared" si="68"/>
        <v>476</v>
      </c>
      <c r="X215" s="13">
        <f t="shared" si="62"/>
        <v>1.4999999999999999E-2</v>
      </c>
      <c r="Y215" s="14" t="str">
        <f t="shared" si="75"/>
        <v>1.20%-1.80%</v>
      </c>
      <c r="Z215" s="104"/>
      <c r="AA215" s="104"/>
      <c r="AB215" s="104"/>
      <c r="AC215" s="16"/>
      <c r="AD215" s="100">
        <f t="shared" si="69"/>
        <v>0</v>
      </c>
      <c r="AE215" s="105">
        <f t="shared" si="70"/>
        <v>32226</v>
      </c>
      <c r="AF215" s="18">
        <f t="shared" si="71"/>
        <v>476</v>
      </c>
      <c r="AG215" s="19">
        <f t="shared" si="72"/>
        <v>1.4992125984252036E-2</v>
      </c>
      <c r="AH215" s="20">
        <v>14</v>
      </c>
      <c r="AI215" s="20">
        <v>7950</v>
      </c>
      <c r="AJ215" s="20"/>
      <c r="AK215" s="20">
        <v>688</v>
      </c>
      <c r="AL215" s="20">
        <f t="shared" si="73"/>
        <v>547252</v>
      </c>
      <c r="AM215" s="7">
        <v>3</v>
      </c>
      <c r="AN215" s="20"/>
      <c r="AO215" s="21"/>
      <c r="AP215" s="21"/>
      <c r="AQ215" s="5" t="s">
        <v>1095</v>
      </c>
      <c r="AR215" s="5" t="s">
        <v>261</v>
      </c>
      <c r="AS215" s="5" t="s">
        <v>62</v>
      </c>
      <c r="AT215" s="20"/>
      <c r="AU215" s="21"/>
      <c r="AV215" s="21"/>
      <c r="AW215" s="145" t="e" vm="1">
        <f t="shared" ca="1" si="76"/>
        <v>#NAME?</v>
      </c>
      <c r="AX215" s="21" t="str">
        <f>VLOOKUP(表1[[#This Row],[Pers.no.]],'[6]Person Detail'!$B:$L,11,0)</f>
        <v>130-150</v>
      </c>
      <c r="AY215" s="404">
        <f>VLOOKUP(表1[[#This Row],[Pers.no.]],'[6]Person Detail'!$B:$R,17,0)</f>
        <v>1.3660026674697758</v>
      </c>
      <c r="AZ215" s="404">
        <f>VLOOKUP(表1[[#This Row],[Pers.no.]],'[6]Person Detail'!$B:$W,21,0)</f>
        <v>1.4416746129046905</v>
      </c>
      <c r="BA215" s="404">
        <f>VLOOKUP(表1[[#This Row],[Pers.no.]],'[6]Person Detail'!$B:$W,22,0)</f>
        <v>1.3713191489361702</v>
      </c>
    </row>
    <row r="216" spans="1:53" s="99" customFormat="1" ht="19.95" customHeight="1">
      <c r="A216" s="87" t="s">
        <v>562</v>
      </c>
      <c r="B216" s="5">
        <v>15013414</v>
      </c>
      <c r="C216" s="5" t="s">
        <v>54</v>
      </c>
      <c r="D216" s="5" t="s">
        <v>55</v>
      </c>
      <c r="E216" s="5" t="s">
        <v>1254</v>
      </c>
      <c r="F216" s="5" t="s">
        <v>1133</v>
      </c>
      <c r="G216" s="5" t="s">
        <v>876</v>
      </c>
      <c r="H216" s="6">
        <v>43047</v>
      </c>
      <c r="I216" s="5" t="s">
        <v>87</v>
      </c>
      <c r="J216" s="5" t="s">
        <v>1153</v>
      </c>
      <c r="K216" s="5" t="s">
        <v>89</v>
      </c>
      <c r="L216" s="7">
        <v>2</v>
      </c>
      <c r="M216" s="7">
        <v>4</v>
      </c>
      <c r="N216" s="100">
        <v>13457</v>
      </c>
      <c r="O216" s="9">
        <v>3.7500000000000006E-2</v>
      </c>
      <c r="P216" s="101">
        <f t="shared" si="63"/>
        <v>505</v>
      </c>
      <c r="Q216" s="9">
        <v>1.55E-2</v>
      </c>
      <c r="R216" s="101">
        <f t="shared" si="64"/>
        <v>209</v>
      </c>
      <c r="S216" s="9">
        <f t="shared" si="65"/>
        <v>5.3057888087983951E-2</v>
      </c>
      <c r="T216" s="101">
        <f t="shared" si="66"/>
        <v>714</v>
      </c>
      <c r="U216" s="101">
        <f t="shared" si="67"/>
        <v>14171</v>
      </c>
      <c r="V216" s="102">
        <f t="shared" si="77"/>
        <v>14171</v>
      </c>
      <c r="W216" s="103">
        <f t="shared" si="68"/>
        <v>714</v>
      </c>
      <c r="X216" s="13">
        <f t="shared" si="62"/>
        <v>5.3100000000000001E-2</v>
      </c>
      <c r="Y216" s="14" t="str">
        <f t="shared" si="75"/>
        <v>4.24%-6.37%</v>
      </c>
      <c r="Z216" s="104"/>
      <c r="AA216" s="104"/>
      <c r="AB216" s="104"/>
      <c r="AC216" s="16"/>
      <c r="AD216" s="100">
        <f t="shared" si="69"/>
        <v>0</v>
      </c>
      <c r="AE216" s="105">
        <f t="shared" si="70"/>
        <v>14171</v>
      </c>
      <c r="AF216" s="18">
        <f t="shared" si="71"/>
        <v>714</v>
      </c>
      <c r="AG216" s="19">
        <f t="shared" si="72"/>
        <v>5.3057888087983951E-2</v>
      </c>
      <c r="AH216" s="20">
        <v>14</v>
      </c>
      <c r="AI216" s="20">
        <v>500</v>
      </c>
      <c r="AJ216" s="20"/>
      <c r="AK216" s="20">
        <v>688</v>
      </c>
      <c r="AL216" s="20">
        <f t="shared" si="73"/>
        <v>205082</v>
      </c>
      <c r="AM216" s="7">
        <v>3</v>
      </c>
      <c r="AN216" s="20"/>
      <c r="AO216" s="21"/>
      <c r="AP216" s="21"/>
      <c r="AQ216" s="5" t="s">
        <v>1095</v>
      </c>
      <c r="AR216" s="5" t="s">
        <v>261</v>
      </c>
      <c r="AS216" s="5" t="s">
        <v>62</v>
      </c>
      <c r="AT216" s="20"/>
      <c r="AU216" s="21"/>
      <c r="AV216" s="21"/>
      <c r="AW216" s="145" t="e" vm="1">
        <f t="shared" ca="1" si="76"/>
        <v>#NAME?</v>
      </c>
      <c r="AX216" s="21" t="str">
        <f>VLOOKUP(表1[[#This Row],[Pers.no.]],'[6]Person Detail'!$B:$L,11,0)</f>
        <v>70-90</v>
      </c>
      <c r="AY216" s="404">
        <f>VLOOKUP(表1[[#This Row],[Pers.no.]],'[6]Person Detail'!$B:$R,17,0)</f>
        <v>1.0889743071009508</v>
      </c>
      <c r="AZ216" s="404">
        <f>VLOOKUP(表1[[#This Row],[Pers.no.]],'[6]Person Detail'!$B:$W,21,0)</f>
        <v>1.1615381295584999</v>
      </c>
      <c r="BA216" s="404">
        <f>VLOOKUP(表1[[#This Row],[Pers.no.]],'[6]Person Detail'!$B:$W,22,0)</f>
        <v>1.1675386199794027</v>
      </c>
    </row>
    <row r="217" spans="1:53" s="99" customFormat="1" ht="19.95" customHeight="1">
      <c r="A217" s="87" t="s">
        <v>562</v>
      </c>
      <c r="B217" s="5">
        <v>15020453</v>
      </c>
      <c r="C217" s="5" t="s">
        <v>1139</v>
      </c>
      <c r="D217" s="5" t="s">
        <v>55</v>
      </c>
      <c r="E217" s="5" t="s">
        <v>1254</v>
      </c>
      <c r="F217" s="5" t="s">
        <v>1150</v>
      </c>
      <c r="G217" s="5" t="s">
        <v>876</v>
      </c>
      <c r="H217" s="6">
        <v>44378</v>
      </c>
      <c r="I217" s="5" t="s">
        <v>594</v>
      </c>
      <c r="J217" s="5" t="s">
        <v>594</v>
      </c>
      <c r="K217" s="5" t="s">
        <v>568</v>
      </c>
      <c r="L217" s="7">
        <v>2</v>
      </c>
      <c r="M217" s="7">
        <v>3</v>
      </c>
      <c r="N217" s="100">
        <v>4788</v>
      </c>
      <c r="O217" s="9">
        <v>0</v>
      </c>
      <c r="P217" s="101">
        <f t="shared" si="63"/>
        <v>0</v>
      </c>
      <c r="Q217" s="9">
        <v>0</v>
      </c>
      <c r="R217" s="101">
        <f t="shared" si="64"/>
        <v>0</v>
      </c>
      <c r="S217" s="9">
        <f t="shared" si="65"/>
        <v>0</v>
      </c>
      <c r="T217" s="101">
        <f t="shared" si="66"/>
        <v>0</v>
      </c>
      <c r="U217" s="101">
        <f t="shared" si="67"/>
        <v>4788</v>
      </c>
      <c r="V217" s="102">
        <f t="shared" si="77"/>
        <v>4788</v>
      </c>
      <c r="W217" s="103">
        <f t="shared" si="68"/>
        <v>0</v>
      </c>
      <c r="X217" s="13">
        <f t="shared" si="62"/>
        <v>0</v>
      </c>
      <c r="Y217" s="14" t="str">
        <f t="shared" si="75"/>
        <v>0.00%-0.00%</v>
      </c>
      <c r="Z217" s="104"/>
      <c r="AA217" s="104"/>
      <c r="AB217" s="104"/>
      <c r="AC217" s="16"/>
      <c r="AD217" s="100">
        <f t="shared" si="69"/>
        <v>0</v>
      </c>
      <c r="AE217" s="105">
        <f t="shared" si="70"/>
        <v>4788</v>
      </c>
      <c r="AF217" s="18">
        <f t="shared" si="71"/>
        <v>0</v>
      </c>
      <c r="AG217" s="19">
        <f t="shared" si="72"/>
        <v>0</v>
      </c>
      <c r="AH217" s="20">
        <v>14</v>
      </c>
      <c r="AI217" s="20">
        <v>600</v>
      </c>
      <c r="AJ217" s="20"/>
      <c r="AK217" s="20">
        <v>688</v>
      </c>
      <c r="AL217" s="20">
        <f t="shared" si="73"/>
        <v>74920</v>
      </c>
      <c r="AM217" s="7">
        <v>3</v>
      </c>
      <c r="AN217" s="20"/>
      <c r="AO217" s="21"/>
      <c r="AP217" s="21"/>
      <c r="AQ217" s="5" t="s">
        <v>1095</v>
      </c>
      <c r="AR217" s="5" t="s">
        <v>261</v>
      </c>
      <c r="AS217" s="5" t="s">
        <v>62</v>
      </c>
      <c r="AT217" s="20"/>
      <c r="AU217" s="21"/>
      <c r="AV217" s="21"/>
      <c r="AW217" s="145" t="e" vm="1">
        <f t="shared" ca="1" si="76"/>
        <v>#NAME?</v>
      </c>
      <c r="AX217" s="21">
        <f>VLOOKUP(表1[[#This Row],[Pers.no.]],'[6]Person Detail'!$B:$L,11,0)</f>
        <v>0</v>
      </c>
      <c r="AY217" s="404">
        <f>VLOOKUP(表1[[#This Row],[Pers.no.]],'[6]Person Detail'!$B:$R,17,0)</f>
        <v>0.59209794101279911</v>
      </c>
      <c r="AZ217" s="404">
        <f>VLOOKUP(表1[[#This Row],[Pers.no.]],'[6]Person Detail'!$B:$W,21,0)</f>
        <v>0.89261744966442957</v>
      </c>
      <c r="BA217" s="404">
        <f>VLOOKUP(表1[[#This Row],[Pers.no.]],'[6]Person Detail'!$B:$W,22,0)</f>
        <v>0.8816055974958571</v>
      </c>
    </row>
    <row r="218" spans="1:53" s="99" customFormat="1" ht="19.95" customHeight="1">
      <c r="A218" s="87" t="s">
        <v>562</v>
      </c>
      <c r="B218" s="5">
        <v>1120311</v>
      </c>
      <c r="C218" s="5" t="s">
        <v>54</v>
      </c>
      <c r="D218" s="5" t="s">
        <v>55</v>
      </c>
      <c r="E218" s="5" t="s">
        <v>1254</v>
      </c>
      <c r="F218" s="5" t="s">
        <v>1158</v>
      </c>
      <c r="G218" s="5" t="s">
        <v>876</v>
      </c>
      <c r="H218" s="6">
        <v>44305</v>
      </c>
      <c r="I218" s="5" t="s">
        <v>105</v>
      </c>
      <c r="J218" s="5" t="s">
        <v>946</v>
      </c>
      <c r="K218" s="5" t="s">
        <v>107</v>
      </c>
      <c r="L218" s="7">
        <v>2</v>
      </c>
      <c r="M218" s="7">
        <v>3</v>
      </c>
      <c r="N218" s="100">
        <v>11541</v>
      </c>
      <c r="O218" s="9">
        <v>0</v>
      </c>
      <c r="P218" s="101">
        <f t="shared" si="63"/>
        <v>0</v>
      </c>
      <c r="Q218" s="9">
        <v>0</v>
      </c>
      <c r="R218" s="101">
        <f t="shared" si="64"/>
        <v>0</v>
      </c>
      <c r="S218" s="9">
        <f t="shared" si="65"/>
        <v>0</v>
      </c>
      <c r="T218" s="101">
        <f t="shared" si="66"/>
        <v>0</v>
      </c>
      <c r="U218" s="101">
        <f t="shared" si="67"/>
        <v>11541</v>
      </c>
      <c r="V218" s="102">
        <f t="shared" si="77"/>
        <v>11541</v>
      </c>
      <c r="W218" s="103">
        <f t="shared" si="68"/>
        <v>0</v>
      </c>
      <c r="X218" s="13">
        <f t="shared" si="62"/>
        <v>0</v>
      </c>
      <c r="Y218" s="14" t="str">
        <f t="shared" si="75"/>
        <v>0.00%-0.00%</v>
      </c>
      <c r="Z218" s="104"/>
      <c r="AA218" s="104"/>
      <c r="AB218" s="104"/>
      <c r="AC218" s="16"/>
      <c r="AD218" s="100">
        <f t="shared" si="69"/>
        <v>0</v>
      </c>
      <c r="AE218" s="105">
        <f t="shared" si="70"/>
        <v>11541</v>
      </c>
      <c r="AF218" s="18">
        <f t="shared" si="71"/>
        <v>0</v>
      </c>
      <c r="AG218" s="19">
        <f t="shared" si="72"/>
        <v>0</v>
      </c>
      <c r="AH218" s="20">
        <v>14</v>
      </c>
      <c r="AI218" s="20">
        <v>850</v>
      </c>
      <c r="AJ218" s="20"/>
      <c r="AK218" s="20">
        <v>688</v>
      </c>
      <c r="AL218" s="20">
        <f t="shared" si="73"/>
        <v>172462</v>
      </c>
      <c r="AM218" s="7">
        <v>3</v>
      </c>
      <c r="AN218" s="20"/>
      <c r="AO218" s="21"/>
      <c r="AP218" s="21"/>
      <c r="AQ218" s="5" t="s">
        <v>1095</v>
      </c>
      <c r="AR218" s="5" t="s">
        <v>261</v>
      </c>
      <c r="AS218" s="5" t="s">
        <v>62</v>
      </c>
      <c r="AT218" s="20"/>
      <c r="AU218" s="21"/>
      <c r="AV218" s="21"/>
      <c r="AW218" s="145" t="e" vm="1">
        <f t="shared" ca="1" si="76"/>
        <v>#NAME?</v>
      </c>
      <c r="AX218" s="21" t="str">
        <f>VLOOKUP(表1[[#This Row],[Pers.no.]],'[6]Person Detail'!$B:$L,11,0)</f>
        <v>&gt;90</v>
      </c>
      <c r="AY218" s="404">
        <f>VLOOKUP(表1[[#This Row],[Pers.no.]],'[6]Person Detail'!$B:$R,17,0)</f>
        <v>1.2212698412698413</v>
      </c>
      <c r="AZ218" s="404">
        <f>VLOOKUP(表1[[#This Row],[Pers.no.]],'[6]Person Detail'!$B:$W,21,0)</f>
        <v>1.2238600212089077</v>
      </c>
      <c r="BA218" s="404">
        <f>VLOOKUP(表1[[#This Row],[Pers.no.]],'[6]Person Detail'!$B:$W,22,0)</f>
        <v>1.1695379002837454</v>
      </c>
    </row>
    <row r="219" spans="1:53" s="99" customFormat="1" ht="19.95" customHeight="1">
      <c r="A219" s="87" t="s">
        <v>562</v>
      </c>
      <c r="B219" s="5">
        <v>15018149</v>
      </c>
      <c r="C219" s="5" t="s">
        <v>54</v>
      </c>
      <c r="D219" s="5" t="s">
        <v>55</v>
      </c>
      <c r="E219" s="5" t="s">
        <v>1254</v>
      </c>
      <c r="F219" s="5" t="s">
        <v>1158</v>
      </c>
      <c r="G219" s="5" t="s">
        <v>876</v>
      </c>
      <c r="H219" s="6">
        <v>42970</v>
      </c>
      <c r="I219" s="5" t="s">
        <v>65</v>
      </c>
      <c r="J219" s="5" t="s">
        <v>65</v>
      </c>
      <c r="K219" s="5" t="s">
        <v>66</v>
      </c>
      <c r="L219" s="7">
        <v>2</v>
      </c>
      <c r="M219" s="7">
        <v>4</v>
      </c>
      <c r="N219" s="100">
        <v>14349</v>
      </c>
      <c r="O219" s="9">
        <v>4.4999999999999998E-2</v>
      </c>
      <c r="P219" s="101">
        <f t="shared" si="63"/>
        <v>646</v>
      </c>
      <c r="Q219" s="9">
        <v>1.55E-2</v>
      </c>
      <c r="R219" s="101">
        <f t="shared" si="64"/>
        <v>222</v>
      </c>
      <c r="S219" s="9">
        <f t="shared" si="65"/>
        <v>6.0492020349850163E-2</v>
      </c>
      <c r="T219" s="101">
        <f t="shared" si="66"/>
        <v>868</v>
      </c>
      <c r="U219" s="101">
        <f t="shared" si="67"/>
        <v>15217</v>
      </c>
      <c r="V219" s="102">
        <f t="shared" si="77"/>
        <v>15217</v>
      </c>
      <c r="W219" s="103">
        <f t="shared" si="68"/>
        <v>868</v>
      </c>
      <c r="X219" s="13">
        <f t="shared" si="62"/>
        <v>6.0499999999999998E-2</v>
      </c>
      <c r="Y219" s="14" t="str">
        <f t="shared" si="75"/>
        <v>4.84%-7.26%</v>
      </c>
      <c r="Z219" s="104"/>
      <c r="AA219" s="104"/>
      <c r="AB219" s="104"/>
      <c r="AC219" s="16"/>
      <c r="AD219" s="100">
        <f t="shared" si="69"/>
        <v>0</v>
      </c>
      <c r="AE219" s="105">
        <f t="shared" si="70"/>
        <v>15217</v>
      </c>
      <c r="AF219" s="18">
        <f t="shared" si="71"/>
        <v>868</v>
      </c>
      <c r="AG219" s="19">
        <f t="shared" si="72"/>
        <v>6.049202034985024E-2</v>
      </c>
      <c r="AH219" s="20">
        <v>14</v>
      </c>
      <c r="AI219" s="20">
        <v>450</v>
      </c>
      <c r="AJ219" s="20"/>
      <c r="AK219" s="20">
        <v>688</v>
      </c>
      <c r="AL219" s="20">
        <f t="shared" si="73"/>
        <v>219126</v>
      </c>
      <c r="AM219" s="7">
        <v>3</v>
      </c>
      <c r="AN219" s="20"/>
      <c r="AO219" s="21"/>
      <c r="AP219" s="21"/>
      <c r="AQ219" s="5" t="s">
        <v>1095</v>
      </c>
      <c r="AR219" s="5" t="s">
        <v>261</v>
      </c>
      <c r="AS219" s="5" t="s">
        <v>62</v>
      </c>
      <c r="AT219" s="20"/>
      <c r="AU219" s="21"/>
      <c r="AV219" s="21"/>
      <c r="AW219" s="145" t="e" vm="1">
        <f t="shared" ca="1" si="76"/>
        <v>#NAME?</v>
      </c>
      <c r="AX219" s="21" t="str">
        <f>VLOOKUP(表1[[#This Row],[Pers.no.]],'[6]Person Detail'!$B:$L,11,0)</f>
        <v>50-70</v>
      </c>
      <c r="AY219" s="404">
        <f>VLOOKUP(表1[[#This Row],[Pers.no.]],'[6]Person Detail'!$B:$R,17,0)</f>
        <v>0.90724582701062217</v>
      </c>
      <c r="AZ219" s="404">
        <f>VLOOKUP(表1[[#This Row],[Pers.no.]],'[6]Person Detail'!$B:$W,21,0)</f>
        <v>0.95669566956695673</v>
      </c>
      <c r="BA219" s="404">
        <f>VLOOKUP(表1[[#This Row],[Pers.no.]],'[6]Person Detail'!$B:$W,22,0)</f>
        <v>0.98466416461757478</v>
      </c>
    </row>
    <row r="220" spans="1:53" s="99" customFormat="1" ht="19.95" customHeight="1">
      <c r="A220" s="87" t="s">
        <v>562</v>
      </c>
      <c r="B220" s="5">
        <v>15008830</v>
      </c>
      <c r="C220" s="5" t="s">
        <v>1139</v>
      </c>
      <c r="D220" s="5" t="s">
        <v>55</v>
      </c>
      <c r="E220" s="5" t="s">
        <v>1254</v>
      </c>
      <c r="F220" s="5" t="s">
        <v>1133</v>
      </c>
      <c r="G220" s="5" t="s">
        <v>876</v>
      </c>
      <c r="H220" s="6">
        <v>41192</v>
      </c>
      <c r="I220" s="5" t="s">
        <v>594</v>
      </c>
      <c r="J220" s="5" t="s">
        <v>594</v>
      </c>
      <c r="K220" s="5" t="s">
        <v>568</v>
      </c>
      <c r="L220" s="7">
        <v>2</v>
      </c>
      <c r="M220" s="7">
        <v>3</v>
      </c>
      <c r="N220" s="100">
        <v>5558</v>
      </c>
      <c r="O220" s="9">
        <v>0</v>
      </c>
      <c r="P220" s="101">
        <f t="shared" si="63"/>
        <v>0</v>
      </c>
      <c r="Q220" s="9">
        <v>0</v>
      </c>
      <c r="R220" s="101">
        <f t="shared" si="64"/>
        <v>0</v>
      </c>
      <c r="S220" s="9">
        <f t="shared" si="65"/>
        <v>0</v>
      </c>
      <c r="T220" s="101">
        <f t="shared" si="66"/>
        <v>0</v>
      </c>
      <c r="U220" s="101">
        <f t="shared" si="67"/>
        <v>5558</v>
      </c>
      <c r="V220" s="102">
        <f t="shared" si="77"/>
        <v>5558</v>
      </c>
      <c r="W220" s="103">
        <f t="shared" si="68"/>
        <v>0</v>
      </c>
      <c r="X220" s="13">
        <f t="shared" si="62"/>
        <v>0</v>
      </c>
      <c r="Y220" s="14" t="str">
        <f t="shared" si="75"/>
        <v>0.00%-0.00%</v>
      </c>
      <c r="Z220" s="104"/>
      <c r="AA220" s="104"/>
      <c r="AB220" s="104"/>
      <c r="AC220" s="16"/>
      <c r="AD220" s="100">
        <f t="shared" si="69"/>
        <v>0</v>
      </c>
      <c r="AE220" s="105">
        <f t="shared" si="70"/>
        <v>5558</v>
      </c>
      <c r="AF220" s="18">
        <f t="shared" si="71"/>
        <v>0</v>
      </c>
      <c r="AG220" s="19">
        <f t="shared" si="72"/>
        <v>0</v>
      </c>
      <c r="AH220" s="20">
        <v>14</v>
      </c>
      <c r="AI220" s="20">
        <v>600</v>
      </c>
      <c r="AJ220" s="20"/>
      <c r="AK220" s="20">
        <v>688</v>
      </c>
      <c r="AL220" s="20">
        <f t="shared" si="73"/>
        <v>85700</v>
      </c>
      <c r="AM220" s="7">
        <v>3</v>
      </c>
      <c r="AN220" s="20"/>
      <c r="AO220" s="21"/>
      <c r="AP220" s="21"/>
      <c r="AQ220" s="5" t="s">
        <v>1095</v>
      </c>
      <c r="AR220" s="5" t="s">
        <v>261</v>
      </c>
      <c r="AS220" s="5" t="s">
        <v>62</v>
      </c>
      <c r="AT220" s="20"/>
      <c r="AU220" s="21"/>
      <c r="AV220" s="21"/>
      <c r="AW220" s="145" t="e" vm="1">
        <f t="shared" ca="1" si="76"/>
        <v>#NAME?</v>
      </c>
      <c r="AX220" s="21">
        <f>VLOOKUP(表1[[#This Row],[Pers.no.]],'[6]Person Detail'!$B:$L,11,0)</f>
        <v>0</v>
      </c>
      <c r="AY220" s="404">
        <f>VLOOKUP(表1[[#This Row],[Pers.no.]],'[6]Person Detail'!$B:$R,17,0)</f>
        <v>0.68731837012304453</v>
      </c>
      <c r="AZ220" s="404">
        <f>VLOOKUP(表1[[#This Row],[Pers.no.]],'[6]Person Detail'!$B:$W,21,0)</f>
        <v>1.0361670395227442</v>
      </c>
      <c r="BA220" s="404">
        <f>VLOOKUP(表1[[#This Row],[Pers.no.]],'[6]Person Detail'!$B:$W,22,0)</f>
        <v>1.0233842754557172</v>
      </c>
    </row>
    <row r="221" spans="1:53" s="99" customFormat="1" ht="19.95" customHeight="1">
      <c r="A221" s="87" t="s">
        <v>562</v>
      </c>
      <c r="B221" s="5">
        <v>15013561</v>
      </c>
      <c r="C221" s="5" t="s">
        <v>54</v>
      </c>
      <c r="D221" s="5" t="s">
        <v>55</v>
      </c>
      <c r="E221" s="5" t="s">
        <v>1254</v>
      </c>
      <c r="F221" s="5" t="s">
        <v>1158</v>
      </c>
      <c r="G221" s="5" t="s">
        <v>876</v>
      </c>
      <c r="H221" s="6">
        <v>41850</v>
      </c>
      <c r="I221" s="5" t="s">
        <v>150</v>
      </c>
      <c r="J221" s="5" t="s">
        <v>941</v>
      </c>
      <c r="K221" s="5" t="s">
        <v>59</v>
      </c>
      <c r="L221" s="7">
        <v>2</v>
      </c>
      <c r="M221" s="7">
        <v>4</v>
      </c>
      <c r="N221" s="100">
        <v>22023</v>
      </c>
      <c r="O221" s="9">
        <v>4.4999999999999998E-2</v>
      </c>
      <c r="P221" s="101">
        <f t="shared" si="63"/>
        <v>991</v>
      </c>
      <c r="Q221" s="9">
        <v>1.55E-2</v>
      </c>
      <c r="R221" s="101">
        <f t="shared" si="64"/>
        <v>341</v>
      </c>
      <c r="S221" s="9">
        <f t="shared" si="65"/>
        <v>6.0482223130363708E-2</v>
      </c>
      <c r="T221" s="101">
        <f t="shared" si="66"/>
        <v>1332</v>
      </c>
      <c r="U221" s="101">
        <f t="shared" si="67"/>
        <v>23355</v>
      </c>
      <c r="V221" s="102">
        <v>23200</v>
      </c>
      <c r="W221" s="103">
        <f t="shared" si="68"/>
        <v>1177</v>
      </c>
      <c r="X221" s="13">
        <f t="shared" si="62"/>
        <v>5.3400000000000003E-2</v>
      </c>
      <c r="Y221" s="14" t="str">
        <f t="shared" si="75"/>
        <v>4.84%-7.26%</v>
      </c>
      <c r="Z221" s="104"/>
      <c r="AA221" s="104"/>
      <c r="AB221" s="104"/>
      <c r="AC221" s="16"/>
      <c r="AD221" s="100">
        <f t="shared" si="69"/>
        <v>0</v>
      </c>
      <c r="AE221" s="105">
        <f t="shared" si="70"/>
        <v>23200</v>
      </c>
      <c r="AF221" s="18">
        <f t="shared" si="71"/>
        <v>1177</v>
      </c>
      <c r="AG221" s="19">
        <f t="shared" si="72"/>
        <v>5.344412659492348E-2</v>
      </c>
      <c r="AH221" s="20">
        <v>14</v>
      </c>
      <c r="AI221" s="20">
        <v>450</v>
      </c>
      <c r="AJ221" s="20"/>
      <c r="AK221" s="20">
        <v>688</v>
      </c>
      <c r="AL221" s="20">
        <f t="shared" si="73"/>
        <v>330888</v>
      </c>
      <c r="AM221" s="7">
        <v>4</v>
      </c>
      <c r="AN221" s="20"/>
      <c r="AO221" s="21"/>
      <c r="AP221" s="21"/>
      <c r="AQ221" s="5" t="s">
        <v>1095</v>
      </c>
      <c r="AR221" s="5" t="s">
        <v>261</v>
      </c>
      <c r="AS221" s="5" t="s">
        <v>62</v>
      </c>
      <c r="AT221" s="20"/>
      <c r="AU221" s="21"/>
      <c r="AV221" s="21"/>
      <c r="AW221" s="145" t="e" vm="1">
        <f t="shared" ca="1" si="76"/>
        <v>#NAME?</v>
      </c>
      <c r="AX221" s="21" t="str">
        <f>VLOOKUP(表1[[#This Row],[Pers.no.]],'[6]Person Detail'!$B:$L,11,0)</f>
        <v>50-70</v>
      </c>
      <c r="AY221" s="404">
        <f>VLOOKUP(表1[[#This Row],[Pers.no.]],'[6]Person Detail'!$B:$R,17,0)</f>
        <v>0.94751107860431094</v>
      </c>
      <c r="AZ221" s="404">
        <f>VLOOKUP(表1[[#This Row],[Pers.no.]],'[6]Person Detail'!$B:$W,21,0)</f>
        <v>1</v>
      </c>
      <c r="BA221" s="404">
        <f>VLOOKUP(表1[[#This Row],[Pers.no.]],'[6]Person Detail'!$B:$W,22,0)</f>
        <v>0.98723404255319147</v>
      </c>
    </row>
    <row r="222" spans="1:53" s="99" customFormat="1" ht="19.95" customHeight="1">
      <c r="A222" s="87" t="s">
        <v>562</v>
      </c>
      <c r="B222" s="5">
        <v>15000551</v>
      </c>
      <c r="C222" s="5" t="s">
        <v>54</v>
      </c>
      <c r="D222" s="5" t="s">
        <v>55</v>
      </c>
      <c r="E222" s="5" t="s">
        <v>1254</v>
      </c>
      <c r="F222" s="5" t="s">
        <v>1133</v>
      </c>
      <c r="G222" s="5" t="s">
        <v>876</v>
      </c>
      <c r="H222" s="6">
        <v>38899</v>
      </c>
      <c r="I222" s="5" t="s">
        <v>150</v>
      </c>
      <c r="J222" s="5" t="s">
        <v>1167</v>
      </c>
      <c r="K222" s="5" t="s">
        <v>59</v>
      </c>
      <c r="L222" s="7">
        <v>2</v>
      </c>
      <c r="M222" s="7">
        <v>4</v>
      </c>
      <c r="N222" s="100">
        <v>28268</v>
      </c>
      <c r="O222" s="9">
        <v>0.03</v>
      </c>
      <c r="P222" s="101">
        <f t="shared" si="63"/>
        <v>848</v>
      </c>
      <c r="Q222" s="9">
        <v>0</v>
      </c>
      <c r="R222" s="101">
        <f t="shared" si="64"/>
        <v>0</v>
      </c>
      <c r="S222" s="9">
        <f t="shared" si="65"/>
        <v>2.9998584972406962E-2</v>
      </c>
      <c r="T222" s="101">
        <f t="shared" si="66"/>
        <v>848</v>
      </c>
      <c r="U222" s="101">
        <f t="shared" si="67"/>
        <v>29116</v>
      </c>
      <c r="V222" s="102">
        <f t="shared" si="77"/>
        <v>29116</v>
      </c>
      <c r="W222" s="103">
        <f t="shared" si="68"/>
        <v>848</v>
      </c>
      <c r="X222" s="13">
        <f t="shared" si="62"/>
        <v>0.03</v>
      </c>
      <c r="Y222" s="14" t="str">
        <f t="shared" si="75"/>
        <v>2.40%-3.60%</v>
      </c>
      <c r="Z222" s="104"/>
      <c r="AA222" s="104"/>
      <c r="AB222" s="104"/>
      <c r="AC222" s="16"/>
      <c r="AD222" s="100">
        <f t="shared" si="69"/>
        <v>0</v>
      </c>
      <c r="AE222" s="105">
        <f t="shared" si="70"/>
        <v>29116</v>
      </c>
      <c r="AF222" s="18">
        <f t="shared" si="71"/>
        <v>848</v>
      </c>
      <c r="AG222" s="19">
        <f t="shared" si="72"/>
        <v>2.9998584972406928E-2</v>
      </c>
      <c r="AH222" s="20">
        <v>14</v>
      </c>
      <c r="AI222" s="20">
        <v>450</v>
      </c>
      <c r="AJ222" s="20"/>
      <c r="AK222" s="20">
        <v>688</v>
      </c>
      <c r="AL222" s="20">
        <f t="shared" si="73"/>
        <v>413712</v>
      </c>
      <c r="AM222" s="7">
        <v>4</v>
      </c>
      <c r="AN222" s="20"/>
      <c r="AO222" s="21"/>
      <c r="AP222" s="21"/>
      <c r="AQ222" s="5" t="s">
        <v>1095</v>
      </c>
      <c r="AR222" s="5" t="s">
        <v>261</v>
      </c>
      <c r="AS222" s="5" t="s">
        <v>62</v>
      </c>
      <c r="AT222" s="20"/>
      <c r="AU222" s="21"/>
      <c r="AV222" s="21"/>
      <c r="AW222" s="145" t="e" vm="1">
        <f t="shared" ca="1" si="76"/>
        <v>#NAME?</v>
      </c>
      <c r="AX222" s="21" t="str">
        <f>VLOOKUP(表1[[#This Row],[Pers.no.]],'[6]Person Detail'!$B:$L,11,0)</f>
        <v>90-110</v>
      </c>
      <c r="AY222" s="404">
        <f>VLOOKUP(表1[[#This Row],[Pers.no.]],'[6]Person Detail'!$B:$R,17,0)</f>
        <v>1.2161941229617519</v>
      </c>
      <c r="AZ222" s="404">
        <f>VLOOKUP(表1[[#This Row],[Pers.no.]],'[6]Person Detail'!$B:$W,21,0)</f>
        <v>1.2835671797666077</v>
      </c>
      <c r="BA222" s="404">
        <f>VLOOKUP(表1[[#This Row],[Pers.no.]],'[6]Person Detail'!$B:$W,22,0)</f>
        <v>1.2389787234042553</v>
      </c>
    </row>
    <row r="223" spans="1:53" s="99" customFormat="1" ht="19.95" customHeight="1">
      <c r="A223" s="87" t="s">
        <v>562</v>
      </c>
      <c r="B223" s="5">
        <v>15008516</v>
      </c>
      <c r="C223" s="5" t="s">
        <v>54</v>
      </c>
      <c r="D223" s="5" t="s">
        <v>55</v>
      </c>
      <c r="E223" s="5" t="s">
        <v>1254</v>
      </c>
      <c r="F223" s="5" t="s">
        <v>1133</v>
      </c>
      <c r="G223" s="5" t="s">
        <v>876</v>
      </c>
      <c r="H223" s="6">
        <v>41150</v>
      </c>
      <c r="I223" s="5" t="s">
        <v>58</v>
      </c>
      <c r="J223" s="5" t="s">
        <v>58</v>
      </c>
      <c r="K223" s="5" t="s">
        <v>59</v>
      </c>
      <c r="L223" s="7">
        <v>2</v>
      </c>
      <c r="M223" s="7">
        <v>3</v>
      </c>
      <c r="N223" s="100">
        <v>21910</v>
      </c>
      <c r="O223" s="9">
        <v>2.5000000000000001E-2</v>
      </c>
      <c r="P223" s="101">
        <f t="shared" si="63"/>
        <v>548</v>
      </c>
      <c r="Q223" s="9">
        <v>0</v>
      </c>
      <c r="R223" s="101">
        <f t="shared" si="64"/>
        <v>0</v>
      </c>
      <c r="S223" s="9">
        <f t="shared" si="65"/>
        <v>2.5011410314924692E-2</v>
      </c>
      <c r="T223" s="101">
        <f t="shared" si="66"/>
        <v>548</v>
      </c>
      <c r="U223" s="101">
        <f t="shared" si="67"/>
        <v>22458</v>
      </c>
      <c r="V223" s="102">
        <v>22545</v>
      </c>
      <c r="W223" s="103">
        <f t="shared" si="68"/>
        <v>635</v>
      </c>
      <c r="X223" s="13">
        <f t="shared" si="62"/>
        <v>2.9000000000000001E-2</v>
      </c>
      <c r="Y223" s="14" t="str">
        <f t="shared" si="75"/>
        <v>2.00%-3.00%</v>
      </c>
      <c r="Z223" s="104"/>
      <c r="AA223" s="104"/>
      <c r="AB223" s="104"/>
      <c r="AC223" s="16"/>
      <c r="AD223" s="100">
        <f t="shared" si="69"/>
        <v>0</v>
      </c>
      <c r="AE223" s="105">
        <f t="shared" si="70"/>
        <v>22545</v>
      </c>
      <c r="AF223" s="18">
        <f t="shared" si="71"/>
        <v>635</v>
      </c>
      <c r="AG223" s="19">
        <f t="shared" si="72"/>
        <v>2.8982199908717421E-2</v>
      </c>
      <c r="AH223" s="20">
        <v>14</v>
      </c>
      <c r="AI223" s="20">
        <v>500</v>
      </c>
      <c r="AJ223" s="20"/>
      <c r="AK223" s="20">
        <v>688</v>
      </c>
      <c r="AL223" s="20">
        <f t="shared" si="73"/>
        <v>322318</v>
      </c>
      <c r="AM223" s="7">
        <v>4</v>
      </c>
      <c r="AN223" s="20"/>
      <c r="AO223" s="21"/>
      <c r="AP223" s="21"/>
      <c r="AQ223" s="5" t="s">
        <v>1095</v>
      </c>
      <c r="AR223" s="5" t="s">
        <v>261</v>
      </c>
      <c r="AS223" s="5" t="s">
        <v>62</v>
      </c>
      <c r="AT223" s="20"/>
      <c r="AU223" s="21"/>
      <c r="AV223" s="21"/>
      <c r="AW223" s="145" t="e" vm="1">
        <f t="shared" ca="1" si="76"/>
        <v>#NAME?</v>
      </c>
      <c r="AX223" s="21" t="str">
        <f>VLOOKUP(表1[[#This Row],[Pers.no.]],'[6]Person Detail'!$B:$L,11,0)</f>
        <v>70-90</v>
      </c>
      <c r="AY223" s="404">
        <f>VLOOKUP(表1[[#This Row],[Pers.no.]],'[6]Person Detail'!$B:$R,17,0)</f>
        <v>0.9426493998193004</v>
      </c>
      <c r="AZ223" s="404">
        <f>VLOOKUP(表1[[#This Row],[Pers.no.]],'[6]Person Detail'!$B:$W,21,0)</f>
        <v>0.99486900059029193</v>
      </c>
      <c r="BA223" s="404">
        <f>VLOOKUP(表1[[#This Row],[Pers.no.]],'[6]Person Detail'!$B:$W,22,0)</f>
        <v>0.95936170212765959</v>
      </c>
    </row>
    <row r="224" spans="1:53" s="99" customFormat="1" ht="19.95" customHeight="1">
      <c r="A224" s="87" t="s">
        <v>562</v>
      </c>
      <c r="B224" s="5">
        <v>11018976</v>
      </c>
      <c r="C224" s="5" t="s">
        <v>54</v>
      </c>
      <c r="D224" s="5" t="s">
        <v>55</v>
      </c>
      <c r="E224" s="5" t="s">
        <v>1254</v>
      </c>
      <c r="F224" s="5" t="s">
        <v>1133</v>
      </c>
      <c r="G224" s="5" t="s">
        <v>876</v>
      </c>
      <c r="H224" s="6">
        <v>44517</v>
      </c>
      <c r="I224" s="5" t="s">
        <v>105</v>
      </c>
      <c r="J224" s="5" t="s">
        <v>1172</v>
      </c>
      <c r="K224" s="5" t="s">
        <v>107</v>
      </c>
      <c r="L224" s="7">
        <v>2</v>
      </c>
      <c r="M224" s="7">
        <v>3</v>
      </c>
      <c r="N224" s="100">
        <v>14214</v>
      </c>
      <c r="O224" s="9">
        <v>0</v>
      </c>
      <c r="P224" s="101">
        <f t="shared" si="63"/>
        <v>0</v>
      </c>
      <c r="Q224" s="9">
        <v>0</v>
      </c>
      <c r="R224" s="101">
        <f t="shared" si="64"/>
        <v>0</v>
      </c>
      <c r="S224" s="9">
        <f t="shared" si="65"/>
        <v>0</v>
      </c>
      <c r="T224" s="101">
        <f t="shared" si="66"/>
        <v>0</v>
      </c>
      <c r="U224" s="101">
        <f t="shared" si="67"/>
        <v>14214</v>
      </c>
      <c r="V224" s="102">
        <f t="shared" si="77"/>
        <v>14214</v>
      </c>
      <c r="W224" s="103">
        <f t="shared" si="68"/>
        <v>0</v>
      </c>
      <c r="X224" s="13">
        <f t="shared" si="62"/>
        <v>0</v>
      </c>
      <c r="Y224" s="14" t="str">
        <f t="shared" si="75"/>
        <v>0.00%-0.00%</v>
      </c>
      <c r="Z224" s="104"/>
      <c r="AA224" s="104"/>
      <c r="AB224" s="104"/>
      <c r="AC224" s="16"/>
      <c r="AD224" s="100">
        <f t="shared" si="69"/>
        <v>0</v>
      </c>
      <c r="AE224" s="105">
        <f t="shared" si="70"/>
        <v>14214</v>
      </c>
      <c r="AF224" s="18">
        <f t="shared" si="71"/>
        <v>0</v>
      </c>
      <c r="AG224" s="19">
        <f t="shared" si="72"/>
        <v>0</v>
      </c>
      <c r="AH224" s="20">
        <v>14</v>
      </c>
      <c r="AI224" s="20">
        <v>450</v>
      </c>
      <c r="AJ224" s="20"/>
      <c r="AK224" s="20">
        <v>688</v>
      </c>
      <c r="AL224" s="20">
        <f t="shared" si="73"/>
        <v>205084</v>
      </c>
      <c r="AM224" s="7">
        <v>3</v>
      </c>
      <c r="AN224" s="20"/>
      <c r="AO224" s="21"/>
      <c r="AP224" s="21"/>
      <c r="AQ224" s="5" t="s">
        <v>1095</v>
      </c>
      <c r="AR224" s="5" t="s">
        <v>261</v>
      </c>
      <c r="AS224" s="5" t="s">
        <v>62</v>
      </c>
      <c r="AT224" s="20"/>
      <c r="AU224" s="21"/>
      <c r="AV224" s="21"/>
      <c r="AW224" s="145" t="e" vm="1">
        <f t="shared" ca="1" si="76"/>
        <v>#NAME?</v>
      </c>
      <c r="AX224" s="21" t="str">
        <f>VLOOKUP(表1[[#This Row],[Pers.no.]],'[6]Person Detail'!$B:$L,11,0)</f>
        <v>&gt;90</v>
      </c>
      <c r="AY224" s="404">
        <f>VLOOKUP(表1[[#This Row],[Pers.no.]],'[6]Person Detail'!$B:$R,17,0)</f>
        <v>1.5041269841269842</v>
      </c>
      <c r="AZ224" s="404">
        <f>VLOOKUP(表1[[#This Row],[Pers.no.]],'[6]Person Detail'!$B:$W,21,0)</f>
        <v>1.5073170731707317</v>
      </c>
      <c r="BA224" s="404">
        <f>VLOOKUP(表1[[#This Row],[Pers.no.]],'[6]Person Detail'!$B:$W,22,0)</f>
        <v>1.4404134576408594</v>
      </c>
    </row>
    <row r="225" spans="1:53" s="99" customFormat="1" ht="19.95" customHeight="1">
      <c r="A225" s="87" t="s">
        <v>562</v>
      </c>
      <c r="B225" s="5">
        <v>15014456</v>
      </c>
      <c r="C225" s="5" t="s">
        <v>54</v>
      </c>
      <c r="D225" s="5" t="s">
        <v>55</v>
      </c>
      <c r="E225" s="5" t="s">
        <v>1254</v>
      </c>
      <c r="F225" s="5" t="s">
        <v>1150</v>
      </c>
      <c r="G225" s="5" t="s">
        <v>876</v>
      </c>
      <c r="H225" s="6">
        <v>42158</v>
      </c>
      <c r="I225" s="5" t="s">
        <v>87</v>
      </c>
      <c r="J225" s="5" t="s">
        <v>815</v>
      </c>
      <c r="K225" s="5" t="s">
        <v>89</v>
      </c>
      <c r="L225" s="7">
        <v>2</v>
      </c>
      <c r="M225" s="7">
        <v>3</v>
      </c>
      <c r="N225" s="100">
        <v>11430</v>
      </c>
      <c r="O225" s="9">
        <v>2.5000000000000001E-2</v>
      </c>
      <c r="P225" s="101">
        <f t="shared" si="63"/>
        <v>286</v>
      </c>
      <c r="Q225" s="9">
        <v>0</v>
      </c>
      <c r="R225" s="101">
        <f t="shared" si="64"/>
        <v>0</v>
      </c>
      <c r="S225" s="9">
        <f t="shared" si="65"/>
        <v>2.5021872265966753E-2</v>
      </c>
      <c r="T225" s="101">
        <f t="shared" si="66"/>
        <v>286</v>
      </c>
      <c r="U225" s="101">
        <f t="shared" si="67"/>
        <v>11716</v>
      </c>
      <c r="V225" s="102">
        <v>11760</v>
      </c>
      <c r="W225" s="103">
        <f t="shared" si="68"/>
        <v>330</v>
      </c>
      <c r="X225" s="13">
        <f t="shared" si="62"/>
        <v>2.8899999999999999E-2</v>
      </c>
      <c r="Y225" s="14" t="str">
        <f t="shared" si="75"/>
        <v>2.00%-3.00%</v>
      </c>
      <c r="Z225" s="104"/>
      <c r="AA225" s="104"/>
      <c r="AB225" s="104"/>
      <c r="AC225" s="16"/>
      <c r="AD225" s="100">
        <f t="shared" si="69"/>
        <v>0</v>
      </c>
      <c r="AE225" s="105">
        <f t="shared" si="70"/>
        <v>11760</v>
      </c>
      <c r="AF225" s="18">
        <f t="shared" si="71"/>
        <v>330</v>
      </c>
      <c r="AG225" s="19">
        <f t="shared" si="72"/>
        <v>2.8871391076115582E-2</v>
      </c>
      <c r="AH225" s="20">
        <v>14</v>
      </c>
      <c r="AI225" s="20">
        <v>450</v>
      </c>
      <c r="AJ225" s="20"/>
      <c r="AK225" s="20">
        <v>688</v>
      </c>
      <c r="AL225" s="20">
        <f t="shared" si="73"/>
        <v>170728</v>
      </c>
      <c r="AM225" s="7">
        <v>3</v>
      </c>
      <c r="AN225" s="20"/>
      <c r="AO225" s="21"/>
      <c r="AP225" s="21"/>
      <c r="AQ225" s="5" t="s">
        <v>1095</v>
      </c>
      <c r="AR225" s="5" t="s">
        <v>261</v>
      </c>
      <c r="AS225" s="5" t="s">
        <v>62</v>
      </c>
      <c r="AT225" s="20"/>
      <c r="AU225" s="21"/>
      <c r="AV225" s="21"/>
      <c r="AW225" s="145" t="e" vm="1">
        <f t="shared" ca="1" si="76"/>
        <v>#NAME?</v>
      </c>
      <c r="AX225" s="21" t="str">
        <f>VLOOKUP(表1[[#This Row],[Pers.no.]],'[6]Person Detail'!$B:$L,11,0)</f>
        <v>70-90</v>
      </c>
      <c r="AY225" s="404">
        <f>VLOOKUP(表1[[#This Row],[Pers.no.]],'[6]Person Detail'!$B:$R,17,0)</f>
        <v>0.92494436576977546</v>
      </c>
      <c r="AZ225" s="404">
        <f>VLOOKUP(表1[[#This Row],[Pers.no.]],'[6]Person Detail'!$B:$W,21,0)</f>
        <v>0.98657805014889299</v>
      </c>
      <c r="BA225" s="404">
        <f>VLOOKUP(表1[[#This Row],[Pers.no.]],'[6]Person Detail'!$B:$W,22,0)</f>
        <v>0.9688980432543769</v>
      </c>
    </row>
    <row r="226" spans="1:53" s="99" customFormat="1" ht="19.95" customHeight="1">
      <c r="A226" s="87" t="s">
        <v>562</v>
      </c>
      <c r="B226" s="5">
        <v>15002771</v>
      </c>
      <c r="C226" s="5" t="s">
        <v>1139</v>
      </c>
      <c r="D226" s="5" t="s">
        <v>55</v>
      </c>
      <c r="E226" s="5" t="s">
        <v>1254</v>
      </c>
      <c r="F226" s="5" t="s">
        <v>1133</v>
      </c>
      <c r="G226" s="5" t="s">
        <v>876</v>
      </c>
      <c r="H226" s="6">
        <v>40179</v>
      </c>
      <c r="I226" s="5" t="s">
        <v>592</v>
      </c>
      <c r="J226" s="5" t="s">
        <v>592</v>
      </c>
      <c r="K226" s="5" t="s">
        <v>286</v>
      </c>
      <c r="L226" s="7">
        <v>2</v>
      </c>
      <c r="M226" s="7">
        <v>3</v>
      </c>
      <c r="N226" s="100">
        <v>6018</v>
      </c>
      <c r="O226" s="9">
        <v>2.5000000000000001E-2</v>
      </c>
      <c r="P226" s="101">
        <f t="shared" si="63"/>
        <v>150</v>
      </c>
      <c r="Q226" s="9">
        <v>0</v>
      </c>
      <c r="R226" s="101">
        <f t="shared" si="64"/>
        <v>0</v>
      </c>
      <c r="S226" s="9">
        <f t="shared" si="65"/>
        <v>2.4925224327018942E-2</v>
      </c>
      <c r="T226" s="101">
        <f t="shared" si="66"/>
        <v>150</v>
      </c>
      <c r="U226" s="101">
        <f t="shared" si="67"/>
        <v>6168</v>
      </c>
      <c r="V226" s="102">
        <v>6198</v>
      </c>
      <c r="W226" s="103">
        <f t="shared" si="68"/>
        <v>180</v>
      </c>
      <c r="X226" s="13">
        <f t="shared" si="62"/>
        <v>2.9899999999999999E-2</v>
      </c>
      <c r="Y226" s="14" t="str">
        <f t="shared" si="75"/>
        <v>1.99%-2.99%</v>
      </c>
      <c r="Z226" s="104"/>
      <c r="AA226" s="104"/>
      <c r="AB226" s="104"/>
      <c r="AC226" s="16"/>
      <c r="AD226" s="100">
        <f t="shared" si="69"/>
        <v>0</v>
      </c>
      <c r="AE226" s="105">
        <f t="shared" si="70"/>
        <v>6198</v>
      </c>
      <c r="AF226" s="18">
        <f t="shared" si="71"/>
        <v>180</v>
      </c>
      <c r="AG226" s="19">
        <f t="shared" si="72"/>
        <v>2.9910269192422678E-2</v>
      </c>
      <c r="AH226" s="20">
        <v>14</v>
      </c>
      <c r="AI226" s="20">
        <v>600</v>
      </c>
      <c r="AJ226" s="20"/>
      <c r="AK226" s="20">
        <v>688</v>
      </c>
      <c r="AL226" s="20">
        <f t="shared" si="73"/>
        <v>94660</v>
      </c>
      <c r="AM226" s="7">
        <v>3</v>
      </c>
      <c r="AN226" s="20"/>
      <c r="AO226" s="21"/>
      <c r="AP226" s="21"/>
      <c r="AQ226" s="5" t="s">
        <v>1095</v>
      </c>
      <c r="AR226" s="5" t="s">
        <v>261</v>
      </c>
      <c r="AS226" s="5" t="s">
        <v>62</v>
      </c>
      <c r="AT226" s="20"/>
      <c r="AU226" s="21"/>
      <c r="AV226" s="21"/>
      <c r="AW226" s="145" t="e" vm="1">
        <f t="shared" ca="1" si="76"/>
        <v>#NAME?</v>
      </c>
      <c r="AX226" s="21" t="str">
        <f>VLOOKUP(表1[[#This Row],[Pers.no.]],'[6]Person Detail'!$B:$L,11,0)</f>
        <v>70-90</v>
      </c>
      <c r="AY226" s="404">
        <f>VLOOKUP(表1[[#This Row],[Pers.no.]],'[6]Person Detail'!$B:$R,17,0)</f>
        <v>0.85361702127659578</v>
      </c>
      <c r="AZ226" s="404">
        <f>VLOOKUP(表1[[#This Row],[Pers.no.]],'[6]Person Detail'!$B:$W,21,0)</f>
        <v>1.037317935016806</v>
      </c>
      <c r="BA226" s="404">
        <f>VLOOKUP(表1[[#This Row],[Pers.no.]],'[6]Person Detail'!$B:$W,22,0)</f>
        <v>1.0158990329454187</v>
      </c>
    </row>
    <row r="227" spans="1:53" s="99" customFormat="1" ht="19.95" customHeight="1">
      <c r="A227" s="87" t="s">
        <v>562</v>
      </c>
      <c r="B227" s="5">
        <v>15020070</v>
      </c>
      <c r="C227" s="5" t="s">
        <v>54</v>
      </c>
      <c r="D227" s="5" t="s">
        <v>55</v>
      </c>
      <c r="E227" s="5" t="s">
        <v>1254</v>
      </c>
      <c r="F227" s="5" t="s">
        <v>1150</v>
      </c>
      <c r="G227" s="5" t="s">
        <v>876</v>
      </c>
      <c r="H227" s="6">
        <v>43866</v>
      </c>
      <c r="I227" s="5" t="s">
        <v>65</v>
      </c>
      <c r="J227" s="5" t="s">
        <v>65</v>
      </c>
      <c r="K227" s="5" t="s">
        <v>66</v>
      </c>
      <c r="L227" s="7">
        <v>2</v>
      </c>
      <c r="M227" s="7">
        <v>3</v>
      </c>
      <c r="N227" s="100">
        <v>14020</v>
      </c>
      <c r="O227" s="9">
        <v>2.5000000000000001E-2</v>
      </c>
      <c r="P227" s="101">
        <f t="shared" si="63"/>
        <v>351</v>
      </c>
      <c r="Q227" s="9">
        <v>0</v>
      </c>
      <c r="R227" s="101">
        <f t="shared" si="64"/>
        <v>0</v>
      </c>
      <c r="S227" s="9">
        <f t="shared" si="65"/>
        <v>2.5035663338088446E-2</v>
      </c>
      <c r="T227" s="101">
        <f t="shared" si="66"/>
        <v>351</v>
      </c>
      <c r="U227" s="101">
        <f t="shared" si="67"/>
        <v>14371</v>
      </c>
      <c r="V227" s="102">
        <f t="shared" si="77"/>
        <v>14371</v>
      </c>
      <c r="W227" s="103">
        <f t="shared" si="68"/>
        <v>351</v>
      </c>
      <c r="X227" s="13">
        <f t="shared" si="62"/>
        <v>2.5000000000000001E-2</v>
      </c>
      <c r="Y227" s="14" t="str">
        <f t="shared" si="75"/>
        <v>2.00%-3.00%</v>
      </c>
      <c r="Z227" s="104"/>
      <c r="AA227" s="104"/>
      <c r="AB227" s="104"/>
      <c r="AC227" s="16"/>
      <c r="AD227" s="100">
        <f t="shared" si="69"/>
        <v>0</v>
      </c>
      <c r="AE227" s="105">
        <f t="shared" si="70"/>
        <v>14371</v>
      </c>
      <c r="AF227" s="18">
        <f t="shared" si="71"/>
        <v>351</v>
      </c>
      <c r="AG227" s="19">
        <f t="shared" si="72"/>
        <v>2.5035663338088376E-2</v>
      </c>
      <c r="AH227" s="20">
        <v>14</v>
      </c>
      <c r="AI227" s="20">
        <v>450</v>
      </c>
      <c r="AJ227" s="20"/>
      <c r="AK227" s="20">
        <v>688</v>
      </c>
      <c r="AL227" s="20">
        <f t="shared" si="73"/>
        <v>207282</v>
      </c>
      <c r="AM227" s="7">
        <v>4</v>
      </c>
      <c r="AN227" s="20"/>
      <c r="AO227" s="21"/>
      <c r="AP227" s="21"/>
      <c r="AQ227" s="5" t="s">
        <v>1095</v>
      </c>
      <c r="AR227" s="5" t="s">
        <v>261</v>
      </c>
      <c r="AS227" s="5" t="s">
        <v>62</v>
      </c>
      <c r="AT227" s="20"/>
      <c r="AU227" s="21"/>
      <c r="AV227" s="21"/>
      <c r="AW227" s="145" t="e" vm="1">
        <f t="shared" ca="1" si="76"/>
        <v>#NAME?</v>
      </c>
      <c r="AX227" s="21" t="str">
        <f>VLOOKUP(表1[[#This Row],[Pers.no.]],'[6]Person Detail'!$B:$L,11,0)</f>
        <v>70-90</v>
      </c>
      <c r="AY227" s="404">
        <f>VLOOKUP(表1[[#This Row],[Pers.no.]],'[6]Person Detail'!$B:$R,17,0)</f>
        <v>0.88644410723318157</v>
      </c>
      <c r="AZ227" s="404">
        <f>VLOOKUP(表1[[#This Row],[Pers.no.]],'[6]Person Detail'!$B:$W,21,0)</f>
        <v>0.93476014268093477</v>
      </c>
      <c r="BA227" s="404">
        <f>VLOOKUP(表1[[#This Row],[Pers.no.]],'[6]Person Detail'!$B:$W,22,0)</f>
        <v>0.92992105603727193</v>
      </c>
    </row>
    <row r="228" spans="1:53" s="99" customFormat="1" ht="19.95" customHeight="1">
      <c r="A228" s="87" t="s">
        <v>562</v>
      </c>
      <c r="B228" s="5">
        <v>15000026</v>
      </c>
      <c r="C228" s="5" t="s">
        <v>54</v>
      </c>
      <c r="D228" s="5" t="s">
        <v>55</v>
      </c>
      <c r="E228" s="5" t="s">
        <v>1254</v>
      </c>
      <c r="F228" s="5" t="s">
        <v>1158</v>
      </c>
      <c r="G228" s="5" t="s">
        <v>876</v>
      </c>
      <c r="H228" s="6">
        <v>41122</v>
      </c>
      <c r="I228" s="5" t="s">
        <v>80</v>
      </c>
      <c r="J228" s="5" t="s">
        <v>80</v>
      </c>
      <c r="K228" s="5" t="s">
        <v>66</v>
      </c>
      <c r="L228" s="7">
        <v>2</v>
      </c>
      <c r="M228" s="7">
        <v>3</v>
      </c>
      <c r="N228" s="100">
        <v>18668</v>
      </c>
      <c r="O228" s="9">
        <v>2.5000000000000001E-2</v>
      </c>
      <c r="P228" s="101">
        <f t="shared" si="63"/>
        <v>467</v>
      </c>
      <c r="Q228" s="9">
        <v>0</v>
      </c>
      <c r="R228" s="101">
        <f t="shared" si="64"/>
        <v>0</v>
      </c>
      <c r="S228" s="9">
        <f t="shared" si="65"/>
        <v>2.5016070280694237E-2</v>
      </c>
      <c r="T228" s="101">
        <f t="shared" si="66"/>
        <v>467</v>
      </c>
      <c r="U228" s="101">
        <f t="shared" si="67"/>
        <v>19135</v>
      </c>
      <c r="V228" s="102">
        <f t="shared" si="77"/>
        <v>19135</v>
      </c>
      <c r="W228" s="103">
        <f t="shared" si="68"/>
        <v>467</v>
      </c>
      <c r="X228" s="13">
        <f t="shared" si="62"/>
        <v>2.5000000000000001E-2</v>
      </c>
      <c r="Y228" s="14" t="str">
        <f t="shared" si="75"/>
        <v>2.00%-3.00%</v>
      </c>
      <c r="Z228" s="104"/>
      <c r="AA228" s="104"/>
      <c r="AB228" s="104"/>
      <c r="AC228" s="16"/>
      <c r="AD228" s="100">
        <f t="shared" si="69"/>
        <v>0</v>
      </c>
      <c r="AE228" s="105">
        <f t="shared" si="70"/>
        <v>19135</v>
      </c>
      <c r="AF228" s="18">
        <f t="shared" si="71"/>
        <v>467</v>
      </c>
      <c r="AG228" s="19">
        <f t="shared" si="72"/>
        <v>2.5016070280694302E-2</v>
      </c>
      <c r="AH228" s="20">
        <v>14</v>
      </c>
      <c r="AI228" s="20">
        <v>450</v>
      </c>
      <c r="AJ228" s="20"/>
      <c r="AK228" s="20">
        <v>688</v>
      </c>
      <c r="AL228" s="20">
        <f t="shared" si="73"/>
        <v>273978</v>
      </c>
      <c r="AM228" s="7">
        <v>3</v>
      </c>
      <c r="AN228" s="20"/>
      <c r="AO228" s="21"/>
      <c r="AP228" s="21"/>
      <c r="AQ228" s="5" t="s">
        <v>1095</v>
      </c>
      <c r="AR228" s="5" t="s">
        <v>261</v>
      </c>
      <c r="AS228" s="5" t="s">
        <v>62</v>
      </c>
      <c r="AT228" s="20"/>
      <c r="AU228" s="21"/>
      <c r="AV228" s="21"/>
      <c r="AW228" s="145" t="e" vm="1">
        <f t="shared" ca="1" si="76"/>
        <v>#NAME?</v>
      </c>
      <c r="AX228" s="21" t="str">
        <f>VLOOKUP(表1[[#This Row],[Pers.no.]],'[6]Person Detail'!$B:$L,11,0)</f>
        <v>70-90</v>
      </c>
      <c r="AY228" s="404">
        <f>VLOOKUP(表1[[#This Row],[Pers.no.]],'[6]Person Detail'!$B:$R,17,0)</f>
        <v>1.180323722812342</v>
      </c>
      <c r="AZ228" s="404">
        <f>VLOOKUP(表1[[#This Row],[Pers.no.]],'[6]Person Detail'!$B:$W,21,0)</f>
        <v>1.2446577991132446</v>
      </c>
      <c r="BA228" s="404">
        <f>VLOOKUP(表1[[#This Row],[Pers.no.]],'[6]Person Detail'!$B:$W,22,0)</f>
        <v>1.2381907596738708</v>
      </c>
    </row>
    <row r="229" spans="1:53" s="99" customFormat="1" ht="19.95" customHeight="1">
      <c r="A229" s="87" t="s">
        <v>562</v>
      </c>
      <c r="B229" s="5">
        <v>15004616</v>
      </c>
      <c r="C229" s="5" t="s">
        <v>1139</v>
      </c>
      <c r="D229" s="5" t="s">
        <v>55</v>
      </c>
      <c r="E229" s="5" t="s">
        <v>1254</v>
      </c>
      <c r="F229" s="5" t="s">
        <v>1133</v>
      </c>
      <c r="G229" s="5" t="s">
        <v>876</v>
      </c>
      <c r="H229" s="6">
        <v>40695</v>
      </c>
      <c r="I229" s="5" t="s">
        <v>594</v>
      </c>
      <c r="J229" s="5" t="s">
        <v>594</v>
      </c>
      <c r="K229" s="5" t="s">
        <v>568</v>
      </c>
      <c r="L229" s="7">
        <v>2</v>
      </c>
      <c r="M229" s="7">
        <v>1</v>
      </c>
      <c r="N229" s="100">
        <v>5364</v>
      </c>
      <c r="O229" s="9">
        <v>0</v>
      </c>
      <c r="P229" s="101">
        <f t="shared" si="63"/>
        <v>0</v>
      </c>
      <c r="Q229" s="9">
        <v>0</v>
      </c>
      <c r="R229" s="101">
        <f t="shared" si="64"/>
        <v>0</v>
      </c>
      <c r="S229" s="9">
        <f t="shared" si="65"/>
        <v>0</v>
      </c>
      <c r="T229" s="101">
        <f t="shared" si="66"/>
        <v>0</v>
      </c>
      <c r="U229" s="101">
        <f t="shared" si="67"/>
        <v>5364</v>
      </c>
      <c r="V229" s="102">
        <f t="shared" si="77"/>
        <v>5364</v>
      </c>
      <c r="W229" s="103">
        <f t="shared" si="68"/>
        <v>0</v>
      </c>
      <c r="X229" s="13">
        <f t="shared" si="62"/>
        <v>0</v>
      </c>
      <c r="Y229" s="14" t="str">
        <f t="shared" si="75"/>
        <v>0.00%-0.00%</v>
      </c>
      <c r="Z229" s="104"/>
      <c r="AA229" s="104"/>
      <c r="AB229" s="104"/>
      <c r="AC229" s="16"/>
      <c r="AD229" s="100">
        <f t="shared" si="69"/>
        <v>0</v>
      </c>
      <c r="AE229" s="105">
        <f t="shared" si="70"/>
        <v>5364</v>
      </c>
      <c r="AF229" s="18">
        <f t="shared" si="71"/>
        <v>0</v>
      </c>
      <c r="AG229" s="19">
        <f t="shared" si="72"/>
        <v>0</v>
      </c>
      <c r="AH229" s="20">
        <v>14</v>
      </c>
      <c r="AI229" s="20">
        <v>450</v>
      </c>
      <c r="AJ229" s="20"/>
      <c r="AK229" s="20">
        <v>688</v>
      </c>
      <c r="AL229" s="20">
        <f t="shared" si="73"/>
        <v>81184</v>
      </c>
      <c r="AM229" s="7">
        <v>3</v>
      </c>
      <c r="AN229" s="20"/>
      <c r="AO229" s="21"/>
      <c r="AP229" s="21"/>
      <c r="AQ229" s="5" t="s">
        <v>1095</v>
      </c>
      <c r="AR229" s="5" t="s">
        <v>261</v>
      </c>
      <c r="AS229" s="5" t="s">
        <v>62</v>
      </c>
      <c r="AT229" s="20"/>
      <c r="AU229" s="21"/>
      <c r="AV229" s="21"/>
      <c r="AW229" s="145" t="e" vm="1">
        <f t="shared" ca="1" si="76"/>
        <v>#NAME?</v>
      </c>
      <c r="AX229" s="21">
        <f>VLOOKUP(表1[[#This Row],[Pers.no.]],'[6]Person Detail'!$B:$L,11,0)</f>
        <v>0</v>
      </c>
      <c r="AY229" s="404">
        <f>VLOOKUP(表1[[#This Row],[Pers.no.]],'[6]Person Detail'!$B:$R,17,0)</f>
        <v>0.66332776850306063</v>
      </c>
      <c r="AZ229" s="404">
        <f>VLOOKUP(表1[[#This Row],[Pers.no.]],'[6]Person Detail'!$B:$W,21,0)</f>
        <v>1</v>
      </c>
      <c r="BA229" s="404">
        <f>VLOOKUP(表1[[#This Row],[Pers.no.]],'[6]Person Detail'!$B:$W,22,0)</f>
        <v>0.98766341373596023</v>
      </c>
    </row>
    <row r="230" spans="1:53" s="99" customFormat="1" ht="19.95" customHeight="1">
      <c r="A230" s="87" t="s">
        <v>562</v>
      </c>
      <c r="B230" s="5">
        <v>15022538</v>
      </c>
      <c r="C230" s="5" t="s">
        <v>54</v>
      </c>
      <c r="D230" s="5" t="s">
        <v>55</v>
      </c>
      <c r="E230" s="5" t="s">
        <v>1254</v>
      </c>
      <c r="F230" s="5" t="s">
        <v>1133</v>
      </c>
      <c r="G230" s="5" t="s">
        <v>876</v>
      </c>
      <c r="H230" s="6">
        <v>45748</v>
      </c>
      <c r="I230" s="5" t="s">
        <v>105</v>
      </c>
      <c r="J230" s="5" t="s">
        <v>950</v>
      </c>
      <c r="K230" s="5" t="s">
        <v>107</v>
      </c>
      <c r="L230" s="7">
        <v>2</v>
      </c>
      <c r="M230" s="7">
        <v>5</v>
      </c>
      <c r="N230" s="100">
        <v>11700</v>
      </c>
      <c r="O230" s="9">
        <v>0.05</v>
      </c>
      <c r="P230" s="101">
        <f t="shared" si="63"/>
        <v>585</v>
      </c>
      <c r="Q230" s="9">
        <v>2.7E-2</v>
      </c>
      <c r="R230" s="101">
        <f t="shared" si="64"/>
        <v>316</v>
      </c>
      <c r="S230" s="9">
        <f t="shared" si="65"/>
        <v>7.7008547008547007E-2</v>
      </c>
      <c r="T230" s="101">
        <f>P230+R230</f>
        <v>901</v>
      </c>
      <c r="U230" s="101">
        <f>N230+T230</f>
        <v>12601</v>
      </c>
      <c r="V230" s="102">
        <f>N230+5000</f>
        <v>16700</v>
      </c>
      <c r="W230" s="103">
        <f>V230-N230</f>
        <v>5000</v>
      </c>
      <c r="X230" s="13">
        <f>ROUND(V230/N230-1,4)</f>
        <v>0.4274</v>
      </c>
      <c r="Y230" s="14" t="str">
        <f t="shared" si="75"/>
        <v>6.16%-9.24%</v>
      </c>
      <c r="Z230" s="104"/>
      <c r="AA230" s="104"/>
      <c r="AB230" s="104"/>
      <c r="AC230" s="16"/>
      <c r="AD230" s="100">
        <f t="shared" si="69"/>
        <v>0</v>
      </c>
      <c r="AE230" s="105">
        <f t="shared" si="70"/>
        <v>16700</v>
      </c>
      <c r="AF230" s="18">
        <f t="shared" si="71"/>
        <v>5000</v>
      </c>
      <c r="AG230" s="19">
        <f t="shared" si="72"/>
        <v>0.42735042735042739</v>
      </c>
      <c r="AH230" s="20">
        <v>14</v>
      </c>
      <c r="AI230" s="20">
        <v>450</v>
      </c>
      <c r="AJ230" s="20"/>
      <c r="AK230" s="20">
        <v>688</v>
      </c>
      <c r="AL230" s="20">
        <f t="shared" si="73"/>
        <v>239888</v>
      </c>
      <c r="AM230" s="7" t="e">
        <v>#N/A</v>
      </c>
      <c r="AN230" s="20"/>
      <c r="AO230" s="21" t="s">
        <v>1275</v>
      </c>
      <c r="AP230" s="21" t="s">
        <v>330</v>
      </c>
      <c r="AQ230" s="5" t="s">
        <v>1095</v>
      </c>
      <c r="AR230" s="5" t="s">
        <v>261</v>
      </c>
      <c r="AS230" s="5" t="s">
        <v>62</v>
      </c>
      <c r="AT230" s="20"/>
      <c r="AU230" s="21"/>
      <c r="AV230" s="21"/>
      <c r="AW230" s="145" t="e" vm="1">
        <f t="shared" ca="1" si="76"/>
        <v>#NAME?</v>
      </c>
      <c r="AX230" s="21" t="str">
        <f>VLOOKUP(表1[[#This Row],[Pers.no.]],'[6]Person Detail'!$B:$L,11,0)</f>
        <v>70-90</v>
      </c>
      <c r="AY230" s="404">
        <f>VLOOKUP(表1[[#This Row],[Pers.no.]],'[6]Person Detail'!$B:$R,17,0)</f>
        <v>1.2380952380952381</v>
      </c>
      <c r="AZ230" s="404">
        <f>VLOOKUP(表1[[#This Row],[Pers.no.]],'[6]Person Detail'!$B:$W,21,0)</f>
        <v>1.2407211028632026</v>
      </c>
      <c r="BA230" s="404">
        <f>VLOOKUP(表1[[#This Row],[Pers.no.]],'[6]Person Detail'!$B:$W,22,0)</f>
        <v>1.6923388731252533</v>
      </c>
    </row>
    <row r="231" spans="1:53" s="99" customFormat="1" ht="19.95" customHeight="1">
      <c r="A231" s="87" t="s">
        <v>562</v>
      </c>
      <c r="B231" s="5">
        <v>15001041</v>
      </c>
      <c r="C231" s="5" t="s">
        <v>54</v>
      </c>
      <c r="D231" s="5" t="s">
        <v>55</v>
      </c>
      <c r="E231" s="5" t="s">
        <v>1254</v>
      </c>
      <c r="F231" s="5" t="s">
        <v>1133</v>
      </c>
      <c r="G231" s="5" t="s">
        <v>876</v>
      </c>
      <c r="H231" s="6">
        <v>39295</v>
      </c>
      <c r="I231" s="5" t="s">
        <v>105</v>
      </c>
      <c r="J231" s="5" t="s">
        <v>1172</v>
      </c>
      <c r="K231" s="5" t="s">
        <v>107</v>
      </c>
      <c r="L231" s="7">
        <v>2</v>
      </c>
      <c r="M231" s="7">
        <v>3</v>
      </c>
      <c r="N231" s="100">
        <v>8733</v>
      </c>
      <c r="O231" s="9">
        <v>0.03</v>
      </c>
      <c r="P231" s="101">
        <f t="shared" si="63"/>
        <v>262</v>
      </c>
      <c r="Q231" s="9">
        <v>0</v>
      </c>
      <c r="R231" s="101">
        <f t="shared" si="64"/>
        <v>0</v>
      </c>
      <c r="S231" s="9">
        <f t="shared" si="65"/>
        <v>3.0001145081873355E-2</v>
      </c>
      <c r="T231" s="101">
        <f t="shared" si="66"/>
        <v>262</v>
      </c>
      <c r="U231" s="101">
        <f t="shared" si="67"/>
        <v>8995</v>
      </c>
      <c r="V231" s="102">
        <v>9033</v>
      </c>
      <c r="W231" s="103">
        <f t="shared" si="68"/>
        <v>300</v>
      </c>
      <c r="X231" s="13">
        <f t="shared" si="62"/>
        <v>3.44E-2</v>
      </c>
      <c r="Y231" s="14" t="str">
        <f t="shared" si="75"/>
        <v>2.40%-3.60%</v>
      </c>
      <c r="Z231" s="104"/>
      <c r="AA231" s="104"/>
      <c r="AB231" s="104"/>
      <c r="AC231" s="16"/>
      <c r="AD231" s="100">
        <f t="shared" si="69"/>
        <v>0</v>
      </c>
      <c r="AE231" s="105">
        <f t="shared" si="70"/>
        <v>9033</v>
      </c>
      <c r="AF231" s="18">
        <f t="shared" si="71"/>
        <v>300</v>
      </c>
      <c r="AG231" s="19">
        <f t="shared" si="72"/>
        <v>3.4352456200618331E-2</v>
      </c>
      <c r="AH231" s="20">
        <v>14</v>
      </c>
      <c r="AI231" s="20">
        <v>450</v>
      </c>
      <c r="AJ231" s="20"/>
      <c r="AK231" s="20">
        <v>688</v>
      </c>
      <c r="AL231" s="20">
        <f t="shared" si="73"/>
        <v>132550</v>
      </c>
      <c r="AM231" s="7">
        <v>3</v>
      </c>
      <c r="AN231" s="20"/>
      <c r="AO231" s="21"/>
      <c r="AP231" s="21"/>
      <c r="AQ231" s="5" t="s">
        <v>1095</v>
      </c>
      <c r="AR231" s="5" t="s">
        <v>261</v>
      </c>
      <c r="AS231" s="5" t="s">
        <v>62</v>
      </c>
      <c r="AT231" s="20"/>
      <c r="AU231" s="21"/>
      <c r="AV231" s="21"/>
      <c r="AW231" s="145" t="e" vm="1">
        <f t="shared" ca="1" si="76"/>
        <v>#NAME?</v>
      </c>
      <c r="AX231" s="21" t="str">
        <f>VLOOKUP(表1[[#This Row],[Pers.no.]],'[6]Person Detail'!$B:$L,11,0)</f>
        <v>50-70</v>
      </c>
      <c r="AY231" s="404">
        <f>VLOOKUP(表1[[#This Row],[Pers.no.]],'[6]Person Detail'!$B:$R,17,0)</f>
        <v>0.92412698412698413</v>
      </c>
      <c r="AZ231" s="404">
        <f>VLOOKUP(表1[[#This Row],[Pers.no.]],'[6]Person Detail'!$B:$W,21,0)</f>
        <v>0.92608695652173911</v>
      </c>
      <c r="BA231" s="404">
        <f>VLOOKUP(表1[[#This Row],[Pers.no.]],'[6]Person Detail'!$B:$W,22,0)</f>
        <v>0.91538305634373729</v>
      </c>
    </row>
    <row r="232" spans="1:53" s="99" customFormat="1" ht="19.95" customHeight="1">
      <c r="A232" s="87" t="s">
        <v>562</v>
      </c>
      <c r="B232" s="5">
        <v>15006261</v>
      </c>
      <c r="C232" s="5" t="s">
        <v>54</v>
      </c>
      <c r="D232" s="5" t="s">
        <v>55</v>
      </c>
      <c r="E232" s="5" t="s">
        <v>1254</v>
      </c>
      <c r="F232" s="5" t="s">
        <v>1150</v>
      </c>
      <c r="G232" s="5" t="s">
        <v>876</v>
      </c>
      <c r="H232" s="6">
        <v>40702</v>
      </c>
      <c r="I232" s="5" t="s">
        <v>105</v>
      </c>
      <c r="J232" s="5" t="s">
        <v>950</v>
      </c>
      <c r="K232" s="5" t="s">
        <v>107</v>
      </c>
      <c r="L232" s="7">
        <v>2</v>
      </c>
      <c r="M232" s="7">
        <v>2</v>
      </c>
      <c r="N232" s="100">
        <v>10032</v>
      </c>
      <c r="O232" s="9">
        <v>0</v>
      </c>
      <c r="P232" s="101">
        <f t="shared" si="63"/>
        <v>0</v>
      </c>
      <c r="Q232" s="9">
        <v>0</v>
      </c>
      <c r="R232" s="101">
        <f t="shared" si="64"/>
        <v>0</v>
      </c>
      <c r="S232" s="9">
        <f t="shared" si="65"/>
        <v>0</v>
      </c>
      <c r="T232" s="101">
        <f t="shared" si="66"/>
        <v>0</v>
      </c>
      <c r="U232" s="101">
        <f t="shared" si="67"/>
        <v>10032</v>
      </c>
      <c r="V232" s="102">
        <f t="shared" si="77"/>
        <v>10032</v>
      </c>
      <c r="W232" s="103">
        <f t="shared" si="68"/>
        <v>0</v>
      </c>
      <c r="X232" s="13">
        <f t="shared" si="62"/>
        <v>0</v>
      </c>
      <c r="Y232" s="14" t="str">
        <f t="shared" si="75"/>
        <v>0.00%-0.00%</v>
      </c>
      <c r="Z232" s="104"/>
      <c r="AA232" s="104"/>
      <c r="AB232" s="104"/>
      <c r="AC232" s="16"/>
      <c r="AD232" s="100">
        <f t="shared" si="69"/>
        <v>0</v>
      </c>
      <c r="AE232" s="105">
        <f t="shared" si="70"/>
        <v>10032</v>
      </c>
      <c r="AF232" s="18">
        <f t="shared" si="71"/>
        <v>0</v>
      </c>
      <c r="AG232" s="19">
        <f t="shared" si="72"/>
        <v>0</v>
      </c>
      <c r="AH232" s="20">
        <v>14</v>
      </c>
      <c r="AI232" s="20">
        <v>450</v>
      </c>
      <c r="AJ232" s="20"/>
      <c r="AK232" s="20">
        <v>688</v>
      </c>
      <c r="AL232" s="20">
        <f t="shared" si="73"/>
        <v>146536</v>
      </c>
      <c r="AM232" s="7">
        <v>3</v>
      </c>
      <c r="AN232" s="20"/>
      <c r="AO232" s="21"/>
      <c r="AP232" s="21"/>
      <c r="AQ232" s="5" t="s">
        <v>1095</v>
      </c>
      <c r="AR232" s="5" t="s">
        <v>261</v>
      </c>
      <c r="AS232" s="5" t="s">
        <v>62</v>
      </c>
      <c r="AT232" s="20"/>
      <c r="AU232" s="21"/>
      <c r="AV232" s="21"/>
      <c r="AW232" s="145" t="e" vm="1">
        <f t="shared" ca="1" si="76"/>
        <v>#NAME?</v>
      </c>
      <c r="AX232" s="21" t="str">
        <f>VLOOKUP(表1[[#This Row],[Pers.no.]],'[6]Person Detail'!$B:$L,11,0)</f>
        <v>0</v>
      </c>
      <c r="AY232" s="404">
        <f>VLOOKUP(表1[[#This Row],[Pers.no.]],'[6]Person Detail'!$B:$R,17,0)</f>
        <v>1.0615873015873016</v>
      </c>
      <c r="AZ232" s="404">
        <f>VLOOKUP(表1[[#This Row],[Pers.no.]],'[6]Person Detail'!$B:$W,21,0)</f>
        <v>1.0638388123011664</v>
      </c>
      <c r="BA232" s="404">
        <f>VLOOKUP(表1[[#This Row],[Pers.no.]],'[6]Person Detail'!$B:$W,22,0)</f>
        <v>1.0166193757600324</v>
      </c>
    </row>
    <row r="233" spans="1:53" s="99" customFormat="1" ht="19.95" customHeight="1">
      <c r="A233" s="87" t="s">
        <v>562</v>
      </c>
      <c r="B233" s="5">
        <v>15014983</v>
      </c>
      <c r="C233" s="5" t="s">
        <v>54</v>
      </c>
      <c r="D233" s="5" t="s">
        <v>55</v>
      </c>
      <c r="E233" s="5" t="s">
        <v>1254</v>
      </c>
      <c r="F233" s="5" t="s">
        <v>1150</v>
      </c>
      <c r="G233" s="5" t="s">
        <v>876</v>
      </c>
      <c r="H233" s="6">
        <v>42375</v>
      </c>
      <c r="I233" s="5" t="s">
        <v>201</v>
      </c>
      <c r="J233" s="5" t="s">
        <v>202</v>
      </c>
      <c r="K233" s="5" t="s">
        <v>66</v>
      </c>
      <c r="L233" s="7">
        <v>2</v>
      </c>
      <c r="M233" s="7">
        <v>3</v>
      </c>
      <c r="N233" s="100">
        <v>14662</v>
      </c>
      <c r="O233" s="9">
        <v>2.5000000000000001E-2</v>
      </c>
      <c r="P233" s="101">
        <f t="shared" si="63"/>
        <v>367</v>
      </c>
      <c r="Q233" s="9">
        <v>0</v>
      </c>
      <c r="R233" s="101">
        <f t="shared" si="64"/>
        <v>0</v>
      </c>
      <c r="S233" s="9">
        <f t="shared" si="65"/>
        <v>2.5030691583685719E-2</v>
      </c>
      <c r="T233" s="101">
        <f t="shared" si="66"/>
        <v>367</v>
      </c>
      <c r="U233" s="101">
        <f t="shared" si="67"/>
        <v>15029</v>
      </c>
      <c r="V233" s="102">
        <v>15100</v>
      </c>
      <c r="W233" s="103">
        <f t="shared" si="68"/>
        <v>438</v>
      </c>
      <c r="X233" s="13">
        <f t="shared" si="62"/>
        <v>2.9899999999999999E-2</v>
      </c>
      <c r="Y233" s="14" t="str">
        <f t="shared" si="75"/>
        <v>2.00%-3.00%</v>
      </c>
      <c r="Z233" s="104"/>
      <c r="AA233" s="104"/>
      <c r="AB233" s="104"/>
      <c r="AC233" s="16"/>
      <c r="AD233" s="100">
        <f t="shared" si="69"/>
        <v>0</v>
      </c>
      <c r="AE233" s="105">
        <f t="shared" si="70"/>
        <v>15100</v>
      </c>
      <c r="AF233" s="18">
        <f t="shared" si="71"/>
        <v>438</v>
      </c>
      <c r="AG233" s="19">
        <f t="shared" si="72"/>
        <v>2.9873141454099139E-2</v>
      </c>
      <c r="AH233" s="20">
        <v>14</v>
      </c>
      <c r="AI233" s="20">
        <v>450</v>
      </c>
      <c r="AJ233" s="20"/>
      <c r="AK233" s="20">
        <v>688</v>
      </c>
      <c r="AL233" s="20">
        <f t="shared" si="73"/>
        <v>217488</v>
      </c>
      <c r="AM233" s="7">
        <v>3</v>
      </c>
      <c r="AN233" s="20"/>
      <c r="AO233" s="21"/>
      <c r="AP233" s="21"/>
      <c r="AQ233" s="5" t="s">
        <v>1095</v>
      </c>
      <c r="AR233" s="5" t="s">
        <v>261</v>
      </c>
      <c r="AS233" s="5" t="s">
        <v>62</v>
      </c>
      <c r="AT233" s="20"/>
      <c r="AU233" s="21"/>
      <c r="AV233" s="21"/>
      <c r="AW233" s="145" t="e" vm="1">
        <f t="shared" ca="1" si="76"/>
        <v>#NAME?</v>
      </c>
      <c r="AX233" s="21" t="str">
        <f>VLOOKUP(表1[[#This Row],[Pers.no.]],'[6]Person Detail'!$B:$L,11,0)</f>
        <v>70-90</v>
      </c>
      <c r="AY233" s="404">
        <f>VLOOKUP(表1[[#This Row],[Pers.no.]],'[6]Person Detail'!$B:$R,17,0)</f>
        <v>0.92703591299949417</v>
      </c>
      <c r="AZ233" s="404">
        <f>VLOOKUP(表1[[#This Row],[Pers.no.]],'[6]Person Detail'!$B:$W,21,0)</f>
        <v>0.97756442310897751</v>
      </c>
      <c r="BA233" s="404">
        <f>VLOOKUP(表1[[#This Row],[Pers.no.]],'[6]Person Detail'!$B:$W,22,0)</f>
        <v>0.97709330917561799</v>
      </c>
    </row>
    <row r="234" spans="1:53" s="99" customFormat="1" ht="19.95" customHeight="1">
      <c r="A234" s="87" t="s">
        <v>562</v>
      </c>
      <c r="B234" s="5">
        <v>15020890</v>
      </c>
      <c r="C234" s="5" t="s">
        <v>54</v>
      </c>
      <c r="D234" s="5" t="s">
        <v>55</v>
      </c>
      <c r="E234" s="5" t="s">
        <v>1254</v>
      </c>
      <c r="F234" s="5" t="s">
        <v>1158</v>
      </c>
      <c r="G234" s="5" t="s">
        <v>876</v>
      </c>
      <c r="H234" s="6">
        <v>44249</v>
      </c>
      <c r="I234" s="5" t="s">
        <v>87</v>
      </c>
      <c r="J234" s="5" t="s">
        <v>87</v>
      </c>
      <c r="K234" s="5" t="s">
        <v>89</v>
      </c>
      <c r="L234" s="7">
        <v>2</v>
      </c>
      <c r="M234" s="7">
        <v>3</v>
      </c>
      <c r="N234" s="100">
        <v>11324</v>
      </c>
      <c r="O234" s="9">
        <v>2.5000000000000001E-2</v>
      </c>
      <c r="P234" s="101">
        <f t="shared" si="63"/>
        <v>283</v>
      </c>
      <c r="Q234" s="9">
        <v>0</v>
      </c>
      <c r="R234" s="101">
        <f t="shared" si="64"/>
        <v>0</v>
      </c>
      <c r="S234" s="9">
        <f t="shared" si="65"/>
        <v>2.4991169198163195E-2</v>
      </c>
      <c r="T234" s="101">
        <f t="shared" si="66"/>
        <v>283</v>
      </c>
      <c r="U234" s="101">
        <f t="shared" si="67"/>
        <v>11607</v>
      </c>
      <c r="V234" s="102">
        <v>11650</v>
      </c>
      <c r="W234" s="103">
        <f t="shared" si="68"/>
        <v>326</v>
      </c>
      <c r="X234" s="13">
        <f t="shared" si="62"/>
        <v>2.8799999999999999E-2</v>
      </c>
      <c r="Y234" s="14" t="str">
        <f t="shared" si="75"/>
        <v>2.00%-3.00%</v>
      </c>
      <c r="Z234" s="104"/>
      <c r="AA234" s="104"/>
      <c r="AB234" s="104"/>
      <c r="AC234" s="16"/>
      <c r="AD234" s="100">
        <f t="shared" si="69"/>
        <v>0</v>
      </c>
      <c r="AE234" s="105">
        <f t="shared" si="70"/>
        <v>11650</v>
      </c>
      <c r="AF234" s="18">
        <f t="shared" si="71"/>
        <v>326</v>
      </c>
      <c r="AG234" s="19">
        <f t="shared" si="72"/>
        <v>2.8788413987990147E-2</v>
      </c>
      <c r="AH234" s="20">
        <v>14</v>
      </c>
      <c r="AI234" s="20">
        <v>450</v>
      </c>
      <c r="AJ234" s="20"/>
      <c r="AK234" s="20">
        <v>688</v>
      </c>
      <c r="AL234" s="20">
        <f t="shared" si="73"/>
        <v>169188</v>
      </c>
      <c r="AM234" s="7">
        <v>4</v>
      </c>
      <c r="AN234" s="20"/>
      <c r="AO234" s="21"/>
      <c r="AP234" s="21"/>
      <c r="AQ234" s="5" t="s">
        <v>1095</v>
      </c>
      <c r="AR234" s="5" t="s">
        <v>261</v>
      </c>
      <c r="AS234" s="5" t="s">
        <v>62</v>
      </c>
      <c r="AT234" s="20"/>
      <c r="AU234" s="21"/>
      <c r="AV234" s="21"/>
      <c r="AW234" s="145" t="e" vm="1">
        <f t="shared" ca="1" si="76"/>
        <v>#NAME?</v>
      </c>
      <c r="AX234" s="21" t="str">
        <f>VLOOKUP(表1[[#This Row],[Pers.no.]],'[6]Person Detail'!$B:$L,11,0)</f>
        <v>70-90</v>
      </c>
      <c r="AY234" s="404">
        <f>VLOOKUP(表1[[#This Row],[Pers.no.]],'[6]Person Detail'!$B:$R,17,0)</f>
        <v>0.91636657900060692</v>
      </c>
      <c r="AZ234" s="404">
        <f>VLOOKUP(表1[[#This Row],[Pers.no.]],'[6]Person Detail'!$B:$W,21,0)</f>
        <v>0.97742868240473002</v>
      </c>
      <c r="BA234" s="404">
        <f>VLOOKUP(表1[[#This Row],[Pers.no.]],'[6]Person Detail'!$B:$W,22,0)</f>
        <v>0.95983522142121525</v>
      </c>
    </row>
    <row r="235" spans="1:53" s="99" customFormat="1" ht="19.95" customHeight="1">
      <c r="A235" s="87" t="s">
        <v>562</v>
      </c>
      <c r="B235" s="5">
        <v>15014369</v>
      </c>
      <c r="C235" s="5" t="s">
        <v>54</v>
      </c>
      <c r="D235" s="5" t="s">
        <v>55</v>
      </c>
      <c r="E235" s="5" t="s">
        <v>1254</v>
      </c>
      <c r="F235" s="5" t="s">
        <v>1093</v>
      </c>
      <c r="G235" s="5" t="s">
        <v>1094</v>
      </c>
      <c r="H235" s="6">
        <v>42137</v>
      </c>
      <c r="I235" s="5" t="s">
        <v>340</v>
      </c>
      <c r="J235" s="5" t="s">
        <v>1194</v>
      </c>
      <c r="K235" s="5" t="s">
        <v>341</v>
      </c>
      <c r="L235" s="7">
        <v>2</v>
      </c>
      <c r="M235" s="7">
        <v>3</v>
      </c>
      <c r="N235" s="100">
        <v>22068</v>
      </c>
      <c r="O235" s="9">
        <v>3.5000000000000003E-2</v>
      </c>
      <c r="P235" s="101">
        <f t="shared" si="63"/>
        <v>772</v>
      </c>
      <c r="Q235" s="9">
        <v>0</v>
      </c>
      <c r="R235" s="101">
        <f t="shared" si="64"/>
        <v>0</v>
      </c>
      <c r="S235" s="9">
        <f t="shared" si="65"/>
        <v>3.4982780496646729E-2</v>
      </c>
      <c r="T235" s="101">
        <f t="shared" si="66"/>
        <v>772</v>
      </c>
      <c r="U235" s="101">
        <f t="shared" si="67"/>
        <v>22840</v>
      </c>
      <c r="V235" s="102">
        <v>22950</v>
      </c>
      <c r="W235" s="103">
        <f t="shared" si="68"/>
        <v>882</v>
      </c>
      <c r="X235" s="13">
        <f t="shared" si="62"/>
        <v>0.04</v>
      </c>
      <c r="Y235" s="14" t="str">
        <f t="shared" si="75"/>
        <v>2.80%-4.20%</v>
      </c>
      <c r="Z235" s="104"/>
      <c r="AA235" s="104"/>
      <c r="AB235" s="104"/>
      <c r="AC235" s="16"/>
      <c r="AD235" s="100">
        <f t="shared" si="69"/>
        <v>0</v>
      </c>
      <c r="AE235" s="105">
        <f t="shared" si="70"/>
        <v>22950</v>
      </c>
      <c r="AF235" s="18">
        <f t="shared" si="71"/>
        <v>882</v>
      </c>
      <c r="AG235" s="19">
        <f t="shared" si="72"/>
        <v>3.9967373572593834E-2</v>
      </c>
      <c r="AH235" s="20">
        <v>14</v>
      </c>
      <c r="AI235" s="20">
        <v>1950</v>
      </c>
      <c r="AJ235" s="20">
        <v>1000</v>
      </c>
      <c r="AK235" s="20">
        <v>688</v>
      </c>
      <c r="AL235" s="20">
        <f t="shared" si="73"/>
        <v>357388</v>
      </c>
      <c r="AM235" s="7">
        <v>5</v>
      </c>
      <c r="AN235" s="20"/>
      <c r="AO235" s="21"/>
      <c r="AP235" s="21"/>
      <c r="AQ235" s="5" t="s">
        <v>1095</v>
      </c>
      <c r="AR235" s="5" t="s">
        <v>261</v>
      </c>
      <c r="AS235" s="5" t="s">
        <v>62</v>
      </c>
      <c r="AT235" s="20"/>
      <c r="AU235" s="21"/>
      <c r="AV235" s="21"/>
      <c r="AW235" s="145" t="e" vm="1">
        <f t="shared" ca="1" si="76"/>
        <v>#NAME?</v>
      </c>
      <c r="AX235" s="21" t="str">
        <f>VLOOKUP(表1[[#This Row],[Pers.no.]],'[6]Person Detail'!$B:$L,11,0)</f>
        <v>&lt;50</v>
      </c>
      <c r="AY235" s="404">
        <f>VLOOKUP(表1[[#This Row],[Pers.no.]],'[6]Person Detail'!$B:$R,17,0)</f>
        <v>0.55934909892783824</v>
      </c>
      <c r="AZ235" s="404">
        <f>VLOOKUP(表1[[#This Row],[Pers.no.]],'[6]Person Detail'!$B:$W,21,0)</f>
        <v>0.71768187583336041</v>
      </c>
      <c r="BA235" s="404">
        <f>VLOOKUP(表1[[#This Row],[Pers.no.]],'[6]Person Detail'!$B:$W,22,0)</f>
        <v>0.7142857142857143</v>
      </c>
    </row>
    <row r="236" spans="1:53" ht="19.95" customHeight="1">
      <c r="A236" s="87" t="s">
        <v>562</v>
      </c>
      <c r="B236" s="5">
        <v>1212031</v>
      </c>
      <c r="C236" s="5" t="s">
        <v>54</v>
      </c>
      <c r="D236" s="5" t="s">
        <v>55</v>
      </c>
      <c r="E236" s="5" t="s">
        <v>1254</v>
      </c>
      <c r="F236" s="5" t="s">
        <v>1197</v>
      </c>
      <c r="G236" s="5" t="s">
        <v>1094</v>
      </c>
      <c r="H236" s="6">
        <v>41169</v>
      </c>
      <c r="I236" s="5" t="s">
        <v>340</v>
      </c>
      <c r="J236" s="5" t="s">
        <v>1194</v>
      </c>
      <c r="K236" s="5" t="s">
        <v>341</v>
      </c>
      <c r="L236" s="7">
        <v>2</v>
      </c>
      <c r="M236" s="7">
        <v>4</v>
      </c>
      <c r="N236" s="100">
        <v>25461</v>
      </c>
      <c r="O236" s="9">
        <v>5.2500000000000005E-2</v>
      </c>
      <c r="P236" s="101">
        <f t="shared" si="63"/>
        <v>1337</v>
      </c>
      <c r="Q236" s="9">
        <v>4.2099999999999999E-2</v>
      </c>
      <c r="R236" s="101">
        <f t="shared" si="64"/>
        <v>1072</v>
      </c>
      <c r="S236" s="9">
        <f t="shared" si="65"/>
        <v>9.4615293979026752E-2</v>
      </c>
      <c r="T236" s="101">
        <f t="shared" si="66"/>
        <v>2409</v>
      </c>
      <c r="U236" s="101">
        <f t="shared" si="67"/>
        <v>27870</v>
      </c>
      <c r="V236" s="102">
        <v>27500</v>
      </c>
      <c r="W236" s="103">
        <f t="shared" si="68"/>
        <v>2039</v>
      </c>
      <c r="X236" s="13">
        <f t="shared" si="62"/>
        <v>8.0100000000000005E-2</v>
      </c>
      <c r="Y236" s="14" t="str">
        <f t="shared" si="75"/>
        <v>7.57%-11.35%</v>
      </c>
      <c r="Z236" s="104"/>
      <c r="AA236" s="104"/>
      <c r="AB236" s="104"/>
      <c r="AC236" s="16"/>
      <c r="AD236" s="100">
        <f t="shared" si="69"/>
        <v>0</v>
      </c>
      <c r="AE236" s="105">
        <f t="shared" si="70"/>
        <v>27500</v>
      </c>
      <c r="AF236" s="18">
        <f t="shared" si="71"/>
        <v>2039</v>
      </c>
      <c r="AG236" s="19">
        <f t="shared" si="72"/>
        <v>8.0083264600761872E-2</v>
      </c>
      <c r="AH236" s="20">
        <v>14</v>
      </c>
      <c r="AI236" s="20">
        <v>450</v>
      </c>
      <c r="AJ236" s="20">
        <v>1000</v>
      </c>
      <c r="AK236" s="20">
        <v>688</v>
      </c>
      <c r="AL236" s="20">
        <f t="shared" si="73"/>
        <v>403088</v>
      </c>
      <c r="AM236" s="7">
        <v>3</v>
      </c>
      <c r="AN236" s="20"/>
      <c r="AO236" s="21"/>
      <c r="AP236" s="21"/>
      <c r="AQ236" s="5" t="s">
        <v>1095</v>
      </c>
      <c r="AR236" s="5" t="s">
        <v>261</v>
      </c>
      <c r="AS236" s="5" t="s">
        <v>62</v>
      </c>
      <c r="AT236" s="20"/>
      <c r="AU236" s="21"/>
      <c r="AV236" s="21"/>
      <c r="AW236" s="145" t="e" vm="1">
        <f t="shared" ca="1" si="76"/>
        <v>#NAME?</v>
      </c>
      <c r="AX236" s="21" t="str">
        <f>VLOOKUP(表1[[#This Row],[Pers.no.]],'[6]Person Detail'!$B:$L,11,0)</f>
        <v>&lt;50</v>
      </c>
      <c r="AY236" s="404">
        <f>VLOOKUP(表1[[#This Row],[Pers.no.]],'[6]Person Detail'!$B:$R,17,0)</f>
        <v>0.64535016348566654</v>
      </c>
      <c r="AZ236" s="404">
        <f>VLOOKUP(表1[[#This Row],[Pers.no.]],'[6]Person Detail'!$B:$W,21,0)</f>
        <v>0.828026927704966</v>
      </c>
      <c r="BA236" s="404">
        <f>VLOOKUP(表1[[#This Row],[Pers.no.]],'[6]Person Detail'!$B:$W,22,0)</f>
        <v>0.85589791472144416</v>
      </c>
    </row>
    <row r="237" spans="1:53" ht="19.95" customHeight="1">
      <c r="A237" s="87" t="s">
        <v>562</v>
      </c>
      <c r="B237" s="5">
        <v>15004179</v>
      </c>
      <c r="C237" s="5" t="s">
        <v>54</v>
      </c>
      <c r="D237" s="5" t="s">
        <v>55</v>
      </c>
      <c r="E237" s="5" t="s">
        <v>1254</v>
      </c>
      <c r="F237" s="5" t="s">
        <v>1200</v>
      </c>
      <c r="G237" s="5" t="s">
        <v>1201</v>
      </c>
      <c r="H237" s="6">
        <v>40373</v>
      </c>
      <c r="I237" s="5" t="s">
        <v>105</v>
      </c>
      <c r="J237" s="5" t="s">
        <v>1085</v>
      </c>
      <c r="K237" s="5" t="s">
        <v>107</v>
      </c>
      <c r="L237" s="7">
        <v>2</v>
      </c>
      <c r="M237" s="7">
        <v>3</v>
      </c>
      <c r="N237" s="8">
        <v>8569</v>
      </c>
      <c r="O237" s="9">
        <v>0.03</v>
      </c>
      <c r="P237" s="10">
        <f t="shared" si="63"/>
        <v>257</v>
      </c>
      <c r="Q237" s="9">
        <v>0</v>
      </c>
      <c r="R237" s="10">
        <f t="shared" si="64"/>
        <v>0</v>
      </c>
      <c r="S237" s="9">
        <f t="shared" si="65"/>
        <v>2.9991831018788658E-2</v>
      </c>
      <c r="T237" s="10">
        <f t="shared" si="66"/>
        <v>257</v>
      </c>
      <c r="U237" s="10">
        <f t="shared" si="67"/>
        <v>8826</v>
      </c>
      <c r="V237" s="11">
        <v>8876</v>
      </c>
      <c r="W237" s="12">
        <f t="shared" si="68"/>
        <v>307</v>
      </c>
      <c r="X237" s="13">
        <f t="shared" si="62"/>
        <v>3.5799999999999998E-2</v>
      </c>
      <c r="Y237" s="14" t="str">
        <f t="shared" ref="Y237:Y300" si="78">IF(OR(L237=1,L237=2,L237=4),TEXT(S237*0.8,"0.00%")&amp;"-"&amp;TEXT(S237*1.2,"0.00%"),IF(OR(L237=3,L237=6),TEXT(0,"0.00%")&amp;"-"&amp;TEXT(7%*1.2,"0.00%"),IF(OR(L237=5,L237=7),TEXT((R237/N237),"0.00%")&amp;"-"&amp;TEXT((R237/N237)+7%,"0.00%"),"")))</f>
        <v>2.40%-3.60%</v>
      </c>
      <c r="Z237" s="15"/>
      <c r="AA237" s="15"/>
      <c r="AB237" s="15"/>
      <c r="AC237" s="16"/>
      <c r="AD237" s="8">
        <f t="shared" si="69"/>
        <v>0</v>
      </c>
      <c r="AE237" s="17">
        <f t="shared" si="70"/>
        <v>8876</v>
      </c>
      <c r="AF237" s="18">
        <f t="shared" si="71"/>
        <v>307</v>
      </c>
      <c r="AG237" s="19">
        <f t="shared" si="72"/>
        <v>3.5826817598319627E-2</v>
      </c>
      <c r="AH237" s="20">
        <v>14</v>
      </c>
      <c r="AI237" s="20">
        <v>450</v>
      </c>
      <c r="AJ237" s="20"/>
      <c r="AK237" s="20">
        <v>688</v>
      </c>
      <c r="AL237" s="20">
        <f t="shared" si="73"/>
        <v>130352</v>
      </c>
      <c r="AM237" s="7">
        <v>3</v>
      </c>
      <c r="AN237" s="20"/>
      <c r="AO237" s="21"/>
      <c r="AP237" s="21"/>
      <c r="AQ237" s="5" t="s">
        <v>1202</v>
      </c>
      <c r="AR237" s="5" t="s">
        <v>261</v>
      </c>
      <c r="AS237" s="5" t="s">
        <v>62</v>
      </c>
      <c r="AT237" s="20"/>
      <c r="AU237" s="21"/>
      <c r="AV237" s="21"/>
      <c r="AW237" s="145" t="e" vm="1">
        <f t="shared" ca="1" si="76"/>
        <v>#NAME?</v>
      </c>
      <c r="AX237" s="21" t="str">
        <f>VLOOKUP(表1[[#This Row],[Pers.no.]],'[6]Person Detail'!$B:$L,11,0)</f>
        <v>50-70</v>
      </c>
      <c r="AY237" s="404">
        <f>VLOOKUP(表1[[#This Row],[Pers.no.]],'[6]Person Detail'!$B:$R,17,0)</f>
        <v>0.90677248677248679</v>
      </c>
      <c r="AZ237" s="404">
        <f>VLOOKUP(表1[[#This Row],[Pers.no.]],'[6]Person Detail'!$B:$W,21,0)</f>
        <v>0.90869565217391302</v>
      </c>
      <c r="BA237" s="404">
        <f>VLOOKUP(表1[[#This Row],[Pers.no.]],'[6]Person Detail'!$B:$W,22,0)</f>
        <v>0.8994730441832185</v>
      </c>
    </row>
    <row r="238" spans="1:53" ht="19.95" customHeight="1">
      <c r="A238" s="87" t="s">
        <v>562</v>
      </c>
      <c r="B238" s="5">
        <v>15004574</v>
      </c>
      <c r="C238" s="5" t="s">
        <v>54</v>
      </c>
      <c r="D238" s="5" t="s">
        <v>55</v>
      </c>
      <c r="E238" s="5" t="s">
        <v>1254</v>
      </c>
      <c r="F238" s="5" t="s">
        <v>1200</v>
      </c>
      <c r="G238" s="5" t="s">
        <v>1201</v>
      </c>
      <c r="H238" s="6">
        <v>41456</v>
      </c>
      <c r="I238" s="5" t="s">
        <v>285</v>
      </c>
      <c r="J238" s="5" t="s">
        <v>285</v>
      </c>
      <c r="K238" s="5" t="s">
        <v>286</v>
      </c>
      <c r="L238" s="7">
        <v>2</v>
      </c>
      <c r="M238" s="7">
        <v>3</v>
      </c>
      <c r="N238" s="8">
        <v>7688</v>
      </c>
      <c r="O238" s="9">
        <v>0.03</v>
      </c>
      <c r="P238" s="10">
        <f t="shared" si="63"/>
        <v>231</v>
      </c>
      <c r="Q238" s="9">
        <v>0</v>
      </c>
      <c r="R238" s="10">
        <f t="shared" si="64"/>
        <v>0</v>
      </c>
      <c r="S238" s="9">
        <f t="shared" si="65"/>
        <v>3.0046826222684703E-2</v>
      </c>
      <c r="T238" s="10">
        <f t="shared" si="66"/>
        <v>231</v>
      </c>
      <c r="U238" s="10">
        <f t="shared" si="67"/>
        <v>7919</v>
      </c>
      <c r="V238" s="11">
        <v>8150</v>
      </c>
      <c r="W238" s="12">
        <f t="shared" si="68"/>
        <v>462</v>
      </c>
      <c r="X238" s="13">
        <f t="shared" si="62"/>
        <v>6.0100000000000001E-2</v>
      </c>
      <c r="Y238" s="14" t="str">
        <f t="shared" si="78"/>
        <v>2.40%-3.61%</v>
      </c>
      <c r="Z238" s="15"/>
      <c r="AA238" s="15"/>
      <c r="AB238" s="15"/>
      <c r="AC238" s="16"/>
      <c r="AD238" s="8">
        <f t="shared" si="69"/>
        <v>0</v>
      </c>
      <c r="AE238" s="17">
        <f t="shared" si="70"/>
        <v>8150</v>
      </c>
      <c r="AF238" s="18">
        <f t="shared" si="71"/>
        <v>462</v>
      </c>
      <c r="AG238" s="19">
        <f t="shared" si="72"/>
        <v>6.0093652445369461E-2</v>
      </c>
      <c r="AH238" s="20">
        <v>14</v>
      </c>
      <c r="AI238" s="20">
        <v>600</v>
      </c>
      <c r="AJ238" s="20"/>
      <c r="AK238" s="20">
        <v>688</v>
      </c>
      <c r="AL238" s="20">
        <f t="shared" si="73"/>
        <v>121988</v>
      </c>
      <c r="AM238" s="7">
        <v>3</v>
      </c>
      <c r="AN238" s="20"/>
      <c r="AO238" s="121" t="s">
        <v>1205</v>
      </c>
      <c r="AP238" s="21" t="s">
        <v>179</v>
      </c>
      <c r="AQ238" s="5" t="s">
        <v>1202</v>
      </c>
      <c r="AR238" s="5" t="s">
        <v>261</v>
      </c>
      <c r="AS238" s="5" t="s">
        <v>62</v>
      </c>
      <c r="AT238" s="20"/>
      <c r="AU238" s="21"/>
      <c r="AV238" s="21"/>
      <c r="AW238" s="145" t="e" vm="1">
        <f t="shared" ca="1" si="76"/>
        <v>#NAME?</v>
      </c>
      <c r="AX238" s="21" t="str">
        <f>VLOOKUP(表1[[#This Row],[Pers.no.]],'[6]Person Detail'!$B:$L,11,0)</f>
        <v>50-70</v>
      </c>
      <c r="AY238" s="404">
        <f>VLOOKUP(表1[[#This Row],[Pers.no.]],'[6]Person Detail'!$B:$R,17,0)</f>
        <v>1.0904964539007092</v>
      </c>
      <c r="AZ238" s="404">
        <f>VLOOKUP(表1[[#This Row],[Pers.no.]],'[6]Person Detail'!$B:$W,21,0)</f>
        <v>1.3251745238300439</v>
      </c>
      <c r="BA238" s="404">
        <f>VLOOKUP(表1[[#This Row],[Pers.no.]],'[6]Person Detail'!$B:$W,22,0)</f>
        <v>1.3358465825274546</v>
      </c>
    </row>
    <row r="239" spans="1:53" ht="19.95" customHeight="1">
      <c r="A239" s="87" t="s">
        <v>562</v>
      </c>
      <c r="B239" s="5">
        <v>15014467</v>
      </c>
      <c r="C239" s="5" t="s">
        <v>54</v>
      </c>
      <c r="D239" s="5" t="s">
        <v>55</v>
      </c>
      <c r="E239" s="5" t="s">
        <v>1254</v>
      </c>
      <c r="F239" s="5" t="s">
        <v>1208</v>
      </c>
      <c r="G239" s="5" t="s">
        <v>1209</v>
      </c>
      <c r="H239" s="6">
        <v>42165</v>
      </c>
      <c r="I239" s="5" t="s">
        <v>80</v>
      </c>
      <c r="J239" s="5" t="s">
        <v>1210</v>
      </c>
      <c r="K239" s="5" t="s">
        <v>66</v>
      </c>
      <c r="L239" s="7">
        <v>2</v>
      </c>
      <c r="M239" s="7">
        <v>3</v>
      </c>
      <c r="N239" s="8">
        <v>14772</v>
      </c>
      <c r="O239" s="9">
        <v>2.5000000000000001E-2</v>
      </c>
      <c r="P239" s="10">
        <f t="shared" si="63"/>
        <v>369</v>
      </c>
      <c r="Q239" s="9">
        <v>0</v>
      </c>
      <c r="R239" s="10">
        <f t="shared" si="64"/>
        <v>0</v>
      </c>
      <c r="S239" s="9">
        <f t="shared" si="65"/>
        <v>2.4979691307879772E-2</v>
      </c>
      <c r="T239" s="10">
        <f t="shared" si="66"/>
        <v>369</v>
      </c>
      <c r="U239" s="10">
        <f t="shared" si="67"/>
        <v>15141</v>
      </c>
      <c r="V239" s="11">
        <f t="shared" ref="V239:V271" si="79">U239</f>
        <v>15141</v>
      </c>
      <c r="W239" s="12">
        <f t="shared" si="68"/>
        <v>369</v>
      </c>
      <c r="X239" s="13">
        <f t="shared" si="62"/>
        <v>2.5000000000000001E-2</v>
      </c>
      <c r="Y239" s="14" t="str">
        <f t="shared" si="78"/>
        <v>2.00%-3.00%</v>
      </c>
      <c r="Z239" s="15"/>
      <c r="AA239" s="15"/>
      <c r="AB239" s="15"/>
      <c r="AC239" s="16"/>
      <c r="AD239" s="8">
        <f t="shared" si="69"/>
        <v>0</v>
      </c>
      <c r="AE239" s="17">
        <f t="shared" si="70"/>
        <v>15141</v>
      </c>
      <c r="AF239" s="18">
        <f t="shared" si="71"/>
        <v>369</v>
      </c>
      <c r="AG239" s="19">
        <f t="shared" si="72"/>
        <v>2.4979691307879692E-2</v>
      </c>
      <c r="AH239" s="20">
        <v>14</v>
      </c>
      <c r="AI239" s="20">
        <v>450</v>
      </c>
      <c r="AJ239" s="20"/>
      <c r="AK239" s="20">
        <v>688</v>
      </c>
      <c r="AL239" s="20">
        <f t="shared" si="73"/>
        <v>218062</v>
      </c>
      <c r="AM239" s="7">
        <v>5</v>
      </c>
      <c r="AN239" s="20"/>
      <c r="AO239" s="21"/>
      <c r="AP239" s="21"/>
      <c r="AQ239" s="5" t="s">
        <v>1202</v>
      </c>
      <c r="AR239" s="5" t="s">
        <v>261</v>
      </c>
      <c r="AS239" s="5" t="s">
        <v>62</v>
      </c>
      <c r="AT239" s="20"/>
      <c r="AU239" s="21"/>
      <c r="AV239" s="21"/>
      <c r="AW239" s="145" t="e" vm="1">
        <f t="shared" ca="1" si="76"/>
        <v>#NAME?</v>
      </c>
      <c r="AX239" s="21" t="str">
        <f>VLOOKUP(表1[[#This Row],[Pers.no.]],'[6]Person Detail'!$B:$L,11,0)</f>
        <v>70-90</v>
      </c>
      <c r="AY239" s="404">
        <f>VLOOKUP(表1[[#This Row],[Pers.no.]],'[6]Person Detail'!$B:$R,17,0)</f>
        <v>0.93399089529590285</v>
      </c>
      <c r="AZ239" s="404">
        <f>VLOOKUP(表1[[#This Row],[Pers.no.]],'[6]Person Detail'!$B:$W,21,0)</f>
        <v>0.98489848984898487</v>
      </c>
      <c r="BA239" s="404">
        <f>VLOOKUP(表1[[#This Row],[Pers.no.]],'[6]Person Detail'!$B:$W,22,0)</f>
        <v>0.97974634398861138</v>
      </c>
    </row>
    <row r="240" spans="1:53" ht="19.95" customHeight="1">
      <c r="A240" s="87" t="s">
        <v>562</v>
      </c>
      <c r="B240" s="5">
        <v>15010343</v>
      </c>
      <c r="C240" s="5" t="s">
        <v>54</v>
      </c>
      <c r="D240" s="5" t="s">
        <v>55</v>
      </c>
      <c r="E240" s="5" t="s">
        <v>1254</v>
      </c>
      <c r="F240" s="5" t="s">
        <v>1200</v>
      </c>
      <c r="G240" s="5" t="s">
        <v>1201</v>
      </c>
      <c r="H240" s="6">
        <v>42186</v>
      </c>
      <c r="I240" s="5" t="s">
        <v>80</v>
      </c>
      <c r="J240" s="5" t="s">
        <v>1213</v>
      </c>
      <c r="K240" s="5" t="s">
        <v>66</v>
      </c>
      <c r="L240" s="7">
        <v>2</v>
      </c>
      <c r="M240" s="7">
        <v>3</v>
      </c>
      <c r="N240" s="8">
        <v>14390</v>
      </c>
      <c r="O240" s="9">
        <v>0.03</v>
      </c>
      <c r="P240" s="10">
        <f t="shared" si="63"/>
        <v>432</v>
      </c>
      <c r="Q240" s="9">
        <v>0</v>
      </c>
      <c r="R240" s="10">
        <f t="shared" si="64"/>
        <v>0</v>
      </c>
      <c r="S240" s="9">
        <f t="shared" si="65"/>
        <v>3.0020847810979846E-2</v>
      </c>
      <c r="T240" s="10">
        <f t="shared" si="66"/>
        <v>432</v>
      </c>
      <c r="U240" s="10">
        <f t="shared" si="67"/>
        <v>14822</v>
      </c>
      <c r="V240" s="11">
        <f t="shared" si="79"/>
        <v>14822</v>
      </c>
      <c r="W240" s="12">
        <f t="shared" si="68"/>
        <v>432</v>
      </c>
      <c r="X240" s="13">
        <f t="shared" si="62"/>
        <v>0.03</v>
      </c>
      <c r="Y240" s="14" t="str">
        <f t="shared" si="78"/>
        <v>2.40%-3.60%</v>
      </c>
      <c r="Z240" s="15"/>
      <c r="AA240" s="15"/>
      <c r="AB240" s="15"/>
      <c r="AC240" s="16"/>
      <c r="AD240" s="8">
        <f t="shared" si="69"/>
        <v>0</v>
      </c>
      <c r="AE240" s="17">
        <f t="shared" si="70"/>
        <v>14822</v>
      </c>
      <c r="AF240" s="18">
        <f t="shared" si="71"/>
        <v>432</v>
      </c>
      <c r="AG240" s="19">
        <f t="shared" si="72"/>
        <v>3.00208478109798E-2</v>
      </c>
      <c r="AH240" s="20">
        <v>14</v>
      </c>
      <c r="AI240" s="20">
        <v>450</v>
      </c>
      <c r="AJ240" s="20"/>
      <c r="AK240" s="20">
        <v>688</v>
      </c>
      <c r="AL240" s="20">
        <f t="shared" si="73"/>
        <v>213596</v>
      </c>
      <c r="AM240" s="7">
        <v>3</v>
      </c>
      <c r="AN240" s="20"/>
      <c r="AO240" s="21"/>
      <c r="AP240" s="21"/>
      <c r="AQ240" s="5" t="s">
        <v>1202</v>
      </c>
      <c r="AR240" s="5" t="s">
        <v>261</v>
      </c>
      <c r="AS240" s="5" t="s">
        <v>62</v>
      </c>
      <c r="AT240" s="20"/>
      <c r="AU240" s="21"/>
      <c r="AV240" s="21"/>
      <c r="AW240" s="145" t="e" vm="1">
        <f t="shared" ca="1" si="76"/>
        <v>#NAME?</v>
      </c>
      <c r="AX240" s="21" t="str">
        <f>VLOOKUP(表1[[#This Row],[Pers.no.]],'[6]Person Detail'!$B:$L,11,0)</f>
        <v>50-70</v>
      </c>
      <c r="AY240" s="404">
        <f>VLOOKUP(表1[[#This Row],[Pers.no.]],'[6]Person Detail'!$B:$R,17,0)</f>
        <v>0.909838138593829</v>
      </c>
      <c r="AZ240" s="404">
        <f>VLOOKUP(表1[[#This Row],[Pers.no.]],'[6]Person Detail'!$B:$W,21,0)</f>
        <v>0.95942927626095942</v>
      </c>
      <c r="BA240" s="404">
        <f>VLOOKUP(表1[[#This Row],[Pers.no.]],'[6]Person Detail'!$B:$W,22,0)</f>
        <v>0.95910443898019926</v>
      </c>
    </row>
    <row r="241" spans="1:53" ht="19.95" customHeight="1">
      <c r="A241" s="87" t="s">
        <v>562</v>
      </c>
      <c r="B241" s="5">
        <v>11013617</v>
      </c>
      <c r="C241" s="5" t="s">
        <v>54</v>
      </c>
      <c r="D241" s="5" t="s">
        <v>55</v>
      </c>
      <c r="E241" s="5" t="s">
        <v>1254</v>
      </c>
      <c r="F241" s="5" t="s">
        <v>1216</v>
      </c>
      <c r="G241" s="5" t="s">
        <v>1209</v>
      </c>
      <c r="H241" s="6">
        <v>42478</v>
      </c>
      <c r="I241" s="5" t="s">
        <v>105</v>
      </c>
      <c r="J241" s="5" t="s">
        <v>950</v>
      </c>
      <c r="K241" s="5" t="s">
        <v>107</v>
      </c>
      <c r="L241" s="7">
        <v>2</v>
      </c>
      <c r="M241" s="7">
        <v>4</v>
      </c>
      <c r="N241" s="8">
        <v>12677</v>
      </c>
      <c r="O241" s="9">
        <v>2.2499999999999999E-2</v>
      </c>
      <c r="P241" s="10">
        <f t="shared" si="63"/>
        <v>285</v>
      </c>
      <c r="Q241" s="9">
        <v>0</v>
      </c>
      <c r="R241" s="10">
        <f t="shared" si="64"/>
        <v>0</v>
      </c>
      <c r="S241" s="9">
        <f t="shared" si="65"/>
        <v>2.2481659698666875E-2</v>
      </c>
      <c r="T241" s="10">
        <f t="shared" si="66"/>
        <v>285</v>
      </c>
      <c r="U241" s="10">
        <f t="shared" si="67"/>
        <v>12962</v>
      </c>
      <c r="V241" s="11">
        <f t="shared" si="79"/>
        <v>12962</v>
      </c>
      <c r="W241" s="12">
        <f t="shared" si="68"/>
        <v>285</v>
      </c>
      <c r="X241" s="13">
        <f t="shared" si="62"/>
        <v>2.2499999999999999E-2</v>
      </c>
      <c r="Y241" s="14" t="str">
        <f t="shared" si="78"/>
        <v>1.80%-2.70%</v>
      </c>
      <c r="Z241" s="15"/>
      <c r="AA241" s="15"/>
      <c r="AB241" s="15"/>
      <c r="AC241" s="16"/>
      <c r="AD241" s="8">
        <f t="shared" si="69"/>
        <v>0</v>
      </c>
      <c r="AE241" s="17">
        <f t="shared" si="70"/>
        <v>12962</v>
      </c>
      <c r="AF241" s="18">
        <f t="shared" si="71"/>
        <v>285</v>
      </c>
      <c r="AG241" s="19">
        <f t="shared" si="72"/>
        <v>2.2481659698666778E-2</v>
      </c>
      <c r="AH241" s="20">
        <v>14</v>
      </c>
      <c r="AI241" s="20">
        <v>450</v>
      </c>
      <c r="AJ241" s="20"/>
      <c r="AK241" s="20">
        <v>688</v>
      </c>
      <c r="AL241" s="20">
        <f t="shared" si="73"/>
        <v>187556</v>
      </c>
      <c r="AM241" s="7">
        <v>3</v>
      </c>
      <c r="AN241" s="20"/>
      <c r="AO241" s="21"/>
      <c r="AP241" s="21"/>
      <c r="AQ241" s="5" t="s">
        <v>1202</v>
      </c>
      <c r="AR241" s="5" t="s">
        <v>261</v>
      </c>
      <c r="AS241" s="5" t="s">
        <v>62</v>
      </c>
      <c r="AT241" s="20"/>
      <c r="AU241" s="21"/>
      <c r="AV241" s="21"/>
      <c r="AW241" s="145" t="e" vm="1">
        <f t="shared" ca="1" si="76"/>
        <v>#NAME?</v>
      </c>
      <c r="AX241" s="21" t="str">
        <f>VLOOKUP(表1[[#This Row],[Pers.no.]],'[6]Person Detail'!$B:$L,11,0)</f>
        <v>110-130</v>
      </c>
      <c r="AY241" s="404">
        <f>VLOOKUP(表1[[#This Row],[Pers.no.]],'[6]Person Detail'!$B:$R,17,0)</f>
        <v>1.3414814814814815</v>
      </c>
      <c r="AZ241" s="404">
        <f>VLOOKUP(表1[[#This Row],[Pers.no.]],'[6]Person Detail'!$B:$W,21,0)</f>
        <v>1.3443266171792152</v>
      </c>
      <c r="BA241" s="404">
        <f>VLOOKUP(表1[[#This Row],[Pers.no.]],'[6]Person Detail'!$B:$W,22,0)</f>
        <v>1.3135387109850021</v>
      </c>
    </row>
    <row r="242" spans="1:53" ht="19.95" customHeight="1">
      <c r="A242" s="87" t="s">
        <v>562</v>
      </c>
      <c r="B242" s="5">
        <v>15000257</v>
      </c>
      <c r="C242" s="5" t="s">
        <v>54</v>
      </c>
      <c r="D242" s="5" t="s">
        <v>55</v>
      </c>
      <c r="E242" s="5" t="s">
        <v>1254</v>
      </c>
      <c r="F242" s="5" t="s">
        <v>1208</v>
      </c>
      <c r="G242" s="5" t="s">
        <v>1209</v>
      </c>
      <c r="H242" s="6">
        <v>38656</v>
      </c>
      <c r="I242" s="5" t="s">
        <v>87</v>
      </c>
      <c r="J242" s="5" t="s">
        <v>815</v>
      </c>
      <c r="K242" s="5" t="s">
        <v>89</v>
      </c>
      <c r="L242" s="7">
        <v>2</v>
      </c>
      <c r="M242" s="7">
        <v>4</v>
      </c>
      <c r="N242" s="8">
        <v>10769</v>
      </c>
      <c r="O242" s="9">
        <v>3.7500000000000006E-2</v>
      </c>
      <c r="P242" s="10">
        <f t="shared" si="63"/>
        <v>404</v>
      </c>
      <c r="Q242" s="9">
        <v>1.55E-2</v>
      </c>
      <c r="R242" s="10">
        <f t="shared" si="64"/>
        <v>167</v>
      </c>
      <c r="S242" s="9">
        <f t="shared" si="65"/>
        <v>5.3022564769245058E-2</v>
      </c>
      <c r="T242" s="10">
        <f t="shared" si="66"/>
        <v>571</v>
      </c>
      <c r="U242" s="10">
        <f t="shared" si="67"/>
        <v>11340</v>
      </c>
      <c r="V242" s="11">
        <f t="shared" si="79"/>
        <v>11340</v>
      </c>
      <c r="W242" s="12">
        <f t="shared" si="68"/>
        <v>571</v>
      </c>
      <c r="X242" s="13">
        <f t="shared" si="62"/>
        <v>5.2999999999999999E-2</v>
      </c>
      <c r="Y242" s="14" t="str">
        <f t="shared" si="78"/>
        <v>4.24%-6.36%</v>
      </c>
      <c r="Z242" s="15"/>
      <c r="AA242" s="15"/>
      <c r="AB242" s="15"/>
      <c r="AC242" s="16"/>
      <c r="AD242" s="8">
        <f t="shared" si="69"/>
        <v>0</v>
      </c>
      <c r="AE242" s="17">
        <f t="shared" si="70"/>
        <v>11340</v>
      </c>
      <c r="AF242" s="18">
        <f t="shared" si="71"/>
        <v>571</v>
      </c>
      <c r="AG242" s="19">
        <f t="shared" si="72"/>
        <v>5.3022564769245051E-2</v>
      </c>
      <c r="AH242" s="20">
        <v>14</v>
      </c>
      <c r="AI242" s="20">
        <v>450</v>
      </c>
      <c r="AJ242" s="20"/>
      <c r="AK242" s="20">
        <v>688</v>
      </c>
      <c r="AL242" s="20">
        <f t="shared" si="73"/>
        <v>164848</v>
      </c>
      <c r="AM242" s="7">
        <v>3</v>
      </c>
      <c r="AN242" s="20"/>
      <c r="AO242" s="21"/>
      <c r="AP242" s="21"/>
      <c r="AQ242" s="5" t="s">
        <v>1202</v>
      </c>
      <c r="AR242" s="5" t="s">
        <v>261</v>
      </c>
      <c r="AS242" s="5" t="s">
        <v>62</v>
      </c>
      <c r="AT242" s="20"/>
      <c r="AU242" s="21"/>
      <c r="AV242" s="21"/>
      <c r="AW242" s="145" t="e" vm="1">
        <f t="shared" ca="1" si="76"/>
        <v>#NAME?</v>
      </c>
      <c r="AX242" s="21" t="str">
        <f>VLOOKUP(表1[[#This Row],[Pers.no.]],'[6]Person Detail'!$B:$L,11,0)</f>
        <v>70-90</v>
      </c>
      <c r="AY242" s="404">
        <f>VLOOKUP(表1[[#This Row],[Pers.no.]],'[6]Person Detail'!$B:$R,17,0)</f>
        <v>0.8714545822375076</v>
      </c>
      <c r="AZ242" s="404">
        <f>VLOOKUP(表1[[#This Row],[Pers.no.]],'[6]Person Detail'!$B:$W,21,0)</f>
        <v>0.9295239739329334</v>
      </c>
      <c r="BA242" s="404">
        <f>VLOOKUP(表1[[#This Row],[Pers.no.]],'[6]Person Detail'!$B:$W,22,0)</f>
        <v>0.93429454170957771</v>
      </c>
    </row>
    <row r="243" spans="1:53" ht="19.95" customHeight="1">
      <c r="A243" s="87" t="s">
        <v>562</v>
      </c>
      <c r="B243" s="5">
        <v>15008564</v>
      </c>
      <c r="C243" s="5" t="s">
        <v>54</v>
      </c>
      <c r="D243" s="5" t="s">
        <v>55</v>
      </c>
      <c r="E243" s="5" t="s">
        <v>1254</v>
      </c>
      <c r="F243" s="5" t="s">
        <v>1221</v>
      </c>
      <c r="G243" s="5" t="s">
        <v>835</v>
      </c>
      <c r="H243" s="6">
        <v>41158</v>
      </c>
      <c r="I243" s="5" t="s">
        <v>87</v>
      </c>
      <c r="J243" s="5" t="s">
        <v>87</v>
      </c>
      <c r="K243" s="5" t="s">
        <v>89</v>
      </c>
      <c r="L243" s="7">
        <v>2</v>
      </c>
      <c r="M243" s="7">
        <v>1</v>
      </c>
      <c r="N243" s="8">
        <v>12854</v>
      </c>
      <c r="O243" s="9">
        <v>0</v>
      </c>
      <c r="P243" s="10">
        <f t="shared" si="63"/>
        <v>0</v>
      </c>
      <c r="Q243" s="9">
        <v>0</v>
      </c>
      <c r="R243" s="10">
        <f t="shared" si="64"/>
        <v>0</v>
      </c>
      <c r="S243" s="9">
        <f t="shared" si="65"/>
        <v>0</v>
      </c>
      <c r="T243" s="10">
        <f t="shared" si="66"/>
        <v>0</v>
      </c>
      <c r="U243" s="10">
        <f t="shared" si="67"/>
        <v>12854</v>
      </c>
      <c r="V243" s="11">
        <f t="shared" si="79"/>
        <v>12854</v>
      </c>
      <c r="W243" s="12">
        <f t="shared" si="68"/>
        <v>0</v>
      </c>
      <c r="X243" s="13">
        <f t="shared" si="62"/>
        <v>0</v>
      </c>
      <c r="Y243" s="14" t="str">
        <f t="shared" si="78"/>
        <v>0.00%-0.00%</v>
      </c>
      <c r="Z243" s="15"/>
      <c r="AA243" s="15"/>
      <c r="AB243" s="15"/>
      <c r="AC243" s="16"/>
      <c r="AD243" s="8">
        <f t="shared" si="69"/>
        <v>0</v>
      </c>
      <c r="AE243" s="17">
        <f t="shared" si="70"/>
        <v>12854</v>
      </c>
      <c r="AF243" s="18">
        <f t="shared" si="71"/>
        <v>0</v>
      </c>
      <c r="AG243" s="19">
        <f t="shared" si="72"/>
        <v>0</v>
      </c>
      <c r="AH243" s="20">
        <v>14</v>
      </c>
      <c r="AI243" s="20">
        <v>450</v>
      </c>
      <c r="AJ243" s="20"/>
      <c r="AK243" s="20">
        <v>688</v>
      </c>
      <c r="AL243" s="20">
        <f t="shared" si="73"/>
        <v>186044</v>
      </c>
      <c r="AM243" s="7">
        <v>3</v>
      </c>
      <c r="AN243" s="20"/>
      <c r="AO243" s="21"/>
      <c r="AP243" s="21"/>
      <c r="AQ243" s="5" t="s">
        <v>1202</v>
      </c>
      <c r="AR243" s="5" t="s">
        <v>261</v>
      </c>
      <c r="AS243" s="5" t="s">
        <v>62</v>
      </c>
      <c r="AT243" s="20"/>
      <c r="AU243" s="21"/>
      <c r="AV243" s="21"/>
      <c r="AW243" s="145" t="e" vm="1">
        <f t="shared" ca="1" si="76"/>
        <v>#NAME?</v>
      </c>
      <c r="AX243" s="21" t="str">
        <f>VLOOKUP(表1[[#This Row],[Pers.no.]],'[6]Person Detail'!$B:$L,11,0)</f>
        <v>0</v>
      </c>
      <c r="AY243" s="404">
        <f>VLOOKUP(表1[[#This Row],[Pers.no.]],'[6]Person Detail'!$B:$R,17,0)</f>
        <v>1.0401780295367187</v>
      </c>
      <c r="AZ243" s="404">
        <f>VLOOKUP(表1[[#This Row],[Pers.no.]],'[6]Person Detail'!$B:$W,21,0)</f>
        <v>1.109490311164818</v>
      </c>
      <c r="BA243" s="404">
        <f>VLOOKUP(表1[[#This Row],[Pers.no.]],'[6]Person Detail'!$B:$W,22,0)</f>
        <v>1.0590319258496395</v>
      </c>
    </row>
    <row r="244" spans="1:53" ht="19.95" customHeight="1">
      <c r="A244" s="87" t="s">
        <v>562</v>
      </c>
      <c r="B244" s="5">
        <v>15021791</v>
      </c>
      <c r="C244" s="5" t="s">
        <v>54</v>
      </c>
      <c r="D244" s="5" t="s">
        <v>55</v>
      </c>
      <c r="E244" s="5" t="s">
        <v>1254</v>
      </c>
      <c r="F244" s="5" t="s">
        <v>1224</v>
      </c>
      <c r="G244" s="5" t="s">
        <v>835</v>
      </c>
      <c r="H244" s="6">
        <v>44461</v>
      </c>
      <c r="I244" s="5" t="s">
        <v>105</v>
      </c>
      <c r="J244" s="5" t="s">
        <v>1225</v>
      </c>
      <c r="K244" s="5" t="s">
        <v>107</v>
      </c>
      <c r="L244" s="7">
        <v>2</v>
      </c>
      <c r="M244" s="7">
        <v>3</v>
      </c>
      <c r="N244" s="8">
        <v>9702</v>
      </c>
      <c r="O244" s="9">
        <v>2.5000000000000001E-2</v>
      </c>
      <c r="P244" s="10">
        <f t="shared" si="63"/>
        <v>243</v>
      </c>
      <c r="Q244" s="9">
        <v>0</v>
      </c>
      <c r="R244" s="10">
        <f t="shared" si="64"/>
        <v>0</v>
      </c>
      <c r="S244" s="9">
        <f t="shared" si="65"/>
        <v>2.5046382189239332E-2</v>
      </c>
      <c r="T244" s="10">
        <f t="shared" si="66"/>
        <v>243</v>
      </c>
      <c r="U244" s="10">
        <f t="shared" si="67"/>
        <v>9945</v>
      </c>
      <c r="V244" s="11">
        <v>9994</v>
      </c>
      <c r="W244" s="12">
        <f t="shared" si="68"/>
        <v>292</v>
      </c>
      <c r="X244" s="13">
        <f t="shared" si="62"/>
        <v>3.0099999999999998E-2</v>
      </c>
      <c r="Y244" s="14" t="str">
        <f t="shared" si="78"/>
        <v>2.00%-3.01%</v>
      </c>
      <c r="Z244" s="15"/>
      <c r="AA244" s="15"/>
      <c r="AB244" s="15"/>
      <c r="AC244" s="16"/>
      <c r="AD244" s="8">
        <f t="shared" si="69"/>
        <v>0</v>
      </c>
      <c r="AE244" s="17">
        <f t="shared" si="70"/>
        <v>9994</v>
      </c>
      <c r="AF244" s="18">
        <f t="shared" si="71"/>
        <v>292</v>
      </c>
      <c r="AG244" s="19">
        <f t="shared" si="72"/>
        <v>3.0096887239744463E-2</v>
      </c>
      <c r="AH244" s="20">
        <v>14</v>
      </c>
      <c r="AI244" s="20">
        <v>550</v>
      </c>
      <c r="AJ244" s="20"/>
      <c r="AK244" s="20">
        <v>688</v>
      </c>
      <c r="AL244" s="20">
        <f t="shared" si="73"/>
        <v>147204</v>
      </c>
      <c r="AM244" s="7">
        <v>4</v>
      </c>
      <c r="AN244" s="20"/>
      <c r="AO244" s="21"/>
      <c r="AP244" s="21"/>
      <c r="AQ244" s="5" t="s">
        <v>1202</v>
      </c>
      <c r="AR244" s="5" t="s">
        <v>261</v>
      </c>
      <c r="AS244" s="5" t="s">
        <v>62</v>
      </c>
      <c r="AT244" s="20"/>
      <c r="AU244" s="21"/>
      <c r="AV244" s="21"/>
      <c r="AW244" s="145" t="e" vm="1">
        <f t="shared" ca="1" si="76"/>
        <v>#NAME?</v>
      </c>
      <c r="AX244" s="21" t="str">
        <f>VLOOKUP(表1[[#This Row],[Pers.no.]],'[6]Person Detail'!$B:$L,11,0)</f>
        <v>70-90</v>
      </c>
      <c r="AY244" s="404">
        <f>VLOOKUP(表1[[#This Row],[Pers.no.]],'[6]Person Detail'!$B:$R,17,0)</f>
        <v>1.0266666666666666</v>
      </c>
      <c r="AZ244" s="404">
        <f>VLOOKUP(表1[[#This Row],[Pers.no.]],'[6]Person Detail'!$B:$W,21,0)</f>
        <v>1.0288441145281018</v>
      </c>
      <c r="BA244" s="404">
        <f>VLOOKUP(表1[[#This Row],[Pers.no.]],'[6]Person Detail'!$B:$W,22,0)</f>
        <v>1.0127685447912445</v>
      </c>
    </row>
    <row r="245" spans="1:53" ht="19.95" customHeight="1">
      <c r="A245" s="87" t="s">
        <v>562</v>
      </c>
      <c r="B245" s="5">
        <v>15003788</v>
      </c>
      <c r="C245" s="5" t="s">
        <v>54</v>
      </c>
      <c r="D245" s="5" t="s">
        <v>55</v>
      </c>
      <c r="E245" s="5" t="s">
        <v>1254</v>
      </c>
      <c r="F245" s="5" t="s">
        <v>1221</v>
      </c>
      <c r="G245" s="5" t="s">
        <v>835</v>
      </c>
      <c r="H245" s="6">
        <v>40310</v>
      </c>
      <c r="I245" s="5" t="s">
        <v>150</v>
      </c>
      <c r="J245" s="5" t="s">
        <v>1228</v>
      </c>
      <c r="K245" s="5" t="s">
        <v>59</v>
      </c>
      <c r="L245" s="7">
        <v>2</v>
      </c>
      <c r="M245" s="7">
        <v>3</v>
      </c>
      <c r="N245" s="8">
        <v>24580</v>
      </c>
      <c r="O245" s="9">
        <v>2.5000000000000001E-2</v>
      </c>
      <c r="P245" s="10">
        <f t="shared" si="63"/>
        <v>615</v>
      </c>
      <c r="Q245" s="9">
        <v>0</v>
      </c>
      <c r="R245" s="10">
        <f t="shared" si="64"/>
        <v>0</v>
      </c>
      <c r="S245" s="9">
        <f t="shared" si="65"/>
        <v>2.502034174125305E-2</v>
      </c>
      <c r="T245" s="10">
        <f t="shared" si="66"/>
        <v>615</v>
      </c>
      <c r="U245" s="10">
        <f t="shared" si="67"/>
        <v>25195</v>
      </c>
      <c r="V245" s="11">
        <v>25100</v>
      </c>
      <c r="W245" s="12">
        <f t="shared" si="68"/>
        <v>520</v>
      </c>
      <c r="X245" s="13">
        <f t="shared" si="62"/>
        <v>2.12E-2</v>
      </c>
      <c r="Y245" s="14" t="str">
        <f t="shared" si="78"/>
        <v>2.00%-3.00%</v>
      </c>
      <c r="Z245" s="15"/>
      <c r="AA245" s="15"/>
      <c r="AB245" s="15"/>
      <c r="AC245" s="16"/>
      <c r="AD245" s="8">
        <f t="shared" si="69"/>
        <v>0</v>
      </c>
      <c r="AE245" s="17">
        <f t="shared" si="70"/>
        <v>25100</v>
      </c>
      <c r="AF245" s="18">
        <f t="shared" si="71"/>
        <v>520</v>
      </c>
      <c r="AG245" s="19">
        <f t="shared" si="72"/>
        <v>2.11554109031733E-2</v>
      </c>
      <c r="AH245" s="20">
        <v>14</v>
      </c>
      <c r="AI245" s="20">
        <v>550</v>
      </c>
      <c r="AJ245" s="20"/>
      <c r="AK245" s="20">
        <v>688</v>
      </c>
      <c r="AL245" s="20">
        <f t="shared" si="73"/>
        <v>358688</v>
      </c>
      <c r="AM245" s="7">
        <v>3</v>
      </c>
      <c r="AN245" s="20"/>
      <c r="AO245" s="21"/>
      <c r="AP245" s="21"/>
      <c r="AQ245" s="5" t="s">
        <v>1202</v>
      </c>
      <c r="AR245" s="5" t="s">
        <v>261</v>
      </c>
      <c r="AS245" s="5" t="s">
        <v>62</v>
      </c>
      <c r="AT245" s="20"/>
      <c r="AU245" s="21"/>
      <c r="AV245" s="21"/>
      <c r="AW245" s="145" t="e" vm="1">
        <f t="shared" ca="1" si="76"/>
        <v>#NAME?</v>
      </c>
      <c r="AX245" s="21" t="str">
        <f>VLOOKUP(表1[[#This Row],[Pers.no.]],'[6]Person Detail'!$B:$L,11,0)</f>
        <v>70-90</v>
      </c>
      <c r="AY245" s="404">
        <f>VLOOKUP(表1[[#This Row],[Pers.no.]],'[6]Person Detail'!$B:$R,17,0)</f>
        <v>1.0575226950049477</v>
      </c>
      <c r="AZ245" s="404">
        <f>VLOOKUP(表1[[#This Row],[Pers.no.]],'[6]Person Detail'!$B:$W,21,0)</f>
        <v>1.1161058892975526</v>
      </c>
      <c r="BA245" s="404">
        <f>VLOOKUP(表1[[#This Row],[Pers.no.]],'[6]Person Detail'!$B:$W,22,0)</f>
        <v>1.0680851063829788</v>
      </c>
    </row>
    <row r="246" spans="1:53" ht="19.95" customHeight="1">
      <c r="A246" s="87" t="s">
        <v>562</v>
      </c>
      <c r="B246" s="5">
        <v>1120211</v>
      </c>
      <c r="C246" s="5" t="s">
        <v>54</v>
      </c>
      <c r="D246" s="5" t="s">
        <v>55</v>
      </c>
      <c r="E246" s="5" t="s">
        <v>1254</v>
      </c>
      <c r="F246" s="5" t="s">
        <v>1224</v>
      </c>
      <c r="G246" s="5" t="s">
        <v>835</v>
      </c>
      <c r="H246" s="6">
        <v>43200</v>
      </c>
      <c r="I246" s="5" t="s">
        <v>87</v>
      </c>
      <c r="J246" s="5" t="s">
        <v>1153</v>
      </c>
      <c r="K246" s="5" t="s">
        <v>89</v>
      </c>
      <c r="L246" s="7">
        <v>2</v>
      </c>
      <c r="M246" s="7">
        <v>5</v>
      </c>
      <c r="N246" s="8">
        <v>10987</v>
      </c>
      <c r="O246" s="9">
        <v>0.05</v>
      </c>
      <c r="P246" s="10">
        <f t="shared" si="63"/>
        <v>549</v>
      </c>
      <c r="Q246" s="9">
        <v>2.7E-2</v>
      </c>
      <c r="R246" s="10">
        <f t="shared" si="64"/>
        <v>297</v>
      </c>
      <c r="S246" s="9">
        <f t="shared" si="65"/>
        <v>7.7000091016656044E-2</v>
      </c>
      <c r="T246" s="10">
        <f t="shared" si="66"/>
        <v>846</v>
      </c>
      <c r="U246" s="10">
        <f t="shared" si="67"/>
        <v>11833</v>
      </c>
      <c r="V246" s="11">
        <v>11500</v>
      </c>
      <c r="W246" s="12">
        <f t="shared" si="68"/>
        <v>513</v>
      </c>
      <c r="X246" s="13">
        <f t="shared" si="62"/>
        <v>4.6699999999999998E-2</v>
      </c>
      <c r="Y246" s="14" t="str">
        <f t="shared" si="78"/>
        <v>6.16%-9.24%</v>
      </c>
      <c r="Z246" s="15" t="s">
        <v>112</v>
      </c>
      <c r="AA246" s="15" t="s">
        <v>412</v>
      </c>
      <c r="AB246" s="15" t="s">
        <v>114</v>
      </c>
      <c r="AC246" s="16">
        <v>0.12180000000000001</v>
      </c>
      <c r="AD246" s="8">
        <f t="shared" si="69"/>
        <v>1338</v>
      </c>
      <c r="AE246" s="17">
        <f t="shared" si="70"/>
        <v>12838</v>
      </c>
      <c r="AF246" s="18">
        <f t="shared" si="71"/>
        <v>1851</v>
      </c>
      <c r="AG246" s="19">
        <f t="shared" si="72"/>
        <v>0.16847183034495306</v>
      </c>
      <c r="AH246" s="20">
        <v>14</v>
      </c>
      <c r="AI246" s="20">
        <v>450</v>
      </c>
      <c r="AJ246" s="20"/>
      <c r="AK246" s="20">
        <v>688</v>
      </c>
      <c r="AL246" s="20">
        <f t="shared" si="73"/>
        <v>185820</v>
      </c>
      <c r="AM246" s="7">
        <v>3</v>
      </c>
      <c r="AN246" s="20"/>
      <c r="AO246" s="121" t="s">
        <v>1231</v>
      </c>
      <c r="AP246" s="21" t="s">
        <v>282</v>
      </c>
      <c r="AQ246" s="5" t="s">
        <v>1202</v>
      </c>
      <c r="AR246" s="5" t="s">
        <v>261</v>
      </c>
      <c r="AS246" s="5" t="s">
        <v>62</v>
      </c>
      <c r="AT246" s="20"/>
      <c r="AU246" s="21"/>
      <c r="AV246" s="21"/>
      <c r="AW246" s="145" t="e" vm="1">
        <f t="shared" ca="1" si="76"/>
        <v>#NAME?</v>
      </c>
      <c r="AX246" s="21" t="str">
        <f>VLOOKUP(表1[[#This Row],[Pers.no.]],'[6]Person Detail'!$B:$L,11,0)</f>
        <v>70-90</v>
      </c>
      <c r="AY246" s="404">
        <f>VLOOKUP(表1[[#This Row],[Pers.no.]],'[6]Person Detail'!$B:$R,17,0)</f>
        <v>0.88909569087598628</v>
      </c>
      <c r="AZ246" s="404">
        <f>VLOOKUP(表1[[#This Row],[Pers.no.]],'[6]Person Detail'!$B:$W,21,0)</f>
        <v>0.94834059816149496</v>
      </c>
      <c r="BA246" s="404">
        <f>VLOOKUP(表1[[#This Row],[Pers.no.]],'[6]Person Detail'!$B:$W,22,0)</f>
        <v>1.0577136972193615</v>
      </c>
    </row>
    <row r="247" spans="1:53" ht="19.95" customHeight="1">
      <c r="A247" s="87" t="s">
        <v>562</v>
      </c>
      <c r="B247" s="5">
        <v>1017080</v>
      </c>
      <c r="C247" s="5" t="s">
        <v>54</v>
      </c>
      <c r="D247" s="5" t="s">
        <v>55</v>
      </c>
      <c r="E247" s="5" t="s">
        <v>1254</v>
      </c>
      <c r="F247" s="5" t="s">
        <v>1234</v>
      </c>
      <c r="G247" s="5" t="s">
        <v>835</v>
      </c>
      <c r="H247" s="6">
        <v>44580</v>
      </c>
      <c r="I247" s="5" t="s">
        <v>105</v>
      </c>
      <c r="J247" s="5" t="s">
        <v>105</v>
      </c>
      <c r="K247" s="5" t="s">
        <v>107</v>
      </c>
      <c r="L247" s="7">
        <v>2</v>
      </c>
      <c r="M247" s="7">
        <v>5</v>
      </c>
      <c r="N247" s="8">
        <v>7607</v>
      </c>
      <c r="O247" s="9">
        <v>0.06</v>
      </c>
      <c r="P247" s="10">
        <f t="shared" si="63"/>
        <v>456</v>
      </c>
      <c r="Q247" s="9">
        <v>7.7799999999999994E-2</v>
      </c>
      <c r="R247" s="10">
        <f t="shared" si="64"/>
        <v>592</v>
      </c>
      <c r="S247" s="9">
        <f t="shared" si="65"/>
        <v>0.13776784540554751</v>
      </c>
      <c r="T247" s="10">
        <f t="shared" si="66"/>
        <v>1048</v>
      </c>
      <c r="U247" s="10">
        <f t="shared" si="67"/>
        <v>8655</v>
      </c>
      <c r="V247" s="11">
        <v>8800</v>
      </c>
      <c r="W247" s="12">
        <f t="shared" si="68"/>
        <v>1193</v>
      </c>
      <c r="X247" s="13">
        <f t="shared" si="62"/>
        <v>0.15679999999999999</v>
      </c>
      <c r="Y247" s="14" t="str">
        <f t="shared" si="78"/>
        <v>11.02%-16.53%</v>
      </c>
      <c r="Z247" s="15"/>
      <c r="AA247" s="15"/>
      <c r="AB247" s="15"/>
      <c r="AC247" s="16"/>
      <c r="AD247" s="8">
        <f t="shared" si="69"/>
        <v>0</v>
      </c>
      <c r="AE247" s="17">
        <f t="shared" si="70"/>
        <v>8800</v>
      </c>
      <c r="AF247" s="18">
        <f t="shared" si="71"/>
        <v>1193</v>
      </c>
      <c r="AG247" s="19">
        <f t="shared" si="72"/>
        <v>0.15682923622978828</v>
      </c>
      <c r="AH247" s="20">
        <v>14</v>
      </c>
      <c r="AI247" s="20">
        <v>450</v>
      </c>
      <c r="AJ247" s="20"/>
      <c r="AK247" s="20">
        <v>688</v>
      </c>
      <c r="AL247" s="20">
        <f t="shared" si="73"/>
        <v>129288</v>
      </c>
      <c r="AM247" s="7">
        <v>3</v>
      </c>
      <c r="AN247" s="20"/>
      <c r="AO247" s="21"/>
      <c r="AP247" s="21"/>
      <c r="AQ247" s="5" t="s">
        <v>1202</v>
      </c>
      <c r="AR247" s="5" t="s">
        <v>261</v>
      </c>
      <c r="AS247" s="5" t="s">
        <v>62</v>
      </c>
      <c r="AT247" s="20"/>
      <c r="AU247" s="21"/>
      <c r="AV247" s="21"/>
      <c r="AW247" s="145" t="e" vm="1">
        <f t="shared" ca="1" si="76"/>
        <v>#NAME?</v>
      </c>
      <c r="AX247" s="21" t="str">
        <f>VLOOKUP(表1[[#This Row],[Pers.no.]],'[6]Person Detail'!$B:$L,11,0)</f>
        <v>50-70</v>
      </c>
      <c r="AY247" s="404">
        <f>VLOOKUP(表1[[#This Row],[Pers.no.]],'[6]Person Detail'!$B:$R,17,0)</f>
        <v>0.80497354497354501</v>
      </c>
      <c r="AZ247" s="404">
        <f>VLOOKUP(表1[[#This Row],[Pers.no.]],'[6]Person Detail'!$B:$W,21,0)</f>
        <v>0.80668080593849412</v>
      </c>
      <c r="BA247" s="404">
        <f>VLOOKUP(表1[[#This Row],[Pers.no.]],'[6]Person Detail'!$B:$W,22,0)</f>
        <v>0.89177138224564245</v>
      </c>
    </row>
    <row r="248" spans="1:53" ht="19.95" customHeight="1">
      <c r="A248" s="87" t="s">
        <v>562</v>
      </c>
      <c r="B248" s="5">
        <v>15014854</v>
      </c>
      <c r="C248" s="5" t="s">
        <v>54</v>
      </c>
      <c r="D248" s="5" t="s">
        <v>55</v>
      </c>
      <c r="E248" s="5" t="s">
        <v>1254</v>
      </c>
      <c r="F248" s="5" t="s">
        <v>1224</v>
      </c>
      <c r="G248" s="5" t="s">
        <v>835</v>
      </c>
      <c r="H248" s="6">
        <v>42289</v>
      </c>
      <c r="I248" s="5" t="s">
        <v>87</v>
      </c>
      <c r="J248" s="5" t="s">
        <v>87</v>
      </c>
      <c r="K248" s="5" t="s">
        <v>89</v>
      </c>
      <c r="L248" s="7">
        <v>2</v>
      </c>
      <c r="M248" s="7">
        <v>2</v>
      </c>
      <c r="N248" s="8">
        <v>11038</v>
      </c>
      <c r="O248" s="9">
        <v>0</v>
      </c>
      <c r="P248" s="10">
        <f t="shared" si="63"/>
        <v>0</v>
      </c>
      <c r="Q248" s="9">
        <v>0</v>
      </c>
      <c r="R248" s="10">
        <f t="shared" si="64"/>
        <v>0</v>
      </c>
      <c r="S248" s="9">
        <f t="shared" si="65"/>
        <v>0</v>
      </c>
      <c r="T248" s="10">
        <f t="shared" si="66"/>
        <v>0</v>
      </c>
      <c r="U248" s="10">
        <f t="shared" si="67"/>
        <v>11038</v>
      </c>
      <c r="V248" s="11">
        <f t="shared" si="79"/>
        <v>11038</v>
      </c>
      <c r="W248" s="12">
        <f t="shared" si="68"/>
        <v>0</v>
      </c>
      <c r="X248" s="13">
        <f t="shared" si="62"/>
        <v>0</v>
      </c>
      <c r="Y248" s="14" t="str">
        <f t="shared" si="78"/>
        <v>0.00%-0.00%</v>
      </c>
      <c r="Z248" s="15"/>
      <c r="AA248" s="15"/>
      <c r="AB248" s="15"/>
      <c r="AC248" s="16"/>
      <c r="AD248" s="8">
        <f t="shared" si="69"/>
        <v>0</v>
      </c>
      <c r="AE248" s="17">
        <f t="shared" si="70"/>
        <v>11038</v>
      </c>
      <c r="AF248" s="18">
        <f t="shared" si="71"/>
        <v>0</v>
      </c>
      <c r="AG248" s="19">
        <f t="shared" si="72"/>
        <v>0</v>
      </c>
      <c r="AH248" s="20">
        <v>14</v>
      </c>
      <c r="AI248" s="20">
        <v>450</v>
      </c>
      <c r="AJ248" s="20"/>
      <c r="AK248" s="20">
        <v>688</v>
      </c>
      <c r="AL248" s="20">
        <f t="shared" si="73"/>
        <v>160620</v>
      </c>
      <c r="AM248" s="7">
        <v>3</v>
      </c>
      <c r="AN248" s="20"/>
      <c r="AO248" s="21"/>
      <c r="AP248" s="21"/>
      <c r="AQ248" s="5" t="s">
        <v>1202</v>
      </c>
      <c r="AR248" s="5" t="s">
        <v>261</v>
      </c>
      <c r="AS248" s="5" t="s">
        <v>62</v>
      </c>
      <c r="AT248" s="20"/>
      <c r="AU248" s="21"/>
      <c r="AV248" s="21"/>
      <c r="AW248" s="145" t="e" vm="1">
        <f t="shared" ca="1" si="76"/>
        <v>#NAME?</v>
      </c>
      <c r="AX248" s="21" t="str">
        <f>VLOOKUP(表1[[#This Row],[Pers.no.]],'[6]Person Detail'!$B:$L,11,0)</f>
        <v>0</v>
      </c>
      <c r="AY248" s="404">
        <f>VLOOKUP(表1[[#This Row],[Pers.no.]],'[6]Person Detail'!$B:$R,17,0)</f>
        <v>0.89322273922718998</v>
      </c>
      <c r="AZ248" s="404">
        <f>VLOOKUP(表1[[#This Row],[Pers.no.]],'[6]Person Detail'!$B:$W,21,0)</f>
        <v>0.95274265245349787</v>
      </c>
      <c r="BA248" s="404">
        <f>VLOOKUP(表1[[#This Row],[Pers.no.]],'[6]Person Detail'!$B:$W,22,0)</f>
        <v>0.90941297631307927</v>
      </c>
    </row>
    <row r="249" spans="1:53" ht="19.95" customHeight="1">
      <c r="A249" s="87" t="s">
        <v>562</v>
      </c>
      <c r="B249" s="5">
        <v>15014804</v>
      </c>
      <c r="C249" s="5" t="s">
        <v>54</v>
      </c>
      <c r="D249" s="5" t="s">
        <v>55</v>
      </c>
      <c r="E249" s="5" t="s">
        <v>1254</v>
      </c>
      <c r="F249" s="5" t="s">
        <v>1224</v>
      </c>
      <c r="G249" s="5" t="s">
        <v>835</v>
      </c>
      <c r="H249" s="6">
        <v>42248</v>
      </c>
      <c r="I249" s="5" t="s">
        <v>150</v>
      </c>
      <c r="J249" s="5" t="s">
        <v>941</v>
      </c>
      <c r="K249" s="5" t="s">
        <v>59</v>
      </c>
      <c r="L249" s="7">
        <v>2</v>
      </c>
      <c r="M249" s="7">
        <v>3</v>
      </c>
      <c r="N249" s="8">
        <v>27390</v>
      </c>
      <c r="O249" s="9">
        <v>2.5000000000000001E-2</v>
      </c>
      <c r="P249" s="10">
        <f t="shared" si="63"/>
        <v>685</v>
      </c>
      <c r="Q249" s="9">
        <v>0</v>
      </c>
      <c r="R249" s="10">
        <f t="shared" si="64"/>
        <v>0</v>
      </c>
      <c r="S249" s="9">
        <f t="shared" si="65"/>
        <v>2.5009127418765972E-2</v>
      </c>
      <c r="T249" s="10">
        <f t="shared" si="66"/>
        <v>685</v>
      </c>
      <c r="U249" s="10">
        <f t="shared" si="67"/>
        <v>28075</v>
      </c>
      <c r="V249" s="11">
        <v>28000</v>
      </c>
      <c r="W249" s="12">
        <f t="shared" si="68"/>
        <v>610</v>
      </c>
      <c r="X249" s="13">
        <f t="shared" si="62"/>
        <v>2.23E-2</v>
      </c>
      <c r="Y249" s="14" t="str">
        <f t="shared" si="78"/>
        <v>2.00%-3.00%</v>
      </c>
      <c r="Z249" s="15"/>
      <c r="AA249" s="15"/>
      <c r="AB249" s="15"/>
      <c r="AC249" s="16"/>
      <c r="AD249" s="8">
        <f t="shared" si="69"/>
        <v>0</v>
      </c>
      <c r="AE249" s="17">
        <f t="shared" si="70"/>
        <v>28000</v>
      </c>
      <c r="AF249" s="18">
        <f t="shared" si="71"/>
        <v>610</v>
      </c>
      <c r="AG249" s="19">
        <f t="shared" si="72"/>
        <v>2.2270901788974173E-2</v>
      </c>
      <c r="AH249" s="20">
        <v>14</v>
      </c>
      <c r="AI249" s="20">
        <v>450</v>
      </c>
      <c r="AJ249" s="20"/>
      <c r="AK249" s="20">
        <v>688</v>
      </c>
      <c r="AL249" s="20">
        <f t="shared" si="73"/>
        <v>398088</v>
      </c>
      <c r="AM249" s="7">
        <v>4</v>
      </c>
      <c r="AN249" s="20"/>
      <c r="AO249" s="21"/>
      <c r="AP249" s="21"/>
      <c r="AQ249" s="5" t="s">
        <v>1202</v>
      </c>
      <c r="AR249" s="5" t="s">
        <v>261</v>
      </c>
      <c r="AS249" s="5" t="s">
        <v>62</v>
      </c>
      <c r="AT249" s="20"/>
      <c r="AU249" s="21"/>
      <c r="AV249" s="21"/>
      <c r="AW249" s="145" t="e" vm="1">
        <f t="shared" ca="1" si="76"/>
        <v>#NAME?</v>
      </c>
      <c r="AX249" s="21" t="str">
        <f>VLOOKUP(表1[[#This Row],[Pers.no.]],'[6]Person Detail'!$B:$L,11,0)</f>
        <v>70-90</v>
      </c>
      <c r="AY249" s="404">
        <f>VLOOKUP(表1[[#This Row],[Pers.no.]],'[6]Person Detail'!$B:$R,17,0)</f>
        <v>1.1784193090392807</v>
      </c>
      <c r="AZ249" s="404">
        <f>VLOOKUP(表1[[#This Row],[Pers.no.]],'[6]Person Detail'!$B:$W,21,0)</f>
        <v>1.2436997684239204</v>
      </c>
      <c r="BA249" s="404">
        <f>VLOOKUP(表1[[#This Row],[Pers.no.]],'[6]Person Detail'!$B:$W,22,0)</f>
        <v>1.1914893617021276</v>
      </c>
    </row>
    <row r="250" spans="1:53" ht="19.95" customHeight="1">
      <c r="A250" s="87" t="s">
        <v>562</v>
      </c>
      <c r="B250" s="5">
        <v>15022098</v>
      </c>
      <c r="C250" s="5" t="s">
        <v>54</v>
      </c>
      <c r="D250" s="5" t="s">
        <v>55</v>
      </c>
      <c r="E250" s="5" t="s">
        <v>1254</v>
      </c>
      <c r="F250" s="5" t="s">
        <v>1221</v>
      </c>
      <c r="G250" s="5" t="s">
        <v>835</v>
      </c>
      <c r="H250" s="6">
        <v>44566</v>
      </c>
      <c r="I250" s="5" t="s">
        <v>105</v>
      </c>
      <c r="J250" s="5" t="s">
        <v>950</v>
      </c>
      <c r="K250" s="5" t="s">
        <v>107</v>
      </c>
      <c r="L250" s="7">
        <v>2</v>
      </c>
      <c r="M250" s="7">
        <v>3</v>
      </c>
      <c r="N250" s="8">
        <v>10846</v>
      </c>
      <c r="O250" s="9">
        <v>2.5000000000000001E-2</v>
      </c>
      <c r="P250" s="10">
        <f t="shared" si="63"/>
        <v>271</v>
      </c>
      <c r="Q250" s="9">
        <v>0</v>
      </c>
      <c r="R250" s="10">
        <f t="shared" si="64"/>
        <v>0</v>
      </c>
      <c r="S250" s="9">
        <f t="shared" si="65"/>
        <v>2.498617001659598E-2</v>
      </c>
      <c r="T250" s="10">
        <f t="shared" si="66"/>
        <v>271</v>
      </c>
      <c r="U250" s="10">
        <f t="shared" si="67"/>
        <v>11117</v>
      </c>
      <c r="V250" s="11">
        <v>11125</v>
      </c>
      <c r="W250" s="12">
        <f t="shared" si="68"/>
        <v>279</v>
      </c>
      <c r="X250" s="13">
        <f t="shared" si="62"/>
        <v>2.5700000000000001E-2</v>
      </c>
      <c r="Y250" s="14" t="str">
        <f t="shared" si="78"/>
        <v>2.00%-3.00%</v>
      </c>
      <c r="Z250" s="15"/>
      <c r="AA250" s="15"/>
      <c r="AB250" s="15"/>
      <c r="AC250" s="16"/>
      <c r="AD250" s="8">
        <f t="shared" si="69"/>
        <v>0</v>
      </c>
      <c r="AE250" s="17">
        <f t="shared" si="70"/>
        <v>11125</v>
      </c>
      <c r="AF250" s="18">
        <f t="shared" si="71"/>
        <v>279</v>
      </c>
      <c r="AG250" s="19">
        <f t="shared" si="72"/>
        <v>2.5723769131477114E-2</v>
      </c>
      <c r="AH250" s="20">
        <v>14</v>
      </c>
      <c r="AI250" s="20">
        <v>450</v>
      </c>
      <c r="AJ250" s="20"/>
      <c r="AK250" s="20">
        <v>688</v>
      </c>
      <c r="AL250" s="20">
        <f t="shared" si="73"/>
        <v>161838</v>
      </c>
      <c r="AM250" s="7">
        <v>3</v>
      </c>
      <c r="AN250" s="20"/>
      <c r="AO250" s="21"/>
      <c r="AP250" s="21"/>
      <c r="AQ250" s="5" t="s">
        <v>1202</v>
      </c>
      <c r="AR250" s="5" t="s">
        <v>261</v>
      </c>
      <c r="AS250" s="5" t="s">
        <v>62</v>
      </c>
      <c r="AT250" s="20"/>
      <c r="AU250" s="21"/>
      <c r="AV250" s="21"/>
      <c r="AW250" s="145" t="e" vm="1">
        <f t="shared" ca="1" si="76"/>
        <v>#NAME?</v>
      </c>
      <c r="AX250" s="21" t="str">
        <f>VLOOKUP(表1[[#This Row],[Pers.no.]],'[6]Person Detail'!$B:$L,11,0)</f>
        <v>70-90</v>
      </c>
      <c r="AY250" s="404">
        <f>VLOOKUP(表1[[#This Row],[Pers.no.]],'[6]Person Detail'!$B:$R,17,0)</f>
        <v>1.1477248677248677</v>
      </c>
      <c r="AZ250" s="404">
        <f>VLOOKUP(表1[[#This Row],[Pers.no.]],'[6]Person Detail'!$B:$W,21,0)</f>
        <v>1.1501590668080595</v>
      </c>
      <c r="BA250" s="404">
        <f>VLOOKUP(表1[[#This Row],[Pers.no.]],'[6]Person Detail'!$B:$W,22,0)</f>
        <v>1.1273814349412241</v>
      </c>
    </row>
    <row r="251" spans="1:53" ht="19.95" customHeight="1">
      <c r="A251" s="87" t="s">
        <v>562</v>
      </c>
      <c r="B251" s="5">
        <v>15001923</v>
      </c>
      <c r="C251" s="5" t="s">
        <v>54</v>
      </c>
      <c r="D251" s="5" t="s">
        <v>55</v>
      </c>
      <c r="E251" s="5" t="s">
        <v>1254</v>
      </c>
      <c r="F251" s="5" t="s">
        <v>1221</v>
      </c>
      <c r="G251" s="5" t="s">
        <v>835</v>
      </c>
      <c r="H251" s="6">
        <v>39673</v>
      </c>
      <c r="I251" s="5" t="s">
        <v>105</v>
      </c>
      <c r="J251" s="5" t="s">
        <v>950</v>
      </c>
      <c r="K251" s="5" t="s">
        <v>107</v>
      </c>
      <c r="L251" s="7">
        <v>2</v>
      </c>
      <c r="M251" s="7">
        <v>3</v>
      </c>
      <c r="N251" s="8">
        <v>9138</v>
      </c>
      <c r="O251" s="9">
        <v>2.5000000000000001E-2</v>
      </c>
      <c r="P251" s="10">
        <f t="shared" si="63"/>
        <v>228</v>
      </c>
      <c r="Q251" s="9">
        <v>0</v>
      </c>
      <c r="R251" s="10">
        <f t="shared" si="64"/>
        <v>0</v>
      </c>
      <c r="S251" s="9">
        <f t="shared" si="65"/>
        <v>2.4950755088640839E-2</v>
      </c>
      <c r="T251" s="10">
        <f t="shared" si="66"/>
        <v>228</v>
      </c>
      <c r="U251" s="10">
        <f t="shared" si="67"/>
        <v>9366</v>
      </c>
      <c r="V251" s="11">
        <f t="shared" si="79"/>
        <v>9366</v>
      </c>
      <c r="W251" s="12">
        <f t="shared" si="68"/>
        <v>228</v>
      </c>
      <c r="X251" s="13">
        <f t="shared" si="62"/>
        <v>2.5000000000000001E-2</v>
      </c>
      <c r="Y251" s="14" t="str">
        <f t="shared" si="78"/>
        <v>2.00%-2.99%</v>
      </c>
      <c r="Z251" s="15"/>
      <c r="AA251" s="15"/>
      <c r="AB251" s="15"/>
      <c r="AC251" s="16"/>
      <c r="AD251" s="8">
        <f t="shared" si="69"/>
        <v>0</v>
      </c>
      <c r="AE251" s="17">
        <f t="shared" si="70"/>
        <v>9366</v>
      </c>
      <c r="AF251" s="18">
        <f t="shared" si="71"/>
        <v>228</v>
      </c>
      <c r="AG251" s="19">
        <f t="shared" si="72"/>
        <v>2.4950755088640753E-2</v>
      </c>
      <c r="AH251" s="20">
        <v>14</v>
      </c>
      <c r="AI251" s="20">
        <v>450</v>
      </c>
      <c r="AJ251" s="20"/>
      <c r="AK251" s="20">
        <v>688</v>
      </c>
      <c r="AL251" s="20">
        <f t="shared" si="73"/>
        <v>137212</v>
      </c>
      <c r="AM251" s="7">
        <v>3</v>
      </c>
      <c r="AN251" s="20"/>
      <c r="AO251" s="21"/>
      <c r="AP251" s="21"/>
      <c r="AQ251" s="5" t="s">
        <v>1202</v>
      </c>
      <c r="AR251" s="5" t="s">
        <v>261</v>
      </c>
      <c r="AS251" s="5" t="s">
        <v>62</v>
      </c>
      <c r="AT251" s="20"/>
      <c r="AU251" s="21"/>
      <c r="AV251" s="21"/>
      <c r="AW251" s="145" t="e" vm="1">
        <f t="shared" ca="1" si="76"/>
        <v>#NAME?</v>
      </c>
      <c r="AX251" s="21" t="str">
        <f>VLOOKUP(表1[[#This Row],[Pers.no.]],'[6]Person Detail'!$B:$L,11,0)</f>
        <v>70-90</v>
      </c>
      <c r="AY251" s="404">
        <f>VLOOKUP(表1[[#This Row],[Pers.no.]],'[6]Person Detail'!$B:$R,17,0)</f>
        <v>0.96698412698412695</v>
      </c>
      <c r="AZ251" s="404">
        <f>VLOOKUP(表1[[#This Row],[Pers.no.]],'[6]Person Detail'!$B:$W,21,0)</f>
        <v>0.9690349946977731</v>
      </c>
      <c r="BA251" s="404">
        <f>VLOOKUP(表1[[#This Row],[Pers.no.]],'[6]Person Detail'!$B:$W,22,0)</f>
        <v>0.94912849614916905</v>
      </c>
    </row>
    <row r="252" spans="1:53" ht="19.95" customHeight="1">
      <c r="A252" s="87" t="s">
        <v>562</v>
      </c>
      <c r="B252" s="5">
        <v>15017986</v>
      </c>
      <c r="C252" s="5" t="s">
        <v>54</v>
      </c>
      <c r="D252" s="5" t="s">
        <v>55</v>
      </c>
      <c r="E252" s="5" t="s">
        <v>1254</v>
      </c>
      <c r="F252" s="5" t="s">
        <v>1234</v>
      </c>
      <c r="G252" s="5" t="s">
        <v>835</v>
      </c>
      <c r="H252" s="6">
        <v>42949</v>
      </c>
      <c r="I252" s="5" t="s">
        <v>80</v>
      </c>
      <c r="J252" s="5" t="s">
        <v>1244</v>
      </c>
      <c r="K252" s="5" t="s">
        <v>66</v>
      </c>
      <c r="L252" s="7">
        <v>2</v>
      </c>
      <c r="M252" s="7">
        <v>3</v>
      </c>
      <c r="N252" s="8">
        <v>14381</v>
      </c>
      <c r="O252" s="9">
        <v>0.03</v>
      </c>
      <c r="P252" s="10">
        <f t="shared" si="63"/>
        <v>431</v>
      </c>
      <c r="Q252" s="9">
        <v>0</v>
      </c>
      <c r="R252" s="10">
        <f t="shared" si="64"/>
        <v>0</v>
      </c>
      <c r="S252" s="9">
        <f t="shared" si="65"/>
        <v>2.9970099436756832E-2</v>
      </c>
      <c r="T252" s="10">
        <f t="shared" si="66"/>
        <v>431</v>
      </c>
      <c r="U252" s="10">
        <f t="shared" si="67"/>
        <v>14812</v>
      </c>
      <c r="V252" s="11">
        <f t="shared" si="79"/>
        <v>14812</v>
      </c>
      <c r="W252" s="12">
        <f t="shared" si="68"/>
        <v>431</v>
      </c>
      <c r="X252" s="13">
        <f t="shared" si="62"/>
        <v>0.03</v>
      </c>
      <c r="Y252" s="14" t="str">
        <f t="shared" si="78"/>
        <v>2.40%-3.60%</v>
      </c>
      <c r="Z252" s="15"/>
      <c r="AA252" s="15"/>
      <c r="AB252" s="15"/>
      <c r="AC252" s="16"/>
      <c r="AD252" s="8">
        <f t="shared" si="69"/>
        <v>0</v>
      </c>
      <c r="AE252" s="17">
        <f t="shared" si="70"/>
        <v>14812</v>
      </c>
      <c r="AF252" s="18">
        <f t="shared" si="71"/>
        <v>431</v>
      </c>
      <c r="AG252" s="19">
        <f t="shared" si="72"/>
        <v>2.9970099436756881E-2</v>
      </c>
      <c r="AH252" s="20">
        <v>14</v>
      </c>
      <c r="AI252" s="20">
        <v>450</v>
      </c>
      <c r="AJ252" s="20"/>
      <c r="AK252" s="20">
        <v>688</v>
      </c>
      <c r="AL252" s="20">
        <f t="shared" si="73"/>
        <v>213456</v>
      </c>
      <c r="AM252" s="7">
        <v>5</v>
      </c>
      <c r="AN252" s="20"/>
      <c r="AO252" s="21"/>
      <c r="AP252" s="21"/>
      <c r="AQ252" s="5" t="s">
        <v>1202</v>
      </c>
      <c r="AR252" s="5" t="s">
        <v>261</v>
      </c>
      <c r="AS252" s="5" t="s">
        <v>62</v>
      </c>
      <c r="AT252" s="20"/>
      <c r="AU252" s="21"/>
      <c r="AV252" s="21"/>
      <c r="AW252" s="145" t="e" vm="1">
        <f t="shared" ca="1" si="76"/>
        <v>#NAME?</v>
      </c>
      <c r="AX252" s="21" t="str">
        <f>VLOOKUP(表1[[#This Row],[Pers.no.]],'[6]Person Detail'!$B:$L,11,0)</f>
        <v>50-70</v>
      </c>
      <c r="AY252" s="404">
        <f>VLOOKUP(表1[[#This Row],[Pers.no.]],'[6]Person Detail'!$B:$R,17,0)</f>
        <v>0.90926909458775929</v>
      </c>
      <c r="AZ252" s="404">
        <f>VLOOKUP(表1[[#This Row],[Pers.no.]],'[6]Person Detail'!$B:$W,21,0)</f>
        <v>0.95882921625495887</v>
      </c>
      <c r="BA252" s="404">
        <f>VLOOKUP(表1[[#This Row],[Pers.no.]],'[6]Person Detail'!$B:$W,22,0)</f>
        <v>0.95845735731849357</v>
      </c>
    </row>
    <row r="253" spans="1:53" ht="19.95" customHeight="1">
      <c r="A253" s="87" t="s">
        <v>562</v>
      </c>
      <c r="B253" s="5">
        <v>15009709</v>
      </c>
      <c r="C253" s="5" t="s">
        <v>54</v>
      </c>
      <c r="D253" s="5" t="s">
        <v>55</v>
      </c>
      <c r="E253" s="5" t="s">
        <v>1254</v>
      </c>
      <c r="F253" s="5" t="s">
        <v>1216</v>
      </c>
      <c r="G253" s="5" t="s">
        <v>1209</v>
      </c>
      <c r="H253" s="6">
        <v>41354</v>
      </c>
      <c r="I253" s="5" t="s">
        <v>150</v>
      </c>
      <c r="J253" s="5" t="s">
        <v>1194</v>
      </c>
      <c r="K253" s="5" t="s">
        <v>59</v>
      </c>
      <c r="L253" s="7">
        <v>2</v>
      </c>
      <c r="M253" s="7">
        <v>4</v>
      </c>
      <c r="N253" s="8">
        <v>21599</v>
      </c>
      <c r="O253" s="9">
        <v>4.4999999999999998E-2</v>
      </c>
      <c r="P253" s="10">
        <f t="shared" si="63"/>
        <v>972</v>
      </c>
      <c r="Q253" s="9">
        <v>4.2099999999999999E-2</v>
      </c>
      <c r="R253" s="10">
        <f t="shared" si="64"/>
        <v>909</v>
      </c>
      <c r="S253" s="9">
        <f t="shared" si="65"/>
        <v>8.7087365155794252E-2</v>
      </c>
      <c r="T253" s="10">
        <f t="shared" si="66"/>
        <v>1881</v>
      </c>
      <c r="U253" s="10">
        <f t="shared" si="67"/>
        <v>23480</v>
      </c>
      <c r="V253" s="11">
        <v>23500</v>
      </c>
      <c r="W253" s="12">
        <f t="shared" si="68"/>
        <v>1901</v>
      </c>
      <c r="X253" s="13">
        <f t="shared" si="62"/>
        <v>8.7999999999999995E-2</v>
      </c>
      <c r="Y253" s="14" t="str">
        <f t="shared" si="78"/>
        <v>6.97%-10.45%</v>
      </c>
      <c r="Z253" s="15"/>
      <c r="AA253" s="15"/>
      <c r="AB253" s="15"/>
      <c r="AC253" s="16"/>
      <c r="AD253" s="8">
        <f t="shared" si="69"/>
        <v>0</v>
      </c>
      <c r="AE253" s="17">
        <f t="shared" si="70"/>
        <v>23500</v>
      </c>
      <c r="AF253" s="18">
        <f t="shared" si="71"/>
        <v>1901</v>
      </c>
      <c r="AG253" s="19">
        <f t="shared" si="72"/>
        <v>8.8013333950645922E-2</v>
      </c>
      <c r="AH253" s="20">
        <v>14</v>
      </c>
      <c r="AI253" s="20">
        <v>450</v>
      </c>
      <c r="AJ253" s="20"/>
      <c r="AK253" s="20">
        <v>688</v>
      </c>
      <c r="AL253" s="20">
        <f t="shared" si="73"/>
        <v>335088</v>
      </c>
      <c r="AM253" s="7">
        <v>4</v>
      </c>
      <c r="AN253" s="20"/>
      <c r="AO253" s="21"/>
      <c r="AP253" s="21"/>
      <c r="AQ253" s="5" t="s">
        <v>1202</v>
      </c>
      <c r="AR253" s="5" t="s">
        <v>261</v>
      </c>
      <c r="AS253" s="5" t="s">
        <v>62</v>
      </c>
      <c r="AT253" s="20"/>
      <c r="AU253" s="21"/>
      <c r="AV253" s="21"/>
      <c r="AW253" s="145" t="e" vm="1">
        <f t="shared" ca="1" si="76"/>
        <v>#NAME?</v>
      </c>
      <c r="AX253" s="21" t="str">
        <f>VLOOKUP(表1[[#This Row],[Pers.no.]],'[6]Person Detail'!$B:$L,11,0)</f>
        <v>50-70</v>
      </c>
      <c r="AY253" s="404">
        <f>VLOOKUP(表1[[#This Row],[Pers.no.]],'[6]Person Detail'!$B:$R,17,0)</f>
        <v>0.92926902723400595</v>
      </c>
      <c r="AZ253" s="404">
        <f>VLOOKUP(表1[[#This Row],[Pers.no.]],'[6]Person Detail'!$B:$W,21,0)</f>
        <v>0.98074740044498931</v>
      </c>
      <c r="BA253" s="404">
        <f>VLOOKUP(表1[[#This Row],[Pers.no.]],'[6]Person Detail'!$B:$W,22,0)</f>
        <v>1</v>
      </c>
    </row>
    <row r="254" spans="1:53" ht="19.95" customHeight="1">
      <c r="A254" s="87" t="s">
        <v>562</v>
      </c>
      <c r="B254" s="5">
        <v>15001070</v>
      </c>
      <c r="C254" s="5" t="s">
        <v>1139</v>
      </c>
      <c r="D254" s="5" t="s">
        <v>55</v>
      </c>
      <c r="E254" s="5" t="s">
        <v>1254</v>
      </c>
      <c r="F254" s="5" t="s">
        <v>1234</v>
      </c>
      <c r="G254" s="5" t="s">
        <v>835</v>
      </c>
      <c r="H254" s="6">
        <v>39326</v>
      </c>
      <c r="I254" s="5" t="s">
        <v>594</v>
      </c>
      <c r="J254" s="5" t="s">
        <v>1249</v>
      </c>
      <c r="K254" s="5" t="s">
        <v>568</v>
      </c>
      <c r="L254" s="7">
        <v>2</v>
      </c>
      <c r="M254" s="7">
        <v>3</v>
      </c>
      <c r="N254" s="8">
        <v>5130</v>
      </c>
      <c r="O254" s="9">
        <v>0</v>
      </c>
      <c r="P254" s="10">
        <f t="shared" si="63"/>
        <v>0</v>
      </c>
      <c r="Q254" s="9">
        <v>0</v>
      </c>
      <c r="R254" s="10">
        <f t="shared" si="64"/>
        <v>0</v>
      </c>
      <c r="S254" s="9">
        <f t="shared" si="65"/>
        <v>0</v>
      </c>
      <c r="T254" s="10">
        <f t="shared" si="66"/>
        <v>0</v>
      </c>
      <c r="U254" s="10">
        <f t="shared" si="67"/>
        <v>5130</v>
      </c>
      <c r="V254" s="11">
        <f t="shared" si="79"/>
        <v>5130</v>
      </c>
      <c r="W254" s="12">
        <f t="shared" si="68"/>
        <v>0</v>
      </c>
      <c r="X254" s="13">
        <f t="shared" si="62"/>
        <v>0</v>
      </c>
      <c r="Y254" s="14" t="str">
        <f t="shared" si="78"/>
        <v>0.00%-0.00%</v>
      </c>
      <c r="Z254" s="15"/>
      <c r="AA254" s="15"/>
      <c r="AB254" s="15"/>
      <c r="AC254" s="16"/>
      <c r="AD254" s="8">
        <f t="shared" si="69"/>
        <v>0</v>
      </c>
      <c r="AE254" s="17">
        <f t="shared" si="70"/>
        <v>5130</v>
      </c>
      <c r="AF254" s="18">
        <f t="shared" si="71"/>
        <v>0</v>
      </c>
      <c r="AG254" s="19">
        <f t="shared" si="72"/>
        <v>0</v>
      </c>
      <c r="AH254" s="20">
        <v>14</v>
      </c>
      <c r="AI254" s="20">
        <v>550</v>
      </c>
      <c r="AJ254" s="20"/>
      <c r="AK254" s="20">
        <v>688</v>
      </c>
      <c r="AL254" s="20">
        <f t="shared" si="73"/>
        <v>79108</v>
      </c>
      <c r="AM254" s="7">
        <v>3</v>
      </c>
      <c r="AN254" s="20"/>
      <c r="AO254" s="21"/>
      <c r="AP254" s="21"/>
      <c r="AQ254" s="5" t="s">
        <v>1202</v>
      </c>
      <c r="AR254" s="5" t="s">
        <v>261</v>
      </c>
      <c r="AS254" s="5" t="s">
        <v>62</v>
      </c>
      <c r="AT254" s="20"/>
      <c r="AU254" s="21"/>
      <c r="AV254" s="21"/>
      <c r="AW254" s="145" t="e" vm="1">
        <f t="shared" ca="1" si="76"/>
        <v>#NAME?</v>
      </c>
      <c r="AX254" s="21">
        <f>VLOOKUP(表1[[#This Row],[Pers.no.]],'[6]Person Detail'!$B:$L,11,0)</f>
        <v>0</v>
      </c>
      <c r="AY254" s="404">
        <f>VLOOKUP(表1[[#This Row],[Pers.no.]],'[6]Person Detail'!$B:$R,17,0)</f>
        <v>0.63439065108514192</v>
      </c>
      <c r="AZ254" s="404">
        <f>VLOOKUP(表1[[#This Row],[Pers.no.]],'[6]Person Detail'!$B:$W,21,0)</f>
        <v>0.9563758389261745</v>
      </c>
      <c r="BA254" s="404">
        <f>VLOOKUP(表1[[#This Row],[Pers.no.]],'[6]Person Detail'!$B:$W,22,0)</f>
        <v>0.94457742588841831</v>
      </c>
    </row>
    <row r="255" spans="1:53" ht="19.95" customHeight="1">
      <c r="A255" s="87" t="s">
        <v>562</v>
      </c>
      <c r="B255" s="5">
        <v>15017219</v>
      </c>
      <c r="C255" s="5" t="s">
        <v>1139</v>
      </c>
      <c r="D255" s="5" t="s">
        <v>55</v>
      </c>
      <c r="E255" s="5" t="s">
        <v>1254</v>
      </c>
      <c r="F255" s="5" t="s">
        <v>1234</v>
      </c>
      <c r="G255" s="5" t="s">
        <v>835</v>
      </c>
      <c r="H255" s="6">
        <v>43040</v>
      </c>
      <c r="I255" s="5" t="s">
        <v>594</v>
      </c>
      <c r="J255" s="5" t="s">
        <v>1249</v>
      </c>
      <c r="K255" s="5" t="s">
        <v>568</v>
      </c>
      <c r="L255" s="7">
        <v>2</v>
      </c>
      <c r="M255" s="7">
        <v>3</v>
      </c>
      <c r="N255" s="8">
        <v>5431</v>
      </c>
      <c r="O255" s="9">
        <v>0</v>
      </c>
      <c r="P255" s="10">
        <f t="shared" si="63"/>
        <v>0</v>
      </c>
      <c r="Q255" s="9">
        <v>0</v>
      </c>
      <c r="R255" s="10">
        <f t="shared" si="64"/>
        <v>0</v>
      </c>
      <c r="S255" s="9">
        <f t="shared" si="65"/>
        <v>0</v>
      </c>
      <c r="T255" s="10">
        <f t="shared" si="66"/>
        <v>0</v>
      </c>
      <c r="U255" s="10">
        <f t="shared" si="67"/>
        <v>5431</v>
      </c>
      <c r="V255" s="11">
        <f t="shared" si="79"/>
        <v>5431</v>
      </c>
      <c r="W255" s="12">
        <f t="shared" si="68"/>
        <v>0</v>
      </c>
      <c r="X255" s="13">
        <f t="shared" ref="X255:X318" si="80">ROUND(V255/N255-1,4)</f>
        <v>0</v>
      </c>
      <c r="Y255" s="14" t="str">
        <f t="shared" si="78"/>
        <v>0.00%-0.00%</v>
      </c>
      <c r="Z255" s="15"/>
      <c r="AA255" s="15"/>
      <c r="AB255" s="15"/>
      <c r="AC255" s="16"/>
      <c r="AD255" s="8">
        <f t="shared" si="69"/>
        <v>0</v>
      </c>
      <c r="AE255" s="17">
        <f t="shared" si="70"/>
        <v>5431</v>
      </c>
      <c r="AF255" s="18">
        <f t="shared" si="71"/>
        <v>0</v>
      </c>
      <c r="AG255" s="19">
        <f t="shared" si="72"/>
        <v>0</v>
      </c>
      <c r="AH255" s="20">
        <v>14</v>
      </c>
      <c r="AI255" s="20">
        <v>550</v>
      </c>
      <c r="AJ255" s="20"/>
      <c r="AK255" s="20">
        <v>688</v>
      </c>
      <c r="AL255" s="20">
        <f t="shared" si="73"/>
        <v>83322</v>
      </c>
      <c r="AM255" s="7">
        <v>3</v>
      </c>
      <c r="AN255" s="20"/>
      <c r="AO255" s="21"/>
      <c r="AP255" s="21"/>
      <c r="AQ255" s="5" t="s">
        <v>1202</v>
      </c>
      <c r="AR255" s="5" t="s">
        <v>261</v>
      </c>
      <c r="AS255" s="5" t="s">
        <v>62</v>
      </c>
      <c r="AT255" s="20"/>
      <c r="AU255" s="21"/>
      <c r="AV255" s="21"/>
      <c r="AW255" s="145" t="e" vm="1">
        <f t="shared" ca="1" si="76"/>
        <v>#NAME?</v>
      </c>
      <c r="AX255" s="21">
        <f>VLOOKUP(表1[[#This Row],[Pers.no.]],'[6]Person Detail'!$B:$L,11,0)</f>
        <v>0</v>
      </c>
      <c r="AY255" s="404">
        <f>VLOOKUP(表1[[#This Row],[Pers.no.]],'[6]Person Detail'!$B:$R,17,0)</f>
        <v>0.67161318246460144</v>
      </c>
      <c r="AZ255" s="404">
        <f>VLOOKUP(表1[[#This Row],[Pers.no.]],'[6]Person Detail'!$B:$W,21,0)</f>
        <v>1.0124906785980612</v>
      </c>
      <c r="BA255" s="404">
        <f>VLOOKUP(表1[[#This Row],[Pers.no.]],'[6]Person Detail'!$B:$W,22,0)</f>
        <v>1</v>
      </c>
    </row>
    <row r="256" spans="1:53" ht="19.95" customHeight="1">
      <c r="A256" s="87" t="s">
        <v>562</v>
      </c>
      <c r="B256" s="5">
        <v>15018789</v>
      </c>
      <c r="C256" s="5" t="s">
        <v>54</v>
      </c>
      <c r="D256" s="5" t="s">
        <v>55</v>
      </c>
      <c r="E256" s="5" t="s">
        <v>1254</v>
      </c>
      <c r="F256" s="5" t="s">
        <v>1224</v>
      </c>
      <c r="G256" s="5" t="s">
        <v>835</v>
      </c>
      <c r="H256" s="6">
        <v>43282</v>
      </c>
      <c r="I256" s="5" t="s">
        <v>87</v>
      </c>
      <c r="J256" s="5" t="s">
        <v>87</v>
      </c>
      <c r="K256" s="5" t="s">
        <v>89</v>
      </c>
      <c r="L256" s="7">
        <v>2</v>
      </c>
      <c r="M256" s="7">
        <v>4</v>
      </c>
      <c r="N256" s="8">
        <v>9645</v>
      </c>
      <c r="O256" s="9">
        <v>4.4999999999999998E-2</v>
      </c>
      <c r="P256" s="10">
        <f t="shared" si="63"/>
        <v>434</v>
      </c>
      <c r="Q256" s="9">
        <v>1.55E-2</v>
      </c>
      <c r="R256" s="10">
        <f t="shared" si="64"/>
        <v>149</v>
      </c>
      <c r="S256" s="9">
        <f t="shared" si="65"/>
        <v>6.0445826853291862E-2</v>
      </c>
      <c r="T256" s="10">
        <f t="shared" si="66"/>
        <v>583</v>
      </c>
      <c r="U256" s="10">
        <f t="shared" si="67"/>
        <v>10228</v>
      </c>
      <c r="V256" s="11">
        <f t="shared" si="79"/>
        <v>10228</v>
      </c>
      <c r="W256" s="12">
        <f t="shared" si="68"/>
        <v>583</v>
      </c>
      <c r="X256" s="13">
        <f t="shared" si="80"/>
        <v>6.0400000000000002E-2</v>
      </c>
      <c r="Y256" s="14" t="str">
        <f t="shared" si="78"/>
        <v>4.84%-7.25%</v>
      </c>
      <c r="Z256" s="15"/>
      <c r="AA256" s="15"/>
      <c r="AB256" s="15"/>
      <c r="AC256" s="16"/>
      <c r="AD256" s="8">
        <f t="shared" si="69"/>
        <v>0</v>
      </c>
      <c r="AE256" s="17">
        <f t="shared" si="70"/>
        <v>10228</v>
      </c>
      <c r="AF256" s="18">
        <f t="shared" si="71"/>
        <v>583</v>
      </c>
      <c r="AG256" s="19">
        <f t="shared" si="72"/>
        <v>6.0445826853291917E-2</v>
      </c>
      <c r="AH256" s="20">
        <v>14</v>
      </c>
      <c r="AI256" s="20">
        <v>450</v>
      </c>
      <c r="AJ256" s="20"/>
      <c r="AK256" s="20">
        <v>688</v>
      </c>
      <c r="AL256" s="20">
        <f t="shared" si="73"/>
        <v>149280</v>
      </c>
      <c r="AM256" s="7">
        <v>3</v>
      </c>
      <c r="AN256" s="20"/>
      <c r="AO256" s="21"/>
      <c r="AP256" s="21"/>
      <c r="AQ256" s="5" t="s">
        <v>1202</v>
      </c>
      <c r="AR256" s="5" t="s">
        <v>261</v>
      </c>
      <c r="AS256" s="5" t="s">
        <v>62</v>
      </c>
      <c r="AT256" s="20"/>
      <c r="AU256" s="21"/>
      <c r="AV256" s="21"/>
      <c r="AW256" s="145" t="e" vm="1">
        <f t="shared" ca="1" si="76"/>
        <v>#NAME?</v>
      </c>
      <c r="AX256" s="21" t="str">
        <f>VLOOKUP(表1[[#This Row],[Pers.no.]],'[6]Person Detail'!$B:$L,11,0)</f>
        <v>50-70</v>
      </c>
      <c r="AY256" s="404">
        <f>VLOOKUP(表1[[#This Row],[Pers.no.]],'[6]Person Detail'!$B:$R,17,0)</f>
        <v>0.7804976734776452</v>
      </c>
      <c r="AZ256" s="404">
        <f>VLOOKUP(表1[[#This Row],[Pers.no.]],'[6]Person Detail'!$B:$W,21,0)</f>
        <v>0.83250614992879035</v>
      </c>
      <c r="BA256" s="404">
        <f>VLOOKUP(表1[[#This Row],[Pers.no.]],'[6]Person Detail'!$B:$W,22,0)</f>
        <v>0.84267765190525235</v>
      </c>
    </row>
    <row r="257" spans="1:53" ht="19.95" customHeight="1">
      <c r="A257" s="87" t="s">
        <v>562</v>
      </c>
      <c r="B257" s="5">
        <v>1230001</v>
      </c>
      <c r="C257" s="5" t="s">
        <v>54</v>
      </c>
      <c r="D257" s="5" t="s">
        <v>55</v>
      </c>
      <c r="E257" s="5" t="s">
        <v>1278</v>
      </c>
      <c r="F257" s="5" t="s">
        <v>1278</v>
      </c>
      <c r="G257" s="5" t="s">
        <v>1279</v>
      </c>
      <c r="H257" s="6">
        <v>38139</v>
      </c>
      <c r="I257" s="5" t="s">
        <v>340</v>
      </c>
      <c r="J257" s="5" t="s">
        <v>340</v>
      </c>
      <c r="K257" s="5" t="s">
        <v>341</v>
      </c>
      <c r="L257" s="7">
        <v>2</v>
      </c>
      <c r="M257" s="7">
        <v>3</v>
      </c>
      <c r="N257" s="8">
        <v>50715</v>
      </c>
      <c r="O257" s="122">
        <v>0</v>
      </c>
      <c r="P257" s="10">
        <f t="shared" si="63"/>
        <v>0</v>
      </c>
      <c r="Q257" s="122">
        <v>0</v>
      </c>
      <c r="R257" s="10">
        <f t="shared" si="64"/>
        <v>0</v>
      </c>
      <c r="S257" s="122">
        <f t="shared" si="65"/>
        <v>0</v>
      </c>
      <c r="T257" s="10">
        <f t="shared" si="66"/>
        <v>0</v>
      </c>
      <c r="U257" s="10">
        <f t="shared" si="67"/>
        <v>50715</v>
      </c>
      <c r="V257" s="11">
        <f t="shared" si="79"/>
        <v>50715</v>
      </c>
      <c r="W257" s="12">
        <f t="shared" si="68"/>
        <v>0</v>
      </c>
      <c r="X257" s="123">
        <f t="shared" si="80"/>
        <v>0</v>
      </c>
      <c r="Y257" s="124" t="str">
        <f t="shared" si="78"/>
        <v>0.00%-0.00%</v>
      </c>
      <c r="Z257" s="15"/>
      <c r="AA257" s="15"/>
      <c r="AB257" s="15"/>
      <c r="AC257" s="125"/>
      <c r="AD257" s="8">
        <f t="shared" si="69"/>
        <v>0</v>
      </c>
      <c r="AE257" s="17">
        <f t="shared" si="70"/>
        <v>50715</v>
      </c>
      <c r="AF257" s="18">
        <f t="shared" si="71"/>
        <v>0</v>
      </c>
      <c r="AG257" s="126">
        <f t="shared" si="72"/>
        <v>0</v>
      </c>
      <c r="AH257" s="20">
        <v>14</v>
      </c>
      <c r="AI257" s="20">
        <v>450</v>
      </c>
      <c r="AJ257" s="20">
        <v>1000</v>
      </c>
      <c r="AK257" s="20">
        <v>688</v>
      </c>
      <c r="AL257" s="20">
        <f t="shared" si="73"/>
        <v>728098</v>
      </c>
      <c r="AM257" s="7">
        <v>2</v>
      </c>
      <c r="AN257" s="20"/>
      <c r="AO257" s="21"/>
      <c r="AP257" s="21"/>
      <c r="AQ257" s="5" t="s">
        <v>1280</v>
      </c>
      <c r="AR257" s="5" t="s">
        <v>76</v>
      </c>
      <c r="AW257" s="145" t="e" vm="1">
        <f t="shared" ca="1" si="76"/>
        <v>#NAME?</v>
      </c>
      <c r="AX257" s="21" t="str">
        <f>VLOOKUP(表1[[#This Row],[Pers.no.]],'[6]Person Detail'!$B:$L,11,0)</f>
        <v>&gt;90</v>
      </c>
      <c r="AY257" s="404">
        <f>VLOOKUP(表1[[#This Row],[Pers.no.]],'[6]Person Detail'!$B:$R,17,0)</f>
        <v>1.2854535776747016</v>
      </c>
      <c r="AZ257" s="404">
        <f>VLOOKUP(表1[[#This Row],[Pers.no.]],'[6]Person Detail'!$B:$W,21,0)</f>
        <v>1.3909001151884153</v>
      </c>
      <c r="BA257" s="404">
        <f>VLOOKUP(表1[[#This Row],[Pers.no.]],'[6]Person Detail'!$B:$W,22,0)</f>
        <v>1.3503834274150601</v>
      </c>
    </row>
    <row r="258" spans="1:53" ht="19.95" customHeight="1">
      <c r="A258" s="87" t="s">
        <v>562</v>
      </c>
      <c r="B258" s="5">
        <v>11007295</v>
      </c>
      <c r="C258" s="5" t="s">
        <v>54</v>
      </c>
      <c r="D258" s="5" t="s">
        <v>55</v>
      </c>
      <c r="E258" s="5" t="s">
        <v>1278</v>
      </c>
      <c r="F258" s="5" t="s">
        <v>1283</v>
      </c>
      <c r="G258" s="5" t="s">
        <v>1284</v>
      </c>
      <c r="H258" s="6">
        <v>38169</v>
      </c>
      <c r="I258" s="5" t="s">
        <v>1285</v>
      </c>
      <c r="J258" s="5" t="s">
        <v>1285</v>
      </c>
      <c r="K258" s="5" t="s">
        <v>59</v>
      </c>
      <c r="L258" s="7">
        <v>2</v>
      </c>
      <c r="M258" s="7">
        <v>4</v>
      </c>
      <c r="N258" s="8">
        <v>38000</v>
      </c>
      <c r="O258" s="122">
        <v>2.2499999999999999E-2</v>
      </c>
      <c r="P258" s="10">
        <f t="shared" si="63"/>
        <v>855</v>
      </c>
      <c r="Q258" s="122">
        <v>0</v>
      </c>
      <c r="R258" s="10">
        <f t="shared" si="64"/>
        <v>0</v>
      </c>
      <c r="S258" s="122">
        <f t="shared" si="65"/>
        <v>2.2499999999999999E-2</v>
      </c>
      <c r="T258" s="10">
        <f t="shared" si="66"/>
        <v>855</v>
      </c>
      <c r="U258" s="10">
        <f t="shared" si="67"/>
        <v>38855</v>
      </c>
      <c r="V258" s="11">
        <f t="shared" si="79"/>
        <v>38855</v>
      </c>
      <c r="W258" s="12">
        <f t="shared" si="68"/>
        <v>855</v>
      </c>
      <c r="X258" s="123">
        <f t="shared" si="80"/>
        <v>2.2499999999999999E-2</v>
      </c>
      <c r="Y258" s="124" t="str">
        <f t="shared" si="78"/>
        <v>1.80%-2.70%</v>
      </c>
      <c r="Z258" s="15"/>
      <c r="AA258" s="15"/>
      <c r="AB258" s="15"/>
      <c r="AC258" s="125"/>
      <c r="AD258" s="8">
        <f t="shared" si="69"/>
        <v>0</v>
      </c>
      <c r="AE258" s="17">
        <f t="shared" si="70"/>
        <v>38855</v>
      </c>
      <c r="AF258" s="18">
        <f t="shared" si="71"/>
        <v>855</v>
      </c>
      <c r="AG258" s="126">
        <f t="shared" si="72"/>
        <v>2.2499999999999964E-2</v>
      </c>
      <c r="AH258" s="20">
        <v>14</v>
      </c>
      <c r="AI258" s="20">
        <v>450</v>
      </c>
      <c r="AJ258" s="20"/>
      <c r="AK258" s="20">
        <v>688</v>
      </c>
      <c r="AL258" s="20">
        <f t="shared" si="73"/>
        <v>550058</v>
      </c>
      <c r="AM258" s="7">
        <v>4</v>
      </c>
      <c r="AN258" s="20"/>
      <c r="AO258" s="21"/>
      <c r="AP258" s="21"/>
      <c r="AQ258" s="5" t="s">
        <v>1280</v>
      </c>
      <c r="AR258" s="5" t="s">
        <v>76</v>
      </c>
      <c r="AW258" s="145" t="e" vm="1">
        <f t="shared" ca="1" si="76"/>
        <v>#NAME?</v>
      </c>
      <c r="AX258" s="21" t="str">
        <f>VLOOKUP(表1[[#This Row],[Pers.no.]],'[6]Person Detail'!$B:$L,11,0)</f>
        <v>110-130</v>
      </c>
      <c r="AY258" s="404">
        <f>VLOOKUP(表1[[#This Row],[Pers.no.]],'[6]Person Detail'!$B:$R,17,0)</f>
        <v>1.634900830357527</v>
      </c>
      <c r="AZ258" s="404">
        <f>VLOOKUP(表1[[#This Row],[Pers.no.]],'[6]Person Detail'!$B:$W,21,0)</f>
        <v>1.3475177304964538</v>
      </c>
      <c r="BA258" s="404">
        <f>VLOOKUP(表1[[#This Row],[Pers.no.]],'[6]Person Detail'!$B:$W,22,0)</f>
        <v>1.3778368794326241</v>
      </c>
    </row>
    <row r="259" spans="1:53" ht="19.95" customHeight="1">
      <c r="A259" s="87" t="s">
        <v>562</v>
      </c>
      <c r="B259" s="5">
        <v>11009678</v>
      </c>
      <c r="C259" s="5" t="s">
        <v>54</v>
      </c>
      <c r="D259" s="5" t="s">
        <v>55</v>
      </c>
      <c r="E259" s="5" t="s">
        <v>1278</v>
      </c>
      <c r="F259" s="5" t="s">
        <v>1283</v>
      </c>
      <c r="G259" s="5" t="s">
        <v>1284</v>
      </c>
      <c r="H259" s="6">
        <v>41463</v>
      </c>
      <c r="I259" s="5" t="s">
        <v>1288</v>
      </c>
      <c r="J259" s="5" t="s">
        <v>1289</v>
      </c>
      <c r="K259" s="5" t="s">
        <v>66</v>
      </c>
      <c r="L259" s="7">
        <v>2</v>
      </c>
      <c r="M259" s="7">
        <v>3</v>
      </c>
      <c r="N259" s="8">
        <v>22590</v>
      </c>
      <c r="O259" s="122">
        <v>2.5000000000000001E-2</v>
      </c>
      <c r="P259" s="10">
        <f t="shared" si="63"/>
        <v>565</v>
      </c>
      <c r="Q259" s="122">
        <v>0</v>
      </c>
      <c r="R259" s="10">
        <f t="shared" si="64"/>
        <v>0</v>
      </c>
      <c r="S259" s="122">
        <f t="shared" si="65"/>
        <v>2.5011066843736166E-2</v>
      </c>
      <c r="T259" s="10">
        <f t="shared" si="66"/>
        <v>565</v>
      </c>
      <c r="U259" s="10">
        <f t="shared" si="67"/>
        <v>23155</v>
      </c>
      <c r="V259" s="11">
        <f t="shared" si="79"/>
        <v>23155</v>
      </c>
      <c r="W259" s="12">
        <f t="shared" si="68"/>
        <v>565</v>
      </c>
      <c r="X259" s="123">
        <f t="shared" si="80"/>
        <v>2.5000000000000001E-2</v>
      </c>
      <c r="Y259" s="124" t="str">
        <f t="shared" si="78"/>
        <v>2.00%-3.00%</v>
      </c>
      <c r="Z259" s="15"/>
      <c r="AA259" s="15"/>
      <c r="AB259" s="15"/>
      <c r="AC259" s="125"/>
      <c r="AD259" s="8">
        <f t="shared" si="69"/>
        <v>0</v>
      </c>
      <c r="AE259" s="17">
        <f t="shared" si="70"/>
        <v>23155</v>
      </c>
      <c r="AF259" s="18">
        <f t="shared" si="71"/>
        <v>565</v>
      </c>
      <c r="AG259" s="126">
        <f t="shared" si="72"/>
        <v>2.5011066843736218E-2</v>
      </c>
      <c r="AH259" s="20">
        <v>14</v>
      </c>
      <c r="AI259" s="20">
        <v>450</v>
      </c>
      <c r="AJ259" s="20"/>
      <c r="AK259" s="20">
        <v>688</v>
      </c>
      <c r="AL259" s="20">
        <f t="shared" si="73"/>
        <v>330258</v>
      </c>
      <c r="AM259" s="7">
        <v>3</v>
      </c>
      <c r="AN259" s="20"/>
      <c r="AO259" s="21"/>
      <c r="AP259" s="21"/>
      <c r="AQ259" s="5" t="s">
        <v>1280</v>
      </c>
      <c r="AR259" s="5" t="s">
        <v>76</v>
      </c>
      <c r="AW259" s="145" t="e" vm="1">
        <f t="shared" ca="1" si="76"/>
        <v>#NAME?</v>
      </c>
      <c r="AX259" s="21" t="str">
        <f>VLOOKUP(表1[[#This Row],[Pers.no.]],'[6]Person Detail'!$B:$L,11,0)</f>
        <v>70-90</v>
      </c>
      <c r="AY259" s="404">
        <f>VLOOKUP(表1[[#This Row],[Pers.no.]],'[6]Person Detail'!$B:$R,17,0)</f>
        <v>1.4283004552352048</v>
      </c>
      <c r="AZ259" s="404">
        <f>VLOOKUP(表1[[#This Row],[Pers.no.]],'[6]Person Detail'!$B:$W,21,0)</f>
        <v>1.1374908733855333</v>
      </c>
      <c r="BA259" s="404">
        <f>VLOOKUP(表1[[#This Row],[Pers.no.]],'[6]Person Detail'!$B:$W,22,0)</f>
        <v>1.1484760558490192</v>
      </c>
    </row>
    <row r="260" spans="1:53" ht="19.95" customHeight="1">
      <c r="A260" s="87" t="s">
        <v>562</v>
      </c>
      <c r="B260" s="5">
        <v>11010128</v>
      </c>
      <c r="C260" s="5" t="s">
        <v>54</v>
      </c>
      <c r="D260" s="5" t="s">
        <v>55</v>
      </c>
      <c r="E260" s="5" t="s">
        <v>1278</v>
      </c>
      <c r="F260" s="5" t="s">
        <v>1283</v>
      </c>
      <c r="G260" s="5" t="s">
        <v>1284</v>
      </c>
      <c r="H260" s="6">
        <v>40282</v>
      </c>
      <c r="I260" s="5" t="s">
        <v>1288</v>
      </c>
      <c r="J260" s="5" t="s">
        <v>1289</v>
      </c>
      <c r="K260" s="5" t="s">
        <v>66</v>
      </c>
      <c r="L260" s="7">
        <v>2</v>
      </c>
      <c r="M260" s="7">
        <v>2</v>
      </c>
      <c r="N260" s="8">
        <v>19580</v>
      </c>
      <c r="O260" s="122">
        <v>0</v>
      </c>
      <c r="P260" s="10">
        <f t="shared" ref="P260:P323" si="81">ROUND(N260*O260,0)</f>
        <v>0</v>
      </c>
      <c r="Q260" s="122">
        <v>0</v>
      </c>
      <c r="R260" s="10">
        <f t="shared" ref="R260:R323" si="82">ROUND(N260*Q260,0)</f>
        <v>0</v>
      </c>
      <c r="S260" s="122">
        <f t="shared" ref="S260:S323" si="83">T260/N260</f>
        <v>0</v>
      </c>
      <c r="T260" s="10">
        <f t="shared" ref="T260:T323" si="84">P260+R260</f>
        <v>0</v>
      </c>
      <c r="U260" s="10">
        <f t="shared" ref="U260:U323" si="85">N260+T260</f>
        <v>19580</v>
      </c>
      <c r="V260" s="11">
        <f t="shared" si="79"/>
        <v>19580</v>
      </c>
      <c r="W260" s="12">
        <f t="shared" ref="W260:W323" si="86">V260-N260</f>
        <v>0</v>
      </c>
      <c r="X260" s="123">
        <f t="shared" si="80"/>
        <v>0</v>
      </c>
      <c r="Y260" s="124" t="str">
        <f t="shared" si="78"/>
        <v>0.00%-0.00%</v>
      </c>
      <c r="Z260" s="15"/>
      <c r="AA260" s="15"/>
      <c r="AB260" s="15"/>
      <c r="AC260" s="125"/>
      <c r="AD260" s="8">
        <f t="shared" ref="AD260:AD323" si="87">ROUND(N260*AC260,0)</f>
        <v>0</v>
      </c>
      <c r="AE260" s="17">
        <f t="shared" ref="AE260:AE323" si="88">V260+AD260</f>
        <v>19580</v>
      </c>
      <c r="AF260" s="18">
        <f t="shared" ref="AF260:AF323" si="89">AE260-N260</f>
        <v>0</v>
      </c>
      <c r="AG260" s="126">
        <f t="shared" ref="AG260:AG323" si="90">AE260/N260-1</f>
        <v>0</v>
      </c>
      <c r="AH260" s="20">
        <v>14</v>
      </c>
      <c r="AI260" s="20">
        <v>450</v>
      </c>
      <c r="AJ260" s="20"/>
      <c r="AK260" s="20">
        <v>688</v>
      </c>
      <c r="AL260" s="20">
        <f t="shared" ref="AL260:AL323" si="91">AE260*AH260+AI260*12+AK260+IF(AB260="",AJ260,IF(AB260="D",5000,IF(AB260="C",1000,0)))*12</f>
        <v>280208</v>
      </c>
      <c r="AM260" s="7">
        <v>3</v>
      </c>
      <c r="AN260" s="20"/>
      <c r="AO260" s="21"/>
      <c r="AP260" s="21"/>
      <c r="AQ260" s="5" t="s">
        <v>1280</v>
      </c>
      <c r="AR260" s="5" t="s">
        <v>76</v>
      </c>
      <c r="AW260" s="145" t="e" vm="1">
        <f t="shared" ca="1" si="76"/>
        <v>#NAME?</v>
      </c>
      <c r="AX260" s="21" t="str">
        <f>VLOOKUP(表1[[#This Row],[Pers.no.]],'[6]Person Detail'!$B:$L,11,0)</f>
        <v>0</v>
      </c>
      <c r="AY260" s="404">
        <f>VLOOKUP(表1[[#This Row],[Pers.no.]],'[6]Person Detail'!$B:$R,17,0)</f>
        <v>1.2379868487607486</v>
      </c>
      <c r="AZ260" s="404">
        <f>VLOOKUP(表1[[#This Row],[Pers.no.]],'[6]Person Detail'!$B:$W,21,0)</f>
        <v>0.9859261310707722</v>
      </c>
      <c r="BA260" s="404">
        <f>VLOOKUP(表1[[#This Row],[Pers.no.]],'[6]Person Detail'!$B:$W,22,0)</f>
        <v>0.97115789995784041</v>
      </c>
    </row>
    <row r="261" spans="1:53" ht="19.95" customHeight="1">
      <c r="A261" s="87" t="s">
        <v>562</v>
      </c>
      <c r="B261" s="5">
        <v>11017596</v>
      </c>
      <c r="C261" s="5" t="s">
        <v>54</v>
      </c>
      <c r="D261" s="5" t="s">
        <v>55</v>
      </c>
      <c r="E261" s="5" t="s">
        <v>1278</v>
      </c>
      <c r="F261" s="5" t="s">
        <v>1283</v>
      </c>
      <c r="G261" s="5" t="s">
        <v>1284</v>
      </c>
      <c r="H261" s="6">
        <v>44116</v>
      </c>
      <c r="I261" s="5" t="s">
        <v>1288</v>
      </c>
      <c r="J261" s="5" t="s">
        <v>1289</v>
      </c>
      <c r="K261" s="5" t="s">
        <v>66</v>
      </c>
      <c r="L261" s="7">
        <v>2</v>
      </c>
      <c r="M261" s="7">
        <v>1</v>
      </c>
      <c r="N261" s="8">
        <v>24800</v>
      </c>
      <c r="O261" s="122">
        <v>0</v>
      </c>
      <c r="P261" s="10">
        <f t="shared" si="81"/>
        <v>0</v>
      </c>
      <c r="Q261" s="122">
        <v>0</v>
      </c>
      <c r="R261" s="10">
        <f t="shared" si="82"/>
        <v>0</v>
      </c>
      <c r="S261" s="122">
        <f t="shared" si="83"/>
        <v>0</v>
      </c>
      <c r="T261" s="10">
        <f t="shared" si="84"/>
        <v>0</v>
      </c>
      <c r="U261" s="10">
        <f t="shared" si="85"/>
        <v>24800</v>
      </c>
      <c r="V261" s="11">
        <f t="shared" si="79"/>
        <v>24800</v>
      </c>
      <c r="W261" s="12">
        <f t="shared" si="86"/>
        <v>0</v>
      </c>
      <c r="X261" s="123">
        <f t="shared" si="80"/>
        <v>0</v>
      </c>
      <c r="Y261" s="124" t="str">
        <f t="shared" si="78"/>
        <v>0.00%-0.00%</v>
      </c>
      <c r="Z261" s="15"/>
      <c r="AA261" s="15"/>
      <c r="AB261" s="15"/>
      <c r="AC261" s="125"/>
      <c r="AD261" s="8">
        <f t="shared" si="87"/>
        <v>0</v>
      </c>
      <c r="AE261" s="17">
        <f t="shared" si="88"/>
        <v>24800</v>
      </c>
      <c r="AF261" s="18">
        <f t="shared" si="89"/>
        <v>0</v>
      </c>
      <c r="AG261" s="126">
        <f t="shared" si="90"/>
        <v>0</v>
      </c>
      <c r="AH261" s="20">
        <v>14</v>
      </c>
      <c r="AI261" s="20">
        <v>450</v>
      </c>
      <c r="AJ261" s="20"/>
      <c r="AK261" s="20">
        <v>688</v>
      </c>
      <c r="AL261" s="20">
        <f t="shared" si="91"/>
        <v>353288</v>
      </c>
      <c r="AM261" s="7">
        <v>3</v>
      </c>
      <c r="AN261" s="20"/>
      <c r="AO261" s="21"/>
      <c r="AP261" s="21"/>
      <c r="AQ261" s="5" t="s">
        <v>1280</v>
      </c>
      <c r="AR261" s="5" t="s">
        <v>76</v>
      </c>
      <c r="AW261" s="145" t="e" vm="1">
        <f t="shared" ca="1" si="76"/>
        <v>#NAME?</v>
      </c>
      <c r="AX261" s="21" t="str">
        <f>VLOOKUP(表1[[#This Row],[Pers.no.]],'[6]Person Detail'!$B:$L,11,0)</f>
        <v>0</v>
      </c>
      <c r="AY261" s="404">
        <f>VLOOKUP(表1[[#This Row],[Pers.no.]],'[6]Person Detail'!$B:$R,17,0)</f>
        <v>1.5680323722812342</v>
      </c>
      <c r="AZ261" s="404">
        <f>VLOOKUP(表1[[#This Row],[Pers.no.]],'[6]Person Detail'!$B:$W,21,0)</f>
        <v>1.2487726277096605</v>
      </c>
      <c r="BA261" s="404">
        <f>VLOOKUP(表1[[#This Row],[Pers.no.]],'[6]Person Detail'!$B:$W,22,0)</f>
        <v>1.2300672073010441</v>
      </c>
    </row>
    <row r="262" spans="1:53" ht="19.95" customHeight="1">
      <c r="A262" s="87" t="s">
        <v>562</v>
      </c>
      <c r="B262" s="5">
        <v>11018892</v>
      </c>
      <c r="C262" s="5" t="s">
        <v>54</v>
      </c>
      <c r="D262" s="5" t="s">
        <v>55</v>
      </c>
      <c r="E262" s="5" t="s">
        <v>1278</v>
      </c>
      <c r="F262" s="5" t="s">
        <v>1278</v>
      </c>
      <c r="G262" s="5" t="s">
        <v>1279</v>
      </c>
      <c r="H262" s="6">
        <v>44494</v>
      </c>
      <c r="I262" s="5" t="s">
        <v>340</v>
      </c>
      <c r="J262" s="5" t="s">
        <v>340</v>
      </c>
      <c r="K262" s="5" t="s">
        <v>341</v>
      </c>
      <c r="L262" s="7">
        <v>2</v>
      </c>
      <c r="M262" s="7">
        <v>3</v>
      </c>
      <c r="N262" s="8">
        <v>31231</v>
      </c>
      <c r="O262" s="122">
        <v>0.03</v>
      </c>
      <c r="P262" s="10">
        <f t="shared" si="81"/>
        <v>937</v>
      </c>
      <c r="Q262" s="122">
        <v>0</v>
      </c>
      <c r="R262" s="10">
        <f t="shared" si="82"/>
        <v>0</v>
      </c>
      <c r="S262" s="122">
        <f t="shared" si="83"/>
        <v>3.0002241362748552E-2</v>
      </c>
      <c r="T262" s="10">
        <f t="shared" si="84"/>
        <v>937</v>
      </c>
      <c r="U262" s="10">
        <f t="shared" si="85"/>
        <v>32168</v>
      </c>
      <c r="V262" s="11">
        <f t="shared" si="79"/>
        <v>32168</v>
      </c>
      <c r="W262" s="12">
        <f t="shared" si="86"/>
        <v>937</v>
      </c>
      <c r="X262" s="123">
        <f t="shared" si="80"/>
        <v>0.03</v>
      </c>
      <c r="Y262" s="124" t="str">
        <f t="shared" si="78"/>
        <v>2.40%-3.60%</v>
      </c>
      <c r="Z262" s="15"/>
      <c r="AA262" s="15"/>
      <c r="AB262" s="15"/>
      <c r="AC262" s="125"/>
      <c r="AD262" s="8">
        <f t="shared" si="87"/>
        <v>0</v>
      </c>
      <c r="AE262" s="17">
        <f t="shared" si="88"/>
        <v>32168</v>
      </c>
      <c r="AF262" s="18">
        <f t="shared" si="89"/>
        <v>937</v>
      </c>
      <c r="AG262" s="126">
        <f t="shared" si="90"/>
        <v>3.0002241362748538E-2</v>
      </c>
      <c r="AH262" s="20">
        <v>14</v>
      </c>
      <c r="AI262" s="20">
        <v>450</v>
      </c>
      <c r="AJ262" s="20">
        <v>1000</v>
      </c>
      <c r="AK262" s="20">
        <v>688</v>
      </c>
      <c r="AL262" s="20">
        <f t="shared" si="91"/>
        <v>468440</v>
      </c>
      <c r="AM262" s="7">
        <v>4</v>
      </c>
      <c r="AN262" s="20"/>
      <c r="AO262" s="21"/>
      <c r="AP262" s="21"/>
      <c r="AQ262" s="5" t="s">
        <v>1280</v>
      </c>
      <c r="AR262" s="5" t="s">
        <v>76</v>
      </c>
      <c r="AW262" s="145" t="e" vm="1">
        <f t="shared" ca="1" si="76"/>
        <v>#NAME?</v>
      </c>
      <c r="AX262" s="21" t="str">
        <f>VLOOKUP(表1[[#This Row],[Pers.no.]],'[6]Person Detail'!$B:$L,11,0)</f>
        <v>50-70</v>
      </c>
      <c r="AY262" s="404">
        <f>VLOOKUP(表1[[#This Row],[Pers.no.]],'[6]Person Detail'!$B:$R,17,0)</f>
        <v>0.79160013180239774</v>
      </c>
      <c r="AZ262" s="404">
        <f>VLOOKUP(表1[[#This Row],[Pers.no.]],'[6]Person Detail'!$B:$W,21,0)</f>
        <v>0.85653557127968849</v>
      </c>
      <c r="BA262" s="404">
        <f>VLOOKUP(表1[[#This Row],[Pers.no.]],'[6]Person Detail'!$B:$W,22,0)</f>
        <v>0.8565342421983172</v>
      </c>
    </row>
    <row r="263" spans="1:53" ht="19.95" customHeight="1">
      <c r="A263" s="87" t="s">
        <v>562</v>
      </c>
      <c r="B263" s="5">
        <v>15022109</v>
      </c>
      <c r="C263" s="5" t="s">
        <v>54</v>
      </c>
      <c r="D263" s="5" t="s">
        <v>55</v>
      </c>
      <c r="E263" s="5" t="s">
        <v>1278</v>
      </c>
      <c r="F263" s="5" t="s">
        <v>1283</v>
      </c>
      <c r="G263" s="5" t="s">
        <v>1298</v>
      </c>
      <c r="H263" s="6">
        <v>44566</v>
      </c>
      <c r="I263" s="5" t="s">
        <v>1289</v>
      </c>
      <c r="J263" s="5" t="s">
        <v>1289</v>
      </c>
      <c r="K263" s="5" t="s">
        <v>66</v>
      </c>
      <c r="L263" s="7">
        <v>2</v>
      </c>
      <c r="M263" s="7">
        <v>3</v>
      </c>
      <c r="N263" s="8">
        <v>16814</v>
      </c>
      <c r="O263" s="122">
        <v>0.03</v>
      </c>
      <c r="P263" s="10">
        <f t="shared" si="81"/>
        <v>504</v>
      </c>
      <c r="Q263" s="122">
        <v>0</v>
      </c>
      <c r="R263" s="10">
        <f t="shared" si="82"/>
        <v>0</v>
      </c>
      <c r="S263" s="122">
        <f t="shared" si="83"/>
        <v>2.9975020815986679E-2</v>
      </c>
      <c r="T263" s="10">
        <f t="shared" si="84"/>
        <v>504</v>
      </c>
      <c r="U263" s="10">
        <f t="shared" si="85"/>
        <v>17318</v>
      </c>
      <c r="V263" s="11">
        <f t="shared" si="79"/>
        <v>17318</v>
      </c>
      <c r="W263" s="12">
        <f t="shared" si="86"/>
        <v>504</v>
      </c>
      <c r="X263" s="123">
        <f t="shared" si="80"/>
        <v>0.03</v>
      </c>
      <c r="Y263" s="124" t="str">
        <f t="shared" si="78"/>
        <v>2.40%-3.60%</v>
      </c>
      <c r="Z263" s="15"/>
      <c r="AA263" s="15"/>
      <c r="AB263" s="15"/>
      <c r="AC263" s="125"/>
      <c r="AD263" s="8">
        <f t="shared" si="87"/>
        <v>0</v>
      </c>
      <c r="AE263" s="17">
        <f t="shared" si="88"/>
        <v>17318</v>
      </c>
      <c r="AF263" s="18">
        <f t="shared" si="89"/>
        <v>504</v>
      </c>
      <c r="AG263" s="126">
        <f t="shared" si="90"/>
        <v>2.9975020815986575E-2</v>
      </c>
      <c r="AH263" s="20">
        <v>14</v>
      </c>
      <c r="AI263" s="20">
        <v>450</v>
      </c>
      <c r="AJ263" s="20"/>
      <c r="AK263" s="20">
        <v>688</v>
      </c>
      <c r="AL263" s="20">
        <f t="shared" si="91"/>
        <v>248540</v>
      </c>
      <c r="AM263" s="7">
        <v>1</v>
      </c>
      <c r="AN263" s="20"/>
      <c r="AO263" s="21"/>
      <c r="AP263" s="21"/>
      <c r="AQ263" s="5" t="s">
        <v>1280</v>
      </c>
      <c r="AR263" s="5" t="s">
        <v>76</v>
      </c>
      <c r="AW263" s="145" t="e" vm="1">
        <f t="shared" ca="1" si="76"/>
        <v>#NAME?</v>
      </c>
      <c r="AX263" s="21" t="str">
        <f>VLOOKUP(表1[[#This Row],[Pers.no.]],'[6]Person Detail'!$B:$L,11,0)</f>
        <v>50-70</v>
      </c>
      <c r="AY263" s="404">
        <f>VLOOKUP(表1[[#This Row],[Pers.no.]],'[6]Person Detail'!$B:$R,17,0)</f>
        <v>1.0631006575619626</v>
      </c>
      <c r="AZ263" s="404">
        <f>VLOOKUP(表1[[#This Row],[Pers.no.]],'[6]Person Detail'!$B:$W,21,0)</f>
        <v>0.84664770009315438</v>
      </c>
      <c r="BA263" s="404">
        <f>VLOOKUP(表1[[#This Row],[Pers.no.]],'[6]Person Detail'!$B:$W,22,0)</f>
        <v>0.85896386677578551</v>
      </c>
    </row>
    <row r="264" spans="1:53" ht="19.95" customHeight="1">
      <c r="A264" s="87" t="s">
        <v>562</v>
      </c>
      <c r="B264" s="5">
        <v>1211029</v>
      </c>
      <c r="C264" s="5" t="s">
        <v>54</v>
      </c>
      <c r="D264" s="5" t="s">
        <v>55</v>
      </c>
      <c r="E264" s="5" t="s">
        <v>1278</v>
      </c>
      <c r="F264" s="5" t="s">
        <v>1301</v>
      </c>
      <c r="G264" s="5" t="s">
        <v>1298</v>
      </c>
      <c r="H264" s="6">
        <v>40735</v>
      </c>
      <c r="I264" s="5" t="s">
        <v>84</v>
      </c>
      <c r="J264" s="5" t="s">
        <v>84</v>
      </c>
      <c r="K264" s="5" t="s">
        <v>66</v>
      </c>
      <c r="L264" s="7">
        <v>2</v>
      </c>
      <c r="M264" s="7">
        <v>3</v>
      </c>
      <c r="N264" s="8">
        <v>19000</v>
      </c>
      <c r="O264" s="122">
        <v>2.5000000000000001E-2</v>
      </c>
      <c r="P264" s="10">
        <f t="shared" si="81"/>
        <v>475</v>
      </c>
      <c r="Q264" s="122">
        <v>0</v>
      </c>
      <c r="R264" s="10">
        <f t="shared" si="82"/>
        <v>0</v>
      </c>
      <c r="S264" s="122">
        <f t="shared" si="83"/>
        <v>2.5000000000000001E-2</v>
      </c>
      <c r="T264" s="10">
        <f t="shared" si="84"/>
        <v>475</v>
      </c>
      <c r="U264" s="10">
        <f t="shared" si="85"/>
        <v>19475</v>
      </c>
      <c r="V264" s="11">
        <f t="shared" si="79"/>
        <v>19475</v>
      </c>
      <c r="W264" s="12">
        <f t="shared" si="86"/>
        <v>475</v>
      </c>
      <c r="X264" s="123">
        <f t="shared" si="80"/>
        <v>2.5000000000000001E-2</v>
      </c>
      <c r="Y264" s="124" t="str">
        <f t="shared" si="78"/>
        <v>2.00%-3.00%</v>
      </c>
      <c r="Z264" s="15"/>
      <c r="AA264" s="15"/>
      <c r="AB264" s="15"/>
      <c r="AC264" s="125"/>
      <c r="AD264" s="8">
        <f t="shared" si="87"/>
        <v>0</v>
      </c>
      <c r="AE264" s="17">
        <f t="shared" si="88"/>
        <v>19475</v>
      </c>
      <c r="AF264" s="18">
        <f t="shared" si="89"/>
        <v>475</v>
      </c>
      <c r="AG264" s="126">
        <f t="shared" si="90"/>
        <v>2.4999999999999911E-2</v>
      </c>
      <c r="AH264" s="20">
        <v>14</v>
      </c>
      <c r="AI264" s="20">
        <v>450</v>
      </c>
      <c r="AJ264" s="20"/>
      <c r="AK264" s="20">
        <v>688</v>
      </c>
      <c r="AL264" s="20">
        <f t="shared" si="91"/>
        <v>278738</v>
      </c>
      <c r="AM264" s="7">
        <v>3</v>
      </c>
      <c r="AN264" s="20"/>
      <c r="AO264" s="21"/>
      <c r="AP264" s="21"/>
      <c r="AQ264" s="5" t="s">
        <v>1280</v>
      </c>
      <c r="AR264" s="5" t="s">
        <v>76</v>
      </c>
      <c r="AW264" s="145" t="e" vm="1">
        <f t="shared" ca="1" si="76"/>
        <v>#NAME?</v>
      </c>
      <c r="AX264" s="21" t="str">
        <f>VLOOKUP(表1[[#This Row],[Pers.no.]],'[6]Person Detail'!$B:$L,11,0)</f>
        <v>70-90</v>
      </c>
      <c r="AY264" s="404">
        <f>VLOOKUP(表1[[#This Row],[Pers.no.]],'[6]Person Detail'!$B:$R,17,0)</f>
        <v>1.2013151239251392</v>
      </c>
      <c r="AZ264" s="404">
        <f>VLOOKUP(表1[[#This Row],[Pers.no.]],'[6]Person Detail'!$B:$W,21,0)</f>
        <v>0.95672096477756241</v>
      </c>
      <c r="BA264" s="404">
        <f>VLOOKUP(表1[[#This Row],[Pers.no.]],'[6]Person Detail'!$B:$W,22,0)</f>
        <v>0.96594995412047713</v>
      </c>
    </row>
    <row r="265" spans="1:53" ht="19.95" customHeight="1">
      <c r="A265" s="87" t="s">
        <v>562</v>
      </c>
      <c r="B265" s="5">
        <v>15005181</v>
      </c>
      <c r="C265" s="5" t="s">
        <v>54</v>
      </c>
      <c r="D265" s="5" t="s">
        <v>55</v>
      </c>
      <c r="E265" s="5" t="s">
        <v>1278</v>
      </c>
      <c r="F265" s="5" t="s">
        <v>1301</v>
      </c>
      <c r="G265" s="5" t="s">
        <v>1298</v>
      </c>
      <c r="H265" s="6">
        <v>39569</v>
      </c>
      <c r="I265" s="5" t="s">
        <v>340</v>
      </c>
      <c r="J265" s="5" t="s">
        <v>340</v>
      </c>
      <c r="K265" s="5" t="s">
        <v>341</v>
      </c>
      <c r="L265" s="7">
        <v>2</v>
      </c>
      <c r="M265" s="7">
        <v>3</v>
      </c>
      <c r="N265" s="8">
        <v>36462</v>
      </c>
      <c r="O265" s="122">
        <v>0.03</v>
      </c>
      <c r="P265" s="10">
        <f t="shared" si="81"/>
        <v>1094</v>
      </c>
      <c r="Q265" s="122">
        <v>0</v>
      </c>
      <c r="R265" s="10">
        <f t="shared" si="82"/>
        <v>0</v>
      </c>
      <c r="S265" s="122">
        <f t="shared" si="83"/>
        <v>3.0003839613844549E-2</v>
      </c>
      <c r="T265" s="10">
        <f t="shared" si="84"/>
        <v>1094</v>
      </c>
      <c r="U265" s="10">
        <f t="shared" si="85"/>
        <v>37556</v>
      </c>
      <c r="V265" s="11">
        <f t="shared" si="79"/>
        <v>37556</v>
      </c>
      <c r="W265" s="12">
        <f t="shared" si="86"/>
        <v>1094</v>
      </c>
      <c r="X265" s="123">
        <f t="shared" si="80"/>
        <v>0.03</v>
      </c>
      <c r="Y265" s="124" t="str">
        <f t="shared" si="78"/>
        <v>2.40%-3.60%</v>
      </c>
      <c r="Z265" s="15"/>
      <c r="AA265" s="15"/>
      <c r="AB265" s="15"/>
      <c r="AC265" s="125"/>
      <c r="AD265" s="8">
        <f t="shared" si="87"/>
        <v>0</v>
      </c>
      <c r="AE265" s="17">
        <f t="shared" si="88"/>
        <v>37556</v>
      </c>
      <c r="AF265" s="18">
        <f t="shared" si="89"/>
        <v>1094</v>
      </c>
      <c r="AG265" s="126">
        <f t="shared" si="90"/>
        <v>3.0003839613844452E-2</v>
      </c>
      <c r="AH265" s="20">
        <v>14</v>
      </c>
      <c r="AI265" s="20">
        <v>450</v>
      </c>
      <c r="AJ265" s="20">
        <v>1000</v>
      </c>
      <c r="AK265" s="20">
        <v>688</v>
      </c>
      <c r="AL265" s="20">
        <f t="shared" si="91"/>
        <v>543872</v>
      </c>
      <c r="AM265" s="7">
        <v>4</v>
      </c>
      <c r="AN265" s="20"/>
      <c r="AO265" s="21"/>
      <c r="AP265" s="21"/>
      <c r="AQ265" s="5" t="s">
        <v>1280</v>
      </c>
      <c r="AR265" s="5" t="s">
        <v>76</v>
      </c>
      <c r="AW265" s="145" t="e" vm="1">
        <f t="shared" ca="1" si="76"/>
        <v>#NAME?</v>
      </c>
      <c r="AX265" s="21" t="str">
        <f>VLOOKUP(表1[[#This Row],[Pers.no.]],'[6]Person Detail'!$B:$L,11,0)</f>
        <v>50-70</v>
      </c>
      <c r="AY265" s="404">
        <f>VLOOKUP(表1[[#This Row],[Pers.no.]],'[6]Person Detail'!$B:$R,17,0)</f>
        <v>0.92418827465591968</v>
      </c>
      <c r="AZ265" s="404">
        <f>VLOOKUP(表1[[#This Row],[Pers.no.]],'[6]Person Detail'!$B:$W,21,0)</f>
        <v>1</v>
      </c>
      <c r="BA265" s="404">
        <f>VLOOKUP(表1[[#This Row],[Pers.no.]],'[6]Person Detail'!$B:$W,22,0)</f>
        <v>1</v>
      </c>
    </row>
    <row r="266" spans="1:53" ht="19.95" customHeight="1">
      <c r="A266" s="87" t="s">
        <v>562</v>
      </c>
      <c r="B266" s="5">
        <v>85886180</v>
      </c>
      <c r="C266" s="5" t="s">
        <v>1304</v>
      </c>
      <c r="D266" s="5" t="s">
        <v>55</v>
      </c>
      <c r="E266" s="5" t="s">
        <v>1278</v>
      </c>
      <c r="F266" s="5" t="s">
        <v>1278</v>
      </c>
      <c r="G266" s="5" t="s">
        <v>1298</v>
      </c>
      <c r="H266" s="6">
        <v>45902</v>
      </c>
      <c r="I266" s="5" t="s">
        <v>1305</v>
      </c>
      <c r="J266" s="5" t="s">
        <v>1305</v>
      </c>
      <c r="K266" s="5" t="s">
        <v>107</v>
      </c>
      <c r="L266" s="7">
        <v>2</v>
      </c>
      <c r="M266" s="7">
        <v>3</v>
      </c>
      <c r="N266" s="8">
        <v>9000</v>
      </c>
      <c r="O266" s="122">
        <v>0</v>
      </c>
      <c r="P266" s="10">
        <f t="shared" si="81"/>
        <v>0</v>
      </c>
      <c r="Q266" s="122">
        <v>0</v>
      </c>
      <c r="R266" s="10">
        <f t="shared" si="82"/>
        <v>0</v>
      </c>
      <c r="S266" s="122">
        <f t="shared" si="83"/>
        <v>0</v>
      </c>
      <c r="T266" s="10">
        <f t="shared" si="84"/>
        <v>0</v>
      </c>
      <c r="U266" s="10">
        <f t="shared" si="85"/>
        <v>9000</v>
      </c>
      <c r="V266" s="11">
        <f t="shared" si="79"/>
        <v>9000</v>
      </c>
      <c r="W266" s="12">
        <f t="shared" si="86"/>
        <v>0</v>
      </c>
      <c r="X266" s="123">
        <f t="shared" si="80"/>
        <v>0</v>
      </c>
      <c r="Y266" s="124" t="str">
        <f t="shared" si="78"/>
        <v>0.00%-0.00%</v>
      </c>
      <c r="Z266" s="15"/>
      <c r="AA266" s="15"/>
      <c r="AB266" s="15"/>
      <c r="AC266" s="125"/>
      <c r="AD266" s="8">
        <f t="shared" si="87"/>
        <v>0</v>
      </c>
      <c r="AE266" s="17">
        <f t="shared" si="88"/>
        <v>9000</v>
      </c>
      <c r="AF266" s="18">
        <f t="shared" si="89"/>
        <v>0</v>
      </c>
      <c r="AG266" s="126">
        <f t="shared" si="90"/>
        <v>0</v>
      </c>
      <c r="AH266" s="20">
        <v>14</v>
      </c>
      <c r="AI266" s="20">
        <v>780</v>
      </c>
      <c r="AJ266" s="20"/>
      <c r="AK266" s="20">
        <v>1210</v>
      </c>
      <c r="AL266" s="20">
        <f t="shared" si="91"/>
        <v>136570</v>
      </c>
      <c r="AM266" s="7" t="e">
        <v>#N/A</v>
      </c>
      <c r="AN266" s="20"/>
      <c r="AO266" s="21"/>
      <c r="AP266" s="21"/>
      <c r="AQ266" s="5" t="s">
        <v>1280</v>
      </c>
      <c r="AR266" s="5" t="s">
        <v>76</v>
      </c>
      <c r="AW266" s="145" t="e" vm="1">
        <f t="shared" ref="AW266:AW329" ca="1" si="92">_xlfn.LET(_xlpm.actual,X266,_xlpm.low,VALUE(_xlfn.TEXTBEFORE(Y266,"-")),_xlpm.high,VALUE(_xlfn.TEXTAFTER(Y266,"-")),IF(AND(_xlpm.actual=0,OR(_xlpm.low&lt;&gt;0,_xlpm.high&lt;&gt;0)),"0 increase",IF(_xlpm.actual&gt;_xlpm.high*1.2,"&gt;20",IF(_xlpm.actual&lt;_xlpm.low*0.8,"&lt;20","OK"))))</f>
        <v>#NAME?</v>
      </c>
      <c r="AX266" s="21" t="str">
        <f>VLOOKUP(表1[[#This Row],[Pers.no.]],'[6]Person Detail'!$B:$L,11,0)</f>
        <v>&gt;90</v>
      </c>
      <c r="AY266" s="404">
        <f>VLOOKUP(表1[[#This Row],[Pers.no.]],'[6]Person Detail'!$B:$R,17,0)</f>
        <v>0.95238095238095233</v>
      </c>
      <c r="AZ266" s="404">
        <f>VLOOKUP(表1[[#This Row],[Pers.no.]],'[6]Person Detail'!$B:$W,21,0)</f>
        <v>1</v>
      </c>
      <c r="BA266" s="404">
        <f>VLOOKUP(表1[[#This Row],[Pers.no.]],'[6]Person Detail'!$B:$W,22,0)</f>
        <v>1</v>
      </c>
    </row>
    <row r="267" spans="1:53" ht="19.95" customHeight="1">
      <c r="A267" s="87" t="s">
        <v>562</v>
      </c>
      <c r="B267" s="5">
        <v>1120234</v>
      </c>
      <c r="C267" s="5" t="s">
        <v>54</v>
      </c>
      <c r="D267" s="5" t="s">
        <v>55</v>
      </c>
      <c r="E267" s="5" t="s">
        <v>1278</v>
      </c>
      <c r="F267" s="5" t="s">
        <v>1301</v>
      </c>
      <c r="G267" s="5" t="s">
        <v>1308</v>
      </c>
      <c r="H267" s="6">
        <v>43528</v>
      </c>
      <c r="I267" s="5" t="s">
        <v>84</v>
      </c>
      <c r="J267" s="5" t="s">
        <v>84</v>
      </c>
      <c r="K267" s="5" t="s">
        <v>66</v>
      </c>
      <c r="L267" s="7">
        <v>2</v>
      </c>
      <c r="M267" s="7">
        <v>4</v>
      </c>
      <c r="N267" s="8">
        <v>20139</v>
      </c>
      <c r="O267" s="122">
        <v>0.03</v>
      </c>
      <c r="P267" s="10">
        <f t="shared" si="81"/>
        <v>604</v>
      </c>
      <c r="Q267" s="122">
        <v>0</v>
      </c>
      <c r="R267" s="10">
        <f t="shared" si="82"/>
        <v>0</v>
      </c>
      <c r="S267" s="122">
        <f t="shared" si="83"/>
        <v>2.9991558667262525E-2</v>
      </c>
      <c r="T267" s="10">
        <f t="shared" si="84"/>
        <v>604</v>
      </c>
      <c r="U267" s="10">
        <f t="shared" si="85"/>
        <v>20743</v>
      </c>
      <c r="V267" s="11">
        <f t="shared" si="79"/>
        <v>20743</v>
      </c>
      <c r="W267" s="12">
        <f t="shared" si="86"/>
        <v>604</v>
      </c>
      <c r="X267" s="123">
        <f t="shared" si="80"/>
        <v>0.03</v>
      </c>
      <c r="Y267" s="124" t="str">
        <f t="shared" si="78"/>
        <v>2.40%-3.60%</v>
      </c>
      <c r="Z267" s="15"/>
      <c r="AA267" s="15"/>
      <c r="AB267" s="15"/>
      <c r="AC267" s="125"/>
      <c r="AD267" s="8">
        <f t="shared" si="87"/>
        <v>0</v>
      </c>
      <c r="AE267" s="17">
        <f t="shared" si="88"/>
        <v>20743</v>
      </c>
      <c r="AF267" s="18">
        <f t="shared" si="89"/>
        <v>604</v>
      </c>
      <c r="AG267" s="126">
        <f t="shared" si="90"/>
        <v>2.9991558667262552E-2</v>
      </c>
      <c r="AH267" s="20">
        <v>14</v>
      </c>
      <c r="AI267" s="20">
        <v>4350</v>
      </c>
      <c r="AJ267" s="20"/>
      <c r="AK267" s="20">
        <v>688</v>
      </c>
      <c r="AL267" s="20">
        <f t="shared" si="91"/>
        <v>343290</v>
      </c>
      <c r="AM267" s="7" t="e">
        <v>#N/A</v>
      </c>
      <c r="AN267" s="20"/>
      <c r="AO267" s="21"/>
      <c r="AP267" s="21"/>
      <c r="AQ267" s="5" t="s">
        <v>1280</v>
      </c>
      <c r="AR267" s="5" t="s">
        <v>76</v>
      </c>
      <c r="AW267" s="145" t="e" vm="1">
        <f t="shared" ca="1" si="92"/>
        <v>#NAME?</v>
      </c>
      <c r="AX267" s="21" t="str">
        <f>VLOOKUP(表1[[#This Row],[Pers.no.]],'[6]Person Detail'!$B:$L,11,0)</f>
        <v>90-110</v>
      </c>
      <c r="AY267" s="404">
        <f>VLOOKUP(表1[[#This Row],[Pers.no.]],'[6]Person Detail'!$B:$R,17,0)</f>
        <v>1.2733308042488618</v>
      </c>
      <c r="AZ267" s="404">
        <f>VLOOKUP(表1[[#This Row],[Pers.no.]],'[6]Person Detail'!$B:$W,21,0)</f>
        <v>1.0140738689292279</v>
      </c>
      <c r="BA267" s="404">
        <f>VLOOKUP(表1[[#This Row],[Pers.no.]],'[6]Person Detail'!$B:$W,22,0)</f>
        <v>1.0288421000421595</v>
      </c>
    </row>
    <row r="268" spans="1:53" ht="19.95" customHeight="1">
      <c r="A268" s="87" t="s">
        <v>562</v>
      </c>
      <c r="B268" s="5">
        <v>1214052</v>
      </c>
      <c r="C268" s="5" t="s">
        <v>54</v>
      </c>
      <c r="D268" s="5" t="s">
        <v>55</v>
      </c>
      <c r="E268" s="5" t="s">
        <v>1278</v>
      </c>
      <c r="F268" s="5" t="s">
        <v>1301</v>
      </c>
      <c r="G268" s="5" t="s">
        <v>1308</v>
      </c>
      <c r="H268" s="6">
        <v>39666</v>
      </c>
      <c r="I268" s="5" t="s">
        <v>468</v>
      </c>
      <c r="J268" s="5" t="s">
        <v>468</v>
      </c>
      <c r="K268" s="5" t="s">
        <v>59</v>
      </c>
      <c r="L268" s="7">
        <v>2</v>
      </c>
      <c r="M268" s="7">
        <v>4</v>
      </c>
      <c r="N268" s="8">
        <v>25900</v>
      </c>
      <c r="O268" s="122">
        <v>0.03</v>
      </c>
      <c r="P268" s="10">
        <f t="shared" si="81"/>
        <v>777</v>
      </c>
      <c r="Q268" s="122">
        <v>0</v>
      </c>
      <c r="R268" s="10">
        <f t="shared" si="82"/>
        <v>0</v>
      </c>
      <c r="S268" s="122">
        <f t="shared" si="83"/>
        <v>0.03</v>
      </c>
      <c r="T268" s="10">
        <f t="shared" si="84"/>
        <v>777</v>
      </c>
      <c r="U268" s="10">
        <f t="shared" si="85"/>
        <v>26677</v>
      </c>
      <c r="V268" s="11">
        <f t="shared" si="79"/>
        <v>26677</v>
      </c>
      <c r="W268" s="12">
        <f t="shared" si="86"/>
        <v>777</v>
      </c>
      <c r="X268" s="123">
        <f t="shared" si="80"/>
        <v>0.03</v>
      </c>
      <c r="Y268" s="124" t="str">
        <f t="shared" si="78"/>
        <v>2.40%-3.60%</v>
      </c>
      <c r="Z268" s="15"/>
      <c r="AA268" s="15"/>
      <c r="AB268" s="15"/>
      <c r="AC268" s="125"/>
      <c r="AD268" s="8">
        <f t="shared" si="87"/>
        <v>0</v>
      </c>
      <c r="AE268" s="17">
        <f t="shared" si="88"/>
        <v>26677</v>
      </c>
      <c r="AF268" s="18">
        <f t="shared" si="89"/>
        <v>777</v>
      </c>
      <c r="AG268" s="126">
        <f t="shared" si="90"/>
        <v>3.0000000000000027E-2</v>
      </c>
      <c r="AH268" s="20">
        <v>14</v>
      </c>
      <c r="AI268" s="20">
        <v>4700</v>
      </c>
      <c r="AJ268" s="20"/>
      <c r="AK268" s="20">
        <v>688</v>
      </c>
      <c r="AL268" s="20">
        <f t="shared" si="91"/>
        <v>430566</v>
      </c>
      <c r="AM268" s="7">
        <v>3</v>
      </c>
      <c r="AN268" s="20"/>
      <c r="AO268" s="21"/>
      <c r="AP268" s="21"/>
      <c r="AQ268" s="5" t="s">
        <v>1280</v>
      </c>
      <c r="AR268" s="5" t="s">
        <v>76</v>
      </c>
      <c r="AW268" s="145" t="e" vm="1">
        <f t="shared" ca="1" si="92"/>
        <v>#NAME?</v>
      </c>
      <c r="AX268" s="21" t="str">
        <f>VLOOKUP(表1[[#This Row],[Pers.no.]],'[6]Person Detail'!$B:$L,11,0)</f>
        <v>90-110</v>
      </c>
      <c r="AY268" s="404">
        <f>VLOOKUP(表1[[#This Row],[Pers.no.]],'[6]Person Detail'!$B:$R,17,0)</f>
        <v>1.1143139870068408</v>
      </c>
      <c r="AZ268" s="404">
        <f>VLOOKUP(表1[[#This Row],[Pers.no.]],'[6]Person Detail'!$B:$W,21,0)</f>
        <v>0.91843971631205679</v>
      </c>
      <c r="BA268" s="404">
        <f>VLOOKUP(表1[[#This Row],[Pers.no.]],'[6]Person Detail'!$B:$W,22,0)</f>
        <v>0.94599290780141843</v>
      </c>
    </row>
    <row r="269" spans="1:53" ht="19.95" customHeight="1">
      <c r="A269" s="87" t="s">
        <v>562</v>
      </c>
      <c r="B269" s="5">
        <v>1705023</v>
      </c>
      <c r="C269" s="5" t="s">
        <v>54</v>
      </c>
      <c r="D269" s="5" t="s">
        <v>55</v>
      </c>
      <c r="E269" s="5" t="s">
        <v>1278</v>
      </c>
      <c r="F269" s="5" t="s">
        <v>1301</v>
      </c>
      <c r="G269" s="5" t="s">
        <v>1308</v>
      </c>
      <c r="H269" s="6">
        <v>39664</v>
      </c>
      <c r="I269" s="5" t="s">
        <v>1311</v>
      </c>
      <c r="J269" s="5" t="s">
        <v>1311</v>
      </c>
      <c r="K269" s="5" t="s">
        <v>341</v>
      </c>
      <c r="L269" s="7">
        <v>2</v>
      </c>
      <c r="M269" s="7">
        <v>5</v>
      </c>
      <c r="N269" s="8">
        <v>31000</v>
      </c>
      <c r="O269" s="122">
        <v>0.06</v>
      </c>
      <c r="P269" s="10">
        <f t="shared" si="81"/>
        <v>1860</v>
      </c>
      <c r="Q269" s="122">
        <v>7.7799999999999994E-2</v>
      </c>
      <c r="R269" s="10">
        <f t="shared" si="82"/>
        <v>2412</v>
      </c>
      <c r="S269" s="122">
        <f t="shared" si="83"/>
        <v>0.13780645161290322</v>
      </c>
      <c r="T269" s="10">
        <f t="shared" si="84"/>
        <v>4272</v>
      </c>
      <c r="U269" s="10">
        <f t="shared" si="85"/>
        <v>35272</v>
      </c>
      <c r="V269" s="11">
        <f t="shared" si="79"/>
        <v>35272</v>
      </c>
      <c r="W269" s="12">
        <f t="shared" si="86"/>
        <v>4272</v>
      </c>
      <c r="X269" s="123">
        <f t="shared" si="80"/>
        <v>0.13780000000000001</v>
      </c>
      <c r="Y269" s="124" t="str">
        <f t="shared" si="78"/>
        <v>11.02%-16.54%</v>
      </c>
      <c r="Z269" s="15"/>
      <c r="AA269" s="15"/>
      <c r="AB269" s="15"/>
      <c r="AC269" s="125"/>
      <c r="AD269" s="8">
        <f t="shared" si="87"/>
        <v>0</v>
      </c>
      <c r="AE269" s="17">
        <f t="shared" si="88"/>
        <v>35272</v>
      </c>
      <c r="AF269" s="18">
        <f t="shared" si="89"/>
        <v>4272</v>
      </c>
      <c r="AG269" s="126">
        <f t="shared" si="90"/>
        <v>0.13780645161290317</v>
      </c>
      <c r="AH269" s="20">
        <v>14</v>
      </c>
      <c r="AI269" s="20">
        <v>4250</v>
      </c>
      <c r="AJ269" s="20">
        <v>1000</v>
      </c>
      <c r="AK269" s="20">
        <v>688</v>
      </c>
      <c r="AL269" s="20">
        <f t="shared" si="91"/>
        <v>557496</v>
      </c>
      <c r="AM269" s="7">
        <v>5</v>
      </c>
      <c r="AN269" s="20"/>
      <c r="AO269" s="21"/>
      <c r="AP269" s="21"/>
      <c r="AQ269" s="5" t="s">
        <v>1280</v>
      </c>
      <c r="AR269" s="5" t="s">
        <v>76</v>
      </c>
      <c r="AW269" s="145" t="e" vm="1">
        <f t="shared" ca="1" si="92"/>
        <v>#NAME?</v>
      </c>
      <c r="AX269" s="21" t="str">
        <f>VLOOKUP(表1[[#This Row],[Pers.no.]],'[6]Person Detail'!$B:$L,11,0)</f>
        <v>0</v>
      </c>
      <c r="AY269" s="404">
        <f>VLOOKUP(表1[[#This Row],[Pers.no.]],'[6]Person Detail'!$B:$R,17,0)</f>
        <v>0.78574506374673658</v>
      </c>
      <c r="AZ269" s="404">
        <f>VLOOKUP(表1[[#This Row],[Pers.no.]],'[6]Person Detail'!$B:$W,21,0)</f>
        <v>0.85020020843618016</v>
      </c>
      <c r="BA269" s="404">
        <f>VLOOKUP(表1[[#This Row],[Pers.no.]],'[6]Person Detail'!$B:$W,22,0)</f>
        <v>0.93918415166684421</v>
      </c>
    </row>
    <row r="270" spans="1:53" ht="19.95" customHeight="1">
      <c r="A270" s="87" t="s">
        <v>562</v>
      </c>
      <c r="B270" s="5">
        <v>11009405</v>
      </c>
      <c r="C270" s="5" t="s">
        <v>54</v>
      </c>
      <c r="D270" s="5" t="s">
        <v>55</v>
      </c>
      <c r="E270" s="5" t="s">
        <v>1278</v>
      </c>
      <c r="F270" s="5" t="s">
        <v>1301</v>
      </c>
      <c r="G270" s="5" t="s">
        <v>1308</v>
      </c>
      <c r="H270" s="6">
        <v>38565</v>
      </c>
      <c r="I270" s="5" t="s">
        <v>468</v>
      </c>
      <c r="J270" s="5" t="s">
        <v>468</v>
      </c>
      <c r="K270" s="5" t="s">
        <v>59</v>
      </c>
      <c r="L270" s="7">
        <v>2</v>
      </c>
      <c r="M270" s="7">
        <v>3</v>
      </c>
      <c r="N270" s="8">
        <v>28200</v>
      </c>
      <c r="O270" s="122">
        <v>0</v>
      </c>
      <c r="P270" s="10">
        <f t="shared" si="81"/>
        <v>0</v>
      </c>
      <c r="Q270" s="122">
        <v>0</v>
      </c>
      <c r="R270" s="10">
        <f t="shared" si="82"/>
        <v>0</v>
      </c>
      <c r="S270" s="122">
        <f t="shared" si="83"/>
        <v>0</v>
      </c>
      <c r="T270" s="10">
        <f t="shared" si="84"/>
        <v>0</v>
      </c>
      <c r="U270" s="10">
        <f t="shared" si="85"/>
        <v>28200</v>
      </c>
      <c r="V270" s="11">
        <f t="shared" si="79"/>
        <v>28200</v>
      </c>
      <c r="W270" s="12">
        <f t="shared" si="86"/>
        <v>0</v>
      </c>
      <c r="X270" s="123">
        <f t="shared" si="80"/>
        <v>0</v>
      </c>
      <c r="Y270" s="124" t="str">
        <f t="shared" si="78"/>
        <v>0.00%-0.00%</v>
      </c>
      <c r="Z270" s="15"/>
      <c r="AA270" s="15"/>
      <c r="AB270" s="15"/>
      <c r="AC270" s="125"/>
      <c r="AD270" s="8">
        <f t="shared" si="87"/>
        <v>0</v>
      </c>
      <c r="AE270" s="17">
        <f t="shared" si="88"/>
        <v>28200</v>
      </c>
      <c r="AF270" s="18">
        <f t="shared" si="89"/>
        <v>0</v>
      </c>
      <c r="AG270" s="126">
        <f t="shared" si="90"/>
        <v>0</v>
      </c>
      <c r="AH270" s="20">
        <v>14</v>
      </c>
      <c r="AI270" s="20">
        <v>4250</v>
      </c>
      <c r="AJ270" s="20"/>
      <c r="AK270" s="20">
        <v>688</v>
      </c>
      <c r="AL270" s="20">
        <f t="shared" si="91"/>
        <v>446488</v>
      </c>
      <c r="AM270" s="7">
        <v>5</v>
      </c>
      <c r="AN270" s="20"/>
      <c r="AO270" s="21"/>
      <c r="AP270" s="21"/>
      <c r="AQ270" s="5" t="s">
        <v>1280</v>
      </c>
      <c r="AR270" s="5" t="s">
        <v>76</v>
      </c>
      <c r="AW270" s="145" t="e" vm="1">
        <f t="shared" ca="1" si="92"/>
        <v>#NAME?</v>
      </c>
      <c r="AX270" s="21" t="str">
        <f>VLOOKUP(表1[[#This Row],[Pers.no.]],'[6]Person Detail'!$B:$L,11,0)</f>
        <v>&gt;90</v>
      </c>
      <c r="AY270" s="404">
        <f>VLOOKUP(表1[[#This Row],[Pers.no.]],'[6]Person Detail'!$B:$R,17,0)</f>
        <v>1.2132685109495331</v>
      </c>
      <c r="AZ270" s="404">
        <f>VLOOKUP(表1[[#This Row],[Pers.no.]],'[6]Person Detail'!$B:$W,21,0)</f>
        <v>1</v>
      </c>
      <c r="BA270" s="404">
        <f>VLOOKUP(表1[[#This Row],[Pers.no.]],'[6]Person Detail'!$B:$W,22,0)</f>
        <v>1</v>
      </c>
    </row>
    <row r="271" spans="1:53" ht="19.95" customHeight="1">
      <c r="A271" s="87" t="s">
        <v>562</v>
      </c>
      <c r="B271" s="5">
        <v>11013450</v>
      </c>
      <c r="C271" s="5" t="s">
        <v>54</v>
      </c>
      <c r="D271" s="5" t="s">
        <v>55</v>
      </c>
      <c r="E271" s="5" t="s">
        <v>1278</v>
      </c>
      <c r="F271" s="5" t="s">
        <v>1301</v>
      </c>
      <c r="G271" s="5" t="s">
        <v>1308</v>
      </c>
      <c r="H271" s="6">
        <v>36839</v>
      </c>
      <c r="I271" s="5" t="s">
        <v>340</v>
      </c>
      <c r="J271" s="5" t="s">
        <v>1316</v>
      </c>
      <c r="K271" s="5" t="s">
        <v>341</v>
      </c>
      <c r="L271" s="7">
        <v>2</v>
      </c>
      <c r="M271" s="7">
        <v>4</v>
      </c>
      <c r="N271" s="8">
        <v>42200</v>
      </c>
      <c r="O271" s="122">
        <v>3.7500000000000006E-2</v>
      </c>
      <c r="P271" s="10">
        <f t="shared" si="81"/>
        <v>1583</v>
      </c>
      <c r="Q271" s="122">
        <v>1.55E-2</v>
      </c>
      <c r="R271" s="10">
        <f t="shared" si="82"/>
        <v>654</v>
      </c>
      <c r="S271" s="122">
        <f t="shared" si="83"/>
        <v>5.3009478672985784E-2</v>
      </c>
      <c r="T271" s="10">
        <f t="shared" si="84"/>
        <v>2237</v>
      </c>
      <c r="U271" s="10">
        <f t="shared" si="85"/>
        <v>44437</v>
      </c>
      <c r="V271" s="11">
        <f t="shared" si="79"/>
        <v>44437</v>
      </c>
      <c r="W271" s="12">
        <f t="shared" si="86"/>
        <v>2237</v>
      </c>
      <c r="X271" s="123">
        <f t="shared" si="80"/>
        <v>5.2999999999999999E-2</v>
      </c>
      <c r="Y271" s="124" t="str">
        <f t="shared" si="78"/>
        <v>4.24%-6.36%</v>
      </c>
      <c r="Z271" s="15"/>
      <c r="AA271" s="15"/>
      <c r="AB271" s="15"/>
      <c r="AC271" s="125"/>
      <c r="AD271" s="8">
        <f t="shared" si="87"/>
        <v>0</v>
      </c>
      <c r="AE271" s="17">
        <f t="shared" si="88"/>
        <v>44437</v>
      </c>
      <c r="AF271" s="18">
        <f t="shared" si="89"/>
        <v>2237</v>
      </c>
      <c r="AG271" s="126">
        <f t="shared" si="90"/>
        <v>5.3009478672985777E-2</v>
      </c>
      <c r="AH271" s="20">
        <v>14</v>
      </c>
      <c r="AI271" s="20">
        <v>4250</v>
      </c>
      <c r="AJ271" s="20">
        <v>1000</v>
      </c>
      <c r="AK271" s="20">
        <v>688</v>
      </c>
      <c r="AL271" s="20">
        <f t="shared" si="91"/>
        <v>685806</v>
      </c>
      <c r="AM271" s="7">
        <v>3</v>
      </c>
      <c r="AN271" s="20"/>
      <c r="AO271" s="21"/>
      <c r="AP271" s="21"/>
      <c r="AQ271" s="5" t="s">
        <v>1280</v>
      </c>
      <c r="AR271" s="5" t="s">
        <v>76</v>
      </c>
      <c r="AW271" s="145" t="e" vm="1">
        <f t="shared" ca="1" si="92"/>
        <v>#NAME?</v>
      </c>
      <c r="AX271" s="21" t="str">
        <f>VLOOKUP(表1[[#This Row],[Pers.no.]],'[6]Person Detail'!$B:$L,11,0)</f>
        <v>70-90</v>
      </c>
      <c r="AY271" s="404">
        <f>VLOOKUP(表1[[#This Row],[Pers.no.]],'[6]Person Detail'!$B:$R,17,0)</f>
        <v>1.0696271512939446</v>
      </c>
      <c r="AZ271" s="404">
        <f>VLOOKUP(表1[[#This Row],[Pers.no.]],'[6]Person Detail'!$B:$W,21,0)</f>
        <v>1.1573693160002194</v>
      </c>
      <c r="BA271" s="404">
        <f>VLOOKUP(表1[[#This Row],[Pers.no.]],'[6]Person Detail'!$B:$W,22,0)</f>
        <v>1.1832197252103525</v>
      </c>
    </row>
    <row r="272" spans="1:53" ht="19.95" customHeight="1">
      <c r="A272" s="87" t="s">
        <v>562</v>
      </c>
      <c r="B272" s="169">
        <v>11007521</v>
      </c>
      <c r="C272" s="169" t="s">
        <v>54</v>
      </c>
      <c r="D272" s="169" t="s">
        <v>55</v>
      </c>
      <c r="E272" s="169" t="s">
        <v>1344</v>
      </c>
      <c r="F272" s="169" t="s">
        <v>1320</v>
      </c>
      <c r="G272" s="169" t="s">
        <v>1321</v>
      </c>
      <c r="H272" s="170">
        <v>40653</v>
      </c>
      <c r="I272" s="169" t="s">
        <v>528</v>
      </c>
      <c r="J272" s="169" t="s">
        <v>1322</v>
      </c>
      <c r="K272" s="169" t="s">
        <v>530</v>
      </c>
      <c r="L272" s="171">
        <v>1</v>
      </c>
      <c r="M272" s="171">
        <v>3</v>
      </c>
      <c r="N272" s="189">
        <v>48000</v>
      </c>
      <c r="O272" s="173">
        <v>4.5025672433819608E-2</v>
      </c>
      <c r="P272" s="190">
        <f t="shared" si="81"/>
        <v>2161</v>
      </c>
      <c r="Q272" s="173">
        <v>0</v>
      </c>
      <c r="R272" s="190">
        <f t="shared" si="82"/>
        <v>0</v>
      </c>
      <c r="S272" s="173">
        <f t="shared" si="83"/>
        <v>4.5020833333333336E-2</v>
      </c>
      <c r="T272" s="190">
        <f t="shared" si="84"/>
        <v>2161</v>
      </c>
      <c r="U272" s="190">
        <f t="shared" si="85"/>
        <v>50161</v>
      </c>
      <c r="V272" s="191">
        <v>52053</v>
      </c>
      <c r="W272" s="192">
        <f t="shared" si="86"/>
        <v>4053</v>
      </c>
      <c r="X272" s="177">
        <f t="shared" si="80"/>
        <v>8.4400000000000003E-2</v>
      </c>
      <c r="Y272" s="178" t="str">
        <f t="shared" si="78"/>
        <v>3.60%-5.40%</v>
      </c>
      <c r="Z272" s="193"/>
      <c r="AA272" s="193"/>
      <c r="AB272" s="193"/>
      <c r="AC272" s="180"/>
      <c r="AD272" s="189">
        <f t="shared" si="87"/>
        <v>0</v>
      </c>
      <c r="AE272" s="194">
        <f t="shared" si="88"/>
        <v>52053</v>
      </c>
      <c r="AF272" s="182">
        <f t="shared" si="89"/>
        <v>4053</v>
      </c>
      <c r="AG272" s="183">
        <f t="shared" si="90"/>
        <v>8.4437499999999943E-2</v>
      </c>
      <c r="AH272" s="184">
        <v>16</v>
      </c>
      <c r="AI272" s="184">
        <v>450</v>
      </c>
      <c r="AJ272" s="184">
        <v>5000</v>
      </c>
      <c r="AK272" s="184">
        <v>0</v>
      </c>
      <c r="AL272" s="184">
        <f t="shared" si="91"/>
        <v>898248</v>
      </c>
      <c r="AM272" s="171">
        <v>3</v>
      </c>
      <c r="AN272" s="184"/>
      <c r="AO272" s="185"/>
      <c r="AP272" s="185"/>
      <c r="AQ272" s="169" t="s">
        <v>1323</v>
      </c>
      <c r="AR272" s="169" t="s">
        <v>173</v>
      </c>
      <c r="AW272" s="145" t="e" vm="1">
        <f t="shared" ca="1" si="92"/>
        <v>#NAME?</v>
      </c>
      <c r="AX272" s="21" t="str">
        <f>VLOOKUP(表1[[#This Row],[Pers.no.]],'[6]Person Detail'!$B:$L,11,0)</f>
        <v>&lt;85</v>
      </c>
      <c r="AY272" s="404">
        <f>VLOOKUP(表1[[#This Row],[Pers.no.]],'[6]Person Detail'!$B:$R,17,0)</f>
        <v>0.73959938366718025</v>
      </c>
      <c r="AZ272" s="404">
        <f>VLOOKUP(表1[[#This Row],[Pers.no.]],'[6]Person Detail'!$B:$W,21,0)</f>
        <v>0.90140845070422537</v>
      </c>
      <c r="BA272" s="404">
        <f>VLOOKUP(表1[[#This Row],[Pers.no.]],'[6]Person Detail'!$B:$W,22,0)</f>
        <v>0.94168407912946728</v>
      </c>
    </row>
    <row r="273" spans="1:53" ht="19.95" customHeight="1">
      <c r="A273" s="87" t="s">
        <v>562</v>
      </c>
      <c r="B273" s="169">
        <v>11008077</v>
      </c>
      <c r="C273" s="169" t="s">
        <v>54</v>
      </c>
      <c r="D273" s="169" t="s">
        <v>55</v>
      </c>
      <c r="E273" s="169" t="s">
        <v>1344</v>
      </c>
      <c r="F273" s="169" t="s">
        <v>1326</v>
      </c>
      <c r="G273" s="169" t="s">
        <v>1327</v>
      </c>
      <c r="H273" s="170">
        <v>38473</v>
      </c>
      <c r="I273" s="169" t="s">
        <v>528</v>
      </c>
      <c r="J273" s="169" t="s">
        <v>1328</v>
      </c>
      <c r="K273" s="169" t="s">
        <v>530</v>
      </c>
      <c r="L273" s="171">
        <v>1</v>
      </c>
      <c r="M273" s="171">
        <v>3</v>
      </c>
      <c r="N273" s="189">
        <v>58500</v>
      </c>
      <c r="O273" s="173">
        <v>2.8849251159320615E-2</v>
      </c>
      <c r="P273" s="190">
        <f t="shared" si="81"/>
        <v>1688</v>
      </c>
      <c r="Q273" s="173">
        <v>0</v>
      </c>
      <c r="R273" s="190">
        <f t="shared" si="82"/>
        <v>0</v>
      </c>
      <c r="S273" s="173">
        <f t="shared" si="83"/>
        <v>2.8854700854700856E-2</v>
      </c>
      <c r="T273" s="190">
        <f t="shared" si="84"/>
        <v>1688</v>
      </c>
      <c r="U273" s="190">
        <f t="shared" si="85"/>
        <v>60188</v>
      </c>
      <c r="V273" s="191">
        <v>58500</v>
      </c>
      <c r="W273" s="192">
        <f t="shared" si="86"/>
        <v>0</v>
      </c>
      <c r="X273" s="177">
        <f t="shared" si="80"/>
        <v>0</v>
      </c>
      <c r="Y273" s="178" t="str">
        <f t="shared" si="78"/>
        <v>2.31%-3.46%</v>
      </c>
      <c r="Z273" s="193"/>
      <c r="AA273" s="193"/>
      <c r="AB273" s="193"/>
      <c r="AC273" s="180"/>
      <c r="AD273" s="189">
        <f t="shared" si="87"/>
        <v>0</v>
      </c>
      <c r="AE273" s="194">
        <f t="shared" si="88"/>
        <v>58500</v>
      </c>
      <c r="AF273" s="182">
        <f t="shared" si="89"/>
        <v>0</v>
      </c>
      <c r="AG273" s="183">
        <f t="shared" si="90"/>
        <v>0</v>
      </c>
      <c r="AH273" s="184">
        <v>16</v>
      </c>
      <c r="AI273" s="184">
        <v>3450</v>
      </c>
      <c r="AJ273" s="184">
        <v>5000</v>
      </c>
      <c r="AK273" s="184">
        <v>0</v>
      </c>
      <c r="AL273" s="184">
        <f t="shared" si="91"/>
        <v>1037400</v>
      </c>
      <c r="AM273" s="171">
        <v>3</v>
      </c>
      <c r="AN273" s="184"/>
      <c r="AO273" s="185"/>
      <c r="AP273" s="185"/>
      <c r="AQ273" s="169" t="s">
        <v>1323</v>
      </c>
      <c r="AR273" s="169" t="s">
        <v>173</v>
      </c>
      <c r="AW273" s="145" t="e" vm="1">
        <f t="shared" ca="1" si="92"/>
        <v>#NAME?</v>
      </c>
      <c r="AX273" s="21" t="str">
        <f>VLOOKUP(表1[[#This Row],[Pers.no.]],'[6]Person Detail'!$B:$L,11,0)</f>
        <v>&lt;85</v>
      </c>
      <c r="AY273" s="404">
        <f>VLOOKUP(表1[[#This Row],[Pers.no.]],'[6]Person Detail'!$B:$R,17,0)</f>
        <v>0.90138674884437597</v>
      </c>
      <c r="AZ273" s="404">
        <f>VLOOKUP(表1[[#This Row],[Pers.no.]],'[6]Person Detail'!$B:$W,21,0)</f>
        <v>1.0985915492957747</v>
      </c>
      <c r="BA273" s="404">
        <f>VLOOKUP(表1[[#This Row],[Pers.no.]],'[6]Person Detail'!$B:$W,22,0)</f>
        <v>1.0583159208705326</v>
      </c>
    </row>
    <row r="274" spans="1:53" ht="19.95" customHeight="1">
      <c r="A274" s="87" t="s">
        <v>562</v>
      </c>
      <c r="B274" s="169">
        <v>11004118</v>
      </c>
      <c r="C274" s="169" t="s">
        <v>54</v>
      </c>
      <c r="D274" s="169" t="s">
        <v>55</v>
      </c>
      <c r="E274" s="169" t="s">
        <v>1344</v>
      </c>
      <c r="F274" s="169" t="s">
        <v>1331</v>
      </c>
      <c r="G274" s="169" t="s">
        <v>1321</v>
      </c>
      <c r="H274" s="170">
        <v>39314</v>
      </c>
      <c r="I274" s="169" t="s">
        <v>340</v>
      </c>
      <c r="J274" s="169" t="s">
        <v>1332</v>
      </c>
      <c r="K274" s="169" t="s">
        <v>341</v>
      </c>
      <c r="L274" s="171">
        <v>2</v>
      </c>
      <c r="M274" s="171">
        <v>3</v>
      </c>
      <c r="N274" s="189">
        <v>55950</v>
      </c>
      <c r="O274" s="173">
        <v>0</v>
      </c>
      <c r="P274" s="190">
        <f t="shared" si="81"/>
        <v>0</v>
      </c>
      <c r="Q274" s="173">
        <v>0</v>
      </c>
      <c r="R274" s="190">
        <f t="shared" si="82"/>
        <v>0</v>
      </c>
      <c r="S274" s="173">
        <f t="shared" si="83"/>
        <v>0</v>
      </c>
      <c r="T274" s="190">
        <f t="shared" si="84"/>
        <v>0</v>
      </c>
      <c r="U274" s="190">
        <f t="shared" si="85"/>
        <v>55950</v>
      </c>
      <c r="V274" s="191">
        <f t="shared" ref="V274" si="93">U274</f>
        <v>55950</v>
      </c>
      <c r="W274" s="192">
        <f t="shared" si="86"/>
        <v>0</v>
      </c>
      <c r="X274" s="177">
        <f t="shared" si="80"/>
        <v>0</v>
      </c>
      <c r="Y274" s="178" t="str">
        <f t="shared" si="78"/>
        <v>0.00%-0.00%</v>
      </c>
      <c r="Z274" s="193"/>
      <c r="AA274" s="193"/>
      <c r="AB274" s="193"/>
      <c r="AC274" s="180"/>
      <c r="AD274" s="189">
        <f t="shared" si="87"/>
        <v>0</v>
      </c>
      <c r="AE274" s="194">
        <f t="shared" si="88"/>
        <v>55950</v>
      </c>
      <c r="AF274" s="182">
        <f t="shared" si="89"/>
        <v>0</v>
      </c>
      <c r="AG274" s="183">
        <f t="shared" si="90"/>
        <v>0</v>
      </c>
      <c r="AH274" s="184">
        <v>14</v>
      </c>
      <c r="AI274" s="184">
        <v>450</v>
      </c>
      <c r="AJ274" s="184">
        <v>1000</v>
      </c>
      <c r="AK274" s="184">
        <v>688</v>
      </c>
      <c r="AL274" s="184">
        <f t="shared" si="91"/>
        <v>801388</v>
      </c>
      <c r="AM274" s="171">
        <v>4</v>
      </c>
      <c r="AN274" s="184"/>
      <c r="AO274" s="185"/>
      <c r="AP274" s="185"/>
      <c r="AQ274" s="169" t="s">
        <v>1323</v>
      </c>
      <c r="AR274" s="169" t="s">
        <v>173</v>
      </c>
      <c r="AW274" s="145" t="e" vm="1">
        <f t="shared" ca="1" si="92"/>
        <v>#NAME?</v>
      </c>
      <c r="AX274" s="21" t="str">
        <f>VLOOKUP(表1[[#This Row],[Pers.no.]],'[6]Person Detail'!$B:$L,11,0)</f>
        <v>&gt;90</v>
      </c>
      <c r="AY274" s="404">
        <f>VLOOKUP(表1[[#This Row],[Pers.no.]],'[6]Person Detail'!$B:$R,17,0)</f>
        <v>1.4181431069880617</v>
      </c>
      <c r="AZ274" s="404">
        <f>VLOOKUP(表1[[#This Row],[Pers.no.]],'[6]Person Detail'!$B:$W,21,0)</f>
        <v>1.114408636417958</v>
      </c>
      <c r="BA274" s="404">
        <f>VLOOKUP(表1[[#This Row],[Pers.no.]],'[6]Person Detail'!$B:$W,22,0)</f>
        <v>1.0737005728322091</v>
      </c>
    </row>
    <row r="275" spans="1:53" ht="19.95" customHeight="1">
      <c r="A275" s="87" t="s">
        <v>562</v>
      </c>
      <c r="B275" s="169">
        <v>11006020</v>
      </c>
      <c r="C275" s="169" t="s">
        <v>54</v>
      </c>
      <c r="D275" s="169" t="s">
        <v>55</v>
      </c>
      <c r="E275" s="169" t="s">
        <v>1344</v>
      </c>
      <c r="F275" s="169" t="s">
        <v>1334</v>
      </c>
      <c r="G275" s="169" t="s">
        <v>1335</v>
      </c>
      <c r="H275" s="170">
        <v>40257</v>
      </c>
      <c r="I275" s="169" t="s">
        <v>340</v>
      </c>
      <c r="J275" s="169" t="s">
        <v>1336</v>
      </c>
      <c r="K275" s="169" t="s">
        <v>341</v>
      </c>
      <c r="L275" s="171">
        <v>2</v>
      </c>
      <c r="M275" s="171">
        <v>5</v>
      </c>
      <c r="N275" s="189">
        <v>44250</v>
      </c>
      <c r="O275" s="173">
        <v>0.05</v>
      </c>
      <c r="P275" s="190">
        <f t="shared" si="81"/>
        <v>2213</v>
      </c>
      <c r="Q275" s="173">
        <v>2.7E-2</v>
      </c>
      <c r="R275" s="190">
        <f t="shared" si="82"/>
        <v>1195</v>
      </c>
      <c r="S275" s="173">
        <f t="shared" si="83"/>
        <v>7.7016949152542369E-2</v>
      </c>
      <c r="T275" s="190">
        <f t="shared" si="84"/>
        <v>3408</v>
      </c>
      <c r="U275" s="190">
        <f t="shared" si="85"/>
        <v>47658</v>
      </c>
      <c r="V275" s="191">
        <v>47100</v>
      </c>
      <c r="W275" s="192">
        <f t="shared" si="86"/>
        <v>2850</v>
      </c>
      <c r="X275" s="177">
        <f>ROUND(V275/N275-1,4)</f>
        <v>6.4399999999999999E-2</v>
      </c>
      <c r="Y275" s="178" t="str">
        <f t="shared" si="78"/>
        <v>6.16%-9.24%</v>
      </c>
      <c r="Z275" s="193"/>
      <c r="AA275" s="193"/>
      <c r="AB275" s="193"/>
      <c r="AC275" s="180"/>
      <c r="AD275" s="189">
        <f t="shared" si="87"/>
        <v>0</v>
      </c>
      <c r="AE275" s="194">
        <f t="shared" si="88"/>
        <v>47100</v>
      </c>
      <c r="AF275" s="182">
        <f t="shared" si="89"/>
        <v>2850</v>
      </c>
      <c r="AG275" s="183">
        <f t="shared" si="90"/>
        <v>6.4406779661017044E-2</v>
      </c>
      <c r="AH275" s="184">
        <v>14</v>
      </c>
      <c r="AI275" s="184">
        <v>450</v>
      </c>
      <c r="AJ275" s="184">
        <v>1000</v>
      </c>
      <c r="AK275" s="184">
        <v>688</v>
      </c>
      <c r="AL275" s="184">
        <f t="shared" si="91"/>
        <v>677488</v>
      </c>
      <c r="AM275" s="171">
        <v>5</v>
      </c>
      <c r="AN275" s="184"/>
      <c r="AO275" s="185"/>
      <c r="AP275" s="185"/>
      <c r="AQ275" s="169" t="s">
        <v>1323</v>
      </c>
      <c r="AR275" s="169" t="s">
        <v>173</v>
      </c>
      <c r="AW275" s="145" t="e" vm="1">
        <f t="shared" ca="1" si="92"/>
        <v>#NAME?</v>
      </c>
      <c r="AX275" s="21" t="str">
        <f>VLOOKUP(表1[[#This Row],[Pers.no.]],'[6]Person Detail'!$B:$L,11,0)</f>
        <v>70-90</v>
      </c>
      <c r="AY275" s="404">
        <f>VLOOKUP(表1[[#This Row],[Pers.no.]],'[6]Person Detail'!$B:$R,17,0)</f>
        <v>1.1215877119610675</v>
      </c>
      <c r="AZ275" s="404">
        <f>VLOOKUP(表1[[#This Row],[Pers.no.]],'[6]Person Detail'!$B:$W,21,0)</f>
        <v>0.88136876070589176</v>
      </c>
      <c r="BA275" s="404">
        <f>VLOOKUP(表1[[#This Row],[Pers.no.]],'[6]Person Detail'!$B:$W,22,0)</f>
        <v>0.90386589777295889</v>
      </c>
    </row>
    <row r="276" spans="1:53" ht="19.95" customHeight="1">
      <c r="A276" s="87" t="s">
        <v>562</v>
      </c>
      <c r="B276" s="169">
        <v>11007900</v>
      </c>
      <c r="C276" s="169" t="s">
        <v>54</v>
      </c>
      <c r="D276" s="169" t="s">
        <v>55</v>
      </c>
      <c r="E276" s="169" t="s">
        <v>1344</v>
      </c>
      <c r="F276" s="169" t="s">
        <v>1339</v>
      </c>
      <c r="G276" s="169" t="s">
        <v>1340</v>
      </c>
      <c r="H276" s="170">
        <v>40731</v>
      </c>
      <c r="I276" s="169" t="s">
        <v>340</v>
      </c>
      <c r="J276" s="169" t="s">
        <v>1341</v>
      </c>
      <c r="K276" s="169" t="s">
        <v>341</v>
      </c>
      <c r="L276" s="171">
        <v>2</v>
      </c>
      <c r="M276" s="171">
        <v>5</v>
      </c>
      <c r="N276" s="189">
        <v>51427</v>
      </c>
      <c r="O276" s="173">
        <v>0.04</v>
      </c>
      <c r="P276" s="190">
        <f t="shared" si="81"/>
        <v>2057</v>
      </c>
      <c r="Q276" s="173">
        <v>0</v>
      </c>
      <c r="R276" s="190">
        <f t="shared" si="82"/>
        <v>0</v>
      </c>
      <c r="S276" s="173">
        <f t="shared" si="83"/>
        <v>3.9998444396912129E-2</v>
      </c>
      <c r="T276" s="190">
        <f t="shared" si="84"/>
        <v>2057</v>
      </c>
      <c r="U276" s="190">
        <f t="shared" si="85"/>
        <v>53484</v>
      </c>
      <c r="V276" s="191">
        <v>53719</v>
      </c>
      <c r="W276" s="192">
        <f t="shared" si="86"/>
        <v>2292</v>
      </c>
      <c r="X276" s="177">
        <f t="shared" si="80"/>
        <v>4.4600000000000001E-2</v>
      </c>
      <c r="Y276" s="178" t="str">
        <f t="shared" si="78"/>
        <v>3.20%-4.80%</v>
      </c>
      <c r="Z276" s="193"/>
      <c r="AA276" s="193"/>
      <c r="AB276" s="193"/>
      <c r="AC276" s="180"/>
      <c r="AD276" s="189">
        <f t="shared" si="87"/>
        <v>0</v>
      </c>
      <c r="AE276" s="194">
        <f t="shared" si="88"/>
        <v>53719</v>
      </c>
      <c r="AF276" s="182">
        <f t="shared" si="89"/>
        <v>2292</v>
      </c>
      <c r="AG276" s="183">
        <f t="shared" si="90"/>
        <v>4.4568028467536491E-2</v>
      </c>
      <c r="AH276" s="184">
        <v>14</v>
      </c>
      <c r="AI276" s="184">
        <v>450</v>
      </c>
      <c r="AJ276" s="184">
        <v>1000</v>
      </c>
      <c r="AK276" s="184">
        <v>688</v>
      </c>
      <c r="AL276" s="184">
        <f t="shared" si="91"/>
        <v>770154</v>
      </c>
      <c r="AM276" s="171">
        <v>5</v>
      </c>
      <c r="AN276" s="184"/>
      <c r="AO276" s="185"/>
      <c r="AP276" s="185"/>
      <c r="AQ276" s="169" t="s">
        <v>1323</v>
      </c>
      <c r="AR276" s="169" t="s">
        <v>173</v>
      </c>
      <c r="AW276" s="145" t="e" vm="1">
        <f t="shared" ca="1" si="92"/>
        <v>#NAME?</v>
      </c>
      <c r="AX276" s="21" t="str">
        <f>VLOOKUP(表1[[#This Row],[Pers.no.]],'[6]Person Detail'!$B:$L,11,0)</f>
        <v>90-110</v>
      </c>
      <c r="AY276" s="404">
        <f>VLOOKUP(表1[[#This Row],[Pers.no.]],'[6]Person Detail'!$B:$R,17,0)</f>
        <v>1.3035003675259169</v>
      </c>
      <c r="AZ276" s="404">
        <f>VLOOKUP(表1[[#This Row],[Pers.no.]],'[6]Person Detail'!$B:$W,21,0)</f>
        <v>1.0243198024140541</v>
      </c>
      <c r="BA276" s="404">
        <f>VLOOKUP(表1[[#This Row],[Pers.no.]],'[6]Person Detail'!$B:$W,22,0)</f>
        <v>1.030886882430267</v>
      </c>
    </row>
    <row r="277" spans="1:53" ht="19.95" customHeight="1">
      <c r="A277" s="87" t="s">
        <v>562</v>
      </c>
      <c r="B277" s="169">
        <v>11017844</v>
      </c>
      <c r="C277" s="169" t="s">
        <v>54</v>
      </c>
      <c r="D277" s="169" t="s">
        <v>55</v>
      </c>
      <c r="E277" s="169" t="s">
        <v>1344</v>
      </c>
      <c r="F277" s="169" t="s">
        <v>1344</v>
      </c>
      <c r="G277" s="169" t="s">
        <v>1345</v>
      </c>
      <c r="H277" s="170">
        <v>44179</v>
      </c>
      <c r="I277" s="169" t="s">
        <v>1346</v>
      </c>
      <c r="J277" s="169" t="s">
        <v>1346</v>
      </c>
      <c r="K277" s="169" t="s">
        <v>89</v>
      </c>
      <c r="L277" s="171">
        <v>2</v>
      </c>
      <c r="M277" s="171">
        <v>4</v>
      </c>
      <c r="N277" s="189">
        <v>11250</v>
      </c>
      <c r="O277" s="173">
        <v>3.7500000000000006E-2</v>
      </c>
      <c r="P277" s="190">
        <f t="shared" si="81"/>
        <v>422</v>
      </c>
      <c r="Q277" s="173">
        <v>1.55E-2</v>
      </c>
      <c r="R277" s="190">
        <f t="shared" si="82"/>
        <v>174</v>
      </c>
      <c r="S277" s="173">
        <f t="shared" si="83"/>
        <v>5.2977777777777776E-2</v>
      </c>
      <c r="T277" s="190">
        <f t="shared" si="84"/>
        <v>596</v>
      </c>
      <c r="U277" s="190">
        <f t="shared" si="85"/>
        <v>11846</v>
      </c>
      <c r="V277" s="191">
        <v>11965</v>
      </c>
      <c r="W277" s="192">
        <f t="shared" si="86"/>
        <v>715</v>
      </c>
      <c r="X277" s="177">
        <f t="shared" si="80"/>
        <v>6.3600000000000004E-2</v>
      </c>
      <c r="Y277" s="178" t="str">
        <f t="shared" si="78"/>
        <v>4.24%-6.36%</v>
      </c>
      <c r="Z277" s="193"/>
      <c r="AA277" s="193"/>
      <c r="AB277" s="193"/>
      <c r="AC277" s="180"/>
      <c r="AD277" s="189">
        <f t="shared" si="87"/>
        <v>0</v>
      </c>
      <c r="AE277" s="194">
        <f t="shared" si="88"/>
        <v>11965</v>
      </c>
      <c r="AF277" s="182">
        <f t="shared" si="89"/>
        <v>715</v>
      </c>
      <c r="AG277" s="183">
        <f t="shared" si="90"/>
        <v>6.3555555555555587E-2</v>
      </c>
      <c r="AH277" s="184">
        <v>14</v>
      </c>
      <c r="AI277" s="184">
        <v>450</v>
      </c>
      <c r="AJ277" s="184"/>
      <c r="AK277" s="184">
        <v>688</v>
      </c>
      <c r="AL277" s="184">
        <f t="shared" si="91"/>
        <v>173598</v>
      </c>
      <c r="AM277" s="171">
        <v>5</v>
      </c>
      <c r="AN277" s="184"/>
      <c r="AO277" s="185"/>
      <c r="AP277" s="185"/>
      <c r="AQ277" s="169" t="s">
        <v>1323</v>
      </c>
      <c r="AR277" s="169" t="s">
        <v>173</v>
      </c>
      <c r="AW277" s="145" t="e" vm="1">
        <f t="shared" ca="1" si="92"/>
        <v>#NAME?</v>
      </c>
      <c r="AX277" s="21" t="str">
        <f>VLOOKUP(表1[[#This Row],[Pers.no.]],'[6]Person Detail'!$B:$L,11,0)</f>
        <v>70-90</v>
      </c>
      <c r="AY277" s="404">
        <f>VLOOKUP(表1[[#This Row],[Pers.no.]],'[6]Person Detail'!$B:$R,17,0)</f>
        <v>0.91037831276552705</v>
      </c>
      <c r="AZ277" s="404">
        <f>VLOOKUP(表1[[#This Row],[Pers.no.]],'[6]Person Detail'!$B:$W,21,0)</f>
        <v>0.94197437829691033</v>
      </c>
      <c r="BA277" s="404">
        <f>VLOOKUP(表1[[#This Row],[Pers.no.]],'[6]Person Detail'!$B:$W,22,0)</f>
        <v>0.98065732317023191</v>
      </c>
    </row>
    <row r="278" spans="1:53" ht="19.95" customHeight="1">
      <c r="A278" s="87" t="s">
        <v>562</v>
      </c>
      <c r="B278" s="169">
        <v>11002608</v>
      </c>
      <c r="C278" s="169" t="s">
        <v>54</v>
      </c>
      <c r="D278" s="169" t="s">
        <v>55</v>
      </c>
      <c r="E278" s="169" t="s">
        <v>1344</v>
      </c>
      <c r="F278" s="169" t="s">
        <v>1339</v>
      </c>
      <c r="G278" s="169" t="s">
        <v>1340</v>
      </c>
      <c r="H278" s="170">
        <v>38456</v>
      </c>
      <c r="I278" s="169" t="s">
        <v>80</v>
      </c>
      <c r="J278" s="169" t="s">
        <v>80</v>
      </c>
      <c r="K278" s="169" t="s">
        <v>66</v>
      </c>
      <c r="L278" s="171">
        <v>2</v>
      </c>
      <c r="M278" s="171">
        <v>3</v>
      </c>
      <c r="N278" s="189">
        <v>16650</v>
      </c>
      <c r="O278" s="173">
        <v>0.03</v>
      </c>
      <c r="P278" s="190">
        <f t="shared" si="81"/>
        <v>500</v>
      </c>
      <c r="Q278" s="173">
        <v>0</v>
      </c>
      <c r="R278" s="190">
        <f t="shared" si="82"/>
        <v>0</v>
      </c>
      <c r="S278" s="173">
        <f t="shared" si="83"/>
        <v>3.003003003003003E-2</v>
      </c>
      <c r="T278" s="190">
        <f t="shared" si="84"/>
        <v>500</v>
      </c>
      <c r="U278" s="190">
        <f t="shared" si="85"/>
        <v>17150</v>
      </c>
      <c r="V278" s="191">
        <v>17142</v>
      </c>
      <c r="W278" s="192">
        <f t="shared" si="86"/>
        <v>492</v>
      </c>
      <c r="X278" s="177">
        <f t="shared" si="80"/>
        <v>2.9499999999999998E-2</v>
      </c>
      <c r="Y278" s="178" t="str">
        <f t="shared" si="78"/>
        <v>2.40%-3.60%</v>
      </c>
      <c r="Z278" s="193"/>
      <c r="AA278" s="193"/>
      <c r="AB278" s="193"/>
      <c r="AC278" s="180"/>
      <c r="AD278" s="189">
        <f t="shared" si="87"/>
        <v>0</v>
      </c>
      <c r="AE278" s="194">
        <f t="shared" si="88"/>
        <v>17142</v>
      </c>
      <c r="AF278" s="182">
        <f t="shared" si="89"/>
        <v>492</v>
      </c>
      <c r="AG278" s="183">
        <f t="shared" si="90"/>
        <v>2.954954954954947E-2</v>
      </c>
      <c r="AH278" s="184">
        <v>14</v>
      </c>
      <c r="AI278" s="184">
        <v>450</v>
      </c>
      <c r="AJ278" s="184"/>
      <c r="AK278" s="184">
        <v>688</v>
      </c>
      <c r="AL278" s="184">
        <f t="shared" si="91"/>
        <v>246076</v>
      </c>
      <c r="AM278" s="171">
        <v>3</v>
      </c>
      <c r="AN278" s="184"/>
      <c r="AO278" s="185"/>
      <c r="AP278" s="185"/>
      <c r="AQ278" s="169" t="s">
        <v>518</v>
      </c>
      <c r="AR278" s="169" t="s">
        <v>173</v>
      </c>
      <c r="AW278" s="145" t="e" vm="1">
        <f t="shared" ca="1" si="92"/>
        <v>#NAME?</v>
      </c>
      <c r="AX278" s="21" t="str">
        <f>VLOOKUP(表1[[#This Row],[Pers.no.]],'[6]Person Detail'!$B:$L,11,0)</f>
        <v>50-70</v>
      </c>
      <c r="AY278" s="404">
        <f>VLOOKUP(表1[[#This Row],[Pers.no.]],'[6]Person Detail'!$B:$R,17,0)</f>
        <v>1.0527314112291351</v>
      </c>
      <c r="AZ278" s="404">
        <f>VLOOKUP(表1[[#This Row],[Pers.no.]],'[6]Person Detail'!$B:$W,21,0)</f>
        <v>1.0446731082946417</v>
      </c>
      <c r="BA278" s="404">
        <f>VLOOKUP(表1[[#This Row],[Pers.no.]],'[6]Person Detail'!$B:$W,22,0)</f>
        <v>1.0516564417177914</v>
      </c>
    </row>
    <row r="279" spans="1:53" ht="19.95" customHeight="1">
      <c r="A279" s="87" t="s">
        <v>562</v>
      </c>
      <c r="B279" s="169">
        <v>11003290</v>
      </c>
      <c r="C279" s="169" t="s">
        <v>54</v>
      </c>
      <c r="D279" s="169" t="s">
        <v>55</v>
      </c>
      <c r="E279" s="169" t="s">
        <v>1344</v>
      </c>
      <c r="F279" s="169" t="s">
        <v>1339</v>
      </c>
      <c r="G279" s="169" t="s">
        <v>1340</v>
      </c>
      <c r="H279" s="170">
        <v>41407</v>
      </c>
      <c r="I279" s="169" t="s">
        <v>65</v>
      </c>
      <c r="J279" s="169" t="s">
        <v>65</v>
      </c>
      <c r="K279" s="169" t="s">
        <v>66</v>
      </c>
      <c r="L279" s="171">
        <v>2</v>
      </c>
      <c r="M279" s="171">
        <v>3</v>
      </c>
      <c r="N279" s="189">
        <v>14730</v>
      </c>
      <c r="O279" s="173">
        <v>0.03</v>
      </c>
      <c r="P279" s="190">
        <f t="shared" si="81"/>
        <v>442</v>
      </c>
      <c r="Q279" s="173">
        <v>0</v>
      </c>
      <c r="R279" s="190">
        <f t="shared" si="82"/>
        <v>0</v>
      </c>
      <c r="S279" s="173">
        <f t="shared" si="83"/>
        <v>3.0006788866259335E-2</v>
      </c>
      <c r="T279" s="190">
        <f t="shared" si="84"/>
        <v>442</v>
      </c>
      <c r="U279" s="190">
        <f t="shared" si="85"/>
        <v>15172</v>
      </c>
      <c r="V279" s="191">
        <v>15122</v>
      </c>
      <c r="W279" s="192">
        <f t="shared" si="86"/>
        <v>392</v>
      </c>
      <c r="X279" s="177">
        <f t="shared" si="80"/>
        <v>2.6599999999999999E-2</v>
      </c>
      <c r="Y279" s="178" t="str">
        <f t="shared" si="78"/>
        <v>2.40%-3.60%</v>
      </c>
      <c r="Z279" s="193"/>
      <c r="AA279" s="193"/>
      <c r="AB279" s="193"/>
      <c r="AC279" s="180"/>
      <c r="AD279" s="189">
        <f t="shared" si="87"/>
        <v>0</v>
      </c>
      <c r="AE279" s="194">
        <f t="shared" si="88"/>
        <v>15122</v>
      </c>
      <c r="AF279" s="182">
        <f t="shared" si="89"/>
        <v>392</v>
      </c>
      <c r="AG279" s="183">
        <f t="shared" si="90"/>
        <v>2.6612355736592042E-2</v>
      </c>
      <c r="AH279" s="184">
        <v>14</v>
      </c>
      <c r="AI279" s="184">
        <v>450</v>
      </c>
      <c r="AJ279" s="184"/>
      <c r="AK279" s="184">
        <v>688</v>
      </c>
      <c r="AL279" s="184">
        <f t="shared" si="91"/>
        <v>217796</v>
      </c>
      <c r="AM279" s="171">
        <v>4</v>
      </c>
      <c r="AN279" s="184"/>
      <c r="AO279" s="185"/>
      <c r="AP279" s="185"/>
      <c r="AQ279" s="169" t="s">
        <v>518</v>
      </c>
      <c r="AR279" s="169" t="s">
        <v>173</v>
      </c>
      <c r="AW279" s="145" t="e" vm="1">
        <f t="shared" ca="1" si="92"/>
        <v>#NAME?</v>
      </c>
      <c r="AX279" s="21" t="str">
        <f>VLOOKUP(表1[[#This Row],[Pers.no.]],'[6]Person Detail'!$B:$L,11,0)</f>
        <v>50-70</v>
      </c>
      <c r="AY279" s="404">
        <f>VLOOKUP(表1[[#This Row],[Pers.no.]],'[6]Person Detail'!$B:$R,17,0)</f>
        <v>0.93133535660091049</v>
      </c>
      <c r="AZ279" s="404">
        <f>VLOOKUP(表1[[#This Row],[Pers.no.]],'[6]Person Detail'!$B:$W,21,0)</f>
        <v>0.92420629941021459</v>
      </c>
      <c r="BA279" s="404">
        <f>VLOOKUP(表1[[#This Row],[Pers.no.]],'[6]Person Detail'!$B:$W,22,0)</f>
        <v>0.92773006134969327</v>
      </c>
    </row>
    <row r="280" spans="1:53" ht="19.95" customHeight="1">
      <c r="A280" s="87" t="s">
        <v>562</v>
      </c>
      <c r="B280" s="169">
        <v>11007155</v>
      </c>
      <c r="C280" s="169" t="s">
        <v>54</v>
      </c>
      <c r="D280" s="169" t="s">
        <v>55</v>
      </c>
      <c r="E280" s="169" t="s">
        <v>1344</v>
      </c>
      <c r="F280" s="169" t="s">
        <v>1339</v>
      </c>
      <c r="G280" s="169" t="s">
        <v>1340</v>
      </c>
      <c r="H280" s="170">
        <v>40556</v>
      </c>
      <c r="I280" s="169" t="s">
        <v>201</v>
      </c>
      <c r="J280" s="169" t="s">
        <v>202</v>
      </c>
      <c r="K280" s="169" t="s">
        <v>66</v>
      </c>
      <c r="L280" s="171">
        <v>2</v>
      </c>
      <c r="M280" s="171">
        <v>4</v>
      </c>
      <c r="N280" s="189">
        <v>16912</v>
      </c>
      <c r="O280" s="173">
        <v>4.4999999999999998E-2</v>
      </c>
      <c r="P280" s="190">
        <f t="shared" si="81"/>
        <v>761</v>
      </c>
      <c r="Q280" s="173">
        <v>4.2099999999999999E-2</v>
      </c>
      <c r="R280" s="190">
        <f t="shared" si="82"/>
        <v>712</v>
      </c>
      <c r="S280" s="173">
        <f t="shared" si="83"/>
        <v>8.7097918637653732E-2</v>
      </c>
      <c r="T280" s="190">
        <f t="shared" si="84"/>
        <v>1473</v>
      </c>
      <c r="U280" s="190">
        <f t="shared" si="85"/>
        <v>18385</v>
      </c>
      <c r="V280" s="191">
        <v>18000</v>
      </c>
      <c r="W280" s="192">
        <f t="shared" si="86"/>
        <v>1088</v>
      </c>
      <c r="X280" s="177">
        <f t="shared" si="80"/>
        <v>6.4299999999999996E-2</v>
      </c>
      <c r="Y280" s="178" t="str">
        <f t="shared" si="78"/>
        <v>6.97%-10.45%</v>
      </c>
      <c r="Z280" s="193"/>
      <c r="AA280" s="193"/>
      <c r="AB280" s="193"/>
      <c r="AC280" s="180"/>
      <c r="AD280" s="189">
        <f t="shared" si="87"/>
        <v>0</v>
      </c>
      <c r="AE280" s="194">
        <f t="shared" si="88"/>
        <v>18000</v>
      </c>
      <c r="AF280" s="182">
        <f t="shared" si="89"/>
        <v>1088</v>
      </c>
      <c r="AG280" s="183">
        <f t="shared" si="90"/>
        <v>6.4333017975402029E-2</v>
      </c>
      <c r="AH280" s="184">
        <v>14</v>
      </c>
      <c r="AI280" s="184">
        <v>450</v>
      </c>
      <c r="AJ280" s="184"/>
      <c r="AK280" s="184">
        <v>688</v>
      </c>
      <c r="AL280" s="184">
        <f t="shared" si="91"/>
        <v>258088</v>
      </c>
      <c r="AM280" s="171">
        <v>4</v>
      </c>
      <c r="AN280" s="184"/>
      <c r="AO280" s="185"/>
      <c r="AP280" s="185"/>
      <c r="AQ280" s="169" t="s">
        <v>518</v>
      </c>
      <c r="AR280" s="169" t="s">
        <v>173</v>
      </c>
      <c r="AW280" s="145" t="e" vm="1">
        <f t="shared" ca="1" si="92"/>
        <v>#NAME?</v>
      </c>
      <c r="AX280" s="21" t="str">
        <f>VLOOKUP(表1[[#This Row],[Pers.no.]],'[6]Person Detail'!$B:$L,11,0)</f>
        <v>50-70</v>
      </c>
      <c r="AY280" s="404">
        <f>VLOOKUP(表1[[#This Row],[Pers.no.]],'[6]Person Detail'!$B:$R,17,0)</f>
        <v>1.0692969145169449</v>
      </c>
      <c r="AZ280" s="404">
        <f>VLOOKUP(表1[[#This Row],[Pers.no.]],'[6]Person Detail'!$B:$W,21,0)</f>
        <v>1.0611118082569959</v>
      </c>
      <c r="BA280" s="404">
        <f>VLOOKUP(表1[[#This Row],[Pers.no.]],'[6]Person Detail'!$B:$W,22,0)</f>
        <v>1.1042944785276074</v>
      </c>
    </row>
    <row r="281" spans="1:53" ht="19.95" customHeight="1">
      <c r="A281" s="87" t="s">
        <v>562</v>
      </c>
      <c r="B281" s="169">
        <v>11010769</v>
      </c>
      <c r="C281" s="169" t="s">
        <v>54</v>
      </c>
      <c r="D281" s="169" t="s">
        <v>55</v>
      </c>
      <c r="E281" s="169" t="s">
        <v>1344</v>
      </c>
      <c r="F281" s="169" t="s">
        <v>1339</v>
      </c>
      <c r="G281" s="169" t="s">
        <v>1340</v>
      </c>
      <c r="H281" s="170">
        <v>41743</v>
      </c>
      <c r="I281" s="169" t="s">
        <v>468</v>
      </c>
      <c r="J281" s="169" t="s">
        <v>468</v>
      </c>
      <c r="K281" s="169" t="s">
        <v>59</v>
      </c>
      <c r="L281" s="171">
        <v>2</v>
      </c>
      <c r="M281" s="171">
        <v>3</v>
      </c>
      <c r="N281" s="189">
        <v>18770</v>
      </c>
      <c r="O281" s="173">
        <v>0.03</v>
      </c>
      <c r="P281" s="190">
        <f t="shared" si="81"/>
        <v>563</v>
      </c>
      <c r="Q281" s="173">
        <v>0</v>
      </c>
      <c r="R281" s="190">
        <f t="shared" si="82"/>
        <v>0</v>
      </c>
      <c r="S281" s="173">
        <f t="shared" si="83"/>
        <v>2.9994672349493875E-2</v>
      </c>
      <c r="T281" s="190">
        <f t="shared" si="84"/>
        <v>563</v>
      </c>
      <c r="U281" s="190">
        <f t="shared" si="85"/>
        <v>19333</v>
      </c>
      <c r="V281" s="191">
        <v>19133</v>
      </c>
      <c r="W281" s="192">
        <f t="shared" si="86"/>
        <v>363</v>
      </c>
      <c r="X281" s="177">
        <f t="shared" si="80"/>
        <v>1.9300000000000001E-2</v>
      </c>
      <c r="Y281" s="178" t="str">
        <f t="shared" si="78"/>
        <v>2.40%-3.60%</v>
      </c>
      <c r="Z281" s="193"/>
      <c r="AA281" s="193"/>
      <c r="AB281" s="193"/>
      <c r="AC281" s="180"/>
      <c r="AD281" s="189">
        <f t="shared" si="87"/>
        <v>0</v>
      </c>
      <c r="AE281" s="194">
        <f t="shared" si="88"/>
        <v>19133</v>
      </c>
      <c r="AF281" s="182">
        <f t="shared" si="89"/>
        <v>363</v>
      </c>
      <c r="AG281" s="183">
        <f t="shared" si="90"/>
        <v>1.9339371337240285E-2</v>
      </c>
      <c r="AH281" s="184">
        <v>14</v>
      </c>
      <c r="AI281" s="184">
        <v>450</v>
      </c>
      <c r="AJ281" s="184"/>
      <c r="AK281" s="184">
        <v>688</v>
      </c>
      <c r="AL281" s="184">
        <f t="shared" si="91"/>
        <v>273950</v>
      </c>
      <c r="AM281" s="171">
        <v>3</v>
      </c>
      <c r="AN281" s="184"/>
      <c r="AO281" s="185"/>
      <c r="AP281" s="185"/>
      <c r="AQ281" s="169" t="s">
        <v>518</v>
      </c>
      <c r="AR281" s="169" t="s">
        <v>173</v>
      </c>
      <c r="AW281" s="145" t="e" vm="1">
        <f t="shared" ca="1" si="92"/>
        <v>#NAME?</v>
      </c>
      <c r="AX281" s="21" t="str">
        <f>VLOOKUP(表1[[#This Row],[Pers.no.]],'[6]Person Detail'!$B:$L,11,0)</f>
        <v>50-70</v>
      </c>
      <c r="AY281" s="404">
        <f>VLOOKUP(表1[[#This Row],[Pers.no.]],'[6]Person Detail'!$B:$R,17,0)</f>
        <v>0.80755496278449423</v>
      </c>
      <c r="AZ281" s="404">
        <f>VLOOKUP(表1[[#This Row],[Pers.no.]],'[6]Person Detail'!$B:$W,21,0)</f>
        <v>0.88151035551589729</v>
      </c>
      <c r="BA281" s="404">
        <f>VLOOKUP(表1[[#This Row],[Pers.no.]],'[6]Person Detail'!$B:$W,22,0)</f>
        <v>0.87665521191294382</v>
      </c>
    </row>
    <row r="282" spans="1:53" ht="19.95" customHeight="1">
      <c r="A282" s="87" t="s">
        <v>562</v>
      </c>
      <c r="B282" s="169">
        <v>11018858</v>
      </c>
      <c r="C282" s="169" t="s">
        <v>54</v>
      </c>
      <c r="D282" s="169" t="s">
        <v>55</v>
      </c>
      <c r="E282" s="169" t="s">
        <v>1344</v>
      </c>
      <c r="F282" s="169" t="s">
        <v>1339</v>
      </c>
      <c r="G282" s="169" t="s">
        <v>1340</v>
      </c>
      <c r="H282" s="170">
        <v>44480</v>
      </c>
      <c r="I282" s="169" t="s">
        <v>65</v>
      </c>
      <c r="J282" s="169" t="s">
        <v>65</v>
      </c>
      <c r="K282" s="169" t="s">
        <v>66</v>
      </c>
      <c r="L282" s="171">
        <v>2</v>
      </c>
      <c r="M282" s="171">
        <v>3</v>
      </c>
      <c r="N282" s="189">
        <v>16818</v>
      </c>
      <c r="O282" s="173">
        <v>3.5000000000000003E-2</v>
      </c>
      <c r="P282" s="190">
        <f t="shared" si="81"/>
        <v>589</v>
      </c>
      <c r="Q282" s="173">
        <v>0</v>
      </c>
      <c r="R282" s="190">
        <f t="shared" si="82"/>
        <v>0</v>
      </c>
      <c r="S282" s="173">
        <f t="shared" si="83"/>
        <v>3.5022000237840412E-2</v>
      </c>
      <c r="T282" s="190">
        <f t="shared" si="84"/>
        <v>589</v>
      </c>
      <c r="U282" s="190">
        <f t="shared" si="85"/>
        <v>17407</v>
      </c>
      <c r="V282" s="191">
        <v>17900</v>
      </c>
      <c r="W282" s="192">
        <f t="shared" si="86"/>
        <v>1082</v>
      </c>
      <c r="X282" s="177">
        <f t="shared" si="80"/>
        <v>6.4299999999999996E-2</v>
      </c>
      <c r="Y282" s="178" t="str">
        <f t="shared" si="78"/>
        <v>2.80%-4.20%</v>
      </c>
      <c r="Z282" s="193"/>
      <c r="AA282" s="193"/>
      <c r="AB282" s="193"/>
      <c r="AC282" s="180"/>
      <c r="AD282" s="189">
        <f t="shared" si="87"/>
        <v>0</v>
      </c>
      <c r="AE282" s="194">
        <f t="shared" si="88"/>
        <v>17900</v>
      </c>
      <c r="AF282" s="182">
        <f t="shared" si="89"/>
        <v>1082</v>
      </c>
      <c r="AG282" s="183">
        <f t="shared" si="90"/>
        <v>6.4335830657628712E-2</v>
      </c>
      <c r="AH282" s="184">
        <v>14</v>
      </c>
      <c r="AI282" s="184">
        <v>450</v>
      </c>
      <c r="AJ282" s="184"/>
      <c r="AK282" s="184">
        <v>688</v>
      </c>
      <c r="AL282" s="184">
        <f t="shared" si="91"/>
        <v>256688</v>
      </c>
      <c r="AM282" s="171">
        <v>3</v>
      </c>
      <c r="AN282" s="184"/>
      <c r="AO282" s="185"/>
      <c r="AP282" s="185"/>
      <c r="AQ282" s="169" t="s">
        <v>518</v>
      </c>
      <c r="AR282" s="169" t="s">
        <v>173</v>
      </c>
      <c r="AW282" s="145" t="e" vm="1">
        <f t="shared" ca="1" si="92"/>
        <v>#NAME?</v>
      </c>
      <c r="AX282" s="21" t="str">
        <f>VLOOKUP(表1[[#This Row],[Pers.no.]],'[6]Person Detail'!$B:$L,11,0)</f>
        <v>&lt;50</v>
      </c>
      <c r="AY282" s="404">
        <f>VLOOKUP(表1[[#This Row],[Pers.no.]],'[6]Person Detail'!$B:$R,17,0)</f>
        <v>1.0633535660091047</v>
      </c>
      <c r="AZ282" s="404">
        <f>VLOOKUP(表1[[#This Row],[Pers.no.]],'[6]Person Detail'!$B:$W,21,0)</f>
        <v>1.0552139540720291</v>
      </c>
      <c r="BA282" s="404">
        <f>VLOOKUP(表1[[#This Row],[Pers.no.]],'[6]Person Detail'!$B:$W,22,0)</f>
        <v>1.0981595092024541</v>
      </c>
    </row>
    <row r="283" spans="1:53" ht="19.95" customHeight="1">
      <c r="A283" s="87" t="s">
        <v>562</v>
      </c>
      <c r="B283" s="169">
        <v>11019453</v>
      </c>
      <c r="C283" s="169" t="s">
        <v>54</v>
      </c>
      <c r="D283" s="169" t="s">
        <v>55</v>
      </c>
      <c r="E283" s="169" t="s">
        <v>1344</v>
      </c>
      <c r="F283" s="169" t="s">
        <v>1339</v>
      </c>
      <c r="G283" s="169" t="s">
        <v>1340</v>
      </c>
      <c r="H283" s="170">
        <v>44699</v>
      </c>
      <c r="I283" s="169" t="s">
        <v>201</v>
      </c>
      <c r="J283" s="169" t="s">
        <v>202</v>
      </c>
      <c r="K283" s="169" t="s">
        <v>66</v>
      </c>
      <c r="L283" s="171">
        <v>2</v>
      </c>
      <c r="M283" s="171">
        <v>5</v>
      </c>
      <c r="N283" s="189">
        <v>23796</v>
      </c>
      <c r="O283" s="173">
        <v>0.05</v>
      </c>
      <c r="P283" s="190">
        <f t="shared" si="81"/>
        <v>1190</v>
      </c>
      <c r="Q283" s="173">
        <v>2.7E-2</v>
      </c>
      <c r="R283" s="190">
        <f t="shared" si="82"/>
        <v>642</v>
      </c>
      <c r="S283" s="173">
        <f t="shared" si="83"/>
        <v>7.6987729030089089E-2</v>
      </c>
      <c r="T283" s="190">
        <f t="shared" si="84"/>
        <v>1832</v>
      </c>
      <c r="U283" s="190">
        <f t="shared" si="85"/>
        <v>25628</v>
      </c>
      <c r="V283" s="191">
        <f t="shared" ref="V283" si="94">U283</f>
        <v>25628</v>
      </c>
      <c r="W283" s="192">
        <f t="shared" si="86"/>
        <v>1832</v>
      </c>
      <c r="X283" s="177">
        <f t="shared" si="80"/>
        <v>7.6999999999999999E-2</v>
      </c>
      <c r="Y283" s="178" t="str">
        <f t="shared" si="78"/>
        <v>6.16%-9.24%</v>
      </c>
      <c r="Z283" s="193"/>
      <c r="AA283" s="193"/>
      <c r="AB283" s="193"/>
      <c r="AC283" s="180"/>
      <c r="AD283" s="189">
        <f t="shared" si="87"/>
        <v>0</v>
      </c>
      <c r="AE283" s="194">
        <f t="shared" si="88"/>
        <v>25628</v>
      </c>
      <c r="AF283" s="182">
        <f t="shared" si="89"/>
        <v>1832</v>
      </c>
      <c r="AG283" s="183">
        <f t="shared" si="90"/>
        <v>7.6987729030089103E-2</v>
      </c>
      <c r="AH283" s="184">
        <v>14</v>
      </c>
      <c r="AI283" s="184">
        <v>450</v>
      </c>
      <c r="AJ283" s="184"/>
      <c r="AK283" s="184">
        <v>688</v>
      </c>
      <c r="AL283" s="184">
        <f t="shared" si="91"/>
        <v>364880</v>
      </c>
      <c r="AM283" s="171">
        <v>5</v>
      </c>
      <c r="AN283" s="184"/>
      <c r="AO283" s="185"/>
      <c r="AP283" s="185"/>
      <c r="AQ283" s="169" t="s">
        <v>518</v>
      </c>
      <c r="AR283" s="169" t="s">
        <v>173</v>
      </c>
      <c r="AW283" s="145" t="e" vm="1">
        <f t="shared" ca="1" si="92"/>
        <v>#NAME?</v>
      </c>
      <c r="AX283" s="21" t="str">
        <f>VLOOKUP(表1[[#This Row],[Pers.no.]],'[6]Person Detail'!$B:$L,11,0)</f>
        <v>70-90</v>
      </c>
      <c r="AY283" s="404">
        <f>VLOOKUP(表1[[#This Row],[Pers.no.]],'[6]Person Detail'!$B:$R,17,0)</f>
        <v>1.5045523520485584</v>
      </c>
      <c r="AZ283" s="404">
        <f>VLOOKUP(表1[[#This Row],[Pers.no.]],'[6]Person Detail'!$B:$W,21,0)</f>
        <v>1.493035512611369</v>
      </c>
      <c r="BA283" s="404">
        <f>VLOOKUP(表1[[#This Row],[Pers.no.]],'[6]Person Detail'!$B:$W,22,0)</f>
        <v>1.5722699386503067</v>
      </c>
    </row>
    <row r="284" spans="1:53" ht="19.95" customHeight="1">
      <c r="A284" s="87" t="s">
        <v>562</v>
      </c>
      <c r="B284" s="169">
        <v>15001281</v>
      </c>
      <c r="C284" s="169" t="s">
        <v>54</v>
      </c>
      <c r="D284" s="169" t="s">
        <v>55</v>
      </c>
      <c r="E284" s="169" t="s">
        <v>1344</v>
      </c>
      <c r="F284" s="169" t="s">
        <v>1339</v>
      </c>
      <c r="G284" s="169" t="s">
        <v>1340</v>
      </c>
      <c r="H284" s="170">
        <v>42891</v>
      </c>
      <c r="I284" s="169" t="s">
        <v>150</v>
      </c>
      <c r="J284" s="169" t="s">
        <v>150</v>
      </c>
      <c r="K284" s="169" t="s">
        <v>59</v>
      </c>
      <c r="L284" s="171">
        <v>2</v>
      </c>
      <c r="M284" s="171">
        <v>3</v>
      </c>
      <c r="N284" s="189">
        <v>29042</v>
      </c>
      <c r="O284" s="173">
        <v>0</v>
      </c>
      <c r="P284" s="190">
        <f t="shared" si="81"/>
        <v>0</v>
      </c>
      <c r="Q284" s="173">
        <v>0</v>
      </c>
      <c r="R284" s="190">
        <f t="shared" si="82"/>
        <v>0</v>
      </c>
      <c r="S284" s="173">
        <f t="shared" si="83"/>
        <v>0</v>
      </c>
      <c r="T284" s="190">
        <f t="shared" si="84"/>
        <v>0</v>
      </c>
      <c r="U284" s="190">
        <f t="shared" si="85"/>
        <v>29042</v>
      </c>
      <c r="V284" s="191">
        <v>29392</v>
      </c>
      <c r="W284" s="192">
        <f t="shared" si="86"/>
        <v>350</v>
      </c>
      <c r="X284" s="177">
        <f t="shared" si="80"/>
        <v>1.21E-2</v>
      </c>
      <c r="Y284" s="178" t="str">
        <f t="shared" si="78"/>
        <v>0.00%-0.00%</v>
      </c>
      <c r="Z284" s="193"/>
      <c r="AA284" s="193"/>
      <c r="AB284" s="193"/>
      <c r="AC284" s="180"/>
      <c r="AD284" s="189">
        <f t="shared" si="87"/>
        <v>0</v>
      </c>
      <c r="AE284" s="194">
        <f t="shared" si="88"/>
        <v>29392</v>
      </c>
      <c r="AF284" s="182">
        <f t="shared" si="89"/>
        <v>350</v>
      </c>
      <c r="AG284" s="183">
        <f t="shared" si="90"/>
        <v>1.2051511603883958E-2</v>
      </c>
      <c r="AH284" s="184">
        <v>14</v>
      </c>
      <c r="AI284" s="184">
        <v>450</v>
      </c>
      <c r="AJ284" s="184"/>
      <c r="AK284" s="184">
        <v>688</v>
      </c>
      <c r="AL284" s="184">
        <f t="shared" si="91"/>
        <v>417576</v>
      </c>
      <c r="AM284" s="171">
        <v>3</v>
      </c>
      <c r="AN284" s="184"/>
      <c r="AO284" s="185"/>
      <c r="AP284" s="185"/>
      <c r="AQ284" s="169" t="s">
        <v>518</v>
      </c>
      <c r="AR284" s="169" t="s">
        <v>173</v>
      </c>
      <c r="AW284" s="145" t="e" vm="1">
        <f t="shared" ca="1" si="92"/>
        <v>#NAME?</v>
      </c>
      <c r="AX284" s="21" t="str">
        <f>VLOOKUP(表1[[#This Row],[Pers.no.]],'[6]Person Detail'!$B:$L,11,0)</f>
        <v>&gt;90</v>
      </c>
      <c r="AY284" s="404">
        <f>VLOOKUP(表1[[#This Row],[Pers.no.]],'[6]Person Detail'!$B:$R,17,0)</f>
        <v>1.249494471453771</v>
      </c>
      <c r="AZ284" s="404">
        <f>VLOOKUP(表1[[#This Row],[Pers.no.]],'[6]Person Detail'!$B:$W,21,0)</f>
        <v>1.3639224158174048</v>
      </c>
      <c r="BA284" s="404">
        <f>VLOOKUP(表1[[#This Row],[Pers.no.]],'[6]Person Detail'!$B:$W,22,0)</f>
        <v>1.3467124856815578</v>
      </c>
    </row>
    <row r="285" spans="1:53" ht="19.95" customHeight="1">
      <c r="A285" s="87" t="s">
        <v>562</v>
      </c>
      <c r="B285" s="169">
        <v>1421190</v>
      </c>
      <c r="C285" s="169" t="s">
        <v>54</v>
      </c>
      <c r="D285" s="169" t="s">
        <v>55</v>
      </c>
      <c r="E285" s="169" t="s">
        <v>1344</v>
      </c>
      <c r="F285" s="169" t="s">
        <v>1369</v>
      </c>
      <c r="G285" s="169" t="s">
        <v>1327</v>
      </c>
      <c r="H285" s="170">
        <v>41193</v>
      </c>
      <c r="I285" s="169" t="s">
        <v>110</v>
      </c>
      <c r="J285" s="169" t="s">
        <v>110</v>
      </c>
      <c r="K285" s="169" t="s">
        <v>89</v>
      </c>
      <c r="L285" s="171">
        <v>2</v>
      </c>
      <c r="M285" s="171">
        <v>2</v>
      </c>
      <c r="N285" s="189">
        <v>10324</v>
      </c>
      <c r="O285" s="195">
        <v>0</v>
      </c>
      <c r="P285" s="190">
        <f t="shared" si="81"/>
        <v>0</v>
      </c>
      <c r="Q285" s="195">
        <v>0</v>
      </c>
      <c r="R285" s="190">
        <f t="shared" si="82"/>
        <v>0</v>
      </c>
      <c r="S285" s="195">
        <f t="shared" si="83"/>
        <v>0</v>
      </c>
      <c r="T285" s="190">
        <f t="shared" si="84"/>
        <v>0</v>
      </c>
      <c r="U285" s="190">
        <f t="shared" si="85"/>
        <v>10324</v>
      </c>
      <c r="V285" s="191">
        <f t="shared" ref="V285:V323" si="95">U285</f>
        <v>10324</v>
      </c>
      <c r="W285" s="192">
        <f t="shared" si="86"/>
        <v>0</v>
      </c>
      <c r="X285" s="196">
        <f t="shared" si="80"/>
        <v>0</v>
      </c>
      <c r="Y285" s="197" t="str">
        <f t="shared" si="78"/>
        <v>0.00%-0.00%</v>
      </c>
      <c r="Z285" s="193"/>
      <c r="AA285" s="193"/>
      <c r="AB285" s="193"/>
      <c r="AC285" s="198"/>
      <c r="AD285" s="189">
        <f t="shared" si="87"/>
        <v>0</v>
      </c>
      <c r="AE285" s="194">
        <f t="shared" si="88"/>
        <v>10324</v>
      </c>
      <c r="AF285" s="182">
        <f t="shared" si="89"/>
        <v>0</v>
      </c>
      <c r="AG285" s="199">
        <f t="shared" si="90"/>
        <v>0</v>
      </c>
      <c r="AH285" s="184">
        <v>14</v>
      </c>
      <c r="AI285" s="184">
        <v>450</v>
      </c>
      <c r="AJ285" s="184"/>
      <c r="AK285" s="184">
        <v>688</v>
      </c>
      <c r="AL285" s="184">
        <f t="shared" si="91"/>
        <v>150624</v>
      </c>
      <c r="AM285" s="171">
        <v>5</v>
      </c>
      <c r="AN285" s="184"/>
      <c r="AO285" s="185"/>
      <c r="AP285" s="185"/>
      <c r="AQ285" s="169" t="s">
        <v>1351</v>
      </c>
      <c r="AR285" s="169" t="s">
        <v>173</v>
      </c>
      <c r="AW285" s="145" t="e" vm="1">
        <f t="shared" ca="1" si="92"/>
        <v>#NAME?</v>
      </c>
      <c r="AX285" s="21" t="str">
        <f>VLOOKUP(表1[[#This Row],[Pers.no.]],'[6]Person Detail'!$B:$L,11,0)</f>
        <v>0</v>
      </c>
      <c r="AY285" s="404">
        <f>VLOOKUP(表1[[#This Row],[Pers.no.]],'[6]Person Detail'!$B:$R,17,0)</f>
        <v>0.83544406231033785</v>
      </c>
      <c r="AZ285" s="404">
        <f>VLOOKUP(表1[[#This Row],[Pers.no.]],'[6]Person Detail'!$B:$W,21,0)</f>
        <v>0.86443942058109358</v>
      </c>
      <c r="BA285" s="404">
        <f>VLOOKUP(表1[[#This Row],[Pers.no.]],'[6]Person Detail'!$B:$W,22,0)</f>
        <v>0.84616015080731088</v>
      </c>
    </row>
    <row r="286" spans="1:53" ht="19.95" customHeight="1">
      <c r="A286" s="87" t="s">
        <v>562</v>
      </c>
      <c r="B286" s="169">
        <v>11000092</v>
      </c>
      <c r="C286" s="169" t="s">
        <v>54</v>
      </c>
      <c r="D286" s="169" t="s">
        <v>55</v>
      </c>
      <c r="E286" s="169" t="s">
        <v>1344</v>
      </c>
      <c r="F286" s="169" t="s">
        <v>1372</v>
      </c>
      <c r="G286" s="169" t="s">
        <v>1373</v>
      </c>
      <c r="H286" s="170">
        <v>35926</v>
      </c>
      <c r="I286" s="169" t="s">
        <v>388</v>
      </c>
      <c r="J286" s="169" t="s">
        <v>1374</v>
      </c>
      <c r="K286" s="169" t="s">
        <v>568</v>
      </c>
      <c r="L286" s="171">
        <v>2</v>
      </c>
      <c r="M286" s="171">
        <v>3</v>
      </c>
      <c r="N286" s="189">
        <v>7233</v>
      </c>
      <c r="O286" s="195">
        <v>0</v>
      </c>
      <c r="P286" s="190">
        <f t="shared" si="81"/>
        <v>0</v>
      </c>
      <c r="Q286" s="195">
        <v>0</v>
      </c>
      <c r="R286" s="190">
        <f t="shared" si="82"/>
        <v>0</v>
      </c>
      <c r="S286" s="195">
        <f t="shared" si="83"/>
        <v>0</v>
      </c>
      <c r="T286" s="190">
        <f t="shared" si="84"/>
        <v>0</v>
      </c>
      <c r="U286" s="190">
        <f t="shared" si="85"/>
        <v>7233</v>
      </c>
      <c r="V286" s="191">
        <f t="shared" si="95"/>
        <v>7233</v>
      </c>
      <c r="W286" s="192">
        <f t="shared" si="86"/>
        <v>0</v>
      </c>
      <c r="X286" s="196">
        <f t="shared" si="80"/>
        <v>0</v>
      </c>
      <c r="Y286" s="197" t="str">
        <f t="shared" si="78"/>
        <v>0.00%-0.00%</v>
      </c>
      <c r="Z286" s="193"/>
      <c r="AA286" s="193"/>
      <c r="AB286" s="193"/>
      <c r="AC286" s="198"/>
      <c r="AD286" s="189">
        <f t="shared" si="87"/>
        <v>0</v>
      </c>
      <c r="AE286" s="194">
        <f t="shared" si="88"/>
        <v>7233</v>
      </c>
      <c r="AF286" s="182">
        <f t="shared" si="89"/>
        <v>0</v>
      </c>
      <c r="AG286" s="199">
        <f t="shared" si="90"/>
        <v>0</v>
      </c>
      <c r="AH286" s="184">
        <v>14</v>
      </c>
      <c r="AI286" s="184">
        <v>450</v>
      </c>
      <c r="AJ286" s="184"/>
      <c r="AK286" s="184">
        <v>688</v>
      </c>
      <c r="AL286" s="184">
        <f t="shared" si="91"/>
        <v>107350</v>
      </c>
      <c r="AM286" s="171">
        <v>3</v>
      </c>
      <c r="AN286" s="184"/>
      <c r="AO286" s="185"/>
      <c r="AP286" s="185"/>
      <c r="AQ286" s="169" t="s">
        <v>1351</v>
      </c>
      <c r="AR286" s="169" t="s">
        <v>173</v>
      </c>
      <c r="AW286" s="145" t="e" vm="1">
        <f t="shared" ca="1" si="92"/>
        <v>#NAME?</v>
      </c>
      <c r="AX286" s="21" t="str">
        <f>VLOOKUP(表1[[#This Row],[Pers.no.]],'[6]Person Detail'!$B:$L,11,0)</f>
        <v>&gt;90</v>
      </c>
      <c r="AY286" s="404">
        <f>VLOOKUP(表1[[#This Row],[Pers.no.]],'[6]Person Detail'!$B:$R,17,0)</f>
        <v>0.89445371916156557</v>
      </c>
      <c r="AZ286" s="404">
        <f>VLOOKUP(表1[[#This Row],[Pers.no.]],'[6]Person Detail'!$B:$W,21,0)</f>
        <v>0.8509411764705882</v>
      </c>
      <c r="BA286" s="404">
        <f>VLOOKUP(表1[[#This Row],[Pers.no.]],'[6]Person Detail'!$B:$W,22,0)</f>
        <v>0.83013887294846778</v>
      </c>
    </row>
    <row r="287" spans="1:53" ht="19.95" customHeight="1">
      <c r="A287" s="87" t="s">
        <v>562</v>
      </c>
      <c r="B287" s="169">
        <v>11000229</v>
      </c>
      <c r="C287" s="169" t="s">
        <v>54</v>
      </c>
      <c r="D287" s="169" t="s">
        <v>55</v>
      </c>
      <c r="E287" s="169" t="s">
        <v>1344</v>
      </c>
      <c r="F287" s="169" t="s">
        <v>1348</v>
      </c>
      <c r="G287" s="169" t="s">
        <v>1366</v>
      </c>
      <c r="H287" s="170">
        <v>35796</v>
      </c>
      <c r="I287" s="169" t="s">
        <v>150</v>
      </c>
      <c r="J287" s="169" t="s">
        <v>1377</v>
      </c>
      <c r="K287" s="169" t="s">
        <v>59</v>
      </c>
      <c r="L287" s="171">
        <v>2</v>
      </c>
      <c r="M287" s="171">
        <v>3</v>
      </c>
      <c r="N287" s="189">
        <v>29320</v>
      </c>
      <c r="O287" s="195">
        <v>0</v>
      </c>
      <c r="P287" s="190">
        <f t="shared" si="81"/>
        <v>0</v>
      </c>
      <c r="Q287" s="195">
        <v>0</v>
      </c>
      <c r="R287" s="190">
        <f t="shared" si="82"/>
        <v>0</v>
      </c>
      <c r="S287" s="195">
        <f t="shared" si="83"/>
        <v>0</v>
      </c>
      <c r="T287" s="190">
        <f t="shared" si="84"/>
        <v>0</v>
      </c>
      <c r="U287" s="190">
        <f t="shared" si="85"/>
        <v>29320</v>
      </c>
      <c r="V287" s="191">
        <f t="shared" si="95"/>
        <v>29320</v>
      </c>
      <c r="W287" s="192">
        <f t="shared" si="86"/>
        <v>0</v>
      </c>
      <c r="X287" s="196">
        <f t="shared" si="80"/>
        <v>0</v>
      </c>
      <c r="Y287" s="197" t="str">
        <f t="shared" si="78"/>
        <v>0.00%-0.00%</v>
      </c>
      <c r="Z287" s="193"/>
      <c r="AA287" s="193"/>
      <c r="AB287" s="193"/>
      <c r="AC287" s="198"/>
      <c r="AD287" s="189">
        <f t="shared" si="87"/>
        <v>0</v>
      </c>
      <c r="AE287" s="194">
        <f t="shared" si="88"/>
        <v>29320</v>
      </c>
      <c r="AF287" s="182">
        <f t="shared" si="89"/>
        <v>0</v>
      </c>
      <c r="AG287" s="199">
        <f t="shared" si="90"/>
        <v>0</v>
      </c>
      <c r="AH287" s="184">
        <v>14</v>
      </c>
      <c r="AI287" s="184">
        <v>1750</v>
      </c>
      <c r="AJ287" s="184"/>
      <c r="AK287" s="184">
        <v>688</v>
      </c>
      <c r="AL287" s="184">
        <f t="shared" si="91"/>
        <v>432168</v>
      </c>
      <c r="AM287" s="171">
        <v>4</v>
      </c>
      <c r="AN287" s="184"/>
      <c r="AO287" s="185"/>
      <c r="AP287" s="185"/>
      <c r="AQ287" s="169" t="s">
        <v>1351</v>
      </c>
      <c r="AR287" s="169" t="s">
        <v>173</v>
      </c>
      <c r="AW287" s="145" t="e" vm="1">
        <f t="shared" ca="1" si="92"/>
        <v>#NAME?</v>
      </c>
      <c r="AX287" s="21" t="str">
        <f>VLOOKUP(表1[[#This Row],[Pers.no.]],'[6]Person Detail'!$B:$L,11,0)</f>
        <v>&gt;90</v>
      </c>
      <c r="AY287" s="404">
        <f>VLOOKUP(表1[[#This Row],[Pers.no.]],'[6]Person Detail'!$B:$R,17,0)</f>
        <v>1.2614550617390181</v>
      </c>
      <c r="AZ287" s="404">
        <f>VLOOKUP(表1[[#This Row],[Pers.no.]],'[6]Person Detail'!$B:$W,21,0)</f>
        <v>1.3769783496923871</v>
      </c>
      <c r="BA287" s="404">
        <f>VLOOKUP(表1[[#This Row],[Pers.no.]],'[6]Person Detail'!$B:$W,22,0)</f>
        <v>1.3434135166093928</v>
      </c>
    </row>
    <row r="288" spans="1:53" ht="19.95" customHeight="1">
      <c r="A288" s="87" t="s">
        <v>562</v>
      </c>
      <c r="B288" s="169">
        <v>11000550</v>
      </c>
      <c r="C288" s="169" t="s">
        <v>54</v>
      </c>
      <c r="D288" s="169" t="s">
        <v>55</v>
      </c>
      <c r="E288" s="169" t="s">
        <v>1344</v>
      </c>
      <c r="F288" s="169" t="s">
        <v>1380</v>
      </c>
      <c r="G288" s="169" t="s">
        <v>1381</v>
      </c>
      <c r="H288" s="170">
        <v>34919</v>
      </c>
      <c r="I288" s="169" t="s">
        <v>80</v>
      </c>
      <c r="J288" s="169" t="s">
        <v>1382</v>
      </c>
      <c r="K288" s="169" t="s">
        <v>568</v>
      </c>
      <c r="L288" s="171">
        <v>2</v>
      </c>
      <c r="M288" s="171">
        <v>3</v>
      </c>
      <c r="N288" s="189">
        <v>15727</v>
      </c>
      <c r="O288" s="195">
        <v>0</v>
      </c>
      <c r="P288" s="190">
        <f t="shared" si="81"/>
        <v>0</v>
      </c>
      <c r="Q288" s="195">
        <v>0</v>
      </c>
      <c r="R288" s="190">
        <f t="shared" si="82"/>
        <v>0</v>
      </c>
      <c r="S288" s="195">
        <f t="shared" si="83"/>
        <v>0</v>
      </c>
      <c r="T288" s="190">
        <f t="shared" si="84"/>
        <v>0</v>
      </c>
      <c r="U288" s="190">
        <f t="shared" si="85"/>
        <v>15727</v>
      </c>
      <c r="V288" s="191">
        <f t="shared" si="95"/>
        <v>15727</v>
      </c>
      <c r="W288" s="192">
        <f t="shared" si="86"/>
        <v>0</v>
      </c>
      <c r="X288" s="196">
        <f t="shared" si="80"/>
        <v>0</v>
      </c>
      <c r="Y288" s="197" t="str">
        <f t="shared" si="78"/>
        <v>0.00%-0.00%</v>
      </c>
      <c r="Z288" s="193"/>
      <c r="AA288" s="193"/>
      <c r="AB288" s="193"/>
      <c r="AC288" s="198"/>
      <c r="AD288" s="189">
        <f t="shared" si="87"/>
        <v>0</v>
      </c>
      <c r="AE288" s="194">
        <f t="shared" si="88"/>
        <v>15727</v>
      </c>
      <c r="AF288" s="182">
        <f t="shared" si="89"/>
        <v>0</v>
      </c>
      <c r="AG288" s="199">
        <f t="shared" si="90"/>
        <v>0</v>
      </c>
      <c r="AH288" s="184">
        <v>14</v>
      </c>
      <c r="AI288" s="184">
        <v>2950</v>
      </c>
      <c r="AJ288" s="184"/>
      <c r="AK288" s="184">
        <v>688</v>
      </c>
      <c r="AL288" s="184">
        <f t="shared" si="91"/>
        <v>256266</v>
      </c>
      <c r="AM288" s="171">
        <v>3</v>
      </c>
      <c r="AN288" s="184"/>
      <c r="AO288" s="185"/>
      <c r="AP288" s="185"/>
      <c r="AQ288" s="169" t="s">
        <v>1351</v>
      </c>
      <c r="AR288" s="169" t="s">
        <v>173</v>
      </c>
      <c r="AW288" s="145" t="e" vm="1">
        <f t="shared" ca="1" si="92"/>
        <v>#NAME?</v>
      </c>
      <c r="AX288" s="21" t="str">
        <f>VLOOKUP(表1[[#This Row],[Pers.no.]],'[6]Person Detail'!$B:$L,11,0)</f>
        <v>&gt;90</v>
      </c>
      <c r="AY288" s="404">
        <f>VLOOKUP(表1[[#This Row],[Pers.no.]],'[6]Person Detail'!$B:$R,17,0)</f>
        <v>1.9448463488530265</v>
      </c>
      <c r="AZ288" s="404">
        <f>VLOOKUP(表1[[#This Row],[Pers.no.]],'[6]Person Detail'!$B:$W,21,0)</f>
        <v>1.850235294117647</v>
      </c>
      <c r="BA288" s="404">
        <f>VLOOKUP(表1[[#This Row],[Pers.no.]],'[6]Person Detail'!$B:$W,22,0)</f>
        <v>1.8050040169861128</v>
      </c>
    </row>
    <row r="289" spans="1:53" ht="19.95" customHeight="1">
      <c r="A289" s="87" t="s">
        <v>562</v>
      </c>
      <c r="B289" s="169">
        <v>11000559</v>
      </c>
      <c r="C289" s="169" t="s">
        <v>54</v>
      </c>
      <c r="D289" s="169" t="s">
        <v>55</v>
      </c>
      <c r="E289" s="169" t="s">
        <v>1344</v>
      </c>
      <c r="F289" s="169" t="s">
        <v>1385</v>
      </c>
      <c r="G289" s="169" t="s">
        <v>1327</v>
      </c>
      <c r="H289" s="170">
        <v>36668</v>
      </c>
      <c r="I289" s="169" t="s">
        <v>150</v>
      </c>
      <c r="J289" s="169" t="s">
        <v>1386</v>
      </c>
      <c r="K289" s="169" t="s">
        <v>59</v>
      </c>
      <c r="L289" s="171">
        <v>2</v>
      </c>
      <c r="M289" s="171">
        <v>2</v>
      </c>
      <c r="N289" s="189">
        <v>19620</v>
      </c>
      <c r="O289" s="195">
        <v>0</v>
      </c>
      <c r="P289" s="190">
        <f t="shared" si="81"/>
        <v>0</v>
      </c>
      <c r="Q289" s="195">
        <v>0</v>
      </c>
      <c r="R289" s="190">
        <f t="shared" si="82"/>
        <v>0</v>
      </c>
      <c r="S289" s="195">
        <f t="shared" si="83"/>
        <v>0</v>
      </c>
      <c r="T289" s="190">
        <f t="shared" si="84"/>
        <v>0</v>
      </c>
      <c r="U289" s="190">
        <f t="shared" si="85"/>
        <v>19620</v>
      </c>
      <c r="V289" s="191">
        <f>U289</f>
        <v>19620</v>
      </c>
      <c r="W289" s="192">
        <f t="shared" si="86"/>
        <v>0</v>
      </c>
      <c r="X289" s="196">
        <f t="shared" si="80"/>
        <v>0</v>
      </c>
      <c r="Y289" s="197" t="str">
        <f t="shared" si="78"/>
        <v>0.00%-0.00%</v>
      </c>
      <c r="Z289" s="193"/>
      <c r="AA289" s="193"/>
      <c r="AB289" s="193"/>
      <c r="AC289" s="198"/>
      <c r="AD289" s="189">
        <f t="shared" si="87"/>
        <v>0</v>
      </c>
      <c r="AE289" s="194">
        <f t="shared" si="88"/>
        <v>19620</v>
      </c>
      <c r="AF289" s="182">
        <f t="shared" si="89"/>
        <v>0</v>
      </c>
      <c r="AG289" s="199">
        <f t="shared" si="90"/>
        <v>0</v>
      </c>
      <c r="AH289" s="184">
        <v>14</v>
      </c>
      <c r="AI289" s="184">
        <v>450</v>
      </c>
      <c r="AJ289" s="184"/>
      <c r="AK289" s="184">
        <v>688</v>
      </c>
      <c r="AL289" s="184">
        <f t="shared" si="91"/>
        <v>280768</v>
      </c>
      <c r="AM289" s="171">
        <v>3</v>
      </c>
      <c r="AN289" s="184"/>
      <c r="AO289" s="185"/>
      <c r="AP289" s="185"/>
      <c r="AQ289" s="169" t="s">
        <v>1351</v>
      </c>
      <c r="AR289" s="169" t="s">
        <v>173</v>
      </c>
      <c r="AW289" s="145" t="e" vm="1">
        <f t="shared" ca="1" si="92"/>
        <v>#NAME?</v>
      </c>
      <c r="AX289" s="21" t="str">
        <f>VLOOKUP(表1[[#This Row],[Pers.no.]],'[6]Person Detail'!$B:$L,11,0)</f>
        <v>0</v>
      </c>
      <c r="AY289" s="404">
        <f>VLOOKUP(表1[[#This Row],[Pers.no.]],'[6]Person Detail'!$B:$R,17,0)</f>
        <v>0.84412511293722836</v>
      </c>
      <c r="AZ289" s="404">
        <f>VLOOKUP(表1[[#This Row],[Pers.no.]],'[6]Person Detail'!$B:$W,21,0)</f>
        <v>0.92142957779551971</v>
      </c>
      <c r="BA289" s="404">
        <f>VLOOKUP(表1[[#This Row],[Pers.no.]],'[6]Person Detail'!$B:$W,22,0)</f>
        <v>0.89896907216494848</v>
      </c>
    </row>
    <row r="290" spans="1:53" ht="19.95" customHeight="1">
      <c r="A290" s="87" t="s">
        <v>562</v>
      </c>
      <c r="B290" s="169">
        <v>11000560</v>
      </c>
      <c r="C290" s="169" t="s">
        <v>54</v>
      </c>
      <c r="D290" s="169" t="s">
        <v>55</v>
      </c>
      <c r="E290" s="169" t="s">
        <v>1344</v>
      </c>
      <c r="F290" s="169" t="s">
        <v>1369</v>
      </c>
      <c r="G290" s="169" t="s">
        <v>1327</v>
      </c>
      <c r="H290" s="170">
        <v>36586</v>
      </c>
      <c r="I290" s="169" t="s">
        <v>1285</v>
      </c>
      <c r="J290" s="169" t="s">
        <v>1285</v>
      </c>
      <c r="K290" s="169" t="s">
        <v>59</v>
      </c>
      <c r="L290" s="171">
        <v>2</v>
      </c>
      <c r="M290" s="171">
        <v>3</v>
      </c>
      <c r="N290" s="189">
        <v>18000</v>
      </c>
      <c r="O290" s="195">
        <v>0.03</v>
      </c>
      <c r="P290" s="190">
        <f t="shared" si="81"/>
        <v>540</v>
      </c>
      <c r="Q290" s="195">
        <v>0</v>
      </c>
      <c r="R290" s="190">
        <f t="shared" si="82"/>
        <v>0</v>
      </c>
      <c r="S290" s="195">
        <f t="shared" si="83"/>
        <v>0.03</v>
      </c>
      <c r="T290" s="190">
        <f t="shared" si="84"/>
        <v>540</v>
      </c>
      <c r="U290" s="190">
        <f t="shared" si="85"/>
        <v>18540</v>
      </c>
      <c r="V290" s="191">
        <f t="shared" si="95"/>
        <v>18540</v>
      </c>
      <c r="W290" s="192">
        <f t="shared" si="86"/>
        <v>540</v>
      </c>
      <c r="X290" s="196">
        <f t="shared" si="80"/>
        <v>0.03</v>
      </c>
      <c r="Y290" s="197" t="str">
        <f t="shared" si="78"/>
        <v>2.40%-3.60%</v>
      </c>
      <c r="Z290" s="193"/>
      <c r="AA290" s="193"/>
      <c r="AB290" s="193"/>
      <c r="AC290" s="198"/>
      <c r="AD290" s="189">
        <f t="shared" si="87"/>
        <v>0</v>
      </c>
      <c r="AE290" s="194">
        <f t="shared" si="88"/>
        <v>18540</v>
      </c>
      <c r="AF290" s="182">
        <f t="shared" si="89"/>
        <v>540</v>
      </c>
      <c r="AG290" s="199">
        <f t="shared" si="90"/>
        <v>3.0000000000000027E-2</v>
      </c>
      <c r="AH290" s="184">
        <v>14</v>
      </c>
      <c r="AI290" s="184">
        <v>450</v>
      </c>
      <c r="AJ290" s="184"/>
      <c r="AK290" s="184">
        <v>688</v>
      </c>
      <c r="AL290" s="184">
        <f t="shared" si="91"/>
        <v>265648</v>
      </c>
      <c r="AM290" s="171">
        <v>3</v>
      </c>
      <c r="AN290" s="184"/>
      <c r="AO290" s="185"/>
      <c r="AP290" s="185"/>
      <c r="AQ290" s="169" t="s">
        <v>1351</v>
      </c>
      <c r="AR290" s="169" t="s">
        <v>173</v>
      </c>
      <c r="AW290" s="145" t="e" vm="1">
        <f t="shared" ca="1" si="92"/>
        <v>#NAME?</v>
      </c>
      <c r="AX290" s="21" t="str">
        <f>VLOOKUP(表1[[#This Row],[Pers.no.]],'[6]Person Detail'!$B:$L,11,0)</f>
        <v>50-70</v>
      </c>
      <c r="AY290" s="404">
        <f>VLOOKUP(表1[[#This Row],[Pers.no.]],'[6]Person Detail'!$B:$R,17,0)</f>
        <v>0.77442670911672329</v>
      </c>
      <c r="AZ290" s="404">
        <f>VLOOKUP(表1[[#This Row],[Pers.no.]],'[6]Person Detail'!$B:$W,21,0)</f>
        <v>0.84534823650965107</v>
      </c>
      <c r="BA290" s="404">
        <f>VLOOKUP(表1[[#This Row],[Pers.no.]],'[6]Person Detail'!$B:$W,22,0)</f>
        <v>0.84948453608247421</v>
      </c>
    </row>
    <row r="291" spans="1:53" ht="19.95" customHeight="1">
      <c r="A291" s="87" t="s">
        <v>562</v>
      </c>
      <c r="B291" s="169">
        <v>11000567</v>
      </c>
      <c r="C291" s="169" t="s">
        <v>54</v>
      </c>
      <c r="D291" s="169" t="s">
        <v>55</v>
      </c>
      <c r="E291" s="169" t="s">
        <v>1344</v>
      </c>
      <c r="F291" s="169" t="s">
        <v>1385</v>
      </c>
      <c r="G291" s="169" t="s">
        <v>1327</v>
      </c>
      <c r="H291" s="170">
        <v>36342</v>
      </c>
      <c r="I291" s="169" t="s">
        <v>110</v>
      </c>
      <c r="J291" s="169" t="s">
        <v>110</v>
      </c>
      <c r="K291" s="169" t="s">
        <v>89</v>
      </c>
      <c r="L291" s="171">
        <v>2</v>
      </c>
      <c r="M291" s="171">
        <v>3</v>
      </c>
      <c r="N291" s="189">
        <v>9780</v>
      </c>
      <c r="O291" s="195">
        <v>2.5000000000000001E-2</v>
      </c>
      <c r="P291" s="190">
        <f t="shared" si="81"/>
        <v>245</v>
      </c>
      <c r="Q291" s="195">
        <v>0</v>
      </c>
      <c r="R291" s="190">
        <f t="shared" si="82"/>
        <v>0</v>
      </c>
      <c r="S291" s="195">
        <f t="shared" si="83"/>
        <v>2.5051124744376277E-2</v>
      </c>
      <c r="T291" s="190">
        <f t="shared" si="84"/>
        <v>245</v>
      </c>
      <c r="U291" s="190">
        <f t="shared" si="85"/>
        <v>10025</v>
      </c>
      <c r="V291" s="191">
        <f t="shared" si="95"/>
        <v>10025</v>
      </c>
      <c r="W291" s="192">
        <f t="shared" si="86"/>
        <v>245</v>
      </c>
      <c r="X291" s="196">
        <f t="shared" si="80"/>
        <v>2.5100000000000001E-2</v>
      </c>
      <c r="Y291" s="197" t="str">
        <f t="shared" si="78"/>
        <v>2.00%-3.01%</v>
      </c>
      <c r="Z291" s="193"/>
      <c r="AA291" s="193"/>
      <c r="AB291" s="193"/>
      <c r="AC291" s="198"/>
      <c r="AD291" s="189">
        <f t="shared" si="87"/>
        <v>0</v>
      </c>
      <c r="AE291" s="194">
        <f t="shared" si="88"/>
        <v>10025</v>
      </c>
      <c r="AF291" s="182">
        <f t="shared" si="89"/>
        <v>245</v>
      </c>
      <c r="AG291" s="199">
        <f t="shared" si="90"/>
        <v>2.5051124744376319E-2</v>
      </c>
      <c r="AH291" s="184">
        <v>14</v>
      </c>
      <c r="AI291" s="184">
        <v>450</v>
      </c>
      <c r="AJ291" s="184"/>
      <c r="AK291" s="184">
        <v>688</v>
      </c>
      <c r="AL291" s="184">
        <f t="shared" si="91"/>
        <v>146438</v>
      </c>
      <c r="AM291" s="171">
        <v>3</v>
      </c>
      <c r="AN291" s="184"/>
      <c r="AO291" s="185"/>
      <c r="AP291" s="185"/>
      <c r="AQ291" s="169" t="s">
        <v>1351</v>
      </c>
      <c r="AR291" s="169" t="s">
        <v>173</v>
      </c>
      <c r="AW291" s="145" t="e" vm="1">
        <f t="shared" ca="1" si="92"/>
        <v>#NAME?</v>
      </c>
      <c r="AX291" s="21" t="str">
        <f>VLOOKUP(表1[[#This Row],[Pers.no.]],'[6]Person Detail'!$B:$L,11,0)</f>
        <v>70-90</v>
      </c>
      <c r="AY291" s="404">
        <f>VLOOKUP(表1[[#This Row],[Pers.no.]],'[6]Person Detail'!$B:$R,17,0)</f>
        <v>0.79142221323083151</v>
      </c>
      <c r="AZ291" s="404">
        <f>VLOOKUP(表1[[#This Row],[Pers.no.]],'[6]Person Detail'!$B:$W,21,0)</f>
        <v>0.81888972619944733</v>
      </c>
      <c r="BA291" s="404">
        <f>VLOOKUP(表1[[#This Row],[Pers.no.]],'[6]Person Detail'!$B:$W,22,0)</f>
        <v>0.8216539627899353</v>
      </c>
    </row>
    <row r="292" spans="1:53" ht="19.95" customHeight="1">
      <c r="A292" s="87" t="s">
        <v>562</v>
      </c>
      <c r="B292" s="169">
        <v>11002745</v>
      </c>
      <c r="C292" s="169" t="s">
        <v>54</v>
      </c>
      <c r="D292" s="169" t="s">
        <v>55</v>
      </c>
      <c r="E292" s="169" t="s">
        <v>1344</v>
      </c>
      <c r="F292" s="169" t="s">
        <v>1380</v>
      </c>
      <c r="G292" s="169" t="s">
        <v>1381</v>
      </c>
      <c r="H292" s="170">
        <v>38480</v>
      </c>
      <c r="I292" s="169" t="s">
        <v>1393</v>
      </c>
      <c r="J292" s="169" t="s">
        <v>1394</v>
      </c>
      <c r="K292" s="169" t="s">
        <v>568</v>
      </c>
      <c r="L292" s="171">
        <v>2</v>
      </c>
      <c r="M292" s="171">
        <v>3</v>
      </c>
      <c r="N292" s="189">
        <v>6479</v>
      </c>
      <c r="O292" s="195">
        <v>0</v>
      </c>
      <c r="P292" s="190">
        <f t="shared" si="81"/>
        <v>0</v>
      </c>
      <c r="Q292" s="195">
        <v>0</v>
      </c>
      <c r="R292" s="190">
        <f t="shared" si="82"/>
        <v>0</v>
      </c>
      <c r="S292" s="195">
        <f t="shared" si="83"/>
        <v>0</v>
      </c>
      <c r="T292" s="190">
        <f t="shared" si="84"/>
        <v>0</v>
      </c>
      <c r="U292" s="190">
        <f t="shared" si="85"/>
        <v>6479</v>
      </c>
      <c r="V292" s="191">
        <f t="shared" si="95"/>
        <v>6479</v>
      </c>
      <c r="W292" s="192">
        <f t="shared" si="86"/>
        <v>0</v>
      </c>
      <c r="X292" s="196">
        <f t="shared" si="80"/>
        <v>0</v>
      </c>
      <c r="Y292" s="197" t="str">
        <f t="shared" si="78"/>
        <v>0.00%-0.00%</v>
      </c>
      <c r="Z292" s="193"/>
      <c r="AA292" s="193"/>
      <c r="AB292" s="193"/>
      <c r="AC292" s="198"/>
      <c r="AD292" s="189">
        <f t="shared" si="87"/>
        <v>0</v>
      </c>
      <c r="AE292" s="194">
        <f t="shared" si="88"/>
        <v>6479</v>
      </c>
      <c r="AF292" s="182">
        <f t="shared" si="89"/>
        <v>0</v>
      </c>
      <c r="AG292" s="199">
        <f t="shared" si="90"/>
        <v>0</v>
      </c>
      <c r="AH292" s="184">
        <v>14</v>
      </c>
      <c r="AI292" s="184">
        <v>450</v>
      </c>
      <c r="AJ292" s="184"/>
      <c r="AK292" s="184">
        <v>688</v>
      </c>
      <c r="AL292" s="184">
        <f t="shared" si="91"/>
        <v>96794</v>
      </c>
      <c r="AM292" s="171">
        <v>3</v>
      </c>
      <c r="AN292" s="184"/>
      <c r="AO292" s="185"/>
      <c r="AP292" s="185"/>
      <c r="AQ292" s="169" t="s">
        <v>1351</v>
      </c>
      <c r="AR292" s="169" t="s">
        <v>173</v>
      </c>
      <c r="AW292" s="145" t="e" vm="1">
        <f t="shared" ca="1" si="92"/>
        <v>#NAME?</v>
      </c>
      <c r="AX292" s="21" t="str">
        <f>VLOOKUP(表1[[#This Row],[Pers.no.]],'[6]Person Detail'!$B:$L,11,0)</f>
        <v>&gt;90</v>
      </c>
      <c r="AY292" s="404">
        <f>VLOOKUP(表1[[#This Row],[Pers.no.]],'[6]Person Detail'!$B:$R,17,0)</f>
        <v>0.80121189637049406</v>
      </c>
      <c r="AZ292" s="404">
        <f>VLOOKUP(表1[[#This Row],[Pers.no.]],'[6]Person Detail'!$B:$W,21,0)</f>
        <v>0.76223529411764701</v>
      </c>
      <c r="BA292" s="404">
        <f>VLOOKUP(表1[[#This Row],[Pers.no.]],'[6]Person Detail'!$B:$W,22,0)</f>
        <v>0.74360151497761962</v>
      </c>
    </row>
    <row r="293" spans="1:53" ht="19.95" customHeight="1">
      <c r="A293" s="87" t="s">
        <v>562</v>
      </c>
      <c r="B293" s="169">
        <v>11002829</v>
      </c>
      <c r="C293" s="169" t="s">
        <v>54</v>
      </c>
      <c r="D293" s="169" t="s">
        <v>55</v>
      </c>
      <c r="E293" s="169" t="s">
        <v>1344</v>
      </c>
      <c r="F293" s="169" t="s">
        <v>1397</v>
      </c>
      <c r="G293" s="169" t="s">
        <v>1381</v>
      </c>
      <c r="H293" s="170">
        <v>38565</v>
      </c>
      <c r="I293" s="169" t="s">
        <v>150</v>
      </c>
      <c r="J293" s="169" t="s">
        <v>1398</v>
      </c>
      <c r="K293" s="169" t="s">
        <v>59</v>
      </c>
      <c r="L293" s="171">
        <v>2</v>
      </c>
      <c r="M293" s="171">
        <v>3</v>
      </c>
      <c r="N293" s="189">
        <v>20900</v>
      </c>
      <c r="O293" s="195">
        <v>2.5000000000000001E-2</v>
      </c>
      <c r="P293" s="190">
        <f t="shared" si="81"/>
        <v>523</v>
      </c>
      <c r="Q293" s="195">
        <v>0</v>
      </c>
      <c r="R293" s="190">
        <f t="shared" si="82"/>
        <v>0</v>
      </c>
      <c r="S293" s="195">
        <f t="shared" si="83"/>
        <v>2.5023923444976077E-2</v>
      </c>
      <c r="T293" s="190">
        <f t="shared" si="84"/>
        <v>523</v>
      </c>
      <c r="U293" s="190">
        <f t="shared" si="85"/>
        <v>21423</v>
      </c>
      <c r="V293" s="191">
        <f t="shared" si="95"/>
        <v>21423</v>
      </c>
      <c r="W293" s="192">
        <f t="shared" si="86"/>
        <v>523</v>
      </c>
      <c r="X293" s="196">
        <f t="shared" si="80"/>
        <v>2.5000000000000001E-2</v>
      </c>
      <c r="Y293" s="197" t="str">
        <f t="shared" si="78"/>
        <v>2.00%-3.00%</v>
      </c>
      <c r="Z293" s="193"/>
      <c r="AA293" s="193"/>
      <c r="AB293" s="193"/>
      <c r="AC293" s="198"/>
      <c r="AD293" s="189">
        <f t="shared" si="87"/>
        <v>0</v>
      </c>
      <c r="AE293" s="194">
        <f t="shared" si="88"/>
        <v>21423</v>
      </c>
      <c r="AF293" s="182">
        <f t="shared" si="89"/>
        <v>523</v>
      </c>
      <c r="AG293" s="199">
        <f t="shared" si="90"/>
        <v>2.5023923444976059E-2</v>
      </c>
      <c r="AH293" s="184">
        <v>14</v>
      </c>
      <c r="AI293" s="184">
        <v>450</v>
      </c>
      <c r="AJ293" s="184"/>
      <c r="AK293" s="184">
        <v>688</v>
      </c>
      <c r="AL293" s="184">
        <f t="shared" si="91"/>
        <v>306010</v>
      </c>
      <c r="AM293" s="171">
        <v>3</v>
      </c>
      <c r="AN293" s="184"/>
      <c r="AO293" s="185"/>
      <c r="AP293" s="185"/>
      <c r="AQ293" s="169" t="s">
        <v>1351</v>
      </c>
      <c r="AR293" s="169" t="s">
        <v>173</v>
      </c>
      <c r="AW293" s="145" t="e" vm="1">
        <f t="shared" ca="1" si="92"/>
        <v>#NAME?</v>
      </c>
      <c r="AX293" s="21" t="str">
        <f>VLOOKUP(表1[[#This Row],[Pers.no.]],'[6]Person Detail'!$B:$L,11,0)</f>
        <v>70-90</v>
      </c>
      <c r="AY293" s="404">
        <f>VLOOKUP(表1[[#This Row],[Pers.no.]],'[6]Person Detail'!$B:$R,17,0)</f>
        <v>0.89919545669663981</v>
      </c>
      <c r="AZ293" s="404">
        <f>VLOOKUP(表1[[#This Row],[Pers.no.]],'[6]Person Detail'!$B:$W,21,0)</f>
        <v>0.98154323016953926</v>
      </c>
      <c r="BA293" s="404">
        <f>VLOOKUP(表1[[#This Row],[Pers.no.]],'[6]Person Detail'!$B:$W,22,0)</f>
        <v>0.98158075601374573</v>
      </c>
    </row>
    <row r="294" spans="1:53" ht="19.95" customHeight="1">
      <c r="A294" s="87" t="s">
        <v>562</v>
      </c>
      <c r="B294" s="169">
        <v>11002886</v>
      </c>
      <c r="C294" s="169" t="s">
        <v>54</v>
      </c>
      <c r="D294" s="169" t="s">
        <v>55</v>
      </c>
      <c r="E294" s="169" t="s">
        <v>1344</v>
      </c>
      <c r="F294" s="169" t="s">
        <v>1401</v>
      </c>
      <c r="G294" s="169" t="s">
        <v>1327</v>
      </c>
      <c r="H294" s="170">
        <v>38633</v>
      </c>
      <c r="I294" s="169" t="s">
        <v>150</v>
      </c>
      <c r="J294" s="169" t="s">
        <v>1402</v>
      </c>
      <c r="K294" s="169" t="s">
        <v>59</v>
      </c>
      <c r="L294" s="171">
        <v>2</v>
      </c>
      <c r="M294" s="171">
        <v>4</v>
      </c>
      <c r="N294" s="189">
        <v>24782</v>
      </c>
      <c r="O294" s="195">
        <v>0.03</v>
      </c>
      <c r="P294" s="190">
        <f t="shared" si="81"/>
        <v>743</v>
      </c>
      <c r="Q294" s="195">
        <v>0</v>
      </c>
      <c r="R294" s="190">
        <f t="shared" si="82"/>
        <v>0</v>
      </c>
      <c r="S294" s="195">
        <f t="shared" si="83"/>
        <v>2.998143814058591E-2</v>
      </c>
      <c r="T294" s="190">
        <f t="shared" si="84"/>
        <v>743</v>
      </c>
      <c r="U294" s="190">
        <f t="shared" si="85"/>
        <v>25525</v>
      </c>
      <c r="V294" s="191">
        <f t="shared" si="95"/>
        <v>25525</v>
      </c>
      <c r="W294" s="192">
        <f t="shared" si="86"/>
        <v>743</v>
      </c>
      <c r="X294" s="196">
        <f t="shared" si="80"/>
        <v>0.03</v>
      </c>
      <c r="Y294" s="197" t="str">
        <f t="shared" si="78"/>
        <v>2.40%-3.60%</v>
      </c>
      <c r="Z294" s="193"/>
      <c r="AA294" s="193"/>
      <c r="AB294" s="193"/>
      <c r="AC294" s="198"/>
      <c r="AD294" s="189">
        <f t="shared" si="87"/>
        <v>0</v>
      </c>
      <c r="AE294" s="194">
        <f t="shared" si="88"/>
        <v>25525</v>
      </c>
      <c r="AF294" s="182">
        <f t="shared" si="89"/>
        <v>743</v>
      </c>
      <c r="AG294" s="199">
        <f t="shared" si="90"/>
        <v>2.9981438140585848E-2</v>
      </c>
      <c r="AH294" s="184">
        <v>14</v>
      </c>
      <c r="AI294" s="184">
        <v>450</v>
      </c>
      <c r="AJ294" s="184"/>
      <c r="AK294" s="184">
        <v>688</v>
      </c>
      <c r="AL294" s="184">
        <f t="shared" si="91"/>
        <v>363438</v>
      </c>
      <c r="AM294" s="171">
        <v>4</v>
      </c>
      <c r="AN294" s="184"/>
      <c r="AO294" s="185"/>
      <c r="AP294" s="185"/>
      <c r="AQ294" s="169" t="s">
        <v>1351</v>
      </c>
      <c r="AR294" s="169" t="s">
        <v>173</v>
      </c>
      <c r="AW294" s="145" t="e" vm="1">
        <f t="shared" ca="1" si="92"/>
        <v>#NAME?</v>
      </c>
      <c r="AX294" s="21" t="str">
        <f>VLOOKUP(表1[[#This Row],[Pers.no.]],'[6]Person Detail'!$B:$L,11,0)</f>
        <v>90-110</v>
      </c>
      <c r="AY294" s="404">
        <f>VLOOKUP(表1[[#This Row],[Pers.no.]],'[6]Person Detail'!$B:$R,17,0)</f>
        <v>1.0662134836294799</v>
      </c>
      <c r="AZ294" s="404">
        <f>VLOOKUP(表1[[#This Row],[Pers.no.]],'[6]Person Detail'!$B:$W,21,0)</f>
        <v>1.1638566665101207</v>
      </c>
      <c r="BA294" s="404">
        <f>VLOOKUP(表1[[#This Row],[Pers.no.]],'[6]Person Detail'!$B:$W,22,0)</f>
        <v>1.1695303550973655</v>
      </c>
    </row>
    <row r="295" spans="1:53" ht="19.95" customHeight="1">
      <c r="A295" s="87" t="s">
        <v>562</v>
      </c>
      <c r="B295" s="169">
        <v>11003278</v>
      </c>
      <c r="C295" s="169" t="s">
        <v>54</v>
      </c>
      <c r="D295" s="169" t="s">
        <v>55</v>
      </c>
      <c r="E295" s="169" t="s">
        <v>1344</v>
      </c>
      <c r="F295" s="169" t="s">
        <v>1401</v>
      </c>
      <c r="G295" s="169" t="s">
        <v>1327</v>
      </c>
      <c r="H295" s="170">
        <v>38894</v>
      </c>
      <c r="I295" s="169" t="s">
        <v>80</v>
      </c>
      <c r="J295" s="169" t="s">
        <v>80</v>
      </c>
      <c r="K295" s="169" t="s">
        <v>66</v>
      </c>
      <c r="L295" s="171">
        <v>2</v>
      </c>
      <c r="M295" s="171">
        <v>4</v>
      </c>
      <c r="N295" s="189">
        <v>13770</v>
      </c>
      <c r="O295" s="195">
        <v>3.7500000000000006E-2</v>
      </c>
      <c r="P295" s="190">
        <f t="shared" si="81"/>
        <v>516</v>
      </c>
      <c r="Q295" s="195">
        <v>1.55E-2</v>
      </c>
      <c r="R295" s="190">
        <f t="shared" si="82"/>
        <v>213</v>
      </c>
      <c r="S295" s="195">
        <f t="shared" si="83"/>
        <v>5.2941176470588235E-2</v>
      </c>
      <c r="T295" s="190">
        <f t="shared" si="84"/>
        <v>729</v>
      </c>
      <c r="U295" s="190">
        <f t="shared" si="85"/>
        <v>14499</v>
      </c>
      <c r="V295" s="191">
        <v>14600</v>
      </c>
      <c r="W295" s="192">
        <f t="shared" si="86"/>
        <v>830</v>
      </c>
      <c r="X295" s="196">
        <f t="shared" si="80"/>
        <v>6.0299999999999999E-2</v>
      </c>
      <c r="Y295" s="197" t="str">
        <f t="shared" si="78"/>
        <v>4.24%-6.35%</v>
      </c>
      <c r="Z295" s="193"/>
      <c r="AA295" s="193"/>
      <c r="AB295" s="193"/>
      <c r="AC295" s="198"/>
      <c r="AD295" s="189">
        <f t="shared" si="87"/>
        <v>0</v>
      </c>
      <c r="AE295" s="194">
        <f t="shared" si="88"/>
        <v>14600</v>
      </c>
      <c r="AF295" s="182">
        <f t="shared" si="89"/>
        <v>830</v>
      </c>
      <c r="AG295" s="199">
        <f t="shared" si="90"/>
        <v>6.0275962236746583E-2</v>
      </c>
      <c r="AH295" s="184">
        <v>14</v>
      </c>
      <c r="AI295" s="184">
        <v>450</v>
      </c>
      <c r="AJ295" s="184"/>
      <c r="AK295" s="184">
        <v>688</v>
      </c>
      <c r="AL295" s="184">
        <f t="shared" si="91"/>
        <v>210488</v>
      </c>
      <c r="AM295" s="171">
        <v>4</v>
      </c>
      <c r="AN295" s="184"/>
      <c r="AO295" s="185"/>
      <c r="AP295" s="185"/>
      <c r="AQ295" s="169" t="s">
        <v>1351</v>
      </c>
      <c r="AR295" s="169" t="s">
        <v>173</v>
      </c>
      <c r="AW295" s="145" t="e" vm="1">
        <f t="shared" ca="1" si="92"/>
        <v>#NAME?</v>
      </c>
      <c r="AX295" s="21" t="str">
        <f>VLOOKUP(表1[[#This Row],[Pers.no.]],'[6]Person Detail'!$B:$L,11,0)</f>
        <v>70-90</v>
      </c>
      <c r="AY295" s="404">
        <f>VLOOKUP(表1[[#This Row],[Pers.no.]],'[6]Person Detail'!$B:$R,17,0)</f>
        <v>0.87063732928679816</v>
      </c>
      <c r="AZ295" s="404">
        <f>VLOOKUP(表1[[#This Row],[Pers.no.]],'[6]Person Detail'!$B:$W,21,0)</f>
        <v>0.863972894968001</v>
      </c>
      <c r="BA295" s="404">
        <f>VLOOKUP(表1[[#This Row],[Pers.no.]],'[6]Person Detail'!$B:$W,22,0)</f>
        <v>0.89570552147239269</v>
      </c>
    </row>
    <row r="296" spans="1:53" ht="19.95" customHeight="1">
      <c r="A296" s="87" t="s">
        <v>562</v>
      </c>
      <c r="B296" s="169">
        <v>11004088</v>
      </c>
      <c r="C296" s="169" t="s">
        <v>54</v>
      </c>
      <c r="D296" s="169" t="s">
        <v>55</v>
      </c>
      <c r="E296" s="169" t="s">
        <v>1344</v>
      </c>
      <c r="F296" s="169" t="s">
        <v>1369</v>
      </c>
      <c r="G296" s="169" t="s">
        <v>1327</v>
      </c>
      <c r="H296" s="170">
        <v>39301</v>
      </c>
      <c r="I296" s="169" t="s">
        <v>80</v>
      </c>
      <c r="J296" s="169" t="s">
        <v>80</v>
      </c>
      <c r="K296" s="169" t="s">
        <v>66</v>
      </c>
      <c r="L296" s="171">
        <v>2</v>
      </c>
      <c r="M296" s="171">
        <v>4</v>
      </c>
      <c r="N296" s="189">
        <v>15088</v>
      </c>
      <c r="O296" s="195">
        <v>3.7500000000000006E-2</v>
      </c>
      <c r="P296" s="190">
        <f t="shared" si="81"/>
        <v>566</v>
      </c>
      <c r="Q296" s="195">
        <v>1.55E-2</v>
      </c>
      <c r="R296" s="190">
        <f t="shared" si="82"/>
        <v>234</v>
      </c>
      <c r="S296" s="195">
        <f t="shared" si="83"/>
        <v>5.3022269353128315E-2</v>
      </c>
      <c r="T296" s="190">
        <f t="shared" si="84"/>
        <v>800</v>
      </c>
      <c r="U296" s="190">
        <f t="shared" si="85"/>
        <v>15888</v>
      </c>
      <c r="V296" s="191">
        <f t="shared" si="95"/>
        <v>15888</v>
      </c>
      <c r="W296" s="192">
        <f t="shared" si="86"/>
        <v>800</v>
      </c>
      <c r="X296" s="196">
        <f t="shared" si="80"/>
        <v>5.2999999999999999E-2</v>
      </c>
      <c r="Y296" s="197" t="str">
        <f t="shared" si="78"/>
        <v>4.24%-6.36%</v>
      </c>
      <c r="Z296" s="193"/>
      <c r="AA296" s="193"/>
      <c r="AB296" s="193"/>
      <c r="AC296" s="198"/>
      <c r="AD296" s="189">
        <f t="shared" si="87"/>
        <v>0</v>
      </c>
      <c r="AE296" s="194">
        <f t="shared" si="88"/>
        <v>15888</v>
      </c>
      <c r="AF296" s="182">
        <f t="shared" si="89"/>
        <v>800</v>
      </c>
      <c r="AG296" s="199">
        <f t="shared" si="90"/>
        <v>5.3022269353128371E-2</v>
      </c>
      <c r="AH296" s="184">
        <v>14</v>
      </c>
      <c r="AI296" s="184">
        <v>450</v>
      </c>
      <c r="AJ296" s="184"/>
      <c r="AK296" s="184">
        <v>688</v>
      </c>
      <c r="AL296" s="184">
        <f t="shared" si="91"/>
        <v>228520</v>
      </c>
      <c r="AM296" s="171">
        <v>5</v>
      </c>
      <c r="AN296" s="184"/>
      <c r="AO296" s="185"/>
      <c r="AP296" s="185"/>
      <c r="AQ296" s="169" t="s">
        <v>1351</v>
      </c>
      <c r="AR296" s="169" t="s">
        <v>173</v>
      </c>
      <c r="AW296" s="145" t="e" vm="1">
        <f t="shared" ca="1" si="92"/>
        <v>#NAME?</v>
      </c>
      <c r="AX296" s="21" t="str">
        <f>VLOOKUP(表1[[#This Row],[Pers.no.]],'[6]Person Detail'!$B:$L,11,0)</f>
        <v>70-90</v>
      </c>
      <c r="AY296" s="404">
        <f>VLOOKUP(表1[[#This Row],[Pers.no.]],'[6]Person Detail'!$B:$R,17,0)</f>
        <v>0.95397066262013153</v>
      </c>
      <c r="AZ296" s="404">
        <f>VLOOKUP(表1[[#This Row],[Pers.no.]],'[6]Person Detail'!$B:$W,21,0)</f>
        <v>0.94666833981679011</v>
      </c>
      <c r="BA296" s="404">
        <f>VLOOKUP(表1[[#This Row],[Pers.no.]],'[6]Person Detail'!$B:$W,22,0)</f>
        <v>0.97472392638036809</v>
      </c>
    </row>
    <row r="297" spans="1:53" ht="19.95" customHeight="1">
      <c r="A297" s="87" t="s">
        <v>562</v>
      </c>
      <c r="B297" s="169">
        <v>11004819</v>
      </c>
      <c r="C297" s="169" t="s">
        <v>54</v>
      </c>
      <c r="D297" s="169" t="s">
        <v>55</v>
      </c>
      <c r="E297" s="169" t="s">
        <v>1344</v>
      </c>
      <c r="F297" s="169" t="s">
        <v>1326</v>
      </c>
      <c r="G297" s="169" t="s">
        <v>1327</v>
      </c>
      <c r="H297" s="170">
        <v>39626</v>
      </c>
      <c r="I297" s="169" t="s">
        <v>1285</v>
      </c>
      <c r="J297" s="169" t="s">
        <v>1285</v>
      </c>
      <c r="K297" s="169" t="s">
        <v>59</v>
      </c>
      <c r="L297" s="171">
        <v>2</v>
      </c>
      <c r="M297" s="171">
        <v>3</v>
      </c>
      <c r="N297" s="189">
        <v>19400</v>
      </c>
      <c r="O297" s="195">
        <v>2.5000000000000001E-2</v>
      </c>
      <c r="P297" s="190">
        <f t="shared" si="81"/>
        <v>485</v>
      </c>
      <c r="Q297" s="195">
        <v>0</v>
      </c>
      <c r="R297" s="190">
        <f t="shared" si="82"/>
        <v>0</v>
      </c>
      <c r="S297" s="195">
        <f t="shared" si="83"/>
        <v>2.5000000000000001E-2</v>
      </c>
      <c r="T297" s="190">
        <f t="shared" si="84"/>
        <v>485</v>
      </c>
      <c r="U297" s="190">
        <f t="shared" si="85"/>
        <v>19885</v>
      </c>
      <c r="V297" s="191">
        <f t="shared" si="95"/>
        <v>19885</v>
      </c>
      <c r="W297" s="192">
        <f t="shared" si="86"/>
        <v>485</v>
      </c>
      <c r="X297" s="196">
        <f t="shared" si="80"/>
        <v>2.5000000000000001E-2</v>
      </c>
      <c r="Y297" s="197" t="str">
        <f t="shared" si="78"/>
        <v>2.00%-3.00%</v>
      </c>
      <c r="Z297" s="193"/>
      <c r="AA297" s="193"/>
      <c r="AB297" s="193"/>
      <c r="AC297" s="198"/>
      <c r="AD297" s="189">
        <f t="shared" si="87"/>
        <v>0</v>
      </c>
      <c r="AE297" s="194">
        <f t="shared" si="88"/>
        <v>19885</v>
      </c>
      <c r="AF297" s="182">
        <f t="shared" si="89"/>
        <v>485</v>
      </c>
      <c r="AG297" s="199">
        <f t="shared" si="90"/>
        <v>2.4999999999999911E-2</v>
      </c>
      <c r="AH297" s="184">
        <v>14</v>
      </c>
      <c r="AI297" s="184">
        <v>450</v>
      </c>
      <c r="AJ297" s="184"/>
      <c r="AK297" s="184">
        <v>688</v>
      </c>
      <c r="AL297" s="184">
        <f t="shared" si="91"/>
        <v>284478</v>
      </c>
      <c r="AM297" s="171">
        <v>3</v>
      </c>
      <c r="AN297" s="184"/>
      <c r="AO297" s="185"/>
      <c r="AP297" s="185"/>
      <c r="AQ297" s="169" t="s">
        <v>1351</v>
      </c>
      <c r="AR297" s="169" t="s">
        <v>173</v>
      </c>
      <c r="AW297" s="145" t="e" vm="1">
        <f t="shared" ca="1" si="92"/>
        <v>#NAME?</v>
      </c>
      <c r="AX297" s="21" t="str">
        <f>VLOOKUP(表1[[#This Row],[Pers.no.]],'[6]Person Detail'!$B:$L,11,0)</f>
        <v>70-90</v>
      </c>
      <c r="AY297" s="404">
        <f>VLOOKUP(表1[[#This Row],[Pers.no.]],'[6]Person Detail'!$B:$R,17,0)</f>
        <v>0.83465989760357961</v>
      </c>
      <c r="AZ297" s="404">
        <f>VLOOKUP(表1[[#This Row],[Pers.no.]],'[6]Person Detail'!$B:$W,21,0)</f>
        <v>0.91109754379373498</v>
      </c>
      <c r="BA297" s="404">
        <f>VLOOKUP(表1[[#This Row],[Pers.no.]],'[6]Person Detail'!$B:$W,22,0)</f>
        <v>0.91111111111111109</v>
      </c>
    </row>
    <row r="298" spans="1:53" ht="19.95" customHeight="1">
      <c r="A298" s="87" t="s">
        <v>562</v>
      </c>
      <c r="B298" s="169">
        <v>11004913</v>
      </c>
      <c r="C298" s="169" t="s">
        <v>54</v>
      </c>
      <c r="D298" s="169" t="s">
        <v>55</v>
      </c>
      <c r="E298" s="169" t="s">
        <v>1344</v>
      </c>
      <c r="F298" s="169" t="s">
        <v>1348</v>
      </c>
      <c r="G298" s="169" t="s">
        <v>1366</v>
      </c>
      <c r="H298" s="170">
        <v>39637</v>
      </c>
      <c r="I298" s="169" t="s">
        <v>1393</v>
      </c>
      <c r="J298" s="169" t="s">
        <v>1374</v>
      </c>
      <c r="K298" s="169" t="s">
        <v>568</v>
      </c>
      <c r="L298" s="171">
        <v>2</v>
      </c>
      <c r="M298" s="171">
        <v>2</v>
      </c>
      <c r="N298" s="189">
        <v>6816</v>
      </c>
      <c r="O298" s="195">
        <v>0</v>
      </c>
      <c r="P298" s="190">
        <f t="shared" si="81"/>
        <v>0</v>
      </c>
      <c r="Q298" s="195">
        <v>0</v>
      </c>
      <c r="R298" s="190">
        <f t="shared" si="82"/>
        <v>0</v>
      </c>
      <c r="S298" s="195">
        <f t="shared" si="83"/>
        <v>0</v>
      </c>
      <c r="T298" s="190">
        <f t="shared" si="84"/>
        <v>0</v>
      </c>
      <c r="U298" s="190">
        <f t="shared" si="85"/>
        <v>6816</v>
      </c>
      <c r="V298" s="191">
        <f t="shared" si="95"/>
        <v>6816</v>
      </c>
      <c r="W298" s="192">
        <f t="shared" si="86"/>
        <v>0</v>
      </c>
      <c r="X298" s="196">
        <f t="shared" si="80"/>
        <v>0</v>
      </c>
      <c r="Y298" s="197" t="str">
        <f t="shared" si="78"/>
        <v>0.00%-0.00%</v>
      </c>
      <c r="Z298" s="193"/>
      <c r="AA298" s="193"/>
      <c r="AB298" s="193"/>
      <c r="AC298" s="198"/>
      <c r="AD298" s="189">
        <f t="shared" si="87"/>
        <v>0</v>
      </c>
      <c r="AE298" s="194">
        <f t="shared" si="88"/>
        <v>6816</v>
      </c>
      <c r="AF298" s="182">
        <f t="shared" si="89"/>
        <v>0</v>
      </c>
      <c r="AG298" s="199">
        <f t="shared" si="90"/>
        <v>0</v>
      </c>
      <c r="AH298" s="184">
        <v>14</v>
      </c>
      <c r="AI298" s="184">
        <v>450</v>
      </c>
      <c r="AJ298" s="184"/>
      <c r="AK298" s="184">
        <v>688</v>
      </c>
      <c r="AL298" s="184">
        <f t="shared" si="91"/>
        <v>101512</v>
      </c>
      <c r="AM298" s="171">
        <v>3</v>
      </c>
      <c r="AN298" s="184"/>
      <c r="AO298" s="185"/>
      <c r="AP298" s="185"/>
      <c r="AQ298" s="169" t="s">
        <v>1351</v>
      </c>
      <c r="AR298" s="169" t="s">
        <v>173</v>
      </c>
      <c r="AW298" s="145" t="e" vm="1">
        <f t="shared" ca="1" si="92"/>
        <v>#NAME?</v>
      </c>
      <c r="AX298" s="21" t="str">
        <f>VLOOKUP(表1[[#This Row],[Pers.no.]],'[6]Person Detail'!$B:$L,11,0)</f>
        <v>0</v>
      </c>
      <c r="AY298" s="404">
        <f>VLOOKUP(表1[[#This Row],[Pers.no.]],'[6]Person Detail'!$B:$R,17,0)</f>
        <v>0.84288629196809495</v>
      </c>
      <c r="AZ298" s="404">
        <f>VLOOKUP(表1[[#This Row],[Pers.no.]],'[6]Person Detail'!$B:$W,21,0)</f>
        <v>0.80188235294117649</v>
      </c>
      <c r="BA298" s="404">
        <f>VLOOKUP(表1[[#This Row],[Pers.no.]],'[6]Person Detail'!$B:$W,22,0)</f>
        <v>0.78227935269138071</v>
      </c>
    </row>
    <row r="299" spans="1:53" ht="19.95" customHeight="1">
      <c r="A299" s="87" t="s">
        <v>562</v>
      </c>
      <c r="B299" s="169">
        <v>11005078</v>
      </c>
      <c r="C299" s="169" t="s">
        <v>54</v>
      </c>
      <c r="D299" s="169" t="s">
        <v>55</v>
      </c>
      <c r="E299" s="169" t="s">
        <v>1344</v>
      </c>
      <c r="F299" s="169" t="s">
        <v>1348</v>
      </c>
      <c r="G299" s="169" t="s">
        <v>1366</v>
      </c>
      <c r="H299" s="170">
        <v>39667</v>
      </c>
      <c r="I299" s="169" t="s">
        <v>80</v>
      </c>
      <c r="J299" s="169" t="s">
        <v>1411</v>
      </c>
      <c r="K299" s="169" t="s">
        <v>568</v>
      </c>
      <c r="L299" s="171">
        <v>2</v>
      </c>
      <c r="M299" s="171">
        <v>3</v>
      </c>
      <c r="N299" s="189">
        <v>12660</v>
      </c>
      <c r="O299" s="195">
        <v>2.5000000000000001E-2</v>
      </c>
      <c r="P299" s="190">
        <f t="shared" si="81"/>
        <v>317</v>
      </c>
      <c r="Q299" s="195">
        <v>0</v>
      </c>
      <c r="R299" s="190">
        <f t="shared" si="82"/>
        <v>0</v>
      </c>
      <c r="S299" s="195">
        <f t="shared" si="83"/>
        <v>2.5039494470774092E-2</v>
      </c>
      <c r="T299" s="190">
        <f t="shared" si="84"/>
        <v>317</v>
      </c>
      <c r="U299" s="190">
        <f t="shared" si="85"/>
        <v>12977</v>
      </c>
      <c r="V299" s="191">
        <f t="shared" si="95"/>
        <v>12977</v>
      </c>
      <c r="W299" s="192">
        <f t="shared" si="86"/>
        <v>317</v>
      </c>
      <c r="X299" s="196">
        <f t="shared" si="80"/>
        <v>2.5000000000000001E-2</v>
      </c>
      <c r="Y299" s="197" t="str">
        <f t="shared" si="78"/>
        <v>2.00%-3.00%</v>
      </c>
      <c r="Z299" s="193"/>
      <c r="AA299" s="193"/>
      <c r="AB299" s="193"/>
      <c r="AC299" s="198"/>
      <c r="AD299" s="189">
        <f t="shared" si="87"/>
        <v>0</v>
      </c>
      <c r="AE299" s="194">
        <f t="shared" si="88"/>
        <v>12977</v>
      </c>
      <c r="AF299" s="182">
        <f t="shared" si="89"/>
        <v>317</v>
      </c>
      <c r="AG299" s="199">
        <f t="shared" si="90"/>
        <v>2.5039494470774137E-2</v>
      </c>
      <c r="AH299" s="184">
        <v>14</v>
      </c>
      <c r="AI299" s="184">
        <v>450</v>
      </c>
      <c r="AJ299" s="184"/>
      <c r="AK299" s="184">
        <v>688</v>
      </c>
      <c r="AL299" s="184">
        <f t="shared" si="91"/>
        <v>187766</v>
      </c>
      <c r="AM299" s="171">
        <v>3</v>
      </c>
      <c r="AN299" s="184"/>
      <c r="AO299" s="185"/>
      <c r="AP299" s="185"/>
      <c r="AQ299" s="169" t="s">
        <v>1351</v>
      </c>
      <c r="AR299" s="169" t="s">
        <v>173</v>
      </c>
      <c r="AW299" s="145" t="e" vm="1">
        <f t="shared" ca="1" si="92"/>
        <v>#NAME?</v>
      </c>
      <c r="AX299" s="21" t="str">
        <f>VLOOKUP(表1[[#This Row],[Pers.no.]],'[6]Person Detail'!$B:$L,11,0)</f>
        <v>70-90</v>
      </c>
      <c r="AY299" s="404">
        <f>VLOOKUP(表1[[#This Row],[Pers.no.]],'[6]Person Detail'!$B:$R,17,0)</f>
        <v>1.5655722500463736</v>
      </c>
      <c r="AZ299" s="404">
        <f>VLOOKUP(表1[[#This Row],[Pers.no.]],'[6]Person Detail'!$B:$W,21,0)</f>
        <v>1.4894117647058824</v>
      </c>
      <c r="BA299" s="404">
        <f>VLOOKUP(表1[[#This Row],[Pers.no.]],'[6]Person Detail'!$B:$W,22,0)</f>
        <v>1.4893836795592792</v>
      </c>
    </row>
    <row r="300" spans="1:53" ht="19.95" customHeight="1">
      <c r="A300" s="87" t="s">
        <v>562</v>
      </c>
      <c r="B300" s="169">
        <v>11005762</v>
      </c>
      <c r="C300" s="169" t="s">
        <v>54</v>
      </c>
      <c r="D300" s="169" t="s">
        <v>55</v>
      </c>
      <c r="E300" s="169" t="s">
        <v>1344</v>
      </c>
      <c r="F300" s="169" t="s">
        <v>1372</v>
      </c>
      <c r="G300" s="169" t="s">
        <v>1373</v>
      </c>
      <c r="H300" s="170">
        <v>40087</v>
      </c>
      <c r="I300" s="169" t="s">
        <v>150</v>
      </c>
      <c r="J300" s="169" t="s">
        <v>1414</v>
      </c>
      <c r="K300" s="169" t="s">
        <v>59</v>
      </c>
      <c r="L300" s="171">
        <v>2</v>
      </c>
      <c r="M300" s="171">
        <v>4</v>
      </c>
      <c r="N300" s="189">
        <v>22351</v>
      </c>
      <c r="O300" s="195">
        <v>0.03</v>
      </c>
      <c r="P300" s="190">
        <f t="shared" si="81"/>
        <v>671</v>
      </c>
      <c r="Q300" s="195">
        <v>0</v>
      </c>
      <c r="R300" s="190">
        <f t="shared" si="82"/>
        <v>0</v>
      </c>
      <c r="S300" s="195">
        <f t="shared" si="83"/>
        <v>3.0021028141917587E-2</v>
      </c>
      <c r="T300" s="190">
        <f t="shared" si="84"/>
        <v>671</v>
      </c>
      <c r="U300" s="190">
        <f t="shared" si="85"/>
        <v>23022</v>
      </c>
      <c r="V300" s="191">
        <v>22888</v>
      </c>
      <c r="W300" s="192">
        <f t="shared" si="86"/>
        <v>537</v>
      </c>
      <c r="X300" s="196">
        <f t="shared" si="80"/>
        <v>2.4E-2</v>
      </c>
      <c r="Y300" s="197" t="str">
        <f t="shared" si="78"/>
        <v>2.40%-3.60%</v>
      </c>
      <c r="Z300" s="193"/>
      <c r="AA300" s="193"/>
      <c r="AB300" s="193"/>
      <c r="AC300" s="198"/>
      <c r="AD300" s="189">
        <f t="shared" si="87"/>
        <v>0</v>
      </c>
      <c r="AE300" s="194">
        <f t="shared" si="88"/>
        <v>22888</v>
      </c>
      <c r="AF300" s="182">
        <f t="shared" si="89"/>
        <v>537</v>
      </c>
      <c r="AG300" s="199">
        <f t="shared" si="90"/>
        <v>2.4025770659030998E-2</v>
      </c>
      <c r="AH300" s="184">
        <v>14</v>
      </c>
      <c r="AI300" s="184">
        <v>1750</v>
      </c>
      <c r="AJ300" s="184"/>
      <c r="AK300" s="184">
        <v>688</v>
      </c>
      <c r="AL300" s="184">
        <f t="shared" si="91"/>
        <v>342120</v>
      </c>
      <c r="AM300" s="171">
        <v>4</v>
      </c>
      <c r="AN300" s="184"/>
      <c r="AO300" s="185"/>
      <c r="AP300" s="185"/>
      <c r="AQ300" s="169" t="s">
        <v>1351</v>
      </c>
      <c r="AR300" s="169" t="s">
        <v>173</v>
      </c>
      <c r="AW300" s="145" t="e" vm="1">
        <f t="shared" ca="1" si="92"/>
        <v>#NAME?</v>
      </c>
      <c r="AX300" s="21" t="str">
        <f>VLOOKUP(表1[[#This Row],[Pers.no.]],'[6]Person Detail'!$B:$L,11,0)</f>
        <v>90-110</v>
      </c>
      <c r="AY300" s="404">
        <f>VLOOKUP(表1[[#This Row],[Pers.no.]],'[6]Person Detail'!$B:$R,17,0)</f>
        <v>0.96162285419266014</v>
      </c>
      <c r="AZ300" s="404">
        <f>VLOOKUP(表1[[#This Row],[Pers.no.]],'[6]Person Detail'!$B:$W,21,0)</f>
        <v>1.0496876907904007</v>
      </c>
      <c r="BA300" s="404">
        <f>VLOOKUP(表1[[#This Row],[Pers.no.]],'[6]Person Detail'!$B:$W,22,0)</f>
        <v>1.0487056128293242</v>
      </c>
    </row>
    <row r="301" spans="1:53" ht="19.95" customHeight="1">
      <c r="A301" s="87" t="s">
        <v>562</v>
      </c>
      <c r="B301" s="169">
        <v>11006293</v>
      </c>
      <c r="C301" s="169" t="s">
        <v>54</v>
      </c>
      <c r="D301" s="169" t="s">
        <v>55</v>
      </c>
      <c r="E301" s="169" t="s">
        <v>1344</v>
      </c>
      <c r="F301" s="169" t="s">
        <v>1369</v>
      </c>
      <c r="G301" s="169" t="s">
        <v>1327</v>
      </c>
      <c r="H301" s="170">
        <v>40422</v>
      </c>
      <c r="I301" s="169" t="s">
        <v>110</v>
      </c>
      <c r="J301" s="169" t="s">
        <v>110</v>
      </c>
      <c r="K301" s="169" t="s">
        <v>89</v>
      </c>
      <c r="L301" s="171">
        <v>2</v>
      </c>
      <c r="M301" s="171">
        <v>3</v>
      </c>
      <c r="N301" s="189">
        <v>11950</v>
      </c>
      <c r="O301" s="195">
        <v>2.5000000000000001E-2</v>
      </c>
      <c r="P301" s="190">
        <f t="shared" si="81"/>
        <v>299</v>
      </c>
      <c r="Q301" s="195">
        <v>0</v>
      </c>
      <c r="R301" s="190">
        <f t="shared" si="82"/>
        <v>0</v>
      </c>
      <c r="S301" s="195">
        <f t="shared" si="83"/>
        <v>2.5020920502092051E-2</v>
      </c>
      <c r="T301" s="190">
        <f t="shared" si="84"/>
        <v>299</v>
      </c>
      <c r="U301" s="190">
        <f t="shared" si="85"/>
        <v>12249</v>
      </c>
      <c r="V301" s="191">
        <v>12353</v>
      </c>
      <c r="W301" s="192">
        <f t="shared" si="86"/>
        <v>403</v>
      </c>
      <c r="X301" s="196">
        <f t="shared" si="80"/>
        <v>3.3700000000000001E-2</v>
      </c>
      <c r="Y301" s="197" t="str">
        <f t="shared" ref="Y301:Y364" si="96">IF(OR(L301=1,L301=2,L301=4),TEXT(S301*0.8,"0.00%")&amp;"-"&amp;TEXT(S301*1.2,"0.00%"),IF(OR(L301=3,L301=6),TEXT(0,"0.00%")&amp;"-"&amp;TEXT(7%*1.2,"0.00%"),IF(OR(L301=5,L301=7),TEXT((R301/N301),"0.00%")&amp;"-"&amp;TEXT((R301/N301)+7%,"0.00%"),"")))</f>
        <v>2.00%-3.00%</v>
      </c>
      <c r="Z301" s="193"/>
      <c r="AA301" s="193"/>
      <c r="AB301" s="193"/>
      <c r="AC301" s="198"/>
      <c r="AD301" s="189">
        <f t="shared" si="87"/>
        <v>0</v>
      </c>
      <c r="AE301" s="194">
        <f t="shared" si="88"/>
        <v>12353</v>
      </c>
      <c r="AF301" s="182">
        <f t="shared" si="89"/>
        <v>403</v>
      </c>
      <c r="AG301" s="199">
        <f t="shared" si="90"/>
        <v>3.372384937238504E-2</v>
      </c>
      <c r="AH301" s="184">
        <v>14</v>
      </c>
      <c r="AI301" s="184">
        <v>450</v>
      </c>
      <c r="AJ301" s="184"/>
      <c r="AK301" s="184">
        <v>688</v>
      </c>
      <c r="AL301" s="184">
        <f t="shared" si="91"/>
        <v>179030</v>
      </c>
      <c r="AM301" s="171">
        <v>2</v>
      </c>
      <c r="AN301" s="184"/>
      <c r="AO301" s="185" t="s">
        <v>1417</v>
      </c>
      <c r="AP301" s="185"/>
      <c r="AQ301" s="169" t="s">
        <v>1351</v>
      </c>
      <c r="AR301" s="169" t="s">
        <v>173</v>
      </c>
      <c r="AW301" s="145" t="e" vm="1">
        <f t="shared" ca="1" si="92"/>
        <v>#NAME?</v>
      </c>
      <c r="AX301" s="21" t="str">
        <f>VLOOKUP(表1[[#This Row],[Pers.no.]],'[6]Person Detail'!$B:$L,11,0)</f>
        <v>70-90</v>
      </c>
      <c r="AY301" s="404">
        <f>VLOOKUP(表1[[#This Row],[Pers.no.]],'[6]Person Detail'!$B:$R,17,0)</f>
        <v>0.96702407444871541</v>
      </c>
      <c r="AZ301" s="404">
        <f>VLOOKUP(表1[[#This Row],[Pers.no.]],'[6]Person Detail'!$B:$W,21,0)</f>
        <v>1.0005861173909403</v>
      </c>
      <c r="BA301" s="404">
        <f>VLOOKUP(表1[[#This Row],[Pers.no.]],'[6]Person Detail'!$B:$W,22,0)</f>
        <v>1.0124579952462913</v>
      </c>
    </row>
    <row r="302" spans="1:53" ht="19.95" customHeight="1">
      <c r="A302" s="87" t="s">
        <v>562</v>
      </c>
      <c r="B302" s="169">
        <v>11006306</v>
      </c>
      <c r="C302" s="169" t="s">
        <v>54</v>
      </c>
      <c r="D302" s="169" t="s">
        <v>55</v>
      </c>
      <c r="E302" s="169" t="s">
        <v>1344</v>
      </c>
      <c r="F302" s="169" t="s">
        <v>1369</v>
      </c>
      <c r="G302" s="169" t="s">
        <v>1327</v>
      </c>
      <c r="H302" s="170">
        <v>40323</v>
      </c>
      <c r="I302" s="169" t="s">
        <v>201</v>
      </c>
      <c r="J302" s="169" t="s">
        <v>202</v>
      </c>
      <c r="K302" s="169" t="s">
        <v>66</v>
      </c>
      <c r="L302" s="171">
        <v>2</v>
      </c>
      <c r="M302" s="171">
        <v>5</v>
      </c>
      <c r="N302" s="189">
        <v>17480</v>
      </c>
      <c r="O302" s="195">
        <v>0.05</v>
      </c>
      <c r="P302" s="190">
        <f t="shared" si="81"/>
        <v>874</v>
      </c>
      <c r="Q302" s="195">
        <v>0</v>
      </c>
      <c r="R302" s="190">
        <f t="shared" si="82"/>
        <v>0</v>
      </c>
      <c r="S302" s="195">
        <f t="shared" si="83"/>
        <v>0.05</v>
      </c>
      <c r="T302" s="190">
        <f t="shared" si="84"/>
        <v>874</v>
      </c>
      <c r="U302" s="190">
        <f t="shared" si="85"/>
        <v>18354</v>
      </c>
      <c r="V302" s="191">
        <f t="shared" si="95"/>
        <v>18354</v>
      </c>
      <c r="W302" s="192">
        <f t="shared" si="86"/>
        <v>874</v>
      </c>
      <c r="X302" s="196">
        <f t="shared" si="80"/>
        <v>0.05</v>
      </c>
      <c r="Y302" s="197" t="str">
        <f t="shared" si="96"/>
        <v>4.00%-6.00%</v>
      </c>
      <c r="Z302" s="193"/>
      <c r="AA302" s="193"/>
      <c r="AB302" s="193"/>
      <c r="AC302" s="198"/>
      <c r="AD302" s="189">
        <f t="shared" si="87"/>
        <v>0</v>
      </c>
      <c r="AE302" s="194">
        <f t="shared" si="88"/>
        <v>18354</v>
      </c>
      <c r="AF302" s="182">
        <f t="shared" si="89"/>
        <v>874</v>
      </c>
      <c r="AG302" s="199">
        <f t="shared" si="90"/>
        <v>5.0000000000000044E-2</v>
      </c>
      <c r="AH302" s="184">
        <v>14</v>
      </c>
      <c r="AI302" s="184">
        <v>450</v>
      </c>
      <c r="AJ302" s="184"/>
      <c r="AK302" s="184">
        <v>688</v>
      </c>
      <c r="AL302" s="184">
        <f t="shared" si="91"/>
        <v>263044</v>
      </c>
      <c r="AM302" s="171">
        <v>5</v>
      </c>
      <c r="AN302" s="184"/>
      <c r="AO302" s="185"/>
      <c r="AP302" s="185"/>
      <c r="AQ302" s="169" t="s">
        <v>1351</v>
      </c>
      <c r="AR302" s="169" t="s">
        <v>173</v>
      </c>
      <c r="AW302" s="145" t="e" vm="1">
        <f t="shared" ca="1" si="92"/>
        <v>#NAME?</v>
      </c>
      <c r="AX302" s="21" t="str">
        <f>VLOOKUP(表1[[#This Row],[Pers.no.]],'[6]Person Detail'!$B:$L,11,0)</f>
        <v>70-90</v>
      </c>
      <c r="AY302" s="404">
        <f>VLOOKUP(表1[[#This Row],[Pers.no.]],'[6]Person Detail'!$B:$R,17,0)</f>
        <v>1.105209914011128</v>
      </c>
      <c r="AZ302" s="404">
        <f>VLOOKUP(表1[[#This Row],[Pers.no.]],'[6]Person Detail'!$B:$W,21,0)</f>
        <v>1.0967499058853056</v>
      </c>
      <c r="BA302" s="404">
        <f>VLOOKUP(表1[[#This Row],[Pers.no.]],'[6]Person Detail'!$B:$W,22,0)</f>
        <v>1.1260122699386503</v>
      </c>
    </row>
    <row r="303" spans="1:53" ht="19.95" customHeight="1">
      <c r="A303" s="87" t="s">
        <v>562</v>
      </c>
      <c r="B303" s="169">
        <v>11007617</v>
      </c>
      <c r="C303" s="169" t="s">
        <v>54</v>
      </c>
      <c r="D303" s="169" t="s">
        <v>55</v>
      </c>
      <c r="E303" s="169" t="s">
        <v>1344</v>
      </c>
      <c r="F303" s="169" t="s">
        <v>1422</v>
      </c>
      <c r="G303" s="169" t="s">
        <v>1327</v>
      </c>
      <c r="H303" s="170">
        <v>40672</v>
      </c>
      <c r="I303" s="169" t="s">
        <v>58</v>
      </c>
      <c r="J303" s="169" t="s">
        <v>58</v>
      </c>
      <c r="K303" s="169" t="s">
        <v>59</v>
      </c>
      <c r="L303" s="171">
        <v>2</v>
      </c>
      <c r="M303" s="171">
        <v>3</v>
      </c>
      <c r="N303" s="189">
        <v>18800</v>
      </c>
      <c r="O303" s="195">
        <v>2.5000000000000001E-2</v>
      </c>
      <c r="P303" s="190">
        <f t="shared" si="81"/>
        <v>470</v>
      </c>
      <c r="Q303" s="195">
        <v>0</v>
      </c>
      <c r="R303" s="190">
        <f t="shared" si="82"/>
        <v>0</v>
      </c>
      <c r="S303" s="195">
        <f t="shared" si="83"/>
        <v>2.5000000000000001E-2</v>
      </c>
      <c r="T303" s="190">
        <f t="shared" si="84"/>
        <v>470</v>
      </c>
      <c r="U303" s="190">
        <f t="shared" si="85"/>
        <v>19270</v>
      </c>
      <c r="V303" s="191">
        <f t="shared" si="95"/>
        <v>19270</v>
      </c>
      <c r="W303" s="192">
        <f t="shared" si="86"/>
        <v>470</v>
      </c>
      <c r="X303" s="196">
        <f t="shared" si="80"/>
        <v>2.5000000000000001E-2</v>
      </c>
      <c r="Y303" s="197" t="str">
        <f t="shared" si="96"/>
        <v>2.00%-3.00%</v>
      </c>
      <c r="Z303" s="193"/>
      <c r="AA303" s="193"/>
      <c r="AB303" s="193"/>
      <c r="AC303" s="198"/>
      <c r="AD303" s="189">
        <f t="shared" si="87"/>
        <v>0</v>
      </c>
      <c r="AE303" s="194">
        <f t="shared" si="88"/>
        <v>19270</v>
      </c>
      <c r="AF303" s="182">
        <f t="shared" si="89"/>
        <v>470</v>
      </c>
      <c r="AG303" s="199">
        <f t="shared" si="90"/>
        <v>2.4999999999999911E-2</v>
      </c>
      <c r="AH303" s="184">
        <v>14</v>
      </c>
      <c r="AI303" s="184">
        <v>450</v>
      </c>
      <c r="AJ303" s="184"/>
      <c r="AK303" s="184">
        <v>688</v>
      </c>
      <c r="AL303" s="184">
        <f t="shared" si="91"/>
        <v>275868</v>
      </c>
      <c r="AM303" s="171">
        <v>5</v>
      </c>
      <c r="AN303" s="184"/>
      <c r="AO303" s="185"/>
      <c r="AP303" s="185"/>
      <c r="AQ303" s="169" t="s">
        <v>1351</v>
      </c>
      <c r="AR303" s="169" t="s">
        <v>173</v>
      </c>
      <c r="AW303" s="145" t="e" vm="1">
        <f t="shared" ca="1" si="92"/>
        <v>#NAME?</v>
      </c>
      <c r="AX303" s="21" t="str">
        <f>VLOOKUP(表1[[#This Row],[Pers.no.]],'[6]Person Detail'!$B:$L,11,0)</f>
        <v>70-90</v>
      </c>
      <c r="AY303" s="404">
        <f>VLOOKUP(表1[[#This Row],[Pers.no.]],'[6]Person Detail'!$B:$R,17,0)</f>
        <v>0.80884567396635543</v>
      </c>
      <c r="AZ303" s="404">
        <f>VLOOKUP(表1[[#This Row],[Pers.no.]],'[6]Person Detail'!$B:$W,21,0)</f>
        <v>0.88291926924341335</v>
      </c>
      <c r="BA303" s="404">
        <f>VLOOKUP(表1[[#This Row],[Pers.no.]],'[6]Person Detail'!$B:$W,22,0)</f>
        <v>0.88293241695303548</v>
      </c>
    </row>
    <row r="304" spans="1:53" ht="19.95" customHeight="1">
      <c r="A304" s="87" t="s">
        <v>562</v>
      </c>
      <c r="B304" s="169">
        <v>11007999</v>
      </c>
      <c r="C304" s="169" t="s">
        <v>54</v>
      </c>
      <c r="D304" s="169" t="s">
        <v>55</v>
      </c>
      <c r="E304" s="169" t="s">
        <v>1344</v>
      </c>
      <c r="F304" s="169" t="s">
        <v>1401</v>
      </c>
      <c r="G304" s="169" t="s">
        <v>1327</v>
      </c>
      <c r="H304" s="170">
        <v>40749</v>
      </c>
      <c r="I304" s="169" t="s">
        <v>80</v>
      </c>
      <c r="J304" s="169" t="s">
        <v>80</v>
      </c>
      <c r="K304" s="169" t="s">
        <v>66</v>
      </c>
      <c r="L304" s="171">
        <v>2</v>
      </c>
      <c r="M304" s="171">
        <v>4</v>
      </c>
      <c r="N304" s="189">
        <v>13764</v>
      </c>
      <c r="O304" s="195">
        <v>3.7500000000000006E-2</v>
      </c>
      <c r="P304" s="190">
        <f t="shared" si="81"/>
        <v>516</v>
      </c>
      <c r="Q304" s="195">
        <v>1.55E-2</v>
      </c>
      <c r="R304" s="190">
        <f t="shared" si="82"/>
        <v>213</v>
      </c>
      <c r="S304" s="195">
        <f t="shared" si="83"/>
        <v>5.2964254577157803E-2</v>
      </c>
      <c r="T304" s="190">
        <f t="shared" si="84"/>
        <v>729</v>
      </c>
      <c r="U304" s="190">
        <f t="shared" si="85"/>
        <v>14493</v>
      </c>
      <c r="V304" s="191">
        <f t="shared" si="95"/>
        <v>14493</v>
      </c>
      <c r="W304" s="192">
        <f t="shared" si="86"/>
        <v>729</v>
      </c>
      <c r="X304" s="196">
        <f t="shared" si="80"/>
        <v>5.2999999999999999E-2</v>
      </c>
      <c r="Y304" s="197" t="str">
        <f t="shared" si="96"/>
        <v>4.24%-6.36%</v>
      </c>
      <c r="Z304" s="193"/>
      <c r="AA304" s="193"/>
      <c r="AB304" s="193"/>
      <c r="AC304" s="198"/>
      <c r="AD304" s="189">
        <f t="shared" si="87"/>
        <v>0</v>
      </c>
      <c r="AE304" s="194">
        <f t="shared" si="88"/>
        <v>14493</v>
      </c>
      <c r="AF304" s="182">
        <f t="shared" si="89"/>
        <v>729</v>
      </c>
      <c r="AG304" s="199">
        <f t="shared" si="90"/>
        <v>5.296425457715781E-2</v>
      </c>
      <c r="AH304" s="184">
        <v>14</v>
      </c>
      <c r="AI304" s="184">
        <v>450</v>
      </c>
      <c r="AJ304" s="184"/>
      <c r="AK304" s="184">
        <v>688</v>
      </c>
      <c r="AL304" s="184">
        <f t="shared" si="91"/>
        <v>208990</v>
      </c>
      <c r="AM304" s="171">
        <v>3</v>
      </c>
      <c r="AN304" s="184"/>
      <c r="AO304" s="185"/>
      <c r="AP304" s="185"/>
      <c r="AQ304" s="169" t="s">
        <v>1351</v>
      </c>
      <c r="AR304" s="169" t="s">
        <v>173</v>
      </c>
      <c r="AW304" s="145" t="e" vm="1">
        <f t="shared" ca="1" si="92"/>
        <v>#NAME?</v>
      </c>
      <c r="AX304" s="21" t="str">
        <f>VLOOKUP(表1[[#This Row],[Pers.no.]],'[6]Person Detail'!$B:$L,11,0)</f>
        <v>70-90</v>
      </c>
      <c r="AY304" s="404">
        <f>VLOOKUP(表1[[#This Row],[Pers.no.]],'[6]Person Detail'!$B:$R,17,0)</f>
        <v>0.87025796661608501</v>
      </c>
      <c r="AZ304" s="404">
        <f>VLOOKUP(表1[[#This Row],[Pers.no.]],'[6]Person Detail'!$B:$W,21,0)</f>
        <v>0.86359643619023718</v>
      </c>
      <c r="BA304" s="404">
        <f>VLOOKUP(表1[[#This Row],[Pers.no.]],'[6]Person Detail'!$B:$W,22,0)</f>
        <v>0.88914110429447857</v>
      </c>
    </row>
    <row r="305" spans="1:53" ht="19.95" customHeight="1">
      <c r="A305" s="87" t="s">
        <v>562</v>
      </c>
      <c r="B305" s="169">
        <v>11008714</v>
      </c>
      <c r="C305" s="169" t="s">
        <v>54</v>
      </c>
      <c r="D305" s="169" t="s">
        <v>55</v>
      </c>
      <c r="E305" s="169" t="s">
        <v>1344</v>
      </c>
      <c r="F305" s="169" t="s">
        <v>1372</v>
      </c>
      <c r="G305" s="169" t="s">
        <v>1373</v>
      </c>
      <c r="H305" s="170">
        <v>41064</v>
      </c>
      <c r="I305" s="169" t="s">
        <v>1427</v>
      </c>
      <c r="J305" s="169" t="s">
        <v>1428</v>
      </c>
      <c r="K305" s="169" t="s">
        <v>568</v>
      </c>
      <c r="L305" s="171">
        <v>2</v>
      </c>
      <c r="M305" s="171">
        <v>3</v>
      </c>
      <c r="N305" s="189">
        <v>5745</v>
      </c>
      <c r="O305" s="195">
        <v>0</v>
      </c>
      <c r="P305" s="190">
        <f t="shared" si="81"/>
        <v>0</v>
      </c>
      <c r="Q305" s="195">
        <v>0</v>
      </c>
      <c r="R305" s="190">
        <f t="shared" si="82"/>
        <v>0</v>
      </c>
      <c r="S305" s="195">
        <f t="shared" si="83"/>
        <v>0</v>
      </c>
      <c r="T305" s="190">
        <f t="shared" si="84"/>
        <v>0</v>
      </c>
      <c r="U305" s="190">
        <f t="shared" si="85"/>
        <v>5745</v>
      </c>
      <c r="V305" s="191">
        <f t="shared" si="95"/>
        <v>5745</v>
      </c>
      <c r="W305" s="192">
        <f t="shared" si="86"/>
        <v>0</v>
      </c>
      <c r="X305" s="196">
        <f t="shared" si="80"/>
        <v>0</v>
      </c>
      <c r="Y305" s="197" t="str">
        <f t="shared" si="96"/>
        <v>0.00%-0.00%</v>
      </c>
      <c r="Z305" s="193"/>
      <c r="AA305" s="193"/>
      <c r="AB305" s="193"/>
      <c r="AC305" s="198"/>
      <c r="AD305" s="189">
        <f t="shared" si="87"/>
        <v>0</v>
      </c>
      <c r="AE305" s="194">
        <f t="shared" si="88"/>
        <v>5745</v>
      </c>
      <c r="AF305" s="182">
        <f t="shared" si="89"/>
        <v>0</v>
      </c>
      <c r="AG305" s="199">
        <f t="shared" si="90"/>
        <v>0</v>
      </c>
      <c r="AH305" s="184">
        <v>14</v>
      </c>
      <c r="AI305" s="184">
        <v>450</v>
      </c>
      <c r="AJ305" s="184"/>
      <c r="AK305" s="184">
        <v>688</v>
      </c>
      <c r="AL305" s="184">
        <f t="shared" si="91"/>
        <v>86518</v>
      </c>
      <c r="AM305" s="171">
        <v>1</v>
      </c>
      <c r="AN305" s="184"/>
      <c r="AO305" s="185"/>
      <c r="AP305" s="185"/>
      <c r="AQ305" s="169" t="s">
        <v>1351</v>
      </c>
      <c r="AR305" s="169" t="s">
        <v>173</v>
      </c>
      <c r="AW305" s="145" t="e" vm="1">
        <f t="shared" ca="1" si="92"/>
        <v>#NAME?</v>
      </c>
      <c r="AX305" s="21" t="str">
        <f>VLOOKUP(表1[[#This Row],[Pers.no.]],'[6]Person Detail'!$B:$L,11,0)</f>
        <v>&gt;90</v>
      </c>
      <c r="AY305" s="404">
        <f>VLOOKUP(表1[[#This Row],[Pers.no.]],'[6]Person Detail'!$B:$R,17,0)</f>
        <v>0.71044333147838989</v>
      </c>
      <c r="AZ305" s="404">
        <f>VLOOKUP(表1[[#This Row],[Pers.no.]],'[6]Person Detail'!$B:$W,21,0)</f>
        <v>0.67588235294117649</v>
      </c>
      <c r="BA305" s="404">
        <f>VLOOKUP(表1[[#This Row],[Pers.no.]],'[6]Person Detail'!$B:$W,22,0)</f>
        <v>0.659359577642603</v>
      </c>
    </row>
    <row r="306" spans="1:53" ht="19.95" customHeight="1">
      <c r="A306" s="87" t="s">
        <v>562</v>
      </c>
      <c r="B306" s="169">
        <v>11009655</v>
      </c>
      <c r="C306" s="169" t="s">
        <v>54</v>
      </c>
      <c r="D306" s="169" t="s">
        <v>55</v>
      </c>
      <c r="E306" s="169" t="s">
        <v>1344</v>
      </c>
      <c r="F306" s="169" t="s">
        <v>1422</v>
      </c>
      <c r="G306" s="169" t="s">
        <v>1327</v>
      </c>
      <c r="H306" s="170">
        <v>41456</v>
      </c>
      <c r="I306" s="169" t="s">
        <v>150</v>
      </c>
      <c r="J306" s="169" t="s">
        <v>1431</v>
      </c>
      <c r="K306" s="169" t="s">
        <v>59</v>
      </c>
      <c r="L306" s="171">
        <v>2</v>
      </c>
      <c r="M306" s="171">
        <v>3</v>
      </c>
      <c r="N306" s="189">
        <v>22940</v>
      </c>
      <c r="O306" s="195">
        <v>0</v>
      </c>
      <c r="P306" s="190">
        <f t="shared" si="81"/>
        <v>0</v>
      </c>
      <c r="Q306" s="195">
        <v>0</v>
      </c>
      <c r="R306" s="190">
        <f t="shared" si="82"/>
        <v>0</v>
      </c>
      <c r="S306" s="195">
        <f t="shared" si="83"/>
        <v>0</v>
      </c>
      <c r="T306" s="190">
        <f t="shared" si="84"/>
        <v>0</v>
      </c>
      <c r="U306" s="190">
        <f t="shared" si="85"/>
        <v>22940</v>
      </c>
      <c r="V306" s="191">
        <f t="shared" si="95"/>
        <v>22940</v>
      </c>
      <c r="W306" s="192">
        <f t="shared" si="86"/>
        <v>0</v>
      </c>
      <c r="X306" s="196">
        <f t="shared" si="80"/>
        <v>0</v>
      </c>
      <c r="Y306" s="197" t="str">
        <f t="shared" si="96"/>
        <v>0.00%-0.00%</v>
      </c>
      <c r="Z306" s="193"/>
      <c r="AA306" s="193"/>
      <c r="AB306" s="193"/>
      <c r="AC306" s="198"/>
      <c r="AD306" s="189">
        <f t="shared" si="87"/>
        <v>0</v>
      </c>
      <c r="AE306" s="194">
        <f t="shared" si="88"/>
        <v>22940</v>
      </c>
      <c r="AF306" s="182">
        <f t="shared" si="89"/>
        <v>0</v>
      </c>
      <c r="AG306" s="199">
        <f t="shared" si="90"/>
        <v>0</v>
      </c>
      <c r="AH306" s="184">
        <v>14</v>
      </c>
      <c r="AI306" s="184">
        <v>450</v>
      </c>
      <c r="AJ306" s="184"/>
      <c r="AK306" s="184">
        <v>688</v>
      </c>
      <c r="AL306" s="184">
        <f t="shared" si="91"/>
        <v>327248</v>
      </c>
      <c r="AM306" s="171">
        <v>3</v>
      </c>
      <c r="AN306" s="184"/>
      <c r="AO306" s="185"/>
      <c r="AP306" s="185"/>
      <c r="AQ306" s="169" t="s">
        <v>1351</v>
      </c>
      <c r="AR306" s="169" t="s">
        <v>173</v>
      </c>
      <c r="AW306" s="145" t="e" vm="1">
        <f t="shared" ca="1" si="92"/>
        <v>#NAME?</v>
      </c>
      <c r="AX306" s="21" t="str">
        <f>VLOOKUP(表1[[#This Row],[Pers.no.]],'[6]Person Detail'!$B:$L,11,0)</f>
        <v>&gt;90</v>
      </c>
      <c r="AY306" s="404">
        <f>VLOOKUP(表1[[#This Row],[Pers.no.]],'[6]Person Detail'!$B:$R,17,0)</f>
        <v>0.9869638170632018</v>
      </c>
      <c r="AZ306" s="404">
        <f>VLOOKUP(表1[[#This Row],[Pers.no.]],'[6]Person Detail'!$B:$W,21,0)</f>
        <v>1.0773493636406331</v>
      </c>
      <c r="BA306" s="404">
        <f>VLOOKUP(表1[[#This Row],[Pers.no.]],'[6]Person Detail'!$B:$W,22,0)</f>
        <v>1.0510882016036656</v>
      </c>
    </row>
    <row r="307" spans="1:53" ht="19.95" customHeight="1">
      <c r="A307" s="87" t="s">
        <v>562</v>
      </c>
      <c r="B307" s="169">
        <v>11009726</v>
      </c>
      <c r="C307" s="169" t="s">
        <v>54</v>
      </c>
      <c r="D307" s="169" t="s">
        <v>55</v>
      </c>
      <c r="E307" s="169" t="s">
        <v>1344</v>
      </c>
      <c r="F307" s="169" t="s">
        <v>1369</v>
      </c>
      <c r="G307" s="169" t="s">
        <v>1327</v>
      </c>
      <c r="H307" s="170">
        <v>38869</v>
      </c>
      <c r="I307" s="169" t="s">
        <v>80</v>
      </c>
      <c r="J307" s="169" t="s">
        <v>80</v>
      </c>
      <c r="K307" s="169" t="s">
        <v>66</v>
      </c>
      <c r="L307" s="171">
        <v>2</v>
      </c>
      <c r="M307" s="171">
        <v>3</v>
      </c>
      <c r="N307" s="189">
        <v>18785</v>
      </c>
      <c r="O307" s="195">
        <v>0</v>
      </c>
      <c r="P307" s="190">
        <f t="shared" si="81"/>
        <v>0</v>
      </c>
      <c r="Q307" s="195">
        <v>0</v>
      </c>
      <c r="R307" s="190">
        <f t="shared" si="82"/>
        <v>0</v>
      </c>
      <c r="S307" s="195">
        <f t="shared" si="83"/>
        <v>0</v>
      </c>
      <c r="T307" s="190">
        <f t="shared" si="84"/>
        <v>0</v>
      </c>
      <c r="U307" s="190">
        <f t="shared" si="85"/>
        <v>18785</v>
      </c>
      <c r="V307" s="191">
        <f t="shared" si="95"/>
        <v>18785</v>
      </c>
      <c r="W307" s="192">
        <f t="shared" si="86"/>
        <v>0</v>
      </c>
      <c r="X307" s="196">
        <f t="shared" si="80"/>
        <v>0</v>
      </c>
      <c r="Y307" s="197" t="str">
        <f t="shared" si="96"/>
        <v>0.00%-0.00%</v>
      </c>
      <c r="Z307" s="193"/>
      <c r="AA307" s="193"/>
      <c r="AB307" s="193"/>
      <c r="AC307" s="198"/>
      <c r="AD307" s="189">
        <f t="shared" si="87"/>
        <v>0</v>
      </c>
      <c r="AE307" s="194">
        <f t="shared" si="88"/>
        <v>18785</v>
      </c>
      <c r="AF307" s="182">
        <f t="shared" si="89"/>
        <v>0</v>
      </c>
      <c r="AG307" s="199">
        <f t="shared" si="90"/>
        <v>0</v>
      </c>
      <c r="AH307" s="184">
        <v>14</v>
      </c>
      <c r="AI307" s="184">
        <v>450</v>
      </c>
      <c r="AJ307" s="184"/>
      <c r="AK307" s="184">
        <v>688</v>
      </c>
      <c r="AL307" s="184">
        <f t="shared" si="91"/>
        <v>269078</v>
      </c>
      <c r="AM307" s="171">
        <v>4</v>
      </c>
      <c r="AN307" s="184"/>
      <c r="AO307" s="185"/>
      <c r="AP307" s="185"/>
      <c r="AQ307" s="169" t="s">
        <v>1351</v>
      </c>
      <c r="AR307" s="169" t="s">
        <v>173</v>
      </c>
      <c r="AW307" s="145" t="e" vm="1">
        <f t="shared" ca="1" si="92"/>
        <v>#NAME?</v>
      </c>
      <c r="AX307" s="21" t="str">
        <f>VLOOKUP(表1[[#This Row],[Pers.no.]],'[6]Person Detail'!$B:$L,11,0)</f>
        <v>&gt;90</v>
      </c>
      <c r="AY307" s="404">
        <f>VLOOKUP(表1[[#This Row],[Pers.no.]],'[6]Person Detail'!$B:$R,17,0)</f>
        <v>1.1877212948912494</v>
      </c>
      <c r="AZ307" s="404">
        <f>VLOOKUP(表1[[#This Row],[Pers.no.]],'[6]Person Detail'!$B:$W,21,0)</f>
        <v>1.1786296900489397</v>
      </c>
      <c r="BA307" s="404">
        <f>VLOOKUP(表1[[#This Row],[Pers.no.]],'[6]Person Detail'!$B:$W,22,0)</f>
        <v>1.1524539877300612</v>
      </c>
    </row>
    <row r="308" spans="1:53" ht="19.95" customHeight="1">
      <c r="A308" s="87" t="s">
        <v>562</v>
      </c>
      <c r="B308" s="169">
        <v>11010005</v>
      </c>
      <c r="C308" s="169" t="s">
        <v>54</v>
      </c>
      <c r="D308" s="169" t="s">
        <v>55</v>
      </c>
      <c r="E308" s="169" t="s">
        <v>1344</v>
      </c>
      <c r="F308" s="169" t="s">
        <v>1401</v>
      </c>
      <c r="G308" s="169" t="s">
        <v>1327</v>
      </c>
      <c r="H308" s="170">
        <v>41526</v>
      </c>
      <c r="I308" s="169" t="s">
        <v>388</v>
      </c>
      <c r="J308" s="169" t="s">
        <v>388</v>
      </c>
      <c r="K308" s="169" t="s">
        <v>107</v>
      </c>
      <c r="L308" s="171">
        <v>2</v>
      </c>
      <c r="M308" s="171">
        <v>4</v>
      </c>
      <c r="N308" s="189">
        <v>9200</v>
      </c>
      <c r="O308" s="195">
        <v>0.03</v>
      </c>
      <c r="P308" s="190">
        <f t="shared" si="81"/>
        <v>276</v>
      </c>
      <c r="Q308" s="195">
        <v>0</v>
      </c>
      <c r="R308" s="190">
        <f t="shared" si="82"/>
        <v>0</v>
      </c>
      <c r="S308" s="195">
        <f t="shared" si="83"/>
        <v>0.03</v>
      </c>
      <c r="T308" s="190">
        <f t="shared" si="84"/>
        <v>276</v>
      </c>
      <c r="U308" s="190">
        <f t="shared" si="85"/>
        <v>9476</v>
      </c>
      <c r="V308" s="191">
        <v>9200</v>
      </c>
      <c r="W308" s="192">
        <f t="shared" si="86"/>
        <v>0</v>
      </c>
      <c r="X308" s="196">
        <f t="shared" si="80"/>
        <v>0</v>
      </c>
      <c r="Y308" s="197" t="str">
        <f t="shared" si="96"/>
        <v>2.40%-3.60%</v>
      </c>
      <c r="Z308" s="193" t="s">
        <v>112</v>
      </c>
      <c r="AA308" s="193"/>
      <c r="AB308" s="193" t="s">
        <v>198</v>
      </c>
      <c r="AC308" s="198">
        <v>0.14080000000000001</v>
      </c>
      <c r="AD308" s="189">
        <f t="shared" si="87"/>
        <v>1295</v>
      </c>
      <c r="AE308" s="194">
        <f t="shared" si="88"/>
        <v>10495</v>
      </c>
      <c r="AF308" s="182">
        <f t="shared" si="89"/>
        <v>1295</v>
      </c>
      <c r="AG308" s="199">
        <f t="shared" si="90"/>
        <v>0.14076086956521738</v>
      </c>
      <c r="AH308" s="184">
        <v>14</v>
      </c>
      <c r="AI308" s="184">
        <v>450</v>
      </c>
      <c r="AJ308" s="184"/>
      <c r="AK308" s="184">
        <v>688</v>
      </c>
      <c r="AL308" s="184">
        <f t="shared" si="91"/>
        <v>153018</v>
      </c>
      <c r="AM308" s="171">
        <v>3</v>
      </c>
      <c r="AN308" s="184"/>
      <c r="AO308" s="185"/>
      <c r="AP308" s="185"/>
      <c r="AQ308" s="169" t="s">
        <v>1351</v>
      </c>
      <c r="AR308" s="169" t="s">
        <v>173</v>
      </c>
      <c r="AW308" s="145" t="e" vm="1">
        <f t="shared" ca="1" si="92"/>
        <v>#NAME?</v>
      </c>
      <c r="AX308" s="21" t="str">
        <f>VLOOKUP(表1[[#This Row],[Pers.no.]],'[6]Person Detail'!$B:$L,11,0)</f>
        <v>90-110</v>
      </c>
      <c r="AY308" s="404">
        <f>VLOOKUP(表1[[#This Row],[Pers.no.]],'[6]Person Detail'!$B:$R,17,0)</f>
        <v>0.97354497354497349</v>
      </c>
      <c r="AZ308" s="404">
        <f>VLOOKUP(表1[[#This Row],[Pers.no.]],'[6]Person Detail'!$B:$W,21,0)</f>
        <v>1.0504681434117378</v>
      </c>
      <c r="BA308" s="404">
        <f>VLOOKUP(表1[[#This Row],[Pers.no.]],'[6]Person Detail'!$B:$W,22,0)</f>
        <v>1.1661111111111111</v>
      </c>
    </row>
    <row r="309" spans="1:53" ht="19.95" customHeight="1">
      <c r="A309" s="87" t="s">
        <v>562</v>
      </c>
      <c r="B309" s="169">
        <v>11010786</v>
      </c>
      <c r="C309" s="169" t="s">
        <v>54</v>
      </c>
      <c r="D309" s="169" t="s">
        <v>55</v>
      </c>
      <c r="E309" s="169" t="s">
        <v>1344</v>
      </c>
      <c r="F309" s="169" t="s">
        <v>1348</v>
      </c>
      <c r="G309" s="169" t="s">
        <v>1366</v>
      </c>
      <c r="H309" s="170">
        <v>41743</v>
      </c>
      <c r="I309" s="169" t="s">
        <v>388</v>
      </c>
      <c r="J309" s="169" t="s">
        <v>388</v>
      </c>
      <c r="K309" s="169" t="s">
        <v>568</v>
      </c>
      <c r="L309" s="171">
        <v>2</v>
      </c>
      <c r="M309" s="171">
        <v>3</v>
      </c>
      <c r="N309" s="189">
        <v>6900</v>
      </c>
      <c r="O309" s="195">
        <v>0</v>
      </c>
      <c r="P309" s="190">
        <f t="shared" si="81"/>
        <v>0</v>
      </c>
      <c r="Q309" s="195">
        <v>0</v>
      </c>
      <c r="R309" s="190">
        <f t="shared" si="82"/>
        <v>0</v>
      </c>
      <c r="S309" s="195">
        <f t="shared" si="83"/>
        <v>0</v>
      </c>
      <c r="T309" s="190">
        <f t="shared" si="84"/>
        <v>0</v>
      </c>
      <c r="U309" s="190">
        <f t="shared" si="85"/>
        <v>6900</v>
      </c>
      <c r="V309" s="191">
        <f t="shared" si="95"/>
        <v>6900</v>
      </c>
      <c r="W309" s="192">
        <f t="shared" si="86"/>
        <v>0</v>
      </c>
      <c r="X309" s="196">
        <f t="shared" si="80"/>
        <v>0</v>
      </c>
      <c r="Y309" s="197" t="str">
        <f t="shared" si="96"/>
        <v>0.00%-0.00%</v>
      </c>
      <c r="Z309" s="193"/>
      <c r="AA309" s="193"/>
      <c r="AB309" s="193"/>
      <c r="AC309" s="198"/>
      <c r="AD309" s="189">
        <f t="shared" si="87"/>
        <v>0</v>
      </c>
      <c r="AE309" s="194">
        <f t="shared" si="88"/>
        <v>6900</v>
      </c>
      <c r="AF309" s="182">
        <f t="shared" si="89"/>
        <v>0</v>
      </c>
      <c r="AG309" s="199">
        <f t="shared" si="90"/>
        <v>0</v>
      </c>
      <c r="AH309" s="184">
        <v>14</v>
      </c>
      <c r="AI309" s="184">
        <v>550</v>
      </c>
      <c r="AJ309" s="184"/>
      <c r="AK309" s="184">
        <v>688</v>
      </c>
      <c r="AL309" s="184">
        <f t="shared" si="91"/>
        <v>103888</v>
      </c>
      <c r="AM309" s="171">
        <v>3</v>
      </c>
      <c r="AN309" s="184"/>
      <c r="AO309" s="185"/>
      <c r="AP309" s="185"/>
      <c r="AQ309" s="169" t="s">
        <v>1351</v>
      </c>
      <c r="AR309" s="169" t="s">
        <v>173</v>
      </c>
      <c r="AW309" s="145" t="e" vm="1">
        <f t="shared" ca="1" si="92"/>
        <v>#NAME?</v>
      </c>
      <c r="AX309" s="21" t="str">
        <f>VLOOKUP(表1[[#This Row],[Pers.no.]],'[6]Person Detail'!$B:$L,11,0)</f>
        <v>&gt;90</v>
      </c>
      <c r="AY309" s="404">
        <f>VLOOKUP(表1[[#This Row],[Pers.no.]],'[6]Person Detail'!$B:$R,17,0)</f>
        <v>0.85327397514375813</v>
      </c>
      <c r="AZ309" s="404">
        <f>VLOOKUP(表1[[#This Row],[Pers.no.]],'[6]Person Detail'!$B:$W,21,0)</f>
        <v>0.81176470588235294</v>
      </c>
      <c r="BA309" s="404">
        <f>VLOOKUP(表1[[#This Row],[Pers.no.]],'[6]Person Detail'!$B:$W,22,0)</f>
        <v>0.79192011936187301</v>
      </c>
    </row>
    <row r="310" spans="1:53" ht="19.95" customHeight="1">
      <c r="A310" s="87" t="s">
        <v>562</v>
      </c>
      <c r="B310" s="169">
        <v>11011547</v>
      </c>
      <c r="C310" s="169" t="s">
        <v>54</v>
      </c>
      <c r="D310" s="169" t="s">
        <v>55</v>
      </c>
      <c r="E310" s="169" t="s">
        <v>1344</v>
      </c>
      <c r="F310" s="169" t="s">
        <v>1372</v>
      </c>
      <c r="G310" s="169" t="s">
        <v>1373</v>
      </c>
      <c r="H310" s="170">
        <v>39142</v>
      </c>
      <c r="I310" s="169" t="s">
        <v>1427</v>
      </c>
      <c r="J310" s="169" t="s">
        <v>1374</v>
      </c>
      <c r="K310" s="169" t="s">
        <v>568</v>
      </c>
      <c r="L310" s="171">
        <v>2</v>
      </c>
      <c r="M310" s="171">
        <v>3</v>
      </c>
      <c r="N310" s="189">
        <v>6227</v>
      </c>
      <c r="O310" s="195">
        <v>0</v>
      </c>
      <c r="P310" s="190">
        <f t="shared" si="81"/>
        <v>0</v>
      </c>
      <c r="Q310" s="195">
        <v>0</v>
      </c>
      <c r="R310" s="190">
        <f t="shared" si="82"/>
        <v>0</v>
      </c>
      <c r="S310" s="195">
        <f t="shared" si="83"/>
        <v>0</v>
      </c>
      <c r="T310" s="190">
        <f t="shared" si="84"/>
        <v>0</v>
      </c>
      <c r="U310" s="190">
        <f t="shared" si="85"/>
        <v>6227</v>
      </c>
      <c r="V310" s="191">
        <f t="shared" si="95"/>
        <v>6227</v>
      </c>
      <c r="W310" s="192">
        <f t="shared" si="86"/>
        <v>0</v>
      </c>
      <c r="X310" s="196">
        <f t="shared" si="80"/>
        <v>0</v>
      </c>
      <c r="Y310" s="197" t="str">
        <f t="shared" si="96"/>
        <v>0.00%-0.00%</v>
      </c>
      <c r="Z310" s="193"/>
      <c r="AA310" s="193"/>
      <c r="AB310" s="193"/>
      <c r="AC310" s="198"/>
      <c r="AD310" s="189">
        <f t="shared" si="87"/>
        <v>0</v>
      </c>
      <c r="AE310" s="194">
        <f t="shared" si="88"/>
        <v>6227</v>
      </c>
      <c r="AF310" s="182">
        <f t="shared" si="89"/>
        <v>0</v>
      </c>
      <c r="AG310" s="199">
        <f t="shared" si="90"/>
        <v>0</v>
      </c>
      <c r="AH310" s="184">
        <v>14</v>
      </c>
      <c r="AI310" s="184">
        <v>450</v>
      </c>
      <c r="AJ310" s="184"/>
      <c r="AK310" s="184">
        <v>688</v>
      </c>
      <c r="AL310" s="184">
        <f t="shared" si="91"/>
        <v>93266</v>
      </c>
      <c r="AM310" s="171">
        <v>3</v>
      </c>
      <c r="AN310" s="184"/>
      <c r="AO310" s="185"/>
      <c r="AP310" s="185"/>
      <c r="AQ310" s="169" t="s">
        <v>1351</v>
      </c>
      <c r="AR310" s="169" t="s">
        <v>173</v>
      </c>
      <c r="AW310" s="145" t="e" vm="1">
        <f t="shared" ca="1" si="92"/>
        <v>#NAME?</v>
      </c>
      <c r="AX310" s="21" t="str">
        <f>VLOOKUP(表1[[#This Row],[Pers.no.]],'[6]Person Detail'!$B:$L,11,0)</f>
        <v>&gt;90</v>
      </c>
      <c r="AY310" s="404">
        <f>VLOOKUP(表1[[#This Row],[Pers.no.]],'[6]Person Detail'!$B:$R,17,0)</f>
        <v>0.77004884684350461</v>
      </c>
      <c r="AZ310" s="404">
        <f>VLOOKUP(表1[[#This Row],[Pers.no.]],'[6]Person Detail'!$B:$W,21,0)</f>
        <v>0.73258823529411765</v>
      </c>
      <c r="BA310" s="404">
        <f>VLOOKUP(表1[[#This Row],[Pers.no.]],'[6]Person Detail'!$B:$W,22,0)</f>
        <v>0.71467921496614251</v>
      </c>
    </row>
    <row r="311" spans="1:53" ht="19.95" customHeight="1">
      <c r="A311" s="87" t="s">
        <v>562</v>
      </c>
      <c r="B311" s="169">
        <v>11011856</v>
      </c>
      <c r="C311" s="169" t="s">
        <v>54</v>
      </c>
      <c r="D311" s="169" t="s">
        <v>55</v>
      </c>
      <c r="E311" s="169" t="s">
        <v>1344</v>
      </c>
      <c r="F311" s="169" t="s">
        <v>1385</v>
      </c>
      <c r="G311" s="169" t="s">
        <v>1327</v>
      </c>
      <c r="H311" s="170">
        <v>41967</v>
      </c>
      <c r="I311" s="169" t="s">
        <v>388</v>
      </c>
      <c r="J311" s="169" t="s">
        <v>388</v>
      </c>
      <c r="K311" s="169" t="s">
        <v>107</v>
      </c>
      <c r="L311" s="171">
        <v>2</v>
      </c>
      <c r="M311" s="171">
        <v>3</v>
      </c>
      <c r="N311" s="189">
        <v>10900</v>
      </c>
      <c r="O311" s="195">
        <v>0</v>
      </c>
      <c r="P311" s="190">
        <f t="shared" si="81"/>
        <v>0</v>
      </c>
      <c r="Q311" s="195">
        <v>0</v>
      </c>
      <c r="R311" s="190">
        <f t="shared" si="82"/>
        <v>0</v>
      </c>
      <c r="S311" s="195">
        <f t="shared" si="83"/>
        <v>0</v>
      </c>
      <c r="T311" s="190">
        <f t="shared" si="84"/>
        <v>0</v>
      </c>
      <c r="U311" s="190">
        <f t="shared" si="85"/>
        <v>10900</v>
      </c>
      <c r="V311" s="191">
        <f t="shared" si="95"/>
        <v>10900</v>
      </c>
      <c r="W311" s="192">
        <f t="shared" si="86"/>
        <v>0</v>
      </c>
      <c r="X311" s="196">
        <f t="shared" si="80"/>
        <v>0</v>
      </c>
      <c r="Y311" s="197" t="str">
        <f t="shared" si="96"/>
        <v>0.00%-0.00%</v>
      </c>
      <c r="Z311" s="193"/>
      <c r="AA311" s="193"/>
      <c r="AB311" s="193"/>
      <c r="AC311" s="198"/>
      <c r="AD311" s="189">
        <f t="shared" si="87"/>
        <v>0</v>
      </c>
      <c r="AE311" s="194">
        <f t="shared" si="88"/>
        <v>10900</v>
      </c>
      <c r="AF311" s="182">
        <f t="shared" si="89"/>
        <v>0</v>
      </c>
      <c r="AG311" s="199">
        <f t="shared" si="90"/>
        <v>0</v>
      </c>
      <c r="AH311" s="184">
        <v>14</v>
      </c>
      <c r="AI311" s="184">
        <v>450</v>
      </c>
      <c r="AJ311" s="184"/>
      <c r="AK311" s="184">
        <v>688</v>
      </c>
      <c r="AL311" s="184">
        <f t="shared" si="91"/>
        <v>158688</v>
      </c>
      <c r="AM311" s="171">
        <v>3</v>
      </c>
      <c r="AN311" s="184"/>
      <c r="AO311" s="185"/>
      <c r="AP311" s="185"/>
      <c r="AQ311" s="169" t="s">
        <v>1351</v>
      </c>
      <c r="AR311" s="169" t="s">
        <v>173</v>
      </c>
      <c r="AW311" s="145" t="e" vm="1">
        <f t="shared" ca="1" si="92"/>
        <v>#NAME?</v>
      </c>
      <c r="AX311" s="21" t="str">
        <f>VLOOKUP(表1[[#This Row],[Pers.no.]],'[6]Person Detail'!$B:$L,11,0)</f>
        <v>&gt;90</v>
      </c>
      <c r="AY311" s="404">
        <f>VLOOKUP(表1[[#This Row],[Pers.no.]],'[6]Person Detail'!$B:$R,17,0)</f>
        <v>1.1534391534391535</v>
      </c>
      <c r="AZ311" s="404">
        <f>VLOOKUP(表1[[#This Row],[Pers.no.]],'[6]Person Detail'!$B:$W,21,0)</f>
        <v>1.2445763873030373</v>
      </c>
      <c r="BA311" s="404">
        <f>VLOOKUP(表1[[#This Row],[Pers.no.]],'[6]Person Detail'!$B:$W,22,0)</f>
        <v>1.211111111111111</v>
      </c>
    </row>
    <row r="312" spans="1:53" ht="19.95" customHeight="1">
      <c r="A312" s="87" t="s">
        <v>562</v>
      </c>
      <c r="B312" s="169">
        <v>11012412</v>
      </c>
      <c r="C312" s="169" t="s">
        <v>54</v>
      </c>
      <c r="D312" s="169" t="s">
        <v>55</v>
      </c>
      <c r="E312" s="169" t="s">
        <v>1344</v>
      </c>
      <c r="F312" s="169" t="s">
        <v>1348</v>
      </c>
      <c r="G312" s="169" t="s">
        <v>1366</v>
      </c>
      <c r="H312" s="170">
        <v>42110</v>
      </c>
      <c r="I312" s="169" t="s">
        <v>1427</v>
      </c>
      <c r="J312" s="169" t="s">
        <v>1428</v>
      </c>
      <c r="K312" s="169" t="s">
        <v>568</v>
      </c>
      <c r="L312" s="171">
        <v>2</v>
      </c>
      <c r="M312" s="171">
        <v>3</v>
      </c>
      <c r="N312" s="189">
        <v>6466</v>
      </c>
      <c r="O312" s="195">
        <v>0</v>
      </c>
      <c r="P312" s="190">
        <f t="shared" si="81"/>
        <v>0</v>
      </c>
      <c r="Q312" s="195">
        <v>0</v>
      </c>
      <c r="R312" s="190">
        <f t="shared" si="82"/>
        <v>0</v>
      </c>
      <c r="S312" s="195">
        <f t="shared" si="83"/>
        <v>0</v>
      </c>
      <c r="T312" s="190">
        <f t="shared" si="84"/>
        <v>0</v>
      </c>
      <c r="U312" s="190">
        <f t="shared" si="85"/>
        <v>6466</v>
      </c>
      <c r="V312" s="191">
        <f t="shared" si="95"/>
        <v>6466</v>
      </c>
      <c r="W312" s="192">
        <f t="shared" si="86"/>
        <v>0</v>
      </c>
      <c r="X312" s="196">
        <f t="shared" si="80"/>
        <v>0</v>
      </c>
      <c r="Y312" s="197" t="str">
        <f t="shared" si="96"/>
        <v>0.00%-0.00%</v>
      </c>
      <c r="Z312" s="193"/>
      <c r="AA312" s="193"/>
      <c r="AB312" s="193"/>
      <c r="AC312" s="198"/>
      <c r="AD312" s="189">
        <f t="shared" si="87"/>
        <v>0</v>
      </c>
      <c r="AE312" s="194">
        <f t="shared" si="88"/>
        <v>6466</v>
      </c>
      <c r="AF312" s="182">
        <f t="shared" si="89"/>
        <v>0</v>
      </c>
      <c r="AG312" s="199">
        <f t="shared" si="90"/>
        <v>0</v>
      </c>
      <c r="AH312" s="184">
        <v>14</v>
      </c>
      <c r="AI312" s="184">
        <v>450</v>
      </c>
      <c r="AJ312" s="184"/>
      <c r="AK312" s="184">
        <v>688</v>
      </c>
      <c r="AL312" s="184">
        <f t="shared" si="91"/>
        <v>96612</v>
      </c>
      <c r="AM312" s="171">
        <v>3</v>
      </c>
      <c r="AN312" s="184"/>
      <c r="AO312" s="185"/>
      <c r="AP312" s="185"/>
      <c r="AQ312" s="169" t="s">
        <v>1351</v>
      </c>
      <c r="AR312" s="169" t="s">
        <v>173</v>
      </c>
      <c r="AW312" s="145" t="e" vm="1">
        <f t="shared" ca="1" si="92"/>
        <v>#NAME?</v>
      </c>
      <c r="AX312" s="21" t="str">
        <f>VLOOKUP(表1[[#This Row],[Pers.no.]],'[6]Person Detail'!$B:$L,11,0)</f>
        <v>&gt;90</v>
      </c>
      <c r="AY312" s="404">
        <f>VLOOKUP(表1[[#This Row],[Pers.no.]],'[6]Person Detail'!$B:$R,17,0)</f>
        <v>0.79960427873616524</v>
      </c>
      <c r="AZ312" s="404">
        <f>VLOOKUP(表1[[#This Row],[Pers.no.]],'[6]Person Detail'!$B:$W,21,0)</f>
        <v>0.76070588235294123</v>
      </c>
      <c r="BA312" s="404">
        <f>VLOOKUP(表1[[#This Row],[Pers.no.]],'[6]Person Detail'!$B:$W,22,0)</f>
        <v>0.74210949156432915</v>
      </c>
    </row>
    <row r="313" spans="1:53" ht="19.95" customHeight="1">
      <c r="A313" s="87" t="s">
        <v>562</v>
      </c>
      <c r="B313" s="169">
        <v>11013066</v>
      </c>
      <c r="C313" s="169" t="s">
        <v>54</v>
      </c>
      <c r="D313" s="169" t="s">
        <v>55</v>
      </c>
      <c r="E313" s="169" t="s">
        <v>1344</v>
      </c>
      <c r="F313" s="169" t="s">
        <v>1401</v>
      </c>
      <c r="G313" s="169" t="s">
        <v>1327</v>
      </c>
      <c r="H313" s="170">
        <v>42201</v>
      </c>
      <c r="I313" s="169" t="s">
        <v>388</v>
      </c>
      <c r="J313" s="169" t="s">
        <v>388</v>
      </c>
      <c r="K313" s="169" t="s">
        <v>107</v>
      </c>
      <c r="L313" s="171">
        <v>2</v>
      </c>
      <c r="M313" s="171">
        <v>3</v>
      </c>
      <c r="N313" s="189">
        <v>8550</v>
      </c>
      <c r="O313" s="195">
        <v>0</v>
      </c>
      <c r="P313" s="190">
        <f t="shared" si="81"/>
        <v>0</v>
      </c>
      <c r="Q313" s="195">
        <v>0</v>
      </c>
      <c r="R313" s="190">
        <f t="shared" si="82"/>
        <v>0</v>
      </c>
      <c r="S313" s="195">
        <f t="shared" si="83"/>
        <v>0</v>
      </c>
      <c r="T313" s="190">
        <f t="shared" si="84"/>
        <v>0</v>
      </c>
      <c r="U313" s="190">
        <f t="shared" si="85"/>
        <v>8550</v>
      </c>
      <c r="V313" s="191">
        <f t="shared" si="95"/>
        <v>8550</v>
      </c>
      <c r="W313" s="192">
        <f t="shared" si="86"/>
        <v>0</v>
      </c>
      <c r="X313" s="196">
        <f t="shared" si="80"/>
        <v>0</v>
      </c>
      <c r="Y313" s="197" t="str">
        <f t="shared" si="96"/>
        <v>0.00%-0.00%</v>
      </c>
      <c r="Z313" s="193"/>
      <c r="AA313" s="193"/>
      <c r="AB313" s="193"/>
      <c r="AC313" s="198"/>
      <c r="AD313" s="189">
        <f t="shared" si="87"/>
        <v>0</v>
      </c>
      <c r="AE313" s="194">
        <f t="shared" si="88"/>
        <v>8550</v>
      </c>
      <c r="AF313" s="182">
        <f t="shared" si="89"/>
        <v>0</v>
      </c>
      <c r="AG313" s="199">
        <f t="shared" si="90"/>
        <v>0</v>
      </c>
      <c r="AH313" s="184">
        <v>14</v>
      </c>
      <c r="AI313" s="184">
        <v>450</v>
      </c>
      <c r="AJ313" s="184"/>
      <c r="AK313" s="184">
        <v>688</v>
      </c>
      <c r="AL313" s="184">
        <f t="shared" si="91"/>
        <v>125788</v>
      </c>
      <c r="AM313" s="171">
        <v>3</v>
      </c>
      <c r="AN313" s="184"/>
      <c r="AO313" s="185"/>
      <c r="AP313" s="185"/>
      <c r="AQ313" s="169" t="s">
        <v>1351</v>
      </c>
      <c r="AR313" s="169" t="s">
        <v>173</v>
      </c>
      <c r="AW313" s="145" t="e" vm="1">
        <f t="shared" ca="1" si="92"/>
        <v>#NAME?</v>
      </c>
      <c r="AX313" s="21" t="str">
        <f>VLOOKUP(表1[[#This Row],[Pers.no.]],'[6]Person Detail'!$B:$L,11,0)</f>
        <v>&gt;90</v>
      </c>
      <c r="AY313" s="404">
        <f>VLOOKUP(表1[[#This Row],[Pers.no.]],'[6]Person Detail'!$B:$R,17,0)</f>
        <v>0.90476190476190477</v>
      </c>
      <c r="AZ313" s="404">
        <f>VLOOKUP(表1[[#This Row],[Pers.no.]],'[6]Person Detail'!$B:$W,21,0)</f>
        <v>0.97625028545329984</v>
      </c>
      <c r="BA313" s="404">
        <f>VLOOKUP(表1[[#This Row],[Pers.no.]],'[6]Person Detail'!$B:$W,22,0)</f>
        <v>0.95</v>
      </c>
    </row>
    <row r="314" spans="1:53" ht="19.95" customHeight="1">
      <c r="A314" s="87" t="s">
        <v>562</v>
      </c>
      <c r="B314" s="169">
        <v>11013641</v>
      </c>
      <c r="C314" s="169" t="s">
        <v>54</v>
      </c>
      <c r="D314" s="169" t="s">
        <v>55</v>
      </c>
      <c r="E314" s="169" t="s">
        <v>1344</v>
      </c>
      <c r="F314" s="169" t="s">
        <v>1422</v>
      </c>
      <c r="G314" s="169" t="s">
        <v>1327</v>
      </c>
      <c r="H314" s="170">
        <v>42493</v>
      </c>
      <c r="I314" s="169" t="s">
        <v>110</v>
      </c>
      <c r="J314" s="169" t="s">
        <v>110</v>
      </c>
      <c r="K314" s="169" t="s">
        <v>89</v>
      </c>
      <c r="L314" s="171">
        <v>2</v>
      </c>
      <c r="M314" s="171">
        <v>3</v>
      </c>
      <c r="N314" s="189">
        <v>9866</v>
      </c>
      <c r="O314" s="195">
        <v>2.5000000000000001E-2</v>
      </c>
      <c r="P314" s="190">
        <f t="shared" si="81"/>
        <v>247</v>
      </c>
      <c r="Q314" s="195">
        <v>0</v>
      </c>
      <c r="R314" s="190">
        <f t="shared" si="82"/>
        <v>0</v>
      </c>
      <c r="S314" s="195">
        <f t="shared" si="83"/>
        <v>2.5035475369957431E-2</v>
      </c>
      <c r="T314" s="190">
        <f t="shared" si="84"/>
        <v>247</v>
      </c>
      <c r="U314" s="190">
        <f t="shared" si="85"/>
        <v>10113</v>
      </c>
      <c r="V314" s="191">
        <f t="shared" si="95"/>
        <v>10113</v>
      </c>
      <c r="W314" s="192">
        <f t="shared" si="86"/>
        <v>247</v>
      </c>
      <c r="X314" s="196">
        <f t="shared" si="80"/>
        <v>2.5000000000000001E-2</v>
      </c>
      <c r="Y314" s="197" t="str">
        <f t="shared" si="96"/>
        <v>2.00%-3.00%</v>
      </c>
      <c r="Z314" s="193"/>
      <c r="AA314" s="193"/>
      <c r="AB314" s="193"/>
      <c r="AC314" s="198"/>
      <c r="AD314" s="189">
        <f t="shared" si="87"/>
        <v>0</v>
      </c>
      <c r="AE314" s="194">
        <f t="shared" si="88"/>
        <v>10113</v>
      </c>
      <c r="AF314" s="182">
        <f t="shared" si="89"/>
        <v>247</v>
      </c>
      <c r="AG314" s="199">
        <f t="shared" si="90"/>
        <v>2.5035475369957538E-2</v>
      </c>
      <c r="AH314" s="184">
        <v>14</v>
      </c>
      <c r="AI314" s="184">
        <v>450</v>
      </c>
      <c r="AJ314" s="184"/>
      <c r="AK314" s="184">
        <v>688</v>
      </c>
      <c r="AL314" s="184">
        <f t="shared" si="91"/>
        <v>147670</v>
      </c>
      <c r="AM314" s="171">
        <v>3</v>
      </c>
      <c r="AN314" s="184"/>
      <c r="AO314" s="185"/>
      <c r="AP314" s="185"/>
      <c r="AQ314" s="169" t="s">
        <v>1351</v>
      </c>
      <c r="AR314" s="169" t="s">
        <v>173</v>
      </c>
      <c r="AW314" s="145" t="e" vm="1">
        <f t="shared" ca="1" si="92"/>
        <v>#NAME?</v>
      </c>
      <c r="AX314" s="21" t="str">
        <f>VLOOKUP(表1[[#This Row],[Pers.no.]],'[6]Person Detail'!$B:$L,11,0)</f>
        <v>70-90</v>
      </c>
      <c r="AY314" s="404">
        <f>VLOOKUP(表1[[#This Row],[Pers.no.]],'[6]Person Detail'!$B:$R,17,0)</f>
        <v>0.79838154966619457</v>
      </c>
      <c r="AZ314" s="404">
        <f>VLOOKUP(表1[[#This Row],[Pers.no.]],'[6]Person Detail'!$B:$W,21,0)</f>
        <v>0.82609059700242815</v>
      </c>
      <c r="BA314" s="404">
        <f>VLOOKUP(表1[[#This Row],[Pers.no.]],'[6]Person Detail'!$B:$W,22,0)</f>
        <v>0.82886648635357763</v>
      </c>
    </row>
    <row r="315" spans="1:53" ht="19.95" customHeight="1">
      <c r="A315" s="87" t="s">
        <v>562</v>
      </c>
      <c r="B315" s="169">
        <v>11016646</v>
      </c>
      <c r="C315" s="169" t="s">
        <v>54</v>
      </c>
      <c r="D315" s="169" t="s">
        <v>55</v>
      </c>
      <c r="E315" s="169" t="s">
        <v>1344</v>
      </c>
      <c r="F315" s="169" t="s">
        <v>1422</v>
      </c>
      <c r="G315" s="169" t="s">
        <v>1327</v>
      </c>
      <c r="H315" s="170">
        <v>43332</v>
      </c>
      <c r="I315" s="169" t="s">
        <v>110</v>
      </c>
      <c r="J315" s="169" t="s">
        <v>110</v>
      </c>
      <c r="K315" s="169" t="s">
        <v>89</v>
      </c>
      <c r="L315" s="171">
        <v>2</v>
      </c>
      <c r="M315" s="171">
        <v>5</v>
      </c>
      <c r="N315" s="189">
        <v>10260</v>
      </c>
      <c r="O315" s="195">
        <v>0.05</v>
      </c>
      <c r="P315" s="190">
        <f t="shared" si="81"/>
        <v>513</v>
      </c>
      <c r="Q315" s="195">
        <v>2.7E-2</v>
      </c>
      <c r="R315" s="190">
        <f t="shared" si="82"/>
        <v>277</v>
      </c>
      <c r="S315" s="195">
        <f t="shared" si="83"/>
        <v>7.6998050682261204E-2</v>
      </c>
      <c r="T315" s="190">
        <f t="shared" si="84"/>
        <v>790</v>
      </c>
      <c r="U315" s="190">
        <f t="shared" si="85"/>
        <v>11050</v>
      </c>
      <c r="V315" s="191">
        <f t="shared" si="95"/>
        <v>11050</v>
      </c>
      <c r="W315" s="192">
        <f t="shared" si="86"/>
        <v>790</v>
      </c>
      <c r="X315" s="196">
        <f t="shared" si="80"/>
        <v>7.6999999999999999E-2</v>
      </c>
      <c r="Y315" s="197" t="str">
        <f t="shared" si="96"/>
        <v>6.16%-9.24%</v>
      </c>
      <c r="Z315" s="193"/>
      <c r="AA315" s="193"/>
      <c r="AB315" s="193"/>
      <c r="AC315" s="198"/>
      <c r="AD315" s="189">
        <f t="shared" si="87"/>
        <v>0</v>
      </c>
      <c r="AE315" s="194">
        <f t="shared" si="88"/>
        <v>11050</v>
      </c>
      <c r="AF315" s="182">
        <f t="shared" si="89"/>
        <v>790</v>
      </c>
      <c r="AG315" s="199">
        <f t="shared" si="90"/>
        <v>7.6998050682261177E-2</v>
      </c>
      <c r="AH315" s="184">
        <v>14</v>
      </c>
      <c r="AI315" s="184">
        <v>450</v>
      </c>
      <c r="AJ315" s="184"/>
      <c r="AK315" s="184">
        <v>688</v>
      </c>
      <c r="AL315" s="184">
        <f t="shared" si="91"/>
        <v>160788</v>
      </c>
      <c r="AM315" s="171">
        <v>2</v>
      </c>
      <c r="AN315" s="184"/>
      <c r="AO315" s="185"/>
      <c r="AP315" s="185"/>
      <c r="AQ315" s="169" t="s">
        <v>1351</v>
      </c>
      <c r="AR315" s="169" t="s">
        <v>173</v>
      </c>
      <c r="AW315" s="145" t="e" vm="1">
        <f t="shared" ca="1" si="92"/>
        <v>#NAME?</v>
      </c>
      <c r="AX315" s="21" t="str">
        <f>VLOOKUP(表1[[#This Row],[Pers.no.]],'[6]Person Detail'!$B:$L,11,0)</f>
        <v>70-90</v>
      </c>
      <c r="AY315" s="404">
        <f>VLOOKUP(表1[[#This Row],[Pers.no.]],'[6]Person Detail'!$B:$R,17,0)</f>
        <v>0.83026502124216062</v>
      </c>
      <c r="AZ315" s="404">
        <f>VLOOKUP(表1[[#This Row],[Pers.no.]],'[6]Person Detail'!$B:$W,21,0)</f>
        <v>0.85908063300678217</v>
      </c>
      <c r="BA315" s="404">
        <f>VLOOKUP(表1[[#This Row],[Pers.no.]],'[6]Person Detail'!$B:$W,22,0)</f>
        <v>0.90566347020736004</v>
      </c>
    </row>
    <row r="316" spans="1:53" ht="19.95" customHeight="1">
      <c r="A316" s="87" t="s">
        <v>562</v>
      </c>
      <c r="B316" s="169">
        <v>11018246</v>
      </c>
      <c r="C316" s="169" t="s">
        <v>54</v>
      </c>
      <c r="D316" s="169" t="s">
        <v>55</v>
      </c>
      <c r="E316" s="169" t="s">
        <v>1344</v>
      </c>
      <c r="F316" s="169" t="s">
        <v>1326</v>
      </c>
      <c r="G316" s="169" t="s">
        <v>1327</v>
      </c>
      <c r="H316" s="170">
        <v>44298</v>
      </c>
      <c r="I316" s="169" t="s">
        <v>388</v>
      </c>
      <c r="J316" s="169" t="s">
        <v>388</v>
      </c>
      <c r="K316" s="169" t="s">
        <v>107</v>
      </c>
      <c r="L316" s="171">
        <v>2</v>
      </c>
      <c r="M316" s="171">
        <v>5</v>
      </c>
      <c r="N316" s="189">
        <v>11300</v>
      </c>
      <c r="O316" s="195">
        <v>0.03</v>
      </c>
      <c r="P316" s="190">
        <f t="shared" si="81"/>
        <v>339</v>
      </c>
      <c r="Q316" s="195">
        <v>0</v>
      </c>
      <c r="R316" s="190">
        <f t="shared" si="82"/>
        <v>0</v>
      </c>
      <c r="S316" s="195">
        <f t="shared" si="83"/>
        <v>0.03</v>
      </c>
      <c r="T316" s="190">
        <f t="shared" si="84"/>
        <v>339</v>
      </c>
      <c r="U316" s="190">
        <f t="shared" si="85"/>
        <v>11639</v>
      </c>
      <c r="V316" s="191">
        <v>11300</v>
      </c>
      <c r="W316" s="192">
        <f t="shared" si="86"/>
        <v>0</v>
      </c>
      <c r="X316" s="196">
        <f t="shared" si="80"/>
        <v>0</v>
      </c>
      <c r="Y316" s="197" t="str">
        <f t="shared" si="96"/>
        <v>2.40%-3.60%</v>
      </c>
      <c r="Z316" s="193" t="s">
        <v>112</v>
      </c>
      <c r="AA316" s="193"/>
      <c r="AB316" s="193" t="s">
        <v>89</v>
      </c>
      <c r="AC316" s="198">
        <v>0.155</v>
      </c>
      <c r="AD316" s="189">
        <f t="shared" si="87"/>
        <v>1752</v>
      </c>
      <c r="AE316" s="194">
        <f t="shared" si="88"/>
        <v>13052</v>
      </c>
      <c r="AF316" s="182">
        <f t="shared" si="89"/>
        <v>1752</v>
      </c>
      <c r="AG316" s="199">
        <f t="shared" si="90"/>
        <v>0.15504424778761061</v>
      </c>
      <c r="AH316" s="184">
        <v>14</v>
      </c>
      <c r="AI316" s="184">
        <v>550</v>
      </c>
      <c r="AJ316" s="184"/>
      <c r="AK316" s="184">
        <v>688</v>
      </c>
      <c r="AL316" s="184">
        <f t="shared" si="91"/>
        <v>190016</v>
      </c>
      <c r="AM316" s="171">
        <v>3</v>
      </c>
      <c r="AN316" s="184"/>
      <c r="AO316" s="185" t="s">
        <v>1451</v>
      </c>
      <c r="AP316" s="185"/>
      <c r="AQ316" s="169" t="s">
        <v>1351</v>
      </c>
      <c r="AR316" s="169" t="s">
        <v>173</v>
      </c>
      <c r="AW316" s="145" t="e" vm="1">
        <f t="shared" ca="1" si="92"/>
        <v>#NAME?</v>
      </c>
      <c r="AX316" s="21" t="str">
        <f>VLOOKUP(表1[[#This Row],[Pers.no.]],'[6]Person Detail'!$B:$L,11,0)</f>
        <v>110-130</v>
      </c>
      <c r="AY316" s="404">
        <f>VLOOKUP(表1[[#This Row],[Pers.no.]],'[6]Person Detail'!$B:$R,17,0)</f>
        <v>1.1957671957671958</v>
      </c>
      <c r="AZ316" s="404">
        <f>VLOOKUP(表1[[#This Row],[Pers.no.]],'[6]Person Detail'!$B:$W,21,0)</f>
        <v>1.2902489152774606</v>
      </c>
      <c r="BA316" s="404">
        <f>VLOOKUP(表1[[#This Row],[Pers.no.]],'[6]Person Detail'!$B:$W,22,0)</f>
        <v>1.4502222222222223</v>
      </c>
    </row>
    <row r="317" spans="1:53" ht="19.95" customHeight="1">
      <c r="A317" s="87" t="s">
        <v>562</v>
      </c>
      <c r="B317" s="169">
        <v>11018877</v>
      </c>
      <c r="C317" s="169" t="s">
        <v>54</v>
      </c>
      <c r="D317" s="169" t="s">
        <v>55</v>
      </c>
      <c r="E317" s="169" t="s">
        <v>1344</v>
      </c>
      <c r="F317" s="169" t="s">
        <v>1422</v>
      </c>
      <c r="G317" s="169" t="s">
        <v>1327</v>
      </c>
      <c r="H317" s="170">
        <v>44487</v>
      </c>
      <c r="I317" s="169" t="s">
        <v>110</v>
      </c>
      <c r="J317" s="169" t="s">
        <v>110</v>
      </c>
      <c r="K317" s="169" t="s">
        <v>89</v>
      </c>
      <c r="L317" s="171">
        <v>2</v>
      </c>
      <c r="M317" s="171">
        <v>4</v>
      </c>
      <c r="N317" s="189">
        <v>13378</v>
      </c>
      <c r="O317" s="195">
        <v>2.2499999999999999E-2</v>
      </c>
      <c r="P317" s="190">
        <f t="shared" si="81"/>
        <v>301</v>
      </c>
      <c r="Q317" s="195">
        <v>0</v>
      </c>
      <c r="R317" s="190">
        <f t="shared" si="82"/>
        <v>0</v>
      </c>
      <c r="S317" s="195">
        <f t="shared" si="83"/>
        <v>2.2499626252055614E-2</v>
      </c>
      <c r="T317" s="190">
        <f t="shared" si="84"/>
        <v>301</v>
      </c>
      <c r="U317" s="190">
        <f t="shared" si="85"/>
        <v>13679</v>
      </c>
      <c r="V317" s="191">
        <f t="shared" si="95"/>
        <v>13679</v>
      </c>
      <c r="W317" s="192">
        <f t="shared" si="86"/>
        <v>301</v>
      </c>
      <c r="X317" s="196">
        <f t="shared" si="80"/>
        <v>2.2499999999999999E-2</v>
      </c>
      <c r="Y317" s="197" t="str">
        <f t="shared" si="96"/>
        <v>1.80%-2.70%</v>
      </c>
      <c r="Z317" s="193"/>
      <c r="AA317" s="193"/>
      <c r="AB317" s="193"/>
      <c r="AC317" s="198"/>
      <c r="AD317" s="189">
        <f t="shared" si="87"/>
        <v>0</v>
      </c>
      <c r="AE317" s="194">
        <f t="shared" si="88"/>
        <v>13679</v>
      </c>
      <c r="AF317" s="182">
        <f t="shared" si="89"/>
        <v>301</v>
      </c>
      <c r="AG317" s="199">
        <f t="shared" si="90"/>
        <v>2.2499626252055593E-2</v>
      </c>
      <c r="AH317" s="184">
        <v>14</v>
      </c>
      <c r="AI317" s="184">
        <v>550</v>
      </c>
      <c r="AJ317" s="184"/>
      <c r="AK317" s="184">
        <v>688</v>
      </c>
      <c r="AL317" s="184">
        <f t="shared" si="91"/>
        <v>198794</v>
      </c>
      <c r="AM317" s="171">
        <v>3</v>
      </c>
      <c r="AN317" s="184"/>
      <c r="AO317" s="185"/>
      <c r="AP317" s="185"/>
      <c r="AQ317" s="169" t="s">
        <v>1351</v>
      </c>
      <c r="AR317" s="169" t="s">
        <v>173</v>
      </c>
      <c r="AW317" s="145" t="e" vm="1">
        <f t="shared" ca="1" si="92"/>
        <v>#NAME?</v>
      </c>
      <c r="AX317" s="21" t="str">
        <f>VLOOKUP(表1[[#This Row],[Pers.no.]],'[6]Person Detail'!$B:$L,11,0)</f>
        <v>110-130</v>
      </c>
      <c r="AY317" s="404">
        <f>VLOOKUP(表1[[#This Row],[Pers.no.]],'[6]Person Detail'!$B:$R,17,0)</f>
        <v>1.0825814282824195</v>
      </c>
      <c r="AZ317" s="404">
        <f>VLOOKUP(表1[[#This Row],[Pers.no.]],'[6]Person Detail'!$B:$W,21,0)</f>
        <v>1.1201540651427615</v>
      </c>
      <c r="BA317" s="404">
        <f>VLOOKUP(表1[[#This Row],[Pers.no.]],'[6]Person Detail'!$B:$W,22,0)</f>
        <v>1.1211376116711744</v>
      </c>
    </row>
    <row r="318" spans="1:53" ht="19.95" customHeight="1">
      <c r="A318" s="87" t="s">
        <v>562</v>
      </c>
      <c r="B318" s="169">
        <v>15000110</v>
      </c>
      <c r="C318" s="169" t="s">
        <v>54</v>
      </c>
      <c r="D318" s="169" t="s">
        <v>55</v>
      </c>
      <c r="E318" s="169" t="s">
        <v>1344</v>
      </c>
      <c r="F318" s="169" t="s">
        <v>1369</v>
      </c>
      <c r="G318" s="169" t="s">
        <v>1327</v>
      </c>
      <c r="H318" s="170">
        <v>38050</v>
      </c>
      <c r="I318" s="169" t="s">
        <v>340</v>
      </c>
      <c r="J318" s="169" t="s">
        <v>1456</v>
      </c>
      <c r="K318" s="169" t="s">
        <v>341</v>
      </c>
      <c r="L318" s="171">
        <v>2</v>
      </c>
      <c r="M318" s="171">
        <v>4</v>
      </c>
      <c r="N318" s="189">
        <v>48985</v>
      </c>
      <c r="O318" s="195">
        <v>3.7500000000000006E-2</v>
      </c>
      <c r="P318" s="190">
        <f t="shared" si="81"/>
        <v>1837</v>
      </c>
      <c r="Q318" s="195">
        <v>0</v>
      </c>
      <c r="R318" s="190">
        <f t="shared" si="82"/>
        <v>0</v>
      </c>
      <c r="S318" s="195">
        <f t="shared" si="83"/>
        <v>3.7501275900785953E-2</v>
      </c>
      <c r="T318" s="190">
        <f t="shared" si="84"/>
        <v>1837</v>
      </c>
      <c r="U318" s="190">
        <f t="shared" si="85"/>
        <v>50822</v>
      </c>
      <c r="V318" s="191">
        <v>50500</v>
      </c>
      <c r="W318" s="192">
        <f t="shared" si="86"/>
        <v>1515</v>
      </c>
      <c r="X318" s="196">
        <f t="shared" si="80"/>
        <v>3.09E-2</v>
      </c>
      <c r="Y318" s="197" t="str">
        <f t="shared" si="96"/>
        <v>3.00%-4.50%</v>
      </c>
      <c r="Z318" s="193"/>
      <c r="AA318" s="193"/>
      <c r="AB318" s="193"/>
      <c r="AC318" s="198"/>
      <c r="AD318" s="189">
        <f t="shared" si="87"/>
        <v>0</v>
      </c>
      <c r="AE318" s="194">
        <f t="shared" si="88"/>
        <v>50500</v>
      </c>
      <c r="AF318" s="182">
        <f t="shared" si="89"/>
        <v>1515</v>
      </c>
      <c r="AG318" s="199">
        <f t="shared" si="90"/>
        <v>3.0927835051546282E-2</v>
      </c>
      <c r="AH318" s="184">
        <v>14</v>
      </c>
      <c r="AI318" s="184">
        <v>450</v>
      </c>
      <c r="AJ318" s="184">
        <v>1000</v>
      </c>
      <c r="AK318" s="184">
        <v>688</v>
      </c>
      <c r="AL318" s="184">
        <f t="shared" si="91"/>
        <v>725088</v>
      </c>
      <c r="AM318" s="171">
        <v>4</v>
      </c>
      <c r="AN318" s="184"/>
      <c r="AO318" s="185"/>
      <c r="AP318" s="185"/>
      <c r="AQ318" s="169" t="s">
        <v>1351</v>
      </c>
      <c r="AR318" s="169" t="s">
        <v>173</v>
      </c>
      <c r="AW318" s="145" t="e" vm="1">
        <f t="shared" ca="1" si="92"/>
        <v>#NAME?</v>
      </c>
      <c r="AX318" s="21" t="str">
        <f>VLOOKUP(表1[[#This Row],[Pers.no.]],'[6]Person Detail'!$B:$L,11,0)</f>
        <v>70-90</v>
      </c>
      <c r="AY318" s="404">
        <f>VLOOKUP(表1[[#This Row],[Pers.no.]],'[6]Person Detail'!$B:$R,17,0)</f>
        <v>1.2416039337946416</v>
      </c>
      <c r="AZ318" s="404">
        <f>VLOOKUP(表1[[#This Row],[Pers.no.]],'[6]Person Detail'!$B:$W,21,0)</f>
        <v>0.97568019758594593</v>
      </c>
      <c r="BA318" s="404">
        <f>VLOOKUP(表1[[#This Row],[Pers.no.]],'[6]Person Detail'!$B:$W,22,0)</f>
        <v>0.96911311756973295</v>
      </c>
    </row>
    <row r="319" spans="1:53" ht="19.95" customHeight="1">
      <c r="A319" s="87" t="s">
        <v>562</v>
      </c>
      <c r="B319" s="169">
        <v>15000357</v>
      </c>
      <c r="C319" s="169" t="s">
        <v>54</v>
      </c>
      <c r="D319" s="169" t="s">
        <v>55</v>
      </c>
      <c r="E319" s="169" t="s">
        <v>1344</v>
      </c>
      <c r="F319" s="169" t="s">
        <v>1380</v>
      </c>
      <c r="G319" s="169" t="s">
        <v>1381</v>
      </c>
      <c r="H319" s="170">
        <v>38762</v>
      </c>
      <c r="I319" s="169" t="s">
        <v>80</v>
      </c>
      <c r="J319" s="169" t="s">
        <v>1382</v>
      </c>
      <c r="K319" s="169" t="s">
        <v>568</v>
      </c>
      <c r="L319" s="171">
        <v>2</v>
      </c>
      <c r="M319" s="171">
        <v>3</v>
      </c>
      <c r="N319" s="189">
        <v>15211</v>
      </c>
      <c r="O319" s="195">
        <v>0</v>
      </c>
      <c r="P319" s="190">
        <f t="shared" si="81"/>
        <v>0</v>
      </c>
      <c r="Q319" s="195">
        <v>0</v>
      </c>
      <c r="R319" s="190">
        <f t="shared" si="82"/>
        <v>0</v>
      </c>
      <c r="S319" s="195">
        <f t="shared" si="83"/>
        <v>0</v>
      </c>
      <c r="T319" s="190">
        <f t="shared" si="84"/>
        <v>0</v>
      </c>
      <c r="U319" s="190">
        <f t="shared" si="85"/>
        <v>15211</v>
      </c>
      <c r="V319" s="191">
        <f t="shared" si="95"/>
        <v>15211</v>
      </c>
      <c r="W319" s="192">
        <f t="shared" si="86"/>
        <v>0</v>
      </c>
      <c r="X319" s="196">
        <f t="shared" ref="X319:X382" si="97">ROUND(V319/N319-1,4)</f>
        <v>0</v>
      </c>
      <c r="Y319" s="197" t="str">
        <f t="shared" si="96"/>
        <v>0.00%-0.00%</v>
      </c>
      <c r="Z319" s="193"/>
      <c r="AA319" s="193"/>
      <c r="AB319" s="193"/>
      <c r="AC319" s="198"/>
      <c r="AD319" s="189">
        <f t="shared" si="87"/>
        <v>0</v>
      </c>
      <c r="AE319" s="194">
        <f t="shared" si="88"/>
        <v>15211</v>
      </c>
      <c r="AF319" s="182">
        <f t="shared" si="89"/>
        <v>0</v>
      </c>
      <c r="AG319" s="199">
        <f t="shared" si="90"/>
        <v>0</v>
      </c>
      <c r="AH319" s="184">
        <v>14</v>
      </c>
      <c r="AI319" s="184">
        <v>450</v>
      </c>
      <c r="AJ319" s="184"/>
      <c r="AK319" s="184">
        <v>688</v>
      </c>
      <c r="AL319" s="184">
        <f t="shared" si="91"/>
        <v>219042</v>
      </c>
      <c r="AM319" s="171">
        <v>3</v>
      </c>
      <c r="AN319" s="184"/>
      <c r="AO319" s="185"/>
      <c r="AP319" s="185"/>
      <c r="AQ319" s="169" t="s">
        <v>1351</v>
      </c>
      <c r="AR319" s="169" t="s">
        <v>173</v>
      </c>
      <c r="AW319" s="145" t="e" vm="1">
        <f t="shared" ca="1" si="92"/>
        <v>#NAME?</v>
      </c>
      <c r="AX319" s="21" t="str">
        <f>VLOOKUP(表1[[#This Row],[Pers.no.]],'[6]Person Detail'!$B:$L,11,0)</f>
        <v>&gt;90</v>
      </c>
      <c r="AY319" s="404">
        <f>VLOOKUP(表1[[#This Row],[Pers.no.]],'[6]Person Detail'!$B:$R,17,0)</f>
        <v>1.8810362950596673</v>
      </c>
      <c r="AZ319" s="404">
        <f>VLOOKUP(表1[[#This Row],[Pers.no.]],'[6]Person Detail'!$B:$W,21,0)</f>
        <v>1.7895294117647058</v>
      </c>
      <c r="BA319" s="404">
        <f>VLOOKUP(表1[[#This Row],[Pers.no.]],'[6]Person Detail'!$B:$W,22,0)</f>
        <v>1.7457821645816596</v>
      </c>
    </row>
    <row r="320" spans="1:53" ht="19.95" customHeight="1">
      <c r="A320" s="87" t="s">
        <v>562</v>
      </c>
      <c r="B320" s="169">
        <v>15001212</v>
      </c>
      <c r="C320" s="169" t="s">
        <v>54</v>
      </c>
      <c r="D320" s="169" t="s">
        <v>55</v>
      </c>
      <c r="E320" s="169" t="s">
        <v>1344</v>
      </c>
      <c r="F320" s="169" t="s">
        <v>1326</v>
      </c>
      <c r="G320" s="169" t="s">
        <v>1327</v>
      </c>
      <c r="H320" s="170">
        <v>36003</v>
      </c>
      <c r="I320" s="169" t="s">
        <v>150</v>
      </c>
      <c r="J320" s="169" t="s">
        <v>150</v>
      </c>
      <c r="K320" s="169" t="s">
        <v>59</v>
      </c>
      <c r="L320" s="171">
        <v>2</v>
      </c>
      <c r="M320" s="171">
        <v>2</v>
      </c>
      <c r="N320" s="189">
        <v>30300</v>
      </c>
      <c r="O320" s="195">
        <v>0</v>
      </c>
      <c r="P320" s="190">
        <f t="shared" si="81"/>
        <v>0</v>
      </c>
      <c r="Q320" s="195">
        <v>0</v>
      </c>
      <c r="R320" s="190">
        <f t="shared" si="82"/>
        <v>0</v>
      </c>
      <c r="S320" s="195">
        <f t="shared" si="83"/>
        <v>0</v>
      </c>
      <c r="T320" s="190">
        <f t="shared" si="84"/>
        <v>0</v>
      </c>
      <c r="U320" s="190">
        <f t="shared" si="85"/>
        <v>30300</v>
      </c>
      <c r="V320" s="191">
        <f t="shared" si="95"/>
        <v>30300</v>
      </c>
      <c r="W320" s="192">
        <f t="shared" si="86"/>
        <v>0</v>
      </c>
      <c r="X320" s="196">
        <f t="shared" si="97"/>
        <v>0</v>
      </c>
      <c r="Y320" s="197" t="str">
        <f t="shared" si="96"/>
        <v>0.00%-0.00%</v>
      </c>
      <c r="Z320" s="193"/>
      <c r="AA320" s="193"/>
      <c r="AB320" s="193"/>
      <c r="AC320" s="198"/>
      <c r="AD320" s="189">
        <f t="shared" si="87"/>
        <v>0</v>
      </c>
      <c r="AE320" s="194">
        <f t="shared" si="88"/>
        <v>30300</v>
      </c>
      <c r="AF320" s="182">
        <f t="shared" si="89"/>
        <v>0</v>
      </c>
      <c r="AG320" s="199">
        <f t="shared" si="90"/>
        <v>0</v>
      </c>
      <c r="AH320" s="184">
        <v>14</v>
      </c>
      <c r="AI320" s="184">
        <v>450</v>
      </c>
      <c r="AJ320" s="184"/>
      <c r="AK320" s="184">
        <v>688</v>
      </c>
      <c r="AL320" s="184">
        <f t="shared" si="91"/>
        <v>430288</v>
      </c>
      <c r="AM320" s="171">
        <v>4</v>
      </c>
      <c r="AN320" s="184"/>
      <c r="AO320" s="185"/>
      <c r="AP320" s="185"/>
      <c r="AQ320" s="169" t="s">
        <v>1351</v>
      </c>
      <c r="AR320" s="169" t="s">
        <v>173</v>
      </c>
      <c r="AW320" s="145" t="e" vm="1">
        <f t="shared" ca="1" si="92"/>
        <v>#NAME?</v>
      </c>
      <c r="AX320" s="21" t="str">
        <f>VLOOKUP(表1[[#This Row],[Pers.no.]],'[6]Person Detail'!$B:$L,11,0)</f>
        <v>0</v>
      </c>
      <c r="AY320" s="404">
        <f>VLOOKUP(表1[[#This Row],[Pers.no.]],'[6]Person Detail'!$B:$R,17,0)</f>
        <v>1.3036182936798175</v>
      </c>
      <c r="AZ320" s="404">
        <f>VLOOKUP(表1[[#This Row],[Pers.no.]],'[6]Person Detail'!$B:$W,21,0)</f>
        <v>1.423002864791246</v>
      </c>
      <c r="BA320" s="404">
        <f>VLOOKUP(表1[[#This Row],[Pers.no.]],'[6]Person Detail'!$B:$W,22,0)</f>
        <v>1.3883161512027491</v>
      </c>
    </row>
    <row r="321" spans="1:53" ht="19.95" customHeight="1">
      <c r="A321" s="87" t="s">
        <v>562</v>
      </c>
      <c r="B321" s="169">
        <v>15003288</v>
      </c>
      <c r="C321" s="169" t="s">
        <v>54</v>
      </c>
      <c r="D321" s="169" t="s">
        <v>55</v>
      </c>
      <c r="E321" s="169" t="s">
        <v>1344</v>
      </c>
      <c r="F321" s="169" t="s">
        <v>1401</v>
      </c>
      <c r="G321" s="169" t="s">
        <v>1327</v>
      </c>
      <c r="H321" s="170">
        <v>40360</v>
      </c>
      <c r="I321" s="169" t="s">
        <v>388</v>
      </c>
      <c r="J321" s="169" t="s">
        <v>388</v>
      </c>
      <c r="K321" s="169" t="s">
        <v>107</v>
      </c>
      <c r="L321" s="171">
        <v>2</v>
      </c>
      <c r="M321" s="171">
        <v>4</v>
      </c>
      <c r="N321" s="189">
        <v>8300</v>
      </c>
      <c r="O321" s="195">
        <v>0.03</v>
      </c>
      <c r="P321" s="190">
        <f t="shared" si="81"/>
        <v>249</v>
      </c>
      <c r="Q321" s="195">
        <v>0</v>
      </c>
      <c r="R321" s="190">
        <f t="shared" si="82"/>
        <v>0</v>
      </c>
      <c r="S321" s="195">
        <f t="shared" si="83"/>
        <v>0.03</v>
      </c>
      <c r="T321" s="190">
        <f t="shared" si="84"/>
        <v>249</v>
      </c>
      <c r="U321" s="190">
        <f t="shared" si="85"/>
        <v>8549</v>
      </c>
      <c r="V321" s="191">
        <v>9000</v>
      </c>
      <c r="W321" s="192">
        <f t="shared" si="86"/>
        <v>700</v>
      </c>
      <c r="X321" s="196">
        <f t="shared" si="97"/>
        <v>8.43E-2</v>
      </c>
      <c r="Y321" s="197" t="str">
        <f t="shared" si="96"/>
        <v>2.40%-3.60%</v>
      </c>
      <c r="Z321" s="193"/>
      <c r="AA321" s="193"/>
      <c r="AB321" s="193"/>
      <c r="AC321" s="198"/>
      <c r="AD321" s="189">
        <f t="shared" si="87"/>
        <v>0</v>
      </c>
      <c r="AE321" s="194">
        <f t="shared" si="88"/>
        <v>9000</v>
      </c>
      <c r="AF321" s="182">
        <f t="shared" si="89"/>
        <v>700</v>
      </c>
      <c r="AG321" s="199">
        <f t="shared" si="90"/>
        <v>8.43373493975903E-2</v>
      </c>
      <c r="AH321" s="184">
        <v>14</v>
      </c>
      <c r="AI321" s="184">
        <v>450</v>
      </c>
      <c r="AJ321" s="184"/>
      <c r="AK321" s="184">
        <v>688</v>
      </c>
      <c r="AL321" s="184">
        <f t="shared" si="91"/>
        <v>132088</v>
      </c>
      <c r="AM321" s="171">
        <v>3</v>
      </c>
      <c r="AN321" s="184"/>
      <c r="AO321" s="185"/>
      <c r="AP321" s="185"/>
      <c r="AQ321" s="169" t="s">
        <v>1351</v>
      </c>
      <c r="AR321" s="169" t="s">
        <v>173</v>
      </c>
      <c r="AW321" s="145" t="e" vm="1">
        <f t="shared" ca="1" si="92"/>
        <v>#NAME?</v>
      </c>
      <c r="AX321" s="21" t="str">
        <f>VLOOKUP(表1[[#This Row],[Pers.no.]],'[6]Person Detail'!$B:$L,11,0)</f>
        <v>90-110</v>
      </c>
      <c r="AY321" s="404">
        <f>VLOOKUP(表1[[#This Row],[Pers.no.]],'[6]Person Detail'!$B:$R,17,0)</f>
        <v>0.87830687830687826</v>
      </c>
      <c r="AZ321" s="404">
        <f>VLOOKUP(表1[[#This Row],[Pers.no.]],'[6]Person Detail'!$B:$W,21,0)</f>
        <v>0.94770495546928524</v>
      </c>
      <c r="BA321" s="404">
        <f>VLOOKUP(表1[[#This Row],[Pers.no.]],'[6]Person Detail'!$B:$W,22,0)</f>
        <v>1</v>
      </c>
    </row>
    <row r="322" spans="1:53" ht="19.95" customHeight="1">
      <c r="A322" s="87" t="s">
        <v>562</v>
      </c>
      <c r="B322" s="169">
        <v>15003321</v>
      </c>
      <c r="C322" s="169" t="s">
        <v>54</v>
      </c>
      <c r="D322" s="169" t="s">
        <v>55</v>
      </c>
      <c r="E322" s="169" t="s">
        <v>1344</v>
      </c>
      <c r="F322" s="169" t="s">
        <v>1369</v>
      </c>
      <c r="G322" s="169" t="s">
        <v>1327</v>
      </c>
      <c r="H322" s="170">
        <v>40238</v>
      </c>
      <c r="I322" s="169" t="s">
        <v>80</v>
      </c>
      <c r="J322" s="169" t="s">
        <v>80</v>
      </c>
      <c r="K322" s="169" t="s">
        <v>66</v>
      </c>
      <c r="L322" s="171">
        <v>2</v>
      </c>
      <c r="M322" s="171">
        <v>3</v>
      </c>
      <c r="N322" s="189">
        <v>15683</v>
      </c>
      <c r="O322" s="195">
        <v>2.5000000000000001E-2</v>
      </c>
      <c r="P322" s="190">
        <f t="shared" si="81"/>
        <v>392</v>
      </c>
      <c r="Q322" s="195">
        <v>0</v>
      </c>
      <c r="R322" s="190">
        <f t="shared" si="82"/>
        <v>0</v>
      </c>
      <c r="S322" s="195">
        <f t="shared" si="83"/>
        <v>2.499521775170567E-2</v>
      </c>
      <c r="T322" s="190">
        <f t="shared" si="84"/>
        <v>392</v>
      </c>
      <c r="U322" s="190">
        <f t="shared" si="85"/>
        <v>16075</v>
      </c>
      <c r="V322" s="191">
        <f t="shared" si="95"/>
        <v>16075</v>
      </c>
      <c r="W322" s="192">
        <f t="shared" si="86"/>
        <v>392</v>
      </c>
      <c r="X322" s="196">
        <f t="shared" si="97"/>
        <v>2.5000000000000001E-2</v>
      </c>
      <c r="Y322" s="197" t="str">
        <f t="shared" si="96"/>
        <v>2.00%-3.00%</v>
      </c>
      <c r="Z322" s="193"/>
      <c r="AA322" s="193"/>
      <c r="AB322" s="193"/>
      <c r="AC322" s="198"/>
      <c r="AD322" s="189">
        <f t="shared" si="87"/>
        <v>0</v>
      </c>
      <c r="AE322" s="194">
        <f t="shared" si="88"/>
        <v>16075</v>
      </c>
      <c r="AF322" s="182">
        <f t="shared" si="89"/>
        <v>392</v>
      </c>
      <c r="AG322" s="199">
        <f t="shared" si="90"/>
        <v>2.4995217751705656E-2</v>
      </c>
      <c r="AH322" s="184">
        <v>14</v>
      </c>
      <c r="AI322" s="184">
        <v>450</v>
      </c>
      <c r="AJ322" s="184"/>
      <c r="AK322" s="184">
        <v>688</v>
      </c>
      <c r="AL322" s="184">
        <f t="shared" si="91"/>
        <v>231138</v>
      </c>
      <c r="AM322" s="171">
        <v>3</v>
      </c>
      <c r="AN322" s="184"/>
      <c r="AO322" s="185"/>
      <c r="AP322" s="185"/>
      <c r="AQ322" s="169" t="s">
        <v>1351</v>
      </c>
      <c r="AR322" s="169" t="s">
        <v>173</v>
      </c>
      <c r="AW322" s="145" t="e" vm="1">
        <f t="shared" ca="1" si="92"/>
        <v>#NAME?</v>
      </c>
      <c r="AX322" s="21" t="str">
        <f>VLOOKUP(表1[[#This Row],[Pers.no.]],'[6]Person Detail'!$B:$L,11,0)</f>
        <v>70-90</v>
      </c>
      <c r="AY322" s="404">
        <f>VLOOKUP(表1[[#This Row],[Pers.no.]],'[6]Person Detail'!$B:$R,17,0)</f>
        <v>0.99159079413252404</v>
      </c>
      <c r="AZ322" s="404">
        <f>VLOOKUP(表1[[#This Row],[Pers.no.]],'[6]Person Detail'!$B:$W,21,0)</f>
        <v>0.98400050194503696</v>
      </c>
      <c r="BA322" s="404">
        <f>VLOOKUP(表1[[#This Row],[Pers.no.]],'[6]Person Detail'!$B:$W,22,0)</f>
        <v>0.98619631901840488</v>
      </c>
    </row>
    <row r="323" spans="1:53" ht="19.95" customHeight="1">
      <c r="A323" s="87" t="s">
        <v>562</v>
      </c>
      <c r="B323" s="169">
        <v>15012922</v>
      </c>
      <c r="C323" s="169" t="s">
        <v>54</v>
      </c>
      <c r="D323" s="169" t="s">
        <v>55</v>
      </c>
      <c r="E323" s="169" t="s">
        <v>1344</v>
      </c>
      <c r="F323" s="169" t="s">
        <v>1401</v>
      </c>
      <c r="G323" s="169" t="s">
        <v>1327</v>
      </c>
      <c r="H323" s="170">
        <v>44354</v>
      </c>
      <c r="I323" s="169" t="s">
        <v>110</v>
      </c>
      <c r="J323" s="169" t="s">
        <v>110</v>
      </c>
      <c r="K323" s="169" t="s">
        <v>89</v>
      </c>
      <c r="L323" s="171">
        <v>2</v>
      </c>
      <c r="M323" s="171">
        <v>3</v>
      </c>
      <c r="N323" s="189">
        <v>12728</v>
      </c>
      <c r="O323" s="195">
        <v>0</v>
      </c>
      <c r="P323" s="190">
        <f t="shared" si="81"/>
        <v>0</v>
      </c>
      <c r="Q323" s="195">
        <v>0</v>
      </c>
      <c r="R323" s="190">
        <f t="shared" si="82"/>
        <v>0</v>
      </c>
      <c r="S323" s="195">
        <f t="shared" si="83"/>
        <v>0</v>
      </c>
      <c r="T323" s="190">
        <f t="shared" si="84"/>
        <v>0</v>
      </c>
      <c r="U323" s="190">
        <f t="shared" si="85"/>
        <v>12728</v>
      </c>
      <c r="V323" s="191">
        <f t="shared" si="95"/>
        <v>12728</v>
      </c>
      <c r="W323" s="192">
        <f t="shared" si="86"/>
        <v>0</v>
      </c>
      <c r="X323" s="196">
        <f t="shared" si="97"/>
        <v>0</v>
      </c>
      <c r="Y323" s="197" t="str">
        <f t="shared" si="96"/>
        <v>0.00%-0.00%</v>
      </c>
      <c r="Z323" s="193"/>
      <c r="AA323" s="193"/>
      <c r="AB323" s="193"/>
      <c r="AC323" s="198"/>
      <c r="AD323" s="189">
        <f t="shared" si="87"/>
        <v>0</v>
      </c>
      <c r="AE323" s="194">
        <f t="shared" si="88"/>
        <v>12728</v>
      </c>
      <c r="AF323" s="182">
        <f t="shared" si="89"/>
        <v>0</v>
      </c>
      <c r="AG323" s="199">
        <f t="shared" si="90"/>
        <v>0</v>
      </c>
      <c r="AH323" s="184">
        <v>14</v>
      </c>
      <c r="AI323" s="184">
        <v>450</v>
      </c>
      <c r="AJ323" s="184"/>
      <c r="AK323" s="184">
        <v>688</v>
      </c>
      <c r="AL323" s="184">
        <f t="shared" si="91"/>
        <v>184280</v>
      </c>
      <c r="AM323" s="171">
        <v>4</v>
      </c>
      <c r="AN323" s="184"/>
      <c r="AO323" s="185"/>
      <c r="AP323" s="185"/>
      <c r="AQ323" s="169" t="s">
        <v>1351</v>
      </c>
      <c r="AR323" s="169" t="s">
        <v>173</v>
      </c>
      <c r="AW323" s="145" t="e" vm="1">
        <f t="shared" ca="1" si="92"/>
        <v>#NAME?</v>
      </c>
      <c r="AX323" s="21" t="str">
        <f>VLOOKUP(表1[[#This Row],[Pers.no.]],'[6]Person Detail'!$B:$L,11,0)</f>
        <v>&gt;90</v>
      </c>
      <c r="AY323" s="404">
        <f>VLOOKUP(表1[[#This Row],[Pers.no.]],'[6]Person Detail'!$B:$R,17,0)</f>
        <v>1.0299817924337447</v>
      </c>
      <c r="AZ323" s="404">
        <f>VLOOKUP(表1[[#This Row],[Pers.no.]],'[6]Person Detail'!$B:$W,21,0)</f>
        <v>1.0657288788411623</v>
      </c>
      <c r="BA323" s="404">
        <f>VLOOKUP(表1[[#This Row],[Pers.no.]],'[6]Person Detail'!$B:$W,22,0)</f>
        <v>1.0431931808868125</v>
      </c>
    </row>
    <row r="324" spans="1:53" ht="19.95" customHeight="1">
      <c r="A324" s="87" t="s">
        <v>562</v>
      </c>
      <c r="B324" s="169">
        <v>15005095</v>
      </c>
      <c r="C324" s="169" t="s">
        <v>54</v>
      </c>
      <c r="D324" s="169" t="s">
        <v>55</v>
      </c>
      <c r="E324" s="169" t="s">
        <v>1344</v>
      </c>
      <c r="F324" s="169" t="s">
        <v>1467</v>
      </c>
      <c r="G324" s="169" t="s">
        <v>1468</v>
      </c>
      <c r="H324" s="170">
        <v>42095</v>
      </c>
      <c r="I324" s="169" t="s">
        <v>105</v>
      </c>
      <c r="J324" s="169" t="s">
        <v>211</v>
      </c>
      <c r="K324" s="169" t="s">
        <v>107</v>
      </c>
      <c r="L324" s="171">
        <v>2</v>
      </c>
      <c r="M324" s="171">
        <v>3</v>
      </c>
      <c r="N324" s="189">
        <v>7509</v>
      </c>
      <c r="O324" s="195">
        <v>2.5000000000000001E-2</v>
      </c>
      <c r="P324" s="190">
        <f t="shared" ref="P324:P387" si="98">ROUND(N324*O324,0)</f>
        <v>188</v>
      </c>
      <c r="Q324" s="195">
        <v>0</v>
      </c>
      <c r="R324" s="190">
        <f t="shared" ref="R324:R387" si="99">ROUND(N324*Q324,0)</f>
        <v>0</v>
      </c>
      <c r="S324" s="195">
        <f t="shared" ref="S324:S387" si="100">T324/N324</f>
        <v>2.5036622719403382E-2</v>
      </c>
      <c r="T324" s="190">
        <f t="shared" ref="T324:T387" si="101">P324+R324</f>
        <v>188</v>
      </c>
      <c r="U324" s="190">
        <f t="shared" ref="U324:U387" si="102">N324+T324</f>
        <v>7697</v>
      </c>
      <c r="V324" s="191">
        <v>7750</v>
      </c>
      <c r="W324" s="192">
        <f t="shared" ref="W324:W387" si="103">V324-N324</f>
        <v>241</v>
      </c>
      <c r="X324" s="196">
        <f t="shared" si="97"/>
        <v>3.2099999999999997E-2</v>
      </c>
      <c r="Y324" s="197" t="str">
        <f t="shared" si="96"/>
        <v>2.00%-3.00%</v>
      </c>
      <c r="Z324" s="193"/>
      <c r="AA324" s="193"/>
      <c r="AB324" s="193"/>
      <c r="AC324" s="198"/>
      <c r="AD324" s="189">
        <f t="shared" ref="AD324:AD387" si="104">ROUND(N324*AC324,0)</f>
        <v>0</v>
      </c>
      <c r="AE324" s="194">
        <f t="shared" ref="AE324:AE387" si="105">V324+AD324</f>
        <v>7750</v>
      </c>
      <c r="AF324" s="182">
        <f t="shared" ref="AF324:AF387" si="106">AE324-N324</f>
        <v>241</v>
      </c>
      <c r="AG324" s="199">
        <f t="shared" ref="AG324:AG387" si="107">AE324/N324-1</f>
        <v>3.2094819549873588E-2</v>
      </c>
      <c r="AH324" s="184">
        <v>14</v>
      </c>
      <c r="AI324" s="184">
        <v>3050</v>
      </c>
      <c r="AJ324" s="184"/>
      <c r="AK324" s="184">
        <v>688</v>
      </c>
      <c r="AL324" s="184">
        <f t="shared" ref="AL324:AL387" si="108">AE324*AH324+AI324*12+AK324+IF(AB324="",AJ324,IF(AB324="D",5000,IF(AB324="C",1000,0)))*12</f>
        <v>145788</v>
      </c>
      <c r="AM324" s="171">
        <v>3</v>
      </c>
      <c r="AN324" s="184"/>
      <c r="AO324" s="185" t="s">
        <v>1469</v>
      </c>
      <c r="AP324" s="185"/>
      <c r="AQ324" s="169" t="s">
        <v>1351</v>
      </c>
      <c r="AR324" s="169" t="s">
        <v>173</v>
      </c>
      <c r="AW324" s="145" t="e" vm="1">
        <f t="shared" ca="1" si="92"/>
        <v>#NAME?</v>
      </c>
      <c r="AX324" s="21" t="str">
        <f>VLOOKUP(表1[[#This Row],[Pers.no.]],'[6]Person Detail'!$B:$L,11,0)</f>
        <v>70-90</v>
      </c>
      <c r="AY324" s="404">
        <f>VLOOKUP(表1[[#This Row],[Pers.no.]],'[6]Person Detail'!$B:$R,17,0)</f>
        <v>0.79460317460317464</v>
      </c>
      <c r="AZ324" s="404">
        <f>VLOOKUP(表1[[#This Row],[Pers.no.]],'[6]Person Detail'!$B:$W,21,0)</f>
        <v>0.85738753139986301</v>
      </c>
      <c r="BA324" s="404">
        <f>VLOOKUP(表1[[#This Row],[Pers.no.]],'[6]Person Detail'!$B:$W,22,0)</f>
        <v>0.86111111111111116</v>
      </c>
    </row>
    <row r="325" spans="1:53" ht="19.95" customHeight="1">
      <c r="A325" s="87" t="s">
        <v>562</v>
      </c>
      <c r="B325" s="169">
        <v>15014172</v>
      </c>
      <c r="C325" s="169" t="s">
        <v>54</v>
      </c>
      <c r="D325" s="169" t="s">
        <v>55</v>
      </c>
      <c r="E325" s="169" t="s">
        <v>1344</v>
      </c>
      <c r="F325" s="169" t="s">
        <v>1467</v>
      </c>
      <c r="G325" s="169" t="s">
        <v>1468</v>
      </c>
      <c r="H325" s="170">
        <v>40967</v>
      </c>
      <c r="I325" s="169" t="s">
        <v>80</v>
      </c>
      <c r="J325" s="169" t="s">
        <v>1472</v>
      </c>
      <c r="K325" s="169" t="s">
        <v>66</v>
      </c>
      <c r="L325" s="171">
        <v>2</v>
      </c>
      <c r="M325" s="171">
        <v>3</v>
      </c>
      <c r="N325" s="189">
        <v>15938</v>
      </c>
      <c r="O325" s="195">
        <v>0</v>
      </c>
      <c r="P325" s="190">
        <f t="shared" si="98"/>
        <v>0</v>
      </c>
      <c r="Q325" s="195">
        <v>0</v>
      </c>
      <c r="R325" s="190">
        <f t="shared" si="99"/>
        <v>0</v>
      </c>
      <c r="S325" s="195">
        <f t="shared" si="100"/>
        <v>0</v>
      </c>
      <c r="T325" s="190">
        <f t="shared" si="101"/>
        <v>0</v>
      </c>
      <c r="U325" s="190">
        <f t="shared" si="102"/>
        <v>15938</v>
      </c>
      <c r="V325" s="191">
        <v>16300</v>
      </c>
      <c r="W325" s="192">
        <f t="shared" si="103"/>
        <v>362</v>
      </c>
      <c r="X325" s="196">
        <f t="shared" si="97"/>
        <v>2.2700000000000001E-2</v>
      </c>
      <c r="Y325" s="197" t="str">
        <f t="shared" si="96"/>
        <v>0.00%-0.00%</v>
      </c>
      <c r="Z325" s="193"/>
      <c r="AA325" s="193"/>
      <c r="AB325" s="193"/>
      <c r="AC325" s="198"/>
      <c r="AD325" s="189">
        <f t="shared" si="104"/>
        <v>0</v>
      </c>
      <c r="AE325" s="194">
        <f t="shared" si="105"/>
        <v>16300</v>
      </c>
      <c r="AF325" s="182">
        <f t="shared" si="106"/>
        <v>362</v>
      </c>
      <c r="AG325" s="199">
        <f t="shared" si="107"/>
        <v>2.2713012925084763E-2</v>
      </c>
      <c r="AH325" s="184">
        <v>14</v>
      </c>
      <c r="AI325" s="184">
        <v>2950</v>
      </c>
      <c r="AJ325" s="184"/>
      <c r="AK325" s="184">
        <v>688</v>
      </c>
      <c r="AL325" s="184">
        <f t="shared" si="108"/>
        <v>264288</v>
      </c>
      <c r="AM325" s="171">
        <v>4</v>
      </c>
      <c r="AN325" s="184"/>
      <c r="AO325" s="185" t="s">
        <v>1469</v>
      </c>
      <c r="AP325" s="185"/>
      <c r="AQ325" s="169" t="s">
        <v>1351</v>
      </c>
      <c r="AR325" s="169" t="s">
        <v>173</v>
      </c>
      <c r="AW325" s="145" t="e" vm="1">
        <f t="shared" ca="1" si="92"/>
        <v>#NAME?</v>
      </c>
      <c r="AX325" s="21" t="str">
        <f>VLOOKUP(表1[[#This Row],[Pers.no.]],'[6]Person Detail'!$B:$L,11,0)</f>
        <v>&gt;90</v>
      </c>
      <c r="AY325" s="404">
        <f>VLOOKUP(表1[[#This Row],[Pers.no.]],'[6]Person Detail'!$B:$R,17,0)</f>
        <v>1.0077137076378351</v>
      </c>
      <c r="AZ325" s="404">
        <f>VLOOKUP(表1[[#This Row],[Pers.no.]],'[6]Person Detail'!$B:$W,21,0)</f>
        <v>1</v>
      </c>
      <c r="BA325" s="404">
        <f>VLOOKUP(表1[[#This Row],[Pers.no.]],'[6]Person Detail'!$B:$W,22,0)</f>
        <v>1</v>
      </c>
    </row>
    <row r="326" spans="1:53" ht="19.95" customHeight="1">
      <c r="A326" s="87" t="s">
        <v>562</v>
      </c>
      <c r="B326" s="169">
        <v>1212023</v>
      </c>
      <c r="C326" s="169" t="s">
        <v>54</v>
      </c>
      <c r="D326" s="169" t="s">
        <v>55</v>
      </c>
      <c r="E326" s="169" t="s">
        <v>1344</v>
      </c>
      <c r="F326" s="169" t="s">
        <v>1475</v>
      </c>
      <c r="G326" s="169" t="s">
        <v>1321</v>
      </c>
      <c r="H326" s="170">
        <v>39930</v>
      </c>
      <c r="I326" s="169" t="s">
        <v>110</v>
      </c>
      <c r="J326" s="169" t="s">
        <v>110</v>
      </c>
      <c r="K326" s="169" t="s">
        <v>89</v>
      </c>
      <c r="L326" s="171">
        <v>2</v>
      </c>
      <c r="M326" s="171">
        <v>2</v>
      </c>
      <c r="N326" s="189">
        <v>10637</v>
      </c>
      <c r="O326" s="173">
        <v>0</v>
      </c>
      <c r="P326" s="190">
        <f t="shared" si="98"/>
        <v>0</v>
      </c>
      <c r="Q326" s="173">
        <v>0</v>
      </c>
      <c r="R326" s="190">
        <f t="shared" si="99"/>
        <v>0</v>
      </c>
      <c r="S326" s="173">
        <f t="shared" si="100"/>
        <v>0</v>
      </c>
      <c r="T326" s="190">
        <f t="shared" si="101"/>
        <v>0</v>
      </c>
      <c r="U326" s="190">
        <f t="shared" si="102"/>
        <v>10637</v>
      </c>
      <c r="V326" s="191">
        <f t="shared" ref="V326:V328" si="109">U326</f>
        <v>10637</v>
      </c>
      <c r="W326" s="192">
        <f t="shared" si="103"/>
        <v>0</v>
      </c>
      <c r="X326" s="177">
        <f t="shared" si="97"/>
        <v>0</v>
      </c>
      <c r="Y326" s="178" t="str">
        <f t="shared" si="96"/>
        <v>0.00%-0.00%</v>
      </c>
      <c r="Z326" s="193"/>
      <c r="AA326" s="193"/>
      <c r="AB326" s="193"/>
      <c r="AC326" s="180"/>
      <c r="AD326" s="189">
        <f t="shared" si="104"/>
        <v>0</v>
      </c>
      <c r="AE326" s="194">
        <f t="shared" si="105"/>
        <v>10637</v>
      </c>
      <c r="AF326" s="182">
        <f t="shared" si="106"/>
        <v>0</v>
      </c>
      <c r="AG326" s="183">
        <f t="shared" si="107"/>
        <v>0</v>
      </c>
      <c r="AH326" s="184">
        <v>14</v>
      </c>
      <c r="AI326" s="184">
        <v>450</v>
      </c>
      <c r="AJ326" s="184"/>
      <c r="AK326" s="184">
        <v>688</v>
      </c>
      <c r="AL326" s="184">
        <f t="shared" si="108"/>
        <v>155006</v>
      </c>
      <c r="AM326" s="171">
        <v>3</v>
      </c>
      <c r="AN326" s="184"/>
      <c r="AO326" s="185"/>
      <c r="AP326" s="185"/>
      <c r="AQ326" s="169" t="s">
        <v>1476</v>
      </c>
      <c r="AR326" s="169" t="s">
        <v>173</v>
      </c>
      <c r="AW326" s="145" t="e" vm="1">
        <f t="shared" ca="1" si="92"/>
        <v>#NAME?</v>
      </c>
      <c r="AX326" s="21" t="str">
        <f>VLOOKUP(表1[[#This Row],[Pers.no.]],'[6]Person Detail'!$B:$L,11,0)</f>
        <v>0</v>
      </c>
      <c r="AY326" s="404">
        <f>VLOOKUP(表1[[#This Row],[Pers.no.]],'[6]Person Detail'!$B:$R,17,0)</f>
        <v>0.8607728100343921</v>
      </c>
      <c r="AZ326" s="404">
        <f>VLOOKUP(表1[[#This Row],[Pers.no.]],'[6]Person Detail'!$B:$W,21,0)</f>
        <v>0.89064724106170978</v>
      </c>
      <c r="BA326" s="404">
        <f>VLOOKUP(表1[[#This Row],[Pers.no.]],'[6]Person Detail'!$B:$W,22,0)</f>
        <v>0.87181378575526591</v>
      </c>
    </row>
    <row r="327" spans="1:53" ht="19.95" customHeight="1">
      <c r="A327" s="87" t="s">
        <v>562</v>
      </c>
      <c r="B327" s="169">
        <v>1421196</v>
      </c>
      <c r="C327" s="169" t="s">
        <v>54</v>
      </c>
      <c r="D327" s="169" t="s">
        <v>55</v>
      </c>
      <c r="E327" s="169" t="s">
        <v>1344</v>
      </c>
      <c r="F327" s="169" t="s">
        <v>1479</v>
      </c>
      <c r="G327" s="169" t="s">
        <v>1480</v>
      </c>
      <c r="H327" s="170">
        <v>41610</v>
      </c>
      <c r="I327" s="169" t="s">
        <v>388</v>
      </c>
      <c r="J327" s="169" t="s">
        <v>388</v>
      </c>
      <c r="K327" s="169" t="s">
        <v>107</v>
      </c>
      <c r="L327" s="171">
        <v>2</v>
      </c>
      <c r="M327" s="171">
        <v>3</v>
      </c>
      <c r="N327" s="189">
        <v>8062</v>
      </c>
      <c r="O327" s="173">
        <v>2.5000000000000001E-2</v>
      </c>
      <c r="P327" s="190">
        <f t="shared" si="98"/>
        <v>202</v>
      </c>
      <c r="Q327" s="173">
        <v>0</v>
      </c>
      <c r="R327" s="190">
        <f t="shared" si="99"/>
        <v>0</v>
      </c>
      <c r="S327" s="173">
        <f t="shared" si="100"/>
        <v>2.5055817415033491E-2</v>
      </c>
      <c r="T327" s="190">
        <f t="shared" si="101"/>
        <v>202</v>
      </c>
      <c r="U327" s="190">
        <f t="shared" si="102"/>
        <v>8264</v>
      </c>
      <c r="V327" s="191">
        <f t="shared" si="109"/>
        <v>8264</v>
      </c>
      <c r="W327" s="192">
        <f t="shared" si="103"/>
        <v>202</v>
      </c>
      <c r="X327" s="177">
        <f t="shared" si="97"/>
        <v>2.5100000000000001E-2</v>
      </c>
      <c r="Y327" s="178" t="str">
        <f t="shared" si="96"/>
        <v>2.00%-3.01%</v>
      </c>
      <c r="Z327" s="193"/>
      <c r="AA327" s="193"/>
      <c r="AB327" s="193"/>
      <c r="AC327" s="180"/>
      <c r="AD327" s="189">
        <f t="shared" si="104"/>
        <v>0</v>
      </c>
      <c r="AE327" s="194">
        <f t="shared" si="105"/>
        <v>8264</v>
      </c>
      <c r="AF327" s="182">
        <f t="shared" si="106"/>
        <v>202</v>
      </c>
      <c r="AG327" s="183">
        <f t="shared" si="107"/>
        <v>2.5055817415033488E-2</v>
      </c>
      <c r="AH327" s="184">
        <v>14</v>
      </c>
      <c r="AI327" s="184">
        <v>450</v>
      </c>
      <c r="AJ327" s="184"/>
      <c r="AK327" s="184">
        <v>688</v>
      </c>
      <c r="AL327" s="184">
        <f t="shared" si="108"/>
        <v>121784</v>
      </c>
      <c r="AM327" s="171">
        <v>3</v>
      </c>
      <c r="AN327" s="184"/>
      <c r="AO327" s="185"/>
      <c r="AP327" s="185"/>
      <c r="AQ327" s="169" t="s">
        <v>1476</v>
      </c>
      <c r="AR327" s="169" t="s">
        <v>173</v>
      </c>
      <c r="AW327" s="145" t="e" vm="1">
        <f t="shared" ca="1" si="92"/>
        <v>#NAME?</v>
      </c>
      <c r="AX327" s="21" t="str">
        <f>VLOOKUP(表1[[#This Row],[Pers.no.]],'[6]Person Detail'!$B:$L,11,0)</f>
        <v>70-90</v>
      </c>
      <c r="AY327" s="404">
        <f>VLOOKUP(表1[[#This Row],[Pers.no.]],'[6]Person Detail'!$B:$R,17,0)</f>
        <v>0.85312169312169317</v>
      </c>
      <c r="AZ327" s="404">
        <f>VLOOKUP(表1[[#This Row],[Pers.no.]],'[6]Person Detail'!$B:$W,21,0)</f>
        <v>0.92052980132450335</v>
      </c>
      <c r="BA327" s="404">
        <f>VLOOKUP(表1[[#This Row],[Pers.no.]],'[6]Person Detail'!$B:$W,22,0)</f>
        <v>0.91822222222222227</v>
      </c>
    </row>
    <row r="328" spans="1:53" ht="19.95" customHeight="1">
      <c r="A328" s="87" t="s">
        <v>562</v>
      </c>
      <c r="B328" s="169">
        <v>1520060</v>
      </c>
      <c r="C328" s="169" t="s">
        <v>54</v>
      </c>
      <c r="D328" s="169" t="s">
        <v>55</v>
      </c>
      <c r="E328" s="169" t="s">
        <v>1344</v>
      </c>
      <c r="F328" s="169" t="s">
        <v>1479</v>
      </c>
      <c r="G328" s="169" t="s">
        <v>1480</v>
      </c>
      <c r="H328" s="170">
        <v>43160</v>
      </c>
      <c r="I328" s="169" t="s">
        <v>150</v>
      </c>
      <c r="J328" s="169" t="s">
        <v>1483</v>
      </c>
      <c r="K328" s="169" t="s">
        <v>59</v>
      </c>
      <c r="L328" s="171">
        <v>2</v>
      </c>
      <c r="M328" s="171">
        <v>3</v>
      </c>
      <c r="N328" s="189">
        <v>19131</v>
      </c>
      <c r="O328" s="173">
        <v>2.5000000000000001E-2</v>
      </c>
      <c r="P328" s="190">
        <f t="shared" si="98"/>
        <v>478</v>
      </c>
      <c r="Q328" s="173">
        <v>0</v>
      </c>
      <c r="R328" s="190">
        <f t="shared" si="99"/>
        <v>0</v>
      </c>
      <c r="S328" s="173">
        <f t="shared" si="100"/>
        <v>2.498562542470336E-2</v>
      </c>
      <c r="T328" s="190">
        <f t="shared" si="101"/>
        <v>478</v>
      </c>
      <c r="U328" s="190">
        <f t="shared" si="102"/>
        <v>19609</v>
      </c>
      <c r="V328" s="191">
        <f t="shared" si="109"/>
        <v>19609</v>
      </c>
      <c r="W328" s="192">
        <f t="shared" si="103"/>
        <v>478</v>
      </c>
      <c r="X328" s="177">
        <f t="shared" si="97"/>
        <v>2.5000000000000001E-2</v>
      </c>
      <c r="Y328" s="178" t="str">
        <f t="shared" si="96"/>
        <v>2.00%-3.00%</v>
      </c>
      <c r="Z328" s="193"/>
      <c r="AA328" s="193"/>
      <c r="AB328" s="193"/>
      <c r="AC328" s="180"/>
      <c r="AD328" s="189">
        <f t="shared" si="104"/>
        <v>0</v>
      </c>
      <c r="AE328" s="194">
        <f t="shared" si="105"/>
        <v>19609</v>
      </c>
      <c r="AF328" s="182">
        <f t="shared" si="106"/>
        <v>478</v>
      </c>
      <c r="AG328" s="183">
        <f t="shared" si="107"/>
        <v>2.4985625424703395E-2</v>
      </c>
      <c r="AH328" s="184">
        <v>14</v>
      </c>
      <c r="AI328" s="184">
        <v>450</v>
      </c>
      <c r="AJ328" s="184"/>
      <c r="AK328" s="184">
        <v>688</v>
      </c>
      <c r="AL328" s="184">
        <f t="shared" si="108"/>
        <v>280614</v>
      </c>
      <c r="AM328" s="171">
        <v>4</v>
      </c>
      <c r="AN328" s="184"/>
      <c r="AO328" s="185"/>
      <c r="AP328" s="185"/>
      <c r="AQ328" s="169" t="s">
        <v>1476</v>
      </c>
      <c r="AR328" s="169" t="s">
        <v>173</v>
      </c>
      <c r="AW328" s="145" t="e" vm="1">
        <f t="shared" ca="1" si="92"/>
        <v>#NAME?</v>
      </c>
      <c r="AX328" s="21" t="str">
        <f>VLOOKUP(表1[[#This Row],[Pers.no.]],'[6]Person Detail'!$B:$L,11,0)</f>
        <v>70-90</v>
      </c>
      <c r="AY328" s="404">
        <f>VLOOKUP(表1[[#This Row],[Pers.no.]],'[6]Person Detail'!$B:$R,17,0)</f>
        <v>0.82308652067289079</v>
      </c>
      <c r="AZ328" s="404">
        <f>VLOOKUP(表1[[#This Row],[Pers.no.]],'[6]Person Detail'!$B:$W,21,0)</f>
        <v>0.89846428403700751</v>
      </c>
      <c r="BA328" s="404">
        <f>VLOOKUP(表1[[#This Row],[Pers.no.]],'[6]Person Detail'!$B:$W,22,0)</f>
        <v>0.89846506300114548</v>
      </c>
    </row>
    <row r="329" spans="1:53" ht="19.95" customHeight="1">
      <c r="A329" s="87" t="s">
        <v>562</v>
      </c>
      <c r="B329" s="169">
        <v>11009081</v>
      </c>
      <c r="C329" s="169" t="s">
        <v>54</v>
      </c>
      <c r="D329" s="169" t="s">
        <v>55</v>
      </c>
      <c r="E329" s="169" t="s">
        <v>1344</v>
      </c>
      <c r="F329" s="169" t="s">
        <v>1486</v>
      </c>
      <c r="G329" s="169" t="s">
        <v>1321</v>
      </c>
      <c r="H329" s="170">
        <v>41157</v>
      </c>
      <c r="I329" s="169" t="s">
        <v>110</v>
      </c>
      <c r="J329" s="169" t="s">
        <v>110</v>
      </c>
      <c r="K329" s="169" t="s">
        <v>89</v>
      </c>
      <c r="L329" s="171">
        <v>2</v>
      </c>
      <c r="M329" s="171">
        <v>3</v>
      </c>
      <c r="N329" s="189">
        <v>11566</v>
      </c>
      <c r="O329" s="173">
        <v>2.5000000000000001E-2</v>
      </c>
      <c r="P329" s="190">
        <f t="shared" si="98"/>
        <v>289</v>
      </c>
      <c r="Q329" s="173">
        <v>0</v>
      </c>
      <c r="R329" s="190">
        <f t="shared" si="99"/>
        <v>0</v>
      </c>
      <c r="S329" s="173">
        <f t="shared" si="100"/>
        <v>2.4987030952792668E-2</v>
      </c>
      <c r="T329" s="190">
        <f t="shared" si="101"/>
        <v>289</v>
      </c>
      <c r="U329" s="190">
        <f t="shared" si="102"/>
        <v>11855</v>
      </c>
      <c r="V329" s="191">
        <f>U329+100</f>
        <v>11955</v>
      </c>
      <c r="W329" s="192">
        <f t="shared" si="103"/>
        <v>389</v>
      </c>
      <c r="X329" s="177">
        <f t="shared" si="97"/>
        <v>3.3599999999999998E-2</v>
      </c>
      <c r="Y329" s="178" t="str">
        <f t="shared" si="96"/>
        <v>2.00%-3.00%</v>
      </c>
      <c r="Z329" s="193"/>
      <c r="AA329" s="193"/>
      <c r="AB329" s="193"/>
      <c r="AC329" s="180"/>
      <c r="AD329" s="189">
        <f t="shared" si="104"/>
        <v>0</v>
      </c>
      <c r="AE329" s="194">
        <f t="shared" si="105"/>
        <v>11955</v>
      </c>
      <c r="AF329" s="182">
        <f t="shared" si="106"/>
        <v>389</v>
      </c>
      <c r="AG329" s="183">
        <f t="shared" si="107"/>
        <v>3.3633062424347271E-2</v>
      </c>
      <c r="AH329" s="184">
        <v>14</v>
      </c>
      <c r="AI329" s="184">
        <v>450</v>
      </c>
      <c r="AJ329" s="184"/>
      <c r="AK329" s="184">
        <v>688</v>
      </c>
      <c r="AL329" s="184">
        <f t="shared" si="108"/>
        <v>173458</v>
      </c>
      <c r="AM329" s="171">
        <v>3</v>
      </c>
      <c r="AN329" s="184"/>
      <c r="AO329" s="185"/>
      <c r="AP329" s="185"/>
      <c r="AQ329" s="169" t="s">
        <v>1476</v>
      </c>
      <c r="AR329" s="169" t="s">
        <v>173</v>
      </c>
      <c r="AW329" s="145" t="e" vm="1">
        <f t="shared" ca="1" si="92"/>
        <v>#NAME?</v>
      </c>
      <c r="AX329" s="21" t="str">
        <f>VLOOKUP(表1[[#This Row],[Pers.no.]],'[6]Person Detail'!$B:$L,11,0)</f>
        <v>70-90</v>
      </c>
      <c r="AY329" s="404">
        <f>VLOOKUP(表1[[#This Row],[Pers.no.]],'[6]Person Detail'!$B:$R,17,0)</f>
        <v>0.93594982803965199</v>
      </c>
      <c r="AZ329" s="404">
        <f>VLOOKUP(表1[[#This Row],[Pers.no.]],'[6]Person Detail'!$B:$W,21,0)</f>
        <v>0.96843339194507239</v>
      </c>
      <c r="BA329" s="404">
        <f>VLOOKUP(表1[[#This Row],[Pers.no.]],'[6]Person Detail'!$B:$W,22,0)</f>
        <v>0.97983771821981802</v>
      </c>
    </row>
    <row r="330" spans="1:53" ht="19.95" customHeight="1">
      <c r="A330" s="87" t="s">
        <v>562</v>
      </c>
      <c r="B330" s="169">
        <v>11011805</v>
      </c>
      <c r="C330" s="169" t="s">
        <v>54</v>
      </c>
      <c r="D330" s="169" t="s">
        <v>55</v>
      </c>
      <c r="E330" s="169" t="s">
        <v>1344</v>
      </c>
      <c r="F330" s="169" t="s">
        <v>1475</v>
      </c>
      <c r="G330" s="169" t="s">
        <v>1321</v>
      </c>
      <c r="H330" s="170">
        <v>41953</v>
      </c>
      <c r="I330" s="169" t="s">
        <v>110</v>
      </c>
      <c r="J330" s="169" t="s">
        <v>110</v>
      </c>
      <c r="K330" s="169" t="s">
        <v>89</v>
      </c>
      <c r="L330" s="171">
        <v>2</v>
      </c>
      <c r="M330" s="171">
        <v>3</v>
      </c>
      <c r="N330" s="189">
        <v>12108</v>
      </c>
      <c r="O330" s="173">
        <v>0</v>
      </c>
      <c r="P330" s="190">
        <f t="shared" si="98"/>
        <v>0</v>
      </c>
      <c r="Q330" s="173">
        <v>0</v>
      </c>
      <c r="R330" s="190">
        <f t="shared" si="99"/>
        <v>0</v>
      </c>
      <c r="S330" s="173">
        <f t="shared" si="100"/>
        <v>0</v>
      </c>
      <c r="T330" s="190">
        <f t="shared" si="101"/>
        <v>0</v>
      </c>
      <c r="U330" s="190">
        <f t="shared" si="102"/>
        <v>12108</v>
      </c>
      <c r="V330" s="191">
        <f t="shared" ref="V330:V332" si="110">U330</f>
        <v>12108</v>
      </c>
      <c r="W330" s="192">
        <f t="shared" si="103"/>
        <v>0</v>
      </c>
      <c r="X330" s="177">
        <f t="shared" si="97"/>
        <v>0</v>
      </c>
      <c r="Y330" s="178" t="str">
        <f t="shared" si="96"/>
        <v>0.00%-0.00%</v>
      </c>
      <c r="Z330" s="193"/>
      <c r="AA330" s="193"/>
      <c r="AB330" s="193"/>
      <c r="AC330" s="180"/>
      <c r="AD330" s="189">
        <f t="shared" si="104"/>
        <v>0</v>
      </c>
      <c r="AE330" s="194">
        <f t="shared" si="105"/>
        <v>12108</v>
      </c>
      <c r="AF330" s="182">
        <f t="shared" si="106"/>
        <v>0</v>
      </c>
      <c r="AG330" s="183">
        <f t="shared" si="107"/>
        <v>0</v>
      </c>
      <c r="AH330" s="184">
        <v>14</v>
      </c>
      <c r="AI330" s="184">
        <v>450</v>
      </c>
      <c r="AJ330" s="184"/>
      <c r="AK330" s="184">
        <v>688</v>
      </c>
      <c r="AL330" s="184">
        <f t="shared" si="108"/>
        <v>175600</v>
      </c>
      <c r="AM330" s="171">
        <v>2</v>
      </c>
      <c r="AN330" s="184"/>
      <c r="AO330" s="185"/>
      <c r="AP330" s="185"/>
      <c r="AQ330" s="169" t="s">
        <v>1476</v>
      </c>
      <c r="AR330" s="169" t="s">
        <v>173</v>
      </c>
      <c r="AW330" s="145" t="e" vm="1">
        <f t="shared" ref="AW330:AW393" ca="1" si="111">_xlfn.LET(_xlpm.actual,X330,_xlpm.low,VALUE(_xlfn.TEXTBEFORE(Y330,"-")),_xlpm.high,VALUE(_xlfn.TEXTAFTER(Y330,"-")),IF(AND(_xlpm.actual=0,OR(_xlpm.low&lt;&gt;0,_xlpm.high&lt;&gt;0)),"0 increase",IF(_xlpm.actual&gt;_xlpm.high*1.2,"&gt;20",IF(_xlpm.actual&lt;_xlpm.low*0.8,"&lt;20","OK"))))</f>
        <v>#NAME?</v>
      </c>
      <c r="AX330" s="21" t="str">
        <f>VLOOKUP(表1[[#This Row],[Pers.no.]],'[6]Person Detail'!$B:$L,11,0)</f>
        <v>&gt;90</v>
      </c>
      <c r="AY330" s="404">
        <f>VLOOKUP(表1[[#This Row],[Pers.no.]],'[6]Person Detail'!$B:$R,17,0)</f>
        <v>0.97980983208577788</v>
      </c>
      <c r="AZ330" s="404">
        <f>VLOOKUP(表1[[#This Row],[Pers.no.]],'[6]Person Detail'!$B:$W,21,0)</f>
        <v>1.0138156242150214</v>
      </c>
      <c r="BA330" s="404">
        <f>VLOOKUP(表1[[#This Row],[Pers.no.]],'[6]Person Detail'!$B:$W,22,0)</f>
        <v>0.99237767396115073</v>
      </c>
    </row>
    <row r="331" spans="1:53" ht="19.95" customHeight="1">
      <c r="A331" s="87" t="s">
        <v>562</v>
      </c>
      <c r="B331" s="169">
        <v>11012844</v>
      </c>
      <c r="C331" s="169" t="s">
        <v>54</v>
      </c>
      <c r="D331" s="169" t="s">
        <v>55</v>
      </c>
      <c r="E331" s="169" t="s">
        <v>1344</v>
      </c>
      <c r="F331" s="169" t="s">
        <v>1486</v>
      </c>
      <c r="G331" s="169" t="s">
        <v>1321</v>
      </c>
      <c r="H331" s="170">
        <v>41228</v>
      </c>
      <c r="I331" s="169" t="s">
        <v>150</v>
      </c>
      <c r="J331" s="169" t="s">
        <v>1490</v>
      </c>
      <c r="K331" s="169" t="s">
        <v>59</v>
      </c>
      <c r="L331" s="171">
        <v>2</v>
      </c>
      <c r="M331" s="171">
        <v>3</v>
      </c>
      <c r="N331" s="189">
        <v>30100</v>
      </c>
      <c r="O331" s="173">
        <v>0</v>
      </c>
      <c r="P331" s="190">
        <f t="shared" si="98"/>
        <v>0</v>
      </c>
      <c r="Q331" s="173">
        <v>0</v>
      </c>
      <c r="R331" s="190">
        <f t="shared" si="99"/>
        <v>0</v>
      </c>
      <c r="S331" s="173">
        <f t="shared" si="100"/>
        <v>0</v>
      </c>
      <c r="T331" s="190">
        <f t="shared" si="101"/>
        <v>0</v>
      </c>
      <c r="U331" s="190">
        <f t="shared" si="102"/>
        <v>30100</v>
      </c>
      <c r="V331" s="191">
        <f t="shared" si="110"/>
        <v>30100</v>
      </c>
      <c r="W331" s="192">
        <f t="shared" si="103"/>
        <v>0</v>
      </c>
      <c r="X331" s="177">
        <f t="shared" si="97"/>
        <v>0</v>
      </c>
      <c r="Y331" s="178" t="str">
        <f t="shared" si="96"/>
        <v>0.00%-0.00%</v>
      </c>
      <c r="Z331" s="193"/>
      <c r="AA331" s="193"/>
      <c r="AB331" s="193"/>
      <c r="AC331" s="180"/>
      <c r="AD331" s="189">
        <f t="shared" si="104"/>
        <v>0</v>
      </c>
      <c r="AE331" s="194">
        <f t="shared" si="105"/>
        <v>30100</v>
      </c>
      <c r="AF331" s="182">
        <f t="shared" si="106"/>
        <v>0</v>
      </c>
      <c r="AG331" s="183">
        <f t="shared" si="107"/>
        <v>0</v>
      </c>
      <c r="AH331" s="184">
        <v>14</v>
      </c>
      <c r="AI331" s="184">
        <v>450</v>
      </c>
      <c r="AJ331" s="184"/>
      <c r="AK331" s="184">
        <v>688</v>
      </c>
      <c r="AL331" s="184">
        <f t="shared" si="108"/>
        <v>427488</v>
      </c>
      <c r="AM331" s="171">
        <v>5</v>
      </c>
      <c r="AN331" s="184"/>
      <c r="AO331" s="185"/>
      <c r="AP331" s="185"/>
      <c r="AQ331" s="169" t="s">
        <v>1476</v>
      </c>
      <c r="AR331" s="169" t="s">
        <v>173</v>
      </c>
      <c r="AW331" s="145" t="e" vm="1">
        <f t="shared" ca="1" si="111"/>
        <v>#NAME?</v>
      </c>
      <c r="AX331" s="21" t="str">
        <f>VLOOKUP(表1[[#This Row],[Pers.no.]],'[6]Person Detail'!$B:$L,11,0)</f>
        <v>&gt;90</v>
      </c>
      <c r="AY331" s="404">
        <f>VLOOKUP(表1[[#This Row],[Pers.no.]],'[6]Person Detail'!$B:$R,17,0)</f>
        <v>1.2950135524674096</v>
      </c>
      <c r="AZ331" s="404">
        <f>VLOOKUP(表1[[#This Row],[Pers.no.]],'[6]Person Detail'!$B:$W,21,0)</f>
        <v>1.4136101066078053</v>
      </c>
      <c r="BA331" s="404">
        <f>VLOOKUP(表1[[#This Row],[Pers.no.]],'[6]Person Detail'!$B:$W,22,0)</f>
        <v>1.3791523482245132</v>
      </c>
    </row>
    <row r="332" spans="1:53" ht="19.95" customHeight="1">
      <c r="A332" s="87" t="s">
        <v>562</v>
      </c>
      <c r="B332" s="169">
        <v>11015875</v>
      </c>
      <c r="C332" s="169" t="s">
        <v>54</v>
      </c>
      <c r="D332" s="169" t="s">
        <v>55</v>
      </c>
      <c r="E332" s="169" t="s">
        <v>1344</v>
      </c>
      <c r="F332" s="169" t="s">
        <v>1475</v>
      </c>
      <c r="G332" s="169" t="s">
        <v>1321</v>
      </c>
      <c r="H332" s="170">
        <v>43164</v>
      </c>
      <c r="I332" s="169" t="s">
        <v>110</v>
      </c>
      <c r="J332" s="169" t="s">
        <v>110</v>
      </c>
      <c r="K332" s="169" t="s">
        <v>89</v>
      </c>
      <c r="L332" s="171">
        <v>2</v>
      </c>
      <c r="M332" s="171">
        <v>3</v>
      </c>
      <c r="N332" s="189">
        <v>12341</v>
      </c>
      <c r="O332" s="173">
        <v>0</v>
      </c>
      <c r="P332" s="190">
        <f t="shared" si="98"/>
        <v>0</v>
      </c>
      <c r="Q332" s="173">
        <v>0</v>
      </c>
      <c r="R332" s="190">
        <f t="shared" si="99"/>
        <v>0</v>
      </c>
      <c r="S332" s="173">
        <f t="shared" si="100"/>
        <v>0</v>
      </c>
      <c r="T332" s="190">
        <f t="shared" si="101"/>
        <v>0</v>
      </c>
      <c r="U332" s="190">
        <f t="shared" si="102"/>
        <v>12341</v>
      </c>
      <c r="V332" s="191">
        <f t="shared" si="110"/>
        <v>12341</v>
      </c>
      <c r="W332" s="192">
        <f t="shared" si="103"/>
        <v>0</v>
      </c>
      <c r="X332" s="177">
        <f t="shared" si="97"/>
        <v>0</v>
      </c>
      <c r="Y332" s="178" t="str">
        <f t="shared" si="96"/>
        <v>0.00%-0.00%</v>
      </c>
      <c r="Z332" s="193"/>
      <c r="AA332" s="193"/>
      <c r="AB332" s="193"/>
      <c r="AC332" s="180"/>
      <c r="AD332" s="189">
        <f t="shared" si="104"/>
        <v>0</v>
      </c>
      <c r="AE332" s="194">
        <f t="shared" si="105"/>
        <v>12341</v>
      </c>
      <c r="AF332" s="182">
        <f t="shared" si="106"/>
        <v>0</v>
      </c>
      <c r="AG332" s="183">
        <f t="shared" si="107"/>
        <v>0</v>
      </c>
      <c r="AH332" s="184">
        <v>14</v>
      </c>
      <c r="AI332" s="184">
        <v>450</v>
      </c>
      <c r="AJ332" s="184"/>
      <c r="AK332" s="184">
        <v>688</v>
      </c>
      <c r="AL332" s="184">
        <f t="shared" si="108"/>
        <v>178862</v>
      </c>
      <c r="AM332" s="171">
        <v>3</v>
      </c>
      <c r="AN332" s="184"/>
      <c r="AO332" s="185"/>
      <c r="AP332" s="185"/>
      <c r="AQ332" s="169" t="s">
        <v>1476</v>
      </c>
      <c r="AR332" s="169" t="s">
        <v>173</v>
      </c>
      <c r="AW332" s="145" t="e" vm="1">
        <f t="shared" ca="1" si="111"/>
        <v>#NAME?</v>
      </c>
      <c r="AX332" s="21" t="str">
        <f>VLOOKUP(表1[[#This Row],[Pers.no.]],'[6]Person Detail'!$B:$L,11,0)</f>
        <v>&gt;90</v>
      </c>
      <c r="AY332" s="404">
        <f>VLOOKUP(表1[[#This Row],[Pers.no.]],'[6]Person Detail'!$B:$R,17,0)</f>
        <v>0.99866477847461055</v>
      </c>
      <c r="AZ332" s="404">
        <f>VLOOKUP(表1[[#This Row],[Pers.no.]],'[6]Person Detail'!$B:$W,21,0)</f>
        <v>1.0333249602277486</v>
      </c>
      <c r="BA332" s="404">
        <f>VLOOKUP(表1[[#This Row],[Pers.no.]],'[6]Person Detail'!$B:$W,22,0)</f>
        <v>1.0114744693057947</v>
      </c>
    </row>
    <row r="333" spans="1:53" ht="19.95" customHeight="1">
      <c r="A333" s="87" t="s">
        <v>562</v>
      </c>
      <c r="B333" s="169">
        <v>11016123</v>
      </c>
      <c r="C333" s="169" t="s">
        <v>54</v>
      </c>
      <c r="D333" s="169" t="s">
        <v>55</v>
      </c>
      <c r="E333" s="169" t="s">
        <v>1344</v>
      </c>
      <c r="F333" s="169" t="s">
        <v>1475</v>
      </c>
      <c r="G333" s="169" t="s">
        <v>1321</v>
      </c>
      <c r="H333" s="170">
        <v>43234</v>
      </c>
      <c r="I333" s="169" t="s">
        <v>80</v>
      </c>
      <c r="J333" s="169" t="s">
        <v>80</v>
      </c>
      <c r="K333" s="169" t="s">
        <v>66</v>
      </c>
      <c r="L333" s="171">
        <v>2</v>
      </c>
      <c r="M333" s="171">
        <v>4</v>
      </c>
      <c r="N333" s="189">
        <v>14800</v>
      </c>
      <c r="O333" s="173">
        <v>3.7500000000000006E-2</v>
      </c>
      <c r="P333" s="190">
        <f t="shared" si="98"/>
        <v>555</v>
      </c>
      <c r="Q333" s="173">
        <v>1.55E-2</v>
      </c>
      <c r="R333" s="190">
        <f t="shared" si="99"/>
        <v>229</v>
      </c>
      <c r="S333" s="173">
        <f t="shared" si="100"/>
        <v>5.2972972972972973E-2</v>
      </c>
      <c r="T333" s="190">
        <f t="shared" si="101"/>
        <v>784</v>
      </c>
      <c r="U333" s="190">
        <f t="shared" si="102"/>
        <v>15584</v>
      </c>
      <c r="V333" s="191">
        <f>U333+600</f>
        <v>16184</v>
      </c>
      <c r="W333" s="192">
        <f t="shared" si="103"/>
        <v>1384</v>
      </c>
      <c r="X333" s="177">
        <f t="shared" si="97"/>
        <v>9.35E-2</v>
      </c>
      <c r="Y333" s="178" t="str">
        <f t="shared" si="96"/>
        <v>4.24%-6.36%</v>
      </c>
      <c r="Z333" s="193"/>
      <c r="AA333" s="193"/>
      <c r="AB333" s="193"/>
      <c r="AC333" s="180"/>
      <c r="AD333" s="189">
        <f t="shared" si="104"/>
        <v>0</v>
      </c>
      <c r="AE333" s="194">
        <f t="shared" si="105"/>
        <v>16184</v>
      </c>
      <c r="AF333" s="182">
        <f t="shared" si="106"/>
        <v>1384</v>
      </c>
      <c r="AG333" s="183">
        <f t="shared" si="107"/>
        <v>9.3513513513513447E-2</v>
      </c>
      <c r="AH333" s="184">
        <v>14</v>
      </c>
      <c r="AI333" s="184">
        <v>450</v>
      </c>
      <c r="AJ333" s="184"/>
      <c r="AK333" s="184">
        <v>688</v>
      </c>
      <c r="AL333" s="184">
        <f t="shared" si="108"/>
        <v>232664</v>
      </c>
      <c r="AM333" s="171">
        <v>3</v>
      </c>
      <c r="AN333" s="184"/>
      <c r="AO333" s="185"/>
      <c r="AP333" s="185"/>
      <c r="AQ333" s="169" t="s">
        <v>1476</v>
      </c>
      <c r="AR333" s="169" t="s">
        <v>173</v>
      </c>
      <c r="AW333" s="145" t="e" vm="1">
        <f t="shared" ca="1" si="111"/>
        <v>#NAME?</v>
      </c>
      <c r="AX333" s="21" t="str">
        <f>VLOOKUP(表1[[#This Row],[Pers.no.]],'[6]Person Detail'!$B:$L,11,0)</f>
        <v>70-90</v>
      </c>
      <c r="AY333" s="404">
        <f>VLOOKUP(表1[[#This Row],[Pers.no.]],'[6]Person Detail'!$B:$R,17,0)</f>
        <v>0.93576125442589786</v>
      </c>
      <c r="AZ333" s="404">
        <f>VLOOKUP(表1[[#This Row],[Pers.no.]],'[6]Person Detail'!$B:$W,21,0)</f>
        <v>0.928598318484126</v>
      </c>
      <c r="BA333" s="404">
        <f>VLOOKUP(表1[[#This Row],[Pers.no.]],'[6]Person Detail'!$B:$W,22,0)</f>
        <v>0.9928834355828221</v>
      </c>
    </row>
    <row r="334" spans="1:53" ht="19.95" customHeight="1">
      <c r="A334" s="87" t="s">
        <v>562</v>
      </c>
      <c r="B334" s="169">
        <v>11016857</v>
      </c>
      <c r="C334" s="169" t="s">
        <v>54</v>
      </c>
      <c r="D334" s="169" t="s">
        <v>55</v>
      </c>
      <c r="E334" s="169" t="s">
        <v>1344</v>
      </c>
      <c r="F334" s="169" t="s">
        <v>1479</v>
      </c>
      <c r="G334" s="169" t="s">
        <v>1480</v>
      </c>
      <c r="H334" s="170">
        <v>43633</v>
      </c>
      <c r="I334" s="169" t="s">
        <v>110</v>
      </c>
      <c r="J334" s="169" t="s">
        <v>110</v>
      </c>
      <c r="K334" s="169" t="s">
        <v>89</v>
      </c>
      <c r="L334" s="171">
        <v>2</v>
      </c>
      <c r="M334" s="171">
        <v>4</v>
      </c>
      <c r="N334" s="189">
        <v>14900</v>
      </c>
      <c r="O334" s="173">
        <v>2.2499999999999999E-2</v>
      </c>
      <c r="P334" s="190">
        <f t="shared" si="98"/>
        <v>335</v>
      </c>
      <c r="Q334" s="173">
        <v>0</v>
      </c>
      <c r="R334" s="190">
        <f t="shared" si="99"/>
        <v>0</v>
      </c>
      <c r="S334" s="173">
        <f t="shared" si="100"/>
        <v>2.2483221476510069E-2</v>
      </c>
      <c r="T334" s="190">
        <f t="shared" si="101"/>
        <v>335</v>
      </c>
      <c r="U334" s="190">
        <f t="shared" si="102"/>
        <v>15235</v>
      </c>
      <c r="V334" s="191">
        <f>U334+175</f>
        <v>15410</v>
      </c>
      <c r="W334" s="192">
        <f t="shared" si="103"/>
        <v>510</v>
      </c>
      <c r="X334" s="177">
        <f t="shared" si="97"/>
        <v>3.4200000000000001E-2</v>
      </c>
      <c r="Y334" s="178" t="str">
        <f t="shared" si="96"/>
        <v>1.80%-2.70%</v>
      </c>
      <c r="Z334" s="193"/>
      <c r="AA334" s="193"/>
      <c r="AB334" s="193"/>
      <c r="AC334" s="180"/>
      <c r="AD334" s="189">
        <f t="shared" si="104"/>
        <v>0</v>
      </c>
      <c r="AE334" s="194">
        <f t="shared" si="105"/>
        <v>15410</v>
      </c>
      <c r="AF334" s="182">
        <f t="shared" si="106"/>
        <v>510</v>
      </c>
      <c r="AG334" s="183">
        <f t="shared" si="107"/>
        <v>3.4228187919463027E-2</v>
      </c>
      <c r="AH334" s="184">
        <v>14</v>
      </c>
      <c r="AI334" s="184">
        <v>450</v>
      </c>
      <c r="AJ334" s="184"/>
      <c r="AK334" s="184">
        <v>688</v>
      </c>
      <c r="AL334" s="184">
        <f t="shared" si="108"/>
        <v>221828</v>
      </c>
      <c r="AM334" s="171">
        <v>3</v>
      </c>
      <c r="AN334" s="184"/>
      <c r="AO334" s="185"/>
      <c r="AP334" s="185"/>
      <c r="AQ334" s="169" t="s">
        <v>1476</v>
      </c>
      <c r="AR334" s="169" t="s">
        <v>173</v>
      </c>
      <c r="AW334" s="145" t="e" vm="1">
        <f t="shared" ca="1" si="111"/>
        <v>#NAME?</v>
      </c>
      <c r="AX334" s="21" t="str">
        <f>VLOOKUP(表1[[#This Row],[Pers.no.]],'[6]Person Detail'!$B:$L,11,0)</f>
        <v>110-130</v>
      </c>
      <c r="AY334" s="404">
        <f>VLOOKUP(表1[[#This Row],[Pers.no.]],'[6]Person Detail'!$B:$R,17,0)</f>
        <v>1.2057454986850091</v>
      </c>
      <c r="AZ334" s="404">
        <f>VLOOKUP(表1[[#This Row],[Pers.no.]],'[6]Person Detail'!$B:$W,21,0)</f>
        <v>1.2475927321443523</v>
      </c>
      <c r="BA334" s="404">
        <f>VLOOKUP(表1[[#This Row],[Pers.no.]],'[6]Person Detail'!$B:$W,22,0)</f>
        <v>1.2630112285878208</v>
      </c>
    </row>
    <row r="335" spans="1:53" ht="19.95" customHeight="1">
      <c r="A335" s="87" t="s">
        <v>562</v>
      </c>
      <c r="B335" s="169">
        <v>11018708</v>
      </c>
      <c r="C335" s="169" t="s">
        <v>54</v>
      </c>
      <c r="D335" s="169" t="s">
        <v>55</v>
      </c>
      <c r="E335" s="169" t="s">
        <v>1344</v>
      </c>
      <c r="F335" s="169" t="s">
        <v>1479</v>
      </c>
      <c r="G335" s="169" t="s">
        <v>1480</v>
      </c>
      <c r="H335" s="170">
        <v>44433</v>
      </c>
      <c r="I335" s="169" t="s">
        <v>110</v>
      </c>
      <c r="J335" s="169" t="s">
        <v>110</v>
      </c>
      <c r="K335" s="169" t="s">
        <v>89</v>
      </c>
      <c r="L335" s="171">
        <v>2</v>
      </c>
      <c r="M335" s="171">
        <v>3</v>
      </c>
      <c r="N335" s="189">
        <v>12428</v>
      </c>
      <c r="O335" s="173">
        <v>0</v>
      </c>
      <c r="P335" s="190">
        <f t="shared" si="98"/>
        <v>0</v>
      </c>
      <c r="Q335" s="173">
        <v>0</v>
      </c>
      <c r="R335" s="190">
        <f t="shared" si="99"/>
        <v>0</v>
      </c>
      <c r="S335" s="173">
        <f t="shared" si="100"/>
        <v>0</v>
      </c>
      <c r="T335" s="190">
        <f t="shared" si="101"/>
        <v>0</v>
      </c>
      <c r="U335" s="190">
        <f t="shared" si="102"/>
        <v>12428</v>
      </c>
      <c r="V335" s="191">
        <f t="shared" ref="V335:V364" si="112">U335</f>
        <v>12428</v>
      </c>
      <c r="W335" s="192">
        <f t="shared" si="103"/>
        <v>0</v>
      </c>
      <c r="X335" s="177">
        <f t="shared" si="97"/>
        <v>0</v>
      </c>
      <c r="Y335" s="178" t="str">
        <f t="shared" si="96"/>
        <v>0.00%-0.00%</v>
      </c>
      <c r="Z335" s="193"/>
      <c r="AA335" s="193"/>
      <c r="AB335" s="193"/>
      <c r="AC335" s="180"/>
      <c r="AD335" s="189">
        <f t="shared" si="104"/>
        <v>0</v>
      </c>
      <c r="AE335" s="194">
        <f t="shared" si="105"/>
        <v>12428</v>
      </c>
      <c r="AF335" s="182">
        <f t="shared" si="106"/>
        <v>0</v>
      </c>
      <c r="AG335" s="183">
        <f t="shared" si="107"/>
        <v>0</v>
      </c>
      <c r="AH335" s="184">
        <v>14</v>
      </c>
      <c r="AI335" s="184">
        <v>450</v>
      </c>
      <c r="AJ335" s="184"/>
      <c r="AK335" s="184">
        <v>688</v>
      </c>
      <c r="AL335" s="184">
        <f t="shared" si="108"/>
        <v>180080</v>
      </c>
      <c r="AM335" s="171">
        <v>3</v>
      </c>
      <c r="AN335" s="184"/>
      <c r="AO335" s="185"/>
      <c r="AP335" s="185"/>
      <c r="AQ335" s="169" t="s">
        <v>1476</v>
      </c>
      <c r="AR335" s="169" t="s">
        <v>173</v>
      </c>
      <c r="AW335" s="145" t="e" vm="1">
        <f t="shared" ca="1" si="111"/>
        <v>#NAME?</v>
      </c>
      <c r="AX335" s="21" t="str">
        <f>VLOOKUP(表1[[#This Row],[Pers.no.]],'[6]Person Detail'!$B:$L,11,0)</f>
        <v>&gt;90</v>
      </c>
      <c r="AY335" s="404">
        <f>VLOOKUP(表1[[#This Row],[Pers.no.]],'[6]Person Detail'!$B:$R,17,0)</f>
        <v>1.0057050374266641</v>
      </c>
      <c r="AZ335" s="404">
        <f>VLOOKUP(表1[[#This Row],[Pers.no.]],'[6]Person Detail'!$B:$W,21,0)</f>
        <v>1.0406095620865778</v>
      </c>
      <c r="BA335" s="404">
        <f>VLOOKUP(表1[[#This Row],[Pers.no.]],'[6]Person Detail'!$B:$W,22,0)</f>
        <v>1.0186050323743956</v>
      </c>
    </row>
    <row r="336" spans="1:53" ht="19.95" customHeight="1">
      <c r="A336" s="87" t="s">
        <v>562</v>
      </c>
      <c r="B336" s="169">
        <v>11018859</v>
      </c>
      <c r="C336" s="169" t="s">
        <v>54</v>
      </c>
      <c r="D336" s="169" t="s">
        <v>55</v>
      </c>
      <c r="E336" s="169" t="s">
        <v>1344</v>
      </c>
      <c r="F336" s="169" t="s">
        <v>1486</v>
      </c>
      <c r="G336" s="169" t="s">
        <v>1321</v>
      </c>
      <c r="H336" s="170">
        <v>44480</v>
      </c>
      <c r="I336" s="169" t="s">
        <v>110</v>
      </c>
      <c r="J336" s="169" t="s">
        <v>110</v>
      </c>
      <c r="K336" s="169" t="s">
        <v>89</v>
      </c>
      <c r="L336" s="171">
        <v>2</v>
      </c>
      <c r="M336" s="171">
        <v>3</v>
      </c>
      <c r="N336" s="189">
        <v>12879</v>
      </c>
      <c r="O336" s="173">
        <v>0</v>
      </c>
      <c r="P336" s="190">
        <f t="shared" si="98"/>
        <v>0</v>
      </c>
      <c r="Q336" s="173">
        <v>0</v>
      </c>
      <c r="R336" s="190">
        <f t="shared" si="99"/>
        <v>0</v>
      </c>
      <c r="S336" s="173">
        <f t="shared" si="100"/>
        <v>0</v>
      </c>
      <c r="T336" s="190">
        <f t="shared" si="101"/>
        <v>0</v>
      </c>
      <c r="U336" s="190">
        <f t="shared" si="102"/>
        <v>12879</v>
      </c>
      <c r="V336" s="191">
        <f t="shared" si="112"/>
        <v>12879</v>
      </c>
      <c r="W336" s="192">
        <f t="shared" si="103"/>
        <v>0</v>
      </c>
      <c r="X336" s="177">
        <f t="shared" si="97"/>
        <v>0</v>
      </c>
      <c r="Y336" s="178" t="str">
        <f t="shared" si="96"/>
        <v>0.00%-0.00%</v>
      </c>
      <c r="Z336" s="193"/>
      <c r="AA336" s="193"/>
      <c r="AB336" s="193"/>
      <c r="AC336" s="180"/>
      <c r="AD336" s="189">
        <f t="shared" si="104"/>
        <v>0</v>
      </c>
      <c r="AE336" s="194">
        <f t="shared" si="105"/>
        <v>12879</v>
      </c>
      <c r="AF336" s="182">
        <f t="shared" si="106"/>
        <v>0</v>
      </c>
      <c r="AG336" s="183">
        <f t="shared" si="107"/>
        <v>0</v>
      </c>
      <c r="AH336" s="184">
        <v>14</v>
      </c>
      <c r="AI336" s="184">
        <v>450</v>
      </c>
      <c r="AJ336" s="184"/>
      <c r="AK336" s="184">
        <v>688</v>
      </c>
      <c r="AL336" s="184">
        <f t="shared" si="108"/>
        <v>186394</v>
      </c>
      <c r="AM336" s="171">
        <v>3</v>
      </c>
      <c r="AN336" s="184"/>
      <c r="AO336" s="185"/>
      <c r="AP336" s="185"/>
      <c r="AQ336" s="169" t="s">
        <v>1476</v>
      </c>
      <c r="AR336" s="169" t="s">
        <v>173</v>
      </c>
      <c r="AW336" s="145" t="e" vm="1">
        <f t="shared" ca="1" si="111"/>
        <v>#NAME?</v>
      </c>
      <c r="AX336" s="21" t="str">
        <f>VLOOKUP(表1[[#This Row],[Pers.no.]],'[6]Person Detail'!$B:$L,11,0)</f>
        <v>&gt;90</v>
      </c>
      <c r="AY336" s="404">
        <f>VLOOKUP(表1[[#This Row],[Pers.no.]],'[6]Person Detail'!$B:$R,17,0)</f>
        <v>1.0422010924539753</v>
      </c>
      <c r="AZ336" s="404">
        <f>VLOOKUP(表1[[#This Row],[Pers.no.]],'[6]Person Detail'!$B:$W,21,0)</f>
        <v>1.0783722682743029</v>
      </c>
      <c r="BA336" s="404">
        <f>VLOOKUP(表1[[#This Row],[Pers.no.]],'[6]Person Detail'!$B:$W,22,0)</f>
        <v>1.0555692156380625</v>
      </c>
    </row>
    <row r="337" spans="1:53" ht="19.95" customHeight="1">
      <c r="A337" s="87" t="s">
        <v>562</v>
      </c>
      <c r="B337" s="169">
        <v>11019020</v>
      </c>
      <c r="C337" s="169" t="s">
        <v>54</v>
      </c>
      <c r="D337" s="169" t="s">
        <v>55</v>
      </c>
      <c r="E337" s="169" t="s">
        <v>1344</v>
      </c>
      <c r="F337" s="169" t="s">
        <v>1486</v>
      </c>
      <c r="G337" s="169" t="s">
        <v>1321</v>
      </c>
      <c r="H337" s="170">
        <v>44538</v>
      </c>
      <c r="I337" s="169" t="s">
        <v>110</v>
      </c>
      <c r="J337" s="169" t="s">
        <v>110</v>
      </c>
      <c r="K337" s="169" t="s">
        <v>89</v>
      </c>
      <c r="L337" s="171">
        <v>2</v>
      </c>
      <c r="M337" s="171">
        <v>3</v>
      </c>
      <c r="N337" s="189">
        <v>16045</v>
      </c>
      <c r="O337" s="173">
        <v>0</v>
      </c>
      <c r="P337" s="190">
        <f t="shared" si="98"/>
        <v>0</v>
      </c>
      <c r="Q337" s="173">
        <v>0</v>
      </c>
      <c r="R337" s="190">
        <f t="shared" si="99"/>
        <v>0</v>
      </c>
      <c r="S337" s="173">
        <f t="shared" si="100"/>
        <v>0</v>
      </c>
      <c r="T337" s="190">
        <f t="shared" si="101"/>
        <v>0</v>
      </c>
      <c r="U337" s="190">
        <f t="shared" si="102"/>
        <v>16045</v>
      </c>
      <c r="V337" s="191">
        <f t="shared" si="112"/>
        <v>16045</v>
      </c>
      <c r="W337" s="192">
        <f t="shared" si="103"/>
        <v>0</v>
      </c>
      <c r="X337" s="177">
        <f t="shared" si="97"/>
        <v>0</v>
      </c>
      <c r="Y337" s="178" t="str">
        <f t="shared" si="96"/>
        <v>0.00%-0.00%</v>
      </c>
      <c r="Z337" s="193"/>
      <c r="AA337" s="193"/>
      <c r="AB337" s="193"/>
      <c r="AC337" s="180"/>
      <c r="AD337" s="189">
        <f t="shared" si="104"/>
        <v>0</v>
      </c>
      <c r="AE337" s="194">
        <f t="shared" si="105"/>
        <v>16045</v>
      </c>
      <c r="AF337" s="182">
        <f t="shared" si="106"/>
        <v>0</v>
      </c>
      <c r="AG337" s="183">
        <f t="shared" si="107"/>
        <v>0</v>
      </c>
      <c r="AH337" s="184">
        <v>14</v>
      </c>
      <c r="AI337" s="184">
        <v>450</v>
      </c>
      <c r="AJ337" s="184"/>
      <c r="AK337" s="184">
        <v>688</v>
      </c>
      <c r="AL337" s="184">
        <f t="shared" si="108"/>
        <v>230718</v>
      </c>
      <c r="AM337" s="171">
        <v>3</v>
      </c>
      <c r="AN337" s="184"/>
      <c r="AO337" s="185"/>
      <c r="AP337" s="185"/>
      <c r="AQ337" s="169" t="s">
        <v>1476</v>
      </c>
      <c r="AR337" s="169" t="s">
        <v>173</v>
      </c>
      <c r="AW337" s="145" t="e" vm="1">
        <f t="shared" ca="1" si="111"/>
        <v>#NAME?</v>
      </c>
      <c r="AX337" s="21" t="str">
        <f>VLOOKUP(表1[[#This Row],[Pers.no.]],'[6]Person Detail'!$B:$L,11,0)</f>
        <v>&gt;90</v>
      </c>
      <c r="AY337" s="404">
        <f>VLOOKUP(表1[[#This Row],[Pers.no.]],'[6]Person Detail'!$B:$R,17,0)</f>
        <v>1.2984017802953671</v>
      </c>
      <c r="AZ337" s="404">
        <f>VLOOKUP(表1[[#This Row],[Pers.no.]],'[6]Person Detail'!$B:$W,21,0)</f>
        <v>1.3434647910910156</v>
      </c>
      <c r="BA337" s="404">
        <f>VLOOKUP(表1[[#This Row],[Pers.no.]],'[6]Person Detail'!$B:$W,22,0)</f>
        <v>1.3150561429391034</v>
      </c>
    </row>
    <row r="338" spans="1:53" ht="19.95" customHeight="1">
      <c r="A338" s="87" t="s">
        <v>562</v>
      </c>
      <c r="B338" s="169">
        <v>10064476</v>
      </c>
      <c r="C338" s="169" t="s">
        <v>54</v>
      </c>
      <c r="D338" s="169" t="s">
        <v>55</v>
      </c>
      <c r="E338" s="169" t="s">
        <v>1344</v>
      </c>
      <c r="F338" s="169" t="s">
        <v>1503</v>
      </c>
      <c r="G338" s="169" t="s">
        <v>1504</v>
      </c>
      <c r="H338" s="170">
        <v>44013</v>
      </c>
      <c r="I338" s="169" t="s">
        <v>1505</v>
      </c>
      <c r="J338" s="169" t="s">
        <v>1505</v>
      </c>
      <c r="K338" s="169" t="s">
        <v>568</v>
      </c>
      <c r="L338" s="171">
        <v>2</v>
      </c>
      <c r="M338" s="171">
        <v>2</v>
      </c>
      <c r="N338" s="189">
        <v>7514</v>
      </c>
      <c r="O338" s="173">
        <v>0</v>
      </c>
      <c r="P338" s="190">
        <f t="shared" si="98"/>
        <v>0</v>
      </c>
      <c r="Q338" s="173">
        <v>0</v>
      </c>
      <c r="R338" s="190">
        <f t="shared" si="99"/>
        <v>0</v>
      </c>
      <c r="S338" s="173">
        <f t="shared" si="100"/>
        <v>0</v>
      </c>
      <c r="T338" s="190">
        <f t="shared" si="101"/>
        <v>0</v>
      </c>
      <c r="U338" s="190">
        <f t="shared" si="102"/>
        <v>7514</v>
      </c>
      <c r="V338" s="191">
        <f t="shared" si="112"/>
        <v>7514</v>
      </c>
      <c r="W338" s="192">
        <f t="shared" si="103"/>
        <v>0</v>
      </c>
      <c r="X338" s="177">
        <f t="shared" si="97"/>
        <v>0</v>
      </c>
      <c r="Y338" s="178" t="str">
        <f t="shared" si="96"/>
        <v>0.00%-0.00%</v>
      </c>
      <c r="Z338" s="193"/>
      <c r="AA338" s="193"/>
      <c r="AB338" s="193"/>
      <c r="AC338" s="180"/>
      <c r="AD338" s="189">
        <f t="shared" si="104"/>
        <v>0</v>
      </c>
      <c r="AE338" s="194">
        <f t="shared" si="105"/>
        <v>7514</v>
      </c>
      <c r="AF338" s="182">
        <f t="shared" si="106"/>
        <v>0</v>
      </c>
      <c r="AG338" s="183">
        <f t="shared" si="107"/>
        <v>0</v>
      </c>
      <c r="AH338" s="184">
        <v>14</v>
      </c>
      <c r="AI338" s="184">
        <v>450</v>
      </c>
      <c r="AJ338" s="184"/>
      <c r="AK338" s="184">
        <v>688</v>
      </c>
      <c r="AL338" s="184">
        <f t="shared" si="108"/>
        <v>111284</v>
      </c>
      <c r="AM338" s="171">
        <v>2</v>
      </c>
      <c r="AN338" s="184"/>
      <c r="AO338" s="185"/>
      <c r="AP338" s="185"/>
      <c r="AQ338" s="169" t="s">
        <v>1476</v>
      </c>
      <c r="AR338" s="169" t="s">
        <v>173</v>
      </c>
      <c r="AW338" s="145" t="e" vm="1">
        <f t="shared" ca="1" si="111"/>
        <v>#NAME?</v>
      </c>
      <c r="AX338" s="21" t="str">
        <f>VLOOKUP(表1[[#This Row],[Pers.no.]],'[6]Person Detail'!$B:$L,11,0)</f>
        <v>0</v>
      </c>
      <c r="AY338" s="404">
        <f>VLOOKUP(表1[[#This Row],[Pers.no.]],'[6]Person Detail'!$B:$R,17,0)</f>
        <v>0.92920299264205775</v>
      </c>
      <c r="AZ338" s="404">
        <f>VLOOKUP(表1[[#This Row],[Pers.no.]],'[6]Person Detail'!$B:$W,21,0)</f>
        <v>0.88400000000000001</v>
      </c>
      <c r="BA338" s="404">
        <f>VLOOKUP(表1[[#This Row],[Pers.no.]],'[6]Person Detail'!$B:$W,22,0)</f>
        <v>0.86238953288190057</v>
      </c>
    </row>
    <row r="339" spans="1:53" ht="19.95" customHeight="1">
      <c r="A339" s="87" t="s">
        <v>562</v>
      </c>
      <c r="B339" s="169">
        <v>10069647</v>
      </c>
      <c r="C339" s="169" t="s">
        <v>54</v>
      </c>
      <c r="D339" s="169" t="s">
        <v>55</v>
      </c>
      <c r="E339" s="169" t="s">
        <v>1344</v>
      </c>
      <c r="F339" s="169" t="s">
        <v>1508</v>
      </c>
      <c r="G339" s="169" t="s">
        <v>1509</v>
      </c>
      <c r="H339" s="170">
        <v>43922</v>
      </c>
      <c r="I339" s="169" t="s">
        <v>1510</v>
      </c>
      <c r="J339" s="169" t="s">
        <v>1510</v>
      </c>
      <c r="K339" s="169" t="s">
        <v>568</v>
      </c>
      <c r="L339" s="171">
        <v>2</v>
      </c>
      <c r="M339" s="171">
        <v>3</v>
      </c>
      <c r="N339" s="189">
        <v>6831</v>
      </c>
      <c r="O339" s="173">
        <v>0</v>
      </c>
      <c r="P339" s="190">
        <f t="shared" si="98"/>
        <v>0</v>
      </c>
      <c r="Q339" s="173">
        <v>0</v>
      </c>
      <c r="R339" s="190">
        <f t="shared" si="99"/>
        <v>0</v>
      </c>
      <c r="S339" s="173">
        <f t="shared" si="100"/>
        <v>0</v>
      </c>
      <c r="T339" s="190">
        <f t="shared" si="101"/>
        <v>0</v>
      </c>
      <c r="U339" s="190">
        <f t="shared" si="102"/>
        <v>6831</v>
      </c>
      <c r="V339" s="191">
        <f>U339+100</f>
        <v>6931</v>
      </c>
      <c r="W339" s="192">
        <f t="shared" si="103"/>
        <v>100</v>
      </c>
      <c r="X339" s="177">
        <f t="shared" si="97"/>
        <v>1.46E-2</v>
      </c>
      <c r="Y339" s="178" t="str">
        <f t="shared" si="96"/>
        <v>0.00%-0.00%</v>
      </c>
      <c r="Z339" s="193"/>
      <c r="AA339" s="193"/>
      <c r="AB339" s="193"/>
      <c r="AC339" s="180"/>
      <c r="AD339" s="189">
        <f t="shared" si="104"/>
        <v>0</v>
      </c>
      <c r="AE339" s="194">
        <f t="shared" si="105"/>
        <v>6931</v>
      </c>
      <c r="AF339" s="182">
        <f t="shared" si="106"/>
        <v>100</v>
      </c>
      <c r="AG339" s="183">
        <f t="shared" si="107"/>
        <v>1.4639145073927606E-2</v>
      </c>
      <c r="AH339" s="184">
        <v>14</v>
      </c>
      <c r="AI339" s="184">
        <v>650</v>
      </c>
      <c r="AJ339" s="184"/>
      <c r="AK339" s="184">
        <v>688</v>
      </c>
      <c r="AL339" s="184">
        <f t="shared" si="108"/>
        <v>105522</v>
      </c>
      <c r="AM339" s="171">
        <v>3</v>
      </c>
      <c r="AN339" s="184"/>
      <c r="AO339" s="185"/>
      <c r="AP339" s="185"/>
      <c r="AQ339" s="169" t="s">
        <v>1476</v>
      </c>
      <c r="AR339" s="169" t="s">
        <v>173</v>
      </c>
      <c r="AW339" s="145" t="e" vm="1">
        <f t="shared" ca="1" si="111"/>
        <v>#NAME?</v>
      </c>
      <c r="AX339" s="21" t="str">
        <f>VLOOKUP(表1[[#This Row],[Pers.no.]],'[6]Person Detail'!$B:$L,11,0)</f>
        <v>&gt;90</v>
      </c>
      <c r="AY339" s="404">
        <f>VLOOKUP(表1[[#This Row],[Pers.no.]],'[6]Person Detail'!$B:$R,17,0)</f>
        <v>0.84474123539232049</v>
      </c>
      <c r="AZ339" s="404">
        <f>VLOOKUP(表1[[#This Row],[Pers.no.]],'[6]Person Detail'!$B:$W,21,0)</f>
        <v>0.80364705882352938</v>
      </c>
      <c r="BA339" s="404">
        <f>VLOOKUP(表1[[#This Row],[Pers.no.]],'[6]Person Detail'!$B:$W,22,0)</f>
        <v>0.79547802134741197</v>
      </c>
    </row>
    <row r="340" spans="1:53" ht="19.95" customHeight="1">
      <c r="A340" s="87" t="s">
        <v>562</v>
      </c>
      <c r="B340" s="169">
        <v>11000632</v>
      </c>
      <c r="C340" s="169" t="s">
        <v>54</v>
      </c>
      <c r="D340" s="169" t="s">
        <v>55</v>
      </c>
      <c r="E340" s="169" t="s">
        <v>1344</v>
      </c>
      <c r="F340" s="169" t="s">
        <v>1503</v>
      </c>
      <c r="G340" s="169" t="s">
        <v>1504</v>
      </c>
      <c r="H340" s="170">
        <v>36325</v>
      </c>
      <c r="I340" s="169" t="s">
        <v>1513</v>
      </c>
      <c r="J340" s="169" t="s">
        <v>1513</v>
      </c>
      <c r="K340" s="169" t="s">
        <v>568</v>
      </c>
      <c r="L340" s="171">
        <v>2</v>
      </c>
      <c r="M340" s="171">
        <v>3</v>
      </c>
      <c r="N340" s="189">
        <v>13051</v>
      </c>
      <c r="O340" s="173">
        <v>0</v>
      </c>
      <c r="P340" s="190">
        <f t="shared" si="98"/>
        <v>0</v>
      </c>
      <c r="Q340" s="173">
        <v>0</v>
      </c>
      <c r="R340" s="190">
        <f t="shared" si="99"/>
        <v>0</v>
      </c>
      <c r="S340" s="173">
        <f t="shared" si="100"/>
        <v>0</v>
      </c>
      <c r="T340" s="190">
        <f t="shared" si="101"/>
        <v>0</v>
      </c>
      <c r="U340" s="190">
        <f t="shared" si="102"/>
        <v>13051</v>
      </c>
      <c r="V340" s="191">
        <f t="shared" si="112"/>
        <v>13051</v>
      </c>
      <c r="W340" s="192">
        <f t="shared" si="103"/>
        <v>0</v>
      </c>
      <c r="X340" s="177">
        <f t="shared" si="97"/>
        <v>0</v>
      </c>
      <c r="Y340" s="178" t="str">
        <f t="shared" si="96"/>
        <v>0.00%-0.00%</v>
      </c>
      <c r="Z340" s="193"/>
      <c r="AA340" s="193"/>
      <c r="AB340" s="193"/>
      <c r="AC340" s="180"/>
      <c r="AD340" s="189">
        <f t="shared" si="104"/>
        <v>0</v>
      </c>
      <c r="AE340" s="194">
        <f t="shared" si="105"/>
        <v>13051</v>
      </c>
      <c r="AF340" s="182">
        <f t="shared" si="106"/>
        <v>0</v>
      </c>
      <c r="AG340" s="183">
        <f t="shared" si="107"/>
        <v>0</v>
      </c>
      <c r="AH340" s="184">
        <v>14</v>
      </c>
      <c r="AI340" s="184">
        <v>850</v>
      </c>
      <c r="AJ340" s="184"/>
      <c r="AK340" s="184">
        <v>688</v>
      </c>
      <c r="AL340" s="184">
        <f t="shared" si="108"/>
        <v>193602</v>
      </c>
      <c r="AM340" s="171">
        <v>3</v>
      </c>
      <c r="AN340" s="184"/>
      <c r="AO340" s="185"/>
      <c r="AP340" s="185"/>
      <c r="AQ340" s="169" t="s">
        <v>1476</v>
      </c>
      <c r="AR340" s="169" t="s">
        <v>173</v>
      </c>
      <c r="AW340" s="145" t="e" vm="1">
        <f t="shared" ca="1" si="111"/>
        <v>#NAME?</v>
      </c>
      <c r="AX340" s="21" t="str">
        <f>VLOOKUP(表1[[#This Row],[Pers.no.]],'[6]Person Detail'!$B:$L,11,0)</f>
        <v>&gt;90</v>
      </c>
      <c r="AY340" s="404">
        <f>VLOOKUP(表1[[#This Row],[Pers.no.]],'[6]Person Detail'!$B:$R,17,0)</f>
        <v>1.6139244419711865</v>
      </c>
      <c r="AZ340" s="404">
        <f>VLOOKUP(表1[[#This Row],[Pers.no.]],'[6]Person Detail'!$B:$W,21,0)</f>
        <v>1.5354117647058823</v>
      </c>
      <c r="BA340" s="404">
        <f>VLOOKUP(表1[[#This Row],[Pers.no.]],'[6]Person Detail'!$B:$W,22,0)</f>
        <v>1.4978767359118559</v>
      </c>
    </row>
    <row r="341" spans="1:53" ht="19.95" customHeight="1">
      <c r="A341" s="87" t="s">
        <v>562</v>
      </c>
      <c r="B341" s="169">
        <v>11000633</v>
      </c>
      <c r="C341" s="169" t="s">
        <v>54</v>
      </c>
      <c r="D341" s="169" t="s">
        <v>55</v>
      </c>
      <c r="E341" s="169" t="s">
        <v>1344</v>
      </c>
      <c r="F341" s="169" t="s">
        <v>1516</v>
      </c>
      <c r="G341" s="169" t="s">
        <v>1335</v>
      </c>
      <c r="H341" s="170">
        <v>35653</v>
      </c>
      <c r="I341" s="169" t="s">
        <v>110</v>
      </c>
      <c r="J341" s="169" t="s">
        <v>110</v>
      </c>
      <c r="K341" s="169" t="s">
        <v>89</v>
      </c>
      <c r="L341" s="171">
        <v>2</v>
      </c>
      <c r="M341" s="171">
        <v>3</v>
      </c>
      <c r="N341" s="189">
        <v>13991</v>
      </c>
      <c r="O341" s="173">
        <v>0</v>
      </c>
      <c r="P341" s="190">
        <f t="shared" si="98"/>
        <v>0</v>
      </c>
      <c r="Q341" s="173">
        <v>0</v>
      </c>
      <c r="R341" s="190">
        <f t="shared" si="99"/>
        <v>0</v>
      </c>
      <c r="S341" s="173">
        <f t="shared" si="100"/>
        <v>0</v>
      </c>
      <c r="T341" s="190">
        <f t="shared" si="101"/>
        <v>0</v>
      </c>
      <c r="U341" s="190">
        <f t="shared" si="102"/>
        <v>13991</v>
      </c>
      <c r="V341" s="191">
        <f t="shared" si="112"/>
        <v>13991</v>
      </c>
      <c r="W341" s="192">
        <f t="shared" si="103"/>
        <v>0</v>
      </c>
      <c r="X341" s="177">
        <f t="shared" si="97"/>
        <v>0</v>
      </c>
      <c r="Y341" s="178" t="str">
        <f t="shared" si="96"/>
        <v>0.00%-0.00%</v>
      </c>
      <c r="Z341" s="193"/>
      <c r="AA341" s="193"/>
      <c r="AB341" s="193"/>
      <c r="AC341" s="180"/>
      <c r="AD341" s="189">
        <f t="shared" si="104"/>
        <v>0</v>
      </c>
      <c r="AE341" s="194">
        <f t="shared" si="105"/>
        <v>13991</v>
      </c>
      <c r="AF341" s="182">
        <f t="shared" si="106"/>
        <v>0</v>
      </c>
      <c r="AG341" s="183">
        <f t="shared" si="107"/>
        <v>0</v>
      </c>
      <c r="AH341" s="184">
        <v>14</v>
      </c>
      <c r="AI341" s="184">
        <v>450</v>
      </c>
      <c r="AJ341" s="184"/>
      <c r="AK341" s="184">
        <v>688</v>
      </c>
      <c r="AL341" s="184">
        <f t="shared" si="108"/>
        <v>201962</v>
      </c>
      <c r="AM341" s="171">
        <v>3</v>
      </c>
      <c r="AN341" s="184"/>
      <c r="AO341" s="185"/>
      <c r="AP341" s="185"/>
      <c r="AQ341" s="169" t="s">
        <v>1476</v>
      </c>
      <c r="AR341" s="169" t="s">
        <v>173</v>
      </c>
      <c r="AW341" s="145" t="e" vm="1">
        <f t="shared" ca="1" si="111"/>
        <v>#NAME?</v>
      </c>
      <c r="AX341" s="21" t="str">
        <f>VLOOKUP(表1[[#This Row],[Pers.no.]],'[6]Person Detail'!$B:$L,11,0)</f>
        <v>&gt;90</v>
      </c>
      <c r="AY341" s="404">
        <f>VLOOKUP(表1[[#This Row],[Pers.no.]],'[6]Person Detail'!$B:$R,17,0)</f>
        <v>1.1321869310135546</v>
      </c>
      <c r="AZ341" s="404">
        <f>VLOOKUP(表1[[#This Row],[Pers.no.]],'[6]Person Detail'!$B:$W,21,0)</f>
        <v>1.1714812023779619</v>
      </c>
      <c r="BA341" s="404">
        <f>VLOOKUP(表1[[#This Row],[Pers.no.]],'[6]Person Detail'!$B:$W,22,0)</f>
        <v>1.1467092861240882</v>
      </c>
    </row>
    <row r="342" spans="1:53" ht="19.95" customHeight="1">
      <c r="A342" s="87" t="s">
        <v>562</v>
      </c>
      <c r="B342" s="169">
        <v>11001005</v>
      </c>
      <c r="C342" s="169" t="s">
        <v>54</v>
      </c>
      <c r="D342" s="169" t="s">
        <v>55</v>
      </c>
      <c r="E342" s="169" t="s">
        <v>1344</v>
      </c>
      <c r="F342" s="169" t="s">
        <v>1519</v>
      </c>
      <c r="G342" s="169" t="s">
        <v>1520</v>
      </c>
      <c r="H342" s="170">
        <v>36271</v>
      </c>
      <c r="I342" s="169" t="s">
        <v>1521</v>
      </c>
      <c r="J342" s="169" t="s">
        <v>1521</v>
      </c>
      <c r="K342" s="169" t="s">
        <v>568</v>
      </c>
      <c r="L342" s="171">
        <v>2</v>
      </c>
      <c r="M342" s="171">
        <v>2</v>
      </c>
      <c r="N342" s="189">
        <v>9327</v>
      </c>
      <c r="O342" s="173">
        <v>0</v>
      </c>
      <c r="P342" s="190">
        <f t="shared" si="98"/>
        <v>0</v>
      </c>
      <c r="Q342" s="173">
        <v>0</v>
      </c>
      <c r="R342" s="190">
        <f t="shared" si="99"/>
        <v>0</v>
      </c>
      <c r="S342" s="173">
        <f t="shared" si="100"/>
        <v>0</v>
      </c>
      <c r="T342" s="190">
        <f t="shared" si="101"/>
        <v>0</v>
      </c>
      <c r="U342" s="190">
        <f t="shared" si="102"/>
        <v>9327</v>
      </c>
      <c r="V342" s="191">
        <f t="shared" si="112"/>
        <v>9327</v>
      </c>
      <c r="W342" s="192">
        <f t="shared" si="103"/>
        <v>0</v>
      </c>
      <c r="X342" s="177">
        <f t="shared" si="97"/>
        <v>0</v>
      </c>
      <c r="Y342" s="178" t="str">
        <f t="shared" si="96"/>
        <v>0.00%-0.00%</v>
      </c>
      <c r="Z342" s="193"/>
      <c r="AA342" s="193"/>
      <c r="AB342" s="193"/>
      <c r="AC342" s="180"/>
      <c r="AD342" s="189">
        <f t="shared" si="104"/>
        <v>0</v>
      </c>
      <c r="AE342" s="194">
        <f t="shared" si="105"/>
        <v>9327</v>
      </c>
      <c r="AF342" s="182">
        <f t="shared" si="106"/>
        <v>0</v>
      </c>
      <c r="AG342" s="183">
        <f t="shared" si="107"/>
        <v>0</v>
      </c>
      <c r="AH342" s="184">
        <v>14</v>
      </c>
      <c r="AI342" s="184">
        <v>450</v>
      </c>
      <c r="AJ342" s="184"/>
      <c r="AK342" s="184">
        <v>688</v>
      </c>
      <c r="AL342" s="184">
        <f t="shared" si="108"/>
        <v>136666</v>
      </c>
      <c r="AM342" s="171">
        <v>3</v>
      </c>
      <c r="AN342" s="184"/>
      <c r="AO342" s="185"/>
      <c r="AP342" s="185"/>
      <c r="AQ342" s="169" t="s">
        <v>1476</v>
      </c>
      <c r="AR342" s="169" t="s">
        <v>173</v>
      </c>
      <c r="AW342" s="145" t="e" vm="1">
        <f t="shared" ca="1" si="111"/>
        <v>#NAME?</v>
      </c>
      <c r="AX342" s="21" t="str">
        <f>VLOOKUP(表1[[#This Row],[Pers.no.]],'[6]Person Detail'!$B:$L,11,0)</f>
        <v>0</v>
      </c>
      <c r="AY342" s="404">
        <f>VLOOKUP(表1[[#This Row],[Pers.no.]],'[6]Person Detail'!$B:$R,17,0)</f>
        <v>1.1534038211834539</v>
      </c>
      <c r="AZ342" s="404">
        <f>VLOOKUP(表1[[#This Row],[Pers.no.]],'[6]Person Detail'!$B:$W,21,0)</f>
        <v>1.0972941176470588</v>
      </c>
      <c r="BA342" s="404">
        <f>VLOOKUP(表1[[#This Row],[Pers.no.]],'[6]Person Detail'!$B:$W,22,0)</f>
        <v>1.0704694135200274</v>
      </c>
    </row>
    <row r="343" spans="1:53" ht="19.95" customHeight="1">
      <c r="A343" s="87" t="s">
        <v>562</v>
      </c>
      <c r="B343" s="169">
        <v>11001022</v>
      </c>
      <c r="C343" s="169" t="s">
        <v>54</v>
      </c>
      <c r="D343" s="169" t="s">
        <v>55</v>
      </c>
      <c r="E343" s="169" t="s">
        <v>1344</v>
      </c>
      <c r="F343" s="169" t="s">
        <v>1519</v>
      </c>
      <c r="G343" s="169" t="s">
        <v>1520</v>
      </c>
      <c r="H343" s="170">
        <v>35796</v>
      </c>
      <c r="I343" s="169" t="s">
        <v>1505</v>
      </c>
      <c r="J343" s="169" t="s">
        <v>1505</v>
      </c>
      <c r="K343" s="169" t="s">
        <v>568</v>
      </c>
      <c r="L343" s="171">
        <v>2</v>
      </c>
      <c r="M343" s="171">
        <v>3</v>
      </c>
      <c r="N343" s="189">
        <v>10764</v>
      </c>
      <c r="O343" s="173">
        <v>0</v>
      </c>
      <c r="P343" s="190">
        <f t="shared" si="98"/>
        <v>0</v>
      </c>
      <c r="Q343" s="173">
        <v>0</v>
      </c>
      <c r="R343" s="190">
        <f t="shared" si="99"/>
        <v>0</v>
      </c>
      <c r="S343" s="173">
        <f t="shared" si="100"/>
        <v>0</v>
      </c>
      <c r="T343" s="190">
        <f t="shared" si="101"/>
        <v>0</v>
      </c>
      <c r="U343" s="190">
        <f t="shared" si="102"/>
        <v>10764</v>
      </c>
      <c r="V343" s="191">
        <f t="shared" si="112"/>
        <v>10764</v>
      </c>
      <c r="W343" s="192">
        <f t="shared" si="103"/>
        <v>0</v>
      </c>
      <c r="X343" s="177">
        <f t="shared" si="97"/>
        <v>0</v>
      </c>
      <c r="Y343" s="178" t="str">
        <f t="shared" si="96"/>
        <v>0.00%-0.00%</v>
      </c>
      <c r="Z343" s="193"/>
      <c r="AA343" s="193"/>
      <c r="AB343" s="193"/>
      <c r="AC343" s="180"/>
      <c r="AD343" s="189">
        <f t="shared" si="104"/>
        <v>0</v>
      </c>
      <c r="AE343" s="194">
        <f t="shared" si="105"/>
        <v>10764</v>
      </c>
      <c r="AF343" s="182">
        <f t="shared" si="106"/>
        <v>0</v>
      </c>
      <c r="AG343" s="183">
        <f t="shared" si="107"/>
        <v>0</v>
      </c>
      <c r="AH343" s="184">
        <v>14</v>
      </c>
      <c r="AI343" s="184">
        <v>500</v>
      </c>
      <c r="AJ343" s="184"/>
      <c r="AK343" s="184">
        <v>688</v>
      </c>
      <c r="AL343" s="184">
        <f t="shared" si="108"/>
        <v>157384</v>
      </c>
      <c r="AM343" s="171">
        <v>3</v>
      </c>
      <c r="AN343" s="184"/>
      <c r="AO343" s="185"/>
      <c r="AP343" s="185"/>
      <c r="AQ343" s="169" t="s">
        <v>1476</v>
      </c>
      <c r="AR343" s="169" t="s">
        <v>173</v>
      </c>
      <c r="AW343" s="145" t="e" vm="1">
        <f t="shared" ca="1" si="111"/>
        <v>#NAME?</v>
      </c>
      <c r="AX343" s="21" t="str">
        <f>VLOOKUP(表1[[#This Row],[Pers.no.]],'[6]Person Detail'!$B:$L,11,0)</f>
        <v>&gt;90</v>
      </c>
      <c r="AY343" s="404">
        <f>VLOOKUP(表1[[#This Row],[Pers.no.]],'[6]Person Detail'!$B:$R,17,0)</f>
        <v>1.3311074012242627</v>
      </c>
      <c r="AZ343" s="404">
        <f>VLOOKUP(表1[[#This Row],[Pers.no.]],'[6]Person Detail'!$B:$W,21,0)</f>
        <v>1.2663529411764707</v>
      </c>
      <c r="BA343" s="404">
        <f>VLOOKUP(表1[[#This Row],[Pers.no.]],'[6]Person Detail'!$B:$W,22,0)</f>
        <v>1.2353953862045219</v>
      </c>
    </row>
    <row r="344" spans="1:53" ht="19.95" customHeight="1">
      <c r="A344" s="87" t="s">
        <v>562</v>
      </c>
      <c r="B344" s="169">
        <v>11002031</v>
      </c>
      <c r="C344" s="169" t="s">
        <v>54</v>
      </c>
      <c r="D344" s="169" t="s">
        <v>55</v>
      </c>
      <c r="E344" s="169" t="s">
        <v>1344</v>
      </c>
      <c r="F344" s="169" t="s">
        <v>1503</v>
      </c>
      <c r="G344" s="169" t="s">
        <v>1504</v>
      </c>
      <c r="H344" s="170">
        <v>37511</v>
      </c>
      <c r="I344" s="169" t="s">
        <v>1526</v>
      </c>
      <c r="J344" s="169" t="s">
        <v>1526</v>
      </c>
      <c r="K344" s="169" t="s">
        <v>568</v>
      </c>
      <c r="L344" s="171">
        <v>2</v>
      </c>
      <c r="M344" s="171">
        <v>3</v>
      </c>
      <c r="N344" s="189">
        <v>7581</v>
      </c>
      <c r="O344" s="173">
        <v>2.5000000000000001E-2</v>
      </c>
      <c r="P344" s="190">
        <f t="shared" si="98"/>
        <v>190</v>
      </c>
      <c r="Q344" s="173">
        <v>0</v>
      </c>
      <c r="R344" s="190">
        <f t="shared" si="99"/>
        <v>0</v>
      </c>
      <c r="S344" s="173">
        <f t="shared" si="100"/>
        <v>2.5062656641604009E-2</v>
      </c>
      <c r="T344" s="190">
        <f t="shared" si="101"/>
        <v>190</v>
      </c>
      <c r="U344" s="190">
        <f t="shared" si="102"/>
        <v>7771</v>
      </c>
      <c r="V344" s="191">
        <f t="shared" si="112"/>
        <v>7771</v>
      </c>
      <c r="W344" s="192">
        <f t="shared" si="103"/>
        <v>190</v>
      </c>
      <c r="X344" s="177">
        <f t="shared" si="97"/>
        <v>2.5100000000000001E-2</v>
      </c>
      <c r="Y344" s="178" t="str">
        <f t="shared" si="96"/>
        <v>2.01%-3.01%</v>
      </c>
      <c r="Z344" s="193"/>
      <c r="AA344" s="193"/>
      <c r="AB344" s="193"/>
      <c r="AC344" s="180"/>
      <c r="AD344" s="189">
        <f t="shared" si="104"/>
        <v>0</v>
      </c>
      <c r="AE344" s="194">
        <f t="shared" si="105"/>
        <v>7771</v>
      </c>
      <c r="AF344" s="182">
        <f t="shared" si="106"/>
        <v>190</v>
      </c>
      <c r="AG344" s="183">
        <f t="shared" si="107"/>
        <v>2.506265664160412E-2</v>
      </c>
      <c r="AH344" s="184">
        <v>14</v>
      </c>
      <c r="AI344" s="184">
        <v>450</v>
      </c>
      <c r="AJ344" s="184"/>
      <c r="AK344" s="184">
        <v>688</v>
      </c>
      <c r="AL344" s="184">
        <f t="shared" si="108"/>
        <v>114882</v>
      </c>
      <c r="AM344" s="171">
        <v>3</v>
      </c>
      <c r="AN344" s="184"/>
      <c r="AO344" s="185"/>
      <c r="AP344" s="185"/>
      <c r="AQ344" s="169" t="s">
        <v>1476</v>
      </c>
      <c r="AR344" s="169" t="s">
        <v>173</v>
      </c>
      <c r="AW344" s="145" t="e" vm="1">
        <f t="shared" ca="1" si="111"/>
        <v>#NAME?</v>
      </c>
      <c r="AX344" s="21" t="str">
        <f>VLOOKUP(表1[[#This Row],[Pers.no.]],'[6]Person Detail'!$B:$L,11,0)</f>
        <v>70-90</v>
      </c>
      <c r="AY344" s="404">
        <f>VLOOKUP(表1[[#This Row],[Pers.no.]],'[6]Person Detail'!$B:$R,17,0)</f>
        <v>0.93748840660359856</v>
      </c>
      <c r="AZ344" s="404">
        <f>VLOOKUP(表1[[#This Row],[Pers.no.]],'[6]Person Detail'!$B:$W,21,0)</f>
        <v>0.89188235294117646</v>
      </c>
      <c r="BA344" s="404">
        <f>VLOOKUP(表1[[#This Row],[Pers.no.]],'[6]Person Detail'!$B:$W,22,0)</f>
        <v>0.89188568805233559</v>
      </c>
    </row>
    <row r="345" spans="1:53" ht="19.95" customHeight="1">
      <c r="A345" s="87" t="s">
        <v>562</v>
      </c>
      <c r="B345" s="169">
        <v>11002805</v>
      </c>
      <c r="C345" s="169" t="s">
        <v>54</v>
      </c>
      <c r="D345" s="169" t="s">
        <v>55</v>
      </c>
      <c r="E345" s="169" t="s">
        <v>1344</v>
      </c>
      <c r="F345" s="169" t="s">
        <v>1503</v>
      </c>
      <c r="G345" s="169" t="s">
        <v>1504</v>
      </c>
      <c r="H345" s="170">
        <v>38504</v>
      </c>
      <c r="I345" s="169" t="s">
        <v>1513</v>
      </c>
      <c r="J345" s="169" t="s">
        <v>1513</v>
      </c>
      <c r="K345" s="169" t="s">
        <v>568</v>
      </c>
      <c r="L345" s="171">
        <v>2</v>
      </c>
      <c r="M345" s="171">
        <v>5</v>
      </c>
      <c r="N345" s="189">
        <v>8717</v>
      </c>
      <c r="O345" s="173">
        <v>0.03</v>
      </c>
      <c r="P345" s="190">
        <f t="shared" si="98"/>
        <v>262</v>
      </c>
      <c r="Q345" s="173">
        <v>0</v>
      </c>
      <c r="R345" s="190">
        <f t="shared" si="99"/>
        <v>0</v>
      </c>
      <c r="S345" s="173">
        <f t="shared" si="100"/>
        <v>3.0056211999541126E-2</v>
      </c>
      <c r="T345" s="190">
        <f t="shared" si="101"/>
        <v>262</v>
      </c>
      <c r="U345" s="190">
        <f t="shared" si="102"/>
        <v>8979</v>
      </c>
      <c r="V345" s="191">
        <f>N345</f>
        <v>8717</v>
      </c>
      <c r="W345" s="192">
        <f t="shared" si="103"/>
        <v>0</v>
      </c>
      <c r="X345" s="177">
        <f t="shared" si="97"/>
        <v>0</v>
      </c>
      <c r="Y345" s="178" t="str">
        <f t="shared" si="96"/>
        <v>2.40%-3.61%</v>
      </c>
      <c r="Z345" s="193" t="s">
        <v>112</v>
      </c>
      <c r="AA345" s="193" t="s">
        <v>110</v>
      </c>
      <c r="AB345" s="193" t="s">
        <v>198</v>
      </c>
      <c r="AC345" s="180">
        <v>0.113</v>
      </c>
      <c r="AD345" s="189">
        <f t="shared" si="104"/>
        <v>985</v>
      </c>
      <c r="AE345" s="194">
        <f t="shared" si="105"/>
        <v>9702</v>
      </c>
      <c r="AF345" s="182">
        <f t="shared" si="106"/>
        <v>985</v>
      </c>
      <c r="AG345" s="183">
        <f t="shared" si="107"/>
        <v>0.11299759091430528</v>
      </c>
      <c r="AH345" s="184">
        <v>14</v>
      </c>
      <c r="AI345" s="184">
        <v>1050</v>
      </c>
      <c r="AJ345" s="184"/>
      <c r="AK345" s="184">
        <v>688</v>
      </c>
      <c r="AL345" s="184">
        <f t="shared" si="108"/>
        <v>149116</v>
      </c>
      <c r="AM345" s="171">
        <v>4</v>
      </c>
      <c r="AN345" s="184"/>
      <c r="AO345" s="185"/>
      <c r="AP345" s="185"/>
      <c r="AQ345" s="169" t="s">
        <v>1476</v>
      </c>
      <c r="AR345" s="169" t="s">
        <v>173</v>
      </c>
      <c r="AW345" s="145" t="e" vm="1">
        <f t="shared" ca="1" si="111"/>
        <v>#NAME?</v>
      </c>
      <c r="AX345" s="21" t="str">
        <f>VLOOKUP(表1[[#This Row],[Pers.no.]],'[6]Person Detail'!$B:$L,11,0)</f>
        <v>110-130</v>
      </c>
      <c r="AY345" s="404">
        <f>VLOOKUP(表1[[#This Row],[Pers.no.]],'[6]Person Detail'!$B:$R,17,0)</f>
        <v>1.0779694552649477</v>
      </c>
      <c r="AZ345" s="404">
        <f>VLOOKUP(表1[[#This Row],[Pers.no.]],'[6]Person Detail'!$B:$W,21,0)</f>
        <v>1.0255294117647058</v>
      </c>
      <c r="BA345" s="404">
        <f>VLOOKUP(表1[[#This Row],[Pers.no.]],'[6]Person Detail'!$B:$W,22,0)</f>
        <v>1.1135085504418685</v>
      </c>
    </row>
    <row r="346" spans="1:53" ht="19.95" customHeight="1">
      <c r="A346" s="87" t="s">
        <v>562</v>
      </c>
      <c r="B346" s="169">
        <v>11003123</v>
      </c>
      <c r="C346" s="169" t="s">
        <v>54</v>
      </c>
      <c r="D346" s="169" t="s">
        <v>55</v>
      </c>
      <c r="E346" s="169" t="s">
        <v>1344</v>
      </c>
      <c r="F346" s="169" t="s">
        <v>1530</v>
      </c>
      <c r="G346" s="169" t="s">
        <v>1531</v>
      </c>
      <c r="H346" s="170">
        <v>38777</v>
      </c>
      <c r="I346" s="169" t="s">
        <v>1526</v>
      </c>
      <c r="J346" s="169" t="s">
        <v>1526</v>
      </c>
      <c r="K346" s="169" t="s">
        <v>568</v>
      </c>
      <c r="L346" s="171">
        <v>2</v>
      </c>
      <c r="M346" s="171">
        <v>3</v>
      </c>
      <c r="N346" s="189">
        <v>10920</v>
      </c>
      <c r="O346" s="173">
        <v>0</v>
      </c>
      <c r="P346" s="190">
        <f t="shared" si="98"/>
        <v>0</v>
      </c>
      <c r="Q346" s="173">
        <v>0</v>
      </c>
      <c r="R346" s="190">
        <f t="shared" si="99"/>
        <v>0</v>
      </c>
      <c r="S346" s="173">
        <f t="shared" si="100"/>
        <v>0</v>
      </c>
      <c r="T346" s="190">
        <f t="shared" si="101"/>
        <v>0</v>
      </c>
      <c r="U346" s="190">
        <f t="shared" si="102"/>
        <v>10920</v>
      </c>
      <c r="V346" s="191">
        <f>U346+100</f>
        <v>11020</v>
      </c>
      <c r="W346" s="192">
        <f t="shared" si="103"/>
        <v>100</v>
      </c>
      <c r="X346" s="177">
        <f t="shared" si="97"/>
        <v>9.1999999999999998E-3</v>
      </c>
      <c r="Y346" s="178" t="str">
        <f t="shared" si="96"/>
        <v>0.00%-0.00%</v>
      </c>
      <c r="Z346" s="193"/>
      <c r="AA346" s="193"/>
      <c r="AB346" s="193"/>
      <c r="AC346" s="180"/>
      <c r="AD346" s="189">
        <f t="shared" si="104"/>
        <v>0</v>
      </c>
      <c r="AE346" s="194">
        <f t="shared" si="105"/>
        <v>11020</v>
      </c>
      <c r="AF346" s="182">
        <f t="shared" si="106"/>
        <v>100</v>
      </c>
      <c r="AG346" s="183">
        <f t="shared" si="107"/>
        <v>9.157509157509125E-3</v>
      </c>
      <c r="AH346" s="184">
        <v>14</v>
      </c>
      <c r="AI346" s="184">
        <v>450</v>
      </c>
      <c r="AJ346" s="184"/>
      <c r="AK346" s="184">
        <v>688</v>
      </c>
      <c r="AL346" s="184">
        <f t="shared" si="108"/>
        <v>160368</v>
      </c>
      <c r="AM346" s="171">
        <v>3</v>
      </c>
      <c r="AN346" s="184"/>
      <c r="AO346" s="185"/>
      <c r="AP346" s="185"/>
      <c r="AQ346" s="169" t="s">
        <v>1476</v>
      </c>
      <c r="AR346" s="169" t="s">
        <v>173</v>
      </c>
      <c r="AW346" s="145" t="e" vm="1">
        <f t="shared" ca="1" si="111"/>
        <v>#NAME?</v>
      </c>
      <c r="AX346" s="21" t="str">
        <f>VLOOKUP(表1[[#This Row],[Pers.no.]],'[6]Person Detail'!$B:$L,11,0)</f>
        <v>&gt;90</v>
      </c>
      <c r="AY346" s="404">
        <f>VLOOKUP(表1[[#This Row],[Pers.no.]],'[6]Person Detail'!$B:$R,17,0)</f>
        <v>1.3503988128362086</v>
      </c>
      <c r="AZ346" s="404">
        <f>VLOOKUP(表1[[#This Row],[Pers.no.]],'[6]Person Detail'!$B:$W,21,0)</f>
        <v>1.2847058823529411</v>
      </c>
      <c r="BA346" s="404">
        <f>VLOOKUP(表1[[#This Row],[Pers.no.]],'[6]Person Detail'!$B:$W,22,0)</f>
        <v>1.2647767703431654</v>
      </c>
    </row>
    <row r="347" spans="1:53" ht="19.95" customHeight="1">
      <c r="A347" s="87" t="s">
        <v>562</v>
      </c>
      <c r="B347" s="169">
        <v>11004322</v>
      </c>
      <c r="C347" s="169" t="s">
        <v>54</v>
      </c>
      <c r="D347" s="169" t="s">
        <v>55</v>
      </c>
      <c r="E347" s="169" t="s">
        <v>1344</v>
      </c>
      <c r="F347" s="169" t="s">
        <v>1508</v>
      </c>
      <c r="G347" s="169" t="s">
        <v>1509</v>
      </c>
      <c r="H347" s="170">
        <v>39387</v>
      </c>
      <c r="I347" s="169" t="s">
        <v>150</v>
      </c>
      <c r="J347" s="169" t="s">
        <v>1534</v>
      </c>
      <c r="K347" s="169" t="s">
        <v>59</v>
      </c>
      <c r="L347" s="171">
        <v>2</v>
      </c>
      <c r="M347" s="171">
        <v>4</v>
      </c>
      <c r="N347" s="189">
        <v>22134</v>
      </c>
      <c r="O347" s="173">
        <v>3.7500000000000006E-2</v>
      </c>
      <c r="P347" s="190">
        <f t="shared" si="98"/>
        <v>830</v>
      </c>
      <c r="Q347" s="173">
        <v>1.55E-2</v>
      </c>
      <c r="R347" s="190">
        <f t="shared" si="99"/>
        <v>343</v>
      </c>
      <c r="S347" s="173">
        <f t="shared" si="100"/>
        <v>5.2995391705069124E-2</v>
      </c>
      <c r="T347" s="190">
        <f t="shared" si="101"/>
        <v>1173</v>
      </c>
      <c r="U347" s="190">
        <f t="shared" si="102"/>
        <v>23307</v>
      </c>
      <c r="V347" s="191">
        <f t="shared" si="112"/>
        <v>23307</v>
      </c>
      <c r="W347" s="192">
        <f t="shared" si="103"/>
        <v>1173</v>
      </c>
      <c r="X347" s="177">
        <f t="shared" si="97"/>
        <v>5.2999999999999999E-2</v>
      </c>
      <c r="Y347" s="178" t="str">
        <f t="shared" si="96"/>
        <v>4.24%-6.36%</v>
      </c>
      <c r="Z347" s="193"/>
      <c r="AA347" s="193"/>
      <c r="AB347" s="193"/>
      <c r="AC347" s="180"/>
      <c r="AD347" s="189">
        <f t="shared" si="104"/>
        <v>0</v>
      </c>
      <c r="AE347" s="194">
        <f t="shared" si="105"/>
        <v>23307</v>
      </c>
      <c r="AF347" s="182">
        <f t="shared" si="106"/>
        <v>1173</v>
      </c>
      <c r="AG347" s="183">
        <f t="shared" si="107"/>
        <v>5.2995391705069173E-2</v>
      </c>
      <c r="AH347" s="184">
        <v>14</v>
      </c>
      <c r="AI347" s="184">
        <v>450</v>
      </c>
      <c r="AJ347" s="184"/>
      <c r="AK347" s="184">
        <v>688</v>
      </c>
      <c r="AL347" s="184">
        <f t="shared" si="108"/>
        <v>332386</v>
      </c>
      <c r="AM347" s="171">
        <v>5</v>
      </c>
      <c r="AN347" s="184"/>
      <c r="AO347" s="185"/>
      <c r="AP347" s="185"/>
      <c r="AQ347" s="169" t="s">
        <v>1476</v>
      </c>
      <c r="AR347" s="169" t="s">
        <v>173</v>
      </c>
      <c r="AW347" s="145" t="e" vm="1">
        <f t="shared" ca="1" si="111"/>
        <v>#NAME?</v>
      </c>
      <c r="AX347" s="21" t="str">
        <f>VLOOKUP(表1[[#This Row],[Pers.no.]],'[6]Person Detail'!$B:$L,11,0)</f>
        <v>70-90</v>
      </c>
      <c r="AY347" s="404">
        <f>VLOOKUP(表1[[#This Row],[Pers.no.]],'[6]Person Detail'!$B:$R,17,0)</f>
        <v>0.95228670997719744</v>
      </c>
      <c r="AZ347" s="404">
        <f>VLOOKUP(表1[[#This Row],[Pers.no.]],'[6]Person Detail'!$B:$W,21,0)</f>
        <v>1.0394965481613676</v>
      </c>
      <c r="BA347" s="404">
        <f>VLOOKUP(表1[[#This Row],[Pers.no.]],'[6]Person Detail'!$B:$W,22,0)</f>
        <v>1.0679037800687285</v>
      </c>
    </row>
    <row r="348" spans="1:53" ht="19.95" customHeight="1">
      <c r="A348" s="87" t="s">
        <v>562</v>
      </c>
      <c r="B348" s="169">
        <v>11004482</v>
      </c>
      <c r="C348" s="169" t="s">
        <v>54</v>
      </c>
      <c r="D348" s="169" t="s">
        <v>55</v>
      </c>
      <c r="E348" s="169" t="s">
        <v>1344</v>
      </c>
      <c r="F348" s="169" t="s">
        <v>1508</v>
      </c>
      <c r="G348" s="169" t="s">
        <v>1509</v>
      </c>
      <c r="H348" s="170">
        <v>41808</v>
      </c>
      <c r="I348" s="169" t="s">
        <v>150</v>
      </c>
      <c r="J348" s="169" t="s">
        <v>1505</v>
      </c>
      <c r="K348" s="169" t="s">
        <v>59</v>
      </c>
      <c r="L348" s="171">
        <v>2</v>
      </c>
      <c r="M348" s="171">
        <v>3</v>
      </c>
      <c r="N348" s="189">
        <v>18254</v>
      </c>
      <c r="O348" s="173">
        <v>0.03</v>
      </c>
      <c r="P348" s="190">
        <f t="shared" si="98"/>
        <v>548</v>
      </c>
      <c r="Q348" s="173">
        <v>0</v>
      </c>
      <c r="R348" s="190">
        <f t="shared" si="99"/>
        <v>0</v>
      </c>
      <c r="S348" s="173">
        <f t="shared" si="100"/>
        <v>3.0020817355100253E-2</v>
      </c>
      <c r="T348" s="190">
        <f t="shared" si="101"/>
        <v>548</v>
      </c>
      <c r="U348" s="190">
        <f t="shared" si="102"/>
        <v>18802</v>
      </c>
      <c r="V348" s="191">
        <f t="shared" si="112"/>
        <v>18802</v>
      </c>
      <c r="W348" s="192">
        <f t="shared" si="103"/>
        <v>548</v>
      </c>
      <c r="X348" s="177">
        <f t="shared" si="97"/>
        <v>0.03</v>
      </c>
      <c r="Y348" s="178" t="str">
        <f t="shared" si="96"/>
        <v>2.40%-3.60%</v>
      </c>
      <c r="Z348" s="193"/>
      <c r="AA348" s="193"/>
      <c r="AB348" s="193"/>
      <c r="AC348" s="180"/>
      <c r="AD348" s="189">
        <f t="shared" si="104"/>
        <v>0</v>
      </c>
      <c r="AE348" s="194">
        <f t="shared" si="105"/>
        <v>18802</v>
      </c>
      <c r="AF348" s="182">
        <f t="shared" si="106"/>
        <v>548</v>
      </c>
      <c r="AG348" s="183">
        <f t="shared" si="107"/>
        <v>3.0020817355100204E-2</v>
      </c>
      <c r="AH348" s="184">
        <v>14</v>
      </c>
      <c r="AI348" s="184">
        <v>450</v>
      </c>
      <c r="AJ348" s="184"/>
      <c r="AK348" s="184">
        <v>688</v>
      </c>
      <c r="AL348" s="184">
        <f t="shared" si="108"/>
        <v>269316</v>
      </c>
      <c r="AM348" s="171">
        <v>4</v>
      </c>
      <c r="AN348" s="184"/>
      <c r="AO348" s="185"/>
      <c r="AP348" s="185"/>
      <c r="AQ348" s="169" t="s">
        <v>1476</v>
      </c>
      <c r="AR348" s="169" t="s">
        <v>173</v>
      </c>
      <c r="AW348" s="145" t="e" vm="1">
        <f t="shared" ca="1" si="111"/>
        <v>#NAME?</v>
      </c>
      <c r="AX348" s="21" t="str">
        <f>VLOOKUP(表1[[#This Row],[Pers.no.]],'[6]Person Detail'!$B:$L,11,0)</f>
        <v>50-70</v>
      </c>
      <c r="AY348" s="404">
        <f>VLOOKUP(表1[[#This Row],[Pers.no.]],'[6]Person Detail'!$B:$R,17,0)</f>
        <v>0.78535473045648152</v>
      </c>
      <c r="AZ348" s="404">
        <f>VLOOKUP(表1[[#This Row],[Pers.no.]],'[6]Person Detail'!$B:$W,21,0)</f>
        <v>0.85727703940262057</v>
      </c>
      <c r="BA348" s="404">
        <f>VLOOKUP(表1[[#This Row],[Pers.no.]],'[6]Person Detail'!$B:$W,22,0)</f>
        <v>0.86148911798396333</v>
      </c>
    </row>
    <row r="349" spans="1:53" ht="19.95" customHeight="1">
      <c r="A349" s="87" t="s">
        <v>562</v>
      </c>
      <c r="B349" s="169">
        <v>11006027</v>
      </c>
      <c r="C349" s="169" t="s">
        <v>54</v>
      </c>
      <c r="D349" s="169" t="s">
        <v>55</v>
      </c>
      <c r="E349" s="169" t="s">
        <v>1344</v>
      </c>
      <c r="F349" s="169" t="s">
        <v>1539</v>
      </c>
      <c r="G349" s="169" t="s">
        <v>1540</v>
      </c>
      <c r="H349" s="170">
        <v>40238</v>
      </c>
      <c r="I349" s="169" t="s">
        <v>1541</v>
      </c>
      <c r="J349" s="169" t="s">
        <v>1542</v>
      </c>
      <c r="K349" s="169" t="s">
        <v>59</v>
      </c>
      <c r="L349" s="171">
        <v>2</v>
      </c>
      <c r="M349" s="171">
        <v>4</v>
      </c>
      <c r="N349" s="189">
        <v>22721</v>
      </c>
      <c r="O349" s="173">
        <v>3.7500000000000006E-2</v>
      </c>
      <c r="P349" s="190">
        <f t="shared" si="98"/>
        <v>852</v>
      </c>
      <c r="Q349" s="173">
        <v>1.55E-2</v>
      </c>
      <c r="R349" s="190">
        <f t="shared" si="99"/>
        <v>352</v>
      </c>
      <c r="S349" s="173">
        <f t="shared" si="100"/>
        <v>5.299062541261388E-2</v>
      </c>
      <c r="T349" s="190">
        <f t="shared" si="101"/>
        <v>1204</v>
      </c>
      <c r="U349" s="190">
        <f t="shared" si="102"/>
        <v>23925</v>
      </c>
      <c r="V349" s="191">
        <f t="shared" si="112"/>
        <v>23925</v>
      </c>
      <c r="W349" s="192">
        <f t="shared" si="103"/>
        <v>1204</v>
      </c>
      <c r="X349" s="177">
        <f t="shared" si="97"/>
        <v>5.2999999999999999E-2</v>
      </c>
      <c r="Y349" s="178" t="str">
        <f t="shared" si="96"/>
        <v>4.24%-6.36%</v>
      </c>
      <c r="Z349" s="193"/>
      <c r="AA349" s="193"/>
      <c r="AB349" s="193"/>
      <c r="AC349" s="180"/>
      <c r="AD349" s="189">
        <f t="shared" si="104"/>
        <v>0</v>
      </c>
      <c r="AE349" s="194">
        <f t="shared" si="105"/>
        <v>23925</v>
      </c>
      <c r="AF349" s="182">
        <f t="shared" si="106"/>
        <v>1204</v>
      </c>
      <c r="AG349" s="183">
        <f t="shared" si="107"/>
        <v>5.299062541261379E-2</v>
      </c>
      <c r="AH349" s="184">
        <v>14</v>
      </c>
      <c r="AI349" s="184">
        <v>450</v>
      </c>
      <c r="AJ349" s="184"/>
      <c r="AK349" s="184">
        <v>688</v>
      </c>
      <c r="AL349" s="184">
        <f t="shared" si="108"/>
        <v>341038</v>
      </c>
      <c r="AM349" s="171">
        <v>5</v>
      </c>
      <c r="AN349" s="184"/>
      <c r="AO349" s="185"/>
      <c r="AP349" s="185"/>
      <c r="AQ349" s="169" t="s">
        <v>1476</v>
      </c>
      <c r="AR349" s="169" t="s">
        <v>173</v>
      </c>
      <c r="AW349" s="145" t="e" vm="1">
        <f t="shared" ca="1" si="111"/>
        <v>#NAME?</v>
      </c>
      <c r="AX349" s="21" t="str">
        <f>VLOOKUP(表1[[#This Row],[Pers.no.]],'[6]Person Detail'!$B:$L,11,0)</f>
        <v>70-90</v>
      </c>
      <c r="AY349" s="404">
        <f>VLOOKUP(表1[[#This Row],[Pers.no.]],'[6]Person Detail'!$B:$R,17,0)</f>
        <v>0.97754162543561507</v>
      </c>
      <c r="AZ349" s="404">
        <f>VLOOKUP(表1[[#This Row],[Pers.no.]],'[6]Person Detail'!$B:$W,21,0)</f>
        <v>1.0670642934297656</v>
      </c>
      <c r="BA349" s="404">
        <f>VLOOKUP(表1[[#This Row],[Pers.no.]],'[6]Person Detail'!$B:$W,22,0)</f>
        <v>1.0962199312714778</v>
      </c>
    </row>
    <row r="350" spans="1:53" ht="19.95" customHeight="1">
      <c r="A350" s="87" t="s">
        <v>562</v>
      </c>
      <c r="B350" s="169">
        <v>11006424</v>
      </c>
      <c r="C350" s="169" t="s">
        <v>54</v>
      </c>
      <c r="D350" s="169" t="s">
        <v>55</v>
      </c>
      <c r="E350" s="169" t="s">
        <v>1344</v>
      </c>
      <c r="F350" s="169" t="s">
        <v>1545</v>
      </c>
      <c r="G350" s="169" t="s">
        <v>1546</v>
      </c>
      <c r="H350" s="170">
        <v>40346</v>
      </c>
      <c r="I350" s="169" t="s">
        <v>1513</v>
      </c>
      <c r="J350" s="169" t="s">
        <v>1547</v>
      </c>
      <c r="K350" s="169" t="s">
        <v>568</v>
      </c>
      <c r="L350" s="171">
        <v>2</v>
      </c>
      <c r="M350" s="171">
        <v>4</v>
      </c>
      <c r="N350" s="189">
        <v>9197</v>
      </c>
      <c r="O350" s="173">
        <v>2.2499999999999999E-2</v>
      </c>
      <c r="P350" s="190">
        <f t="shared" si="98"/>
        <v>207</v>
      </c>
      <c r="Q350" s="173">
        <v>0</v>
      </c>
      <c r="R350" s="190">
        <f t="shared" si="99"/>
        <v>0</v>
      </c>
      <c r="S350" s="173">
        <f t="shared" si="100"/>
        <v>2.2507339349787974E-2</v>
      </c>
      <c r="T350" s="190">
        <f t="shared" si="101"/>
        <v>207</v>
      </c>
      <c r="U350" s="190">
        <f t="shared" si="102"/>
        <v>9404</v>
      </c>
      <c r="V350" s="191">
        <f t="shared" si="112"/>
        <v>9404</v>
      </c>
      <c r="W350" s="192">
        <f t="shared" si="103"/>
        <v>207</v>
      </c>
      <c r="X350" s="177">
        <f t="shared" si="97"/>
        <v>2.2499999999999999E-2</v>
      </c>
      <c r="Y350" s="178" t="str">
        <f t="shared" si="96"/>
        <v>1.80%-2.70%</v>
      </c>
      <c r="Z350" s="193"/>
      <c r="AA350" s="193"/>
      <c r="AB350" s="193"/>
      <c r="AC350" s="180"/>
      <c r="AD350" s="189">
        <f t="shared" si="104"/>
        <v>0</v>
      </c>
      <c r="AE350" s="194">
        <f t="shared" si="105"/>
        <v>9404</v>
      </c>
      <c r="AF350" s="182">
        <f t="shared" si="106"/>
        <v>207</v>
      </c>
      <c r="AG350" s="183">
        <f t="shared" si="107"/>
        <v>2.250733934978788E-2</v>
      </c>
      <c r="AH350" s="184">
        <v>14</v>
      </c>
      <c r="AI350" s="184">
        <v>450</v>
      </c>
      <c r="AJ350" s="184"/>
      <c r="AK350" s="184">
        <v>688</v>
      </c>
      <c r="AL350" s="184">
        <f t="shared" si="108"/>
        <v>137744</v>
      </c>
      <c r="AM350" s="171">
        <v>3</v>
      </c>
      <c r="AN350" s="184"/>
      <c r="AO350" s="185"/>
      <c r="AP350" s="185"/>
      <c r="AQ350" s="169" t="s">
        <v>1476</v>
      </c>
      <c r="AR350" s="169" t="s">
        <v>173</v>
      </c>
      <c r="AW350" s="145" t="e" vm="1">
        <f t="shared" ca="1" si="111"/>
        <v>#NAME?</v>
      </c>
      <c r="AX350" s="21" t="str">
        <f>VLOOKUP(表1[[#This Row],[Pers.no.]],'[6]Person Detail'!$B:$L,11,0)</f>
        <v>110-130</v>
      </c>
      <c r="AY350" s="404">
        <f>VLOOKUP(表1[[#This Row],[Pers.no.]],'[6]Person Detail'!$B:$R,17,0)</f>
        <v>1.1373276448401657</v>
      </c>
      <c r="AZ350" s="404">
        <f>VLOOKUP(表1[[#This Row],[Pers.no.]],'[6]Person Detail'!$B:$W,21,0)</f>
        <v>1.0820000000000001</v>
      </c>
      <c r="BA350" s="404">
        <f>VLOOKUP(表1[[#This Row],[Pers.no.]],'[6]Person Detail'!$B:$W,22,0)</f>
        <v>1.0793067829679788</v>
      </c>
    </row>
    <row r="351" spans="1:53" ht="19.95" customHeight="1">
      <c r="A351" s="87" t="s">
        <v>562</v>
      </c>
      <c r="B351" s="169">
        <v>11006653</v>
      </c>
      <c r="C351" s="169" t="s">
        <v>54</v>
      </c>
      <c r="D351" s="169" t="s">
        <v>55</v>
      </c>
      <c r="E351" s="169" t="s">
        <v>1344</v>
      </c>
      <c r="F351" s="169" t="s">
        <v>1549</v>
      </c>
      <c r="G351" s="169" t="s">
        <v>1550</v>
      </c>
      <c r="H351" s="170">
        <v>40400</v>
      </c>
      <c r="I351" s="169" t="s">
        <v>1505</v>
      </c>
      <c r="J351" s="169" t="s">
        <v>1505</v>
      </c>
      <c r="K351" s="169" t="s">
        <v>568</v>
      </c>
      <c r="L351" s="171">
        <v>2</v>
      </c>
      <c r="M351" s="171">
        <v>3</v>
      </c>
      <c r="N351" s="189">
        <v>8684</v>
      </c>
      <c r="O351" s="173">
        <v>2.5000000000000001E-2</v>
      </c>
      <c r="P351" s="190">
        <f t="shared" si="98"/>
        <v>217</v>
      </c>
      <c r="Q351" s="173">
        <v>0</v>
      </c>
      <c r="R351" s="190">
        <f t="shared" si="99"/>
        <v>0</v>
      </c>
      <c r="S351" s="173">
        <f t="shared" si="100"/>
        <v>2.4988484569322893E-2</v>
      </c>
      <c r="T351" s="190">
        <f t="shared" si="101"/>
        <v>217</v>
      </c>
      <c r="U351" s="190">
        <f t="shared" si="102"/>
        <v>8901</v>
      </c>
      <c r="V351" s="191">
        <f t="shared" si="112"/>
        <v>8901</v>
      </c>
      <c r="W351" s="192">
        <f t="shared" si="103"/>
        <v>217</v>
      </c>
      <c r="X351" s="177">
        <f t="shared" si="97"/>
        <v>2.5000000000000001E-2</v>
      </c>
      <c r="Y351" s="178" t="str">
        <f t="shared" si="96"/>
        <v>2.00%-3.00%</v>
      </c>
      <c r="Z351" s="193"/>
      <c r="AA351" s="193"/>
      <c r="AB351" s="193"/>
      <c r="AC351" s="180"/>
      <c r="AD351" s="189">
        <f t="shared" si="104"/>
        <v>0</v>
      </c>
      <c r="AE351" s="194">
        <f t="shared" si="105"/>
        <v>8901</v>
      </c>
      <c r="AF351" s="182">
        <f t="shared" si="106"/>
        <v>217</v>
      </c>
      <c r="AG351" s="183">
        <f t="shared" si="107"/>
        <v>2.49884845693229E-2</v>
      </c>
      <c r="AH351" s="184">
        <v>14</v>
      </c>
      <c r="AI351" s="184">
        <v>450</v>
      </c>
      <c r="AJ351" s="184"/>
      <c r="AK351" s="184">
        <v>688</v>
      </c>
      <c r="AL351" s="184">
        <f t="shared" si="108"/>
        <v>130702</v>
      </c>
      <c r="AM351" s="171">
        <v>3</v>
      </c>
      <c r="AN351" s="184"/>
      <c r="AO351" s="185"/>
      <c r="AP351" s="185"/>
      <c r="AQ351" s="169" t="s">
        <v>1476</v>
      </c>
      <c r="AR351" s="169" t="s">
        <v>173</v>
      </c>
      <c r="AW351" s="145" t="e" vm="1">
        <f t="shared" ca="1" si="111"/>
        <v>#NAME?</v>
      </c>
      <c r="AX351" s="21" t="str">
        <f>VLOOKUP(表1[[#This Row],[Pers.no.]],'[6]Person Detail'!$B:$L,11,0)</f>
        <v>70-90</v>
      </c>
      <c r="AY351" s="404">
        <f>VLOOKUP(表1[[#This Row],[Pers.no.]],'[6]Person Detail'!$B:$R,17,0)</f>
        <v>1.0738885797316515</v>
      </c>
      <c r="AZ351" s="404">
        <f>VLOOKUP(表1[[#This Row],[Pers.no.]],'[6]Person Detail'!$B:$W,21,0)</f>
        <v>1.0216470588235294</v>
      </c>
      <c r="BA351" s="404">
        <f>VLOOKUP(表1[[#This Row],[Pers.no.]],'[6]Person Detail'!$B:$W,22,0)</f>
        <v>1.0215769539768162</v>
      </c>
    </row>
    <row r="352" spans="1:53" ht="19.95" customHeight="1">
      <c r="A352" s="87" t="s">
        <v>562</v>
      </c>
      <c r="B352" s="169">
        <v>11006794</v>
      </c>
      <c r="C352" s="169" t="s">
        <v>54</v>
      </c>
      <c r="D352" s="169" t="s">
        <v>55</v>
      </c>
      <c r="E352" s="169" t="s">
        <v>1344</v>
      </c>
      <c r="F352" s="169" t="s">
        <v>1553</v>
      </c>
      <c r="G352" s="169" t="s">
        <v>1335</v>
      </c>
      <c r="H352" s="170">
        <v>40440</v>
      </c>
      <c r="I352" s="169" t="s">
        <v>110</v>
      </c>
      <c r="J352" s="169" t="s">
        <v>110</v>
      </c>
      <c r="K352" s="169" t="s">
        <v>89</v>
      </c>
      <c r="L352" s="171">
        <v>2</v>
      </c>
      <c r="M352" s="171">
        <v>3</v>
      </c>
      <c r="N352" s="189">
        <v>14310</v>
      </c>
      <c r="O352" s="173">
        <v>0</v>
      </c>
      <c r="P352" s="190">
        <f t="shared" si="98"/>
        <v>0</v>
      </c>
      <c r="Q352" s="173">
        <v>0</v>
      </c>
      <c r="R352" s="190">
        <f t="shared" si="99"/>
        <v>0</v>
      </c>
      <c r="S352" s="173">
        <f t="shared" si="100"/>
        <v>0</v>
      </c>
      <c r="T352" s="190">
        <f t="shared" si="101"/>
        <v>0</v>
      </c>
      <c r="U352" s="190">
        <f t="shared" si="102"/>
        <v>14310</v>
      </c>
      <c r="V352" s="191">
        <f t="shared" si="112"/>
        <v>14310</v>
      </c>
      <c r="W352" s="192">
        <f t="shared" si="103"/>
        <v>0</v>
      </c>
      <c r="X352" s="177">
        <f t="shared" si="97"/>
        <v>0</v>
      </c>
      <c r="Y352" s="178" t="str">
        <f t="shared" si="96"/>
        <v>0.00%-0.00%</v>
      </c>
      <c r="Z352" s="193"/>
      <c r="AA352" s="193"/>
      <c r="AB352" s="193"/>
      <c r="AC352" s="180"/>
      <c r="AD352" s="189">
        <f t="shared" si="104"/>
        <v>0</v>
      </c>
      <c r="AE352" s="194">
        <f t="shared" si="105"/>
        <v>14310</v>
      </c>
      <c r="AF352" s="182">
        <f t="shared" si="106"/>
        <v>0</v>
      </c>
      <c r="AG352" s="183">
        <f t="shared" si="107"/>
        <v>0</v>
      </c>
      <c r="AH352" s="184">
        <v>14</v>
      </c>
      <c r="AI352" s="184">
        <v>450</v>
      </c>
      <c r="AJ352" s="184"/>
      <c r="AK352" s="184">
        <v>688</v>
      </c>
      <c r="AL352" s="184">
        <f t="shared" si="108"/>
        <v>206428</v>
      </c>
      <c r="AM352" s="171">
        <v>2</v>
      </c>
      <c r="AN352" s="184"/>
      <c r="AO352" s="185"/>
      <c r="AP352" s="185"/>
      <c r="AQ352" s="169" t="s">
        <v>1476</v>
      </c>
      <c r="AR352" s="169" t="s">
        <v>173</v>
      </c>
      <c r="AW352" s="145" t="e" vm="1">
        <f t="shared" ca="1" si="111"/>
        <v>#NAME?</v>
      </c>
      <c r="AX352" s="21" t="str">
        <f>VLOOKUP(表1[[#This Row],[Pers.no.]],'[6]Person Detail'!$B:$L,11,0)</f>
        <v>&gt;90</v>
      </c>
      <c r="AY352" s="404">
        <f>VLOOKUP(表1[[#This Row],[Pers.no.]],'[6]Person Detail'!$B:$R,17,0)</f>
        <v>1.1580012138377505</v>
      </c>
      <c r="AZ352" s="404">
        <f>VLOOKUP(表1[[#This Row],[Pers.no.]],'[6]Person Detail'!$B:$W,21,0)</f>
        <v>1.1981914091936698</v>
      </c>
      <c r="BA352" s="404">
        <f>VLOOKUP(表1[[#This Row],[Pers.no.]],'[6]Person Detail'!$B:$W,22,0)</f>
        <v>1.1728546840422915</v>
      </c>
    </row>
    <row r="353" spans="1:53" ht="19.95" customHeight="1">
      <c r="A353" s="87" t="s">
        <v>562</v>
      </c>
      <c r="B353" s="169">
        <v>11006883</v>
      </c>
      <c r="C353" s="169" t="s">
        <v>54</v>
      </c>
      <c r="D353" s="169" t="s">
        <v>55</v>
      </c>
      <c r="E353" s="169" t="s">
        <v>1344</v>
      </c>
      <c r="F353" s="169" t="s">
        <v>1508</v>
      </c>
      <c r="G353" s="169" t="s">
        <v>1509</v>
      </c>
      <c r="H353" s="170">
        <v>40459</v>
      </c>
      <c r="I353" s="169" t="s">
        <v>1510</v>
      </c>
      <c r="J353" s="169" t="s">
        <v>1510</v>
      </c>
      <c r="K353" s="169" t="s">
        <v>568</v>
      </c>
      <c r="L353" s="171">
        <v>2</v>
      </c>
      <c r="M353" s="171">
        <v>3</v>
      </c>
      <c r="N353" s="189">
        <v>10487</v>
      </c>
      <c r="O353" s="173">
        <v>0</v>
      </c>
      <c r="P353" s="190">
        <f t="shared" si="98"/>
        <v>0</v>
      </c>
      <c r="Q353" s="173">
        <v>0</v>
      </c>
      <c r="R353" s="190">
        <f t="shared" si="99"/>
        <v>0</v>
      </c>
      <c r="S353" s="173">
        <f t="shared" si="100"/>
        <v>0</v>
      </c>
      <c r="T353" s="190">
        <f t="shared" si="101"/>
        <v>0</v>
      </c>
      <c r="U353" s="190">
        <f t="shared" si="102"/>
        <v>10487</v>
      </c>
      <c r="V353" s="191">
        <f t="shared" si="112"/>
        <v>10487</v>
      </c>
      <c r="W353" s="192">
        <f t="shared" si="103"/>
        <v>0</v>
      </c>
      <c r="X353" s="177">
        <f t="shared" si="97"/>
        <v>0</v>
      </c>
      <c r="Y353" s="178" t="str">
        <f t="shared" si="96"/>
        <v>0.00%-0.00%</v>
      </c>
      <c r="Z353" s="193"/>
      <c r="AA353" s="193"/>
      <c r="AB353" s="193"/>
      <c r="AC353" s="180"/>
      <c r="AD353" s="189">
        <f t="shared" si="104"/>
        <v>0</v>
      </c>
      <c r="AE353" s="194">
        <f t="shared" si="105"/>
        <v>10487</v>
      </c>
      <c r="AF353" s="182">
        <f t="shared" si="106"/>
        <v>0</v>
      </c>
      <c r="AG353" s="183">
        <f t="shared" si="107"/>
        <v>0</v>
      </c>
      <c r="AH353" s="184">
        <v>14</v>
      </c>
      <c r="AI353" s="184">
        <v>1750</v>
      </c>
      <c r="AJ353" s="184"/>
      <c r="AK353" s="184">
        <v>688</v>
      </c>
      <c r="AL353" s="184">
        <f t="shared" si="108"/>
        <v>168506</v>
      </c>
      <c r="AM353" s="171">
        <v>3</v>
      </c>
      <c r="AN353" s="184"/>
      <c r="AO353" s="185"/>
      <c r="AP353" s="185"/>
      <c r="AQ353" s="169" t="s">
        <v>1476</v>
      </c>
      <c r="AR353" s="169" t="s">
        <v>173</v>
      </c>
      <c r="AW353" s="145" t="e" vm="1">
        <f t="shared" ca="1" si="111"/>
        <v>#NAME?</v>
      </c>
      <c r="AX353" s="21" t="str">
        <f>VLOOKUP(表1[[#This Row],[Pers.no.]],'[6]Person Detail'!$B:$L,11,0)</f>
        <v>&gt;90</v>
      </c>
      <c r="AY353" s="404">
        <f>VLOOKUP(表1[[#This Row],[Pers.no.]],'[6]Person Detail'!$B:$R,17,0)</f>
        <v>1.296852779323564</v>
      </c>
      <c r="AZ353" s="404">
        <f>VLOOKUP(表1[[#This Row],[Pers.no.]],'[6]Person Detail'!$B:$W,21,0)</f>
        <v>1.2337647058823529</v>
      </c>
      <c r="BA353" s="404">
        <f>VLOOKUP(表1[[#This Row],[Pers.no.]],'[6]Person Detail'!$B:$W,22,0)</f>
        <v>1.2036038103982554</v>
      </c>
    </row>
    <row r="354" spans="1:53" ht="19.95" customHeight="1">
      <c r="A354" s="87" t="s">
        <v>562</v>
      </c>
      <c r="B354" s="169">
        <v>11006959</v>
      </c>
      <c r="C354" s="169" t="s">
        <v>54</v>
      </c>
      <c r="D354" s="169" t="s">
        <v>55</v>
      </c>
      <c r="E354" s="169" t="s">
        <v>1344</v>
      </c>
      <c r="F354" s="169" t="s">
        <v>1530</v>
      </c>
      <c r="G354" s="169" t="s">
        <v>1531</v>
      </c>
      <c r="H354" s="170">
        <v>40497</v>
      </c>
      <c r="I354" s="169" t="s">
        <v>1510</v>
      </c>
      <c r="J354" s="169" t="s">
        <v>1510</v>
      </c>
      <c r="K354" s="169" t="s">
        <v>568</v>
      </c>
      <c r="L354" s="171">
        <v>2</v>
      </c>
      <c r="M354" s="171">
        <v>3</v>
      </c>
      <c r="N354" s="189">
        <v>6795</v>
      </c>
      <c r="O354" s="173">
        <v>0</v>
      </c>
      <c r="P354" s="190">
        <f t="shared" si="98"/>
        <v>0</v>
      </c>
      <c r="Q354" s="173">
        <v>0</v>
      </c>
      <c r="R354" s="190">
        <f t="shared" si="99"/>
        <v>0</v>
      </c>
      <c r="S354" s="173">
        <f t="shared" si="100"/>
        <v>0</v>
      </c>
      <c r="T354" s="190">
        <f t="shared" si="101"/>
        <v>0</v>
      </c>
      <c r="U354" s="190">
        <f t="shared" si="102"/>
        <v>6795</v>
      </c>
      <c r="V354" s="191">
        <f>U354+100</f>
        <v>6895</v>
      </c>
      <c r="W354" s="192">
        <f t="shared" si="103"/>
        <v>100</v>
      </c>
      <c r="X354" s="177">
        <f t="shared" si="97"/>
        <v>1.47E-2</v>
      </c>
      <c r="Y354" s="178" t="str">
        <f t="shared" si="96"/>
        <v>0.00%-0.00%</v>
      </c>
      <c r="Z354" s="193"/>
      <c r="AA354" s="193"/>
      <c r="AB354" s="193"/>
      <c r="AC354" s="180"/>
      <c r="AD354" s="189">
        <f t="shared" si="104"/>
        <v>0</v>
      </c>
      <c r="AE354" s="194">
        <f t="shared" si="105"/>
        <v>6895</v>
      </c>
      <c r="AF354" s="182">
        <f t="shared" si="106"/>
        <v>100</v>
      </c>
      <c r="AG354" s="183">
        <f t="shared" si="107"/>
        <v>1.471670345842524E-2</v>
      </c>
      <c r="AH354" s="184">
        <v>14</v>
      </c>
      <c r="AI354" s="184">
        <v>2050</v>
      </c>
      <c r="AJ354" s="184"/>
      <c r="AK354" s="184">
        <v>688</v>
      </c>
      <c r="AL354" s="184">
        <f t="shared" si="108"/>
        <v>121818</v>
      </c>
      <c r="AM354" s="171">
        <v>3</v>
      </c>
      <c r="AN354" s="184"/>
      <c r="AO354" s="185"/>
      <c r="AP354" s="185"/>
      <c r="AQ354" s="169" t="s">
        <v>1476</v>
      </c>
      <c r="AR354" s="169" t="s">
        <v>173</v>
      </c>
      <c r="AW354" s="145" t="e" vm="1">
        <f t="shared" ca="1" si="111"/>
        <v>#NAME?</v>
      </c>
      <c r="AX354" s="21" t="str">
        <f>VLOOKUP(表1[[#This Row],[Pers.no.]],'[6]Person Detail'!$B:$L,11,0)</f>
        <v>&gt;90</v>
      </c>
      <c r="AY354" s="404">
        <f>VLOOKUP(表1[[#This Row],[Pers.no.]],'[6]Person Detail'!$B:$R,17,0)</f>
        <v>0.84028937117417923</v>
      </c>
      <c r="AZ354" s="404">
        <f>VLOOKUP(表1[[#This Row],[Pers.no.]],'[6]Person Detail'!$B:$W,21,0)</f>
        <v>0.79941176470588238</v>
      </c>
      <c r="BA354" s="404">
        <f>VLOOKUP(表1[[#This Row],[Pers.no.]],'[6]Person Detail'!$B:$W,22,0)</f>
        <v>0.79134626420291521</v>
      </c>
    </row>
    <row r="355" spans="1:53" ht="19.95" customHeight="1">
      <c r="A355" s="87" t="s">
        <v>562</v>
      </c>
      <c r="B355" s="169">
        <v>11006979</v>
      </c>
      <c r="C355" s="169" t="s">
        <v>54</v>
      </c>
      <c r="D355" s="169" t="s">
        <v>55</v>
      </c>
      <c r="E355" s="169" t="s">
        <v>1344</v>
      </c>
      <c r="F355" s="169" t="s">
        <v>1503</v>
      </c>
      <c r="G355" s="169" t="s">
        <v>1504</v>
      </c>
      <c r="H355" s="170">
        <v>40497</v>
      </c>
      <c r="I355" s="169" t="s">
        <v>1510</v>
      </c>
      <c r="J355" s="169" t="s">
        <v>1510</v>
      </c>
      <c r="K355" s="169" t="s">
        <v>568</v>
      </c>
      <c r="L355" s="171">
        <v>2</v>
      </c>
      <c r="M355" s="171">
        <v>3</v>
      </c>
      <c r="N355" s="189">
        <v>8348</v>
      </c>
      <c r="O355" s="173">
        <v>0</v>
      </c>
      <c r="P355" s="190">
        <f t="shared" si="98"/>
        <v>0</v>
      </c>
      <c r="Q355" s="173">
        <v>0</v>
      </c>
      <c r="R355" s="190">
        <f t="shared" si="99"/>
        <v>0</v>
      </c>
      <c r="S355" s="173">
        <f t="shared" si="100"/>
        <v>0</v>
      </c>
      <c r="T355" s="190">
        <f t="shared" si="101"/>
        <v>0</v>
      </c>
      <c r="U355" s="190">
        <f t="shared" si="102"/>
        <v>8348</v>
      </c>
      <c r="V355" s="191">
        <f t="shared" si="112"/>
        <v>8348</v>
      </c>
      <c r="W355" s="192">
        <f t="shared" si="103"/>
        <v>0</v>
      </c>
      <c r="X355" s="177">
        <f t="shared" si="97"/>
        <v>0</v>
      </c>
      <c r="Y355" s="178" t="str">
        <f t="shared" si="96"/>
        <v>0.00%-0.00%</v>
      </c>
      <c r="Z355" s="193"/>
      <c r="AA355" s="193"/>
      <c r="AB355" s="193"/>
      <c r="AC355" s="180"/>
      <c r="AD355" s="189">
        <f t="shared" si="104"/>
        <v>0</v>
      </c>
      <c r="AE355" s="194">
        <f t="shared" si="105"/>
        <v>8348</v>
      </c>
      <c r="AF355" s="182">
        <f t="shared" si="106"/>
        <v>0</v>
      </c>
      <c r="AG355" s="183">
        <f t="shared" si="107"/>
        <v>0</v>
      </c>
      <c r="AH355" s="184">
        <v>14</v>
      </c>
      <c r="AI355" s="184">
        <v>1650</v>
      </c>
      <c r="AJ355" s="184"/>
      <c r="AK355" s="184">
        <v>688</v>
      </c>
      <c r="AL355" s="184">
        <f t="shared" si="108"/>
        <v>137360</v>
      </c>
      <c r="AM355" s="171">
        <v>4</v>
      </c>
      <c r="AN355" s="184"/>
      <c r="AO355" s="185"/>
      <c r="AP355" s="185"/>
      <c r="AQ355" s="169" t="s">
        <v>1476</v>
      </c>
      <c r="AR355" s="169" t="s">
        <v>173</v>
      </c>
      <c r="AW355" s="145" t="e" vm="1">
        <f t="shared" ca="1" si="111"/>
        <v>#NAME?</v>
      </c>
      <c r="AX355" s="21" t="str">
        <f>VLOOKUP(表1[[#This Row],[Pers.no.]],'[6]Person Detail'!$B:$L,11,0)</f>
        <v>&gt;90</v>
      </c>
      <c r="AY355" s="404">
        <f>VLOOKUP(表1[[#This Row],[Pers.no.]],'[6]Person Detail'!$B:$R,17,0)</f>
        <v>1.032337847028999</v>
      </c>
      <c r="AZ355" s="404">
        <f>VLOOKUP(表1[[#This Row],[Pers.no.]],'[6]Person Detail'!$B:$W,21,0)</f>
        <v>0.98211764705882354</v>
      </c>
      <c r="BA355" s="404">
        <f>VLOOKUP(表1[[#This Row],[Pers.no.]],'[6]Person Detail'!$B:$W,22,0)</f>
        <v>0.9581085733960748</v>
      </c>
    </row>
    <row r="356" spans="1:53" ht="19.95" customHeight="1">
      <c r="A356" s="87" t="s">
        <v>562</v>
      </c>
      <c r="B356" s="169">
        <v>11007042</v>
      </c>
      <c r="C356" s="169" t="s">
        <v>54</v>
      </c>
      <c r="D356" s="169" t="s">
        <v>55</v>
      </c>
      <c r="E356" s="169" t="s">
        <v>1344</v>
      </c>
      <c r="F356" s="169" t="s">
        <v>1508</v>
      </c>
      <c r="G356" s="169" t="s">
        <v>1509</v>
      </c>
      <c r="H356" s="170">
        <v>40513</v>
      </c>
      <c r="I356" s="169" t="s">
        <v>1510</v>
      </c>
      <c r="J356" s="169" t="s">
        <v>1510</v>
      </c>
      <c r="K356" s="169" t="s">
        <v>568</v>
      </c>
      <c r="L356" s="171">
        <v>2</v>
      </c>
      <c r="M356" s="171">
        <v>3</v>
      </c>
      <c r="N356" s="189">
        <v>7972</v>
      </c>
      <c r="O356" s="173">
        <v>0</v>
      </c>
      <c r="P356" s="190">
        <f t="shared" si="98"/>
        <v>0</v>
      </c>
      <c r="Q356" s="173">
        <v>0</v>
      </c>
      <c r="R356" s="190">
        <f t="shared" si="99"/>
        <v>0</v>
      </c>
      <c r="S356" s="173">
        <f t="shared" si="100"/>
        <v>0</v>
      </c>
      <c r="T356" s="190">
        <f t="shared" si="101"/>
        <v>0</v>
      </c>
      <c r="U356" s="190">
        <f t="shared" si="102"/>
        <v>7972</v>
      </c>
      <c r="V356" s="191">
        <f t="shared" si="112"/>
        <v>7972</v>
      </c>
      <c r="W356" s="192">
        <f t="shared" si="103"/>
        <v>0</v>
      </c>
      <c r="X356" s="177">
        <f t="shared" si="97"/>
        <v>0</v>
      </c>
      <c r="Y356" s="178" t="str">
        <f t="shared" si="96"/>
        <v>0.00%-0.00%</v>
      </c>
      <c r="Z356" s="193"/>
      <c r="AA356" s="193"/>
      <c r="AB356" s="193"/>
      <c r="AC356" s="180"/>
      <c r="AD356" s="189">
        <f t="shared" si="104"/>
        <v>0</v>
      </c>
      <c r="AE356" s="194">
        <f t="shared" si="105"/>
        <v>7972</v>
      </c>
      <c r="AF356" s="182">
        <f t="shared" si="106"/>
        <v>0</v>
      </c>
      <c r="AG356" s="183">
        <f t="shared" si="107"/>
        <v>0</v>
      </c>
      <c r="AH356" s="184">
        <v>14</v>
      </c>
      <c r="AI356" s="184">
        <v>850</v>
      </c>
      <c r="AJ356" s="184"/>
      <c r="AK356" s="184">
        <v>688</v>
      </c>
      <c r="AL356" s="184">
        <f t="shared" si="108"/>
        <v>122496</v>
      </c>
      <c r="AM356" s="171">
        <v>3</v>
      </c>
      <c r="AN356" s="184"/>
      <c r="AO356" s="185"/>
      <c r="AP356" s="185"/>
      <c r="AQ356" s="169" t="s">
        <v>1476</v>
      </c>
      <c r="AR356" s="169" t="s">
        <v>173</v>
      </c>
      <c r="AW356" s="145" t="e" vm="1">
        <f t="shared" ca="1" si="111"/>
        <v>#NAME?</v>
      </c>
      <c r="AX356" s="21" t="str">
        <f>VLOOKUP(表1[[#This Row],[Pers.no.]],'[6]Person Detail'!$B:$L,11,0)</f>
        <v>&gt;90</v>
      </c>
      <c r="AY356" s="404">
        <f>VLOOKUP(表1[[#This Row],[Pers.no.]],'[6]Person Detail'!$B:$R,17,0)</f>
        <v>0.98584059852841155</v>
      </c>
      <c r="AZ356" s="404">
        <f>VLOOKUP(表1[[#This Row],[Pers.no.]],'[6]Person Detail'!$B:$W,21,0)</f>
        <v>0.9378823529411765</v>
      </c>
      <c r="BA356" s="404">
        <f>VLOOKUP(表1[[#This Row],[Pers.no.]],'[6]Person Detail'!$B:$W,22,0)</f>
        <v>0.91495466544244231</v>
      </c>
    </row>
    <row r="357" spans="1:53" ht="19.95" customHeight="1">
      <c r="A357" s="87" t="s">
        <v>562</v>
      </c>
      <c r="B357" s="169">
        <v>11007116</v>
      </c>
      <c r="C357" s="169" t="s">
        <v>54</v>
      </c>
      <c r="D357" s="169" t="s">
        <v>55</v>
      </c>
      <c r="E357" s="169" t="s">
        <v>1344</v>
      </c>
      <c r="F357" s="169" t="s">
        <v>1545</v>
      </c>
      <c r="G357" s="169" t="s">
        <v>1546</v>
      </c>
      <c r="H357" s="170">
        <v>40536</v>
      </c>
      <c r="I357" s="169" t="s">
        <v>1510</v>
      </c>
      <c r="J357" s="169" t="s">
        <v>1510</v>
      </c>
      <c r="K357" s="169" t="s">
        <v>568</v>
      </c>
      <c r="L357" s="171">
        <v>2</v>
      </c>
      <c r="M357" s="171">
        <v>3</v>
      </c>
      <c r="N357" s="189">
        <v>8331</v>
      </c>
      <c r="O357" s="173">
        <v>0</v>
      </c>
      <c r="P357" s="190">
        <f t="shared" si="98"/>
        <v>0</v>
      </c>
      <c r="Q357" s="173">
        <v>0</v>
      </c>
      <c r="R357" s="190">
        <f t="shared" si="99"/>
        <v>0</v>
      </c>
      <c r="S357" s="173">
        <f t="shared" si="100"/>
        <v>0</v>
      </c>
      <c r="T357" s="190">
        <f t="shared" si="101"/>
        <v>0</v>
      </c>
      <c r="U357" s="190">
        <f t="shared" si="102"/>
        <v>8331</v>
      </c>
      <c r="V357" s="191">
        <f t="shared" si="112"/>
        <v>8331</v>
      </c>
      <c r="W357" s="192">
        <f t="shared" si="103"/>
        <v>0</v>
      </c>
      <c r="X357" s="177">
        <f t="shared" si="97"/>
        <v>0</v>
      </c>
      <c r="Y357" s="178" t="str">
        <f t="shared" si="96"/>
        <v>0.00%-0.00%</v>
      </c>
      <c r="Z357" s="193"/>
      <c r="AA357" s="193"/>
      <c r="AB357" s="193"/>
      <c r="AC357" s="180"/>
      <c r="AD357" s="189">
        <f t="shared" si="104"/>
        <v>0</v>
      </c>
      <c r="AE357" s="194">
        <f t="shared" si="105"/>
        <v>8331</v>
      </c>
      <c r="AF357" s="182">
        <f t="shared" si="106"/>
        <v>0</v>
      </c>
      <c r="AG357" s="183">
        <f t="shared" si="107"/>
        <v>0</v>
      </c>
      <c r="AH357" s="184">
        <v>14</v>
      </c>
      <c r="AI357" s="184">
        <v>1450</v>
      </c>
      <c r="AJ357" s="184"/>
      <c r="AK357" s="184">
        <v>688</v>
      </c>
      <c r="AL357" s="184">
        <f t="shared" si="108"/>
        <v>134722</v>
      </c>
      <c r="AM357" s="171">
        <v>3</v>
      </c>
      <c r="AN357" s="184"/>
      <c r="AO357" s="185"/>
      <c r="AP357" s="185"/>
      <c r="AQ357" s="169" t="s">
        <v>1476</v>
      </c>
      <c r="AR357" s="169" t="s">
        <v>173</v>
      </c>
      <c r="AW357" s="145" t="e" vm="1">
        <f t="shared" ca="1" si="111"/>
        <v>#NAME?</v>
      </c>
      <c r="AX357" s="21" t="str">
        <f>VLOOKUP(表1[[#This Row],[Pers.no.]],'[6]Person Detail'!$B:$L,11,0)</f>
        <v>&gt;90</v>
      </c>
      <c r="AY357" s="404">
        <f>VLOOKUP(表1[[#This Row],[Pers.no.]],'[6]Person Detail'!$B:$R,17,0)</f>
        <v>1.0302355778148766</v>
      </c>
      <c r="AZ357" s="404">
        <f>VLOOKUP(表1[[#This Row],[Pers.no.]],'[6]Person Detail'!$B:$W,21,0)</f>
        <v>0.98011764705882354</v>
      </c>
      <c r="BA357" s="404">
        <f>VLOOKUP(表1[[#This Row],[Pers.no.]],'[6]Person Detail'!$B:$W,22,0)</f>
        <v>0.95615746585561801</v>
      </c>
    </row>
    <row r="358" spans="1:53" ht="19.95" customHeight="1">
      <c r="A358" s="87" t="s">
        <v>562</v>
      </c>
      <c r="B358" s="169">
        <v>11007163</v>
      </c>
      <c r="C358" s="169" t="s">
        <v>54</v>
      </c>
      <c r="D358" s="169" t="s">
        <v>55</v>
      </c>
      <c r="E358" s="169" t="s">
        <v>1344</v>
      </c>
      <c r="F358" s="169" t="s">
        <v>1566</v>
      </c>
      <c r="G358" s="169" t="s">
        <v>1567</v>
      </c>
      <c r="H358" s="170">
        <v>40583</v>
      </c>
      <c r="I358" s="169" t="s">
        <v>1513</v>
      </c>
      <c r="J358" s="169" t="s">
        <v>1513</v>
      </c>
      <c r="K358" s="169" t="s">
        <v>568</v>
      </c>
      <c r="L358" s="171">
        <v>2</v>
      </c>
      <c r="M358" s="171">
        <v>3</v>
      </c>
      <c r="N358" s="189">
        <v>7056</v>
      </c>
      <c r="O358" s="173">
        <v>0</v>
      </c>
      <c r="P358" s="190">
        <f t="shared" si="98"/>
        <v>0</v>
      </c>
      <c r="Q358" s="173">
        <v>0</v>
      </c>
      <c r="R358" s="190">
        <f t="shared" si="99"/>
        <v>0</v>
      </c>
      <c r="S358" s="173">
        <f t="shared" si="100"/>
        <v>0</v>
      </c>
      <c r="T358" s="190">
        <f t="shared" si="101"/>
        <v>0</v>
      </c>
      <c r="U358" s="190">
        <f t="shared" si="102"/>
        <v>7056</v>
      </c>
      <c r="V358" s="191">
        <f>U358+100</f>
        <v>7156</v>
      </c>
      <c r="W358" s="192">
        <f t="shared" si="103"/>
        <v>100</v>
      </c>
      <c r="X358" s="177">
        <f t="shared" si="97"/>
        <v>1.4200000000000001E-2</v>
      </c>
      <c r="Y358" s="178" t="str">
        <f t="shared" si="96"/>
        <v>0.00%-0.00%</v>
      </c>
      <c r="Z358" s="193"/>
      <c r="AA358" s="193"/>
      <c r="AB358" s="193"/>
      <c r="AC358" s="180"/>
      <c r="AD358" s="189">
        <f t="shared" si="104"/>
        <v>0</v>
      </c>
      <c r="AE358" s="194">
        <f t="shared" si="105"/>
        <v>7156</v>
      </c>
      <c r="AF358" s="182">
        <f t="shared" si="106"/>
        <v>100</v>
      </c>
      <c r="AG358" s="183">
        <f t="shared" si="107"/>
        <v>1.4172335600907138E-2</v>
      </c>
      <c r="AH358" s="184">
        <v>14</v>
      </c>
      <c r="AI358" s="184">
        <v>750</v>
      </c>
      <c r="AJ358" s="184"/>
      <c r="AK358" s="184">
        <v>688</v>
      </c>
      <c r="AL358" s="184">
        <f t="shared" si="108"/>
        <v>109872</v>
      </c>
      <c r="AM358" s="171">
        <v>3</v>
      </c>
      <c r="AN358" s="184"/>
      <c r="AO358" s="185"/>
      <c r="AP358" s="185"/>
      <c r="AQ358" s="169" t="s">
        <v>1476</v>
      </c>
      <c r="AR358" s="169" t="s">
        <v>173</v>
      </c>
      <c r="AW358" s="145" t="e" vm="1">
        <f t="shared" ca="1" si="111"/>
        <v>#NAME?</v>
      </c>
      <c r="AX358" s="21" t="str">
        <f>VLOOKUP(表1[[#This Row],[Pers.no.]],'[6]Person Detail'!$B:$L,11,0)</f>
        <v>&gt;90</v>
      </c>
      <c r="AY358" s="404">
        <f>VLOOKUP(表1[[#This Row],[Pers.no.]],'[6]Person Detail'!$B:$R,17,0)</f>
        <v>0.87256538675570394</v>
      </c>
      <c r="AZ358" s="404">
        <f>VLOOKUP(表1[[#This Row],[Pers.no.]],'[6]Person Detail'!$B:$W,21,0)</f>
        <v>0.83011764705882352</v>
      </c>
      <c r="BA358" s="404">
        <f>VLOOKUP(表1[[#This Row],[Pers.no.]],'[6]Person Detail'!$B:$W,22,0)</f>
        <v>0.82130150350051645</v>
      </c>
    </row>
    <row r="359" spans="1:53" ht="19.95" customHeight="1">
      <c r="A359" s="87" t="s">
        <v>562</v>
      </c>
      <c r="B359" s="169">
        <v>11007562</v>
      </c>
      <c r="C359" s="169" t="s">
        <v>54</v>
      </c>
      <c r="D359" s="169" t="s">
        <v>55</v>
      </c>
      <c r="E359" s="169" t="s">
        <v>1344</v>
      </c>
      <c r="F359" s="169" t="s">
        <v>1549</v>
      </c>
      <c r="G359" s="169" t="s">
        <v>1550</v>
      </c>
      <c r="H359" s="170">
        <v>40654</v>
      </c>
      <c r="I359" s="169" t="s">
        <v>1510</v>
      </c>
      <c r="J359" s="169" t="s">
        <v>1510</v>
      </c>
      <c r="K359" s="169" t="s">
        <v>568</v>
      </c>
      <c r="L359" s="171">
        <v>2</v>
      </c>
      <c r="M359" s="171">
        <v>3</v>
      </c>
      <c r="N359" s="189">
        <v>7827</v>
      </c>
      <c r="O359" s="173">
        <v>0</v>
      </c>
      <c r="P359" s="190">
        <f t="shared" si="98"/>
        <v>0</v>
      </c>
      <c r="Q359" s="173">
        <v>0</v>
      </c>
      <c r="R359" s="190">
        <f t="shared" si="99"/>
        <v>0</v>
      </c>
      <c r="S359" s="173">
        <f t="shared" si="100"/>
        <v>0</v>
      </c>
      <c r="T359" s="190">
        <f t="shared" si="101"/>
        <v>0</v>
      </c>
      <c r="U359" s="190">
        <f t="shared" si="102"/>
        <v>7827</v>
      </c>
      <c r="V359" s="191">
        <f t="shared" si="112"/>
        <v>7827</v>
      </c>
      <c r="W359" s="192">
        <f t="shared" si="103"/>
        <v>0</v>
      </c>
      <c r="X359" s="177">
        <f t="shared" si="97"/>
        <v>0</v>
      </c>
      <c r="Y359" s="178" t="str">
        <f t="shared" si="96"/>
        <v>0.00%-0.00%</v>
      </c>
      <c r="Z359" s="193"/>
      <c r="AA359" s="193"/>
      <c r="AB359" s="193"/>
      <c r="AC359" s="180"/>
      <c r="AD359" s="189">
        <f t="shared" si="104"/>
        <v>0</v>
      </c>
      <c r="AE359" s="194">
        <f t="shared" si="105"/>
        <v>7827</v>
      </c>
      <c r="AF359" s="182">
        <f t="shared" si="106"/>
        <v>0</v>
      </c>
      <c r="AG359" s="183">
        <f t="shared" si="107"/>
        <v>0</v>
      </c>
      <c r="AH359" s="184">
        <v>14</v>
      </c>
      <c r="AI359" s="184">
        <v>950</v>
      </c>
      <c r="AJ359" s="184"/>
      <c r="AK359" s="184">
        <v>688</v>
      </c>
      <c r="AL359" s="184">
        <f t="shared" si="108"/>
        <v>121666</v>
      </c>
      <c r="AM359" s="171">
        <v>3</v>
      </c>
      <c r="AN359" s="184"/>
      <c r="AO359" s="185"/>
      <c r="AP359" s="185"/>
      <c r="AQ359" s="169" t="s">
        <v>1476</v>
      </c>
      <c r="AR359" s="169" t="s">
        <v>173</v>
      </c>
      <c r="AW359" s="145" t="e" vm="1">
        <f t="shared" ca="1" si="111"/>
        <v>#NAME?</v>
      </c>
      <c r="AX359" s="21" t="str">
        <f>VLOOKUP(表1[[#This Row],[Pers.no.]],'[6]Person Detail'!$B:$L,11,0)</f>
        <v>&gt;90</v>
      </c>
      <c r="AY359" s="404">
        <f>VLOOKUP(表1[[#This Row],[Pers.no.]],'[6]Person Detail'!$B:$R,17,0)</f>
        <v>0.96790947876089783</v>
      </c>
      <c r="AZ359" s="404">
        <f>VLOOKUP(表1[[#This Row],[Pers.no.]],'[6]Person Detail'!$B:$W,21,0)</f>
        <v>0.92082352941176471</v>
      </c>
      <c r="BA359" s="404">
        <f>VLOOKUP(表1[[#This Row],[Pers.no.]],'[6]Person Detail'!$B:$W,22,0)</f>
        <v>0.89831286583266379</v>
      </c>
    </row>
    <row r="360" spans="1:53" ht="19.95" customHeight="1">
      <c r="A360" s="87" t="s">
        <v>562</v>
      </c>
      <c r="B360" s="169">
        <v>11007652</v>
      </c>
      <c r="C360" s="169" t="s">
        <v>54</v>
      </c>
      <c r="D360" s="169" t="s">
        <v>55</v>
      </c>
      <c r="E360" s="169" t="s">
        <v>1344</v>
      </c>
      <c r="F360" s="169" t="s">
        <v>1539</v>
      </c>
      <c r="G360" s="169" t="s">
        <v>1540</v>
      </c>
      <c r="H360" s="170">
        <v>40667</v>
      </c>
      <c r="I360" s="169" t="s">
        <v>1505</v>
      </c>
      <c r="J360" s="169" t="s">
        <v>1505</v>
      </c>
      <c r="K360" s="169" t="s">
        <v>568</v>
      </c>
      <c r="L360" s="171">
        <v>2</v>
      </c>
      <c r="M360" s="171">
        <v>3</v>
      </c>
      <c r="N360" s="189">
        <v>7001</v>
      </c>
      <c r="O360" s="173">
        <v>0</v>
      </c>
      <c r="P360" s="190">
        <f t="shared" si="98"/>
        <v>0</v>
      </c>
      <c r="Q360" s="173">
        <v>0</v>
      </c>
      <c r="R360" s="190">
        <f t="shared" si="99"/>
        <v>0</v>
      </c>
      <c r="S360" s="173">
        <f t="shared" si="100"/>
        <v>0</v>
      </c>
      <c r="T360" s="190">
        <f t="shared" si="101"/>
        <v>0</v>
      </c>
      <c r="U360" s="190">
        <f t="shared" si="102"/>
        <v>7001</v>
      </c>
      <c r="V360" s="191">
        <f t="shared" si="112"/>
        <v>7001</v>
      </c>
      <c r="W360" s="192">
        <f t="shared" si="103"/>
        <v>0</v>
      </c>
      <c r="X360" s="177">
        <f t="shared" si="97"/>
        <v>0</v>
      </c>
      <c r="Y360" s="178" t="str">
        <f t="shared" si="96"/>
        <v>0.00%-0.00%</v>
      </c>
      <c r="Z360" s="193"/>
      <c r="AA360" s="193"/>
      <c r="AB360" s="193"/>
      <c r="AC360" s="180"/>
      <c r="AD360" s="189">
        <f t="shared" si="104"/>
        <v>0</v>
      </c>
      <c r="AE360" s="194">
        <f t="shared" si="105"/>
        <v>7001</v>
      </c>
      <c r="AF360" s="182">
        <f t="shared" si="106"/>
        <v>0</v>
      </c>
      <c r="AG360" s="183">
        <f t="shared" si="107"/>
        <v>0</v>
      </c>
      <c r="AH360" s="184">
        <v>14</v>
      </c>
      <c r="AI360" s="184">
        <v>1550</v>
      </c>
      <c r="AJ360" s="184"/>
      <c r="AK360" s="184">
        <v>688</v>
      </c>
      <c r="AL360" s="184">
        <f t="shared" si="108"/>
        <v>117302</v>
      </c>
      <c r="AM360" s="171">
        <v>3</v>
      </c>
      <c r="AN360" s="184"/>
      <c r="AO360" s="185"/>
      <c r="AP360" s="185"/>
      <c r="AQ360" s="169" t="s">
        <v>1476</v>
      </c>
      <c r="AR360" s="169" t="s">
        <v>173</v>
      </c>
      <c r="AW360" s="145" t="e" vm="1">
        <f t="shared" ca="1" si="111"/>
        <v>#NAME?</v>
      </c>
      <c r="AX360" s="21" t="str">
        <f>VLOOKUP(表1[[#This Row],[Pers.no.]],'[6]Person Detail'!$B:$L,11,0)</f>
        <v>&gt;90</v>
      </c>
      <c r="AY360" s="404">
        <f>VLOOKUP(表1[[#This Row],[Pers.no.]],'[6]Person Detail'!$B:$R,17,0)</f>
        <v>0.86576392753354359</v>
      </c>
      <c r="AZ360" s="404">
        <f>VLOOKUP(表1[[#This Row],[Pers.no.]],'[6]Person Detail'!$B:$W,21,0)</f>
        <v>0.8236470588235294</v>
      </c>
      <c r="BA360" s="404">
        <f>VLOOKUP(表1[[#This Row],[Pers.no.]],'[6]Person Detail'!$B:$W,22,0)</f>
        <v>0.80351199357282221</v>
      </c>
    </row>
    <row r="361" spans="1:53" ht="19.95" customHeight="1">
      <c r="A361" s="87" t="s">
        <v>562</v>
      </c>
      <c r="B361" s="169">
        <v>11007655</v>
      </c>
      <c r="C361" s="169" t="s">
        <v>54</v>
      </c>
      <c r="D361" s="169" t="s">
        <v>55</v>
      </c>
      <c r="E361" s="169" t="s">
        <v>1344</v>
      </c>
      <c r="F361" s="169" t="s">
        <v>1545</v>
      </c>
      <c r="G361" s="169" t="s">
        <v>1546</v>
      </c>
      <c r="H361" s="170">
        <v>40672</v>
      </c>
      <c r="I361" s="169" t="s">
        <v>1510</v>
      </c>
      <c r="J361" s="169" t="s">
        <v>1510</v>
      </c>
      <c r="K361" s="169" t="s">
        <v>568</v>
      </c>
      <c r="L361" s="171">
        <v>2</v>
      </c>
      <c r="M361" s="171">
        <v>3</v>
      </c>
      <c r="N361" s="189">
        <v>8193</v>
      </c>
      <c r="O361" s="173">
        <v>0</v>
      </c>
      <c r="P361" s="190">
        <f t="shared" si="98"/>
        <v>0</v>
      </c>
      <c r="Q361" s="173">
        <v>0</v>
      </c>
      <c r="R361" s="190">
        <f t="shared" si="99"/>
        <v>0</v>
      </c>
      <c r="S361" s="173">
        <f t="shared" si="100"/>
        <v>0</v>
      </c>
      <c r="T361" s="190">
        <f t="shared" si="101"/>
        <v>0</v>
      </c>
      <c r="U361" s="190">
        <f t="shared" si="102"/>
        <v>8193</v>
      </c>
      <c r="V361" s="191">
        <f t="shared" si="112"/>
        <v>8193</v>
      </c>
      <c r="W361" s="192">
        <f t="shared" si="103"/>
        <v>0</v>
      </c>
      <c r="X361" s="177">
        <f t="shared" si="97"/>
        <v>0</v>
      </c>
      <c r="Y361" s="178" t="str">
        <f t="shared" si="96"/>
        <v>0.00%-0.00%</v>
      </c>
      <c r="Z361" s="193"/>
      <c r="AA361" s="193"/>
      <c r="AB361" s="193"/>
      <c r="AC361" s="180"/>
      <c r="AD361" s="189">
        <f t="shared" si="104"/>
        <v>0</v>
      </c>
      <c r="AE361" s="194">
        <f t="shared" si="105"/>
        <v>8193</v>
      </c>
      <c r="AF361" s="182">
        <f t="shared" si="106"/>
        <v>0</v>
      </c>
      <c r="AG361" s="183">
        <f t="shared" si="107"/>
        <v>0</v>
      </c>
      <c r="AH361" s="184">
        <v>14</v>
      </c>
      <c r="AI361" s="184">
        <v>1750</v>
      </c>
      <c r="AJ361" s="184"/>
      <c r="AK361" s="184">
        <v>688</v>
      </c>
      <c r="AL361" s="184">
        <f t="shared" si="108"/>
        <v>136390</v>
      </c>
      <c r="AM361" s="171">
        <v>3</v>
      </c>
      <c r="AN361" s="184"/>
      <c r="AO361" s="185"/>
      <c r="AP361" s="185"/>
      <c r="AQ361" s="169" t="s">
        <v>1476</v>
      </c>
      <c r="AR361" s="169" t="s">
        <v>173</v>
      </c>
      <c r="AW361" s="145" t="e" vm="1">
        <f t="shared" ca="1" si="111"/>
        <v>#NAME?</v>
      </c>
      <c r="AX361" s="21" t="str">
        <f>VLOOKUP(表1[[#This Row],[Pers.no.]],'[6]Person Detail'!$B:$L,11,0)</f>
        <v>&gt;90</v>
      </c>
      <c r="AY361" s="404">
        <f>VLOOKUP(表1[[#This Row],[Pers.no.]],'[6]Person Detail'!$B:$R,17,0)</f>
        <v>1.0131700983120016</v>
      </c>
      <c r="AZ361" s="404">
        <f>VLOOKUP(表1[[#This Row],[Pers.no.]],'[6]Person Detail'!$B:$W,21,0)</f>
        <v>0.96388235294117652</v>
      </c>
      <c r="BA361" s="404">
        <f>VLOOKUP(表1[[#This Row],[Pers.no.]],'[6]Person Detail'!$B:$W,22,0)</f>
        <v>0.94031906346838057</v>
      </c>
    </row>
    <row r="362" spans="1:53" ht="19.95" customHeight="1">
      <c r="A362" s="87" t="s">
        <v>562</v>
      </c>
      <c r="B362" s="169">
        <v>11007876</v>
      </c>
      <c r="C362" s="169" t="s">
        <v>54</v>
      </c>
      <c r="D362" s="169" t="s">
        <v>55</v>
      </c>
      <c r="E362" s="169" t="s">
        <v>1344</v>
      </c>
      <c r="F362" s="169" t="s">
        <v>1508</v>
      </c>
      <c r="G362" s="169" t="s">
        <v>1509</v>
      </c>
      <c r="H362" s="170">
        <v>40725</v>
      </c>
      <c r="I362" s="169" t="s">
        <v>1526</v>
      </c>
      <c r="J362" s="169" t="s">
        <v>1576</v>
      </c>
      <c r="K362" s="169" t="s">
        <v>89</v>
      </c>
      <c r="L362" s="171">
        <v>2</v>
      </c>
      <c r="M362" s="171">
        <v>4</v>
      </c>
      <c r="N362" s="189">
        <v>15119</v>
      </c>
      <c r="O362" s="173">
        <v>0.03</v>
      </c>
      <c r="P362" s="190">
        <f t="shared" si="98"/>
        <v>454</v>
      </c>
      <c r="Q362" s="173">
        <v>0</v>
      </c>
      <c r="R362" s="190">
        <f t="shared" si="99"/>
        <v>0</v>
      </c>
      <c r="S362" s="173">
        <f t="shared" si="100"/>
        <v>3.0028441034459952E-2</v>
      </c>
      <c r="T362" s="190">
        <f t="shared" si="101"/>
        <v>454</v>
      </c>
      <c r="U362" s="190">
        <f t="shared" si="102"/>
        <v>15573</v>
      </c>
      <c r="V362" s="191">
        <f t="shared" si="112"/>
        <v>15573</v>
      </c>
      <c r="W362" s="192">
        <f t="shared" si="103"/>
        <v>454</v>
      </c>
      <c r="X362" s="177">
        <f t="shared" si="97"/>
        <v>0.03</v>
      </c>
      <c r="Y362" s="178" t="str">
        <f t="shared" si="96"/>
        <v>2.40%-3.60%</v>
      </c>
      <c r="Z362" s="193"/>
      <c r="AA362" s="193"/>
      <c r="AB362" s="193"/>
      <c r="AC362" s="180"/>
      <c r="AD362" s="189">
        <f t="shared" si="104"/>
        <v>0</v>
      </c>
      <c r="AE362" s="194">
        <f t="shared" si="105"/>
        <v>15573</v>
      </c>
      <c r="AF362" s="182">
        <f t="shared" si="106"/>
        <v>454</v>
      </c>
      <c r="AG362" s="183">
        <f t="shared" si="107"/>
        <v>3.0028441034460007E-2</v>
      </c>
      <c r="AH362" s="184">
        <v>14</v>
      </c>
      <c r="AI362" s="184">
        <v>450</v>
      </c>
      <c r="AJ362" s="184"/>
      <c r="AK362" s="184">
        <v>688</v>
      </c>
      <c r="AL362" s="184">
        <f t="shared" si="108"/>
        <v>224110</v>
      </c>
      <c r="AM362" s="171">
        <v>4</v>
      </c>
      <c r="AN362" s="184"/>
      <c r="AO362" s="185"/>
      <c r="AP362" s="185"/>
      <c r="AQ362" s="169" t="s">
        <v>1476</v>
      </c>
      <c r="AR362" s="169" t="s">
        <v>173</v>
      </c>
      <c r="AW362" s="145" t="e" vm="1">
        <f t="shared" ca="1" si="111"/>
        <v>#NAME?</v>
      </c>
      <c r="AX362" s="21" t="str">
        <f>VLOOKUP(表1[[#This Row],[Pers.no.]],'[6]Person Detail'!$B:$L,11,0)</f>
        <v>90-110</v>
      </c>
      <c r="AY362" s="404">
        <f>VLOOKUP(表1[[#This Row],[Pers.no.]],'[6]Person Detail'!$B:$R,17,0)</f>
        <v>1.223467529840178</v>
      </c>
      <c r="AZ362" s="404">
        <f>VLOOKUP(表1[[#This Row],[Pers.no.]],'[6]Person Detail'!$B:$W,21,0)</f>
        <v>1.2659298333751989</v>
      </c>
      <c r="BA362" s="404">
        <f>VLOOKUP(表1[[#This Row],[Pers.no.]],'[6]Person Detail'!$B:$W,22,0)</f>
        <v>1.2763707892795673</v>
      </c>
    </row>
    <row r="363" spans="1:53" ht="19.95" customHeight="1">
      <c r="A363" s="87" t="s">
        <v>562</v>
      </c>
      <c r="B363" s="169">
        <v>11008086</v>
      </c>
      <c r="C363" s="169" t="s">
        <v>54</v>
      </c>
      <c r="D363" s="169" t="s">
        <v>55</v>
      </c>
      <c r="E363" s="169" t="s">
        <v>1344</v>
      </c>
      <c r="F363" s="169" t="s">
        <v>1579</v>
      </c>
      <c r="G363" s="169" t="s">
        <v>1520</v>
      </c>
      <c r="H363" s="170">
        <v>41689</v>
      </c>
      <c r="I363" s="169" t="s">
        <v>1526</v>
      </c>
      <c r="J363" s="169" t="s">
        <v>1526</v>
      </c>
      <c r="K363" s="169" t="s">
        <v>568</v>
      </c>
      <c r="L363" s="171">
        <v>2</v>
      </c>
      <c r="M363" s="171">
        <v>3</v>
      </c>
      <c r="N363" s="189">
        <v>13084</v>
      </c>
      <c r="O363" s="173">
        <v>0</v>
      </c>
      <c r="P363" s="190">
        <f t="shared" si="98"/>
        <v>0</v>
      </c>
      <c r="Q363" s="173">
        <v>0</v>
      </c>
      <c r="R363" s="190">
        <f t="shared" si="99"/>
        <v>0</v>
      </c>
      <c r="S363" s="173">
        <f t="shared" si="100"/>
        <v>0</v>
      </c>
      <c r="T363" s="190">
        <f t="shared" si="101"/>
        <v>0</v>
      </c>
      <c r="U363" s="190">
        <f t="shared" si="102"/>
        <v>13084</v>
      </c>
      <c r="V363" s="191">
        <f t="shared" si="112"/>
        <v>13084</v>
      </c>
      <c r="W363" s="192">
        <f t="shared" si="103"/>
        <v>0</v>
      </c>
      <c r="X363" s="177">
        <f t="shared" si="97"/>
        <v>0</v>
      </c>
      <c r="Y363" s="178" t="str">
        <f t="shared" si="96"/>
        <v>0.00%-0.00%</v>
      </c>
      <c r="Z363" s="193"/>
      <c r="AA363" s="193"/>
      <c r="AB363" s="193"/>
      <c r="AC363" s="180"/>
      <c r="AD363" s="189">
        <f t="shared" si="104"/>
        <v>0</v>
      </c>
      <c r="AE363" s="194">
        <f t="shared" si="105"/>
        <v>13084</v>
      </c>
      <c r="AF363" s="182">
        <f t="shared" si="106"/>
        <v>0</v>
      </c>
      <c r="AG363" s="183">
        <f t="shared" si="107"/>
        <v>0</v>
      </c>
      <c r="AH363" s="184">
        <v>14</v>
      </c>
      <c r="AI363" s="184">
        <v>450</v>
      </c>
      <c r="AJ363" s="184"/>
      <c r="AK363" s="184">
        <v>688</v>
      </c>
      <c r="AL363" s="184">
        <f t="shared" si="108"/>
        <v>189264</v>
      </c>
      <c r="AM363" s="171">
        <v>3</v>
      </c>
      <c r="AN363" s="184"/>
      <c r="AO363" s="185"/>
      <c r="AP363" s="185"/>
      <c r="AQ363" s="169" t="s">
        <v>1476</v>
      </c>
      <c r="AR363" s="169" t="s">
        <v>173</v>
      </c>
      <c r="AW363" s="145" t="e" vm="1">
        <f t="shared" ca="1" si="111"/>
        <v>#NAME?</v>
      </c>
      <c r="AX363" s="21" t="str">
        <f>VLOOKUP(表1[[#This Row],[Pers.no.]],'[6]Person Detail'!$B:$L,11,0)</f>
        <v>&gt;90</v>
      </c>
      <c r="AY363" s="404">
        <f>VLOOKUP(表1[[#This Row],[Pers.no.]],'[6]Person Detail'!$B:$R,17,0)</f>
        <v>1.6180053175044828</v>
      </c>
      <c r="AZ363" s="404">
        <f>VLOOKUP(表1[[#This Row],[Pers.no.]],'[6]Person Detail'!$B:$W,21,0)</f>
        <v>1.5392941176470589</v>
      </c>
      <c r="BA363" s="404">
        <f>VLOOKUP(表1[[#This Row],[Pers.no.]],'[6]Person Detail'!$B:$W,22,0)</f>
        <v>1.5016641799609778</v>
      </c>
    </row>
    <row r="364" spans="1:53" ht="19.95" customHeight="1">
      <c r="A364" s="87" t="s">
        <v>562</v>
      </c>
      <c r="B364" s="169">
        <v>11008615</v>
      </c>
      <c r="C364" s="169" t="s">
        <v>54</v>
      </c>
      <c r="D364" s="169" t="s">
        <v>55</v>
      </c>
      <c r="E364" s="169" t="s">
        <v>1344</v>
      </c>
      <c r="F364" s="169" t="s">
        <v>1519</v>
      </c>
      <c r="G364" s="169" t="s">
        <v>1520</v>
      </c>
      <c r="H364" s="170">
        <v>41009</v>
      </c>
      <c r="I364" s="169" t="s">
        <v>150</v>
      </c>
      <c r="J364" s="169" t="s">
        <v>1582</v>
      </c>
      <c r="K364" s="169" t="s">
        <v>59</v>
      </c>
      <c r="L364" s="171">
        <v>2</v>
      </c>
      <c r="M364" s="171">
        <v>3</v>
      </c>
      <c r="N364" s="189">
        <v>19095</v>
      </c>
      <c r="O364" s="173">
        <v>0.03</v>
      </c>
      <c r="P364" s="190">
        <f t="shared" si="98"/>
        <v>573</v>
      </c>
      <c r="Q364" s="173">
        <v>0</v>
      </c>
      <c r="R364" s="190">
        <f t="shared" si="99"/>
        <v>0</v>
      </c>
      <c r="S364" s="173">
        <f t="shared" si="100"/>
        <v>3.0007855459544382E-2</v>
      </c>
      <c r="T364" s="190">
        <f t="shared" si="101"/>
        <v>573</v>
      </c>
      <c r="U364" s="190">
        <f t="shared" si="102"/>
        <v>19668</v>
      </c>
      <c r="V364" s="191">
        <f t="shared" si="112"/>
        <v>19668</v>
      </c>
      <c r="W364" s="192">
        <f t="shared" si="103"/>
        <v>573</v>
      </c>
      <c r="X364" s="177">
        <f t="shared" si="97"/>
        <v>0.03</v>
      </c>
      <c r="Y364" s="178" t="str">
        <f t="shared" si="96"/>
        <v>2.40%-3.60%</v>
      </c>
      <c r="Z364" s="193"/>
      <c r="AA364" s="193"/>
      <c r="AB364" s="193"/>
      <c r="AC364" s="180"/>
      <c r="AD364" s="189">
        <f t="shared" si="104"/>
        <v>0</v>
      </c>
      <c r="AE364" s="194">
        <f t="shared" si="105"/>
        <v>19668</v>
      </c>
      <c r="AF364" s="182">
        <f t="shared" si="106"/>
        <v>573</v>
      </c>
      <c r="AG364" s="183">
        <f t="shared" si="107"/>
        <v>3.000785545954443E-2</v>
      </c>
      <c r="AH364" s="184">
        <v>14</v>
      </c>
      <c r="AI364" s="184">
        <v>450</v>
      </c>
      <c r="AJ364" s="184"/>
      <c r="AK364" s="184">
        <v>688</v>
      </c>
      <c r="AL364" s="184">
        <f t="shared" si="108"/>
        <v>281440</v>
      </c>
      <c r="AM364" s="171">
        <v>5</v>
      </c>
      <c r="AN364" s="184"/>
      <c r="AO364" s="185"/>
      <c r="AP364" s="185"/>
      <c r="AQ364" s="169" t="s">
        <v>1476</v>
      </c>
      <c r="AR364" s="169" t="s">
        <v>173</v>
      </c>
      <c r="AW364" s="145" t="e" vm="1">
        <f t="shared" ca="1" si="111"/>
        <v>#NAME?</v>
      </c>
      <c r="AX364" s="21" t="str">
        <f>VLOOKUP(表1[[#This Row],[Pers.no.]],'[6]Person Detail'!$B:$L,11,0)</f>
        <v>50-70</v>
      </c>
      <c r="AY364" s="404">
        <f>VLOOKUP(表1[[#This Row],[Pers.no.]],'[6]Person Detail'!$B:$R,17,0)</f>
        <v>0.82153766725465727</v>
      </c>
      <c r="AZ364" s="404">
        <f>VLOOKUP(表1[[#This Row],[Pers.no.]],'[6]Person Detail'!$B:$W,21,0)</f>
        <v>0.89677358756398817</v>
      </c>
      <c r="BA364" s="404">
        <f>VLOOKUP(表1[[#This Row],[Pers.no.]],'[6]Person Detail'!$B:$W,22,0)</f>
        <v>0.90116838487972506</v>
      </c>
    </row>
    <row r="365" spans="1:53" ht="19.95" customHeight="1">
      <c r="A365" s="87" t="s">
        <v>562</v>
      </c>
      <c r="B365" s="169">
        <v>11008930</v>
      </c>
      <c r="C365" s="169" t="s">
        <v>54</v>
      </c>
      <c r="D365" s="169" t="s">
        <v>55</v>
      </c>
      <c r="E365" s="169" t="s">
        <v>1344</v>
      </c>
      <c r="F365" s="169" t="s">
        <v>1530</v>
      </c>
      <c r="G365" s="169" t="s">
        <v>1531</v>
      </c>
      <c r="H365" s="170">
        <v>41114</v>
      </c>
      <c r="I365" s="169" t="s">
        <v>1513</v>
      </c>
      <c r="J365" s="169" t="s">
        <v>1585</v>
      </c>
      <c r="K365" s="169" t="s">
        <v>59</v>
      </c>
      <c r="L365" s="171">
        <v>2</v>
      </c>
      <c r="M365" s="171">
        <v>3</v>
      </c>
      <c r="N365" s="189">
        <v>17270</v>
      </c>
      <c r="O365" s="173">
        <v>0.03</v>
      </c>
      <c r="P365" s="190">
        <f t="shared" si="98"/>
        <v>518</v>
      </c>
      <c r="Q365" s="173">
        <v>0</v>
      </c>
      <c r="R365" s="190">
        <f t="shared" si="99"/>
        <v>0</v>
      </c>
      <c r="S365" s="173">
        <f t="shared" si="100"/>
        <v>2.9994209612044007E-2</v>
      </c>
      <c r="T365" s="190">
        <f t="shared" si="101"/>
        <v>518</v>
      </c>
      <c r="U365" s="190">
        <f t="shared" si="102"/>
        <v>17788</v>
      </c>
      <c r="V365" s="191">
        <f>U365-300</f>
        <v>17488</v>
      </c>
      <c r="W365" s="192">
        <f t="shared" si="103"/>
        <v>218</v>
      </c>
      <c r="X365" s="177">
        <f t="shared" si="97"/>
        <v>1.26E-2</v>
      </c>
      <c r="Y365" s="178" t="str">
        <f t="shared" ref="Y365:Y423" si="113">IF(OR(L365=1,L365=2,L365=4),TEXT(S365*0.8,"0.00%")&amp;"-"&amp;TEXT(S365*1.2,"0.00%"),IF(OR(L365=3,L365=6),TEXT(0,"0.00%")&amp;"-"&amp;TEXT(7%*1.2,"0.00%"),IF(OR(L365=5,L365=7),TEXT((R365/N365),"0.00%")&amp;"-"&amp;TEXT((R365/N365)+7%,"0.00%"),"")))</f>
        <v>2.40%-3.60%</v>
      </c>
      <c r="Z365" s="193"/>
      <c r="AA365" s="193"/>
      <c r="AB365" s="193"/>
      <c r="AC365" s="180"/>
      <c r="AD365" s="189">
        <f t="shared" si="104"/>
        <v>0</v>
      </c>
      <c r="AE365" s="194">
        <f t="shared" si="105"/>
        <v>17488</v>
      </c>
      <c r="AF365" s="182">
        <f t="shared" si="106"/>
        <v>218</v>
      </c>
      <c r="AG365" s="183">
        <f t="shared" si="107"/>
        <v>1.2623045744064809E-2</v>
      </c>
      <c r="AH365" s="184">
        <v>14</v>
      </c>
      <c r="AI365" s="184">
        <v>450</v>
      </c>
      <c r="AJ365" s="184"/>
      <c r="AK365" s="184">
        <v>688</v>
      </c>
      <c r="AL365" s="184">
        <f t="shared" si="108"/>
        <v>250920</v>
      </c>
      <c r="AM365" s="171">
        <v>4</v>
      </c>
      <c r="AN365" s="184"/>
      <c r="AO365" s="185"/>
      <c r="AP365" s="185"/>
      <c r="AQ365" s="169" t="s">
        <v>1476</v>
      </c>
      <c r="AR365" s="169" t="s">
        <v>173</v>
      </c>
      <c r="AW365" s="145" t="e" vm="1">
        <f t="shared" ca="1" si="111"/>
        <v>#NAME?</v>
      </c>
      <c r="AX365" s="21" t="str">
        <f>VLOOKUP(表1[[#This Row],[Pers.no.]],'[6]Person Detail'!$B:$L,11,0)</f>
        <v>50-70</v>
      </c>
      <c r="AY365" s="404">
        <f>VLOOKUP(表1[[#This Row],[Pers.no.]],'[6]Person Detail'!$B:$R,17,0)</f>
        <v>0.74301940369143393</v>
      </c>
      <c r="AZ365" s="404">
        <f>VLOOKUP(表1[[#This Row],[Pers.no.]],'[6]Person Detail'!$B:$W,21,0)</f>
        <v>0.81106466914009301</v>
      </c>
      <c r="BA365" s="404">
        <f>VLOOKUP(表1[[#This Row],[Pers.no.]],'[6]Person Detail'!$B:$W,22,0)</f>
        <v>0.80128293241695303</v>
      </c>
    </row>
    <row r="366" spans="1:53" ht="19.95" customHeight="1">
      <c r="A366" s="87" t="s">
        <v>562</v>
      </c>
      <c r="B366" s="169">
        <v>11009129</v>
      </c>
      <c r="C366" s="169" t="s">
        <v>54</v>
      </c>
      <c r="D366" s="169" t="s">
        <v>55</v>
      </c>
      <c r="E366" s="169" t="s">
        <v>1344</v>
      </c>
      <c r="F366" s="169" t="s">
        <v>1588</v>
      </c>
      <c r="G366" s="169" t="s">
        <v>1531</v>
      </c>
      <c r="H366" s="170">
        <v>41154</v>
      </c>
      <c r="I366" s="169" t="s">
        <v>1541</v>
      </c>
      <c r="J366" s="169" t="s">
        <v>1589</v>
      </c>
      <c r="K366" s="169" t="s">
        <v>59</v>
      </c>
      <c r="L366" s="171">
        <v>2</v>
      </c>
      <c r="M366" s="171">
        <v>4</v>
      </c>
      <c r="N366" s="189">
        <v>24295</v>
      </c>
      <c r="O366" s="173">
        <v>3.7500000000000006E-2</v>
      </c>
      <c r="P366" s="190">
        <f t="shared" si="98"/>
        <v>911</v>
      </c>
      <c r="Q366" s="173">
        <v>0</v>
      </c>
      <c r="R366" s="190">
        <f t="shared" si="99"/>
        <v>0</v>
      </c>
      <c r="S366" s="173">
        <f t="shared" si="100"/>
        <v>3.7497427454208684E-2</v>
      </c>
      <c r="T366" s="190">
        <f t="shared" si="101"/>
        <v>911</v>
      </c>
      <c r="U366" s="190">
        <f t="shared" si="102"/>
        <v>25206</v>
      </c>
      <c r="V366" s="191">
        <f t="shared" ref="V366:V423" si="114">U366</f>
        <v>25206</v>
      </c>
      <c r="W366" s="192">
        <f t="shared" si="103"/>
        <v>911</v>
      </c>
      <c r="X366" s="177">
        <f t="shared" si="97"/>
        <v>3.7499999999999999E-2</v>
      </c>
      <c r="Y366" s="178" t="str">
        <f t="shared" si="113"/>
        <v>3.00%-4.50%</v>
      </c>
      <c r="Z366" s="193"/>
      <c r="AA366" s="193"/>
      <c r="AB366" s="193"/>
      <c r="AC366" s="180"/>
      <c r="AD366" s="189">
        <f t="shared" si="104"/>
        <v>0</v>
      </c>
      <c r="AE366" s="194">
        <f t="shared" si="105"/>
        <v>25206</v>
      </c>
      <c r="AF366" s="182">
        <f t="shared" si="106"/>
        <v>911</v>
      </c>
      <c r="AG366" s="183">
        <f t="shared" si="107"/>
        <v>3.7497427454208587E-2</v>
      </c>
      <c r="AH366" s="184">
        <v>14</v>
      </c>
      <c r="AI366" s="184">
        <v>450</v>
      </c>
      <c r="AJ366" s="184"/>
      <c r="AK366" s="184">
        <v>688</v>
      </c>
      <c r="AL366" s="184">
        <f t="shared" si="108"/>
        <v>358972</v>
      </c>
      <c r="AM366" s="171">
        <v>5</v>
      </c>
      <c r="AN366" s="184"/>
      <c r="AO366" s="185"/>
      <c r="AP366" s="185"/>
      <c r="AQ366" s="169" t="s">
        <v>1476</v>
      </c>
      <c r="AR366" s="169" t="s">
        <v>173</v>
      </c>
      <c r="AW366" s="145" t="e" vm="1">
        <f t="shared" ca="1" si="111"/>
        <v>#NAME?</v>
      </c>
      <c r="AX366" s="21" t="str">
        <f>VLOOKUP(表1[[#This Row],[Pers.no.]],'[6]Person Detail'!$B:$L,11,0)</f>
        <v>70-90</v>
      </c>
      <c r="AY366" s="404">
        <f>VLOOKUP(表1[[#This Row],[Pers.no.]],'[6]Person Detail'!$B:$R,17,0)</f>
        <v>1.0452609387772662</v>
      </c>
      <c r="AZ366" s="404">
        <f>VLOOKUP(表1[[#This Row],[Pers.no.]],'[6]Person Detail'!$B:$W,21,0)</f>
        <v>1.1409853003334429</v>
      </c>
      <c r="BA366" s="404">
        <f>VLOOKUP(表1[[#This Row],[Pers.no.]],'[6]Person Detail'!$B:$W,22,0)</f>
        <v>1.1549140893470791</v>
      </c>
    </row>
    <row r="367" spans="1:53" ht="19.95" customHeight="1">
      <c r="A367" s="87" t="s">
        <v>562</v>
      </c>
      <c r="B367" s="169">
        <v>11009137</v>
      </c>
      <c r="C367" s="169" t="s">
        <v>54</v>
      </c>
      <c r="D367" s="169" t="s">
        <v>55</v>
      </c>
      <c r="E367" s="169" t="s">
        <v>1344</v>
      </c>
      <c r="F367" s="169" t="s">
        <v>1566</v>
      </c>
      <c r="G367" s="169" t="s">
        <v>1567</v>
      </c>
      <c r="H367" s="170">
        <v>41178</v>
      </c>
      <c r="I367" s="169" t="s">
        <v>150</v>
      </c>
      <c r="J367" s="169" t="s">
        <v>1592</v>
      </c>
      <c r="K367" s="169" t="s">
        <v>59</v>
      </c>
      <c r="L367" s="171">
        <v>2</v>
      </c>
      <c r="M367" s="171">
        <v>3</v>
      </c>
      <c r="N367" s="189">
        <v>22417</v>
      </c>
      <c r="O367" s="173">
        <v>2.5000000000000001E-2</v>
      </c>
      <c r="P367" s="190">
        <f t="shared" si="98"/>
        <v>560</v>
      </c>
      <c r="Q367" s="173">
        <v>0</v>
      </c>
      <c r="R367" s="190">
        <f t="shared" si="99"/>
        <v>0</v>
      </c>
      <c r="S367" s="173">
        <f t="shared" si="100"/>
        <v>2.4981041174108935E-2</v>
      </c>
      <c r="T367" s="190">
        <f t="shared" si="101"/>
        <v>560</v>
      </c>
      <c r="U367" s="190">
        <f t="shared" si="102"/>
        <v>22977</v>
      </c>
      <c r="V367" s="191">
        <f t="shared" si="114"/>
        <v>22977</v>
      </c>
      <c r="W367" s="192">
        <f t="shared" si="103"/>
        <v>560</v>
      </c>
      <c r="X367" s="177">
        <f t="shared" si="97"/>
        <v>2.5000000000000001E-2</v>
      </c>
      <c r="Y367" s="178" t="str">
        <f t="shared" si="113"/>
        <v>2.00%-3.00%</v>
      </c>
      <c r="Z367" s="193"/>
      <c r="AA367" s="193"/>
      <c r="AB367" s="193"/>
      <c r="AC367" s="180"/>
      <c r="AD367" s="189">
        <f t="shared" si="104"/>
        <v>0</v>
      </c>
      <c r="AE367" s="194">
        <f t="shared" si="105"/>
        <v>22977</v>
      </c>
      <c r="AF367" s="182">
        <f t="shared" si="106"/>
        <v>560</v>
      </c>
      <c r="AG367" s="183">
        <f t="shared" si="107"/>
        <v>2.4981041174108931E-2</v>
      </c>
      <c r="AH367" s="184">
        <v>14</v>
      </c>
      <c r="AI367" s="184">
        <v>450</v>
      </c>
      <c r="AJ367" s="184"/>
      <c r="AK367" s="184">
        <v>688</v>
      </c>
      <c r="AL367" s="184">
        <f t="shared" si="108"/>
        <v>327766</v>
      </c>
      <c r="AM367" s="171">
        <v>5</v>
      </c>
      <c r="AN367" s="184"/>
      <c r="AO367" s="185"/>
      <c r="AP367" s="185"/>
      <c r="AQ367" s="169" t="s">
        <v>1476</v>
      </c>
      <c r="AR367" s="169" t="s">
        <v>173</v>
      </c>
      <c r="AW367" s="145" t="e" vm="1">
        <f t="shared" ca="1" si="111"/>
        <v>#NAME?</v>
      </c>
      <c r="AX367" s="21" t="str">
        <f>VLOOKUP(表1[[#This Row],[Pers.no.]],'[6]Person Detail'!$B:$L,11,0)</f>
        <v>70-90</v>
      </c>
      <c r="AY367" s="404">
        <f>VLOOKUP(表1[[#This Row],[Pers.no.]],'[6]Person Detail'!$B:$R,17,0)</f>
        <v>0.96446241879275485</v>
      </c>
      <c r="AZ367" s="404">
        <f>VLOOKUP(表1[[#This Row],[Pers.no.]],'[6]Person Detail'!$B:$W,21,0)</f>
        <v>1.0527873009909361</v>
      </c>
      <c r="BA367" s="404">
        <f>VLOOKUP(表1[[#This Row],[Pers.no.]],'[6]Person Detail'!$B:$W,22,0)</f>
        <v>1.0527835051546393</v>
      </c>
    </row>
    <row r="368" spans="1:53" ht="19.95" customHeight="1">
      <c r="A368" s="87" t="s">
        <v>562</v>
      </c>
      <c r="B368" s="169">
        <v>11009340</v>
      </c>
      <c r="C368" s="169" t="s">
        <v>54</v>
      </c>
      <c r="D368" s="169" t="s">
        <v>55</v>
      </c>
      <c r="E368" s="169" t="s">
        <v>1344</v>
      </c>
      <c r="F368" s="169" t="s">
        <v>1595</v>
      </c>
      <c r="G368" s="169" t="s">
        <v>1335</v>
      </c>
      <c r="H368" s="170">
        <v>41456</v>
      </c>
      <c r="I368" s="169" t="s">
        <v>388</v>
      </c>
      <c r="J368" s="169" t="s">
        <v>388</v>
      </c>
      <c r="K368" s="169" t="s">
        <v>107</v>
      </c>
      <c r="L368" s="171">
        <v>2</v>
      </c>
      <c r="M368" s="171">
        <v>3</v>
      </c>
      <c r="N368" s="189">
        <v>7691</v>
      </c>
      <c r="O368" s="173">
        <v>2.5000000000000001E-2</v>
      </c>
      <c r="P368" s="190">
        <f t="shared" si="98"/>
        <v>192</v>
      </c>
      <c r="Q368" s="173">
        <v>0</v>
      </c>
      <c r="R368" s="190">
        <f t="shared" si="99"/>
        <v>0</v>
      </c>
      <c r="S368" s="173">
        <f t="shared" si="100"/>
        <v>2.496424392146665E-2</v>
      </c>
      <c r="T368" s="190">
        <f t="shared" si="101"/>
        <v>192</v>
      </c>
      <c r="U368" s="190">
        <f t="shared" si="102"/>
        <v>7883</v>
      </c>
      <c r="V368" s="191">
        <f t="shared" si="114"/>
        <v>7883</v>
      </c>
      <c r="W368" s="192">
        <f t="shared" si="103"/>
        <v>192</v>
      </c>
      <c r="X368" s="177">
        <f t="shared" si="97"/>
        <v>2.5000000000000001E-2</v>
      </c>
      <c r="Y368" s="178" t="str">
        <f t="shared" si="113"/>
        <v>2.00%-3.00%</v>
      </c>
      <c r="Z368" s="193"/>
      <c r="AA368" s="193"/>
      <c r="AB368" s="193"/>
      <c r="AC368" s="180"/>
      <c r="AD368" s="189">
        <f t="shared" si="104"/>
        <v>0</v>
      </c>
      <c r="AE368" s="194">
        <f t="shared" si="105"/>
        <v>7883</v>
      </c>
      <c r="AF368" s="182">
        <f t="shared" si="106"/>
        <v>192</v>
      </c>
      <c r="AG368" s="183">
        <f t="shared" si="107"/>
        <v>2.4964243921466567E-2</v>
      </c>
      <c r="AH368" s="184">
        <v>14</v>
      </c>
      <c r="AI368" s="184">
        <v>450</v>
      </c>
      <c r="AJ368" s="184"/>
      <c r="AK368" s="184">
        <v>688</v>
      </c>
      <c r="AL368" s="184">
        <f t="shared" si="108"/>
        <v>116450</v>
      </c>
      <c r="AM368" s="171">
        <v>3</v>
      </c>
      <c r="AN368" s="184"/>
      <c r="AO368" s="185"/>
      <c r="AP368" s="185"/>
      <c r="AQ368" s="169" t="s">
        <v>1476</v>
      </c>
      <c r="AR368" s="169" t="s">
        <v>173</v>
      </c>
      <c r="AW368" s="145" t="e" vm="1">
        <f t="shared" ca="1" si="111"/>
        <v>#NAME?</v>
      </c>
      <c r="AX368" s="21" t="str">
        <f>VLOOKUP(表1[[#This Row],[Pers.no.]],'[6]Person Detail'!$B:$L,11,0)</f>
        <v>70-90</v>
      </c>
      <c r="AY368" s="404">
        <f>VLOOKUP(表1[[#This Row],[Pers.no.]],'[6]Person Detail'!$B:$R,17,0)</f>
        <v>0.81386243386243384</v>
      </c>
      <c r="AZ368" s="404">
        <f>VLOOKUP(表1[[#This Row],[Pers.no.]],'[6]Person Detail'!$B:$W,21,0)</f>
        <v>0.87816853162822561</v>
      </c>
      <c r="BA368" s="404">
        <f>VLOOKUP(表1[[#This Row],[Pers.no.]],'[6]Person Detail'!$B:$W,22,0)</f>
        <v>0.87588888888888894</v>
      </c>
    </row>
    <row r="369" spans="1:53" ht="19.95" customHeight="1">
      <c r="A369" s="87" t="s">
        <v>562</v>
      </c>
      <c r="B369" s="169">
        <v>11009416</v>
      </c>
      <c r="C369" s="169" t="s">
        <v>54</v>
      </c>
      <c r="D369" s="169" t="s">
        <v>55</v>
      </c>
      <c r="E369" s="169" t="s">
        <v>1344</v>
      </c>
      <c r="F369" s="169" t="s">
        <v>1519</v>
      </c>
      <c r="G369" s="169" t="s">
        <v>1520</v>
      </c>
      <c r="H369" s="170">
        <v>41334</v>
      </c>
      <c r="I369" s="169" t="s">
        <v>1510</v>
      </c>
      <c r="J369" s="169" t="s">
        <v>1510</v>
      </c>
      <c r="K369" s="169" t="s">
        <v>568</v>
      </c>
      <c r="L369" s="171">
        <v>2</v>
      </c>
      <c r="M369" s="171">
        <v>3</v>
      </c>
      <c r="N369" s="189">
        <v>7722</v>
      </c>
      <c r="O369" s="173">
        <v>0</v>
      </c>
      <c r="P369" s="190">
        <f t="shared" si="98"/>
        <v>0</v>
      </c>
      <c r="Q369" s="173">
        <v>0</v>
      </c>
      <c r="R369" s="190">
        <f t="shared" si="99"/>
        <v>0</v>
      </c>
      <c r="S369" s="173">
        <f t="shared" si="100"/>
        <v>0</v>
      </c>
      <c r="T369" s="190">
        <f t="shared" si="101"/>
        <v>0</v>
      </c>
      <c r="U369" s="190">
        <f t="shared" si="102"/>
        <v>7722</v>
      </c>
      <c r="V369" s="191">
        <f t="shared" si="114"/>
        <v>7722</v>
      </c>
      <c r="W369" s="192">
        <f t="shared" si="103"/>
        <v>0</v>
      </c>
      <c r="X369" s="177">
        <f t="shared" si="97"/>
        <v>0</v>
      </c>
      <c r="Y369" s="178" t="str">
        <f t="shared" si="113"/>
        <v>0.00%-0.00%</v>
      </c>
      <c r="Z369" s="193"/>
      <c r="AA369" s="193"/>
      <c r="AB369" s="193"/>
      <c r="AC369" s="180"/>
      <c r="AD369" s="189">
        <f t="shared" si="104"/>
        <v>0</v>
      </c>
      <c r="AE369" s="194">
        <f t="shared" si="105"/>
        <v>7722</v>
      </c>
      <c r="AF369" s="182">
        <f t="shared" si="106"/>
        <v>0</v>
      </c>
      <c r="AG369" s="183">
        <f t="shared" si="107"/>
        <v>0</v>
      </c>
      <c r="AH369" s="184">
        <v>14</v>
      </c>
      <c r="AI369" s="184">
        <v>3750</v>
      </c>
      <c r="AJ369" s="184"/>
      <c r="AK369" s="184">
        <v>688</v>
      </c>
      <c r="AL369" s="184">
        <f t="shared" si="108"/>
        <v>153796</v>
      </c>
      <c r="AM369" s="171">
        <v>3</v>
      </c>
      <c r="AN369" s="184"/>
      <c r="AO369" s="185"/>
      <c r="AP369" s="185"/>
      <c r="AQ369" s="169" t="s">
        <v>1476</v>
      </c>
      <c r="AR369" s="169" t="s">
        <v>173</v>
      </c>
      <c r="AW369" s="145" t="e" vm="1">
        <f t="shared" ca="1" si="111"/>
        <v>#NAME?</v>
      </c>
      <c r="AX369" s="21" t="str">
        <f>VLOOKUP(表1[[#This Row],[Pers.no.]],'[6]Person Detail'!$B:$L,11,0)</f>
        <v>&gt;90</v>
      </c>
      <c r="AY369" s="404">
        <f>VLOOKUP(表1[[#This Row],[Pers.no.]],'[6]Person Detail'!$B:$R,17,0)</f>
        <v>0.95492487479131882</v>
      </c>
      <c r="AZ369" s="404">
        <f>VLOOKUP(表1[[#This Row],[Pers.no.]],'[6]Person Detail'!$B:$W,21,0)</f>
        <v>0.90847058823529414</v>
      </c>
      <c r="BA369" s="404">
        <f>VLOOKUP(表1[[#This Row],[Pers.no.]],'[6]Person Detail'!$B:$W,22,0)</f>
        <v>0.88626190749454836</v>
      </c>
    </row>
    <row r="370" spans="1:53" ht="19.95" customHeight="1">
      <c r="A370" s="87" t="s">
        <v>562</v>
      </c>
      <c r="B370" s="169">
        <v>11009909</v>
      </c>
      <c r="C370" s="169" t="s">
        <v>54</v>
      </c>
      <c r="D370" s="169" t="s">
        <v>55</v>
      </c>
      <c r="E370" s="169" t="s">
        <v>1344</v>
      </c>
      <c r="F370" s="169" t="s">
        <v>1595</v>
      </c>
      <c r="G370" s="169" t="s">
        <v>1335</v>
      </c>
      <c r="H370" s="170">
        <v>41487</v>
      </c>
      <c r="I370" s="169" t="s">
        <v>150</v>
      </c>
      <c r="J370" s="169" t="s">
        <v>1600</v>
      </c>
      <c r="K370" s="169" t="s">
        <v>59</v>
      </c>
      <c r="L370" s="171">
        <v>2</v>
      </c>
      <c r="M370" s="171">
        <v>4</v>
      </c>
      <c r="N370" s="189">
        <v>21758</v>
      </c>
      <c r="O370" s="173">
        <v>3.7500000000000006E-2</v>
      </c>
      <c r="P370" s="190">
        <f t="shared" si="98"/>
        <v>816</v>
      </c>
      <c r="Q370" s="173">
        <v>0</v>
      </c>
      <c r="R370" s="190">
        <f t="shared" si="99"/>
        <v>0</v>
      </c>
      <c r="S370" s="173">
        <f t="shared" si="100"/>
        <v>3.7503447007997057E-2</v>
      </c>
      <c r="T370" s="190">
        <f t="shared" si="101"/>
        <v>816</v>
      </c>
      <c r="U370" s="190">
        <f t="shared" si="102"/>
        <v>22574</v>
      </c>
      <c r="V370" s="191">
        <f>22779</f>
        <v>22779</v>
      </c>
      <c r="W370" s="192">
        <f t="shared" si="103"/>
        <v>1021</v>
      </c>
      <c r="X370" s="177">
        <f t="shared" si="97"/>
        <v>4.6899999999999997E-2</v>
      </c>
      <c r="Y370" s="178" t="str">
        <f t="shared" si="113"/>
        <v>3.00%-4.50%</v>
      </c>
      <c r="Z370" s="193"/>
      <c r="AA370" s="193"/>
      <c r="AB370" s="193"/>
      <c r="AC370" s="180"/>
      <c r="AD370" s="189">
        <f t="shared" si="104"/>
        <v>0</v>
      </c>
      <c r="AE370" s="194">
        <f t="shared" si="105"/>
        <v>22779</v>
      </c>
      <c r="AF370" s="182">
        <f t="shared" si="106"/>
        <v>1021</v>
      </c>
      <c r="AG370" s="183">
        <f t="shared" si="107"/>
        <v>4.6925268866623737E-2</v>
      </c>
      <c r="AH370" s="184">
        <v>14</v>
      </c>
      <c r="AI370" s="184">
        <v>450</v>
      </c>
      <c r="AJ370" s="184"/>
      <c r="AK370" s="184">
        <v>688</v>
      </c>
      <c r="AL370" s="184">
        <f t="shared" si="108"/>
        <v>324994</v>
      </c>
      <c r="AM370" s="171">
        <v>5</v>
      </c>
      <c r="AN370" s="184"/>
      <c r="AO370" s="185"/>
      <c r="AP370" s="185"/>
      <c r="AQ370" s="169" t="s">
        <v>1476</v>
      </c>
      <c r="AR370" s="169" t="s">
        <v>173</v>
      </c>
      <c r="AW370" s="145" t="e" vm="1">
        <f t="shared" ca="1" si="111"/>
        <v>#NAME?</v>
      </c>
      <c r="AX370" s="21" t="str">
        <f>VLOOKUP(表1[[#This Row],[Pers.no.]],'[6]Person Detail'!$B:$L,11,0)</f>
        <v>70-90</v>
      </c>
      <c r="AY370" s="404">
        <f>VLOOKUP(表1[[#This Row],[Pers.no.]],'[6]Person Detail'!$B:$R,17,0)</f>
        <v>0.93610979649787029</v>
      </c>
      <c r="AZ370" s="404">
        <f>VLOOKUP(表1[[#This Row],[Pers.no.]],'[6]Person Detail'!$B:$W,21,0)</f>
        <v>1.0218381627764994</v>
      </c>
      <c r="BA370" s="404">
        <f>VLOOKUP(表1[[#This Row],[Pers.no.]],'[6]Person Detail'!$B:$W,22,0)</f>
        <v>1.0437113402061855</v>
      </c>
    </row>
    <row r="371" spans="1:53" ht="19.95" customHeight="1">
      <c r="A371" s="87" t="s">
        <v>562</v>
      </c>
      <c r="B371" s="169">
        <v>11010271</v>
      </c>
      <c r="C371" s="169" t="s">
        <v>54</v>
      </c>
      <c r="D371" s="169" t="s">
        <v>55</v>
      </c>
      <c r="E371" s="169" t="s">
        <v>1344</v>
      </c>
      <c r="F371" s="169" t="s">
        <v>1553</v>
      </c>
      <c r="G371" s="169" t="s">
        <v>1335</v>
      </c>
      <c r="H371" s="170">
        <v>41730</v>
      </c>
      <c r="I371" s="169" t="s">
        <v>110</v>
      </c>
      <c r="J371" s="169" t="s">
        <v>110</v>
      </c>
      <c r="K371" s="169" t="s">
        <v>89</v>
      </c>
      <c r="L371" s="171">
        <v>2</v>
      </c>
      <c r="M371" s="171">
        <v>3</v>
      </c>
      <c r="N371" s="189">
        <v>12554</v>
      </c>
      <c r="O371" s="173">
        <v>0</v>
      </c>
      <c r="P371" s="190">
        <f t="shared" si="98"/>
        <v>0</v>
      </c>
      <c r="Q371" s="173">
        <v>0</v>
      </c>
      <c r="R371" s="190">
        <f t="shared" si="99"/>
        <v>0</v>
      </c>
      <c r="S371" s="173">
        <f t="shared" si="100"/>
        <v>0</v>
      </c>
      <c r="T371" s="190">
        <f t="shared" si="101"/>
        <v>0</v>
      </c>
      <c r="U371" s="190">
        <f t="shared" si="102"/>
        <v>12554</v>
      </c>
      <c r="V371" s="191">
        <f t="shared" si="114"/>
        <v>12554</v>
      </c>
      <c r="W371" s="192">
        <f t="shared" si="103"/>
        <v>0</v>
      </c>
      <c r="X371" s="177">
        <f t="shared" si="97"/>
        <v>0</v>
      </c>
      <c r="Y371" s="178" t="str">
        <f t="shared" si="113"/>
        <v>0.00%-0.00%</v>
      </c>
      <c r="Z371" s="193"/>
      <c r="AA371" s="193"/>
      <c r="AB371" s="193"/>
      <c r="AC371" s="180"/>
      <c r="AD371" s="189">
        <f t="shared" si="104"/>
        <v>0</v>
      </c>
      <c r="AE371" s="194">
        <f t="shared" si="105"/>
        <v>12554</v>
      </c>
      <c r="AF371" s="182">
        <f t="shared" si="106"/>
        <v>0</v>
      </c>
      <c r="AG371" s="183">
        <f t="shared" si="107"/>
        <v>0</v>
      </c>
      <c r="AH371" s="184">
        <v>14</v>
      </c>
      <c r="AI371" s="184">
        <v>450</v>
      </c>
      <c r="AJ371" s="184"/>
      <c r="AK371" s="184">
        <v>688</v>
      </c>
      <c r="AL371" s="184">
        <f t="shared" si="108"/>
        <v>181844</v>
      </c>
      <c r="AM371" s="171">
        <v>3</v>
      </c>
      <c r="AN371" s="184"/>
      <c r="AO371" s="185"/>
      <c r="AP371" s="185"/>
      <c r="AQ371" s="169" t="s">
        <v>1476</v>
      </c>
      <c r="AR371" s="169" t="s">
        <v>173</v>
      </c>
      <c r="AW371" s="145" t="e" vm="1">
        <f t="shared" ca="1" si="111"/>
        <v>#NAME?</v>
      </c>
      <c r="AX371" s="21" t="str">
        <f>VLOOKUP(表1[[#This Row],[Pers.no.]],'[6]Person Detail'!$B:$L,11,0)</f>
        <v>&gt;90</v>
      </c>
      <c r="AY371" s="404">
        <f>VLOOKUP(表1[[#This Row],[Pers.no.]],'[6]Person Detail'!$B:$R,17,0)</f>
        <v>1.0159012745296379</v>
      </c>
      <c r="AZ371" s="404">
        <f>VLOOKUP(表1[[#This Row],[Pers.no.]],'[6]Person Detail'!$B:$W,21,0)</f>
        <v>1.0511596751235033</v>
      </c>
      <c r="BA371" s="404">
        <f>VLOOKUP(表1[[#This Row],[Pers.no.]],'[6]Person Detail'!$B:$W,22,0)</f>
        <v>1.0289320547496106</v>
      </c>
    </row>
    <row r="372" spans="1:53" ht="19.95" customHeight="1">
      <c r="A372" s="87" t="s">
        <v>562</v>
      </c>
      <c r="B372" s="169">
        <v>11010409</v>
      </c>
      <c r="C372" s="169" t="s">
        <v>54</v>
      </c>
      <c r="D372" s="169" t="s">
        <v>55</v>
      </c>
      <c r="E372" s="169" t="s">
        <v>1344</v>
      </c>
      <c r="F372" s="169" t="s">
        <v>1553</v>
      </c>
      <c r="G372" s="169" t="s">
        <v>1335</v>
      </c>
      <c r="H372" s="170">
        <v>41654</v>
      </c>
      <c r="I372" s="169" t="s">
        <v>150</v>
      </c>
      <c r="J372" s="169" t="s">
        <v>150</v>
      </c>
      <c r="K372" s="169" t="s">
        <v>59</v>
      </c>
      <c r="L372" s="171">
        <v>2</v>
      </c>
      <c r="M372" s="171">
        <v>3</v>
      </c>
      <c r="N372" s="189">
        <v>17454</v>
      </c>
      <c r="O372" s="173">
        <v>0.03</v>
      </c>
      <c r="P372" s="190">
        <f t="shared" si="98"/>
        <v>524</v>
      </c>
      <c r="Q372" s="173">
        <v>0</v>
      </c>
      <c r="R372" s="190">
        <f t="shared" si="99"/>
        <v>0</v>
      </c>
      <c r="S372" s="173">
        <f t="shared" si="100"/>
        <v>3.0021771513693136E-2</v>
      </c>
      <c r="T372" s="190">
        <f t="shared" si="101"/>
        <v>524</v>
      </c>
      <c r="U372" s="190">
        <f t="shared" si="102"/>
        <v>17978</v>
      </c>
      <c r="V372" s="191">
        <f t="shared" si="114"/>
        <v>17978</v>
      </c>
      <c r="W372" s="192">
        <f t="shared" si="103"/>
        <v>524</v>
      </c>
      <c r="X372" s="177">
        <f t="shared" si="97"/>
        <v>0.03</v>
      </c>
      <c r="Y372" s="178" t="str">
        <f t="shared" si="113"/>
        <v>2.40%-3.60%</v>
      </c>
      <c r="Z372" s="193"/>
      <c r="AA372" s="193"/>
      <c r="AB372" s="193"/>
      <c r="AC372" s="180"/>
      <c r="AD372" s="189">
        <f t="shared" si="104"/>
        <v>0</v>
      </c>
      <c r="AE372" s="194">
        <f t="shared" si="105"/>
        <v>17978</v>
      </c>
      <c r="AF372" s="182">
        <f t="shared" si="106"/>
        <v>524</v>
      </c>
      <c r="AG372" s="183">
        <f t="shared" si="107"/>
        <v>3.0021771513693229E-2</v>
      </c>
      <c r="AH372" s="184">
        <v>14</v>
      </c>
      <c r="AI372" s="184">
        <v>450</v>
      </c>
      <c r="AJ372" s="184"/>
      <c r="AK372" s="184">
        <v>688</v>
      </c>
      <c r="AL372" s="184">
        <f t="shared" si="108"/>
        <v>257780</v>
      </c>
      <c r="AM372" s="171">
        <v>3</v>
      </c>
      <c r="AN372" s="184"/>
      <c r="AO372" s="185"/>
      <c r="AP372" s="185"/>
      <c r="AQ372" s="169" t="s">
        <v>1476</v>
      </c>
      <c r="AR372" s="169" t="s">
        <v>173</v>
      </c>
      <c r="AW372" s="145" t="e" vm="1">
        <f t="shared" ca="1" si="111"/>
        <v>#NAME?</v>
      </c>
      <c r="AX372" s="21" t="str">
        <f>VLOOKUP(表1[[#This Row],[Pers.no.]],'[6]Person Detail'!$B:$L,11,0)</f>
        <v>50-70</v>
      </c>
      <c r="AY372" s="404">
        <f>VLOOKUP(表1[[#This Row],[Pers.no.]],'[6]Person Detail'!$B:$R,17,0)</f>
        <v>0.75093576560684938</v>
      </c>
      <c r="AZ372" s="404">
        <f>VLOOKUP(表1[[#This Row],[Pers.no.]],'[6]Person Detail'!$B:$W,21,0)</f>
        <v>0.81970600666885829</v>
      </c>
      <c r="BA372" s="404">
        <f>VLOOKUP(表1[[#This Row],[Pers.no.]],'[6]Person Detail'!$B:$W,22,0)</f>
        <v>0.82373424971363118</v>
      </c>
    </row>
    <row r="373" spans="1:53" ht="19.95" customHeight="1">
      <c r="A373" s="87" t="s">
        <v>562</v>
      </c>
      <c r="B373" s="169">
        <v>11010416</v>
      </c>
      <c r="C373" s="169" t="s">
        <v>54</v>
      </c>
      <c r="D373" s="169" t="s">
        <v>55</v>
      </c>
      <c r="E373" s="169" t="s">
        <v>1344</v>
      </c>
      <c r="F373" s="169" t="s">
        <v>1553</v>
      </c>
      <c r="G373" s="169" t="s">
        <v>1335</v>
      </c>
      <c r="H373" s="170">
        <v>41659</v>
      </c>
      <c r="I373" s="169" t="s">
        <v>80</v>
      </c>
      <c r="J373" s="169" t="s">
        <v>80</v>
      </c>
      <c r="K373" s="169" t="s">
        <v>66</v>
      </c>
      <c r="L373" s="171">
        <v>2</v>
      </c>
      <c r="M373" s="171">
        <v>5</v>
      </c>
      <c r="N373" s="189">
        <v>11487</v>
      </c>
      <c r="O373" s="173">
        <v>0.06</v>
      </c>
      <c r="P373" s="190">
        <f t="shared" si="98"/>
        <v>689</v>
      </c>
      <c r="Q373" s="173">
        <v>7.7799999999999994E-2</v>
      </c>
      <c r="R373" s="190">
        <f t="shared" si="99"/>
        <v>894</v>
      </c>
      <c r="S373" s="173">
        <f t="shared" si="100"/>
        <v>0.13780795682075389</v>
      </c>
      <c r="T373" s="190">
        <f t="shared" si="101"/>
        <v>1583</v>
      </c>
      <c r="U373" s="190">
        <f t="shared" si="102"/>
        <v>13070</v>
      </c>
      <c r="V373" s="191">
        <f>U373-500</f>
        <v>12570</v>
      </c>
      <c r="W373" s="192">
        <f t="shared" si="103"/>
        <v>1083</v>
      </c>
      <c r="X373" s="177">
        <f t="shared" si="97"/>
        <v>9.4299999999999995E-2</v>
      </c>
      <c r="Y373" s="178" t="str">
        <f t="shared" si="113"/>
        <v>11.02%-16.54%</v>
      </c>
      <c r="Z373" s="193"/>
      <c r="AA373" s="193"/>
      <c r="AB373" s="193"/>
      <c r="AC373" s="180"/>
      <c r="AD373" s="189">
        <f t="shared" si="104"/>
        <v>0</v>
      </c>
      <c r="AE373" s="194">
        <f t="shared" si="105"/>
        <v>12570</v>
      </c>
      <c r="AF373" s="182">
        <f t="shared" si="106"/>
        <v>1083</v>
      </c>
      <c r="AG373" s="183">
        <f t="shared" si="107"/>
        <v>9.4280490989814503E-2</v>
      </c>
      <c r="AH373" s="184">
        <v>14</v>
      </c>
      <c r="AI373" s="184">
        <v>450</v>
      </c>
      <c r="AJ373" s="184"/>
      <c r="AK373" s="184">
        <v>688</v>
      </c>
      <c r="AL373" s="184">
        <f t="shared" si="108"/>
        <v>182068</v>
      </c>
      <c r="AM373" s="171">
        <v>3</v>
      </c>
      <c r="AN373" s="184"/>
      <c r="AO373" s="185"/>
      <c r="AP373" s="185"/>
      <c r="AQ373" s="169" t="s">
        <v>1476</v>
      </c>
      <c r="AR373" s="169" t="s">
        <v>173</v>
      </c>
      <c r="AW373" s="145" t="e" vm="1">
        <f t="shared" ca="1" si="111"/>
        <v>#NAME?</v>
      </c>
      <c r="AX373" s="21" t="str">
        <f>VLOOKUP(表1[[#This Row],[Pers.no.]],'[6]Person Detail'!$B:$L,11,0)</f>
        <v>0</v>
      </c>
      <c r="AY373" s="404">
        <f>VLOOKUP(表1[[#This Row],[Pers.no.]],'[6]Person Detail'!$B:$R,17,0)</f>
        <v>0.72628983308042494</v>
      </c>
      <c r="AZ373" s="404">
        <f>VLOOKUP(表1[[#This Row],[Pers.no.]],'[6]Person Detail'!$B:$W,21,0)</f>
        <v>0.72073033002886189</v>
      </c>
      <c r="BA373" s="404">
        <f>VLOOKUP(表1[[#This Row],[Pers.no.]],'[6]Person Detail'!$B:$W,22,0)</f>
        <v>0.77116564417177913</v>
      </c>
    </row>
    <row r="374" spans="1:53" ht="19.95" customHeight="1">
      <c r="A374" s="87" t="s">
        <v>562</v>
      </c>
      <c r="B374" s="169">
        <v>11010770</v>
      </c>
      <c r="C374" s="169" t="s">
        <v>54</v>
      </c>
      <c r="D374" s="169" t="s">
        <v>55</v>
      </c>
      <c r="E374" s="169" t="s">
        <v>1344</v>
      </c>
      <c r="F374" s="169" t="s">
        <v>1549</v>
      </c>
      <c r="G374" s="169" t="s">
        <v>1550</v>
      </c>
      <c r="H374" s="170">
        <v>41743</v>
      </c>
      <c r="I374" s="169" t="s">
        <v>1510</v>
      </c>
      <c r="J374" s="169" t="s">
        <v>1510</v>
      </c>
      <c r="K374" s="169" t="s">
        <v>568</v>
      </c>
      <c r="L374" s="171">
        <v>2</v>
      </c>
      <c r="M374" s="171">
        <v>5</v>
      </c>
      <c r="N374" s="189">
        <v>8577</v>
      </c>
      <c r="O374" s="173">
        <v>0.03</v>
      </c>
      <c r="P374" s="190">
        <f t="shared" si="98"/>
        <v>257</v>
      </c>
      <c r="Q374" s="173">
        <v>0</v>
      </c>
      <c r="R374" s="190">
        <f t="shared" si="99"/>
        <v>0</v>
      </c>
      <c r="S374" s="173">
        <f t="shared" si="100"/>
        <v>2.9963856826396174E-2</v>
      </c>
      <c r="T374" s="190">
        <f t="shared" si="101"/>
        <v>257</v>
      </c>
      <c r="U374" s="190">
        <f t="shared" si="102"/>
        <v>8834</v>
      </c>
      <c r="V374" s="191">
        <f t="shared" si="114"/>
        <v>8834</v>
      </c>
      <c r="W374" s="192">
        <f t="shared" si="103"/>
        <v>257</v>
      </c>
      <c r="X374" s="177">
        <f t="shared" si="97"/>
        <v>0.03</v>
      </c>
      <c r="Y374" s="178" t="str">
        <f t="shared" si="113"/>
        <v>2.40%-3.60%</v>
      </c>
      <c r="Z374" s="193"/>
      <c r="AA374" s="193"/>
      <c r="AB374" s="193"/>
      <c r="AC374" s="180"/>
      <c r="AD374" s="189">
        <f t="shared" si="104"/>
        <v>0</v>
      </c>
      <c r="AE374" s="194">
        <f t="shared" si="105"/>
        <v>8834</v>
      </c>
      <c r="AF374" s="182">
        <f t="shared" si="106"/>
        <v>257</v>
      </c>
      <c r="AG374" s="183">
        <f t="shared" si="107"/>
        <v>2.996385682639624E-2</v>
      </c>
      <c r="AH374" s="184">
        <v>14</v>
      </c>
      <c r="AI374" s="184">
        <v>1350</v>
      </c>
      <c r="AJ374" s="184"/>
      <c r="AK374" s="184">
        <v>688</v>
      </c>
      <c r="AL374" s="184">
        <f t="shared" si="108"/>
        <v>140564</v>
      </c>
      <c r="AM374" s="171">
        <v>4</v>
      </c>
      <c r="AN374" s="184"/>
      <c r="AO374" s="185"/>
      <c r="AP374" s="185"/>
      <c r="AQ374" s="169" t="s">
        <v>1476</v>
      </c>
      <c r="AR374" s="169" t="s">
        <v>173</v>
      </c>
      <c r="AW374" s="145" t="e" vm="1">
        <f t="shared" ca="1" si="111"/>
        <v>#NAME?</v>
      </c>
      <c r="AX374" s="21" t="str">
        <f>VLOOKUP(表1[[#This Row],[Pers.no.]],'[6]Person Detail'!$B:$L,11,0)</f>
        <v>110-130</v>
      </c>
      <c r="AY374" s="404">
        <f>VLOOKUP(表1[[#This Row],[Pers.no.]],'[6]Person Detail'!$B:$R,17,0)</f>
        <v>1.0606566499721759</v>
      </c>
      <c r="AZ374" s="404">
        <f>VLOOKUP(表1[[#This Row],[Pers.no.]],'[6]Person Detail'!$B:$W,21,0)</f>
        <v>1.0090588235294118</v>
      </c>
      <c r="BA374" s="404">
        <f>VLOOKUP(表1[[#This Row],[Pers.no.]],'[6]Person Detail'!$B:$W,22,0)</f>
        <v>1.0138872948467808</v>
      </c>
    </row>
    <row r="375" spans="1:53" ht="19.95" customHeight="1">
      <c r="A375" s="87" t="s">
        <v>562</v>
      </c>
      <c r="B375" s="169">
        <v>11010864</v>
      </c>
      <c r="C375" s="169" t="s">
        <v>54</v>
      </c>
      <c r="D375" s="169" t="s">
        <v>55</v>
      </c>
      <c r="E375" s="169" t="s">
        <v>1344</v>
      </c>
      <c r="F375" s="169" t="s">
        <v>1503</v>
      </c>
      <c r="G375" s="169" t="s">
        <v>1504</v>
      </c>
      <c r="H375" s="170">
        <v>41754</v>
      </c>
      <c r="I375" s="169" t="s">
        <v>1510</v>
      </c>
      <c r="J375" s="169" t="s">
        <v>1510</v>
      </c>
      <c r="K375" s="169" t="s">
        <v>568</v>
      </c>
      <c r="L375" s="171">
        <v>2</v>
      </c>
      <c r="M375" s="171">
        <v>3</v>
      </c>
      <c r="N375" s="189">
        <v>8586</v>
      </c>
      <c r="O375" s="173">
        <v>0</v>
      </c>
      <c r="P375" s="190">
        <f t="shared" si="98"/>
        <v>0</v>
      </c>
      <c r="Q375" s="173">
        <v>0</v>
      </c>
      <c r="R375" s="190">
        <f t="shared" si="99"/>
        <v>0</v>
      </c>
      <c r="S375" s="173">
        <f t="shared" si="100"/>
        <v>0</v>
      </c>
      <c r="T375" s="190">
        <f t="shared" si="101"/>
        <v>0</v>
      </c>
      <c r="U375" s="190">
        <f t="shared" si="102"/>
        <v>8586</v>
      </c>
      <c r="V375" s="191">
        <f t="shared" si="114"/>
        <v>8586</v>
      </c>
      <c r="W375" s="192">
        <f t="shared" si="103"/>
        <v>0</v>
      </c>
      <c r="X375" s="177">
        <f t="shared" si="97"/>
        <v>0</v>
      </c>
      <c r="Y375" s="178" t="str">
        <f t="shared" si="113"/>
        <v>0.00%-0.00%</v>
      </c>
      <c r="Z375" s="193"/>
      <c r="AA375" s="193"/>
      <c r="AB375" s="193"/>
      <c r="AC375" s="180"/>
      <c r="AD375" s="189">
        <f t="shared" si="104"/>
        <v>0</v>
      </c>
      <c r="AE375" s="194">
        <f t="shared" si="105"/>
        <v>8586</v>
      </c>
      <c r="AF375" s="182">
        <f t="shared" si="106"/>
        <v>0</v>
      </c>
      <c r="AG375" s="183">
        <f t="shared" si="107"/>
        <v>0</v>
      </c>
      <c r="AH375" s="184">
        <v>14</v>
      </c>
      <c r="AI375" s="184">
        <v>850</v>
      </c>
      <c r="AJ375" s="184"/>
      <c r="AK375" s="184">
        <v>688</v>
      </c>
      <c r="AL375" s="184">
        <f t="shared" si="108"/>
        <v>131092</v>
      </c>
      <c r="AM375" s="171">
        <v>3</v>
      </c>
      <c r="AN375" s="184"/>
      <c r="AO375" s="185"/>
      <c r="AP375" s="185"/>
      <c r="AQ375" s="169" t="s">
        <v>1476</v>
      </c>
      <c r="AR375" s="169" t="s">
        <v>173</v>
      </c>
      <c r="AW375" s="145" t="e" vm="1">
        <f t="shared" ca="1" si="111"/>
        <v>#NAME?</v>
      </c>
      <c r="AX375" s="21" t="str">
        <f>VLOOKUP(表1[[#This Row],[Pers.no.]],'[6]Person Detail'!$B:$L,11,0)</f>
        <v>&gt;90</v>
      </c>
      <c r="AY375" s="404">
        <f>VLOOKUP(表1[[#This Row],[Pers.no.]],'[6]Person Detail'!$B:$R,17,0)</f>
        <v>1.0617696160267112</v>
      </c>
      <c r="AZ375" s="404">
        <f>VLOOKUP(表1[[#This Row],[Pers.no.]],'[6]Person Detail'!$B:$W,21,0)</f>
        <v>1.0101176470588236</v>
      </c>
      <c r="BA375" s="404">
        <f>VLOOKUP(表1[[#This Row],[Pers.no.]],'[6]Person Detail'!$B:$W,22,0)</f>
        <v>0.98542407896246986</v>
      </c>
    </row>
    <row r="376" spans="1:53" ht="19.95" customHeight="1">
      <c r="A376" s="87" t="s">
        <v>562</v>
      </c>
      <c r="B376" s="169">
        <v>11011160</v>
      </c>
      <c r="C376" s="169" t="s">
        <v>54</v>
      </c>
      <c r="D376" s="169" t="s">
        <v>55</v>
      </c>
      <c r="E376" s="169" t="s">
        <v>1344</v>
      </c>
      <c r="F376" s="169" t="s">
        <v>1539</v>
      </c>
      <c r="G376" s="169" t="s">
        <v>1540</v>
      </c>
      <c r="H376" s="170">
        <v>41827</v>
      </c>
      <c r="I376" s="169" t="s">
        <v>1510</v>
      </c>
      <c r="J376" s="169" t="s">
        <v>1510</v>
      </c>
      <c r="K376" s="169" t="s">
        <v>568</v>
      </c>
      <c r="L376" s="171">
        <v>2</v>
      </c>
      <c r="M376" s="171">
        <v>4</v>
      </c>
      <c r="N376" s="189">
        <v>8300</v>
      </c>
      <c r="O376" s="173">
        <v>2.2499999999999999E-2</v>
      </c>
      <c r="P376" s="190">
        <f t="shared" si="98"/>
        <v>187</v>
      </c>
      <c r="Q376" s="173">
        <v>0</v>
      </c>
      <c r="R376" s="190">
        <f t="shared" si="99"/>
        <v>0</v>
      </c>
      <c r="S376" s="173">
        <f t="shared" si="100"/>
        <v>2.253012048192771E-2</v>
      </c>
      <c r="T376" s="190">
        <f t="shared" si="101"/>
        <v>187</v>
      </c>
      <c r="U376" s="190">
        <f t="shared" si="102"/>
        <v>8487</v>
      </c>
      <c r="V376" s="191">
        <f>N376</f>
        <v>8300</v>
      </c>
      <c r="W376" s="192">
        <f t="shared" si="103"/>
        <v>0</v>
      </c>
      <c r="X376" s="177">
        <f t="shared" si="97"/>
        <v>0</v>
      </c>
      <c r="Y376" s="178" t="str">
        <f t="shared" si="113"/>
        <v>1.80%-2.70%</v>
      </c>
      <c r="Z376" s="193" t="s">
        <v>112</v>
      </c>
      <c r="AA376" s="193" t="s">
        <v>110</v>
      </c>
      <c r="AB376" s="193" t="s">
        <v>198</v>
      </c>
      <c r="AC376" s="180">
        <v>0.16</v>
      </c>
      <c r="AD376" s="189">
        <f t="shared" si="104"/>
        <v>1328</v>
      </c>
      <c r="AE376" s="194">
        <f t="shared" si="105"/>
        <v>9628</v>
      </c>
      <c r="AF376" s="182">
        <f t="shared" si="106"/>
        <v>1328</v>
      </c>
      <c r="AG376" s="183">
        <f t="shared" si="107"/>
        <v>0.15999999999999992</v>
      </c>
      <c r="AH376" s="184">
        <v>14</v>
      </c>
      <c r="AI376" s="184">
        <v>1650</v>
      </c>
      <c r="AJ376" s="184"/>
      <c r="AK376" s="184">
        <v>688</v>
      </c>
      <c r="AL376" s="184">
        <f t="shared" si="108"/>
        <v>155280</v>
      </c>
      <c r="AM376" s="171">
        <v>3</v>
      </c>
      <c r="AN376" s="184"/>
      <c r="AO376" s="185"/>
      <c r="AP376" s="185"/>
      <c r="AQ376" s="169" t="s">
        <v>1476</v>
      </c>
      <c r="AR376" s="169" t="s">
        <v>173</v>
      </c>
      <c r="AW376" s="145" t="e" vm="1">
        <f t="shared" ca="1" si="111"/>
        <v>#NAME?</v>
      </c>
      <c r="AX376" s="21" t="str">
        <f>VLOOKUP(表1[[#This Row],[Pers.no.]],'[6]Person Detail'!$B:$L,11,0)</f>
        <v>110-130</v>
      </c>
      <c r="AY376" s="404">
        <f>VLOOKUP(表1[[#This Row],[Pers.no.]],'[6]Person Detail'!$B:$R,17,0)</f>
        <v>1.0264020280714772</v>
      </c>
      <c r="AZ376" s="404">
        <f>VLOOKUP(表1[[#This Row],[Pers.no.]],'[6]Person Detail'!$B:$W,21,0)</f>
        <v>0.97647058823529409</v>
      </c>
      <c r="BA376" s="404">
        <f>VLOOKUP(表1[[#This Row],[Pers.no.]],'[6]Person Detail'!$B:$W,22,0)</f>
        <v>1.1050154940892918</v>
      </c>
    </row>
    <row r="377" spans="1:53" ht="19.95" customHeight="1">
      <c r="A377" s="87" t="s">
        <v>562</v>
      </c>
      <c r="B377" s="169">
        <v>11011599</v>
      </c>
      <c r="C377" s="169" t="s">
        <v>54</v>
      </c>
      <c r="D377" s="169" t="s">
        <v>55</v>
      </c>
      <c r="E377" s="169" t="s">
        <v>1344</v>
      </c>
      <c r="F377" s="169" t="s">
        <v>1566</v>
      </c>
      <c r="G377" s="169" t="s">
        <v>1567</v>
      </c>
      <c r="H377" s="170">
        <v>41897</v>
      </c>
      <c r="I377" s="169" t="s">
        <v>1513</v>
      </c>
      <c r="J377" s="169" t="s">
        <v>1513</v>
      </c>
      <c r="K377" s="169" t="s">
        <v>568</v>
      </c>
      <c r="L377" s="171">
        <v>2</v>
      </c>
      <c r="M377" s="171">
        <v>3</v>
      </c>
      <c r="N377" s="189">
        <v>10002</v>
      </c>
      <c r="O377" s="173">
        <v>0</v>
      </c>
      <c r="P377" s="190">
        <f t="shared" si="98"/>
        <v>0</v>
      </c>
      <c r="Q377" s="173">
        <v>0</v>
      </c>
      <c r="R377" s="190">
        <f t="shared" si="99"/>
        <v>0</v>
      </c>
      <c r="S377" s="173">
        <f t="shared" si="100"/>
        <v>0</v>
      </c>
      <c r="T377" s="190">
        <f t="shared" si="101"/>
        <v>0</v>
      </c>
      <c r="U377" s="190">
        <f t="shared" si="102"/>
        <v>10002</v>
      </c>
      <c r="V377" s="191">
        <f>U377</f>
        <v>10002</v>
      </c>
      <c r="W377" s="192">
        <f t="shared" si="103"/>
        <v>0</v>
      </c>
      <c r="X377" s="177">
        <f t="shared" si="97"/>
        <v>0</v>
      </c>
      <c r="Y377" s="178" t="str">
        <f t="shared" si="113"/>
        <v>0.00%-0.00%</v>
      </c>
      <c r="Z377" s="193"/>
      <c r="AA377" s="193"/>
      <c r="AB377" s="193"/>
      <c r="AC377" s="180"/>
      <c r="AD377" s="189">
        <f t="shared" si="104"/>
        <v>0</v>
      </c>
      <c r="AE377" s="194">
        <f t="shared" si="105"/>
        <v>10002</v>
      </c>
      <c r="AF377" s="182">
        <f t="shared" si="106"/>
        <v>0</v>
      </c>
      <c r="AG377" s="183">
        <f t="shared" si="107"/>
        <v>0</v>
      </c>
      <c r="AH377" s="184">
        <v>14</v>
      </c>
      <c r="AI377" s="184">
        <v>750</v>
      </c>
      <c r="AJ377" s="184"/>
      <c r="AK377" s="184">
        <v>688</v>
      </c>
      <c r="AL377" s="184">
        <f t="shared" si="108"/>
        <v>149716</v>
      </c>
      <c r="AM377" s="171">
        <v>3</v>
      </c>
      <c r="AN377" s="184"/>
      <c r="AO377" s="185"/>
      <c r="AP377" s="185"/>
      <c r="AQ377" s="169" t="s">
        <v>1476</v>
      </c>
      <c r="AR377" s="169" t="s">
        <v>173</v>
      </c>
      <c r="AW377" s="145" t="e" vm="1">
        <f t="shared" ca="1" si="111"/>
        <v>#NAME?</v>
      </c>
      <c r="AX377" s="21" t="str">
        <f>VLOOKUP(表1[[#This Row],[Pers.no.]],'[6]Person Detail'!$B:$L,11,0)</f>
        <v>&gt;90</v>
      </c>
      <c r="AY377" s="404">
        <f>VLOOKUP(表1[[#This Row],[Pers.no.]],'[6]Person Detail'!$B:$R,17,0)</f>
        <v>1.2368762752736042</v>
      </c>
      <c r="AZ377" s="404">
        <f>VLOOKUP(表1[[#This Row],[Pers.no.]],'[6]Person Detail'!$B:$W,21,0)</f>
        <v>1.1767058823529413</v>
      </c>
      <c r="BA377" s="404">
        <f>VLOOKUP(表1[[#This Row],[Pers.no.]],'[6]Person Detail'!$B:$W,22,0)</f>
        <v>1.1479398599793411</v>
      </c>
    </row>
    <row r="378" spans="1:53" ht="19.95" customHeight="1">
      <c r="A378" s="87" t="s">
        <v>562</v>
      </c>
      <c r="B378" s="169">
        <v>11011629</v>
      </c>
      <c r="C378" s="169" t="s">
        <v>54</v>
      </c>
      <c r="D378" s="169" t="s">
        <v>55</v>
      </c>
      <c r="E378" s="169" t="s">
        <v>1344</v>
      </c>
      <c r="F378" s="169" t="s">
        <v>1553</v>
      </c>
      <c r="G378" s="169" t="s">
        <v>1335</v>
      </c>
      <c r="H378" s="170">
        <v>41920</v>
      </c>
      <c r="I378" s="169" t="s">
        <v>388</v>
      </c>
      <c r="J378" s="169" t="s">
        <v>388</v>
      </c>
      <c r="K378" s="169" t="s">
        <v>107</v>
      </c>
      <c r="L378" s="171">
        <v>2</v>
      </c>
      <c r="M378" s="171">
        <v>3</v>
      </c>
      <c r="N378" s="189">
        <v>8185</v>
      </c>
      <c r="O378" s="173">
        <v>2.5000000000000001E-2</v>
      </c>
      <c r="P378" s="190">
        <f t="shared" si="98"/>
        <v>205</v>
      </c>
      <c r="Q378" s="173">
        <v>0</v>
      </c>
      <c r="R378" s="190">
        <f t="shared" si="99"/>
        <v>0</v>
      </c>
      <c r="S378" s="173">
        <f t="shared" si="100"/>
        <v>2.504581551618815E-2</v>
      </c>
      <c r="T378" s="190">
        <f t="shared" si="101"/>
        <v>205</v>
      </c>
      <c r="U378" s="190">
        <f t="shared" si="102"/>
        <v>8390</v>
      </c>
      <c r="V378" s="191">
        <f>U378+500</f>
        <v>8890</v>
      </c>
      <c r="W378" s="192">
        <f t="shared" si="103"/>
        <v>705</v>
      </c>
      <c r="X378" s="177">
        <f t="shared" si="97"/>
        <v>8.6099999999999996E-2</v>
      </c>
      <c r="Y378" s="178" t="str">
        <f t="shared" si="113"/>
        <v>2.00%-3.01%</v>
      </c>
      <c r="Z378" s="193"/>
      <c r="AA378" s="193"/>
      <c r="AB378" s="193"/>
      <c r="AC378" s="180"/>
      <c r="AD378" s="189">
        <f t="shared" si="104"/>
        <v>0</v>
      </c>
      <c r="AE378" s="194">
        <f t="shared" si="105"/>
        <v>8890</v>
      </c>
      <c r="AF378" s="182">
        <f t="shared" si="106"/>
        <v>705</v>
      </c>
      <c r="AG378" s="183">
        <f t="shared" si="107"/>
        <v>8.6133170433720263E-2</v>
      </c>
      <c r="AH378" s="184">
        <v>14</v>
      </c>
      <c r="AI378" s="184">
        <v>450</v>
      </c>
      <c r="AJ378" s="184"/>
      <c r="AK378" s="184">
        <v>688</v>
      </c>
      <c r="AL378" s="184">
        <f t="shared" si="108"/>
        <v>130548</v>
      </c>
      <c r="AM378" s="171">
        <v>3</v>
      </c>
      <c r="AN378" s="184"/>
      <c r="AO378" s="185"/>
      <c r="AP378" s="185"/>
      <c r="AQ378" s="169" t="s">
        <v>1476</v>
      </c>
      <c r="AR378" s="169" t="s">
        <v>173</v>
      </c>
      <c r="AW378" s="145" t="e" vm="1">
        <f t="shared" ca="1" si="111"/>
        <v>#NAME?</v>
      </c>
      <c r="AX378" s="21" t="str">
        <f>VLOOKUP(表1[[#This Row],[Pers.no.]],'[6]Person Detail'!$B:$L,11,0)</f>
        <v>70-90</v>
      </c>
      <c r="AY378" s="404">
        <f>VLOOKUP(表1[[#This Row],[Pers.no.]],'[6]Person Detail'!$B:$R,17,0)</f>
        <v>0.8661375661375661</v>
      </c>
      <c r="AZ378" s="404">
        <f>VLOOKUP(表1[[#This Row],[Pers.no.]],'[6]Person Detail'!$B:$W,21,0)</f>
        <v>0.93457410367663851</v>
      </c>
      <c r="BA378" s="404">
        <f>VLOOKUP(表1[[#This Row],[Pers.no.]],'[6]Person Detail'!$B:$W,22,0)</f>
        <v>0.98777777777777775</v>
      </c>
    </row>
    <row r="379" spans="1:53" ht="19.95" customHeight="1">
      <c r="A379" s="87" t="s">
        <v>562</v>
      </c>
      <c r="B379" s="169">
        <v>11012113</v>
      </c>
      <c r="C379" s="169" t="s">
        <v>54</v>
      </c>
      <c r="D379" s="169" t="s">
        <v>55</v>
      </c>
      <c r="E379" s="169" t="s">
        <v>1344</v>
      </c>
      <c r="F379" s="169" t="s">
        <v>1595</v>
      </c>
      <c r="G379" s="169" t="s">
        <v>1335</v>
      </c>
      <c r="H379" s="170">
        <v>42025</v>
      </c>
      <c r="I379" s="169" t="s">
        <v>388</v>
      </c>
      <c r="J379" s="169" t="s">
        <v>388</v>
      </c>
      <c r="K379" s="169" t="s">
        <v>107</v>
      </c>
      <c r="L379" s="171">
        <v>2</v>
      </c>
      <c r="M379" s="171">
        <v>3</v>
      </c>
      <c r="N379" s="189">
        <v>7911</v>
      </c>
      <c r="O379" s="173">
        <v>2.5000000000000001E-2</v>
      </c>
      <c r="P379" s="190">
        <f t="shared" si="98"/>
        <v>198</v>
      </c>
      <c r="Q379" s="173">
        <v>0</v>
      </c>
      <c r="R379" s="190">
        <f t="shared" si="99"/>
        <v>0</v>
      </c>
      <c r="S379" s="173">
        <f t="shared" si="100"/>
        <v>2.502844141069397E-2</v>
      </c>
      <c r="T379" s="190">
        <f t="shared" si="101"/>
        <v>198</v>
      </c>
      <c r="U379" s="190">
        <f t="shared" si="102"/>
        <v>8109</v>
      </c>
      <c r="V379" s="191">
        <f t="shared" si="114"/>
        <v>8109</v>
      </c>
      <c r="W379" s="192">
        <f t="shared" si="103"/>
        <v>198</v>
      </c>
      <c r="X379" s="177">
        <f t="shared" si="97"/>
        <v>2.5000000000000001E-2</v>
      </c>
      <c r="Y379" s="178" t="str">
        <f t="shared" si="113"/>
        <v>2.00%-3.00%</v>
      </c>
      <c r="Z379" s="193"/>
      <c r="AA379" s="193"/>
      <c r="AB379" s="193"/>
      <c r="AC379" s="180"/>
      <c r="AD379" s="189">
        <f t="shared" si="104"/>
        <v>0</v>
      </c>
      <c r="AE379" s="194">
        <f t="shared" si="105"/>
        <v>8109</v>
      </c>
      <c r="AF379" s="182">
        <f t="shared" si="106"/>
        <v>198</v>
      </c>
      <c r="AG379" s="183">
        <f t="shared" si="107"/>
        <v>2.5028441410694047E-2</v>
      </c>
      <c r="AH379" s="184">
        <v>14</v>
      </c>
      <c r="AI379" s="184">
        <v>450</v>
      </c>
      <c r="AJ379" s="184"/>
      <c r="AK379" s="184">
        <v>688</v>
      </c>
      <c r="AL379" s="184">
        <f t="shared" si="108"/>
        <v>119614</v>
      </c>
      <c r="AM379" s="171">
        <v>3</v>
      </c>
      <c r="AN379" s="184"/>
      <c r="AO379" s="185"/>
      <c r="AP379" s="185"/>
      <c r="AQ379" s="169" t="s">
        <v>1476</v>
      </c>
      <c r="AR379" s="169" t="s">
        <v>173</v>
      </c>
      <c r="AW379" s="145" t="e" vm="1">
        <f t="shared" ca="1" si="111"/>
        <v>#NAME?</v>
      </c>
      <c r="AX379" s="21" t="str">
        <f>VLOOKUP(表1[[#This Row],[Pers.no.]],'[6]Person Detail'!$B:$L,11,0)</f>
        <v>70-90</v>
      </c>
      <c r="AY379" s="404">
        <f>VLOOKUP(表1[[#This Row],[Pers.no.]],'[6]Person Detail'!$B:$R,17,0)</f>
        <v>0.83714285714285719</v>
      </c>
      <c r="AZ379" s="404">
        <f>VLOOKUP(表1[[#This Row],[Pers.no.]],'[6]Person Detail'!$B:$W,21,0)</f>
        <v>0.90328842201415849</v>
      </c>
      <c r="BA379" s="404">
        <f>VLOOKUP(表1[[#This Row],[Pers.no.]],'[6]Person Detail'!$B:$W,22,0)</f>
        <v>0.90100000000000002</v>
      </c>
    </row>
    <row r="380" spans="1:53" ht="19.95" customHeight="1">
      <c r="A380" s="87" t="s">
        <v>562</v>
      </c>
      <c r="B380" s="169">
        <v>11012116</v>
      </c>
      <c r="C380" s="169" t="s">
        <v>54</v>
      </c>
      <c r="D380" s="169" t="s">
        <v>55</v>
      </c>
      <c r="E380" s="169" t="s">
        <v>1344</v>
      </c>
      <c r="F380" s="169" t="s">
        <v>1508</v>
      </c>
      <c r="G380" s="169" t="s">
        <v>1509</v>
      </c>
      <c r="H380" s="170">
        <v>42017</v>
      </c>
      <c r="I380" s="169" t="s">
        <v>1510</v>
      </c>
      <c r="J380" s="169" t="s">
        <v>1510</v>
      </c>
      <c r="K380" s="169" t="s">
        <v>568</v>
      </c>
      <c r="L380" s="171">
        <v>2</v>
      </c>
      <c r="M380" s="171">
        <v>3</v>
      </c>
      <c r="N380" s="189">
        <v>9254</v>
      </c>
      <c r="O380" s="173">
        <v>0</v>
      </c>
      <c r="P380" s="190">
        <f t="shared" si="98"/>
        <v>0</v>
      </c>
      <c r="Q380" s="173">
        <v>0</v>
      </c>
      <c r="R380" s="190">
        <f t="shared" si="99"/>
        <v>0</v>
      </c>
      <c r="S380" s="173">
        <f t="shared" si="100"/>
        <v>0</v>
      </c>
      <c r="T380" s="190">
        <f t="shared" si="101"/>
        <v>0</v>
      </c>
      <c r="U380" s="190">
        <f t="shared" si="102"/>
        <v>9254</v>
      </c>
      <c r="V380" s="191">
        <f t="shared" si="114"/>
        <v>9254</v>
      </c>
      <c r="W380" s="192">
        <f t="shared" si="103"/>
        <v>0</v>
      </c>
      <c r="X380" s="177">
        <f t="shared" si="97"/>
        <v>0</v>
      </c>
      <c r="Y380" s="178" t="str">
        <f t="shared" si="113"/>
        <v>0.00%-0.00%</v>
      </c>
      <c r="Z380" s="193"/>
      <c r="AA380" s="193"/>
      <c r="AB380" s="193"/>
      <c r="AC380" s="180"/>
      <c r="AD380" s="189">
        <f t="shared" si="104"/>
        <v>0</v>
      </c>
      <c r="AE380" s="194">
        <f t="shared" si="105"/>
        <v>9254</v>
      </c>
      <c r="AF380" s="182">
        <f t="shared" si="106"/>
        <v>0</v>
      </c>
      <c r="AG380" s="183">
        <f t="shared" si="107"/>
        <v>0</v>
      </c>
      <c r="AH380" s="184">
        <v>14</v>
      </c>
      <c r="AI380" s="184">
        <v>1250</v>
      </c>
      <c r="AJ380" s="184"/>
      <c r="AK380" s="184">
        <v>688</v>
      </c>
      <c r="AL380" s="184">
        <f t="shared" si="108"/>
        <v>145244</v>
      </c>
      <c r="AM380" s="171">
        <v>4</v>
      </c>
      <c r="AN380" s="184"/>
      <c r="AO380" s="185"/>
      <c r="AP380" s="185"/>
      <c r="AQ380" s="169" t="s">
        <v>1476</v>
      </c>
      <c r="AR380" s="169" t="s">
        <v>173</v>
      </c>
      <c r="AW380" s="145" t="e" vm="1">
        <f t="shared" ca="1" si="111"/>
        <v>#NAME?</v>
      </c>
      <c r="AX380" s="21" t="str">
        <f>VLOOKUP(表1[[#This Row],[Pers.no.]],'[6]Person Detail'!$B:$L,11,0)</f>
        <v>&gt;90</v>
      </c>
      <c r="AY380" s="404">
        <f>VLOOKUP(表1[[#This Row],[Pers.no.]],'[6]Person Detail'!$B:$R,17,0)</f>
        <v>1.1443764298522228</v>
      </c>
      <c r="AZ380" s="404">
        <f>VLOOKUP(表1[[#This Row],[Pers.no.]],'[6]Person Detail'!$B:$W,21,0)</f>
        <v>1.0887058823529412</v>
      </c>
      <c r="BA380" s="404">
        <f>VLOOKUP(表1[[#This Row],[Pers.no.]],'[6]Person Detail'!$B:$W,22,0)</f>
        <v>1.0620911281992425</v>
      </c>
    </row>
    <row r="381" spans="1:53" ht="19.95" customHeight="1">
      <c r="A381" s="87" t="s">
        <v>562</v>
      </c>
      <c r="B381" s="169">
        <v>11012324</v>
      </c>
      <c r="C381" s="169" t="s">
        <v>54</v>
      </c>
      <c r="D381" s="169" t="s">
        <v>55</v>
      </c>
      <c r="E381" s="169" t="s">
        <v>1344</v>
      </c>
      <c r="F381" s="169" t="s">
        <v>1595</v>
      </c>
      <c r="G381" s="169" t="s">
        <v>1335</v>
      </c>
      <c r="H381" s="170">
        <v>42114</v>
      </c>
      <c r="I381" s="169" t="s">
        <v>110</v>
      </c>
      <c r="J381" s="169" t="s">
        <v>110</v>
      </c>
      <c r="K381" s="169" t="s">
        <v>89</v>
      </c>
      <c r="L381" s="171">
        <v>2</v>
      </c>
      <c r="M381" s="171">
        <v>3</v>
      </c>
      <c r="N381" s="189">
        <v>9853</v>
      </c>
      <c r="O381" s="173">
        <v>2.5000000000000001E-2</v>
      </c>
      <c r="P381" s="190">
        <f t="shared" si="98"/>
        <v>246</v>
      </c>
      <c r="Q381" s="173">
        <v>0</v>
      </c>
      <c r="R381" s="190">
        <f t="shared" si="99"/>
        <v>0</v>
      </c>
      <c r="S381" s="173">
        <f t="shared" si="100"/>
        <v>2.4967015122297778E-2</v>
      </c>
      <c r="T381" s="190">
        <f t="shared" si="101"/>
        <v>246</v>
      </c>
      <c r="U381" s="190">
        <f t="shared" si="102"/>
        <v>10099</v>
      </c>
      <c r="V381" s="191">
        <f t="shared" si="114"/>
        <v>10099</v>
      </c>
      <c r="W381" s="192">
        <f t="shared" si="103"/>
        <v>246</v>
      </c>
      <c r="X381" s="177">
        <f t="shared" si="97"/>
        <v>2.5000000000000001E-2</v>
      </c>
      <c r="Y381" s="178" t="str">
        <f t="shared" si="113"/>
        <v>2.00%-3.00%</v>
      </c>
      <c r="Z381" s="193"/>
      <c r="AA381" s="193"/>
      <c r="AB381" s="193"/>
      <c r="AC381" s="180"/>
      <c r="AD381" s="189">
        <f t="shared" si="104"/>
        <v>0</v>
      </c>
      <c r="AE381" s="194">
        <f t="shared" si="105"/>
        <v>10099</v>
      </c>
      <c r="AF381" s="182">
        <f t="shared" si="106"/>
        <v>246</v>
      </c>
      <c r="AG381" s="183">
        <f t="shared" si="107"/>
        <v>2.496701512229782E-2</v>
      </c>
      <c r="AH381" s="184">
        <v>14</v>
      </c>
      <c r="AI381" s="184">
        <v>450</v>
      </c>
      <c r="AJ381" s="184"/>
      <c r="AK381" s="184">
        <v>688</v>
      </c>
      <c r="AL381" s="184">
        <f t="shared" si="108"/>
        <v>147474</v>
      </c>
      <c r="AM381" s="171">
        <v>3</v>
      </c>
      <c r="AN381" s="184"/>
      <c r="AO381" s="185"/>
      <c r="AP381" s="185"/>
      <c r="AQ381" s="169" t="s">
        <v>1476</v>
      </c>
      <c r="AR381" s="169" t="s">
        <v>173</v>
      </c>
      <c r="AW381" s="145" t="e" vm="1">
        <f t="shared" ca="1" si="111"/>
        <v>#NAME?</v>
      </c>
      <c r="AX381" s="21" t="str">
        <f>VLOOKUP(表1[[#This Row],[Pers.no.]],'[6]Person Detail'!$B:$L,11,0)</f>
        <v>70-90</v>
      </c>
      <c r="AY381" s="404">
        <f>VLOOKUP(表1[[#This Row],[Pers.no.]],'[6]Person Detail'!$B:$R,17,0)</f>
        <v>0.79732955694922114</v>
      </c>
      <c r="AZ381" s="404">
        <f>VLOOKUP(表1[[#This Row],[Pers.no.]],'[6]Person Detail'!$B:$W,21,0)</f>
        <v>0.82500209327639618</v>
      </c>
      <c r="BA381" s="404">
        <f>VLOOKUP(表1[[#This Row],[Pers.no.]],'[6]Person Detail'!$B:$W,22,0)</f>
        <v>0.82771903942299807</v>
      </c>
    </row>
    <row r="382" spans="1:53" ht="19.95" customHeight="1">
      <c r="A382" s="87" t="s">
        <v>562</v>
      </c>
      <c r="B382" s="169">
        <v>11012590</v>
      </c>
      <c r="C382" s="169" t="s">
        <v>54</v>
      </c>
      <c r="D382" s="169" t="s">
        <v>55</v>
      </c>
      <c r="E382" s="169" t="s">
        <v>1344</v>
      </c>
      <c r="F382" s="169" t="s">
        <v>1334</v>
      </c>
      <c r="G382" s="169" t="s">
        <v>1335</v>
      </c>
      <c r="H382" s="170">
        <v>42156</v>
      </c>
      <c r="I382" s="169" t="s">
        <v>201</v>
      </c>
      <c r="J382" s="169" t="s">
        <v>202</v>
      </c>
      <c r="K382" s="169" t="s">
        <v>66</v>
      </c>
      <c r="L382" s="171">
        <v>2</v>
      </c>
      <c r="M382" s="171">
        <v>2</v>
      </c>
      <c r="N382" s="189">
        <v>24477</v>
      </c>
      <c r="O382" s="173">
        <v>0</v>
      </c>
      <c r="P382" s="190">
        <f t="shared" si="98"/>
        <v>0</v>
      </c>
      <c r="Q382" s="173">
        <v>0</v>
      </c>
      <c r="R382" s="190">
        <f t="shared" si="99"/>
        <v>0</v>
      </c>
      <c r="S382" s="173">
        <f t="shared" si="100"/>
        <v>0</v>
      </c>
      <c r="T382" s="190">
        <f t="shared" si="101"/>
        <v>0</v>
      </c>
      <c r="U382" s="190">
        <f t="shared" si="102"/>
        <v>24477</v>
      </c>
      <c r="V382" s="191">
        <f t="shared" si="114"/>
        <v>24477</v>
      </c>
      <c r="W382" s="192">
        <f t="shared" si="103"/>
        <v>0</v>
      </c>
      <c r="X382" s="177">
        <f t="shared" si="97"/>
        <v>0</v>
      </c>
      <c r="Y382" s="178" t="str">
        <f t="shared" si="113"/>
        <v>0.00%-0.00%</v>
      </c>
      <c r="Z382" s="193"/>
      <c r="AA382" s="193"/>
      <c r="AB382" s="193"/>
      <c r="AC382" s="180"/>
      <c r="AD382" s="189">
        <f t="shared" si="104"/>
        <v>0</v>
      </c>
      <c r="AE382" s="194">
        <f t="shared" si="105"/>
        <v>24477</v>
      </c>
      <c r="AF382" s="182">
        <f t="shared" si="106"/>
        <v>0</v>
      </c>
      <c r="AG382" s="183">
        <f t="shared" si="107"/>
        <v>0</v>
      </c>
      <c r="AH382" s="184">
        <v>14</v>
      </c>
      <c r="AI382" s="184">
        <v>450</v>
      </c>
      <c r="AJ382" s="184"/>
      <c r="AK382" s="184">
        <v>688</v>
      </c>
      <c r="AL382" s="184">
        <f t="shared" si="108"/>
        <v>348766</v>
      </c>
      <c r="AM382" s="171">
        <v>3</v>
      </c>
      <c r="AN382" s="184"/>
      <c r="AO382" s="185"/>
      <c r="AP382" s="185"/>
      <c r="AQ382" s="169" t="s">
        <v>1476</v>
      </c>
      <c r="AR382" s="169" t="s">
        <v>173</v>
      </c>
      <c r="AW382" s="145" t="e" vm="1">
        <f t="shared" ca="1" si="111"/>
        <v>#NAME?</v>
      </c>
      <c r="AX382" s="21" t="str">
        <f>VLOOKUP(表1[[#This Row],[Pers.no.]],'[6]Person Detail'!$B:$L,11,0)</f>
        <v>0</v>
      </c>
      <c r="AY382" s="404">
        <f>VLOOKUP(表1[[#This Row],[Pers.no.]],'[6]Person Detail'!$B:$R,17,0)</f>
        <v>1.5476100151745069</v>
      </c>
      <c r="AZ382" s="404">
        <f>VLOOKUP(表1[[#This Row],[Pers.no.]],'[6]Person Detail'!$B:$W,21,0)</f>
        <v>1.5357635838875643</v>
      </c>
      <c r="BA382" s="404">
        <f>VLOOKUP(表1[[#This Row],[Pers.no.]],'[6]Person Detail'!$B:$W,22,0)</f>
        <v>1.5016564417177913</v>
      </c>
    </row>
    <row r="383" spans="1:53" ht="19.95" customHeight="1">
      <c r="A383" s="87" t="s">
        <v>562</v>
      </c>
      <c r="B383" s="169">
        <v>11012659</v>
      </c>
      <c r="C383" s="169" t="s">
        <v>54</v>
      </c>
      <c r="D383" s="169" t="s">
        <v>55</v>
      </c>
      <c r="E383" s="169" t="s">
        <v>1344</v>
      </c>
      <c r="F383" s="169" t="s">
        <v>1539</v>
      </c>
      <c r="G383" s="169" t="s">
        <v>1540</v>
      </c>
      <c r="H383" s="170">
        <v>42156</v>
      </c>
      <c r="I383" s="169" t="s">
        <v>1505</v>
      </c>
      <c r="J383" s="169" t="s">
        <v>1505</v>
      </c>
      <c r="K383" s="169" t="s">
        <v>568</v>
      </c>
      <c r="L383" s="171">
        <v>2</v>
      </c>
      <c r="M383" s="171">
        <v>3</v>
      </c>
      <c r="N383" s="189">
        <v>10021</v>
      </c>
      <c r="O383" s="173">
        <v>0</v>
      </c>
      <c r="P383" s="190">
        <f t="shared" si="98"/>
        <v>0</v>
      </c>
      <c r="Q383" s="173">
        <v>0</v>
      </c>
      <c r="R383" s="190">
        <f t="shared" si="99"/>
        <v>0</v>
      </c>
      <c r="S383" s="173">
        <f t="shared" si="100"/>
        <v>0</v>
      </c>
      <c r="T383" s="190">
        <f t="shared" si="101"/>
        <v>0</v>
      </c>
      <c r="U383" s="190">
        <f t="shared" si="102"/>
        <v>10021</v>
      </c>
      <c r="V383" s="191">
        <f t="shared" si="114"/>
        <v>10021</v>
      </c>
      <c r="W383" s="192">
        <f t="shared" si="103"/>
        <v>0</v>
      </c>
      <c r="X383" s="177">
        <f t="shared" ref="X383:X423" si="115">ROUND(V383/N383-1,4)</f>
        <v>0</v>
      </c>
      <c r="Y383" s="178" t="str">
        <f t="shared" si="113"/>
        <v>0.00%-0.00%</v>
      </c>
      <c r="Z383" s="193"/>
      <c r="AA383" s="193"/>
      <c r="AB383" s="193"/>
      <c r="AC383" s="180"/>
      <c r="AD383" s="189">
        <f t="shared" si="104"/>
        <v>0</v>
      </c>
      <c r="AE383" s="194">
        <f t="shared" si="105"/>
        <v>10021</v>
      </c>
      <c r="AF383" s="182">
        <f t="shared" si="106"/>
        <v>0</v>
      </c>
      <c r="AG383" s="183">
        <f t="shared" si="107"/>
        <v>0</v>
      </c>
      <c r="AH383" s="184">
        <v>14</v>
      </c>
      <c r="AI383" s="184">
        <v>450</v>
      </c>
      <c r="AJ383" s="184"/>
      <c r="AK383" s="184">
        <v>688</v>
      </c>
      <c r="AL383" s="184">
        <f t="shared" si="108"/>
        <v>146382</v>
      </c>
      <c r="AM383" s="171">
        <v>3</v>
      </c>
      <c r="AN383" s="184"/>
      <c r="AO383" s="185"/>
      <c r="AP383" s="185"/>
      <c r="AQ383" s="169" t="s">
        <v>1476</v>
      </c>
      <c r="AR383" s="169" t="s">
        <v>173</v>
      </c>
      <c r="AW383" s="145" t="e" vm="1">
        <f t="shared" ca="1" si="111"/>
        <v>#NAME?</v>
      </c>
      <c r="AX383" s="21" t="str">
        <f>VLOOKUP(表1[[#This Row],[Pers.no.]],'[6]Person Detail'!$B:$L,11,0)</f>
        <v>&gt;90</v>
      </c>
      <c r="AY383" s="404">
        <f>VLOOKUP(表1[[#This Row],[Pers.no.]],'[6]Person Detail'!$B:$R,17,0)</f>
        <v>1.2392258702776231</v>
      </c>
      <c r="AZ383" s="404">
        <f>VLOOKUP(表1[[#This Row],[Pers.no.]],'[6]Person Detail'!$B:$W,21,0)</f>
        <v>1.1789411764705882</v>
      </c>
      <c r="BA383" s="404">
        <f>VLOOKUP(表1[[#This Row],[Pers.no.]],'[6]Person Detail'!$B:$W,22,0)</f>
        <v>1.1501205095833811</v>
      </c>
    </row>
    <row r="384" spans="1:53" ht="19.95" customHeight="1">
      <c r="A384" s="87" t="s">
        <v>562</v>
      </c>
      <c r="B384" s="169">
        <v>11012697</v>
      </c>
      <c r="C384" s="169" t="s">
        <v>54</v>
      </c>
      <c r="D384" s="169" t="s">
        <v>55</v>
      </c>
      <c r="E384" s="169" t="s">
        <v>1344</v>
      </c>
      <c r="F384" s="169" t="s">
        <v>1566</v>
      </c>
      <c r="G384" s="169" t="s">
        <v>1567</v>
      </c>
      <c r="H384" s="170">
        <v>42165</v>
      </c>
      <c r="I384" s="169" t="s">
        <v>1513</v>
      </c>
      <c r="J384" s="169" t="s">
        <v>1513</v>
      </c>
      <c r="K384" s="169" t="s">
        <v>568</v>
      </c>
      <c r="L384" s="171">
        <v>2</v>
      </c>
      <c r="M384" s="171">
        <v>3</v>
      </c>
      <c r="N384" s="189">
        <v>10006</v>
      </c>
      <c r="O384" s="173">
        <v>0</v>
      </c>
      <c r="P384" s="190">
        <f t="shared" si="98"/>
        <v>0</v>
      </c>
      <c r="Q384" s="173">
        <v>0</v>
      </c>
      <c r="R384" s="190">
        <f t="shared" si="99"/>
        <v>0</v>
      </c>
      <c r="S384" s="173">
        <f t="shared" si="100"/>
        <v>0</v>
      </c>
      <c r="T384" s="190">
        <f t="shared" si="101"/>
        <v>0</v>
      </c>
      <c r="U384" s="190">
        <f t="shared" si="102"/>
        <v>10006</v>
      </c>
      <c r="V384" s="191">
        <f t="shared" si="114"/>
        <v>10006</v>
      </c>
      <c r="W384" s="192">
        <f t="shared" si="103"/>
        <v>0</v>
      </c>
      <c r="X384" s="177">
        <f t="shared" si="115"/>
        <v>0</v>
      </c>
      <c r="Y384" s="178" t="str">
        <f t="shared" si="113"/>
        <v>0.00%-0.00%</v>
      </c>
      <c r="Z384" s="193"/>
      <c r="AA384" s="193"/>
      <c r="AB384" s="193"/>
      <c r="AC384" s="180"/>
      <c r="AD384" s="189">
        <f t="shared" si="104"/>
        <v>0</v>
      </c>
      <c r="AE384" s="194">
        <f t="shared" si="105"/>
        <v>10006</v>
      </c>
      <c r="AF384" s="182">
        <f t="shared" si="106"/>
        <v>0</v>
      </c>
      <c r="AG384" s="183">
        <f t="shared" si="107"/>
        <v>0</v>
      </c>
      <c r="AH384" s="184">
        <v>14</v>
      </c>
      <c r="AI384" s="184">
        <v>850</v>
      </c>
      <c r="AJ384" s="184"/>
      <c r="AK384" s="184">
        <v>688</v>
      </c>
      <c r="AL384" s="184">
        <f t="shared" si="108"/>
        <v>150972</v>
      </c>
      <c r="AM384" s="171">
        <v>3</v>
      </c>
      <c r="AN384" s="184"/>
      <c r="AO384" s="185"/>
      <c r="AP384" s="185"/>
      <c r="AQ384" s="169" t="s">
        <v>1476</v>
      </c>
      <c r="AR384" s="169" t="s">
        <v>173</v>
      </c>
      <c r="AW384" s="145" t="e" vm="1">
        <f t="shared" ca="1" si="111"/>
        <v>#NAME?</v>
      </c>
      <c r="AX384" s="21" t="str">
        <f>VLOOKUP(表1[[#This Row],[Pers.no.]],'[6]Person Detail'!$B:$L,11,0)</f>
        <v>&gt;90</v>
      </c>
      <c r="AY384" s="404">
        <f>VLOOKUP(表1[[#This Row],[Pers.no.]],'[6]Person Detail'!$B:$R,17,0)</f>
        <v>1.2373709268533977</v>
      </c>
      <c r="AZ384" s="404">
        <f>VLOOKUP(表1[[#This Row],[Pers.no.]],'[6]Person Detail'!$B:$W,21,0)</f>
        <v>1.1771764705882353</v>
      </c>
      <c r="BA384" s="404">
        <f>VLOOKUP(表1[[#This Row],[Pers.no.]],'[6]Person Detail'!$B:$W,22,0)</f>
        <v>1.1483989441065074</v>
      </c>
    </row>
    <row r="385" spans="1:53" ht="19.95" customHeight="1">
      <c r="A385" s="87" t="s">
        <v>562</v>
      </c>
      <c r="B385" s="169">
        <v>11012904</v>
      </c>
      <c r="C385" s="169" t="s">
        <v>54</v>
      </c>
      <c r="D385" s="169" t="s">
        <v>55</v>
      </c>
      <c r="E385" s="169" t="s">
        <v>1344</v>
      </c>
      <c r="F385" s="169" t="s">
        <v>1539</v>
      </c>
      <c r="G385" s="169" t="s">
        <v>1540</v>
      </c>
      <c r="H385" s="170">
        <v>42191</v>
      </c>
      <c r="I385" s="169" t="s">
        <v>1505</v>
      </c>
      <c r="J385" s="169" t="s">
        <v>1505</v>
      </c>
      <c r="K385" s="169" t="s">
        <v>568</v>
      </c>
      <c r="L385" s="171">
        <v>2</v>
      </c>
      <c r="M385" s="171">
        <v>3</v>
      </c>
      <c r="N385" s="189">
        <v>8222</v>
      </c>
      <c r="O385" s="173">
        <v>2.5000000000000001E-2</v>
      </c>
      <c r="P385" s="190">
        <f t="shared" si="98"/>
        <v>206</v>
      </c>
      <c r="Q385" s="173">
        <v>0</v>
      </c>
      <c r="R385" s="190">
        <f t="shared" si="99"/>
        <v>0</v>
      </c>
      <c r="S385" s="173">
        <f t="shared" si="100"/>
        <v>2.5054731208951592E-2</v>
      </c>
      <c r="T385" s="190">
        <f t="shared" si="101"/>
        <v>206</v>
      </c>
      <c r="U385" s="190">
        <f t="shared" si="102"/>
        <v>8428</v>
      </c>
      <c r="V385" s="191">
        <f t="shared" si="114"/>
        <v>8428</v>
      </c>
      <c r="W385" s="192">
        <f t="shared" si="103"/>
        <v>206</v>
      </c>
      <c r="X385" s="177">
        <f t="shared" si="115"/>
        <v>2.5100000000000001E-2</v>
      </c>
      <c r="Y385" s="178" t="str">
        <f t="shared" si="113"/>
        <v>2.00%-3.01%</v>
      </c>
      <c r="Z385" s="193"/>
      <c r="AA385" s="193"/>
      <c r="AB385" s="193"/>
      <c r="AC385" s="180"/>
      <c r="AD385" s="189">
        <f t="shared" si="104"/>
        <v>0</v>
      </c>
      <c r="AE385" s="194">
        <f t="shared" si="105"/>
        <v>8428</v>
      </c>
      <c r="AF385" s="182">
        <f t="shared" si="106"/>
        <v>206</v>
      </c>
      <c r="AG385" s="183">
        <f t="shared" si="107"/>
        <v>2.505473120895152E-2</v>
      </c>
      <c r="AH385" s="184">
        <v>14</v>
      </c>
      <c r="AI385" s="184">
        <v>450</v>
      </c>
      <c r="AJ385" s="184"/>
      <c r="AK385" s="184">
        <v>688</v>
      </c>
      <c r="AL385" s="184">
        <f t="shared" si="108"/>
        <v>124080</v>
      </c>
      <c r="AM385" s="171">
        <v>1</v>
      </c>
      <c r="AN385" s="184"/>
      <c r="AO385" s="185"/>
      <c r="AP385" s="185"/>
      <c r="AQ385" s="169" t="s">
        <v>1476</v>
      </c>
      <c r="AR385" s="169" t="s">
        <v>173</v>
      </c>
      <c r="AW385" s="145" t="e" vm="1">
        <f t="shared" ca="1" si="111"/>
        <v>#NAME?</v>
      </c>
      <c r="AX385" s="21" t="str">
        <f>VLOOKUP(表1[[#This Row],[Pers.no.]],'[6]Person Detail'!$B:$L,11,0)</f>
        <v>70-90</v>
      </c>
      <c r="AY385" s="404">
        <f>VLOOKUP(表1[[#This Row],[Pers.no.]],'[6]Person Detail'!$B:$R,17,0)</f>
        <v>1.0167563222655043</v>
      </c>
      <c r="AZ385" s="404">
        <f>VLOOKUP(表1[[#This Row],[Pers.no.]],'[6]Person Detail'!$B:$W,21,0)</f>
        <v>0.96729411764705886</v>
      </c>
      <c r="BA385" s="404">
        <f>VLOOKUP(表1[[#This Row],[Pers.no.]],'[6]Person Detail'!$B:$W,22,0)</f>
        <v>0.96729025593940088</v>
      </c>
    </row>
    <row r="386" spans="1:53" ht="19.95" customHeight="1">
      <c r="A386" s="87" t="s">
        <v>562</v>
      </c>
      <c r="B386" s="169">
        <v>11012987</v>
      </c>
      <c r="C386" s="169" t="s">
        <v>54</v>
      </c>
      <c r="D386" s="169" t="s">
        <v>55</v>
      </c>
      <c r="E386" s="169" t="s">
        <v>1344</v>
      </c>
      <c r="F386" s="169" t="s">
        <v>1588</v>
      </c>
      <c r="G386" s="169" t="s">
        <v>1531</v>
      </c>
      <c r="H386" s="170">
        <v>42200</v>
      </c>
      <c r="I386" s="169" t="s">
        <v>1505</v>
      </c>
      <c r="J386" s="169" t="s">
        <v>1505</v>
      </c>
      <c r="K386" s="169" t="s">
        <v>568</v>
      </c>
      <c r="L386" s="171">
        <v>2</v>
      </c>
      <c r="M386" s="171">
        <v>4</v>
      </c>
      <c r="N386" s="189">
        <v>10218</v>
      </c>
      <c r="O386" s="173">
        <v>0.03</v>
      </c>
      <c r="P386" s="190">
        <f t="shared" si="98"/>
        <v>307</v>
      </c>
      <c r="Q386" s="173">
        <v>0</v>
      </c>
      <c r="R386" s="190">
        <f t="shared" si="99"/>
        <v>0</v>
      </c>
      <c r="S386" s="173">
        <f t="shared" si="100"/>
        <v>3.0045018594636916E-2</v>
      </c>
      <c r="T386" s="190">
        <f t="shared" si="101"/>
        <v>307</v>
      </c>
      <c r="U386" s="190">
        <f t="shared" si="102"/>
        <v>10525</v>
      </c>
      <c r="V386" s="191">
        <f t="shared" si="114"/>
        <v>10525</v>
      </c>
      <c r="W386" s="192">
        <f t="shared" si="103"/>
        <v>307</v>
      </c>
      <c r="X386" s="177">
        <f t="shared" si="115"/>
        <v>0.03</v>
      </c>
      <c r="Y386" s="178" t="str">
        <f t="shared" si="113"/>
        <v>2.40%-3.61%</v>
      </c>
      <c r="Z386" s="193"/>
      <c r="AA386" s="193"/>
      <c r="AB386" s="193"/>
      <c r="AC386" s="180"/>
      <c r="AD386" s="189">
        <f t="shared" si="104"/>
        <v>0</v>
      </c>
      <c r="AE386" s="194">
        <f t="shared" si="105"/>
        <v>10525</v>
      </c>
      <c r="AF386" s="182">
        <f t="shared" si="106"/>
        <v>307</v>
      </c>
      <c r="AG386" s="183">
        <f t="shared" si="107"/>
        <v>3.0045018594636819E-2</v>
      </c>
      <c r="AH386" s="184">
        <v>14</v>
      </c>
      <c r="AI386" s="184">
        <v>450</v>
      </c>
      <c r="AJ386" s="184"/>
      <c r="AK386" s="184">
        <v>688</v>
      </c>
      <c r="AL386" s="184">
        <f t="shared" si="108"/>
        <v>153438</v>
      </c>
      <c r="AM386" s="171">
        <v>3</v>
      </c>
      <c r="AN386" s="184"/>
      <c r="AO386" s="185"/>
      <c r="AP386" s="185"/>
      <c r="AQ386" s="169" t="s">
        <v>1476</v>
      </c>
      <c r="AR386" s="169" t="s">
        <v>173</v>
      </c>
      <c r="AW386" s="145" t="e" vm="1">
        <f t="shared" ca="1" si="111"/>
        <v>#NAME?</v>
      </c>
      <c r="AX386" s="21" t="str">
        <f>VLOOKUP(表1[[#This Row],[Pers.no.]],'[6]Person Detail'!$B:$L,11,0)</f>
        <v>90-110</v>
      </c>
      <c r="AY386" s="404">
        <f>VLOOKUP(表1[[#This Row],[Pers.no.]],'[6]Person Detail'!$B:$R,17,0)</f>
        <v>1.2635874605824522</v>
      </c>
      <c r="AZ386" s="404">
        <f>VLOOKUP(表1[[#This Row],[Pers.no.]],'[6]Person Detail'!$B:$W,21,0)</f>
        <v>1.2021176470588235</v>
      </c>
      <c r="BA386" s="404">
        <f>VLOOKUP(表1[[#This Row],[Pers.no.]],'[6]Person Detail'!$B:$W,22,0)</f>
        <v>1.2079651096063353</v>
      </c>
    </row>
    <row r="387" spans="1:53" ht="19.95" customHeight="1">
      <c r="A387" s="87" t="s">
        <v>562</v>
      </c>
      <c r="B387" s="169">
        <v>11013290</v>
      </c>
      <c r="C387" s="169" t="s">
        <v>54</v>
      </c>
      <c r="D387" s="169" t="s">
        <v>55</v>
      </c>
      <c r="E387" s="169" t="s">
        <v>1344</v>
      </c>
      <c r="F387" s="169" t="s">
        <v>1566</v>
      </c>
      <c r="G387" s="169" t="s">
        <v>1567</v>
      </c>
      <c r="H387" s="170">
        <v>42287</v>
      </c>
      <c r="I387" s="169" t="s">
        <v>1526</v>
      </c>
      <c r="J387" s="169" t="s">
        <v>1526</v>
      </c>
      <c r="K387" s="169" t="s">
        <v>568</v>
      </c>
      <c r="L387" s="171">
        <v>2</v>
      </c>
      <c r="M387" s="171">
        <v>4</v>
      </c>
      <c r="N387" s="189">
        <v>12771</v>
      </c>
      <c r="O387" s="173">
        <v>2.2499999999999999E-2</v>
      </c>
      <c r="P387" s="190">
        <f t="shared" si="98"/>
        <v>287</v>
      </c>
      <c r="Q387" s="173">
        <v>0</v>
      </c>
      <c r="R387" s="190">
        <f t="shared" si="99"/>
        <v>0</v>
      </c>
      <c r="S387" s="173">
        <f t="shared" si="100"/>
        <v>2.247278991465038E-2</v>
      </c>
      <c r="T387" s="190">
        <f t="shared" si="101"/>
        <v>287</v>
      </c>
      <c r="U387" s="190">
        <f t="shared" si="102"/>
        <v>13058</v>
      </c>
      <c r="V387" s="191">
        <f t="shared" si="114"/>
        <v>13058</v>
      </c>
      <c r="W387" s="192">
        <f t="shared" si="103"/>
        <v>287</v>
      </c>
      <c r="X387" s="177">
        <f t="shared" si="115"/>
        <v>2.2499999999999999E-2</v>
      </c>
      <c r="Y387" s="178" t="str">
        <f t="shared" si="113"/>
        <v>1.80%-2.70%</v>
      </c>
      <c r="Z387" s="193"/>
      <c r="AA387" s="193"/>
      <c r="AB387" s="193"/>
      <c r="AC387" s="180"/>
      <c r="AD387" s="189">
        <f t="shared" si="104"/>
        <v>0</v>
      </c>
      <c r="AE387" s="194">
        <f t="shared" si="105"/>
        <v>13058</v>
      </c>
      <c r="AF387" s="182">
        <f t="shared" si="106"/>
        <v>287</v>
      </c>
      <c r="AG387" s="183">
        <f t="shared" si="107"/>
        <v>2.2472789914650404E-2</v>
      </c>
      <c r="AH387" s="184">
        <v>14</v>
      </c>
      <c r="AI387" s="184">
        <v>450</v>
      </c>
      <c r="AJ387" s="184"/>
      <c r="AK387" s="184">
        <v>688</v>
      </c>
      <c r="AL387" s="184">
        <f t="shared" si="108"/>
        <v>188900</v>
      </c>
      <c r="AM387" s="171">
        <v>3</v>
      </c>
      <c r="AN387" s="184"/>
      <c r="AO387" s="185"/>
      <c r="AP387" s="185"/>
      <c r="AQ387" s="169" t="s">
        <v>1476</v>
      </c>
      <c r="AR387" s="169" t="s">
        <v>173</v>
      </c>
      <c r="AW387" s="145" t="e" vm="1">
        <f t="shared" ca="1" si="111"/>
        <v>#NAME?</v>
      </c>
      <c r="AX387" s="21" t="str">
        <f>VLOOKUP(表1[[#This Row],[Pers.no.]],'[6]Person Detail'!$B:$L,11,0)</f>
        <v>110-130</v>
      </c>
      <c r="AY387" s="404">
        <f>VLOOKUP(表1[[#This Row],[Pers.no.]],'[6]Person Detail'!$B:$R,17,0)</f>
        <v>1.5792988313856426</v>
      </c>
      <c r="AZ387" s="404">
        <f>VLOOKUP(表1[[#This Row],[Pers.no.]],'[6]Person Detail'!$B:$W,21,0)</f>
        <v>1.5024705882352942</v>
      </c>
      <c r="BA387" s="404">
        <f>VLOOKUP(表1[[#This Row],[Pers.no.]],'[6]Person Detail'!$B:$W,22,0)</f>
        <v>1.4986801331343969</v>
      </c>
    </row>
    <row r="388" spans="1:53" ht="19.95" customHeight="1">
      <c r="A388" s="87" t="s">
        <v>562</v>
      </c>
      <c r="B388" s="169">
        <v>11013469</v>
      </c>
      <c r="C388" s="169" t="s">
        <v>54</v>
      </c>
      <c r="D388" s="169" t="s">
        <v>55</v>
      </c>
      <c r="E388" s="169" t="s">
        <v>1344</v>
      </c>
      <c r="F388" s="169" t="s">
        <v>1545</v>
      </c>
      <c r="G388" s="169" t="s">
        <v>1546</v>
      </c>
      <c r="H388" s="170">
        <v>42366</v>
      </c>
      <c r="I388" s="169" t="s">
        <v>1510</v>
      </c>
      <c r="J388" s="169" t="s">
        <v>1510</v>
      </c>
      <c r="K388" s="169" t="s">
        <v>568</v>
      </c>
      <c r="L388" s="171">
        <v>2</v>
      </c>
      <c r="M388" s="171">
        <v>3</v>
      </c>
      <c r="N388" s="189">
        <v>7805</v>
      </c>
      <c r="O388" s="173">
        <v>0</v>
      </c>
      <c r="P388" s="190">
        <f t="shared" ref="P388:P423" si="116">ROUND(N388*O388,0)</f>
        <v>0</v>
      </c>
      <c r="Q388" s="173">
        <v>0</v>
      </c>
      <c r="R388" s="190">
        <f t="shared" ref="R388:R423" si="117">ROUND(N388*Q388,0)</f>
        <v>0</v>
      </c>
      <c r="S388" s="173">
        <f t="shared" ref="S388:S423" si="118">T388/N388</f>
        <v>0</v>
      </c>
      <c r="T388" s="190">
        <f t="shared" ref="T388:T423" si="119">P388+R388</f>
        <v>0</v>
      </c>
      <c r="U388" s="190">
        <f t="shared" ref="U388:U423" si="120">N388+T388</f>
        <v>7805</v>
      </c>
      <c r="V388" s="191">
        <f t="shared" si="114"/>
        <v>7805</v>
      </c>
      <c r="W388" s="192">
        <f t="shared" ref="W388:W423" si="121">V388-N388</f>
        <v>0</v>
      </c>
      <c r="X388" s="177">
        <f t="shared" si="115"/>
        <v>0</v>
      </c>
      <c r="Y388" s="178" t="str">
        <f t="shared" si="113"/>
        <v>0.00%-0.00%</v>
      </c>
      <c r="Z388" s="193"/>
      <c r="AA388" s="193"/>
      <c r="AB388" s="193"/>
      <c r="AC388" s="180"/>
      <c r="AD388" s="189">
        <f t="shared" ref="AD388:AD423" si="122">ROUND(N388*AC388,0)</f>
        <v>0</v>
      </c>
      <c r="AE388" s="194">
        <f t="shared" ref="AE388:AE423" si="123">V388+AD388</f>
        <v>7805</v>
      </c>
      <c r="AF388" s="182">
        <f t="shared" ref="AF388:AF423" si="124">AE388-N388</f>
        <v>0</v>
      </c>
      <c r="AG388" s="183">
        <f t="shared" ref="AG388:AG423" si="125">AE388/N388-1</f>
        <v>0</v>
      </c>
      <c r="AH388" s="184">
        <v>14</v>
      </c>
      <c r="AI388" s="184">
        <v>1150</v>
      </c>
      <c r="AJ388" s="184"/>
      <c r="AK388" s="184">
        <v>688</v>
      </c>
      <c r="AL388" s="184">
        <f t="shared" ref="AL388:AL423" si="126">AE388*AH388+AI388*12+AK388+IF(AB388="",AJ388,IF(AB388="D",5000,IF(AB388="C",1000,0)))*12</f>
        <v>123758</v>
      </c>
      <c r="AM388" s="171">
        <v>4</v>
      </c>
      <c r="AN388" s="184"/>
      <c r="AO388" s="185"/>
      <c r="AP388" s="185"/>
      <c r="AQ388" s="169" t="s">
        <v>1476</v>
      </c>
      <c r="AR388" s="169" t="s">
        <v>173</v>
      </c>
      <c r="AW388" s="145" t="e" vm="1">
        <f t="shared" ca="1" si="111"/>
        <v>#NAME?</v>
      </c>
      <c r="AX388" s="21" t="str">
        <f>VLOOKUP(表1[[#This Row],[Pers.no.]],'[6]Person Detail'!$B:$L,11,0)</f>
        <v>&gt;90</v>
      </c>
      <c r="AY388" s="404">
        <f>VLOOKUP(表1[[#This Row],[Pers.no.]],'[6]Person Detail'!$B:$R,17,0)</f>
        <v>0.96518889507203365</v>
      </c>
      <c r="AZ388" s="404">
        <f>VLOOKUP(表1[[#This Row],[Pers.no.]],'[6]Person Detail'!$B:$W,21,0)</f>
        <v>0.91823529411764704</v>
      </c>
      <c r="BA388" s="404">
        <f>VLOOKUP(表1[[#This Row],[Pers.no.]],'[6]Person Detail'!$B:$W,22,0)</f>
        <v>0.89578790313324919</v>
      </c>
    </row>
    <row r="389" spans="1:53" ht="19.95" customHeight="1">
      <c r="A389" s="87" t="s">
        <v>562</v>
      </c>
      <c r="B389" s="169">
        <v>11013510</v>
      </c>
      <c r="C389" s="169" t="s">
        <v>54</v>
      </c>
      <c r="D389" s="169" t="s">
        <v>55</v>
      </c>
      <c r="E389" s="169" t="s">
        <v>1344</v>
      </c>
      <c r="F389" s="169" t="s">
        <v>1579</v>
      </c>
      <c r="G389" s="169" t="s">
        <v>1520</v>
      </c>
      <c r="H389" s="170">
        <v>42422</v>
      </c>
      <c r="I389" s="169" t="s">
        <v>80</v>
      </c>
      <c r="J389" s="169" t="s">
        <v>1600</v>
      </c>
      <c r="K389" s="169" t="s">
        <v>568</v>
      </c>
      <c r="L389" s="171">
        <v>2</v>
      </c>
      <c r="M389" s="171">
        <v>4</v>
      </c>
      <c r="N389" s="189">
        <v>15059</v>
      </c>
      <c r="O389" s="173">
        <v>0.03</v>
      </c>
      <c r="P389" s="190">
        <f t="shared" si="116"/>
        <v>452</v>
      </c>
      <c r="Q389" s="173">
        <v>0</v>
      </c>
      <c r="R389" s="190">
        <f t="shared" si="117"/>
        <v>0</v>
      </c>
      <c r="S389" s="173">
        <f t="shared" si="118"/>
        <v>3.0015273258516502E-2</v>
      </c>
      <c r="T389" s="190">
        <f t="shared" si="119"/>
        <v>452</v>
      </c>
      <c r="U389" s="190">
        <f t="shared" si="120"/>
        <v>15511</v>
      </c>
      <c r="V389" s="191">
        <f t="shared" si="114"/>
        <v>15511</v>
      </c>
      <c r="W389" s="192">
        <f t="shared" si="121"/>
        <v>452</v>
      </c>
      <c r="X389" s="177">
        <f t="shared" si="115"/>
        <v>0.03</v>
      </c>
      <c r="Y389" s="178" t="str">
        <f t="shared" si="113"/>
        <v>2.40%-3.60%</v>
      </c>
      <c r="Z389" s="193"/>
      <c r="AA389" s="193"/>
      <c r="AB389" s="193"/>
      <c r="AC389" s="180"/>
      <c r="AD389" s="189">
        <f t="shared" si="122"/>
        <v>0</v>
      </c>
      <c r="AE389" s="194">
        <f t="shared" si="123"/>
        <v>15511</v>
      </c>
      <c r="AF389" s="182">
        <f t="shared" si="124"/>
        <v>452</v>
      </c>
      <c r="AG389" s="183">
        <f t="shared" si="125"/>
        <v>3.0015273258516606E-2</v>
      </c>
      <c r="AH389" s="184">
        <v>14</v>
      </c>
      <c r="AI389" s="184">
        <v>450</v>
      </c>
      <c r="AJ389" s="184"/>
      <c r="AK389" s="184">
        <v>688</v>
      </c>
      <c r="AL389" s="184">
        <f t="shared" si="126"/>
        <v>223242</v>
      </c>
      <c r="AM389" s="171">
        <v>4</v>
      </c>
      <c r="AN389" s="184"/>
      <c r="AO389" s="185"/>
      <c r="AP389" s="185"/>
      <c r="AQ389" s="169" t="s">
        <v>1476</v>
      </c>
      <c r="AR389" s="169" t="s">
        <v>173</v>
      </c>
      <c r="AW389" s="145" t="e" vm="1">
        <f t="shared" ca="1" si="111"/>
        <v>#NAME?</v>
      </c>
      <c r="AX389" s="21" t="str">
        <f>VLOOKUP(表1[[#This Row],[Pers.no.]],'[6]Person Detail'!$B:$L,11,0)</f>
        <v>90-110</v>
      </c>
      <c r="AY389" s="404">
        <f>VLOOKUP(表1[[#This Row],[Pers.no.]],'[6]Person Detail'!$B:$R,17,0)</f>
        <v>1.8622395350275149</v>
      </c>
      <c r="AZ389" s="404">
        <f>VLOOKUP(表1[[#This Row],[Pers.no.]],'[6]Person Detail'!$B:$W,21,0)</f>
        <v>1.7716470588235294</v>
      </c>
      <c r="BA389" s="404">
        <f>VLOOKUP(表1[[#This Row],[Pers.no.]],'[6]Person Detail'!$B:$W,22,0)</f>
        <v>1.7802134741191322</v>
      </c>
    </row>
    <row r="390" spans="1:53" ht="19.95" customHeight="1">
      <c r="A390" s="87" t="s">
        <v>562</v>
      </c>
      <c r="B390" s="169">
        <v>11013685</v>
      </c>
      <c r="C390" s="169" t="s">
        <v>54</v>
      </c>
      <c r="D390" s="169" t="s">
        <v>55</v>
      </c>
      <c r="E390" s="169" t="s">
        <v>1344</v>
      </c>
      <c r="F390" s="169" t="s">
        <v>1553</v>
      </c>
      <c r="G390" s="169" t="s">
        <v>1335</v>
      </c>
      <c r="H390" s="170">
        <v>42513</v>
      </c>
      <c r="I390" s="169" t="s">
        <v>110</v>
      </c>
      <c r="J390" s="169" t="s">
        <v>110</v>
      </c>
      <c r="K390" s="169" t="s">
        <v>89</v>
      </c>
      <c r="L390" s="171">
        <v>2</v>
      </c>
      <c r="M390" s="171">
        <v>4</v>
      </c>
      <c r="N390" s="189">
        <v>11437</v>
      </c>
      <c r="O390" s="173">
        <v>3.7500000000000006E-2</v>
      </c>
      <c r="P390" s="190">
        <f t="shared" si="116"/>
        <v>429</v>
      </c>
      <c r="Q390" s="173">
        <v>1.55E-2</v>
      </c>
      <c r="R390" s="190">
        <f t="shared" si="117"/>
        <v>177</v>
      </c>
      <c r="S390" s="173">
        <f t="shared" si="118"/>
        <v>5.298592288187462E-2</v>
      </c>
      <c r="T390" s="190">
        <f t="shared" si="119"/>
        <v>606</v>
      </c>
      <c r="U390" s="190">
        <f t="shared" si="120"/>
        <v>12043</v>
      </c>
      <c r="V390" s="191">
        <f t="shared" si="114"/>
        <v>12043</v>
      </c>
      <c r="W390" s="192">
        <f t="shared" si="121"/>
        <v>606</v>
      </c>
      <c r="X390" s="177">
        <f t="shared" si="115"/>
        <v>5.2999999999999999E-2</v>
      </c>
      <c r="Y390" s="178" t="str">
        <f t="shared" si="113"/>
        <v>4.24%-6.36%</v>
      </c>
      <c r="Z390" s="193"/>
      <c r="AA390" s="193"/>
      <c r="AB390" s="193"/>
      <c r="AC390" s="180"/>
      <c r="AD390" s="189">
        <f t="shared" si="122"/>
        <v>0</v>
      </c>
      <c r="AE390" s="194">
        <f t="shared" si="123"/>
        <v>12043</v>
      </c>
      <c r="AF390" s="182">
        <f t="shared" si="124"/>
        <v>606</v>
      </c>
      <c r="AG390" s="183">
        <f t="shared" si="125"/>
        <v>5.2985922881874536E-2</v>
      </c>
      <c r="AH390" s="184">
        <v>14</v>
      </c>
      <c r="AI390" s="184">
        <v>450</v>
      </c>
      <c r="AJ390" s="184"/>
      <c r="AK390" s="184">
        <v>688</v>
      </c>
      <c r="AL390" s="184">
        <f t="shared" si="126"/>
        <v>174690</v>
      </c>
      <c r="AM390" s="171">
        <v>3</v>
      </c>
      <c r="AN390" s="184"/>
      <c r="AO390" s="185"/>
      <c r="AP390" s="185"/>
      <c r="AQ390" s="169" t="s">
        <v>1476</v>
      </c>
      <c r="AR390" s="169" t="s">
        <v>173</v>
      </c>
      <c r="AW390" s="145" t="e" vm="1">
        <f t="shared" ca="1" si="111"/>
        <v>#NAME?</v>
      </c>
      <c r="AX390" s="21" t="str">
        <f>VLOOKUP(表1[[#This Row],[Pers.no.]],'[6]Person Detail'!$B:$L,11,0)</f>
        <v>70-90</v>
      </c>
      <c r="AY390" s="404">
        <f>VLOOKUP(表1[[#This Row],[Pers.no.]],'[6]Person Detail'!$B:$R,17,0)</f>
        <v>0.92551082338660728</v>
      </c>
      <c r="AZ390" s="404">
        <f>VLOOKUP(表1[[#This Row],[Pers.no.]],'[6]Person Detail'!$B:$W,21,0)</f>
        <v>0.95763208574060121</v>
      </c>
      <c r="BA390" s="404">
        <f>VLOOKUP(表1[[#This Row],[Pers.no.]],'[6]Person Detail'!$B:$W,22,0)</f>
        <v>0.98705024178346035</v>
      </c>
    </row>
    <row r="391" spans="1:53" ht="19.95" customHeight="1">
      <c r="A391" s="87" t="s">
        <v>562</v>
      </c>
      <c r="B391" s="169">
        <v>11013956</v>
      </c>
      <c r="C391" s="169" t="s">
        <v>54</v>
      </c>
      <c r="D391" s="169" t="s">
        <v>55</v>
      </c>
      <c r="E391" s="169" t="s">
        <v>1344</v>
      </c>
      <c r="F391" s="169" t="s">
        <v>1519</v>
      </c>
      <c r="G391" s="169" t="s">
        <v>1520</v>
      </c>
      <c r="H391" s="170">
        <v>42562</v>
      </c>
      <c r="I391" s="169" t="s">
        <v>1510</v>
      </c>
      <c r="J391" s="169" t="s">
        <v>1510</v>
      </c>
      <c r="K391" s="169" t="s">
        <v>568</v>
      </c>
      <c r="L391" s="171">
        <v>2</v>
      </c>
      <c r="M391" s="171">
        <v>5</v>
      </c>
      <c r="N391" s="189">
        <v>9217</v>
      </c>
      <c r="O391" s="173">
        <v>1.9999999999999997E-2</v>
      </c>
      <c r="P391" s="190">
        <f t="shared" si="116"/>
        <v>184</v>
      </c>
      <c r="Q391" s="173">
        <v>0</v>
      </c>
      <c r="R391" s="190">
        <f t="shared" si="117"/>
        <v>0</v>
      </c>
      <c r="S391" s="173">
        <f t="shared" si="118"/>
        <v>1.9963111641531951E-2</v>
      </c>
      <c r="T391" s="190">
        <f t="shared" si="119"/>
        <v>184</v>
      </c>
      <c r="U391" s="190">
        <f t="shared" si="120"/>
        <v>9401</v>
      </c>
      <c r="V391" s="191">
        <f>N391</f>
        <v>9217</v>
      </c>
      <c r="W391" s="192">
        <f t="shared" si="121"/>
        <v>0</v>
      </c>
      <c r="X391" s="177">
        <f t="shared" si="115"/>
        <v>0</v>
      </c>
      <c r="Y391" s="178" t="str">
        <f t="shared" si="113"/>
        <v>1.60%-2.40%</v>
      </c>
      <c r="Z391" s="193" t="s">
        <v>112</v>
      </c>
      <c r="AA391" s="193" t="s">
        <v>110</v>
      </c>
      <c r="AB391" s="193" t="s">
        <v>198</v>
      </c>
      <c r="AC391" s="180">
        <v>0.1101</v>
      </c>
      <c r="AD391" s="189">
        <f t="shared" si="122"/>
        <v>1015</v>
      </c>
      <c r="AE391" s="194">
        <f t="shared" si="123"/>
        <v>10232</v>
      </c>
      <c r="AF391" s="182">
        <f t="shared" si="124"/>
        <v>1015</v>
      </c>
      <c r="AG391" s="183">
        <f t="shared" si="125"/>
        <v>0.11012259954432024</v>
      </c>
      <c r="AH391" s="184">
        <v>14</v>
      </c>
      <c r="AI391" s="184">
        <v>2150</v>
      </c>
      <c r="AJ391" s="184"/>
      <c r="AK391" s="184">
        <v>688</v>
      </c>
      <c r="AL391" s="184">
        <f t="shared" si="126"/>
        <v>169736</v>
      </c>
      <c r="AM391" s="171">
        <v>5</v>
      </c>
      <c r="AN391" s="184"/>
      <c r="AO391" s="185"/>
      <c r="AP391" s="185"/>
      <c r="AQ391" s="169" t="s">
        <v>1476</v>
      </c>
      <c r="AR391" s="169" t="s">
        <v>173</v>
      </c>
      <c r="AW391" s="145" t="e" vm="1">
        <f t="shared" ca="1" si="111"/>
        <v>#NAME?</v>
      </c>
      <c r="AX391" s="21" t="str">
        <f>VLOOKUP(表1[[#This Row],[Pers.no.]],'[6]Person Detail'!$B:$L,11,0)</f>
        <v>130-150</v>
      </c>
      <c r="AY391" s="404">
        <f>VLOOKUP(表1[[#This Row],[Pers.no.]],'[6]Person Detail'!$B:$R,17,0)</f>
        <v>1.1398009027391331</v>
      </c>
      <c r="AZ391" s="404">
        <f>VLOOKUP(表1[[#This Row],[Pers.no.]],'[6]Person Detail'!$B:$W,21,0)</f>
        <v>1.0843529411764705</v>
      </c>
      <c r="BA391" s="404">
        <f>VLOOKUP(表1[[#This Row],[Pers.no.]],'[6]Person Detail'!$B:$W,22,0)</f>
        <v>1.1743371972914036</v>
      </c>
    </row>
    <row r="392" spans="1:53" ht="19.95" customHeight="1">
      <c r="A392" s="87" t="s">
        <v>562</v>
      </c>
      <c r="B392" s="169">
        <v>11014153</v>
      </c>
      <c r="C392" s="169" t="s">
        <v>54</v>
      </c>
      <c r="D392" s="169" t="s">
        <v>55</v>
      </c>
      <c r="E392" s="169" t="s">
        <v>1344</v>
      </c>
      <c r="F392" s="169" t="s">
        <v>1595</v>
      </c>
      <c r="G392" s="169" t="s">
        <v>1335</v>
      </c>
      <c r="H392" s="170">
        <v>41862</v>
      </c>
      <c r="I392" s="169" t="s">
        <v>388</v>
      </c>
      <c r="J392" s="169" t="s">
        <v>388</v>
      </c>
      <c r="K392" s="169" t="s">
        <v>107</v>
      </c>
      <c r="L392" s="171">
        <v>2</v>
      </c>
      <c r="M392" s="171">
        <v>3</v>
      </c>
      <c r="N392" s="189">
        <v>8758</v>
      </c>
      <c r="O392" s="173">
        <v>0</v>
      </c>
      <c r="P392" s="190">
        <f t="shared" si="116"/>
        <v>0</v>
      </c>
      <c r="Q392" s="173">
        <v>0</v>
      </c>
      <c r="R392" s="190">
        <f t="shared" si="117"/>
        <v>0</v>
      </c>
      <c r="S392" s="173">
        <f t="shared" si="118"/>
        <v>0</v>
      </c>
      <c r="T392" s="190">
        <f t="shared" si="119"/>
        <v>0</v>
      </c>
      <c r="U392" s="190">
        <f t="shared" si="120"/>
        <v>8758</v>
      </c>
      <c r="V392" s="191">
        <f t="shared" si="114"/>
        <v>8758</v>
      </c>
      <c r="W392" s="192">
        <f t="shared" si="121"/>
        <v>0</v>
      </c>
      <c r="X392" s="177">
        <f t="shared" si="115"/>
        <v>0</v>
      </c>
      <c r="Y392" s="178" t="str">
        <f t="shared" si="113"/>
        <v>0.00%-0.00%</v>
      </c>
      <c r="Z392" s="193"/>
      <c r="AA392" s="193"/>
      <c r="AB392" s="193"/>
      <c r="AC392" s="180"/>
      <c r="AD392" s="189">
        <f t="shared" si="122"/>
        <v>0</v>
      </c>
      <c r="AE392" s="194">
        <f t="shared" si="123"/>
        <v>8758</v>
      </c>
      <c r="AF392" s="182">
        <f t="shared" si="124"/>
        <v>0</v>
      </c>
      <c r="AG392" s="183">
        <f t="shared" si="125"/>
        <v>0</v>
      </c>
      <c r="AH392" s="184">
        <v>14</v>
      </c>
      <c r="AI392" s="184">
        <v>450</v>
      </c>
      <c r="AJ392" s="184"/>
      <c r="AK392" s="184">
        <v>688</v>
      </c>
      <c r="AL392" s="184">
        <f t="shared" si="126"/>
        <v>128700</v>
      </c>
      <c r="AM392" s="171">
        <v>3</v>
      </c>
      <c r="AN392" s="184"/>
      <c r="AO392" s="185"/>
      <c r="AP392" s="185"/>
      <c r="AQ392" s="169" t="s">
        <v>1476</v>
      </c>
      <c r="AR392" s="169" t="s">
        <v>173</v>
      </c>
      <c r="AW392" s="145" t="e" vm="1">
        <f t="shared" ca="1" si="111"/>
        <v>#NAME?</v>
      </c>
      <c r="AX392" s="21" t="str">
        <f>VLOOKUP(表1[[#This Row],[Pers.no.]],'[6]Person Detail'!$B:$L,11,0)</f>
        <v>&gt;90</v>
      </c>
      <c r="AY392" s="404">
        <f>VLOOKUP(表1[[#This Row],[Pers.no.]],'[6]Person Detail'!$B:$R,17,0)</f>
        <v>0.9267724867724868</v>
      </c>
      <c r="AZ392" s="404">
        <f>VLOOKUP(表1[[#This Row],[Pers.no.]],'[6]Person Detail'!$B:$W,21,0)</f>
        <v>1</v>
      </c>
      <c r="BA392" s="404">
        <f>VLOOKUP(表1[[#This Row],[Pers.no.]],'[6]Person Detail'!$B:$W,22,0)</f>
        <v>0.97311111111111115</v>
      </c>
    </row>
    <row r="393" spans="1:53" ht="19.95" customHeight="1">
      <c r="A393" s="87" t="s">
        <v>562</v>
      </c>
      <c r="B393" s="169">
        <v>11015490</v>
      </c>
      <c r="C393" s="169" t="s">
        <v>54</v>
      </c>
      <c r="D393" s="169" t="s">
        <v>55</v>
      </c>
      <c r="E393" s="169" t="s">
        <v>1344</v>
      </c>
      <c r="F393" s="169" t="s">
        <v>1530</v>
      </c>
      <c r="G393" s="169" t="s">
        <v>1531</v>
      </c>
      <c r="H393" s="170">
        <v>43017</v>
      </c>
      <c r="I393" s="169" t="s">
        <v>1526</v>
      </c>
      <c r="J393" s="169" t="s">
        <v>1526</v>
      </c>
      <c r="K393" s="169" t="s">
        <v>568</v>
      </c>
      <c r="L393" s="171">
        <v>2</v>
      </c>
      <c r="M393" s="171">
        <v>5</v>
      </c>
      <c r="N393" s="189">
        <v>9723</v>
      </c>
      <c r="O393" s="173">
        <v>0.04</v>
      </c>
      <c r="P393" s="190">
        <f t="shared" si="116"/>
        <v>389</v>
      </c>
      <c r="Q393" s="173">
        <v>0</v>
      </c>
      <c r="R393" s="190">
        <f t="shared" si="117"/>
        <v>0</v>
      </c>
      <c r="S393" s="173">
        <f t="shared" si="118"/>
        <v>4.0008227913195513E-2</v>
      </c>
      <c r="T393" s="190">
        <f t="shared" si="119"/>
        <v>389</v>
      </c>
      <c r="U393" s="190">
        <f t="shared" si="120"/>
        <v>10112</v>
      </c>
      <c r="V393" s="191">
        <f>U393-389</f>
        <v>9723</v>
      </c>
      <c r="W393" s="192">
        <f t="shared" si="121"/>
        <v>0</v>
      </c>
      <c r="X393" s="177">
        <f t="shared" si="115"/>
        <v>0</v>
      </c>
      <c r="Y393" s="178" t="str">
        <f t="shared" si="113"/>
        <v>3.20%-4.80%</v>
      </c>
      <c r="Z393" s="193" t="s">
        <v>112</v>
      </c>
      <c r="AA393" s="193" t="s">
        <v>110</v>
      </c>
      <c r="AB393" s="193" t="s">
        <v>198</v>
      </c>
      <c r="AC393" s="180">
        <v>0.1</v>
      </c>
      <c r="AD393" s="189">
        <f t="shared" si="122"/>
        <v>972</v>
      </c>
      <c r="AE393" s="194">
        <f t="shared" si="123"/>
        <v>10695</v>
      </c>
      <c r="AF393" s="182">
        <f t="shared" si="124"/>
        <v>972</v>
      </c>
      <c r="AG393" s="183">
        <f t="shared" si="125"/>
        <v>9.9969145325516706E-2</v>
      </c>
      <c r="AH393" s="184">
        <v>14</v>
      </c>
      <c r="AI393" s="184">
        <v>450</v>
      </c>
      <c r="AJ393" s="184"/>
      <c r="AK393" s="184">
        <v>688</v>
      </c>
      <c r="AL393" s="184">
        <f t="shared" si="126"/>
        <v>155818</v>
      </c>
      <c r="AM393" s="171">
        <v>3</v>
      </c>
      <c r="AN393" s="184"/>
      <c r="AO393" s="185"/>
      <c r="AP393" s="185"/>
      <c r="AQ393" s="169" t="s">
        <v>1476</v>
      </c>
      <c r="AR393" s="169" t="s">
        <v>173</v>
      </c>
      <c r="AW393" s="145" t="e" vm="1">
        <f t="shared" ca="1" si="111"/>
        <v>#NAME?</v>
      </c>
      <c r="AX393" s="21" t="str">
        <f>VLOOKUP(表1[[#This Row],[Pers.no.]],'[6]Person Detail'!$B:$L,11,0)</f>
        <v>90-110</v>
      </c>
      <c r="AY393" s="404">
        <f>VLOOKUP(表1[[#This Row],[Pers.no.]],'[6]Person Detail'!$B:$R,17,0)</f>
        <v>1.2023743275830088</v>
      </c>
      <c r="AZ393" s="404">
        <f>VLOOKUP(表1[[#This Row],[Pers.no.]],'[6]Person Detail'!$B:$W,21,0)</f>
        <v>1.1438823529411766</v>
      </c>
      <c r="BA393" s="404">
        <f>VLOOKUP(表1[[#This Row],[Pers.no.]],'[6]Person Detail'!$B:$W,22,0)</f>
        <v>1.2274761850109033</v>
      </c>
    </row>
    <row r="394" spans="1:53" ht="19.95" customHeight="1">
      <c r="A394" s="87" t="s">
        <v>562</v>
      </c>
      <c r="B394" s="169">
        <v>11015927</v>
      </c>
      <c r="C394" s="169" t="s">
        <v>54</v>
      </c>
      <c r="D394" s="169" t="s">
        <v>55</v>
      </c>
      <c r="E394" s="169" t="s">
        <v>1344</v>
      </c>
      <c r="F394" s="169" t="s">
        <v>1588</v>
      </c>
      <c r="G394" s="169" t="s">
        <v>1531</v>
      </c>
      <c r="H394" s="170">
        <v>43181</v>
      </c>
      <c r="I394" s="169" t="s">
        <v>1505</v>
      </c>
      <c r="J394" s="169" t="s">
        <v>1505</v>
      </c>
      <c r="K394" s="169" t="s">
        <v>568</v>
      </c>
      <c r="L394" s="171">
        <v>2</v>
      </c>
      <c r="M394" s="171">
        <v>3</v>
      </c>
      <c r="N394" s="189">
        <v>8053</v>
      </c>
      <c r="O394" s="173">
        <v>2.5000000000000001E-2</v>
      </c>
      <c r="P394" s="190">
        <f t="shared" si="116"/>
        <v>201</v>
      </c>
      <c r="Q394" s="173">
        <v>0</v>
      </c>
      <c r="R394" s="190">
        <f t="shared" si="117"/>
        <v>0</v>
      </c>
      <c r="S394" s="173">
        <f t="shared" si="118"/>
        <v>2.4959642369303366E-2</v>
      </c>
      <c r="T394" s="190">
        <f t="shared" si="119"/>
        <v>201</v>
      </c>
      <c r="U394" s="190">
        <f t="shared" si="120"/>
        <v>8254</v>
      </c>
      <c r="V394" s="191">
        <f t="shared" si="114"/>
        <v>8254</v>
      </c>
      <c r="W394" s="192">
        <f t="shared" si="121"/>
        <v>201</v>
      </c>
      <c r="X394" s="177">
        <f t="shared" si="115"/>
        <v>2.5000000000000001E-2</v>
      </c>
      <c r="Y394" s="178" t="str">
        <f t="shared" si="113"/>
        <v>2.00%-3.00%</v>
      </c>
      <c r="Z394" s="193"/>
      <c r="AA394" s="193"/>
      <c r="AB394" s="193"/>
      <c r="AC394" s="180"/>
      <c r="AD394" s="189">
        <f t="shared" si="122"/>
        <v>0</v>
      </c>
      <c r="AE394" s="194">
        <f t="shared" si="123"/>
        <v>8254</v>
      </c>
      <c r="AF394" s="182">
        <f t="shared" si="124"/>
        <v>201</v>
      </c>
      <c r="AG394" s="183">
        <f t="shared" si="125"/>
        <v>2.4959642369303259E-2</v>
      </c>
      <c r="AH394" s="184">
        <v>14</v>
      </c>
      <c r="AI394" s="184">
        <v>450</v>
      </c>
      <c r="AJ394" s="184"/>
      <c r="AK394" s="184">
        <v>688</v>
      </c>
      <c r="AL394" s="184">
        <f t="shared" si="126"/>
        <v>121644</v>
      </c>
      <c r="AM394" s="171">
        <v>3</v>
      </c>
      <c r="AN394" s="184"/>
      <c r="AO394" s="185"/>
      <c r="AP394" s="185"/>
      <c r="AQ394" s="169" t="s">
        <v>1476</v>
      </c>
      <c r="AR394" s="169" t="s">
        <v>173</v>
      </c>
      <c r="AW394" s="145" t="e" vm="1">
        <f t="shared" ref="AW394:AW464" ca="1" si="127">_xlfn.LET(_xlpm.actual,X394,_xlpm.low,VALUE(_xlfn.TEXTBEFORE(Y394,"-")),_xlpm.high,VALUE(_xlfn.TEXTAFTER(Y394,"-")),IF(AND(_xlpm.actual=0,OR(_xlpm.low&lt;&gt;0,_xlpm.high&lt;&gt;0)),"0 increase",IF(_xlpm.actual&gt;_xlpm.high*1.2,"&gt;20",IF(_xlpm.actual&lt;_xlpm.low*0.8,"&lt;20","OK"))))</f>
        <v>#NAME?</v>
      </c>
      <c r="AX394" s="21" t="str">
        <f>VLOOKUP(表1[[#This Row],[Pers.no.]],'[6]Person Detail'!$B:$L,11,0)</f>
        <v>70-90</v>
      </c>
      <c r="AY394" s="404">
        <f>VLOOKUP(表1[[#This Row],[Pers.no.]],'[6]Person Detail'!$B:$R,17,0)</f>
        <v>0.99585729301922954</v>
      </c>
      <c r="AZ394" s="404">
        <f>VLOOKUP(表1[[#This Row],[Pers.no.]],'[6]Person Detail'!$B:$W,21,0)</f>
        <v>0.9474117647058824</v>
      </c>
      <c r="BA394" s="404">
        <f>VLOOKUP(表1[[#This Row],[Pers.no.]],'[6]Person Detail'!$B:$W,22,0)</f>
        <v>0.94732009640766668</v>
      </c>
    </row>
    <row r="395" spans="1:53" ht="19.95" customHeight="1">
      <c r="A395" s="87" t="s">
        <v>562</v>
      </c>
      <c r="B395" s="169">
        <v>11016128</v>
      </c>
      <c r="C395" s="169" t="s">
        <v>54</v>
      </c>
      <c r="D395" s="169" t="s">
        <v>55</v>
      </c>
      <c r="E395" s="169" t="s">
        <v>1344</v>
      </c>
      <c r="F395" s="169" t="s">
        <v>1516</v>
      </c>
      <c r="G395" s="169" t="s">
        <v>1335</v>
      </c>
      <c r="H395" s="170">
        <v>43234</v>
      </c>
      <c r="I395" s="169" t="s">
        <v>150</v>
      </c>
      <c r="J395" s="169" t="s">
        <v>1646</v>
      </c>
      <c r="K395" s="169" t="s">
        <v>59</v>
      </c>
      <c r="L395" s="171">
        <v>2</v>
      </c>
      <c r="M395" s="171">
        <v>3</v>
      </c>
      <c r="N395" s="189">
        <v>21293</v>
      </c>
      <c r="O395" s="173">
        <v>2.5000000000000001E-2</v>
      </c>
      <c r="P395" s="190">
        <f t="shared" si="116"/>
        <v>532</v>
      </c>
      <c r="Q395" s="173">
        <v>0</v>
      </c>
      <c r="R395" s="190">
        <f t="shared" si="117"/>
        <v>0</v>
      </c>
      <c r="S395" s="173">
        <f t="shared" si="118"/>
        <v>2.4984736767951907E-2</v>
      </c>
      <c r="T395" s="190">
        <f t="shared" si="119"/>
        <v>532</v>
      </c>
      <c r="U395" s="190">
        <f t="shared" si="120"/>
        <v>21825</v>
      </c>
      <c r="V395" s="191">
        <f t="shared" si="114"/>
        <v>21825</v>
      </c>
      <c r="W395" s="192">
        <f t="shared" si="121"/>
        <v>532</v>
      </c>
      <c r="X395" s="177">
        <f t="shared" si="115"/>
        <v>2.5000000000000001E-2</v>
      </c>
      <c r="Y395" s="178" t="str">
        <f t="shared" si="113"/>
        <v>2.00%-3.00%</v>
      </c>
      <c r="Z395" s="193"/>
      <c r="AA395" s="193"/>
      <c r="AB395" s="193"/>
      <c r="AC395" s="180"/>
      <c r="AD395" s="189">
        <f t="shared" si="122"/>
        <v>0</v>
      </c>
      <c r="AE395" s="194">
        <f t="shared" si="123"/>
        <v>21825</v>
      </c>
      <c r="AF395" s="182">
        <f t="shared" si="124"/>
        <v>532</v>
      </c>
      <c r="AG395" s="183">
        <f t="shared" si="125"/>
        <v>2.4984736767951876E-2</v>
      </c>
      <c r="AH395" s="184">
        <v>14</v>
      </c>
      <c r="AI395" s="184">
        <v>450</v>
      </c>
      <c r="AJ395" s="184"/>
      <c r="AK395" s="184">
        <v>688</v>
      </c>
      <c r="AL395" s="184">
        <f t="shared" si="126"/>
        <v>311638</v>
      </c>
      <c r="AM395" s="171">
        <v>4</v>
      </c>
      <c r="AN395" s="184"/>
      <c r="AO395" s="185"/>
      <c r="AP395" s="185"/>
      <c r="AQ395" s="169" t="s">
        <v>1476</v>
      </c>
      <c r="AR395" s="169" t="s">
        <v>173</v>
      </c>
      <c r="AW395" s="145" t="e" vm="1">
        <f t="shared" ca="1" si="127"/>
        <v>#NAME?</v>
      </c>
      <c r="AX395" s="21" t="str">
        <f>VLOOKUP(表1[[#This Row],[Pers.no.]],'[6]Person Detail'!$B:$L,11,0)</f>
        <v>70-90</v>
      </c>
      <c r="AY395" s="404">
        <f>VLOOKUP(表1[[#This Row],[Pers.no.]],'[6]Person Detail'!$B:$R,17,0)</f>
        <v>0.91610377317902159</v>
      </c>
      <c r="AZ395" s="404">
        <f>VLOOKUP(表1[[#This Row],[Pers.no.]],'[6]Person Detail'!$B:$W,21,0)</f>
        <v>1</v>
      </c>
      <c r="BA395" s="404">
        <f>VLOOKUP(表1[[#This Row],[Pers.no.]],'[6]Person Detail'!$B:$W,22,0)</f>
        <v>1</v>
      </c>
    </row>
    <row r="396" spans="1:53" ht="19.95" customHeight="1">
      <c r="A396" s="87" t="s">
        <v>562</v>
      </c>
      <c r="B396" s="169">
        <v>11016736</v>
      </c>
      <c r="C396" s="169" t="s">
        <v>54</v>
      </c>
      <c r="D396" s="169" t="s">
        <v>55</v>
      </c>
      <c r="E396" s="169" t="s">
        <v>1344</v>
      </c>
      <c r="F396" s="169" t="s">
        <v>1549</v>
      </c>
      <c r="G396" s="169" t="s">
        <v>1550</v>
      </c>
      <c r="H396" s="170">
        <v>43368</v>
      </c>
      <c r="I396" s="169" t="s">
        <v>1513</v>
      </c>
      <c r="J396" s="169" t="s">
        <v>1513</v>
      </c>
      <c r="K396" s="169" t="s">
        <v>568</v>
      </c>
      <c r="L396" s="171">
        <v>2</v>
      </c>
      <c r="M396" s="171">
        <v>3</v>
      </c>
      <c r="N396" s="189">
        <v>7610</v>
      </c>
      <c r="O396" s="173">
        <v>0</v>
      </c>
      <c r="P396" s="190">
        <f t="shared" si="116"/>
        <v>0</v>
      </c>
      <c r="Q396" s="173">
        <v>0</v>
      </c>
      <c r="R396" s="190">
        <f t="shared" si="117"/>
        <v>0</v>
      </c>
      <c r="S396" s="173">
        <f t="shared" si="118"/>
        <v>0</v>
      </c>
      <c r="T396" s="190">
        <f t="shared" si="119"/>
        <v>0</v>
      </c>
      <c r="U396" s="190">
        <f t="shared" si="120"/>
        <v>7610</v>
      </c>
      <c r="V396" s="191">
        <f t="shared" si="114"/>
        <v>7610</v>
      </c>
      <c r="W396" s="192">
        <f t="shared" si="121"/>
        <v>0</v>
      </c>
      <c r="X396" s="177">
        <f t="shared" si="115"/>
        <v>0</v>
      </c>
      <c r="Y396" s="178" t="str">
        <f t="shared" si="113"/>
        <v>0.00%-0.00%</v>
      </c>
      <c r="Z396" s="193"/>
      <c r="AA396" s="193"/>
      <c r="AB396" s="193"/>
      <c r="AC396" s="180"/>
      <c r="AD396" s="189">
        <f t="shared" si="122"/>
        <v>0</v>
      </c>
      <c r="AE396" s="194">
        <f t="shared" si="123"/>
        <v>7610</v>
      </c>
      <c r="AF396" s="182">
        <f t="shared" si="124"/>
        <v>0</v>
      </c>
      <c r="AG396" s="183">
        <f t="shared" si="125"/>
        <v>0</v>
      </c>
      <c r="AH396" s="184">
        <v>14</v>
      </c>
      <c r="AI396" s="184">
        <v>1750</v>
      </c>
      <c r="AJ396" s="184"/>
      <c r="AK396" s="184">
        <v>688</v>
      </c>
      <c r="AL396" s="184">
        <f t="shared" si="126"/>
        <v>128228</v>
      </c>
      <c r="AM396" s="171">
        <v>3</v>
      </c>
      <c r="AN396" s="184"/>
      <c r="AO396" s="185"/>
      <c r="AP396" s="185"/>
      <c r="AQ396" s="169" t="s">
        <v>1476</v>
      </c>
      <c r="AR396" s="169" t="s">
        <v>173</v>
      </c>
      <c r="AW396" s="145" t="e" vm="1">
        <f t="shared" ca="1" si="127"/>
        <v>#NAME?</v>
      </c>
      <c r="AX396" s="21" t="str">
        <f>VLOOKUP(表1[[#This Row],[Pers.no.]],'[6]Person Detail'!$B:$L,11,0)</f>
        <v>&gt;90</v>
      </c>
      <c r="AY396" s="404">
        <f>VLOOKUP(表1[[#This Row],[Pers.no.]],'[6]Person Detail'!$B:$R,17,0)</f>
        <v>0.94107463055710139</v>
      </c>
      <c r="AZ396" s="404">
        <f>VLOOKUP(表1[[#This Row],[Pers.no.]],'[6]Person Detail'!$B:$W,21,0)</f>
        <v>0.8952941176470588</v>
      </c>
      <c r="BA396" s="404">
        <f>VLOOKUP(表1[[#This Row],[Pers.no.]],'[6]Person Detail'!$B:$W,22,0)</f>
        <v>0.87340755193389186</v>
      </c>
    </row>
    <row r="397" spans="1:53" ht="19.95" customHeight="1">
      <c r="A397" s="87" t="s">
        <v>562</v>
      </c>
      <c r="B397" s="169">
        <v>11017062</v>
      </c>
      <c r="C397" s="169" t="s">
        <v>54</v>
      </c>
      <c r="D397" s="169" t="s">
        <v>55</v>
      </c>
      <c r="E397" s="169" t="s">
        <v>1344</v>
      </c>
      <c r="F397" s="169" t="s">
        <v>1545</v>
      </c>
      <c r="G397" s="169" t="s">
        <v>1546</v>
      </c>
      <c r="H397" s="170">
        <v>43836</v>
      </c>
      <c r="I397" s="169" t="s">
        <v>1510</v>
      </c>
      <c r="J397" s="169" t="s">
        <v>1510</v>
      </c>
      <c r="K397" s="169" t="s">
        <v>568</v>
      </c>
      <c r="L397" s="171">
        <v>2</v>
      </c>
      <c r="M397" s="171">
        <v>3</v>
      </c>
      <c r="N397" s="189">
        <v>7805</v>
      </c>
      <c r="O397" s="173">
        <v>0</v>
      </c>
      <c r="P397" s="190">
        <f t="shared" si="116"/>
        <v>0</v>
      </c>
      <c r="Q397" s="173">
        <v>0</v>
      </c>
      <c r="R397" s="190">
        <f t="shared" si="117"/>
        <v>0</v>
      </c>
      <c r="S397" s="173">
        <f t="shared" si="118"/>
        <v>0</v>
      </c>
      <c r="T397" s="190">
        <f t="shared" si="119"/>
        <v>0</v>
      </c>
      <c r="U397" s="190">
        <f t="shared" si="120"/>
        <v>7805</v>
      </c>
      <c r="V397" s="191">
        <f t="shared" si="114"/>
        <v>7805</v>
      </c>
      <c r="W397" s="192">
        <f t="shared" si="121"/>
        <v>0</v>
      </c>
      <c r="X397" s="177">
        <f t="shared" si="115"/>
        <v>0</v>
      </c>
      <c r="Y397" s="178" t="str">
        <f t="shared" si="113"/>
        <v>0.00%-0.00%</v>
      </c>
      <c r="Z397" s="193"/>
      <c r="AA397" s="193"/>
      <c r="AB397" s="193"/>
      <c r="AC397" s="180"/>
      <c r="AD397" s="189">
        <f t="shared" si="122"/>
        <v>0</v>
      </c>
      <c r="AE397" s="194">
        <f t="shared" si="123"/>
        <v>7805</v>
      </c>
      <c r="AF397" s="182">
        <f t="shared" si="124"/>
        <v>0</v>
      </c>
      <c r="AG397" s="183">
        <f t="shared" si="125"/>
        <v>0</v>
      </c>
      <c r="AH397" s="184">
        <v>14</v>
      </c>
      <c r="AI397" s="184">
        <v>1150</v>
      </c>
      <c r="AJ397" s="184"/>
      <c r="AK397" s="184">
        <v>688</v>
      </c>
      <c r="AL397" s="184">
        <f t="shared" si="126"/>
        <v>123758</v>
      </c>
      <c r="AM397" s="171">
        <v>2</v>
      </c>
      <c r="AN397" s="184"/>
      <c r="AO397" s="185"/>
      <c r="AP397" s="185"/>
      <c r="AQ397" s="169" t="s">
        <v>1476</v>
      </c>
      <c r="AR397" s="169" t="s">
        <v>173</v>
      </c>
      <c r="AW397" s="145" t="e" vm="1">
        <f t="shared" ca="1" si="127"/>
        <v>#NAME?</v>
      </c>
      <c r="AX397" s="21" t="str">
        <f>VLOOKUP(表1[[#This Row],[Pers.no.]],'[6]Person Detail'!$B:$L,11,0)</f>
        <v>&gt;90</v>
      </c>
      <c r="AY397" s="404">
        <f>VLOOKUP(表1[[#This Row],[Pers.no.]],'[6]Person Detail'!$B:$R,17,0)</f>
        <v>0.96518889507203365</v>
      </c>
      <c r="AZ397" s="404">
        <f>VLOOKUP(表1[[#This Row],[Pers.no.]],'[6]Person Detail'!$B:$W,21,0)</f>
        <v>0.91823529411764704</v>
      </c>
      <c r="BA397" s="404">
        <f>VLOOKUP(表1[[#This Row],[Pers.no.]],'[6]Person Detail'!$B:$W,22,0)</f>
        <v>0.89578790313324919</v>
      </c>
    </row>
    <row r="398" spans="1:53" ht="19.95" customHeight="1">
      <c r="A398" s="87" t="s">
        <v>562</v>
      </c>
      <c r="B398" s="169">
        <v>11017078</v>
      </c>
      <c r="C398" s="169" t="s">
        <v>54</v>
      </c>
      <c r="D398" s="169" t="s">
        <v>55</v>
      </c>
      <c r="E398" s="169" t="s">
        <v>1344</v>
      </c>
      <c r="F398" s="169" t="s">
        <v>1549</v>
      </c>
      <c r="G398" s="169" t="s">
        <v>1550</v>
      </c>
      <c r="H398" s="170">
        <v>43843</v>
      </c>
      <c r="I398" s="169" t="s">
        <v>110</v>
      </c>
      <c r="J398" s="169" t="s">
        <v>1653</v>
      </c>
      <c r="K398" s="169" t="s">
        <v>89</v>
      </c>
      <c r="L398" s="171">
        <v>2</v>
      </c>
      <c r="M398" s="171">
        <v>3</v>
      </c>
      <c r="N398" s="189">
        <v>10544</v>
      </c>
      <c r="O398" s="173">
        <v>2.5000000000000001E-2</v>
      </c>
      <c r="P398" s="190">
        <f t="shared" si="116"/>
        <v>264</v>
      </c>
      <c r="Q398" s="173">
        <v>0</v>
      </c>
      <c r="R398" s="190">
        <f t="shared" si="117"/>
        <v>0</v>
      </c>
      <c r="S398" s="173">
        <f t="shared" si="118"/>
        <v>2.503793626707132E-2</v>
      </c>
      <c r="T398" s="190">
        <f t="shared" si="119"/>
        <v>264</v>
      </c>
      <c r="U398" s="190">
        <f t="shared" si="120"/>
        <v>10808</v>
      </c>
      <c r="V398" s="191">
        <f t="shared" si="114"/>
        <v>10808</v>
      </c>
      <c r="W398" s="192">
        <f t="shared" si="121"/>
        <v>264</v>
      </c>
      <c r="X398" s="177">
        <f t="shared" si="115"/>
        <v>2.5000000000000001E-2</v>
      </c>
      <c r="Y398" s="178" t="str">
        <f t="shared" si="113"/>
        <v>2.00%-3.00%</v>
      </c>
      <c r="Z398" s="193"/>
      <c r="AA398" s="193"/>
      <c r="AB398" s="193"/>
      <c r="AC398" s="180"/>
      <c r="AD398" s="189">
        <f t="shared" si="122"/>
        <v>0</v>
      </c>
      <c r="AE398" s="194">
        <f t="shared" si="123"/>
        <v>10808</v>
      </c>
      <c r="AF398" s="182">
        <f t="shared" si="124"/>
        <v>264</v>
      </c>
      <c r="AG398" s="183">
        <f t="shared" si="125"/>
        <v>2.5037936267071403E-2</v>
      </c>
      <c r="AH398" s="184">
        <v>14</v>
      </c>
      <c r="AI398" s="184">
        <v>450</v>
      </c>
      <c r="AJ398" s="184"/>
      <c r="AK398" s="184">
        <v>688</v>
      </c>
      <c r="AL398" s="184">
        <f t="shared" si="126"/>
        <v>157400</v>
      </c>
      <c r="AM398" s="171">
        <v>3</v>
      </c>
      <c r="AN398" s="184"/>
      <c r="AO398" s="185"/>
      <c r="AP398" s="185"/>
      <c r="AQ398" s="169" t="s">
        <v>1476</v>
      </c>
      <c r="AR398" s="169" t="s">
        <v>173</v>
      </c>
      <c r="AW398" s="145" t="e" vm="1">
        <f t="shared" ca="1" si="127"/>
        <v>#NAME?</v>
      </c>
      <c r="AX398" s="21" t="str">
        <f>VLOOKUP(表1[[#This Row],[Pers.no.]],'[6]Person Detail'!$B:$L,11,0)</f>
        <v>70-90</v>
      </c>
      <c r="AY398" s="404">
        <f>VLOOKUP(表1[[#This Row],[Pers.no.]],'[6]Person Detail'!$B:$R,17,0)</f>
        <v>0.8532470159821971</v>
      </c>
      <c r="AZ398" s="404">
        <f>VLOOKUP(表1[[#This Row],[Pers.no.]],'[6]Person Detail'!$B:$W,21,0)</f>
        <v>0.88286025286778869</v>
      </c>
      <c r="BA398" s="404">
        <f>VLOOKUP(表1[[#This Row],[Pers.no.]],'[6]Person Detail'!$B:$W,22,0)</f>
        <v>0.88582903040734362</v>
      </c>
    </row>
    <row r="399" spans="1:53" ht="19.95" customHeight="1">
      <c r="A399" s="87" t="s">
        <v>562</v>
      </c>
      <c r="B399" s="169">
        <v>11017095</v>
      </c>
      <c r="C399" s="169" t="s">
        <v>54</v>
      </c>
      <c r="D399" s="169" t="s">
        <v>55</v>
      </c>
      <c r="E399" s="169" t="s">
        <v>1344</v>
      </c>
      <c r="F399" s="169" t="s">
        <v>1566</v>
      </c>
      <c r="G399" s="169" t="s">
        <v>1567</v>
      </c>
      <c r="H399" s="170">
        <v>43864</v>
      </c>
      <c r="I399" s="169" t="s">
        <v>1505</v>
      </c>
      <c r="J399" s="169" t="s">
        <v>1505</v>
      </c>
      <c r="K399" s="169" t="s">
        <v>568</v>
      </c>
      <c r="L399" s="171">
        <v>2</v>
      </c>
      <c r="M399" s="171">
        <v>3</v>
      </c>
      <c r="N399" s="189">
        <v>8908</v>
      </c>
      <c r="O399" s="173">
        <v>2.5000000000000001E-2</v>
      </c>
      <c r="P399" s="190">
        <f t="shared" si="116"/>
        <v>223</v>
      </c>
      <c r="Q399" s="173">
        <v>0</v>
      </c>
      <c r="R399" s="190">
        <f t="shared" si="117"/>
        <v>0</v>
      </c>
      <c r="S399" s="173">
        <f t="shared" si="118"/>
        <v>2.5033677593174673E-2</v>
      </c>
      <c r="T399" s="190">
        <f t="shared" si="119"/>
        <v>223</v>
      </c>
      <c r="U399" s="190">
        <f t="shared" si="120"/>
        <v>9131</v>
      </c>
      <c r="V399" s="191">
        <f t="shared" si="114"/>
        <v>9131</v>
      </c>
      <c r="W399" s="192">
        <f t="shared" si="121"/>
        <v>223</v>
      </c>
      <c r="X399" s="177">
        <f t="shared" si="115"/>
        <v>2.5000000000000001E-2</v>
      </c>
      <c r="Y399" s="178" t="str">
        <f t="shared" si="113"/>
        <v>2.00%-3.00%</v>
      </c>
      <c r="Z399" s="193"/>
      <c r="AA399" s="193"/>
      <c r="AB399" s="193"/>
      <c r="AC399" s="180"/>
      <c r="AD399" s="189">
        <f t="shared" si="122"/>
        <v>0</v>
      </c>
      <c r="AE399" s="194">
        <f t="shared" si="123"/>
        <v>9131</v>
      </c>
      <c r="AF399" s="182">
        <f t="shared" si="124"/>
        <v>223</v>
      </c>
      <c r="AG399" s="183">
        <f t="shared" si="125"/>
        <v>2.5033677593174763E-2</v>
      </c>
      <c r="AH399" s="184">
        <v>14</v>
      </c>
      <c r="AI399" s="184">
        <v>450</v>
      </c>
      <c r="AJ399" s="184"/>
      <c r="AK399" s="184">
        <v>688</v>
      </c>
      <c r="AL399" s="184">
        <f t="shared" si="126"/>
        <v>133922</v>
      </c>
      <c r="AM399" s="171">
        <v>1</v>
      </c>
      <c r="AN399" s="184"/>
      <c r="AO399" s="185"/>
      <c r="AP399" s="185"/>
      <c r="AQ399" s="169" t="s">
        <v>1476</v>
      </c>
      <c r="AR399" s="169" t="s">
        <v>173</v>
      </c>
      <c r="AW399" s="145" t="e" vm="1">
        <f t="shared" ca="1" si="127"/>
        <v>#NAME?</v>
      </c>
      <c r="AX399" s="21" t="str">
        <f>VLOOKUP(表1[[#This Row],[Pers.no.]],'[6]Person Detail'!$B:$L,11,0)</f>
        <v>70-90</v>
      </c>
      <c r="AY399" s="404">
        <f>VLOOKUP(表1[[#This Row],[Pers.no.]],'[6]Person Detail'!$B:$R,17,0)</f>
        <v>1.1015890682000866</v>
      </c>
      <c r="AZ399" s="404">
        <f>VLOOKUP(表1[[#This Row],[Pers.no.]],'[6]Person Detail'!$B:$W,21,0)</f>
        <v>1.048</v>
      </c>
      <c r="BA399" s="404">
        <f>VLOOKUP(表1[[#This Row],[Pers.no.]],'[6]Person Detail'!$B:$W,22,0)</f>
        <v>1.0479742912888788</v>
      </c>
    </row>
    <row r="400" spans="1:53" ht="19.95" customHeight="1">
      <c r="A400" s="87" t="s">
        <v>562</v>
      </c>
      <c r="B400" s="169">
        <v>11017118</v>
      </c>
      <c r="C400" s="169" t="s">
        <v>54</v>
      </c>
      <c r="D400" s="169" t="s">
        <v>55</v>
      </c>
      <c r="E400" s="169" t="s">
        <v>1344</v>
      </c>
      <c r="F400" s="169" t="s">
        <v>1566</v>
      </c>
      <c r="G400" s="169" t="s">
        <v>1567</v>
      </c>
      <c r="H400" s="170">
        <v>43928</v>
      </c>
      <c r="I400" s="169" t="s">
        <v>1658</v>
      </c>
      <c r="J400" s="169" t="s">
        <v>1658</v>
      </c>
      <c r="K400" s="169" t="s">
        <v>568</v>
      </c>
      <c r="L400" s="171">
        <v>2</v>
      </c>
      <c r="M400" s="171">
        <v>4</v>
      </c>
      <c r="N400" s="189">
        <v>10434</v>
      </c>
      <c r="O400" s="173">
        <v>0.03</v>
      </c>
      <c r="P400" s="190">
        <f t="shared" si="116"/>
        <v>313</v>
      </c>
      <c r="Q400" s="173">
        <v>0</v>
      </c>
      <c r="R400" s="190">
        <f t="shared" si="117"/>
        <v>0</v>
      </c>
      <c r="S400" s="173">
        <f t="shared" si="118"/>
        <v>2.999808318957255E-2</v>
      </c>
      <c r="T400" s="190">
        <f t="shared" si="119"/>
        <v>313</v>
      </c>
      <c r="U400" s="190">
        <f t="shared" si="120"/>
        <v>10747</v>
      </c>
      <c r="V400" s="191">
        <f t="shared" si="114"/>
        <v>10747</v>
      </c>
      <c r="W400" s="192">
        <f t="shared" si="121"/>
        <v>313</v>
      </c>
      <c r="X400" s="177">
        <f t="shared" si="115"/>
        <v>0.03</v>
      </c>
      <c r="Y400" s="178" t="str">
        <f t="shared" si="113"/>
        <v>2.40%-3.60%</v>
      </c>
      <c r="Z400" s="193"/>
      <c r="AA400" s="193"/>
      <c r="AB400" s="193"/>
      <c r="AC400" s="180"/>
      <c r="AD400" s="189">
        <f t="shared" si="122"/>
        <v>0</v>
      </c>
      <c r="AE400" s="194">
        <f t="shared" si="123"/>
        <v>10747</v>
      </c>
      <c r="AF400" s="182">
        <f t="shared" si="124"/>
        <v>313</v>
      </c>
      <c r="AG400" s="183">
        <f t="shared" si="125"/>
        <v>2.9998083189572533E-2</v>
      </c>
      <c r="AH400" s="184">
        <v>14</v>
      </c>
      <c r="AI400" s="184">
        <v>450</v>
      </c>
      <c r="AJ400" s="184"/>
      <c r="AK400" s="184">
        <v>688</v>
      </c>
      <c r="AL400" s="184">
        <f t="shared" si="126"/>
        <v>156546</v>
      </c>
      <c r="AM400" s="171">
        <v>4</v>
      </c>
      <c r="AN400" s="184"/>
      <c r="AO400" s="185"/>
      <c r="AP400" s="185"/>
      <c r="AQ400" s="169" t="s">
        <v>1476</v>
      </c>
      <c r="AR400" s="169" t="s">
        <v>173</v>
      </c>
      <c r="AW400" s="145" t="e" vm="1">
        <f t="shared" ca="1" si="127"/>
        <v>#NAME?</v>
      </c>
      <c r="AX400" s="21" t="str">
        <f>VLOOKUP(表1[[#This Row],[Pers.no.]],'[6]Person Detail'!$B:$L,11,0)</f>
        <v>90-110</v>
      </c>
      <c r="AY400" s="404">
        <f>VLOOKUP(表1[[#This Row],[Pers.no.]],'[6]Person Detail'!$B:$R,17,0)</f>
        <v>1.2902986458913004</v>
      </c>
      <c r="AZ400" s="404">
        <f>VLOOKUP(表1[[#This Row],[Pers.no.]],'[6]Person Detail'!$B:$W,21,0)</f>
        <v>1.227529411764706</v>
      </c>
      <c r="BA400" s="404">
        <f>VLOOKUP(表1[[#This Row],[Pers.no.]],'[6]Person Detail'!$B:$W,22,0)</f>
        <v>1.2334442786640651</v>
      </c>
    </row>
    <row r="401" spans="1:53" ht="19.95" customHeight="1">
      <c r="A401" s="87" t="s">
        <v>562</v>
      </c>
      <c r="B401" s="169">
        <v>11017285</v>
      </c>
      <c r="C401" s="169" t="s">
        <v>54</v>
      </c>
      <c r="D401" s="169" t="s">
        <v>55</v>
      </c>
      <c r="E401" s="169" t="s">
        <v>1344</v>
      </c>
      <c r="F401" s="169" t="s">
        <v>1579</v>
      </c>
      <c r="G401" s="169" t="s">
        <v>1520</v>
      </c>
      <c r="H401" s="170">
        <v>44028</v>
      </c>
      <c r="I401" s="169" t="s">
        <v>1526</v>
      </c>
      <c r="J401" s="169" t="s">
        <v>1526</v>
      </c>
      <c r="K401" s="169" t="s">
        <v>568</v>
      </c>
      <c r="L401" s="171">
        <v>2</v>
      </c>
      <c r="M401" s="171">
        <v>3</v>
      </c>
      <c r="N401" s="189">
        <v>8288</v>
      </c>
      <c r="O401" s="173">
        <v>2.5000000000000001E-2</v>
      </c>
      <c r="P401" s="190">
        <f t="shared" si="116"/>
        <v>207</v>
      </c>
      <c r="Q401" s="173">
        <v>0</v>
      </c>
      <c r="R401" s="190">
        <f t="shared" si="117"/>
        <v>0</v>
      </c>
      <c r="S401" s="173">
        <f t="shared" si="118"/>
        <v>2.4975868725868725E-2</v>
      </c>
      <c r="T401" s="190">
        <f t="shared" si="119"/>
        <v>207</v>
      </c>
      <c r="U401" s="190">
        <f t="shared" si="120"/>
        <v>8495</v>
      </c>
      <c r="V401" s="191">
        <f t="shared" si="114"/>
        <v>8495</v>
      </c>
      <c r="W401" s="192">
        <f t="shared" si="121"/>
        <v>207</v>
      </c>
      <c r="X401" s="177">
        <f t="shared" si="115"/>
        <v>2.5000000000000001E-2</v>
      </c>
      <c r="Y401" s="178" t="str">
        <f t="shared" si="113"/>
        <v>2.00%-3.00%</v>
      </c>
      <c r="Z401" s="193"/>
      <c r="AA401" s="193"/>
      <c r="AB401" s="193"/>
      <c r="AC401" s="180"/>
      <c r="AD401" s="189">
        <f t="shared" si="122"/>
        <v>0</v>
      </c>
      <c r="AE401" s="194">
        <f t="shared" si="123"/>
        <v>8495</v>
      </c>
      <c r="AF401" s="182">
        <f t="shared" si="124"/>
        <v>207</v>
      </c>
      <c r="AG401" s="183">
        <f t="shared" si="125"/>
        <v>2.4975868725868766E-2</v>
      </c>
      <c r="AH401" s="184">
        <v>14</v>
      </c>
      <c r="AI401" s="184">
        <v>450</v>
      </c>
      <c r="AJ401" s="184"/>
      <c r="AK401" s="184">
        <v>688</v>
      </c>
      <c r="AL401" s="184">
        <f t="shared" si="126"/>
        <v>125018</v>
      </c>
      <c r="AM401" s="171">
        <v>3</v>
      </c>
      <c r="AN401" s="184"/>
      <c r="AO401" s="185"/>
      <c r="AP401" s="185"/>
      <c r="AQ401" s="169" t="s">
        <v>1476</v>
      </c>
      <c r="AR401" s="169" t="s">
        <v>173</v>
      </c>
      <c r="AW401" s="145" t="e" vm="1">
        <f t="shared" ca="1" si="127"/>
        <v>#NAME?</v>
      </c>
      <c r="AX401" s="21" t="str">
        <f>VLOOKUP(表1[[#This Row],[Pers.no.]],'[6]Person Detail'!$B:$L,11,0)</f>
        <v>70-90</v>
      </c>
      <c r="AY401" s="404">
        <f>VLOOKUP(表1[[#This Row],[Pers.no.]],'[6]Person Detail'!$B:$R,17,0)</f>
        <v>1.0249180733320966</v>
      </c>
      <c r="AZ401" s="404">
        <f>VLOOKUP(表1[[#This Row],[Pers.no.]],'[6]Person Detail'!$B:$W,21,0)</f>
        <v>0.97505882352941176</v>
      </c>
      <c r="BA401" s="404">
        <f>VLOOKUP(表1[[#This Row],[Pers.no.]],'[6]Person Detail'!$B:$W,22,0)</f>
        <v>0.97497991506943649</v>
      </c>
    </row>
    <row r="402" spans="1:53" ht="19.95" customHeight="1">
      <c r="A402" s="87" t="s">
        <v>562</v>
      </c>
      <c r="B402" s="169">
        <v>11017327</v>
      </c>
      <c r="C402" s="169" t="s">
        <v>54</v>
      </c>
      <c r="D402" s="169" t="s">
        <v>55</v>
      </c>
      <c r="E402" s="169" t="s">
        <v>1344</v>
      </c>
      <c r="F402" s="169" t="s">
        <v>1519</v>
      </c>
      <c r="G402" s="169" t="s">
        <v>1520</v>
      </c>
      <c r="H402" s="170">
        <v>44039</v>
      </c>
      <c r="I402" s="169" t="s">
        <v>110</v>
      </c>
      <c r="J402" s="169" t="s">
        <v>1653</v>
      </c>
      <c r="K402" s="169" t="s">
        <v>89</v>
      </c>
      <c r="L402" s="171">
        <v>2</v>
      </c>
      <c r="M402" s="171">
        <v>4</v>
      </c>
      <c r="N402" s="189">
        <v>11010</v>
      </c>
      <c r="O402" s="173">
        <v>3.7500000000000006E-2</v>
      </c>
      <c r="P402" s="190">
        <f t="shared" si="116"/>
        <v>413</v>
      </c>
      <c r="Q402" s="173">
        <v>1.55E-2</v>
      </c>
      <c r="R402" s="190">
        <f t="shared" si="117"/>
        <v>171</v>
      </c>
      <c r="S402" s="173">
        <f t="shared" si="118"/>
        <v>5.3042688465031788E-2</v>
      </c>
      <c r="T402" s="190">
        <f t="shared" si="119"/>
        <v>584</v>
      </c>
      <c r="U402" s="190">
        <f t="shared" si="120"/>
        <v>11594</v>
      </c>
      <c r="V402" s="191">
        <f t="shared" si="114"/>
        <v>11594</v>
      </c>
      <c r="W402" s="192">
        <f t="shared" si="121"/>
        <v>584</v>
      </c>
      <c r="X402" s="177">
        <f t="shared" si="115"/>
        <v>5.2999999999999999E-2</v>
      </c>
      <c r="Y402" s="178" t="str">
        <f t="shared" si="113"/>
        <v>4.24%-6.37%</v>
      </c>
      <c r="Z402" s="193"/>
      <c r="AA402" s="193"/>
      <c r="AB402" s="193"/>
      <c r="AC402" s="180"/>
      <c r="AD402" s="189">
        <f t="shared" si="122"/>
        <v>0</v>
      </c>
      <c r="AE402" s="194">
        <f t="shared" si="123"/>
        <v>11594</v>
      </c>
      <c r="AF402" s="182">
        <f t="shared" si="124"/>
        <v>584</v>
      </c>
      <c r="AG402" s="183">
        <f t="shared" si="125"/>
        <v>5.3042688465031684E-2</v>
      </c>
      <c r="AH402" s="184">
        <v>14</v>
      </c>
      <c r="AI402" s="184">
        <v>450</v>
      </c>
      <c r="AJ402" s="184"/>
      <c r="AK402" s="184">
        <v>688</v>
      </c>
      <c r="AL402" s="184">
        <f t="shared" si="126"/>
        <v>168404</v>
      </c>
      <c r="AM402" s="171">
        <v>3</v>
      </c>
      <c r="AN402" s="184"/>
      <c r="AO402" s="185"/>
      <c r="AP402" s="185"/>
      <c r="AQ402" s="169" t="s">
        <v>1476</v>
      </c>
      <c r="AR402" s="169" t="s">
        <v>173</v>
      </c>
      <c r="AW402" s="145" t="e" vm="1">
        <f t="shared" ca="1" si="127"/>
        <v>#NAME?</v>
      </c>
      <c r="AX402" s="21" t="str">
        <f>VLOOKUP(表1[[#This Row],[Pers.no.]],'[6]Person Detail'!$B:$L,11,0)</f>
        <v>70-90</v>
      </c>
      <c r="AY402" s="404">
        <f>VLOOKUP(表1[[#This Row],[Pers.no.]],'[6]Person Detail'!$B:$R,17,0)</f>
        <v>0.89095690875986244</v>
      </c>
      <c r="AZ402" s="404">
        <f>VLOOKUP(表1[[#This Row],[Pers.no.]],'[6]Person Detail'!$B:$W,21,0)</f>
        <v>0.92187892489324286</v>
      </c>
      <c r="BA402" s="404">
        <f>VLOOKUP(表1[[#This Row],[Pers.no.]],'[6]Person Detail'!$B:$W,22,0)</f>
        <v>0.95024997950987622</v>
      </c>
    </row>
    <row r="403" spans="1:53" ht="19.95" customHeight="1">
      <c r="A403" s="87" t="s">
        <v>562</v>
      </c>
      <c r="B403" s="169">
        <v>11017357</v>
      </c>
      <c r="C403" s="169" t="s">
        <v>54</v>
      </c>
      <c r="D403" s="169" t="s">
        <v>55</v>
      </c>
      <c r="E403" s="169" t="s">
        <v>1344</v>
      </c>
      <c r="F403" s="169" t="s">
        <v>1503</v>
      </c>
      <c r="G403" s="169" t="s">
        <v>1504</v>
      </c>
      <c r="H403" s="170">
        <v>44046</v>
      </c>
      <c r="I403" s="169" t="s">
        <v>1505</v>
      </c>
      <c r="J403" s="169" t="s">
        <v>1653</v>
      </c>
      <c r="K403" s="169" t="s">
        <v>89</v>
      </c>
      <c r="L403" s="171">
        <v>2</v>
      </c>
      <c r="M403" s="171">
        <v>3</v>
      </c>
      <c r="N403" s="189">
        <v>8479</v>
      </c>
      <c r="O403" s="173">
        <v>0.03</v>
      </c>
      <c r="P403" s="190">
        <f t="shared" si="116"/>
        <v>254</v>
      </c>
      <c r="Q403" s="173">
        <v>0</v>
      </c>
      <c r="R403" s="190">
        <f t="shared" si="117"/>
        <v>0</v>
      </c>
      <c r="S403" s="173">
        <f t="shared" si="118"/>
        <v>2.9956362778629557E-2</v>
      </c>
      <c r="T403" s="190">
        <f t="shared" si="119"/>
        <v>254</v>
      </c>
      <c r="U403" s="190">
        <f t="shared" si="120"/>
        <v>8733</v>
      </c>
      <c r="V403" s="191">
        <f t="shared" si="114"/>
        <v>8733</v>
      </c>
      <c r="W403" s="192">
        <f t="shared" si="121"/>
        <v>254</v>
      </c>
      <c r="X403" s="177">
        <f t="shared" si="115"/>
        <v>0.03</v>
      </c>
      <c r="Y403" s="178" t="str">
        <f t="shared" si="113"/>
        <v>2.40%-3.59%</v>
      </c>
      <c r="Z403" s="193"/>
      <c r="AA403" s="193"/>
      <c r="AB403" s="193"/>
      <c r="AC403" s="180"/>
      <c r="AD403" s="189">
        <f t="shared" si="122"/>
        <v>0</v>
      </c>
      <c r="AE403" s="194">
        <f t="shared" si="123"/>
        <v>8733</v>
      </c>
      <c r="AF403" s="182">
        <f t="shared" si="124"/>
        <v>254</v>
      </c>
      <c r="AG403" s="183">
        <f t="shared" si="125"/>
        <v>2.9956362778629453E-2</v>
      </c>
      <c r="AH403" s="184">
        <v>14</v>
      </c>
      <c r="AI403" s="184">
        <v>450</v>
      </c>
      <c r="AJ403" s="184"/>
      <c r="AK403" s="184">
        <v>688</v>
      </c>
      <c r="AL403" s="184">
        <f t="shared" si="126"/>
        <v>128350</v>
      </c>
      <c r="AM403" s="171">
        <v>3</v>
      </c>
      <c r="AN403" s="184"/>
      <c r="AO403" s="185"/>
      <c r="AP403" s="185"/>
      <c r="AQ403" s="169" t="s">
        <v>1476</v>
      </c>
      <c r="AR403" s="169" t="s">
        <v>173</v>
      </c>
      <c r="AW403" s="145" t="e" vm="1">
        <f t="shared" ca="1" si="127"/>
        <v>#NAME?</v>
      </c>
      <c r="AX403" s="21" t="str">
        <f>VLOOKUP(表1[[#This Row],[Pers.no.]],'[6]Person Detail'!$B:$L,11,0)</f>
        <v>50-70</v>
      </c>
      <c r="AY403" s="404">
        <f>VLOOKUP(表1[[#This Row],[Pers.no.]],'[6]Person Detail'!$B:$R,17,0)</f>
        <v>0.68614201901679139</v>
      </c>
      <c r="AZ403" s="404">
        <f>VLOOKUP(表1[[#This Row],[Pers.no.]],'[6]Person Detail'!$B:$W,21,0)</f>
        <v>0.70995562254040023</v>
      </c>
      <c r="BA403" s="404">
        <f>VLOOKUP(表1[[#This Row],[Pers.no.]],'[6]Person Detail'!$B:$W,22,0)</f>
        <v>0.7157610031964593</v>
      </c>
    </row>
    <row r="404" spans="1:53" ht="19.95" customHeight="1">
      <c r="A404" s="87" t="s">
        <v>562</v>
      </c>
      <c r="B404" s="169">
        <v>11017418</v>
      </c>
      <c r="C404" s="169" t="s">
        <v>54</v>
      </c>
      <c r="D404" s="169" t="s">
        <v>55</v>
      </c>
      <c r="E404" s="169" t="s">
        <v>1344</v>
      </c>
      <c r="F404" s="169" t="s">
        <v>1566</v>
      </c>
      <c r="G404" s="169" t="s">
        <v>1567</v>
      </c>
      <c r="H404" s="170">
        <v>44053</v>
      </c>
      <c r="I404" s="169" t="s">
        <v>1510</v>
      </c>
      <c r="J404" s="169" t="s">
        <v>1510</v>
      </c>
      <c r="K404" s="169" t="s">
        <v>568</v>
      </c>
      <c r="L404" s="171">
        <v>2</v>
      </c>
      <c r="M404" s="171">
        <v>5</v>
      </c>
      <c r="N404" s="189">
        <v>8922</v>
      </c>
      <c r="O404" s="173">
        <v>0.03</v>
      </c>
      <c r="P404" s="190">
        <f t="shared" si="116"/>
        <v>268</v>
      </c>
      <c r="Q404" s="173">
        <v>0</v>
      </c>
      <c r="R404" s="190">
        <f t="shared" si="117"/>
        <v>0</v>
      </c>
      <c r="S404" s="173">
        <f t="shared" si="118"/>
        <v>3.0038108047522976E-2</v>
      </c>
      <c r="T404" s="190">
        <f t="shared" si="119"/>
        <v>268</v>
      </c>
      <c r="U404" s="190">
        <f t="shared" si="120"/>
        <v>9190</v>
      </c>
      <c r="V404" s="191">
        <f>N404</f>
        <v>8922</v>
      </c>
      <c r="W404" s="192">
        <f t="shared" si="121"/>
        <v>0</v>
      </c>
      <c r="X404" s="177">
        <f t="shared" si="115"/>
        <v>0</v>
      </c>
      <c r="Y404" s="178" t="str">
        <f t="shared" si="113"/>
        <v>2.40%-3.60%</v>
      </c>
      <c r="Z404" s="193" t="s">
        <v>112</v>
      </c>
      <c r="AA404" s="193" t="s">
        <v>110</v>
      </c>
      <c r="AB404" s="193" t="s">
        <v>198</v>
      </c>
      <c r="AC404" s="180">
        <v>0.129</v>
      </c>
      <c r="AD404" s="189">
        <f t="shared" si="122"/>
        <v>1151</v>
      </c>
      <c r="AE404" s="194">
        <f t="shared" si="123"/>
        <v>10073</v>
      </c>
      <c r="AF404" s="182">
        <f t="shared" si="124"/>
        <v>1151</v>
      </c>
      <c r="AG404" s="183">
        <f t="shared" si="125"/>
        <v>0.12900694911454824</v>
      </c>
      <c r="AH404" s="184">
        <v>14</v>
      </c>
      <c r="AI404" s="184">
        <v>2650</v>
      </c>
      <c r="AJ404" s="184"/>
      <c r="AK404" s="184">
        <v>688</v>
      </c>
      <c r="AL404" s="184">
        <f t="shared" si="126"/>
        <v>173510</v>
      </c>
      <c r="AM404" s="171">
        <v>4</v>
      </c>
      <c r="AN404" s="184"/>
      <c r="AO404" s="185"/>
      <c r="AP404" s="185"/>
      <c r="AQ404" s="169" t="s">
        <v>1476</v>
      </c>
      <c r="AR404" s="169" t="s">
        <v>173</v>
      </c>
      <c r="AW404" s="145" t="e" vm="1">
        <f t="shared" ca="1" si="127"/>
        <v>#NAME?</v>
      </c>
      <c r="AX404" s="21" t="str">
        <f>VLOOKUP(表1[[#This Row],[Pers.no.]],'[6]Person Detail'!$B:$L,11,0)</f>
        <v>0</v>
      </c>
      <c r="AY404" s="404">
        <f>VLOOKUP(表1[[#This Row],[Pers.no.]],'[6]Person Detail'!$B:$R,17,0)</f>
        <v>1.1033203487293637</v>
      </c>
      <c r="AZ404" s="404">
        <f>VLOOKUP(表1[[#This Row],[Pers.no.]],'[6]Person Detail'!$B:$W,21,0)</f>
        <v>1.0496470588235294</v>
      </c>
      <c r="BA404" s="404">
        <f>VLOOKUP(表1[[#This Row],[Pers.no.]],'[6]Person Detail'!$B:$W,22,0)</f>
        <v>1.1560886032365432</v>
      </c>
    </row>
    <row r="405" spans="1:53" ht="19.95" customHeight="1">
      <c r="A405" s="87" t="s">
        <v>562</v>
      </c>
      <c r="B405" s="169">
        <v>11017440</v>
      </c>
      <c r="C405" s="169" t="s">
        <v>54</v>
      </c>
      <c r="D405" s="169" t="s">
        <v>55</v>
      </c>
      <c r="E405" s="169" t="s">
        <v>1344</v>
      </c>
      <c r="F405" s="169" t="s">
        <v>1503</v>
      </c>
      <c r="G405" s="169" t="s">
        <v>1504</v>
      </c>
      <c r="H405" s="170">
        <v>44064</v>
      </c>
      <c r="I405" s="169" t="s">
        <v>1526</v>
      </c>
      <c r="J405" s="169" t="s">
        <v>1526</v>
      </c>
      <c r="K405" s="169" t="s">
        <v>568</v>
      </c>
      <c r="L405" s="171">
        <v>2</v>
      </c>
      <c r="M405" s="171">
        <v>3</v>
      </c>
      <c r="N405" s="189">
        <v>8332</v>
      </c>
      <c r="O405" s="173">
        <v>0</v>
      </c>
      <c r="P405" s="190">
        <f t="shared" si="116"/>
        <v>0</v>
      </c>
      <c r="Q405" s="173">
        <v>0</v>
      </c>
      <c r="R405" s="190">
        <f t="shared" si="117"/>
        <v>0</v>
      </c>
      <c r="S405" s="173">
        <f t="shared" si="118"/>
        <v>0</v>
      </c>
      <c r="T405" s="190">
        <f t="shared" si="119"/>
        <v>0</v>
      </c>
      <c r="U405" s="190">
        <f t="shared" si="120"/>
        <v>8332</v>
      </c>
      <c r="V405" s="191">
        <f t="shared" si="114"/>
        <v>8332</v>
      </c>
      <c r="W405" s="192">
        <f t="shared" si="121"/>
        <v>0</v>
      </c>
      <c r="X405" s="177">
        <f t="shared" si="115"/>
        <v>0</v>
      </c>
      <c r="Y405" s="178" t="str">
        <f t="shared" si="113"/>
        <v>0.00%-0.00%</v>
      </c>
      <c r="Z405" s="193"/>
      <c r="AA405" s="193"/>
      <c r="AB405" s="193"/>
      <c r="AC405" s="180"/>
      <c r="AD405" s="189">
        <f t="shared" si="122"/>
        <v>0</v>
      </c>
      <c r="AE405" s="194">
        <f t="shared" si="123"/>
        <v>8332</v>
      </c>
      <c r="AF405" s="182">
        <f t="shared" si="124"/>
        <v>0</v>
      </c>
      <c r="AG405" s="183">
        <f t="shared" si="125"/>
        <v>0</v>
      </c>
      <c r="AH405" s="184">
        <v>14</v>
      </c>
      <c r="AI405" s="184">
        <v>450</v>
      </c>
      <c r="AJ405" s="184"/>
      <c r="AK405" s="184">
        <v>688</v>
      </c>
      <c r="AL405" s="184">
        <f t="shared" si="126"/>
        <v>122736</v>
      </c>
      <c r="AM405" s="171">
        <v>3</v>
      </c>
      <c r="AN405" s="184"/>
      <c r="AO405" s="185"/>
      <c r="AP405" s="185"/>
      <c r="AQ405" s="169" t="s">
        <v>1476</v>
      </c>
      <c r="AR405" s="169" t="s">
        <v>173</v>
      </c>
      <c r="AW405" s="145" t="e" vm="1">
        <f t="shared" ca="1" si="127"/>
        <v>#NAME?</v>
      </c>
      <c r="AX405" s="21" t="str">
        <f>VLOOKUP(表1[[#This Row],[Pers.no.]],'[6]Person Detail'!$B:$L,11,0)</f>
        <v>&gt;90</v>
      </c>
      <c r="AY405" s="404">
        <f>VLOOKUP(表1[[#This Row],[Pers.no.]],'[6]Person Detail'!$B:$R,17,0)</f>
        <v>1.030359240709825</v>
      </c>
      <c r="AZ405" s="404">
        <f>VLOOKUP(表1[[#This Row],[Pers.no.]],'[6]Person Detail'!$B:$W,21,0)</f>
        <v>0.98023529411764709</v>
      </c>
      <c r="BA405" s="404">
        <f>VLOOKUP(表1[[#This Row],[Pers.no.]],'[6]Person Detail'!$B:$W,22,0)</f>
        <v>0.95627223688740959</v>
      </c>
    </row>
    <row r="406" spans="1:53" ht="19.95" customHeight="1">
      <c r="A406" s="87" t="s">
        <v>562</v>
      </c>
      <c r="B406" s="169">
        <v>11017441</v>
      </c>
      <c r="C406" s="169" t="s">
        <v>54</v>
      </c>
      <c r="D406" s="169" t="s">
        <v>55</v>
      </c>
      <c r="E406" s="169" t="s">
        <v>1344</v>
      </c>
      <c r="F406" s="169" t="s">
        <v>1579</v>
      </c>
      <c r="G406" s="169" t="s">
        <v>1520</v>
      </c>
      <c r="H406" s="170">
        <v>44064</v>
      </c>
      <c r="I406" s="169" t="s">
        <v>1526</v>
      </c>
      <c r="J406" s="169" t="s">
        <v>1526</v>
      </c>
      <c r="K406" s="169" t="s">
        <v>568</v>
      </c>
      <c r="L406" s="171">
        <v>2</v>
      </c>
      <c r="M406" s="171">
        <v>3</v>
      </c>
      <c r="N406" s="189">
        <v>11201</v>
      </c>
      <c r="O406" s="173">
        <v>0</v>
      </c>
      <c r="P406" s="190">
        <f t="shared" si="116"/>
        <v>0</v>
      </c>
      <c r="Q406" s="173">
        <v>0</v>
      </c>
      <c r="R406" s="190">
        <f t="shared" si="117"/>
        <v>0</v>
      </c>
      <c r="S406" s="173">
        <f t="shared" si="118"/>
        <v>0</v>
      </c>
      <c r="T406" s="190">
        <f t="shared" si="119"/>
        <v>0</v>
      </c>
      <c r="U406" s="190">
        <f t="shared" si="120"/>
        <v>11201</v>
      </c>
      <c r="V406" s="191">
        <f t="shared" si="114"/>
        <v>11201</v>
      </c>
      <c r="W406" s="192">
        <f t="shared" si="121"/>
        <v>0</v>
      </c>
      <c r="X406" s="177">
        <f t="shared" si="115"/>
        <v>0</v>
      </c>
      <c r="Y406" s="178" t="str">
        <f t="shared" si="113"/>
        <v>0.00%-0.00%</v>
      </c>
      <c r="Z406" s="193"/>
      <c r="AA406" s="193"/>
      <c r="AB406" s="193"/>
      <c r="AC406" s="180"/>
      <c r="AD406" s="189">
        <f t="shared" si="122"/>
        <v>0</v>
      </c>
      <c r="AE406" s="194">
        <f t="shared" si="123"/>
        <v>11201</v>
      </c>
      <c r="AF406" s="182">
        <f t="shared" si="124"/>
        <v>0</v>
      </c>
      <c r="AG406" s="183">
        <f t="shared" si="125"/>
        <v>0</v>
      </c>
      <c r="AH406" s="184">
        <v>14</v>
      </c>
      <c r="AI406" s="184">
        <v>450</v>
      </c>
      <c r="AJ406" s="184"/>
      <c r="AK406" s="184">
        <v>688</v>
      </c>
      <c r="AL406" s="184">
        <f t="shared" si="126"/>
        <v>162902</v>
      </c>
      <c r="AM406" s="171">
        <v>4</v>
      </c>
      <c r="AN406" s="184"/>
      <c r="AO406" s="185"/>
      <c r="AP406" s="185"/>
      <c r="AQ406" s="169" t="s">
        <v>1476</v>
      </c>
      <c r="AR406" s="169" t="s">
        <v>173</v>
      </c>
      <c r="AW406" s="145" t="e" vm="1">
        <f t="shared" ca="1" si="127"/>
        <v>#NAME?</v>
      </c>
      <c r="AX406" s="21" t="str">
        <f>VLOOKUP(表1[[#This Row],[Pers.no.]],'[6]Person Detail'!$B:$L,11,0)</f>
        <v>&gt;90</v>
      </c>
      <c r="AY406" s="404">
        <f>VLOOKUP(表1[[#This Row],[Pers.no.]],'[6]Person Detail'!$B:$R,17,0)</f>
        <v>1.3851480863167007</v>
      </c>
      <c r="AZ406" s="404">
        <f>VLOOKUP(表1[[#This Row],[Pers.no.]],'[6]Person Detail'!$B:$W,21,0)</f>
        <v>1.3177647058823529</v>
      </c>
      <c r="BA406" s="404">
        <f>VLOOKUP(表1[[#This Row],[Pers.no.]],'[6]Person Detail'!$B:$W,22,0)</f>
        <v>1.2855503270974407</v>
      </c>
    </row>
    <row r="407" spans="1:53" ht="19.95" customHeight="1">
      <c r="A407" s="87" t="s">
        <v>562</v>
      </c>
      <c r="B407" s="169">
        <v>11017442</v>
      </c>
      <c r="C407" s="169" t="s">
        <v>54</v>
      </c>
      <c r="D407" s="169" t="s">
        <v>55</v>
      </c>
      <c r="E407" s="169" t="s">
        <v>1344</v>
      </c>
      <c r="F407" s="169" t="s">
        <v>1673</v>
      </c>
      <c r="G407" s="169" t="s">
        <v>1546</v>
      </c>
      <c r="H407" s="170">
        <v>44067</v>
      </c>
      <c r="I407" s="169" t="s">
        <v>1541</v>
      </c>
      <c r="J407" s="169" t="s">
        <v>1674</v>
      </c>
      <c r="K407" s="169" t="s">
        <v>59</v>
      </c>
      <c r="L407" s="171">
        <v>2</v>
      </c>
      <c r="M407" s="171">
        <v>4</v>
      </c>
      <c r="N407" s="189">
        <v>20069</v>
      </c>
      <c r="O407" s="173">
        <v>3.7500000000000006E-2</v>
      </c>
      <c r="P407" s="190">
        <f t="shared" si="116"/>
        <v>753</v>
      </c>
      <c r="Q407" s="173">
        <v>1.55E-2</v>
      </c>
      <c r="R407" s="190">
        <f t="shared" si="117"/>
        <v>311</v>
      </c>
      <c r="S407" s="173">
        <f t="shared" si="118"/>
        <v>5.3017091035926056E-2</v>
      </c>
      <c r="T407" s="190">
        <f t="shared" si="119"/>
        <v>1064</v>
      </c>
      <c r="U407" s="190">
        <f t="shared" si="120"/>
        <v>21133</v>
      </c>
      <c r="V407" s="191">
        <f t="shared" si="114"/>
        <v>21133</v>
      </c>
      <c r="W407" s="192">
        <f t="shared" si="121"/>
        <v>1064</v>
      </c>
      <c r="X407" s="177">
        <f t="shared" si="115"/>
        <v>5.2999999999999999E-2</v>
      </c>
      <c r="Y407" s="178" t="str">
        <f t="shared" si="113"/>
        <v>4.24%-6.36%</v>
      </c>
      <c r="Z407" s="193"/>
      <c r="AA407" s="193"/>
      <c r="AB407" s="193"/>
      <c r="AC407" s="180"/>
      <c r="AD407" s="189">
        <f t="shared" si="122"/>
        <v>0</v>
      </c>
      <c r="AE407" s="194">
        <f t="shared" si="123"/>
        <v>21133</v>
      </c>
      <c r="AF407" s="182">
        <f t="shared" si="124"/>
        <v>1064</v>
      </c>
      <c r="AG407" s="183">
        <f t="shared" si="125"/>
        <v>5.3017091035926001E-2</v>
      </c>
      <c r="AH407" s="184">
        <v>14</v>
      </c>
      <c r="AI407" s="184">
        <v>450</v>
      </c>
      <c r="AJ407" s="184"/>
      <c r="AK407" s="184">
        <v>688</v>
      </c>
      <c r="AL407" s="184">
        <f t="shared" si="126"/>
        <v>301950</v>
      </c>
      <c r="AM407" s="171">
        <v>5</v>
      </c>
      <c r="AN407" s="184"/>
      <c r="AO407" s="185"/>
      <c r="AP407" s="185"/>
      <c r="AQ407" s="169" t="s">
        <v>1476</v>
      </c>
      <c r="AR407" s="169" t="s">
        <v>173</v>
      </c>
      <c r="AW407" s="145" t="e" vm="1">
        <f t="shared" ca="1" si="127"/>
        <v>#NAME?</v>
      </c>
      <c r="AX407" s="21" t="str">
        <f>VLOOKUP(表1[[#This Row],[Pers.no.]],'[6]Person Detail'!$B:$L,11,0)</f>
        <v>70-90</v>
      </c>
      <c r="AY407" s="404">
        <f>VLOOKUP(表1[[#This Row],[Pers.no.]],'[6]Person Detail'!$B:$R,17,0)</f>
        <v>0.86344275695908446</v>
      </c>
      <c r="AZ407" s="404">
        <f>VLOOKUP(表1[[#This Row],[Pers.no.]],'[6]Person Detail'!$B:$W,21,0)</f>
        <v>0.94251631991734375</v>
      </c>
      <c r="BA407" s="404">
        <f>VLOOKUP(表1[[#This Row],[Pers.no.]],'[6]Person Detail'!$B:$W,22,0)</f>
        <v>0.96829324169530351</v>
      </c>
    </row>
    <row r="408" spans="1:53" ht="19.95" customHeight="1">
      <c r="A408" s="87" t="s">
        <v>562</v>
      </c>
      <c r="B408" s="169">
        <v>11017491</v>
      </c>
      <c r="C408" s="169" t="s">
        <v>54</v>
      </c>
      <c r="D408" s="169" t="s">
        <v>55</v>
      </c>
      <c r="E408" s="169" t="s">
        <v>1344</v>
      </c>
      <c r="F408" s="169" t="s">
        <v>1539</v>
      </c>
      <c r="G408" s="169" t="s">
        <v>1540</v>
      </c>
      <c r="H408" s="170">
        <v>44075</v>
      </c>
      <c r="I408" s="169" t="s">
        <v>1505</v>
      </c>
      <c r="J408" s="169" t="s">
        <v>1653</v>
      </c>
      <c r="K408" s="169" t="s">
        <v>89</v>
      </c>
      <c r="L408" s="171">
        <v>2</v>
      </c>
      <c r="M408" s="171">
        <v>4</v>
      </c>
      <c r="N408" s="189">
        <v>11196</v>
      </c>
      <c r="O408" s="173">
        <v>0.03</v>
      </c>
      <c r="P408" s="190">
        <f t="shared" si="116"/>
        <v>336</v>
      </c>
      <c r="Q408" s="173">
        <v>0</v>
      </c>
      <c r="R408" s="190">
        <f t="shared" si="117"/>
        <v>0</v>
      </c>
      <c r="S408" s="173">
        <f t="shared" si="118"/>
        <v>3.0010718113612004E-2</v>
      </c>
      <c r="T408" s="190">
        <f t="shared" si="119"/>
        <v>336</v>
      </c>
      <c r="U408" s="190">
        <f t="shared" si="120"/>
        <v>11532</v>
      </c>
      <c r="V408" s="191">
        <f t="shared" si="114"/>
        <v>11532</v>
      </c>
      <c r="W408" s="192">
        <f t="shared" si="121"/>
        <v>336</v>
      </c>
      <c r="X408" s="177">
        <f t="shared" si="115"/>
        <v>0.03</v>
      </c>
      <c r="Y408" s="178" t="str">
        <f t="shared" si="113"/>
        <v>2.40%-3.60%</v>
      </c>
      <c r="Z408" s="193"/>
      <c r="AA408" s="193"/>
      <c r="AB408" s="193"/>
      <c r="AC408" s="180"/>
      <c r="AD408" s="189">
        <f t="shared" si="122"/>
        <v>0</v>
      </c>
      <c r="AE408" s="194">
        <f t="shared" si="123"/>
        <v>11532</v>
      </c>
      <c r="AF408" s="182">
        <f t="shared" si="124"/>
        <v>336</v>
      </c>
      <c r="AG408" s="183">
        <f t="shared" si="125"/>
        <v>3.0010718113612E-2</v>
      </c>
      <c r="AH408" s="184">
        <v>14</v>
      </c>
      <c r="AI408" s="184">
        <v>450</v>
      </c>
      <c r="AJ408" s="184"/>
      <c r="AK408" s="184">
        <v>688</v>
      </c>
      <c r="AL408" s="184">
        <f t="shared" si="126"/>
        <v>167536</v>
      </c>
      <c r="AM408" s="171">
        <v>4</v>
      </c>
      <c r="AN408" s="184"/>
      <c r="AO408" s="185"/>
      <c r="AP408" s="185"/>
      <c r="AQ408" s="169" t="s">
        <v>1476</v>
      </c>
      <c r="AR408" s="169" t="s">
        <v>173</v>
      </c>
      <c r="AW408" s="145" t="e" vm="1">
        <f t="shared" ca="1" si="127"/>
        <v>#NAME?</v>
      </c>
      <c r="AX408" s="21" t="str">
        <f>VLOOKUP(表1[[#This Row],[Pers.no.]],'[6]Person Detail'!$B:$L,11,0)</f>
        <v>90-110</v>
      </c>
      <c r="AY408" s="404">
        <f>VLOOKUP(表1[[#This Row],[Pers.no.]],'[6]Person Detail'!$B:$R,17,0)</f>
        <v>0.90600849686425244</v>
      </c>
      <c r="AZ408" s="404">
        <f>VLOOKUP(表1[[#This Row],[Pers.no.]],'[6]Person Detail'!$B:$W,21,0)</f>
        <v>0.93745290128108516</v>
      </c>
      <c r="BA408" s="404">
        <f>VLOOKUP(表1[[#This Row],[Pers.no.]],'[6]Person Detail'!$B:$W,22,0)</f>
        <v>0.94516842881731</v>
      </c>
    </row>
    <row r="409" spans="1:53" ht="19.95" customHeight="1">
      <c r="A409" s="87" t="s">
        <v>562</v>
      </c>
      <c r="B409" s="169">
        <v>11017501</v>
      </c>
      <c r="C409" s="169" t="s">
        <v>54</v>
      </c>
      <c r="D409" s="169" t="s">
        <v>55</v>
      </c>
      <c r="E409" s="169" t="s">
        <v>1344</v>
      </c>
      <c r="F409" s="169" t="s">
        <v>1673</v>
      </c>
      <c r="G409" s="169" t="s">
        <v>1546</v>
      </c>
      <c r="H409" s="170">
        <v>44075</v>
      </c>
      <c r="I409" s="169" t="s">
        <v>1505</v>
      </c>
      <c r="J409" s="169" t="s">
        <v>1505</v>
      </c>
      <c r="K409" s="169" t="s">
        <v>568</v>
      </c>
      <c r="L409" s="171">
        <v>2</v>
      </c>
      <c r="M409" s="171">
        <v>5</v>
      </c>
      <c r="N409" s="189">
        <v>9755</v>
      </c>
      <c r="O409" s="173">
        <v>0.04</v>
      </c>
      <c r="P409" s="190">
        <f t="shared" si="116"/>
        <v>390</v>
      </c>
      <c r="Q409" s="173">
        <v>0</v>
      </c>
      <c r="R409" s="190">
        <f t="shared" si="117"/>
        <v>0</v>
      </c>
      <c r="S409" s="173">
        <f t="shared" si="118"/>
        <v>3.9979497693490518E-2</v>
      </c>
      <c r="T409" s="190">
        <f t="shared" si="119"/>
        <v>390</v>
      </c>
      <c r="U409" s="190">
        <f t="shared" si="120"/>
        <v>10145</v>
      </c>
      <c r="V409" s="191">
        <f>U409-390</f>
        <v>9755</v>
      </c>
      <c r="W409" s="192">
        <f t="shared" si="121"/>
        <v>0</v>
      </c>
      <c r="X409" s="177">
        <f t="shared" si="115"/>
        <v>0</v>
      </c>
      <c r="Y409" s="178" t="str">
        <f t="shared" si="113"/>
        <v>3.20%-4.80%</v>
      </c>
      <c r="Z409" s="193" t="s">
        <v>112</v>
      </c>
      <c r="AA409" s="193" t="s">
        <v>110</v>
      </c>
      <c r="AB409" s="193" t="s">
        <v>198</v>
      </c>
      <c r="AC409" s="180">
        <v>0.1</v>
      </c>
      <c r="AD409" s="189">
        <f t="shared" si="122"/>
        <v>976</v>
      </c>
      <c r="AE409" s="194">
        <f t="shared" si="123"/>
        <v>10731</v>
      </c>
      <c r="AF409" s="182">
        <f t="shared" si="124"/>
        <v>976</v>
      </c>
      <c r="AG409" s="183">
        <f t="shared" si="125"/>
        <v>0.10005125576627361</v>
      </c>
      <c r="AH409" s="184">
        <v>14</v>
      </c>
      <c r="AI409" s="184">
        <v>450</v>
      </c>
      <c r="AJ409" s="184"/>
      <c r="AK409" s="184">
        <v>688</v>
      </c>
      <c r="AL409" s="184">
        <f t="shared" si="126"/>
        <v>156322</v>
      </c>
      <c r="AM409" s="171">
        <v>4</v>
      </c>
      <c r="AN409" s="184"/>
      <c r="AO409" s="185"/>
      <c r="AP409" s="185"/>
      <c r="AQ409" s="169" t="s">
        <v>1476</v>
      </c>
      <c r="AR409" s="169" t="s">
        <v>173</v>
      </c>
      <c r="AW409" s="145" t="e" vm="1">
        <f t="shared" ca="1" si="127"/>
        <v>#NAME?</v>
      </c>
      <c r="AX409" s="21" t="str">
        <f>VLOOKUP(表1[[#This Row],[Pers.no.]],'[6]Person Detail'!$B:$L,11,0)</f>
        <v>90-110</v>
      </c>
      <c r="AY409" s="404">
        <f>VLOOKUP(表1[[#This Row],[Pers.no.]],'[6]Person Detail'!$B:$R,17,0)</f>
        <v>1.2063315402213566</v>
      </c>
      <c r="AZ409" s="404">
        <f>VLOOKUP(表1[[#This Row],[Pers.no.]],'[6]Person Detail'!$B:$W,21,0)</f>
        <v>1.1476470588235295</v>
      </c>
      <c r="BA409" s="404">
        <f>VLOOKUP(表1[[#This Row],[Pers.no.]],'[6]Person Detail'!$B:$W,22,0)</f>
        <v>1.2316079421554</v>
      </c>
    </row>
    <row r="410" spans="1:53" ht="19.95" customHeight="1">
      <c r="A410" s="87" t="s">
        <v>562</v>
      </c>
      <c r="B410" s="169">
        <v>11017509</v>
      </c>
      <c r="C410" s="169" t="s">
        <v>54</v>
      </c>
      <c r="D410" s="169" t="s">
        <v>55</v>
      </c>
      <c r="E410" s="169" t="s">
        <v>1344</v>
      </c>
      <c r="F410" s="169" t="s">
        <v>1553</v>
      </c>
      <c r="G410" s="169" t="s">
        <v>1335</v>
      </c>
      <c r="H410" s="170">
        <v>44081</v>
      </c>
      <c r="I410" s="169" t="s">
        <v>388</v>
      </c>
      <c r="J410" s="169" t="s">
        <v>388</v>
      </c>
      <c r="K410" s="169" t="s">
        <v>107</v>
      </c>
      <c r="L410" s="171">
        <v>2</v>
      </c>
      <c r="M410" s="171">
        <v>4</v>
      </c>
      <c r="N410" s="189">
        <v>11080</v>
      </c>
      <c r="O410" s="173">
        <v>0.03</v>
      </c>
      <c r="P410" s="190">
        <f t="shared" si="116"/>
        <v>332</v>
      </c>
      <c r="Q410" s="173">
        <v>0</v>
      </c>
      <c r="R410" s="190">
        <f t="shared" si="117"/>
        <v>0</v>
      </c>
      <c r="S410" s="173">
        <f t="shared" si="118"/>
        <v>2.9963898916967508E-2</v>
      </c>
      <c r="T410" s="190">
        <f t="shared" si="119"/>
        <v>332</v>
      </c>
      <c r="U410" s="190">
        <f t="shared" si="120"/>
        <v>11412</v>
      </c>
      <c r="V410" s="191">
        <f t="shared" si="114"/>
        <v>11412</v>
      </c>
      <c r="W410" s="192">
        <f t="shared" si="121"/>
        <v>332</v>
      </c>
      <c r="X410" s="177">
        <f t="shared" si="115"/>
        <v>0.03</v>
      </c>
      <c r="Y410" s="178" t="str">
        <f t="shared" si="113"/>
        <v>2.40%-3.60%</v>
      </c>
      <c r="Z410" s="193"/>
      <c r="AA410" s="193"/>
      <c r="AB410" s="193"/>
      <c r="AC410" s="180"/>
      <c r="AD410" s="189">
        <f t="shared" si="122"/>
        <v>0</v>
      </c>
      <c r="AE410" s="194">
        <f t="shared" si="123"/>
        <v>11412</v>
      </c>
      <c r="AF410" s="182">
        <f t="shared" si="124"/>
        <v>332</v>
      </c>
      <c r="AG410" s="183">
        <f t="shared" si="125"/>
        <v>2.9963898916967491E-2</v>
      </c>
      <c r="AH410" s="184">
        <v>14</v>
      </c>
      <c r="AI410" s="184">
        <v>450</v>
      </c>
      <c r="AJ410" s="184"/>
      <c r="AK410" s="184">
        <v>688</v>
      </c>
      <c r="AL410" s="184">
        <f t="shared" si="126"/>
        <v>165856</v>
      </c>
      <c r="AM410" s="171">
        <v>3</v>
      </c>
      <c r="AN410" s="184"/>
      <c r="AO410" s="185"/>
      <c r="AP410" s="185"/>
      <c r="AQ410" s="169" t="s">
        <v>1476</v>
      </c>
      <c r="AR410" s="169" t="s">
        <v>173</v>
      </c>
      <c r="AW410" s="145" t="e" vm="1">
        <f t="shared" ca="1" si="127"/>
        <v>#NAME?</v>
      </c>
      <c r="AX410" s="21" t="str">
        <f>VLOOKUP(表1[[#This Row],[Pers.no.]],'[6]Person Detail'!$B:$L,11,0)</f>
        <v>90-110</v>
      </c>
      <c r="AY410" s="404">
        <f>VLOOKUP(表1[[#This Row],[Pers.no.]],'[6]Person Detail'!$B:$R,17,0)</f>
        <v>1.1724867724867725</v>
      </c>
      <c r="AZ410" s="404">
        <f>VLOOKUP(表1[[#This Row],[Pers.no.]],'[6]Person Detail'!$B:$W,21,0)</f>
        <v>1.2651290248915277</v>
      </c>
      <c r="BA410" s="404">
        <f>VLOOKUP(表1[[#This Row],[Pers.no.]],'[6]Person Detail'!$B:$W,22,0)</f>
        <v>1.268</v>
      </c>
    </row>
    <row r="411" spans="1:53" ht="19.95" customHeight="1">
      <c r="A411" s="87" t="s">
        <v>562</v>
      </c>
      <c r="B411" s="169">
        <v>11017520</v>
      </c>
      <c r="C411" s="169" t="s">
        <v>54</v>
      </c>
      <c r="D411" s="169" t="s">
        <v>55</v>
      </c>
      <c r="E411" s="169" t="s">
        <v>1344</v>
      </c>
      <c r="F411" s="169" t="s">
        <v>1673</v>
      </c>
      <c r="G411" s="169" t="s">
        <v>1546</v>
      </c>
      <c r="H411" s="170">
        <v>44081</v>
      </c>
      <c r="I411" s="169" t="s">
        <v>1505</v>
      </c>
      <c r="J411" s="169" t="s">
        <v>1505</v>
      </c>
      <c r="K411" s="169" t="s">
        <v>568</v>
      </c>
      <c r="L411" s="171">
        <v>2</v>
      </c>
      <c r="M411" s="171">
        <v>3</v>
      </c>
      <c r="N411" s="189">
        <v>9000</v>
      </c>
      <c r="O411" s="173">
        <v>2.5000000000000001E-2</v>
      </c>
      <c r="P411" s="190">
        <f t="shared" si="116"/>
        <v>225</v>
      </c>
      <c r="Q411" s="173">
        <v>0</v>
      </c>
      <c r="R411" s="190">
        <f t="shared" si="117"/>
        <v>0</v>
      </c>
      <c r="S411" s="173">
        <f t="shared" si="118"/>
        <v>2.5000000000000001E-2</v>
      </c>
      <c r="T411" s="190">
        <f t="shared" si="119"/>
        <v>225</v>
      </c>
      <c r="U411" s="190">
        <f t="shared" si="120"/>
        <v>9225</v>
      </c>
      <c r="V411" s="191">
        <f t="shared" si="114"/>
        <v>9225</v>
      </c>
      <c r="W411" s="192">
        <f t="shared" si="121"/>
        <v>225</v>
      </c>
      <c r="X411" s="177">
        <f t="shared" si="115"/>
        <v>2.5000000000000001E-2</v>
      </c>
      <c r="Y411" s="178" t="str">
        <f t="shared" si="113"/>
        <v>2.00%-3.00%</v>
      </c>
      <c r="Z411" s="193"/>
      <c r="AA411" s="193"/>
      <c r="AB411" s="193"/>
      <c r="AC411" s="180"/>
      <c r="AD411" s="189">
        <f t="shared" si="122"/>
        <v>0</v>
      </c>
      <c r="AE411" s="194">
        <f t="shared" si="123"/>
        <v>9225</v>
      </c>
      <c r="AF411" s="182">
        <f t="shared" si="124"/>
        <v>225</v>
      </c>
      <c r="AG411" s="183">
        <f t="shared" si="125"/>
        <v>2.4999999999999911E-2</v>
      </c>
      <c r="AH411" s="184">
        <v>14</v>
      </c>
      <c r="AI411" s="184">
        <v>450</v>
      </c>
      <c r="AJ411" s="184"/>
      <c r="AK411" s="184">
        <v>688</v>
      </c>
      <c r="AL411" s="184">
        <f t="shared" si="126"/>
        <v>135238</v>
      </c>
      <c r="AM411" s="171">
        <v>3</v>
      </c>
      <c r="AN411" s="184"/>
      <c r="AO411" s="185"/>
      <c r="AP411" s="185"/>
      <c r="AQ411" s="169" t="s">
        <v>1476</v>
      </c>
      <c r="AR411" s="169" t="s">
        <v>173</v>
      </c>
      <c r="AW411" s="145" t="e" vm="1">
        <f t="shared" ca="1" si="127"/>
        <v>#NAME?</v>
      </c>
      <c r="AX411" s="21" t="str">
        <f>VLOOKUP(表1[[#This Row],[Pers.no.]],'[6]Person Detail'!$B:$L,11,0)</f>
        <v>70-90</v>
      </c>
      <c r="AY411" s="404">
        <f>VLOOKUP(表1[[#This Row],[Pers.no.]],'[6]Person Detail'!$B:$R,17,0)</f>
        <v>1.1129660545353366</v>
      </c>
      <c r="AZ411" s="404">
        <f>VLOOKUP(表1[[#This Row],[Pers.no.]],'[6]Person Detail'!$B:$W,21,0)</f>
        <v>1.0588235294117647</v>
      </c>
      <c r="BA411" s="404">
        <f>VLOOKUP(表1[[#This Row],[Pers.no.]],'[6]Person Detail'!$B:$W,22,0)</f>
        <v>1.0587627682772869</v>
      </c>
    </row>
    <row r="412" spans="1:53" ht="19.95" customHeight="1">
      <c r="A412" s="87" t="s">
        <v>562</v>
      </c>
      <c r="B412" s="169">
        <v>11017540</v>
      </c>
      <c r="C412" s="169" t="s">
        <v>54</v>
      </c>
      <c r="D412" s="169" t="s">
        <v>55</v>
      </c>
      <c r="E412" s="169" t="s">
        <v>1344</v>
      </c>
      <c r="F412" s="169" t="s">
        <v>1539</v>
      </c>
      <c r="G412" s="169" t="s">
        <v>1540</v>
      </c>
      <c r="H412" s="170">
        <v>44088</v>
      </c>
      <c r="I412" s="169" t="s">
        <v>1658</v>
      </c>
      <c r="J412" s="169" t="s">
        <v>1658</v>
      </c>
      <c r="K412" s="169" t="s">
        <v>568</v>
      </c>
      <c r="L412" s="171">
        <v>2</v>
      </c>
      <c r="M412" s="171">
        <v>3</v>
      </c>
      <c r="N412" s="189">
        <v>8500</v>
      </c>
      <c r="O412" s="173">
        <v>2.5000000000000001E-2</v>
      </c>
      <c r="P412" s="190">
        <f t="shared" si="116"/>
        <v>213</v>
      </c>
      <c r="Q412" s="173">
        <v>0</v>
      </c>
      <c r="R412" s="190">
        <f t="shared" si="117"/>
        <v>0</v>
      </c>
      <c r="S412" s="173">
        <f t="shared" si="118"/>
        <v>2.5058823529411765E-2</v>
      </c>
      <c r="T412" s="190">
        <f t="shared" si="119"/>
        <v>213</v>
      </c>
      <c r="U412" s="190">
        <f t="shared" si="120"/>
        <v>8713</v>
      </c>
      <c r="V412" s="191">
        <f t="shared" si="114"/>
        <v>8713</v>
      </c>
      <c r="W412" s="192">
        <f t="shared" si="121"/>
        <v>213</v>
      </c>
      <c r="X412" s="177">
        <f t="shared" si="115"/>
        <v>2.5100000000000001E-2</v>
      </c>
      <c r="Y412" s="178" t="str">
        <f t="shared" si="113"/>
        <v>2.00%-3.01%</v>
      </c>
      <c r="Z412" s="193"/>
      <c r="AA412" s="193"/>
      <c r="AB412" s="193"/>
      <c r="AC412" s="180"/>
      <c r="AD412" s="189">
        <f t="shared" si="122"/>
        <v>0</v>
      </c>
      <c r="AE412" s="194">
        <f t="shared" si="123"/>
        <v>8713</v>
      </c>
      <c r="AF412" s="182">
        <f t="shared" si="124"/>
        <v>213</v>
      </c>
      <c r="AG412" s="183">
        <f t="shared" si="125"/>
        <v>2.50588235294118E-2</v>
      </c>
      <c r="AH412" s="184">
        <v>14</v>
      </c>
      <c r="AI412" s="184">
        <v>450</v>
      </c>
      <c r="AJ412" s="184"/>
      <c r="AK412" s="184">
        <v>688</v>
      </c>
      <c r="AL412" s="184">
        <f t="shared" si="126"/>
        <v>128070</v>
      </c>
      <c r="AM412" s="171">
        <v>3</v>
      </c>
      <c r="AN412" s="184"/>
      <c r="AO412" s="185"/>
      <c r="AP412" s="185"/>
      <c r="AQ412" s="169" t="s">
        <v>1476</v>
      </c>
      <c r="AR412" s="169" t="s">
        <v>173</v>
      </c>
      <c r="AW412" s="145" t="e" vm="1">
        <f t="shared" ca="1" si="127"/>
        <v>#NAME?</v>
      </c>
      <c r="AX412" s="21" t="str">
        <f>VLOOKUP(表1[[#This Row],[Pers.no.]],'[6]Person Detail'!$B:$L,11,0)</f>
        <v>70-90</v>
      </c>
      <c r="AY412" s="404">
        <f>VLOOKUP(表1[[#This Row],[Pers.no.]],'[6]Person Detail'!$B:$R,17,0)</f>
        <v>1.0511346070611514</v>
      </c>
      <c r="AZ412" s="404">
        <f>VLOOKUP(表1[[#This Row],[Pers.no.]],'[6]Person Detail'!$B:$W,21,0)</f>
        <v>1</v>
      </c>
      <c r="BA412" s="404">
        <f>VLOOKUP(表1[[#This Row],[Pers.no.]],'[6]Person Detail'!$B:$W,22,0)</f>
        <v>1</v>
      </c>
    </row>
    <row r="413" spans="1:53" ht="19.95" customHeight="1">
      <c r="A413" s="87" t="s">
        <v>562</v>
      </c>
      <c r="B413" s="169">
        <v>11017622</v>
      </c>
      <c r="C413" s="169" t="s">
        <v>54</v>
      </c>
      <c r="D413" s="169" t="s">
        <v>55</v>
      </c>
      <c r="E413" s="169" t="s">
        <v>1344</v>
      </c>
      <c r="F413" s="169" t="s">
        <v>1539</v>
      </c>
      <c r="G413" s="169" t="s">
        <v>1540</v>
      </c>
      <c r="H413" s="170">
        <v>44113</v>
      </c>
      <c r="I413" s="169" t="s">
        <v>110</v>
      </c>
      <c r="J413" s="169" t="s">
        <v>1687</v>
      </c>
      <c r="K413" s="169" t="s">
        <v>89</v>
      </c>
      <c r="L413" s="171">
        <v>2</v>
      </c>
      <c r="M413" s="171">
        <v>3</v>
      </c>
      <c r="N413" s="189">
        <v>9294</v>
      </c>
      <c r="O413" s="173">
        <v>2.5000000000000001E-2</v>
      </c>
      <c r="P413" s="190">
        <f t="shared" si="116"/>
        <v>232</v>
      </c>
      <c r="Q413" s="173">
        <v>0</v>
      </c>
      <c r="R413" s="190">
        <f t="shared" si="117"/>
        <v>0</v>
      </c>
      <c r="S413" s="173">
        <f t="shared" si="118"/>
        <v>2.4962341295459437E-2</v>
      </c>
      <c r="T413" s="190">
        <f t="shared" si="119"/>
        <v>232</v>
      </c>
      <c r="U413" s="190">
        <f t="shared" si="120"/>
        <v>9526</v>
      </c>
      <c r="V413" s="191">
        <f t="shared" si="114"/>
        <v>9526</v>
      </c>
      <c r="W413" s="192">
        <f t="shared" si="121"/>
        <v>232</v>
      </c>
      <c r="X413" s="177">
        <f t="shared" si="115"/>
        <v>2.5000000000000001E-2</v>
      </c>
      <c r="Y413" s="178" t="str">
        <f t="shared" si="113"/>
        <v>2.00%-3.00%</v>
      </c>
      <c r="Z413" s="193"/>
      <c r="AA413" s="193"/>
      <c r="AB413" s="193"/>
      <c r="AC413" s="180"/>
      <c r="AD413" s="189">
        <f t="shared" si="122"/>
        <v>0</v>
      </c>
      <c r="AE413" s="194">
        <f t="shared" si="123"/>
        <v>9526</v>
      </c>
      <c r="AF413" s="182">
        <f t="shared" si="124"/>
        <v>232</v>
      </c>
      <c r="AG413" s="183">
        <f t="shared" si="125"/>
        <v>2.4962341295459378E-2</v>
      </c>
      <c r="AH413" s="184">
        <v>14</v>
      </c>
      <c r="AI413" s="184">
        <v>450</v>
      </c>
      <c r="AJ413" s="184"/>
      <c r="AK413" s="184">
        <v>688</v>
      </c>
      <c r="AL413" s="184">
        <f t="shared" si="126"/>
        <v>139452</v>
      </c>
      <c r="AM413" s="171">
        <v>4</v>
      </c>
      <c r="AN413" s="184"/>
      <c r="AO413" s="185"/>
      <c r="AP413" s="185"/>
      <c r="AQ413" s="169" t="s">
        <v>1476</v>
      </c>
      <c r="AR413" s="169" t="s">
        <v>173</v>
      </c>
      <c r="AW413" s="145" t="e" vm="1">
        <f t="shared" ca="1" si="127"/>
        <v>#NAME?</v>
      </c>
      <c r="AX413" s="21" t="str">
        <f>VLOOKUP(表1[[#This Row],[Pers.no.]],'[6]Person Detail'!$B:$L,11,0)</f>
        <v>70-90</v>
      </c>
      <c r="AY413" s="404">
        <f>VLOOKUP(表1[[#This Row],[Pers.no.]],'[6]Person Detail'!$B:$R,17,0)</f>
        <v>0.75209387011936069</v>
      </c>
      <c r="AZ413" s="404">
        <f>VLOOKUP(表1[[#This Row],[Pers.no.]],'[6]Person Detail'!$B:$W,21,0)</f>
        <v>0.7781964330570208</v>
      </c>
      <c r="BA413" s="404">
        <f>VLOOKUP(表1[[#This Row],[Pers.no.]],'[6]Person Detail'!$B:$W,22,0)</f>
        <v>0.78075567576428162</v>
      </c>
    </row>
    <row r="414" spans="1:53" ht="19.95" customHeight="1">
      <c r="A414" s="87" t="s">
        <v>562</v>
      </c>
      <c r="B414" s="169">
        <v>11017687</v>
      </c>
      <c r="C414" s="169" t="s">
        <v>54</v>
      </c>
      <c r="D414" s="169" t="s">
        <v>55</v>
      </c>
      <c r="E414" s="169" t="s">
        <v>1344</v>
      </c>
      <c r="F414" s="169" t="s">
        <v>1530</v>
      </c>
      <c r="G414" s="169" t="s">
        <v>1531</v>
      </c>
      <c r="H414" s="170">
        <v>44130</v>
      </c>
      <c r="I414" s="169" t="s">
        <v>1513</v>
      </c>
      <c r="J414" s="169" t="s">
        <v>1513</v>
      </c>
      <c r="K414" s="169" t="s">
        <v>568</v>
      </c>
      <c r="L414" s="171">
        <v>2</v>
      </c>
      <c r="M414" s="171">
        <v>3</v>
      </c>
      <c r="N414" s="189">
        <v>8013</v>
      </c>
      <c r="O414" s="173">
        <v>0</v>
      </c>
      <c r="P414" s="190">
        <f t="shared" si="116"/>
        <v>0</v>
      </c>
      <c r="Q414" s="173">
        <v>0</v>
      </c>
      <c r="R414" s="190">
        <f t="shared" si="117"/>
        <v>0</v>
      </c>
      <c r="S414" s="173">
        <f t="shared" si="118"/>
        <v>0</v>
      </c>
      <c r="T414" s="190">
        <f t="shared" si="119"/>
        <v>0</v>
      </c>
      <c r="U414" s="190">
        <f t="shared" si="120"/>
        <v>8013</v>
      </c>
      <c r="V414" s="191">
        <f>U414+100</f>
        <v>8113</v>
      </c>
      <c r="W414" s="192">
        <f t="shared" si="121"/>
        <v>100</v>
      </c>
      <c r="X414" s="177">
        <f t="shared" si="115"/>
        <v>1.2500000000000001E-2</v>
      </c>
      <c r="Y414" s="178" t="str">
        <f t="shared" si="113"/>
        <v>0.00%-0.00%</v>
      </c>
      <c r="Z414" s="193"/>
      <c r="AA414" s="193"/>
      <c r="AB414" s="193"/>
      <c r="AC414" s="180"/>
      <c r="AD414" s="189">
        <f t="shared" si="122"/>
        <v>0</v>
      </c>
      <c r="AE414" s="194">
        <f t="shared" si="123"/>
        <v>8113</v>
      </c>
      <c r="AF414" s="182">
        <f t="shared" si="124"/>
        <v>100</v>
      </c>
      <c r="AG414" s="183">
        <f t="shared" si="125"/>
        <v>1.2479720454261933E-2</v>
      </c>
      <c r="AH414" s="184">
        <v>14</v>
      </c>
      <c r="AI414" s="184">
        <v>1650</v>
      </c>
      <c r="AJ414" s="184"/>
      <c r="AK414" s="184">
        <v>688</v>
      </c>
      <c r="AL414" s="184">
        <f t="shared" si="126"/>
        <v>134070</v>
      </c>
      <c r="AM414" s="171">
        <v>2</v>
      </c>
      <c r="AN414" s="184"/>
      <c r="AO414" s="185"/>
      <c r="AP414" s="185"/>
      <c r="AQ414" s="169" t="s">
        <v>1476</v>
      </c>
      <c r="AR414" s="169" t="s">
        <v>173</v>
      </c>
      <c r="AW414" s="145" t="e" vm="1">
        <f t="shared" ca="1" si="127"/>
        <v>#NAME?</v>
      </c>
      <c r="AX414" s="21" t="str">
        <f>VLOOKUP(表1[[#This Row],[Pers.no.]],'[6]Person Detail'!$B:$L,11,0)</f>
        <v>&gt;90</v>
      </c>
      <c r="AY414" s="404">
        <f>VLOOKUP(表1[[#This Row],[Pers.no.]],'[6]Person Detail'!$B:$R,17,0)</f>
        <v>0.99091077722129473</v>
      </c>
      <c r="AZ414" s="404">
        <f>VLOOKUP(表1[[#This Row],[Pers.no.]],'[6]Person Detail'!$B:$W,21,0)</f>
        <v>0.94270588235294117</v>
      </c>
      <c r="BA414" s="404">
        <f>VLOOKUP(表1[[#This Row],[Pers.no.]],'[6]Person Detail'!$B:$W,22,0)</f>
        <v>0.93113738092505449</v>
      </c>
    </row>
    <row r="415" spans="1:53" ht="19.95" customHeight="1">
      <c r="A415" s="87" t="s">
        <v>562</v>
      </c>
      <c r="B415" s="169">
        <v>11017763</v>
      </c>
      <c r="C415" s="169" t="s">
        <v>54</v>
      </c>
      <c r="D415" s="169" t="s">
        <v>55</v>
      </c>
      <c r="E415" s="169" t="s">
        <v>1344</v>
      </c>
      <c r="F415" s="169" t="s">
        <v>1508</v>
      </c>
      <c r="G415" s="169" t="s">
        <v>1509</v>
      </c>
      <c r="H415" s="170">
        <v>44152</v>
      </c>
      <c r="I415" s="169" t="s">
        <v>1510</v>
      </c>
      <c r="J415" s="169" t="s">
        <v>1510</v>
      </c>
      <c r="K415" s="169" t="s">
        <v>568</v>
      </c>
      <c r="L415" s="171">
        <v>2</v>
      </c>
      <c r="M415" s="171">
        <v>3</v>
      </c>
      <c r="N415" s="189">
        <v>6831</v>
      </c>
      <c r="O415" s="173">
        <v>0</v>
      </c>
      <c r="P415" s="190">
        <f t="shared" si="116"/>
        <v>0</v>
      </c>
      <c r="Q415" s="173">
        <v>0</v>
      </c>
      <c r="R415" s="190">
        <f t="shared" si="117"/>
        <v>0</v>
      </c>
      <c r="S415" s="173">
        <f t="shared" si="118"/>
        <v>0</v>
      </c>
      <c r="T415" s="190">
        <f t="shared" si="119"/>
        <v>0</v>
      </c>
      <c r="U415" s="190">
        <f t="shared" si="120"/>
        <v>6831</v>
      </c>
      <c r="V415" s="191">
        <f t="shared" si="114"/>
        <v>6831</v>
      </c>
      <c r="W415" s="192">
        <f t="shared" si="121"/>
        <v>0</v>
      </c>
      <c r="X415" s="177">
        <f t="shared" si="115"/>
        <v>0</v>
      </c>
      <c r="Y415" s="178" t="str">
        <f t="shared" si="113"/>
        <v>0.00%-0.00%</v>
      </c>
      <c r="Z415" s="193"/>
      <c r="AA415" s="193"/>
      <c r="AB415" s="193"/>
      <c r="AC415" s="180"/>
      <c r="AD415" s="189">
        <f t="shared" si="122"/>
        <v>0</v>
      </c>
      <c r="AE415" s="194">
        <f t="shared" si="123"/>
        <v>6831</v>
      </c>
      <c r="AF415" s="182">
        <f t="shared" si="124"/>
        <v>0</v>
      </c>
      <c r="AG415" s="183">
        <f t="shared" si="125"/>
        <v>0</v>
      </c>
      <c r="AH415" s="184">
        <v>14</v>
      </c>
      <c r="AI415" s="184">
        <v>1450</v>
      </c>
      <c r="AJ415" s="184"/>
      <c r="AK415" s="184">
        <v>688</v>
      </c>
      <c r="AL415" s="184">
        <f t="shared" si="126"/>
        <v>113722</v>
      </c>
      <c r="AM415" s="171">
        <v>2</v>
      </c>
      <c r="AN415" s="184"/>
      <c r="AO415" s="185"/>
      <c r="AP415" s="185"/>
      <c r="AQ415" s="169" t="s">
        <v>1476</v>
      </c>
      <c r="AR415" s="169" t="s">
        <v>173</v>
      </c>
      <c r="AW415" s="145" t="e" vm="1">
        <f t="shared" ca="1" si="127"/>
        <v>#NAME?</v>
      </c>
      <c r="AX415" s="21" t="str">
        <f>VLOOKUP(表1[[#This Row],[Pers.no.]],'[6]Person Detail'!$B:$L,11,0)</f>
        <v>&gt;90</v>
      </c>
      <c r="AY415" s="404">
        <f>VLOOKUP(表1[[#This Row],[Pers.no.]],'[6]Person Detail'!$B:$R,17,0)</f>
        <v>0.84474123539232049</v>
      </c>
      <c r="AZ415" s="404">
        <f>VLOOKUP(表1[[#This Row],[Pers.no.]],'[6]Person Detail'!$B:$W,21,0)</f>
        <v>0.80364705882352938</v>
      </c>
      <c r="BA415" s="404">
        <f>VLOOKUP(表1[[#This Row],[Pers.no.]],'[6]Person Detail'!$B:$W,22,0)</f>
        <v>0.78400091816825435</v>
      </c>
    </row>
    <row r="416" spans="1:53" ht="19.95" customHeight="1">
      <c r="A416" s="87" t="s">
        <v>562</v>
      </c>
      <c r="B416" s="169">
        <v>11018421</v>
      </c>
      <c r="C416" s="169" t="s">
        <v>54</v>
      </c>
      <c r="D416" s="169" t="s">
        <v>55</v>
      </c>
      <c r="E416" s="169" t="s">
        <v>1344</v>
      </c>
      <c r="F416" s="169" t="s">
        <v>1516</v>
      </c>
      <c r="G416" s="169" t="s">
        <v>1335</v>
      </c>
      <c r="H416" s="170">
        <v>44682</v>
      </c>
      <c r="I416" s="169" t="s">
        <v>388</v>
      </c>
      <c r="J416" s="169" t="s">
        <v>388</v>
      </c>
      <c r="K416" s="169" t="s">
        <v>107</v>
      </c>
      <c r="L416" s="171">
        <v>2</v>
      </c>
      <c r="M416" s="171">
        <v>3</v>
      </c>
      <c r="N416" s="189">
        <v>7866</v>
      </c>
      <c r="O416" s="173">
        <v>2.5000000000000001E-2</v>
      </c>
      <c r="P416" s="190">
        <f t="shared" si="116"/>
        <v>197</v>
      </c>
      <c r="Q416" s="173">
        <v>0</v>
      </c>
      <c r="R416" s="190">
        <f t="shared" si="117"/>
        <v>0</v>
      </c>
      <c r="S416" s="173">
        <f t="shared" si="118"/>
        <v>2.5044495296211545E-2</v>
      </c>
      <c r="T416" s="190">
        <f t="shared" si="119"/>
        <v>197</v>
      </c>
      <c r="U416" s="190">
        <f t="shared" si="120"/>
        <v>8063</v>
      </c>
      <c r="V416" s="191">
        <f t="shared" si="114"/>
        <v>8063</v>
      </c>
      <c r="W416" s="192">
        <f t="shared" si="121"/>
        <v>197</v>
      </c>
      <c r="X416" s="177">
        <f t="shared" si="115"/>
        <v>2.5000000000000001E-2</v>
      </c>
      <c r="Y416" s="178" t="str">
        <f t="shared" si="113"/>
        <v>2.00%-3.01%</v>
      </c>
      <c r="Z416" s="193"/>
      <c r="AA416" s="193"/>
      <c r="AB416" s="193"/>
      <c r="AC416" s="180"/>
      <c r="AD416" s="189">
        <f t="shared" si="122"/>
        <v>0</v>
      </c>
      <c r="AE416" s="194">
        <f t="shared" si="123"/>
        <v>8063</v>
      </c>
      <c r="AF416" s="182">
        <f t="shared" si="124"/>
        <v>197</v>
      </c>
      <c r="AG416" s="183">
        <f t="shared" si="125"/>
        <v>2.5044495296211444E-2</v>
      </c>
      <c r="AH416" s="184">
        <v>14</v>
      </c>
      <c r="AI416" s="184">
        <v>450</v>
      </c>
      <c r="AJ416" s="184"/>
      <c r="AK416" s="184">
        <v>688</v>
      </c>
      <c r="AL416" s="184">
        <f t="shared" si="126"/>
        <v>118970</v>
      </c>
      <c r="AM416" s="171">
        <v>3</v>
      </c>
      <c r="AN416" s="184"/>
      <c r="AO416" s="185"/>
      <c r="AP416" s="185"/>
      <c r="AQ416" s="169" t="s">
        <v>1476</v>
      </c>
      <c r="AR416" s="169" t="s">
        <v>173</v>
      </c>
      <c r="AW416" s="145" t="e" vm="1">
        <f t="shared" ca="1" si="127"/>
        <v>#NAME?</v>
      </c>
      <c r="AX416" s="21" t="str">
        <f>VLOOKUP(表1[[#This Row],[Pers.no.]],'[6]Person Detail'!$B:$L,11,0)</f>
        <v>70-90</v>
      </c>
      <c r="AY416" s="404">
        <f>VLOOKUP(表1[[#This Row],[Pers.no.]],'[6]Person Detail'!$B:$R,17,0)</f>
        <v>0.83238095238095233</v>
      </c>
      <c r="AZ416" s="404">
        <f>VLOOKUP(表1[[#This Row],[Pers.no.]],'[6]Person Detail'!$B:$W,21,0)</f>
        <v>0.8981502626170359</v>
      </c>
      <c r="BA416" s="404">
        <f>VLOOKUP(表1[[#This Row],[Pers.no.]],'[6]Person Detail'!$B:$W,22,0)</f>
        <v>0.89588888888888885</v>
      </c>
    </row>
    <row r="417" spans="1:53" ht="19.95" customHeight="1">
      <c r="A417" s="87" t="s">
        <v>562</v>
      </c>
      <c r="B417" s="169">
        <v>11018475</v>
      </c>
      <c r="C417" s="169" t="s">
        <v>54</v>
      </c>
      <c r="D417" s="169" t="s">
        <v>55</v>
      </c>
      <c r="E417" s="169" t="s">
        <v>1344</v>
      </c>
      <c r="F417" s="169" t="s">
        <v>1588</v>
      </c>
      <c r="G417" s="169" t="s">
        <v>1531</v>
      </c>
      <c r="H417" s="170">
        <v>44340</v>
      </c>
      <c r="I417" s="169" t="s">
        <v>110</v>
      </c>
      <c r="J417" s="169" t="s">
        <v>1653</v>
      </c>
      <c r="K417" s="169" t="s">
        <v>89</v>
      </c>
      <c r="L417" s="171">
        <v>2</v>
      </c>
      <c r="M417" s="171">
        <v>4</v>
      </c>
      <c r="N417" s="189">
        <v>11936</v>
      </c>
      <c r="O417" s="173">
        <v>0.03</v>
      </c>
      <c r="P417" s="190">
        <f t="shared" si="116"/>
        <v>358</v>
      </c>
      <c r="Q417" s="173">
        <v>0</v>
      </c>
      <c r="R417" s="190">
        <f t="shared" si="117"/>
        <v>0</v>
      </c>
      <c r="S417" s="173">
        <f t="shared" si="118"/>
        <v>2.9993297587131366E-2</v>
      </c>
      <c r="T417" s="190">
        <f t="shared" si="119"/>
        <v>358</v>
      </c>
      <c r="U417" s="190">
        <f t="shared" si="120"/>
        <v>12294</v>
      </c>
      <c r="V417" s="191">
        <f t="shared" si="114"/>
        <v>12294</v>
      </c>
      <c r="W417" s="192">
        <f t="shared" si="121"/>
        <v>358</v>
      </c>
      <c r="X417" s="177">
        <f t="shared" si="115"/>
        <v>0.03</v>
      </c>
      <c r="Y417" s="178" t="str">
        <f t="shared" si="113"/>
        <v>2.40%-3.60%</v>
      </c>
      <c r="Z417" s="193"/>
      <c r="AA417" s="193"/>
      <c r="AB417" s="193"/>
      <c r="AC417" s="180"/>
      <c r="AD417" s="189">
        <f t="shared" si="122"/>
        <v>0</v>
      </c>
      <c r="AE417" s="194">
        <f t="shared" si="123"/>
        <v>12294</v>
      </c>
      <c r="AF417" s="182">
        <f t="shared" si="124"/>
        <v>358</v>
      </c>
      <c r="AG417" s="183">
        <f t="shared" si="125"/>
        <v>2.9993297587131318E-2</v>
      </c>
      <c r="AH417" s="184">
        <v>14</v>
      </c>
      <c r="AI417" s="184">
        <v>450</v>
      </c>
      <c r="AJ417" s="184"/>
      <c r="AK417" s="184">
        <v>688</v>
      </c>
      <c r="AL417" s="184">
        <f t="shared" si="126"/>
        <v>178204</v>
      </c>
      <c r="AM417" s="171">
        <v>3</v>
      </c>
      <c r="AN417" s="184"/>
      <c r="AO417" s="185"/>
      <c r="AP417" s="185"/>
      <c r="AQ417" s="169" t="s">
        <v>1476</v>
      </c>
      <c r="AR417" s="169" t="s">
        <v>173</v>
      </c>
      <c r="AW417" s="145" t="e" vm="1">
        <f ca="1">_xlfn.LET(_xlpm.actual,X417,_xlpm.low,VALUE(_xlfn.TEXTBEFORE(Y417,"-")),_xlpm.high,VALUE(_xlfn.TEXTAFTER(Y417,"-")),IF(AND(_xlpm.actual=0,OR(_xlpm.low&lt;&gt;0,_xlpm.high&lt;&gt;0)),"0 increase",IF(_xlpm.actual&gt;_xlpm.high*1.2,"&gt;20",IF(_xlpm.actual&lt;_xlpm.low*0.8,"&lt;20","OK"))))</f>
        <v>#NAME?</v>
      </c>
      <c r="AX417" s="21" t="str">
        <f>VLOOKUP(表1[[#This Row],[Pers.no.]],'[6]Person Detail'!$B:$L,11,0)</f>
        <v>90-110</v>
      </c>
      <c r="AY417" s="404">
        <f>VLOOKUP(表1[[#This Row],[Pers.no.]],'[6]Person Detail'!$B:$R,17,0)</f>
        <v>0.96589115921505164</v>
      </c>
      <c r="AZ417" s="404">
        <f>VLOOKUP(表1[[#This Row],[Pers.no.]],'[6]Person Detail'!$B:$W,21,0)</f>
        <v>0.99941388260905972</v>
      </c>
      <c r="BA417" s="404">
        <f>VLOOKUP(表1[[#This Row],[Pers.no.]],'[6]Person Detail'!$B:$W,22,0)</f>
        <v>1.0076223260388493</v>
      </c>
    </row>
    <row r="418" spans="1:53" ht="19.95" customHeight="1">
      <c r="A418" s="87" t="s">
        <v>562</v>
      </c>
      <c r="B418" s="169">
        <v>11018522</v>
      </c>
      <c r="C418" s="169" t="s">
        <v>54</v>
      </c>
      <c r="D418" s="169" t="s">
        <v>55</v>
      </c>
      <c r="E418" s="169" t="s">
        <v>1344</v>
      </c>
      <c r="F418" s="169" t="s">
        <v>1553</v>
      </c>
      <c r="G418" s="169" t="s">
        <v>1335</v>
      </c>
      <c r="H418" s="170">
        <v>44362</v>
      </c>
      <c r="I418" s="169" t="s">
        <v>388</v>
      </c>
      <c r="J418" s="169" t="s">
        <v>388</v>
      </c>
      <c r="K418" s="169" t="s">
        <v>107</v>
      </c>
      <c r="L418" s="171">
        <v>2</v>
      </c>
      <c r="M418" s="171">
        <v>4</v>
      </c>
      <c r="N418" s="189">
        <v>9392</v>
      </c>
      <c r="O418" s="173">
        <v>3.7500000000000006E-2</v>
      </c>
      <c r="P418" s="190">
        <f t="shared" si="116"/>
        <v>352</v>
      </c>
      <c r="Q418" s="173">
        <v>0</v>
      </c>
      <c r="R418" s="190">
        <f t="shared" si="117"/>
        <v>0</v>
      </c>
      <c r="S418" s="173">
        <f t="shared" si="118"/>
        <v>3.7478705281090291E-2</v>
      </c>
      <c r="T418" s="190">
        <f t="shared" si="119"/>
        <v>352</v>
      </c>
      <c r="U418" s="190">
        <f t="shared" si="120"/>
        <v>9744</v>
      </c>
      <c r="V418" s="191">
        <f t="shared" si="114"/>
        <v>9744</v>
      </c>
      <c r="W418" s="192">
        <f t="shared" si="121"/>
        <v>352</v>
      </c>
      <c r="X418" s="177">
        <f t="shared" si="115"/>
        <v>3.7499999999999999E-2</v>
      </c>
      <c r="Y418" s="178" t="str">
        <f t="shared" si="113"/>
        <v>3.00%-4.50%</v>
      </c>
      <c r="Z418" s="193"/>
      <c r="AA418" s="193"/>
      <c r="AB418" s="193"/>
      <c r="AC418" s="180"/>
      <c r="AD418" s="189">
        <f t="shared" si="122"/>
        <v>0</v>
      </c>
      <c r="AE418" s="194">
        <f t="shared" si="123"/>
        <v>9744</v>
      </c>
      <c r="AF418" s="182">
        <f t="shared" si="124"/>
        <v>352</v>
      </c>
      <c r="AG418" s="183">
        <f t="shared" si="125"/>
        <v>3.7478705281090319E-2</v>
      </c>
      <c r="AH418" s="184">
        <v>14</v>
      </c>
      <c r="AI418" s="184">
        <v>450</v>
      </c>
      <c r="AJ418" s="184"/>
      <c r="AK418" s="184">
        <v>688</v>
      </c>
      <c r="AL418" s="184">
        <f t="shared" si="126"/>
        <v>142504</v>
      </c>
      <c r="AM418" s="171">
        <v>3</v>
      </c>
      <c r="AN418" s="184"/>
      <c r="AO418" s="185"/>
      <c r="AP418" s="185"/>
      <c r="AQ418" s="169" t="s">
        <v>1476</v>
      </c>
      <c r="AR418" s="169" t="s">
        <v>173</v>
      </c>
      <c r="AW418" s="145" t="e" vm="1">
        <f ca="1">_xlfn.LET(_xlpm.actual,X418,_xlpm.low,VALUE(_xlfn.TEXTBEFORE(Y418,"-")),_xlpm.high,VALUE(_xlfn.TEXTAFTER(Y418,"-")),IF(AND(_xlpm.actual=0,OR(_xlpm.low&lt;&gt;0,_xlpm.high&lt;&gt;0)),"0 increase",IF(_xlpm.actual&gt;_xlpm.high*1.2,"&gt;20",IF(_xlpm.actual&lt;_xlpm.low*0.8,"&lt;20","OK"))))</f>
        <v>#NAME?</v>
      </c>
      <c r="AX418" s="21" t="str">
        <f>VLOOKUP(表1[[#This Row],[Pers.no.]],'[6]Person Detail'!$B:$L,11,0)</f>
        <v>70-90</v>
      </c>
      <c r="AY418" s="404">
        <f>VLOOKUP(表1[[#This Row],[Pers.no.]],'[6]Person Detail'!$B:$R,17,0)</f>
        <v>0.99386243386243389</v>
      </c>
      <c r="AZ418" s="404">
        <f>VLOOKUP(表1[[#This Row],[Pers.no.]],'[6]Person Detail'!$B:$W,21,0)</f>
        <v>1.0723909568394612</v>
      </c>
      <c r="BA418" s="404">
        <f>VLOOKUP(表1[[#This Row],[Pers.no.]],'[6]Person Detail'!$B:$W,22,0)</f>
        <v>1.0826666666666667</v>
      </c>
    </row>
    <row r="419" spans="1:53" ht="19.95" customHeight="1">
      <c r="A419" s="87" t="s">
        <v>562</v>
      </c>
      <c r="B419" s="169">
        <v>11018549</v>
      </c>
      <c r="C419" s="169" t="s">
        <v>54</v>
      </c>
      <c r="D419" s="169" t="s">
        <v>55</v>
      </c>
      <c r="E419" s="169" t="s">
        <v>1344</v>
      </c>
      <c r="F419" s="169" t="s">
        <v>1553</v>
      </c>
      <c r="G419" s="169" t="s">
        <v>1335</v>
      </c>
      <c r="H419" s="170">
        <v>44362</v>
      </c>
      <c r="I419" s="169" t="s">
        <v>388</v>
      </c>
      <c r="J419" s="169" t="s">
        <v>388</v>
      </c>
      <c r="K419" s="169" t="s">
        <v>107</v>
      </c>
      <c r="L419" s="171">
        <v>2</v>
      </c>
      <c r="M419" s="171">
        <v>3</v>
      </c>
      <c r="N419" s="189">
        <v>12600</v>
      </c>
      <c r="O419" s="173">
        <v>0</v>
      </c>
      <c r="P419" s="190">
        <f t="shared" si="116"/>
        <v>0</v>
      </c>
      <c r="Q419" s="173">
        <v>0</v>
      </c>
      <c r="R419" s="190">
        <f t="shared" si="117"/>
        <v>0</v>
      </c>
      <c r="S419" s="173">
        <f t="shared" si="118"/>
        <v>0</v>
      </c>
      <c r="T419" s="190">
        <f t="shared" si="119"/>
        <v>0</v>
      </c>
      <c r="U419" s="190">
        <f t="shared" si="120"/>
        <v>12600</v>
      </c>
      <c r="V419" s="191">
        <f t="shared" si="114"/>
        <v>12600</v>
      </c>
      <c r="W419" s="192">
        <f t="shared" si="121"/>
        <v>0</v>
      </c>
      <c r="X419" s="177">
        <f t="shared" si="115"/>
        <v>0</v>
      </c>
      <c r="Y419" s="178" t="str">
        <f t="shared" si="113"/>
        <v>0.00%-0.00%</v>
      </c>
      <c r="Z419" s="193"/>
      <c r="AA419" s="193"/>
      <c r="AB419" s="193"/>
      <c r="AC419" s="180"/>
      <c r="AD419" s="189">
        <f t="shared" si="122"/>
        <v>0</v>
      </c>
      <c r="AE419" s="194">
        <f t="shared" si="123"/>
        <v>12600</v>
      </c>
      <c r="AF419" s="182">
        <f t="shared" si="124"/>
        <v>0</v>
      </c>
      <c r="AG419" s="183">
        <f t="shared" si="125"/>
        <v>0</v>
      </c>
      <c r="AH419" s="184">
        <v>14</v>
      </c>
      <c r="AI419" s="184">
        <v>450</v>
      </c>
      <c r="AJ419" s="184"/>
      <c r="AK419" s="184">
        <v>688</v>
      </c>
      <c r="AL419" s="184">
        <f t="shared" si="126"/>
        <v>182488</v>
      </c>
      <c r="AM419" s="171">
        <v>3</v>
      </c>
      <c r="AN419" s="184"/>
      <c r="AO419" s="185"/>
      <c r="AP419" s="185"/>
      <c r="AQ419" s="169" t="s">
        <v>1476</v>
      </c>
      <c r="AR419" s="169" t="s">
        <v>173</v>
      </c>
      <c r="AW419" s="145" t="e" vm="1">
        <f ca="1">_xlfn.LET(_xlpm.actual,X419,_xlpm.low,VALUE(_xlfn.TEXTBEFORE(Y419,"-")),_xlpm.high,VALUE(_xlfn.TEXTAFTER(Y419,"-")),IF(AND(_xlpm.actual=0,OR(_xlpm.low&lt;&gt;0,_xlpm.high&lt;&gt;0)),"0 increase",IF(_xlpm.actual&gt;_xlpm.high*1.2,"&gt;20",IF(_xlpm.actual&lt;_xlpm.low*0.8,"&lt;20","OK"))))</f>
        <v>#NAME?</v>
      </c>
      <c r="AX419" s="21" t="str">
        <f>VLOOKUP(表1[[#This Row],[Pers.no.]],'[6]Person Detail'!$B:$L,11,0)</f>
        <v>&gt;90</v>
      </c>
      <c r="AY419" s="404">
        <f>VLOOKUP(表1[[#This Row],[Pers.no.]],'[6]Person Detail'!$B:$R,17,0)</f>
        <v>1.3333333333333333</v>
      </c>
      <c r="AZ419" s="404">
        <f>VLOOKUP(表1[[#This Row],[Pers.no.]],'[6]Person Detail'!$B:$W,21,0)</f>
        <v>1.4386846311943366</v>
      </c>
      <c r="BA419" s="404">
        <f>VLOOKUP(表1[[#This Row],[Pers.no.]],'[6]Person Detail'!$B:$W,22,0)</f>
        <v>1.4</v>
      </c>
    </row>
    <row r="420" spans="1:53" ht="19.95" customHeight="1">
      <c r="A420" s="87" t="s">
        <v>562</v>
      </c>
      <c r="B420" s="169">
        <v>11018791</v>
      </c>
      <c r="C420" s="169" t="s">
        <v>54</v>
      </c>
      <c r="D420" s="169" t="s">
        <v>55</v>
      </c>
      <c r="E420" s="169" t="s">
        <v>1344</v>
      </c>
      <c r="F420" s="169" t="s">
        <v>1508</v>
      </c>
      <c r="G420" s="169" t="s">
        <v>1509</v>
      </c>
      <c r="H420" s="170">
        <v>44468</v>
      </c>
      <c r="I420" s="169" t="s">
        <v>110</v>
      </c>
      <c r="J420" s="169" t="s">
        <v>1653</v>
      </c>
      <c r="K420" s="169" t="s">
        <v>89</v>
      </c>
      <c r="L420" s="171">
        <v>2</v>
      </c>
      <c r="M420" s="171">
        <v>4</v>
      </c>
      <c r="N420" s="189">
        <v>15742</v>
      </c>
      <c r="O420" s="173">
        <v>0.03</v>
      </c>
      <c r="P420" s="190">
        <f t="shared" si="116"/>
        <v>472</v>
      </c>
      <c r="Q420" s="173">
        <v>0</v>
      </c>
      <c r="R420" s="190">
        <f t="shared" si="117"/>
        <v>0</v>
      </c>
      <c r="S420" s="173">
        <f t="shared" si="118"/>
        <v>2.9983483674247236E-2</v>
      </c>
      <c r="T420" s="190">
        <f t="shared" si="119"/>
        <v>472</v>
      </c>
      <c r="U420" s="190">
        <f t="shared" si="120"/>
        <v>16214</v>
      </c>
      <c r="V420" s="191">
        <f t="shared" si="114"/>
        <v>16214</v>
      </c>
      <c r="W420" s="192">
        <f t="shared" si="121"/>
        <v>472</v>
      </c>
      <c r="X420" s="177">
        <f t="shared" si="115"/>
        <v>0.03</v>
      </c>
      <c r="Y420" s="178" t="str">
        <f t="shared" si="113"/>
        <v>2.40%-3.60%</v>
      </c>
      <c r="Z420" s="193"/>
      <c r="AA420" s="193"/>
      <c r="AB420" s="193"/>
      <c r="AC420" s="180"/>
      <c r="AD420" s="189">
        <f t="shared" si="122"/>
        <v>0</v>
      </c>
      <c r="AE420" s="194">
        <f t="shared" si="123"/>
        <v>16214</v>
      </c>
      <c r="AF420" s="182">
        <f t="shared" si="124"/>
        <v>472</v>
      </c>
      <c r="AG420" s="183">
        <f t="shared" si="125"/>
        <v>2.9983483674247191E-2</v>
      </c>
      <c r="AH420" s="184">
        <v>14</v>
      </c>
      <c r="AI420" s="184">
        <v>450</v>
      </c>
      <c r="AJ420" s="184"/>
      <c r="AK420" s="184">
        <v>688</v>
      </c>
      <c r="AL420" s="184">
        <f t="shared" si="126"/>
        <v>233084</v>
      </c>
      <c r="AM420" s="171">
        <v>3</v>
      </c>
      <c r="AN420" s="184"/>
      <c r="AO420" s="185"/>
      <c r="AP420" s="185"/>
      <c r="AQ420" s="169" t="s">
        <v>1476</v>
      </c>
      <c r="AR420" s="169" t="s">
        <v>173</v>
      </c>
      <c r="AW420" s="145" t="e" vm="1">
        <f ca="1">_xlfn.LET(_xlpm.actual,X420,_xlpm.low,VALUE(_xlfn.TEXTBEFORE(Y420,"-")),_xlpm.high,VALUE(_xlfn.TEXTAFTER(Y420,"-")),IF(AND(_xlpm.actual=0,OR(_xlpm.low&lt;&gt;0,_xlpm.high&lt;&gt;0)),"0 increase",IF(_xlpm.actual&gt;_xlpm.high*1.2,"&gt;20",IF(_xlpm.actual&lt;_xlpm.low*0.8,"&lt;20","OK"))))</f>
        <v>#NAME?</v>
      </c>
      <c r="AX420" s="21" t="str">
        <f>VLOOKUP(表1[[#This Row],[Pers.no.]],'[6]Person Detail'!$B:$L,11,0)</f>
        <v>90-110</v>
      </c>
      <c r="AY420" s="404">
        <f>VLOOKUP(表1[[#This Row],[Pers.no.]],'[6]Person Detail'!$B:$R,17,0)</f>
        <v>1.2738822577382156</v>
      </c>
      <c r="AZ420" s="404">
        <f>VLOOKUP(表1[[#This Row],[Pers.no.]],'[6]Person Detail'!$B:$W,21,0)</f>
        <v>1.3180942811688856</v>
      </c>
      <c r="BA420" s="404">
        <f>VLOOKUP(表1[[#This Row],[Pers.no.]],'[6]Person Detail'!$B:$W,22,0)</f>
        <v>1.3289074666010983</v>
      </c>
    </row>
    <row r="421" spans="1:53" ht="19.95" customHeight="1">
      <c r="A421" s="87" t="s">
        <v>562</v>
      </c>
      <c r="B421" s="169">
        <v>11018893</v>
      </c>
      <c r="C421" s="169" t="s">
        <v>54</v>
      </c>
      <c r="D421" s="169" t="s">
        <v>55</v>
      </c>
      <c r="E421" s="169" t="s">
        <v>1344</v>
      </c>
      <c r="F421" s="169" t="s">
        <v>1516</v>
      </c>
      <c r="G421" s="169" t="s">
        <v>1335</v>
      </c>
      <c r="H421" s="170">
        <v>44487</v>
      </c>
      <c r="I421" s="169" t="s">
        <v>388</v>
      </c>
      <c r="J421" s="169" t="s">
        <v>388</v>
      </c>
      <c r="K421" s="169" t="s">
        <v>107</v>
      </c>
      <c r="L421" s="171">
        <v>2</v>
      </c>
      <c r="M421" s="171">
        <v>4</v>
      </c>
      <c r="N421" s="189">
        <v>11412</v>
      </c>
      <c r="O421" s="173">
        <v>0.03</v>
      </c>
      <c r="P421" s="190">
        <f t="shared" si="116"/>
        <v>342</v>
      </c>
      <c r="Q421" s="173">
        <v>0</v>
      </c>
      <c r="R421" s="190">
        <f t="shared" si="117"/>
        <v>0</v>
      </c>
      <c r="S421" s="173">
        <f t="shared" si="118"/>
        <v>2.996845425867508E-2</v>
      </c>
      <c r="T421" s="190">
        <f t="shared" si="119"/>
        <v>342</v>
      </c>
      <c r="U421" s="190">
        <f t="shared" si="120"/>
        <v>11754</v>
      </c>
      <c r="V421" s="191">
        <f t="shared" si="114"/>
        <v>11754</v>
      </c>
      <c r="W421" s="192">
        <f t="shared" si="121"/>
        <v>342</v>
      </c>
      <c r="X421" s="177">
        <f t="shared" si="115"/>
        <v>0.03</v>
      </c>
      <c r="Y421" s="178" t="str">
        <f t="shared" si="113"/>
        <v>2.40%-3.60%</v>
      </c>
      <c r="Z421" s="193"/>
      <c r="AA421" s="193"/>
      <c r="AB421" s="193"/>
      <c r="AC421" s="180"/>
      <c r="AD421" s="189">
        <f t="shared" si="122"/>
        <v>0</v>
      </c>
      <c r="AE421" s="194">
        <f t="shared" si="123"/>
        <v>11754</v>
      </c>
      <c r="AF421" s="182">
        <f t="shared" si="124"/>
        <v>342</v>
      </c>
      <c r="AG421" s="183">
        <f t="shared" si="125"/>
        <v>2.9968454258675115E-2</v>
      </c>
      <c r="AH421" s="184">
        <v>14</v>
      </c>
      <c r="AI421" s="184">
        <v>450</v>
      </c>
      <c r="AJ421" s="184"/>
      <c r="AK421" s="184">
        <v>688</v>
      </c>
      <c r="AL421" s="184">
        <f t="shared" si="126"/>
        <v>170644</v>
      </c>
      <c r="AM421" s="171">
        <v>4</v>
      </c>
      <c r="AN421" s="184"/>
      <c r="AO421" s="185"/>
      <c r="AP421" s="185"/>
      <c r="AQ421" s="169" t="s">
        <v>1476</v>
      </c>
      <c r="AR421" s="169" t="s">
        <v>173</v>
      </c>
      <c r="AW421" s="145" t="e" vm="1">
        <f ca="1">_xlfn.LET(_xlpm.actual,X421,_xlpm.low,VALUE(_xlfn.TEXTBEFORE(Y421,"-")),_xlpm.high,VALUE(_xlfn.TEXTAFTER(Y421,"-")),IF(AND(_xlpm.actual=0,OR(_xlpm.low&lt;&gt;0,_xlpm.high&lt;&gt;0)),"0 increase",IF(_xlpm.actual&gt;_xlpm.high*1.2,"&gt;20",IF(_xlpm.actual&lt;_xlpm.low*0.8,"&lt;20","OK"))))</f>
        <v>#NAME?</v>
      </c>
      <c r="AX421" s="21" t="str">
        <f>VLOOKUP(表1[[#This Row],[Pers.no.]],'[6]Person Detail'!$B:$L,11,0)</f>
        <v>90-110</v>
      </c>
      <c r="AY421" s="404">
        <f>VLOOKUP(表1[[#This Row],[Pers.no.]],'[6]Person Detail'!$B:$R,17,0)</f>
        <v>1.2076190476190476</v>
      </c>
      <c r="AZ421" s="404">
        <f>VLOOKUP(表1[[#This Row],[Pers.no.]],'[6]Person Detail'!$B:$W,21,0)</f>
        <v>1.3030372231102991</v>
      </c>
      <c r="BA421" s="404">
        <f>VLOOKUP(表1[[#This Row],[Pers.no.]],'[6]Person Detail'!$B:$W,22,0)</f>
        <v>1.306</v>
      </c>
    </row>
    <row r="422" spans="1:53" ht="19.95" customHeight="1">
      <c r="A422" s="87" t="s">
        <v>562</v>
      </c>
      <c r="B422" s="169">
        <v>11019395</v>
      </c>
      <c r="C422" s="169" t="s">
        <v>54</v>
      </c>
      <c r="D422" s="169" t="s">
        <v>55</v>
      </c>
      <c r="E422" s="169" t="s">
        <v>1344</v>
      </c>
      <c r="F422" s="169" t="s">
        <v>1553</v>
      </c>
      <c r="G422" s="169" t="s">
        <v>1335</v>
      </c>
      <c r="H422" s="170">
        <v>44673</v>
      </c>
      <c r="I422" s="169" t="s">
        <v>110</v>
      </c>
      <c r="J422" s="169" t="s">
        <v>110</v>
      </c>
      <c r="K422" s="169" t="s">
        <v>89</v>
      </c>
      <c r="L422" s="171">
        <v>2</v>
      </c>
      <c r="M422" s="171">
        <v>3</v>
      </c>
      <c r="N422" s="189">
        <v>12384</v>
      </c>
      <c r="O422" s="173">
        <v>0</v>
      </c>
      <c r="P422" s="190">
        <f t="shared" si="116"/>
        <v>0</v>
      </c>
      <c r="Q422" s="173">
        <v>0</v>
      </c>
      <c r="R422" s="190">
        <f t="shared" si="117"/>
        <v>0</v>
      </c>
      <c r="S422" s="173">
        <f t="shared" si="118"/>
        <v>0</v>
      </c>
      <c r="T422" s="190">
        <f t="shared" si="119"/>
        <v>0</v>
      </c>
      <c r="U422" s="190">
        <f t="shared" si="120"/>
        <v>12384</v>
      </c>
      <c r="V422" s="191">
        <v>12584</v>
      </c>
      <c r="W422" s="192">
        <f t="shared" si="121"/>
        <v>200</v>
      </c>
      <c r="X422" s="177">
        <f t="shared" si="115"/>
        <v>1.61E-2</v>
      </c>
      <c r="Y422" s="178" t="str">
        <f t="shared" si="113"/>
        <v>0.00%-0.00%</v>
      </c>
      <c r="Z422" s="193"/>
      <c r="AA422" s="193"/>
      <c r="AB422" s="193"/>
      <c r="AC422" s="180"/>
      <c r="AD422" s="189">
        <f t="shared" si="122"/>
        <v>0</v>
      </c>
      <c r="AE422" s="194">
        <f t="shared" si="123"/>
        <v>12584</v>
      </c>
      <c r="AF422" s="182">
        <f t="shared" si="124"/>
        <v>200</v>
      </c>
      <c r="AG422" s="183">
        <f t="shared" si="125"/>
        <v>1.6149870801033694E-2</v>
      </c>
      <c r="AH422" s="184">
        <v>14</v>
      </c>
      <c r="AI422" s="184">
        <v>450</v>
      </c>
      <c r="AJ422" s="184"/>
      <c r="AK422" s="184">
        <v>688</v>
      </c>
      <c r="AL422" s="184">
        <f t="shared" si="126"/>
        <v>182264</v>
      </c>
      <c r="AM422" s="171">
        <v>4</v>
      </c>
      <c r="AN422" s="184"/>
      <c r="AO422" s="185"/>
      <c r="AP422" s="185"/>
      <c r="AQ422" s="169" t="s">
        <v>1476</v>
      </c>
      <c r="AR422" s="169" t="s">
        <v>173</v>
      </c>
      <c r="AW422" s="145" t="e" vm="1">
        <f t="shared" ref="AW422:AW423" ca="1" si="128">_xlfn.LET(_xlpm.actual,X422,_xlpm.low,VALUE(_xlfn.TEXTBEFORE(Y422,"-")),_xlpm.high,VALUE(_xlfn.TEXTAFTER(Y422,"-")),IF(AND(_xlpm.actual=0,OR(_xlpm.low&lt;&gt;0,_xlpm.high&lt;&gt;0)),"0 increase",IF(_xlpm.actual&gt;_xlpm.high*1.2,"&gt;20",IF(_xlpm.actual&lt;_xlpm.low*0.8,"&lt;20","OK"))))</f>
        <v>#NAME?</v>
      </c>
      <c r="AX422" s="21" t="str">
        <f>VLOOKUP(表1[[#This Row],[Pers.no.]],'[6]Person Detail'!$B:$L,11,0)</f>
        <v>&gt;90</v>
      </c>
      <c r="AY422" s="404">
        <f>VLOOKUP(表1[[#This Row],[Pers.no.]],'[6]Person Detail'!$B:$R,17,0)</f>
        <v>1.0021444466922922</v>
      </c>
      <c r="AZ422" s="404">
        <f>VLOOKUP(表1[[#This Row],[Pers.no.]],'[6]Person Detail'!$B:$W,21,0)</f>
        <v>1.0369253956292388</v>
      </c>
      <c r="BA422" s="404">
        <f>VLOOKUP(表1[[#This Row],[Pers.no.]],'[6]Person Detail'!$B:$W,22,0)</f>
        <v>1.0313908696008525</v>
      </c>
    </row>
    <row r="423" spans="1:53" ht="19.95" customHeight="1">
      <c r="A423" s="87" t="s">
        <v>562</v>
      </c>
      <c r="B423" s="224">
        <v>11019442</v>
      </c>
      <c r="C423" s="224" t="s">
        <v>54</v>
      </c>
      <c r="D423" s="224" t="s">
        <v>55</v>
      </c>
      <c r="E423" s="169" t="s">
        <v>1344</v>
      </c>
      <c r="F423" s="224" t="s">
        <v>1595</v>
      </c>
      <c r="G423" s="224" t="s">
        <v>1335</v>
      </c>
      <c r="H423" s="225">
        <v>44676</v>
      </c>
      <c r="I423" s="224" t="s">
        <v>388</v>
      </c>
      <c r="J423" s="224" t="s">
        <v>388</v>
      </c>
      <c r="K423" s="224" t="s">
        <v>107</v>
      </c>
      <c r="L423" s="226">
        <v>2</v>
      </c>
      <c r="M423" s="226">
        <v>4</v>
      </c>
      <c r="N423" s="243">
        <v>13358</v>
      </c>
      <c r="O423" s="244">
        <v>1.4999999999999998E-2</v>
      </c>
      <c r="P423" s="245">
        <f t="shared" si="116"/>
        <v>200</v>
      </c>
      <c r="Q423" s="244">
        <v>0</v>
      </c>
      <c r="R423" s="245">
        <f t="shared" si="117"/>
        <v>0</v>
      </c>
      <c r="S423" s="244">
        <f t="shared" si="118"/>
        <v>1.4972301242701004E-2</v>
      </c>
      <c r="T423" s="245">
        <f t="shared" si="119"/>
        <v>200</v>
      </c>
      <c r="U423" s="245">
        <f t="shared" si="120"/>
        <v>13558</v>
      </c>
      <c r="V423" s="246">
        <f t="shared" si="114"/>
        <v>13558</v>
      </c>
      <c r="W423" s="247">
        <f t="shared" si="121"/>
        <v>200</v>
      </c>
      <c r="X423" s="248">
        <f t="shared" si="115"/>
        <v>1.4999999999999999E-2</v>
      </c>
      <c r="Y423" s="249" t="str">
        <f t="shared" si="113"/>
        <v>1.20%-1.80%</v>
      </c>
      <c r="Z423" s="250"/>
      <c r="AA423" s="250"/>
      <c r="AB423" s="250"/>
      <c r="AC423" s="251"/>
      <c r="AD423" s="243">
        <f t="shared" si="122"/>
        <v>0</v>
      </c>
      <c r="AE423" s="252">
        <f t="shared" si="123"/>
        <v>13558</v>
      </c>
      <c r="AF423" s="237">
        <f t="shared" si="124"/>
        <v>200</v>
      </c>
      <c r="AG423" s="253">
        <f t="shared" si="125"/>
        <v>1.4972301242700992E-2</v>
      </c>
      <c r="AH423" s="239">
        <v>14</v>
      </c>
      <c r="AI423" s="239">
        <v>450</v>
      </c>
      <c r="AJ423" s="239"/>
      <c r="AK423" s="239">
        <v>688</v>
      </c>
      <c r="AL423" s="239">
        <f t="shared" si="126"/>
        <v>195900</v>
      </c>
      <c r="AM423" s="226" t="s">
        <v>287</v>
      </c>
      <c r="AN423" s="239"/>
      <c r="AO423" s="240"/>
      <c r="AP423" s="240"/>
      <c r="AQ423" s="224" t="s">
        <v>1476</v>
      </c>
      <c r="AR423" s="224" t="s">
        <v>173</v>
      </c>
      <c r="AW423" s="145" t="e" vm="1">
        <f t="shared" ca="1" si="128"/>
        <v>#NAME?</v>
      </c>
      <c r="AX423" s="21" t="str">
        <f>VLOOKUP(表1[[#This Row],[Pers.no.]],'[6]Person Detail'!$B:$L,11,0)</f>
        <v>130-150</v>
      </c>
      <c r="AY423" s="404">
        <f>VLOOKUP(表1[[#This Row],[Pers.no.]],'[6]Person Detail'!$B:$R,17,0)</f>
        <v>1.4135449735449734</v>
      </c>
      <c r="AZ423" s="404">
        <f>VLOOKUP(表1[[#This Row],[Pers.no.]],'[6]Person Detail'!$B:$W,21,0)</f>
        <v>1.525234071705869</v>
      </c>
      <c r="BA423" s="404">
        <f>VLOOKUP(表1[[#This Row],[Pers.no.]],'[6]Person Detail'!$B:$W,22,0)</f>
        <v>1.5064444444444445</v>
      </c>
    </row>
    <row r="424" spans="1:53" ht="19.95" customHeight="1">
      <c r="A424" s="87" t="s">
        <v>562</v>
      </c>
      <c r="B424" s="5">
        <v>11000597</v>
      </c>
      <c r="C424" s="5" t="s">
        <v>54</v>
      </c>
      <c r="D424" s="5" t="s">
        <v>55</v>
      </c>
      <c r="E424" s="5" t="s">
        <v>1708</v>
      </c>
      <c r="F424" s="5" t="s">
        <v>1708</v>
      </c>
      <c r="G424" s="5" t="s">
        <v>1709</v>
      </c>
      <c r="H424" s="6">
        <v>36479</v>
      </c>
      <c r="I424" s="5" t="s">
        <v>1288</v>
      </c>
      <c r="J424" s="5" t="s">
        <v>1289</v>
      </c>
      <c r="K424" s="5" t="s">
        <v>66</v>
      </c>
      <c r="L424" s="7">
        <v>2</v>
      </c>
      <c r="M424" s="7">
        <v>4</v>
      </c>
      <c r="N424" s="8">
        <v>21682</v>
      </c>
      <c r="O424" s="89">
        <v>3.7500000000000006E-2</v>
      </c>
      <c r="P424" s="10">
        <f t="shared" ref="P424:P458" si="129">ROUND(N424*O424,0)</f>
        <v>813</v>
      </c>
      <c r="Q424" s="89">
        <v>1.55E-2</v>
      </c>
      <c r="R424" s="10">
        <f t="shared" ref="R424:R458" si="130">ROUND(N424*Q424,0)</f>
        <v>336</v>
      </c>
      <c r="S424" s="89">
        <f t="shared" ref="S424:S458" si="131">T424/N424</f>
        <v>5.2993266303846508E-2</v>
      </c>
      <c r="T424" s="10">
        <f t="shared" ref="T424:T458" si="132">P424+R424</f>
        <v>1149</v>
      </c>
      <c r="U424" s="10">
        <f t="shared" ref="U424:U458" si="133">N424+T424</f>
        <v>22831</v>
      </c>
      <c r="V424" s="11">
        <v>23050</v>
      </c>
      <c r="W424" s="12">
        <f t="shared" ref="W424:W458" si="134">V424-N424</f>
        <v>1368</v>
      </c>
      <c r="X424" s="93">
        <f t="shared" ref="X424:X453" si="135">ROUND(V424/N424-1,4)</f>
        <v>6.3100000000000003E-2</v>
      </c>
      <c r="Y424" s="94" t="str">
        <f t="shared" ref="Y424:Y435" si="136">IF(OR(L424=1,L424=2,L424=4),TEXT(S424*0.8,"0.00%")&amp;"-"&amp;TEXT(S424*1.2,"0.00%"),IF(OR(L424=3,L424=6),TEXT(0,"0.00%")&amp;"-"&amp;TEXT(7%*1.2,"0.00%"),IF(OR(L424=5,L424=7),TEXT((R424/N424),"0.00%")&amp;"-"&amp;TEXT((R424/N424)+7%,"0.00%"),"")))</f>
        <v>4.24%-6.36%</v>
      </c>
      <c r="Z424" s="15"/>
      <c r="AA424" s="15"/>
      <c r="AB424" s="15"/>
      <c r="AC424" s="96"/>
      <c r="AD424" s="8">
        <f t="shared" ref="AD424:AD458" si="137">ROUND(N424*AC424,0)</f>
        <v>0</v>
      </c>
      <c r="AE424" s="17">
        <f t="shared" ref="AE424:AE458" si="138">V424+AD424</f>
        <v>23050</v>
      </c>
      <c r="AF424" s="18">
        <f t="shared" ref="AF424:AF458" si="139">AE424-N424</f>
        <v>1368</v>
      </c>
      <c r="AG424" s="98">
        <f t="shared" ref="AG424:AG458" si="140">AE424/N424-1</f>
        <v>6.3093810534083472E-2</v>
      </c>
      <c r="AH424" s="20">
        <v>14</v>
      </c>
      <c r="AI424" s="20">
        <v>450</v>
      </c>
      <c r="AJ424" s="20"/>
      <c r="AK424" s="20">
        <v>688</v>
      </c>
      <c r="AL424" s="20">
        <f t="shared" ref="AL424:AL458" si="141">AE424*AH424+AI424*12+AK424+IF(AB424="",AJ424,IF(AB424="D",5000,IF(AB424="C",1000,0)))*12</f>
        <v>328788</v>
      </c>
      <c r="AM424" s="7">
        <v>3</v>
      </c>
      <c r="AN424" s="20"/>
      <c r="AO424" s="21"/>
      <c r="AP424" s="21"/>
      <c r="AQ424" s="5" t="s">
        <v>1710</v>
      </c>
      <c r="AR424" s="5" t="s">
        <v>76</v>
      </c>
      <c r="AW424" s="145" t="e" vm="1">
        <f t="shared" ca="1" si="127"/>
        <v>#NAME?</v>
      </c>
      <c r="AX424" s="21" t="str">
        <f>VLOOKUP(表1[[#This Row],[Pers.no.]],'[6]Person Detail'!$B:$L,11,0)</f>
        <v>70-90</v>
      </c>
      <c r="AY424" s="404">
        <f>VLOOKUP(表1[[#This Row],[Pers.no.]],'[6]Person Detail'!$B:$R,17,0)</f>
        <v>1.3708902377339403</v>
      </c>
      <c r="AZ424" s="404">
        <f>VLOOKUP(表1[[#This Row],[Pers.no.]],'[6]Person Detail'!$B:$W,21,0)</f>
        <v>1</v>
      </c>
      <c r="BA424" s="404">
        <f>VLOOKUP(表1[[#This Row],[Pers.no.]],'[6]Person Detail'!$B:$W,22,0)</f>
        <v>1</v>
      </c>
    </row>
    <row r="425" spans="1:53" ht="19.95" customHeight="1">
      <c r="A425" s="87" t="s">
        <v>562</v>
      </c>
      <c r="B425" s="5">
        <v>11010154</v>
      </c>
      <c r="C425" s="5" t="s">
        <v>54</v>
      </c>
      <c r="D425" s="5" t="s">
        <v>55</v>
      </c>
      <c r="E425" s="5" t="s">
        <v>1708</v>
      </c>
      <c r="F425" s="5" t="s">
        <v>1708</v>
      </c>
      <c r="G425" s="5" t="s">
        <v>1709</v>
      </c>
      <c r="H425" s="6">
        <v>39266</v>
      </c>
      <c r="I425" s="5" t="s">
        <v>1285</v>
      </c>
      <c r="J425" s="5" t="s">
        <v>1285</v>
      </c>
      <c r="K425" s="5" t="s">
        <v>59</v>
      </c>
      <c r="L425" s="7">
        <v>2</v>
      </c>
      <c r="M425" s="7">
        <v>3</v>
      </c>
      <c r="N425" s="8">
        <v>25993</v>
      </c>
      <c r="O425" s="89">
        <v>2.5000000000000001E-2</v>
      </c>
      <c r="P425" s="10">
        <f t="shared" si="129"/>
        <v>650</v>
      </c>
      <c r="Q425" s="89">
        <v>0</v>
      </c>
      <c r="R425" s="10">
        <f t="shared" si="130"/>
        <v>0</v>
      </c>
      <c r="S425" s="89">
        <f t="shared" si="131"/>
        <v>2.5006732581848958E-2</v>
      </c>
      <c r="T425" s="10">
        <f t="shared" si="132"/>
        <v>650</v>
      </c>
      <c r="U425" s="10">
        <f t="shared" si="133"/>
        <v>26643</v>
      </c>
      <c r="V425" s="11">
        <v>26773</v>
      </c>
      <c r="W425" s="12">
        <f t="shared" si="134"/>
        <v>780</v>
      </c>
      <c r="X425" s="93">
        <f t="shared" si="135"/>
        <v>0.03</v>
      </c>
      <c r="Y425" s="94" t="str">
        <f t="shared" si="136"/>
        <v>2.00%-3.00%</v>
      </c>
      <c r="Z425" s="15"/>
      <c r="AA425" s="15"/>
      <c r="AB425" s="15"/>
      <c r="AC425" s="96"/>
      <c r="AD425" s="8">
        <f t="shared" si="137"/>
        <v>0</v>
      </c>
      <c r="AE425" s="17">
        <f t="shared" si="138"/>
        <v>26773</v>
      </c>
      <c r="AF425" s="18">
        <f t="shared" si="139"/>
        <v>780</v>
      </c>
      <c r="AG425" s="98">
        <f t="shared" si="140"/>
        <v>3.0008079098218676E-2</v>
      </c>
      <c r="AH425" s="20">
        <v>14</v>
      </c>
      <c r="AI425" s="20">
        <v>500</v>
      </c>
      <c r="AJ425" s="20"/>
      <c r="AK425" s="20">
        <v>688</v>
      </c>
      <c r="AL425" s="20">
        <f t="shared" si="141"/>
        <v>381510</v>
      </c>
      <c r="AM425" s="7">
        <v>4</v>
      </c>
      <c r="AN425" s="20"/>
      <c r="AO425" s="21"/>
      <c r="AP425" s="21"/>
      <c r="AQ425" s="5" t="s">
        <v>1710</v>
      </c>
      <c r="AR425" s="5" t="s">
        <v>76</v>
      </c>
      <c r="AW425" s="145" t="e" vm="1">
        <f t="shared" ca="1" si="127"/>
        <v>#NAME?</v>
      </c>
      <c r="AX425" s="21" t="str">
        <f>VLOOKUP(表1[[#This Row],[Pers.no.]],'[6]Person Detail'!$B:$L,11,0)</f>
        <v>70-90</v>
      </c>
      <c r="AY425" s="404">
        <f>VLOOKUP(表1[[#This Row],[Pers.no.]],'[6]Person Detail'!$B:$R,17,0)</f>
        <v>1.1183151916706104</v>
      </c>
      <c r="AZ425" s="404">
        <f>VLOOKUP(表1[[#This Row],[Pers.no.]],'[6]Person Detail'!$B:$W,21,0)</f>
        <v>1</v>
      </c>
      <c r="BA425" s="404">
        <f>VLOOKUP(表1[[#This Row],[Pers.no.]],'[6]Person Detail'!$B:$W,22,0)</f>
        <v>1</v>
      </c>
    </row>
    <row r="426" spans="1:53" ht="19.95" customHeight="1">
      <c r="A426" s="87" t="s">
        <v>562</v>
      </c>
      <c r="B426" s="5">
        <v>11010967</v>
      </c>
      <c r="C426" s="5" t="s">
        <v>54</v>
      </c>
      <c r="D426" s="5" t="s">
        <v>55</v>
      </c>
      <c r="E426" s="5" t="s">
        <v>1708</v>
      </c>
      <c r="F426" s="5" t="s">
        <v>1708</v>
      </c>
      <c r="G426" s="5" t="s">
        <v>1709</v>
      </c>
      <c r="H426" s="6">
        <v>41793</v>
      </c>
      <c r="I426" s="5" t="s">
        <v>1285</v>
      </c>
      <c r="J426" s="5" t="s">
        <v>1285</v>
      </c>
      <c r="K426" s="5" t="s">
        <v>59</v>
      </c>
      <c r="L426" s="7">
        <v>2</v>
      </c>
      <c r="M426" s="7">
        <v>3</v>
      </c>
      <c r="N426" s="8">
        <v>33125</v>
      </c>
      <c r="O426" s="89">
        <v>0</v>
      </c>
      <c r="P426" s="10">
        <f t="shared" si="129"/>
        <v>0</v>
      </c>
      <c r="Q426" s="89">
        <v>0</v>
      </c>
      <c r="R426" s="10">
        <f t="shared" si="130"/>
        <v>0</v>
      </c>
      <c r="S426" s="89">
        <f t="shared" si="131"/>
        <v>0</v>
      </c>
      <c r="T426" s="10">
        <f t="shared" si="132"/>
        <v>0</v>
      </c>
      <c r="U426" s="10">
        <f t="shared" si="133"/>
        <v>33125</v>
      </c>
      <c r="V426" s="11">
        <v>33625</v>
      </c>
      <c r="W426" s="12">
        <f t="shared" si="134"/>
        <v>500</v>
      </c>
      <c r="X426" s="93">
        <f t="shared" si="135"/>
        <v>1.5100000000000001E-2</v>
      </c>
      <c r="Y426" s="94" t="str">
        <f t="shared" si="136"/>
        <v>0.00%-0.00%</v>
      </c>
      <c r="Z426" s="15"/>
      <c r="AA426" s="15"/>
      <c r="AB426" s="15"/>
      <c r="AC426" s="96"/>
      <c r="AD426" s="8">
        <f t="shared" si="137"/>
        <v>0</v>
      </c>
      <c r="AE426" s="17">
        <f t="shared" si="138"/>
        <v>33625</v>
      </c>
      <c r="AF426" s="18">
        <f t="shared" si="139"/>
        <v>500</v>
      </c>
      <c r="AG426" s="98">
        <f t="shared" si="140"/>
        <v>1.5094339622641506E-2</v>
      </c>
      <c r="AH426" s="20">
        <v>14</v>
      </c>
      <c r="AI426" s="20">
        <v>450</v>
      </c>
      <c r="AJ426" s="20"/>
      <c r="AK426" s="20">
        <v>688</v>
      </c>
      <c r="AL426" s="20">
        <f t="shared" si="141"/>
        <v>476838</v>
      </c>
      <c r="AM426" s="7">
        <v>3</v>
      </c>
      <c r="AN426" s="20"/>
      <c r="AO426" s="21" t="s">
        <v>1715</v>
      </c>
      <c r="AP426" s="21" t="s">
        <v>115</v>
      </c>
      <c r="AQ426" s="5" t="s">
        <v>1710</v>
      </c>
      <c r="AR426" s="5" t="s">
        <v>76</v>
      </c>
      <c r="AW426" s="145" t="e" vm="1">
        <f t="shared" ca="1" si="127"/>
        <v>#NAME?</v>
      </c>
      <c r="AX426" s="21" t="str">
        <f>VLOOKUP(表1[[#This Row],[Pers.no.]],'[6]Person Detail'!$B:$L,11,0)</f>
        <v>&gt;90</v>
      </c>
      <c r="AY426" s="404">
        <f>VLOOKUP(表1[[#This Row],[Pers.no.]],'[6]Person Detail'!$B:$R,17,0)</f>
        <v>1.4251602633050811</v>
      </c>
      <c r="AZ426" s="404">
        <f>VLOOKUP(表1[[#This Row],[Pers.no.]],'[6]Person Detail'!$B:$W,21,0)</f>
        <v>1.2743815642673026</v>
      </c>
      <c r="BA426" s="404">
        <f>VLOOKUP(表1[[#This Row],[Pers.no.]],'[6]Person Detail'!$B:$W,22,0)</f>
        <v>1.25592948119374</v>
      </c>
    </row>
    <row r="427" spans="1:53" ht="19.95" customHeight="1">
      <c r="A427" s="87" t="s">
        <v>562</v>
      </c>
      <c r="B427" s="5">
        <v>11017101</v>
      </c>
      <c r="C427" s="5" t="s">
        <v>54</v>
      </c>
      <c r="D427" s="5" t="s">
        <v>55</v>
      </c>
      <c r="E427" s="5" t="s">
        <v>1708</v>
      </c>
      <c r="F427" s="5" t="s">
        <v>1708</v>
      </c>
      <c r="G427" s="5" t="s">
        <v>1709</v>
      </c>
      <c r="H427" s="6">
        <v>43864</v>
      </c>
      <c r="I427" s="5" t="s">
        <v>110</v>
      </c>
      <c r="J427" s="5" t="s">
        <v>1718</v>
      </c>
      <c r="K427" s="5" t="s">
        <v>89</v>
      </c>
      <c r="L427" s="7">
        <v>2</v>
      </c>
      <c r="M427" s="7">
        <v>4</v>
      </c>
      <c r="N427" s="8">
        <v>15188</v>
      </c>
      <c r="O427" s="89">
        <v>3.7500000000000006E-2</v>
      </c>
      <c r="P427" s="10">
        <f t="shared" si="129"/>
        <v>570</v>
      </c>
      <c r="Q427" s="89">
        <v>1.55E-2</v>
      </c>
      <c r="R427" s="10">
        <f t="shared" si="130"/>
        <v>235</v>
      </c>
      <c r="S427" s="89">
        <f t="shared" si="131"/>
        <v>5.3002370292336058E-2</v>
      </c>
      <c r="T427" s="10">
        <f t="shared" si="132"/>
        <v>805</v>
      </c>
      <c r="U427" s="10">
        <f t="shared" si="133"/>
        <v>15993</v>
      </c>
      <c r="V427" s="11">
        <v>15990</v>
      </c>
      <c r="W427" s="12">
        <f t="shared" si="134"/>
        <v>802</v>
      </c>
      <c r="X427" s="93">
        <f t="shared" si="135"/>
        <v>5.28E-2</v>
      </c>
      <c r="Y427" s="94" t="str">
        <f t="shared" si="136"/>
        <v>4.24%-6.36%</v>
      </c>
      <c r="Z427" s="15" t="s">
        <v>112</v>
      </c>
      <c r="AA427" s="15" t="s">
        <v>1289</v>
      </c>
      <c r="AB427" s="15" t="s">
        <v>114</v>
      </c>
      <c r="AC427" s="96">
        <v>6.6500000000000004E-2</v>
      </c>
      <c r="AD427" s="8">
        <f t="shared" si="137"/>
        <v>1010</v>
      </c>
      <c r="AE427" s="17">
        <f t="shared" si="138"/>
        <v>17000</v>
      </c>
      <c r="AF427" s="18">
        <f t="shared" si="139"/>
        <v>1812</v>
      </c>
      <c r="AG427" s="98">
        <f t="shared" si="140"/>
        <v>0.11930471424809053</v>
      </c>
      <c r="AH427" s="20">
        <v>14</v>
      </c>
      <c r="AI427" s="20">
        <v>450</v>
      </c>
      <c r="AJ427" s="20"/>
      <c r="AK427" s="20">
        <v>688</v>
      </c>
      <c r="AL427" s="20">
        <f t="shared" si="141"/>
        <v>244088</v>
      </c>
      <c r="AM427" s="7">
        <v>3</v>
      </c>
      <c r="AN427" s="20"/>
      <c r="AO427" s="21" t="s">
        <v>115</v>
      </c>
      <c r="AP427" s="21" t="s">
        <v>115</v>
      </c>
      <c r="AQ427" s="5" t="s">
        <v>1710</v>
      </c>
      <c r="AR427" s="5" t="s">
        <v>76</v>
      </c>
      <c r="AW427" s="145" t="e" vm="1">
        <f t="shared" ca="1" si="127"/>
        <v>#NAME?</v>
      </c>
      <c r="AX427" s="21" t="str">
        <f>VLOOKUP(表1[[#This Row],[Pers.no.]],'[6]Person Detail'!$B:$L,11,0)</f>
        <v>70-90</v>
      </c>
      <c r="AY427" s="404">
        <f>VLOOKUP(表1[[#This Row],[Pers.no.]],'[6]Person Detail'!$B:$R,17,0)</f>
        <v>1.2290511834918065</v>
      </c>
      <c r="AZ427" s="404">
        <f>VLOOKUP(表1[[#This Row],[Pers.no.]],'[6]Person Detail'!$B:$W,21,0)</f>
        <v>1</v>
      </c>
      <c r="BA427" s="404">
        <f>VLOOKUP(表1[[#This Row],[Pers.no.]],'[6]Person Detail'!$B:$W,22,0)</f>
        <v>1</v>
      </c>
    </row>
    <row r="428" spans="1:53" ht="19.95" customHeight="1">
      <c r="A428" s="87" t="s">
        <v>562</v>
      </c>
      <c r="B428" s="5">
        <v>15003738</v>
      </c>
      <c r="C428" s="5" t="s">
        <v>54</v>
      </c>
      <c r="D428" s="5" t="s">
        <v>55</v>
      </c>
      <c r="E428" s="5" t="s">
        <v>1708</v>
      </c>
      <c r="F428" s="5" t="s">
        <v>1708</v>
      </c>
      <c r="G428" s="5" t="s">
        <v>1709</v>
      </c>
      <c r="H428" s="6">
        <v>40303</v>
      </c>
      <c r="I428" s="5" t="s">
        <v>388</v>
      </c>
      <c r="J428" s="5" t="s">
        <v>1721</v>
      </c>
      <c r="K428" s="5" t="s">
        <v>107</v>
      </c>
      <c r="L428" s="7">
        <v>2</v>
      </c>
      <c r="M428" s="7">
        <v>3</v>
      </c>
      <c r="N428" s="8">
        <v>11723</v>
      </c>
      <c r="O428" s="89">
        <v>2.5000000000000001E-2</v>
      </c>
      <c r="P428" s="10">
        <f t="shared" si="129"/>
        <v>293</v>
      </c>
      <c r="Q428" s="89">
        <v>0</v>
      </c>
      <c r="R428" s="10">
        <f t="shared" si="130"/>
        <v>0</v>
      </c>
      <c r="S428" s="89">
        <f t="shared" si="131"/>
        <v>2.4993602320225197E-2</v>
      </c>
      <c r="T428" s="10">
        <f t="shared" si="132"/>
        <v>293</v>
      </c>
      <c r="U428" s="10">
        <f t="shared" si="133"/>
        <v>12016</v>
      </c>
      <c r="V428" s="11">
        <v>12065</v>
      </c>
      <c r="W428" s="12">
        <f t="shared" si="134"/>
        <v>342</v>
      </c>
      <c r="X428" s="93">
        <f t="shared" si="135"/>
        <v>2.92E-2</v>
      </c>
      <c r="Y428" s="94" t="str">
        <f t="shared" si="136"/>
        <v>2.00%-3.00%</v>
      </c>
      <c r="Z428" s="15"/>
      <c r="AA428" s="15"/>
      <c r="AB428" s="15"/>
      <c r="AC428" s="96"/>
      <c r="AD428" s="8">
        <f t="shared" si="137"/>
        <v>0</v>
      </c>
      <c r="AE428" s="17">
        <f t="shared" si="138"/>
        <v>12065</v>
      </c>
      <c r="AF428" s="18">
        <f t="shared" si="139"/>
        <v>342</v>
      </c>
      <c r="AG428" s="98">
        <f t="shared" si="140"/>
        <v>2.9173419773095732E-2</v>
      </c>
      <c r="AH428" s="20">
        <v>14</v>
      </c>
      <c r="AI428" s="20">
        <v>450</v>
      </c>
      <c r="AJ428" s="20"/>
      <c r="AK428" s="20">
        <v>688</v>
      </c>
      <c r="AL428" s="20">
        <f t="shared" si="141"/>
        <v>174998</v>
      </c>
      <c r="AM428" s="7">
        <v>3</v>
      </c>
      <c r="AN428" s="20"/>
      <c r="AO428" s="21"/>
      <c r="AP428" s="21"/>
      <c r="AQ428" s="5" t="s">
        <v>1710</v>
      </c>
      <c r="AR428" s="5" t="s">
        <v>76</v>
      </c>
      <c r="AW428" s="145" t="e" vm="1">
        <f t="shared" ca="1" si="127"/>
        <v>#NAME?</v>
      </c>
      <c r="AX428" s="21" t="str">
        <f>VLOOKUP(表1[[#This Row],[Pers.no.]],'[6]Person Detail'!$B:$L,11,0)</f>
        <v>70-90</v>
      </c>
      <c r="AY428" s="404">
        <f>VLOOKUP(表1[[#This Row],[Pers.no.]],'[6]Person Detail'!$B:$R,17,0)</f>
        <v>1.2405291005291006</v>
      </c>
      <c r="AZ428" s="404">
        <f>VLOOKUP(表1[[#This Row],[Pers.no.]],'[6]Person Detail'!$B:$W,21,0)</f>
        <v>1</v>
      </c>
      <c r="BA428" s="404">
        <f>VLOOKUP(表1[[#This Row],[Pers.no.]],'[6]Person Detail'!$B:$W,22,0)</f>
        <v>1</v>
      </c>
    </row>
    <row r="429" spans="1:53" ht="19.95" customHeight="1">
      <c r="A429" s="87" t="s">
        <v>562</v>
      </c>
      <c r="B429" s="5">
        <v>15004087</v>
      </c>
      <c r="C429" s="5" t="s">
        <v>54</v>
      </c>
      <c r="D429" s="5" t="s">
        <v>55</v>
      </c>
      <c r="E429" s="5" t="s">
        <v>1708</v>
      </c>
      <c r="F429" s="5" t="s">
        <v>1708</v>
      </c>
      <c r="G429" s="5" t="s">
        <v>1709</v>
      </c>
      <c r="H429" s="6">
        <v>40360</v>
      </c>
      <c r="I429" s="5" t="s">
        <v>1724</v>
      </c>
      <c r="J429" s="5" t="s">
        <v>1725</v>
      </c>
      <c r="K429" s="5" t="s">
        <v>59</v>
      </c>
      <c r="L429" s="7">
        <v>2</v>
      </c>
      <c r="M429" s="7">
        <v>3</v>
      </c>
      <c r="N429" s="8">
        <v>21000</v>
      </c>
      <c r="O429" s="89">
        <v>2.5000000000000001E-2</v>
      </c>
      <c r="P429" s="10">
        <f t="shared" si="129"/>
        <v>525</v>
      </c>
      <c r="Q429" s="89">
        <v>0</v>
      </c>
      <c r="R429" s="10">
        <f t="shared" si="130"/>
        <v>0</v>
      </c>
      <c r="S429" s="89">
        <f t="shared" si="131"/>
        <v>2.5000000000000001E-2</v>
      </c>
      <c r="T429" s="10">
        <f t="shared" si="132"/>
        <v>525</v>
      </c>
      <c r="U429" s="10">
        <f t="shared" si="133"/>
        <v>21525</v>
      </c>
      <c r="V429" s="11">
        <v>21800</v>
      </c>
      <c r="W429" s="12">
        <f t="shared" si="134"/>
        <v>800</v>
      </c>
      <c r="X429" s="93">
        <f t="shared" si="135"/>
        <v>3.8100000000000002E-2</v>
      </c>
      <c r="Y429" s="94" t="str">
        <f t="shared" si="136"/>
        <v>2.00%-3.00%</v>
      </c>
      <c r="Z429" s="15"/>
      <c r="AA429" s="15"/>
      <c r="AB429" s="15"/>
      <c r="AC429" s="96"/>
      <c r="AD429" s="8">
        <f t="shared" si="137"/>
        <v>0</v>
      </c>
      <c r="AE429" s="17">
        <f t="shared" si="138"/>
        <v>21800</v>
      </c>
      <c r="AF429" s="18">
        <f t="shared" si="139"/>
        <v>800</v>
      </c>
      <c r="AG429" s="98">
        <f t="shared" si="140"/>
        <v>3.8095238095238182E-2</v>
      </c>
      <c r="AH429" s="20">
        <v>14</v>
      </c>
      <c r="AI429" s="20">
        <v>450</v>
      </c>
      <c r="AJ429" s="20"/>
      <c r="AK429" s="20">
        <v>688</v>
      </c>
      <c r="AL429" s="20">
        <f t="shared" si="141"/>
        <v>311288</v>
      </c>
      <c r="AM429" s="7">
        <v>3</v>
      </c>
      <c r="AN429" s="20"/>
      <c r="AO429" s="21" t="s">
        <v>1726</v>
      </c>
      <c r="AP429" s="21" t="s">
        <v>115</v>
      </c>
      <c r="AQ429" s="5" t="s">
        <v>1710</v>
      </c>
      <c r="AR429" s="5" t="s">
        <v>76</v>
      </c>
      <c r="AW429" s="145" t="e" vm="1">
        <f t="shared" ca="1" si="127"/>
        <v>#NAME?</v>
      </c>
      <c r="AX429" s="21" t="str">
        <f>VLOOKUP(表1[[#This Row],[Pers.no.]],'[6]Person Detail'!$B:$L,11,0)</f>
        <v>70-90</v>
      </c>
      <c r="AY429" s="404">
        <f>VLOOKUP(表1[[#This Row],[Pers.no.]],'[6]Person Detail'!$B:$R,17,0)</f>
        <v>0.90349782730284389</v>
      </c>
      <c r="AZ429" s="404">
        <f>VLOOKUP(表1[[#This Row],[Pers.no.]],'[6]Person Detail'!$B:$W,21,0)</f>
        <v>0.80790982187512017</v>
      </c>
      <c r="BA429" s="404">
        <f>VLOOKUP(表1[[#This Row],[Pers.no.]],'[6]Person Detail'!$B:$W,22,0)</f>
        <v>0.81425316550255855</v>
      </c>
    </row>
    <row r="430" spans="1:53" ht="19.95" customHeight="1">
      <c r="A430" s="87" t="s">
        <v>562</v>
      </c>
      <c r="B430" s="5">
        <v>15013583</v>
      </c>
      <c r="C430" s="5" t="s">
        <v>54</v>
      </c>
      <c r="D430" s="5" t="s">
        <v>55</v>
      </c>
      <c r="E430" s="5" t="s">
        <v>1708</v>
      </c>
      <c r="F430" s="5" t="s">
        <v>1708</v>
      </c>
      <c r="G430" s="5" t="s">
        <v>1729</v>
      </c>
      <c r="H430" s="6">
        <v>41857</v>
      </c>
      <c r="I430" s="5" t="s">
        <v>84</v>
      </c>
      <c r="J430" s="5" t="s">
        <v>84</v>
      </c>
      <c r="K430" s="5" t="s">
        <v>66</v>
      </c>
      <c r="L430" s="7">
        <v>2</v>
      </c>
      <c r="M430" s="7">
        <v>3</v>
      </c>
      <c r="N430" s="8">
        <v>23030</v>
      </c>
      <c r="O430" s="89">
        <v>0</v>
      </c>
      <c r="P430" s="10">
        <f t="shared" si="129"/>
        <v>0</v>
      </c>
      <c r="Q430" s="89">
        <v>0</v>
      </c>
      <c r="R430" s="10">
        <f t="shared" si="130"/>
        <v>0</v>
      </c>
      <c r="S430" s="89">
        <f t="shared" si="131"/>
        <v>0</v>
      </c>
      <c r="T430" s="10">
        <f t="shared" si="132"/>
        <v>0</v>
      </c>
      <c r="U430" s="10">
        <f t="shared" si="133"/>
        <v>23030</v>
      </c>
      <c r="V430" s="11">
        <v>23530</v>
      </c>
      <c r="W430" s="12">
        <f t="shared" si="134"/>
        <v>500</v>
      </c>
      <c r="X430" s="93">
        <f t="shared" si="135"/>
        <v>2.1700000000000001E-2</v>
      </c>
      <c r="Y430" s="94" t="str">
        <f t="shared" si="136"/>
        <v>0.00%-0.00%</v>
      </c>
      <c r="Z430" s="15"/>
      <c r="AA430" s="15"/>
      <c r="AB430" s="15"/>
      <c r="AC430" s="96"/>
      <c r="AD430" s="8">
        <f t="shared" si="137"/>
        <v>0</v>
      </c>
      <c r="AE430" s="17">
        <f t="shared" si="138"/>
        <v>23530</v>
      </c>
      <c r="AF430" s="18">
        <f t="shared" si="139"/>
        <v>500</v>
      </c>
      <c r="AG430" s="98">
        <f t="shared" si="140"/>
        <v>2.1710811984368306E-2</v>
      </c>
      <c r="AH430" s="20">
        <v>14</v>
      </c>
      <c r="AI430" s="20">
        <v>450</v>
      </c>
      <c r="AJ430" s="20"/>
      <c r="AK430" s="20">
        <v>688</v>
      </c>
      <c r="AL430" s="20">
        <f t="shared" si="141"/>
        <v>335508</v>
      </c>
      <c r="AM430" s="7">
        <v>5</v>
      </c>
      <c r="AN430" s="20"/>
      <c r="AO430" s="21" t="s">
        <v>1730</v>
      </c>
      <c r="AP430" s="21" t="s">
        <v>115</v>
      </c>
      <c r="AQ430" s="5" t="s">
        <v>1710</v>
      </c>
      <c r="AR430" s="5" t="s">
        <v>76</v>
      </c>
      <c r="AW430" s="145" t="e" vm="1">
        <f t="shared" ca="1" si="127"/>
        <v>#NAME?</v>
      </c>
      <c r="AX430" s="21" t="str">
        <f>VLOOKUP(表1[[#This Row],[Pers.no.]],'[6]Person Detail'!$B:$L,11,0)</f>
        <v>&gt;90</v>
      </c>
      <c r="AY430" s="404">
        <f>VLOOKUP(表1[[#This Row],[Pers.no.]],'[6]Person Detail'!$B:$R,17,0)</f>
        <v>1.4561203844208397</v>
      </c>
      <c r="AZ430" s="404">
        <f>VLOOKUP(表1[[#This Row],[Pers.no.]],'[6]Person Detail'!$B:$W,21,0)</f>
        <v>1.0621713864034683</v>
      </c>
      <c r="BA430" s="404">
        <f>VLOOKUP(表1[[#This Row],[Pers.no.]],'[6]Person Detail'!$B:$W,22,0)</f>
        <v>1.0208242950108459</v>
      </c>
    </row>
    <row r="431" spans="1:53" ht="19.95" customHeight="1">
      <c r="A431" s="87" t="s">
        <v>562</v>
      </c>
      <c r="B431" s="5">
        <v>15007448</v>
      </c>
      <c r="C431" s="5" t="s">
        <v>54</v>
      </c>
      <c r="D431" s="5" t="s">
        <v>55</v>
      </c>
      <c r="E431" s="5" t="s">
        <v>1708</v>
      </c>
      <c r="F431" s="5" t="s">
        <v>1708</v>
      </c>
      <c r="G431" s="5" t="s">
        <v>1729</v>
      </c>
      <c r="H431" s="6">
        <v>41183</v>
      </c>
      <c r="I431" s="5" t="s">
        <v>84</v>
      </c>
      <c r="J431" s="5" t="s">
        <v>84</v>
      </c>
      <c r="K431" s="5" t="s">
        <v>66</v>
      </c>
      <c r="L431" s="7">
        <v>2</v>
      </c>
      <c r="M431" s="7">
        <v>3</v>
      </c>
      <c r="N431" s="8">
        <v>13040</v>
      </c>
      <c r="O431" s="89">
        <v>0.03</v>
      </c>
      <c r="P431" s="10">
        <f t="shared" si="129"/>
        <v>391</v>
      </c>
      <c r="Q431" s="89">
        <v>0</v>
      </c>
      <c r="R431" s="10">
        <f t="shared" si="130"/>
        <v>0</v>
      </c>
      <c r="S431" s="89">
        <f t="shared" si="131"/>
        <v>2.9984662576687117E-2</v>
      </c>
      <c r="T431" s="10">
        <f t="shared" si="132"/>
        <v>391</v>
      </c>
      <c r="U431" s="10">
        <f t="shared" si="133"/>
        <v>13431</v>
      </c>
      <c r="V431" s="11">
        <v>13500</v>
      </c>
      <c r="W431" s="12">
        <f t="shared" si="134"/>
        <v>460</v>
      </c>
      <c r="X431" s="93">
        <f t="shared" si="135"/>
        <v>3.5299999999999998E-2</v>
      </c>
      <c r="Y431" s="94" t="str">
        <f t="shared" si="136"/>
        <v>2.40%-3.60%</v>
      </c>
      <c r="Z431" s="15"/>
      <c r="AA431" s="15"/>
      <c r="AB431" s="15"/>
      <c r="AC431" s="96"/>
      <c r="AD431" s="8">
        <f t="shared" si="137"/>
        <v>0</v>
      </c>
      <c r="AE431" s="17">
        <f t="shared" si="138"/>
        <v>13500</v>
      </c>
      <c r="AF431" s="18">
        <f t="shared" si="139"/>
        <v>460</v>
      </c>
      <c r="AG431" s="98">
        <f t="shared" si="140"/>
        <v>3.5276073619631809E-2</v>
      </c>
      <c r="AH431" s="20">
        <v>14</v>
      </c>
      <c r="AI431" s="20">
        <v>450</v>
      </c>
      <c r="AJ431" s="20"/>
      <c r="AK431" s="20">
        <v>688</v>
      </c>
      <c r="AL431" s="20">
        <f t="shared" si="141"/>
        <v>195088</v>
      </c>
      <c r="AM431" s="7">
        <v>3</v>
      </c>
      <c r="AN431" s="20"/>
      <c r="AO431" s="21"/>
      <c r="AP431" s="21"/>
      <c r="AQ431" s="5" t="s">
        <v>1710</v>
      </c>
      <c r="AR431" s="5" t="s">
        <v>76</v>
      </c>
      <c r="AW431" s="145" t="e" vm="1">
        <f t="shared" ca="1" si="127"/>
        <v>#NAME?</v>
      </c>
      <c r="AX431" s="21" t="str">
        <f>VLOOKUP(表1[[#This Row],[Pers.no.]],'[6]Person Detail'!$B:$L,11,0)</f>
        <v>50-70</v>
      </c>
      <c r="AY431" s="404">
        <f>VLOOKUP(表1[[#This Row],[Pers.no.]],'[6]Person Detail'!$B:$R,17,0)</f>
        <v>0.82448153768335863</v>
      </c>
      <c r="AZ431" s="404">
        <f>VLOOKUP(表1[[#This Row],[Pers.no.]],'[6]Person Detail'!$B:$W,21,0)</f>
        <v>0.60142053316114752</v>
      </c>
      <c r="BA431" s="404">
        <f>VLOOKUP(表1[[#This Row],[Pers.no.]],'[6]Person Detail'!$B:$W,22,0)</f>
        <v>0.58568329718004342</v>
      </c>
    </row>
    <row r="432" spans="1:53" ht="19.95" customHeight="1">
      <c r="A432" s="87" t="s">
        <v>562</v>
      </c>
      <c r="B432" s="5">
        <v>15004523</v>
      </c>
      <c r="C432" s="5" t="s">
        <v>54</v>
      </c>
      <c r="D432" s="5" t="s">
        <v>55</v>
      </c>
      <c r="E432" s="5" t="s">
        <v>1708</v>
      </c>
      <c r="F432" s="5" t="s">
        <v>1708</v>
      </c>
      <c r="G432" s="5" t="s">
        <v>1729</v>
      </c>
      <c r="H432" s="6">
        <v>40435</v>
      </c>
      <c r="I432" s="5" t="s">
        <v>1311</v>
      </c>
      <c r="J432" s="5" t="s">
        <v>1311</v>
      </c>
      <c r="K432" s="5" t="s">
        <v>341</v>
      </c>
      <c r="L432" s="7">
        <v>2</v>
      </c>
      <c r="M432" s="7">
        <v>5</v>
      </c>
      <c r="N432" s="8">
        <v>37392</v>
      </c>
      <c r="O432" s="89">
        <v>0.06</v>
      </c>
      <c r="P432" s="10">
        <f t="shared" si="129"/>
        <v>2244</v>
      </c>
      <c r="Q432" s="89">
        <v>2.7E-2</v>
      </c>
      <c r="R432" s="10">
        <f t="shared" si="130"/>
        <v>1010</v>
      </c>
      <c r="S432" s="89">
        <f t="shared" si="131"/>
        <v>8.7023962344886602E-2</v>
      </c>
      <c r="T432" s="10">
        <f t="shared" si="132"/>
        <v>3254</v>
      </c>
      <c r="U432" s="10">
        <f t="shared" si="133"/>
        <v>40646</v>
      </c>
      <c r="V432" s="11">
        <v>38907</v>
      </c>
      <c r="W432" s="12">
        <f t="shared" si="134"/>
        <v>1515</v>
      </c>
      <c r="X432" s="93">
        <f t="shared" si="135"/>
        <v>4.0500000000000001E-2</v>
      </c>
      <c r="Y432" s="94" t="str">
        <f t="shared" si="136"/>
        <v>6.96%-10.44%</v>
      </c>
      <c r="Z432" s="15"/>
      <c r="AA432" s="15"/>
      <c r="AB432" s="15"/>
      <c r="AC432" s="96"/>
      <c r="AD432" s="8">
        <f t="shared" si="137"/>
        <v>0</v>
      </c>
      <c r="AE432" s="17">
        <f t="shared" si="138"/>
        <v>38907</v>
      </c>
      <c r="AF432" s="18">
        <f t="shared" si="139"/>
        <v>1515</v>
      </c>
      <c r="AG432" s="98">
        <f t="shared" si="140"/>
        <v>4.0516688061617456E-2</v>
      </c>
      <c r="AH432" s="20">
        <v>14</v>
      </c>
      <c r="AI432" s="20">
        <v>450</v>
      </c>
      <c r="AJ432" s="20">
        <v>1000</v>
      </c>
      <c r="AK432" s="20">
        <v>688</v>
      </c>
      <c r="AL432" s="20">
        <f t="shared" si="141"/>
        <v>562786</v>
      </c>
      <c r="AM432" s="7">
        <v>3</v>
      </c>
      <c r="AN432" s="20"/>
      <c r="AO432" s="21" t="s">
        <v>1733</v>
      </c>
      <c r="AP432" s="21" t="s">
        <v>179</v>
      </c>
      <c r="AQ432" s="5" t="s">
        <v>1710</v>
      </c>
      <c r="AR432" s="5" t="s">
        <v>76</v>
      </c>
      <c r="AW432" s="145" t="e" vm="1">
        <f t="shared" ca="1" si="127"/>
        <v>#NAME?</v>
      </c>
      <c r="AX432" s="21" t="str">
        <f>VLOOKUP(表1[[#This Row],[Pers.no.]],'[6]Person Detail'!$B:$L,11,0)</f>
        <v>0</v>
      </c>
      <c r="AY432" s="404">
        <f>VLOOKUP(表1[[#This Row],[Pers.no.]],'[6]Person Detail'!$B:$R,17,0)</f>
        <v>0.94776062656832183</v>
      </c>
      <c r="AZ432" s="404">
        <f>VLOOKUP(表1[[#This Row],[Pers.no.]],'[6]Person Detail'!$B:$W,21,0)</f>
        <v>1</v>
      </c>
      <c r="BA432" s="404">
        <f>VLOOKUP(表1[[#This Row],[Pers.no.]],'[6]Person Detail'!$B:$W,22,0)</f>
        <v>1</v>
      </c>
    </row>
    <row r="433" spans="1:53" ht="19.95" customHeight="1">
      <c r="A433" s="87" t="s">
        <v>562</v>
      </c>
      <c r="B433" s="5">
        <v>11010202</v>
      </c>
      <c r="C433" s="5" t="s">
        <v>54</v>
      </c>
      <c r="D433" s="5" t="s">
        <v>55</v>
      </c>
      <c r="E433" s="5" t="s">
        <v>1736</v>
      </c>
      <c r="F433" s="5" t="s">
        <v>1736</v>
      </c>
      <c r="G433" s="5" t="s">
        <v>1737</v>
      </c>
      <c r="H433" s="6">
        <v>41610</v>
      </c>
      <c r="I433" s="5" t="s">
        <v>1285</v>
      </c>
      <c r="J433" s="5" t="s">
        <v>1285</v>
      </c>
      <c r="K433" s="5" t="s">
        <v>59</v>
      </c>
      <c r="L433" s="7">
        <v>2</v>
      </c>
      <c r="M433" s="7">
        <v>3</v>
      </c>
      <c r="N433" s="8">
        <v>30275</v>
      </c>
      <c r="O433" s="89">
        <v>0</v>
      </c>
      <c r="P433" s="10">
        <f t="shared" si="129"/>
        <v>0</v>
      </c>
      <c r="Q433" s="89">
        <v>0</v>
      </c>
      <c r="R433" s="10">
        <f t="shared" si="130"/>
        <v>0</v>
      </c>
      <c r="S433" s="89">
        <f t="shared" si="131"/>
        <v>0</v>
      </c>
      <c r="T433" s="10">
        <f t="shared" si="132"/>
        <v>0</v>
      </c>
      <c r="U433" s="10">
        <f t="shared" si="133"/>
        <v>30275</v>
      </c>
      <c r="V433" s="11">
        <f t="shared" ref="V433:V496" si="142">U433</f>
        <v>30275</v>
      </c>
      <c r="W433" s="12">
        <f t="shared" si="134"/>
        <v>0</v>
      </c>
      <c r="X433" s="93">
        <f t="shared" si="135"/>
        <v>0</v>
      </c>
      <c r="Y433" s="94" t="str">
        <f t="shared" si="136"/>
        <v>0.00%-0.00%</v>
      </c>
      <c r="Z433" s="15"/>
      <c r="AA433" s="15"/>
      <c r="AB433" s="15"/>
      <c r="AC433" s="96"/>
      <c r="AD433" s="8">
        <f t="shared" si="137"/>
        <v>0</v>
      </c>
      <c r="AE433" s="17">
        <f t="shared" si="138"/>
        <v>30275</v>
      </c>
      <c r="AF433" s="18">
        <f t="shared" si="139"/>
        <v>0</v>
      </c>
      <c r="AG433" s="98">
        <f t="shared" si="140"/>
        <v>0</v>
      </c>
      <c r="AH433" s="20">
        <v>14</v>
      </c>
      <c r="AI433" s="20">
        <v>450</v>
      </c>
      <c r="AJ433" s="20"/>
      <c r="AK433" s="20">
        <v>688</v>
      </c>
      <c r="AL433" s="20">
        <f t="shared" si="141"/>
        <v>429938</v>
      </c>
      <c r="AM433" s="7">
        <v>4</v>
      </c>
      <c r="AN433" s="20"/>
      <c r="AO433" s="21"/>
      <c r="AP433" s="21"/>
      <c r="AQ433" s="5" t="s">
        <v>1738</v>
      </c>
      <c r="AR433" s="5" t="s">
        <v>76</v>
      </c>
      <c r="AW433" s="145" t="e" vm="1">
        <f t="shared" ca="1" si="127"/>
        <v>#NAME?</v>
      </c>
      <c r="AX433" s="21" t="str">
        <f>VLOOKUP(表1[[#This Row],[Pers.no.]],'[6]Person Detail'!$B:$L,11,0)</f>
        <v>&gt;90</v>
      </c>
      <c r="AY433" s="404">
        <f>VLOOKUP(表1[[#This Row],[Pers.no.]],'[6]Person Detail'!$B:$R,17,0)</f>
        <v>1.3025427010282666</v>
      </c>
      <c r="AZ433" s="404">
        <f>VLOOKUP(表1[[#This Row],[Pers.no.]],'[6]Person Detail'!$B:$W,21,0)</f>
        <v>1.0383263311326416</v>
      </c>
      <c r="BA433" s="404">
        <f>VLOOKUP(表1[[#This Row],[Pers.no.]],'[6]Person Detail'!$B:$W,22,0)</f>
        <v>1.0259929510641181</v>
      </c>
    </row>
    <row r="434" spans="1:53" ht="19.95" customHeight="1">
      <c r="A434" s="87" t="s">
        <v>562</v>
      </c>
      <c r="B434" s="5">
        <v>11011127</v>
      </c>
      <c r="C434" s="5" t="s">
        <v>54</v>
      </c>
      <c r="D434" s="5" t="s">
        <v>55</v>
      </c>
      <c r="E434" s="5" t="s">
        <v>1736</v>
      </c>
      <c r="F434" s="5" t="s">
        <v>1741</v>
      </c>
      <c r="G434" s="5" t="s">
        <v>1742</v>
      </c>
      <c r="H434" s="6">
        <v>41821</v>
      </c>
      <c r="I434" s="5" t="s">
        <v>1285</v>
      </c>
      <c r="J434" s="5" t="s">
        <v>1285</v>
      </c>
      <c r="K434" s="5" t="s">
        <v>59</v>
      </c>
      <c r="L434" s="7">
        <v>2</v>
      </c>
      <c r="M434" s="7">
        <v>5</v>
      </c>
      <c r="N434" s="8">
        <v>32591</v>
      </c>
      <c r="O434" s="89">
        <v>0.04</v>
      </c>
      <c r="P434" s="10">
        <f t="shared" si="129"/>
        <v>1304</v>
      </c>
      <c r="Q434" s="89">
        <v>0</v>
      </c>
      <c r="R434" s="10">
        <f t="shared" si="130"/>
        <v>0</v>
      </c>
      <c r="S434" s="89">
        <f t="shared" si="131"/>
        <v>4.00110459942929E-2</v>
      </c>
      <c r="T434" s="10">
        <f t="shared" si="132"/>
        <v>1304</v>
      </c>
      <c r="U434" s="10">
        <f t="shared" si="133"/>
        <v>33895</v>
      </c>
      <c r="V434" s="11">
        <v>33691</v>
      </c>
      <c r="W434" s="12">
        <f t="shared" si="134"/>
        <v>1100</v>
      </c>
      <c r="X434" s="93">
        <f t="shared" si="135"/>
        <v>3.3799999999999997E-2</v>
      </c>
      <c r="Y434" s="94" t="str">
        <f t="shared" si="136"/>
        <v>3.20%-4.80%</v>
      </c>
      <c r="Z434" s="15"/>
      <c r="AA434" s="15"/>
      <c r="AB434" s="15"/>
      <c r="AC434" s="96"/>
      <c r="AD434" s="8">
        <f t="shared" si="137"/>
        <v>0</v>
      </c>
      <c r="AE434" s="17">
        <f t="shared" si="138"/>
        <v>33691</v>
      </c>
      <c r="AF434" s="18">
        <f t="shared" si="139"/>
        <v>1100</v>
      </c>
      <c r="AG434" s="98">
        <f t="shared" si="140"/>
        <v>3.3751649228314529E-2</v>
      </c>
      <c r="AH434" s="20">
        <v>14</v>
      </c>
      <c r="AI434" s="20">
        <v>450</v>
      </c>
      <c r="AJ434" s="20"/>
      <c r="AK434" s="20">
        <v>688</v>
      </c>
      <c r="AL434" s="20">
        <f t="shared" si="141"/>
        <v>477762</v>
      </c>
      <c r="AM434" s="7">
        <v>4</v>
      </c>
      <c r="AN434" s="20"/>
      <c r="AO434" s="21"/>
      <c r="AP434" s="21"/>
      <c r="AQ434" s="5" t="s">
        <v>1738</v>
      </c>
      <c r="AR434" s="5" t="s">
        <v>76</v>
      </c>
      <c r="AW434" s="145" t="e" vm="1">
        <f t="shared" ca="1" si="127"/>
        <v>#NAME?</v>
      </c>
      <c r="AX434" s="21" t="str">
        <f>VLOOKUP(表1[[#This Row],[Pers.no.]],'[6]Person Detail'!$B:$L,11,0)</f>
        <v>90-110</v>
      </c>
      <c r="AY434" s="404">
        <f>VLOOKUP(表1[[#This Row],[Pers.no.]],'[6]Person Detail'!$B:$R,17,0)</f>
        <v>1.4021856042679517</v>
      </c>
      <c r="AZ434" s="404">
        <f>VLOOKUP(表1[[#This Row],[Pers.no.]],'[6]Person Detail'!$B:$W,21,0)</f>
        <v>1.1177570093457945</v>
      </c>
      <c r="BA434" s="404">
        <f>VLOOKUP(表1[[#This Row],[Pers.no.]],'[6]Person Detail'!$B:$W,22,0)</f>
        <v>1.1417581672766708</v>
      </c>
    </row>
    <row r="435" spans="1:53" ht="19.95" customHeight="1">
      <c r="A435" s="87" t="s">
        <v>562</v>
      </c>
      <c r="B435" s="5">
        <v>11012702</v>
      </c>
      <c r="C435" s="5" t="s">
        <v>54</v>
      </c>
      <c r="D435" s="5" t="s">
        <v>55</v>
      </c>
      <c r="E435" s="5" t="s">
        <v>1736</v>
      </c>
      <c r="F435" s="5" t="s">
        <v>1745</v>
      </c>
      <c r="G435" s="5" t="s">
        <v>1737</v>
      </c>
      <c r="H435" s="6">
        <v>42178</v>
      </c>
      <c r="I435" s="5" t="s">
        <v>150</v>
      </c>
      <c r="J435" s="5" t="s">
        <v>1746</v>
      </c>
      <c r="K435" s="5" t="s">
        <v>59</v>
      </c>
      <c r="L435" s="7">
        <v>2</v>
      </c>
      <c r="M435" s="7">
        <v>5</v>
      </c>
      <c r="N435" s="8">
        <v>33705</v>
      </c>
      <c r="O435" s="89">
        <v>0.03</v>
      </c>
      <c r="P435" s="10">
        <f t="shared" si="129"/>
        <v>1011</v>
      </c>
      <c r="Q435" s="89">
        <v>0</v>
      </c>
      <c r="R435" s="10">
        <f t="shared" si="130"/>
        <v>0</v>
      </c>
      <c r="S435" s="89">
        <f t="shared" si="131"/>
        <v>2.9995549621717847E-2</v>
      </c>
      <c r="T435" s="10">
        <f t="shared" si="132"/>
        <v>1011</v>
      </c>
      <c r="U435" s="10">
        <f t="shared" si="133"/>
        <v>34716</v>
      </c>
      <c r="V435" s="11">
        <f t="shared" si="142"/>
        <v>34716</v>
      </c>
      <c r="W435" s="12">
        <f t="shared" si="134"/>
        <v>1011</v>
      </c>
      <c r="X435" s="93">
        <f t="shared" si="135"/>
        <v>0.03</v>
      </c>
      <c r="Y435" s="94" t="str">
        <f t="shared" si="136"/>
        <v>2.40%-3.60%</v>
      </c>
      <c r="Z435" s="15"/>
      <c r="AA435" s="15"/>
      <c r="AB435" s="15"/>
      <c r="AC435" s="96"/>
      <c r="AD435" s="8">
        <f t="shared" si="137"/>
        <v>0</v>
      </c>
      <c r="AE435" s="17">
        <f t="shared" si="138"/>
        <v>34716</v>
      </c>
      <c r="AF435" s="18">
        <f t="shared" si="139"/>
        <v>1011</v>
      </c>
      <c r="AG435" s="98">
        <f t="shared" si="140"/>
        <v>2.999554962171791E-2</v>
      </c>
      <c r="AH435" s="20">
        <v>14</v>
      </c>
      <c r="AI435" s="20">
        <v>450</v>
      </c>
      <c r="AJ435" s="20"/>
      <c r="AK435" s="20">
        <v>688</v>
      </c>
      <c r="AL435" s="20">
        <f t="shared" si="141"/>
        <v>492112</v>
      </c>
      <c r="AM435" s="7">
        <v>5</v>
      </c>
      <c r="AN435" s="20"/>
      <c r="AO435" s="21"/>
      <c r="AP435" s="21"/>
      <c r="AQ435" s="5" t="s">
        <v>1738</v>
      </c>
      <c r="AR435" s="5" t="s">
        <v>76</v>
      </c>
      <c r="AW435" s="145" t="e" vm="1">
        <f t="shared" ca="1" si="127"/>
        <v>#NAME?</v>
      </c>
      <c r="AX435" s="21" t="str">
        <f>VLOOKUP(表1[[#This Row],[Pers.no.]],'[6]Person Detail'!$B:$L,11,0)</f>
        <v>110-130</v>
      </c>
      <c r="AY435" s="404">
        <f>VLOOKUP(表1[[#This Row],[Pers.no.]],'[6]Person Detail'!$B:$R,17,0)</f>
        <v>1.4501140128210643</v>
      </c>
      <c r="AZ435" s="404">
        <f>VLOOKUP(表1[[#This Row],[Pers.no.]],'[6]Person Detail'!$B:$W,21,0)</f>
        <v>1.1559633027522935</v>
      </c>
      <c r="BA435" s="404">
        <f>VLOOKUP(表1[[#This Row],[Pers.no.]],'[6]Person Detail'!$B:$W,22,0)</f>
        <v>1.1764945099633997</v>
      </c>
    </row>
    <row r="436" spans="1:53" ht="19.95" customHeight="1">
      <c r="A436" s="87" t="s">
        <v>562</v>
      </c>
      <c r="B436" s="5">
        <v>11013280</v>
      </c>
      <c r="C436" s="5" t="s">
        <v>54</v>
      </c>
      <c r="D436" s="5" t="s">
        <v>55</v>
      </c>
      <c r="E436" s="5" t="s">
        <v>1736</v>
      </c>
      <c r="F436" s="5" t="s">
        <v>1745</v>
      </c>
      <c r="G436" s="5" t="s">
        <v>1737</v>
      </c>
      <c r="H436" s="6">
        <v>42552</v>
      </c>
      <c r="I436" s="5" t="s">
        <v>110</v>
      </c>
      <c r="J436" s="5" t="s">
        <v>1718</v>
      </c>
      <c r="K436" s="5" t="s">
        <v>89</v>
      </c>
      <c r="L436" s="7">
        <v>2</v>
      </c>
      <c r="M436" s="7">
        <v>3</v>
      </c>
      <c r="N436" s="8">
        <v>16667</v>
      </c>
      <c r="O436" s="89">
        <v>2.5000000000000001E-2</v>
      </c>
      <c r="P436" s="10">
        <f t="shared" si="129"/>
        <v>417</v>
      </c>
      <c r="Q436" s="89">
        <v>0</v>
      </c>
      <c r="R436" s="10">
        <f t="shared" si="130"/>
        <v>0</v>
      </c>
      <c r="S436" s="89">
        <f t="shared" si="131"/>
        <v>2.5019499610007798E-2</v>
      </c>
      <c r="T436" s="10">
        <f t="shared" si="132"/>
        <v>417</v>
      </c>
      <c r="U436" s="10">
        <f t="shared" si="133"/>
        <v>17084</v>
      </c>
      <c r="V436" s="11">
        <f t="shared" si="142"/>
        <v>17084</v>
      </c>
      <c r="W436" s="12">
        <f t="shared" si="134"/>
        <v>417</v>
      </c>
      <c r="X436" s="93">
        <f t="shared" si="135"/>
        <v>2.5000000000000001E-2</v>
      </c>
      <c r="Y436" s="94" t="str">
        <f t="shared" ref="Y436:Y499" si="143">IF(OR(L436=1,L436=2,L436=4),TEXT(S436*0.8,"0.00%")&amp;"-"&amp;TEXT(S436*1.2,"0.00%"),IF(OR(L436=3,L436=6),TEXT(0,"0.00%")&amp;"-"&amp;TEXT(7%*1.2,"0.00%"),IF(OR(L436=5,L436=7),TEXT((R436/N436),"0.00%")&amp;"-"&amp;TEXT((R436/N436)+7%,"0.00%"),"")))</f>
        <v>2.00%-3.00%</v>
      </c>
      <c r="Z436" s="15"/>
      <c r="AA436" s="15"/>
      <c r="AB436" s="15"/>
      <c r="AC436" s="96"/>
      <c r="AD436" s="8">
        <f t="shared" si="137"/>
        <v>0</v>
      </c>
      <c r="AE436" s="17">
        <f t="shared" si="138"/>
        <v>17084</v>
      </c>
      <c r="AF436" s="18">
        <f t="shared" si="139"/>
        <v>417</v>
      </c>
      <c r="AG436" s="98">
        <f t="shared" si="140"/>
        <v>2.5019499610007712E-2</v>
      </c>
      <c r="AH436" s="20">
        <v>14</v>
      </c>
      <c r="AI436" s="20">
        <v>450</v>
      </c>
      <c r="AJ436" s="20"/>
      <c r="AK436" s="20">
        <v>688</v>
      </c>
      <c r="AL436" s="20">
        <f t="shared" si="141"/>
        <v>245264</v>
      </c>
      <c r="AM436" s="7">
        <v>3</v>
      </c>
      <c r="AN436" s="20"/>
      <c r="AO436" s="21"/>
      <c r="AP436" s="21"/>
      <c r="AQ436" s="5" t="s">
        <v>1738</v>
      </c>
      <c r="AR436" s="5" t="s">
        <v>76</v>
      </c>
      <c r="AW436" s="145" t="e" vm="1">
        <f t="shared" ca="1" si="127"/>
        <v>#NAME?</v>
      </c>
      <c r="AX436" s="21" t="str">
        <f>VLOOKUP(表1[[#This Row],[Pers.no.]],'[6]Person Detail'!$B:$L,11,0)</f>
        <v>70-90</v>
      </c>
      <c r="AY436" s="404">
        <f>VLOOKUP(表1[[#This Row],[Pers.no.]],'[6]Person Detail'!$B:$R,17,0)</f>
        <v>1.3487355856767145</v>
      </c>
      <c r="AZ436" s="404">
        <f>VLOOKUP(表1[[#This Row],[Pers.no.]],'[6]Person Detail'!$B:$W,21,0)</f>
        <v>1</v>
      </c>
      <c r="BA436" s="404">
        <f>VLOOKUP(表1[[#This Row],[Pers.no.]],'[6]Person Detail'!$B:$W,22,0)</f>
        <v>0.90853009997872791</v>
      </c>
    </row>
    <row r="437" spans="1:53" ht="19.95" customHeight="1">
      <c r="A437" s="87" t="s">
        <v>562</v>
      </c>
      <c r="B437" s="5">
        <v>11013311</v>
      </c>
      <c r="C437" s="5" t="s">
        <v>54</v>
      </c>
      <c r="D437" s="5" t="s">
        <v>55</v>
      </c>
      <c r="E437" s="5" t="s">
        <v>1736</v>
      </c>
      <c r="F437" s="5" t="s">
        <v>1741</v>
      </c>
      <c r="G437" s="5" t="s">
        <v>1742</v>
      </c>
      <c r="H437" s="6">
        <v>42303</v>
      </c>
      <c r="I437" s="5" t="s">
        <v>1288</v>
      </c>
      <c r="J437" s="5" t="s">
        <v>1289</v>
      </c>
      <c r="K437" s="5" t="s">
        <v>66</v>
      </c>
      <c r="L437" s="7">
        <v>2</v>
      </c>
      <c r="M437" s="7">
        <v>3</v>
      </c>
      <c r="N437" s="8">
        <v>24190</v>
      </c>
      <c r="O437" s="89">
        <v>0</v>
      </c>
      <c r="P437" s="10">
        <f t="shared" si="129"/>
        <v>0</v>
      </c>
      <c r="Q437" s="89">
        <v>0</v>
      </c>
      <c r="R437" s="10">
        <f t="shared" si="130"/>
        <v>0</v>
      </c>
      <c r="S437" s="89">
        <f t="shared" si="131"/>
        <v>0</v>
      </c>
      <c r="T437" s="10">
        <f t="shared" si="132"/>
        <v>0</v>
      </c>
      <c r="U437" s="10">
        <f t="shared" si="133"/>
        <v>24190</v>
      </c>
      <c r="V437" s="11">
        <f t="shared" si="142"/>
        <v>24190</v>
      </c>
      <c r="W437" s="12">
        <f t="shared" si="134"/>
        <v>0</v>
      </c>
      <c r="X437" s="93">
        <f t="shared" si="135"/>
        <v>0</v>
      </c>
      <c r="Y437" s="94" t="str">
        <f t="shared" si="143"/>
        <v>0.00%-0.00%</v>
      </c>
      <c r="Z437" s="15"/>
      <c r="AA437" s="15"/>
      <c r="AB437" s="15"/>
      <c r="AC437" s="96"/>
      <c r="AD437" s="8">
        <f t="shared" si="137"/>
        <v>0</v>
      </c>
      <c r="AE437" s="17">
        <f t="shared" si="138"/>
        <v>24190</v>
      </c>
      <c r="AF437" s="18">
        <f t="shared" si="139"/>
        <v>0</v>
      </c>
      <c r="AG437" s="98">
        <f t="shared" si="140"/>
        <v>0</v>
      </c>
      <c r="AH437" s="20">
        <v>14</v>
      </c>
      <c r="AI437" s="20">
        <v>450</v>
      </c>
      <c r="AJ437" s="20"/>
      <c r="AK437" s="20">
        <v>688</v>
      </c>
      <c r="AL437" s="20">
        <f t="shared" si="141"/>
        <v>344748</v>
      </c>
      <c r="AM437" s="7">
        <v>3</v>
      </c>
      <c r="AN437" s="20"/>
      <c r="AO437" s="21"/>
      <c r="AP437" s="21"/>
      <c r="AQ437" s="5" t="s">
        <v>1738</v>
      </c>
      <c r="AR437" s="5" t="s">
        <v>76</v>
      </c>
      <c r="AW437" s="145" t="e" vm="1">
        <f t="shared" ca="1" si="127"/>
        <v>#NAME?</v>
      </c>
      <c r="AX437" s="21" t="str">
        <f>VLOOKUP(表1[[#This Row],[Pers.no.]],'[6]Person Detail'!$B:$L,11,0)</f>
        <v>&gt;90</v>
      </c>
      <c r="AY437" s="404">
        <f>VLOOKUP(表1[[#This Row],[Pers.no.]],'[6]Person Detail'!$B:$R,17,0)</f>
        <v>1.5294638340920588</v>
      </c>
      <c r="AZ437" s="404">
        <f>VLOOKUP(表1[[#This Row],[Pers.no.]],'[6]Person Detail'!$B:$W,21,0)</f>
        <v>1.0870932949847205</v>
      </c>
      <c r="BA437" s="404">
        <f>VLOOKUP(表1[[#This Row],[Pers.no.]],'[6]Person Detail'!$B:$W,22,0)</f>
        <v>1.0732746189852918</v>
      </c>
    </row>
    <row r="438" spans="1:53" ht="19.95" customHeight="1">
      <c r="A438" s="87" t="s">
        <v>562</v>
      </c>
      <c r="B438" s="5">
        <v>11015853</v>
      </c>
      <c r="C438" s="5" t="s">
        <v>54</v>
      </c>
      <c r="D438" s="5" t="s">
        <v>55</v>
      </c>
      <c r="E438" s="5" t="s">
        <v>1736</v>
      </c>
      <c r="F438" s="5" t="s">
        <v>1745</v>
      </c>
      <c r="G438" s="5" t="s">
        <v>1737</v>
      </c>
      <c r="H438" s="6">
        <v>43164</v>
      </c>
      <c r="I438" s="5" t="s">
        <v>1288</v>
      </c>
      <c r="J438" s="5" t="s">
        <v>1289</v>
      </c>
      <c r="K438" s="5" t="s">
        <v>66</v>
      </c>
      <c r="L438" s="7">
        <v>2</v>
      </c>
      <c r="M438" s="7">
        <v>3</v>
      </c>
      <c r="N438" s="8">
        <v>22904</v>
      </c>
      <c r="O438" s="89">
        <v>2.5000000000000001E-2</v>
      </c>
      <c r="P438" s="10">
        <f t="shared" si="129"/>
        <v>573</v>
      </c>
      <c r="Q438" s="89">
        <v>0</v>
      </c>
      <c r="R438" s="10">
        <f t="shared" si="130"/>
        <v>0</v>
      </c>
      <c r="S438" s="89">
        <f t="shared" si="131"/>
        <v>2.5017464198393295E-2</v>
      </c>
      <c r="T438" s="10">
        <f t="shared" si="132"/>
        <v>573</v>
      </c>
      <c r="U438" s="10">
        <f t="shared" si="133"/>
        <v>23477</v>
      </c>
      <c r="V438" s="11">
        <f t="shared" si="142"/>
        <v>23477</v>
      </c>
      <c r="W438" s="12">
        <f t="shared" si="134"/>
        <v>573</v>
      </c>
      <c r="X438" s="93">
        <f t="shared" si="135"/>
        <v>2.5000000000000001E-2</v>
      </c>
      <c r="Y438" s="94" t="str">
        <f t="shared" si="143"/>
        <v>2.00%-3.00%</v>
      </c>
      <c r="Z438" s="15"/>
      <c r="AA438" s="15"/>
      <c r="AB438" s="15"/>
      <c r="AC438" s="96"/>
      <c r="AD438" s="8">
        <f t="shared" si="137"/>
        <v>0</v>
      </c>
      <c r="AE438" s="17">
        <f t="shared" si="138"/>
        <v>23477</v>
      </c>
      <c r="AF438" s="18">
        <f t="shared" si="139"/>
        <v>573</v>
      </c>
      <c r="AG438" s="98">
        <f t="shared" si="140"/>
        <v>2.5017464198393347E-2</v>
      </c>
      <c r="AH438" s="20">
        <v>14</v>
      </c>
      <c r="AI438" s="20">
        <v>450</v>
      </c>
      <c r="AJ438" s="20"/>
      <c r="AK438" s="20">
        <v>688</v>
      </c>
      <c r="AL438" s="20">
        <f t="shared" si="141"/>
        <v>334766</v>
      </c>
      <c r="AM438" s="7">
        <v>3</v>
      </c>
      <c r="AN438" s="20"/>
      <c r="AO438" s="21"/>
      <c r="AP438" s="21"/>
      <c r="AQ438" s="5" t="s">
        <v>1738</v>
      </c>
      <c r="AR438" s="5" t="s">
        <v>76</v>
      </c>
      <c r="AW438" s="145" t="e" vm="1">
        <f t="shared" ca="1" si="127"/>
        <v>#NAME?</v>
      </c>
      <c r="AX438" s="21" t="str">
        <f>VLOOKUP(表1[[#This Row],[Pers.no.]],'[6]Person Detail'!$B:$L,11,0)</f>
        <v>70-90</v>
      </c>
      <c r="AY438" s="404">
        <f>VLOOKUP(表1[[#This Row],[Pers.no.]],'[6]Person Detail'!$B:$R,17,0)</f>
        <v>1.4481537683358625</v>
      </c>
      <c r="AZ438" s="404">
        <f>VLOOKUP(表1[[#This Row],[Pers.no.]],'[6]Person Detail'!$B:$W,21,0)</f>
        <v>1.0293007370124034</v>
      </c>
      <c r="BA438" s="404">
        <f>VLOOKUP(表1[[#This Row],[Pers.no.]],'[6]Person Detail'!$B:$W,22,0)</f>
        <v>1.0416398606828317</v>
      </c>
    </row>
    <row r="439" spans="1:53" ht="19.95" customHeight="1">
      <c r="A439" s="87" t="s">
        <v>562</v>
      </c>
      <c r="B439" s="5">
        <v>15002543</v>
      </c>
      <c r="C439" s="5" t="s">
        <v>54</v>
      </c>
      <c r="D439" s="5" t="s">
        <v>55</v>
      </c>
      <c r="E439" s="5" t="s">
        <v>1736</v>
      </c>
      <c r="F439" s="5" t="s">
        <v>1741</v>
      </c>
      <c r="G439" s="5" t="s">
        <v>1742</v>
      </c>
      <c r="H439" s="6">
        <v>39993</v>
      </c>
      <c r="I439" s="5" t="s">
        <v>1288</v>
      </c>
      <c r="J439" s="5" t="s">
        <v>1289</v>
      </c>
      <c r="K439" s="5" t="s">
        <v>66</v>
      </c>
      <c r="L439" s="7">
        <v>2</v>
      </c>
      <c r="M439" s="7">
        <v>3</v>
      </c>
      <c r="N439" s="8">
        <v>19055</v>
      </c>
      <c r="O439" s="89">
        <v>2.5000000000000001E-2</v>
      </c>
      <c r="P439" s="10">
        <f t="shared" si="129"/>
        <v>476</v>
      </c>
      <c r="Q439" s="89">
        <v>0</v>
      </c>
      <c r="R439" s="10">
        <f t="shared" si="130"/>
        <v>0</v>
      </c>
      <c r="S439" s="89">
        <f t="shared" si="131"/>
        <v>2.4980320125951194E-2</v>
      </c>
      <c r="T439" s="10">
        <f t="shared" si="132"/>
        <v>476</v>
      </c>
      <c r="U439" s="10">
        <f t="shared" si="133"/>
        <v>19531</v>
      </c>
      <c r="V439" s="11">
        <f t="shared" si="142"/>
        <v>19531</v>
      </c>
      <c r="W439" s="12">
        <f t="shared" si="134"/>
        <v>476</v>
      </c>
      <c r="X439" s="93">
        <f t="shared" si="135"/>
        <v>2.5000000000000001E-2</v>
      </c>
      <c r="Y439" s="94" t="str">
        <f t="shared" si="143"/>
        <v>2.00%-3.00%</v>
      </c>
      <c r="Z439" s="15"/>
      <c r="AA439" s="15"/>
      <c r="AB439" s="15"/>
      <c r="AC439" s="96"/>
      <c r="AD439" s="8">
        <f t="shared" si="137"/>
        <v>0</v>
      </c>
      <c r="AE439" s="17">
        <f t="shared" si="138"/>
        <v>19531</v>
      </c>
      <c r="AF439" s="18">
        <f t="shared" si="139"/>
        <v>476</v>
      </c>
      <c r="AG439" s="98">
        <f t="shared" si="140"/>
        <v>2.4980320125951083E-2</v>
      </c>
      <c r="AH439" s="20">
        <v>14</v>
      </c>
      <c r="AI439" s="20">
        <v>450</v>
      </c>
      <c r="AJ439" s="20"/>
      <c r="AK439" s="20">
        <v>688</v>
      </c>
      <c r="AL439" s="20">
        <f t="shared" si="141"/>
        <v>279522</v>
      </c>
      <c r="AM439" s="7">
        <v>3</v>
      </c>
      <c r="AN439" s="20"/>
      <c r="AO439" s="21"/>
      <c r="AP439" s="21"/>
      <c r="AQ439" s="5" t="s">
        <v>1738</v>
      </c>
      <c r="AR439" s="5" t="s">
        <v>76</v>
      </c>
      <c r="AW439" s="145" t="e" vm="1">
        <f t="shared" ca="1" si="127"/>
        <v>#NAME?</v>
      </c>
      <c r="AX439" s="21" t="str">
        <f>VLOOKUP(表1[[#This Row],[Pers.no.]],'[6]Person Detail'!$B:$L,11,0)</f>
        <v>70-90</v>
      </c>
      <c r="AY439" s="404">
        <f>VLOOKUP(表1[[#This Row],[Pers.no.]],'[6]Person Detail'!$B:$R,17,0)</f>
        <v>1.2047926150733435</v>
      </c>
      <c r="AZ439" s="404">
        <f>VLOOKUP(表1[[#This Row],[Pers.no.]],'[6]Person Detail'!$B:$W,21,0)</f>
        <v>0.85632752112169697</v>
      </c>
      <c r="BA439" s="404">
        <f>VLOOKUP(表1[[#This Row],[Pers.no.]],'[6]Person Detail'!$B:$W,22,0)</f>
        <v>0.86656166115757483</v>
      </c>
    </row>
    <row r="440" spans="1:53" ht="19.95" customHeight="1">
      <c r="A440" s="87" t="s">
        <v>562</v>
      </c>
      <c r="B440" s="5">
        <v>15004449</v>
      </c>
      <c r="C440" s="5" t="s">
        <v>54</v>
      </c>
      <c r="D440" s="5" t="s">
        <v>55</v>
      </c>
      <c r="E440" s="5" t="s">
        <v>1736</v>
      </c>
      <c r="F440" s="5" t="s">
        <v>1745</v>
      </c>
      <c r="G440" s="5" t="s">
        <v>1737</v>
      </c>
      <c r="H440" s="6">
        <v>40422</v>
      </c>
      <c r="I440" s="5" t="s">
        <v>110</v>
      </c>
      <c r="J440" s="5" t="s">
        <v>1721</v>
      </c>
      <c r="K440" s="5" t="s">
        <v>89</v>
      </c>
      <c r="L440" s="7">
        <v>2</v>
      </c>
      <c r="M440" s="7">
        <v>3</v>
      </c>
      <c r="N440" s="8">
        <v>20222</v>
      </c>
      <c r="O440" s="89">
        <v>0</v>
      </c>
      <c r="P440" s="10">
        <f t="shared" si="129"/>
        <v>0</v>
      </c>
      <c r="Q440" s="89">
        <v>0</v>
      </c>
      <c r="R440" s="10">
        <f t="shared" si="130"/>
        <v>0</v>
      </c>
      <c r="S440" s="89">
        <f t="shared" si="131"/>
        <v>0</v>
      </c>
      <c r="T440" s="10">
        <f t="shared" si="132"/>
        <v>0</v>
      </c>
      <c r="U440" s="10">
        <f t="shared" si="133"/>
        <v>20222</v>
      </c>
      <c r="V440" s="11">
        <f t="shared" si="142"/>
        <v>20222</v>
      </c>
      <c r="W440" s="12">
        <f t="shared" si="134"/>
        <v>0</v>
      </c>
      <c r="X440" s="93">
        <f t="shared" si="135"/>
        <v>0</v>
      </c>
      <c r="Y440" s="94" t="str">
        <f t="shared" si="143"/>
        <v>0.00%-0.00%</v>
      </c>
      <c r="Z440" s="15"/>
      <c r="AA440" s="15"/>
      <c r="AB440" s="15"/>
      <c r="AC440" s="96"/>
      <c r="AD440" s="8">
        <f t="shared" si="137"/>
        <v>0</v>
      </c>
      <c r="AE440" s="17">
        <f t="shared" si="138"/>
        <v>20222</v>
      </c>
      <c r="AF440" s="18">
        <f t="shared" si="139"/>
        <v>0</v>
      </c>
      <c r="AG440" s="98">
        <f t="shared" si="140"/>
        <v>0</v>
      </c>
      <c r="AH440" s="20">
        <v>14</v>
      </c>
      <c r="AI440" s="20">
        <v>450</v>
      </c>
      <c r="AJ440" s="20"/>
      <c r="AK440" s="20">
        <v>688</v>
      </c>
      <c r="AL440" s="20">
        <f t="shared" si="141"/>
        <v>289196</v>
      </c>
      <c r="AM440" s="7">
        <v>1</v>
      </c>
      <c r="AN440" s="20"/>
      <c r="AO440" s="21"/>
      <c r="AP440" s="21"/>
      <c r="AQ440" s="5" t="s">
        <v>1738</v>
      </c>
      <c r="AR440" s="5" t="s">
        <v>76</v>
      </c>
      <c r="AW440" s="145" t="e" vm="1">
        <f t="shared" ca="1" si="127"/>
        <v>#NAME?</v>
      </c>
      <c r="AX440" s="21" t="str">
        <f>VLOOKUP(表1[[#This Row],[Pers.no.]],'[6]Person Detail'!$B:$L,11,0)</f>
        <v>&gt;90</v>
      </c>
      <c r="AY440" s="404">
        <f>VLOOKUP(表1[[#This Row],[Pers.no.]],'[6]Person Detail'!$B:$R,17,0)</f>
        <v>1.6364151325106211</v>
      </c>
      <c r="AZ440" s="404">
        <f>VLOOKUP(表1[[#This Row],[Pers.no.]],'[6]Person Detail'!$B:$W,21,0)</f>
        <v>1.2132957340853183</v>
      </c>
      <c r="BA440" s="404">
        <f>VLOOKUP(表1[[#This Row],[Pers.no.]],'[6]Person Detail'!$B:$W,22,0)</f>
        <v>1.0754094873431186</v>
      </c>
    </row>
    <row r="441" spans="1:53" ht="19.95" customHeight="1">
      <c r="A441" s="87" t="s">
        <v>562</v>
      </c>
      <c r="B441" s="5">
        <v>15012982</v>
      </c>
      <c r="C441" s="5" t="s">
        <v>54</v>
      </c>
      <c r="D441" s="5" t="s">
        <v>55</v>
      </c>
      <c r="E441" s="5" t="s">
        <v>1736</v>
      </c>
      <c r="F441" s="5" t="s">
        <v>1741</v>
      </c>
      <c r="G441" s="5" t="s">
        <v>1742</v>
      </c>
      <c r="H441" s="6">
        <v>41821</v>
      </c>
      <c r="I441" s="5" t="s">
        <v>110</v>
      </c>
      <c r="J441" s="5" t="s">
        <v>1721</v>
      </c>
      <c r="K441" s="5" t="s">
        <v>89</v>
      </c>
      <c r="L441" s="7">
        <v>2</v>
      </c>
      <c r="M441" s="7">
        <v>4</v>
      </c>
      <c r="N441" s="8">
        <v>16004</v>
      </c>
      <c r="O441" s="89">
        <v>3.7500000000000006E-2</v>
      </c>
      <c r="P441" s="10">
        <f t="shared" si="129"/>
        <v>600</v>
      </c>
      <c r="Q441" s="89">
        <v>1.55E-2</v>
      </c>
      <c r="R441" s="10">
        <f t="shared" si="130"/>
        <v>248</v>
      </c>
      <c r="S441" s="89">
        <f t="shared" si="131"/>
        <v>5.2986753311672082E-2</v>
      </c>
      <c r="T441" s="10">
        <f t="shared" si="132"/>
        <v>848</v>
      </c>
      <c r="U441" s="10">
        <f t="shared" si="133"/>
        <v>16852</v>
      </c>
      <c r="V441" s="11">
        <f t="shared" si="142"/>
        <v>16852</v>
      </c>
      <c r="W441" s="12">
        <f t="shared" si="134"/>
        <v>848</v>
      </c>
      <c r="X441" s="93">
        <f t="shared" si="135"/>
        <v>5.2999999999999999E-2</v>
      </c>
      <c r="Y441" s="94" t="str">
        <f t="shared" si="143"/>
        <v>4.24%-6.36%</v>
      </c>
      <c r="Z441" s="15" t="s">
        <v>112</v>
      </c>
      <c r="AA441" s="15" t="s">
        <v>1289</v>
      </c>
      <c r="AB441" s="15" t="s">
        <v>114</v>
      </c>
      <c r="AC441" s="96">
        <v>0.122</v>
      </c>
      <c r="AD441" s="8">
        <f t="shared" si="137"/>
        <v>1952</v>
      </c>
      <c r="AE441" s="17">
        <f t="shared" si="138"/>
        <v>18804</v>
      </c>
      <c r="AF441" s="18">
        <f t="shared" si="139"/>
        <v>2800</v>
      </c>
      <c r="AG441" s="98">
        <f t="shared" si="140"/>
        <v>0.17495626093476635</v>
      </c>
      <c r="AH441" s="20">
        <v>14</v>
      </c>
      <c r="AI441" s="20">
        <v>450</v>
      </c>
      <c r="AJ441" s="20"/>
      <c r="AK441" s="20">
        <v>688</v>
      </c>
      <c r="AL441" s="20">
        <f t="shared" si="141"/>
        <v>269344</v>
      </c>
      <c r="AM441" s="7">
        <v>3</v>
      </c>
      <c r="AN441" s="20"/>
      <c r="AO441" s="21" t="s">
        <v>1759</v>
      </c>
      <c r="AP441" s="21" t="s">
        <v>115</v>
      </c>
      <c r="AQ441" s="5" t="s">
        <v>1738</v>
      </c>
      <c r="AR441" s="5" t="s">
        <v>76</v>
      </c>
      <c r="AW441" s="145" t="e" vm="1">
        <f t="shared" ca="1" si="127"/>
        <v>#NAME?</v>
      </c>
      <c r="AX441" s="21" t="str">
        <f>VLOOKUP(表1[[#This Row],[Pers.no.]],'[6]Person Detail'!$B:$L,11,0)</f>
        <v>70-90</v>
      </c>
      <c r="AY441" s="404">
        <f>VLOOKUP(表1[[#This Row],[Pers.no.]],'[6]Person Detail'!$B:$R,17,0)</f>
        <v>1.2950839571110662</v>
      </c>
      <c r="AZ441" s="404">
        <f>VLOOKUP(表1[[#This Row],[Pers.no.]],'[6]Person Detail'!$B:$W,21,0)</f>
        <v>0.96022079558408835</v>
      </c>
      <c r="BA441" s="404">
        <f>VLOOKUP(表1[[#This Row],[Pers.no.]],'[6]Person Detail'!$B:$W,22,0)</f>
        <v>1</v>
      </c>
    </row>
    <row r="442" spans="1:53" ht="19.95" customHeight="1">
      <c r="A442" s="87" t="s">
        <v>562</v>
      </c>
      <c r="B442" s="5">
        <v>15013693</v>
      </c>
      <c r="C442" s="5" t="s">
        <v>54</v>
      </c>
      <c r="D442" s="5" t="s">
        <v>55</v>
      </c>
      <c r="E442" s="5" t="s">
        <v>1736</v>
      </c>
      <c r="F442" s="5" t="s">
        <v>1745</v>
      </c>
      <c r="G442" s="5" t="s">
        <v>1737</v>
      </c>
      <c r="H442" s="6">
        <v>41927</v>
      </c>
      <c r="I442" s="5" t="s">
        <v>1288</v>
      </c>
      <c r="J442" s="5" t="s">
        <v>1289</v>
      </c>
      <c r="K442" s="5" t="s">
        <v>66</v>
      </c>
      <c r="L442" s="7">
        <v>2</v>
      </c>
      <c r="M442" s="7">
        <v>4</v>
      </c>
      <c r="N442" s="8">
        <v>16370</v>
      </c>
      <c r="O442" s="89">
        <v>4.4999999999999998E-2</v>
      </c>
      <c r="P442" s="10">
        <f t="shared" si="129"/>
        <v>737</v>
      </c>
      <c r="Q442" s="89">
        <v>4.2099999999999999E-2</v>
      </c>
      <c r="R442" s="10">
        <f t="shared" si="130"/>
        <v>689</v>
      </c>
      <c r="S442" s="89">
        <f t="shared" si="131"/>
        <v>8.7110568112400727E-2</v>
      </c>
      <c r="T442" s="10">
        <f t="shared" si="132"/>
        <v>1426</v>
      </c>
      <c r="U442" s="10">
        <f t="shared" si="133"/>
        <v>17796</v>
      </c>
      <c r="V442" s="11">
        <v>18000</v>
      </c>
      <c r="W442" s="12">
        <f t="shared" si="134"/>
        <v>1630</v>
      </c>
      <c r="X442" s="93">
        <f t="shared" si="135"/>
        <v>9.9599999999999994E-2</v>
      </c>
      <c r="Y442" s="94" t="str">
        <f t="shared" si="143"/>
        <v>6.97%-10.45%</v>
      </c>
      <c r="Z442" s="15"/>
      <c r="AA442" s="15"/>
      <c r="AB442" s="15"/>
      <c r="AC442" s="96"/>
      <c r="AD442" s="8">
        <f t="shared" si="137"/>
        <v>0</v>
      </c>
      <c r="AE442" s="17">
        <f t="shared" si="138"/>
        <v>18000</v>
      </c>
      <c r="AF442" s="18">
        <f t="shared" si="139"/>
        <v>1630</v>
      </c>
      <c r="AG442" s="98">
        <f t="shared" si="140"/>
        <v>9.9572388515577259E-2</v>
      </c>
      <c r="AH442" s="20">
        <v>14</v>
      </c>
      <c r="AI442" s="20">
        <v>450</v>
      </c>
      <c r="AJ442" s="20"/>
      <c r="AK442" s="20">
        <v>688</v>
      </c>
      <c r="AL442" s="20">
        <f t="shared" si="141"/>
        <v>258088</v>
      </c>
      <c r="AM442" s="7">
        <v>3</v>
      </c>
      <c r="AN442" s="20"/>
      <c r="AO442" s="21"/>
      <c r="AP442" s="21"/>
      <c r="AQ442" s="5" t="s">
        <v>1738</v>
      </c>
      <c r="AR442" s="5" t="s">
        <v>76</v>
      </c>
      <c r="AW442" s="145" t="e" vm="1">
        <f t="shared" ca="1" si="127"/>
        <v>#NAME?</v>
      </c>
      <c r="AX442" s="21" t="str">
        <f>VLOOKUP(表1[[#This Row],[Pers.no.]],'[6]Person Detail'!$B:$L,11,0)</f>
        <v>50-70</v>
      </c>
      <c r="AY442" s="404">
        <f>VLOOKUP(表1[[#This Row],[Pers.no.]],'[6]Person Detail'!$B:$R,17,0)</f>
        <v>1.0350278199291856</v>
      </c>
      <c r="AZ442" s="404">
        <f>VLOOKUP(表1[[#This Row],[Pers.no.]],'[6]Person Detail'!$B:$W,21,0)</f>
        <v>0.73566420995865545</v>
      </c>
      <c r="BA442" s="404">
        <f>VLOOKUP(表1[[#This Row],[Pers.no.]],'[6]Person Detail'!$B:$W,22,0)</f>
        <v>0.7986334494309737</v>
      </c>
    </row>
    <row r="443" spans="1:53" ht="19.95" customHeight="1">
      <c r="A443" s="87" t="s">
        <v>562</v>
      </c>
      <c r="B443" s="5">
        <v>15017520</v>
      </c>
      <c r="C443" s="5" t="s">
        <v>54</v>
      </c>
      <c r="D443" s="5" t="s">
        <v>55</v>
      </c>
      <c r="E443" s="5" t="s">
        <v>1736</v>
      </c>
      <c r="F443" s="5" t="s">
        <v>1741</v>
      </c>
      <c r="G443" s="5" t="s">
        <v>1742</v>
      </c>
      <c r="H443" s="6">
        <v>42893</v>
      </c>
      <c r="I443" s="5" t="s">
        <v>1288</v>
      </c>
      <c r="J443" s="5" t="s">
        <v>1764</v>
      </c>
      <c r="K443" s="5" t="s">
        <v>66</v>
      </c>
      <c r="L443" s="7">
        <v>2</v>
      </c>
      <c r="M443" s="7">
        <v>2</v>
      </c>
      <c r="N443" s="8">
        <v>21600</v>
      </c>
      <c r="O443" s="89">
        <v>0</v>
      </c>
      <c r="P443" s="10">
        <f t="shared" si="129"/>
        <v>0</v>
      </c>
      <c r="Q443" s="89">
        <v>0</v>
      </c>
      <c r="R443" s="10">
        <f t="shared" si="130"/>
        <v>0</v>
      </c>
      <c r="S443" s="89">
        <f t="shared" si="131"/>
        <v>0</v>
      </c>
      <c r="T443" s="10">
        <f t="shared" si="132"/>
        <v>0</v>
      </c>
      <c r="U443" s="10">
        <f t="shared" si="133"/>
        <v>21600</v>
      </c>
      <c r="V443" s="11">
        <f t="shared" si="142"/>
        <v>21600</v>
      </c>
      <c r="W443" s="12">
        <f t="shared" si="134"/>
        <v>0</v>
      </c>
      <c r="X443" s="93">
        <f t="shared" si="135"/>
        <v>0</v>
      </c>
      <c r="Y443" s="94" t="str">
        <f t="shared" si="143"/>
        <v>0.00%-0.00%</v>
      </c>
      <c r="Z443" s="15"/>
      <c r="AA443" s="15"/>
      <c r="AB443" s="15"/>
      <c r="AC443" s="96"/>
      <c r="AD443" s="8">
        <f t="shared" si="137"/>
        <v>0</v>
      </c>
      <c r="AE443" s="17">
        <f t="shared" si="138"/>
        <v>21600</v>
      </c>
      <c r="AF443" s="18">
        <f t="shared" si="139"/>
        <v>0</v>
      </c>
      <c r="AG443" s="98">
        <f t="shared" si="140"/>
        <v>0</v>
      </c>
      <c r="AH443" s="20">
        <v>14</v>
      </c>
      <c r="AI443" s="20">
        <v>450</v>
      </c>
      <c r="AJ443" s="20"/>
      <c r="AK443" s="20">
        <v>688</v>
      </c>
      <c r="AL443" s="20">
        <f t="shared" si="141"/>
        <v>308488</v>
      </c>
      <c r="AM443" s="7">
        <v>2</v>
      </c>
      <c r="AN443" s="20"/>
      <c r="AO443" s="21"/>
      <c r="AP443" s="21"/>
      <c r="AQ443" s="5" t="s">
        <v>1738</v>
      </c>
      <c r="AR443" s="5" t="s">
        <v>76</v>
      </c>
      <c r="AW443" s="145" t="e" vm="1">
        <f t="shared" ca="1" si="127"/>
        <v>#NAME?</v>
      </c>
      <c r="AX443" s="21" t="str">
        <f>VLOOKUP(表1[[#This Row],[Pers.no.]],'[6]Person Detail'!$B:$L,11,0)</f>
        <v>0</v>
      </c>
      <c r="AY443" s="404">
        <f>VLOOKUP(表1[[#This Row],[Pers.no.]],'[6]Person Detail'!$B:$R,17,0)</f>
        <v>1.3657056145675266</v>
      </c>
      <c r="AZ443" s="404">
        <f>VLOOKUP(表1[[#This Row],[Pers.no.]],'[6]Person Detail'!$B:$W,21,0)</f>
        <v>0.97069926298759657</v>
      </c>
      <c r="BA443" s="404">
        <f>VLOOKUP(表1[[#This Row],[Pers.no.]],'[6]Person Detail'!$B:$W,22,0)</f>
        <v>0.95836013931716835</v>
      </c>
    </row>
    <row r="444" spans="1:53" ht="19.95" customHeight="1">
      <c r="A444" s="87" t="s">
        <v>562</v>
      </c>
      <c r="B444" s="5">
        <v>11004452</v>
      </c>
      <c r="C444" s="5" t="s">
        <v>54</v>
      </c>
      <c r="D444" s="5" t="s">
        <v>55</v>
      </c>
      <c r="E444" s="5" t="s">
        <v>1736</v>
      </c>
      <c r="F444" s="5" t="s">
        <v>1765</v>
      </c>
      <c r="G444" s="5" t="s">
        <v>1766</v>
      </c>
      <c r="H444" s="6">
        <v>39296</v>
      </c>
      <c r="I444" s="5" t="s">
        <v>84</v>
      </c>
      <c r="J444" s="5" t="s">
        <v>84</v>
      </c>
      <c r="K444" s="5" t="s">
        <v>66</v>
      </c>
      <c r="L444" s="7">
        <v>2</v>
      </c>
      <c r="M444" s="7">
        <v>4</v>
      </c>
      <c r="N444" s="8">
        <v>25432</v>
      </c>
      <c r="O444" s="89">
        <v>0.03</v>
      </c>
      <c r="P444" s="10">
        <f t="shared" si="129"/>
        <v>763</v>
      </c>
      <c r="Q444" s="89">
        <v>0</v>
      </c>
      <c r="R444" s="10">
        <f t="shared" si="130"/>
        <v>0</v>
      </c>
      <c r="S444" s="89">
        <f t="shared" si="131"/>
        <v>3.0001572821642026E-2</v>
      </c>
      <c r="T444" s="10">
        <f t="shared" si="132"/>
        <v>763</v>
      </c>
      <c r="U444" s="10">
        <f t="shared" si="133"/>
        <v>26195</v>
      </c>
      <c r="V444" s="11">
        <f t="shared" si="142"/>
        <v>26195</v>
      </c>
      <c r="W444" s="12">
        <f t="shared" si="134"/>
        <v>763</v>
      </c>
      <c r="X444" s="93">
        <f t="shared" si="135"/>
        <v>0.03</v>
      </c>
      <c r="Y444" s="94" t="str">
        <f t="shared" si="143"/>
        <v>2.40%-3.60%</v>
      </c>
      <c r="Z444" s="15"/>
      <c r="AA444" s="15"/>
      <c r="AB444" s="15"/>
      <c r="AC444" s="96"/>
      <c r="AD444" s="8">
        <f t="shared" si="137"/>
        <v>0</v>
      </c>
      <c r="AE444" s="17">
        <f t="shared" si="138"/>
        <v>26195</v>
      </c>
      <c r="AF444" s="18">
        <f t="shared" si="139"/>
        <v>763</v>
      </c>
      <c r="AG444" s="98">
        <f t="shared" si="140"/>
        <v>3.0001572821642064E-2</v>
      </c>
      <c r="AH444" s="20">
        <v>14</v>
      </c>
      <c r="AI444" s="20">
        <v>450</v>
      </c>
      <c r="AJ444" s="20"/>
      <c r="AK444" s="20">
        <v>688</v>
      </c>
      <c r="AL444" s="20">
        <f t="shared" si="141"/>
        <v>372818</v>
      </c>
      <c r="AM444" s="7">
        <v>5</v>
      </c>
      <c r="AN444" s="20"/>
      <c r="AO444" s="21"/>
      <c r="AP444" s="21"/>
      <c r="AQ444" s="5" t="s">
        <v>1738</v>
      </c>
      <c r="AR444" s="5" t="s">
        <v>76</v>
      </c>
      <c r="AW444" s="145" t="e" vm="1">
        <f t="shared" ca="1" si="127"/>
        <v>#NAME?</v>
      </c>
      <c r="AX444" s="21" t="str">
        <f>VLOOKUP(表1[[#This Row],[Pers.no.]],'[6]Person Detail'!$B:$L,11,0)</f>
        <v>90-110</v>
      </c>
      <c r="AY444" s="404">
        <f>VLOOKUP(表1[[#This Row],[Pers.no.]],'[6]Person Detail'!$B:$R,17,0)</f>
        <v>1.6079919069296915</v>
      </c>
      <c r="AZ444" s="404">
        <f>VLOOKUP(表1[[#This Row],[Pers.no.]],'[6]Person Detail'!$B:$W,21,0)</f>
        <v>1.1429085026065073</v>
      </c>
      <c r="BA444" s="404">
        <f>VLOOKUP(表1[[#This Row],[Pers.no.]],'[6]Person Detail'!$B:$W,22,0)</f>
        <v>1.1622335115469087</v>
      </c>
    </row>
    <row r="445" spans="1:53" ht="19.95" customHeight="1">
      <c r="A445" s="87" t="s">
        <v>562</v>
      </c>
      <c r="B445" s="5">
        <v>15000773</v>
      </c>
      <c r="C445" s="5" t="s">
        <v>54</v>
      </c>
      <c r="D445" s="5" t="s">
        <v>55</v>
      </c>
      <c r="E445" s="5" t="s">
        <v>1736</v>
      </c>
      <c r="F445" s="5" t="s">
        <v>1765</v>
      </c>
      <c r="G445" s="5" t="s">
        <v>1766</v>
      </c>
      <c r="H445" s="6">
        <v>39326</v>
      </c>
      <c r="I445" s="5" t="s">
        <v>468</v>
      </c>
      <c r="J445" s="5" t="s">
        <v>468</v>
      </c>
      <c r="K445" s="5" t="s">
        <v>59</v>
      </c>
      <c r="L445" s="7">
        <v>2</v>
      </c>
      <c r="M445" s="7">
        <v>3</v>
      </c>
      <c r="N445" s="8">
        <v>26264</v>
      </c>
      <c r="O445" s="89">
        <v>2.5000000000000001E-2</v>
      </c>
      <c r="P445" s="10">
        <f t="shared" si="129"/>
        <v>657</v>
      </c>
      <c r="Q445" s="89">
        <v>0</v>
      </c>
      <c r="R445" s="10">
        <f t="shared" si="130"/>
        <v>0</v>
      </c>
      <c r="S445" s="89">
        <f t="shared" si="131"/>
        <v>2.501522997258605E-2</v>
      </c>
      <c r="T445" s="10">
        <f t="shared" si="132"/>
        <v>657</v>
      </c>
      <c r="U445" s="10">
        <f t="shared" si="133"/>
        <v>26921</v>
      </c>
      <c r="V445" s="11">
        <f t="shared" si="142"/>
        <v>26921</v>
      </c>
      <c r="W445" s="12">
        <f t="shared" si="134"/>
        <v>657</v>
      </c>
      <c r="X445" s="93">
        <f t="shared" si="135"/>
        <v>2.5000000000000001E-2</v>
      </c>
      <c r="Y445" s="94" t="str">
        <f t="shared" si="143"/>
        <v>2.00%-3.00%</v>
      </c>
      <c r="Z445" s="15"/>
      <c r="AA445" s="15"/>
      <c r="AB445" s="15"/>
      <c r="AC445" s="96"/>
      <c r="AD445" s="8">
        <f t="shared" si="137"/>
        <v>0</v>
      </c>
      <c r="AE445" s="17">
        <f t="shared" si="138"/>
        <v>26921</v>
      </c>
      <c r="AF445" s="18">
        <f t="shared" si="139"/>
        <v>657</v>
      </c>
      <c r="AG445" s="98">
        <f t="shared" si="140"/>
        <v>2.5015229972586095E-2</v>
      </c>
      <c r="AH445" s="20">
        <v>14</v>
      </c>
      <c r="AI445" s="20">
        <v>450</v>
      </c>
      <c r="AJ445" s="20"/>
      <c r="AK445" s="20">
        <v>688</v>
      </c>
      <c r="AL445" s="20">
        <f t="shared" si="141"/>
        <v>382982</v>
      </c>
      <c r="AM445" s="7">
        <v>3</v>
      </c>
      <c r="AN445" s="20"/>
      <c r="AO445" s="21"/>
      <c r="AP445" s="21"/>
      <c r="AQ445" s="5" t="s">
        <v>1738</v>
      </c>
      <c r="AR445" s="5" t="s">
        <v>76</v>
      </c>
      <c r="AW445" s="145" t="e" vm="1">
        <f t="shared" ca="1" si="127"/>
        <v>#NAME?</v>
      </c>
      <c r="AX445" s="21" t="str">
        <f>VLOOKUP(表1[[#This Row],[Pers.no.]],'[6]Person Detail'!$B:$L,11,0)</f>
        <v>70-90</v>
      </c>
      <c r="AY445" s="404">
        <f>VLOOKUP(表1[[#This Row],[Pers.no.]],'[6]Person Detail'!$B:$R,17,0)</f>
        <v>1.1299746160134234</v>
      </c>
      <c r="AZ445" s="404">
        <f>VLOOKUP(表1[[#This Row],[Pers.no.]],'[6]Person Detail'!$B:$W,21,0)</f>
        <v>0.90076309697333445</v>
      </c>
      <c r="BA445" s="404">
        <f>VLOOKUP(表1[[#This Row],[Pers.no.]],'[6]Person Detail'!$B:$W,22,0)</f>
        <v>0.91232885997017754</v>
      </c>
    </row>
    <row r="446" spans="1:53" ht="19.95" customHeight="1">
      <c r="A446" s="87" t="s">
        <v>562</v>
      </c>
      <c r="B446" s="5">
        <v>15017772</v>
      </c>
      <c r="C446" s="5" t="s">
        <v>54</v>
      </c>
      <c r="D446" s="5" t="s">
        <v>55</v>
      </c>
      <c r="E446" s="5" t="s">
        <v>1736</v>
      </c>
      <c r="F446" s="5" t="s">
        <v>1765</v>
      </c>
      <c r="G446" s="5" t="s">
        <v>1766</v>
      </c>
      <c r="H446" s="6">
        <v>42921</v>
      </c>
      <c r="I446" s="5" t="s">
        <v>468</v>
      </c>
      <c r="J446" s="5" t="s">
        <v>468</v>
      </c>
      <c r="K446" s="5" t="s">
        <v>59</v>
      </c>
      <c r="L446" s="7">
        <v>2</v>
      </c>
      <c r="M446" s="7">
        <v>3</v>
      </c>
      <c r="N446" s="8">
        <v>28040</v>
      </c>
      <c r="O446" s="89">
        <v>2.5000000000000001E-2</v>
      </c>
      <c r="P446" s="10">
        <f t="shared" si="129"/>
        <v>701</v>
      </c>
      <c r="Q446" s="89">
        <v>0</v>
      </c>
      <c r="R446" s="10">
        <f t="shared" si="130"/>
        <v>0</v>
      </c>
      <c r="S446" s="89">
        <f t="shared" si="131"/>
        <v>2.5000000000000001E-2</v>
      </c>
      <c r="T446" s="10">
        <f t="shared" si="132"/>
        <v>701</v>
      </c>
      <c r="U446" s="10">
        <f t="shared" si="133"/>
        <v>28741</v>
      </c>
      <c r="V446" s="11">
        <f t="shared" si="142"/>
        <v>28741</v>
      </c>
      <c r="W446" s="12">
        <f t="shared" si="134"/>
        <v>701</v>
      </c>
      <c r="X446" s="93">
        <f t="shared" si="135"/>
        <v>2.5000000000000001E-2</v>
      </c>
      <c r="Y446" s="94" t="str">
        <f t="shared" si="143"/>
        <v>2.00%-3.00%</v>
      </c>
      <c r="Z446" s="15"/>
      <c r="AA446" s="15"/>
      <c r="AB446" s="15"/>
      <c r="AC446" s="96"/>
      <c r="AD446" s="8">
        <f t="shared" si="137"/>
        <v>0</v>
      </c>
      <c r="AE446" s="17">
        <f t="shared" si="138"/>
        <v>28741</v>
      </c>
      <c r="AF446" s="18">
        <f t="shared" si="139"/>
        <v>701</v>
      </c>
      <c r="AG446" s="98">
        <f t="shared" si="140"/>
        <v>2.4999999999999911E-2</v>
      </c>
      <c r="AH446" s="20">
        <v>14</v>
      </c>
      <c r="AI446" s="20">
        <v>450</v>
      </c>
      <c r="AJ446" s="20"/>
      <c r="AK446" s="20">
        <v>688</v>
      </c>
      <c r="AL446" s="20">
        <f t="shared" si="141"/>
        <v>408462</v>
      </c>
      <c r="AM446" s="7">
        <v>3</v>
      </c>
      <c r="AN446" s="20"/>
      <c r="AO446" s="21"/>
      <c r="AP446" s="21"/>
      <c r="AQ446" s="5" t="s">
        <v>1738</v>
      </c>
      <c r="AR446" s="5" t="s">
        <v>76</v>
      </c>
      <c r="AW446" s="145" t="e" vm="1">
        <f t="shared" ca="1" si="127"/>
        <v>#NAME?</v>
      </c>
      <c r="AX446" s="21" t="str">
        <f>VLOOKUP(表1[[#This Row],[Pers.no.]],'[6]Person Detail'!$B:$L,11,0)</f>
        <v>70-90</v>
      </c>
      <c r="AY446" s="404">
        <f>VLOOKUP(表1[[#This Row],[Pers.no.]],'[6]Person Detail'!$B:$R,17,0)</f>
        <v>1.2063847179796068</v>
      </c>
      <c r="AZ446" s="404">
        <f>VLOOKUP(表1[[#This Row],[Pers.no.]],'[6]Person Detail'!$B:$W,21,0)</f>
        <v>0.96167366886735828</v>
      </c>
      <c r="BA446" s="404">
        <f>VLOOKUP(表1[[#This Row],[Pers.no.]],'[6]Person Detail'!$B:$W,22,0)</f>
        <v>0.97400704893588175</v>
      </c>
    </row>
    <row r="447" spans="1:53" ht="19.95" customHeight="1">
      <c r="A447" s="87" t="s">
        <v>562</v>
      </c>
      <c r="B447" s="5">
        <v>15013625</v>
      </c>
      <c r="C447" s="5" t="s">
        <v>54</v>
      </c>
      <c r="D447" s="5" t="s">
        <v>55</v>
      </c>
      <c r="E447" s="5" t="s">
        <v>1736</v>
      </c>
      <c r="F447" s="5" t="s">
        <v>1765</v>
      </c>
      <c r="G447" s="5" t="s">
        <v>1766</v>
      </c>
      <c r="H447" s="6">
        <v>41876</v>
      </c>
      <c r="I447" s="5" t="s">
        <v>340</v>
      </c>
      <c r="J447" s="5" t="s">
        <v>1773</v>
      </c>
      <c r="K447" s="5" t="s">
        <v>341</v>
      </c>
      <c r="L447" s="7">
        <v>2</v>
      </c>
      <c r="M447" s="7">
        <v>3</v>
      </c>
      <c r="N447" s="8">
        <v>37970</v>
      </c>
      <c r="O447" s="89">
        <v>0.03</v>
      </c>
      <c r="P447" s="10">
        <f t="shared" si="129"/>
        <v>1139</v>
      </c>
      <c r="Q447" s="89">
        <v>0</v>
      </c>
      <c r="R447" s="10">
        <f t="shared" si="130"/>
        <v>0</v>
      </c>
      <c r="S447" s="89">
        <f t="shared" si="131"/>
        <v>2.9997366341848828E-2</v>
      </c>
      <c r="T447" s="10">
        <f t="shared" si="132"/>
        <v>1139</v>
      </c>
      <c r="U447" s="10">
        <f t="shared" si="133"/>
        <v>39109</v>
      </c>
      <c r="V447" s="11">
        <f t="shared" si="142"/>
        <v>39109</v>
      </c>
      <c r="W447" s="12">
        <f t="shared" si="134"/>
        <v>1139</v>
      </c>
      <c r="X447" s="93">
        <f t="shared" si="135"/>
        <v>0.03</v>
      </c>
      <c r="Y447" s="94" t="str">
        <f t="shared" si="143"/>
        <v>2.40%-3.60%</v>
      </c>
      <c r="Z447" s="15"/>
      <c r="AA447" s="15"/>
      <c r="AB447" s="15"/>
      <c r="AC447" s="96"/>
      <c r="AD447" s="8">
        <f t="shared" si="137"/>
        <v>0</v>
      </c>
      <c r="AE447" s="17">
        <f t="shared" si="138"/>
        <v>39109</v>
      </c>
      <c r="AF447" s="18">
        <f t="shared" si="139"/>
        <v>1139</v>
      </c>
      <c r="AG447" s="98">
        <f t="shared" si="140"/>
        <v>2.9997366341848908E-2</v>
      </c>
      <c r="AH447" s="20">
        <v>14</v>
      </c>
      <c r="AI447" s="20">
        <v>550</v>
      </c>
      <c r="AJ447" s="20">
        <v>1000</v>
      </c>
      <c r="AK447" s="20">
        <v>688</v>
      </c>
      <c r="AL447" s="20">
        <f t="shared" si="141"/>
        <v>566814</v>
      </c>
      <c r="AM447" s="7">
        <v>4</v>
      </c>
      <c r="AN447" s="20"/>
      <c r="AO447" s="21"/>
      <c r="AP447" s="21"/>
      <c r="AQ447" s="5" t="s">
        <v>1738</v>
      </c>
      <c r="AR447" s="5" t="s">
        <v>76</v>
      </c>
      <c r="AW447" s="145" t="e" vm="1">
        <f t="shared" ca="1" si="127"/>
        <v>#NAME?</v>
      </c>
      <c r="AX447" s="21" t="str">
        <f>VLOOKUP(表1[[#This Row],[Pers.no.]],'[6]Person Detail'!$B:$L,11,0)</f>
        <v>50-70</v>
      </c>
      <c r="AY447" s="404">
        <f>VLOOKUP(表1[[#This Row],[Pers.no.]],'[6]Person Detail'!$B:$R,17,0)</f>
        <v>0.96241097001495446</v>
      </c>
      <c r="AZ447" s="404">
        <f>VLOOKUP(表1[[#This Row],[Pers.no.]],'[6]Person Detail'!$B:$W,21,0)</f>
        <v>1</v>
      </c>
      <c r="BA447" s="404">
        <f>VLOOKUP(表1[[#This Row],[Pers.no.]],'[6]Person Detail'!$B:$W,22,0)</f>
        <v>1</v>
      </c>
    </row>
    <row r="448" spans="1:53" ht="19.95" customHeight="1">
      <c r="A448" s="87" t="s">
        <v>562</v>
      </c>
      <c r="B448" s="5">
        <v>15014793</v>
      </c>
      <c r="C448" s="5" t="s">
        <v>54</v>
      </c>
      <c r="D448" s="5" t="s">
        <v>55</v>
      </c>
      <c r="E448" s="5" t="s">
        <v>1736</v>
      </c>
      <c r="F448" s="5" t="s">
        <v>1765</v>
      </c>
      <c r="G448" s="5" t="s">
        <v>1766</v>
      </c>
      <c r="H448" s="6">
        <v>42240</v>
      </c>
      <c r="I448" s="5" t="s">
        <v>468</v>
      </c>
      <c r="J448" s="5" t="s">
        <v>468</v>
      </c>
      <c r="K448" s="5" t="s">
        <v>59</v>
      </c>
      <c r="L448" s="7">
        <v>2</v>
      </c>
      <c r="M448" s="7">
        <v>1</v>
      </c>
      <c r="N448" s="8">
        <v>20188</v>
      </c>
      <c r="O448" s="89">
        <v>0</v>
      </c>
      <c r="P448" s="10">
        <f t="shared" si="129"/>
        <v>0</v>
      </c>
      <c r="Q448" s="89">
        <v>0</v>
      </c>
      <c r="R448" s="10">
        <f t="shared" si="130"/>
        <v>0</v>
      </c>
      <c r="S448" s="89">
        <f t="shared" si="131"/>
        <v>0</v>
      </c>
      <c r="T448" s="10">
        <f t="shared" si="132"/>
        <v>0</v>
      </c>
      <c r="U448" s="10">
        <f t="shared" si="133"/>
        <v>20188</v>
      </c>
      <c r="V448" s="11">
        <f t="shared" si="142"/>
        <v>20188</v>
      </c>
      <c r="W448" s="12">
        <f t="shared" si="134"/>
        <v>0</v>
      </c>
      <c r="X448" s="93">
        <f t="shared" si="135"/>
        <v>0</v>
      </c>
      <c r="Y448" s="94" t="str">
        <f t="shared" si="143"/>
        <v>0.00%-0.00%</v>
      </c>
      <c r="Z448" s="15"/>
      <c r="AA448" s="15"/>
      <c r="AB448" s="15"/>
      <c r="AC448" s="96"/>
      <c r="AD448" s="8">
        <f t="shared" si="137"/>
        <v>0</v>
      </c>
      <c r="AE448" s="17">
        <f t="shared" si="138"/>
        <v>20188</v>
      </c>
      <c r="AF448" s="18">
        <f t="shared" si="139"/>
        <v>0</v>
      </c>
      <c r="AG448" s="98">
        <f t="shared" si="140"/>
        <v>0</v>
      </c>
      <c r="AH448" s="20">
        <v>14</v>
      </c>
      <c r="AI448" s="20">
        <v>450</v>
      </c>
      <c r="AJ448" s="20"/>
      <c r="AK448" s="20">
        <v>688</v>
      </c>
      <c r="AL448" s="20">
        <f t="shared" si="141"/>
        <v>288720</v>
      </c>
      <c r="AM448" s="7">
        <v>3</v>
      </c>
      <c r="AN448" s="20"/>
      <c r="AO448" s="21"/>
      <c r="AP448" s="21"/>
      <c r="AQ448" s="5" t="s">
        <v>1738</v>
      </c>
      <c r="AR448" s="5" t="s">
        <v>76</v>
      </c>
      <c r="AW448" s="145" t="e" vm="1">
        <f t="shared" ca="1" si="127"/>
        <v>#NAME?</v>
      </c>
      <c r="AX448" s="21" t="str">
        <f>VLOOKUP(表1[[#This Row],[Pers.no.]],'[6]Person Detail'!$B:$L,11,0)</f>
        <v>0</v>
      </c>
      <c r="AY448" s="404">
        <f>VLOOKUP(表1[[#This Row],[Pers.no.]],'[6]Person Detail'!$B:$R,17,0)</f>
        <v>0.86856257798046721</v>
      </c>
      <c r="AZ448" s="404">
        <f>VLOOKUP(表1[[#This Row],[Pers.no.]],'[6]Person Detail'!$B:$W,21,0)</f>
        <v>0.69237760438995111</v>
      </c>
      <c r="BA448" s="404">
        <f>VLOOKUP(表1[[#This Row],[Pers.no.]],'[6]Person Detail'!$B:$W,22,0)</f>
        <v>0.68415344991188831</v>
      </c>
    </row>
    <row r="449" spans="1:53" ht="19.95" customHeight="1">
      <c r="A449" s="87" t="s">
        <v>562</v>
      </c>
      <c r="B449" s="5">
        <v>11009617</v>
      </c>
      <c r="C449" s="5" t="s">
        <v>54</v>
      </c>
      <c r="D449" s="5" t="s">
        <v>55</v>
      </c>
      <c r="E449" s="5" t="s">
        <v>1805</v>
      </c>
      <c r="F449" s="5" t="s">
        <v>1778</v>
      </c>
      <c r="G449" s="5" t="s">
        <v>1779</v>
      </c>
      <c r="H449" s="6">
        <v>41438</v>
      </c>
      <c r="I449" s="5" t="s">
        <v>1724</v>
      </c>
      <c r="J449" s="5" t="s">
        <v>1725</v>
      </c>
      <c r="K449" s="5" t="s">
        <v>59</v>
      </c>
      <c r="L449" s="7">
        <v>2</v>
      </c>
      <c r="M449" s="7">
        <v>3</v>
      </c>
      <c r="N449" s="8">
        <v>25013</v>
      </c>
      <c r="O449" s="89">
        <v>2.5000000000000001E-2</v>
      </c>
      <c r="P449" s="10">
        <f t="shared" si="129"/>
        <v>625</v>
      </c>
      <c r="Q449" s="89">
        <v>0</v>
      </c>
      <c r="R449" s="10">
        <f t="shared" si="130"/>
        <v>0</v>
      </c>
      <c r="S449" s="89">
        <f t="shared" si="131"/>
        <v>2.4987006756486626E-2</v>
      </c>
      <c r="T449" s="10">
        <f t="shared" si="132"/>
        <v>625</v>
      </c>
      <c r="U449" s="10">
        <f t="shared" si="133"/>
        <v>25638</v>
      </c>
      <c r="V449" s="11">
        <f t="shared" si="142"/>
        <v>25638</v>
      </c>
      <c r="W449" s="12">
        <f t="shared" si="134"/>
        <v>625</v>
      </c>
      <c r="X449" s="93">
        <f t="shared" si="135"/>
        <v>2.5000000000000001E-2</v>
      </c>
      <c r="Y449" s="94" t="str">
        <f t="shared" si="143"/>
        <v>2.00%-3.00%</v>
      </c>
      <c r="Z449" s="15"/>
      <c r="AA449" s="15"/>
      <c r="AB449" s="15"/>
      <c r="AC449" s="96"/>
      <c r="AD449" s="8">
        <f t="shared" si="137"/>
        <v>0</v>
      </c>
      <c r="AE449" s="17">
        <f t="shared" si="138"/>
        <v>25638</v>
      </c>
      <c r="AF449" s="18">
        <f t="shared" si="139"/>
        <v>625</v>
      </c>
      <c r="AG449" s="98">
        <f t="shared" si="140"/>
        <v>2.4987006756486574E-2</v>
      </c>
      <c r="AH449" s="20">
        <v>14</v>
      </c>
      <c r="AI449" s="20">
        <v>450</v>
      </c>
      <c r="AJ449" s="20"/>
      <c r="AK449" s="20">
        <v>688</v>
      </c>
      <c r="AL449" s="20">
        <f t="shared" si="141"/>
        <v>365020</v>
      </c>
      <c r="AM449" s="7">
        <v>4</v>
      </c>
      <c r="AN449" s="20"/>
      <c r="AO449" s="21"/>
      <c r="AP449" s="21"/>
      <c r="AQ449" s="5" t="s">
        <v>1780</v>
      </c>
      <c r="AR449" s="5" t="s">
        <v>76</v>
      </c>
      <c r="AW449" s="145" t="e" vm="1">
        <f t="shared" ca="1" si="127"/>
        <v>#NAME?</v>
      </c>
      <c r="AX449" s="21" t="str">
        <f>VLOOKUP(表1[[#This Row],[Pers.no.]],'[6]Person Detail'!$B:$L,11,0)</f>
        <v>70-90</v>
      </c>
      <c r="AY449" s="404">
        <f>VLOOKUP(表1[[#This Row],[Pers.no.]],'[6]Person Detail'!$B:$R,17,0)</f>
        <v>1.076151959729811</v>
      </c>
      <c r="AZ449" s="404">
        <f>VLOOKUP(表1[[#This Row],[Pers.no.]],'[6]Person Detail'!$B:$W,21,0)</f>
        <v>0.87684919021243779</v>
      </c>
      <c r="BA449" s="404">
        <f>VLOOKUP(表1[[#This Row],[Pers.no.]],'[6]Person Detail'!$B:$W,22,0)</f>
        <v>0.88022934441144662</v>
      </c>
    </row>
    <row r="450" spans="1:53" ht="19.95" customHeight="1">
      <c r="A450" s="87" t="s">
        <v>562</v>
      </c>
      <c r="B450" s="5">
        <v>11009955</v>
      </c>
      <c r="C450" s="5" t="s">
        <v>54</v>
      </c>
      <c r="D450" s="5" t="s">
        <v>55</v>
      </c>
      <c r="E450" s="5" t="s">
        <v>1805</v>
      </c>
      <c r="F450" s="5" t="s">
        <v>1783</v>
      </c>
      <c r="G450" s="5" t="s">
        <v>1779</v>
      </c>
      <c r="H450" s="6">
        <v>38384</v>
      </c>
      <c r="I450" s="5" t="s">
        <v>150</v>
      </c>
      <c r="J450" s="5" t="s">
        <v>150</v>
      </c>
      <c r="K450" s="5" t="s">
        <v>59</v>
      </c>
      <c r="L450" s="7">
        <v>2</v>
      </c>
      <c r="M450" s="7">
        <v>3</v>
      </c>
      <c r="N450" s="8">
        <v>33004</v>
      </c>
      <c r="O450" s="89">
        <v>0</v>
      </c>
      <c r="P450" s="10">
        <f t="shared" si="129"/>
        <v>0</v>
      </c>
      <c r="Q450" s="89">
        <v>0</v>
      </c>
      <c r="R450" s="10">
        <f t="shared" si="130"/>
        <v>0</v>
      </c>
      <c r="S450" s="89">
        <f t="shared" si="131"/>
        <v>0</v>
      </c>
      <c r="T450" s="10">
        <f t="shared" si="132"/>
        <v>0</v>
      </c>
      <c r="U450" s="10">
        <f t="shared" si="133"/>
        <v>33004</v>
      </c>
      <c r="V450" s="11">
        <f t="shared" si="142"/>
        <v>33004</v>
      </c>
      <c r="W450" s="12">
        <f t="shared" si="134"/>
        <v>0</v>
      </c>
      <c r="X450" s="93">
        <f t="shared" si="135"/>
        <v>0</v>
      </c>
      <c r="Y450" s="94" t="str">
        <f t="shared" si="143"/>
        <v>0.00%-0.00%</v>
      </c>
      <c r="Z450" s="15"/>
      <c r="AA450" s="15"/>
      <c r="AB450" s="15"/>
      <c r="AC450" s="96"/>
      <c r="AD450" s="8">
        <f t="shared" si="137"/>
        <v>0</v>
      </c>
      <c r="AE450" s="17">
        <f t="shared" si="138"/>
        <v>33004</v>
      </c>
      <c r="AF450" s="18">
        <f t="shared" si="139"/>
        <v>0</v>
      </c>
      <c r="AG450" s="98">
        <f t="shared" si="140"/>
        <v>0</v>
      </c>
      <c r="AH450" s="20">
        <v>14</v>
      </c>
      <c r="AI450" s="20">
        <v>450</v>
      </c>
      <c r="AJ450" s="20"/>
      <c r="AK450" s="20">
        <v>688</v>
      </c>
      <c r="AL450" s="20">
        <f t="shared" si="141"/>
        <v>468144</v>
      </c>
      <c r="AM450" s="7">
        <v>3</v>
      </c>
      <c r="AN450" s="20"/>
      <c r="AO450" s="21"/>
      <c r="AP450" s="21"/>
      <c r="AQ450" s="5" t="s">
        <v>1780</v>
      </c>
      <c r="AR450" s="5" t="s">
        <v>76</v>
      </c>
      <c r="AW450" s="145" t="e" vm="1">
        <f t="shared" ca="1" si="127"/>
        <v>#NAME?</v>
      </c>
      <c r="AX450" s="21" t="str">
        <f>VLOOKUP(表1[[#This Row],[Pers.no.]],'[6]Person Detail'!$B:$L,11,0)</f>
        <v>&gt;90</v>
      </c>
      <c r="AY450" s="404">
        <f>VLOOKUP(表1[[#This Row],[Pers.no.]],'[6]Person Detail'!$B:$R,17,0)</f>
        <v>1.4199543948715743</v>
      </c>
      <c r="AZ450" s="404">
        <f>VLOOKUP(表1[[#This Row],[Pers.no.]],'[6]Person Detail'!$B:$W,21,0)</f>
        <v>1.1569795975601207</v>
      </c>
      <c r="BA450" s="404">
        <f>VLOOKUP(表1[[#This Row],[Pers.no.]],'[6]Person Detail'!$B:$W,22,0)</f>
        <v>1.1331261909257893</v>
      </c>
    </row>
    <row r="451" spans="1:53" ht="19.95" customHeight="1">
      <c r="A451" s="87" t="s">
        <v>562</v>
      </c>
      <c r="B451" s="5">
        <v>11010708</v>
      </c>
      <c r="C451" s="5" t="s">
        <v>54</v>
      </c>
      <c r="D451" s="5" t="s">
        <v>55</v>
      </c>
      <c r="E451" s="5" t="s">
        <v>1805</v>
      </c>
      <c r="F451" s="5" t="s">
        <v>1778</v>
      </c>
      <c r="G451" s="5" t="s">
        <v>1779</v>
      </c>
      <c r="H451" s="6">
        <v>41743</v>
      </c>
      <c r="I451" s="5" t="s">
        <v>1724</v>
      </c>
      <c r="J451" s="5" t="s">
        <v>1725</v>
      </c>
      <c r="K451" s="5" t="s">
        <v>59</v>
      </c>
      <c r="L451" s="7">
        <v>2</v>
      </c>
      <c r="M451" s="7">
        <v>3</v>
      </c>
      <c r="N451" s="8">
        <v>23655</v>
      </c>
      <c r="O451" s="89">
        <v>2.5000000000000001E-2</v>
      </c>
      <c r="P451" s="10">
        <f t="shared" si="129"/>
        <v>591</v>
      </c>
      <c r="Q451" s="89">
        <v>0</v>
      </c>
      <c r="R451" s="10">
        <f t="shared" si="130"/>
        <v>0</v>
      </c>
      <c r="S451" s="89">
        <f t="shared" si="131"/>
        <v>2.4984147114774889E-2</v>
      </c>
      <c r="T451" s="10">
        <f t="shared" si="132"/>
        <v>591</v>
      </c>
      <c r="U451" s="10">
        <f t="shared" si="133"/>
        <v>24246</v>
      </c>
      <c r="V451" s="11">
        <f t="shared" si="142"/>
        <v>24246</v>
      </c>
      <c r="W451" s="12">
        <f t="shared" si="134"/>
        <v>591</v>
      </c>
      <c r="X451" s="93">
        <f t="shared" si="135"/>
        <v>2.5000000000000001E-2</v>
      </c>
      <c r="Y451" s="94" t="str">
        <f t="shared" si="143"/>
        <v>2.00%-3.00%</v>
      </c>
      <c r="Z451" s="15"/>
      <c r="AA451" s="15"/>
      <c r="AB451" s="15"/>
      <c r="AC451" s="96"/>
      <c r="AD451" s="8">
        <f t="shared" si="137"/>
        <v>0</v>
      </c>
      <c r="AE451" s="17">
        <f t="shared" si="138"/>
        <v>24246</v>
      </c>
      <c r="AF451" s="18">
        <f t="shared" si="139"/>
        <v>591</v>
      </c>
      <c r="AG451" s="98">
        <f t="shared" si="140"/>
        <v>2.4984147114774924E-2</v>
      </c>
      <c r="AH451" s="20">
        <v>14</v>
      </c>
      <c r="AI451" s="20">
        <v>450</v>
      </c>
      <c r="AJ451" s="20"/>
      <c r="AK451" s="20">
        <v>688</v>
      </c>
      <c r="AL451" s="20">
        <f t="shared" si="141"/>
        <v>345532</v>
      </c>
      <c r="AM451" s="7">
        <v>4</v>
      </c>
      <c r="AN451" s="20"/>
      <c r="AO451" s="21"/>
      <c r="AP451" s="21"/>
      <c r="AQ451" s="5" t="s">
        <v>1780</v>
      </c>
      <c r="AR451" s="5" t="s">
        <v>76</v>
      </c>
      <c r="AW451" s="145" t="e" vm="1">
        <f t="shared" ca="1" si="127"/>
        <v>#NAME?</v>
      </c>
      <c r="AX451" s="21" t="str">
        <f>VLOOKUP(表1[[#This Row],[Pers.no.]],'[6]Person Detail'!$B:$L,11,0)</f>
        <v>70-90</v>
      </c>
      <c r="AY451" s="404">
        <f>VLOOKUP(表1[[#This Row],[Pers.no.]],'[6]Person Detail'!$B:$R,17,0)</f>
        <v>1.0177257668975606</v>
      </c>
      <c r="AZ451" s="404">
        <f>VLOOKUP(表1[[#This Row],[Pers.no.]],'[6]Person Detail'!$B:$W,21,0)</f>
        <v>0.82924349716048518</v>
      </c>
      <c r="BA451" s="404">
        <f>VLOOKUP(表1[[#This Row],[Pers.no.]],'[6]Person Detail'!$B:$W,22,0)</f>
        <v>0.83243781436149211</v>
      </c>
    </row>
    <row r="452" spans="1:53" ht="19.95" customHeight="1">
      <c r="A452" s="87" t="s">
        <v>562</v>
      </c>
      <c r="B452" s="5">
        <v>11011888</v>
      </c>
      <c r="C452" s="5" t="s">
        <v>54</v>
      </c>
      <c r="D452" s="5" t="s">
        <v>55</v>
      </c>
      <c r="E452" s="5" t="s">
        <v>1805</v>
      </c>
      <c r="F452" s="5" t="s">
        <v>1783</v>
      </c>
      <c r="G452" s="5" t="s">
        <v>1779</v>
      </c>
      <c r="H452" s="6">
        <v>41977</v>
      </c>
      <c r="I452" s="5" t="s">
        <v>110</v>
      </c>
      <c r="J452" s="5" t="s">
        <v>110</v>
      </c>
      <c r="K452" s="5" t="s">
        <v>89</v>
      </c>
      <c r="L452" s="7">
        <v>2</v>
      </c>
      <c r="M452" s="7">
        <v>2</v>
      </c>
      <c r="N452" s="8">
        <v>13300</v>
      </c>
      <c r="O452" s="89">
        <v>0</v>
      </c>
      <c r="P452" s="10">
        <f t="shared" si="129"/>
        <v>0</v>
      </c>
      <c r="Q452" s="89">
        <v>0</v>
      </c>
      <c r="R452" s="10">
        <f t="shared" si="130"/>
        <v>0</v>
      </c>
      <c r="S452" s="89">
        <f t="shared" si="131"/>
        <v>0</v>
      </c>
      <c r="T452" s="10">
        <f t="shared" si="132"/>
        <v>0</v>
      </c>
      <c r="U452" s="10">
        <f t="shared" si="133"/>
        <v>13300</v>
      </c>
      <c r="V452" s="11">
        <f t="shared" si="142"/>
        <v>13300</v>
      </c>
      <c r="W452" s="12">
        <f t="shared" si="134"/>
        <v>0</v>
      </c>
      <c r="X452" s="93">
        <f t="shared" si="135"/>
        <v>0</v>
      </c>
      <c r="Y452" s="94" t="str">
        <f t="shared" si="143"/>
        <v>0.00%-0.00%</v>
      </c>
      <c r="Z452" s="15"/>
      <c r="AA452" s="15"/>
      <c r="AB452" s="15"/>
      <c r="AC452" s="96"/>
      <c r="AD452" s="8">
        <f t="shared" si="137"/>
        <v>0</v>
      </c>
      <c r="AE452" s="17">
        <f t="shared" si="138"/>
        <v>13300</v>
      </c>
      <c r="AF452" s="18">
        <f t="shared" si="139"/>
        <v>0</v>
      </c>
      <c r="AG452" s="98">
        <f t="shared" si="140"/>
        <v>0</v>
      </c>
      <c r="AH452" s="20">
        <v>14</v>
      </c>
      <c r="AI452" s="20">
        <v>450</v>
      </c>
      <c r="AJ452" s="20"/>
      <c r="AK452" s="20">
        <v>688</v>
      </c>
      <c r="AL452" s="20">
        <f t="shared" si="141"/>
        <v>192288</v>
      </c>
      <c r="AM452" s="7">
        <v>1</v>
      </c>
      <c r="AN452" s="20"/>
      <c r="AO452" s="21"/>
      <c r="AP452" s="21"/>
      <c r="AQ452" s="5" t="s">
        <v>1780</v>
      </c>
      <c r="AR452" s="5" t="s">
        <v>76</v>
      </c>
      <c r="AW452" s="145" t="e" vm="1">
        <f t="shared" ca="1" si="127"/>
        <v>#NAME?</v>
      </c>
      <c r="AX452" s="21" t="str">
        <f>VLOOKUP(表1[[#This Row],[Pers.no.]],'[6]Person Detail'!$B:$L,11,0)</f>
        <v>0</v>
      </c>
      <c r="AY452" s="404">
        <f>VLOOKUP(表1[[#This Row],[Pers.no.]],'[6]Person Detail'!$B:$R,17,0)</f>
        <v>1.0762694719805785</v>
      </c>
      <c r="AZ452" s="404">
        <f>VLOOKUP(表1[[#This Row],[Pers.no.]],'[6]Person Detail'!$B:$W,21,0)</f>
        <v>0.73371214210845703</v>
      </c>
      <c r="BA452" s="404">
        <f>VLOOKUP(表1[[#This Row],[Pers.no.]],'[6]Person Detail'!$B:$W,22,0)</f>
        <v>0.72637902785363184</v>
      </c>
    </row>
    <row r="453" spans="1:53" ht="19.95" customHeight="1">
      <c r="A453" s="87" t="s">
        <v>562</v>
      </c>
      <c r="B453" s="5">
        <v>11014402</v>
      </c>
      <c r="C453" s="5" t="s">
        <v>54</v>
      </c>
      <c r="D453" s="5" t="s">
        <v>55</v>
      </c>
      <c r="E453" s="5" t="s">
        <v>1805</v>
      </c>
      <c r="F453" s="5" t="s">
        <v>1778</v>
      </c>
      <c r="G453" s="5" t="s">
        <v>1779</v>
      </c>
      <c r="H453" s="6">
        <v>42744</v>
      </c>
      <c r="I453" s="5" t="s">
        <v>1288</v>
      </c>
      <c r="J453" s="5" t="s">
        <v>1289</v>
      </c>
      <c r="K453" s="5" t="s">
        <v>66</v>
      </c>
      <c r="L453" s="7">
        <v>2</v>
      </c>
      <c r="M453" s="7">
        <v>3</v>
      </c>
      <c r="N453" s="8">
        <v>21594</v>
      </c>
      <c r="O453" s="89">
        <v>2.5000000000000001E-2</v>
      </c>
      <c r="P453" s="10">
        <f t="shared" si="129"/>
        <v>540</v>
      </c>
      <c r="Q453" s="89">
        <v>0</v>
      </c>
      <c r="R453" s="10">
        <f t="shared" si="130"/>
        <v>0</v>
      </c>
      <c r="S453" s="89">
        <f t="shared" si="131"/>
        <v>2.5006946373992776E-2</v>
      </c>
      <c r="T453" s="10">
        <f t="shared" si="132"/>
        <v>540</v>
      </c>
      <c r="U453" s="10">
        <f t="shared" si="133"/>
        <v>22134</v>
      </c>
      <c r="V453" s="11">
        <f t="shared" si="142"/>
        <v>22134</v>
      </c>
      <c r="W453" s="12">
        <f t="shared" si="134"/>
        <v>540</v>
      </c>
      <c r="X453" s="93">
        <f t="shared" si="135"/>
        <v>2.5000000000000001E-2</v>
      </c>
      <c r="Y453" s="94" t="str">
        <f t="shared" si="143"/>
        <v>2.00%-3.00%</v>
      </c>
      <c r="Z453" s="15"/>
      <c r="AA453" s="15"/>
      <c r="AB453" s="15"/>
      <c r="AC453" s="96"/>
      <c r="AD453" s="8">
        <f t="shared" si="137"/>
        <v>0</v>
      </c>
      <c r="AE453" s="17">
        <f t="shared" si="138"/>
        <v>22134</v>
      </c>
      <c r="AF453" s="18">
        <f t="shared" si="139"/>
        <v>540</v>
      </c>
      <c r="AG453" s="98">
        <f t="shared" si="140"/>
        <v>2.5006946373992811E-2</v>
      </c>
      <c r="AH453" s="20">
        <v>14</v>
      </c>
      <c r="AI453" s="20">
        <v>450</v>
      </c>
      <c r="AJ453" s="20"/>
      <c r="AK453" s="20">
        <v>688</v>
      </c>
      <c r="AL453" s="20">
        <f t="shared" si="141"/>
        <v>315964</v>
      </c>
      <c r="AM453" s="7">
        <v>3</v>
      </c>
      <c r="AN453" s="20"/>
      <c r="AO453" s="21"/>
      <c r="AP453" s="21"/>
      <c r="AQ453" s="5" t="s">
        <v>1780</v>
      </c>
      <c r="AR453" s="5" t="s">
        <v>76</v>
      </c>
      <c r="AW453" s="145" t="e" vm="1">
        <f t="shared" ca="1" si="127"/>
        <v>#NAME?</v>
      </c>
      <c r="AX453" s="21" t="str">
        <f>VLOOKUP(表1[[#This Row],[Pers.no.]],'[6]Person Detail'!$B:$L,11,0)</f>
        <v>70-90</v>
      </c>
      <c r="AY453" s="404">
        <f>VLOOKUP(表1[[#This Row],[Pers.no.]],'[6]Person Detail'!$B:$R,17,0)</f>
        <v>1.3653262518968134</v>
      </c>
      <c r="AZ453" s="404">
        <f>VLOOKUP(表1[[#This Row],[Pers.no.]],'[6]Person Detail'!$B:$W,21,0)</f>
        <v>1.0079820753395883</v>
      </c>
      <c r="BA453" s="404">
        <f>VLOOKUP(表1[[#This Row],[Pers.no.]],'[6]Person Detail'!$B:$W,22,0)</f>
        <v>1.007969397513548</v>
      </c>
    </row>
    <row r="454" spans="1:53" ht="19.95" customHeight="1">
      <c r="A454" s="87" t="s">
        <v>562</v>
      </c>
      <c r="B454" s="5">
        <v>11015745</v>
      </c>
      <c r="C454" s="5" t="s">
        <v>54</v>
      </c>
      <c r="D454" s="5" t="s">
        <v>55</v>
      </c>
      <c r="E454" s="5" t="s">
        <v>1805</v>
      </c>
      <c r="F454" s="5" t="s">
        <v>1783</v>
      </c>
      <c r="G454" s="5" t="s">
        <v>1779</v>
      </c>
      <c r="H454" s="6">
        <v>43087</v>
      </c>
      <c r="I454" s="5" t="s">
        <v>340</v>
      </c>
      <c r="J454" s="5" t="s">
        <v>1792</v>
      </c>
      <c r="K454" s="5" t="s">
        <v>341</v>
      </c>
      <c r="L454" s="7">
        <v>2</v>
      </c>
      <c r="M454" s="7">
        <v>3</v>
      </c>
      <c r="N454" s="8">
        <v>30480</v>
      </c>
      <c r="O454" s="89">
        <v>0.03</v>
      </c>
      <c r="P454" s="10">
        <f t="shared" si="129"/>
        <v>914</v>
      </c>
      <c r="Q454" s="89">
        <v>0</v>
      </c>
      <c r="R454" s="10">
        <f t="shared" si="130"/>
        <v>0</v>
      </c>
      <c r="S454" s="89">
        <f t="shared" si="131"/>
        <v>2.9986876640419949E-2</v>
      </c>
      <c r="T454" s="10">
        <f t="shared" si="132"/>
        <v>914</v>
      </c>
      <c r="U454" s="10">
        <f t="shared" si="133"/>
        <v>31394</v>
      </c>
      <c r="V454" s="11">
        <f t="shared" si="142"/>
        <v>31394</v>
      </c>
      <c r="W454" s="12">
        <f t="shared" si="134"/>
        <v>914</v>
      </c>
      <c r="X454" s="93">
        <f t="shared" ref="X454:X517" si="144">ROUND(V454/N454-1,4)</f>
        <v>0.03</v>
      </c>
      <c r="Y454" s="94" t="str">
        <f t="shared" si="143"/>
        <v>2.40%-3.60%</v>
      </c>
      <c r="Z454" s="15"/>
      <c r="AA454" s="15"/>
      <c r="AB454" s="15"/>
      <c r="AC454" s="96"/>
      <c r="AD454" s="8">
        <f t="shared" si="137"/>
        <v>0</v>
      </c>
      <c r="AE454" s="17">
        <f t="shared" si="138"/>
        <v>31394</v>
      </c>
      <c r="AF454" s="18">
        <f t="shared" si="139"/>
        <v>914</v>
      </c>
      <c r="AG454" s="98">
        <f t="shared" si="140"/>
        <v>2.9986876640419879E-2</v>
      </c>
      <c r="AH454" s="20">
        <v>14</v>
      </c>
      <c r="AI454" s="20">
        <v>450</v>
      </c>
      <c r="AJ454" s="20">
        <v>1000</v>
      </c>
      <c r="AK454" s="20">
        <v>688</v>
      </c>
      <c r="AL454" s="20">
        <f t="shared" si="141"/>
        <v>457604</v>
      </c>
      <c r="AM454" s="7">
        <v>3</v>
      </c>
      <c r="AN454" s="20"/>
      <c r="AO454" s="21"/>
      <c r="AP454" s="21"/>
      <c r="AQ454" s="5" t="s">
        <v>1780</v>
      </c>
      <c r="AR454" s="5" t="s">
        <v>76</v>
      </c>
      <c r="AW454" s="145" t="e" vm="1">
        <f t="shared" ca="1" si="127"/>
        <v>#NAME?</v>
      </c>
      <c r="AX454" s="21" t="str">
        <f>VLOOKUP(表1[[#This Row],[Pers.no.]],'[6]Person Detail'!$B:$L,11,0)</f>
        <v>50-70</v>
      </c>
      <c r="AY454" s="404">
        <f>VLOOKUP(表1[[#This Row],[Pers.no.]],'[6]Person Detail'!$B:$R,17,0)</f>
        <v>0.77256482396775905</v>
      </c>
      <c r="AZ454" s="404">
        <f>VLOOKUP(表1[[#This Row],[Pers.no.]],'[6]Person Detail'!$B:$W,21,0)</f>
        <v>0.72180451127819545</v>
      </c>
      <c r="BA454" s="404">
        <f>VLOOKUP(表1[[#This Row],[Pers.no.]],'[6]Person Detail'!$B:$W,22,0)</f>
        <v>0.6976909571749228</v>
      </c>
    </row>
    <row r="455" spans="1:53" ht="19.95" customHeight="1">
      <c r="A455" s="87" t="s">
        <v>562</v>
      </c>
      <c r="B455" s="5">
        <v>11016645</v>
      </c>
      <c r="C455" s="5" t="s">
        <v>54</v>
      </c>
      <c r="D455" s="5" t="s">
        <v>55</v>
      </c>
      <c r="E455" s="5" t="s">
        <v>1805</v>
      </c>
      <c r="F455" s="5" t="s">
        <v>1783</v>
      </c>
      <c r="G455" s="5" t="s">
        <v>1779</v>
      </c>
      <c r="H455" s="6">
        <v>43332</v>
      </c>
      <c r="I455" s="5" t="s">
        <v>1288</v>
      </c>
      <c r="J455" s="5" t="s">
        <v>1289</v>
      </c>
      <c r="K455" s="5" t="s">
        <v>66</v>
      </c>
      <c r="L455" s="7">
        <v>2</v>
      </c>
      <c r="M455" s="7">
        <v>4</v>
      </c>
      <c r="N455" s="8">
        <v>21710</v>
      </c>
      <c r="O455" s="89">
        <v>3.7500000000000006E-2</v>
      </c>
      <c r="P455" s="10">
        <f t="shared" si="129"/>
        <v>814</v>
      </c>
      <c r="Q455" s="89">
        <v>1.55E-2</v>
      </c>
      <c r="R455" s="10">
        <f t="shared" si="130"/>
        <v>337</v>
      </c>
      <c r="S455" s="89">
        <f t="shared" si="131"/>
        <v>5.301704283740212E-2</v>
      </c>
      <c r="T455" s="10">
        <f t="shared" si="132"/>
        <v>1151</v>
      </c>
      <c r="U455" s="10">
        <f t="shared" si="133"/>
        <v>22861</v>
      </c>
      <c r="V455" s="11">
        <v>22650</v>
      </c>
      <c r="W455" s="12">
        <f t="shared" si="134"/>
        <v>940</v>
      </c>
      <c r="X455" s="93">
        <f t="shared" si="144"/>
        <v>4.3299999999999998E-2</v>
      </c>
      <c r="Y455" s="94" t="str">
        <f t="shared" si="143"/>
        <v>4.24%-6.36%</v>
      </c>
      <c r="Z455" s="15" t="s">
        <v>112</v>
      </c>
      <c r="AA455" s="15" t="s">
        <v>1725</v>
      </c>
      <c r="AB455" s="15" t="s">
        <v>1795</v>
      </c>
      <c r="AC455" s="96">
        <v>0.08</v>
      </c>
      <c r="AD455" s="8">
        <f t="shared" si="137"/>
        <v>1737</v>
      </c>
      <c r="AE455" s="17">
        <f t="shared" si="138"/>
        <v>24387</v>
      </c>
      <c r="AF455" s="18">
        <f t="shared" si="139"/>
        <v>2677</v>
      </c>
      <c r="AG455" s="98">
        <f t="shared" si="140"/>
        <v>0.12330723169046531</v>
      </c>
      <c r="AH455" s="20">
        <v>14</v>
      </c>
      <c r="AI455" s="20">
        <v>450</v>
      </c>
      <c r="AJ455" s="20"/>
      <c r="AK455" s="20">
        <v>688</v>
      </c>
      <c r="AL455" s="20">
        <f t="shared" si="141"/>
        <v>347506</v>
      </c>
      <c r="AM455" s="7">
        <v>3</v>
      </c>
      <c r="AN455" s="20"/>
      <c r="AO455" s="21" t="s">
        <v>1796</v>
      </c>
      <c r="AP455" s="21" t="s">
        <v>115</v>
      </c>
      <c r="AQ455" s="5" t="s">
        <v>1780</v>
      </c>
      <c r="AR455" s="5" t="s">
        <v>76</v>
      </c>
      <c r="AW455" s="145" t="e" vm="1">
        <f t="shared" ca="1" si="127"/>
        <v>#NAME?</v>
      </c>
      <c r="AX455" s="21" t="str">
        <f>VLOOKUP(表1[[#This Row],[Pers.no.]],'[6]Person Detail'!$B:$L,11,0)</f>
        <v>70-90</v>
      </c>
      <c r="AY455" s="404">
        <f>VLOOKUP(表1[[#This Row],[Pers.no.]],'[6]Person Detail'!$B:$R,17,0)</f>
        <v>1.3726605968639352</v>
      </c>
      <c r="AZ455" s="404">
        <f>VLOOKUP(表1[[#This Row],[Pers.no.]],'[6]Person Detail'!$B:$W,21,0)</f>
        <v>1.0133968165056249</v>
      </c>
      <c r="BA455" s="404">
        <f>VLOOKUP(表1[[#This Row],[Pers.no.]],'[6]Person Detail'!$B:$W,22,0)</f>
        <v>1.1105696980736828</v>
      </c>
    </row>
    <row r="456" spans="1:53" ht="19.95" customHeight="1">
      <c r="A456" s="87" t="s">
        <v>562</v>
      </c>
      <c r="B456" s="5">
        <v>15000070</v>
      </c>
      <c r="C456" s="5" t="s">
        <v>54</v>
      </c>
      <c r="D456" s="5" t="s">
        <v>55</v>
      </c>
      <c r="E456" s="5" t="s">
        <v>1805</v>
      </c>
      <c r="F456" s="5" t="s">
        <v>1778</v>
      </c>
      <c r="G456" s="5" t="s">
        <v>1779</v>
      </c>
      <c r="H456" s="6">
        <v>38504</v>
      </c>
      <c r="I456" s="5" t="s">
        <v>1724</v>
      </c>
      <c r="J456" s="5" t="s">
        <v>1725</v>
      </c>
      <c r="K456" s="5" t="s">
        <v>59</v>
      </c>
      <c r="L456" s="7">
        <v>2</v>
      </c>
      <c r="M456" s="7">
        <v>3</v>
      </c>
      <c r="N456" s="8">
        <v>27983</v>
      </c>
      <c r="O456" s="89">
        <v>0</v>
      </c>
      <c r="P456" s="10">
        <f t="shared" si="129"/>
        <v>0</v>
      </c>
      <c r="Q456" s="89">
        <v>0</v>
      </c>
      <c r="R456" s="10">
        <f t="shared" si="130"/>
        <v>0</v>
      </c>
      <c r="S456" s="89">
        <f t="shared" si="131"/>
        <v>0</v>
      </c>
      <c r="T456" s="10">
        <f t="shared" si="132"/>
        <v>0</v>
      </c>
      <c r="U456" s="10">
        <f t="shared" si="133"/>
        <v>27983</v>
      </c>
      <c r="V456" s="11">
        <v>28200</v>
      </c>
      <c r="W456" s="12">
        <f t="shared" si="134"/>
        <v>217</v>
      </c>
      <c r="X456" s="93">
        <f t="shared" si="144"/>
        <v>7.7999999999999996E-3</v>
      </c>
      <c r="Y456" s="94" t="str">
        <f t="shared" si="143"/>
        <v>0.00%-0.00%</v>
      </c>
      <c r="Z456" s="15"/>
      <c r="AA456" s="15"/>
      <c r="AB456" s="15"/>
      <c r="AC456" s="96"/>
      <c r="AD456" s="8">
        <f t="shared" si="137"/>
        <v>0</v>
      </c>
      <c r="AE456" s="17">
        <f t="shared" si="138"/>
        <v>28200</v>
      </c>
      <c r="AF456" s="18">
        <f t="shared" si="139"/>
        <v>217</v>
      </c>
      <c r="AG456" s="98">
        <f t="shared" si="140"/>
        <v>7.7547082157023439E-3</v>
      </c>
      <c r="AH456" s="20">
        <v>14</v>
      </c>
      <c r="AI456" s="20">
        <v>450</v>
      </c>
      <c r="AJ456" s="20"/>
      <c r="AK456" s="20">
        <v>688</v>
      </c>
      <c r="AL456" s="20">
        <f t="shared" si="141"/>
        <v>400888</v>
      </c>
      <c r="AM456" s="7">
        <v>3</v>
      </c>
      <c r="AN456" s="20"/>
      <c r="AO456" s="21" t="s">
        <v>1799</v>
      </c>
      <c r="AP456" s="21" t="s">
        <v>115</v>
      </c>
      <c r="AQ456" s="5" t="s">
        <v>1780</v>
      </c>
      <c r="AR456" s="5" t="s">
        <v>76</v>
      </c>
      <c r="AW456" s="145" t="e" vm="1">
        <f t="shared" ca="1" si="127"/>
        <v>#NAME?</v>
      </c>
      <c r="AX456" s="21" t="str">
        <f>VLOOKUP(表1[[#This Row],[Pers.no.]],'[6]Person Detail'!$B:$L,11,0)</f>
        <v>&gt;90</v>
      </c>
      <c r="AY456" s="404">
        <f>VLOOKUP(表1[[#This Row],[Pers.no.]],'[6]Person Detail'!$B:$R,17,0)</f>
        <v>1.2039323667340704</v>
      </c>
      <c r="AZ456" s="404">
        <f>VLOOKUP(表1[[#This Row],[Pers.no.]],'[6]Person Detail'!$B:$W,21,0)</f>
        <v>0.98096473392694383</v>
      </c>
      <c r="BA456" s="404">
        <f>VLOOKUP(表1[[#This Row],[Pers.no.]],'[6]Person Detail'!$B:$W,22,0)</f>
        <v>0.96819047946028536</v>
      </c>
    </row>
    <row r="457" spans="1:53" ht="19.95" customHeight="1">
      <c r="A457" s="87" t="s">
        <v>562</v>
      </c>
      <c r="B457" s="5">
        <v>15004272</v>
      </c>
      <c r="C457" s="5" t="s">
        <v>54</v>
      </c>
      <c r="D457" s="5" t="s">
        <v>55</v>
      </c>
      <c r="E457" s="5" t="s">
        <v>1805</v>
      </c>
      <c r="F457" s="5" t="s">
        <v>1783</v>
      </c>
      <c r="G457" s="5" t="s">
        <v>1779</v>
      </c>
      <c r="H457" s="6">
        <v>40394</v>
      </c>
      <c r="I457" s="5" t="s">
        <v>1288</v>
      </c>
      <c r="J457" s="5" t="s">
        <v>1289</v>
      </c>
      <c r="K457" s="5" t="s">
        <v>66</v>
      </c>
      <c r="L457" s="7">
        <v>2</v>
      </c>
      <c r="M457" s="7">
        <v>3</v>
      </c>
      <c r="N457" s="8">
        <v>18218</v>
      </c>
      <c r="O457" s="89">
        <v>2.5000000000000001E-2</v>
      </c>
      <c r="P457" s="10">
        <f t="shared" si="129"/>
        <v>455</v>
      </c>
      <c r="Q457" s="89">
        <v>0</v>
      </c>
      <c r="R457" s="10">
        <f t="shared" si="130"/>
        <v>0</v>
      </c>
      <c r="S457" s="89">
        <f t="shared" si="131"/>
        <v>2.4975299154682183E-2</v>
      </c>
      <c r="T457" s="10">
        <f t="shared" si="132"/>
        <v>455</v>
      </c>
      <c r="U457" s="10">
        <f t="shared" si="133"/>
        <v>18673</v>
      </c>
      <c r="V457" s="11">
        <f t="shared" si="142"/>
        <v>18673</v>
      </c>
      <c r="W457" s="12">
        <f t="shared" si="134"/>
        <v>455</v>
      </c>
      <c r="X457" s="93">
        <f t="shared" si="144"/>
        <v>2.5000000000000001E-2</v>
      </c>
      <c r="Y457" s="94" t="str">
        <f t="shared" si="143"/>
        <v>2.00%-3.00%</v>
      </c>
      <c r="Z457" s="15"/>
      <c r="AA457" s="15"/>
      <c r="AB457" s="15"/>
      <c r="AC457" s="96"/>
      <c r="AD457" s="8">
        <f t="shared" si="137"/>
        <v>0</v>
      </c>
      <c r="AE457" s="17">
        <f t="shared" si="138"/>
        <v>18673</v>
      </c>
      <c r="AF457" s="18">
        <f t="shared" si="139"/>
        <v>455</v>
      </c>
      <c r="AG457" s="98">
        <f t="shared" si="140"/>
        <v>2.4975299154682107E-2</v>
      </c>
      <c r="AH457" s="20">
        <v>14</v>
      </c>
      <c r="AI457" s="20">
        <v>450</v>
      </c>
      <c r="AJ457" s="20"/>
      <c r="AK457" s="20">
        <v>688</v>
      </c>
      <c r="AL457" s="20">
        <f t="shared" si="141"/>
        <v>267510</v>
      </c>
      <c r="AM457" s="7">
        <v>3</v>
      </c>
      <c r="AN457" s="20"/>
      <c r="AO457" s="21"/>
      <c r="AP457" s="21"/>
      <c r="AQ457" s="5" t="s">
        <v>1780</v>
      </c>
      <c r="AR457" s="5" t="s">
        <v>76</v>
      </c>
      <c r="AW457" s="145" t="e" vm="1">
        <f t="shared" ca="1" si="127"/>
        <v>#NAME?</v>
      </c>
      <c r="AX457" s="21" t="str">
        <f>VLOOKUP(表1[[#This Row],[Pers.no.]],'[6]Person Detail'!$B:$L,11,0)</f>
        <v>70-90</v>
      </c>
      <c r="AY457" s="404">
        <f>VLOOKUP(表1[[#This Row],[Pers.no.]],'[6]Person Detail'!$B:$R,17,0)</f>
        <v>1.1518715225088518</v>
      </c>
      <c r="AZ457" s="404">
        <f>VLOOKUP(表1[[#This Row],[Pers.no.]],'[6]Person Detail'!$B:$W,21,0)</f>
        <v>0.85039443588666386</v>
      </c>
      <c r="BA457" s="404">
        <f>VLOOKUP(表1[[#This Row],[Pers.no.]],'[6]Person Detail'!$B:$W,22,0)</f>
        <v>0.85035748440275061</v>
      </c>
    </row>
    <row r="458" spans="1:53" ht="19.95" customHeight="1">
      <c r="A458" s="87" t="s">
        <v>562</v>
      </c>
      <c r="B458" s="5">
        <v>15005110</v>
      </c>
      <c r="C458" s="5" t="s">
        <v>54</v>
      </c>
      <c r="D458" s="5" t="s">
        <v>55</v>
      </c>
      <c r="E458" s="5" t="s">
        <v>1805</v>
      </c>
      <c r="F458" s="5" t="s">
        <v>1778</v>
      </c>
      <c r="G458" s="5" t="s">
        <v>1779</v>
      </c>
      <c r="H458" s="6">
        <v>40716</v>
      </c>
      <c r="I458" s="5" t="s">
        <v>340</v>
      </c>
      <c r="J458" s="5" t="s">
        <v>1802</v>
      </c>
      <c r="K458" s="5" t="s">
        <v>341</v>
      </c>
      <c r="L458" s="7">
        <v>2</v>
      </c>
      <c r="M458" s="7">
        <v>5</v>
      </c>
      <c r="N458" s="8">
        <v>44255</v>
      </c>
      <c r="O458" s="89">
        <v>0.05</v>
      </c>
      <c r="P458" s="10">
        <f t="shared" si="129"/>
        <v>2213</v>
      </c>
      <c r="Q458" s="89">
        <v>2.7E-2</v>
      </c>
      <c r="R458" s="10">
        <f t="shared" si="130"/>
        <v>1195</v>
      </c>
      <c r="S458" s="89">
        <f t="shared" si="131"/>
        <v>7.7008247655632134E-2</v>
      </c>
      <c r="T458" s="10">
        <f t="shared" si="132"/>
        <v>3408</v>
      </c>
      <c r="U458" s="10">
        <f t="shared" si="133"/>
        <v>47663</v>
      </c>
      <c r="V458" s="11">
        <f t="shared" si="142"/>
        <v>47663</v>
      </c>
      <c r="W458" s="12">
        <f t="shared" si="134"/>
        <v>3408</v>
      </c>
      <c r="X458" s="93">
        <f t="shared" si="144"/>
        <v>7.6999999999999999E-2</v>
      </c>
      <c r="Y458" s="94" t="str">
        <f t="shared" si="143"/>
        <v>6.16%-9.24%</v>
      </c>
      <c r="Z458" s="15"/>
      <c r="AA458" s="15"/>
      <c r="AB458" s="15"/>
      <c r="AC458" s="96"/>
      <c r="AD458" s="8">
        <f t="shared" si="137"/>
        <v>0</v>
      </c>
      <c r="AE458" s="17">
        <f t="shared" si="138"/>
        <v>47663</v>
      </c>
      <c r="AF458" s="18">
        <f t="shared" si="139"/>
        <v>3408</v>
      </c>
      <c r="AG458" s="98">
        <f t="shared" si="140"/>
        <v>7.7008247655632189E-2</v>
      </c>
      <c r="AH458" s="20">
        <v>14</v>
      </c>
      <c r="AI458" s="20">
        <v>450</v>
      </c>
      <c r="AJ458" s="20">
        <v>1000</v>
      </c>
      <c r="AK458" s="20">
        <v>688</v>
      </c>
      <c r="AL458" s="20">
        <f t="shared" si="141"/>
        <v>685370</v>
      </c>
      <c r="AM458" s="7">
        <v>4</v>
      </c>
      <c r="AN458" s="20"/>
      <c r="AO458" s="21"/>
      <c r="AP458" s="21"/>
      <c r="AQ458" s="5" t="s">
        <v>1780</v>
      </c>
      <c r="AR458" s="5" t="s">
        <v>76</v>
      </c>
      <c r="AW458" s="145" t="e" vm="1">
        <f t="shared" ca="1" si="127"/>
        <v>#NAME?</v>
      </c>
      <c r="AX458" s="21" t="str">
        <f>VLOOKUP(表1[[#This Row],[Pers.no.]],'[6]Person Detail'!$B:$L,11,0)</f>
        <v>70-90</v>
      </c>
      <c r="AY458" s="404">
        <f>VLOOKUP(表1[[#This Row],[Pers.no.]],'[6]Person Detail'!$B:$R,17,0)</f>
        <v>1.1217144450358654</v>
      </c>
      <c r="AZ458" s="404">
        <f>VLOOKUP(表1[[#This Row],[Pers.no.]],'[6]Person Detail'!$B:$W,21,0)</f>
        <v>1.0480137351252146</v>
      </c>
      <c r="BA458" s="404">
        <f>VLOOKUP(表1[[#This Row],[Pers.no.]],'[6]Person Detail'!$B:$W,22,0)</f>
        <v>1.0592483943374003</v>
      </c>
    </row>
    <row r="459" spans="1:53" ht="19.95" customHeight="1">
      <c r="A459" s="87" t="s">
        <v>562</v>
      </c>
      <c r="B459" s="5">
        <v>15005465</v>
      </c>
      <c r="C459" s="5" t="s">
        <v>54</v>
      </c>
      <c r="D459" s="5" t="s">
        <v>55</v>
      </c>
      <c r="E459" s="5" t="s">
        <v>1805</v>
      </c>
      <c r="F459" s="5" t="s">
        <v>1805</v>
      </c>
      <c r="G459" s="5" t="s">
        <v>1779</v>
      </c>
      <c r="H459" s="6">
        <v>40618</v>
      </c>
      <c r="I459" s="5" t="s">
        <v>84</v>
      </c>
      <c r="J459" s="5" t="s">
        <v>84</v>
      </c>
      <c r="K459" s="5" t="s">
        <v>66</v>
      </c>
      <c r="L459" s="7">
        <v>2</v>
      </c>
      <c r="M459" s="7">
        <v>4</v>
      </c>
      <c r="N459" s="8">
        <v>18025</v>
      </c>
      <c r="O459" s="89">
        <v>3.7500000000000006E-2</v>
      </c>
      <c r="P459" s="10">
        <f t="shared" ref="P459:P522" si="145">ROUND(N459*O459,0)</f>
        <v>676</v>
      </c>
      <c r="Q459" s="89">
        <v>1.55E-2</v>
      </c>
      <c r="R459" s="10">
        <f t="shared" ref="R459:R522" si="146">ROUND(N459*Q459,0)</f>
        <v>279</v>
      </c>
      <c r="S459" s="89">
        <f t="shared" ref="S459:S522" si="147">T459/N459</f>
        <v>5.2981969486823856E-2</v>
      </c>
      <c r="T459" s="10">
        <f t="shared" ref="T459:T522" si="148">P459+R459</f>
        <v>955</v>
      </c>
      <c r="U459" s="10">
        <f t="shared" ref="U459:U522" si="149">N459+T459</f>
        <v>18980</v>
      </c>
      <c r="V459" s="11">
        <f t="shared" si="142"/>
        <v>18980</v>
      </c>
      <c r="W459" s="12">
        <f t="shared" ref="W459:W522" si="150">V459-N459</f>
        <v>955</v>
      </c>
      <c r="X459" s="93">
        <f t="shared" si="144"/>
        <v>5.2999999999999999E-2</v>
      </c>
      <c r="Y459" s="94" t="str">
        <f t="shared" si="143"/>
        <v>4.24%-6.36%</v>
      </c>
      <c r="Z459" s="15"/>
      <c r="AA459" s="15"/>
      <c r="AB459" s="15"/>
      <c r="AC459" s="96"/>
      <c r="AD459" s="8">
        <f t="shared" ref="AD459:AD522" si="151">ROUND(N459*AC459,0)</f>
        <v>0</v>
      </c>
      <c r="AE459" s="17">
        <f t="shared" ref="AE459:AE522" si="152">V459+AD459</f>
        <v>18980</v>
      </c>
      <c r="AF459" s="18">
        <f t="shared" ref="AF459:AF522" si="153">AE459-N459</f>
        <v>955</v>
      </c>
      <c r="AG459" s="98">
        <f t="shared" ref="AG459:AG522" si="154">AE459/N459-1</f>
        <v>5.2981969486823877E-2</v>
      </c>
      <c r="AH459" s="20">
        <v>14</v>
      </c>
      <c r="AI459" s="20">
        <v>450</v>
      </c>
      <c r="AJ459" s="20"/>
      <c r="AK459" s="20">
        <v>688</v>
      </c>
      <c r="AL459" s="20">
        <f t="shared" ref="AL459:AL522" si="155">AE459*AH459+AI459*12+AK459+IF(AB459="",AJ459,IF(AB459="D",5000,IF(AB459="C",1000,0)))*12</f>
        <v>271808</v>
      </c>
      <c r="AM459" s="7">
        <v>3</v>
      </c>
      <c r="AN459" s="20"/>
      <c r="AO459" s="21"/>
      <c r="AP459" s="21"/>
      <c r="AQ459" s="5" t="s">
        <v>1780</v>
      </c>
      <c r="AR459" s="5" t="s">
        <v>76</v>
      </c>
      <c r="AW459" s="145" t="e" vm="1">
        <f t="shared" ca="1" si="127"/>
        <v>#NAME?</v>
      </c>
      <c r="AX459" s="21" t="str">
        <f>VLOOKUP(表1[[#This Row],[Pers.no.]],'[6]Person Detail'!$B:$L,11,0)</f>
        <v>70-90</v>
      </c>
      <c r="AY459" s="404">
        <f>VLOOKUP(表1[[#This Row],[Pers.no.]],'[6]Person Detail'!$B:$R,17,0)</f>
        <v>1.1396686899342439</v>
      </c>
      <c r="AZ459" s="404">
        <f>VLOOKUP(表1[[#This Row],[Pers.no.]],'[6]Person Detail'!$B:$W,21,0)</f>
        <v>0.84138542687765483</v>
      </c>
      <c r="BA459" s="404">
        <f>VLOOKUP(表1[[#This Row],[Pers.no.]],'[6]Person Detail'!$B:$W,22,0)</f>
        <v>0.86433808461223194</v>
      </c>
    </row>
    <row r="460" spans="1:53" ht="19.95" customHeight="1">
      <c r="A460" s="87" t="s">
        <v>562</v>
      </c>
      <c r="B460" s="5">
        <v>15020888</v>
      </c>
      <c r="C460" s="5" t="s">
        <v>54</v>
      </c>
      <c r="D460" s="5" t="s">
        <v>55</v>
      </c>
      <c r="E460" s="5" t="s">
        <v>1805</v>
      </c>
      <c r="F460" s="5" t="s">
        <v>1778</v>
      </c>
      <c r="G460" s="5" t="s">
        <v>1779</v>
      </c>
      <c r="H460" s="6">
        <v>44202</v>
      </c>
      <c r="I460" s="5" t="s">
        <v>110</v>
      </c>
      <c r="J460" s="5" t="s">
        <v>1808</v>
      </c>
      <c r="K460" s="5" t="s">
        <v>89</v>
      </c>
      <c r="L460" s="7">
        <v>2</v>
      </c>
      <c r="M460" s="7">
        <v>4</v>
      </c>
      <c r="N460" s="8">
        <v>18376</v>
      </c>
      <c r="O460" s="89">
        <v>3.7500000000000006E-2</v>
      </c>
      <c r="P460" s="10">
        <f t="shared" si="145"/>
        <v>689</v>
      </c>
      <c r="Q460" s="89">
        <v>1.55E-2</v>
      </c>
      <c r="R460" s="10">
        <f t="shared" si="146"/>
        <v>285</v>
      </c>
      <c r="S460" s="89">
        <f t="shared" si="147"/>
        <v>5.3003918154114059E-2</v>
      </c>
      <c r="T460" s="10">
        <f t="shared" si="148"/>
        <v>974</v>
      </c>
      <c r="U460" s="10">
        <f t="shared" si="149"/>
        <v>19350</v>
      </c>
      <c r="V460" s="11">
        <v>19160</v>
      </c>
      <c r="W460" s="12">
        <f t="shared" si="150"/>
        <v>784</v>
      </c>
      <c r="X460" s="93">
        <f t="shared" si="144"/>
        <v>4.2700000000000002E-2</v>
      </c>
      <c r="Y460" s="94" t="str">
        <f t="shared" si="143"/>
        <v>4.24%-6.36%</v>
      </c>
      <c r="Z460" s="15" t="s">
        <v>112</v>
      </c>
      <c r="AA460" s="15" t="s">
        <v>1289</v>
      </c>
      <c r="AB460" s="15" t="s">
        <v>114</v>
      </c>
      <c r="AC460" s="96">
        <v>7.0000000000000007E-2</v>
      </c>
      <c r="AD460" s="8">
        <f t="shared" si="151"/>
        <v>1286</v>
      </c>
      <c r="AE460" s="17">
        <f t="shared" si="152"/>
        <v>20446</v>
      </c>
      <c r="AF460" s="18">
        <f t="shared" si="153"/>
        <v>2070</v>
      </c>
      <c r="AG460" s="98">
        <f t="shared" si="154"/>
        <v>0.11264693077927723</v>
      </c>
      <c r="AH460" s="20">
        <v>14</v>
      </c>
      <c r="AI460" s="20">
        <v>450</v>
      </c>
      <c r="AJ460" s="20"/>
      <c r="AK460" s="20">
        <v>688</v>
      </c>
      <c r="AL460" s="20">
        <f t="shared" si="155"/>
        <v>292332</v>
      </c>
      <c r="AM460" s="7">
        <v>3</v>
      </c>
      <c r="AN460" s="20"/>
      <c r="AO460" s="21" t="s">
        <v>1809</v>
      </c>
      <c r="AP460" s="21" t="s">
        <v>115</v>
      </c>
      <c r="AQ460" s="5" t="s">
        <v>1780</v>
      </c>
      <c r="AR460" s="5" t="s">
        <v>76</v>
      </c>
      <c r="AW460" s="145" t="e" vm="1">
        <f t="shared" ca="1" si="127"/>
        <v>#NAME?</v>
      </c>
      <c r="AX460" s="21" t="str">
        <f>VLOOKUP(表1[[#This Row],[Pers.no.]],'[6]Person Detail'!$B:$L,11,0)</f>
        <v>70-90</v>
      </c>
      <c r="AY460" s="404">
        <f>VLOOKUP(表1[[#This Row],[Pers.no.]],'[6]Person Detail'!$B:$R,17,0)</f>
        <v>1.4870321667003843</v>
      </c>
      <c r="AZ460" s="404">
        <f>VLOOKUP(表1[[#This Row],[Pers.no.]],'[6]Person Detail'!$B:$W,21,0)</f>
        <v>1.0137364152921058</v>
      </c>
      <c r="BA460" s="404">
        <f>VLOOKUP(表1[[#This Row],[Pers.no.]],'[6]Person Detail'!$B:$W,22,0)</f>
        <v>1.1166575641725833</v>
      </c>
    </row>
    <row r="461" spans="1:53" ht="19.95" customHeight="1">
      <c r="A461" s="87" t="s">
        <v>562</v>
      </c>
      <c r="B461" s="5">
        <v>15021942</v>
      </c>
      <c r="C461" s="5" t="s">
        <v>54</v>
      </c>
      <c r="D461" s="5" t="s">
        <v>55</v>
      </c>
      <c r="E461" s="5" t="s">
        <v>1805</v>
      </c>
      <c r="F461" s="5" t="s">
        <v>1783</v>
      </c>
      <c r="G461" s="5" t="s">
        <v>1779</v>
      </c>
      <c r="H461" s="6">
        <v>44487</v>
      </c>
      <c r="I461" s="5" t="s">
        <v>110</v>
      </c>
      <c r="J461" s="5" t="s">
        <v>110</v>
      </c>
      <c r="K461" s="5" t="s">
        <v>89</v>
      </c>
      <c r="L461" s="7">
        <v>2</v>
      </c>
      <c r="M461" s="7">
        <v>3</v>
      </c>
      <c r="N461" s="8">
        <v>18127</v>
      </c>
      <c r="O461" s="89">
        <v>0</v>
      </c>
      <c r="P461" s="10">
        <f t="shared" si="145"/>
        <v>0</v>
      </c>
      <c r="Q461" s="89">
        <v>0</v>
      </c>
      <c r="R461" s="10">
        <f t="shared" si="146"/>
        <v>0</v>
      </c>
      <c r="S461" s="89">
        <f t="shared" si="147"/>
        <v>0</v>
      </c>
      <c r="T461" s="10">
        <f t="shared" si="148"/>
        <v>0</v>
      </c>
      <c r="U461" s="10">
        <f t="shared" si="149"/>
        <v>18127</v>
      </c>
      <c r="V461" s="11">
        <v>18310</v>
      </c>
      <c r="W461" s="12">
        <f t="shared" si="150"/>
        <v>183</v>
      </c>
      <c r="X461" s="93">
        <f t="shared" si="144"/>
        <v>1.01E-2</v>
      </c>
      <c r="Y461" s="94" t="str">
        <f t="shared" si="143"/>
        <v>0.00%-0.00%</v>
      </c>
      <c r="Z461" s="15"/>
      <c r="AA461" s="15"/>
      <c r="AB461" s="15"/>
      <c r="AC461" s="96"/>
      <c r="AD461" s="8">
        <f t="shared" si="151"/>
        <v>0</v>
      </c>
      <c r="AE461" s="17">
        <f t="shared" si="152"/>
        <v>18310</v>
      </c>
      <c r="AF461" s="18">
        <f t="shared" si="153"/>
        <v>183</v>
      </c>
      <c r="AG461" s="98">
        <f t="shared" si="154"/>
        <v>1.0095437744800595E-2</v>
      </c>
      <c r="AH461" s="20">
        <v>14</v>
      </c>
      <c r="AI461" s="20">
        <v>450</v>
      </c>
      <c r="AJ461" s="20"/>
      <c r="AK461" s="20">
        <v>688</v>
      </c>
      <c r="AL461" s="20">
        <f t="shared" si="155"/>
        <v>262428</v>
      </c>
      <c r="AM461" s="7">
        <v>4</v>
      </c>
      <c r="AN461" s="20"/>
      <c r="AO461" s="21" t="s">
        <v>1812</v>
      </c>
      <c r="AP461" s="21" t="s">
        <v>115</v>
      </c>
      <c r="AQ461" s="5" t="s">
        <v>1780</v>
      </c>
      <c r="AR461" s="5" t="s">
        <v>76</v>
      </c>
      <c r="AW461" s="145" t="e" vm="1">
        <f t="shared" ca="1" si="127"/>
        <v>#NAME?</v>
      </c>
      <c r="AX461" s="21" t="str">
        <f>VLOOKUP(表1[[#This Row],[Pers.no.]],'[6]Person Detail'!$B:$L,11,0)</f>
        <v>&gt;90</v>
      </c>
      <c r="AY461" s="404">
        <f>VLOOKUP(表1[[#This Row],[Pers.no.]],'[6]Person Detail'!$B:$R,17,0)</f>
        <v>1.4668824600445074</v>
      </c>
      <c r="AZ461" s="404">
        <f>VLOOKUP(表1[[#This Row],[Pers.no.]],'[6]Person Detail'!$B:$W,21,0)</f>
        <v>1</v>
      </c>
      <c r="BA461" s="404">
        <f>VLOOKUP(表1[[#This Row],[Pers.no.]],'[6]Person Detail'!$B:$W,22,0)</f>
        <v>1</v>
      </c>
    </row>
    <row r="462" spans="1:53" ht="19.95" customHeight="1">
      <c r="A462" s="87" t="s">
        <v>562</v>
      </c>
      <c r="B462" s="5">
        <v>15000073</v>
      </c>
      <c r="C462" s="5" t="s">
        <v>54</v>
      </c>
      <c r="D462" s="5" t="s">
        <v>55</v>
      </c>
      <c r="E462" s="5" t="s">
        <v>1805</v>
      </c>
      <c r="F462" s="5" t="s">
        <v>1805</v>
      </c>
      <c r="G462" s="5" t="s">
        <v>1815</v>
      </c>
      <c r="H462" s="6">
        <v>38504</v>
      </c>
      <c r="I462" s="5" t="s">
        <v>340</v>
      </c>
      <c r="J462" s="5" t="s">
        <v>340</v>
      </c>
      <c r="K462" s="5" t="s">
        <v>341</v>
      </c>
      <c r="L462" s="7">
        <v>2</v>
      </c>
      <c r="M462" s="7">
        <v>3</v>
      </c>
      <c r="N462" s="8">
        <v>55066</v>
      </c>
      <c r="O462" s="89">
        <v>0</v>
      </c>
      <c r="P462" s="10">
        <f t="shared" si="145"/>
        <v>0</v>
      </c>
      <c r="Q462" s="89">
        <v>0</v>
      </c>
      <c r="R462" s="10">
        <f t="shared" si="146"/>
        <v>0</v>
      </c>
      <c r="S462" s="89">
        <f t="shared" si="147"/>
        <v>0</v>
      </c>
      <c r="T462" s="10">
        <f t="shared" si="148"/>
        <v>0</v>
      </c>
      <c r="U462" s="10">
        <f t="shared" si="149"/>
        <v>55066</v>
      </c>
      <c r="V462" s="11">
        <f t="shared" si="142"/>
        <v>55066</v>
      </c>
      <c r="W462" s="12">
        <f t="shared" si="150"/>
        <v>0</v>
      </c>
      <c r="X462" s="93">
        <f t="shared" si="144"/>
        <v>0</v>
      </c>
      <c r="Y462" s="94" t="str">
        <f t="shared" si="143"/>
        <v>0.00%-0.00%</v>
      </c>
      <c r="Z462" s="15"/>
      <c r="AA462" s="15"/>
      <c r="AB462" s="15"/>
      <c r="AC462" s="96"/>
      <c r="AD462" s="8">
        <f t="shared" si="151"/>
        <v>0</v>
      </c>
      <c r="AE462" s="17">
        <f t="shared" si="152"/>
        <v>55066</v>
      </c>
      <c r="AF462" s="18">
        <f t="shared" si="153"/>
        <v>0</v>
      </c>
      <c r="AG462" s="98">
        <f t="shared" si="154"/>
        <v>0</v>
      </c>
      <c r="AH462" s="20">
        <v>14</v>
      </c>
      <c r="AI462" s="20">
        <v>450</v>
      </c>
      <c r="AJ462" s="20">
        <v>1000</v>
      </c>
      <c r="AK462" s="20">
        <v>688</v>
      </c>
      <c r="AL462" s="20">
        <f t="shared" si="155"/>
        <v>789012</v>
      </c>
      <c r="AM462" s="7">
        <v>3</v>
      </c>
      <c r="AN462" s="20"/>
      <c r="AO462" s="21"/>
      <c r="AP462" s="21"/>
      <c r="AQ462" s="5" t="s">
        <v>1780</v>
      </c>
      <c r="AR462" s="5" t="s">
        <v>76</v>
      </c>
      <c r="AW462" s="145" t="e" vm="1">
        <f t="shared" ca="1" si="127"/>
        <v>#NAME?</v>
      </c>
      <c r="AX462" s="21" t="str">
        <f>VLOOKUP(表1[[#This Row],[Pers.no.]],'[6]Person Detail'!$B:$L,11,0)</f>
        <v>&gt;90</v>
      </c>
      <c r="AY462" s="404">
        <f>VLOOKUP(表1[[#This Row],[Pers.no.]],'[6]Person Detail'!$B:$R,17,0)</f>
        <v>1.3957366993638001</v>
      </c>
      <c r="AZ462" s="404">
        <f>VLOOKUP(表1[[#This Row],[Pers.no.]],'[6]Person Detail'!$B:$W,21,0)</f>
        <v>1.3040317328754958</v>
      </c>
      <c r="BA462" s="404">
        <f>VLOOKUP(表1[[#This Row],[Pers.no.]],'[6]Person Detail'!$B:$W,22,0)</f>
        <v>1.223770473587128</v>
      </c>
    </row>
    <row r="463" spans="1:53" ht="19.95" customHeight="1">
      <c r="A463" s="87" t="s">
        <v>562</v>
      </c>
      <c r="B463" s="5">
        <v>15009314</v>
      </c>
      <c r="C463" s="5" t="s">
        <v>54</v>
      </c>
      <c r="D463" s="5" t="s">
        <v>55</v>
      </c>
      <c r="E463" s="5" t="s">
        <v>1805</v>
      </c>
      <c r="F463" s="5" t="s">
        <v>1816</v>
      </c>
      <c r="G463" s="5" t="s">
        <v>1815</v>
      </c>
      <c r="H463" s="6">
        <v>41324</v>
      </c>
      <c r="I463" s="5" t="s">
        <v>468</v>
      </c>
      <c r="J463" s="5" t="s">
        <v>468</v>
      </c>
      <c r="K463" s="5" t="s">
        <v>59</v>
      </c>
      <c r="L463" s="7">
        <v>2</v>
      </c>
      <c r="M463" s="7">
        <v>3</v>
      </c>
      <c r="N463" s="8">
        <v>29069</v>
      </c>
      <c r="O463" s="89">
        <v>2.5000000000000001E-2</v>
      </c>
      <c r="P463" s="10">
        <f t="shared" si="145"/>
        <v>727</v>
      </c>
      <c r="Q463" s="89">
        <v>0</v>
      </c>
      <c r="R463" s="10">
        <f t="shared" si="146"/>
        <v>0</v>
      </c>
      <c r="S463" s="89">
        <f t="shared" si="147"/>
        <v>2.5009460249750592E-2</v>
      </c>
      <c r="T463" s="10">
        <f t="shared" si="148"/>
        <v>727</v>
      </c>
      <c r="U463" s="10">
        <f t="shared" si="149"/>
        <v>29796</v>
      </c>
      <c r="V463" s="11">
        <f t="shared" si="142"/>
        <v>29796</v>
      </c>
      <c r="W463" s="12">
        <f t="shared" si="150"/>
        <v>727</v>
      </c>
      <c r="X463" s="93">
        <f t="shared" si="144"/>
        <v>2.5000000000000001E-2</v>
      </c>
      <c r="Y463" s="94" t="str">
        <f t="shared" si="143"/>
        <v>2.00%-3.00%</v>
      </c>
      <c r="Z463" s="15"/>
      <c r="AA463" s="15"/>
      <c r="AB463" s="15"/>
      <c r="AC463" s="96"/>
      <c r="AD463" s="8">
        <f t="shared" si="151"/>
        <v>0</v>
      </c>
      <c r="AE463" s="17">
        <f t="shared" si="152"/>
        <v>29796</v>
      </c>
      <c r="AF463" s="18">
        <f t="shared" si="153"/>
        <v>727</v>
      </c>
      <c r="AG463" s="98">
        <f t="shared" si="154"/>
        <v>2.5009460249750592E-2</v>
      </c>
      <c r="AH463" s="20">
        <v>14</v>
      </c>
      <c r="AI463" s="20">
        <v>450</v>
      </c>
      <c r="AJ463" s="20"/>
      <c r="AK463" s="20">
        <v>688</v>
      </c>
      <c r="AL463" s="20">
        <f t="shared" si="155"/>
        <v>423232</v>
      </c>
      <c r="AM463" s="7">
        <v>3</v>
      </c>
      <c r="AN463" s="20"/>
      <c r="AO463" s="21"/>
      <c r="AP463" s="21"/>
      <c r="AQ463" s="5" t="s">
        <v>1780</v>
      </c>
      <c r="AR463" s="5" t="s">
        <v>76</v>
      </c>
      <c r="AW463" s="145" t="e" vm="1">
        <f t="shared" ca="1" si="127"/>
        <v>#NAME?</v>
      </c>
      <c r="AX463" s="21" t="str">
        <f>VLOOKUP(表1[[#This Row],[Pers.no.]],'[6]Person Detail'!$B:$L,11,0)</f>
        <v>70-90</v>
      </c>
      <c r="AY463" s="404">
        <f>VLOOKUP(表1[[#This Row],[Pers.no.]],'[6]Person Detail'!$B:$R,17,0)</f>
        <v>1.2506561115174462</v>
      </c>
      <c r="AZ463" s="404">
        <f>VLOOKUP(表1[[#This Row],[Pers.no.]],'[6]Person Detail'!$B:$W,21,0)</f>
        <v>1.0190352660730562</v>
      </c>
      <c r="BA463" s="404">
        <f>VLOOKUP(表1[[#This Row],[Pers.no.]],'[6]Person Detail'!$B:$W,22,0)</f>
        <v>1.0229859406382504</v>
      </c>
    </row>
    <row r="464" spans="1:53" ht="19.95" customHeight="1">
      <c r="A464" s="87" t="s">
        <v>562</v>
      </c>
      <c r="B464" s="5">
        <v>15009237</v>
      </c>
      <c r="C464" s="5" t="s">
        <v>54</v>
      </c>
      <c r="D464" s="5" t="s">
        <v>55</v>
      </c>
      <c r="E464" s="5" t="s">
        <v>1805</v>
      </c>
      <c r="F464" s="5" t="s">
        <v>1819</v>
      </c>
      <c r="G464" s="5" t="s">
        <v>1815</v>
      </c>
      <c r="H464" s="6">
        <v>41281</v>
      </c>
      <c r="I464" s="5" t="s">
        <v>468</v>
      </c>
      <c r="J464" s="5" t="s">
        <v>468</v>
      </c>
      <c r="K464" s="5" t="s">
        <v>59</v>
      </c>
      <c r="L464" s="7">
        <v>2</v>
      </c>
      <c r="M464" s="7">
        <v>3</v>
      </c>
      <c r="N464" s="8">
        <v>30391</v>
      </c>
      <c r="O464" s="89">
        <v>0</v>
      </c>
      <c r="P464" s="10">
        <f t="shared" si="145"/>
        <v>0</v>
      </c>
      <c r="Q464" s="89">
        <v>0</v>
      </c>
      <c r="R464" s="10">
        <f t="shared" si="146"/>
        <v>0</v>
      </c>
      <c r="S464" s="89">
        <f t="shared" si="147"/>
        <v>0</v>
      </c>
      <c r="T464" s="10">
        <f t="shared" si="148"/>
        <v>0</v>
      </c>
      <c r="U464" s="10">
        <f t="shared" si="149"/>
        <v>30391</v>
      </c>
      <c r="V464" s="11">
        <f t="shared" si="142"/>
        <v>30391</v>
      </c>
      <c r="W464" s="12">
        <f t="shared" si="150"/>
        <v>0</v>
      </c>
      <c r="X464" s="93">
        <f t="shared" si="144"/>
        <v>0</v>
      </c>
      <c r="Y464" s="94" t="str">
        <f t="shared" si="143"/>
        <v>0.00%-0.00%</v>
      </c>
      <c r="Z464" s="15"/>
      <c r="AA464" s="15"/>
      <c r="AB464" s="15"/>
      <c r="AC464" s="96"/>
      <c r="AD464" s="8">
        <f t="shared" si="151"/>
        <v>0</v>
      </c>
      <c r="AE464" s="17">
        <f t="shared" si="152"/>
        <v>30391</v>
      </c>
      <c r="AF464" s="18">
        <f t="shared" si="153"/>
        <v>0</v>
      </c>
      <c r="AG464" s="98">
        <f t="shared" si="154"/>
        <v>0</v>
      </c>
      <c r="AH464" s="20">
        <v>14</v>
      </c>
      <c r="AI464" s="20">
        <v>450</v>
      </c>
      <c r="AJ464" s="20"/>
      <c r="AK464" s="20">
        <v>688</v>
      </c>
      <c r="AL464" s="20">
        <f t="shared" si="155"/>
        <v>431562</v>
      </c>
      <c r="AM464" s="7">
        <v>3</v>
      </c>
      <c r="AN464" s="20"/>
      <c r="AO464" s="21"/>
      <c r="AP464" s="21"/>
      <c r="AQ464" s="5" t="s">
        <v>1780</v>
      </c>
      <c r="AR464" s="5" t="s">
        <v>76</v>
      </c>
      <c r="AW464" s="145" t="e" vm="1">
        <f t="shared" ca="1" si="127"/>
        <v>#NAME?</v>
      </c>
      <c r="AX464" s="21" t="str">
        <f>VLOOKUP(表1[[#This Row],[Pers.no.]],'[6]Person Detail'!$B:$L,11,0)</f>
        <v>&gt;90</v>
      </c>
      <c r="AY464" s="404">
        <f>VLOOKUP(表1[[#This Row],[Pers.no.]],'[6]Person Detail'!$B:$R,17,0)</f>
        <v>1.3075334509314633</v>
      </c>
      <c r="AZ464" s="404">
        <f>VLOOKUP(表1[[#This Row],[Pers.no.]],'[6]Person Detail'!$B:$W,21,0)</f>
        <v>1.0653789525345299</v>
      </c>
      <c r="BA464" s="404">
        <f>VLOOKUP(表1[[#This Row],[Pers.no.]],'[6]Person Detail'!$B:$W,22,0)</f>
        <v>1.0434140730949479</v>
      </c>
    </row>
    <row r="465" spans="1:53" ht="19.95" customHeight="1">
      <c r="A465" s="87" t="s">
        <v>562</v>
      </c>
      <c r="B465" s="5">
        <v>15016962</v>
      </c>
      <c r="C465" s="5" t="s">
        <v>54</v>
      </c>
      <c r="D465" s="5" t="s">
        <v>55</v>
      </c>
      <c r="E465" s="5" t="s">
        <v>1805</v>
      </c>
      <c r="F465" s="5" t="s">
        <v>1816</v>
      </c>
      <c r="G465" s="5" t="s">
        <v>1815</v>
      </c>
      <c r="H465" s="6">
        <v>42837</v>
      </c>
      <c r="I465" s="5" t="s">
        <v>84</v>
      </c>
      <c r="J465" s="5" t="s">
        <v>84</v>
      </c>
      <c r="K465" s="5" t="s">
        <v>66</v>
      </c>
      <c r="L465" s="7">
        <v>2</v>
      </c>
      <c r="M465" s="7">
        <v>5</v>
      </c>
      <c r="N465" s="8">
        <v>25350</v>
      </c>
      <c r="O465" s="89">
        <v>0.04</v>
      </c>
      <c r="P465" s="10">
        <f t="shared" si="145"/>
        <v>1014</v>
      </c>
      <c r="Q465" s="89">
        <v>0</v>
      </c>
      <c r="R465" s="10">
        <f t="shared" si="146"/>
        <v>0</v>
      </c>
      <c r="S465" s="89">
        <f t="shared" si="147"/>
        <v>0.04</v>
      </c>
      <c r="T465" s="10">
        <f t="shared" si="148"/>
        <v>1014</v>
      </c>
      <c r="U465" s="10">
        <f t="shared" si="149"/>
        <v>26364</v>
      </c>
      <c r="V465" s="11">
        <f t="shared" si="142"/>
        <v>26364</v>
      </c>
      <c r="W465" s="12">
        <f t="shared" si="150"/>
        <v>1014</v>
      </c>
      <c r="X465" s="93">
        <f t="shared" si="144"/>
        <v>0.04</v>
      </c>
      <c r="Y465" s="94" t="str">
        <f t="shared" si="143"/>
        <v>3.20%-4.80%</v>
      </c>
      <c r="Z465" s="15"/>
      <c r="AA465" s="15"/>
      <c r="AB465" s="15"/>
      <c r="AC465" s="96"/>
      <c r="AD465" s="8">
        <f t="shared" si="151"/>
        <v>0</v>
      </c>
      <c r="AE465" s="17">
        <f t="shared" si="152"/>
        <v>26364</v>
      </c>
      <c r="AF465" s="18">
        <f t="shared" si="153"/>
        <v>1014</v>
      </c>
      <c r="AG465" s="98">
        <f t="shared" si="154"/>
        <v>4.0000000000000036E-2</v>
      </c>
      <c r="AH465" s="20">
        <v>14</v>
      </c>
      <c r="AI465" s="20">
        <v>450</v>
      </c>
      <c r="AJ465" s="20"/>
      <c r="AK465" s="20">
        <v>688</v>
      </c>
      <c r="AL465" s="20">
        <f t="shared" si="155"/>
        <v>375184</v>
      </c>
      <c r="AM465" s="7">
        <v>3</v>
      </c>
      <c r="AN465" s="20"/>
      <c r="AO465" s="21"/>
      <c r="AP465" s="21"/>
      <c r="AQ465" s="5" t="s">
        <v>1780</v>
      </c>
      <c r="AR465" s="5" t="s">
        <v>76</v>
      </c>
      <c r="AW465" s="145" t="e" vm="1">
        <f t="shared" ref="AW465:AW528" ca="1" si="156">_xlfn.LET(_xlpm.actual,X465,_xlpm.low,VALUE(_xlfn.TEXTBEFORE(Y465,"-")),_xlpm.high,VALUE(_xlfn.TEXTAFTER(Y465,"-")),IF(AND(_xlpm.actual=0,OR(_xlpm.low&lt;&gt;0,_xlpm.high&lt;&gt;0)),"0 increase",IF(_xlpm.actual&gt;_xlpm.high*1.2,"&gt;20",IF(_xlpm.actual&lt;_xlpm.low*0.8,"&lt;20","OK"))))</f>
        <v>#NAME?</v>
      </c>
      <c r="AX465" s="21" t="str">
        <f>VLOOKUP(表1[[#This Row],[Pers.no.]],'[6]Person Detail'!$B:$L,11,0)</f>
        <v>90-110</v>
      </c>
      <c r="AY465" s="404">
        <f>VLOOKUP(表1[[#This Row],[Pers.no.]],'[6]Person Detail'!$B:$R,17,0)</f>
        <v>1.6028072837632776</v>
      </c>
      <c r="AZ465" s="404">
        <f>VLOOKUP(表1[[#This Row],[Pers.no.]],'[6]Person Detail'!$B:$W,21,0)</f>
        <v>1.1833076599915977</v>
      </c>
      <c r="BA465" s="404">
        <f>VLOOKUP(表1[[#This Row],[Pers.no.]],'[6]Person Detail'!$B:$W,22,0)</f>
        <v>1.2006011202695934</v>
      </c>
    </row>
    <row r="466" spans="1:53" ht="19.95" customHeight="1">
      <c r="A466" s="87" t="s">
        <v>562</v>
      </c>
      <c r="B466" s="5">
        <v>15022171</v>
      </c>
      <c r="C466" s="5" t="s">
        <v>54</v>
      </c>
      <c r="D466" s="5" t="s">
        <v>55</v>
      </c>
      <c r="E466" s="5" t="s">
        <v>1805</v>
      </c>
      <c r="F466" s="5" t="s">
        <v>1823</v>
      </c>
      <c r="G466" s="5" t="s">
        <v>1815</v>
      </c>
      <c r="H466" s="6">
        <v>44664</v>
      </c>
      <c r="I466" s="5" t="s">
        <v>105</v>
      </c>
      <c r="J466" s="5" t="s">
        <v>1824</v>
      </c>
      <c r="K466" s="5" t="s">
        <v>107</v>
      </c>
      <c r="L466" s="7">
        <v>2</v>
      </c>
      <c r="M466" s="7">
        <v>1</v>
      </c>
      <c r="N466" s="8">
        <v>14653</v>
      </c>
      <c r="O466" s="89">
        <v>0</v>
      </c>
      <c r="P466" s="10">
        <f t="shared" si="145"/>
        <v>0</v>
      </c>
      <c r="Q466" s="89">
        <v>0</v>
      </c>
      <c r="R466" s="10">
        <f t="shared" si="146"/>
        <v>0</v>
      </c>
      <c r="S466" s="89">
        <f t="shared" si="147"/>
        <v>0</v>
      </c>
      <c r="T466" s="10">
        <f t="shared" si="148"/>
        <v>0</v>
      </c>
      <c r="U466" s="10">
        <f t="shared" si="149"/>
        <v>14653</v>
      </c>
      <c r="V466" s="11">
        <f t="shared" si="142"/>
        <v>14653</v>
      </c>
      <c r="W466" s="12">
        <f t="shared" si="150"/>
        <v>0</v>
      </c>
      <c r="X466" s="93">
        <f t="shared" si="144"/>
        <v>0</v>
      </c>
      <c r="Y466" s="94" t="str">
        <f t="shared" si="143"/>
        <v>0.00%-0.00%</v>
      </c>
      <c r="Z466" s="15"/>
      <c r="AA466" s="15"/>
      <c r="AB466" s="15"/>
      <c r="AC466" s="96"/>
      <c r="AD466" s="8">
        <f t="shared" si="151"/>
        <v>0</v>
      </c>
      <c r="AE466" s="17">
        <f t="shared" si="152"/>
        <v>14653</v>
      </c>
      <c r="AF466" s="18">
        <f t="shared" si="153"/>
        <v>0</v>
      </c>
      <c r="AG466" s="98">
        <f t="shared" si="154"/>
        <v>0</v>
      </c>
      <c r="AH466" s="20">
        <v>14</v>
      </c>
      <c r="AI466" s="20">
        <v>450</v>
      </c>
      <c r="AJ466" s="20"/>
      <c r="AK466" s="20">
        <v>688</v>
      </c>
      <c r="AL466" s="20">
        <f t="shared" si="155"/>
        <v>211230</v>
      </c>
      <c r="AM466" s="7">
        <v>2</v>
      </c>
      <c r="AN466" s="20"/>
      <c r="AO466" s="21"/>
      <c r="AP466" s="21"/>
      <c r="AQ466" s="5" t="s">
        <v>1780</v>
      </c>
      <c r="AR466" s="5" t="s">
        <v>76</v>
      </c>
      <c r="AW466" s="145" t="e" vm="1">
        <f t="shared" ca="1" si="156"/>
        <v>#NAME?</v>
      </c>
      <c r="AX466" s="21" t="str">
        <f>VLOOKUP(表1[[#This Row],[Pers.no.]],'[6]Person Detail'!$B:$L,11,0)</f>
        <v>0</v>
      </c>
      <c r="AY466" s="404">
        <f>VLOOKUP(表1[[#This Row],[Pers.no.]],'[6]Person Detail'!$B:$R,17,0)</f>
        <v>1.5505820105820105</v>
      </c>
      <c r="AZ466" s="404">
        <f>VLOOKUP(表1[[#This Row],[Pers.no.]],'[6]Person Detail'!$B:$W,21,0)</f>
        <v>1</v>
      </c>
      <c r="BA466" s="404">
        <f>VLOOKUP(表1[[#This Row],[Pers.no.]],'[6]Person Detail'!$B:$W,22,0)</f>
        <v>1</v>
      </c>
    </row>
    <row r="467" spans="1:53" ht="19.95" customHeight="1">
      <c r="A467" s="87" t="s">
        <v>562</v>
      </c>
      <c r="B467" s="5">
        <v>1120304</v>
      </c>
      <c r="C467" s="5" t="s">
        <v>54</v>
      </c>
      <c r="D467" s="5" t="s">
        <v>55</v>
      </c>
      <c r="E467" s="5" t="s">
        <v>1805</v>
      </c>
      <c r="F467" s="5" t="s">
        <v>1816</v>
      </c>
      <c r="G467" s="5" t="s">
        <v>1815</v>
      </c>
      <c r="H467" s="6">
        <v>44277</v>
      </c>
      <c r="I467" s="5" t="s">
        <v>84</v>
      </c>
      <c r="J467" s="5" t="s">
        <v>84</v>
      </c>
      <c r="K467" s="5" t="s">
        <v>66</v>
      </c>
      <c r="L467" s="7">
        <v>2</v>
      </c>
      <c r="M467" s="7">
        <v>3</v>
      </c>
      <c r="N467" s="8">
        <v>16320</v>
      </c>
      <c r="O467" s="89">
        <v>0.03</v>
      </c>
      <c r="P467" s="10">
        <f t="shared" si="145"/>
        <v>490</v>
      </c>
      <c r="Q467" s="89">
        <v>0</v>
      </c>
      <c r="R467" s="10">
        <f t="shared" si="146"/>
        <v>0</v>
      </c>
      <c r="S467" s="89">
        <f t="shared" si="147"/>
        <v>3.002450980392157E-2</v>
      </c>
      <c r="T467" s="10">
        <f t="shared" si="148"/>
        <v>490</v>
      </c>
      <c r="U467" s="10">
        <f t="shared" si="149"/>
        <v>16810</v>
      </c>
      <c r="V467" s="11">
        <f t="shared" si="142"/>
        <v>16810</v>
      </c>
      <c r="W467" s="12">
        <f t="shared" si="150"/>
        <v>490</v>
      </c>
      <c r="X467" s="93">
        <f t="shared" si="144"/>
        <v>0.03</v>
      </c>
      <c r="Y467" s="94" t="str">
        <f t="shared" si="143"/>
        <v>2.40%-3.60%</v>
      </c>
      <c r="Z467" s="15"/>
      <c r="AA467" s="15"/>
      <c r="AB467" s="15"/>
      <c r="AC467" s="96"/>
      <c r="AD467" s="8">
        <f t="shared" si="151"/>
        <v>0</v>
      </c>
      <c r="AE467" s="17">
        <f t="shared" si="152"/>
        <v>16810</v>
      </c>
      <c r="AF467" s="18">
        <f t="shared" si="153"/>
        <v>490</v>
      </c>
      <c r="AG467" s="98">
        <f t="shared" si="154"/>
        <v>3.0024509803921573E-2</v>
      </c>
      <c r="AH467" s="20">
        <v>14</v>
      </c>
      <c r="AI467" s="20">
        <v>850</v>
      </c>
      <c r="AJ467" s="20"/>
      <c r="AK467" s="20">
        <v>688</v>
      </c>
      <c r="AL467" s="20">
        <f t="shared" si="155"/>
        <v>246228</v>
      </c>
      <c r="AM467" s="7">
        <v>3</v>
      </c>
      <c r="AN467" s="20"/>
      <c r="AO467" s="21"/>
      <c r="AP467" s="21"/>
      <c r="AQ467" s="5" t="s">
        <v>1780</v>
      </c>
      <c r="AR467" s="5" t="s">
        <v>76</v>
      </c>
      <c r="AW467" s="145" t="e" vm="1">
        <f t="shared" ca="1" si="156"/>
        <v>#NAME?</v>
      </c>
      <c r="AX467" s="21" t="str">
        <f>VLOOKUP(表1[[#This Row],[Pers.no.]],'[6]Person Detail'!$B:$L,11,0)</f>
        <v>50-70</v>
      </c>
      <c r="AY467" s="404">
        <f>VLOOKUP(表1[[#This Row],[Pers.no.]],'[6]Person Detail'!$B:$R,17,0)</f>
        <v>1.0318664643399089</v>
      </c>
      <c r="AZ467" s="404">
        <f>VLOOKUP(表1[[#This Row],[Pers.no.]],'[6]Person Detail'!$B:$W,21,0)</f>
        <v>0.76179806749754941</v>
      </c>
      <c r="BA467" s="404">
        <f>VLOOKUP(表1[[#This Row],[Pers.no.]],'[6]Person Detail'!$B:$W,22,0)</f>
        <v>0.76551755544423694</v>
      </c>
    </row>
    <row r="468" spans="1:53" ht="19.95" customHeight="1">
      <c r="A468" s="87" t="s">
        <v>562</v>
      </c>
      <c r="B468" s="5">
        <v>15021165</v>
      </c>
      <c r="C468" s="5" t="s">
        <v>54</v>
      </c>
      <c r="D468" s="5" t="s">
        <v>55</v>
      </c>
      <c r="E468" s="5" t="s">
        <v>1805</v>
      </c>
      <c r="F468" s="5" t="s">
        <v>1816</v>
      </c>
      <c r="G468" s="5" t="s">
        <v>1815</v>
      </c>
      <c r="H468" s="6">
        <v>44288</v>
      </c>
      <c r="I468" s="5" t="s">
        <v>84</v>
      </c>
      <c r="J468" s="5" t="s">
        <v>1829</v>
      </c>
      <c r="K468" s="5" t="s">
        <v>66</v>
      </c>
      <c r="L468" s="7">
        <v>2</v>
      </c>
      <c r="M468" s="7">
        <v>3</v>
      </c>
      <c r="N468" s="8">
        <v>21423</v>
      </c>
      <c r="O468" s="89">
        <v>2.5000000000000001E-2</v>
      </c>
      <c r="P468" s="10">
        <f t="shared" si="145"/>
        <v>536</v>
      </c>
      <c r="Q468" s="89">
        <v>0</v>
      </c>
      <c r="R468" s="10">
        <f t="shared" si="146"/>
        <v>0</v>
      </c>
      <c r="S468" s="89">
        <f t="shared" si="147"/>
        <v>2.5019838491341082E-2</v>
      </c>
      <c r="T468" s="10">
        <f t="shared" si="148"/>
        <v>536</v>
      </c>
      <c r="U468" s="10">
        <f t="shared" si="149"/>
        <v>21959</v>
      </c>
      <c r="V468" s="11">
        <f t="shared" si="142"/>
        <v>21959</v>
      </c>
      <c r="W468" s="12">
        <f t="shared" si="150"/>
        <v>536</v>
      </c>
      <c r="X468" s="93">
        <f t="shared" si="144"/>
        <v>2.5000000000000001E-2</v>
      </c>
      <c r="Y468" s="94" t="str">
        <f t="shared" si="143"/>
        <v>2.00%-3.00%</v>
      </c>
      <c r="Z468" s="15"/>
      <c r="AA468" s="15"/>
      <c r="AB468" s="15"/>
      <c r="AC468" s="96"/>
      <c r="AD468" s="8">
        <f t="shared" si="151"/>
        <v>0</v>
      </c>
      <c r="AE468" s="17">
        <f t="shared" si="152"/>
        <v>21959</v>
      </c>
      <c r="AF468" s="18">
        <f t="shared" si="153"/>
        <v>536</v>
      </c>
      <c r="AG468" s="98">
        <f t="shared" si="154"/>
        <v>2.5019838491341151E-2</v>
      </c>
      <c r="AH468" s="20">
        <v>14</v>
      </c>
      <c r="AI468" s="20">
        <v>450</v>
      </c>
      <c r="AJ468" s="20"/>
      <c r="AK468" s="20">
        <v>688</v>
      </c>
      <c r="AL468" s="20">
        <f t="shared" si="155"/>
        <v>313514</v>
      </c>
      <c r="AM468" s="7">
        <v>3</v>
      </c>
      <c r="AN468" s="20"/>
      <c r="AO468" s="21"/>
      <c r="AP468" s="21"/>
      <c r="AQ468" s="5" t="s">
        <v>1780</v>
      </c>
      <c r="AR468" s="5" t="s">
        <v>76</v>
      </c>
      <c r="AW468" s="145" t="e" vm="1">
        <f t="shared" ca="1" si="156"/>
        <v>#NAME?</v>
      </c>
      <c r="AX468" s="21" t="str">
        <f>VLOOKUP(表1[[#This Row],[Pers.no.]],'[6]Person Detail'!$B:$L,11,0)</f>
        <v>70-90</v>
      </c>
      <c r="AY468" s="404">
        <f>VLOOKUP(表1[[#This Row],[Pers.no.]],'[6]Person Detail'!$B:$R,17,0)</f>
        <v>1.354514415781487</v>
      </c>
      <c r="AZ468" s="404">
        <f>VLOOKUP(表1[[#This Row],[Pers.no.]],'[6]Person Detail'!$B:$W,21,0)</f>
        <v>1</v>
      </c>
      <c r="BA468" s="404">
        <f>VLOOKUP(表1[[#This Row],[Pers.no.]],'[6]Person Detail'!$B:$W,22,0)</f>
        <v>1</v>
      </c>
    </row>
    <row r="469" spans="1:53" ht="19.95" customHeight="1">
      <c r="A469" s="87" t="s">
        <v>562</v>
      </c>
      <c r="B469" s="5">
        <v>15004591</v>
      </c>
      <c r="C469" s="5" t="s">
        <v>54</v>
      </c>
      <c r="D469" s="5" t="s">
        <v>55</v>
      </c>
      <c r="E469" s="5" t="s">
        <v>1805</v>
      </c>
      <c r="F469" s="5" t="s">
        <v>1823</v>
      </c>
      <c r="G469" s="5" t="s">
        <v>1815</v>
      </c>
      <c r="H469" s="6">
        <v>40459</v>
      </c>
      <c r="I469" s="5" t="s">
        <v>150</v>
      </c>
      <c r="J469" s="5" t="s">
        <v>1832</v>
      </c>
      <c r="K469" s="5" t="s">
        <v>59</v>
      </c>
      <c r="L469" s="7">
        <v>2</v>
      </c>
      <c r="M469" s="7">
        <v>3</v>
      </c>
      <c r="N469" s="8">
        <v>27763</v>
      </c>
      <c r="O469" s="89">
        <v>2.5000000000000001E-2</v>
      </c>
      <c r="P469" s="10">
        <f t="shared" si="145"/>
        <v>694</v>
      </c>
      <c r="Q469" s="89">
        <v>0</v>
      </c>
      <c r="R469" s="10">
        <f t="shared" si="146"/>
        <v>0</v>
      </c>
      <c r="S469" s="89">
        <f t="shared" si="147"/>
        <v>2.4997298562835429E-2</v>
      </c>
      <c r="T469" s="10">
        <f t="shared" si="148"/>
        <v>694</v>
      </c>
      <c r="U469" s="10">
        <f t="shared" si="149"/>
        <v>28457</v>
      </c>
      <c r="V469" s="11">
        <f t="shared" si="142"/>
        <v>28457</v>
      </c>
      <c r="W469" s="12">
        <f t="shared" si="150"/>
        <v>694</v>
      </c>
      <c r="X469" s="93">
        <f t="shared" si="144"/>
        <v>2.5000000000000001E-2</v>
      </c>
      <c r="Y469" s="94" t="str">
        <f t="shared" si="143"/>
        <v>2.00%-3.00%</v>
      </c>
      <c r="Z469" s="15"/>
      <c r="AA469" s="15"/>
      <c r="AB469" s="15"/>
      <c r="AC469" s="96"/>
      <c r="AD469" s="8">
        <f t="shared" si="151"/>
        <v>0</v>
      </c>
      <c r="AE469" s="17">
        <f t="shared" si="152"/>
        <v>28457</v>
      </c>
      <c r="AF469" s="18">
        <f t="shared" si="153"/>
        <v>694</v>
      </c>
      <c r="AG469" s="98">
        <f t="shared" si="154"/>
        <v>2.4997298562835502E-2</v>
      </c>
      <c r="AH469" s="20">
        <v>14</v>
      </c>
      <c r="AI469" s="20">
        <v>450</v>
      </c>
      <c r="AJ469" s="20"/>
      <c r="AK469" s="20">
        <v>688</v>
      </c>
      <c r="AL469" s="20">
        <f t="shared" si="155"/>
        <v>404486</v>
      </c>
      <c r="AM469" s="7">
        <v>3</v>
      </c>
      <c r="AN469" s="20"/>
      <c r="AO469" s="21"/>
      <c r="AP469" s="21"/>
      <c r="AQ469" s="5" t="s">
        <v>1780</v>
      </c>
      <c r="AR469" s="5" t="s">
        <v>76</v>
      </c>
      <c r="AW469" s="145" t="e" vm="1">
        <f t="shared" ca="1" si="156"/>
        <v>#NAME?</v>
      </c>
      <c r="AX469" s="21" t="str">
        <f>VLOOKUP(表1[[#This Row],[Pers.no.]],'[6]Person Detail'!$B:$L,11,0)</f>
        <v>70-90</v>
      </c>
      <c r="AY469" s="404">
        <f>VLOOKUP(表1[[#This Row],[Pers.no.]],'[6]Person Detail'!$B:$R,17,0)</f>
        <v>1.1944671514004217</v>
      </c>
      <c r="AZ469" s="404">
        <f>VLOOKUP(表1[[#This Row],[Pers.no.]],'[6]Person Detail'!$B:$W,21,0)</f>
        <v>0.97325247142957305</v>
      </c>
      <c r="BA469" s="404">
        <f>VLOOKUP(表1[[#This Row],[Pers.no.]],'[6]Person Detail'!$B:$W,22,0)</f>
        <v>0.97701405936174957</v>
      </c>
    </row>
    <row r="470" spans="1:53" ht="19.95" customHeight="1">
      <c r="A470" s="87" t="s">
        <v>562</v>
      </c>
      <c r="B470" s="5">
        <v>11013809</v>
      </c>
      <c r="C470" s="5" t="s">
        <v>54</v>
      </c>
      <c r="D470" s="5" t="s">
        <v>55</v>
      </c>
      <c r="E470" s="5" t="s">
        <v>1805</v>
      </c>
      <c r="F470" s="5" t="s">
        <v>1819</v>
      </c>
      <c r="G470" s="5" t="s">
        <v>1815</v>
      </c>
      <c r="H470" s="6">
        <v>42541</v>
      </c>
      <c r="I470" s="5" t="s">
        <v>340</v>
      </c>
      <c r="J470" s="5" t="s">
        <v>1316</v>
      </c>
      <c r="K470" s="5" t="s">
        <v>341</v>
      </c>
      <c r="L470" s="7">
        <v>2</v>
      </c>
      <c r="M470" s="7">
        <v>4</v>
      </c>
      <c r="N470" s="8">
        <v>40200</v>
      </c>
      <c r="O470" s="89">
        <v>3.7500000000000006E-2</v>
      </c>
      <c r="P470" s="10">
        <f t="shared" si="145"/>
        <v>1508</v>
      </c>
      <c r="Q470" s="89">
        <v>1.55E-2</v>
      </c>
      <c r="R470" s="10">
        <f t="shared" si="146"/>
        <v>623</v>
      </c>
      <c r="S470" s="89">
        <f t="shared" si="147"/>
        <v>5.3009950248756217E-2</v>
      </c>
      <c r="T470" s="10">
        <f t="shared" si="148"/>
        <v>2131</v>
      </c>
      <c r="U470" s="10">
        <f t="shared" si="149"/>
        <v>42331</v>
      </c>
      <c r="V470" s="11">
        <f t="shared" si="142"/>
        <v>42331</v>
      </c>
      <c r="W470" s="12">
        <f t="shared" si="150"/>
        <v>2131</v>
      </c>
      <c r="X470" s="93">
        <f t="shared" si="144"/>
        <v>5.2999999999999999E-2</v>
      </c>
      <c r="Y470" s="94" t="str">
        <f t="shared" si="143"/>
        <v>4.24%-6.36%</v>
      </c>
      <c r="Z470" s="15"/>
      <c r="AA470" s="15"/>
      <c r="AB470" s="15"/>
      <c r="AC470" s="96"/>
      <c r="AD470" s="8">
        <f t="shared" si="151"/>
        <v>0</v>
      </c>
      <c r="AE470" s="17">
        <f t="shared" si="152"/>
        <v>42331</v>
      </c>
      <c r="AF470" s="18">
        <f t="shared" si="153"/>
        <v>2131</v>
      </c>
      <c r="AG470" s="98">
        <f t="shared" si="154"/>
        <v>5.300995024875621E-2</v>
      </c>
      <c r="AH470" s="20">
        <v>14</v>
      </c>
      <c r="AI470" s="20">
        <v>450</v>
      </c>
      <c r="AJ470" s="20">
        <v>1000</v>
      </c>
      <c r="AK470" s="20">
        <v>688</v>
      </c>
      <c r="AL470" s="20">
        <f t="shared" si="155"/>
        <v>610722</v>
      </c>
      <c r="AM470" s="7">
        <v>5</v>
      </c>
      <c r="AN470" s="20"/>
      <c r="AO470" s="21"/>
      <c r="AP470" s="21"/>
      <c r="AQ470" s="5" t="s">
        <v>1780</v>
      </c>
      <c r="AR470" s="5" t="s">
        <v>76</v>
      </c>
      <c r="AW470" s="145" t="e" vm="1">
        <f t="shared" ca="1" si="156"/>
        <v>#NAME?</v>
      </c>
      <c r="AX470" s="21" t="str">
        <f>VLOOKUP(表1[[#This Row],[Pers.no.]],'[6]Person Detail'!$B:$L,11,0)</f>
        <v>70-90</v>
      </c>
      <c r="AY470" s="404">
        <f>VLOOKUP(表1[[#This Row],[Pers.no.]],'[6]Person Detail'!$B:$R,17,0)</f>
        <v>1.0189339213748003</v>
      </c>
      <c r="AZ470" s="404">
        <f>VLOOKUP(表1[[#This Row],[Pers.no.]],'[6]Person Detail'!$B:$W,21,0)</f>
        <v>0.95198626487478544</v>
      </c>
      <c r="BA470" s="404">
        <f>VLOOKUP(表1[[#This Row],[Pers.no.]],'[6]Person Detail'!$B:$W,22,0)</f>
        <v>0.94075160566259974</v>
      </c>
    </row>
    <row r="471" spans="1:53" ht="19.95" customHeight="1">
      <c r="A471" s="87" t="s">
        <v>562</v>
      </c>
      <c r="B471" s="5">
        <v>15002519</v>
      </c>
      <c r="C471" s="5" t="s">
        <v>54</v>
      </c>
      <c r="D471" s="5" t="s">
        <v>55</v>
      </c>
      <c r="E471" s="5" t="s">
        <v>1805</v>
      </c>
      <c r="F471" s="5" t="s">
        <v>1816</v>
      </c>
      <c r="G471" s="5" t="s">
        <v>1815</v>
      </c>
      <c r="H471" s="6">
        <v>39986</v>
      </c>
      <c r="I471" s="5" t="s">
        <v>468</v>
      </c>
      <c r="J471" s="5" t="s">
        <v>468</v>
      </c>
      <c r="K471" s="5" t="s">
        <v>59</v>
      </c>
      <c r="L471" s="7">
        <v>2</v>
      </c>
      <c r="M471" s="7">
        <v>4</v>
      </c>
      <c r="N471" s="8">
        <v>32018</v>
      </c>
      <c r="O471" s="89">
        <v>0.03</v>
      </c>
      <c r="P471" s="10">
        <f t="shared" si="145"/>
        <v>961</v>
      </c>
      <c r="Q471" s="89">
        <v>0</v>
      </c>
      <c r="R471" s="10">
        <f t="shared" si="146"/>
        <v>0</v>
      </c>
      <c r="S471" s="89">
        <f t="shared" si="147"/>
        <v>3.0014366918608284E-2</v>
      </c>
      <c r="T471" s="10">
        <f t="shared" si="148"/>
        <v>961</v>
      </c>
      <c r="U471" s="10">
        <f t="shared" si="149"/>
        <v>32979</v>
      </c>
      <c r="V471" s="11">
        <f t="shared" si="142"/>
        <v>32979</v>
      </c>
      <c r="W471" s="12">
        <f t="shared" si="150"/>
        <v>961</v>
      </c>
      <c r="X471" s="93">
        <f t="shared" si="144"/>
        <v>0.03</v>
      </c>
      <c r="Y471" s="94" t="str">
        <f t="shared" si="143"/>
        <v>2.40%-3.60%</v>
      </c>
      <c r="Z471" s="15"/>
      <c r="AA471" s="15"/>
      <c r="AB471" s="15"/>
      <c r="AC471" s="96"/>
      <c r="AD471" s="8">
        <f t="shared" si="151"/>
        <v>0</v>
      </c>
      <c r="AE471" s="17">
        <f t="shared" si="152"/>
        <v>32979</v>
      </c>
      <c r="AF471" s="18">
        <f t="shared" si="153"/>
        <v>961</v>
      </c>
      <c r="AG471" s="98">
        <f t="shared" si="154"/>
        <v>3.0014366918608371E-2</v>
      </c>
      <c r="AH471" s="20">
        <v>14</v>
      </c>
      <c r="AI471" s="20">
        <v>450</v>
      </c>
      <c r="AJ471" s="20"/>
      <c r="AK471" s="20">
        <v>688</v>
      </c>
      <c r="AL471" s="20">
        <f t="shared" si="155"/>
        <v>467794</v>
      </c>
      <c r="AM471" s="7">
        <v>5</v>
      </c>
      <c r="AN471" s="20"/>
      <c r="AO471" s="21"/>
      <c r="AP471" s="21"/>
      <c r="AQ471" s="5" t="s">
        <v>1780</v>
      </c>
      <c r="AR471" s="5" t="s">
        <v>76</v>
      </c>
      <c r="AW471" s="145" t="e" vm="1">
        <f t="shared" ca="1" si="156"/>
        <v>#NAME?</v>
      </c>
      <c r="AX471" s="21" t="str">
        <f>VLOOKUP(表1[[#This Row],[Pers.no.]],'[6]Person Detail'!$B:$L,11,0)</f>
        <v>90-110</v>
      </c>
      <c r="AY471" s="404">
        <f>VLOOKUP(表1[[#This Row],[Pers.no.]],'[6]Person Detail'!$B:$R,17,0)</f>
        <v>1.3775330206944025</v>
      </c>
      <c r="AZ471" s="404">
        <f>VLOOKUP(表1[[#This Row],[Pers.no.]],'[6]Person Detail'!$B:$W,21,0)</f>
        <v>1.1224146392764496</v>
      </c>
      <c r="BA471" s="404">
        <f>VLOOKUP(表1[[#This Row],[Pers.no.]],'[6]Person Detail'!$B:$W,22,0)</f>
        <v>1.1322678660326506</v>
      </c>
    </row>
    <row r="472" spans="1:53" ht="19.95" customHeight="1">
      <c r="A472" s="87" t="s">
        <v>562</v>
      </c>
      <c r="B472" s="5">
        <v>1110031</v>
      </c>
      <c r="C472" s="5" t="s">
        <v>54</v>
      </c>
      <c r="D472" s="5" t="s">
        <v>55</v>
      </c>
      <c r="E472" s="5" t="s">
        <v>2051</v>
      </c>
      <c r="F472" s="5" t="s">
        <v>1839</v>
      </c>
      <c r="G472" s="5" t="s">
        <v>1840</v>
      </c>
      <c r="H472" s="6">
        <v>40513</v>
      </c>
      <c r="I472" s="5" t="s">
        <v>65</v>
      </c>
      <c r="J472" s="5" t="s">
        <v>65</v>
      </c>
      <c r="K472" s="5" t="s">
        <v>66</v>
      </c>
      <c r="L472" s="7">
        <v>2</v>
      </c>
      <c r="M472" s="7">
        <v>4</v>
      </c>
      <c r="N472" s="8">
        <v>18991</v>
      </c>
      <c r="O472" s="89">
        <v>3.7500000000000006E-2</v>
      </c>
      <c r="P472" s="10">
        <f t="shared" si="145"/>
        <v>712</v>
      </c>
      <c r="Q472" s="89">
        <v>0</v>
      </c>
      <c r="R472" s="10">
        <f t="shared" si="146"/>
        <v>0</v>
      </c>
      <c r="S472" s="89">
        <f t="shared" si="147"/>
        <v>3.7491443315254593E-2</v>
      </c>
      <c r="T472" s="10">
        <f t="shared" si="148"/>
        <v>712</v>
      </c>
      <c r="U472" s="10">
        <f t="shared" si="149"/>
        <v>19703</v>
      </c>
      <c r="V472" s="11">
        <f t="shared" si="142"/>
        <v>19703</v>
      </c>
      <c r="W472" s="12">
        <f t="shared" si="150"/>
        <v>712</v>
      </c>
      <c r="X472" s="93">
        <f t="shared" si="144"/>
        <v>3.7499999999999999E-2</v>
      </c>
      <c r="Y472" s="94" t="str">
        <f t="shared" si="143"/>
        <v>3.00%-4.50%</v>
      </c>
      <c r="Z472" s="15"/>
      <c r="AA472" s="15"/>
      <c r="AB472" s="15"/>
      <c r="AC472" s="96"/>
      <c r="AD472" s="8">
        <f t="shared" si="151"/>
        <v>0</v>
      </c>
      <c r="AE472" s="17">
        <f t="shared" si="152"/>
        <v>19703</v>
      </c>
      <c r="AF472" s="18">
        <f t="shared" si="153"/>
        <v>712</v>
      </c>
      <c r="AG472" s="98">
        <f t="shared" si="154"/>
        <v>3.7491443315254669E-2</v>
      </c>
      <c r="AH472" s="20">
        <v>14</v>
      </c>
      <c r="AI472" s="20">
        <v>900</v>
      </c>
      <c r="AJ472" s="20"/>
      <c r="AK472" s="20">
        <v>688</v>
      </c>
      <c r="AL472" s="20">
        <f t="shared" si="155"/>
        <v>287330</v>
      </c>
      <c r="AM472" s="7">
        <v>4</v>
      </c>
      <c r="AN472" s="20"/>
      <c r="AO472" s="21"/>
      <c r="AP472" s="21"/>
      <c r="AQ472" s="5" t="s">
        <v>1841</v>
      </c>
      <c r="AR472" s="5" t="s">
        <v>76</v>
      </c>
      <c r="AW472" s="145" t="e" vm="1">
        <f t="shared" ca="1" si="156"/>
        <v>#NAME?</v>
      </c>
      <c r="AX472" s="21" t="str">
        <f>VLOOKUP(表1[[#This Row],[Pers.no.]],'[6]Person Detail'!$B:$L,11,0)</f>
        <v>70-90</v>
      </c>
      <c r="AY472" s="404">
        <f>VLOOKUP(表1[[#This Row],[Pers.no.]],'[6]Person Detail'!$B:$R,17,0)</f>
        <v>1.2007460799190692</v>
      </c>
      <c r="AZ472" s="404">
        <f>VLOOKUP(表1[[#This Row],[Pers.no.]],'[6]Person Detail'!$B:$W,21,0)</f>
        <v>0.96371663452755507</v>
      </c>
      <c r="BA472" s="404">
        <f>VLOOKUP(表1[[#This Row],[Pers.no.]],'[6]Person Detail'!$B:$W,22,0)</f>
        <v>0.97361268962790926</v>
      </c>
    </row>
    <row r="473" spans="1:53" ht="19.95" customHeight="1">
      <c r="A473" s="87" t="s">
        <v>562</v>
      </c>
      <c r="B473" s="5">
        <v>1112085</v>
      </c>
      <c r="C473" s="5" t="s">
        <v>54</v>
      </c>
      <c r="D473" s="5" t="s">
        <v>55</v>
      </c>
      <c r="E473" s="5" t="s">
        <v>2051</v>
      </c>
      <c r="F473" s="5" t="s">
        <v>1844</v>
      </c>
      <c r="G473" s="5" t="s">
        <v>1840</v>
      </c>
      <c r="H473" s="6">
        <v>35855</v>
      </c>
      <c r="I473" s="5" t="s">
        <v>340</v>
      </c>
      <c r="J473" s="5" t="s">
        <v>1845</v>
      </c>
      <c r="K473" s="5" t="s">
        <v>341</v>
      </c>
      <c r="L473" s="7">
        <v>2</v>
      </c>
      <c r="M473" s="7">
        <v>4</v>
      </c>
      <c r="N473" s="8">
        <v>39751</v>
      </c>
      <c r="O473" s="89">
        <v>3.7500000000000006E-2</v>
      </c>
      <c r="P473" s="10">
        <f t="shared" si="145"/>
        <v>1491</v>
      </c>
      <c r="Q473" s="89">
        <v>1.55E-2</v>
      </c>
      <c r="R473" s="10">
        <f t="shared" si="146"/>
        <v>616</v>
      </c>
      <c r="S473" s="89">
        <f t="shared" si="147"/>
        <v>5.300495585016729E-2</v>
      </c>
      <c r="T473" s="10">
        <f t="shared" si="148"/>
        <v>2107</v>
      </c>
      <c r="U473" s="10">
        <f t="shared" si="149"/>
        <v>41858</v>
      </c>
      <c r="V473" s="11">
        <v>41450</v>
      </c>
      <c r="W473" s="12">
        <f t="shared" si="150"/>
        <v>1699</v>
      </c>
      <c r="X473" s="93">
        <f t="shared" si="144"/>
        <v>4.2700000000000002E-2</v>
      </c>
      <c r="Y473" s="94" t="str">
        <f t="shared" si="143"/>
        <v>4.24%-6.36%</v>
      </c>
      <c r="Z473" s="15"/>
      <c r="AA473" s="15"/>
      <c r="AB473" s="15"/>
      <c r="AC473" s="96"/>
      <c r="AD473" s="8">
        <f t="shared" si="151"/>
        <v>0</v>
      </c>
      <c r="AE473" s="17">
        <f t="shared" si="152"/>
        <v>41450</v>
      </c>
      <c r="AF473" s="18">
        <f t="shared" si="153"/>
        <v>1699</v>
      </c>
      <c r="AG473" s="98">
        <f t="shared" si="154"/>
        <v>4.2741063117909039E-2</v>
      </c>
      <c r="AH473" s="20">
        <v>14</v>
      </c>
      <c r="AI473" s="20">
        <v>450</v>
      </c>
      <c r="AJ473" s="20">
        <v>1000</v>
      </c>
      <c r="AK473" s="20">
        <v>688</v>
      </c>
      <c r="AL473" s="20">
        <f t="shared" si="155"/>
        <v>598388</v>
      </c>
      <c r="AM473" s="7">
        <v>4</v>
      </c>
      <c r="AN473" s="20"/>
      <c r="AO473" s="21"/>
      <c r="AP473" s="21"/>
      <c r="AQ473" s="5" t="s">
        <v>1841</v>
      </c>
      <c r="AR473" s="5" t="s">
        <v>76</v>
      </c>
      <c r="AW473" s="145" t="e" vm="1">
        <f t="shared" ca="1" si="156"/>
        <v>#NAME?</v>
      </c>
      <c r="AX473" s="21" t="str">
        <f>VLOOKUP(表1[[#This Row],[Pers.no.]],'[6]Person Detail'!$B:$L,11,0)</f>
        <v>70-90</v>
      </c>
      <c r="AY473" s="404">
        <f>VLOOKUP(表1[[#This Row],[Pers.no.]],'[6]Person Detail'!$B:$R,17,0)</f>
        <v>1.0075532912579526</v>
      </c>
      <c r="AZ473" s="404">
        <f>VLOOKUP(表1[[#This Row],[Pers.no.]],'[6]Person Detail'!$B:$W,21,0)</f>
        <v>1.2000120752894297</v>
      </c>
      <c r="BA473" s="404">
        <f>VLOOKUP(表1[[#This Row],[Pers.no.]],'[6]Person Detail'!$B:$W,22,0)</f>
        <v>1.2059058840642956</v>
      </c>
    </row>
    <row r="474" spans="1:53" ht="19.95" customHeight="1">
      <c r="A474" s="87" t="s">
        <v>562</v>
      </c>
      <c r="B474" s="5">
        <v>1120186</v>
      </c>
      <c r="C474" s="5" t="s">
        <v>54</v>
      </c>
      <c r="D474" s="5" t="s">
        <v>55</v>
      </c>
      <c r="E474" s="5" t="s">
        <v>2051</v>
      </c>
      <c r="F474" s="5" t="s">
        <v>1846</v>
      </c>
      <c r="G474" s="5" t="s">
        <v>1847</v>
      </c>
      <c r="H474" s="6">
        <v>42968</v>
      </c>
      <c r="I474" s="5" t="s">
        <v>84</v>
      </c>
      <c r="J474" s="5" t="s">
        <v>84</v>
      </c>
      <c r="K474" s="5" t="s">
        <v>66</v>
      </c>
      <c r="L474" s="7">
        <v>2</v>
      </c>
      <c r="M474" s="7">
        <v>3</v>
      </c>
      <c r="N474" s="8">
        <v>20280</v>
      </c>
      <c r="O474" s="89">
        <v>2.5000000000000001E-2</v>
      </c>
      <c r="P474" s="10">
        <f t="shared" si="145"/>
        <v>507</v>
      </c>
      <c r="Q474" s="89">
        <v>0</v>
      </c>
      <c r="R474" s="10">
        <f t="shared" si="146"/>
        <v>0</v>
      </c>
      <c r="S474" s="89">
        <f t="shared" si="147"/>
        <v>2.5000000000000001E-2</v>
      </c>
      <c r="T474" s="10">
        <f t="shared" si="148"/>
        <v>507</v>
      </c>
      <c r="U474" s="10">
        <f t="shared" si="149"/>
        <v>20787</v>
      </c>
      <c r="V474" s="11">
        <v>20687</v>
      </c>
      <c r="W474" s="12">
        <f t="shared" si="150"/>
        <v>407</v>
      </c>
      <c r="X474" s="93">
        <f t="shared" si="144"/>
        <v>2.01E-2</v>
      </c>
      <c r="Y474" s="94" t="str">
        <f t="shared" si="143"/>
        <v>2.00%-3.00%</v>
      </c>
      <c r="Z474" s="15"/>
      <c r="AA474" s="15"/>
      <c r="AB474" s="15"/>
      <c r="AC474" s="96"/>
      <c r="AD474" s="8">
        <f t="shared" si="151"/>
        <v>0</v>
      </c>
      <c r="AE474" s="17">
        <f t="shared" si="152"/>
        <v>20687</v>
      </c>
      <c r="AF474" s="18">
        <f t="shared" si="153"/>
        <v>407</v>
      </c>
      <c r="AG474" s="98">
        <f t="shared" si="154"/>
        <v>2.0069033530571989E-2</v>
      </c>
      <c r="AH474" s="20">
        <v>14</v>
      </c>
      <c r="AI474" s="20">
        <v>450</v>
      </c>
      <c r="AJ474" s="20"/>
      <c r="AK474" s="20">
        <v>688</v>
      </c>
      <c r="AL474" s="20">
        <f t="shared" si="155"/>
        <v>295706</v>
      </c>
      <c r="AM474" s="7">
        <v>3</v>
      </c>
      <c r="AN474" s="20"/>
      <c r="AO474" s="21"/>
      <c r="AP474" s="21" t="s">
        <v>1848</v>
      </c>
      <c r="AQ474" s="5" t="s">
        <v>1841</v>
      </c>
      <c r="AR474" s="5" t="s">
        <v>76</v>
      </c>
      <c r="AW474" s="145" t="e" vm="1">
        <f t="shared" ca="1" si="156"/>
        <v>#NAME?</v>
      </c>
      <c r="AX474" s="21" t="str">
        <f>VLOOKUP(表1[[#This Row],[Pers.no.]],'[6]Person Detail'!$B:$L,11,0)</f>
        <v>70-90</v>
      </c>
      <c r="AY474" s="404">
        <f>VLOOKUP(表1[[#This Row],[Pers.no.]],'[6]Person Detail'!$B:$R,17,0)</f>
        <v>1.2822458270106221</v>
      </c>
      <c r="AZ474" s="404">
        <f>VLOOKUP(表1[[#This Row],[Pers.no.]],'[6]Person Detail'!$B:$W,21,0)</f>
        <v>1.0291281843093474</v>
      </c>
      <c r="BA474" s="404">
        <f>VLOOKUP(表1[[#This Row],[Pers.no.]],'[6]Person Detail'!$B:$W,22,0)</f>
        <v>1.0222364975045708</v>
      </c>
    </row>
    <row r="475" spans="1:53" ht="19.95" customHeight="1">
      <c r="A475" s="87" t="s">
        <v>562</v>
      </c>
      <c r="B475" s="5">
        <v>11005056</v>
      </c>
      <c r="C475" s="5" t="s">
        <v>54</v>
      </c>
      <c r="D475" s="5" t="s">
        <v>55</v>
      </c>
      <c r="E475" s="5" t="s">
        <v>2051</v>
      </c>
      <c r="F475" s="5" t="s">
        <v>1839</v>
      </c>
      <c r="G475" s="5" t="s">
        <v>1840</v>
      </c>
      <c r="H475" s="6">
        <v>38718</v>
      </c>
      <c r="I475" s="5" t="s">
        <v>150</v>
      </c>
      <c r="J475" s="5" t="s">
        <v>150</v>
      </c>
      <c r="K475" s="5" t="s">
        <v>59</v>
      </c>
      <c r="L475" s="7">
        <v>2</v>
      </c>
      <c r="M475" s="7">
        <v>3</v>
      </c>
      <c r="N475" s="8">
        <v>22591</v>
      </c>
      <c r="O475" s="89">
        <v>2.5000000000000001E-2</v>
      </c>
      <c r="P475" s="10">
        <f t="shared" si="145"/>
        <v>565</v>
      </c>
      <c r="Q475" s="89">
        <v>0</v>
      </c>
      <c r="R475" s="10">
        <f t="shared" si="146"/>
        <v>0</v>
      </c>
      <c r="S475" s="89">
        <f t="shared" si="147"/>
        <v>2.5009959718471957E-2</v>
      </c>
      <c r="T475" s="10">
        <f t="shared" si="148"/>
        <v>565</v>
      </c>
      <c r="U475" s="10">
        <f t="shared" si="149"/>
        <v>23156</v>
      </c>
      <c r="V475" s="11">
        <f t="shared" si="142"/>
        <v>23156</v>
      </c>
      <c r="W475" s="12">
        <f t="shared" si="150"/>
        <v>565</v>
      </c>
      <c r="X475" s="93">
        <f t="shared" si="144"/>
        <v>2.5000000000000001E-2</v>
      </c>
      <c r="Y475" s="94" t="str">
        <f t="shared" si="143"/>
        <v>2.00%-3.00%</v>
      </c>
      <c r="Z475" s="15"/>
      <c r="AA475" s="15"/>
      <c r="AB475" s="15"/>
      <c r="AC475" s="96"/>
      <c r="AD475" s="8">
        <f t="shared" si="151"/>
        <v>0</v>
      </c>
      <c r="AE475" s="17">
        <f t="shared" si="152"/>
        <v>23156</v>
      </c>
      <c r="AF475" s="18">
        <f t="shared" si="153"/>
        <v>565</v>
      </c>
      <c r="AG475" s="98">
        <f t="shared" si="154"/>
        <v>2.5009959718471864E-2</v>
      </c>
      <c r="AH475" s="20">
        <v>14</v>
      </c>
      <c r="AI475" s="20">
        <v>450</v>
      </c>
      <c r="AJ475" s="20"/>
      <c r="AK475" s="20">
        <v>688</v>
      </c>
      <c r="AL475" s="20">
        <f t="shared" si="155"/>
        <v>330272</v>
      </c>
      <c r="AM475" s="7">
        <v>3</v>
      </c>
      <c r="AN475" s="20"/>
      <c r="AO475" s="21"/>
      <c r="AP475" s="21"/>
      <c r="AQ475" s="5" t="s">
        <v>1841</v>
      </c>
      <c r="AR475" s="5" t="s">
        <v>76</v>
      </c>
      <c r="AW475" s="145" t="e" vm="1">
        <f t="shared" ca="1" si="156"/>
        <v>#NAME?</v>
      </c>
      <c r="AX475" s="21" t="str">
        <f>VLOOKUP(表1[[#This Row],[Pers.no.]],'[6]Person Detail'!$B:$L,11,0)</f>
        <v>70-90</v>
      </c>
      <c r="AY475" s="404">
        <f>VLOOKUP(表1[[#This Row],[Pers.no.]],'[6]Person Detail'!$B:$R,17,0)</f>
        <v>0.97194854364754979</v>
      </c>
      <c r="AZ475" s="404">
        <f>VLOOKUP(表1[[#This Row],[Pers.no.]],'[6]Person Detail'!$B:$W,21,0)</f>
        <v>0.85179948343796541</v>
      </c>
      <c r="BA475" s="404">
        <f>VLOOKUP(表1[[#This Row],[Pers.no.]],'[6]Person Detail'!$B:$W,22,0)</f>
        <v>0.8538820362483176</v>
      </c>
    </row>
    <row r="476" spans="1:53" ht="19.95" customHeight="1">
      <c r="A476" s="87" t="s">
        <v>562</v>
      </c>
      <c r="B476" s="5">
        <v>11008167</v>
      </c>
      <c r="C476" s="5" t="s">
        <v>54</v>
      </c>
      <c r="D476" s="5" t="s">
        <v>55</v>
      </c>
      <c r="E476" s="5" t="s">
        <v>2051</v>
      </c>
      <c r="F476" s="5" t="s">
        <v>1844</v>
      </c>
      <c r="G476" s="5" t="s">
        <v>1853</v>
      </c>
      <c r="H476" s="6">
        <v>40795</v>
      </c>
      <c r="I476" s="5" t="s">
        <v>110</v>
      </c>
      <c r="J476" s="5" t="s">
        <v>110</v>
      </c>
      <c r="K476" s="5" t="s">
        <v>89</v>
      </c>
      <c r="L476" s="7">
        <v>2</v>
      </c>
      <c r="M476" s="7">
        <v>3</v>
      </c>
      <c r="N476" s="8">
        <v>13367</v>
      </c>
      <c r="O476" s="89">
        <v>0.03</v>
      </c>
      <c r="P476" s="10">
        <f t="shared" si="145"/>
        <v>401</v>
      </c>
      <c r="Q476" s="89">
        <v>0</v>
      </c>
      <c r="R476" s="10">
        <f t="shared" si="146"/>
        <v>0</v>
      </c>
      <c r="S476" s="89">
        <f t="shared" si="147"/>
        <v>2.9999251888980324E-2</v>
      </c>
      <c r="T476" s="10">
        <f t="shared" si="148"/>
        <v>401</v>
      </c>
      <c r="U476" s="10">
        <f t="shared" si="149"/>
        <v>13768</v>
      </c>
      <c r="V476" s="11">
        <f t="shared" si="142"/>
        <v>13768</v>
      </c>
      <c r="W476" s="12">
        <f t="shared" si="150"/>
        <v>401</v>
      </c>
      <c r="X476" s="93">
        <f t="shared" si="144"/>
        <v>0.03</v>
      </c>
      <c r="Y476" s="94" t="str">
        <f t="shared" si="143"/>
        <v>2.40%-3.60%</v>
      </c>
      <c r="Z476" s="15"/>
      <c r="AA476" s="15"/>
      <c r="AB476" s="15"/>
      <c r="AC476" s="96"/>
      <c r="AD476" s="8">
        <f t="shared" si="151"/>
        <v>0</v>
      </c>
      <c r="AE476" s="17">
        <f t="shared" si="152"/>
        <v>13768</v>
      </c>
      <c r="AF476" s="18">
        <f t="shared" si="153"/>
        <v>401</v>
      </c>
      <c r="AG476" s="98">
        <f t="shared" si="154"/>
        <v>2.9999251888980227E-2</v>
      </c>
      <c r="AH476" s="20">
        <v>14</v>
      </c>
      <c r="AI476" s="20">
        <v>450</v>
      </c>
      <c r="AJ476" s="20"/>
      <c r="AK476" s="20">
        <v>688</v>
      </c>
      <c r="AL476" s="20">
        <f t="shared" si="155"/>
        <v>198840</v>
      </c>
      <c r="AM476" s="7">
        <v>3</v>
      </c>
      <c r="AN476" s="20"/>
      <c r="AO476" s="21"/>
      <c r="AP476" s="21"/>
      <c r="AQ476" s="5" t="s">
        <v>1841</v>
      </c>
      <c r="AR476" s="5" t="s">
        <v>76</v>
      </c>
      <c r="AW476" s="145" t="e" vm="1">
        <f t="shared" ca="1" si="156"/>
        <v>#NAME?</v>
      </c>
      <c r="AX476" s="21" t="str">
        <f>VLOOKUP(表1[[#This Row],[Pers.no.]],'[6]Person Detail'!$B:$L,11,0)</f>
        <v>50-70</v>
      </c>
      <c r="AY476" s="404">
        <f>VLOOKUP(表1[[#This Row],[Pers.no.]],'[6]Person Detail'!$B:$R,17,0)</f>
        <v>1.0816912805988266</v>
      </c>
      <c r="AZ476" s="404">
        <f>VLOOKUP(表1[[#This Row],[Pers.no.]],'[6]Person Detail'!$B:$W,21,0)</f>
        <v>0.86917224787047276</v>
      </c>
      <c r="BA476" s="404">
        <f>VLOOKUP(表1[[#This Row],[Pers.no.]],'[6]Person Detail'!$B:$W,22,0)</f>
        <v>0.8865992658896259</v>
      </c>
    </row>
    <row r="477" spans="1:53" ht="19.95" customHeight="1">
      <c r="A477" s="87" t="s">
        <v>562</v>
      </c>
      <c r="B477" s="5">
        <v>11008445</v>
      </c>
      <c r="C477" s="5" t="s">
        <v>54</v>
      </c>
      <c r="D477" s="5" t="s">
        <v>55</v>
      </c>
      <c r="E477" s="5" t="s">
        <v>2051</v>
      </c>
      <c r="F477" s="5" t="s">
        <v>1844</v>
      </c>
      <c r="G477" s="5" t="s">
        <v>1840</v>
      </c>
      <c r="H477" s="6">
        <v>40917</v>
      </c>
      <c r="I477" s="5" t="s">
        <v>87</v>
      </c>
      <c r="J477" s="5" t="s">
        <v>87</v>
      </c>
      <c r="K477" s="5" t="s">
        <v>89</v>
      </c>
      <c r="L477" s="7">
        <v>2</v>
      </c>
      <c r="M477" s="7">
        <v>3</v>
      </c>
      <c r="N477" s="8">
        <v>17871</v>
      </c>
      <c r="O477" s="89">
        <v>0</v>
      </c>
      <c r="P477" s="10">
        <f t="shared" si="145"/>
        <v>0</v>
      </c>
      <c r="Q477" s="89">
        <v>0</v>
      </c>
      <c r="R477" s="10">
        <f t="shared" si="146"/>
        <v>0</v>
      </c>
      <c r="S477" s="89">
        <f t="shared" si="147"/>
        <v>0</v>
      </c>
      <c r="T477" s="10">
        <f t="shared" si="148"/>
        <v>0</v>
      </c>
      <c r="U477" s="10">
        <f t="shared" si="149"/>
        <v>17871</v>
      </c>
      <c r="V477" s="11">
        <f t="shared" si="142"/>
        <v>17871</v>
      </c>
      <c r="W477" s="12">
        <f t="shared" si="150"/>
        <v>0</v>
      </c>
      <c r="X477" s="93">
        <f t="shared" si="144"/>
        <v>0</v>
      </c>
      <c r="Y477" s="94" t="str">
        <f t="shared" si="143"/>
        <v>0.00%-0.00%</v>
      </c>
      <c r="Z477" s="15"/>
      <c r="AA477" s="15"/>
      <c r="AB477" s="15"/>
      <c r="AC477" s="96"/>
      <c r="AD477" s="8">
        <f t="shared" si="151"/>
        <v>0</v>
      </c>
      <c r="AE477" s="17">
        <f t="shared" si="152"/>
        <v>17871</v>
      </c>
      <c r="AF477" s="18">
        <f t="shared" si="153"/>
        <v>0</v>
      </c>
      <c r="AG477" s="98">
        <f t="shared" si="154"/>
        <v>0</v>
      </c>
      <c r="AH477" s="20">
        <v>14</v>
      </c>
      <c r="AI477" s="20">
        <v>450</v>
      </c>
      <c r="AJ477" s="20"/>
      <c r="AK477" s="20">
        <v>688</v>
      </c>
      <c r="AL477" s="20">
        <f t="shared" si="155"/>
        <v>256282</v>
      </c>
      <c r="AM477" s="7">
        <v>3</v>
      </c>
      <c r="AN477" s="20"/>
      <c r="AO477" s="21"/>
      <c r="AP477" s="21"/>
      <c r="AQ477" s="5" t="s">
        <v>1841</v>
      </c>
      <c r="AR477" s="5" t="s">
        <v>76</v>
      </c>
      <c r="AW477" s="145" t="e" vm="1">
        <f t="shared" ca="1" si="156"/>
        <v>#NAME?</v>
      </c>
      <c r="AX477" s="21" t="str">
        <f>VLOOKUP(表1[[#This Row],[Pers.no.]],'[6]Person Detail'!$B:$L,11,0)</f>
        <v>&gt;90</v>
      </c>
      <c r="AY477" s="404">
        <f>VLOOKUP(表1[[#This Row],[Pers.no.]],'[6]Person Detail'!$B:$R,17,0)</f>
        <v>1.4461662957717984</v>
      </c>
      <c r="AZ477" s="404">
        <f>VLOOKUP(表1[[#This Row],[Pers.no.]],'[6]Person Detail'!$B:$W,21,0)</f>
        <v>1.162039144287665</v>
      </c>
      <c r="BA477" s="404">
        <f>VLOOKUP(表1[[#This Row],[Pers.no.]],'[6]Person Detail'!$B:$W,22,0)</f>
        <v>1.1508146049327066</v>
      </c>
    </row>
    <row r="478" spans="1:53" ht="19.95" customHeight="1">
      <c r="A478" s="87" t="s">
        <v>562</v>
      </c>
      <c r="B478" s="5">
        <v>11009648</v>
      </c>
      <c r="C478" s="5" t="s">
        <v>54</v>
      </c>
      <c r="D478" s="5" t="s">
        <v>55</v>
      </c>
      <c r="E478" s="5" t="s">
        <v>2051</v>
      </c>
      <c r="F478" s="5" t="s">
        <v>1858</v>
      </c>
      <c r="G478" s="5" t="s">
        <v>1840</v>
      </c>
      <c r="H478" s="6">
        <v>39062</v>
      </c>
      <c r="I478" s="5" t="s">
        <v>65</v>
      </c>
      <c r="J478" s="5" t="s">
        <v>65</v>
      </c>
      <c r="K478" s="5" t="s">
        <v>66</v>
      </c>
      <c r="L478" s="7">
        <v>2</v>
      </c>
      <c r="M478" s="7">
        <v>3</v>
      </c>
      <c r="N478" s="8">
        <v>15400</v>
      </c>
      <c r="O478" s="89">
        <v>0.03</v>
      </c>
      <c r="P478" s="10">
        <f t="shared" si="145"/>
        <v>462</v>
      </c>
      <c r="Q478" s="89">
        <v>0</v>
      </c>
      <c r="R478" s="10">
        <f t="shared" si="146"/>
        <v>0</v>
      </c>
      <c r="S478" s="89">
        <f t="shared" si="147"/>
        <v>0.03</v>
      </c>
      <c r="T478" s="10">
        <f t="shared" si="148"/>
        <v>462</v>
      </c>
      <c r="U478" s="10">
        <f t="shared" si="149"/>
        <v>15862</v>
      </c>
      <c r="V478" s="11">
        <f t="shared" si="142"/>
        <v>15862</v>
      </c>
      <c r="W478" s="12">
        <f t="shared" si="150"/>
        <v>462</v>
      </c>
      <c r="X478" s="93">
        <f t="shared" si="144"/>
        <v>0.03</v>
      </c>
      <c r="Y478" s="94" t="str">
        <f t="shared" si="143"/>
        <v>2.40%-3.60%</v>
      </c>
      <c r="Z478" s="15"/>
      <c r="AA478" s="15"/>
      <c r="AB478" s="15"/>
      <c r="AC478" s="96"/>
      <c r="AD478" s="8">
        <f t="shared" si="151"/>
        <v>0</v>
      </c>
      <c r="AE478" s="17">
        <f t="shared" si="152"/>
        <v>15862</v>
      </c>
      <c r="AF478" s="18">
        <f t="shared" si="153"/>
        <v>462</v>
      </c>
      <c r="AG478" s="98">
        <f t="shared" si="154"/>
        <v>3.0000000000000027E-2</v>
      </c>
      <c r="AH478" s="20">
        <v>14</v>
      </c>
      <c r="AI478" s="20">
        <v>450</v>
      </c>
      <c r="AJ478" s="20"/>
      <c r="AK478" s="20">
        <v>688</v>
      </c>
      <c r="AL478" s="20">
        <f t="shared" si="155"/>
        <v>228156</v>
      </c>
      <c r="AM478" s="7">
        <v>3</v>
      </c>
      <c r="AN478" s="20"/>
      <c r="AO478" s="21"/>
      <c r="AP478" s="21"/>
      <c r="AQ478" s="5" t="s">
        <v>1841</v>
      </c>
      <c r="AR478" s="5" t="s">
        <v>76</v>
      </c>
      <c r="AW478" s="145" t="e" vm="1">
        <f t="shared" ca="1" si="156"/>
        <v>#NAME?</v>
      </c>
      <c r="AX478" s="21" t="str">
        <f>VLOOKUP(表1[[#This Row],[Pers.no.]],'[6]Person Detail'!$B:$L,11,0)</f>
        <v>50-70</v>
      </c>
      <c r="AY478" s="404">
        <f>VLOOKUP(表1[[#This Row],[Pers.no.]],'[6]Person Detail'!$B:$R,17,0)</f>
        <v>0.973697521497218</v>
      </c>
      <c r="AZ478" s="404">
        <f>VLOOKUP(表1[[#This Row],[Pers.no.]],'[6]Person Detail'!$B:$W,21,0)</f>
        <v>0.78148787171419876</v>
      </c>
      <c r="BA478" s="404">
        <f>VLOOKUP(表1[[#This Row],[Pers.no.]],'[6]Person Detail'!$B:$W,22,0)</f>
        <v>0.78381182981667241</v>
      </c>
    </row>
    <row r="479" spans="1:53" ht="19.95" customHeight="1">
      <c r="A479" s="87" t="s">
        <v>562</v>
      </c>
      <c r="B479" s="5">
        <v>11011971</v>
      </c>
      <c r="C479" s="5" t="s">
        <v>54</v>
      </c>
      <c r="D479" s="5" t="s">
        <v>55</v>
      </c>
      <c r="E479" s="5" t="s">
        <v>2051</v>
      </c>
      <c r="F479" s="5" t="s">
        <v>1861</v>
      </c>
      <c r="G479" s="5" t="s">
        <v>1862</v>
      </c>
      <c r="H479" s="6">
        <v>41995</v>
      </c>
      <c r="I479" s="5" t="s">
        <v>87</v>
      </c>
      <c r="J479" s="5" t="s">
        <v>87</v>
      </c>
      <c r="K479" s="5" t="s">
        <v>89</v>
      </c>
      <c r="L479" s="7">
        <v>2</v>
      </c>
      <c r="M479" s="7">
        <v>3</v>
      </c>
      <c r="N479" s="8">
        <v>12685</v>
      </c>
      <c r="O479" s="89">
        <v>2.5000000000000001E-2</v>
      </c>
      <c r="P479" s="10">
        <f t="shared" si="145"/>
        <v>317</v>
      </c>
      <c r="Q479" s="89">
        <v>0</v>
      </c>
      <c r="R479" s="10">
        <f t="shared" si="146"/>
        <v>0</v>
      </c>
      <c r="S479" s="89">
        <f t="shared" si="147"/>
        <v>2.4990145841545131E-2</v>
      </c>
      <c r="T479" s="10">
        <f t="shared" si="148"/>
        <v>317</v>
      </c>
      <c r="U479" s="10">
        <f t="shared" si="149"/>
        <v>13002</v>
      </c>
      <c r="V479" s="11">
        <f t="shared" si="142"/>
        <v>13002</v>
      </c>
      <c r="W479" s="12">
        <f t="shared" si="150"/>
        <v>317</v>
      </c>
      <c r="X479" s="93">
        <f t="shared" si="144"/>
        <v>2.5000000000000001E-2</v>
      </c>
      <c r="Y479" s="94" t="str">
        <f t="shared" si="143"/>
        <v>2.00%-3.00%</v>
      </c>
      <c r="Z479" s="15"/>
      <c r="AA479" s="15"/>
      <c r="AB479" s="15"/>
      <c r="AC479" s="96"/>
      <c r="AD479" s="8">
        <f t="shared" si="151"/>
        <v>0</v>
      </c>
      <c r="AE479" s="17">
        <f t="shared" si="152"/>
        <v>13002</v>
      </c>
      <c r="AF479" s="18">
        <f t="shared" si="153"/>
        <v>317</v>
      </c>
      <c r="AG479" s="98">
        <f t="shared" si="154"/>
        <v>2.4990145841545131E-2</v>
      </c>
      <c r="AH479" s="20">
        <v>14</v>
      </c>
      <c r="AI479" s="20">
        <v>450</v>
      </c>
      <c r="AJ479" s="20"/>
      <c r="AK479" s="20">
        <v>688</v>
      </c>
      <c r="AL479" s="20">
        <f t="shared" si="155"/>
        <v>188116</v>
      </c>
      <c r="AM479" s="7">
        <v>3</v>
      </c>
      <c r="AN479" s="20"/>
      <c r="AO479" s="21"/>
      <c r="AP479" s="21"/>
      <c r="AQ479" s="5" t="s">
        <v>1841</v>
      </c>
      <c r="AR479" s="5" t="s">
        <v>76</v>
      </c>
      <c r="AW479" s="145" t="e" vm="1">
        <f t="shared" ca="1" si="156"/>
        <v>#NAME?</v>
      </c>
      <c r="AX479" s="21" t="str">
        <f>VLOOKUP(表1[[#This Row],[Pers.no.]],'[6]Person Detail'!$B:$L,11,0)</f>
        <v>70-90</v>
      </c>
      <c r="AY479" s="404">
        <f>VLOOKUP(表1[[#This Row],[Pers.no.]],'[6]Person Detail'!$B:$R,17,0)</f>
        <v>1.026502124216063</v>
      </c>
      <c r="AZ479" s="404">
        <f>VLOOKUP(表1[[#This Row],[Pers.no.]],'[6]Person Detail'!$B:$W,21,0)</f>
        <v>0.82482606151245208</v>
      </c>
      <c r="BA479" s="404">
        <f>VLOOKUP(表1[[#This Row],[Pers.no.]],'[6]Person Detail'!$B:$W,22,0)</f>
        <v>0.83727220039925299</v>
      </c>
    </row>
    <row r="480" spans="1:53" ht="19.95" customHeight="1">
      <c r="A480" s="87" t="s">
        <v>562</v>
      </c>
      <c r="B480" s="5">
        <v>11013378</v>
      </c>
      <c r="C480" s="5" t="s">
        <v>54</v>
      </c>
      <c r="D480" s="5" t="s">
        <v>55</v>
      </c>
      <c r="E480" s="5" t="s">
        <v>2051</v>
      </c>
      <c r="F480" s="5" t="s">
        <v>1844</v>
      </c>
      <c r="G480" s="5" t="s">
        <v>1853</v>
      </c>
      <c r="H480" s="6">
        <v>40459</v>
      </c>
      <c r="I480" s="5" t="s">
        <v>80</v>
      </c>
      <c r="J480" s="5" t="s">
        <v>80</v>
      </c>
      <c r="K480" s="5" t="s">
        <v>66</v>
      </c>
      <c r="L480" s="7">
        <v>2</v>
      </c>
      <c r="M480" s="7">
        <v>4</v>
      </c>
      <c r="N480" s="8">
        <v>19073</v>
      </c>
      <c r="O480" s="89">
        <v>3.7500000000000006E-2</v>
      </c>
      <c r="P480" s="10">
        <f t="shared" si="145"/>
        <v>715</v>
      </c>
      <c r="Q480" s="89">
        <v>1.55E-2</v>
      </c>
      <c r="R480" s="10">
        <f t="shared" si="146"/>
        <v>296</v>
      </c>
      <c r="S480" s="89">
        <f t="shared" si="147"/>
        <v>5.3006868347926388E-2</v>
      </c>
      <c r="T480" s="10">
        <f t="shared" si="148"/>
        <v>1011</v>
      </c>
      <c r="U480" s="10">
        <f t="shared" si="149"/>
        <v>20084</v>
      </c>
      <c r="V480" s="11">
        <v>20237</v>
      </c>
      <c r="W480" s="12">
        <f t="shared" si="150"/>
        <v>1164</v>
      </c>
      <c r="X480" s="93">
        <f t="shared" si="144"/>
        <v>6.0999999999999999E-2</v>
      </c>
      <c r="Y480" s="94" t="str">
        <f t="shared" si="143"/>
        <v>4.24%-6.36%</v>
      </c>
      <c r="Z480" s="15"/>
      <c r="AA480" s="15"/>
      <c r="AB480" s="15"/>
      <c r="AC480" s="96"/>
      <c r="AD480" s="8">
        <f t="shared" si="151"/>
        <v>0</v>
      </c>
      <c r="AE480" s="17">
        <f t="shared" si="152"/>
        <v>20237</v>
      </c>
      <c r="AF480" s="18">
        <f t="shared" si="153"/>
        <v>1164</v>
      </c>
      <c r="AG480" s="98">
        <f t="shared" si="154"/>
        <v>6.1028679284852894E-2</v>
      </c>
      <c r="AH480" s="20">
        <v>14</v>
      </c>
      <c r="AI480" s="20">
        <v>450</v>
      </c>
      <c r="AJ480" s="20"/>
      <c r="AK480" s="20">
        <v>688</v>
      </c>
      <c r="AL480" s="20">
        <f t="shared" si="155"/>
        <v>289406</v>
      </c>
      <c r="AM480" s="7">
        <v>3</v>
      </c>
      <c r="AN480" s="20"/>
      <c r="AO480" s="21"/>
      <c r="AP480" s="21" t="s">
        <v>1865</v>
      </c>
      <c r="AQ480" s="5" t="s">
        <v>1841</v>
      </c>
      <c r="AR480" s="5" t="s">
        <v>76</v>
      </c>
      <c r="AW480" s="145" t="e" vm="1">
        <f t="shared" ca="1" si="156"/>
        <v>#NAME?</v>
      </c>
      <c r="AX480" s="21" t="str">
        <f>VLOOKUP(表1[[#This Row],[Pers.no.]],'[6]Person Detail'!$B:$L,11,0)</f>
        <v>70-90</v>
      </c>
      <c r="AY480" s="404">
        <f>VLOOKUP(表1[[#This Row],[Pers.no.]],'[6]Person Detail'!$B:$R,17,0)</f>
        <v>1.2059307030854831</v>
      </c>
      <c r="AZ480" s="404">
        <f>VLOOKUP(表1[[#This Row],[Pers.no.]],'[6]Person Detail'!$B:$W,21,0)</f>
        <v>0.96787780371460463</v>
      </c>
      <c r="BA480" s="404">
        <f>VLOOKUP(表1[[#This Row],[Pers.no.]],'[6]Person Detail'!$B:$W,22,0)</f>
        <v>1</v>
      </c>
    </row>
    <row r="481" spans="1:53" ht="19.95" customHeight="1">
      <c r="A481" s="87" t="s">
        <v>562</v>
      </c>
      <c r="B481" s="5">
        <v>11013380</v>
      </c>
      <c r="C481" s="5" t="s">
        <v>54</v>
      </c>
      <c r="D481" s="5" t="s">
        <v>55</v>
      </c>
      <c r="E481" s="5" t="s">
        <v>2051</v>
      </c>
      <c r="F481" s="5" t="s">
        <v>1868</v>
      </c>
      <c r="G481" s="5" t="s">
        <v>1869</v>
      </c>
      <c r="H481" s="6">
        <v>40534</v>
      </c>
      <c r="I481" s="5" t="s">
        <v>150</v>
      </c>
      <c r="J481" s="5" t="s">
        <v>1870</v>
      </c>
      <c r="K481" s="5" t="s">
        <v>59</v>
      </c>
      <c r="L481" s="7">
        <v>2</v>
      </c>
      <c r="M481" s="7">
        <v>3</v>
      </c>
      <c r="N481" s="8">
        <v>24513</v>
      </c>
      <c r="O481" s="89">
        <v>2.5000000000000001E-2</v>
      </c>
      <c r="P481" s="10">
        <f t="shared" si="145"/>
        <v>613</v>
      </c>
      <c r="Q481" s="89">
        <v>0</v>
      </c>
      <c r="R481" s="10">
        <f t="shared" si="146"/>
        <v>0</v>
      </c>
      <c r="S481" s="89">
        <f t="shared" si="147"/>
        <v>2.5007139069065393E-2</v>
      </c>
      <c r="T481" s="10">
        <f t="shared" si="148"/>
        <v>613</v>
      </c>
      <c r="U481" s="10">
        <f t="shared" si="149"/>
        <v>25126</v>
      </c>
      <c r="V481" s="11">
        <f t="shared" si="142"/>
        <v>25126</v>
      </c>
      <c r="W481" s="12">
        <f t="shared" si="150"/>
        <v>613</v>
      </c>
      <c r="X481" s="93">
        <f t="shared" si="144"/>
        <v>2.5000000000000001E-2</v>
      </c>
      <c r="Y481" s="94" t="str">
        <f t="shared" si="143"/>
        <v>2.00%-3.00%</v>
      </c>
      <c r="Z481" s="15"/>
      <c r="AA481" s="15"/>
      <c r="AB481" s="15"/>
      <c r="AC481" s="96"/>
      <c r="AD481" s="8">
        <f t="shared" si="151"/>
        <v>0</v>
      </c>
      <c r="AE481" s="17">
        <f t="shared" si="152"/>
        <v>25126</v>
      </c>
      <c r="AF481" s="18">
        <f t="shared" si="153"/>
        <v>613</v>
      </c>
      <c r="AG481" s="98">
        <f t="shared" si="154"/>
        <v>2.5007139069065376E-2</v>
      </c>
      <c r="AH481" s="20">
        <v>14</v>
      </c>
      <c r="AI481" s="20">
        <v>450</v>
      </c>
      <c r="AJ481" s="20"/>
      <c r="AK481" s="20">
        <v>688</v>
      </c>
      <c r="AL481" s="20">
        <f t="shared" si="155"/>
        <v>357852</v>
      </c>
      <c r="AM481" s="7">
        <v>4</v>
      </c>
      <c r="AN481" s="20"/>
      <c r="AO481" s="21"/>
      <c r="AP481" s="21"/>
      <c r="AQ481" s="5" t="s">
        <v>1841</v>
      </c>
      <c r="AR481" s="5" t="s">
        <v>76</v>
      </c>
      <c r="AW481" s="145" t="e" vm="1">
        <f t="shared" ca="1" si="156"/>
        <v>#NAME?</v>
      </c>
      <c r="AX481" s="21" t="str">
        <f>VLOOKUP(表1[[#This Row],[Pers.no.]],'[6]Person Detail'!$B:$L,11,0)</f>
        <v>70-90</v>
      </c>
      <c r="AY481" s="404">
        <f>VLOOKUP(表1[[#This Row],[Pers.no.]],'[6]Person Detail'!$B:$R,17,0)</f>
        <v>1.0546401066987909</v>
      </c>
      <c r="AZ481" s="404">
        <f>VLOOKUP(表1[[#This Row],[Pers.no.]],'[6]Person Detail'!$B:$W,21,0)</f>
        <v>0.92426898931055934</v>
      </c>
      <c r="BA481" s="404">
        <f>VLOOKUP(表1[[#This Row],[Pers.no.]],'[6]Person Detail'!$B:$W,22,0)</f>
        <v>0.92652617217028965</v>
      </c>
    </row>
    <row r="482" spans="1:53" ht="19.95" customHeight="1">
      <c r="A482" s="87" t="s">
        <v>562</v>
      </c>
      <c r="B482" s="5">
        <v>11013438</v>
      </c>
      <c r="C482" s="5" t="s">
        <v>54</v>
      </c>
      <c r="D482" s="5" t="s">
        <v>55</v>
      </c>
      <c r="E482" s="5" t="s">
        <v>2051</v>
      </c>
      <c r="F482" s="5" t="s">
        <v>1844</v>
      </c>
      <c r="G482" s="5" t="s">
        <v>1853</v>
      </c>
      <c r="H482" s="6">
        <v>38901</v>
      </c>
      <c r="I482" s="5" t="s">
        <v>80</v>
      </c>
      <c r="J482" s="5" t="s">
        <v>80</v>
      </c>
      <c r="K482" s="5" t="s">
        <v>66</v>
      </c>
      <c r="L482" s="7">
        <v>2</v>
      </c>
      <c r="M482" s="7">
        <v>3</v>
      </c>
      <c r="N482" s="8">
        <v>18617</v>
      </c>
      <c r="O482" s="89">
        <v>2.5000000000000001E-2</v>
      </c>
      <c r="P482" s="10">
        <f t="shared" si="145"/>
        <v>465</v>
      </c>
      <c r="Q482" s="89">
        <v>0</v>
      </c>
      <c r="R482" s="10">
        <f t="shared" si="146"/>
        <v>0</v>
      </c>
      <c r="S482" s="89">
        <f t="shared" si="147"/>
        <v>2.4977171402481603E-2</v>
      </c>
      <c r="T482" s="10">
        <f t="shared" si="148"/>
        <v>465</v>
      </c>
      <c r="U482" s="10">
        <f t="shared" si="149"/>
        <v>19082</v>
      </c>
      <c r="V482" s="11">
        <v>19000</v>
      </c>
      <c r="W482" s="12">
        <f t="shared" si="150"/>
        <v>383</v>
      </c>
      <c r="X482" s="93">
        <f t="shared" si="144"/>
        <v>2.06E-2</v>
      </c>
      <c r="Y482" s="94" t="str">
        <f t="shared" si="143"/>
        <v>2.00%-3.00%</v>
      </c>
      <c r="Z482" s="15"/>
      <c r="AA482" s="15"/>
      <c r="AB482" s="15"/>
      <c r="AC482" s="96"/>
      <c r="AD482" s="8">
        <f t="shared" si="151"/>
        <v>0</v>
      </c>
      <c r="AE482" s="17">
        <f t="shared" si="152"/>
        <v>19000</v>
      </c>
      <c r="AF482" s="18">
        <f t="shared" si="153"/>
        <v>383</v>
      </c>
      <c r="AG482" s="98">
        <f t="shared" si="154"/>
        <v>2.0572594940108546E-2</v>
      </c>
      <c r="AH482" s="20">
        <v>14</v>
      </c>
      <c r="AI482" s="20">
        <v>450</v>
      </c>
      <c r="AJ482" s="20"/>
      <c r="AK482" s="20">
        <v>688</v>
      </c>
      <c r="AL482" s="20">
        <f t="shared" si="155"/>
        <v>272088</v>
      </c>
      <c r="AM482" s="7">
        <v>3</v>
      </c>
      <c r="AN482" s="20"/>
      <c r="AO482" s="21"/>
      <c r="AP482" s="21" t="s">
        <v>1848</v>
      </c>
      <c r="AQ482" s="5" t="s">
        <v>1841</v>
      </c>
      <c r="AR482" s="5" t="s">
        <v>76</v>
      </c>
      <c r="AW482" s="145" t="e" vm="1">
        <f t="shared" ca="1" si="156"/>
        <v>#NAME?</v>
      </c>
      <c r="AX482" s="21" t="str">
        <f>VLOOKUP(表1[[#This Row],[Pers.no.]],'[6]Person Detail'!$B:$L,11,0)</f>
        <v>70-90</v>
      </c>
      <c r="AY482" s="404">
        <f>VLOOKUP(表1[[#This Row],[Pers.no.]],'[6]Person Detail'!$B:$R,17,0)</f>
        <v>1.1770991401112798</v>
      </c>
      <c r="AZ482" s="404">
        <f>VLOOKUP(表1[[#This Row],[Pers.no.]],'[6]Person Detail'!$B:$W,21,0)</f>
        <v>0.94473764335735311</v>
      </c>
      <c r="BA482" s="404">
        <f>VLOOKUP(表1[[#This Row],[Pers.no.]],'[6]Person Detail'!$B:$W,22,0)</f>
        <v>0.93887433908187967</v>
      </c>
    </row>
    <row r="483" spans="1:53" ht="19.95" customHeight="1">
      <c r="A483" s="87" t="s">
        <v>562</v>
      </c>
      <c r="B483" s="5">
        <v>11016830</v>
      </c>
      <c r="C483" s="5" t="s">
        <v>54</v>
      </c>
      <c r="D483" s="5" t="s">
        <v>55</v>
      </c>
      <c r="E483" s="5" t="s">
        <v>2051</v>
      </c>
      <c r="F483" s="5" t="s">
        <v>1868</v>
      </c>
      <c r="G483" s="5" t="s">
        <v>1869</v>
      </c>
      <c r="H483" s="6">
        <v>43488</v>
      </c>
      <c r="I483" s="5" t="s">
        <v>150</v>
      </c>
      <c r="J483" s="5" t="s">
        <v>150</v>
      </c>
      <c r="K483" s="5" t="s">
        <v>59</v>
      </c>
      <c r="L483" s="7">
        <v>2</v>
      </c>
      <c r="M483" s="7">
        <v>3</v>
      </c>
      <c r="N483" s="8">
        <v>22000</v>
      </c>
      <c r="O483" s="89">
        <v>2.5000000000000001E-2</v>
      </c>
      <c r="P483" s="10">
        <f t="shared" si="145"/>
        <v>550</v>
      </c>
      <c r="Q483" s="89">
        <v>0</v>
      </c>
      <c r="R483" s="10">
        <f t="shared" si="146"/>
        <v>0</v>
      </c>
      <c r="S483" s="89">
        <f t="shared" si="147"/>
        <v>2.5000000000000001E-2</v>
      </c>
      <c r="T483" s="10">
        <f t="shared" si="148"/>
        <v>550</v>
      </c>
      <c r="U483" s="10">
        <f t="shared" si="149"/>
        <v>22550</v>
      </c>
      <c r="V483" s="11">
        <f t="shared" si="142"/>
        <v>22550</v>
      </c>
      <c r="W483" s="12">
        <f t="shared" si="150"/>
        <v>550</v>
      </c>
      <c r="X483" s="93">
        <f t="shared" si="144"/>
        <v>2.5000000000000001E-2</v>
      </c>
      <c r="Y483" s="94" t="str">
        <f t="shared" si="143"/>
        <v>2.00%-3.00%</v>
      </c>
      <c r="Z483" s="15"/>
      <c r="AA483" s="15"/>
      <c r="AB483" s="15"/>
      <c r="AC483" s="96"/>
      <c r="AD483" s="8">
        <f t="shared" si="151"/>
        <v>0</v>
      </c>
      <c r="AE483" s="17">
        <f t="shared" si="152"/>
        <v>22550</v>
      </c>
      <c r="AF483" s="18">
        <f t="shared" si="153"/>
        <v>550</v>
      </c>
      <c r="AG483" s="98">
        <f t="shared" si="154"/>
        <v>2.4999999999999911E-2</v>
      </c>
      <c r="AH483" s="20">
        <v>14</v>
      </c>
      <c r="AI483" s="20">
        <v>450</v>
      </c>
      <c r="AJ483" s="20"/>
      <c r="AK483" s="20">
        <v>688</v>
      </c>
      <c r="AL483" s="20">
        <f t="shared" si="155"/>
        <v>321788</v>
      </c>
      <c r="AM483" s="7">
        <v>3</v>
      </c>
      <c r="AN483" s="20"/>
      <c r="AO483" s="21"/>
      <c r="AP483" s="21"/>
      <c r="AQ483" s="5" t="s">
        <v>1841</v>
      </c>
      <c r="AR483" s="5" t="s">
        <v>76</v>
      </c>
      <c r="AW483" s="145" t="e" vm="1">
        <f t="shared" ca="1" si="156"/>
        <v>#NAME?</v>
      </c>
      <c r="AX483" s="21" t="str">
        <f>VLOOKUP(表1[[#This Row],[Pers.no.]],'[6]Person Detail'!$B:$L,11,0)</f>
        <v>70-90</v>
      </c>
      <c r="AY483" s="404">
        <f>VLOOKUP(表1[[#This Row],[Pers.no.]],'[6]Person Detail'!$B:$R,17,0)</f>
        <v>0.94652153336488409</v>
      </c>
      <c r="AZ483" s="404">
        <f>VLOOKUP(表1[[#This Row],[Pers.no.]],'[6]Person Detail'!$B:$W,21,0)</f>
        <v>0.82951567596101272</v>
      </c>
      <c r="BA483" s="404">
        <f>VLOOKUP(表1[[#This Row],[Pers.no.]],'[6]Person Detail'!$B:$W,22,0)</f>
        <v>0.83153566753323382</v>
      </c>
    </row>
    <row r="484" spans="1:53" ht="19.95" customHeight="1">
      <c r="A484" s="87" t="s">
        <v>562</v>
      </c>
      <c r="B484" s="5">
        <v>11018702</v>
      </c>
      <c r="C484" s="5" t="s">
        <v>54</v>
      </c>
      <c r="D484" s="5" t="s">
        <v>55</v>
      </c>
      <c r="E484" s="5" t="s">
        <v>2051</v>
      </c>
      <c r="F484" s="5" t="s">
        <v>1868</v>
      </c>
      <c r="G484" s="5" t="s">
        <v>1869</v>
      </c>
      <c r="H484" s="6">
        <v>44419</v>
      </c>
      <c r="I484" s="5" t="s">
        <v>388</v>
      </c>
      <c r="J484" s="5" t="s">
        <v>388</v>
      </c>
      <c r="K484" s="5" t="s">
        <v>107</v>
      </c>
      <c r="L484" s="7">
        <v>2</v>
      </c>
      <c r="M484" s="7">
        <v>3</v>
      </c>
      <c r="N484" s="8">
        <v>12091</v>
      </c>
      <c r="O484" s="89">
        <v>0</v>
      </c>
      <c r="P484" s="10">
        <f t="shared" si="145"/>
        <v>0</v>
      </c>
      <c r="Q484" s="89">
        <v>0</v>
      </c>
      <c r="R484" s="10">
        <f t="shared" si="146"/>
        <v>0</v>
      </c>
      <c r="S484" s="89">
        <f t="shared" si="147"/>
        <v>0</v>
      </c>
      <c r="T484" s="10">
        <f t="shared" si="148"/>
        <v>0</v>
      </c>
      <c r="U484" s="10">
        <f t="shared" si="149"/>
        <v>12091</v>
      </c>
      <c r="V484" s="11">
        <f t="shared" si="142"/>
        <v>12091</v>
      </c>
      <c r="W484" s="12">
        <f t="shared" si="150"/>
        <v>0</v>
      </c>
      <c r="X484" s="93">
        <f t="shared" si="144"/>
        <v>0</v>
      </c>
      <c r="Y484" s="94" t="str">
        <f t="shared" si="143"/>
        <v>0.00%-0.00%</v>
      </c>
      <c r="Z484" s="15"/>
      <c r="AA484" s="15"/>
      <c r="AB484" s="15"/>
      <c r="AC484" s="96"/>
      <c r="AD484" s="8">
        <f t="shared" si="151"/>
        <v>0</v>
      </c>
      <c r="AE484" s="17">
        <f t="shared" si="152"/>
        <v>12091</v>
      </c>
      <c r="AF484" s="18">
        <f t="shared" si="153"/>
        <v>0</v>
      </c>
      <c r="AG484" s="98">
        <f t="shared" si="154"/>
        <v>0</v>
      </c>
      <c r="AH484" s="20">
        <v>14</v>
      </c>
      <c r="AI484" s="20">
        <v>550</v>
      </c>
      <c r="AJ484" s="20"/>
      <c r="AK484" s="20">
        <v>688</v>
      </c>
      <c r="AL484" s="20">
        <f t="shared" si="155"/>
        <v>176562</v>
      </c>
      <c r="AM484" s="7">
        <v>5</v>
      </c>
      <c r="AN484" s="20"/>
      <c r="AO484" s="21"/>
      <c r="AP484" s="21"/>
      <c r="AQ484" s="5" t="s">
        <v>1841</v>
      </c>
      <c r="AR484" s="5" t="s">
        <v>76</v>
      </c>
      <c r="AW484" s="145" t="e" vm="1">
        <f t="shared" ca="1" si="156"/>
        <v>#NAME?</v>
      </c>
      <c r="AX484" s="21" t="str">
        <f>VLOOKUP(表1[[#This Row],[Pers.no.]],'[6]Person Detail'!$B:$L,11,0)</f>
        <v>&gt;90</v>
      </c>
      <c r="AY484" s="404">
        <f>VLOOKUP(表1[[#This Row],[Pers.no.]],'[6]Person Detail'!$B:$R,17,0)</f>
        <v>1.2794708994708994</v>
      </c>
      <c r="AZ484" s="404">
        <f>VLOOKUP(表1[[#This Row],[Pers.no.]],'[6]Person Detail'!$B:$W,21,0)</f>
        <v>1</v>
      </c>
      <c r="BA484" s="404">
        <f>VLOOKUP(表1[[#This Row],[Pers.no.]],'[6]Person Detail'!$B:$W,22,0)</f>
        <v>0.9313665074718841</v>
      </c>
    </row>
    <row r="485" spans="1:53" ht="19.95" customHeight="1">
      <c r="A485" s="87" t="s">
        <v>562</v>
      </c>
      <c r="B485" s="5">
        <v>11021570</v>
      </c>
      <c r="C485" s="5" t="s">
        <v>54</v>
      </c>
      <c r="D485" s="5" t="s">
        <v>55</v>
      </c>
      <c r="E485" s="5" t="s">
        <v>2051</v>
      </c>
      <c r="F485" s="5" t="s">
        <v>1879</v>
      </c>
      <c r="G485" s="5" t="s">
        <v>1880</v>
      </c>
      <c r="H485" s="6">
        <v>45644</v>
      </c>
      <c r="I485" s="5" t="s">
        <v>110</v>
      </c>
      <c r="J485" s="5" t="s">
        <v>1881</v>
      </c>
      <c r="K485" s="5" t="s">
        <v>89</v>
      </c>
      <c r="L485" s="7">
        <v>2</v>
      </c>
      <c r="M485" s="7">
        <v>5</v>
      </c>
      <c r="N485" s="8">
        <v>20000</v>
      </c>
      <c r="O485" s="89">
        <v>0.03</v>
      </c>
      <c r="P485" s="10">
        <f t="shared" si="145"/>
        <v>600</v>
      </c>
      <c r="Q485" s="89">
        <v>0</v>
      </c>
      <c r="R485" s="10">
        <f t="shared" si="146"/>
        <v>0</v>
      </c>
      <c r="S485" s="89">
        <f t="shared" si="147"/>
        <v>0.03</v>
      </c>
      <c r="T485" s="10">
        <f t="shared" si="148"/>
        <v>600</v>
      </c>
      <c r="U485" s="10">
        <f t="shared" si="149"/>
        <v>20600</v>
      </c>
      <c r="V485" s="11">
        <v>20480</v>
      </c>
      <c r="W485" s="12">
        <f t="shared" si="150"/>
        <v>480</v>
      </c>
      <c r="X485" s="93">
        <f t="shared" si="144"/>
        <v>2.4E-2</v>
      </c>
      <c r="Y485" s="94" t="str">
        <f t="shared" si="143"/>
        <v>2.40%-3.60%</v>
      </c>
      <c r="Z485" s="15"/>
      <c r="AA485" s="15"/>
      <c r="AB485" s="15"/>
      <c r="AC485" s="96"/>
      <c r="AD485" s="8">
        <f t="shared" si="151"/>
        <v>0</v>
      </c>
      <c r="AE485" s="17">
        <f t="shared" si="152"/>
        <v>20480</v>
      </c>
      <c r="AF485" s="18">
        <f t="shared" si="153"/>
        <v>480</v>
      </c>
      <c r="AG485" s="98">
        <f t="shared" si="154"/>
        <v>2.4000000000000021E-2</v>
      </c>
      <c r="AH485" s="20">
        <v>14</v>
      </c>
      <c r="AI485" s="20">
        <v>450</v>
      </c>
      <c r="AJ485" s="20"/>
      <c r="AK485" s="20">
        <v>688</v>
      </c>
      <c r="AL485" s="20">
        <f t="shared" si="155"/>
        <v>292808</v>
      </c>
      <c r="AM485" s="7" t="s">
        <v>287</v>
      </c>
      <c r="AN485" s="20"/>
      <c r="AO485" s="21"/>
      <c r="AP485" s="21" t="s">
        <v>1848</v>
      </c>
      <c r="AQ485" s="5" t="s">
        <v>1841</v>
      </c>
      <c r="AR485" s="5" t="s">
        <v>76</v>
      </c>
      <c r="AW485" s="145" t="e" vm="1">
        <f t="shared" ca="1" si="156"/>
        <v>#NAME?</v>
      </c>
      <c r="AX485" s="21" t="str">
        <f>VLOOKUP(表1[[#This Row],[Pers.no.]],'[6]Person Detail'!$B:$L,11,0)</f>
        <v>110-130</v>
      </c>
      <c r="AY485" s="404">
        <f>VLOOKUP(表1[[#This Row],[Pers.no.]],'[6]Person Detail'!$B:$R,17,0)</f>
        <v>1.6184503338053813</v>
      </c>
      <c r="AZ485" s="404">
        <f>VLOOKUP(表1[[#This Row],[Pers.no.]],'[6]Person Detail'!$B:$W,21,0)</f>
        <v>1.3004746732557384</v>
      </c>
      <c r="BA485" s="404">
        <f>VLOOKUP(表1[[#This Row],[Pers.no.]],'[6]Person Detail'!$B:$W,22,0)</f>
        <v>1.3188228475755039</v>
      </c>
    </row>
    <row r="486" spans="1:53" ht="19.95" customHeight="1">
      <c r="A486" s="87" t="s">
        <v>562</v>
      </c>
      <c r="B486" s="5">
        <v>11021653</v>
      </c>
      <c r="C486" s="5" t="s">
        <v>54</v>
      </c>
      <c r="D486" s="5" t="s">
        <v>55</v>
      </c>
      <c r="E486" s="5" t="s">
        <v>2051</v>
      </c>
      <c r="F486" s="5" t="s">
        <v>1884</v>
      </c>
      <c r="G486" s="5" t="s">
        <v>1840</v>
      </c>
      <c r="H486" s="6">
        <v>45707</v>
      </c>
      <c r="I486" s="5" t="s">
        <v>65</v>
      </c>
      <c r="J486" s="5" t="s">
        <v>65</v>
      </c>
      <c r="K486" s="5" t="s">
        <v>66</v>
      </c>
      <c r="L486" s="7">
        <v>2</v>
      </c>
      <c r="M486" s="7">
        <v>3</v>
      </c>
      <c r="N486" s="8">
        <v>23550</v>
      </c>
      <c r="O486" s="89">
        <v>0</v>
      </c>
      <c r="P486" s="10">
        <f t="shared" si="145"/>
        <v>0</v>
      </c>
      <c r="Q486" s="89">
        <v>0</v>
      </c>
      <c r="R486" s="10">
        <f t="shared" si="146"/>
        <v>0</v>
      </c>
      <c r="S486" s="89">
        <f t="shared" si="147"/>
        <v>0</v>
      </c>
      <c r="T486" s="10">
        <f t="shared" si="148"/>
        <v>0</v>
      </c>
      <c r="U486" s="10">
        <f t="shared" si="149"/>
        <v>23550</v>
      </c>
      <c r="V486" s="11">
        <f t="shared" si="142"/>
        <v>23550</v>
      </c>
      <c r="W486" s="12">
        <f t="shared" si="150"/>
        <v>0</v>
      </c>
      <c r="X486" s="93">
        <f t="shared" si="144"/>
        <v>0</v>
      </c>
      <c r="Y486" s="94" t="str">
        <f t="shared" si="143"/>
        <v>0.00%-0.00%</v>
      </c>
      <c r="Z486" s="15"/>
      <c r="AA486" s="15"/>
      <c r="AB486" s="15"/>
      <c r="AC486" s="96"/>
      <c r="AD486" s="8">
        <f t="shared" si="151"/>
        <v>0</v>
      </c>
      <c r="AE486" s="17">
        <f t="shared" si="152"/>
        <v>23550</v>
      </c>
      <c r="AF486" s="18">
        <f t="shared" si="153"/>
        <v>0</v>
      </c>
      <c r="AG486" s="98">
        <f t="shared" si="154"/>
        <v>0</v>
      </c>
      <c r="AH486" s="20">
        <v>14</v>
      </c>
      <c r="AI486" s="20">
        <v>450</v>
      </c>
      <c r="AJ486" s="20"/>
      <c r="AK486" s="20">
        <v>688</v>
      </c>
      <c r="AL486" s="20">
        <f t="shared" si="155"/>
        <v>335788</v>
      </c>
      <c r="AM486" s="7" t="e">
        <v>#N/A</v>
      </c>
      <c r="AN486" s="20"/>
      <c r="AO486" s="21"/>
      <c r="AP486" s="21"/>
      <c r="AQ486" s="5" t="s">
        <v>1841</v>
      </c>
      <c r="AR486" s="5" t="s">
        <v>76</v>
      </c>
      <c r="AW486" s="145" t="e" vm="1">
        <f t="shared" ca="1" si="156"/>
        <v>#NAME?</v>
      </c>
      <c r="AX486" s="21" t="str">
        <f>VLOOKUP(表1[[#This Row],[Pers.no.]],'[6]Person Detail'!$B:$L,11,0)</f>
        <v>&gt;90</v>
      </c>
      <c r="AY486" s="404">
        <f>VLOOKUP(表1[[#This Row],[Pers.no.]],'[6]Person Detail'!$B:$R,17,0)</f>
        <v>1.4889984825493172</v>
      </c>
      <c r="AZ486" s="404">
        <f>VLOOKUP(表1[[#This Row],[Pers.no.]],'[6]Person Detail'!$B:$W,21,0)</f>
        <v>1.1950674921343754</v>
      </c>
      <c r="BA486" s="404">
        <f>VLOOKUP(表1[[#This Row],[Pers.no.]],'[6]Person Detail'!$B:$W,22,0)</f>
        <v>1.1637100360725403</v>
      </c>
    </row>
    <row r="487" spans="1:53" ht="19.95" customHeight="1">
      <c r="A487" s="87" t="s">
        <v>562</v>
      </c>
      <c r="B487" s="5">
        <v>15000096</v>
      </c>
      <c r="C487" s="5" t="s">
        <v>54</v>
      </c>
      <c r="D487" s="5" t="s">
        <v>55</v>
      </c>
      <c r="E487" s="5" t="s">
        <v>2051</v>
      </c>
      <c r="F487" s="5" t="s">
        <v>1887</v>
      </c>
      <c r="G487" s="5" t="s">
        <v>1880</v>
      </c>
      <c r="H487" s="6">
        <v>38541</v>
      </c>
      <c r="I487" s="5" t="s">
        <v>150</v>
      </c>
      <c r="J487" s="5" t="s">
        <v>1888</v>
      </c>
      <c r="K487" s="5" t="s">
        <v>59</v>
      </c>
      <c r="L487" s="7">
        <v>2</v>
      </c>
      <c r="M487" s="7">
        <v>3</v>
      </c>
      <c r="N487" s="8">
        <v>23997</v>
      </c>
      <c r="O487" s="89">
        <v>0</v>
      </c>
      <c r="P487" s="10">
        <f t="shared" si="145"/>
        <v>0</v>
      </c>
      <c r="Q487" s="89">
        <v>0</v>
      </c>
      <c r="R487" s="10">
        <f t="shared" si="146"/>
        <v>0</v>
      </c>
      <c r="S487" s="89">
        <f t="shared" si="147"/>
        <v>0</v>
      </c>
      <c r="T487" s="10">
        <f t="shared" si="148"/>
        <v>0</v>
      </c>
      <c r="U487" s="10">
        <f t="shared" si="149"/>
        <v>23997</v>
      </c>
      <c r="V487" s="11">
        <f t="shared" si="142"/>
        <v>23997</v>
      </c>
      <c r="W487" s="12">
        <f t="shared" si="150"/>
        <v>0</v>
      </c>
      <c r="X487" s="93">
        <f t="shared" si="144"/>
        <v>0</v>
      </c>
      <c r="Y487" s="94" t="str">
        <f t="shared" si="143"/>
        <v>0.00%-0.00%</v>
      </c>
      <c r="Z487" s="15"/>
      <c r="AA487" s="15"/>
      <c r="AB487" s="15"/>
      <c r="AC487" s="96"/>
      <c r="AD487" s="8">
        <f t="shared" si="151"/>
        <v>0</v>
      </c>
      <c r="AE487" s="17">
        <f t="shared" si="152"/>
        <v>23997</v>
      </c>
      <c r="AF487" s="18">
        <f t="shared" si="153"/>
        <v>0</v>
      </c>
      <c r="AG487" s="98">
        <f t="shared" si="154"/>
        <v>0</v>
      </c>
      <c r="AH487" s="20">
        <v>14</v>
      </c>
      <c r="AI487" s="20">
        <v>450</v>
      </c>
      <c r="AJ487" s="20"/>
      <c r="AK487" s="20">
        <v>688</v>
      </c>
      <c r="AL487" s="20">
        <f t="shared" si="155"/>
        <v>342046</v>
      </c>
      <c r="AM487" s="7">
        <v>4</v>
      </c>
      <c r="AN487" s="20"/>
      <c r="AO487" s="21"/>
      <c r="AP487" s="21"/>
      <c r="AQ487" s="5" t="s">
        <v>1841</v>
      </c>
      <c r="AR487" s="5" t="s">
        <v>76</v>
      </c>
      <c r="AW487" s="145" t="e" vm="1">
        <f t="shared" ca="1" si="156"/>
        <v>#NAME?</v>
      </c>
      <c r="AX487" s="21" t="str">
        <f>VLOOKUP(表1[[#This Row],[Pers.no.]],'[6]Person Detail'!$B:$L,11,0)</f>
        <v>&gt;90</v>
      </c>
      <c r="AY487" s="404">
        <f>VLOOKUP(表1[[#This Row],[Pers.no.]],'[6]Person Detail'!$B:$R,17,0)</f>
        <v>1.0324398743707783</v>
      </c>
      <c r="AZ487" s="404">
        <f>VLOOKUP(表1[[#This Row],[Pers.no.]],'[6]Person Detail'!$B:$W,21,0)</f>
        <v>0.90481307618347373</v>
      </c>
      <c r="BA487" s="404">
        <f>VLOOKUP(表1[[#This Row],[Pers.no.]],'[6]Person Detail'!$B:$W,22,0)</f>
        <v>0.88489407599977876</v>
      </c>
    </row>
    <row r="488" spans="1:53" ht="19.95" customHeight="1">
      <c r="A488" s="87" t="s">
        <v>562</v>
      </c>
      <c r="B488" s="5">
        <v>15000461</v>
      </c>
      <c r="C488" s="5" t="s">
        <v>54</v>
      </c>
      <c r="D488" s="5" t="s">
        <v>55</v>
      </c>
      <c r="E488" s="5" t="s">
        <v>2051</v>
      </c>
      <c r="F488" s="5" t="s">
        <v>1891</v>
      </c>
      <c r="G488" s="5" t="s">
        <v>1892</v>
      </c>
      <c r="H488" s="6">
        <v>38808</v>
      </c>
      <c r="I488" s="5" t="s">
        <v>87</v>
      </c>
      <c r="J488" s="5" t="s">
        <v>87</v>
      </c>
      <c r="K488" s="5" t="s">
        <v>89</v>
      </c>
      <c r="L488" s="7">
        <v>2</v>
      </c>
      <c r="M488" s="7">
        <v>5</v>
      </c>
      <c r="N488" s="8">
        <v>11871</v>
      </c>
      <c r="O488" s="89">
        <v>0.05</v>
      </c>
      <c r="P488" s="10">
        <f t="shared" si="145"/>
        <v>594</v>
      </c>
      <c r="Q488" s="89">
        <v>2.7E-2</v>
      </c>
      <c r="R488" s="10">
        <f t="shared" si="146"/>
        <v>321</v>
      </c>
      <c r="S488" s="89">
        <f t="shared" si="147"/>
        <v>7.7078594895122574E-2</v>
      </c>
      <c r="T488" s="10">
        <f t="shared" si="148"/>
        <v>915</v>
      </c>
      <c r="U488" s="10">
        <f t="shared" si="149"/>
        <v>12786</v>
      </c>
      <c r="V488" s="11">
        <v>12912</v>
      </c>
      <c r="W488" s="12">
        <f t="shared" si="150"/>
        <v>1041</v>
      </c>
      <c r="X488" s="93">
        <f t="shared" si="144"/>
        <v>8.77E-2</v>
      </c>
      <c r="Y488" s="94" t="str">
        <f t="shared" si="143"/>
        <v>6.17%-9.25%</v>
      </c>
      <c r="Z488" s="15"/>
      <c r="AA488" s="15"/>
      <c r="AB488" s="15"/>
      <c r="AC488" s="96"/>
      <c r="AD488" s="8">
        <f t="shared" si="151"/>
        <v>0</v>
      </c>
      <c r="AE488" s="17">
        <f t="shared" si="152"/>
        <v>12912</v>
      </c>
      <c r="AF488" s="18">
        <f t="shared" si="153"/>
        <v>1041</v>
      </c>
      <c r="AG488" s="98">
        <f t="shared" si="154"/>
        <v>8.7692696487237765E-2</v>
      </c>
      <c r="AH488" s="20">
        <v>14</v>
      </c>
      <c r="AI488" s="20">
        <v>550</v>
      </c>
      <c r="AJ488" s="20"/>
      <c r="AK488" s="20">
        <v>688</v>
      </c>
      <c r="AL488" s="20">
        <f t="shared" si="155"/>
        <v>188056</v>
      </c>
      <c r="AM488" s="7">
        <v>2</v>
      </c>
      <c r="AN488" s="20"/>
      <c r="AO488" s="21"/>
      <c r="AP488" s="21" t="s">
        <v>1865</v>
      </c>
      <c r="AQ488" s="5" t="s">
        <v>1841</v>
      </c>
      <c r="AR488" s="5" t="s">
        <v>76</v>
      </c>
      <c r="AW488" s="145" t="e" vm="1">
        <f t="shared" ca="1" si="156"/>
        <v>#NAME?</v>
      </c>
      <c r="AX488" s="21" t="str">
        <f>VLOOKUP(表1[[#This Row],[Pers.no.]],'[6]Person Detail'!$B:$L,11,0)</f>
        <v>70-90</v>
      </c>
      <c r="AY488" s="404">
        <f>VLOOKUP(表1[[#This Row],[Pers.no.]],'[6]Person Detail'!$B:$R,17,0)</f>
        <v>0.96063119563018406</v>
      </c>
      <c r="AZ488" s="404">
        <f>VLOOKUP(表1[[#This Row],[Pers.no.]],'[6]Person Detail'!$B:$W,21,0)</f>
        <v>0.77189674231094352</v>
      </c>
      <c r="BA488" s="404">
        <f>VLOOKUP(表1[[#This Row],[Pers.no.]],'[6]Person Detail'!$B:$W,22,0)</f>
        <v>0.83147659218236847</v>
      </c>
    </row>
    <row r="489" spans="1:53" ht="19.95" customHeight="1">
      <c r="A489" s="87" t="s">
        <v>562</v>
      </c>
      <c r="B489" s="5">
        <v>15000553</v>
      </c>
      <c r="C489" s="5" t="s">
        <v>54</v>
      </c>
      <c r="D489" s="5" t="s">
        <v>55</v>
      </c>
      <c r="E489" s="5" t="s">
        <v>2051</v>
      </c>
      <c r="F489" s="5" t="s">
        <v>1887</v>
      </c>
      <c r="G489" s="5" t="s">
        <v>1880</v>
      </c>
      <c r="H489" s="6">
        <v>38887</v>
      </c>
      <c r="I489" s="5" t="s">
        <v>65</v>
      </c>
      <c r="J489" s="5" t="s">
        <v>65</v>
      </c>
      <c r="K489" s="5" t="s">
        <v>66</v>
      </c>
      <c r="L489" s="7">
        <v>2</v>
      </c>
      <c r="M489" s="7">
        <v>3</v>
      </c>
      <c r="N489" s="8">
        <v>15040</v>
      </c>
      <c r="O489" s="89">
        <v>2.5000000000000001E-2</v>
      </c>
      <c r="P489" s="10">
        <f t="shared" si="145"/>
        <v>376</v>
      </c>
      <c r="Q489" s="89">
        <v>0</v>
      </c>
      <c r="R489" s="10">
        <f t="shared" si="146"/>
        <v>0</v>
      </c>
      <c r="S489" s="89">
        <f t="shared" si="147"/>
        <v>2.5000000000000001E-2</v>
      </c>
      <c r="T489" s="10">
        <f t="shared" si="148"/>
        <v>376</v>
      </c>
      <c r="U489" s="10">
        <f t="shared" si="149"/>
        <v>15416</v>
      </c>
      <c r="V489" s="11">
        <v>15350</v>
      </c>
      <c r="W489" s="12">
        <f t="shared" si="150"/>
        <v>310</v>
      </c>
      <c r="X489" s="93">
        <f t="shared" si="144"/>
        <v>2.06E-2</v>
      </c>
      <c r="Y489" s="94" t="str">
        <f t="shared" si="143"/>
        <v>2.00%-3.00%</v>
      </c>
      <c r="Z489" s="15"/>
      <c r="AA489" s="15"/>
      <c r="AB489" s="15"/>
      <c r="AC489" s="96"/>
      <c r="AD489" s="8">
        <f t="shared" si="151"/>
        <v>0</v>
      </c>
      <c r="AE489" s="17">
        <f t="shared" si="152"/>
        <v>15350</v>
      </c>
      <c r="AF489" s="18">
        <f t="shared" si="153"/>
        <v>310</v>
      </c>
      <c r="AG489" s="98">
        <f t="shared" si="154"/>
        <v>2.0611702127659504E-2</v>
      </c>
      <c r="AH489" s="20">
        <v>14</v>
      </c>
      <c r="AI489" s="20">
        <v>450</v>
      </c>
      <c r="AJ489" s="20"/>
      <c r="AK489" s="20">
        <v>688</v>
      </c>
      <c r="AL489" s="20">
        <f t="shared" si="155"/>
        <v>220988</v>
      </c>
      <c r="AM489" s="7">
        <v>3</v>
      </c>
      <c r="AN489" s="20"/>
      <c r="AO489" s="21"/>
      <c r="AP489" s="21" t="s">
        <v>1848</v>
      </c>
      <c r="AQ489" s="5" t="s">
        <v>1841</v>
      </c>
      <c r="AR489" s="5" t="s">
        <v>76</v>
      </c>
      <c r="AW489" s="145" t="e" vm="1">
        <f t="shared" ca="1" si="156"/>
        <v>#NAME?</v>
      </c>
      <c r="AX489" s="21" t="str">
        <f>VLOOKUP(表1[[#This Row],[Pers.no.]],'[6]Person Detail'!$B:$L,11,0)</f>
        <v>70-90</v>
      </c>
      <c r="AY489" s="404">
        <f>VLOOKUP(表1[[#This Row],[Pers.no.]],'[6]Person Detail'!$B:$R,17,0)</f>
        <v>0.95093576125442592</v>
      </c>
      <c r="AZ489" s="404">
        <f>VLOOKUP(表1[[#This Row],[Pers.no.]],'[6]Person Detail'!$B:$W,21,0)</f>
        <v>0.76321932406373694</v>
      </c>
      <c r="BA489" s="404">
        <f>VLOOKUP(表1[[#This Row],[Pers.no.]],'[6]Person Detail'!$B:$W,22,0)</f>
        <v>0.75851163710036074</v>
      </c>
    </row>
    <row r="490" spans="1:53" ht="19.95" customHeight="1">
      <c r="A490" s="87" t="s">
        <v>562</v>
      </c>
      <c r="B490" s="5">
        <v>15000652</v>
      </c>
      <c r="C490" s="5" t="s">
        <v>54</v>
      </c>
      <c r="D490" s="5" t="s">
        <v>55</v>
      </c>
      <c r="E490" s="5" t="s">
        <v>2051</v>
      </c>
      <c r="F490" s="5" t="s">
        <v>1887</v>
      </c>
      <c r="G490" s="5" t="s">
        <v>1880</v>
      </c>
      <c r="H490" s="6">
        <v>38961</v>
      </c>
      <c r="I490" s="5" t="s">
        <v>594</v>
      </c>
      <c r="J490" s="5" t="s">
        <v>1897</v>
      </c>
      <c r="K490" s="5" t="s">
        <v>568</v>
      </c>
      <c r="L490" s="7">
        <v>2</v>
      </c>
      <c r="M490" s="7">
        <v>4</v>
      </c>
      <c r="N490" s="8">
        <v>5243</v>
      </c>
      <c r="O490" s="89">
        <v>0.03</v>
      </c>
      <c r="P490" s="10">
        <f t="shared" si="145"/>
        <v>157</v>
      </c>
      <c r="Q490" s="89">
        <v>0</v>
      </c>
      <c r="R490" s="10">
        <f t="shared" si="146"/>
        <v>0</v>
      </c>
      <c r="S490" s="89">
        <f t="shared" si="147"/>
        <v>2.9944688155636088E-2</v>
      </c>
      <c r="T490" s="10">
        <f t="shared" si="148"/>
        <v>157</v>
      </c>
      <c r="U490" s="10">
        <f t="shared" si="149"/>
        <v>5400</v>
      </c>
      <c r="V490" s="11">
        <v>5421</v>
      </c>
      <c r="W490" s="12">
        <f t="shared" si="150"/>
        <v>178</v>
      </c>
      <c r="X490" s="93">
        <f t="shared" si="144"/>
        <v>3.4000000000000002E-2</v>
      </c>
      <c r="Y490" s="94" t="str">
        <f t="shared" si="143"/>
        <v>2.40%-3.59%</v>
      </c>
      <c r="Z490" s="15"/>
      <c r="AA490" s="15"/>
      <c r="AB490" s="15"/>
      <c r="AC490" s="96"/>
      <c r="AD490" s="8">
        <f t="shared" si="151"/>
        <v>0</v>
      </c>
      <c r="AE490" s="17">
        <f t="shared" si="152"/>
        <v>5421</v>
      </c>
      <c r="AF490" s="18">
        <f t="shared" si="153"/>
        <v>178</v>
      </c>
      <c r="AG490" s="98">
        <f t="shared" si="154"/>
        <v>3.3950028609574634E-2</v>
      </c>
      <c r="AH490" s="20">
        <v>14</v>
      </c>
      <c r="AI490" s="20">
        <v>450</v>
      </c>
      <c r="AJ490" s="20"/>
      <c r="AK490" s="20">
        <v>688</v>
      </c>
      <c r="AL490" s="20">
        <f t="shared" si="155"/>
        <v>81982</v>
      </c>
      <c r="AM490" s="7">
        <v>3</v>
      </c>
      <c r="AN490" s="20"/>
      <c r="AO490" s="21"/>
      <c r="AP490" s="21" t="s">
        <v>1865</v>
      </c>
      <c r="AQ490" s="5" t="s">
        <v>1841</v>
      </c>
      <c r="AR490" s="5" t="s">
        <v>76</v>
      </c>
      <c r="AW490" s="145" t="e" vm="1">
        <f t="shared" ca="1" si="156"/>
        <v>#NAME?</v>
      </c>
      <c r="AX490" s="21" t="str">
        <f>VLOOKUP(表1[[#This Row],[Pers.no.]],'[6]Person Detail'!$B:$L,11,0)</f>
        <v>90-110</v>
      </c>
      <c r="AY490" s="404">
        <f>VLOOKUP(表1[[#This Row],[Pers.no.]],'[6]Person Detail'!$B:$R,17,0)</f>
        <v>0.64836455821430783</v>
      </c>
      <c r="AZ490" s="404">
        <f>VLOOKUP(表1[[#This Row],[Pers.no.]],'[6]Person Detail'!$B:$W,21,0)</f>
        <v>0.92322592005634796</v>
      </c>
      <c r="BA490" s="404">
        <f>VLOOKUP(表1[[#This Row],[Pers.no.]],'[6]Person Detail'!$B:$W,22,0)</f>
        <v>0.85782103014478994</v>
      </c>
    </row>
    <row r="491" spans="1:53" ht="19.95" customHeight="1">
      <c r="A491" s="87" t="s">
        <v>562</v>
      </c>
      <c r="B491" s="5">
        <v>15000661</v>
      </c>
      <c r="C491" s="5" t="s">
        <v>54</v>
      </c>
      <c r="D491" s="5" t="s">
        <v>55</v>
      </c>
      <c r="E491" s="5" t="s">
        <v>2051</v>
      </c>
      <c r="F491" s="5" t="s">
        <v>1898</v>
      </c>
      <c r="G491" s="5" t="s">
        <v>1862</v>
      </c>
      <c r="H491" s="6">
        <v>38961</v>
      </c>
      <c r="I491" s="5" t="s">
        <v>592</v>
      </c>
      <c r="J491" s="5" t="s">
        <v>592</v>
      </c>
      <c r="K491" s="5" t="s">
        <v>286</v>
      </c>
      <c r="L491" s="7">
        <v>2</v>
      </c>
      <c r="M491" s="7">
        <v>3</v>
      </c>
      <c r="N491" s="8">
        <v>9381</v>
      </c>
      <c r="O491" s="89">
        <v>2.5000000000000001E-2</v>
      </c>
      <c r="P491" s="10">
        <f t="shared" si="145"/>
        <v>235</v>
      </c>
      <c r="Q491" s="89">
        <v>0</v>
      </c>
      <c r="R491" s="10">
        <f t="shared" si="146"/>
        <v>0</v>
      </c>
      <c r="S491" s="89">
        <f t="shared" si="147"/>
        <v>2.5050634260739793E-2</v>
      </c>
      <c r="T491" s="10">
        <f t="shared" si="148"/>
        <v>235</v>
      </c>
      <c r="U491" s="10">
        <f t="shared" si="149"/>
        <v>9616</v>
      </c>
      <c r="V491" s="11">
        <v>9660</v>
      </c>
      <c r="W491" s="12">
        <f t="shared" si="150"/>
        <v>279</v>
      </c>
      <c r="X491" s="93">
        <f t="shared" si="144"/>
        <v>2.9700000000000001E-2</v>
      </c>
      <c r="Y491" s="94" t="str">
        <f t="shared" si="143"/>
        <v>2.00%-3.01%</v>
      </c>
      <c r="Z491" s="15"/>
      <c r="AA491" s="15"/>
      <c r="AB491" s="15"/>
      <c r="AC491" s="96"/>
      <c r="AD491" s="8">
        <f t="shared" si="151"/>
        <v>0</v>
      </c>
      <c r="AE491" s="17">
        <f t="shared" si="152"/>
        <v>9660</v>
      </c>
      <c r="AF491" s="18">
        <f t="shared" si="153"/>
        <v>279</v>
      </c>
      <c r="AG491" s="98">
        <f t="shared" si="154"/>
        <v>2.9740965781899664E-2</v>
      </c>
      <c r="AH491" s="20">
        <v>14</v>
      </c>
      <c r="AI491" s="20">
        <v>550</v>
      </c>
      <c r="AJ491" s="20"/>
      <c r="AK491" s="20">
        <v>688</v>
      </c>
      <c r="AL491" s="20">
        <f t="shared" si="155"/>
        <v>142528</v>
      </c>
      <c r="AM491" s="7">
        <v>3</v>
      </c>
      <c r="AN491" s="20"/>
      <c r="AO491" s="21"/>
      <c r="AP491" s="21" t="s">
        <v>1865</v>
      </c>
      <c r="AQ491" s="5" t="s">
        <v>1841</v>
      </c>
      <c r="AR491" s="5" t="s">
        <v>76</v>
      </c>
      <c r="AW491" s="145" t="e" vm="1">
        <f t="shared" ca="1" si="156"/>
        <v>#NAME?</v>
      </c>
      <c r="AX491" s="21" t="str">
        <f>VLOOKUP(表1[[#This Row],[Pers.no.]],'[6]Person Detail'!$B:$L,11,0)</f>
        <v>70-90</v>
      </c>
      <c r="AY491" s="404">
        <f>VLOOKUP(表1[[#This Row],[Pers.no.]],'[6]Person Detail'!$B:$R,17,0)</f>
        <v>1.3306382978723403</v>
      </c>
      <c r="AZ491" s="404">
        <f>VLOOKUP(表1[[#This Row],[Pers.no.]],'[6]Person Detail'!$B:$W,21,0)</f>
        <v>1.1565774873628405</v>
      </c>
      <c r="BA491" s="404">
        <f>VLOOKUP(表1[[#This Row],[Pers.no.]],'[6]Person Detail'!$B:$W,22,0)</f>
        <v>1.035480758923786</v>
      </c>
    </row>
    <row r="492" spans="1:53" ht="19.95" customHeight="1">
      <c r="A492" s="87" t="s">
        <v>562</v>
      </c>
      <c r="B492" s="5">
        <v>15001064</v>
      </c>
      <c r="C492" s="5" t="s">
        <v>54</v>
      </c>
      <c r="D492" s="5" t="s">
        <v>55</v>
      </c>
      <c r="E492" s="5" t="s">
        <v>2051</v>
      </c>
      <c r="F492" s="5" t="s">
        <v>1887</v>
      </c>
      <c r="G492" s="5" t="s">
        <v>1880</v>
      </c>
      <c r="H492" s="6">
        <v>39448</v>
      </c>
      <c r="I492" s="5" t="s">
        <v>594</v>
      </c>
      <c r="J492" s="5" t="s">
        <v>1897</v>
      </c>
      <c r="K492" s="5" t="s">
        <v>568</v>
      </c>
      <c r="L492" s="7">
        <v>2</v>
      </c>
      <c r="M492" s="7">
        <v>3</v>
      </c>
      <c r="N492" s="8">
        <v>5358</v>
      </c>
      <c r="O492" s="89">
        <v>0</v>
      </c>
      <c r="P492" s="10">
        <f t="shared" si="145"/>
        <v>0</v>
      </c>
      <c r="Q492" s="89">
        <v>0</v>
      </c>
      <c r="R492" s="10">
        <f t="shared" si="146"/>
        <v>0</v>
      </c>
      <c r="S492" s="89">
        <f t="shared" si="147"/>
        <v>0</v>
      </c>
      <c r="T492" s="10">
        <f t="shared" si="148"/>
        <v>0</v>
      </c>
      <c r="U492" s="10">
        <f t="shared" si="149"/>
        <v>5358</v>
      </c>
      <c r="V492" s="11">
        <v>5458</v>
      </c>
      <c r="W492" s="12">
        <f t="shared" si="150"/>
        <v>100</v>
      </c>
      <c r="X492" s="93">
        <f t="shared" si="144"/>
        <v>1.8700000000000001E-2</v>
      </c>
      <c r="Y492" s="94" t="str">
        <f t="shared" si="143"/>
        <v>0.00%-0.00%</v>
      </c>
      <c r="Z492" s="15"/>
      <c r="AA492" s="15"/>
      <c r="AB492" s="15"/>
      <c r="AC492" s="96"/>
      <c r="AD492" s="8">
        <f t="shared" si="151"/>
        <v>0</v>
      </c>
      <c r="AE492" s="17">
        <f t="shared" si="152"/>
        <v>5458</v>
      </c>
      <c r="AF492" s="18">
        <f t="shared" si="153"/>
        <v>100</v>
      </c>
      <c r="AG492" s="98">
        <f t="shared" si="154"/>
        <v>1.8663680477790212E-2</v>
      </c>
      <c r="AH492" s="20">
        <v>14</v>
      </c>
      <c r="AI492" s="20">
        <v>550</v>
      </c>
      <c r="AJ492" s="20"/>
      <c r="AK492" s="20">
        <v>688</v>
      </c>
      <c r="AL492" s="20">
        <f t="shared" si="155"/>
        <v>83700</v>
      </c>
      <c r="AM492" s="7">
        <v>3</v>
      </c>
      <c r="AN492" s="20"/>
      <c r="AO492" s="21" t="s">
        <v>1901</v>
      </c>
      <c r="AP492" s="21" t="s">
        <v>115</v>
      </c>
      <c r="AQ492" s="5" t="s">
        <v>1841</v>
      </c>
      <c r="AR492" s="5" t="s">
        <v>76</v>
      </c>
      <c r="AW492" s="145" t="e" vm="1">
        <f t="shared" ca="1" si="156"/>
        <v>#NAME?</v>
      </c>
      <c r="AX492" s="21" t="str">
        <f>VLOOKUP(表1[[#This Row],[Pers.no.]],'[6]Person Detail'!$B:$L,11,0)</f>
        <v>&gt;90</v>
      </c>
      <c r="AY492" s="404">
        <f>VLOOKUP(表1[[#This Row],[Pers.no.]],'[6]Person Detail'!$B:$R,17,0)</f>
        <v>0.66258579113337046</v>
      </c>
      <c r="AZ492" s="404">
        <f>VLOOKUP(表1[[#This Row],[Pers.no.]],'[6]Person Detail'!$B:$W,21,0)</f>
        <v>0.94347596407818279</v>
      </c>
      <c r="BA492" s="404">
        <f>VLOOKUP(表1[[#This Row],[Pers.no.]],'[6]Person Detail'!$B:$W,22,0)</f>
        <v>0.86367592372814306</v>
      </c>
    </row>
    <row r="493" spans="1:53" ht="19.95" customHeight="1">
      <c r="A493" s="87" t="s">
        <v>562</v>
      </c>
      <c r="B493" s="5">
        <v>15001337</v>
      </c>
      <c r="C493" s="5" t="s">
        <v>54</v>
      </c>
      <c r="D493" s="5" t="s">
        <v>55</v>
      </c>
      <c r="E493" s="5" t="s">
        <v>2051</v>
      </c>
      <c r="F493" s="5" t="s">
        <v>1904</v>
      </c>
      <c r="G493" s="5" t="s">
        <v>1847</v>
      </c>
      <c r="H493" s="6">
        <v>39450</v>
      </c>
      <c r="I493" s="5" t="s">
        <v>110</v>
      </c>
      <c r="J493" s="5" t="s">
        <v>110</v>
      </c>
      <c r="K493" s="5" t="s">
        <v>89</v>
      </c>
      <c r="L493" s="7">
        <v>2</v>
      </c>
      <c r="M493" s="7">
        <v>3</v>
      </c>
      <c r="N493" s="8">
        <v>19090</v>
      </c>
      <c r="O493" s="89">
        <v>2.5000000000000001E-2</v>
      </c>
      <c r="P493" s="10">
        <f t="shared" si="145"/>
        <v>477</v>
      </c>
      <c r="Q493" s="89">
        <v>0</v>
      </c>
      <c r="R493" s="10">
        <f t="shared" si="146"/>
        <v>0</v>
      </c>
      <c r="S493" s="89">
        <f t="shared" si="147"/>
        <v>2.4986904138292299E-2</v>
      </c>
      <c r="T493" s="10">
        <f t="shared" si="148"/>
        <v>477</v>
      </c>
      <c r="U493" s="10">
        <f t="shared" si="149"/>
        <v>19567</v>
      </c>
      <c r="V493" s="11">
        <f t="shared" si="142"/>
        <v>19567</v>
      </c>
      <c r="W493" s="12">
        <f t="shared" si="150"/>
        <v>477</v>
      </c>
      <c r="X493" s="93">
        <f t="shared" si="144"/>
        <v>2.5000000000000001E-2</v>
      </c>
      <c r="Y493" s="94" t="str">
        <f t="shared" si="143"/>
        <v>2.00%-3.00%</v>
      </c>
      <c r="Z493" s="15"/>
      <c r="AA493" s="15"/>
      <c r="AB493" s="15"/>
      <c r="AC493" s="96"/>
      <c r="AD493" s="8">
        <f t="shared" si="151"/>
        <v>0</v>
      </c>
      <c r="AE493" s="17">
        <f t="shared" si="152"/>
        <v>19567</v>
      </c>
      <c r="AF493" s="18">
        <f t="shared" si="153"/>
        <v>477</v>
      </c>
      <c r="AG493" s="98">
        <f t="shared" si="154"/>
        <v>2.498690413829241E-2</v>
      </c>
      <c r="AH493" s="20">
        <v>14</v>
      </c>
      <c r="AI493" s="20">
        <v>450</v>
      </c>
      <c r="AJ493" s="20"/>
      <c r="AK493" s="20">
        <v>688</v>
      </c>
      <c r="AL493" s="20">
        <f t="shared" si="155"/>
        <v>280026</v>
      </c>
      <c r="AM493" s="7">
        <v>3</v>
      </c>
      <c r="AN493" s="20"/>
      <c r="AO493" s="21"/>
      <c r="AP493" s="21"/>
      <c r="AQ493" s="5" t="s">
        <v>1841</v>
      </c>
      <c r="AR493" s="5" t="s">
        <v>76</v>
      </c>
      <c r="AW493" s="145" t="e" vm="1">
        <f t="shared" ca="1" si="156"/>
        <v>#NAME?</v>
      </c>
      <c r="AX493" s="21" t="str">
        <f>VLOOKUP(表1[[#This Row],[Pers.no.]],'[6]Person Detail'!$B:$L,11,0)</f>
        <v>70-90</v>
      </c>
      <c r="AY493" s="404">
        <f>VLOOKUP(表1[[#This Row],[Pers.no.]],'[6]Person Detail'!$B:$R,17,0)</f>
        <v>1.5448108436172365</v>
      </c>
      <c r="AZ493" s="404">
        <f>VLOOKUP(表1[[#This Row],[Pers.no.]],'[6]Person Detail'!$B:$W,21,0)</f>
        <v>1.2413030756226022</v>
      </c>
      <c r="BA493" s="404">
        <f>VLOOKUP(表1[[#This Row],[Pers.no.]],'[6]Person Detail'!$B:$W,22,0)</f>
        <v>1.2600296219975529</v>
      </c>
    </row>
    <row r="494" spans="1:53" ht="19.95" customHeight="1">
      <c r="A494" s="87" t="s">
        <v>562</v>
      </c>
      <c r="B494" s="5">
        <v>15001410</v>
      </c>
      <c r="C494" s="5" t="s">
        <v>54</v>
      </c>
      <c r="D494" s="5" t="s">
        <v>55</v>
      </c>
      <c r="E494" s="5" t="s">
        <v>2051</v>
      </c>
      <c r="F494" s="5" t="s">
        <v>1868</v>
      </c>
      <c r="G494" s="5" t="s">
        <v>1869</v>
      </c>
      <c r="H494" s="6">
        <v>39511</v>
      </c>
      <c r="I494" s="5" t="s">
        <v>110</v>
      </c>
      <c r="J494" s="5" t="s">
        <v>110</v>
      </c>
      <c r="K494" s="5" t="s">
        <v>89</v>
      </c>
      <c r="L494" s="7">
        <v>2</v>
      </c>
      <c r="M494" s="7">
        <v>5</v>
      </c>
      <c r="N494" s="8">
        <v>17806</v>
      </c>
      <c r="O494" s="89">
        <v>0.05</v>
      </c>
      <c r="P494" s="10">
        <f t="shared" si="145"/>
        <v>890</v>
      </c>
      <c r="Q494" s="89">
        <v>0</v>
      </c>
      <c r="R494" s="10">
        <f t="shared" si="146"/>
        <v>0</v>
      </c>
      <c r="S494" s="89">
        <f t="shared" si="147"/>
        <v>4.998315174660227E-2</v>
      </c>
      <c r="T494" s="10">
        <f t="shared" si="148"/>
        <v>890</v>
      </c>
      <c r="U494" s="10">
        <f t="shared" si="149"/>
        <v>18696</v>
      </c>
      <c r="V494" s="11">
        <f t="shared" si="142"/>
        <v>18696</v>
      </c>
      <c r="W494" s="12">
        <f t="shared" si="150"/>
        <v>890</v>
      </c>
      <c r="X494" s="93">
        <f t="shared" si="144"/>
        <v>0.05</v>
      </c>
      <c r="Y494" s="94" t="str">
        <f t="shared" si="143"/>
        <v>4.00%-6.00%</v>
      </c>
      <c r="Z494" s="15"/>
      <c r="AA494" s="15"/>
      <c r="AB494" s="15"/>
      <c r="AC494" s="96"/>
      <c r="AD494" s="8">
        <f t="shared" si="151"/>
        <v>0</v>
      </c>
      <c r="AE494" s="17">
        <f t="shared" si="152"/>
        <v>18696</v>
      </c>
      <c r="AF494" s="18">
        <f t="shared" si="153"/>
        <v>890</v>
      </c>
      <c r="AG494" s="98">
        <f t="shared" si="154"/>
        <v>4.9983151746602283E-2</v>
      </c>
      <c r="AH494" s="20">
        <v>14</v>
      </c>
      <c r="AI494" s="20">
        <v>450</v>
      </c>
      <c r="AJ494" s="20"/>
      <c r="AK494" s="20">
        <v>688</v>
      </c>
      <c r="AL494" s="20">
        <f t="shared" si="155"/>
        <v>267832</v>
      </c>
      <c r="AM494" s="7">
        <v>3</v>
      </c>
      <c r="AN494" s="20"/>
      <c r="AO494" s="21"/>
      <c r="AP494" s="21"/>
      <c r="AQ494" s="5" t="s">
        <v>1841</v>
      </c>
      <c r="AR494" s="5" t="s">
        <v>76</v>
      </c>
      <c r="AW494" s="145" t="e" vm="1">
        <f t="shared" ca="1" si="156"/>
        <v>#NAME?</v>
      </c>
      <c r="AX494" s="21" t="str">
        <f>VLOOKUP(表1[[#This Row],[Pers.no.]],'[6]Person Detail'!$B:$L,11,0)</f>
        <v>70-90</v>
      </c>
      <c r="AY494" s="404">
        <f>VLOOKUP(表1[[#This Row],[Pers.no.]],'[6]Person Detail'!$B:$R,17,0)</f>
        <v>1.4409063321869311</v>
      </c>
      <c r="AZ494" s="404">
        <f>VLOOKUP(表1[[#This Row],[Pers.no.]],'[6]Person Detail'!$B:$W,21,0)</f>
        <v>1.1578126015995838</v>
      </c>
      <c r="BA494" s="404">
        <f>VLOOKUP(表1[[#This Row],[Pers.no.]],'[6]Person Detail'!$B:$W,22,0)</f>
        <v>1.2039410135874815</v>
      </c>
    </row>
    <row r="495" spans="1:53" ht="19.95" customHeight="1">
      <c r="A495" s="87" t="s">
        <v>562</v>
      </c>
      <c r="B495" s="5">
        <v>15001451</v>
      </c>
      <c r="C495" s="5" t="s">
        <v>54</v>
      </c>
      <c r="D495" s="5" t="s">
        <v>55</v>
      </c>
      <c r="E495" s="5" t="s">
        <v>2051</v>
      </c>
      <c r="F495" s="5" t="s">
        <v>1898</v>
      </c>
      <c r="G495" s="5" t="s">
        <v>1862</v>
      </c>
      <c r="H495" s="6">
        <v>39525</v>
      </c>
      <c r="I495" s="5" t="s">
        <v>594</v>
      </c>
      <c r="J495" s="5" t="s">
        <v>594</v>
      </c>
      <c r="K495" s="5" t="s">
        <v>568</v>
      </c>
      <c r="L495" s="7">
        <v>2</v>
      </c>
      <c r="M495" s="7">
        <v>3</v>
      </c>
      <c r="N495" s="8">
        <v>6639</v>
      </c>
      <c r="O495" s="89">
        <v>0</v>
      </c>
      <c r="P495" s="10">
        <f t="shared" si="145"/>
        <v>0</v>
      </c>
      <c r="Q495" s="89">
        <v>0</v>
      </c>
      <c r="R495" s="10">
        <f t="shared" si="146"/>
        <v>0</v>
      </c>
      <c r="S495" s="89">
        <f t="shared" si="147"/>
        <v>0</v>
      </c>
      <c r="T495" s="10">
        <f t="shared" si="148"/>
        <v>0</v>
      </c>
      <c r="U495" s="10">
        <f t="shared" si="149"/>
        <v>6639</v>
      </c>
      <c r="V495" s="11">
        <f t="shared" si="142"/>
        <v>6639</v>
      </c>
      <c r="W495" s="12">
        <f t="shared" si="150"/>
        <v>0</v>
      </c>
      <c r="X495" s="93">
        <f t="shared" si="144"/>
        <v>0</v>
      </c>
      <c r="Y495" s="94" t="str">
        <f t="shared" si="143"/>
        <v>0.00%-0.00%</v>
      </c>
      <c r="Z495" s="15"/>
      <c r="AA495" s="15"/>
      <c r="AB495" s="15"/>
      <c r="AC495" s="96"/>
      <c r="AD495" s="8">
        <f t="shared" si="151"/>
        <v>0</v>
      </c>
      <c r="AE495" s="17">
        <f t="shared" si="152"/>
        <v>6639</v>
      </c>
      <c r="AF495" s="18">
        <f t="shared" si="153"/>
        <v>0</v>
      </c>
      <c r="AG495" s="98">
        <f t="shared" si="154"/>
        <v>0</v>
      </c>
      <c r="AH495" s="20">
        <v>14</v>
      </c>
      <c r="AI495" s="20">
        <v>450</v>
      </c>
      <c r="AJ495" s="20"/>
      <c r="AK495" s="20">
        <v>688</v>
      </c>
      <c r="AL495" s="20">
        <f t="shared" si="155"/>
        <v>99034</v>
      </c>
      <c r="AM495" s="7">
        <v>3</v>
      </c>
      <c r="AN495" s="20"/>
      <c r="AO495" s="21"/>
      <c r="AP495" s="21"/>
      <c r="AQ495" s="5" t="s">
        <v>1841</v>
      </c>
      <c r="AR495" s="5" t="s">
        <v>76</v>
      </c>
      <c r="AW495" s="145" t="e" vm="1">
        <f t="shared" ca="1" si="156"/>
        <v>#NAME?</v>
      </c>
      <c r="AX495" s="21" t="str">
        <f>VLOOKUP(表1[[#This Row],[Pers.no.]],'[6]Person Detail'!$B:$L,11,0)</f>
        <v>&gt;90</v>
      </c>
      <c r="AY495" s="404">
        <f>VLOOKUP(表1[[#This Row],[Pers.no.]],'[6]Person Detail'!$B:$R,17,0)</f>
        <v>0.82099795956223331</v>
      </c>
      <c r="AZ495" s="404">
        <f>VLOOKUP(表1[[#This Row],[Pers.no.]],'[6]Person Detail'!$B:$W,21,0)</f>
        <v>1.1690438457474908</v>
      </c>
      <c r="BA495" s="404">
        <f>VLOOKUP(表1[[#This Row],[Pers.no.]],'[6]Person Detail'!$B:$W,22,0)</f>
        <v>1.0505577972940898</v>
      </c>
    </row>
    <row r="496" spans="1:53" ht="19.95" customHeight="1">
      <c r="A496" s="87" t="s">
        <v>562</v>
      </c>
      <c r="B496" s="5">
        <v>15001554</v>
      </c>
      <c r="C496" s="5" t="s">
        <v>54</v>
      </c>
      <c r="D496" s="5" t="s">
        <v>55</v>
      </c>
      <c r="E496" s="5" t="s">
        <v>2051</v>
      </c>
      <c r="F496" s="5" t="s">
        <v>1909</v>
      </c>
      <c r="G496" s="5" t="s">
        <v>1880</v>
      </c>
      <c r="H496" s="6">
        <v>39560</v>
      </c>
      <c r="I496" s="5" t="s">
        <v>340</v>
      </c>
      <c r="J496" s="5" t="s">
        <v>1910</v>
      </c>
      <c r="K496" s="5" t="s">
        <v>341</v>
      </c>
      <c r="L496" s="7">
        <v>2</v>
      </c>
      <c r="M496" s="7">
        <v>3</v>
      </c>
      <c r="N496" s="8">
        <v>26500</v>
      </c>
      <c r="O496" s="89">
        <v>0.03</v>
      </c>
      <c r="P496" s="10">
        <f t="shared" si="145"/>
        <v>795</v>
      </c>
      <c r="Q496" s="89">
        <v>0</v>
      </c>
      <c r="R496" s="10">
        <f t="shared" si="146"/>
        <v>0</v>
      </c>
      <c r="S496" s="89">
        <f t="shared" si="147"/>
        <v>0.03</v>
      </c>
      <c r="T496" s="10">
        <f t="shared" si="148"/>
        <v>795</v>
      </c>
      <c r="U496" s="10">
        <f t="shared" si="149"/>
        <v>27295</v>
      </c>
      <c r="V496" s="11">
        <f t="shared" si="142"/>
        <v>27295</v>
      </c>
      <c r="W496" s="12">
        <f t="shared" si="150"/>
        <v>795</v>
      </c>
      <c r="X496" s="93">
        <f t="shared" si="144"/>
        <v>0.03</v>
      </c>
      <c r="Y496" s="94" t="str">
        <f t="shared" si="143"/>
        <v>2.40%-3.60%</v>
      </c>
      <c r="Z496" s="15"/>
      <c r="AA496" s="15"/>
      <c r="AB496" s="15"/>
      <c r="AC496" s="96"/>
      <c r="AD496" s="8">
        <f t="shared" si="151"/>
        <v>0</v>
      </c>
      <c r="AE496" s="17">
        <f t="shared" si="152"/>
        <v>27295</v>
      </c>
      <c r="AF496" s="18">
        <f t="shared" si="153"/>
        <v>795</v>
      </c>
      <c r="AG496" s="98">
        <f t="shared" si="154"/>
        <v>3.0000000000000027E-2</v>
      </c>
      <c r="AH496" s="20">
        <v>14</v>
      </c>
      <c r="AI496" s="20">
        <v>450</v>
      </c>
      <c r="AJ496" s="20">
        <v>1000</v>
      </c>
      <c r="AK496" s="20">
        <v>688</v>
      </c>
      <c r="AL496" s="20">
        <f t="shared" si="155"/>
        <v>400218</v>
      </c>
      <c r="AM496" s="7">
        <v>5</v>
      </c>
      <c r="AN496" s="20"/>
      <c r="AO496" s="21"/>
      <c r="AP496" s="21"/>
      <c r="AQ496" s="5" t="s">
        <v>1841</v>
      </c>
      <c r="AR496" s="5" t="s">
        <v>76</v>
      </c>
      <c r="AW496" s="145" t="e" vm="1">
        <f t="shared" ca="1" si="156"/>
        <v>#NAME?</v>
      </c>
      <c r="AX496" s="21" t="str">
        <f>VLOOKUP(表1[[#This Row],[Pers.no.]],'[6]Person Detail'!$B:$L,11,0)</f>
        <v>50-70</v>
      </c>
      <c r="AY496" s="404">
        <f>VLOOKUP(表1[[#This Row],[Pers.no.]],'[6]Person Detail'!$B:$R,17,0)</f>
        <v>0.67168529642866193</v>
      </c>
      <c r="AZ496" s="404">
        <f>VLOOKUP(表1[[#This Row],[Pers.no.]],'[6]Person Detail'!$B:$W,21,0)</f>
        <v>0.79998792471057045</v>
      </c>
      <c r="BA496" s="404">
        <f>VLOOKUP(表1[[#This Row],[Pers.no.]],'[6]Person Detail'!$B:$W,22,0)</f>
        <v>0.79409411593570445</v>
      </c>
    </row>
    <row r="497" spans="1:53" ht="19.95" customHeight="1">
      <c r="A497" s="87" t="s">
        <v>562</v>
      </c>
      <c r="B497" s="5">
        <v>15001559</v>
      </c>
      <c r="C497" s="5" t="s">
        <v>54</v>
      </c>
      <c r="D497" s="5" t="s">
        <v>55</v>
      </c>
      <c r="E497" s="5" t="s">
        <v>2051</v>
      </c>
      <c r="F497" s="5" t="s">
        <v>1913</v>
      </c>
      <c r="G497" s="5" t="s">
        <v>1880</v>
      </c>
      <c r="H497" s="6">
        <v>39560</v>
      </c>
      <c r="I497" s="5" t="s">
        <v>87</v>
      </c>
      <c r="J497" s="5" t="s">
        <v>815</v>
      </c>
      <c r="K497" s="5" t="s">
        <v>89</v>
      </c>
      <c r="L497" s="7">
        <v>2</v>
      </c>
      <c r="M497" s="7">
        <v>3</v>
      </c>
      <c r="N497" s="8">
        <v>19043</v>
      </c>
      <c r="O497" s="89">
        <v>0</v>
      </c>
      <c r="P497" s="10">
        <f t="shared" si="145"/>
        <v>0</v>
      </c>
      <c r="Q497" s="89">
        <v>0</v>
      </c>
      <c r="R497" s="10">
        <f t="shared" si="146"/>
        <v>0</v>
      </c>
      <c r="S497" s="89">
        <f t="shared" si="147"/>
        <v>0</v>
      </c>
      <c r="T497" s="10">
        <f t="shared" si="148"/>
        <v>0</v>
      </c>
      <c r="U497" s="10">
        <f t="shared" si="149"/>
        <v>19043</v>
      </c>
      <c r="V497" s="11">
        <f t="shared" ref="V497:V500" si="157">U497</f>
        <v>19043</v>
      </c>
      <c r="W497" s="12">
        <f t="shared" si="150"/>
        <v>0</v>
      </c>
      <c r="X497" s="93">
        <f t="shared" si="144"/>
        <v>0</v>
      </c>
      <c r="Y497" s="94" t="str">
        <f t="shared" si="143"/>
        <v>0.00%-0.00%</v>
      </c>
      <c r="Z497" s="15"/>
      <c r="AA497" s="15"/>
      <c r="AB497" s="15"/>
      <c r="AC497" s="96"/>
      <c r="AD497" s="8">
        <f t="shared" si="151"/>
        <v>0</v>
      </c>
      <c r="AE497" s="17">
        <f t="shared" si="152"/>
        <v>19043</v>
      </c>
      <c r="AF497" s="18">
        <f t="shared" si="153"/>
        <v>0</v>
      </c>
      <c r="AG497" s="98">
        <f t="shared" si="154"/>
        <v>0</v>
      </c>
      <c r="AH497" s="20">
        <v>14</v>
      </c>
      <c r="AI497" s="20">
        <v>450</v>
      </c>
      <c r="AJ497" s="20"/>
      <c r="AK497" s="20">
        <v>688</v>
      </c>
      <c r="AL497" s="20">
        <f t="shared" si="155"/>
        <v>272690</v>
      </c>
      <c r="AM497" s="7">
        <v>5</v>
      </c>
      <c r="AN497" s="20"/>
      <c r="AO497" s="21"/>
      <c r="AP497" s="21"/>
      <c r="AQ497" s="5" t="s">
        <v>1841</v>
      </c>
      <c r="AR497" s="5" t="s">
        <v>76</v>
      </c>
      <c r="AW497" s="145" t="e" vm="1">
        <f t="shared" ca="1" si="156"/>
        <v>#NAME?</v>
      </c>
      <c r="AX497" s="21" t="str">
        <f>VLOOKUP(表1[[#This Row],[Pers.no.]],'[6]Person Detail'!$B:$L,11,0)</f>
        <v>&gt;90</v>
      </c>
      <c r="AY497" s="404">
        <f>VLOOKUP(表1[[#This Row],[Pers.no.]],'[6]Person Detail'!$B:$R,17,0)</f>
        <v>1.5410074853327937</v>
      </c>
      <c r="AZ497" s="404">
        <f>VLOOKUP(表1[[#This Row],[Pers.no.]],'[6]Person Detail'!$B:$W,21,0)</f>
        <v>1.2382469601404513</v>
      </c>
      <c r="BA497" s="404">
        <f>VLOOKUP(表1[[#This Row],[Pers.no.]],'[6]Person Detail'!$B:$W,22,0)</f>
        <v>1.2262863030459141</v>
      </c>
    </row>
    <row r="498" spans="1:53" ht="19.95" customHeight="1">
      <c r="A498" s="87" t="s">
        <v>562</v>
      </c>
      <c r="B498" s="5">
        <v>15001582</v>
      </c>
      <c r="C498" s="5" t="s">
        <v>54</v>
      </c>
      <c r="D498" s="5" t="s">
        <v>55</v>
      </c>
      <c r="E498" s="5" t="s">
        <v>2051</v>
      </c>
      <c r="F498" s="5" t="s">
        <v>1916</v>
      </c>
      <c r="G498" s="5" t="s">
        <v>1847</v>
      </c>
      <c r="H498" s="6">
        <v>39574</v>
      </c>
      <c r="I498" s="5" t="s">
        <v>84</v>
      </c>
      <c r="J498" s="5" t="s">
        <v>84</v>
      </c>
      <c r="K498" s="5" t="s">
        <v>66</v>
      </c>
      <c r="L498" s="7">
        <v>2</v>
      </c>
      <c r="M498" s="7">
        <v>2</v>
      </c>
      <c r="N498" s="8">
        <v>25535</v>
      </c>
      <c r="O498" s="89">
        <v>0</v>
      </c>
      <c r="P498" s="10">
        <f t="shared" si="145"/>
        <v>0</v>
      </c>
      <c r="Q498" s="89">
        <v>0</v>
      </c>
      <c r="R498" s="10">
        <f t="shared" si="146"/>
        <v>0</v>
      </c>
      <c r="S498" s="89">
        <f t="shared" si="147"/>
        <v>0</v>
      </c>
      <c r="T498" s="10">
        <f t="shared" si="148"/>
        <v>0</v>
      </c>
      <c r="U498" s="10">
        <f t="shared" si="149"/>
        <v>25535</v>
      </c>
      <c r="V498" s="11">
        <f t="shared" si="157"/>
        <v>25535</v>
      </c>
      <c r="W498" s="12">
        <f t="shared" si="150"/>
        <v>0</v>
      </c>
      <c r="X498" s="93">
        <f t="shared" si="144"/>
        <v>0</v>
      </c>
      <c r="Y498" s="94" t="str">
        <f t="shared" si="143"/>
        <v>0.00%-0.00%</v>
      </c>
      <c r="Z498" s="15"/>
      <c r="AA498" s="15"/>
      <c r="AB498" s="15"/>
      <c r="AC498" s="96"/>
      <c r="AD498" s="8">
        <f t="shared" si="151"/>
        <v>0</v>
      </c>
      <c r="AE498" s="17">
        <f t="shared" si="152"/>
        <v>25535</v>
      </c>
      <c r="AF498" s="18">
        <f t="shared" si="153"/>
        <v>0</v>
      </c>
      <c r="AG498" s="98">
        <f t="shared" si="154"/>
        <v>0</v>
      </c>
      <c r="AH498" s="20">
        <v>14</v>
      </c>
      <c r="AI498" s="20">
        <v>450</v>
      </c>
      <c r="AJ498" s="20"/>
      <c r="AK498" s="20">
        <v>688</v>
      </c>
      <c r="AL498" s="20">
        <f t="shared" si="155"/>
        <v>363578</v>
      </c>
      <c r="AM498" s="7">
        <v>3</v>
      </c>
      <c r="AN498" s="20"/>
      <c r="AO498" s="21"/>
      <c r="AP498" s="21"/>
      <c r="AQ498" s="5" t="s">
        <v>1841</v>
      </c>
      <c r="AR498" s="5" t="s">
        <v>76</v>
      </c>
      <c r="AW498" s="145" t="e" vm="1">
        <f t="shared" ca="1" si="156"/>
        <v>#NAME?</v>
      </c>
      <c r="AX498" s="21" t="str">
        <f>VLOOKUP(表1[[#This Row],[Pers.no.]],'[6]Person Detail'!$B:$L,11,0)</f>
        <v>0</v>
      </c>
      <c r="AY498" s="404">
        <f>VLOOKUP(表1[[#This Row],[Pers.no.]],'[6]Person Detail'!$B:$R,17,0)</f>
        <v>1.6145042994436014</v>
      </c>
      <c r="AZ498" s="404">
        <f>VLOOKUP(表1[[#This Row],[Pers.no.]],'[6]Person Detail'!$B:$W,21,0)</f>
        <v>1.2957982340403937</v>
      </c>
      <c r="BA498" s="404">
        <f>VLOOKUP(表1[[#This Row],[Pers.no.]],'[6]Person Detail'!$B:$W,22,0)</f>
        <v>1.2617976972871474</v>
      </c>
    </row>
    <row r="499" spans="1:53" ht="19.95" customHeight="1">
      <c r="A499" s="87" t="s">
        <v>562</v>
      </c>
      <c r="B499" s="5">
        <v>15001715</v>
      </c>
      <c r="C499" s="5" t="s">
        <v>54</v>
      </c>
      <c r="D499" s="5" t="s">
        <v>55</v>
      </c>
      <c r="E499" s="5" t="s">
        <v>2051</v>
      </c>
      <c r="F499" s="5" t="s">
        <v>1898</v>
      </c>
      <c r="G499" s="5" t="s">
        <v>1862</v>
      </c>
      <c r="H499" s="6">
        <v>39616</v>
      </c>
      <c r="I499" s="5" t="s">
        <v>592</v>
      </c>
      <c r="J499" s="5" t="s">
        <v>592</v>
      </c>
      <c r="K499" s="5" t="s">
        <v>286</v>
      </c>
      <c r="L499" s="7">
        <v>2</v>
      </c>
      <c r="M499" s="7">
        <v>3</v>
      </c>
      <c r="N499" s="8">
        <v>7498</v>
      </c>
      <c r="O499" s="89">
        <v>0.03</v>
      </c>
      <c r="P499" s="10">
        <f t="shared" si="145"/>
        <v>225</v>
      </c>
      <c r="Q499" s="89">
        <v>0</v>
      </c>
      <c r="R499" s="10">
        <f t="shared" si="146"/>
        <v>0</v>
      </c>
      <c r="S499" s="89">
        <f t="shared" si="147"/>
        <v>3.0008002133902374E-2</v>
      </c>
      <c r="T499" s="10">
        <f t="shared" si="148"/>
        <v>225</v>
      </c>
      <c r="U499" s="10">
        <f t="shared" si="149"/>
        <v>7723</v>
      </c>
      <c r="V499" s="11">
        <v>7760</v>
      </c>
      <c r="W499" s="12">
        <f t="shared" si="150"/>
        <v>262</v>
      </c>
      <c r="X499" s="93">
        <f t="shared" si="144"/>
        <v>3.49E-2</v>
      </c>
      <c r="Y499" s="94" t="str">
        <f t="shared" si="143"/>
        <v>2.40%-3.60%</v>
      </c>
      <c r="Z499" s="15"/>
      <c r="AA499" s="15"/>
      <c r="AB499" s="15"/>
      <c r="AC499" s="96"/>
      <c r="AD499" s="8">
        <f t="shared" si="151"/>
        <v>0</v>
      </c>
      <c r="AE499" s="17">
        <f t="shared" si="152"/>
        <v>7760</v>
      </c>
      <c r="AF499" s="18">
        <f t="shared" si="153"/>
        <v>262</v>
      </c>
      <c r="AG499" s="98">
        <f t="shared" si="154"/>
        <v>3.4942651373699674E-2</v>
      </c>
      <c r="AH499" s="20">
        <v>14</v>
      </c>
      <c r="AI499" s="20">
        <v>450</v>
      </c>
      <c r="AJ499" s="20"/>
      <c r="AK499" s="20">
        <v>688</v>
      </c>
      <c r="AL499" s="20">
        <f t="shared" si="155"/>
        <v>114728</v>
      </c>
      <c r="AM499" s="7">
        <v>4</v>
      </c>
      <c r="AN499" s="20"/>
      <c r="AO499" s="21"/>
      <c r="AP499" s="21" t="s">
        <v>1865</v>
      </c>
      <c r="AQ499" s="5" t="s">
        <v>1841</v>
      </c>
      <c r="AR499" s="5" t="s">
        <v>76</v>
      </c>
      <c r="AW499" s="145" t="e" vm="1">
        <f t="shared" ca="1" si="156"/>
        <v>#NAME?</v>
      </c>
      <c r="AX499" s="21" t="str">
        <f>VLOOKUP(表1[[#This Row],[Pers.no.]],'[6]Person Detail'!$B:$L,11,0)</f>
        <v>50-70</v>
      </c>
      <c r="AY499" s="404">
        <f>VLOOKUP(表1[[#This Row],[Pers.no.]],'[6]Person Detail'!$B:$R,17,0)</f>
        <v>1.0635460992907801</v>
      </c>
      <c r="AZ499" s="404">
        <f>VLOOKUP(表1[[#This Row],[Pers.no.]],'[6]Person Detail'!$B:$W,21,0)</f>
        <v>0.92442362224140062</v>
      </c>
      <c r="BA499" s="404">
        <f>VLOOKUP(表1[[#This Row],[Pers.no.]],'[6]Person Detail'!$B:$W,22,0)</f>
        <v>0.83181477114374536</v>
      </c>
    </row>
    <row r="500" spans="1:53" ht="19.95" customHeight="1">
      <c r="A500" s="87" t="s">
        <v>562</v>
      </c>
      <c r="B500" s="5">
        <v>15001898</v>
      </c>
      <c r="C500" s="5" t="s">
        <v>54</v>
      </c>
      <c r="D500" s="5" t="s">
        <v>55</v>
      </c>
      <c r="E500" s="5" t="s">
        <v>2051</v>
      </c>
      <c r="F500" s="5" t="s">
        <v>1904</v>
      </c>
      <c r="G500" s="5" t="s">
        <v>1847</v>
      </c>
      <c r="H500" s="6">
        <v>39665</v>
      </c>
      <c r="I500" s="5" t="s">
        <v>84</v>
      </c>
      <c r="J500" s="5" t="s">
        <v>84</v>
      </c>
      <c r="K500" s="5" t="s">
        <v>66</v>
      </c>
      <c r="L500" s="7">
        <v>2</v>
      </c>
      <c r="M500" s="7">
        <v>4</v>
      </c>
      <c r="N500" s="8">
        <v>19706</v>
      </c>
      <c r="O500" s="89">
        <v>3.7500000000000006E-2</v>
      </c>
      <c r="P500" s="10">
        <f t="shared" si="145"/>
        <v>739</v>
      </c>
      <c r="Q500" s="89">
        <v>0</v>
      </c>
      <c r="R500" s="10">
        <f t="shared" si="146"/>
        <v>0</v>
      </c>
      <c r="S500" s="89">
        <f t="shared" si="147"/>
        <v>3.750126864914239E-2</v>
      </c>
      <c r="T500" s="10">
        <f t="shared" si="148"/>
        <v>739</v>
      </c>
      <c r="U500" s="10">
        <f t="shared" si="149"/>
        <v>20445</v>
      </c>
      <c r="V500" s="11">
        <f t="shared" si="157"/>
        <v>20445</v>
      </c>
      <c r="W500" s="12">
        <f t="shared" si="150"/>
        <v>739</v>
      </c>
      <c r="X500" s="93">
        <f t="shared" si="144"/>
        <v>3.7499999999999999E-2</v>
      </c>
      <c r="Y500" s="94" t="str">
        <f t="shared" ref="Y500:Y557" si="158">IF(OR(L500=1,L500=2,L500=4),TEXT(S500*0.8,"0.00%")&amp;"-"&amp;TEXT(S500*1.2,"0.00%"),IF(OR(L500=3,L500=6),TEXT(0,"0.00%")&amp;"-"&amp;TEXT(7%*1.2,"0.00%"),IF(OR(L500=5,L500=7),TEXT((R500/N500),"0.00%")&amp;"-"&amp;TEXT((R500/N500)+7%,"0.00%"),"")))</f>
        <v>3.00%-4.50%</v>
      </c>
      <c r="Z500" s="15"/>
      <c r="AA500" s="15"/>
      <c r="AB500" s="15"/>
      <c r="AC500" s="96"/>
      <c r="AD500" s="8">
        <f t="shared" si="151"/>
        <v>0</v>
      </c>
      <c r="AE500" s="17">
        <f t="shared" si="152"/>
        <v>20445</v>
      </c>
      <c r="AF500" s="18">
        <f t="shared" si="153"/>
        <v>739</v>
      </c>
      <c r="AG500" s="98">
        <f t="shared" si="154"/>
        <v>3.7501268649142494E-2</v>
      </c>
      <c r="AH500" s="20">
        <v>14</v>
      </c>
      <c r="AI500" s="20">
        <v>450</v>
      </c>
      <c r="AJ500" s="20"/>
      <c r="AK500" s="20">
        <v>688</v>
      </c>
      <c r="AL500" s="20">
        <f t="shared" si="155"/>
        <v>292318</v>
      </c>
      <c r="AM500" s="7">
        <v>4</v>
      </c>
      <c r="AN500" s="20"/>
      <c r="AO500" s="21"/>
      <c r="AP500" s="21"/>
      <c r="AQ500" s="5" t="s">
        <v>1841</v>
      </c>
      <c r="AR500" s="5" t="s">
        <v>76</v>
      </c>
      <c r="AW500" s="145" t="e" vm="1">
        <f t="shared" ca="1" si="156"/>
        <v>#NAME?</v>
      </c>
      <c r="AX500" s="21" t="str">
        <f>VLOOKUP(表1[[#This Row],[Pers.no.]],'[6]Person Detail'!$B:$L,11,0)</f>
        <v>70-90</v>
      </c>
      <c r="AY500" s="404">
        <f>VLOOKUP(表1[[#This Row],[Pers.no.]],'[6]Person Detail'!$B:$R,17,0)</f>
        <v>1.2459534648457258</v>
      </c>
      <c r="AZ500" s="404">
        <f>VLOOKUP(表1[[#This Row],[Pers.no.]],'[6]Person Detail'!$B:$W,21,0)</f>
        <v>1</v>
      </c>
      <c r="BA500" s="404">
        <f>VLOOKUP(表1[[#This Row],[Pers.no.]],'[6]Person Detail'!$B:$W,22,0)</f>
        <v>1.0102782032910016</v>
      </c>
    </row>
    <row r="501" spans="1:53" ht="19.95" customHeight="1">
      <c r="A501" s="87" t="s">
        <v>562</v>
      </c>
      <c r="B501" s="5">
        <v>15002587</v>
      </c>
      <c r="C501" s="5" t="s">
        <v>54</v>
      </c>
      <c r="D501" s="5" t="s">
        <v>55</v>
      </c>
      <c r="E501" s="5" t="s">
        <v>2051</v>
      </c>
      <c r="F501" s="5" t="s">
        <v>1891</v>
      </c>
      <c r="G501" s="5" t="s">
        <v>1892</v>
      </c>
      <c r="H501" s="6">
        <v>40001</v>
      </c>
      <c r="I501" s="5" t="s">
        <v>65</v>
      </c>
      <c r="J501" s="5" t="s">
        <v>65</v>
      </c>
      <c r="K501" s="5" t="s">
        <v>66</v>
      </c>
      <c r="L501" s="7">
        <v>2</v>
      </c>
      <c r="M501" s="7">
        <v>3</v>
      </c>
      <c r="N501" s="8">
        <v>13738</v>
      </c>
      <c r="O501" s="89">
        <v>0.03</v>
      </c>
      <c r="P501" s="10">
        <f t="shared" si="145"/>
        <v>412</v>
      </c>
      <c r="Q501" s="89">
        <v>0</v>
      </c>
      <c r="R501" s="10">
        <f t="shared" si="146"/>
        <v>0</v>
      </c>
      <c r="S501" s="89">
        <f t="shared" si="147"/>
        <v>2.9989809288105983E-2</v>
      </c>
      <c r="T501" s="10">
        <f t="shared" si="148"/>
        <v>412</v>
      </c>
      <c r="U501" s="10">
        <f t="shared" si="149"/>
        <v>14150</v>
      </c>
      <c r="V501" s="11">
        <v>14080</v>
      </c>
      <c r="W501" s="12">
        <f t="shared" si="150"/>
        <v>342</v>
      </c>
      <c r="X501" s="93">
        <f t="shared" si="144"/>
        <v>2.4899999999999999E-2</v>
      </c>
      <c r="Y501" s="94" t="str">
        <f t="shared" si="158"/>
        <v>2.40%-3.60%</v>
      </c>
      <c r="Z501" s="15"/>
      <c r="AA501" s="15"/>
      <c r="AB501" s="15"/>
      <c r="AC501" s="96"/>
      <c r="AD501" s="8">
        <f t="shared" si="151"/>
        <v>0</v>
      </c>
      <c r="AE501" s="17">
        <f t="shared" si="152"/>
        <v>14080</v>
      </c>
      <c r="AF501" s="18">
        <f t="shared" si="153"/>
        <v>342</v>
      </c>
      <c r="AG501" s="98">
        <f t="shared" si="154"/>
        <v>2.4894453341097744E-2</v>
      </c>
      <c r="AH501" s="20">
        <v>14</v>
      </c>
      <c r="AI501" s="20">
        <v>450</v>
      </c>
      <c r="AJ501" s="20"/>
      <c r="AK501" s="20">
        <v>688</v>
      </c>
      <c r="AL501" s="20">
        <f t="shared" si="155"/>
        <v>203208</v>
      </c>
      <c r="AM501" s="7">
        <v>2</v>
      </c>
      <c r="AN501" s="20"/>
      <c r="AO501" s="21"/>
      <c r="AP501" s="21" t="s">
        <v>1848</v>
      </c>
      <c r="AQ501" s="5" t="s">
        <v>1841</v>
      </c>
      <c r="AR501" s="5" t="s">
        <v>76</v>
      </c>
      <c r="AW501" s="145" t="e" vm="1">
        <f t="shared" ca="1" si="156"/>
        <v>#NAME?</v>
      </c>
      <c r="AX501" s="21" t="str">
        <f>VLOOKUP(表1[[#This Row],[Pers.no.]],'[6]Person Detail'!$B:$L,11,0)</f>
        <v>50-70</v>
      </c>
      <c r="AY501" s="404">
        <f>VLOOKUP(表1[[#This Row],[Pers.no.]],'[6]Person Detail'!$B:$R,17,0)</f>
        <v>0.86861406170966116</v>
      </c>
      <c r="AZ501" s="404">
        <f>VLOOKUP(表1[[#This Row],[Pers.no.]],'[6]Person Detail'!$B:$W,21,0)</f>
        <v>0.69714807672790013</v>
      </c>
      <c r="BA501" s="404">
        <f>VLOOKUP(表1[[#This Row],[Pers.no.]],'[6]Person Detail'!$B:$W,22,0)</f>
        <v>0.69575529969857197</v>
      </c>
    </row>
    <row r="502" spans="1:53" ht="19.95" customHeight="1">
      <c r="A502" s="87" t="s">
        <v>562</v>
      </c>
      <c r="B502" s="5">
        <v>15002828</v>
      </c>
      <c r="C502" s="5" t="s">
        <v>54</v>
      </c>
      <c r="D502" s="5" t="s">
        <v>55</v>
      </c>
      <c r="E502" s="5" t="s">
        <v>2051</v>
      </c>
      <c r="F502" s="5" t="s">
        <v>1879</v>
      </c>
      <c r="G502" s="5" t="s">
        <v>1880</v>
      </c>
      <c r="H502" s="6">
        <v>40269</v>
      </c>
      <c r="I502" s="5" t="s">
        <v>594</v>
      </c>
      <c r="J502" s="5" t="s">
        <v>594</v>
      </c>
      <c r="K502" s="5" t="s">
        <v>568</v>
      </c>
      <c r="L502" s="7">
        <v>2</v>
      </c>
      <c r="M502" s="7">
        <v>4</v>
      </c>
      <c r="N502" s="8">
        <v>5342</v>
      </c>
      <c r="O502" s="89">
        <v>0.03</v>
      </c>
      <c r="P502" s="10">
        <f t="shared" si="145"/>
        <v>160</v>
      </c>
      <c r="Q502" s="89">
        <v>0</v>
      </c>
      <c r="R502" s="10">
        <f t="shared" si="146"/>
        <v>0</v>
      </c>
      <c r="S502" s="89">
        <f t="shared" si="147"/>
        <v>2.9951329090228379E-2</v>
      </c>
      <c r="T502" s="10">
        <f t="shared" si="148"/>
        <v>160</v>
      </c>
      <c r="U502" s="10">
        <f t="shared" si="149"/>
        <v>5502</v>
      </c>
      <c r="V502" s="11">
        <v>6103</v>
      </c>
      <c r="W502" s="12">
        <f t="shared" si="150"/>
        <v>761</v>
      </c>
      <c r="X502" s="93">
        <f t="shared" si="144"/>
        <v>0.14249999999999999</v>
      </c>
      <c r="Y502" s="94" t="str">
        <f t="shared" si="158"/>
        <v>2.40%-3.59%</v>
      </c>
      <c r="Z502" s="15" t="s">
        <v>112</v>
      </c>
      <c r="AA502" s="15" t="s">
        <v>285</v>
      </c>
      <c r="AB502" s="15" t="s">
        <v>609</v>
      </c>
      <c r="AC502" s="96">
        <v>0.14099999999999999</v>
      </c>
      <c r="AD502" s="8">
        <f t="shared" si="151"/>
        <v>753</v>
      </c>
      <c r="AE502" s="17">
        <f t="shared" si="152"/>
        <v>6856</v>
      </c>
      <c r="AF502" s="18">
        <f t="shared" si="153"/>
        <v>1514</v>
      </c>
      <c r="AG502" s="98">
        <f t="shared" si="154"/>
        <v>0.28341445151628597</v>
      </c>
      <c r="AH502" s="20">
        <v>14</v>
      </c>
      <c r="AI502" s="20">
        <v>550</v>
      </c>
      <c r="AJ502" s="20"/>
      <c r="AK502" s="20">
        <v>688</v>
      </c>
      <c r="AL502" s="20">
        <f t="shared" si="155"/>
        <v>103272</v>
      </c>
      <c r="AM502" s="7">
        <v>3</v>
      </c>
      <c r="AN502" s="20"/>
      <c r="AO502" s="21" t="s">
        <v>1923</v>
      </c>
      <c r="AP502" s="21" t="s">
        <v>115</v>
      </c>
      <c r="AQ502" s="5" t="s">
        <v>1841</v>
      </c>
      <c r="AR502" s="5" t="s">
        <v>76</v>
      </c>
      <c r="AW502" s="145" t="e" vm="1">
        <f t="shared" ca="1" si="156"/>
        <v>#NAME?</v>
      </c>
      <c r="AX502" s="21" t="str">
        <f>VLOOKUP(表1[[#This Row],[Pers.no.]],'[6]Person Detail'!$B:$L,11,0)</f>
        <v>90-110</v>
      </c>
      <c r="AY502" s="404">
        <f>VLOOKUP(表1[[#This Row],[Pers.no.]],'[6]Person Detail'!$B:$R,17,0)</f>
        <v>0.66060718481419645</v>
      </c>
      <c r="AZ502" s="404">
        <f>VLOOKUP(表1[[#This Row],[Pers.no.]],'[6]Person Detail'!$B:$W,21,0)</f>
        <v>0.94065856664905789</v>
      </c>
      <c r="BA502" s="404">
        <f>VLOOKUP(表1[[#This Row],[Pers.no.]],'[6]Person Detail'!$B:$W,22,0)</f>
        <v>1.0848959569586201</v>
      </c>
    </row>
    <row r="503" spans="1:53" ht="19.95" customHeight="1">
      <c r="A503" s="87" t="s">
        <v>562</v>
      </c>
      <c r="B503" s="5">
        <v>15004586</v>
      </c>
      <c r="C503" s="5" t="s">
        <v>54</v>
      </c>
      <c r="D503" s="5" t="s">
        <v>55</v>
      </c>
      <c r="E503" s="5" t="s">
        <v>2051</v>
      </c>
      <c r="F503" s="5" t="s">
        <v>1844</v>
      </c>
      <c r="G503" s="5" t="s">
        <v>1840</v>
      </c>
      <c r="H503" s="6">
        <v>41456</v>
      </c>
      <c r="I503" s="5" t="s">
        <v>594</v>
      </c>
      <c r="J503" s="5" t="s">
        <v>594</v>
      </c>
      <c r="K503" s="5" t="s">
        <v>568</v>
      </c>
      <c r="L503" s="7">
        <v>2</v>
      </c>
      <c r="M503" s="7">
        <v>3</v>
      </c>
      <c r="N503" s="8">
        <v>5140</v>
      </c>
      <c r="O503" s="89">
        <v>2.5000000000000001E-2</v>
      </c>
      <c r="P503" s="10">
        <f t="shared" si="145"/>
        <v>129</v>
      </c>
      <c r="Q503" s="89">
        <v>0</v>
      </c>
      <c r="R503" s="10">
        <f t="shared" si="146"/>
        <v>0</v>
      </c>
      <c r="S503" s="89">
        <f t="shared" si="147"/>
        <v>2.5097276264591441E-2</v>
      </c>
      <c r="T503" s="10">
        <f t="shared" si="148"/>
        <v>129</v>
      </c>
      <c r="U503" s="10">
        <f t="shared" si="149"/>
        <v>5269</v>
      </c>
      <c r="V503" s="11">
        <v>5285</v>
      </c>
      <c r="W503" s="12">
        <f t="shared" si="150"/>
        <v>145</v>
      </c>
      <c r="X503" s="93">
        <f t="shared" si="144"/>
        <v>2.8199999999999999E-2</v>
      </c>
      <c r="Y503" s="94" t="str">
        <f t="shared" si="158"/>
        <v>2.01%-3.01%</v>
      </c>
      <c r="Z503" s="15"/>
      <c r="AA503" s="15"/>
      <c r="AB503" s="15"/>
      <c r="AC503" s="96"/>
      <c r="AD503" s="8">
        <f t="shared" si="151"/>
        <v>0</v>
      </c>
      <c r="AE503" s="17">
        <f t="shared" si="152"/>
        <v>5285</v>
      </c>
      <c r="AF503" s="18">
        <f t="shared" si="153"/>
        <v>145</v>
      </c>
      <c r="AG503" s="98">
        <f t="shared" si="154"/>
        <v>2.821011673151741E-2</v>
      </c>
      <c r="AH503" s="20">
        <v>14</v>
      </c>
      <c r="AI503" s="20">
        <v>550</v>
      </c>
      <c r="AJ503" s="20"/>
      <c r="AK503" s="20">
        <v>688</v>
      </c>
      <c r="AL503" s="20">
        <f t="shared" si="155"/>
        <v>81278</v>
      </c>
      <c r="AM503" s="7">
        <v>3</v>
      </c>
      <c r="AN503" s="20"/>
      <c r="AO503" s="21"/>
      <c r="AP503" s="21" t="s">
        <v>1865</v>
      </c>
      <c r="AQ503" s="5" t="s">
        <v>1841</v>
      </c>
      <c r="AR503" s="5" t="s">
        <v>76</v>
      </c>
      <c r="AW503" s="145" t="e" vm="1">
        <f t="shared" ca="1" si="156"/>
        <v>#NAME?</v>
      </c>
      <c r="AX503" s="21" t="str">
        <f>VLOOKUP(表1[[#This Row],[Pers.no.]],'[6]Person Detail'!$B:$L,11,0)</f>
        <v>70-90</v>
      </c>
      <c r="AY503" s="404">
        <f>VLOOKUP(表1[[#This Row],[Pers.no.]],'[6]Person Detail'!$B:$R,17,0)</f>
        <v>0.63562728003462565</v>
      </c>
      <c r="AZ503" s="404">
        <f>VLOOKUP(表1[[#This Row],[Pers.no.]],'[6]Person Detail'!$B:$W,21,0)</f>
        <v>0.90508892410635677</v>
      </c>
      <c r="BA503" s="404">
        <f>VLOOKUP(表1[[#This Row],[Pers.no.]],'[6]Person Detail'!$B:$W,22,0)</f>
        <v>0.83630034021678934</v>
      </c>
    </row>
    <row r="504" spans="1:53" ht="19.95" customHeight="1">
      <c r="A504" s="87" t="s">
        <v>562</v>
      </c>
      <c r="B504" s="5">
        <v>15004934</v>
      </c>
      <c r="C504" s="5" t="s">
        <v>54</v>
      </c>
      <c r="D504" s="5" t="s">
        <v>55</v>
      </c>
      <c r="E504" s="5" t="s">
        <v>2051</v>
      </c>
      <c r="F504" s="5" t="s">
        <v>1844</v>
      </c>
      <c r="G504" s="5" t="s">
        <v>1928</v>
      </c>
      <c r="H504" s="6">
        <v>40499</v>
      </c>
      <c r="I504" s="5" t="s">
        <v>65</v>
      </c>
      <c r="J504" s="5" t="s">
        <v>65</v>
      </c>
      <c r="K504" s="5" t="s">
        <v>66</v>
      </c>
      <c r="L504" s="7">
        <v>2</v>
      </c>
      <c r="M504" s="7">
        <v>3</v>
      </c>
      <c r="N504" s="8">
        <v>14763</v>
      </c>
      <c r="O504" s="89">
        <v>2.5000000000000001E-2</v>
      </c>
      <c r="P504" s="10">
        <f t="shared" si="145"/>
        <v>369</v>
      </c>
      <c r="Q504" s="89">
        <v>0</v>
      </c>
      <c r="R504" s="10">
        <f t="shared" si="146"/>
        <v>0</v>
      </c>
      <c r="S504" s="89">
        <f t="shared" si="147"/>
        <v>2.4994919731761836E-2</v>
      </c>
      <c r="T504" s="10">
        <f t="shared" si="148"/>
        <v>369</v>
      </c>
      <c r="U504" s="10">
        <f t="shared" si="149"/>
        <v>15132</v>
      </c>
      <c r="V504" s="11">
        <v>15060</v>
      </c>
      <c r="W504" s="12">
        <f t="shared" si="150"/>
        <v>297</v>
      </c>
      <c r="X504" s="93">
        <f t="shared" si="144"/>
        <v>2.01E-2</v>
      </c>
      <c r="Y504" s="94" t="str">
        <f t="shared" si="158"/>
        <v>2.00%-3.00%</v>
      </c>
      <c r="Z504" s="15"/>
      <c r="AA504" s="15"/>
      <c r="AB504" s="15"/>
      <c r="AC504" s="96"/>
      <c r="AD504" s="8">
        <f t="shared" si="151"/>
        <v>0</v>
      </c>
      <c r="AE504" s="17">
        <f t="shared" si="152"/>
        <v>15060</v>
      </c>
      <c r="AF504" s="18">
        <f t="shared" si="153"/>
        <v>297</v>
      </c>
      <c r="AG504" s="98">
        <f t="shared" si="154"/>
        <v>2.0117862223125282E-2</v>
      </c>
      <c r="AH504" s="20">
        <v>14</v>
      </c>
      <c r="AI504" s="20">
        <v>510</v>
      </c>
      <c r="AJ504" s="20"/>
      <c r="AK504" s="20">
        <v>688</v>
      </c>
      <c r="AL504" s="20">
        <f t="shared" si="155"/>
        <v>217648</v>
      </c>
      <c r="AM504" s="7">
        <v>3</v>
      </c>
      <c r="AN504" s="20"/>
      <c r="AO504" s="21"/>
      <c r="AP504" s="21" t="s">
        <v>1848</v>
      </c>
      <c r="AQ504" s="5" t="s">
        <v>1841</v>
      </c>
      <c r="AR504" s="5" t="s">
        <v>76</v>
      </c>
      <c r="AW504" s="145" t="e" vm="1">
        <f t="shared" ca="1" si="156"/>
        <v>#NAME?</v>
      </c>
      <c r="AX504" s="21" t="str">
        <f>VLOOKUP(表1[[#This Row],[Pers.no.]],'[6]Person Detail'!$B:$L,11,0)</f>
        <v>70-90</v>
      </c>
      <c r="AY504" s="404">
        <f>VLOOKUP(表1[[#This Row],[Pers.no.]],'[6]Person Detail'!$B:$R,17,0)</f>
        <v>0.93342185128983313</v>
      </c>
      <c r="AZ504" s="404">
        <f>VLOOKUP(表1[[#This Row],[Pers.no.]],'[6]Person Detail'!$B:$W,21,0)</f>
        <v>0.74916269156602056</v>
      </c>
      <c r="BA504" s="404">
        <f>VLOOKUP(表1[[#This Row],[Pers.no.]],'[6]Person Detail'!$B:$W,22,0)</f>
        <v>0.7441814498196373</v>
      </c>
    </row>
    <row r="505" spans="1:53" ht="19.95" customHeight="1">
      <c r="A505" s="87" t="s">
        <v>562</v>
      </c>
      <c r="B505" s="5">
        <v>15006903</v>
      </c>
      <c r="C505" s="5" t="s">
        <v>54</v>
      </c>
      <c r="D505" s="5" t="s">
        <v>55</v>
      </c>
      <c r="E505" s="5" t="s">
        <v>2051</v>
      </c>
      <c r="F505" s="5" t="s">
        <v>1861</v>
      </c>
      <c r="G505" s="5" t="s">
        <v>1862</v>
      </c>
      <c r="H505" s="6">
        <v>40758</v>
      </c>
      <c r="I505" s="5" t="s">
        <v>87</v>
      </c>
      <c r="J505" s="5" t="s">
        <v>87</v>
      </c>
      <c r="K505" s="5" t="s">
        <v>89</v>
      </c>
      <c r="L505" s="7">
        <v>2</v>
      </c>
      <c r="M505" s="7">
        <v>3</v>
      </c>
      <c r="N505" s="8">
        <v>15529</v>
      </c>
      <c r="O505" s="89">
        <v>0</v>
      </c>
      <c r="P505" s="10">
        <f t="shared" si="145"/>
        <v>0</v>
      </c>
      <c r="Q505" s="89">
        <v>0</v>
      </c>
      <c r="R505" s="10">
        <f t="shared" si="146"/>
        <v>0</v>
      </c>
      <c r="S505" s="89">
        <f t="shared" si="147"/>
        <v>0</v>
      </c>
      <c r="T505" s="10">
        <f t="shared" si="148"/>
        <v>0</v>
      </c>
      <c r="U505" s="10">
        <f t="shared" si="149"/>
        <v>15529</v>
      </c>
      <c r="V505" s="11">
        <f t="shared" ref="V505:V534" si="159">U505</f>
        <v>15529</v>
      </c>
      <c r="W505" s="12">
        <f t="shared" si="150"/>
        <v>0</v>
      </c>
      <c r="X505" s="93">
        <f t="shared" si="144"/>
        <v>0</v>
      </c>
      <c r="Y505" s="94" t="str">
        <f t="shared" si="158"/>
        <v>0.00%-0.00%</v>
      </c>
      <c r="Z505" s="15"/>
      <c r="AA505" s="15"/>
      <c r="AB505" s="15"/>
      <c r="AC505" s="96"/>
      <c r="AD505" s="8">
        <f t="shared" si="151"/>
        <v>0</v>
      </c>
      <c r="AE505" s="17">
        <f t="shared" si="152"/>
        <v>15529</v>
      </c>
      <c r="AF505" s="18">
        <f t="shared" si="153"/>
        <v>0</v>
      </c>
      <c r="AG505" s="98">
        <f t="shared" si="154"/>
        <v>0</v>
      </c>
      <c r="AH505" s="20">
        <v>14</v>
      </c>
      <c r="AI505" s="20">
        <v>450</v>
      </c>
      <c r="AJ505" s="20"/>
      <c r="AK505" s="20">
        <v>688</v>
      </c>
      <c r="AL505" s="20">
        <f t="shared" si="155"/>
        <v>223494</v>
      </c>
      <c r="AM505" s="7">
        <v>3</v>
      </c>
      <c r="AN505" s="20"/>
      <c r="AO505" s="21"/>
      <c r="AP505" s="21"/>
      <c r="AQ505" s="5" t="s">
        <v>1841</v>
      </c>
      <c r="AR505" s="5" t="s">
        <v>76</v>
      </c>
      <c r="AW505" s="145" t="e" vm="1">
        <f t="shared" ca="1" si="156"/>
        <v>#NAME?</v>
      </c>
      <c r="AX505" s="21" t="str">
        <f>VLOOKUP(表1[[#This Row],[Pers.no.]],'[6]Person Detail'!$B:$L,11,0)</f>
        <v>&gt;90</v>
      </c>
      <c r="AY505" s="404">
        <f>VLOOKUP(表1[[#This Row],[Pers.no.]],'[6]Person Detail'!$B:$R,17,0)</f>
        <v>1.2566457616831883</v>
      </c>
      <c r="AZ505" s="404">
        <f>VLOOKUP(表1[[#This Row],[Pers.no.]],'[6]Person Detail'!$B:$W,21,0)</f>
        <v>1.0097535600494181</v>
      </c>
      <c r="BA505" s="404">
        <f>VLOOKUP(表1[[#This Row],[Pers.no.]],'[6]Person Detail'!$B:$W,22,0)</f>
        <v>1</v>
      </c>
    </row>
    <row r="506" spans="1:53" ht="19.95" customHeight="1">
      <c r="A506" s="87" t="s">
        <v>562</v>
      </c>
      <c r="B506" s="5">
        <v>15007414</v>
      </c>
      <c r="C506" s="5" t="s">
        <v>54</v>
      </c>
      <c r="D506" s="5" t="s">
        <v>55</v>
      </c>
      <c r="E506" s="5" t="s">
        <v>2051</v>
      </c>
      <c r="F506" s="5" t="s">
        <v>1868</v>
      </c>
      <c r="G506" s="5" t="s">
        <v>1869</v>
      </c>
      <c r="H506" s="6">
        <v>41122</v>
      </c>
      <c r="I506" s="5" t="s">
        <v>388</v>
      </c>
      <c r="J506" s="5" t="s">
        <v>388</v>
      </c>
      <c r="K506" s="5" t="s">
        <v>107</v>
      </c>
      <c r="L506" s="7">
        <v>2</v>
      </c>
      <c r="M506" s="7">
        <v>3</v>
      </c>
      <c r="N506" s="8">
        <v>11326</v>
      </c>
      <c r="O506" s="89">
        <v>2.5000000000000001E-2</v>
      </c>
      <c r="P506" s="10">
        <f t="shared" si="145"/>
        <v>283</v>
      </c>
      <c r="Q506" s="89">
        <v>0</v>
      </c>
      <c r="R506" s="10">
        <f t="shared" si="146"/>
        <v>0</v>
      </c>
      <c r="S506" s="89">
        <f t="shared" si="147"/>
        <v>2.4986756136323503E-2</v>
      </c>
      <c r="T506" s="10">
        <f t="shared" si="148"/>
        <v>283</v>
      </c>
      <c r="U506" s="10">
        <f t="shared" si="149"/>
        <v>11609</v>
      </c>
      <c r="V506" s="11">
        <f t="shared" si="159"/>
        <v>11609</v>
      </c>
      <c r="W506" s="12">
        <f t="shared" si="150"/>
        <v>283</v>
      </c>
      <c r="X506" s="93">
        <f t="shared" si="144"/>
        <v>2.5000000000000001E-2</v>
      </c>
      <c r="Y506" s="94" t="str">
        <f t="shared" si="158"/>
        <v>2.00%-3.00%</v>
      </c>
      <c r="Z506" s="15"/>
      <c r="AA506" s="15"/>
      <c r="AB506" s="15"/>
      <c r="AC506" s="96"/>
      <c r="AD506" s="8">
        <f t="shared" si="151"/>
        <v>0</v>
      </c>
      <c r="AE506" s="17">
        <f t="shared" si="152"/>
        <v>11609</v>
      </c>
      <c r="AF506" s="18">
        <f t="shared" si="153"/>
        <v>283</v>
      </c>
      <c r="AG506" s="98">
        <f t="shared" si="154"/>
        <v>2.4986756136323507E-2</v>
      </c>
      <c r="AH506" s="20">
        <v>14</v>
      </c>
      <c r="AI506" s="20">
        <v>450</v>
      </c>
      <c r="AJ506" s="20"/>
      <c r="AK506" s="20">
        <v>688</v>
      </c>
      <c r="AL506" s="20">
        <f t="shared" si="155"/>
        <v>168614</v>
      </c>
      <c r="AM506" s="7">
        <v>3</v>
      </c>
      <c r="AN506" s="20"/>
      <c r="AO506" s="21"/>
      <c r="AP506" s="21"/>
      <c r="AQ506" s="5" t="s">
        <v>1841</v>
      </c>
      <c r="AR506" s="5" t="s">
        <v>76</v>
      </c>
      <c r="AW506" s="145" t="e" vm="1">
        <f t="shared" ca="1" si="156"/>
        <v>#NAME?</v>
      </c>
      <c r="AX506" s="21" t="str">
        <f>VLOOKUP(表1[[#This Row],[Pers.no.]],'[6]Person Detail'!$B:$L,11,0)</f>
        <v>70-90</v>
      </c>
      <c r="AY506" s="404">
        <f>VLOOKUP(表1[[#This Row],[Pers.no.]],'[6]Person Detail'!$B:$R,17,0)</f>
        <v>1.1985185185185185</v>
      </c>
      <c r="AZ506" s="404">
        <f>VLOOKUP(表1[[#This Row],[Pers.no.]],'[6]Person Detail'!$B:$W,21,0)</f>
        <v>0.9367297990240675</v>
      </c>
      <c r="BA506" s="404">
        <f>VLOOKUP(表1[[#This Row],[Pers.no.]],'[6]Person Detail'!$B:$W,22,0)</f>
        <v>0.89423817593591126</v>
      </c>
    </row>
    <row r="507" spans="1:53" ht="19.95" customHeight="1">
      <c r="A507" s="87" t="s">
        <v>562</v>
      </c>
      <c r="B507" s="5">
        <v>15009235</v>
      </c>
      <c r="C507" s="5" t="s">
        <v>54</v>
      </c>
      <c r="D507" s="5" t="s">
        <v>55</v>
      </c>
      <c r="E507" s="5" t="s">
        <v>2051</v>
      </c>
      <c r="F507" s="5" t="s">
        <v>1868</v>
      </c>
      <c r="G507" s="5" t="s">
        <v>1869</v>
      </c>
      <c r="H507" s="6">
        <v>41279</v>
      </c>
      <c r="I507" s="5" t="s">
        <v>110</v>
      </c>
      <c r="J507" s="5" t="s">
        <v>110</v>
      </c>
      <c r="K507" s="5" t="s">
        <v>89</v>
      </c>
      <c r="L507" s="7">
        <v>2</v>
      </c>
      <c r="M507" s="7">
        <v>3</v>
      </c>
      <c r="N507" s="8">
        <v>10152</v>
      </c>
      <c r="O507" s="89">
        <v>3.5000000000000003E-2</v>
      </c>
      <c r="P507" s="10">
        <f t="shared" si="145"/>
        <v>355</v>
      </c>
      <c r="Q507" s="89">
        <v>0</v>
      </c>
      <c r="R507" s="10">
        <f t="shared" si="146"/>
        <v>0</v>
      </c>
      <c r="S507" s="89">
        <f t="shared" si="147"/>
        <v>3.496847911741529E-2</v>
      </c>
      <c r="T507" s="10">
        <f t="shared" si="148"/>
        <v>355</v>
      </c>
      <c r="U507" s="10">
        <f t="shared" si="149"/>
        <v>10507</v>
      </c>
      <c r="V507" s="11">
        <f t="shared" si="159"/>
        <v>10507</v>
      </c>
      <c r="W507" s="12">
        <f t="shared" si="150"/>
        <v>355</v>
      </c>
      <c r="X507" s="93">
        <f t="shared" si="144"/>
        <v>3.5000000000000003E-2</v>
      </c>
      <c r="Y507" s="94" t="str">
        <f t="shared" si="158"/>
        <v>2.80%-4.20%</v>
      </c>
      <c r="Z507" s="15"/>
      <c r="AA507" s="15"/>
      <c r="AB507" s="15"/>
      <c r="AC507" s="96"/>
      <c r="AD507" s="8">
        <f t="shared" si="151"/>
        <v>0</v>
      </c>
      <c r="AE507" s="17">
        <f t="shared" si="152"/>
        <v>10507</v>
      </c>
      <c r="AF507" s="18">
        <f t="shared" si="153"/>
        <v>355</v>
      </c>
      <c r="AG507" s="98">
        <f t="shared" si="154"/>
        <v>3.4968479117415185E-2</v>
      </c>
      <c r="AH507" s="20">
        <v>14</v>
      </c>
      <c r="AI507" s="20">
        <v>450</v>
      </c>
      <c r="AJ507" s="20"/>
      <c r="AK507" s="20">
        <v>688</v>
      </c>
      <c r="AL507" s="20">
        <f t="shared" si="155"/>
        <v>153186</v>
      </c>
      <c r="AM507" s="7">
        <v>3</v>
      </c>
      <c r="AN507" s="20"/>
      <c r="AO507" s="21"/>
      <c r="AP507" s="21"/>
      <c r="AQ507" s="5" t="s">
        <v>1841</v>
      </c>
      <c r="AR507" s="5" t="s">
        <v>76</v>
      </c>
      <c r="AW507" s="145" t="e" vm="1">
        <f t="shared" ca="1" si="156"/>
        <v>#NAME?</v>
      </c>
      <c r="AX507" s="21" t="str">
        <f>VLOOKUP(表1[[#This Row],[Pers.no.]],'[6]Person Detail'!$B:$L,11,0)</f>
        <v>&lt;50</v>
      </c>
      <c r="AY507" s="404">
        <f>VLOOKUP(表1[[#This Row],[Pers.no.]],'[6]Person Detail'!$B:$R,17,0)</f>
        <v>0.82152538943961162</v>
      </c>
      <c r="AZ507" s="404">
        <f>VLOOKUP(表1[[#This Row],[Pers.no.]],'[6]Person Detail'!$B:$W,21,0)</f>
        <v>0.66012094414461275</v>
      </c>
      <c r="BA507" s="404">
        <f>VLOOKUP(表1[[#This Row],[Pers.no.]],'[6]Person Detail'!$B:$W,22,0)</f>
        <v>0.67660506149784272</v>
      </c>
    </row>
    <row r="508" spans="1:53" ht="19.95" customHeight="1">
      <c r="A508" s="87" t="s">
        <v>562</v>
      </c>
      <c r="B508" s="5">
        <v>15009624</v>
      </c>
      <c r="C508" s="5" t="s">
        <v>54</v>
      </c>
      <c r="D508" s="5" t="s">
        <v>55</v>
      </c>
      <c r="E508" s="5" t="s">
        <v>2051</v>
      </c>
      <c r="F508" s="5" t="s">
        <v>1898</v>
      </c>
      <c r="G508" s="5" t="s">
        <v>1862</v>
      </c>
      <c r="H508" s="6">
        <v>41347</v>
      </c>
      <c r="I508" s="5" t="s">
        <v>594</v>
      </c>
      <c r="J508" s="5" t="s">
        <v>594</v>
      </c>
      <c r="K508" s="5" t="s">
        <v>286</v>
      </c>
      <c r="L508" s="7">
        <v>2</v>
      </c>
      <c r="M508" s="7">
        <v>4</v>
      </c>
      <c r="N508" s="8">
        <v>8111</v>
      </c>
      <c r="O508" s="89">
        <v>4.4999999999999998E-2</v>
      </c>
      <c r="P508" s="10">
        <f t="shared" si="145"/>
        <v>365</v>
      </c>
      <c r="Q508" s="89">
        <v>1.55E-2</v>
      </c>
      <c r="R508" s="10">
        <f t="shared" si="146"/>
        <v>126</v>
      </c>
      <c r="S508" s="89">
        <f t="shared" si="147"/>
        <v>6.0535075822956481E-2</v>
      </c>
      <c r="T508" s="10">
        <f t="shared" si="148"/>
        <v>491</v>
      </c>
      <c r="U508" s="10">
        <f t="shared" si="149"/>
        <v>8602</v>
      </c>
      <c r="V508" s="11">
        <v>8510</v>
      </c>
      <c r="W508" s="12">
        <f t="shared" si="150"/>
        <v>399</v>
      </c>
      <c r="X508" s="93">
        <f t="shared" si="144"/>
        <v>4.9200000000000001E-2</v>
      </c>
      <c r="Y508" s="94" t="str">
        <f t="shared" si="158"/>
        <v>4.84%-7.26%</v>
      </c>
      <c r="Z508" s="15" t="s">
        <v>112</v>
      </c>
      <c r="AA508" s="15" t="s">
        <v>592</v>
      </c>
      <c r="AB508" s="15" t="s">
        <v>609</v>
      </c>
      <c r="AC508" s="96">
        <v>0.10100000000000001</v>
      </c>
      <c r="AD508" s="8">
        <f t="shared" si="151"/>
        <v>819</v>
      </c>
      <c r="AE508" s="17">
        <f t="shared" si="152"/>
        <v>9329</v>
      </c>
      <c r="AF508" s="18">
        <f t="shared" si="153"/>
        <v>1218</v>
      </c>
      <c r="AG508" s="98">
        <f t="shared" si="154"/>
        <v>0.15016644063617313</v>
      </c>
      <c r="AH508" s="20">
        <v>14</v>
      </c>
      <c r="AI508" s="20">
        <v>450</v>
      </c>
      <c r="AJ508" s="20"/>
      <c r="AK508" s="20">
        <v>688</v>
      </c>
      <c r="AL508" s="20">
        <f t="shared" si="155"/>
        <v>136694</v>
      </c>
      <c r="AM508" s="7">
        <v>4</v>
      </c>
      <c r="AN508" s="20"/>
      <c r="AO508" s="21" t="s">
        <v>115</v>
      </c>
      <c r="AP508" s="21" t="s">
        <v>115</v>
      </c>
      <c r="AQ508" s="5" t="s">
        <v>1841</v>
      </c>
      <c r="AR508" s="5" t="s">
        <v>76</v>
      </c>
      <c r="AW508" s="145" t="e" vm="1">
        <f t="shared" ca="1" si="156"/>
        <v>#NAME?</v>
      </c>
      <c r="AX508" s="21" t="str">
        <f>VLOOKUP(表1[[#This Row],[Pers.no.]],'[6]Person Detail'!$B:$L,11,0)</f>
        <v>50-70</v>
      </c>
      <c r="AY508" s="404">
        <f>VLOOKUP(表1[[#This Row],[Pers.no.]],'[6]Person Detail'!$B:$R,17,0)</f>
        <v>1.1504964539007092</v>
      </c>
      <c r="AZ508" s="404">
        <f>VLOOKUP(表1[[#This Row],[Pers.no.]],'[6]Person Detail'!$B:$W,21,0)</f>
        <v>1</v>
      </c>
      <c r="BA508" s="404">
        <f>VLOOKUP(表1[[#This Row],[Pers.no.]],'[6]Person Detail'!$B:$W,22,0)</f>
        <v>1</v>
      </c>
    </row>
    <row r="509" spans="1:53" ht="19.95" customHeight="1">
      <c r="A509" s="87" t="s">
        <v>562</v>
      </c>
      <c r="B509" s="5">
        <v>15010095</v>
      </c>
      <c r="C509" s="5" t="s">
        <v>54</v>
      </c>
      <c r="D509" s="5" t="s">
        <v>55</v>
      </c>
      <c r="E509" s="5" t="s">
        <v>2051</v>
      </c>
      <c r="F509" s="5" t="s">
        <v>1868</v>
      </c>
      <c r="G509" s="5" t="s">
        <v>1869</v>
      </c>
      <c r="H509" s="6">
        <v>41386</v>
      </c>
      <c r="I509" s="5" t="s">
        <v>110</v>
      </c>
      <c r="J509" s="5" t="s">
        <v>110</v>
      </c>
      <c r="K509" s="5" t="s">
        <v>89</v>
      </c>
      <c r="L509" s="7">
        <v>2</v>
      </c>
      <c r="M509" s="7">
        <v>3</v>
      </c>
      <c r="N509" s="8">
        <v>10547</v>
      </c>
      <c r="O509" s="89">
        <v>0.03</v>
      </c>
      <c r="P509" s="10">
        <f t="shared" si="145"/>
        <v>316</v>
      </c>
      <c r="Q509" s="89">
        <v>0</v>
      </c>
      <c r="R509" s="10">
        <f t="shared" si="146"/>
        <v>0</v>
      </c>
      <c r="S509" s="89">
        <f t="shared" si="147"/>
        <v>2.9961126386650234E-2</v>
      </c>
      <c r="T509" s="10">
        <f t="shared" si="148"/>
        <v>316</v>
      </c>
      <c r="U509" s="10">
        <f t="shared" si="149"/>
        <v>10863</v>
      </c>
      <c r="V509" s="11">
        <f t="shared" si="159"/>
        <v>10863</v>
      </c>
      <c r="W509" s="12">
        <f t="shared" si="150"/>
        <v>316</v>
      </c>
      <c r="X509" s="93">
        <f t="shared" si="144"/>
        <v>0.03</v>
      </c>
      <c r="Y509" s="94" t="str">
        <f t="shared" si="158"/>
        <v>2.40%-3.60%</v>
      </c>
      <c r="Z509" s="15"/>
      <c r="AA509" s="15"/>
      <c r="AB509" s="15"/>
      <c r="AC509" s="96"/>
      <c r="AD509" s="8">
        <f t="shared" si="151"/>
        <v>0</v>
      </c>
      <c r="AE509" s="17">
        <f t="shared" si="152"/>
        <v>10863</v>
      </c>
      <c r="AF509" s="18">
        <f t="shared" si="153"/>
        <v>316</v>
      </c>
      <c r="AG509" s="98">
        <f t="shared" si="154"/>
        <v>2.9961126386650161E-2</v>
      </c>
      <c r="AH509" s="20">
        <v>14</v>
      </c>
      <c r="AI509" s="20">
        <v>450</v>
      </c>
      <c r="AJ509" s="20"/>
      <c r="AK509" s="20">
        <v>688</v>
      </c>
      <c r="AL509" s="20">
        <f t="shared" si="155"/>
        <v>158170</v>
      </c>
      <c r="AM509" s="7">
        <v>3</v>
      </c>
      <c r="AN509" s="20"/>
      <c r="AO509" s="21"/>
      <c r="AP509" s="21"/>
      <c r="AQ509" s="5" t="s">
        <v>1841</v>
      </c>
      <c r="AR509" s="5" t="s">
        <v>76</v>
      </c>
      <c r="AW509" s="145" t="e" vm="1">
        <f t="shared" ca="1" si="156"/>
        <v>#NAME?</v>
      </c>
      <c r="AX509" s="21" t="str">
        <f>VLOOKUP(表1[[#This Row],[Pers.no.]],'[6]Person Detail'!$B:$L,11,0)</f>
        <v>50-70</v>
      </c>
      <c r="AY509" s="404">
        <f>VLOOKUP(表1[[#This Row],[Pers.no.]],'[6]Person Detail'!$B:$R,17,0)</f>
        <v>0.8534897835322679</v>
      </c>
      <c r="AZ509" s="404">
        <f>VLOOKUP(表1[[#This Row],[Pers.no.]],'[6]Person Detail'!$B:$W,21,0)</f>
        <v>0.68580531894141361</v>
      </c>
      <c r="BA509" s="404">
        <f>VLOOKUP(表1[[#This Row],[Pers.no.]],'[6]Person Detail'!$B:$W,22,0)</f>
        <v>0.69952991177796386</v>
      </c>
    </row>
    <row r="510" spans="1:53" ht="19.95" customHeight="1">
      <c r="A510" s="87" t="s">
        <v>562</v>
      </c>
      <c r="B510" s="5">
        <v>15010602</v>
      </c>
      <c r="C510" s="5" t="s">
        <v>54</v>
      </c>
      <c r="D510" s="5" t="s">
        <v>55</v>
      </c>
      <c r="E510" s="5" t="s">
        <v>2051</v>
      </c>
      <c r="F510" s="5" t="s">
        <v>1898</v>
      </c>
      <c r="G510" s="5" t="s">
        <v>1862</v>
      </c>
      <c r="H510" s="6">
        <v>41821</v>
      </c>
      <c r="I510" s="5" t="s">
        <v>1256</v>
      </c>
      <c r="J510" s="5" t="s">
        <v>1256</v>
      </c>
      <c r="K510" s="5" t="s">
        <v>568</v>
      </c>
      <c r="L510" s="7">
        <v>2</v>
      </c>
      <c r="M510" s="7">
        <v>3</v>
      </c>
      <c r="N510" s="8">
        <v>4785</v>
      </c>
      <c r="O510" s="89">
        <v>0</v>
      </c>
      <c r="P510" s="10">
        <f t="shared" si="145"/>
        <v>0</v>
      </c>
      <c r="Q510" s="89">
        <v>0</v>
      </c>
      <c r="R510" s="10">
        <f t="shared" si="146"/>
        <v>0</v>
      </c>
      <c r="S510" s="89">
        <f t="shared" si="147"/>
        <v>0</v>
      </c>
      <c r="T510" s="10">
        <f t="shared" si="148"/>
        <v>0</v>
      </c>
      <c r="U510" s="10">
        <f t="shared" si="149"/>
        <v>4785</v>
      </c>
      <c r="V510" s="11">
        <f t="shared" si="159"/>
        <v>4785</v>
      </c>
      <c r="W510" s="12">
        <f t="shared" si="150"/>
        <v>0</v>
      </c>
      <c r="X510" s="93">
        <f t="shared" si="144"/>
        <v>0</v>
      </c>
      <c r="Y510" s="94" t="str">
        <f t="shared" si="158"/>
        <v>0.00%-0.00%</v>
      </c>
      <c r="Z510" s="15"/>
      <c r="AA510" s="15"/>
      <c r="AB510" s="15"/>
      <c r="AC510" s="96"/>
      <c r="AD510" s="8">
        <f t="shared" si="151"/>
        <v>0</v>
      </c>
      <c r="AE510" s="17">
        <f t="shared" si="152"/>
        <v>4785</v>
      </c>
      <c r="AF510" s="18">
        <f t="shared" si="153"/>
        <v>0</v>
      </c>
      <c r="AG510" s="98">
        <f t="shared" si="154"/>
        <v>0</v>
      </c>
      <c r="AH510" s="20">
        <v>14</v>
      </c>
      <c r="AI510" s="20">
        <v>450</v>
      </c>
      <c r="AJ510" s="20"/>
      <c r="AK510" s="20">
        <v>688</v>
      </c>
      <c r="AL510" s="20">
        <f t="shared" si="155"/>
        <v>73078</v>
      </c>
      <c r="AM510" s="7">
        <v>3</v>
      </c>
      <c r="AN510" s="20"/>
      <c r="AO510" s="21"/>
      <c r="AP510" s="21"/>
      <c r="AQ510" s="5" t="s">
        <v>1841</v>
      </c>
      <c r="AR510" s="5" t="s">
        <v>76</v>
      </c>
      <c r="AW510" s="145" t="e" vm="1">
        <f t="shared" ca="1" si="156"/>
        <v>#NAME?</v>
      </c>
      <c r="AX510" s="21" t="str">
        <f>VLOOKUP(表1[[#This Row],[Pers.no.]],'[6]Person Detail'!$B:$L,11,0)</f>
        <v>&gt;90</v>
      </c>
      <c r="AY510" s="404">
        <f>VLOOKUP(表1[[#This Row],[Pers.no.]],'[6]Person Detail'!$B:$R,17,0)</f>
        <v>0.59172695232795403</v>
      </c>
      <c r="AZ510" s="404">
        <f>VLOOKUP(表1[[#This Row],[Pers.no.]],'[6]Person Detail'!$B:$W,21,0)</f>
        <v>0.84257791864764919</v>
      </c>
      <c r="BA510" s="404">
        <f>VLOOKUP(表1[[#This Row],[Pers.no.]],'[6]Person Detail'!$B:$W,22,0)</f>
        <v>0.75718015665796345</v>
      </c>
    </row>
    <row r="511" spans="1:53" ht="19.95" customHeight="1">
      <c r="A511" s="87" t="s">
        <v>562</v>
      </c>
      <c r="B511" s="5">
        <v>15012886</v>
      </c>
      <c r="C511" s="5" t="s">
        <v>54</v>
      </c>
      <c r="D511" s="5" t="s">
        <v>55</v>
      </c>
      <c r="E511" s="5" t="s">
        <v>2051</v>
      </c>
      <c r="F511" s="5" t="s">
        <v>1861</v>
      </c>
      <c r="G511" s="5" t="s">
        <v>1862</v>
      </c>
      <c r="H511" s="6">
        <v>41731</v>
      </c>
      <c r="I511" s="5" t="s">
        <v>150</v>
      </c>
      <c r="J511" s="5" t="s">
        <v>150</v>
      </c>
      <c r="K511" s="5" t="s">
        <v>59</v>
      </c>
      <c r="L511" s="7">
        <v>2</v>
      </c>
      <c r="M511" s="7">
        <v>4</v>
      </c>
      <c r="N511" s="8">
        <v>21534</v>
      </c>
      <c r="O511" s="89">
        <v>4.4999999999999998E-2</v>
      </c>
      <c r="P511" s="10">
        <f t="shared" si="145"/>
        <v>969</v>
      </c>
      <c r="Q511" s="89">
        <v>4.2099999999999999E-2</v>
      </c>
      <c r="R511" s="10">
        <f t="shared" si="146"/>
        <v>907</v>
      </c>
      <c r="S511" s="89">
        <f t="shared" si="147"/>
        <v>8.7118045880932485E-2</v>
      </c>
      <c r="T511" s="10">
        <f t="shared" si="148"/>
        <v>1876</v>
      </c>
      <c r="U511" s="10">
        <f t="shared" si="149"/>
        <v>23410</v>
      </c>
      <c r="V511" s="11">
        <f t="shared" si="159"/>
        <v>23410</v>
      </c>
      <c r="W511" s="12">
        <f t="shared" si="150"/>
        <v>1876</v>
      </c>
      <c r="X511" s="93">
        <f t="shared" si="144"/>
        <v>8.7099999999999997E-2</v>
      </c>
      <c r="Y511" s="94" t="str">
        <f t="shared" si="158"/>
        <v>6.97%-10.45%</v>
      </c>
      <c r="Z511" s="15"/>
      <c r="AA511" s="15"/>
      <c r="AB511" s="15"/>
      <c r="AC511" s="96"/>
      <c r="AD511" s="8">
        <f t="shared" si="151"/>
        <v>0</v>
      </c>
      <c r="AE511" s="17">
        <f t="shared" si="152"/>
        <v>23410</v>
      </c>
      <c r="AF511" s="18">
        <f t="shared" si="153"/>
        <v>1876</v>
      </c>
      <c r="AG511" s="98">
        <f t="shared" si="154"/>
        <v>8.7118045880932415E-2</v>
      </c>
      <c r="AH511" s="20">
        <v>14</v>
      </c>
      <c r="AI511" s="20">
        <v>450</v>
      </c>
      <c r="AJ511" s="20"/>
      <c r="AK511" s="20">
        <v>688</v>
      </c>
      <c r="AL511" s="20">
        <f t="shared" si="155"/>
        <v>333828</v>
      </c>
      <c r="AM511" s="7">
        <v>4</v>
      </c>
      <c r="AN511" s="20"/>
      <c r="AO511" s="21"/>
      <c r="AP511" s="21"/>
      <c r="AQ511" s="5" t="s">
        <v>1841</v>
      </c>
      <c r="AR511" s="5" t="s">
        <v>76</v>
      </c>
      <c r="AW511" s="145" t="e" vm="1">
        <f t="shared" ca="1" si="156"/>
        <v>#NAME?</v>
      </c>
      <c r="AX511" s="21" t="str">
        <f>VLOOKUP(表1[[#This Row],[Pers.no.]],'[6]Person Detail'!$B:$L,11,0)</f>
        <v>50-70</v>
      </c>
      <c r="AY511" s="404">
        <f>VLOOKUP(表1[[#This Row],[Pers.no.]],'[6]Person Detail'!$B:$R,17,0)</f>
        <v>0.92647248633997337</v>
      </c>
      <c r="AZ511" s="404">
        <f>VLOOKUP(表1[[#This Row],[Pers.no.]],'[6]Person Detail'!$B:$W,21,0)</f>
        <v>0.81194502573383853</v>
      </c>
      <c r="BA511" s="404">
        <f>VLOOKUP(表1[[#This Row],[Pers.no.]],'[6]Person Detail'!$B:$W,22,0)</f>
        <v>0.86324833600678508</v>
      </c>
    </row>
    <row r="512" spans="1:53" ht="19.95" customHeight="1">
      <c r="A512" s="87" t="s">
        <v>562</v>
      </c>
      <c r="B512" s="5">
        <v>15016219</v>
      </c>
      <c r="C512" s="5" t="s">
        <v>54</v>
      </c>
      <c r="D512" s="5" t="s">
        <v>55</v>
      </c>
      <c r="E512" s="5" t="s">
        <v>2051</v>
      </c>
      <c r="F512" s="5" t="s">
        <v>1846</v>
      </c>
      <c r="G512" s="5" t="s">
        <v>1847</v>
      </c>
      <c r="H512" s="6">
        <v>42727</v>
      </c>
      <c r="I512" s="5" t="s">
        <v>84</v>
      </c>
      <c r="J512" s="5" t="s">
        <v>84</v>
      </c>
      <c r="K512" s="5" t="s">
        <v>66</v>
      </c>
      <c r="L512" s="7">
        <v>2</v>
      </c>
      <c r="M512" s="7">
        <v>5</v>
      </c>
      <c r="N512" s="8">
        <v>18050</v>
      </c>
      <c r="O512" s="89">
        <v>0.05</v>
      </c>
      <c r="P512" s="10">
        <f t="shared" si="145"/>
        <v>903</v>
      </c>
      <c r="Q512" s="89">
        <v>2.7E-2</v>
      </c>
      <c r="R512" s="10">
        <f t="shared" si="146"/>
        <v>487</v>
      </c>
      <c r="S512" s="89">
        <f t="shared" si="147"/>
        <v>7.7008310249307474E-2</v>
      </c>
      <c r="T512" s="10">
        <f t="shared" si="148"/>
        <v>1390</v>
      </c>
      <c r="U512" s="10">
        <f t="shared" si="149"/>
        <v>19440</v>
      </c>
      <c r="V512" s="11">
        <v>19340</v>
      </c>
      <c r="W512" s="12">
        <f t="shared" si="150"/>
        <v>1290</v>
      </c>
      <c r="X512" s="93">
        <f t="shared" si="144"/>
        <v>7.1499999999999994E-2</v>
      </c>
      <c r="Y512" s="94" t="str">
        <f t="shared" si="158"/>
        <v>6.16%-9.24%</v>
      </c>
      <c r="Z512" s="15"/>
      <c r="AA512" s="15"/>
      <c r="AB512" s="15"/>
      <c r="AC512" s="96"/>
      <c r="AD512" s="8">
        <f t="shared" si="151"/>
        <v>0</v>
      </c>
      <c r="AE512" s="17">
        <f t="shared" si="152"/>
        <v>19340</v>
      </c>
      <c r="AF512" s="18">
        <f t="shared" si="153"/>
        <v>1290</v>
      </c>
      <c r="AG512" s="98">
        <f t="shared" si="154"/>
        <v>7.1468144044321225E-2</v>
      </c>
      <c r="AH512" s="20">
        <v>14</v>
      </c>
      <c r="AI512" s="20">
        <v>450</v>
      </c>
      <c r="AJ512" s="20"/>
      <c r="AK512" s="20">
        <v>688</v>
      </c>
      <c r="AL512" s="20">
        <f t="shared" si="155"/>
        <v>276848</v>
      </c>
      <c r="AM512" s="7">
        <v>4</v>
      </c>
      <c r="AN512" s="20"/>
      <c r="AO512" s="21"/>
      <c r="AP512" s="21" t="s">
        <v>1848</v>
      </c>
      <c r="AQ512" s="5" t="s">
        <v>1841</v>
      </c>
      <c r="AR512" s="5" t="s">
        <v>76</v>
      </c>
      <c r="AW512" s="145" t="e" vm="1">
        <f t="shared" ca="1" si="156"/>
        <v>#NAME?</v>
      </c>
      <c r="AX512" s="21" t="str">
        <f>VLOOKUP(表1[[#This Row],[Pers.no.]],'[6]Person Detail'!$B:$L,11,0)</f>
        <v>70-90</v>
      </c>
      <c r="AY512" s="404">
        <f>VLOOKUP(表1[[#This Row],[Pers.no.]],'[6]Person Detail'!$B:$R,17,0)</f>
        <v>1.1412493677288822</v>
      </c>
      <c r="AZ512" s="404">
        <f>VLOOKUP(表1[[#This Row],[Pers.no.]],'[6]Person Detail'!$B:$W,21,0)</f>
        <v>0.91596468080787574</v>
      </c>
      <c r="BA512" s="404">
        <f>VLOOKUP(表1[[#This Row],[Pers.no.]],'[6]Person Detail'!$B:$W,22,0)</f>
        <v>0.95567524830755546</v>
      </c>
    </row>
    <row r="513" spans="1:53" ht="19.95" customHeight="1">
      <c r="A513" s="87" t="s">
        <v>562</v>
      </c>
      <c r="B513" s="5">
        <v>15016334</v>
      </c>
      <c r="C513" s="5" t="s">
        <v>54</v>
      </c>
      <c r="D513" s="5" t="s">
        <v>55</v>
      </c>
      <c r="E513" s="5" t="s">
        <v>2051</v>
      </c>
      <c r="F513" s="5" t="s">
        <v>1861</v>
      </c>
      <c r="G513" s="5" t="s">
        <v>1862</v>
      </c>
      <c r="H513" s="6">
        <v>42781</v>
      </c>
      <c r="I513" s="5" t="s">
        <v>65</v>
      </c>
      <c r="J513" s="5" t="s">
        <v>65</v>
      </c>
      <c r="K513" s="5" t="s">
        <v>66</v>
      </c>
      <c r="L513" s="7">
        <v>2</v>
      </c>
      <c r="M513" s="7">
        <v>3</v>
      </c>
      <c r="N513" s="8">
        <v>13277</v>
      </c>
      <c r="O513" s="89">
        <v>0.03</v>
      </c>
      <c r="P513" s="10">
        <f t="shared" si="145"/>
        <v>398</v>
      </c>
      <c r="Q513" s="89">
        <v>0</v>
      </c>
      <c r="R513" s="10">
        <f t="shared" si="146"/>
        <v>0</v>
      </c>
      <c r="S513" s="89">
        <f t="shared" si="147"/>
        <v>2.9976651351962039E-2</v>
      </c>
      <c r="T513" s="10">
        <f t="shared" si="148"/>
        <v>398</v>
      </c>
      <c r="U513" s="10">
        <f t="shared" si="149"/>
        <v>13675</v>
      </c>
      <c r="V513" s="11">
        <f t="shared" si="159"/>
        <v>13675</v>
      </c>
      <c r="W513" s="12">
        <f t="shared" si="150"/>
        <v>398</v>
      </c>
      <c r="X513" s="93">
        <f t="shared" si="144"/>
        <v>0.03</v>
      </c>
      <c r="Y513" s="94" t="str">
        <f t="shared" si="158"/>
        <v>2.40%-3.60%</v>
      </c>
      <c r="Z513" s="15"/>
      <c r="AA513" s="15"/>
      <c r="AB513" s="15"/>
      <c r="AC513" s="96"/>
      <c r="AD513" s="8">
        <f t="shared" si="151"/>
        <v>0</v>
      </c>
      <c r="AE513" s="17">
        <f t="shared" si="152"/>
        <v>13675</v>
      </c>
      <c r="AF513" s="18">
        <f t="shared" si="153"/>
        <v>398</v>
      </c>
      <c r="AG513" s="98">
        <f t="shared" si="154"/>
        <v>2.9976651351962147E-2</v>
      </c>
      <c r="AH513" s="20">
        <v>14</v>
      </c>
      <c r="AI513" s="20">
        <v>450</v>
      </c>
      <c r="AJ513" s="20"/>
      <c r="AK513" s="20">
        <v>688</v>
      </c>
      <c r="AL513" s="20">
        <f t="shared" si="155"/>
        <v>197538</v>
      </c>
      <c r="AM513" s="7">
        <v>3</v>
      </c>
      <c r="AN513" s="20"/>
      <c r="AO513" s="21"/>
      <c r="AP513" s="21"/>
      <c r="AQ513" s="5" t="s">
        <v>1841</v>
      </c>
      <c r="AR513" s="5" t="s">
        <v>76</v>
      </c>
      <c r="AW513" s="145" t="e" vm="1">
        <f t="shared" ca="1" si="156"/>
        <v>#NAME?</v>
      </c>
      <c r="AX513" s="21" t="str">
        <f>VLOOKUP(表1[[#This Row],[Pers.no.]],'[6]Person Detail'!$B:$L,11,0)</f>
        <v>50-70</v>
      </c>
      <c r="AY513" s="404">
        <f>VLOOKUP(表1[[#This Row],[Pers.no.]],'[6]Person Detail'!$B:$R,17,0)</f>
        <v>0.83946636317653012</v>
      </c>
      <c r="AZ513" s="404">
        <f>VLOOKUP(表1[[#This Row],[Pers.no.]],'[6]Person Detail'!$B:$W,21,0)</f>
        <v>0.6737541865421699</v>
      </c>
      <c r="BA513" s="404">
        <f>VLOOKUP(表1[[#This Row],[Pers.no.]],'[6]Person Detail'!$B:$W,22,0)</f>
        <v>0.67574245194445814</v>
      </c>
    </row>
    <row r="514" spans="1:53" ht="19.95" customHeight="1">
      <c r="A514" s="87" t="s">
        <v>562</v>
      </c>
      <c r="B514" s="5">
        <v>15021229</v>
      </c>
      <c r="C514" s="5" t="s">
        <v>54</v>
      </c>
      <c r="D514" s="5" t="s">
        <v>55</v>
      </c>
      <c r="E514" s="5" t="s">
        <v>2051</v>
      </c>
      <c r="F514" s="5" t="s">
        <v>1861</v>
      </c>
      <c r="G514" s="5" t="s">
        <v>1862</v>
      </c>
      <c r="H514" s="6">
        <v>44307</v>
      </c>
      <c r="I514" s="5" t="s">
        <v>87</v>
      </c>
      <c r="J514" s="5" t="s">
        <v>87</v>
      </c>
      <c r="K514" s="5" t="s">
        <v>89</v>
      </c>
      <c r="L514" s="7">
        <v>2</v>
      </c>
      <c r="M514" s="7">
        <v>3</v>
      </c>
      <c r="N514" s="8">
        <v>12195</v>
      </c>
      <c r="O514" s="89">
        <v>2.5000000000000001E-2</v>
      </c>
      <c r="P514" s="10">
        <f t="shared" si="145"/>
        <v>305</v>
      </c>
      <c r="Q514" s="89">
        <v>0</v>
      </c>
      <c r="R514" s="10">
        <f t="shared" si="146"/>
        <v>0</v>
      </c>
      <c r="S514" s="89">
        <f t="shared" si="147"/>
        <v>2.5010250102501026E-2</v>
      </c>
      <c r="T514" s="10">
        <f t="shared" si="148"/>
        <v>305</v>
      </c>
      <c r="U514" s="10">
        <f t="shared" si="149"/>
        <v>12500</v>
      </c>
      <c r="V514" s="11">
        <v>12440</v>
      </c>
      <c r="W514" s="12">
        <f t="shared" si="150"/>
        <v>245</v>
      </c>
      <c r="X514" s="93">
        <f t="shared" si="144"/>
        <v>2.01E-2</v>
      </c>
      <c r="Y514" s="94" t="str">
        <f t="shared" si="158"/>
        <v>2.00%-3.00%</v>
      </c>
      <c r="Z514" s="15"/>
      <c r="AA514" s="15"/>
      <c r="AB514" s="15"/>
      <c r="AC514" s="96"/>
      <c r="AD514" s="8">
        <f t="shared" si="151"/>
        <v>0</v>
      </c>
      <c r="AE514" s="17">
        <f t="shared" si="152"/>
        <v>12440</v>
      </c>
      <c r="AF514" s="18">
        <f t="shared" si="153"/>
        <v>245</v>
      </c>
      <c r="AG514" s="98">
        <f t="shared" si="154"/>
        <v>2.009020090200897E-2</v>
      </c>
      <c r="AH514" s="20">
        <v>14</v>
      </c>
      <c r="AI514" s="20">
        <v>550</v>
      </c>
      <c r="AJ514" s="20"/>
      <c r="AK514" s="20">
        <v>688</v>
      </c>
      <c r="AL514" s="20">
        <f t="shared" si="155"/>
        <v>181448</v>
      </c>
      <c r="AM514" s="7">
        <v>2</v>
      </c>
      <c r="AN514" s="20"/>
      <c r="AO514" s="21"/>
      <c r="AP514" s="21" t="s">
        <v>1848</v>
      </c>
      <c r="AQ514" s="5" t="s">
        <v>1841</v>
      </c>
      <c r="AR514" s="5" t="s">
        <v>76</v>
      </c>
      <c r="AW514" s="145" t="e" vm="1">
        <f t="shared" ca="1" si="156"/>
        <v>#NAME?</v>
      </c>
      <c r="AX514" s="21" t="str">
        <f>VLOOKUP(表1[[#This Row],[Pers.no.]],'[6]Person Detail'!$B:$L,11,0)</f>
        <v>70-90</v>
      </c>
      <c r="AY514" s="404">
        <f>VLOOKUP(表1[[#This Row],[Pers.no.]],'[6]Person Detail'!$B:$R,17,0)</f>
        <v>0.98685009103783128</v>
      </c>
      <c r="AZ514" s="404">
        <f>VLOOKUP(表1[[#This Row],[Pers.no.]],'[6]Person Detail'!$B:$W,21,0)</f>
        <v>0.7929644320176864</v>
      </c>
      <c r="BA514" s="404">
        <f>VLOOKUP(表1[[#This Row],[Pers.no.]],'[6]Person Detail'!$B:$W,22,0)</f>
        <v>0.80108184686715178</v>
      </c>
    </row>
    <row r="515" spans="1:53" ht="19.95" customHeight="1">
      <c r="A515" s="87" t="s">
        <v>562</v>
      </c>
      <c r="B515" s="5">
        <v>15021652</v>
      </c>
      <c r="C515" s="5" t="s">
        <v>54</v>
      </c>
      <c r="D515" s="5" t="s">
        <v>55</v>
      </c>
      <c r="E515" s="5" t="s">
        <v>2051</v>
      </c>
      <c r="F515" s="5" t="s">
        <v>1891</v>
      </c>
      <c r="G515" s="5" t="s">
        <v>1892</v>
      </c>
      <c r="H515" s="6">
        <v>44412</v>
      </c>
      <c r="I515" s="5" t="s">
        <v>87</v>
      </c>
      <c r="J515" s="5" t="s">
        <v>87</v>
      </c>
      <c r="K515" s="5" t="s">
        <v>89</v>
      </c>
      <c r="L515" s="7">
        <v>2</v>
      </c>
      <c r="M515" s="7">
        <v>4</v>
      </c>
      <c r="N515" s="8">
        <v>15379</v>
      </c>
      <c r="O515" s="89">
        <v>0.03</v>
      </c>
      <c r="P515" s="10">
        <f t="shared" si="145"/>
        <v>461</v>
      </c>
      <c r="Q515" s="89">
        <v>0</v>
      </c>
      <c r="R515" s="10">
        <f t="shared" si="146"/>
        <v>0</v>
      </c>
      <c r="S515" s="89">
        <f t="shared" si="147"/>
        <v>2.9975941218544768E-2</v>
      </c>
      <c r="T515" s="10">
        <f t="shared" si="148"/>
        <v>461</v>
      </c>
      <c r="U515" s="10">
        <f t="shared" si="149"/>
        <v>15840</v>
      </c>
      <c r="V515" s="11">
        <f t="shared" si="159"/>
        <v>15840</v>
      </c>
      <c r="W515" s="12">
        <f t="shared" si="150"/>
        <v>461</v>
      </c>
      <c r="X515" s="93">
        <f t="shared" si="144"/>
        <v>0.03</v>
      </c>
      <c r="Y515" s="94" t="str">
        <f t="shared" si="158"/>
        <v>2.40%-3.60%</v>
      </c>
      <c r="Z515" s="15"/>
      <c r="AA515" s="15"/>
      <c r="AB515" s="15"/>
      <c r="AC515" s="96"/>
      <c r="AD515" s="8">
        <f t="shared" si="151"/>
        <v>0</v>
      </c>
      <c r="AE515" s="17">
        <f t="shared" si="152"/>
        <v>15840</v>
      </c>
      <c r="AF515" s="18">
        <f t="shared" si="153"/>
        <v>461</v>
      </c>
      <c r="AG515" s="98">
        <f t="shared" si="154"/>
        <v>2.9975941218544744E-2</v>
      </c>
      <c r="AH515" s="20">
        <v>14</v>
      </c>
      <c r="AI515" s="20">
        <v>450</v>
      </c>
      <c r="AJ515" s="20"/>
      <c r="AK515" s="20">
        <v>688</v>
      </c>
      <c r="AL515" s="20">
        <f t="shared" si="155"/>
        <v>227848</v>
      </c>
      <c r="AM515" s="7">
        <v>3</v>
      </c>
      <c r="AN515" s="20"/>
      <c r="AO515" s="21"/>
      <c r="AP515" s="21"/>
      <c r="AQ515" s="5" t="s">
        <v>1841</v>
      </c>
      <c r="AR515" s="5" t="s">
        <v>76</v>
      </c>
      <c r="AW515" s="145" t="e" vm="1">
        <f t="shared" ca="1" si="156"/>
        <v>#NAME?</v>
      </c>
      <c r="AX515" s="21" t="str">
        <f>VLOOKUP(表1[[#This Row],[Pers.no.]],'[6]Person Detail'!$B:$L,11,0)</f>
        <v>90-110</v>
      </c>
      <c r="AY515" s="404">
        <f>VLOOKUP(表1[[#This Row],[Pers.no.]],'[6]Person Detail'!$B:$R,17,0)</f>
        <v>1.2445073841796479</v>
      </c>
      <c r="AZ515" s="404">
        <f>VLOOKUP(表1[[#This Row],[Pers.no.]],'[6]Person Detail'!$B:$W,21,0)</f>
        <v>1</v>
      </c>
      <c r="BA515" s="404">
        <f>VLOOKUP(表1[[#This Row],[Pers.no.]],'[6]Person Detail'!$B:$W,22,0)</f>
        <v>1.0200270461716787</v>
      </c>
    </row>
    <row r="516" spans="1:53" ht="19.95" customHeight="1">
      <c r="A516" s="87" t="s">
        <v>562</v>
      </c>
      <c r="B516" s="5">
        <v>15022333</v>
      </c>
      <c r="C516" s="5" t="s">
        <v>54</v>
      </c>
      <c r="D516" s="5" t="s">
        <v>55</v>
      </c>
      <c r="E516" s="5" t="s">
        <v>2051</v>
      </c>
      <c r="F516" s="5" t="s">
        <v>1861</v>
      </c>
      <c r="G516" s="5" t="s">
        <v>1862</v>
      </c>
      <c r="H516" s="6">
        <v>45022</v>
      </c>
      <c r="I516" s="5" t="s">
        <v>87</v>
      </c>
      <c r="J516" s="5" t="s">
        <v>87</v>
      </c>
      <c r="K516" s="5" t="s">
        <v>89</v>
      </c>
      <c r="L516" s="7">
        <v>2</v>
      </c>
      <c r="M516" s="7">
        <v>5</v>
      </c>
      <c r="N516" s="8">
        <v>12550</v>
      </c>
      <c r="O516" s="89">
        <v>0.05</v>
      </c>
      <c r="P516" s="10">
        <f t="shared" si="145"/>
        <v>628</v>
      </c>
      <c r="Q516" s="89">
        <v>2.7E-2</v>
      </c>
      <c r="R516" s="10">
        <f t="shared" si="146"/>
        <v>339</v>
      </c>
      <c r="S516" s="89">
        <f t="shared" si="147"/>
        <v>7.7051792828685253E-2</v>
      </c>
      <c r="T516" s="10">
        <f t="shared" si="148"/>
        <v>967</v>
      </c>
      <c r="U516" s="10">
        <f t="shared" si="149"/>
        <v>13517</v>
      </c>
      <c r="V516" s="11">
        <f t="shared" si="159"/>
        <v>13517</v>
      </c>
      <c r="W516" s="12">
        <f t="shared" si="150"/>
        <v>967</v>
      </c>
      <c r="X516" s="93">
        <f t="shared" si="144"/>
        <v>7.7100000000000002E-2</v>
      </c>
      <c r="Y516" s="94" t="str">
        <f t="shared" si="158"/>
        <v>6.16%-9.25%</v>
      </c>
      <c r="Z516" s="15"/>
      <c r="AA516" s="15"/>
      <c r="AB516" s="15"/>
      <c r="AC516" s="96"/>
      <c r="AD516" s="8">
        <f t="shared" si="151"/>
        <v>0</v>
      </c>
      <c r="AE516" s="17">
        <f t="shared" si="152"/>
        <v>13517</v>
      </c>
      <c r="AF516" s="18">
        <f t="shared" si="153"/>
        <v>967</v>
      </c>
      <c r="AG516" s="98">
        <f t="shared" si="154"/>
        <v>7.705179282868535E-2</v>
      </c>
      <c r="AH516" s="20">
        <v>14</v>
      </c>
      <c r="AI516" s="20">
        <v>450</v>
      </c>
      <c r="AJ516" s="20"/>
      <c r="AK516" s="20">
        <v>688</v>
      </c>
      <c r="AL516" s="20">
        <f t="shared" si="155"/>
        <v>195326</v>
      </c>
      <c r="AM516" s="7">
        <v>3</v>
      </c>
      <c r="AN516" s="20"/>
      <c r="AO516" s="21"/>
      <c r="AP516" s="21"/>
      <c r="AQ516" s="5" t="s">
        <v>1841</v>
      </c>
      <c r="AR516" s="5" t="s">
        <v>76</v>
      </c>
      <c r="AW516" s="145" t="e" vm="1">
        <f t="shared" ca="1" si="156"/>
        <v>#NAME?</v>
      </c>
      <c r="AX516" s="21" t="str">
        <f>VLOOKUP(表1[[#This Row],[Pers.no.]],'[6]Person Detail'!$B:$L,11,0)</f>
        <v>70-90</v>
      </c>
      <c r="AY516" s="404">
        <f>VLOOKUP(表1[[#This Row],[Pers.no.]],'[6]Person Detail'!$B:$R,17,0)</f>
        <v>1.0155775844628767</v>
      </c>
      <c r="AZ516" s="404">
        <f>VLOOKUP(表1[[#This Row],[Pers.no.]],'[6]Person Detail'!$B:$W,21,0)</f>
        <v>0.81604785746797581</v>
      </c>
      <c r="BA516" s="404">
        <f>VLOOKUP(表1[[#This Row],[Pers.no.]],'[6]Person Detail'!$B:$W,22,0)</f>
        <v>0.87043595852920341</v>
      </c>
    </row>
    <row r="517" spans="1:53" ht="19.95" customHeight="1">
      <c r="A517" s="87" t="s">
        <v>562</v>
      </c>
      <c r="B517" s="5">
        <v>15000066</v>
      </c>
      <c r="C517" s="5" t="s">
        <v>54</v>
      </c>
      <c r="D517" s="5" t="s">
        <v>55</v>
      </c>
      <c r="E517" s="5" t="s">
        <v>2051</v>
      </c>
      <c r="F517" s="5" t="s">
        <v>1913</v>
      </c>
      <c r="G517" s="5" t="s">
        <v>1950</v>
      </c>
      <c r="H517" s="6">
        <v>38331</v>
      </c>
      <c r="I517" s="5" t="s">
        <v>65</v>
      </c>
      <c r="J517" s="5" t="s">
        <v>65</v>
      </c>
      <c r="K517" s="5" t="s">
        <v>66</v>
      </c>
      <c r="L517" s="7">
        <v>2</v>
      </c>
      <c r="M517" s="7">
        <v>3</v>
      </c>
      <c r="N517" s="8">
        <v>20485</v>
      </c>
      <c r="O517" s="89">
        <v>2.5000000000000001E-2</v>
      </c>
      <c r="P517" s="10">
        <f t="shared" si="145"/>
        <v>512</v>
      </c>
      <c r="Q517" s="89">
        <v>0</v>
      </c>
      <c r="R517" s="10">
        <f t="shared" si="146"/>
        <v>0</v>
      </c>
      <c r="S517" s="89">
        <f t="shared" si="147"/>
        <v>2.4993897974127412E-2</v>
      </c>
      <c r="T517" s="10">
        <f t="shared" si="148"/>
        <v>512</v>
      </c>
      <c r="U517" s="10">
        <f t="shared" si="149"/>
        <v>20997</v>
      </c>
      <c r="V517" s="11">
        <v>20895</v>
      </c>
      <c r="W517" s="12">
        <f t="shared" si="150"/>
        <v>410</v>
      </c>
      <c r="X517" s="93">
        <f t="shared" si="144"/>
        <v>0.02</v>
      </c>
      <c r="Y517" s="94" t="str">
        <f t="shared" si="158"/>
        <v>2.00%-3.00%</v>
      </c>
      <c r="Z517" s="15"/>
      <c r="AA517" s="15"/>
      <c r="AB517" s="15"/>
      <c r="AC517" s="96"/>
      <c r="AD517" s="8">
        <f t="shared" si="151"/>
        <v>0</v>
      </c>
      <c r="AE517" s="17">
        <f t="shared" si="152"/>
        <v>20895</v>
      </c>
      <c r="AF517" s="18">
        <f t="shared" si="153"/>
        <v>410</v>
      </c>
      <c r="AG517" s="98">
        <f t="shared" si="154"/>
        <v>2.0014644862094144E-2</v>
      </c>
      <c r="AH517" s="20">
        <v>14</v>
      </c>
      <c r="AI517" s="20">
        <v>2810</v>
      </c>
      <c r="AJ517" s="20"/>
      <c r="AK517" s="20">
        <v>688</v>
      </c>
      <c r="AL517" s="20">
        <f t="shared" si="155"/>
        <v>326938</v>
      </c>
      <c r="AM517" s="7">
        <v>3</v>
      </c>
      <c r="AN517" s="20"/>
      <c r="AO517" s="21"/>
      <c r="AP517" s="21" t="s">
        <v>1848</v>
      </c>
      <c r="AQ517" s="5" t="s">
        <v>1841</v>
      </c>
      <c r="AR517" s="5" t="s">
        <v>76</v>
      </c>
      <c r="AW517" s="145" t="e" vm="1">
        <f t="shared" ca="1" si="156"/>
        <v>#NAME?</v>
      </c>
      <c r="AX517" s="21" t="str">
        <f>VLOOKUP(表1[[#This Row],[Pers.no.]],'[6]Person Detail'!$B:$L,11,0)</f>
        <v>70-90</v>
      </c>
      <c r="AY517" s="404">
        <f>VLOOKUP(表1[[#This Row],[Pers.no.]],'[6]Person Detail'!$B:$R,17,0)</f>
        <v>1.2952073849266565</v>
      </c>
      <c r="AZ517" s="404">
        <f>VLOOKUP(表1[[#This Row],[Pers.no.]],'[6]Person Detail'!$B:$W,21,0)</f>
        <v>1.0395311072769715</v>
      </c>
      <c r="BA517" s="404">
        <f>VLOOKUP(表1[[#This Row],[Pers.no.]],'[6]Person Detail'!$B:$W,22,0)</f>
        <v>1.0325147007955724</v>
      </c>
    </row>
    <row r="518" spans="1:53" ht="19.95" customHeight="1">
      <c r="A518" s="87" t="s">
        <v>562</v>
      </c>
      <c r="B518" s="5">
        <v>15001163</v>
      </c>
      <c r="C518" s="5" t="s">
        <v>54</v>
      </c>
      <c r="D518" s="5" t="s">
        <v>55</v>
      </c>
      <c r="E518" s="5" t="s">
        <v>2051</v>
      </c>
      <c r="F518" s="5" t="s">
        <v>1904</v>
      </c>
      <c r="G518" s="5" t="s">
        <v>1953</v>
      </c>
      <c r="H518" s="6">
        <v>40758</v>
      </c>
      <c r="I518" s="5" t="s">
        <v>468</v>
      </c>
      <c r="J518" s="5" t="s">
        <v>468</v>
      </c>
      <c r="K518" s="5" t="s">
        <v>59</v>
      </c>
      <c r="L518" s="7">
        <v>2</v>
      </c>
      <c r="M518" s="7">
        <v>3</v>
      </c>
      <c r="N518" s="8">
        <v>28530</v>
      </c>
      <c r="O518" s="89">
        <v>2.5000000000000001E-2</v>
      </c>
      <c r="P518" s="10">
        <f t="shared" si="145"/>
        <v>713</v>
      </c>
      <c r="Q518" s="89">
        <v>0</v>
      </c>
      <c r="R518" s="10">
        <f t="shared" si="146"/>
        <v>0</v>
      </c>
      <c r="S518" s="89">
        <f t="shared" si="147"/>
        <v>2.4991237294076412E-2</v>
      </c>
      <c r="T518" s="10">
        <f t="shared" si="148"/>
        <v>713</v>
      </c>
      <c r="U518" s="10">
        <f t="shared" si="149"/>
        <v>29243</v>
      </c>
      <c r="V518" s="11">
        <v>29111</v>
      </c>
      <c r="W518" s="12">
        <f t="shared" si="150"/>
        <v>581</v>
      </c>
      <c r="X518" s="93">
        <f t="shared" ref="X518:X581" si="160">ROUND(V518/N518-1,4)</f>
        <v>2.0400000000000001E-2</v>
      </c>
      <c r="Y518" s="94" t="str">
        <f t="shared" si="158"/>
        <v>2.00%-3.00%</v>
      </c>
      <c r="Z518" s="15"/>
      <c r="AA518" s="15"/>
      <c r="AB518" s="15"/>
      <c r="AC518" s="96"/>
      <c r="AD518" s="8">
        <f t="shared" si="151"/>
        <v>0</v>
      </c>
      <c r="AE518" s="17">
        <f t="shared" si="152"/>
        <v>29111</v>
      </c>
      <c r="AF518" s="18">
        <f t="shared" si="153"/>
        <v>581</v>
      </c>
      <c r="AG518" s="98">
        <f t="shared" si="154"/>
        <v>2.0364528566421347E-2</v>
      </c>
      <c r="AH518" s="20">
        <v>14</v>
      </c>
      <c r="AI518" s="20">
        <v>450</v>
      </c>
      <c r="AJ518" s="20"/>
      <c r="AK518" s="20">
        <v>688</v>
      </c>
      <c r="AL518" s="20">
        <f t="shared" si="155"/>
        <v>413642</v>
      </c>
      <c r="AM518" s="7">
        <v>3</v>
      </c>
      <c r="AN518" s="20"/>
      <c r="AO518" s="21"/>
      <c r="AP518" s="21" t="s">
        <v>1848</v>
      </c>
      <c r="AQ518" s="5" t="s">
        <v>1841</v>
      </c>
      <c r="AR518" s="5" t="s">
        <v>76</v>
      </c>
      <c r="AW518" s="145" t="e" vm="1">
        <f t="shared" ca="1" si="156"/>
        <v>#NAME?</v>
      </c>
      <c r="AX518" s="21" t="str">
        <f>VLOOKUP(表1[[#This Row],[Pers.no.]],'[6]Person Detail'!$B:$L,11,0)</f>
        <v>70-90</v>
      </c>
      <c r="AY518" s="404">
        <f>VLOOKUP(表1[[#This Row],[Pers.no.]],'[6]Person Detail'!$B:$R,17,0)</f>
        <v>1.2274663339500065</v>
      </c>
      <c r="AZ518" s="404">
        <f>VLOOKUP(表1[[#This Row],[Pers.no.]],'[6]Person Detail'!$B:$W,21,0)</f>
        <v>1.0757310106894407</v>
      </c>
      <c r="BA518" s="404">
        <f>VLOOKUP(表1[[#This Row],[Pers.no.]],'[6]Person Detail'!$B:$W,22,0)</f>
        <v>1.0734738278297102</v>
      </c>
    </row>
    <row r="519" spans="1:53" ht="19.95" customHeight="1">
      <c r="A519" s="87" t="s">
        <v>562</v>
      </c>
      <c r="B519" s="5">
        <v>15014171</v>
      </c>
      <c r="C519" s="5" t="s">
        <v>54</v>
      </c>
      <c r="D519" s="5" t="s">
        <v>55</v>
      </c>
      <c r="E519" s="5" t="s">
        <v>2051</v>
      </c>
      <c r="F519" s="5" t="s">
        <v>1887</v>
      </c>
      <c r="G519" s="5" t="s">
        <v>1950</v>
      </c>
      <c r="H519" s="6">
        <v>41981</v>
      </c>
      <c r="I519" s="5" t="s">
        <v>105</v>
      </c>
      <c r="J519" s="5" t="s">
        <v>1956</v>
      </c>
      <c r="K519" s="5" t="s">
        <v>107</v>
      </c>
      <c r="L519" s="7">
        <v>2</v>
      </c>
      <c r="M519" s="7">
        <v>3</v>
      </c>
      <c r="N519" s="8">
        <v>11824</v>
      </c>
      <c r="O519" s="89">
        <v>0</v>
      </c>
      <c r="P519" s="10">
        <f t="shared" si="145"/>
        <v>0</v>
      </c>
      <c r="Q519" s="89">
        <v>0</v>
      </c>
      <c r="R519" s="10">
        <f t="shared" si="146"/>
        <v>0</v>
      </c>
      <c r="S519" s="89">
        <f t="shared" si="147"/>
        <v>0</v>
      </c>
      <c r="T519" s="10">
        <f t="shared" si="148"/>
        <v>0</v>
      </c>
      <c r="U519" s="10">
        <f t="shared" si="149"/>
        <v>11824</v>
      </c>
      <c r="V519" s="11">
        <f t="shared" si="159"/>
        <v>11824</v>
      </c>
      <c r="W519" s="12">
        <f t="shared" si="150"/>
        <v>0</v>
      </c>
      <c r="X519" s="93">
        <f t="shared" si="160"/>
        <v>0</v>
      </c>
      <c r="Y519" s="94" t="str">
        <f t="shared" si="158"/>
        <v>0.00%-0.00%</v>
      </c>
      <c r="Z519" s="15"/>
      <c r="AA519" s="15"/>
      <c r="AB519" s="15"/>
      <c r="AC519" s="96"/>
      <c r="AD519" s="8">
        <f t="shared" si="151"/>
        <v>0</v>
      </c>
      <c r="AE519" s="17">
        <f t="shared" si="152"/>
        <v>11824</v>
      </c>
      <c r="AF519" s="18">
        <f t="shared" si="153"/>
        <v>0</v>
      </c>
      <c r="AG519" s="98">
        <f t="shared" si="154"/>
        <v>0</v>
      </c>
      <c r="AH519" s="20">
        <v>14</v>
      </c>
      <c r="AI519" s="20">
        <v>550</v>
      </c>
      <c r="AJ519" s="20"/>
      <c r="AK519" s="20">
        <v>688</v>
      </c>
      <c r="AL519" s="20">
        <f t="shared" si="155"/>
        <v>172824</v>
      </c>
      <c r="AM519" s="7">
        <v>3</v>
      </c>
      <c r="AN519" s="20"/>
      <c r="AO519" s="21"/>
      <c r="AP519" s="21"/>
      <c r="AQ519" s="5" t="s">
        <v>1841</v>
      </c>
      <c r="AR519" s="5" t="s">
        <v>76</v>
      </c>
      <c r="AW519" s="145" t="e" vm="1">
        <f t="shared" ca="1" si="156"/>
        <v>#NAME?</v>
      </c>
      <c r="AX519" s="21" t="str">
        <f>VLOOKUP(表1[[#This Row],[Pers.no.]],'[6]Person Detail'!$B:$L,11,0)</f>
        <v>&gt;90</v>
      </c>
      <c r="AY519" s="404">
        <f>VLOOKUP(表1[[#This Row],[Pers.no.]],'[6]Person Detail'!$B:$R,17,0)</f>
        <v>1.2512169312169312</v>
      </c>
      <c r="AZ519" s="404">
        <f>VLOOKUP(表1[[#This Row],[Pers.no.]],'[6]Person Detail'!$B:$W,21,0)</f>
        <v>0.97791745926722351</v>
      </c>
      <c r="BA519" s="404">
        <f>VLOOKUP(表1[[#This Row],[Pers.no.]],'[6]Person Detail'!$B:$W,22,0)</f>
        <v>0.91079956863349254</v>
      </c>
    </row>
    <row r="520" spans="1:53" ht="19.95" customHeight="1">
      <c r="A520" s="87" t="s">
        <v>562</v>
      </c>
      <c r="B520" s="5">
        <v>15000459</v>
      </c>
      <c r="C520" s="5" t="s">
        <v>54</v>
      </c>
      <c r="D520" s="5" t="s">
        <v>55</v>
      </c>
      <c r="E520" s="5" t="s">
        <v>2051</v>
      </c>
      <c r="F520" s="5" t="s">
        <v>1887</v>
      </c>
      <c r="G520" s="5" t="s">
        <v>1950</v>
      </c>
      <c r="H520" s="6">
        <v>38808</v>
      </c>
      <c r="I520" s="5" t="s">
        <v>285</v>
      </c>
      <c r="J520" s="5" t="s">
        <v>1959</v>
      </c>
      <c r="K520" s="5" t="s">
        <v>286</v>
      </c>
      <c r="L520" s="7">
        <v>2</v>
      </c>
      <c r="M520" s="7">
        <v>3</v>
      </c>
      <c r="N520" s="8">
        <v>9487</v>
      </c>
      <c r="O520" s="89">
        <v>2.5000000000000001E-2</v>
      </c>
      <c r="P520" s="10">
        <f t="shared" si="145"/>
        <v>237</v>
      </c>
      <c r="Q520" s="89">
        <v>0</v>
      </c>
      <c r="R520" s="10">
        <f t="shared" si="146"/>
        <v>0</v>
      </c>
      <c r="S520" s="89">
        <f t="shared" si="147"/>
        <v>2.4981553705070096E-2</v>
      </c>
      <c r="T520" s="10">
        <f t="shared" si="148"/>
        <v>237</v>
      </c>
      <c r="U520" s="10">
        <f t="shared" si="149"/>
        <v>9724</v>
      </c>
      <c r="V520" s="11">
        <f t="shared" si="159"/>
        <v>9724</v>
      </c>
      <c r="W520" s="12">
        <f t="shared" si="150"/>
        <v>237</v>
      </c>
      <c r="X520" s="93">
        <f t="shared" si="160"/>
        <v>2.5000000000000001E-2</v>
      </c>
      <c r="Y520" s="94" t="str">
        <f t="shared" si="158"/>
        <v>2.00%-3.00%</v>
      </c>
      <c r="Z520" s="15"/>
      <c r="AA520" s="15"/>
      <c r="AB520" s="15"/>
      <c r="AC520" s="96"/>
      <c r="AD520" s="8">
        <f t="shared" si="151"/>
        <v>0</v>
      </c>
      <c r="AE520" s="17">
        <f t="shared" si="152"/>
        <v>9724</v>
      </c>
      <c r="AF520" s="18">
        <f t="shared" si="153"/>
        <v>237</v>
      </c>
      <c r="AG520" s="98">
        <f t="shared" si="154"/>
        <v>2.4981553705070159E-2</v>
      </c>
      <c r="AH520" s="20">
        <v>14</v>
      </c>
      <c r="AI520" s="20">
        <v>550</v>
      </c>
      <c r="AJ520" s="20"/>
      <c r="AK520" s="20">
        <v>688</v>
      </c>
      <c r="AL520" s="20">
        <f t="shared" si="155"/>
        <v>143424</v>
      </c>
      <c r="AM520" s="7">
        <v>3</v>
      </c>
      <c r="AN520" s="20"/>
      <c r="AO520" s="21"/>
      <c r="AP520" s="21"/>
      <c r="AQ520" s="5" t="s">
        <v>1841</v>
      </c>
      <c r="AR520" s="5" t="s">
        <v>76</v>
      </c>
      <c r="AW520" s="145" t="e" vm="1">
        <f t="shared" ca="1" si="156"/>
        <v>#NAME?</v>
      </c>
      <c r="AX520" s="21" t="str">
        <f>VLOOKUP(表1[[#This Row],[Pers.no.]],'[6]Person Detail'!$B:$L,11,0)</f>
        <v>70-90</v>
      </c>
      <c r="AY520" s="404">
        <f>VLOOKUP(表1[[#This Row],[Pers.no.]],'[6]Person Detail'!$B:$R,17,0)</f>
        <v>1.3456737588652483</v>
      </c>
      <c r="AZ520" s="404">
        <f>VLOOKUP(表1[[#This Row],[Pers.no.]],'[6]Person Detail'!$B:$W,21,0)</f>
        <v>1.169646159536432</v>
      </c>
      <c r="BA520" s="404">
        <f>VLOOKUP(表1[[#This Row],[Pers.no.]],'[6]Person Detail'!$B:$W,22,0)</f>
        <v>1.042341086933219</v>
      </c>
    </row>
    <row r="521" spans="1:53" ht="19.95" customHeight="1">
      <c r="A521" s="87" t="s">
        <v>562</v>
      </c>
      <c r="B521" s="5">
        <v>15014796</v>
      </c>
      <c r="C521" s="5" t="s">
        <v>54</v>
      </c>
      <c r="D521" s="5" t="s">
        <v>55</v>
      </c>
      <c r="E521" s="5" t="s">
        <v>2051</v>
      </c>
      <c r="F521" s="5" t="s">
        <v>1879</v>
      </c>
      <c r="G521" s="5" t="s">
        <v>1950</v>
      </c>
      <c r="H521" s="6">
        <v>42256</v>
      </c>
      <c r="I521" s="5" t="s">
        <v>105</v>
      </c>
      <c r="J521" s="5" t="s">
        <v>1962</v>
      </c>
      <c r="K521" s="5" t="s">
        <v>107</v>
      </c>
      <c r="L521" s="7">
        <v>2</v>
      </c>
      <c r="M521" s="7">
        <v>4</v>
      </c>
      <c r="N521" s="8">
        <v>12030</v>
      </c>
      <c r="O521" s="89">
        <v>0.03</v>
      </c>
      <c r="P521" s="10">
        <f t="shared" si="145"/>
        <v>361</v>
      </c>
      <c r="Q521" s="89">
        <v>0</v>
      </c>
      <c r="R521" s="10">
        <f t="shared" si="146"/>
        <v>0</v>
      </c>
      <c r="S521" s="89">
        <f t="shared" si="147"/>
        <v>3.000831255195345E-2</v>
      </c>
      <c r="T521" s="10">
        <f t="shared" si="148"/>
        <v>361</v>
      </c>
      <c r="U521" s="10">
        <f t="shared" si="149"/>
        <v>12391</v>
      </c>
      <c r="V521" s="11">
        <v>12320</v>
      </c>
      <c r="W521" s="12">
        <f t="shared" si="150"/>
        <v>290</v>
      </c>
      <c r="X521" s="93">
        <f t="shared" si="160"/>
        <v>2.41E-2</v>
      </c>
      <c r="Y521" s="94" t="str">
        <f t="shared" si="158"/>
        <v>2.40%-3.60%</v>
      </c>
      <c r="Z521" s="15" t="s">
        <v>112</v>
      </c>
      <c r="AA521" s="15" t="s">
        <v>87</v>
      </c>
      <c r="AB521" s="15" t="s">
        <v>198</v>
      </c>
      <c r="AC521" s="96">
        <v>5.5E-2</v>
      </c>
      <c r="AD521" s="8">
        <f t="shared" si="151"/>
        <v>662</v>
      </c>
      <c r="AE521" s="17">
        <f t="shared" si="152"/>
        <v>12982</v>
      </c>
      <c r="AF521" s="18">
        <f t="shared" si="153"/>
        <v>952</v>
      </c>
      <c r="AG521" s="98">
        <f t="shared" si="154"/>
        <v>7.9135494596841216E-2</v>
      </c>
      <c r="AH521" s="20">
        <v>14</v>
      </c>
      <c r="AI521" s="20">
        <v>450</v>
      </c>
      <c r="AJ521" s="20"/>
      <c r="AK521" s="20">
        <v>688</v>
      </c>
      <c r="AL521" s="20">
        <f t="shared" si="155"/>
        <v>187836</v>
      </c>
      <c r="AM521" s="7">
        <v>4</v>
      </c>
      <c r="AN521" s="20"/>
      <c r="AO521" s="21" t="s">
        <v>115</v>
      </c>
      <c r="AP521" s="21" t="s">
        <v>115</v>
      </c>
      <c r="AQ521" s="5" t="s">
        <v>1841</v>
      </c>
      <c r="AR521" s="5" t="s">
        <v>76</v>
      </c>
      <c r="AW521" s="145" t="e" vm="1">
        <f t="shared" ca="1" si="156"/>
        <v>#NAME?</v>
      </c>
      <c r="AX521" s="21" t="str">
        <f>VLOOKUP(表1[[#This Row],[Pers.no.]],'[6]Person Detail'!$B:$L,11,0)</f>
        <v>90-110</v>
      </c>
      <c r="AY521" s="404">
        <f>VLOOKUP(表1[[#This Row],[Pers.no.]],'[6]Person Detail'!$B:$R,17,0)</f>
        <v>1.2730158730158729</v>
      </c>
      <c r="AZ521" s="404">
        <f>VLOOKUP(表1[[#This Row],[Pers.no.]],'[6]Person Detail'!$B:$W,21,0)</f>
        <v>0.99495492515093875</v>
      </c>
      <c r="BA521" s="404">
        <f>VLOOKUP(表1[[#This Row],[Pers.no.]],'[6]Person Detail'!$B:$W,22,0)</f>
        <v>1</v>
      </c>
    </row>
    <row r="522" spans="1:53" ht="19.95" customHeight="1">
      <c r="A522" s="87" t="s">
        <v>562</v>
      </c>
      <c r="B522" s="5">
        <v>15021739</v>
      </c>
      <c r="C522" s="5" t="s">
        <v>54</v>
      </c>
      <c r="D522" s="5" t="s">
        <v>55</v>
      </c>
      <c r="E522" s="5" t="s">
        <v>2051</v>
      </c>
      <c r="F522" s="5" t="s">
        <v>1916</v>
      </c>
      <c r="G522" s="5" t="s">
        <v>1953</v>
      </c>
      <c r="H522" s="6">
        <v>44454</v>
      </c>
      <c r="I522" s="5" t="s">
        <v>87</v>
      </c>
      <c r="J522" s="5" t="s">
        <v>87</v>
      </c>
      <c r="K522" s="5" t="s">
        <v>89</v>
      </c>
      <c r="L522" s="7">
        <v>2</v>
      </c>
      <c r="M522" s="7">
        <v>5</v>
      </c>
      <c r="N522" s="8">
        <v>11507</v>
      </c>
      <c r="O522" s="89">
        <v>0.05</v>
      </c>
      <c r="P522" s="10">
        <f t="shared" si="145"/>
        <v>575</v>
      </c>
      <c r="Q522" s="89">
        <v>2.7E-2</v>
      </c>
      <c r="R522" s="10">
        <f t="shared" si="146"/>
        <v>311</v>
      </c>
      <c r="S522" s="89">
        <f t="shared" si="147"/>
        <v>7.6996610758668635E-2</v>
      </c>
      <c r="T522" s="10">
        <f t="shared" si="148"/>
        <v>886</v>
      </c>
      <c r="U522" s="10">
        <f t="shared" si="149"/>
        <v>12393</v>
      </c>
      <c r="V522" s="11">
        <v>12807</v>
      </c>
      <c r="W522" s="12">
        <f t="shared" si="150"/>
        <v>1300</v>
      </c>
      <c r="X522" s="93">
        <f t="shared" si="160"/>
        <v>0.113</v>
      </c>
      <c r="Y522" s="94" t="str">
        <f t="shared" si="158"/>
        <v>6.16%-9.24%</v>
      </c>
      <c r="Z522" s="15"/>
      <c r="AA522" s="15"/>
      <c r="AB522" s="15"/>
      <c r="AC522" s="96"/>
      <c r="AD522" s="8">
        <f t="shared" si="151"/>
        <v>0</v>
      </c>
      <c r="AE522" s="17">
        <f t="shared" si="152"/>
        <v>12807</v>
      </c>
      <c r="AF522" s="18">
        <f t="shared" si="153"/>
        <v>1300</v>
      </c>
      <c r="AG522" s="98">
        <f t="shared" si="154"/>
        <v>0.11297471104545065</v>
      </c>
      <c r="AH522" s="20">
        <v>14</v>
      </c>
      <c r="AI522" s="20">
        <v>550</v>
      </c>
      <c r="AJ522" s="20"/>
      <c r="AK522" s="20">
        <v>688</v>
      </c>
      <c r="AL522" s="20">
        <f t="shared" si="155"/>
        <v>186586</v>
      </c>
      <c r="AM522" s="7">
        <v>2</v>
      </c>
      <c r="AN522" s="20"/>
      <c r="AO522" s="21" t="s">
        <v>1965</v>
      </c>
      <c r="AP522" s="21" t="s">
        <v>115</v>
      </c>
      <c r="AQ522" s="5" t="s">
        <v>1841</v>
      </c>
      <c r="AR522" s="5" t="s">
        <v>76</v>
      </c>
      <c r="AW522" s="145" t="e" vm="1">
        <f t="shared" ca="1" si="156"/>
        <v>#NAME?</v>
      </c>
      <c r="AX522" s="21" t="str">
        <f>VLOOKUP(表1[[#This Row],[Pers.no.]],'[6]Person Detail'!$B:$L,11,0)</f>
        <v>70-90</v>
      </c>
      <c r="AY522" s="404">
        <f>VLOOKUP(表1[[#This Row],[Pers.no.]],'[6]Person Detail'!$B:$R,17,0)</f>
        <v>0.93117539955492612</v>
      </c>
      <c r="AZ522" s="404">
        <f>VLOOKUP(表1[[#This Row],[Pers.no.]],'[6]Person Detail'!$B:$W,21,0)</f>
        <v>0.74822810325768907</v>
      </c>
      <c r="BA522" s="404">
        <f>VLOOKUP(表1[[#This Row],[Pers.no.]],'[6]Person Detail'!$B:$W,22,0)</f>
        <v>0.82471504926266981</v>
      </c>
    </row>
    <row r="523" spans="1:53" ht="19.95" customHeight="1">
      <c r="A523" s="87" t="s">
        <v>562</v>
      </c>
      <c r="B523" s="5">
        <v>15022170</v>
      </c>
      <c r="C523" s="5" t="s">
        <v>54</v>
      </c>
      <c r="D523" s="5" t="s">
        <v>55</v>
      </c>
      <c r="E523" s="5" t="s">
        <v>2051</v>
      </c>
      <c r="F523" s="5" t="s">
        <v>1904</v>
      </c>
      <c r="G523" s="5" t="s">
        <v>1953</v>
      </c>
      <c r="H523" s="6">
        <v>44671</v>
      </c>
      <c r="I523" s="5" t="s">
        <v>105</v>
      </c>
      <c r="J523" s="5" t="s">
        <v>1968</v>
      </c>
      <c r="K523" s="5" t="s">
        <v>107</v>
      </c>
      <c r="L523" s="7">
        <v>2</v>
      </c>
      <c r="M523" s="7">
        <v>3</v>
      </c>
      <c r="N523" s="8">
        <v>13237</v>
      </c>
      <c r="O523" s="89">
        <v>2.5000000000000001E-2</v>
      </c>
      <c r="P523" s="10">
        <f t="shared" ref="P523:P586" si="161">ROUND(N523*O523,0)</f>
        <v>331</v>
      </c>
      <c r="Q523" s="89">
        <v>0</v>
      </c>
      <c r="R523" s="10">
        <f t="shared" ref="R523:R586" si="162">ROUND(N523*Q523,0)</f>
        <v>0</v>
      </c>
      <c r="S523" s="89">
        <f t="shared" ref="S523:S586" si="163">T523/N523</f>
        <v>2.500566593639042E-2</v>
      </c>
      <c r="T523" s="10">
        <f t="shared" ref="T523:T586" si="164">P523+R523</f>
        <v>331</v>
      </c>
      <c r="U523" s="10">
        <f t="shared" ref="U523:U586" si="165">N523+T523</f>
        <v>13568</v>
      </c>
      <c r="V523" s="11">
        <v>13634</v>
      </c>
      <c r="W523" s="12">
        <f t="shared" ref="W523:W586" si="166">V523-N523</f>
        <v>397</v>
      </c>
      <c r="X523" s="93">
        <f t="shared" si="160"/>
        <v>0.03</v>
      </c>
      <c r="Y523" s="94" t="str">
        <f t="shared" si="158"/>
        <v>2.00%-3.00%</v>
      </c>
      <c r="Z523" s="15"/>
      <c r="AA523" s="15"/>
      <c r="AB523" s="15"/>
      <c r="AC523" s="96"/>
      <c r="AD523" s="8">
        <f t="shared" ref="AD523:AD586" si="167">ROUND(N523*AC523,0)</f>
        <v>0</v>
      </c>
      <c r="AE523" s="17">
        <f t="shared" ref="AE523:AE586" si="168">V523+AD523</f>
        <v>13634</v>
      </c>
      <c r="AF523" s="18">
        <f t="shared" ref="AF523:AF586" si="169">AE523-N523</f>
        <v>397</v>
      </c>
      <c r="AG523" s="98">
        <f t="shared" ref="AG523:AG586" si="170">AE523/N523-1</f>
        <v>2.9991689959960821E-2</v>
      </c>
      <c r="AH523" s="20">
        <v>14</v>
      </c>
      <c r="AI523" s="20">
        <v>450</v>
      </c>
      <c r="AJ523" s="20"/>
      <c r="AK523" s="20">
        <v>688</v>
      </c>
      <c r="AL523" s="20">
        <f t="shared" ref="AL523:AL586" si="171">AE523*AH523+AI523*12+AK523+IF(AB523="",AJ523,IF(AB523="D",5000,IF(AB523="C",1000,0)))*12</f>
        <v>196964</v>
      </c>
      <c r="AM523" s="7">
        <v>4</v>
      </c>
      <c r="AN523" s="20"/>
      <c r="AO523" s="21"/>
      <c r="AP523" s="21" t="s">
        <v>1865</v>
      </c>
      <c r="AQ523" s="5" t="s">
        <v>1841</v>
      </c>
      <c r="AR523" s="5" t="s">
        <v>76</v>
      </c>
      <c r="AW523" s="145" t="e" vm="1">
        <f t="shared" ca="1" si="156"/>
        <v>#NAME?</v>
      </c>
      <c r="AX523" s="21" t="str">
        <f>VLOOKUP(表1[[#This Row],[Pers.no.]],'[6]Person Detail'!$B:$L,11,0)</f>
        <v>70-90</v>
      </c>
      <c r="AY523" s="404">
        <f>VLOOKUP(表1[[#This Row],[Pers.no.]],'[6]Person Detail'!$B:$R,17,0)</f>
        <v>1.4007407407407408</v>
      </c>
      <c r="AZ523" s="404">
        <f>VLOOKUP(表1[[#This Row],[Pers.no.]],'[6]Person Detail'!$B:$W,21,0)</f>
        <v>1.0947812422462988</v>
      </c>
      <c r="BA523" s="404">
        <f>VLOOKUP(表1[[#This Row],[Pers.no.]],'[6]Person Detail'!$B:$W,22,0)</f>
        <v>1.0502233862270836</v>
      </c>
    </row>
    <row r="524" spans="1:53" ht="19.95" customHeight="1">
      <c r="A524" s="87" t="s">
        <v>562</v>
      </c>
      <c r="B524" s="5">
        <v>15001899</v>
      </c>
      <c r="C524" s="5" t="s">
        <v>54</v>
      </c>
      <c r="D524" s="5" t="s">
        <v>55</v>
      </c>
      <c r="E524" s="5" t="s">
        <v>2051</v>
      </c>
      <c r="F524" s="5" t="s">
        <v>1916</v>
      </c>
      <c r="G524" s="5" t="s">
        <v>1953</v>
      </c>
      <c r="H524" s="6">
        <v>39665</v>
      </c>
      <c r="I524" s="5" t="s">
        <v>87</v>
      </c>
      <c r="J524" s="5" t="s">
        <v>1971</v>
      </c>
      <c r="K524" s="5" t="s">
        <v>89</v>
      </c>
      <c r="L524" s="7">
        <v>2</v>
      </c>
      <c r="M524" s="7">
        <v>3</v>
      </c>
      <c r="N524" s="8">
        <v>17702</v>
      </c>
      <c r="O524" s="89">
        <v>0</v>
      </c>
      <c r="P524" s="10">
        <f t="shared" si="161"/>
        <v>0</v>
      </c>
      <c r="Q524" s="89">
        <v>0</v>
      </c>
      <c r="R524" s="10">
        <f t="shared" si="162"/>
        <v>0</v>
      </c>
      <c r="S524" s="89">
        <f t="shared" si="163"/>
        <v>0</v>
      </c>
      <c r="T524" s="10">
        <f t="shared" si="164"/>
        <v>0</v>
      </c>
      <c r="U524" s="10">
        <f t="shared" si="165"/>
        <v>17702</v>
      </c>
      <c r="V524" s="11">
        <f t="shared" si="159"/>
        <v>17702</v>
      </c>
      <c r="W524" s="12">
        <f t="shared" si="166"/>
        <v>0</v>
      </c>
      <c r="X524" s="93">
        <f t="shared" si="160"/>
        <v>0</v>
      </c>
      <c r="Y524" s="94" t="str">
        <f t="shared" si="158"/>
        <v>0.00%-0.00%</v>
      </c>
      <c r="Z524" s="15"/>
      <c r="AA524" s="15"/>
      <c r="AB524" s="15"/>
      <c r="AC524" s="96"/>
      <c r="AD524" s="8">
        <f t="shared" si="167"/>
        <v>0</v>
      </c>
      <c r="AE524" s="17">
        <f t="shared" si="168"/>
        <v>17702</v>
      </c>
      <c r="AF524" s="18">
        <f t="shared" si="169"/>
        <v>0</v>
      </c>
      <c r="AG524" s="98">
        <f t="shared" si="170"/>
        <v>0</v>
      </c>
      <c r="AH524" s="20">
        <v>14</v>
      </c>
      <c r="AI524" s="20">
        <v>450</v>
      </c>
      <c r="AJ524" s="20"/>
      <c r="AK524" s="20">
        <v>688</v>
      </c>
      <c r="AL524" s="20">
        <f t="shared" si="171"/>
        <v>253916</v>
      </c>
      <c r="AM524" s="7">
        <v>4</v>
      </c>
      <c r="AN524" s="20"/>
      <c r="AO524" s="21"/>
      <c r="AP524" s="21"/>
      <c r="AQ524" s="5" t="s">
        <v>1841</v>
      </c>
      <c r="AR524" s="5" t="s">
        <v>76</v>
      </c>
      <c r="AW524" s="145" t="e" vm="1">
        <f t="shared" ca="1" si="156"/>
        <v>#NAME?</v>
      </c>
      <c r="AX524" s="21" t="str">
        <f>VLOOKUP(表1[[#This Row],[Pers.no.]],'[6]Person Detail'!$B:$L,11,0)</f>
        <v>&gt;90</v>
      </c>
      <c r="AY524" s="404">
        <f>VLOOKUP(表1[[#This Row],[Pers.no.]],'[6]Person Detail'!$B:$R,17,0)</f>
        <v>1.432490390451143</v>
      </c>
      <c r="AZ524" s="404">
        <f>VLOOKUP(表1[[#This Row],[Pers.no.]],'[6]Person Detail'!$B:$W,21,0)</f>
        <v>1.151050133298654</v>
      </c>
      <c r="BA524" s="404">
        <f>VLOOKUP(表1[[#This Row],[Pers.no.]],'[6]Person Detail'!$B:$W,22,0)</f>
        <v>1.1399317406143346</v>
      </c>
    </row>
    <row r="525" spans="1:53" ht="19.95" customHeight="1">
      <c r="A525" s="87" t="s">
        <v>562</v>
      </c>
      <c r="B525" s="5">
        <v>15014942</v>
      </c>
      <c r="C525" s="5" t="s">
        <v>54</v>
      </c>
      <c r="D525" s="5" t="s">
        <v>55</v>
      </c>
      <c r="E525" s="5" t="s">
        <v>2051</v>
      </c>
      <c r="F525" s="5" t="s">
        <v>1879</v>
      </c>
      <c r="G525" s="5" t="s">
        <v>1880</v>
      </c>
      <c r="H525" s="6">
        <v>42326</v>
      </c>
      <c r="I525" s="5" t="s">
        <v>150</v>
      </c>
      <c r="J525" s="5" t="s">
        <v>1974</v>
      </c>
      <c r="K525" s="5" t="s">
        <v>59</v>
      </c>
      <c r="L525" s="7">
        <v>2</v>
      </c>
      <c r="M525" s="7">
        <v>3</v>
      </c>
      <c r="N525" s="8">
        <v>23713</v>
      </c>
      <c r="O525" s="89">
        <v>2.5000000000000001E-2</v>
      </c>
      <c r="P525" s="10">
        <f t="shared" si="161"/>
        <v>593</v>
      </c>
      <c r="Q525" s="89">
        <v>0</v>
      </c>
      <c r="R525" s="10">
        <f t="shared" si="162"/>
        <v>0</v>
      </c>
      <c r="S525" s="89">
        <f t="shared" si="163"/>
        <v>2.5007379918188334E-2</v>
      </c>
      <c r="T525" s="10">
        <f t="shared" si="164"/>
        <v>593</v>
      </c>
      <c r="U525" s="10">
        <f t="shared" si="165"/>
        <v>24306</v>
      </c>
      <c r="V525" s="11">
        <v>24200</v>
      </c>
      <c r="W525" s="12">
        <f t="shared" si="166"/>
        <v>487</v>
      </c>
      <c r="X525" s="93">
        <f t="shared" si="160"/>
        <v>2.0500000000000001E-2</v>
      </c>
      <c r="Y525" s="94" t="str">
        <f t="shared" si="158"/>
        <v>2.00%-3.00%</v>
      </c>
      <c r="Z525" s="15"/>
      <c r="AA525" s="15"/>
      <c r="AB525" s="15"/>
      <c r="AC525" s="96"/>
      <c r="AD525" s="8">
        <f t="shared" si="167"/>
        <v>0</v>
      </c>
      <c r="AE525" s="17">
        <f t="shared" si="168"/>
        <v>24200</v>
      </c>
      <c r="AF525" s="18">
        <f t="shared" si="169"/>
        <v>487</v>
      </c>
      <c r="AG525" s="98">
        <f t="shared" si="170"/>
        <v>2.0537258044110773E-2</v>
      </c>
      <c r="AH525" s="20">
        <v>14</v>
      </c>
      <c r="AI525" s="20">
        <v>450</v>
      </c>
      <c r="AJ525" s="20"/>
      <c r="AK525" s="20">
        <v>688</v>
      </c>
      <c r="AL525" s="20">
        <f t="shared" si="171"/>
        <v>344888</v>
      </c>
      <c r="AM525" s="7">
        <v>3</v>
      </c>
      <c r="AN525" s="20"/>
      <c r="AO525" s="21"/>
      <c r="AP525" s="21" t="s">
        <v>1848</v>
      </c>
      <c r="AQ525" s="5" t="s">
        <v>1841</v>
      </c>
      <c r="AR525" s="5" t="s">
        <v>76</v>
      </c>
      <c r="AW525" s="145" t="e" vm="1">
        <f t="shared" ca="1" si="156"/>
        <v>#NAME?</v>
      </c>
      <c r="AX525" s="21" t="str">
        <f>VLOOKUP(表1[[#This Row],[Pers.no.]],'[6]Person Detail'!$B:$L,11,0)</f>
        <v>70-90</v>
      </c>
      <c r="AY525" s="404">
        <f>VLOOKUP(表1[[#This Row],[Pers.no.]],'[6]Person Detail'!$B:$R,17,0)</f>
        <v>1.0202211418491589</v>
      </c>
      <c r="AZ525" s="404">
        <f>VLOOKUP(表1[[#This Row],[Pers.no.]],'[6]Person Detail'!$B:$W,21,0)</f>
        <v>0.89410478291197704</v>
      </c>
      <c r="BA525" s="404">
        <f>VLOOKUP(表1[[#This Row],[Pers.no.]],'[6]Person Detail'!$B:$W,22,0)</f>
        <v>0.89237974076737281</v>
      </c>
    </row>
    <row r="526" spans="1:53" ht="19.95" customHeight="1">
      <c r="A526" s="87" t="s">
        <v>562</v>
      </c>
      <c r="B526" s="5">
        <v>1220045</v>
      </c>
      <c r="C526" s="5" t="s">
        <v>54</v>
      </c>
      <c r="D526" s="5" t="s">
        <v>55</v>
      </c>
      <c r="E526" s="5" t="s">
        <v>2051</v>
      </c>
      <c r="F526" s="5" t="s">
        <v>1916</v>
      </c>
      <c r="G526" s="5" t="s">
        <v>1953</v>
      </c>
      <c r="H526" s="6">
        <v>39589</v>
      </c>
      <c r="I526" s="5" t="s">
        <v>468</v>
      </c>
      <c r="J526" s="5" t="s">
        <v>468</v>
      </c>
      <c r="K526" s="5" t="s">
        <v>59</v>
      </c>
      <c r="L526" s="7">
        <v>2</v>
      </c>
      <c r="M526" s="7">
        <v>4</v>
      </c>
      <c r="N526" s="8">
        <v>30300</v>
      </c>
      <c r="O526" s="89">
        <v>0.03</v>
      </c>
      <c r="P526" s="10">
        <f t="shared" si="161"/>
        <v>909</v>
      </c>
      <c r="Q526" s="89">
        <v>0</v>
      </c>
      <c r="R526" s="10">
        <f t="shared" si="162"/>
        <v>0</v>
      </c>
      <c r="S526" s="89">
        <f t="shared" si="163"/>
        <v>0.03</v>
      </c>
      <c r="T526" s="10">
        <f t="shared" si="164"/>
        <v>909</v>
      </c>
      <c r="U526" s="10">
        <f t="shared" si="165"/>
        <v>31209</v>
      </c>
      <c r="V526" s="11">
        <v>31058</v>
      </c>
      <c r="W526" s="12">
        <f t="shared" si="166"/>
        <v>758</v>
      </c>
      <c r="X526" s="93">
        <f t="shared" si="160"/>
        <v>2.5000000000000001E-2</v>
      </c>
      <c r="Y526" s="94" t="str">
        <f t="shared" si="158"/>
        <v>2.40%-3.60%</v>
      </c>
      <c r="Z526" s="15"/>
      <c r="AA526" s="15"/>
      <c r="AB526" s="15"/>
      <c r="AC526" s="96"/>
      <c r="AD526" s="8">
        <f t="shared" si="167"/>
        <v>0</v>
      </c>
      <c r="AE526" s="17">
        <f t="shared" si="168"/>
        <v>31058</v>
      </c>
      <c r="AF526" s="18">
        <f t="shared" si="169"/>
        <v>758</v>
      </c>
      <c r="AG526" s="98">
        <f t="shared" si="170"/>
        <v>2.5016501650165113E-2</v>
      </c>
      <c r="AH526" s="20">
        <v>14</v>
      </c>
      <c r="AI526" s="20">
        <v>950</v>
      </c>
      <c r="AJ526" s="20"/>
      <c r="AK526" s="20">
        <v>688</v>
      </c>
      <c r="AL526" s="20">
        <f t="shared" si="171"/>
        <v>446900</v>
      </c>
      <c r="AM526" s="7">
        <v>3</v>
      </c>
      <c r="AN526" s="20"/>
      <c r="AO526" s="21"/>
      <c r="AP526" s="21" t="s">
        <v>1848</v>
      </c>
      <c r="AQ526" s="5" t="s">
        <v>1841</v>
      </c>
      <c r="AR526" s="5" t="s">
        <v>76</v>
      </c>
      <c r="AW526" s="145" t="e" vm="1">
        <f t="shared" ca="1" si="156"/>
        <v>#NAME?</v>
      </c>
      <c r="AX526" s="21" t="str">
        <f>VLOOKUP(表1[[#This Row],[Pers.no.]],'[6]Person Detail'!$B:$L,11,0)</f>
        <v>90-110</v>
      </c>
      <c r="AY526" s="404">
        <f>VLOOKUP(表1[[#This Row],[Pers.no.]],'[6]Person Detail'!$B:$R,17,0)</f>
        <v>1.3036182936798175</v>
      </c>
      <c r="AZ526" s="404">
        <f>VLOOKUP(表1[[#This Row],[Pers.no.]],'[6]Person Detail'!$B:$W,21,0)</f>
        <v>1.1424693173463039</v>
      </c>
      <c r="BA526" s="404">
        <f>VLOOKUP(表1[[#This Row],[Pers.no.]],'[6]Person Detail'!$B:$W,22,0)</f>
        <v>1.1452698342459944</v>
      </c>
    </row>
    <row r="527" spans="1:53" ht="19.95" customHeight="1">
      <c r="A527" s="87" t="s">
        <v>562</v>
      </c>
      <c r="B527" s="5">
        <v>15000542</v>
      </c>
      <c r="C527" s="5" t="s">
        <v>54</v>
      </c>
      <c r="D527" s="5" t="s">
        <v>55</v>
      </c>
      <c r="E527" s="5" t="s">
        <v>2051</v>
      </c>
      <c r="F527" s="5" t="s">
        <v>1904</v>
      </c>
      <c r="G527" s="5" t="s">
        <v>1953</v>
      </c>
      <c r="H527" s="6">
        <v>38873</v>
      </c>
      <c r="I527" s="5" t="s">
        <v>150</v>
      </c>
      <c r="J527" s="5" t="s">
        <v>1979</v>
      </c>
      <c r="K527" s="5" t="s">
        <v>59</v>
      </c>
      <c r="L527" s="7">
        <v>2</v>
      </c>
      <c r="M527" s="7">
        <v>5</v>
      </c>
      <c r="N527" s="8">
        <v>35062</v>
      </c>
      <c r="O527" s="89">
        <v>0.03</v>
      </c>
      <c r="P527" s="10">
        <f t="shared" si="161"/>
        <v>1052</v>
      </c>
      <c r="Q527" s="89">
        <v>0</v>
      </c>
      <c r="R527" s="10">
        <f t="shared" si="162"/>
        <v>0</v>
      </c>
      <c r="S527" s="89">
        <f t="shared" si="163"/>
        <v>3.0003992926815357E-2</v>
      </c>
      <c r="T527" s="10">
        <f t="shared" si="164"/>
        <v>1052</v>
      </c>
      <c r="U527" s="10">
        <f t="shared" si="165"/>
        <v>36114</v>
      </c>
      <c r="V527" s="11">
        <v>36522</v>
      </c>
      <c r="W527" s="12">
        <f t="shared" si="166"/>
        <v>1460</v>
      </c>
      <c r="X527" s="93">
        <f t="shared" si="160"/>
        <v>4.1599999999999998E-2</v>
      </c>
      <c r="Y527" s="94" t="str">
        <f t="shared" si="158"/>
        <v>2.40%-3.60%</v>
      </c>
      <c r="Z527" s="15"/>
      <c r="AA527" s="15"/>
      <c r="AB527" s="15"/>
      <c r="AC527" s="96"/>
      <c r="AD527" s="8">
        <f t="shared" si="167"/>
        <v>0</v>
      </c>
      <c r="AE527" s="17">
        <f t="shared" si="168"/>
        <v>36522</v>
      </c>
      <c r="AF527" s="18">
        <f t="shared" si="169"/>
        <v>1460</v>
      </c>
      <c r="AG527" s="98">
        <f t="shared" si="170"/>
        <v>4.164052250299477E-2</v>
      </c>
      <c r="AH527" s="20">
        <v>14</v>
      </c>
      <c r="AI527" s="20">
        <v>450</v>
      </c>
      <c r="AJ527" s="20"/>
      <c r="AK527" s="20">
        <v>688</v>
      </c>
      <c r="AL527" s="20">
        <f t="shared" si="171"/>
        <v>517396</v>
      </c>
      <c r="AM527" s="7">
        <v>5</v>
      </c>
      <c r="AN527" s="20"/>
      <c r="AO527" s="21" t="s">
        <v>1980</v>
      </c>
      <c r="AP527" s="21" t="s">
        <v>115</v>
      </c>
      <c r="AQ527" s="5" t="s">
        <v>1841</v>
      </c>
      <c r="AR527" s="5" t="s">
        <v>76</v>
      </c>
      <c r="AW527" s="145" t="e" vm="1">
        <f t="shared" ca="1" si="156"/>
        <v>#NAME?</v>
      </c>
      <c r="AX527" s="21" t="str">
        <f>VLOOKUP(表1[[#This Row],[Pers.no.]],'[6]Person Detail'!$B:$L,11,0)</f>
        <v>110-130</v>
      </c>
      <c r="AY527" s="404">
        <f>VLOOKUP(表1[[#This Row],[Pers.no.]],'[6]Person Detail'!$B:$R,17,0)</f>
        <v>1.508497181947253</v>
      </c>
      <c r="AZ527" s="404">
        <f>VLOOKUP(表1[[#This Row],[Pers.no.]],'[6]Person Detail'!$B:$W,21,0)</f>
        <v>1.322021755933865</v>
      </c>
      <c r="BA527" s="404">
        <f>VLOOKUP(表1[[#This Row],[Pers.no.]],'[6]Person Detail'!$B:$W,22,0)</f>
        <v>1.3467559046407434</v>
      </c>
    </row>
    <row r="528" spans="1:53" ht="19.95" customHeight="1">
      <c r="A528" s="87" t="s">
        <v>562</v>
      </c>
      <c r="B528" s="5">
        <v>15005969</v>
      </c>
      <c r="C528" s="5" t="s">
        <v>54</v>
      </c>
      <c r="D528" s="5" t="s">
        <v>55</v>
      </c>
      <c r="E528" s="5" t="s">
        <v>2051</v>
      </c>
      <c r="F528" s="5" t="s">
        <v>1887</v>
      </c>
      <c r="G528" s="5" t="s">
        <v>1950</v>
      </c>
      <c r="H528" s="6">
        <v>40674</v>
      </c>
      <c r="I528" s="5" t="s">
        <v>87</v>
      </c>
      <c r="J528" s="5" t="s">
        <v>1983</v>
      </c>
      <c r="K528" s="5" t="s">
        <v>89</v>
      </c>
      <c r="L528" s="7">
        <v>2</v>
      </c>
      <c r="M528" s="7">
        <v>2</v>
      </c>
      <c r="N528" s="8">
        <v>11715</v>
      </c>
      <c r="O528" s="89">
        <v>0</v>
      </c>
      <c r="P528" s="10">
        <f t="shared" si="161"/>
        <v>0</v>
      </c>
      <c r="Q528" s="89">
        <v>0</v>
      </c>
      <c r="R528" s="10">
        <f t="shared" si="162"/>
        <v>0</v>
      </c>
      <c r="S528" s="89">
        <f t="shared" si="163"/>
        <v>0</v>
      </c>
      <c r="T528" s="10">
        <f t="shared" si="164"/>
        <v>0</v>
      </c>
      <c r="U528" s="10">
        <f t="shared" si="165"/>
        <v>11715</v>
      </c>
      <c r="V528" s="11">
        <f t="shared" si="159"/>
        <v>11715</v>
      </c>
      <c r="W528" s="12">
        <f t="shared" si="166"/>
        <v>0</v>
      </c>
      <c r="X528" s="93">
        <f t="shared" si="160"/>
        <v>0</v>
      </c>
      <c r="Y528" s="94" t="str">
        <f t="shared" si="158"/>
        <v>0.00%-0.00%</v>
      </c>
      <c r="Z528" s="15"/>
      <c r="AA528" s="15"/>
      <c r="AB528" s="15"/>
      <c r="AC528" s="96"/>
      <c r="AD528" s="8">
        <f t="shared" si="167"/>
        <v>0</v>
      </c>
      <c r="AE528" s="17">
        <f t="shared" si="168"/>
        <v>11715</v>
      </c>
      <c r="AF528" s="18">
        <f t="shared" si="169"/>
        <v>0</v>
      </c>
      <c r="AG528" s="98">
        <f t="shared" si="170"/>
        <v>0</v>
      </c>
      <c r="AH528" s="20">
        <v>14</v>
      </c>
      <c r="AI528" s="20">
        <v>450</v>
      </c>
      <c r="AJ528" s="20"/>
      <c r="AK528" s="20">
        <v>688</v>
      </c>
      <c r="AL528" s="20">
        <f t="shared" si="171"/>
        <v>170098</v>
      </c>
      <c r="AM528" s="7">
        <v>3</v>
      </c>
      <c r="AN528" s="20"/>
      <c r="AO528" s="21"/>
      <c r="AP528" s="21"/>
      <c r="AQ528" s="5" t="s">
        <v>1841</v>
      </c>
      <c r="AR528" s="5" t="s">
        <v>76</v>
      </c>
      <c r="AW528" s="145" t="e" vm="1">
        <f t="shared" ca="1" si="156"/>
        <v>#NAME?</v>
      </c>
      <c r="AX528" s="21" t="str">
        <f>VLOOKUP(表1[[#This Row],[Pers.no.]],'[6]Person Detail'!$B:$L,11,0)</f>
        <v>0</v>
      </c>
      <c r="AY528" s="404">
        <f>VLOOKUP(表1[[#This Row],[Pers.no.]],'[6]Person Detail'!$B:$R,17,0)</f>
        <v>0.94800728302650217</v>
      </c>
      <c r="AZ528" s="404">
        <f>VLOOKUP(表1[[#This Row],[Pers.no.]],'[6]Person Detail'!$B:$W,21,0)</f>
        <v>0.76175303985954879</v>
      </c>
      <c r="BA528" s="404">
        <f>VLOOKUP(表1[[#This Row],[Pers.no.]],'[6]Person Detail'!$B:$W,22,0)</f>
        <v>0.75439500289780415</v>
      </c>
    </row>
    <row r="529" spans="1:53" ht="19.95" customHeight="1">
      <c r="A529" s="87" t="s">
        <v>562</v>
      </c>
      <c r="B529" s="5">
        <v>15000981</v>
      </c>
      <c r="C529" s="5" t="s">
        <v>54</v>
      </c>
      <c r="D529" s="5" t="s">
        <v>55</v>
      </c>
      <c r="E529" s="5" t="s">
        <v>2051</v>
      </c>
      <c r="F529" s="5" t="s">
        <v>1887</v>
      </c>
      <c r="G529" s="5" t="s">
        <v>1950</v>
      </c>
      <c r="H529" s="6">
        <v>39212</v>
      </c>
      <c r="I529" s="5" t="s">
        <v>87</v>
      </c>
      <c r="J529" s="5" t="s">
        <v>1135</v>
      </c>
      <c r="K529" s="5" t="s">
        <v>89</v>
      </c>
      <c r="L529" s="7">
        <v>2</v>
      </c>
      <c r="M529" s="7">
        <v>3</v>
      </c>
      <c r="N529" s="8">
        <v>11176</v>
      </c>
      <c r="O529" s="89">
        <v>2.5000000000000001E-2</v>
      </c>
      <c r="P529" s="10">
        <f t="shared" si="161"/>
        <v>279</v>
      </c>
      <c r="Q529" s="89">
        <v>0</v>
      </c>
      <c r="R529" s="10">
        <f t="shared" si="162"/>
        <v>0</v>
      </c>
      <c r="S529" s="89">
        <f t="shared" si="163"/>
        <v>2.4964209019327131E-2</v>
      </c>
      <c r="T529" s="10">
        <f t="shared" si="164"/>
        <v>279</v>
      </c>
      <c r="U529" s="10">
        <f t="shared" si="165"/>
        <v>11455</v>
      </c>
      <c r="V529" s="11">
        <v>11400</v>
      </c>
      <c r="W529" s="12">
        <f t="shared" si="166"/>
        <v>224</v>
      </c>
      <c r="X529" s="93">
        <f t="shared" si="160"/>
        <v>0.02</v>
      </c>
      <c r="Y529" s="94" t="str">
        <f t="shared" si="158"/>
        <v>2.00%-3.00%</v>
      </c>
      <c r="Z529" s="15"/>
      <c r="AA529" s="15"/>
      <c r="AB529" s="15"/>
      <c r="AC529" s="96"/>
      <c r="AD529" s="8">
        <f t="shared" si="167"/>
        <v>0</v>
      </c>
      <c r="AE529" s="17">
        <f t="shared" si="168"/>
        <v>11400</v>
      </c>
      <c r="AF529" s="18">
        <f t="shared" si="169"/>
        <v>224</v>
      </c>
      <c r="AG529" s="98">
        <f t="shared" si="170"/>
        <v>2.004294917680749E-2</v>
      </c>
      <c r="AH529" s="20">
        <v>14</v>
      </c>
      <c r="AI529" s="20">
        <v>450</v>
      </c>
      <c r="AJ529" s="20"/>
      <c r="AK529" s="20">
        <v>688</v>
      </c>
      <c r="AL529" s="20">
        <f t="shared" si="171"/>
        <v>165688</v>
      </c>
      <c r="AM529" s="7">
        <v>3</v>
      </c>
      <c r="AN529" s="20"/>
      <c r="AO529" s="21"/>
      <c r="AP529" s="21" t="s">
        <v>1848</v>
      </c>
      <c r="AQ529" s="5" t="s">
        <v>1841</v>
      </c>
      <c r="AR529" s="5" t="s">
        <v>76</v>
      </c>
      <c r="AW529" s="145" t="e" vm="1">
        <f t="shared" ref="AW529:AW592" ca="1" si="172">_xlfn.LET(_xlpm.actual,X529,_xlpm.low,VALUE(_xlfn.TEXTBEFORE(Y529,"-")),_xlpm.high,VALUE(_xlfn.TEXTAFTER(Y529,"-")),IF(AND(_xlpm.actual=0,OR(_xlpm.low&lt;&gt;0,_xlpm.high&lt;&gt;0)),"0 increase",IF(_xlpm.actual&gt;_xlpm.high*1.2,"&gt;20",IF(_xlpm.actual&lt;_xlpm.low*0.8,"&lt;20","OK"))))</f>
        <v>#NAME?</v>
      </c>
      <c r="AX529" s="21" t="str">
        <f>VLOOKUP(表1[[#This Row],[Pers.no.]],'[6]Person Detail'!$B:$L,11,0)</f>
        <v>70-90</v>
      </c>
      <c r="AY529" s="404">
        <f>VLOOKUP(表1[[#This Row],[Pers.no.]],'[6]Person Detail'!$B:$R,17,0)</f>
        <v>0.90439004653044708</v>
      </c>
      <c r="AZ529" s="404">
        <f>VLOOKUP(表1[[#This Row],[Pers.no.]],'[6]Person Detail'!$B:$W,21,0)</f>
        <v>0.72670524741530662</v>
      </c>
      <c r="BA529" s="404">
        <f>VLOOKUP(表1[[#This Row],[Pers.no.]],'[6]Person Detail'!$B:$W,22,0)</f>
        <v>0.73411037413870828</v>
      </c>
    </row>
    <row r="530" spans="1:53" ht="19.95" customHeight="1">
      <c r="A530" s="87" t="s">
        <v>562</v>
      </c>
      <c r="B530" s="5">
        <v>15014978</v>
      </c>
      <c r="C530" s="5" t="s">
        <v>54</v>
      </c>
      <c r="D530" s="5" t="s">
        <v>55</v>
      </c>
      <c r="E530" s="5" t="s">
        <v>2051</v>
      </c>
      <c r="F530" s="5" t="s">
        <v>1916</v>
      </c>
      <c r="G530" s="5" t="s">
        <v>1953</v>
      </c>
      <c r="H530" s="6">
        <v>42347</v>
      </c>
      <c r="I530" s="5" t="s">
        <v>468</v>
      </c>
      <c r="J530" s="5" t="s">
        <v>468</v>
      </c>
      <c r="K530" s="5" t="s">
        <v>59</v>
      </c>
      <c r="L530" s="7">
        <v>2</v>
      </c>
      <c r="M530" s="7">
        <v>4</v>
      </c>
      <c r="N530" s="8">
        <v>31520</v>
      </c>
      <c r="O530" s="89">
        <v>0.03</v>
      </c>
      <c r="P530" s="10">
        <f t="shared" si="161"/>
        <v>946</v>
      </c>
      <c r="Q530" s="89">
        <v>0</v>
      </c>
      <c r="R530" s="10">
        <f t="shared" si="162"/>
        <v>0</v>
      </c>
      <c r="S530" s="89">
        <f t="shared" si="163"/>
        <v>3.0012690355329948E-2</v>
      </c>
      <c r="T530" s="10">
        <f t="shared" si="164"/>
        <v>946</v>
      </c>
      <c r="U530" s="10">
        <f t="shared" si="165"/>
        <v>32466</v>
      </c>
      <c r="V530" s="11">
        <v>32300</v>
      </c>
      <c r="W530" s="12">
        <f t="shared" si="166"/>
        <v>780</v>
      </c>
      <c r="X530" s="93">
        <f t="shared" si="160"/>
        <v>2.47E-2</v>
      </c>
      <c r="Y530" s="94" t="str">
        <f t="shared" si="158"/>
        <v>2.40%-3.60%</v>
      </c>
      <c r="Z530" s="15"/>
      <c r="AA530" s="15"/>
      <c r="AB530" s="15"/>
      <c r="AC530" s="96"/>
      <c r="AD530" s="8">
        <f t="shared" si="167"/>
        <v>0</v>
      </c>
      <c r="AE530" s="17">
        <f t="shared" si="168"/>
        <v>32300</v>
      </c>
      <c r="AF530" s="18">
        <f t="shared" si="169"/>
        <v>780</v>
      </c>
      <c r="AG530" s="98">
        <f t="shared" si="170"/>
        <v>2.4746192893400965E-2</v>
      </c>
      <c r="AH530" s="20">
        <v>14</v>
      </c>
      <c r="AI530" s="20">
        <v>450</v>
      </c>
      <c r="AJ530" s="20"/>
      <c r="AK530" s="20">
        <v>688</v>
      </c>
      <c r="AL530" s="20">
        <f t="shared" si="171"/>
        <v>458288</v>
      </c>
      <c r="AM530" s="7">
        <v>4</v>
      </c>
      <c r="AN530" s="20"/>
      <c r="AO530" s="21"/>
      <c r="AP530" s="21" t="s">
        <v>1848</v>
      </c>
      <c r="AQ530" s="5" t="s">
        <v>1841</v>
      </c>
      <c r="AR530" s="5" t="s">
        <v>76</v>
      </c>
      <c r="AW530" s="145" t="e" vm="1">
        <f t="shared" ca="1" si="172"/>
        <v>#NAME?</v>
      </c>
      <c r="AX530" s="21" t="str">
        <f>VLOOKUP(表1[[#This Row],[Pers.no.]],'[6]Person Detail'!$B:$L,11,0)</f>
        <v>90-110</v>
      </c>
      <c r="AY530" s="404">
        <f>VLOOKUP(表1[[#This Row],[Pers.no.]],'[6]Person Detail'!$B:$R,17,0)</f>
        <v>1.3561072150755067</v>
      </c>
      <c r="AZ530" s="404">
        <f>VLOOKUP(表1[[#This Row],[Pers.no.]],'[6]Person Detail'!$B:$W,21,0)</f>
        <v>1.188469732104142</v>
      </c>
      <c r="BA530" s="404">
        <f>VLOOKUP(表1[[#This Row],[Pers.no.]],'[6]Person Detail'!$B:$W,22,0)</f>
        <v>1.1910688275531465</v>
      </c>
    </row>
    <row r="531" spans="1:53" ht="19.95" customHeight="1">
      <c r="A531" s="87" t="s">
        <v>562</v>
      </c>
      <c r="B531" s="5">
        <v>15001836</v>
      </c>
      <c r="C531" s="5" t="s">
        <v>54</v>
      </c>
      <c r="D531" s="5" t="s">
        <v>55</v>
      </c>
      <c r="E531" s="5" t="s">
        <v>2051</v>
      </c>
      <c r="F531" s="5" t="s">
        <v>1846</v>
      </c>
      <c r="G531" s="5" t="s">
        <v>1953</v>
      </c>
      <c r="H531" s="6">
        <v>39651</v>
      </c>
      <c r="I531" s="5" t="s">
        <v>65</v>
      </c>
      <c r="J531" s="5" t="s">
        <v>65</v>
      </c>
      <c r="K531" s="5" t="s">
        <v>66</v>
      </c>
      <c r="L531" s="7">
        <v>2</v>
      </c>
      <c r="M531" s="7">
        <v>3</v>
      </c>
      <c r="N531" s="8">
        <v>25483</v>
      </c>
      <c r="O531" s="89">
        <v>0</v>
      </c>
      <c r="P531" s="10">
        <f t="shared" si="161"/>
        <v>0</v>
      </c>
      <c r="Q531" s="89">
        <v>0</v>
      </c>
      <c r="R531" s="10">
        <f t="shared" si="162"/>
        <v>0</v>
      </c>
      <c r="S531" s="89">
        <f t="shared" si="163"/>
        <v>0</v>
      </c>
      <c r="T531" s="10">
        <f t="shared" si="164"/>
        <v>0</v>
      </c>
      <c r="U531" s="10">
        <f t="shared" si="165"/>
        <v>25483</v>
      </c>
      <c r="V531" s="11">
        <f t="shared" si="159"/>
        <v>25483</v>
      </c>
      <c r="W531" s="12">
        <f t="shared" si="166"/>
        <v>0</v>
      </c>
      <c r="X531" s="93">
        <f t="shared" si="160"/>
        <v>0</v>
      </c>
      <c r="Y531" s="94" t="str">
        <f t="shared" si="158"/>
        <v>0.00%-0.00%</v>
      </c>
      <c r="Z531" s="15"/>
      <c r="AA531" s="15"/>
      <c r="AB531" s="15"/>
      <c r="AC531" s="96"/>
      <c r="AD531" s="8">
        <f t="shared" si="167"/>
        <v>0</v>
      </c>
      <c r="AE531" s="17">
        <f t="shared" si="168"/>
        <v>25483</v>
      </c>
      <c r="AF531" s="18">
        <f t="shared" si="169"/>
        <v>0</v>
      </c>
      <c r="AG531" s="98">
        <f t="shared" si="170"/>
        <v>0</v>
      </c>
      <c r="AH531" s="20">
        <v>14</v>
      </c>
      <c r="AI531" s="20">
        <v>450</v>
      </c>
      <c r="AJ531" s="20"/>
      <c r="AK531" s="20">
        <v>688</v>
      </c>
      <c r="AL531" s="20">
        <f t="shared" si="171"/>
        <v>362850</v>
      </c>
      <c r="AM531" s="7">
        <v>4</v>
      </c>
      <c r="AN531" s="20"/>
      <c r="AO531" s="21"/>
      <c r="AP531" s="21"/>
      <c r="AQ531" s="5" t="s">
        <v>1841</v>
      </c>
      <c r="AR531" s="5" t="s">
        <v>76</v>
      </c>
      <c r="AW531" s="145" t="e" vm="1">
        <f t="shared" ca="1" si="172"/>
        <v>#NAME?</v>
      </c>
      <c r="AX531" s="21" t="str">
        <f>VLOOKUP(表1[[#This Row],[Pers.no.]],'[6]Person Detail'!$B:$L,11,0)</f>
        <v>&gt;90</v>
      </c>
      <c r="AY531" s="404">
        <f>VLOOKUP(表1[[#This Row],[Pers.no.]],'[6]Person Detail'!$B:$R,17,0)</f>
        <v>1.6112164896307537</v>
      </c>
      <c r="AZ531" s="404">
        <f>VLOOKUP(表1[[#This Row],[Pers.no.]],'[6]Person Detail'!$B:$W,21,0)</f>
        <v>1.293159443824216</v>
      </c>
      <c r="BA531" s="404">
        <f>VLOOKUP(表1[[#This Row],[Pers.no.]],'[6]Person Detail'!$B:$W,22,0)</f>
        <v>1.2592281464643968</v>
      </c>
    </row>
    <row r="532" spans="1:53" ht="19.95" customHeight="1">
      <c r="A532" s="87" t="s">
        <v>562</v>
      </c>
      <c r="B532" s="5">
        <v>15003324</v>
      </c>
      <c r="C532" s="5" t="s">
        <v>54</v>
      </c>
      <c r="D532" s="5" t="s">
        <v>55</v>
      </c>
      <c r="E532" s="5" t="s">
        <v>2051</v>
      </c>
      <c r="F532" s="5" t="s">
        <v>1846</v>
      </c>
      <c r="G532" s="5" t="s">
        <v>1953</v>
      </c>
      <c r="H532" s="6">
        <v>40238</v>
      </c>
      <c r="I532" s="5" t="s">
        <v>150</v>
      </c>
      <c r="J532" s="5" t="s">
        <v>1992</v>
      </c>
      <c r="K532" s="5" t="s">
        <v>59</v>
      </c>
      <c r="L532" s="7">
        <v>2</v>
      </c>
      <c r="M532" s="7">
        <v>4</v>
      </c>
      <c r="N532" s="8">
        <v>29626</v>
      </c>
      <c r="O532" s="89">
        <v>0.03</v>
      </c>
      <c r="P532" s="10">
        <f t="shared" si="161"/>
        <v>889</v>
      </c>
      <c r="Q532" s="89">
        <v>0</v>
      </c>
      <c r="R532" s="10">
        <f t="shared" si="162"/>
        <v>0</v>
      </c>
      <c r="S532" s="89">
        <f t="shared" si="163"/>
        <v>3.0007425909673934E-2</v>
      </c>
      <c r="T532" s="10">
        <f t="shared" si="164"/>
        <v>889</v>
      </c>
      <c r="U532" s="10">
        <f t="shared" si="165"/>
        <v>30515</v>
      </c>
      <c r="V532" s="11">
        <f t="shared" si="159"/>
        <v>30515</v>
      </c>
      <c r="W532" s="12">
        <f t="shared" si="166"/>
        <v>889</v>
      </c>
      <c r="X532" s="93">
        <f t="shared" si="160"/>
        <v>0.03</v>
      </c>
      <c r="Y532" s="94" t="str">
        <f t="shared" si="158"/>
        <v>2.40%-3.60%</v>
      </c>
      <c r="Z532" s="15"/>
      <c r="AA532" s="15"/>
      <c r="AB532" s="15"/>
      <c r="AC532" s="96"/>
      <c r="AD532" s="8">
        <f t="shared" si="167"/>
        <v>0</v>
      </c>
      <c r="AE532" s="17">
        <f t="shared" si="168"/>
        <v>30515</v>
      </c>
      <c r="AF532" s="18">
        <f t="shared" si="169"/>
        <v>889</v>
      </c>
      <c r="AG532" s="98">
        <f t="shared" si="170"/>
        <v>3.0007425909673868E-2</v>
      </c>
      <c r="AH532" s="20">
        <v>14</v>
      </c>
      <c r="AI532" s="20">
        <v>450</v>
      </c>
      <c r="AJ532" s="20"/>
      <c r="AK532" s="20">
        <v>688</v>
      </c>
      <c r="AL532" s="20">
        <f t="shared" si="171"/>
        <v>433298</v>
      </c>
      <c r="AM532" s="7">
        <v>3</v>
      </c>
      <c r="AN532" s="20"/>
      <c r="AO532" s="21"/>
      <c r="AP532" s="21"/>
      <c r="AQ532" s="5" t="s">
        <v>1841</v>
      </c>
      <c r="AR532" s="5" t="s">
        <v>76</v>
      </c>
      <c r="AW532" s="145" t="e" vm="1">
        <f t="shared" ca="1" si="172"/>
        <v>#NAME?</v>
      </c>
      <c r="AX532" s="21" t="str">
        <f>VLOOKUP(表1[[#This Row],[Pers.no.]],'[6]Person Detail'!$B:$L,11,0)</f>
        <v>90-110</v>
      </c>
      <c r="AY532" s="404">
        <f>VLOOKUP(表1[[#This Row],[Pers.no.]],'[6]Person Detail'!$B:$R,17,0)</f>
        <v>1.2746203157940026</v>
      </c>
      <c r="AZ532" s="404">
        <f>VLOOKUP(表1[[#This Row],[Pers.no.]],'[6]Person Detail'!$B:$W,21,0)</f>
        <v>1.1170559734554983</v>
      </c>
      <c r="BA532" s="404">
        <f>VLOOKUP(表1[[#This Row],[Pers.no.]],'[6]Person Detail'!$B:$W,22,0)</f>
        <v>1.1252466028725778</v>
      </c>
    </row>
    <row r="533" spans="1:53" ht="19.95" customHeight="1">
      <c r="A533" s="87" t="s">
        <v>562</v>
      </c>
      <c r="B533" s="5">
        <v>15003876</v>
      </c>
      <c r="C533" s="5" t="s">
        <v>54</v>
      </c>
      <c r="D533" s="5" t="s">
        <v>55</v>
      </c>
      <c r="E533" s="5" t="s">
        <v>2051</v>
      </c>
      <c r="F533" s="5" t="s">
        <v>1887</v>
      </c>
      <c r="G533" s="5" t="s">
        <v>1950</v>
      </c>
      <c r="H533" s="6">
        <v>40322</v>
      </c>
      <c r="I533" s="5" t="s">
        <v>285</v>
      </c>
      <c r="J533" s="5" t="s">
        <v>285</v>
      </c>
      <c r="K533" s="5" t="s">
        <v>286</v>
      </c>
      <c r="L533" s="7">
        <v>2</v>
      </c>
      <c r="M533" s="7">
        <v>5</v>
      </c>
      <c r="N533" s="8">
        <v>7746</v>
      </c>
      <c r="O533" s="89">
        <v>0.05</v>
      </c>
      <c r="P533" s="10">
        <f t="shared" si="161"/>
        <v>387</v>
      </c>
      <c r="Q533" s="89">
        <v>2.7E-2</v>
      </c>
      <c r="R533" s="10">
        <f t="shared" si="162"/>
        <v>209</v>
      </c>
      <c r="S533" s="89">
        <f t="shared" si="163"/>
        <v>7.6942938290730706E-2</v>
      </c>
      <c r="T533" s="10">
        <f t="shared" si="164"/>
        <v>596</v>
      </c>
      <c r="U533" s="10">
        <f t="shared" si="165"/>
        <v>8342</v>
      </c>
      <c r="V533" s="11">
        <v>8230</v>
      </c>
      <c r="W533" s="12">
        <f t="shared" si="166"/>
        <v>484</v>
      </c>
      <c r="X533" s="93">
        <f t="shared" si="160"/>
        <v>6.25E-2</v>
      </c>
      <c r="Y533" s="94" t="str">
        <f t="shared" si="158"/>
        <v>6.16%-9.23%</v>
      </c>
      <c r="Z533" s="15" t="s">
        <v>112</v>
      </c>
      <c r="AA533" s="15" t="s">
        <v>1172</v>
      </c>
      <c r="AB533" s="15" t="s">
        <v>1995</v>
      </c>
      <c r="AC533" s="96">
        <v>6.5000000000000002E-2</v>
      </c>
      <c r="AD533" s="8">
        <f t="shared" si="167"/>
        <v>503</v>
      </c>
      <c r="AE533" s="17">
        <f t="shared" si="168"/>
        <v>8733</v>
      </c>
      <c r="AF533" s="18">
        <f t="shared" si="169"/>
        <v>987</v>
      </c>
      <c r="AG533" s="98">
        <f t="shared" si="170"/>
        <v>0.1274206041828041</v>
      </c>
      <c r="AH533" s="20">
        <v>14</v>
      </c>
      <c r="AI533" s="20">
        <v>450</v>
      </c>
      <c r="AJ533" s="20"/>
      <c r="AK533" s="20">
        <v>688</v>
      </c>
      <c r="AL533" s="20">
        <f t="shared" si="171"/>
        <v>128350</v>
      </c>
      <c r="AM533" s="7">
        <v>3</v>
      </c>
      <c r="AN533" s="20"/>
      <c r="AO533" s="21" t="s">
        <v>115</v>
      </c>
      <c r="AP533" s="21" t="s">
        <v>115</v>
      </c>
      <c r="AQ533" s="5" t="s">
        <v>1841</v>
      </c>
      <c r="AR533" s="5" t="s">
        <v>76</v>
      </c>
      <c r="AW533" s="145" t="e" vm="1">
        <f t="shared" ca="1" si="172"/>
        <v>#NAME?</v>
      </c>
      <c r="AX533" s="21" t="str">
        <f>VLOOKUP(表1[[#This Row],[Pers.no.]],'[6]Person Detail'!$B:$L,11,0)</f>
        <v>70-90</v>
      </c>
      <c r="AY533" s="404">
        <f>VLOOKUP(表1[[#This Row],[Pers.no.]],'[6]Person Detail'!$B:$R,17,0)</f>
        <v>1.0987234042553191</v>
      </c>
      <c r="AZ533" s="404">
        <f>VLOOKUP(表1[[#This Row],[Pers.no.]],'[6]Person Detail'!$B:$W,21,0)</f>
        <v>0.95499938355319935</v>
      </c>
      <c r="BA533" s="404">
        <f>VLOOKUP(表1[[#This Row],[Pers.no.]],'[6]Person Detail'!$B:$W,22,0)</f>
        <v>0.93611319541215565</v>
      </c>
    </row>
    <row r="534" spans="1:53" ht="19.95" customHeight="1">
      <c r="A534" s="87" t="s">
        <v>562</v>
      </c>
      <c r="B534" s="5">
        <v>15010601</v>
      </c>
      <c r="C534" s="5" t="s">
        <v>54</v>
      </c>
      <c r="D534" s="5" t="s">
        <v>55</v>
      </c>
      <c r="E534" s="5" t="s">
        <v>2051</v>
      </c>
      <c r="F534" s="5" t="s">
        <v>1887</v>
      </c>
      <c r="G534" s="5" t="s">
        <v>1950</v>
      </c>
      <c r="H534" s="6">
        <v>41423</v>
      </c>
      <c r="I534" s="5" t="s">
        <v>105</v>
      </c>
      <c r="J534" s="5" t="s">
        <v>105</v>
      </c>
      <c r="K534" s="5" t="s">
        <v>107</v>
      </c>
      <c r="L534" s="7">
        <v>2</v>
      </c>
      <c r="M534" s="7">
        <v>3</v>
      </c>
      <c r="N534" s="8">
        <v>11684</v>
      </c>
      <c r="O534" s="89">
        <v>2.5000000000000001E-2</v>
      </c>
      <c r="P534" s="10">
        <f t="shared" si="161"/>
        <v>292</v>
      </c>
      <c r="Q534" s="89">
        <v>0</v>
      </c>
      <c r="R534" s="10">
        <f t="shared" si="162"/>
        <v>0</v>
      </c>
      <c r="S534" s="89">
        <f t="shared" si="163"/>
        <v>2.4991441287230399E-2</v>
      </c>
      <c r="T534" s="10">
        <f t="shared" si="164"/>
        <v>292</v>
      </c>
      <c r="U534" s="10">
        <f t="shared" si="165"/>
        <v>11976</v>
      </c>
      <c r="V534" s="11">
        <f t="shared" si="159"/>
        <v>11976</v>
      </c>
      <c r="W534" s="12">
        <f t="shared" si="166"/>
        <v>292</v>
      </c>
      <c r="X534" s="93">
        <f t="shared" si="160"/>
        <v>2.5000000000000001E-2</v>
      </c>
      <c r="Y534" s="94" t="str">
        <f t="shared" si="158"/>
        <v>2.00%-3.00%</v>
      </c>
      <c r="Z534" s="15"/>
      <c r="AA534" s="15"/>
      <c r="AB534" s="15"/>
      <c r="AC534" s="96"/>
      <c r="AD534" s="8">
        <f t="shared" si="167"/>
        <v>0</v>
      </c>
      <c r="AE534" s="17">
        <f t="shared" si="168"/>
        <v>11976</v>
      </c>
      <c r="AF534" s="18">
        <f t="shared" si="169"/>
        <v>292</v>
      </c>
      <c r="AG534" s="98">
        <f t="shared" si="170"/>
        <v>2.4991441287230298E-2</v>
      </c>
      <c r="AH534" s="20">
        <v>14</v>
      </c>
      <c r="AI534" s="20">
        <v>450</v>
      </c>
      <c r="AJ534" s="20"/>
      <c r="AK534" s="20">
        <v>688</v>
      </c>
      <c r="AL534" s="20">
        <f t="shared" si="171"/>
        <v>173752</v>
      </c>
      <c r="AM534" s="7">
        <v>2</v>
      </c>
      <c r="AN534" s="20"/>
      <c r="AO534" s="21"/>
      <c r="AP534" s="21"/>
      <c r="AQ534" s="5" t="s">
        <v>1841</v>
      </c>
      <c r="AR534" s="5" t="s">
        <v>76</v>
      </c>
      <c r="AW534" s="145" t="e" vm="1">
        <f t="shared" ca="1" si="172"/>
        <v>#NAME?</v>
      </c>
      <c r="AX534" s="21" t="str">
        <f>VLOOKUP(表1[[#This Row],[Pers.no.]],'[6]Person Detail'!$B:$L,11,0)</f>
        <v>70-90</v>
      </c>
      <c r="AY534" s="404">
        <f>VLOOKUP(表1[[#This Row],[Pers.no.]],'[6]Person Detail'!$B:$R,17,0)</f>
        <v>1.2364021164021164</v>
      </c>
      <c r="AZ534" s="404">
        <f>VLOOKUP(表1[[#This Row],[Pers.no.]],'[6]Person Detail'!$B:$W,21,0)</f>
        <v>0.96633859895790253</v>
      </c>
      <c r="BA534" s="404">
        <f>VLOOKUP(表1[[#This Row],[Pers.no.]],'[6]Person Detail'!$B:$W,22,0)</f>
        <v>0.92250808812201512</v>
      </c>
    </row>
    <row r="535" spans="1:53" ht="19.95" customHeight="1">
      <c r="A535" s="87" t="s">
        <v>562</v>
      </c>
      <c r="B535" s="5">
        <v>15021738</v>
      </c>
      <c r="C535" s="5" t="s">
        <v>54</v>
      </c>
      <c r="D535" s="5" t="s">
        <v>55</v>
      </c>
      <c r="E535" s="5" t="s">
        <v>2051</v>
      </c>
      <c r="F535" s="5" t="s">
        <v>1916</v>
      </c>
      <c r="G535" s="5" t="s">
        <v>1953</v>
      </c>
      <c r="H535" s="6">
        <v>44454</v>
      </c>
      <c r="I535" s="5" t="s">
        <v>65</v>
      </c>
      <c r="J535" s="5" t="s">
        <v>65</v>
      </c>
      <c r="K535" s="5" t="s">
        <v>66</v>
      </c>
      <c r="L535" s="7">
        <v>2</v>
      </c>
      <c r="M535" s="7">
        <v>3</v>
      </c>
      <c r="N535" s="8">
        <v>19314</v>
      </c>
      <c r="O535" s="89">
        <v>2.5000000000000001E-2</v>
      </c>
      <c r="P535" s="10">
        <f t="shared" si="161"/>
        <v>483</v>
      </c>
      <c r="Q535" s="89">
        <v>0</v>
      </c>
      <c r="R535" s="10">
        <f t="shared" si="162"/>
        <v>0</v>
      </c>
      <c r="S535" s="89">
        <f t="shared" si="163"/>
        <v>2.5007766387076732E-2</v>
      </c>
      <c r="T535" s="10">
        <f t="shared" si="164"/>
        <v>483</v>
      </c>
      <c r="U535" s="10">
        <f t="shared" si="165"/>
        <v>19797</v>
      </c>
      <c r="V535" s="11">
        <v>19700</v>
      </c>
      <c r="W535" s="12">
        <f t="shared" si="166"/>
        <v>386</v>
      </c>
      <c r="X535" s="93">
        <f t="shared" si="160"/>
        <v>0.02</v>
      </c>
      <c r="Y535" s="94" t="str">
        <f t="shared" si="158"/>
        <v>2.00%-3.00%</v>
      </c>
      <c r="Z535" s="15"/>
      <c r="AA535" s="15"/>
      <c r="AB535" s="15"/>
      <c r="AC535" s="96"/>
      <c r="AD535" s="8">
        <f t="shared" si="167"/>
        <v>0</v>
      </c>
      <c r="AE535" s="17">
        <f t="shared" si="168"/>
        <v>19700</v>
      </c>
      <c r="AF535" s="18">
        <f t="shared" si="169"/>
        <v>386</v>
      </c>
      <c r="AG535" s="98">
        <f t="shared" si="170"/>
        <v>1.9985502744123362E-2</v>
      </c>
      <c r="AH535" s="20">
        <v>14</v>
      </c>
      <c r="AI535" s="20">
        <v>550</v>
      </c>
      <c r="AJ535" s="20"/>
      <c r="AK535" s="20">
        <v>688</v>
      </c>
      <c r="AL535" s="20">
        <f t="shared" si="171"/>
        <v>283088</v>
      </c>
      <c r="AM535" s="7">
        <v>5</v>
      </c>
      <c r="AN535" s="20"/>
      <c r="AO535" s="21"/>
      <c r="AP535" s="21" t="s">
        <v>1848</v>
      </c>
      <c r="AQ535" s="5" t="s">
        <v>1841</v>
      </c>
      <c r="AR535" s="5" t="s">
        <v>76</v>
      </c>
      <c r="AW535" s="145" t="e" vm="1">
        <f t="shared" ca="1" si="172"/>
        <v>#NAME?</v>
      </c>
      <c r="AX535" s="21" t="str">
        <f>VLOOKUP(表1[[#This Row],[Pers.no.]],'[6]Person Detail'!$B:$L,11,0)</f>
        <v>70-90</v>
      </c>
      <c r="AY535" s="404">
        <f>VLOOKUP(表1[[#This Row],[Pers.no.]],'[6]Person Detail'!$B:$R,17,0)</f>
        <v>1.2211684370257967</v>
      </c>
      <c r="AZ535" s="404">
        <f>VLOOKUP(表1[[#This Row],[Pers.no.]],'[6]Person Detail'!$B:$W,21,0)</f>
        <v>0.98010758144727494</v>
      </c>
      <c r="BA535" s="404">
        <f>VLOOKUP(表1[[#This Row],[Pers.no.]],'[6]Person Detail'!$B:$W,22,0)</f>
        <v>0.97346444631121209</v>
      </c>
    </row>
    <row r="536" spans="1:53" ht="19.95" customHeight="1">
      <c r="A536" s="87" t="s">
        <v>562</v>
      </c>
      <c r="B536" s="5">
        <v>15013982</v>
      </c>
      <c r="C536" s="5" t="s">
        <v>54</v>
      </c>
      <c r="D536" s="5" t="s">
        <v>55</v>
      </c>
      <c r="E536" s="5" t="s">
        <v>2051</v>
      </c>
      <c r="F536" s="5" t="s">
        <v>1913</v>
      </c>
      <c r="G536" s="5" t="s">
        <v>1950</v>
      </c>
      <c r="H536" s="6">
        <v>42032</v>
      </c>
      <c r="I536" s="5" t="s">
        <v>105</v>
      </c>
      <c r="J536" s="5" t="s">
        <v>2002</v>
      </c>
      <c r="K536" s="5" t="s">
        <v>107</v>
      </c>
      <c r="L536" s="7">
        <v>2</v>
      </c>
      <c r="M536" s="7">
        <v>4</v>
      </c>
      <c r="N536" s="8">
        <v>16369</v>
      </c>
      <c r="O536" s="89">
        <v>0.03</v>
      </c>
      <c r="P536" s="10">
        <f t="shared" si="161"/>
        <v>491</v>
      </c>
      <c r="Q536" s="89">
        <v>0</v>
      </c>
      <c r="R536" s="10">
        <f t="shared" si="162"/>
        <v>0</v>
      </c>
      <c r="S536" s="89">
        <f t="shared" si="163"/>
        <v>2.9995723623923269E-2</v>
      </c>
      <c r="T536" s="10">
        <f t="shared" si="164"/>
        <v>491</v>
      </c>
      <c r="U536" s="10">
        <f t="shared" si="165"/>
        <v>16860</v>
      </c>
      <c r="V536" s="11">
        <v>16770</v>
      </c>
      <c r="W536" s="12">
        <f t="shared" si="166"/>
        <v>401</v>
      </c>
      <c r="X536" s="93">
        <f t="shared" si="160"/>
        <v>2.4500000000000001E-2</v>
      </c>
      <c r="Y536" s="94" t="str">
        <f t="shared" si="158"/>
        <v>2.40%-3.60%</v>
      </c>
      <c r="Z536" s="15" t="s">
        <v>112</v>
      </c>
      <c r="AA536" s="15" t="s">
        <v>87</v>
      </c>
      <c r="AB536" s="15" t="s">
        <v>198</v>
      </c>
      <c r="AC536" s="96">
        <v>0.05</v>
      </c>
      <c r="AD536" s="8">
        <f t="shared" si="167"/>
        <v>818</v>
      </c>
      <c r="AE536" s="17">
        <f t="shared" si="168"/>
        <v>17588</v>
      </c>
      <c r="AF536" s="18">
        <f t="shared" si="169"/>
        <v>1219</v>
      </c>
      <c r="AG536" s="98">
        <f t="shared" si="170"/>
        <v>7.4470034821919384E-2</v>
      </c>
      <c r="AH536" s="20">
        <v>14</v>
      </c>
      <c r="AI536" s="20">
        <v>450</v>
      </c>
      <c r="AJ536" s="20"/>
      <c r="AK536" s="20">
        <v>688</v>
      </c>
      <c r="AL536" s="20">
        <f t="shared" si="171"/>
        <v>252320</v>
      </c>
      <c r="AM536" s="7">
        <v>3</v>
      </c>
      <c r="AN536" s="20"/>
      <c r="AO536" s="21" t="s">
        <v>115</v>
      </c>
      <c r="AP536" s="21" t="s">
        <v>115</v>
      </c>
      <c r="AQ536" s="5" t="s">
        <v>1841</v>
      </c>
      <c r="AR536" s="5" t="s">
        <v>76</v>
      </c>
      <c r="AW536" s="145" t="e" vm="1">
        <f t="shared" ca="1" si="172"/>
        <v>#NAME?</v>
      </c>
      <c r="AX536" s="21" t="str">
        <f>VLOOKUP(表1[[#This Row],[Pers.no.]],'[6]Person Detail'!$B:$L,11,0)</f>
        <v>90-110</v>
      </c>
      <c r="AY536" s="404">
        <f>VLOOKUP(表1[[#This Row],[Pers.no.]],'[6]Person Detail'!$B:$R,17,0)</f>
        <v>1.7321693121693122</v>
      </c>
      <c r="AZ536" s="404">
        <f>VLOOKUP(表1[[#This Row],[Pers.no.]],'[6]Person Detail'!$B:$W,21,0)</f>
        <v>1.3538168885948225</v>
      </c>
      <c r="BA536" s="404">
        <f>VLOOKUP(表1[[#This Row],[Pers.no.]],'[6]Person Detail'!$B:$W,22,0)</f>
        <v>1.3547989523956248</v>
      </c>
    </row>
    <row r="537" spans="1:53" ht="19.95" customHeight="1">
      <c r="A537" s="87" t="s">
        <v>562</v>
      </c>
      <c r="B537" s="5">
        <v>15005189</v>
      </c>
      <c r="C537" s="5" t="s">
        <v>54</v>
      </c>
      <c r="D537" s="5" t="s">
        <v>55</v>
      </c>
      <c r="E537" s="5" t="s">
        <v>2051</v>
      </c>
      <c r="F537" s="5" t="s">
        <v>1879</v>
      </c>
      <c r="G537" s="5" t="s">
        <v>1950</v>
      </c>
      <c r="H537" s="6">
        <v>44125</v>
      </c>
      <c r="I537" s="5" t="s">
        <v>201</v>
      </c>
      <c r="J537" s="5" t="s">
        <v>202</v>
      </c>
      <c r="K537" s="5" t="s">
        <v>66</v>
      </c>
      <c r="L537" s="7">
        <v>2</v>
      </c>
      <c r="M537" s="7">
        <v>3</v>
      </c>
      <c r="N537" s="8">
        <v>26012</v>
      </c>
      <c r="O537" s="89">
        <v>0</v>
      </c>
      <c r="P537" s="10">
        <f t="shared" si="161"/>
        <v>0</v>
      </c>
      <c r="Q537" s="89">
        <v>0</v>
      </c>
      <c r="R537" s="10">
        <f t="shared" si="162"/>
        <v>0</v>
      </c>
      <c r="S537" s="89">
        <f t="shared" si="163"/>
        <v>0</v>
      </c>
      <c r="T537" s="10">
        <f t="shared" si="164"/>
        <v>0</v>
      </c>
      <c r="U537" s="10">
        <f t="shared" si="165"/>
        <v>26012</v>
      </c>
      <c r="V537" s="11">
        <f t="shared" ref="V537:V557" si="173">U537</f>
        <v>26012</v>
      </c>
      <c r="W537" s="12">
        <f t="shared" si="166"/>
        <v>0</v>
      </c>
      <c r="X537" s="93">
        <f t="shared" si="160"/>
        <v>0</v>
      </c>
      <c r="Y537" s="94" t="str">
        <f t="shared" si="158"/>
        <v>0.00%-0.00%</v>
      </c>
      <c r="Z537" s="15"/>
      <c r="AA537" s="15"/>
      <c r="AB537" s="15"/>
      <c r="AC537" s="96"/>
      <c r="AD537" s="8">
        <f t="shared" si="167"/>
        <v>0</v>
      </c>
      <c r="AE537" s="17">
        <f t="shared" si="168"/>
        <v>26012</v>
      </c>
      <c r="AF537" s="18">
        <f t="shared" si="169"/>
        <v>0</v>
      </c>
      <c r="AG537" s="98">
        <f t="shared" si="170"/>
        <v>0</v>
      </c>
      <c r="AH537" s="20">
        <v>14</v>
      </c>
      <c r="AI537" s="20">
        <v>450</v>
      </c>
      <c r="AJ537" s="20"/>
      <c r="AK537" s="20">
        <v>688</v>
      </c>
      <c r="AL537" s="20">
        <f t="shared" si="171"/>
        <v>370256</v>
      </c>
      <c r="AM537" s="7">
        <v>4</v>
      </c>
      <c r="AN537" s="20"/>
      <c r="AO537" s="21"/>
      <c r="AP537" s="21"/>
      <c r="AQ537" s="5" t="s">
        <v>1841</v>
      </c>
      <c r="AR537" s="5" t="s">
        <v>76</v>
      </c>
      <c r="AW537" s="145" t="e" vm="1">
        <f t="shared" ca="1" si="172"/>
        <v>#NAME?</v>
      </c>
      <c r="AX537" s="21" t="str">
        <f>VLOOKUP(表1[[#This Row],[Pers.no.]],'[6]Person Detail'!$B:$L,11,0)</f>
        <v>&gt;90</v>
      </c>
      <c r="AY537" s="404">
        <f>VLOOKUP(表1[[#This Row],[Pers.no.]],'[6]Person Detail'!$B:$R,17,0)</f>
        <v>1.6446636317653009</v>
      </c>
      <c r="AZ537" s="404">
        <f>VLOOKUP(表1[[#This Row],[Pers.no.]],'[6]Person Detail'!$B:$W,21,0)</f>
        <v>1.3200040596772558</v>
      </c>
      <c r="BA537" s="404">
        <f>VLOOKUP(表1[[#This Row],[Pers.no.]],'[6]Person Detail'!$B:$W,22,0)</f>
        <v>1.2853683846419923</v>
      </c>
    </row>
    <row r="538" spans="1:53" ht="19.95" customHeight="1">
      <c r="A538" s="87" t="s">
        <v>562</v>
      </c>
      <c r="B538" s="5">
        <v>15007437</v>
      </c>
      <c r="C538" s="5" t="s">
        <v>54</v>
      </c>
      <c r="D538" s="5" t="s">
        <v>55</v>
      </c>
      <c r="E538" s="5" t="s">
        <v>2051</v>
      </c>
      <c r="F538" s="5" t="s">
        <v>1879</v>
      </c>
      <c r="G538" s="5" t="s">
        <v>1950</v>
      </c>
      <c r="H538" s="6">
        <v>40891</v>
      </c>
      <c r="I538" s="5" t="s">
        <v>87</v>
      </c>
      <c r="J538" s="5" t="s">
        <v>2007</v>
      </c>
      <c r="K538" s="5" t="s">
        <v>89</v>
      </c>
      <c r="L538" s="7">
        <v>2</v>
      </c>
      <c r="M538" s="7">
        <v>3</v>
      </c>
      <c r="N538" s="8">
        <v>18386</v>
      </c>
      <c r="O538" s="89">
        <v>0</v>
      </c>
      <c r="P538" s="10">
        <f t="shared" si="161"/>
        <v>0</v>
      </c>
      <c r="Q538" s="89">
        <v>0</v>
      </c>
      <c r="R538" s="10">
        <f t="shared" si="162"/>
        <v>0</v>
      </c>
      <c r="S538" s="89">
        <f t="shared" si="163"/>
        <v>0</v>
      </c>
      <c r="T538" s="10">
        <f t="shared" si="164"/>
        <v>0</v>
      </c>
      <c r="U538" s="10">
        <f t="shared" si="165"/>
        <v>18386</v>
      </c>
      <c r="V538" s="11">
        <f t="shared" si="173"/>
        <v>18386</v>
      </c>
      <c r="W538" s="12">
        <f t="shared" si="166"/>
        <v>0</v>
      </c>
      <c r="X538" s="93">
        <f t="shared" si="160"/>
        <v>0</v>
      </c>
      <c r="Y538" s="94" t="str">
        <f t="shared" si="158"/>
        <v>0.00%-0.00%</v>
      </c>
      <c r="Z538" s="15"/>
      <c r="AA538" s="15"/>
      <c r="AB538" s="15"/>
      <c r="AC538" s="96"/>
      <c r="AD538" s="8">
        <f t="shared" si="167"/>
        <v>0</v>
      </c>
      <c r="AE538" s="17">
        <f t="shared" si="168"/>
        <v>18386</v>
      </c>
      <c r="AF538" s="18">
        <f t="shared" si="169"/>
        <v>0</v>
      </c>
      <c r="AG538" s="98">
        <f t="shared" si="170"/>
        <v>0</v>
      </c>
      <c r="AH538" s="20">
        <v>14</v>
      </c>
      <c r="AI538" s="20">
        <v>450</v>
      </c>
      <c r="AJ538" s="20"/>
      <c r="AK538" s="20">
        <v>688</v>
      </c>
      <c r="AL538" s="20">
        <f t="shared" si="171"/>
        <v>263492</v>
      </c>
      <c r="AM538" s="7">
        <v>3</v>
      </c>
      <c r="AN538" s="20"/>
      <c r="AO538" s="21"/>
      <c r="AP538" s="21"/>
      <c r="AQ538" s="5" t="s">
        <v>1841</v>
      </c>
      <c r="AR538" s="5" t="s">
        <v>76</v>
      </c>
      <c r="AW538" s="145" t="e" vm="1">
        <f t="shared" ca="1" si="172"/>
        <v>#NAME?</v>
      </c>
      <c r="AX538" s="21" t="str">
        <f>VLOOKUP(表1[[#This Row],[Pers.no.]],'[6]Person Detail'!$B:$L,11,0)</f>
        <v>&gt;90</v>
      </c>
      <c r="AY538" s="404">
        <f>VLOOKUP(表1[[#This Row],[Pers.no.]],'[6]Person Detail'!$B:$R,17,0)</f>
        <v>1.487841391867287</v>
      </c>
      <c r="AZ538" s="404">
        <f>VLOOKUP(表1[[#This Row],[Pers.no.]],'[6]Person Detail'!$B:$W,21,0)</f>
        <v>1.1955263671240002</v>
      </c>
      <c r="BA538" s="404">
        <f>VLOOKUP(表1[[#This Row],[Pers.no.]],'[6]Person Detail'!$B:$W,22,0)</f>
        <v>1.183978363062657</v>
      </c>
    </row>
    <row r="539" spans="1:53" ht="19.95" customHeight="1">
      <c r="A539" s="87" t="s">
        <v>562</v>
      </c>
      <c r="B539" s="5">
        <v>15001261</v>
      </c>
      <c r="C539" s="5" t="s">
        <v>54</v>
      </c>
      <c r="D539" s="5" t="s">
        <v>55</v>
      </c>
      <c r="E539" s="5" t="s">
        <v>2051</v>
      </c>
      <c r="F539" s="5" t="s">
        <v>1879</v>
      </c>
      <c r="G539" s="5" t="s">
        <v>1950</v>
      </c>
      <c r="H539" s="6">
        <v>39371</v>
      </c>
      <c r="I539" s="5" t="s">
        <v>65</v>
      </c>
      <c r="J539" s="5" t="s">
        <v>65</v>
      </c>
      <c r="K539" s="5" t="s">
        <v>66</v>
      </c>
      <c r="L539" s="7">
        <v>2</v>
      </c>
      <c r="M539" s="7">
        <v>3</v>
      </c>
      <c r="N539" s="8">
        <v>22116</v>
      </c>
      <c r="O539" s="89">
        <v>0</v>
      </c>
      <c r="P539" s="10">
        <f t="shared" si="161"/>
        <v>0</v>
      </c>
      <c r="Q539" s="89">
        <v>0</v>
      </c>
      <c r="R539" s="10">
        <f t="shared" si="162"/>
        <v>0</v>
      </c>
      <c r="S539" s="89">
        <f t="shared" si="163"/>
        <v>0</v>
      </c>
      <c r="T539" s="10">
        <f t="shared" si="164"/>
        <v>0</v>
      </c>
      <c r="U539" s="10">
        <f t="shared" si="165"/>
        <v>22116</v>
      </c>
      <c r="V539" s="11">
        <f t="shared" si="173"/>
        <v>22116</v>
      </c>
      <c r="W539" s="12">
        <f t="shared" si="166"/>
        <v>0</v>
      </c>
      <c r="X539" s="93">
        <f t="shared" si="160"/>
        <v>0</v>
      </c>
      <c r="Y539" s="94" t="str">
        <f t="shared" si="158"/>
        <v>0.00%-0.00%</v>
      </c>
      <c r="Z539" s="15"/>
      <c r="AA539" s="15"/>
      <c r="AB539" s="15"/>
      <c r="AC539" s="96"/>
      <c r="AD539" s="8">
        <f t="shared" si="167"/>
        <v>0</v>
      </c>
      <c r="AE539" s="17">
        <f t="shared" si="168"/>
        <v>22116</v>
      </c>
      <c r="AF539" s="18">
        <f t="shared" si="169"/>
        <v>0</v>
      </c>
      <c r="AG539" s="98">
        <f t="shared" si="170"/>
        <v>0</v>
      </c>
      <c r="AH539" s="20">
        <v>14</v>
      </c>
      <c r="AI539" s="20">
        <v>450</v>
      </c>
      <c r="AJ539" s="20"/>
      <c r="AK539" s="20">
        <v>688</v>
      </c>
      <c r="AL539" s="20">
        <f t="shared" si="171"/>
        <v>315712</v>
      </c>
      <c r="AM539" s="7">
        <v>5</v>
      </c>
      <c r="AN539" s="20"/>
      <c r="AO539" s="21"/>
      <c r="AP539" s="21"/>
      <c r="AQ539" s="5" t="s">
        <v>1841</v>
      </c>
      <c r="AR539" s="5" t="s">
        <v>76</v>
      </c>
      <c r="AW539" s="145" t="e" vm="1">
        <f t="shared" ca="1" si="172"/>
        <v>#NAME?</v>
      </c>
      <c r="AX539" s="21" t="str">
        <f>VLOOKUP(表1[[#This Row],[Pers.no.]],'[6]Person Detail'!$B:$L,11,0)</f>
        <v>&gt;90</v>
      </c>
      <c r="AY539" s="404">
        <f>VLOOKUP(表1[[#This Row],[Pers.no.]],'[6]Person Detail'!$B:$R,17,0)</f>
        <v>1.3983308042488618</v>
      </c>
      <c r="AZ539" s="404">
        <f>VLOOKUP(表1[[#This Row],[Pers.no.]],'[6]Person Detail'!$B:$W,21,0)</f>
        <v>1.1222977773267024</v>
      </c>
      <c r="BA539" s="404">
        <f>VLOOKUP(表1[[#This Row],[Pers.no.]],'[6]Person Detail'!$B:$W,22,0)</f>
        <v>1.0928497306913081</v>
      </c>
    </row>
    <row r="540" spans="1:53" ht="19.95" customHeight="1">
      <c r="A540" s="87" t="s">
        <v>562</v>
      </c>
      <c r="B540" s="5">
        <v>15022183</v>
      </c>
      <c r="C540" s="5" t="s">
        <v>54</v>
      </c>
      <c r="D540" s="5" t="s">
        <v>55</v>
      </c>
      <c r="E540" s="5" t="s">
        <v>2051</v>
      </c>
      <c r="F540" s="5" t="s">
        <v>1879</v>
      </c>
      <c r="G540" s="5" t="s">
        <v>1950</v>
      </c>
      <c r="H540" s="6">
        <v>44686</v>
      </c>
      <c r="I540" s="5" t="s">
        <v>105</v>
      </c>
      <c r="J540" s="5" t="s">
        <v>2012</v>
      </c>
      <c r="K540" s="5" t="s">
        <v>107</v>
      </c>
      <c r="L540" s="7">
        <v>2</v>
      </c>
      <c r="M540" s="7">
        <v>3</v>
      </c>
      <c r="N540" s="8">
        <v>13343</v>
      </c>
      <c r="O540" s="89">
        <v>2.5000000000000001E-2</v>
      </c>
      <c r="P540" s="10">
        <f t="shared" si="161"/>
        <v>334</v>
      </c>
      <c r="Q540" s="89">
        <v>0</v>
      </c>
      <c r="R540" s="10">
        <f t="shared" si="162"/>
        <v>0</v>
      </c>
      <c r="S540" s="89">
        <f t="shared" si="163"/>
        <v>2.5031851907367158E-2</v>
      </c>
      <c r="T540" s="10">
        <f t="shared" si="164"/>
        <v>334</v>
      </c>
      <c r="U540" s="10">
        <f t="shared" si="165"/>
        <v>13677</v>
      </c>
      <c r="V540" s="11">
        <f t="shared" si="173"/>
        <v>13677</v>
      </c>
      <c r="W540" s="12">
        <f t="shared" si="166"/>
        <v>334</v>
      </c>
      <c r="X540" s="93">
        <f t="shared" si="160"/>
        <v>2.5000000000000001E-2</v>
      </c>
      <c r="Y540" s="94" t="str">
        <f t="shared" si="158"/>
        <v>2.00%-3.00%</v>
      </c>
      <c r="Z540" s="15"/>
      <c r="AA540" s="15"/>
      <c r="AB540" s="15"/>
      <c r="AC540" s="96"/>
      <c r="AD540" s="8">
        <f t="shared" si="167"/>
        <v>0</v>
      </c>
      <c r="AE540" s="17">
        <f t="shared" si="168"/>
        <v>13677</v>
      </c>
      <c r="AF540" s="18">
        <f t="shared" si="169"/>
        <v>334</v>
      </c>
      <c r="AG540" s="98">
        <f t="shared" si="170"/>
        <v>2.503185190736712E-2</v>
      </c>
      <c r="AH540" s="20">
        <v>14</v>
      </c>
      <c r="AI540" s="20">
        <v>450</v>
      </c>
      <c r="AJ540" s="20"/>
      <c r="AK540" s="20">
        <v>688</v>
      </c>
      <c r="AL540" s="20">
        <f t="shared" si="171"/>
        <v>197566</v>
      </c>
      <c r="AM540" s="7">
        <v>3</v>
      </c>
      <c r="AN540" s="20"/>
      <c r="AO540" s="21"/>
      <c r="AP540" s="21"/>
      <c r="AQ540" s="5" t="s">
        <v>1841</v>
      </c>
      <c r="AR540" s="5" t="s">
        <v>76</v>
      </c>
      <c r="AW540" s="145" t="e" vm="1">
        <f t="shared" ca="1" si="172"/>
        <v>#NAME?</v>
      </c>
      <c r="AX540" s="21" t="str">
        <f>VLOOKUP(表1[[#This Row],[Pers.no.]],'[6]Person Detail'!$B:$L,11,0)</f>
        <v>70-90</v>
      </c>
      <c r="AY540" s="404">
        <f>VLOOKUP(表1[[#This Row],[Pers.no.]],'[6]Person Detail'!$B:$R,17,0)</f>
        <v>1.4119576719576719</v>
      </c>
      <c r="AZ540" s="404">
        <f>VLOOKUP(表1[[#This Row],[Pers.no.]],'[6]Person Detail'!$B:$W,21,0)</f>
        <v>1.1035480936233562</v>
      </c>
      <c r="BA540" s="404">
        <f>VLOOKUP(表1[[#This Row],[Pers.no.]],'[6]Person Detail'!$B:$W,22,0)</f>
        <v>1.0535356647665999</v>
      </c>
    </row>
    <row r="541" spans="1:53" ht="19.95" customHeight="1">
      <c r="A541" s="87" t="s">
        <v>562</v>
      </c>
      <c r="B541" s="5">
        <v>15020869</v>
      </c>
      <c r="C541" s="5" t="s">
        <v>54</v>
      </c>
      <c r="D541" s="5" t="s">
        <v>55</v>
      </c>
      <c r="E541" s="5" t="s">
        <v>2051</v>
      </c>
      <c r="F541" s="5" t="s">
        <v>1904</v>
      </c>
      <c r="G541" s="5" t="s">
        <v>1953</v>
      </c>
      <c r="H541" s="6">
        <v>44202</v>
      </c>
      <c r="I541" s="5" t="s">
        <v>105</v>
      </c>
      <c r="J541" s="5" t="s">
        <v>2002</v>
      </c>
      <c r="K541" s="5" t="s">
        <v>107</v>
      </c>
      <c r="L541" s="7">
        <v>2</v>
      </c>
      <c r="M541" s="7">
        <v>3</v>
      </c>
      <c r="N541" s="8">
        <v>13358</v>
      </c>
      <c r="O541" s="89">
        <v>2.5000000000000001E-2</v>
      </c>
      <c r="P541" s="10">
        <f t="shared" si="161"/>
        <v>334</v>
      </c>
      <c r="Q541" s="89">
        <v>0</v>
      </c>
      <c r="R541" s="10">
        <f t="shared" si="162"/>
        <v>0</v>
      </c>
      <c r="S541" s="89">
        <f t="shared" si="163"/>
        <v>2.5003743075310676E-2</v>
      </c>
      <c r="T541" s="10">
        <f t="shared" si="164"/>
        <v>334</v>
      </c>
      <c r="U541" s="10">
        <f t="shared" si="165"/>
        <v>13692</v>
      </c>
      <c r="V541" s="11">
        <f t="shared" si="173"/>
        <v>13692</v>
      </c>
      <c r="W541" s="12">
        <f t="shared" si="166"/>
        <v>334</v>
      </c>
      <c r="X541" s="93">
        <f t="shared" si="160"/>
        <v>2.5000000000000001E-2</v>
      </c>
      <c r="Y541" s="94" t="str">
        <f t="shared" si="158"/>
        <v>2.00%-3.00%</v>
      </c>
      <c r="Z541" s="15"/>
      <c r="AA541" s="15"/>
      <c r="AB541" s="15"/>
      <c r="AC541" s="96"/>
      <c r="AD541" s="8">
        <f t="shared" si="167"/>
        <v>0</v>
      </c>
      <c r="AE541" s="17">
        <f t="shared" si="168"/>
        <v>13692</v>
      </c>
      <c r="AF541" s="18">
        <f t="shared" si="169"/>
        <v>334</v>
      </c>
      <c r="AG541" s="98">
        <f t="shared" si="170"/>
        <v>2.5003743075310725E-2</v>
      </c>
      <c r="AH541" s="20">
        <v>14</v>
      </c>
      <c r="AI541" s="20">
        <v>450</v>
      </c>
      <c r="AJ541" s="20"/>
      <c r="AK541" s="20">
        <v>688</v>
      </c>
      <c r="AL541" s="20">
        <f t="shared" si="171"/>
        <v>197776</v>
      </c>
      <c r="AM541" s="7">
        <v>3</v>
      </c>
      <c r="AN541" s="20"/>
      <c r="AO541" s="21"/>
      <c r="AP541" s="21"/>
      <c r="AQ541" s="5" t="s">
        <v>1841</v>
      </c>
      <c r="AR541" s="5" t="s">
        <v>76</v>
      </c>
      <c r="AW541" s="145" t="e" vm="1">
        <f t="shared" ca="1" si="172"/>
        <v>#NAME?</v>
      </c>
      <c r="AX541" s="21" t="str">
        <f>VLOOKUP(表1[[#This Row],[Pers.no.]],'[6]Person Detail'!$B:$L,11,0)</f>
        <v>70-90</v>
      </c>
      <c r="AY541" s="404">
        <f>VLOOKUP(表1[[#This Row],[Pers.no.]],'[6]Person Detail'!$B:$R,17,0)</f>
        <v>1.4135449735449734</v>
      </c>
      <c r="AZ541" s="404">
        <f>VLOOKUP(表1[[#This Row],[Pers.no.]],'[6]Person Detail'!$B:$W,21,0)</f>
        <v>1.104788685799355</v>
      </c>
      <c r="BA541" s="404">
        <f>VLOOKUP(表1[[#This Row],[Pers.no.]],'[6]Person Detail'!$B:$W,22,0)</f>
        <v>1.0546911107687567</v>
      </c>
    </row>
    <row r="542" spans="1:53" ht="19.95" customHeight="1">
      <c r="A542" s="87" t="s">
        <v>562</v>
      </c>
      <c r="B542" s="5">
        <v>15000984</v>
      </c>
      <c r="C542" s="5" t="s">
        <v>54</v>
      </c>
      <c r="D542" s="5" t="s">
        <v>55</v>
      </c>
      <c r="E542" s="5" t="s">
        <v>2051</v>
      </c>
      <c r="F542" s="5" t="s">
        <v>1916</v>
      </c>
      <c r="G542" s="5" t="s">
        <v>1953</v>
      </c>
      <c r="H542" s="6">
        <v>39326</v>
      </c>
      <c r="I542" s="5" t="s">
        <v>150</v>
      </c>
      <c r="J542" s="5" t="s">
        <v>2017</v>
      </c>
      <c r="K542" s="5" t="s">
        <v>59</v>
      </c>
      <c r="L542" s="7">
        <v>2</v>
      </c>
      <c r="M542" s="7">
        <v>3</v>
      </c>
      <c r="N542" s="8">
        <v>32995</v>
      </c>
      <c r="O542" s="89">
        <v>0</v>
      </c>
      <c r="P542" s="10">
        <f t="shared" si="161"/>
        <v>0</v>
      </c>
      <c r="Q542" s="89">
        <v>0</v>
      </c>
      <c r="R542" s="10">
        <f t="shared" si="162"/>
        <v>0</v>
      </c>
      <c r="S542" s="89">
        <f t="shared" si="163"/>
        <v>0</v>
      </c>
      <c r="T542" s="10">
        <f t="shared" si="164"/>
        <v>0</v>
      </c>
      <c r="U542" s="10">
        <f t="shared" si="165"/>
        <v>32995</v>
      </c>
      <c r="V542" s="11">
        <f t="shared" si="173"/>
        <v>32995</v>
      </c>
      <c r="W542" s="12">
        <f t="shared" si="166"/>
        <v>0</v>
      </c>
      <c r="X542" s="93">
        <f t="shared" si="160"/>
        <v>0</v>
      </c>
      <c r="Y542" s="94" t="str">
        <f t="shared" si="158"/>
        <v>0.00%-0.00%</v>
      </c>
      <c r="Z542" s="15"/>
      <c r="AA542" s="15"/>
      <c r="AB542" s="15"/>
      <c r="AC542" s="96"/>
      <c r="AD542" s="8">
        <f t="shared" si="167"/>
        <v>0</v>
      </c>
      <c r="AE542" s="17">
        <f t="shared" si="168"/>
        <v>32995</v>
      </c>
      <c r="AF542" s="18">
        <f t="shared" si="169"/>
        <v>0</v>
      </c>
      <c r="AG542" s="98">
        <f t="shared" si="170"/>
        <v>0</v>
      </c>
      <c r="AH542" s="20">
        <v>14</v>
      </c>
      <c r="AI542" s="20">
        <v>450</v>
      </c>
      <c r="AJ542" s="20"/>
      <c r="AK542" s="20">
        <v>688</v>
      </c>
      <c r="AL542" s="20">
        <f t="shared" si="171"/>
        <v>468018</v>
      </c>
      <c r="AM542" s="7">
        <v>3</v>
      </c>
      <c r="AN542" s="20"/>
      <c r="AO542" s="21"/>
      <c r="AP542" s="21"/>
      <c r="AQ542" s="5" t="s">
        <v>1841</v>
      </c>
      <c r="AR542" s="5" t="s">
        <v>76</v>
      </c>
      <c r="AW542" s="145" t="e" vm="1">
        <f t="shared" ca="1" si="172"/>
        <v>#NAME?</v>
      </c>
      <c r="AX542" s="21" t="str">
        <f>VLOOKUP(表1[[#This Row],[Pers.no.]],'[6]Person Detail'!$B:$L,11,0)</f>
        <v>&gt;90</v>
      </c>
      <c r="AY542" s="404">
        <f>VLOOKUP(表1[[#This Row],[Pers.no.]],'[6]Person Detail'!$B:$R,17,0)</f>
        <v>1.4195671815170159</v>
      </c>
      <c r="AZ542" s="404">
        <f>VLOOKUP(表1[[#This Row],[Pers.no.]],'[6]Person Detail'!$B:$W,21,0)</f>
        <v>1.2440849876515281</v>
      </c>
      <c r="BA542" s="404">
        <f>VLOOKUP(表1[[#This Row],[Pers.no.]],'[6]Person Detail'!$B:$W,22,0)</f>
        <v>1.2166970887032837</v>
      </c>
    </row>
    <row r="543" spans="1:53" ht="19.95" customHeight="1">
      <c r="A543" s="87" t="s">
        <v>562</v>
      </c>
      <c r="B543" s="5">
        <v>15021832</v>
      </c>
      <c r="C543" s="5" t="s">
        <v>54</v>
      </c>
      <c r="D543" s="5" t="s">
        <v>55</v>
      </c>
      <c r="E543" s="5" t="s">
        <v>2051</v>
      </c>
      <c r="F543" s="5" t="s">
        <v>1846</v>
      </c>
      <c r="G543" s="5" t="s">
        <v>1953</v>
      </c>
      <c r="H543" s="6">
        <v>44480</v>
      </c>
      <c r="I543" s="5" t="s">
        <v>87</v>
      </c>
      <c r="J543" s="5" t="s">
        <v>87</v>
      </c>
      <c r="K543" s="5" t="s">
        <v>89</v>
      </c>
      <c r="L543" s="7">
        <v>2</v>
      </c>
      <c r="M543" s="7">
        <v>3</v>
      </c>
      <c r="N543" s="8">
        <v>16997</v>
      </c>
      <c r="O543" s="89">
        <v>0</v>
      </c>
      <c r="P543" s="10">
        <f t="shared" si="161"/>
        <v>0</v>
      </c>
      <c r="Q543" s="89">
        <v>0</v>
      </c>
      <c r="R543" s="10">
        <f t="shared" si="162"/>
        <v>0</v>
      </c>
      <c r="S543" s="89">
        <f t="shared" si="163"/>
        <v>0</v>
      </c>
      <c r="T543" s="10">
        <f t="shared" si="164"/>
        <v>0</v>
      </c>
      <c r="U543" s="10">
        <f t="shared" si="165"/>
        <v>16997</v>
      </c>
      <c r="V543" s="11">
        <v>17197</v>
      </c>
      <c r="W543" s="12">
        <f t="shared" si="166"/>
        <v>200</v>
      </c>
      <c r="X543" s="93">
        <f t="shared" si="160"/>
        <v>1.18E-2</v>
      </c>
      <c r="Y543" s="94" t="str">
        <f t="shared" si="158"/>
        <v>0.00%-0.00%</v>
      </c>
      <c r="Z543" s="15"/>
      <c r="AA543" s="15"/>
      <c r="AB543" s="15"/>
      <c r="AC543" s="96"/>
      <c r="AD543" s="8">
        <f t="shared" si="167"/>
        <v>0</v>
      </c>
      <c r="AE543" s="17">
        <f t="shared" si="168"/>
        <v>17197</v>
      </c>
      <c r="AF543" s="18">
        <f t="shared" si="169"/>
        <v>200</v>
      </c>
      <c r="AG543" s="98">
        <f t="shared" si="170"/>
        <v>1.1766782373360041E-2</v>
      </c>
      <c r="AH543" s="20">
        <v>14</v>
      </c>
      <c r="AI543" s="20">
        <v>450</v>
      </c>
      <c r="AJ543" s="20"/>
      <c r="AK543" s="20">
        <v>688</v>
      </c>
      <c r="AL543" s="20">
        <f t="shared" si="171"/>
        <v>246846</v>
      </c>
      <c r="AM543" s="7">
        <v>5</v>
      </c>
      <c r="AN543" s="20"/>
      <c r="AO543" s="21" t="s">
        <v>2020</v>
      </c>
      <c r="AP543" s="21" t="s">
        <v>115</v>
      </c>
      <c r="AQ543" s="5" t="s">
        <v>1841</v>
      </c>
      <c r="AR543" s="5" t="s">
        <v>76</v>
      </c>
      <c r="AW543" s="145" t="e" vm="1">
        <f t="shared" ca="1" si="172"/>
        <v>#NAME?</v>
      </c>
      <c r="AX543" s="21" t="str">
        <f>VLOOKUP(表1[[#This Row],[Pers.no.]],'[6]Person Detail'!$B:$L,11,0)</f>
        <v>&gt;90</v>
      </c>
      <c r="AY543" s="404">
        <f>VLOOKUP(表1[[#This Row],[Pers.no.]],'[6]Person Detail'!$B:$R,17,0)</f>
        <v>1.3754400161845033</v>
      </c>
      <c r="AZ543" s="404">
        <f>VLOOKUP(表1[[#This Row],[Pers.no.]],'[6]Person Detail'!$B:$W,21,0)</f>
        <v>1.1052084010663892</v>
      </c>
      <c r="BA543" s="404">
        <f>VLOOKUP(表1[[#This Row],[Pers.no.]],'[6]Person Detail'!$B:$W,22,0)</f>
        <v>1.1074119389529269</v>
      </c>
    </row>
    <row r="544" spans="1:53" ht="19.95" customHeight="1">
      <c r="A544" s="87" t="s">
        <v>562</v>
      </c>
      <c r="B544" s="5">
        <v>15001263</v>
      </c>
      <c r="C544" s="5" t="s">
        <v>54</v>
      </c>
      <c r="D544" s="5" t="s">
        <v>55</v>
      </c>
      <c r="E544" s="5" t="s">
        <v>2051</v>
      </c>
      <c r="F544" s="5" t="s">
        <v>1909</v>
      </c>
      <c r="G544" s="5" t="s">
        <v>1950</v>
      </c>
      <c r="H544" s="6">
        <v>39371</v>
      </c>
      <c r="I544" s="5" t="s">
        <v>105</v>
      </c>
      <c r="J544" s="5" t="s">
        <v>105</v>
      </c>
      <c r="K544" s="5" t="s">
        <v>107</v>
      </c>
      <c r="L544" s="7">
        <v>2</v>
      </c>
      <c r="M544" s="7">
        <v>3</v>
      </c>
      <c r="N544" s="8">
        <v>10450</v>
      </c>
      <c r="O544" s="89">
        <v>0</v>
      </c>
      <c r="P544" s="10">
        <f t="shared" si="161"/>
        <v>0</v>
      </c>
      <c r="Q544" s="89">
        <v>0</v>
      </c>
      <c r="R544" s="10">
        <f t="shared" si="162"/>
        <v>0</v>
      </c>
      <c r="S544" s="89">
        <f t="shared" si="163"/>
        <v>0</v>
      </c>
      <c r="T544" s="10">
        <f t="shared" si="164"/>
        <v>0</v>
      </c>
      <c r="U544" s="10">
        <f t="shared" si="165"/>
        <v>10450</v>
      </c>
      <c r="V544" s="11">
        <f t="shared" si="173"/>
        <v>10450</v>
      </c>
      <c r="W544" s="12">
        <f t="shared" si="166"/>
        <v>0</v>
      </c>
      <c r="X544" s="93">
        <f t="shared" si="160"/>
        <v>0</v>
      </c>
      <c r="Y544" s="94" t="str">
        <f t="shared" si="158"/>
        <v>0.00%-0.00%</v>
      </c>
      <c r="Z544" s="15"/>
      <c r="AA544" s="15"/>
      <c r="AB544" s="15"/>
      <c r="AC544" s="96"/>
      <c r="AD544" s="8">
        <f t="shared" si="167"/>
        <v>0</v>
      </c>
      <c r="AE544" s="17">
        <f t="shared" si="168"/>
        <v>10450</v>
      </c>
      <c r="AF544" s="18">
        <f t="shared" si="169"/>
        <v>0</v>
      </c>
      <c r="AG544" s="98">
        <f t="shared" si="170"/>
        <v>0</v>
      </c>
      <c r="AH544" s="20">
        <v>14</v>
      </c>
      <c r="AI544" s="20">
        <v>550</v>
      </c>
      <c r="AJ544" s="20"/>
      <c r="AK544" s="20">
        <v>688</v>
      </c>
      <c r="AL544" s="20">
        <f t="shared" si="171"/>
        <v>153588</v>
      </c>
      <c r="AM544" s="7">
        <v>3</v>
      </c>
      <c r="AN544" s="20"/>
      <c r="AO544" s="21"/>
      <c r="AP544" s="21"/>
      <c r="AQ544" s="5" t="s">
        <v>1841</v>
      </c>
      <c r="AR544" s="5" t="s">
        <v>76</v>
      </c>
      <c r="AW544" s="145" t="e" vm="1">
        <f t="shared" ca="1" si="172"/>
        <v>#NAME?</v>
      </c>
      <c r="AX544" s="21" t="str">
        <f>VLOOKUP(表1[[#This Row],[Pers.no.]],'[6]Person Detail'!$B:$L,11,0)</f>
        <v>&gt;90</v>
      </c>
      <c r="AY544" s="404">
        <f>VLOOKUP(表1[[#This Row],[Pers.no.]],'[6]Person Detail'!$B:$R,17,0)</f>
        <v>1.1058201058201058</v>
      </c>
      <c r="AZ544" s="404">
        <f>VLOOKUP(表1[[#This Row],[Pers.no.]],'[6]Person Detail'!$B:$W,21,0)</f>
        <v>0.86427921594574475</v>
      </c>
      <c r="BA544" s="404">
        <f>VLOOKUP(表1[[#This Row],[Pers.no.]],'[6]Person Detail'!$B:$W,22,0)</f>
        <v>0.80496071483592668</v>
      </c>
    </row>
    <row r="545" spans="1:53" ht="19.95" customHeight="1">
      <c r="A545" s="87" t="s">
        <v>562</v>
      </c>
      <c r="B545" s="5">
        <v>15021297</v>
      </c>
      <c r="C545" s="5" t="s">
        <v>54</v>
      </c>
      <c r="D545" s="5" t="s">
        <v>55</v>
      </c>
      <c r="E545" s="5" t="s">
        <v>2051</v>
      </c>
      <c r="F545" s="5" t="s">
        <v>1904</v>
      </c>
      <c r="G545" s="5" t="s">
        <v>1953</v>
      </c>
      <c r="H545" s="6">
        <v>44337</v>
      </c>
      <c r="I545" s="5" t="s">
        <v>87</v>
      </c>
      <c r="J545" s="5" t="s">
        <v>87</v>
      </c>
      <c r="K545" s="5" t="s">
        <v>89</v>
      </c>
      <c r="L545" s="7">
        <v>2</v>
      </c>
      <c r="M545" s="7">
        <v>3</v>
      </c>
      <c r="N545" s="8">
        <v>14394</v>
      </c>
      <c r="O545" s="89">
        <v>0.03</v>
      </c>
      <c r="P545" s="10">
        <f t="shared" si="161"/>
        <v>432</v>
      </c>
      <c r="Q545" s="89">
        <v>0</v>
      </c>
      <c r="R545" s="10">
        <f t="shared" si="162"/>
        <v>0</v>
      </c>
      <c r="S545" s="89">
        <f t="shared" si="163"/>
        <v>3.0012505210504376E-2</v>
      </c>
      <c r="T545" s="10">
        <f t="shared" si="164"/>
        <v>432</v>
      </c>
      <c r="U545" s="10">
        <f t="shared" si="165"/>
        <v>14826</v>
      </c>
      <c r="V545" s="11">
        <f t="shared" si="173"/>
        <v>14826</v>
      </c>
      <c r="W545" s="12">
        <f t="shared" si="166"/>
        <v>432</v>
      </c>
      <c r="X545" s="93">
        <f t="shared" si="160"/>
        <v>0.03</v>
      </c>
      <c r="Y545" s="94" t="str">
        <f t="shared" si="158"/>
        <v>2.40%-3.60%</v>
      </c>
      <c r="Z545" s="15"/>
      <c r="AA545" s="15"/>
      <c r="AB545" s="15"/>
      <c r="AC545" s="96"/>
      <c r="AD545" s="8">
        <f t="shared" si="167"/>
        <v>0</v>
      </c>
      <c r="AE545" s="17">
        <f t="shared" si="168"/>
        <v>14826</v>
      </c>
      <c r="AF545" s="18">
        <f t="shared" si="169"/>
        <v>432</v>
      </c>
      <c r="AG545" s="98">
        <f t="shared" si="170"/>
        <v>3.001250521050447E-2</v>
      </c>
      <c r="AH545" s="20">
        <v>14</v>
      </c>
      <c r="AI545" s="20">
        <v>550</v>
      </c>
      <c r="AJ545" s="20"/>
      <c r="AK545" s="20">
        <v>688</v>
      </c>
      <c r="AL545" s="20">
        <f t="shared" si="171"/>
        <v>214852</v>
      </c>
      <c r="AM545" s="7">
        <v>3</v>
      </c>
      <c r="AN545" s="20"/>
      <c r="AO545" s="21"/>
      <c r="AP545" s="21"/>
      <c r="AQ545" s="5" t="s">
        <v>1841</v>
      </c>
      <c r="AR545" s="5" t="s">
        <v>76</v>
      </c>
      <c r="AW545" s="145" t="e" vm="1">
        <f t="shared" ca="1" si="172"/>
        <v>#NAME?</v>
      </c>
      <c r="AX545" s="21" t="str">
        <f>VLOOKUP(表1[[#This Row],[Pers.no.]],'[6]Person Detail'!$B:$L,11,0)</f>
        <v>50-70</v>
      </c>
      <c r="AY545" s="404">
        <f>VLOOKUP(表1[[#This Row],[Pers.no.]],'[6]Person Detail'!$B:$R,17,0)</f>
        <v>1.1647987052397331</v>
      </c>
      <c r="AZ545" s="404">
        <f>VLOOKUP(表1[[#This Row],[Pers.no.]],'[6]Person Detail'!$B:$W,21,0)</f>
        <v>0.9359516223421549</v>
      </c>
      <c r="BA545" s="404">
        <f>VLOOKUP(表1[[#This Row],[Pers.no.]],'[6]Person Detail'!$B:$W,22,0)</f>
        <v>0.95472986026144635</v>
      </c>
    </row>
    <row r="546" spans="1:53" ht="19.95" customHeight="1">
      <c r="A546" s="87" t="s">
        <v>562</v>
      </c>
      <c r="B546" s="5">
        <v>15005035</v>
      </c>
      <c r="C546" s="5" t="s">
        <v>54</v>
      </c>
      <c r="D546" s="5" t="s">
        <v>55</v>
      </c>
      <c r="E546" s="5" t="s">
        <v>2051</v>
      </c>
      <c r="F546" s="5" t="s">
        <v>1916</v>
      </c>
      <c r="G546" s="5" t="s">
        <v>1953</v>
      </c>
      <c r="H546" s="6">
        <v>40520</v>
      </c>
      <c r="I546" s="5" t="s">
        <v>80</v>
      </c>
      <c r="J546" s="5" t="s">
        <v>80</v>
      </c>
      <c r="K546" s="5" t="s">
        <v>66</v>
      </c>
      <c r="L546" s="7">
        <v>2</v>
      </c>
      <c r="M546" s="7">
        <v>3</v>
      </c>
      <c r="N546" s="8">
        <v>24965</v>
      </c>
      <c r="O546" s="89">
        <v>0</v>
      </c>
      <c r="P546" s="10">
        <f t="shared" si="161"/>
        <v>0</v>
      </c>
      <c r="Q546" s="89">
        <v>0</v>
      </c>
      <c r="R546" s="10">
        <f t="shared" si="162"/>
        <v>0</v>
      </c>
      <c r="S546" s="89">
        <f t="shared" si="163"/>
        <v>0</v>
      </c>
      <c r="T546" s="10">
        <f t="shared" si="164"/>
        <v>0</v>
      </c>
      <c r="U546" s="10">
        <f t="shared" si="165"/>
        <v>24965</v>
      </c>
      <c r="V546" s="11">
        <f t="shared" si="173"/>
        <v>24965</v>
      </c>
      <c r="W546" s="12">
        <f t="shared" si="166"/>
        <v>0</v>
      </c>
      <c r="X546" s="93">
        <f t="shared" si="160"/>
        <v>0</v>
      </c>
      <c r="Y546" s="94" t="str">
        <f t="shared" si="158"/>
        <v>0.00%-0.00%</v>
      </c>
      <c r="Z546" s="15"/>
      <c r="AA546" s="15"/>
      <c r="AB546" s="15"/>
      <c r="AC546" s="96"/>
      <c r="AD546" s="8">
        <f t="shared" si="167"/>
        <v>0</v>
      </c>
      <c r="AE546" s="17">
        <f t="shared" si="168"/>
        <v>24965</v>
      </c>
      <c r="AF546" s="18">
        <f t="shared" si="169"/>
        <v>0</v>
      </c>
      <c r="AG546" s="98">
        <f t="shared" si="170"/>
        <v>0</v>
      </c>
      <c r="AH546" s="20">
        <v>14</v>
      </c>
      <c r="AI546" s="20">
        <v>450</v>
      </c>
      <c r="AJ546" s="20"/>
      <c r="AK546" s="20">
        <v>688</v>
      </c>
      <c r="AL546" s="20">
        <f t="shared" si="171"/>
        <v>355598</v>
      </c>
      <c r="AM546" s="7">
        <v>3</v>
      </c>
      <c r="AN546" s="20"/>
      <c r="AO546" s="21"/>
      <c r="AP546" s="21"/>
      <c r="AQ546" s="5" t="s">
        <v>1841</v>
      </c>
      <c r="AR546" s="5" t="s">
        <v>76</v>
      </c>
      <c r="AW546" s="145" t="e" vm="1">
        <f t="shared" ca="1" si="172"/>
        <v>#NAME?</v>
      </c>
      <c r="AX546" s="21" t="str">
        <f>VLOOKUP(表1[[#This Row],[Pers.no.]],'[6]Person Detail'!$B:$L,11,0)</f>
        <v>&gt;90</v>
      </c>
      <c r="AY546" s="404">
        <f>VLOOKUP(表1[[#This Row],[Pers.no.]],'[6]Person Detail'!$B:$R,17,0)</f>
        <v>1.5784648457258472</v>
      </c>
      <c r="AZ546" s="404">
        <f>VLOOKUP(表1[[#This Row],[Pers.no.]],'[6]Person Detail'!$B:$W,21,0)</f>
        <v>1.2668730335938292</v>
      </c>
      <c r="BA546" s="404">
        <f>VLOOKUP(表1[[#This Row],[Pers.no.]],'[6]Person Detail'!$B:$W,22,0)</f>
        <v>1.2336314671146908</v>
      </c>
    </row>
    <row r="547" spans="1:53" ht="19.95" customHeight="1">
      <c r="A547" s="87" t="s">
        <v>562</v>
      </c>
      <c r="B547" s="5">
        <v>15002221</v>
      </c>
      <c r="C547" s="5" t="s">
        <v>54</v>
      </c>
      <c r="D547" s="5" t="s">
        <v>55</v>
      </c>
      <c r="E547" s="5" t="s">
        <v>2051</v>
      </c>
      <c r="F547" s="5" t="s">
        <v>1904</v>
      </c>
      <c r="G547" s="5" t="s">
        <v>1953</v>
      </c>
      <c r="H547" s="6">
        <v>40057</v>
      </c>
      <c r="I547" s="5" t="s">
        <v>84</v>
      </c>
      <c r="J547" s="5" t="s">
        <v>84</v>
      </c>
      <c r="K547" s="5" t="s">
        <v>66</v>
      </c>
      <c r="L547" s="7">
        <v>2</v>
      </c>
      <c r="M547" s="7">
        <v>4</v>
      </c>
      <c r="N547" s="8">
        <v>20045</v>
      </c>
      <c r="O547" s="89">
        <v>3.7500000000000006E-2</v>
      </c>
      <c r="P547" s="10">
        <f t="shared" si="161"/>
        <v>752</v>
      </c>
      <c r="Q547" s="89">
        <v>1.55E-2</v>
      </c>
      <c r="R547" s="10">
        <f t="shared" si="162"/>
        <v>311</v>
      </c>
      <c r="S547" s="89">
        <f t="shared" si="163"/>
        <v>5.3030680967822402E-2</v>
      </c>
      <c r="T547" s="10">
        <f t="shared" si="164"/>
        <v>1063</v>
      </c>
      <c r="U547" s="10">
        <f t="shared" si="165"/>
        <v>21108</v>
      </c>
      <c r="V547" s="11">
        <f t="shared" si="173"/>
        <v>21108</v>
      </c>
      <c r="W547" s="12">
        <f t="shared" si="166"/>
        <v>1063</v>
      </c>
      <c r="X547" s="93">
        <f t="shared" si="160"/>
        <v>5.2999999999999999E-2</v>
      </c>
      <c r="Y547" s="94" t="str">
        <f t="shared" si="158"/>
        <v>4.24%-6.36%</v>
      </c>
      <c r="Z547" s="15"/>
      <c r="AA547" s="15"/>
      <c r="AB547" s="15"/>
      <c r="AC547" s="96"/>
      <c r="AD547" s="8">
        <f t="shared" si="167"/>
        <v>0</v>
      </c>
      <c r="AE547" s="17">
        <f t="shared" si="168"/>
        <v>21108</v>
      </c>
      <c r="AF547" s="18">
        <f t="shared" si="169"/>
        <v>1063</v>
      </c>
      <c r="AG547" s="98">
        <f t="shared" si="170"/>
        <v>5.3030680967822486E-2</v>
      </c>
      <c r="AH547" s="20">
        <v>14</v>
      </c>
      <c r="AI547" s="20">
        <v>450</v>
      </c>
      <c r="AJ547" s="20"/>
      <c r="AK547" s="20">
        <v>688</v>
      </c>
      <c r="AL547" s="20">
        <f t="shared" si="171"/>
        <v>301600</v>
      </c>
      <c r="AM547" s="7">
        <v>2</v>
      </c>
      <c r="AN547" s="20"/>
      <c r="AO547" s="21"/>
      <c r="AP547" s="21"/>
      <c r="AQ547" s="5" t="s">
        <v>1841</v>
      </c>
      <c r="AR547" s="5" t="s">
        <v>76</v>
      </c>
      <c r="AW547" s="145" t="e" vm="1">
        <f t="shared" ca="1" si="172"/>
        <v>#NAME?</v>
      </c>
      <c r="AX547" s="21" t="str">
        <f>VLOOKUP(表1[[#This Row],[Pers.no.]],'[6]Person Detail'!$B:$L,11,0)</f>
        <v>70-90</v>
      </c>
      <c r="AY547" s="404">
        <f>VLOOKUP(表1[[#This Row],[Pers.no.]],'[6]Person Detail'!$B:$R,17,0)</f>
        <v>1.2673874557410219</v>
      </c>
      <c r="AZ547" s="404">
        <f>VLOOKUP(表1[[#This Row],[Pers.no.]],'[6]Person Detail'!$B:$W,21,0)</f>
        <v>1.0172028823708514</v>
      </c>
      <c r="BA547" s="404">
        <f>VLOOKUP(表1[[#This Row],[Pers.no.]],'[6]Person Detail'!$B:$W,22,0)</f>
        <v>1.0430399762810694</v>
      </c>
    </row>
    <row r="548" spans="1:53" ht="19.95" customHeight="1">
      <c r="A548" s="87" t="s">
        <v>562</v>
      </c>
      <c r="B548" s="5">
        <v>15020884</v>
      </c>
      <c r="C548" s="5" t="s">
        <v>54</v>
      </c>
      <c r="D548" s="5" t="s">
        <v>55</v>
      </c>
      <c r="E548" s="5" t="s">
        <v>2051</v>
      </c>
      <c r="F548" s="5" t="s">
        <v>1904</v>
      </c>
      <c r="G548" s="5" t="s">
        <v>1953</v>
      </c>
      <c r="H548" s="6">
        <v>44230</v>
      </c>
      <c r="I548" s="5" t="s">
        <v>105</v>
      </c>
      <c r="J548" s="5" t="s">
        <v>2031</v>
      </c>
      <c r="K548" s="5" t="s">
        <v>107</v>
      </c>
      <c r="L548" s="7">
        <v>2</v>
      </c>
      <c r="M548" s="7">
        <v>4</v>
      </c>
      <c r="N548" s="8">
        <v>13215</v>
      </c>
      <c r="O548" s="89">
        <v>3.7500000000000006E-2</v>
      </c>
      <c r="P548" s="10">
        <f t="shared" si="161"/>
        <v>496</v>
      </c>
      <c r="Q548" s="89">
        <v>0</v>
      </c>
      <c r="R548" s="10">
        <f t="shared" si="162"/>
        <v>0</v>
      </c>
      <c r="S548" s="89">
        <f t="shared" si="163"/>
        <v>3.7533106318577376E-2</v>
      </c>
      <c r="T548" s="10">
        <f t="shared" si="164"/>
        <v>496</v>
      </c>
      <c r="U548" s="10">
        <f t="shared" si="165"/>
        <v>13711</v>
      </c>
      <c r="V548" s="11">
        <v>13777</v>
      </c>
      <c r="W548" s="12">
        <f t="shared" si="166"/>
        <v>562</v>
      </c>
      <c r="X548" s="93">
        <f t="shared" si="160"/>
        <v>4.2500000000000003E-2</v>
      </c>
      <c r="Y548" s="94" t="str">
        <f t="shared" si="158"/>
        <v>3.00%-4.50%</v>
      </c>
      <c r="Z548" s="15" t="s">
        <v>112</v>
      </c>
      <c r="AA548" s="15" t="s">
        <v>197</v>
      </c>
      <c r="AB548" s="15" t="s">
        <v>198</v>
      </c>
      <c r="AC548" s="96">
        <v>0.1</v>
      </c>
      <c r="AD548" s="8">
        <f t="shared" si="167"/>
        <v>1322</v>
      </c>
      <c r="AE548" s="17">
        <f t="shared" si="168"/>
        <v>15099</v>
      </c>
      <c r="AF548" s="18">
        <f t="shared" si="169"/>
        <v>1884</v>
      </c>
      <c r="AG548" s="98">
        <f t="shared" si="170"/>
        <v>0.14256526674233827</v>
      </c>
      <c r="AH548" s="20">
        <v>14</v>
      </c>
      <c r="AI548" s="20">
        <v>550</v>
      </c>
      <c r="AJ548" s="20"/>
      <c r="AK548" s="20">
        <v>688</v>
      </c>
      <c r="AL548" s="20">
        <f t="shared" si="171"/>
        <v>218674</v>
      </c>
      <c r="AM548" s="7">
        <v>4</v>
      </c>
      <c r="AN548" s="20"/>
      <c r="AO548" s="21" t="s">
        <v>115</v>
      </c>
      <c r="AP548" s="21" t="s">
        <v>115</v>
      </c>
      <c r="AQ548" s="5" t="s">
        <v>1841</v>
      </c>
      <c r="AR548" s="5" t="s">
        <v>76</v>
      </c>
      <c r="AW548" s="145" t="e" vm="1">
        <f t="shared" ca="1" si="172"/>
        <v>#NAME?</v>
      </c>
      <c r="AX548" s="21" t="str">
        <f>VLOOKUP(表1[[#This Row],[Pers.no.]],'[6]Person Detail'!$B:$L,11,0)</f>
        <v>70-90</v>
      </c>
      <c r="AY548" s="404">
        <f>VLOOKUP(表1[[#This Row],[Pers.no.]],'[6]Person Detail'!$B:$R,17,0)</f>
        <v>1.3984126984126983</v>
      </c>
      <c r="AZ548" s="404">
        <f>VLOOKUP(表1[[#This Row],[Pers.no.]],'[6]Person Detail'!$B:$W,21,0)</f>
        <v>1.0929617070548341</v>
      </c>
      <c r="BA548" s="404">
        <f>VLOOKUP(表1[[#This Row],[Pers.no.]],'[6]Person Detail'!$B:$W,22,0)</f>
        <v>1.1630719457710677</v>
      </c>
    </row>
    <row r="549" spans="1:53" ht="19.95" customHeight="1">
      <c r="A549" s="87" t="s">
        <v>562</v>
      </c>
      <c r="B549" s="5">
        <v>11020810</v>
      </c>
      <c r="C549" s="5" t="s">
        <v>54</v>
      </c>
      <c r="D549" s="5" t="s">
        <v>55</v>
      </c>
      <c r="E549" s="5" t="s">
        <v>2051</v>
      </c>
      <c r="F549" s="5" t="s">
        <v>1898</v>
      </c>
      <c r="G549" s="5" t="s">
        <v>2034</v>
      </c>
      <c r="H549" s="6">
        <v>45299</v>
      </c>
      <c r="I549" s="5" t="s">
        <v>1257</v>
      </c>
      <c r="J549" s="5" t="s">
        <v>1256</v>
      </c>
      <c r="K549" s="5" t="s">
        <v>568</v>
      </c>
      <c r="L549" s="7">
        <v>2</v>
      </c>
      <c r="M549" s="7">
        <v>3</v>
      </c>
      <c r="N549" s="8">
        <v>7500</v>
      </c>
      <c r="O549" s="89">
        <v>0</v>
      </c>
      <c r="P549" s="10">
        <f t="shared" si="161"/>
        <v>0</v>
      </c>
      <c r="Q549" s="89">
        <v>0</v>
      </c>
      <c r="R549" s="10">
        <f t="shared" si="162"/>
        <v>0</v>
      </c>
      <c r="S549" s="89">
        <f t="shared" si="163"/>
        <v>0</v>
      </c>
      <c r="T549" s="10">
        <f t="shared" si="164"/>
        <v>0</v>
      </c>
      <c r="U549" s="10">
        <f t="shared" si="165"/>
        <v>7500</v>
      </c>
      <c r="V549" s="11">
        <f t="shared" si="173"/>
        <v>7500</v>
      </c>
      <c r="W549" s="12">
        <f t="shared" si="166"/>
        <v>0</v>
      </c>
      <c r="X549" s="93">
        <f t="shared" si="160"/>
        <v>0</v>
      </c>
      <c r="Y549" s="94" t="str">
        <f t="shared" si="158"/>
        <v>0.00%-0.00%</v>
      </c>
      <c r="Z549" s="15"/>
      <c r="AA549" s="15"/>
      <c r="AB549" s="15"/>
      <c r="AC549" s="96"/>
      <c r="AD549" s="8">
        <f t="shared" si="167"/>
        <v>0</v>
      </c>
      <c r="AE549" s="17">
        <f t="shared" si="168"/>
        <v>7500</v>
      </c>
      <c r="AF549" s="18">
        <f t="shared" si="169"/>
        <v>0</v>
      </c>
      <c r="AG549" s="98">
        <f t="shared" si="170"/>
        <v>0</v>
      </c>
      <c r="AH549" s="20">
        <v>14</v>
      </c>
      <c r="AI549" s="20">
        <v>450</v>
      </c>
      <c r="AJ549" s="20"/>
      <c r="AK549" s="20">
        <v>688</v>
      </c>
      <c r="AL549" s="20">
        <f t="shared" si="171"/>
        <v>111088</v>
      </c>
      <c r="AM549" s="7">
        <v>3</v>
      </c>
      <c r="AN549" s="20"/>
      <c r="AO549" s="21"/>
      <c r="AP549" s="21"/>
      <c r="AQ549" s="5" t="s">
        <v>1841</v>
      </c>
      <c r="AR549" s="5" t="s">
        <v>76</v>
      </c>
      <c r="AW549" s="145" t="e" vm="1">
        <f t="shared" ca="1" si="172"/>
        <v>#NAME?</v>
      </c>
      <c r="AX549" s="21" t="str">
        <f>VLOOKUP(表1[[#This Row],[Pers.no.]],'[6]Person Detail'!$B:$L,11,0)</f>
        <v>&gt;90</v>
      </c>
      <c r="AY549" s="404">
        <f>VLOOKUP(表1[[#This Row],[Pers.no.]],'[6]Person Detail'!$B:$R,17,0)</f>
        <v>0.92747171211278057</v>
      </c>
      <c r="AZ549" s="404">
        <f>VLOOKUP(表1[[#This Row],[Pers.no.]],'[6]Person Detail'!$B:$W,21,0)</f>
        <v>1.3206550449022716</v>
      </c>
      <c r="BA549" s="404">
        <f>VLOOKUP(表1[[#This Row],[Pers.no.]],'[6]Person Detail'!$B:$W,22,0)</f>
        <v>1.1868027533823879</v>
      </c>
    </row>
    <row r="550" spans="1:53" ht="19.95" customHeight="1">
      <c r="A550" s="87" t="s">
        <v>562</v>
      </c>
      <c r="B550" s="5">
        <v>11020811</v>
      </c>
      <c r="C550" s="5" t="s">
        <v>54</v>
      </c>
      <c r="D550" s="5" t="s">
        <v>55</v>
      </c>
      <c r="E550" s="5" t="s">
        <v>2051</v>
      </c>
      <c r="F550" s="5" t="s">
        <v>1898</v>
      </c>
      <c r="G550" s="5" t="s">
        <v>2034</v>
      </c>
      <c r="H550" s="6">
        <v>45299</v>
      </c>
      <c r="I550" s="5" t="s">
        <v>1257</v>
      </c>
      <c r="J550" s="5" t="s">
        <v>1256</v>
      </c>
      <c r="K550" s="5" t="s">
        <v>568</v>
      </c>
      <c r="L550" s="7">
        <v>2</v>
      </c>
      <c r="M550" s="7">
        <v>2</v>
      </c>
      <c r="N550" s="8">
        <v>6000</v>
      </c>
      <c r="O550" s="89">
        <v>0</v>
      </c>
      <c r="P550" s="10">
        <f t="shared" si="161"/>
        <v>0</v>
      </c>
      <c r="Q550" s="89">
        <v>0</v>
      </c>
      <c r="R550" s="10">
        <f t="shared" si="162"/>
        <v>0</v>
      </c>
      <c r="S550" s="89">
        <f t="shared" si="163"/>
        <v>0</v>
      </c>
      <c r="T550" s="10">
        <f t="shared" si="164"/>
        <v>0</v>
      </c>
      <c r="U550" s="10">
        <f t="shared" si="165"/>
        <v>6000</v>
      </c>
      <c r="V550" s="11">
        <f t="shared" si="173"/>
        <v>6000</v>
      </c>
      <c r="W550" s="12">
        <f t="shared" si="166"/>
        <v>0</v>
      </c>
      <c r="X550" s="93">
        <f t="shared" si="160"/>
        <v>0</v>
      </c>
      <c r="Y550" s="94" t="str">
        <f t="shared" si="158"/>
        <v>0.00%-0.00%</v>
      </c>
      <c r="Z550" s="15"/>
      <c r="AA550" s="15"/>
      <c r="AB550" s="15"/>
      <c r="AC550" s="96"/>
      <c r="AD550" s="8">
        <f t="shared" si="167"/>
        <v>0</v>
      </c>
      <c r="AE550" s="17">
        <f t="shared" si="168"/>
        <v>6000</v>
      </c>
      <c r="AF550" s="18">
        <f t="shared" si="169"/>
        <v>0</v>
      </c>
      <c r="AG550" s="98">
        <f t="shared" si="170"/>
        <v>0</v>
      </c>
      <c r="AH550" s="20">
        <v>14</v>
      </c>
      <c r="AI550" s="20">
        <v>450</v>
      </c>
      <c r="AJ550" s="20"/>
      <c r="AK550" s="20">
        <v>688</v>
      </c>
      <c r="AL550" s="20">
        <f t="shared" si="171"/>
        <v>90088</v>
      </c>
      <c r="AM550" s="7">
        <v>3</v>
      </c>
      <c r="AN550" s="20"/>
      <c r="AO550" s="21"/>
      <c r="AP550" s="21"/>
      <c r="AQ550" s="5" t="s">
        <v>1841</v>
      </c>
      <c r="AR550" s="5" t="s">
        <v>76</v>
      </c>
      <c r="AW550" s="145" t="e" vm="1">
        <f t="shared" ca="1" si="172"/>
        <v>#NAME?</v>
      </c>
      <c r="AX550" s="21" t="str">
        <f>VLOOKUP(表1[[#This Row],[Pers.no.]],'[6]Person Detail'!$B:$L,11,0)</f>
        <v>0</v>
      </c>
      <c r="AY550" s="404">
        <f>VLOOKUP(表1[[#This Row],[Pers.no.]],'[6]Person Detail'!$B:$R,17,0)</f>
        <v>0.74197736969022443</v>
      </c>
      <c r="AZ550" s="404">
        <f>VLOOKUP(表1[[#This Row],[Pers.no.]],'[6]Person Detail'!$B:$W,21,0)</f>
        <v>1.0565240359218173</v>
      </c>
      <c r="BA550" s="404">
        <f>VLOOKUP(表1[[#This Row],[Pers.no.]],'[6]Person Detail'!$B:$W,22,0)</f>
        <v>0.94944220270591029</v>
      </c>
    </row>
    <row r="551" spans="1:53" ht="19.95" customHeight="1">
      <c r="A551" s="87" t="s">
        <v>562</v>
      </c>
      <c r="B551" s="5">
        <v>11020852</v>
      </c>
      <c r="C551" s="5" t="s">
        <v>54</v>
      </c>
      <c r="D551" s="5" t="s">
        <v>55</v>
      </c>
      <c r="E551" s="5" t="s">
        <v>2051</v>
      </c>
      <c r="F551" s="5" t="s">
        <v>1898</v>
      </c>
      <c r="G551" s="5" t="s">
        <v>2034</v>
      </c>
      <c r="H551" s="6">
        <v>45342</v>
      </c>
      <c r="I551" s="5" t="s">
        <v>1257</v>
      </c>
      <c r="J551" s="5" t="s">
        <v>1256</v>
      </c>
      <c r="K551" s="5" t="s">
        <v>568</v>
      </c>
      <c r="L551" s="7">
        <v>2</v>
      </c>
      <c r="M551" s="7">
        <v>3</v>
      </c>
      <c r="N551" s="8">
        <v>8120</v>
      </c>
      <c r="O551" s="89">
        <v>0</v>
      </c>
      <c r="P551" s="10">
        <f t="shared" si="161"/>
        <v>0</v>
      </c>
      <c r="Q551" s="89">
        <v>0</v>
      </c>
      <c r="R551" s="10">
        <f t="shared" si="162"/>
        <v>0</v>
      </c>
      <c r="S551" s="89">
        <f t="shared" si="163"/>
        <v>0</v>
      </c>
      <c r="T551" s="10">
        <f t="shared" si="164"/>
        <v>0</v>
      </c>
      <c r="U551" s="10">
        <f t="shared" si="165"/>
        <v>8120</v>
      </c>
      <c r="V551" s="11">
        <f t="shared" si="173"/>
        <v>8120</v>
      </c>
      <c r="W551" s="12">
        <f t="shared" si="166"/>
        <v>0</v>
      </c>
      <c r="X551" s="93">
        <f t="shared" si="160"/>
        <v>0</v>
      </c>
      <c r="Y551" s="94" t="str">
        <f t="shared" si="158"/>
        <v>0.00%-0.00%</v>
      </c>
      <c r="Z551" s="15"/>
      <c r="AA551" s="15"/>
      <c r="AB551" s="15"/>
      <c r="AC551" s="96"/>
      <c r="AD551" s="8">
        <f t="shared" si="167"/>
        <v>0</v>
      </c>
      <c r="AE551" s="17">
        <f t="shared" si="168"/>
        <v>8120</v>
      </c>
      <c r="AF551" s="18">
        <f t="shared" si="169"/>
        <v>0</v>
      </c>
      <c r="AG551" s="98">
        <f t="shared" si="170"/>
        <v>0</v>
      </c>
      <c r="AH551" s="20">
        <v>14</v>
      </c>
      <c r="AI551" s="20">
        <v>450</v>
      </c>
      <c r="AJ551" s="20"/>
      <c r="AK551" s="20">
        <v>688</v>
      </c>
      <c r="AL551" s="20">
        <f t="shared" si="171"/>
        <v>119768</v>
      </c>
      <c r="AM551" s="7">
        <v>4</v>
      </c>
      <c r="AN551" s="20"/>
      <c r="AO551" s="21"/>
      <c r="AP551" s="21"/>
      <c r="AQ551" s="5" t="s">
        <v>1841</v>
      </c>
      <c r="AR551" s="5" t="s">
        <v>76</v>
      </c>
      <c r="AW551" s="145" t="e" vm="1">
        <f t="shared" ca="1" si="172"/>
        <v>#NAME?</v>
      </c>
      <c r="AX551" s="21" t="str">
        <f>VLOOKUP(表1[[#This Row],[Pers.no.]],'[6]Person Detail'!$B:$L,11,0)</f>
        <v>&gt;90</v>
      </c>
      <c r="AY551" s="404">
        <f>VLOOKUP(表1[[#This Row],[Pers.no.]],'[6]Person Detail'!$B:$R,17,0)</f>
        <v>1.0041427069807705</v>
      </c>
      <c r="AZ551" s="404">
        <f>VLOOKUP(表1[[#This Row],[Pers.no.]],'[6]Person Detail'!$B:$W,21,0)</f>
        <v>1.4298291952808593</v>
      </c>
      <c r="BA551" s="404">
        <f>VLOOKUP(表1[[#This Row],[Pers.no.]],'[6]Person Detail'!$B:$W,22,0)</f>
        <v>1.2849117809953319</v>
      </c>
    </row>
    <row r="552" spans="1:53" ht="19.95" customHeight="1">
      <c r="A552" s="87" t="s">
        <v>562</v>
      </c>
      <c r="B552" s="5">
        <v>11020869</v>
      </c>
      <c r="C552" s="5" t="s">
        <v>54</v>
      </c>
      <c r="D552" s="5" t="s">
        <v>55</v>
      </c>
      <c r="E552" s="5" t="s">
        <v>2051</v>
      </c>
      <c r="F552" s="5" t="s">
        <v>1898</v>
      </c>
      <c r="G552" s="5" t="s">
        <v>2034</v>
      </c>
      <c r="H552" s="6">
        <v>45342</v>
      </c>
      <c r="I552" s="5" t="s">
        <v>1257</v>
      </c>
      <c r="J552" s="5" t="s">
        <v>1256</v>
      </c>
      <c r="K552" s="5" t="s">
        <v>568</v>
      </c>
      <c r="L552" s="7">
        <v>2</v>
      </c>
      <c r="M552" s="7">
        <v>3</v>
      </c>
      <c r="N552" s="8">
        <v>7550</v>
      </c>
      <c r="O552" s="89">
        <v>0</v>
      </c>
      <c r="P552" s="10">
        <f t="shared" si="161"/>
        <v>0</v>
      </c>
      <c r="Q552" s="89">
        <v>0</v>
      </c>
      <c r="R552" s="10">
        <f t="shared" si="162"/>
        <v>0</v>
      </c>
      <c r="S552" s="89">
        <f t="shared" si="163"/>
        <v>0</v>
      </c>
      <c r="T552" s="10">
        <f t="shared" si="164"/>
        <v>0</v>
      </c>
      <c r="U552" s="10">
        <f t="shared" si="165"/>
        <v>7550</v>
      </c>
      <c r="V552" s="11">
        <f t="shared" si="173"/>
        <v>7550</v>
      </c>
      <c r="W552" s="12">
        <f t="shared" si="166"/>
        <v>0</v>
      </c>
      <c r="X552" s="93">
        <f t="shared" si="160"/>
        <v>0</v>
      </c>
      <c r="Y552" s="94" t="str">
        <f t="shared" si="158"/>
        <v>0.00%-0.00%</v>
      </c>
      <c r="Z552" s="15"/>
      <c r="AA552" s="15"/>
      <c r="AB552" s="15"/>
      <c r="AC552" s="96"/>
      <c r="AD552" s="8">
        <f t="shared" si="167"/>
        <v>0</v>
      </c>
      <c r="AE552" s="17">
        <f t="shared" si="168"/>
        <v>7550</v>
      </c>
      <c r="AF552" s="18">
        <f t="shared" si="169"/>
        <v>0</v>
      </c>
      <c r="AG552" s="98">
        <f t="shared" si="170"/>
        <v>0</v>
      </c>
      <c r="AH552" s="20">
        <v>14</v>
      </c>
      <c r="AI552" s="20">
        <v>450</v>
      </c>
      <c r="AJ552" s="20"/>
      <c r="AK552" s="20">
        <v>688</v>
      </c>
      <c r="AL552" s="20">
        <f t="shared" si="171"/>
        <v>111788</v>
      </c>
      <c r="AM552" s="7">
        <v>3</v>
      </c>
      <c r="AN552" s="20"/>
      <c r="AO552" s="21"/>
      <c r="AP552" s="21"/>
      <c r="AQ552" s="5" t="s">
        <v>1841</v>
      </c>
      <c r="AR552" s="5" t="s">
        <v>76</v>
      </c>
      <c r="AW552" s="145" t="e" vm="1">
        <f t="shared" ca="1" si="172"/>
        <v>#NAME?</v>
      </c>
      <c r="AX552" s="21" t="str">
        <f>VLOOKUP(表1[[#This Row],[Pers.no.]],'[6]Person Detail'!$B:$L,11,0)</f>
        <v>&gt;90</v>
      </c>
      <c r="AY552" s="404">
        <f>VLOOKUP(表1[[#This Row],[Pers.no.]],'[6]Person Detail'!$B:$R,17,0)</f>
        <v>0.93365485686019911</v>
      </c>
      <c r="AZ552" s="404">
        <f>VLOOKUP(表1[[#This Row],[Pers.no.]],'[6]Person Detail'!$B:$W,21,0)</f>
        <v>1.3294594118682868</v>
      </c>
      <c r="BA552" s="404">
        <f>VLOOKUP(表1[[#This Row],[Pers.no.]],'[6]Person Detail'!$B:$W,22,0)</f>
        <v>1.1947147717382705</v>
      </c>
    </row>
    <row r="553" spans="1:53" ht="19.95" customHeight="1">
      <c r="A553" s="87" t="s">
        <v>562</v>
      </c>
      <c r="B553" s="5">
        <v>11017114</v>
      </c>
      <c r="C553" s="5" t="s">
        <v>54</v>
      </c>
      <c r="D553" s="5" t="s">
        <v>55</v>
      </c>
      <c r="E553" s="5" t="s">
        <v>2051</v>
      </c>
      <c r="F553" s="5" t="s">
        <v>1861</v>
      </c>
      <c r="G553" s="5" t="s">
        <v>2034</v>
      </c>
      <c r="H553" s="6">
        <v>43928</v>
      </c>
      <c r="I553" s="5" t="s">
        <v>87</v>
      </c>
      <c r="J553" s="5" t="s">
        <v>87</v>
      </c>
      <c r="K553" s="5" t="s">
        <v>89</v>
      </c>
      <c r="L553" s="7">
        <v>2</v>
      </c>
      <c r="M553" s="7">
        <v>4</v>
      </c>
      <c r="N553" s="8">
        <v>17016</v>
      </c>
      <c r="O553" s="89">
        <v>2.2499999999999999E-2</v>
      </c>
      <c r="P553" s="10">
        <f t="shared" si="161"/>
        <v>383</v>
      </c>
      <c r="Q553" s="89">
        <v>0</v>
      </c>
      <c r="R553" s="10">
        <f t="shared" si="162"/>
        <v>0</v>
      </c>
      <c r="S553" s="89">
        <f t="shared" si="163"/>
        <v>2.2508227550540667E-2</v>
      </c>
      <c r="T553" s="10">
        <f t="shared" si="164"/>
        <v>383</v>
      </c>
      <c r="U553" s="10">
        <f t="shared" si="165"/>
        <v>17399</v>
      </c>
      <c r="V553" s="11">
        <f t="shared" si="173"/>
        <v>17399</v>
      </c>
      <c r="W553" s="12">
        <f t="shared" si="166"/>
        <v>383</v>
      </c>
      <c r="X553" s="93">
        <f t="shared" si="160"/>
        <v>2.2499999999999999E-2</v>
      </c>
      <c r="Y553" s="94" t="str">
        <f t="shared" si="158"/>
        <v>1.80%-2.70%</v>
      </c>
      <c r="Z553" s="15" t="s">
        <v>112</v>
      </c>
      <c r="AA553" s="15" t="s">
        <v>65</v>
      </c>
      <c r="AB553" s="15" t="s">
        <v>114</v>
      </c>
      <c r="AC553" s="96">
        <v>0.13</v>
      </c>
      <c r="AD553" s="8">
        <f t="shared" si="167"/>
        <v>2212</v>
      </c>
      <c r="AE553" s="17">
        <f t="shared" si="168"/>
        <v>19611</v>
      </c>
      <c r="AF553" s="18">
        <f t="shared" si="169"/>
        <v>2595</v>
      </c>
      <c r="AG553" s="98">
        <f t="shared" si="170"/>
        <v>0.15250352609308893</v>
      </c>
      <c r="AH553" s="20">
        <v>14</v>
      </c>
      <c r="AI553" s="20">
        <v>450</v>
      </c>
      <c r="AJ553" s="20"/>
      <c r="AK553" s="20">
        <v>688</v>
      </c>
      <c r="AL553" s="20">
        <f t="shared" si="171"/>
        <v>280642</v>
      </c>
      <c r="AM553" s="7">
        <v>5</v>
      </c>
      <c r="AN553" s="20"/>
      <c r="AO553" s="21" t="s">
        <v>115</v>
      </c>
      <c r="AP553" s="21" t="s">
        <v>115</v>
      </c>
      <c r="AQ553" s="5" t="s">
        <v>1841</v>
      </c>
      <c r="AR553" s="5" t="s">
        <v>76</v>
      </c>
      <c r="AW553" s="145" t="e" vm="1">
        <f t="shared" ca="1" si="172"/>
        <v>#NAME?</v>
      </c>
      <c r="AX553" s="21" t="str">
        <f>VLOOKUP(表1[[#This Row],[Pers.no.]],'[6]Person Detail'!$B:$L,11,0)</f>
        <v>110-130</v>
      </c>
      <c r="AY553" s="404">
        <f>VLOOKUP(表1[[#This Row],[Pers.no.]],'[6]Person Detail'!$B:$R,17,0)</f>
        <v>1.3769775440016185</v>
      </c>
      <c r="AZ553" s="404">
        <f>VLOOKUP(表1[[#This Row],[Pers.no.]],'[6]Person Detail'!$B:$W,21,0)</f>
        <v>1.1064438520059823</v>
      </c>
      <c r="BA553" s="404">
        <f>VLOOKUP(表1[[#This Row],[Pers.no.]],'[6]Person Detail'!$B:$W,22,0)</f>
        <v>1.2628630304591411</v>
      </c>
    </row>
    <row r="554" spans="1:53" ht="19.95" customHeight="1">
      <c r="A554" s="87" t="s">
        <v>562</v>
      </c>
      <c r="B554" s="5">
        <v>11018712</v>
      </c>
      <c r="C554" s="5" t="s">
        <v>54</v>
      </c>
      <c r="D554" s="5" t="s">
        <v>55</v>
      </c>
      <c r="E554" s="5" t="s">
        <v>2051</v>
      </c>
      <c r="F554" s="5" t="s">
        <v>1861</v>
      </c>
      <c r="G554" s="5" t="s">
        <v>2034</v>
      </c>
      <c r="H554" s="6">
        <v>44440</v>
      </c>
      <c r="I554" s="5" t="s">
        <v>87</v>
      </c>
      <c r="J554" s="5" t="s">
        <v>87</v>
      </c>
      <c r="K554" s="5" t="s">
        <v>89</v>
      </c>
      <c r="L554" s="7">
        <v>2</v>
      </c>
      <c r="M554" s="7">
        <v>3</v>
      </c>
      <c r="N554" s="8">
        <v>16843</v>
      </c>
      <c r="O554" s="89">
        <v>0</v>
      </c>
      <c r="P554" s="10">
        <f t="shared" si="161"/>
        <v>0</v>
      </c>
      <c r="Q554" s="89">
        <v>0</v>
      </c>
      <c r="R554" s="10">
        <f t="shared" si="162"/>
        <v>0</v>
      </c>
      <c r="S554" s="89">
        <f t="shared" si="163"/>
        <v>0</v>
      </c>
      <c r="T554" s="10">
        <f t="shared" si="164"/>
        <v>0</v>
      </c>
      <c r="U554" s="10">
        <f t="shared" si="165"/>
        <v>16843</v>
      </c>
      <c r="V554" s="11">
        <f t="shared" si="173"/>
        <v>16843</v>
      </c>
      <c r="W554" s="12">
        <f t="shared" si="166"/>
        <v>0</v>
      </c>
      <c r="X554" s="93">
        <f t="shared" si="160"/>
        <v>0</v>
      </c>
      <c r="Y554" s="94" t="str">
        <f t="shared" si="158"/>
        <v>0.00%-0.00%</v>
      </c>
      <c r="Z554" s="15"/>
      <c r="AA554" s="15"/>
      <c r="AB554" s="15"/>
      <c r="AC554" s="96"/>
      <c r="AD554" s="8">
        <f t="shared" si="167"/>
        <v>0</v>
      </c>
      <c r="AE554" s="17">
        <f t="shared" si="168"/>
        <v>16843</v>
      </c>
      <c r="AF554" s="18">
        <f t="shared" si="169"/>
        <v>0</v>
      </c>
      <c r="AG554" s="98">
        <f t="shared" si="170"/>
        <v>0</v>
      </c>
      <c r="AH554" s="20">
        <v>14</v>
      </c>
      <c r="AI554" s="20">
        <v>450</v>
      </c>
      <c r="AJ554" s="20"/>
      <c r="AK554" s="20">
        <v>688</v>
      </c>
      <c r="AL554" s="20">
        <f t="shared" si="171"/>
        <v>241890</v>
      </c>
      <c r="AM554" s="7">
        <v>3</v>
      </c>
      <c r="AN554" s="20"/>
      <c r="AO554" s="21"/>
      <c r="AP554" s="21"/>
      <c r="AQ554" s="5" t="s">
        <v>1841</v>
      </c>
      <c r="AR554" s="5" t="s">
        <v>76</v>
      </c>
      <c r="AW554" s="145" t="e" vm="1">
        <f t="shared" ca="1" si="172"/>
        <v>#NAME?</v>
      </c>
      <c r="AX554" s="21" t="str">
        <f>VLOOKUP(表1[[#This Row],[Pers.no.]],'[6]Person Detail'!$B:$L,11,0)</f>
        <v>&gt;90</v>
      </c>
      <c r="AY554" s="404">
        <f>VLOOKUP(表1[[#This Row],[Pers.no.]],'[6]Person Detail'!$B:$R,17,0)</f>
        <v>1.362977948614202</v>
      </c>
      <c r="AZ554" s="404">
        <f>VLOOKUP(表1[[#This Row],[Pers.no.]],'[6]Person Detail'!$B:$W,21,0)</f>
        <v>1.0951947460823201</v>
      </c>
      <c r="BA554" s="404">
        <f>VLOOKUP(表1[[#This Row],[Pers.no.]],'[6]Person Detail'!$B:$W,22,0)</f>
        <v>1.0846158799665142</v>
      </c>
    </row>
    <row r="555" spans="1:53" ht="19.95" customHeight="1">
      <c r="A555" s="87" t="s">
        <v>562</v>
      </c>
      <c r="B555" s="5">
        <v>11015971</v>
      </c>
      <c r="C555" s="5" t="s">
        <v>54</v>
      </c>
      <c r="D555" s="5" t="s">
        <v>55</v>
      </c>
      <c r="E555" s="5" t="s">
        <v>2051</v>
      </c>
      <c r="F555" s="5" t="s">
        <v>1861</v>
      </c>
      <c r="G555" s="5" t="s">
        <v>2034</v>
      </c>
      <c r="H555" s="6">
        <v>43199</v>
      </c>
      <c r="I555" s="5" t="s">
        <v>80</v>
      </c>
      <c r="J555" s="5" t="s">
        <v>65</v>
      </c>
      <c r="K555" s="5" t="s">
        <v>66</v>
      </c>
      <c r="L555" s="7">
        <v>2</v>
      </c>
      <c r="M555" s="7">
        <v>3</v>
      </c>
      <c r="N555" s="8">
        <v>20072</v>
      </c>
      <c r="O555" s="89">
        <v>0</v>
      </c>
      <c r="P555" s="10">
        <f t="shared" si="161"/>
        <v>0</v>
      </c>
      <c r="Q555" s="89">
        <v>0</v>
      </c>
      <c r="R555" s="10">
        <f t="shared" si="162"/>
        <v>0</v>
      </c>
      <c r="S555" s="89">
        <f t="shared" si="163"/>
        <v>0</v>
      </c>
      <c r="T555" s="10">
        <f t="shared" si="164"/>
        <v>0</v>
      </c>
      <c r="U555" s="10">
        <f t="shared" si="165"/>
        <v>20072</v>
      </c>
      <c r="V555" s="11">
        <f t="shared" si="173"/>
        <v>20072</v>
      </c>
      <c r="W555" s="12">
        <f t="shared" si="166"/>
        <v>0</v>
      </c>
      <c r="X555" s="93">
        <f t="shared" si="160"/>
        <v>0</v>
      </c>
      <c r="Y555" s="94" t="str">
        <f t="shared" si="158"/>
        <v>0.00%-0.00%</v>
      </c>
      <c r="Z555" s="15"/>
      <c r="AA555" s="15"/>
      <c r="AB555" s="15"/>
      <c r="AC555" s="96"/>
      <c r="AD555" s="8">
        <f t="shared" si="167"/>
        <v>0</v>
      </c>
      <c r="AE555" s="17">
        <f t="shared" si="168"/>
        <v>20072</v>
      </c>
      <c r="AF555" s="18">
        <f t="shared" si="169"/>
        <v>0</v>
      </c>
      <c r="AG555" s="98">
        <f t="shared" si="170"/>
        <v>0</v>
      </c>
      <c r="AH555" s="20">
        <v>14</v>
      </c>
      <c r="AI555" s="20">
        <v>450</v>
      </c>
      <c r="AJ555" s="20"/>
      <c r="AK555" s="20">
        <v>688</v>
      </c>
      <c r="AL555" s="20">
        <f t="shared" si="171"/>
        <v>287096</v>
      </c>
      <c r="AM555" s="7">
        <v>4</v>
      </c>
      <c r="AN555" s="20"/>
      <c r="AO555" s="21"/>
      <c r="AP555" s="21"/>
      <c r="AQ555" s="5" t="s">
        <v>1841</v>
      </c>
      <c r="AR555" s="5" t="s">
        <v>76</v>
      </c>
      <c r="AW555" s="145" t="e" vm="1">
        <f t="shared" ca="1" si="172"/>
        <v>#NAME?</v>
      </c>
      <c r="AX555" s="21" t="str">
        <f>VLOOKUP(表1[[#This Row],[Pers.no.]],'[6]Person Detail'!$B:$L,11,0)</f>
        <v>&gt;90</v>
      </c>
      <c r="AY555" s="404">
        <f>VLOOKUP(表1[[#This Row],[Pers.no.]],'[6]Person Detail'!$B:$R,17,0)</f>
        <v>1.2690945877592312</v>
      </c>
      <c r="AZ555" s="404">
        <f>VLOOKUP(表1[[#This Row],[Pers.no.]],'[6]Person Detail'!$B:$W,21,0)</f>
        <v>1.0185730234446362</v>
      </c>
      <c r="BA555" s="404">
        <f>VLOOKUP(表1[[#This Row],[Pers.no.]],'[6]Person Detail'!$B:$W,22,0)</f>
        <v>0.99184661758165737</v>
      </c>
    </row>
    <row r="556" spans="1:53" ht="19.95" customHeight="1">
      <c r="A556" s="87" t="s">
        <v>562</v>
      </c>
      <c r="B556" s="5">
        <v>85713633</v>
      </c>
      <c r="C556" s="5" t="s">
        <v>1304</v>
      </c>
      <c r="D556" s="5" t="s">
        <v>55</v>
      </c>
      <c r="E556" s="5" t="s">
        <v>2051</v>
      </c>
      <c r="F556" s="5" t="s">
        <v>1904</v>
      </c>
      <c r="G556" s="5" t="s">
        <v>1953</v>
      </c>
      <c r="H556" s="6">
        <v>44844</v>
      </c>
      <c r="I556" s="5" t="s">
        <v>388</v>
      </c>
      <c r="J556" s="5" t="s">
        <v>388</v>
      </c>
      <c r="K556" s="5" t="s">
        <v>107</v>
      </c>
      <c r="L556" s="7">
        <v>2</v>
      </c>
      <c r="M556" s="7">
        <v>3</v>
      </c>
      <c r="N556" s="8">
        <v>14175</v>
      </c>
      <c r="O556" s="89">
        <v>0</v>
      </c>
      <c r="P556" s="10">
        <f t="shared" si="161"/>
        <v>0</v>
      </c>
      <c r="Q556" s="89">
        <v>0</v>
      </c>
      <c r="R556" s="10">
        <f t="shared" si="162"/>
        <v>0</v>
      </c>
      <c r="S556" s="89">
        <f t="shared" si="163"/>
        <v>0</v>
      </c>
      <c r="T556" s="10">
        <f t="shared" si="164"/>
        <v>0</v>
      </c>
      <c r="U556" s="10">
        <f t="shared" si="165"/>
        <v>14175</v>
      </c>
      <c r="V556" s="11">
        <f t="shared" si="173"/>
        <v>14175</v>
      </c>
      <c r="W556" s="12">
        <f t="shared" si="166"/>
        <v>0</v>
      </c>
      <c r="X556" s="93">
        <f t="shared" si="160"/>
        <v>0</v>
      </c>
      <c r="Y556" s="94" t="str">
        <f t="shared" si="158"/>
        <v>0.00%-0.00%</v>
      </c>
      <c r="Z556" s="15"/>
      <c r="AA556" s="15"/>
      <c r="AB556" s="15"/>
      <c r="AC556" s="96"/>
      <c r="AD556" s="8">
        <f t="shared" si="167"/>
        <v>0</v>
      </c>
      <c r="AE556" s="17">
        <f t="shared" si="168"/>
        <v>14175</v>
      </c>
      <c r="AF556" s="18">
        <f t="shared" si="169"/>
        <v>0</v>
      </c>
      <c r="AG556" s="98">
        <f t="shared" si="170"/>
        <v>0</v>
      </c>
      <c r="AH556" s="20">
        <v>14</v>
      </c>
      <c r="AI556" s="20">
        <v>450</v>
      </c>
      <c r="AJ556" s="20"/>
      <c r="AK556" s="20">
        <v>1210</v>
      </c>
      <c r="AL556" s="20">
        <f t="shared" si="171"/>
        <v>205060</v>
      </c>
      <c r="AM556" s="7">
        <v>3</v>
      </c>
      <c r="AN556" s="20"/>
      <c r="AO556" s="21"/>
      <c r="AP556" s="21"/>
      <c r="AQ556" s="5" t="s">
        <v>1841</v>
      </c>
      <c r="AR556" s="5" t="s">
        <v>76</v>
      </c>
      <c r="AW556" s="145" t="e" vm="1">
        <f t="shared" ca="1" si="172"/>
        <v>#NAME?</v>
      </c>
      <c r="AX556" s="21" t="str">
        <f>VLOOKUP(表1[[#This Row],[Pers.no.]],'[6]Person Detail'!$B:$L,11,0)</f>
        <v>&gt;90</v>
      </c>
      <c r="AY556" s="404">
        <f>VLOOKUP(表1[[#This Row],[Pers.no.]],'[6]Person Detail'!$B:$R,17,0)</f>
        <v>1.5</v>
      </c>
      <c r="AZ556" s="404">
        <f>VLOOKUP(表1[[#This Row],[Pers.no.]],'[6]Person Detail'!$B:$W,21,0)</f>
        <v>1.1723596063187496</v>
      </c>
      <c r="BA556" s="404">
        <f>VLOOKUP(表1[[#This Row],[Pers.no.]],'[6]Person Detail'!$B:$W,22,0)</f>
        <v>1.0918964720382067</v>
      </c>
    </row>
    <row r="557" spans="1:53" ht="19.95" customHeight="1">
      <c r="A557" s="87" t="s">
        <v>562</v>
      </c>
      <c r="B557" s="5">
        <v>11021401</v>
      </c>
      <c r="C557" s="5" t="s">
        <v>54</v>
      </c>
      <c r="D557" s="5" t="s">
        <v>55</v>
      </c>
      <c r="E557" s="5" t="s">
        <v>2051</v>
      </c>
      <c r="F557" s="5" t="s">
        <v>1858</v>
      </c>
      <c r="G557" s="5" t="s">
        <v>1840</v>
      </c>
      <c r="H557" s="6">
        <v>45749</v>
      </c>
      <c r="I557" s="5" t="s">
        <v>388</v>
      </c>
      <c r="J557" s="5" t="s">
        <v>388</v>
      </c>
      <c r="K557" s="5" t="s">
        <v>107</v>
      </c>
      <c r="L557" s="7">
        <v>2</v>
      </c>
      <c r="M557" s="7" t="s">
        <v>287</v>
      </c>
      <c r="N557" s="8">
        <v>10529</v>
      </c>
      <c r="O557" s="89">
        <v>0</v>
      </c>
      <c r="P557" s="10">
        <f t="shared" si="161"/>
        <v>0</v>
      </c>
      <c r="Q557" s="89">
        <v>0</v>
      </c>
      <c r="R557" s="10">
        <f t="shared" si="162"/>
        <v>0</v>
      </c>
      <c r="S557" s="89">
        <f t="shared" si="163"/>
        <v>0</v>
      </c>
      <c r="T557" s="10">
        <f t="shared" si="164"/>
        <v>0</v>
      </c>
      <c r="U557" s="10">
        <f t="shared" si="165"/>
        <v>10529</v>
      </c>
      <c r="V557" s="11">
        <f t="shared" si="173"/>
        <v>10529</v>
      </c>
      <c r="W557" s="12">
        <f t="shared" si="166"/>
        <v>0</v>
      </c>
      <c r="X557" s="93">
        <f t="shared" si="160"/>
        <v>0</v>
      </c>
      <c r="Y557" s="94" t="str">
        <f t="shared" si="158"/>
        <v>0.00%-0.00%</v>
      </c>
      <c r="Z557" s="15"/>
      <c r="AA557" s="15"/>
      <c r="AB557" s="15"/>
      <c r="AC557" s="96"/>
      <c r="AD557" s="8">
        <f t="shared" si="167"/>
        <v>0</v>
      </c>
      <c r="AE557" s="17">
        <f t="shared" si="168"/>
        <v>10529</v>
      </c>
      <c r="AF557" s="18">
        <f t="shared" si="169"/>
        <v>0</v>
      </c>
      <c r="AG557" s="98">
        <f t="shared" si="170"/>
        <v>0</v>
      </c>
      <c r="AH557" s="20">
        <v>14</v>
      </c>
      <c r="AI557" s="20">
        <v>450</v>
      </c>
      <c r="AJ557" s="20"/>
      <c r="AK557" s="20">
        <v>688</v>
      </c>
      <c r="AL557" s="20">
        <f t="shared" si="171"/>
        <v>153494</v>
      </c>
      <c r="AM557" s="7" t="e">
        <v>#N/A</v>
      </c>
      <c r="AN557" s="20"/>
      <c r="AO557" s="21"/>
      <c r="AP557" s="21"/>
      <c r="AQ557" s="5" t="s">
        <v>1841</v>
      </c>
      <c r="AR557" s="5" t="s">
        <v>76</v>
      </c>
      <c r="AW557" s="145" t="e" vm="1">
        <f ca="1">_xlfn.LET(_xlpm.actual,X557,_xlpm.low,VALUE(_xlfn.TEXTBEFORE(Y557,"-")),_xlpm.high,VALUE(_xlfn.TEXTAFTER(Y557,"-")),IF(AND(_xlpm.actual=0,OR(_xlpm.low&lt;&gt;0,_xlpm.high&lt;&gt;0)),"0 increase",IF(_xlpm.actual&gt;_xlpm.high*1.2,"&gt;20",IF(_xlpm.actual&lt;_xlpm.low*0.8,"&lt;20","OK"))))</f>
        <v>#NAME?</v>
      </c>
      <c r="AX557" s="21" t="str">
        <f>VLOOKUP(表1[[#This Row],[Pers.no.]],'[6]Person Detail'!$B:$L,11,0)</f>
        <v>0</v>
      </c>
      <c r="AY557" s="404">
        <f>VLOOKUP(表1[[#This Row],[Pers.no.]],'[6]Person Detail'!$B:$R,17,0)</f>
        <v>1.1141798941798942</v>
      </c>
      <c r="AZ557" s="404">
        <f>VLOOKUP(表1[[#This Row],[Pers.no.]],'[6]Person Detail'!$B:$W,21,0)</f>
        <v>0.87081300140600448</v>
      </c>
      <c r="BA557" s="404">
        <f>VLOOKUP(表1[[#This Row],[Pers.no.]],'[6]Person Detail'!$B:$W,22,0)</f>
        <v>0.81104606378061928</v>
      </c>
    </row>
    <row r="558" spans="1:53" ht="19.95" customHeight="1">
      <c r="A558" s="87" t="s">
        <v>562</v>
      </c>
      <c r="B558" s="5">
        <v>11007601</v>
      </c>
      <c r="C558" s="5" t="s">
        <v>54</v>
      </c>
      <c r="D558" s="5" t="s">
        <v>55</v>
      </c>
      <c r="E558" s="5" t="s">
        <v>2125</v>
      </c>
      <c r="F558" s="5" t="s">
        <v>2087</v>
      </c>
      <c r="G558" s="5" t="s">
        <v>2088</v>
      </c>
      <c r="H558" s="6">
        <v>40513</v>
      </c>
      <c r="I558" s="5" t="s">
        <v>528</v>
      </c>
      <c r="J558" s="5" t="s">
        <v>2089</v>
      </c>
      <c r="K558" s="5" t="s">
        <v>530</v>
      </c>
      <c r="L558" s="7">
        <v>1</v>
      </c>
      <c r="M558" s="7">
        <v>3</v>
      </c>
      <c r="N558" s="8">
        <v>95000</v>
      </c>
      <c r="O558" s="89">
        <v>0</v>
      </c>
      <c r="P558" s="10">
        <f t="shared" si="161"/>
        <v>0</v>
      </c>
      <c r="Q558" s="89">
        <v>0</v>
      </c>
      <c r="R558" s="10">
        <f t="shared" si="162"/>
        <v>0</v>
      </c>
      <c r="S558" s="89">
        <f t="shared" si="163"/>
        <v>0</v>
      </c>
      <c r="T558" s="10">
        <f t="shared" si="164"/>
        <v>0</v>
      </c>
      <c r="U558" s="10">
        <f t="shared" si="165"/>
        <v>95000</v>
      </c>
      <c r="V558" s="11">
        <f t="shared" ref="V558:V571" si="174">U558</f>
        <v>95000</v>
      </c>
      <c r="W558" s="12">
        <f t="shared" si="166"/>
        <v>0</v>
      </c>
      <c r="X558" s="93">
        <f t="shared" si="160"/>
        <v>0</v>
      </c>
      <c r="Y558" s="94" t="str">
        <f t="shared" ref="Y558:Y571" si="175">IF(OR(L558=1,L558=2,L558=4),TEXT(S558*0.8,"0.00%")&amp;"-"&amp;TEXT(S558*1.2,"0.00%"),IF(OR(L558=3,L558=6),TEXT(0,"0.00%")&amp;"-"&amp;TEXT(7%*1.2,"0.00%"),IF(OR(L558=5,L558=7),TEXT((R558/N558),"0.00%")&amp;"-"&amp;TEXT((R558/N558)+7%,"0.00%"),"")))</f>
        <v>0.00%-0.00%</v>
      </c>
      <c r="Z558" s="15"/>
      <c r="AA558" s="15"/>
      <c r="AB558" s="15"/>
      <c r="AC558" s="96"/>
      <c r="AD558" s="8">
        <f t="shared" si="167"/>
        <v>0</v>
      </c>
      <c r="AE558" s="17">
        <f t="shared" si="168"/>
        <v>95000</v>
      </c>
      <c r="AF558" s="18">
        <f t="shared" si="169"/>
        <v>0</v>
      </c>
      <c r="AG558" s="98">
        <f t="shared" si="170"/>
        <v>0</v>
      </c>
      <c r="AH558" s="20">
        <v>13</v>
      </c>
      <c r="AI558" s="20">
        <v>450</v>
      </c>
      <c r="AJ558" s="20"/>
      <c r="AK558" s="20">
        <v>0</v>
      </c>
      <c r="AL558" s="20">
        <f t="shared" si="171"/>
        <v>1240400</v>
      </c>
      <c r="AM558" s="7">
        <v>3</v>
      </c>
      <c r="AN558" s="20"/>
      <c r="AO558" s="21"/>
      <c r="AP558" s="21"/>
      <c r="AQ558" s="5" t="s">
        <v>2090</v>
      </c>
      <c r="AR558" s="5" t="s">
        <v>173</v>
      </c>
      <c r="AS558" s="5" t="s">
        <v>374</v>
      </c>
      <c r="AT558" s="20"/>
      <c r="AU558" s="21"/>
      <c r="AV558" s="21"/>
      <c r="AW558" s="145" t="e" vm="1">
        <f t="shared" ca="1" si="172"/>
        <v>#NAME?</v>
      </c>
      <c r="AX558" s="21" t="str">
        <f>VLOOKUP(表1[[#This Row],[Pers.no.]],'[6]Person Detail'!$B:$L,11,0)</f>
        <v>&gt;115%</v>
      </c>
      <c r="AY558" s="404">
        <f>VLOOKUP(表1[[#This Row],[Pers.no.]],'[6]Person Detail'!$B:$R,17,0)</f>
        <v>1.4637904468412943</v>
      </c>
      <c r="AZ558" s="404">
        <f>VLOOKUP(表1[[#This Row],[Pers.no.]],'[6]Person Detail'!$B:$W,21,0)</f>
        <v>1</v>
      </c>
      <c r="BA558" s="404">
        <f>VLOOKUP(表1[[#This Row],[Pers.no.]],'[6]Person Detail'!$B:$W,22,0)</f>
        <v>1</v>
      </c>
    </row>
    <row r="559" spans="1:53" ht="19.95" customHeight="1">
      <c r="A559" s="87" t="s">
        <v>562</v>
      </c>
      <c r="B559" s="5">
        <v>1211009</v>
      </c>
      <c r="C559" s="5" t="s">
        <v>54</v>
      </c>
      <c r="D559" s="5" t="s">
        <v>55</v>
      </c>
      <c r="E559" s="5" t="s">
        <v>2125</v>
      </c>
      <c r="F559" s="5" t="s">
        <v>2093</v>
      </c>
      <c r="G559" s="5" t="s">
        <v>2094</v>
      </c>
      <c r="H559" s="6">
        <v>33420</v>
      </c>
      <c r="I559" s="5" t="s">
        <v>1285</v>
      </c>
      <c r="J559" s="5" t="s">
        <v>1285</v>
      </c>
      <c r="K559" s="5" t="s">
        <v>59</v>
      </c>
      <c r="L559" s="7">
        <v>2</v>
      </c>
      <c r="M559" s="7">
        <v>3</v>
      </c>
      <c r="N559" s="8">
        <v>25994</v>
      </c>
      <c r="O559" s="89">
        <v>2.5000000000000001E-2</v>
      </c>
      <c r="P559" s="10">
        <f t="shared" si="161"/>
        <v>650</v>
      </c>
      <c r="Q559" s="89">
        <v>0</v>
      </c>
      <c r="R559" s="10">
        <f t="shared" si="162"/>
        <v>0</v>
      </c>
      <c r="S559" s="89">
        <f t="shared" si="163"/>
        <v>2.5005770562437486E-2</v>
      </c>
      <c r="T559" s="10">
        <f t="shared" si="164"/>
        <v>650</v>
      </c>
      <c r="U559" s="10">
        <f t="shared" si="165"/>
        <v>26644</v>
      </c>
      <c r="V559" s="11">
        <f t="shared" si="174"/>
        <v>26644</v>
      </c>
      <c r="W559" s="12">
        <f t="shared" si="166"/>
        <v>650</v>
      </c>
      <c r="X559" s="93">
        <f t="shared" si="160"/>
        <v>2.5000000000000001E-2</v>
      </c>
      <c r="Y559" s="94" t="str">
        <f t="shared" si="175"/>
        <v>2.00%-3.00%</v>
      </c>
      <c r="Z559" s="15"/>
      <c r="AA559" s="15"/>
      <c r="AB559" s="15"/>
      <c r="AC559" s="96"/>
      <c r="AD559" s="8">
        <f t="shared" si="167"/>
        <v>0</v>
      </c>
      <c r="AE559" s="17">
        <f t="shared" si="168"/>
        <v>26644</v>
      </c>
      <c r="AF559" s="18">
        <f t="shared" si="169"/>
        <v>650</v>
      </c>
      <c r="AG559" s="98">
        <f t="shared" si="170"/>
        <v>2.5005770562437579E-2</v>
      </c>
      <c r="AH559" s="20">
        <v>14</v>
      </c>
      <c r="AI559" s="20">
        <v>450</v>
      </c>
      <c r="AJ559" s="20"/>
      <c r="AK559" s="20">
        <v>688</v>
      </c>
      <c r="AL559" s="20">
        <f t="shared" si="171"/>
        <v>379104</v>
      </c>
      <c r="AM559" s="7">
        <v>3</v>
      </c>
      <c r="AN559" s="20"/>
      <c r="AO559" s="21"/>
      <c r="AP559" s="21"/>
      <c r="AQ559" s="5" t="s">
        <v>2090</v>
      </c>
      <c r="AR559" s="5" t="s">
        <v>173</v>
      </c>
      <c r="AS559" s="5" t="s">
        <v>374</v>
      </c>
      <c r="AT559" s="20"/>
      <c r="AU559" s="21"/>
      <c r="AV559" s="21"/>
      <c r="AW559" s="145" t="e" vm="1">
        <f t="shared" ca="1" si="172"/>
        <v>#NAME?</v>
      </c>
      <c r="AX559" s="21" t="str">
        <f>VLOOKUP(表1[[#This Row],[Pers.no.]],'[6]Person Detail'!$B:$L,11,0)</f>
        <v>70-90</v>
      </c>
      <c r="AY559" s="404">
        <f>VLOOKUP(表1[[#This Row],[Pers.no.]],'[6]Person Detail'!$B:$R,17,0)</f>
        <v>1.1183582153766725</v>
      </c>
      <c r="AZ559" s="404">
        <f>VLOOKUP(表1[[#This Row],[Pers.no.]],'[6]Person Detail'!$B:$W,21,0)</f>
        <v>1</v>
      </c>
      <c r="BA559" s="404">
        <f>VLOOKUP(表1[[#This Row],[Pers.no.]],'[6]Person Detail'!$B:$W,22,0)</f>
        <v>1</v>
      </c>
    </row>
    <row r="560" spans="1:53" ht="19.95" customHeight="1">
      <c r="A560" s="87" t="s">
        <v>562</v>
      </c>
      <c r="B560" s="5">
        <v>11007602</v>
      </c>
      <c r="C560" s="5" t="s">
        <v>54</v>
      </c>
      <c r="D560" s="5" t="s">
        <v>55</v>
      </c>
      <c r="E560" s="5" t="s">
        <v>2125</v>
      </c>
      <c r="F560" s="5" t="s">
        <v>2087</v>
      </c>
      <c r="G560" s="5" t="s">
        <v>2088</v>
      </c>
      <c r="H560" s="6">
        <v>40520</v>
      </c>
      <c r="I560" s="5" t="s">
        <v>150</v>
      </c>
      <c r="J560" s="5" t="s">
        <v>150</v>
      </c>
      <c r="K560" s="5" t="s">
        <v>59</v>
      </c>
      <c r="L560" s="7">
        <v>2</v>
      </c>
      <c r="M560" s="7">
        <v>3</v>
      </c>
      <c r="N560" s="8">
        <v>20205</v>
      </c>
      <c r="O560" s="89">
        <v>2.5000000000000001E-2</v>
      </c>
      <c r="P560" s="10">
        <f t="shared" si="161"/>
        <v>505</v>
      </c>
      <c r="Q560" s="89">
        <v>0</v>
      </c>
      <c r="R560" s="10">
        <f t="shared" si="162"/>
        <v>0</v>
      </c>
      <c r="S560" s="89">
        <f t="shared" si="163"/>
        <v>2.4993813412521652E-2</v>
      </c>
      <c r="T560" s="10">
        <f t="shared" si="164"/>
        <v>505</v>
      </c>
      <c r="U560" s="10">
        <f t="shared" si="165"/>
        <v>20710</v>
      </c>
      <c r="V560" s="11">
        <f t="shared" si="174"/>
        <v>20710</v>
      </c>
      <c r="W560" s="12">
        <f t="shared" si="166"/>
        <v>505</v>
      </c>
      <c r="X560" s="93">
        <f t="shared" si="160"/>
        <v>2.5000000000000001E-2</v>
      </c>
      <c r="Y560" s="94" t="str">
        <f t="shared" si="175"/>
        <v>2.00%-3.00%</v>
      </c>
      <c r="Z560" s="15"/>
      <c r="AA560" s="15"/>
      <c r="AB560" s="15"/>
      <c r="AC560" s="96"/>
      <c r="AD560" s="8">
        <f t="shared" si="167"/>
        <v>0</v>
      </c>
      <c r="AE560" s="17">
        <f t="shared" si="168"/>
        <v>20710</v>
      </c>
      <c r="AF560" s="18">
        <f t="shared" si="169"/>
        <v>505</v>
      </c>
      <c r="AG560" s="98">
        <f t="shared" si="170"/>
        <v>2.4993813412521604E-2</v>
      </c>
      <c r="AH560" s="20">
        <v>14</v>
      </c>
      <c r="AI560" s="20">
        <v>450</v>
      </c>
      <c r="AJ560" s="20"/>
      <c r="AK560" s="20">
        <v>688</v>
      </c>
      <c r="AL560" s="20">
        <f t="shared" si="171"/>
        <v>296028</v>
      </c>
      <c r="AM560" s="7">
        <v>4</v>
      </c>
      <c r="AN560" s="20"/>
      <c r="AO560" s="21"/>
      <c r="AP560" s="21"/>
      <c r="AQ560" s="5" t="s">
        <v>2090</v>
      </c>
      <c r="AR560" s="5" t="s">
        <v>173</v>
      </c>
      <c r="AS560" s="5" t="s">
        <v>374</v>
      </c>
      <c r="AT560" s="20"/>
      <c r="AU560" s="21"/>
      <c r="AV560" s="21"/>
      <c r="AW560" s="145" t="e" vm="1">
        <f t="shared" ca="1" si="172"/>
        <v>#NAME?</v>
      </c>
      <c r="AX560" s="21" t="str">
        <f>VLOOKUP(表1[[#This Row],[Pers.no.]],'[6]Person Detail'!$B:$L,11,0)</f>
        <v>70-90</v>
      </c>
      <c r="AY560" s="404">
        <f>VLOOKUP(表1[[#This Row],[Pers.no.]],'[6]Person Detail'!$B:$R,17,0)</f>
        <v>0.86929398098352195</v>
      </c>
      <c r="AZ560" s="404">
        <f>VLOOKUP(表1[[#This Row],[Pers.no.]],'[6]Person Detail'!$B:$W,21,0)</f>
        <v>0.77729476032930678</v>
      </c>
      <c r="BA560" s="404">
        <f>VLOOKUP(表1[[#This Row],[Pers.no.]],'[6]Person Detail'!$B:$W,22,0)</f>
        <v>0.77728569283891302</v>
      </c>
    </row>
    <row r="561" spans="1:53" ht="19.95" customHeight="1">
      <c r="A561" s="87" t="s">
        <v>562</v>
      </c>
      <c r="B561" s="5">
        <v>11007635</v>
      </c>
      <c r="C561" s="5" t="s">
        <v>54</v>
      </c>
      <c r="D561" s="5" t="s">
        <v>55</v>
      </c>
      <c r="E561" s="5" t="s">
        <v>2125</v>
      </c>
      <c r="F561" s="5" t="s">
        <v>2099</v>
      </c>
      <c r="G561" s="5" t="s">
        <v>2100</v>
      </c>
      <c r="H561" s="6">
        <v>40678</v>
      </c>
      <c r="I561" s="5" t="s">
        <v>58</v>
      </c>
      <c r="J561" s="5" t="s">
        <v>58</v>
      </c>
      <c r="K561" s="5" t="s">
        <v>59</v>
      </c>
      <c r="L561" s="7">
        <v>2</v>
      </c>
      <c r="M561" s="7">
        <v>4</v>
      </c>
      <c r="N561" s="8">
        <v>22264</v>
      </c>
      <c r="O561" s="89">
        <v>3.7500000000000006E-2</v>
      </c>
      <c r="P561" s="10">
        <f t="shared" si="161"/>
        <v>835</v>
      </c>
      <c r="Q561" s="89">
        <v>1.55E-2</v>
      </c>
      <c r="R561" s="10">
        <f t="shared" si="162"/>
        <v>345</v>
      </c>
      <c r="S561" s="89">
        <f t="shared" si="163"/>
        <v>5.3000359324469996E-2</v>
      </c>
      <c r="T561" s="10">
        <f t="shared" si="164"/>
        <v>1180</v>
      </c>
      <c r="U561" s="10">
        <f t="shared" si="165"/>
        <v>23444</v>
      </c>
      <c r="V561" s="11">
        <f t="shared" si="174"/>
        <v>23444</v>
      </c>
      <c r="W561" s="12">
        <f t="shared" si="166"/>
        <v>1180</v>
      </c>
      <c r="X561" s="93">
        <f t="shared" si="160"/>
        <v>5.2999999999999999E-2</v>
      </c>
      <c r="Y561" s="94" t="str">
        <f t="shared" si="175"/>
        <v>4.24%-6.36%</v>
      </c>
      <c r="Z561" s="15"/>
      <c r="AA561" s="15"/>
      <c r="AB561" s="15"/>
      <c r="AC561" s="96"/>
      <c r="AD561" s="8">
        <f t="shared" si="167"/>
        <v>0</v>
      </c>
      <c r="AE561" s="17">
        <f t="shared" si="168"/>
        <v>23444</v>
      </c>
      <c r="AF561" s="18">
        <f t="shared" si="169"/>
        <v>1180</v>
      </c>
      <c r="AG561" s="98">
        <f t="shared" si="170"/>
        <v>5.3000359324469892E-2</v>
      </c>
      <c r="AH561" s="20">
        <v>14</v>
      </c>
      <c r="AI561" s="20">
        <v>550</v>
      </c>
      <c r="AJ561" s="20"/>
      <c r="AK561" s="20">
        <v>688</v>
      </c>
      <c r="AL561" s="20">
        <f t="shared" si="171"/>
        <v>335504</v>
      </c>
      <c r="AM561" s="7">
        <v>3</v>
      </c>
      <c r="AN561" s="20"/>
      <c r="AO561" s="21"/>
      <c r="AP561" s="21"/>
      <c r="AQ561" s="5" t="s">
        <v>2090</v>
      </c>
      <c r="AR561" s="5" t="s">
        <v>173</v>
      </c>
      <c r="AS561" s="5" t="s">
        <v>374</v>
      </c>
      <c r="AT561" s="20"/>
      <c r="AU561" s="21"/>
      <c r="AV561" s="21"/>
      <c r="AW561" s="145" t="e" vm="1">
        <f t="shared" ca="1" si="172"/>
        <v>#NAME?</v>
      </c>
      <c r="AX561" s="21" t="str">
        <f>VLOOKUP(表1[[#This Row],[Pers.no.]],'[6]Person Detail'!$B:$L,11,0)</f>
        <v>70-90</v>
      </c>
      <c r="AY561" s="404">
        <f>VLOOKUP(表1[[#This Row],[Pers.no.]],'[6]Person Detail'!$B:$R,17,0)</f>
        <v>0.95787979176526261</v>
      </c>
      <c r="AZ561" s="404">
        <f>VLOOKUP(表1[[#This Row],[Pers.no.]],'[6]Person Detail'!$B:$W,21,0)</f>
        <v>0.85650534738785877</v>
      </c>
      <c r="BA561" s="404">
        <f>VLOOKUP(表1[[#This Row],[Pers.no.]],'[6]Person Detail'!$B:$W,22,0)</f>
        <v>0.87989791322624233</v>
      </c>
    </row>
    <row r="562" spans="1:53" ht="19.95" customHeight="1">
      <c r="A562" s="87" t="s">
        <v>562</v>
      </c>
      <c r="B562" s="5">
        <v>11008484</v>
      </c>
      <c r="C562" s="5" t="s">
        <v>54</v>
      </c>
      <c r="D562" s="5" t="s">
        <v>55</v>
      </c>
      <c r="E562" s="5" t="s">
        <v>2125</v>
      </c>
      <c r="F562" s="5" t="s">
        <v>2103</v>
      </c>
      <c r="G562" s="5" t="s">
        <v>2100</v>
      </c>
      <c r="H562" s="6">
        <v>40057</v>
      </c>
      <c r="I562" s="5" t="s">
        <v>1311</v>
      </c>
      <c r="J562" s="5" t="s">
        <v>1311</v>
      </c>
      <c r="K562" s="5" t="s">
        <v>341</v>
      </c>
      <c r="L562" s="7">
        <v>2</v>
      </c>
      <c r="M562" s="7">
        <v>5</v>
      </c>
      <c r="N562" s="8">
        <v>39155</v>
      </c>
      <c r="O562" s="89">
        <v>0.05</v>
      </c>
      <c r="P562" s="10">
        <f t="shared" si="161"/>
        <v>1958</v>
      </c>
      <c r="Q562" s="89">
        <v>2.7E-2</v>
      </c>
      <c r="R562" s="10">
        <f t="shared" si="162"/>
        <v>1057</v>
      </c>
      <c r="S562" s="89">
        <f t="shared" si="163"/>
        <v>7.7001660068956715E-2</v>
      </c>
      <c r="T562" s="10">
        <f t="shared" si="164"/>
        <v>3015</v>
      </c>
      <c r="U562" s="10">
        <f t="shared" si="165"/>
        <v>42170</v>
      </c>
      <c r="V562" s="11">
        <f t="shared" si="174"/>
        <v>42170</v>
      </c>
      <c r="W562" s="12">
        <f t="shared" si="166"/>
        <v>3015</v>
      </c>
      <c r="X562" s="93">
        <f t="shared" si="160"/>
        <v>7.6999999999999999E-2</v>
      </c>
      <c r="Y562" s="94" t="str">
        <f t="shared" si="175"/>
        <v>6.16%-9.24%</v>
      </c>
      <c r="Z562" s="15"/>
      <c r="AA562" s="15"/>
      <c r="AB562" s="15"/>
      <c r="AC562" s="96"/>
      <c r="AD562" s="8">
        <f t="shared" si="167"/>
        <v>0</v>
      </c>
      <c r="AE562" s="17">
        <f t="shared" si="168"/>
        <v>42170</v>
      </c>
      <c r="AF562" s="18">
        <f t="shared" si="169"/>
        <v>3015</v>
      </c>
      <c r="AG562" s="98">
        <f t="shared" si="170"/>
        <v>7.7001660068956701E-2</v>
      </c>
      <c r="AH562" s="20">
        <v>14</v>
      </c>
      <c r="AI562" s="20">
        <v>450</v>
      </c>
      <c r="AJ562" s="20">
        <v>1000</v>
      </c>
      <c r="AK562" s="20">
        <v>688</v>
      </c>
      <c r="AL562" s="20">
        <f t="shared" si="171"/>
        <v>608468</v>
      </c>
      <c r="AM562" s="7">
        <v>3</v>
      </c>
      <c r="AN562" s="20"/>
      <c r="AO562" s="21"/>
      <c r="AP562" s="21"/>
      <c r="AQ562" s="5" t="s">
        <v>2090</v>
      </c>
      <c r="AR562" s="5" t="s">
        <v>173</v>
      </c>
      <c r="AS562" s="5" t="s">
        <v>374</v>
      </c>
      <c r="AT562" s="20"/>
      <c r="AU562" s="21"/>
      <c r="AV562" s="21"/>
      <c r="AW562" s="145" t="e" vm="1">
        <f t="shared" ca="1" si="172"/>
        <v>#NAME?</v>
      </c>
      <c r="AX562" s="21" t="str">
        <f>VLOOKUP(表1[[#This Row],[Pers.no.]],'[6]Person Detail'!$B:$L,11,0)</f>
        <v>70-90</v>
      </c>
      <c r="AY562" s="404">
        <f>VLOOKUP(表1[[#This Row],[Pers.no.]],'[6]Person Detail'!$B:$R,17,0)</f>
        <v>0.99244670874204755</v>
      </c>
      <c r="AZ562" s="404">
        <f>VLOOKUP(表1[[#This Row],[Pers.no.]],'[6]Person Detail'!$B:$W,21,0)</f>
        <v>1</v>
      </c>
      <c r="BA562" s="404">
        <f>VLOOKUP(表1[[#This Row],[Pers.no.]],'[6]Person Detail'!$B:$W,22,0)</f>
        <v>1</v>
      </c>
    </row>
    <row r="563" spans="1:53" ht="19.95" customHeight="1">
      <c r="A563" s="87" t="s">
        <v>562</v>
      </c>
      <c r="B563" s="5">
        <v>11014818</v>
      </c>
      <c r="C563" s="5" t="s">
        <v>54</v>
      </c>
      <c r="D563" s="5" t="s">
        <v>55</v>
      </c>
      <c r="E563" s="5" t="s">
        <v>2125</v>
      </c>
      <c r="F563" s="5" t="s">
        <v>2106</v>
      </c>
      <c r="G563" s="5" t="s">
        <v>2107</v>
      </c>
      <c r="H563" s="6">
        <v>42891</v>
      </c>
      <c r="I563" s="5" t="s">
        <v>87</v>
      </c>
      <c r="J563" s="5" t="s">
        <v>87</v>
      </c>
      <c r="K563" s="5" t="s">
        <v>89</v>
      </c>
      <c r="L563" s="7">
        <v>2</v>
      </c>
      <c r="M563" s="7">
        <v>4</v>
      </c>
      <c r="N563" s="8">
        <v>20519</v>
      </c>
      <c r="O563" s="89">
        <v>0.03</v>
      </c>
      <c r="P563" s="10">
        <f t="shared" si="161"/>
        <v>616</v>
      </c>
      <c r="Q563" s="89">
        <v>0</v>
      </c>
      <c r="R563" s="10">
        <f t="shared" si="162"/>
        <v>0</v>
      </c>
      <c r="S563" s="89">
        <f t="shared" si="163"/>
        <v>3.002095618694868E-2</v>
      </c>
      <c r="T563" s="10">
        <f t="shared" si="164"/>
        <v>616</v>
      </c>
      <c r="U563" s="10">
        <f t="shared" si="165"/>
        <v>21135</v>
      </c>
      <c r="V563" s="11">
        <f t="shared" si="174"/>
        <v>21135</v>
      </c>
      <c r="W563" s="12">
        <f t="shared" si="166"/>
        <v>616</v>
      </c>
      <c r="X563" s="93">
        <f t="shared" si="160"/>
        <v>0.03</v>
      </c>
      <c r="Y563" s="94" t="str">
        <f t="shared" si="175"/>
        <v>2.40%-3.60%</v>
      </c>
      <c r="Z563" s="15" t="s">
        <v>112</v>
      </c>
      <c r="AA563" s="15"/>
      <c r="AB563" s="15" t="s">
        <v>114</v>
      </c>
      <c r="AC563" s="96">
        <v>7.0000000000000007E-2</v>
      </c>
      <c r="AD563" s="8">
        <f t="shared" si="167"/>
        <v>1436</v>
      </c>
      <c r="AE563" s="17">
        <f t="shared" si="168"/>
        <v>22571</v>
      </c>
      <c r="AF563" s="18">
        <f t="shared" si="169"/>
        <v>2052</v>
      </c>
      <c r="AG563" s="98">
        <f t="shared" si="170"/>
        <v>0.10000487353184861</v>
      </c>
      <c r="AH563" s="20">
        <v>14</v>
      </c>
      <c r="AI563" s="20">
        <v>450</v>
      </c>
      <c r="AJ563" s="20"/>
      <c r="AK563" s="20">
        <v>688</v>
      </c>
      <c r="AL563" s="20">
        <f t="shared" si="171"/>
        <v>322082</v>
      </c>
      <c r="AM563" s="7">
        <v>4</v>
      </c>
      <c r="AN563" s="20"/>
      <c r="AO563" s="21"/>
      <c r="AP563" s="21"/>
      <c r="AQ563" s="5" t="s">
        <v>2090</v>
      </c>
      <c r="AR563" s="5" t="s">
        <v>173</v>
      </c>
      <c r="AS563" s="5" t="s">
        <v>374</v>
      </c>
      <c r="AT563" s="20"/>
      <c r="AU563" s="21"/>
      <c r="AV563" s="21"/>
      <c r="AW563" s="145" t="e" vm="1">
        <f t="shared" ca="1" si="172"/>
        <v>#NAME?</v>
      </c>
      <c r="AX563" s="21" t="str">
        <f>VLOOKUP(表1[[#This Row],[Pers.no.]],'[6]Person Detail'!$B:$L,11,0)</f>
        <v>90-110</v>
      </c>
      <c r="AY563" s="404">
        <f>VLOOKUP(表1[[#This Row],[Pers.no.]],'[6]Person Detail'!$B:$R,17,0)</f>
        <v>1.660449119967631</v>
      </c>
      <c r="AZ563" s="404">
        <f>VLOOKUP(表1[[#This Row],[Pers.no.]],'[6]Person Detail'!$B:$W,21,0)</f>
        <v>1.5534105534105533</v>
      </c>
      <c r="BA563" s="404">
        <f>VLOOKUP(表1[[#This Row],[Pers.no.]],'[6]Person Detail'!$B:$W,22,0)</f>
        <v>1.6131360777587194</v>
      </c>
    </row>
    <row r="564" spans="1:53" ht="19.95" customHeight="1">
      <c r="A564" s="87" t="s">
        <v>562</v>
      </c>
      <c r="B564" s="5">
        <v>11015515</v>
      </c>
      <c r="C564" s="5" t="s">
        <v>54</v>
      </c>
      <c r="D564" s="5" t="s">
        <v>55</v>
      </c>
      <c r="E564" s="5" t="s">
        <v>2125</v>
      </c>
      <c r="F564" s="5" t="s">
        <v>2087</v>
      </c>
      <c r="G564" s="5" t="s">
        <v>2088</v>
      </c>
      <c r="H564" s="6">
        <v>43031</v>
      </c>
      <c r="I564" s="5" t="s">
        <v>110</v>
      </c>
      <c r="J564" s="5" t="s">
        <v>110</v>
      </c>
      <c r="K564" s="5" t="s">
        <v>89</v>
      </c>
      <c r="L564" s="7">
        <v>2</v>
      </c>
      <c r="M564" s="7">
        <v>4</v>
      </c>
      <c r="N564" s="8">
        <v>13548</v>
      </c>
      <c r="O564" s="89">
        <v>4.4999999999999998E-2</v>
      </c>
      <c r="P564" s="10">
        <f t="shared" si="161"/>
        <v>610</v>
      </c>
      <c r="Q564" s="89">
        <v>4.2099999999999999E-2</v>
      </c>
      <c r="R564" s="10">
        <f t="shared" si="162"/>
        <v>570</v>
      </c>
      <c r="S564" s="89">
        <f t="shared" si="163"/>
        <v>8.709772660171243E-2</v>
      </c>
      <c r="T564" s="10">
        <f t="shared" si="164"/>
        <v>1180</v>
      </c>
      <c r="U564" s="10">
        <f t="shared" si="165"/>
        <v>14728</v>
      </c>
      <c r="V564" s="11">
        <f t="shared" si="174"/>
        <v>14728</v>
      </c>
      <c r="W564" s="12">
        <f t="shared" si="166"/>
        <v>1180</v>
      </c>
      <c r="X564" s="93">
        <f t="shared" si="160"/>
        <v>8.7099999999999997E-2</v>
      </c>
      <c r="Y564" s="94" t="str">
        <f t="shared" si="175"/>
        <v>6.97%-10.45%</v>
      </c>
      <c r="Z564" s="15"/>
      <c r="AA564" s="15"/>
      <c r="AB564" s="15"/>
      <c r="AC564" s="96"/>
      <c r="AD564" s="8">
        <f t="shared" si="167"/>
        <v>0</v>
      </c>
      <c r="AE564" s="17">
        <f t="shared" si="168"/>
        <v>14728</v>
      </c>
      <c r="AF564" s="18">
        <f t="shared" si="169"/>
        <v>1180</v>
      </c>
      <c r="AG564" s="98">
        <f t="shared" si="170"/>
        <v>8.7097726601712333E-2</v>
      </c>
      <c r="AH564" s="20">
        <v>14</v>
      </c>
      <c r="AI564" s="20">
        <v>510</v>
      </c>
      <c r="AJ564" s="20"/>
      <c r="AK564" s="20">
        <v>688</v>
      </c>
      <c r="AL564" s="20">
        <f t="shared" si="171"/>
        <v>213000</v>
      </c>
      <c r="AM564" s="7">
        <v>3</v>
      </c>
      <c r="AN564" s="20"/>
      <c r="AO564" s="21"/>
      <c r="AP564" s="21"/>
      <c r="AQ564" s="5" t="s">
        <v>2090</v>
      </c>
      <c r="AR564" s="5" t="s">
        <v>173</v>
      </c>
      <c r="AS564" s="5" t="s">
        <v>374</v>
      </c>
      <c r="AT564" s="20"/>
      <c r="AU564" s="21"/>
      <c r="AV564" s="21"/>
      <c r="AW564" s="145" t="e" vm="1">
        <f t="shared" ca="1" si="172"/>
        <v>#NAME?</v>
      </c>
      <c r="AX564" s="21" t="str">
        <f>VLOOKUP(表1[[#This Row],[Pers.no.]],'[6]Person Detail'!$B:$L,11,0)</f>
        <v>50-70</v>
      </c>
      <c r="AY564" s="404">
        <f>VLOOKUP(表1[[#This Row],[Pers.no.]],'[6]Person Detail'!$B:$R,17,0)</f>
        <v>1.0963382561197654</v>
      </c>
      <c r="AZ564" s="404">
        <f>VLOOKUP(表1[[#This Row],[Pers.no.]],'[6]Person Detail'!$B:$W,21,0)</f>
        <v>1.0256643197819668</v>
      </c>
      <c r="BA564" s="404">
        <f>VLOOKUP(表1[[#This Row],[Pers.no.]],'[6]Person Detail'!$B:$W,22,0)</f>
        <v>1.0526014865637507</v>
      </c>
    </row>
    <row r="565" spans="1:53" ht="19.95" customHeight="1">
      <c r="A565" s="87" t="s">
        <v>562</v>
      </c>
      <c r="B565" s="5">
        <v>11015743</v>
      </c>
      <c r="C565" s="5" t="s">
        <v>54</v>
      </c>
      <c r="D565" s="5" t="s">
        <v>55</v>
      </c>
      <c r="E565" s="5" t="s">
        <v>2125</v>
      </c>
      <c r="F565" s="5" t="s">
        <v>2093</v>
      </c>
      <c r="G565" s="5" t="s">
        <v>2094</v>
      </c>
      <c r="H565" s="6">
        <v>43087</v>
      </c>
      <c r="I565" s="5" t="s">
        <v>105</v>
      </c>
      <c r="J565" s="5" t="s">
        <v>105</v>
      </c>
      <c r="K565" s="5" t="s">
        <v>107</v>
      </c>
      <c r="L565" s="7">
        <v>2</v>
      </c>
      <c r="M565" s="7">
        <v>3</v>
      </c>
      <c r="N565" s="8">
        <v>10225</v>
      </c>
      <c r="O565" s="89">
        <v>0</v>
      </c>
      <c r="P565" s="10">
        <f t="shared" si="161"/>
        <v>0</v>
      </c>
      <c r="Q565" s="89">
        <v>0</v>
      </c>
      <c r="R565" s="10">
        <f t="shared" si="162"/>
        <v>0</v>
      </c>
      <c r="S565" s="89">
        <f t="shared" si="163"/>
        <v>0</v>
      </c>
      <c r="T565" s="10">
        <f t="shared" si="164"/>
        <v>0</v>
      </c>
      <c r="U565" s="10">
        <f t="shared" si="165"/>
        <v>10225</v>
      </c>
      <c r="V565" s="11">
        <f t="shared" si="174"/>
        <v>10225</v>
      </c>
      <c r="W565" s="12">
        <f t="shared" si="166"/>
        <v>0</v>
      </c>
      <c r="X565" s="93">
        <f t="shared" si="160"/>
        <v>0</v>
      </c>
      <c r="Y565" s="94" t="str">
        <f t="shared" si="175"/>
        <v>0.00%-0.00%</v>
      </c>
      <c r="Z565" s="15"/>
      <c r="AA565" s="15"/>
      <c r="AB565" s="15"/>
      <c r="AC565" s="96"/>
      <c r="AD565" s="8">
        <f t="shared" si="167"/>
        <v>0</v>
      </c>
      <c r="AE565" s="17">
        <f t="shared" si="168"/>
        <v>10225</v>
      </c>
      <c r="AF565" s="18">
        <f t="shared" si="169"/>
        <v>0</v>
      </c>
      <c r="AG565" s="98">
        <f t="shared" si="170"/>
        <v>0</v>
      </c>
      <c r="AH565" s="20">
        <v>14</v>
      </c>
      <c r="AI565" s="20">
        <v>450</v>
      </c>
      <c r="AJ565" s="20"/>
      <c r="AK565" s="20">
        <v>688</v>
      </c>
      <c r="AL565" s="20">
        <f t="shared" si="171"/>
        <v>149238</v>
      </c>
      <c r="AM565" s="7">
        <v>3</v>
      </c>
      <c r="AN565" s="20"/>
      <c r="AO565" s="21"/>
      <c r="AP565" s="21"/>
      <c r="AQ565" s="5" t="s">
        <v>2090</v>
      </c>
      <c r="AR565" s="5" t="s">
        <v>173</v>
      </c>
      <c r="AS565" s="5" t="s">
        <v>374</v>
      </c>
      <c r="AT565" s="20"/>
      <c r="AU565" s="21"/>
      <c r="AV565" s="21"/>
      <c r="AW565" s="145" t="e" vm="1">
        <f t="shared" ca="1" si="172"/>
        <v>#NAME?</v>
      </c>
      <c r="AX565" s="21" t="str">
        <f>VLOOKUP(表1[[#This Row],[Pers.no.]],'[6]Person Detail'!$B:$L,11,0)</f>
        <v>&gt;90</v>
      </c>
      <c r="AY565" s="404">
        <f>VLOOKUP(表1[[#This Row],[Pers.no.]],'[6]Person Detail'!$B:$R,17,0)</f>
        <v>1.0820105820105821</v>
      </c>
      <c r="AZ565" s="404">
        <f>VLOOKUP(表1[[#This Row],[Pers.no.]],'[6]Person Detail'!$B:$W,21,0)</f>
        <v>1</v>
      </c>
      <c r="BA565" s="404">
        <f>VLOOKUP(表1[[#This Row],[Pers.no.]],'[6]Person Detail'!$B:$W,22,0)</f>
        <v>1</v>
      </c>
    </row>
    <row r="566" spans="1:53" ht="19.95" customHeight="1">
      <c r="A566" s="87" t="s">
        <v>562</v>
      </c>
      <c r="B566" s="5">
        <v>11018028</v>
      </c>
      <c r="C566" s="5" t="s">
        <v>54</v>
      </c>
      <c r="D566" s="5" t="s">
        <v>55</v>
      </c>
      <c r="E566" s="5" t="s">
        <v>2125</v>
      </c>
      <c r="F566" s="5" t="s">
        <v>2106</v>
      </c>
      <c r="G566" s="5" t="s">
        <v>2107</v>
      </c>
      <c r="H566" s="6">
        <v>44249</v>
      </c>
      <c r="I566" s="5" t="s">
        <v>87</v>
      </c>
      <c r="J566" s="5" t="s">
        <v>87</v>
      </c>
      <c r="K566" s="5" t="s">
        <v>89</v>
      </c>
      <c r="L566" s="7">
        <v>2</v>
      </c>
      <c r="M566" s="7">
        <v>3</v>
      </c>
      <c r="N566" s="8">
        <v>12870</v>
      </c>
      <c r="O566" s="89">
        <v>0.03</v>
      </c>
      <c r="P566" s="10">
        <f t="shared" si="161"/>
        <v>386</v>
      </c>
      <c r="Q566" s="89">
        <v>0</v>
      </c>
      <c r="R566" s="10">
        <f t="shared" si="162"/>
        <v>0</v>
      </c>
      <c r="S566" s="89">
        <f t="shared" si="163"/>
        <v>2.9992229992229991E-2</v>
      </c>
      <c r="T566" s="10">
        <f t="shared" si="164"/>
        <v>386</v>
      </c>
      <c r="U566" s="10">
        <f t="shared" si="165"/>
        <v>13256</v>
      </c>
      <c r="V566" s="11">
        <f t="shared" si="174"/>
        <v>13256</v>
      </c>
      <c r="W566" s="12">
        <f t="shared" si="166"/>
        <v>386</v>
      </c>
      <c r="X566" s="93">
        <f t="shared" si="160"/>
        <v>0.03</v>
      </c>
      <c r="Y566" s="94" t="str">
        <f t="shared" si="175"/>
        <v>2.40%-3.60%</v>
      </c>
      <c r="Z566" s="15"/>
      <c r="AA566" s="15"/>
      <c r="AB566" s="15"/>
      <c r="AC566" s="96"/>
      <c r="AD566" s="8">
        <f t="shared" si="167"/>
        <v>0</v>
      </c>
      <c r="AE566" s="17">
        <f t="shared" si="168"/>
        <v>13256</v>
      </c>
      <c r="AF566" s="18">
        <f t="shared" si="169"/>
        <v>386</v>
      </c>
      <c r="AG566" s="98">
        <f t="shared" si="170"/>
        <v>2.9992229992229946E-2</v>
      </c>
      <c r="AH566" s="20">
        <v>14</v>
      </c>
      <c r="AI566" s="20">
        <v>550</v>
      </c>
      <c r="AJ566" s="20"/>
      <c r="AK566" s="20">
        <v>688</v>
      </c>
      <c r="AL566" s="20">
        <f t="shared" si="171"/>
        <v>192872</v>
      </c>
      <c r="AM566" s="7">
        <v>4</v>
      </c>
      <c r="AN566" s="20"/>
      <c r="AO566" s="21"/>
      <c r="AP566" s="21"/>
      <c r="AQ566" s="5" t="s">
        <v>2090</v>
      </c>
      <c r="AR566" s="5" t="s">
        <v>173</v>
      </c>
      <c r="AS566" s="5" t="s">
        <v>374</v>
      </c>
      <c r="AT566" s="20"/>
      <c r="AU566" s="21"/>
      <c r="AV566" s="21"/>
      <c r="AW566" s="145" t="e" vm="1">
        <f t="shared" ca="1" si="172"/>
        <v>#NAME?</v>
      </c>
      <c r="AX566" s="21" t="str">
        <f>VLOOKUP(表1[[#This Row],[Pers.no.]],'[6]Person Detail'!$B:$L,11,0)</f>
        <v>50-70</v>
      </c>
      <c r="AY566" s="404">
        <f>VLOOKUP(表1[[#This Row],[Pers.no.]],'[6]Person Detail'!$B:$R,17,0)</f>
        <v>1.0414727898037628</v>
      </c>
      <c r="AZ566" s="404">
        <f>VLOOKUP(表1[[#This Row],[Pers.no.]],'[6]Person Detail'!$B:$W,21,0)</f>
        <v>0.97433568021803318</v>
      </c>
      <c r="BA566" s="404">
        <f>VLOOKUP(表1[[#This Row],[Pers.no.]],'[6]Person Detail'!$B:$W,22,0)</f>
        <v>0.94739851343624926</v>
      </c>
    </row>
    <row r="567" spans="1:53" ht="19.95" customHeight="1">
      <c r="A567" s="87" t="s">
        <v>562</v>
      </c>
      <c r="B567" s="5">
        <v>11022026</v>
      </c>
      <c r="C567" s="5" t="s">
        <v>54</v>
      </c>
      <c r="D567" s="5" t="s">
        <v>55</v>
      </c>
      <c r="E567" s="5" t="s">
        <v>2125</v>
      </c>
      <c r="F567" s="5" t="s">
        <v>2093</v>
      </c>
      <c r="G567" s="5" t="s">
        <v>2094</v>
      </c>
      <c r="H567" s="6">
        <v>45854</v>
      </c>
      <c r="I567" s="5" t="s">
        <v>58</v>
      </c>
      <c r="J567" s="5" t="s">
        <v>2116</v>
      </c>
      <c r="K567" s="5" t="s">
        <v>59</v>
      </c>
      <c r="L567" s="7">
        <v>2</v>
      </c>
      <c r="M567" s="7">
        <v>3</v>
      </c>
      <c r="N567" s="8">
        <v>34400</v>
      </c>
      <c r="O567" s="89">
        <v>0</v>
      </c>
      <c r="P567" s="10">
        <f t="shared" si="161"/>
        <v>0</v>
      </c>
      <c r="Q567" s="89">
        <v>0</v>
      </c>
      <c r="R567" s="10">
        <f t="shared" si="162"/>
        <v>0</v>
      </c>
      <c r="S567" s="89">
        <f t="shared" si="163"/>
        <v>0</v>
      </c>
      <c r="T567" s="10">
        <f t="shared" si="164"/>
        <v>0</v>
      </c>
      <c r="U567" s="10">
        <f t="shared" si="165"/>
        <v>34400</v>
      </c>
      <c r="V567" s="11">
        <f t="shared" si="174"/>
        <v>34400</v>
      </c>
      <c r="W567" s="12">
        <f t="shared" si="166"/>
        <v>0</v>
      </c>
      <c r="X567" s="93">
        <f t="shared" si="160"/>
        <v>0</v>
      </c>
      <c r="Y567" s="94" t="str">
        <f t="shared" si="175"/>
        <v>0.00%-0.00%</v>
      </c>
      <c r="Z567" s="15"/>
      <c r="AA567" s="15"/>
      <c r="AB567" s="15"/>
      <c r="AC567" s="96"/>
      <c r="AD567" s="8">
        <f t="shared" si="167"/>
        <v>0</v>
      </c>
      <c r="AE567" s="17">
        <f t="shared" si="168"/>
        <v>34400</v>
      </c>
      <c r="AF567" s="18">
        <f t="shared" si="169"/>
        <v>0</v>
      </c>
      <c r="AG567" s="98">
        <f t="shared" si="170"/>
        <v>0</v>
      </c>
      <c r="AH567" s="20">
        <v>14</v>
      </c>
      <c r="AI567" s="20">
        <v>450</v>
      </c>
      <c r="AJ567" s="20"/>
      <c r="AK567" s="20">
        <v>688</v>
      </c>
      <c r="AL567" s="20">
        <f t="shared" si="171"/>
        <v>487688</v>
      </c>
      <c r="AM567" s="7" t="e">
        <v>#N/A</v>
      </c>
      <c r="AN567" s="20"/>
      <c r="AO567" s="21"/>
      <c r="AP567" s="21"/>
      <c r="AQ567" s="5" t="s">
        <v>2090</v>
      </c>
      <c r="AR567" s="5" t="s">
        <v>173</v>
      </c>
      <c r="AS567" s="5" t="s">
        <v>374</v>
      </c>
      <c r="AT567" s="20"/>
      <c r="AU567" s="21"/>
      <c r="AV567" s="21"/>
      <c r="AW567" s="145" t="e" vm="1">
        <f t="shared" ca="1" si="172"/>
        <v>#NAME?</v>
      </c>
      <c r="AX567" s="21" t="str">
        <f>VLOOKUP(表1[[#This Row],[Pers.no.]],'[6]Person Detail'!$B:$L,11,0)</f>
        <v>&gt;90</v>
      </c>
      <c r="AY567" s="404">
        <f>VLOOKUP(表1[[#This Row],[Pers.no.]],'[6]Person Detail'!$B:$R,17,0)</f>
        <v>1.4800154885341823</v>
      </c>
      <c r="AZ567" s="404">
        <f>VLOOKUP(表1[[#This Row],[Pers.no.]],'[6]Person Detail'!$B:$W,21,0)</f>
        <v>1.3233823189966916</v>
      </c>
      <c r="BA567" s="404">
        <f>VLOOKUP(表1[[#This Row],[Pers.no.]],'[6]Person Detail'!$B:$W,22,0)</f>
        <v>1.2910974328178952</v>
      </c>
    </row>
    <row r="568" spans="1:53" ht="19.95" customHeight="1">
      <c r="A568" s="87" t="s">
        <v>562</v>
      </c>
      <c r="B568" s="5">
        <v>15001000</v>
      </c>
      <c r="C568" s="5" t="s">
        <v>54</v>
      </c>
      <c r="D568" s="5" t="s">
        <v>55</v>
      </c>
      <c r="E568" s="5" t="s">
        <v>2125</v>
      </c>
      <c r="F568" s="5" t="s">
        <v>2087</v>
      </c>
      <c r="G568" s="5" t="s">
        <v>2088</v>
      </c>
      <c r="H568" s="6">
        <v>39238</v>
      </c>
      <c r="I568" s="5" t="s">
        <v>150</v>
      </c>
      <c r="J568" s="5" t="s">
        <v>150</v>
      </c>
      <c r="K568" s="5" t="s">
        <v>59</v>
      </c>
      <c r="L568" s="7">
        <v>2</v>
      </c>
      <c r="M568" s="7">
        <v>3</v>
      </c>
      <c r="N568" s="8">
        <v>27500</v>
      </c>
      <c r="O568" s="89">
        <v>0</v>
      </c>
      <c r="P568" s="10">
        <f t="shared" si="161"/>
        <v>0</v>
      </c>
      <c r="Q568" s="89">
        <v>0</v>
      </c>
      <c r="R568" s="10">
        <f t="shared" si="162"/>
        <v>0</v>
      </c>
      <c r="S568" s="89">
        <f t="shared" si="163"/>
        <v>0</v>
      </c>
      <c r="T568" s="10">
        <f t="shared" si="164"/>
        <v>0</v>
      </c>
      <c r="U568" s="10">
        <f t="shared" si="165"/>
        <v>27500</v>
      </c>
      <c r="V568" s="11">
        <f t="shared" si="174"/>
        <v>27500</v>
      </c>
      <c r="W568" s="12">
        <f t="shared" si="166"/>
        <v>0</v>
      </c>
      <c r="X568" s="93">
        <f t="shared" si="160"/>
        <v>0</v>
      </c>
      <c r="Y568" s="94" t="str">
        <f t="shared" si="175"/>
        <v>0.00%-0.00%</v>
      </c>
      <c r="Z568" s="15"/>
      <c r="AA568" s="15"/>
      <c r="AB568" s="15"/>
      <c r="AC568" s="96"/>
      <c r="AD568" s="8">
        <f t="shared" si="167"/>
        <v>0</v>
      </c>
      <c r="AE568" s="17">
        <f t="shared" si="168"/>
        <v>27500</v>
      </c>
      <c r="AF568" s="18">
        <f t="shared" si="169"/>
        <v>0</v>
      </c>
      <c r="AG568" s="98">
        <f t="shared" si="170"/>
        <v>0</v>
      </c>
      <c r="AH568" s="20">
        <v>14</v>
      </c>
      <c r="AI568" s="20">
        <v>450</v>
      </c>
      <c r="AJ568" s="20"/>
      <c r="AK568" s="20">
        <v>688</v>
      </c>
      <c r="AL568" s="20">
        <f t="shared" si="171"/>
        <v>391088</v>
      </c>
      <c r="AM568" s="7">
        <v>3</v>
      </c>
      <c r="AN568" s="20"/>
      <c r="AO568" s="21"/>
      <c r="AP568" s="21"/>
      <c r="AQ568" s="5" t="s">
        <v>2090</v>
      </c>
      <c r="AR568" s="5" t="s">
        <v>173</v>
      </c>
      <c r="AS568" s="5" t="s">
        <v>374</v>
      </c>
      <c r="AT568" s="20"/>
      <c r="AU568" s="21"/>
      <c r="AV568" s="21"/>
      <c r="AW568" s="145" t="e" vm="1">
        <f t="shared" ca="1" si="172"/>
        <v>#NAME?</v>
      </c>
      <c r="AX568" s="21" t="str">
        <f>VLOOKUP(表1[[#This Row],[Pers.no.]],'[6]Person Detail'!$B:$L,11,0)</f>
        <v>&gt;90</v>
      </c>
      <c r="AY568" s="404">
        <f>VLOOKUP(表1[[#This Row],[Pers.no.]],'[6]Person Detail'!$B:$R,17,0)</f>
        <v>1.1831519167061051</v>
      </c>
      <c r="AZ568" s="404">
        <f>VLOOKUP(表1[[#This Row],[Pers.no.]],'[6]Person Detail'!$B:$W,21,0)</f>
        <v>1.0579364468723551</v>
      </c>
      <c r="BA568" s="404">
        <f>VLOOKUP(表1[[#This Row],[Pers.no.]],'[6]Person Detail'!$B:$W,22,0)</f>
        <v>1.0321273082119802</v>
      </c>
    </row>
    <row r="569" spans="1:53" ht="19.95" customHeight="1">
      <c r="A569" s="87" t="s">
        <v>562</v>
      </c>
      <c r="B569" s="5">
        <v>15010200</v>
      </c>
      <c r="C569" s="5" t="s">
        <v>54</v>
      </c>
      <c r="D569" s="5" t="s">
        <v>55</v>
      </c>
      <c r="E569" s="5" t="s">
        <v>2125</v>
      </c>
      <c r="F569" s="5" t="s">
        <v>2093</v>
      </c>
      <c r="G569" s="5" t="s">
        <v>2094</v>
      </c>
      <c r="H569" s="6">
        <v>40528</v>
      </c>
      <c r="I569" s="5" t="s">
        <v>201</v>
      </c>
      <c r="J569" s="5" t="s">
        <v>202</v>
      </c>
      <c r="K569" s="5" t="s">
        <v>66</v>
      </c>
      <c r="L569" s="7">
        <v>2</v>
      </c>
      <c r="M569" s="7">
        <v>4</v>
      </c>
      <c r="N569" s="8">
        <v>22818</v>
      </c>
      <c r="O569" s="89">
        <v>2.2499999999999999E-2</v>
      </c>
      <c r="P569" s="10">
        <f t="shared" si="161"/>
        <v>513</v>
      </c>
      <c r="Q569" s="89">
        <v>0</v>
      </c>
      <c r="R569" s="10">
        <f t="shared" si="162"/>
        <v>0</v>
      </c>
      <c r="S569" s="89">
        <f t="shared" si="163"/>
        <v>2.2482250854588482E-2</v>
      </c>
      <c r="T569" s="10">
        <f t="shared" si="164"/>
        <v>513</v>
      </c>
      <c r="U569" s="10">
        <f t="shared" si="165"/>
        <v>23331</v>
      </c>
      <c r="V569" s="11">
        <f t="shared" si="174"/>
        <v>23331</v>
      </c>
      <c r="W569" s="12">
        <f t="shared" si="166"/>
        <v>513</v>
      </c>
      <c r="X569" s="93">
        <f t="shared" si="160"/>
        <v>2.2499999999999999E-2</v>
      </c>
      <c r="Y569" s="94" t="str">
        <f t="shared" si="175"/>
        <v>1.80%-2.70%</v>
      </c>
      <c r="Z569" s="15"/>
      <c r="AA569" s="15"/>
      <c r="AB569" s="15"/>
      <c r="AC569" s="96"/>
      <c r="AD569" s="8">
        <f t="shared" si="167"/>
        <v>0</v>
      </c>
      <c r="AE569" s="17">
        <f t="shared" si="168"/>
        <v>23331</v>
      </c>
      <c r="AF569" s="18">
        <f t="shared" si="169"/>
        <v>513</v>
      </c>
      <c r="AG569" s="98">
        <f t="shared" si="170"/>
        <v>2.2482250854588548E-2</v>
      </c>
      <c r="AH569" s="20">
        <v>14</v>
      </c>
      <c r="AI569" s="20">
        <v>450</v>
      </c>
      <c r="AJ569" s="20"/>
      <c r="AK569" s="20">
        <v>688</v>
      </c>
      <c r="AL569" s="20">
        <f t="shared" si="171"/>
        <v>332722</v>
      </c>
      <c r="AM569" s="7">
        <v>3</v>
      </c>
      <c r="AN569" s="20"/>
      <c r="AO569" s="21"/>
      <c r="AP569" s="21"/>
      <c r="AQ569" s="5" t="s">
        <v>2090</v>
      </c>
      <c r="AR569" s="5" t="s">
        <v>173</v>
      </c>
      <c r="AS569" s="5" t="s">
        <v>374</v>
      </c>
      <c r="AT569" s="20"/>
      <c r="AU569" s="21"/>
      <c r="AV569" s="21"/>
      <c r="AW569" s="145" t="e" vm="1">
        <f t="shared" ca="1" si="172"/>
        <v>#NAME?</v>
      </c>
      <c r="AX569" s="21" t="str">
        <f>VLOOKUP(表1[[#This Row],[Pers.no.]],'[6]Person Detail'!$B:$L,11,0)</f>
        <v>110-130</v>
      </c>
      <c r="AY569" s="404">
        <f>VLOOKUP(表1[[#This Row],[Pers.no.]],'[6]Person Detail'!$B:$R,17,0)</f>
        <v>1.4427162367223065</v>
      </c>
      <c r="AZ569" s="404">
        <f>VLOOKUP(表1[[#This Row],[Pers.no.]],'[6]Person Detail'!$B:$W,21,0)</f>
        <v>1.065813442944556</v>
      </c>
      <c r="BA569" s="404">
        <f>VLOOKUP(表1[[#This Row],[Pers.no.]],'[6]Person Detail'!$B:$W,22,0)</f>
        <v>1.039914421341178</v>
      </c>
    </row>
    <row r="570" spans="1:53" ht="19.95" customHeight="1">
      <c r="A570" s="87" t="s">
        <v>562</v>
      </c>
      <c r="B570" s="5">
        <v>15012715</v>
      </c>
      <c r="C570" s="5" t="s">
        <v>54</v>
      </c>
      <c r="D570" s="5" t="s">
        <v>55</v>
      </c>
      <c r="E570" s="5" t="s">
        <v>2125</v>
      </c>
      <c r="F570" s="5" t="s">
        <v>2093</v>
      </c>
      <c r="G570" s="5" t="s">
        <v>2094</v>
      </c>
      <c r="H570" s="6">
        <v>41821</v>
      </c>
      <c r="I570" s="5" t="s">
        <v>84</v>
      </c>
      <c r="J570" s="5" t="s">
        <v>84</v>
      </c>
      <c r="K570" s="5" t="s">
        <v>66</v>
      </c>
      <c r="L570" s="7">
        <v>2</v>
      </c>
      <c r="M570" s="7">
        <v>5</v>
      </c>
      <c r="N570" s="8">
        <v>20000</v>
      </c>
      <c r="O570" s="89">
        <v>0.05</v>
      </c>
      <c r="P570" s="10">
        <f t="shared" si="161"/>
        <v>1000</v>
      </c>
      <c r="Q570" s="89">
        <v>2.7E-2</v>
      </c>
      <c r="R570" s="10">
        <f t="shared" si="162"/>
        <v>540</v>
      </c>
      <c r="S570" s="89">
        <f t="shared" si="163"/>
        <v>7.6999999999999999E-2</v>
      </c>
      <c r="T570" s="10">
        <f t="shared" si="164"/>
        <v>1540</v>
      </c>
      <c r="U570" s="10">
        <f t="shared" si="165"/>
        <v>21540</v>
      </c>
      <c r="V570" s="11">
        <f t="shared" si="174"/>
        <v>21540</v>
      </c>
      <c r="W570" s="12">
        <f t="shared" si="166"/>
        <v>1540</v>
      </c>
      <c r="X570" s="93">
        <f t="shared" si="160"/>
        <v>7.6999999999999999E-2</v>
      </c>
      <c r="Y570" s="94" t="str">
        <f t="shared" si="175"/>
        <v>6.16%-9.24%</v>
      </c>
      <c r="Z570" s="15"/>
      <c r="AA570" s="15"/>
      <c r="AB570" s="15"/>
      <c r="AC570" s="96"/>
      <c r="AD570" s="8">
        <f t="shared" si="167"/>
        <v>0</v>
      </c>
      <c r="AE570" s="17">
        <f t="shared" si="168"/>
        <v>21540</v>
      </c>
      <c r="AF570" s="18">
        <f t="shared" si="169"/>
        <v>1540</v>
      </c>
      <c r="AG570" s="98">
        <f t="shared" si="170"/>
        <v>7.6999999999999957E-2</v>
      </c>
      <c r="AH570" s="20">
        <v>14</v>
      </c>
      <c r="AI570" s="20">
        <v>450</v>
      </c>
      <c r="AJ570" s="20"/>
      <c r="AK570" s="20">
        <v>688</v>
      </c>
      <c r="AL570" s="20">
        <f t="shared" si="171"/>
        <v>307648</v>
      </c>
      <c r="AM570" s="7">
        <v>5</v>
      </c>
      <c r="AN570" s="20"/>
      <c r="AO570" s="21"/>
      <c r="AP570" s="21"/>
      <c r="AQ570" s="5" t="s">
        <v>2090</v>
      </c>
      <c r="AR570" s="5" t="s">
        <v>173</v>
      </c>
      <c r="AS570" s="5" t="s">
        <v>374</v>
      </c>
      <c r="AT570" s="20"/>
      <c r="AU570" s="21"/>
      <c r="AV570" s="21"/>
      <c r="AW570" s="145" t="e" vm="1">
        <f t="shared" ca="1" si="172"/>
        <v>#NAME?</v>
      </c>
      <c r="AX570" s="21" t="str">
        <f>VLOOKUP(表1[[#This Row],[Pers.no.]],'[6]Person Detail'!$B:$L,11,0)</f>
        <v>70-90</v>
      </c>
      <c r="AY570" s="404">
        <f>VLOOKUP(表1[[#This Row],[Pers.no.]],'[6]Person Detail'!$B:$R,17,0)</f>
        <v>1.2645422357106728</v>
      </c>
      <c r="AZ570" s="404">
        <f>VLOOKUP(表1[[#This Row],[Pers.no.]],'[6]Person Detail'!$B:$W,21,0)</f>
        <v>0.93418655705544396</v>
      </c>
      <c r="BA570" s="404">
        <f>VLOOKUP(表1[[#This Row],[Pers.no.]],'[6]Person Detail'!$B:$W,22,0)</f>
        <v>0.96008557865882194</v>
      </c>
    </row>
    <row r="571" spans="1:53" ht="19.95" customHeight="1">
      <c r="A571" s="106" t="s">
        <v>562</v>
      </c>
      <c r="B571" s="107">
        <v>15018212</v>
      </c>
      <c r="C571" s="107" t="s">
        <v>54</v>
      </c>
      <c r="D571" s="107" t="s">
        <v>55</v>
      </c>
      <c r="E571" s="107" t="s">
        <v>2125</v>
      </c>
      <c r="F571" s="107" t="s">
        <v>2103</v>
      </c>
      <c r="G571" s="107" t="s">
        <v>2100</v>
      </c>
      <c r="H571" s="108">
        <v>43282</v>
      </c>
      <c r="I571" s="107" t="s">
        <v>110</v>
      </c>
      <c r="J571" s="107" t="s">
        <v>110</v>
      </c>
      <c r="K571" s="107" t="s">
        <v>89</v>
      </c>
      <c r="L571" s="109">
        <v>2</v>
      </c>
      <c r="M571" s="109">
        <v>3</v>
      </c>
      <c r="N571" s="271">
        <v>12271</v>
      </c>
      <c r="O571" s="272">
        <v>0.03</v>
      </c>
      <c r="P571" s="273">
        <f t="shared" si="161"/>
        <v>368</v>
      </c>
      <c r="Q571" s="272">
        <v>0</v>
      </c>
      <c r="R571" s="273">
        <f t="shared" si="162"/>
        <v>0</v>
      </c>
      <c r="S571" s="272">
        <f t="shared" si="163"/>
        <v>2.9989405916388233E-2</v>
      </c>
      <c r="T571" s="273">
        <f t="shared" si="164"/>
        <v>368</v>
      </c>
      <c r="U571" s="273">
        <f t="shared" si="165"/>
        <v>12639</v>
      </c>
      <c r="V571" s="274">
        <f t="shared" si="174"/>
        <v>12639</v>
      </c>
      <c r="W571" s="275">
        <f t="shared" si="166"/>
        <v>368</v>
      </c>
      <c r="X571" s="276">
        <f t="shared" si="160"/>
        <v>0.03</v>
      </c>
      <c r="Y571" s="277" t="str">
        <f t="shared" si="175"/>
        <v>2.40%-3.60%</v>
      </c>
      <c r="Z571" s="278"/>
      <c r="AA571" s="278"/>
      <c r="AB571" s="278"/>
      <c r="AC571" s="279"/>
      <c r="AD571" s="271">
        <f t="shared" si="167"/>
        <v>0</v>
      </c>
      <c r="AE571" s="280">
        <f t="shared" si="168"/>
        <v>12639</v>
      </c>
      <c r="AF571" s="110">
        <f t="shared" si="169"/>
        <v>368</v>
      </c>
      <c r="AG571" s="281">
        <f t="shared" si="170"/>
        <v>2.9989405916388323E-2</v>
      </c>
      <c r="AH571" s="111">
        <v>14</v>
      </c>
      <c r="AI571" s="111">
        <v>550</v>
      </c>
      <c r="AJ571" s="111"/>
      <c r="AK571" s="111">
        <v>688</v>
      </c>
      <c r="AL571" s="111">
        <f t="shared" si="171"/>
        <v>184234</v>
      </c>
      <c r="AM571" s="109">
        <v>3</v>
      </c>
      <c r="AN571" s="111"/>
      <c r="AO571" s="112"/>
      <c r="AP571" s="112"/>
      <c r="AQ571" s="107" t="s">
        <v>2090</v>
      </c>
      <c r="AR571" s="107" t="s">
        <v>173</v>
      </c>
      <c r="AS571" s="107" t="s">
        <v>374</v>
      </c>
      <c r="AT571" s="111"/>
      <c r="AU571" s="112"/>
      <c r="AV571" s="112"/>
      <c r="AW571" s="145" t="e" vm="1">
        <f t="shared" ca="1" si="172"/>
        <v>#NAME?</v>
      </c>
      <c r="AX571" s="21" t="str">
        <f>VLOOKUP(表1[[#This Row],[Pers.no.]],'[6]Person Detail'!$B:$L,11,0)</f>
        <v>50-70</v>
      </c>
      <c r="AY571" s="404">
        <f>VLOOKUP(表1[[#This Row],[Pers.no.]],'[6]Person Detail'!$B:$R,17,0)</f>
        <v>0.99300020230629171</v>
      </c>
      <c r="AZ571" s="404">
        <f>VLOOKUP(表1[[#This Row],[Pers.no.]],'[6]Person Detail'!$B:$W,21,0)</f>
        <v>0.92898781134075248</v>
      </c>
      <c r="BA571" s="404">
        <f>VLOOKUP(表1[[#This Row],[Pers.no.]],'[6]Person Detail'!$B:$W,22,0)</f>
        <v>0.90330188679245282</v>
      </c>
    </row>
    <row r="572" spans="1:53" ht="19.95" customHeight="1">
      <c r="A572" s="87" t="s">
        <v>562</v>
      </c>
      <c r="B572" s="5">
        <v>11011050</v>
      </c>
      <c r="C572" s="5" t="s">
        <v>54</v>
      </c>
      <c r="D572" s="5" t="s">
        <v>55</v>
      </c>
      <c r="E572" s="5" t="s">
        <v>736</v>
      </c>
      <c r="F572" s="5" t="s">
        <v>716</v>
      </c>
      <c r="G572" s="5" t="s">
        <v>717</v>
      </c>
      <c r="H572" s="6">
        <v>41806</v>
      </c>
      <c r="I572" s="5" t="s">
        <v>110</v>
      </c>
      <c r="J572" s="5" t="s">
        <v>110</v>
      </c>
      <c r="K572" s="5" t="s">
        <v>89</v>
      </c>
      <c r="L572" s="7">
        <v>2</v>
      </c>
      <c r="M572" s="7">
        <v>3</v>
      </c>
      <c r="N572" s="8">
        <v>10700</v>
      </c>
      <c r="O572" s="89">
        <v>2.5000000000000001E-2</v>
      </c>
      <c r="P572" s="10">
        <f t="shared" si="161"/>
        <v>268</v>
      </c>
      <c r="Q572" s="89">
        <v>0</v>
      </c>
      <c r="R572" s="10">
        <f t="shared" si="162"/>
        <v>0</v>
      </c>
      <c r="S572" s="89">
        <f t="shared" si="163"/>
        <v>2.5046728971962615E-2</v>
      </c>
      <c r="T572" s="10">
        <f t="shared" si="164"/>
        <v>268</v>
      </c>
      <c r="U572" s="10">
        <f t="shared" si="165"/>
        <v>10968</v>
      </c>
      <c r="V572" s="11">
        <v>11000</v>
      </c>
      <c r="W572" s="12">
        <f t="shared" si="166"/>
        <v>300</v>
      </c>
      <c r="X572" s="93">
        <f t="shared" si="160"/>
        <v>2.8000000000000001E-2</v>
      </c>
      <c r="Y572" s="94" t="str">
        <f t="shared" ref="Y572:Y609" si="176">IF(OR(L572=1,L572=2,L572=4),
    TEXT(S572*0.8,"0.00%") &amp; "-" &amp; TEXT(S572*1.2,"0.00%"),
    IF(OR(L572=3,L572=6),
        TEXT(0,"0.00%") &amp; "-" &amp; TEXT(7%*1.2,"0.00%"),
        IF(OR(L572=5,L572=7),
            TEXT((R572/N572),"0.00%") &amp; "-" &amp; TEXT((R572/N572)+7%,"0.00%"),
            ""
        )
    )
)</f>
        <v>2.00%-3.01%</v>
      </c>
      <c r="Z572" s="15"/>
      <c r="AA572" s="15"/>
      <c r="AB572" s="15"/>
      <c r="AC572" s="96"/>
      <c r="AD572" s="8">
        <f t="shared" si="167"/>
        <v>0</v>
      </c>
      <c r="AE572" s="17">
        <f t="shared" si="168"/>
        <v>11000</v>
      </c>
      <c r="AF572" s="18">
        <f t="shared" si="169"/>
        <v>300</v>
      </c>
      <c r="AG572" s="98">
        <f t="shared" si="170"/>
        <v>2.8037383177569986E-2</v>
      </c>
      <c r="AH572" s="20">
        <v>14</v>
      </c>
      <c r="AI572" s="20">
        <v>550</v>
      </c>
      <c r="AJ572" s="20"/>
      <c r="AK572" s="20">
        <v>688</v>
      </c>
      <c r="AL572" s="20">
        <f t="shared" si="171"/>
        <v>161288</v>
      </c>
      <c r="AM572" s="7">
        <v>5</v>
      </c>
      <c r="AN572" s="20"/>
      <c r="AO572" s="21"/>
      <c r="AP572" s="21"/>
      <c r="AQ572" s="5" t="s">
        <v>718</v>
      </c>
      <c r="AR572" s="5" t="s">
        <v>261</v>
      </c>
      <c r="AS572" s="5" t="s">
        <v>374</v>
      </c>
      <c r="AT572" s="20"/>
      <c r="AU572" s="21"/>
      <c r="AV572" s="21"/>
      <c r="AW572" s="145" t="e" vm="1">
        <f t="shared" ca="1" si="172"/>
        <v>#NAME?</v>
      </c>
      <c r="AX572" s="21" t="str">
        <f>VLOOKUP(表1[[#This Row],[Pers.no.]],'[6]Person Detail'!$B:$L,11,0)</f>
        <v>70-90</v>
      </c>
      <c r="AY572" s="404">
        <f>VLOOKUP(表1[[#This Row],[Pers.no.]],'[6]Person Detail'!$B:$R,17,0)</f>
        <v>0.865870928585879</v>
      </c>
      <c r="AZ572" s="404">
        <f>VLOOKUP(表1[[#This Row],[Pers.no.]],'[6]Person Detail'!$B:$W,21,0)</f>
        <v>1</v>
      </c>
      <c r="BA572" s="404">
        <f>VLOOKUP(表1[[#This Row],[Pers.no.]],'[6]Person Detail'!$B:$W,22,0)</f>
        <v>0.97995545657015593</v>
      </c>
    </row>
    <row r="573" spans="1:53" ht="19.95" customHeight="1">
      <c r="A573" s="87" t="s">
        <v>562</v>
      </c>
      <c r="B573" s="5">
        <v>11016622</v>
      </c>
      <c r="C573" s="5" t="s">
        <v>54</v>
      </c>
      <c r="D573" s="5" t="s">
        <v>55</v>
      </c>
      <c r="E573" s="5" t="s">
        <v>736</v>
      </c>
      <c r="F573" s="5" t="s">
        <v>716</v>
      </c>
      <c r="G573" s="5" t="s">
        <v>717</v>
      </c>
      <c r="H573" s="6">
        <v>44013</v>
      </c>
      <c r="I573" s="5" t="s">
        <v>388</v>
      </c>
      <c r="J573" s="5" t="s">
        <v>388</v>
      </c>
      <c r="K573" s="5" t="s">
        <v>107</v>
      </c>
      <c r="L573" s="7">
        <v>2</v>
      </c>
      <c r="M573" s="7">
        <v>5</v>
      </c>
      <c r="N573" s="8">
        <v>7962</v>
      </c>
      <c r="O573" s="89">
        <v>0.04</v>
      </c>
      <c r="P573" s="10">
        <f t="shared" si="161"/>
        <v>318</v>
      </c>
      <c r="Q573" s="89">
        <v>0</v>
      </c>
      <c r="R573" s="10">
        <f t="shared" si="162"/>
        <v>0</v>
      </c>
      <c r="S573" s="89">
        <f t="shared" si="163"/>
        <v>3.9939713639788994E-2</v>
      </c>
      <c r="T573" s="10">
        <f t="shared" si="164"/>
        <v>318</v>
      </c>
      <c r="U573" s="10">
        <f t="shared" si="165"/>
        <v>8280</v>
      </c>
      <c r="V573" s="11">
        <v>8300</v>
      </c>
      <c r="W573" s="12">
        <f t="shared" si="166"/>
        <v>338</v>
      </c>
      <c r="X573" s="93">
        <f t="shared" si="160"/>
        <v>4.2500000000000003E-2</v>
      </c>
      <c r="Y573" s="94" t="str">
        <f t="shared" si="176"/>
        <v>3.20%-4.79%</v>
      </c>
      <c r="Z573" s="15" t="s">
        <v>112</v>
      </c>
      <c r="AA573" s="15" t="s">
        <v>721</v>
      </c>
      <c r="AB573" s="15" t="s">
        <v>198</v>
      </c>
      <c r="AC573" s="96">
        <v>0.11</v>
      </c>
      <c r="AD573" s="8">
        <f t="shared" si="167"/>
        <v>876</v>
      </c>
      <c r="AE573" s="17">
        <f t="shared" si="168"/>
        <v>9176</v>
      </c>
      <c r="AF573" s="18">
        <f t="shared" si="169"/>
        <v>1214</v>
      </c>
      <c r="AG573" s="98">
        <f t="shared" si="170"/>
        <v>0.15247425270032644</v>
      </c>
      <c r="AH573" s="20">
        <v>14</v>
      </c>
      <c r="AI573" s="20">
        <v>450</v>
      </c>
      <c r="AJ573" s="20"/>
      <c r="AK573" s="20">
        <v>688</v>
      </c>
      <c r="AL573" s="20">
        <f t="shared" si="171"/>
        <v>134552</v>
      </c>
      <c r="AM573" s="7">
        <v>5</v>
      </c>
      <c r="AN573" s="20"/>
      <c r="AO573" s="21" t="s">
        <v>722</v>
      </c>
      <c r="AP573" s="21" t="s">
        <v>413</v>
      </c>
      <c r="AQ573" s="5" t="s">
        <v>718</v>
      </c>
      <c r="AR573" s="5" t="s">
        <v>261</v>
      </c>
      <c r="AS573" s="5" t="s">
        <v>374</v>
      </c>
      <c r="AT573" s="20"/>
      <c r="AU573" s="21"/>
      <c r="AV573" s="21"/>
      <c r="AW573" s="145" t="e" vm="1">
        <f t="shared" ca="1" si="172"/>
        <v>#NAME?</v>
      </c>
      <c r="AX573" s="21" t="str">
        <f>VLOOKUP(表1[[#This Row],[Pers.no.]],'[6]Person Detail'!$B:$L,11,0)</f>
        <v>90-110</v>
      </c>
      <c r="AY573" s="404">
        <f>VLOOKUP(表1[[#This Row],[Pers.no.]],'[6]Person Detail'!$B:$R,17,0)</f>
        <v>0.84253968253968259</v>
      </c>
      <c r="AZ573" s="404">
        <f>VLOOKUP(表1[[#This Row],[Pers.no.]],'[6]Person Detail'!$B:$W,21,0)</f>
        <v>0.80701398743158326</v>
      </c>
      <c r="BA573" s="404">
        <f>VLOOKUP(表1[[#This Row],[Pers.no.]],'[6]Person Detail'!$B:$W,22,0)</f>
        <v>0.86350162330023994</v>
      </c>
    </row>
    <row r="574" spans="1:53" ht="19.95" customHeight="1">
      <c r="A574" s="106" t="s">
        <v>562</v>
      </c>
      <c r="B574" s="5">
        <v>11021405</v>
      </c>
      <c r="C574" s="5" t="s">
        <v>725</v>
      </c>
      <c r="D574" s="5" t="s">
        <v>55</v>
      </c>
      <c r="E574" s="5" t="s">
        <v>736</v>
      </c>
      <c r="F574" s="5" t="s">
        <v>716</v>
      </c>
      <c r="G574" s="5" t="s">
        <v>717</v>
      </c>
      <c r="H574" s="6">
        <v>45553</v>
      </c>
      <c r="I574" s="5" t="s">
        <v>388</v>
      </c>
      <c r="J574" s="5" t="s">
        <v>388</v>
      </c>
      <c r="K574" s="5" t="s">
        <v>107</v>
      </c>
      <c r="L574" s="7">
        <v>2</v>
      </c>
      <c r="M574" s="7">
        <v>3</v>
      </c>
      <c r="N574" s="8">
        <v>7050</v>
      </c>
      <c r="O574" s="89">
        <v>0</v>
      </c>
      <c r="P574" s="10">
        <f t="shared" si="161"/>
        <v>0</v>
      </c>
      <c r="Q574" s="89">
        <v>0</v>
      </c>
      <c r="R574" s="10">
        <f t="shared" si="162"/>
        <v>0</v>
      </c>
      <c r="S574" s="89">
        <f t="shared" si="163"/>
        <v>0</v>
      </c>
      <c r="T574" s="10">
        <f t="shared" si="164"/>
        <v>0</v>
      </c>
      <c r="U574" s="10">
        <f t="shared" si="165"/>
        <v>7050</v>
      </c>
      <c r="V574" s="11">
        <v>7350</v>
      </c>
      <c r="W574" s="12">
        <f t="shared" si="166"/>
        <v>300</v>
      </c>
      <c r="X574" s="93">
        <f t="shared" si="160"/>
        <v>4.2599999999999999E-2</v>
      </c>
      <c r="Y574" s="94" t="str">
        <f t="shared" si="176"/>
        <v>0.00%-0.00%</v>
      </c>
      <c r="Z574" s="15"/>
      <c r="AA574" s="15"/>
      <c r="AB574" s="15"/>
      <c r="AC574" s="96"/>
      <c r="AD574" s="8">
        <f t="shared" si="167"/>
        <v>0</v>
      </c>
      <c r="AE574" s="17">
        <f t="shared" si="168"/>
        <v>7350</v>
      </c>
      <c r="AF574" s="18">
        <f t="shared" si="169"/>
        <v>300</v>
      </c>
      <c r="AG574" s="98">
        <f t="shared" si="170"/>
        <v>4.2553191489361764E-2</v>
      </c>
      <c r="AH574" s="20">
        <v>14</v>
      </c>
      <c r="AI574" s="20">
        <v>450</v>
      </c>
      <c r="AJ574" s="20"/>
      <c r="AK574" s="20">
        <v>0</v>
      </c>
      <c r="AL574" s="20">
        <f t="shared" si="171"/>
        <v>108300</v>
      </c>
      <c r="AM574" s="7">
        <v>3</v>
      </c>
      <c r="AN574" s="20"/>
      <c r="AO574" s="21" t="s">
        <v>726</v>
      </c>
      <c r="AP574" s="21" t="s">
        <v>349</v>
      </c>
      <c r="AQ574" s="5" t="s">
        <v>718</v>
      </c>
      <c r="AR574" s="5" t="s">
        <v>261</v>
      </c>
      <c r="AS574" s="5" t="s">
        <v>374</v>
      </c>
      <c r="AT574" s="20"/>
      <c r="AU574" s="21"/>
      <c r="AV574" s="21"/>
      <c r="AW574" s="145" t="e" vm="1">
        <f t="shared" ca="1" si="172"/>
        <v>#NAME?</v>
      </c>
      <c r="AX574" s="21" t="str">
        <f>VLOOKUP(表1[[#This Row],[Pers.no.]],'[6]Person Detail'!$B:$L,11,0)</f>
        <v>&gt;90</v>
      </c>
      <c r="AY574" s="404">
        <f>VLOOKUP(表1[[#This Row],[Pers.no.]],'[6]Person Detail'!$B:$R,17,0)</f>
        <v>0.74603174603174605</v>
      </c>
      <c r="AZ574" s="404">
        <f>VLOOKUP(表1[[#This Row],[Pers.no.]],'[6]Person Detail'!$B:$W,21,0)</f>
        <v>0.71457530914250966</v>
      </c>
      <c r="BA574" s="404">
        <f>VLOOKUP(表1[[#This Row],[Pers.no.]],'[6]Person Detail'!$B:$W,22,0)</f>
        <v>0.69166705876817391</v>
      </c>
    </row>
    <row r="575" spans="1:53" ht="19.95" customHeight="1">
      <c r="A575" s="87" t="s">
        <v>562</v>
      </c>
      <c r="B575" s="5">
        <v>15021647</v>
      </c>
      <c r="C575" s="5" t="s">
        <v>54</v>
      </c>
      <c r="D575" s="5" t="s">
        <v>55</v>
      </c>
      <c r="E575" s="5" t="s">
        <v>736</v>
      </c>
      <c r="F575" s="5" t="s">
        <v>716</v>
      </c>
      <c r="G575" s="5" t="s">
        <v>717</v>
      </c>
      <c r="H575" s="6">
        <v>44419</v>
      </c>
      <c r="I575" s="5" t="s">
        <v>87</v>
      </c>
      <c r="J575" s="5" t="s">
        <v>87</v>
      </c>
      <c r="K575" s="5" t="s">
        <v>89</v>
      </c>
      <c r="L575" s="7">
        <v>2</v>
      </c>
      <c r="M575" s="7">
        <v>4</v>
      </c>
      <c r="N575" s="8">
        <v>13900</v>
      </c>
      <c r="O575" s="89">
        <v>3.7500000000000006E-2</v>
      </c>
      <c r="P575" s="10">
        <f t="shared" si="161"/>
        <v>521</v>
      </c>
      <c r="Q575" s="89">
        <v>1.55E-2</v>
      </c>
      <c r="R575" s="10">
        <f t="shared" si="162"/>
        <v>215</v>
      </c>
      <c r="S575" s="89">
        <f t="shared" si="163"/>
        <v>5.2949640287769786E-2</v>
      </c>
      <c r="T575" s="10">
        <f t="shared" si="164"/>
        <v>736</v>
      </c>
      <c r="U575" s="10">
        <f t="shared" si="165"/>
        <v>14636</v>
      </c>
      <c r="V575" s="11">
        <v>14490</v>
      </c>
      <c r="W575" s="12">
        <f t="shared" si="166"/>
        <v>590</v>
      </c>
      <c r="X575" s="93">
        <f t="shared" si="160"/>
        <v>4.24E-2</v>
      </c>
      <c r="Y575" s="94" t="str">
        <f t="shared" si="176"/>
        <v>4.24%-6.35%</v>
      </c>
      <c r="Z575" s="15"/>
      <c r="AA575" s="15"/>
      <c r="AB575" s="15"/>
      <c r="AC575" s="96"/>
      <c r="AD575" s="8">
        <f t="shared" si="167"/>
        <v>0</v>
      </c>
      <c r="AE575" s="17">
        <f t="shared" si="168"/>
        <v>14490</v>
      </c>
      <c r="AF575" s="18">
        <f t="shared" si="169"/>
        <v>590</v>
      </c>
      <c r="AG575" s="98">
        <f t="shared" si="170"/>
        <v>4.2446043165467628E-2</v>
      </c>
      <c r="AH575" s="20">
        <v>14</v>
      </c>
      <c r="AI575" s="20">
        <v>450</v>
      </c>
      <c r="AJ575" s="20"/>
      <c r="AK575" s="20">
        <v>688</v>
      </c>
      <c r="AL575" s="20">
        <f t="shared" si="171"/>
        <v>208948</v>
      </c>
      <c r="AM575" s="7">
        <v>3</v>
      </c>
      <c r="AN575" s="20"/>
      <c r="AO575" s="21"/>
      <c r="AP575" s="21"/>
      <c r="AQ575" s="5" t="s">
        <v>718</v>
      </c>
      <c r="AR575" s="5" t="s">
        <v>261</v>
      </c>
      <c r="AS575" s="5" t="s">
        <v>374</v>
      </c>
      <c r="AT575" s="20"/>
      <c r="AU575" s="21"/>
      <c r="AV575" s="21"/>
      <c r="AW575" s="145" t="e" vm="1">
        <f t="shared" ca="1" si="172"/>
        <v>#NAME?</v>
      </c>
      <c r="AX575" s="21" t="str">
        <f>VLOOKUP(表1[[#This Row],[Pers.no.]],'[6]Person Detail'!$B:$L,11,0)</f>
        <v>70-90</v>
      </c>
      <c r="AY575" s="404">
        <f>VLOOKUP(表1[[#This Row],[Pers.no.]],'[6]Person Detail'!$B:$R,17,0)</f>
        <v>1.12482298199474</v>
      </c>
      <c r="AZ575" s="404">
        <f>VLOOKUP(表1[[#This Row],[Pers.no.]],'[6]Person Detail'!$B:$W,21,0)</f>
        <v>1.2990654205607477</v>
      </c>
      <c r="BA575" s="404">
        <f>VLOOKUP(表1[[#This Row],[Pers.no.]],'[6]Person Detail'!$B:$W,22,0)</f>
        <v>1.29086859688196</v>
      </c>
    </row>
    <row r="576" spans="1:53" ht="19.95" customHeight="1">
      <c r="A576" s="87" t="s">
        <v>562</v>
      </c>
      <c r="B576" s="5">
        <v>11000460</v>
      </c>
      <c r="C576" s="5" t="s">
        <v>54</v>
      </c>
      <c r="D576" s="5" t="s">
        <v>55</v>
      </c>
      <c r="E576" s="5" t="s">
        <v>736</v>
      </c>
      <c r="F576" s="5" t="s">
        <v>731</v>
      </c>
      <c r="G576" s="5" t="s">
        <v>732</v>
      </c>
      <c r="H576" s="6">
        <v>36616</v>
      </c>
      <c r="I576" s="5" t="s">
        <v>110</v>
      </c>
      <c r="J576" s="5" t="s">
        <v>110</v>
      </c>
      <c r="K576" s="5" t="s">
        <v>89</v>
      </c>
      <c r="L576" s="7">
        <v>2</v>
      </c>
      <c r="M576" s="7">
        <v>4</v>
      </c>
      <c r="N576" s="8">
        <v>10660</v>
      </c>
      <c r="O576" s="89">
        <v>3.7500000000000006E-2</v>
      </c>
      <c r="P576" s="10">
        <f t="shared" si="161"/>
        <v>400</v>
      </c>
      <c r="Q576" s="89">
        <v>1.55E-2</v>
      </c>
      <c r="R576" s="10">
        <f t="shared" si="162"/>
        <v>165</v>
      </c>
      <c r="S576" s="89">
        <f t="shared" si="163"/>
        <v>5.3001876172607883E-2</v>
      </c>
      <c r="T576" s="10">
        <f t="shared" si="164"/>
        <v>565</v>
      </c>
      <c r="U576" s="10">
        <f t="shared" si="165"/>
        <v>11225</v>
      </c>
      <c r="V576" s="11">
        <f>U576</f>
        <v>11225</v>
      </c>
      <c r="W576" s="12">
        <f t="shared" si="166"/>
        <v>565</v>
      </c>
      <c r="X576" s="93">
        <f t="shared" si="160"/>
        <v>5.2999999999999999E-2</v>
      </c>
      <c r="Y576" s="94" t="str">
        <f t="shared" si="176"/>
        <v>4.24%-6.36%</v>
      </c>
      <c r="Z576" s="15"/>
      <c r="AA576" s="15"/>
      <c r="AB576" s="15"/>
      <c r="AC576" s="96"/>
      <c r="AD576" s="8">
        <f t="shared" si="167"/>
        <v>0</v>
      </c>
      <c r="AE576" s="17">
        <f t="shared" si="168"/>
        <v>11225</v>
      </c>
      <c r="AF576" s="18">
        <f t="shared" si="169"/>
        <v>565</v>
      </c>
      <c r="AG576" s="98">
        <f t="shared" si="170"/>
        <v>5.3001876172607876E-2</v>
      </c>
      <c r="AH576" s="20">
        <v>14</v>
      </c>
      <c r="AI576" s="20">
        <v>450</v>
      </c>
      <c r="AJ576" s="20"/>
      <c r="AK576" s="20">
        <v>688</v>
      </c>
      <c r="AL576" s="20">
        <f t="shared" si="171"/>
        <v>163238</v>
      </c>
      <c r="AM576" s="7">
        <v>3</v>
      </c>
      <c r="AN576" s="20"/>
      <c r="AO576" s="21"/>
      <c r="AP576" s="21"/>
      <c r="AQ576" s="5" t="s">
        <v>733</v>
      </c>
      <c r="AR576" s="5" t="s">
        <v>261</v>
      </c>
      <c r="AS576" s="5" t="s">
        <v>374</v>
      </c>
      <c r="AT576" s="20"/>
      <c r="AU576" s="21"/>
      <c r="AV576" s="21"/>
      <c r="AW576" s="145" t="e" vm="1">
        <f t="shared" ca="1" si="172"/>
        <v>#NAME?</v>
      </c>
      <c r="AX576" s="21" t="str">
        <f>VLOOKUP(表1[[#This Row],[Pers.no.]],'[6]Person Detail'!$B:$L,11,0)</f>
        <v>70-90</v>
      </c>
      <c r="AY576" s="404">
        <f>VLOOKUP(表1[[#This Row],[Pers.no.]],'[6]Person Detail'!$B:$R,17,0)</f>
        <v>0.86263402791826826</v>
      </c>
      <c r="AZ576" s="404">
        <f>VLOOKUP(表1[[#This Row],[Pers.no.]],'[6]Person Detail'!$B:$W,21,0)</f>
        <v>0.99626168224299061</v>
      </c>
      <c r="BA576" s="404">
        <f>VLOOKUP(表1[[#This Row],[Pers.no.]],'[6]Person Detail'!$B:$W,22,0)</f>
        <v>1</v>
      </c>
    </row>
    <row r="577" spans="1:53" ht="19.95" customHeight="1">
      <c r="A577" s="106" t="s">
        <v>562</v>
      </c>
      <c r="B577" s="5">
        <v>1120340</v>
      </c>
      <c r="C577" s="5" t="s">
        <v>54</v>
      </c>
      <c r="D577" s="5" t="s">
        <v>55</v>
      </c>
      <c r="E577" s="5" t="s">
        <v>736</v>
      </c>
      <c r="F577" s="5" t="s">
        <v>737</v>
      </c>
      <c r="G577" s="5" t="s">
        <v>378</v>
      </c>
      <c r="H577" s="6">
        <v>44418</v>
      </c>
      <c r="I577" s="5" t="s">
        <v>388</v>
      </c>
      <c r="J577" s="5" t="s">
        <v>738</v>
      </c>
      <c r="K577" s="5" t="s">
        <v>107</v>
      </c>
      <c r="L577" s="7">
        <v>2</v>
      </c>
      <c r="M577" s="7">
        <v>3</v>
      </c>
      <c r="N577" s="8">
        <v>7700</v>
      </c>
      <c r="O577" s="89">
        <v>2.5000000000000001E-2</v>
      </c>
      <c r="P577" s="10">
        <f t="shared" si="161"/>
        <v>193</v>
      </c>
      <c r="Q577" s="89">
        <v>0</v>
      </c>
      <c r="R577" s="10">
        <f t="shared" si="162"/>
        <v>0</v>
      </c>
      <c r="S577" s="89">
        <f t="shared" si="163"/>
        <v>2.5064935064935064E-2</v>
      </c>
      <c r="T577" s="10">
        <f t="shared" si="164"/>
        <v>193</v>
      </c>
      <c r="U577" s="10">
        <f t="shared" si="165"/>
        <v>7893</v>
      </c>
      <c r="V577" s="11">
        <v>7900</v>
      </c>
      <c r="W577" s="12">
        <f t="shared" si="166"/>
        <v>200</v>
      </c>
      <c r="X577" s="93">
        <f t="shared" si="160"/>
        <v>2.5999999999999999E-2</v>
      </c>
      <c r="Y577" s="94" t="str">
        <f t="shared" si="176"/>
        <v>2.01%-3.01%</v>
      </c>
      <c r="Z577" s="15"/>
      <c r="AA577" s="15"/>
      <c r="AB577" s="15"/>
      <c r="AC577" s="96"/>
      <c r="AD577" s="8">
        <f t="shared" si="167"/>
        <v>0</v>
      </c>
      <c r="AE577" s="17">
        <f t="shared" si="168"/>
        <v>7900</v>
      </c>
      <c r="AF577" s="18">
        <f t="shared" si="169"/>
        <v>200</v>
      </c>
      <c r="AG577" s="98">
        <f t="shared" si="170"/>
        <v>2.5974025974025983E-2</v>
      </c>
      <c r="AH577" s="20">
        <v>14</v>
      </c>
      <c r="AI577" s="20">
        <v>550</v>
      </c>
      <c r="AJ577" s="20"/>
      <c r="AK577" s="20">
        <v>688</v>
      </c>
      <c r="AL577" s="20">
        <f t="shared" si="171"/>
        <v>117888</v>
      </c>
      <c r="AM577" s="7">
        <v>3</v>
      </c>
      <c r="AN577" s="20"/>
      <c r="AO577" s="21"/>
      <c r="AP577" s="21"/>
      <c r="AQ577" s="5" t="s">
        <v>733</v>
      </c>
      <c r="AR577" s="5" t="s">
        <v>261</v>
      </c>
      <c r="AS577" s="5" t="s">
        <v>374</v>
      </c>
      <c r="AT577" s="20"/>
      <c r="AU577" s="21"/>
      <c r="AV577" s="21"/>
      <c r="AW577" s="145" t="e" vm="1">
        <f t="shared" ca="1" si="172"/>
        <v>#NAME?</v>
      </c>
      <c r="AX577" s="21" t="str">
        <f>VLOOKUP(表1[[#This Row],[Pers.no.]],'[6]Person Detail'!$B:$L,11,0)</f>
        <v>70-90</v>
      </c>
      <c r="AY577" s="404">
        <f>VLOOKUP(表1[[#This Row],[Pers.no.]],'[6]Person Detail'!$B:$R,17,0)</f>
        <v>0.81481481481481477</v>
      </c>
      <c r="AZ577" s="404">
        <f>VLOOKUP(表1[[#This Row],[Pers.no.]],'[6]Person Detail'!$B:$W,21,0)</f>
        <v>0.78045813906345018</v>
      </c>
      <c r="BA577" s="404">
        <f>VLOOKUP(表1[[#This Row],[Pers.no.]],'[6]Person Detail'!$B:$W,22,0)</f>
        <v>0.74342445772361554</v>
      </c>
    </row>
    <row r="578" spans="1:53" ht="19.95" customHeight="1">
      <c r="A578" s="87" t="s">
        <v>562</v>
      </c>
      <c r="B578" s="5">
        <v>1120346</v>
      </c>
      <c r="C578" s="5" t="s">
        <v>54</v>
      </c>
      <c r="D578" s="5" t="s">
        <v>55</v>
      </c>
      <c r="E578" s="5" t="s">
        <v>736</v>
      </c>
      <c r="F578" s="5" t="s">
        <v>737</v>
      </c>
      <c r="G578" s="5" t="s">
        <v>378</v>
      </c>
      <c r="H578" s="6">
        <v>44440</v>
      </c>
      <c r="I578" s="5" t="s">
        <v>105</v>
      </c>
      <c r="J578" s="5" t="s">
        <v>741</v>
      </c>
      <c r="K578" s="5" t="s">
        <v>107</v>
      </c>
      <c r="L578" s="7">
        <v>2</v>
      </c>
      <c r="M578" s="7">
        <v>4</v>
      </c>
      <c r="N578" s="8">
        <v>9580</v>
      </c>
      <c r="O578" s="89">
        <v>3.7500000000000006E-2</v>
      </c>
      <c r="P578" s="10">
        <f t="shared" si="161"/>
        <v>359</v>
      </c>
      <c r="Q578" s="89">
        <v>1.55E-2</v>
      </c>
      <c r="R578" s="10">
        <f t="shared" si="162"/>
        <v>148</v>
      </c>
      <c r="S578" s="89">
        <f t="shared" si="163"/>
        <v>5.2922755741127349E-2</v>
      </c>
      <c r="T578" s="10">
        <f t="shared" si="164"/>
        <v>507</v>
      </c>
      <c r="U578" s="10">
        <f t="shared" si="165"/>
        <v>10087</v>
      </c>
      <c r="V578" s="11">
        <v>10000</v>
      </c>
      <c r="W578" s="12">
        <f t="shared" si="166"/>
        <v>420</v>
      </c>
      <c r="X578" s="93">
        <f t="shared" si="160"/>
        <v>4.3799999999999999E-2</v>
      </c>
      <c r="Y578" s="94" t="str">
        <f t="shared" si="176"/>
        <v>4.23%-6.35%</v>
      </c>
      <c r="Z578" s="15" t="s">
        <v>112</v>
      </c>
      <c r="AA578" s="15" t="s">
        <v>87</v>
      </c>
      <c r="AB578" s="15" t="s">
        <v>198</v>
      </c>
      <c r="AC578" s="96">
        <v>9.2999999999999999E-2</v>
      </c>
      <c r="AD578" s="8">
        <f t="shared" si="167"/>
        <v>891</v>
      </c>
      <c r="AE578" s="17">
        <f t="shared" si="168"/>
        <v>10891</v>
      </c>
      <c r="AF578" s="18">
        <f t="shared" si="169"/>
        <v>1311</v>
      </c>
      <c r="AG578" s="98">
        <f t="shared" si="170"/>
        <v>0.13684759916492695</v>
      </c>
      <c r="AH578" s="20">
        <v>14</v>
      </c>
      <c r="AI578" s="20">
        <v>450</v>
      </c>
      <c r="AJ578" s="20"/>
      <c r="AK578" s="20">
        <v>688</v>
      </c>
      <c r="AL578" s="20">
        <f t="shared" si="171"/>
        <v>158562</v>
      </c>
      <c r="AM578" s="7">
        <v>3</v>
      </c>
      <c r="AN578" s="20"/>
      <c r="AO578" s="21" t="s">
        <v>2081</v>
      </c>
      <c r="AP578" s="21" t="s">
        <v>413</v>
      </c>
      <c r="AQ578" s="5" t="s">
        <v>733</v>
      </c>
      <c r="AR578" s="5" t="s">
        <v>261</v>
      </c>
      <c r="AS578" s="5" t="s">
        <v>374</v>
      </c>
      <c r="AT578" s="20"/>
      <c r="AU578" s="21"/>
      <c r="AV578" s="21"/>
      <c r="AW578" s="145" t="e" vm="1">
        <f t="shared" ca="1" si="172"/>
        <v>#NAME?</v>
      </c>
      <c r="AX578" s="21" t="str">
        <f>VLOOKUP(表1[[#This Row],[Pers.no.]],'[6]Person Detail'!$B:$L,11,0)</f>
        <v>70-90</v>
      </c>
      <c r="AY578" s="404">
        <f>VLOOKUP(表1[[#This Row],[Pers.no.]],'[6]Person Detail'!$B:$R,17,0)</f>
        <v>1.0137566137566139</v>
      </c>
      <c r="AZ578" s="404">
        <f>VLOOKUP(表1[[#This Row],[Pers.no.]],'[6]Person Detail'!$B:$W,21,0)</f>
        <v>0.97101155483478618</v>
      </c>
      <c r="BA578" s="404">
        <f>VLOOKUP(表1[[#This Row],[Pers.no.]],'[6]Person Detail'!$B:$W,22,0)</f>
        <v>1.0248906036794805</v>
      </c>
    </row>
    <row r="579" spans="1:53" ht="19.95" customHeight="1">
      <c r="A579" s="87" t="s">
        <v>562</v>
      </c>
      <c r="B579" s="5">
        <v>1120381</v>
      </c>
      <c r="C579" s="5" t="s">
        <v>54</v>
      </c>
      <c r="D579" s="5" t="s">
        <v>55</v>
      </c>
      <c r="E579" s="5" t="s">
        <v>736</v>
      </c>
      <c r="F579" s="5" t="s">
        <v>737</v>
      </c>
      <c r="G579" s="5" t="s">
        <v>378</v>
      </c>
      <c r="H579" s="6">
        <v>44627</v>
      </c>
      <c r="I579" s="5" t="s">
        <v>105</v>
      </c>
      <c r="J579" s="5" t="s">
        <v>744</v>
      </c>
      <c r="K579" s="5" t="s">
        <v>107</v>
      </c>
      <c r="L579" s="7">
        <v>2</v>
      </c>
      <c r="M579" s="7">
        <v>4</v>
      </c>
      <c r="N579" s="8">
        <v>9800</v>
      </c>
      <c r="O579" s="89">
        <v>3.7500000000000006E-2</v>
      </c>
      <c r="P579" s="10">
        <f t="shared" si="161"/>
        <v>368</v>
      </c>
      <c r="Q579" s="89">
        <v>1.55E-2</v>
      </c>
      <c r="R579" s="10">
        <f t="shared" si="162"/>
        <v>152</v>
      </c>
      <c r="S579" s="89">
        <f t="shared" si="163"/>
        <v>5.3061224489795916E-2</v>
      </c>
      <c r="T579" s="10">
        <f t="shared" si="164"/>
        <v>520</v>
      </c>
      <c r="U579" s="10">
        <f t="shared" si="165"/>
        <v>10320</v>
      </c>
      <c r="V579" s="11">
        <v>10400</v>
      </c>
      <c r="W579" s="12">
        <f t="shared" si="166"/>
        <v>600</v>
      </c>
      <c r="X579" s="93">
        <f t="shared" si="160"/>
        <v>6.1199999999999997E-2</v>
      </c>
      <c r="Y579" s="94" t="str">
        <f t="shared" si="176"/>
        <v>4.24%-6.37%</v>
      </c>
      <c r="Z579" s="15"/>
      <c r="AA579" s="15"/>
      <c r="AB579" s="15"/>
      <c r="AC579" s="96"/>
      <c r="AD579" s="8">
        <f t="shared" si="167"/>
        <v>0</v>
      </c>
      <c r="AE579" s="17">
        <f t="shared" si="168"/>
        <v>10400</v>
      </c>
      <c r="AF579" s="18">
        <f t="shared" si="169"/>
        <v>600</v>
      </c>
      <c r="AG579" s="98">
        <f t="shared" si="170"/>
        <v>6.1224489795918435E-2</v>
      </c>
      <c r="AH579" s="20">
        <v>14</v>
      </c>
      <c r="AI579" s="20">
        <v>450</v>
      </c>
      <c r="AJ579" s="20"/>
      <c r="AK579" s="20">
        <v>688</v>
      </c>
      <c r="AL579" s="20">
        <f t="shared" si="171"/>
        <v>151688</v>
      </c>
      <c r="AM579" s="7">
        <v>4</v>
      </c>
      <c r="AN579" s="20"/>
      <c r="AO579" s="21"/>
      <c r="AP579" s="21"/>
      <c r="AQ579" s="5" t="s">
        <v>733</v>
      </c>
      <c r="AR579" s="5" t="s">
        <v>261</v>
      </c>
      <c r="AS579" s="5" t="s">
        <v>374</v>
      </c>
      <c r="AT579" s="20"/>
      <c r="AU579" s="21"/>
      <c r="AV579" s="21"/>
      <c r="AW579" s="145" t="e" vm="1">
        <f t="shared" ca="1" si="172"/>
        <v>#NAME?</v>
      </c>
      <c r="AX579" s="21" t="str">
        <f>VLOOKUP(表1[[#This Row],[Pers.no.]],'[6]Person Detail'!$B:$L,11,0)</f>
        <v>70-90</v>
      </c>
      <c r="AY579" s="404">
        <f>VLOOKUP(表1[[#This Row],[Pers.no.]],'[6]Person Detail'!$B:$R,17,0)</f>
        <v>1.037037037037037</v>
      </c>
      <c r="AZ579" s="404">
        <f>VLOOKUP(表1[[#This Row],[Pers.no.]],'[6]Person Detail'!$B:$W,21,0)</f>
        <v>0.99331035880802754</v>
      </c>
      <c r="BA579" s="404">
        <f>VLOOKUP(表1[[#This Row],[Pers.no.]],'[6]Person Detail'!$B:$W,22,0)</f>
        <v>0.97868536206653178</v>
      </c>
    </row>
    <row r="580" spans="1:53" ht="19.95" customHeight="1">
      <c r="A580" s="106" t="s">
        <v>562</v>
      </c>
      <c r="B580" s="5">
        <v>1132154</v>
      </c>
      <c r="C580" s="5" t="s">
        <v>54</v>
      </c>
      <c r="D580" s="5" t="s">
        <v>55</v>
      </c>
      <c r="E580" s="5" t="s">
        <v>736</v>
      </c>
      <c r="F580" s="5" t="s">
        <v>737</v>
      </c>
      <c r="G580" s="5" t="s">
        <v>378</v>
      </c>
      <c r="H580" s="6">
        <v>40520</v>
      </c>
      <c r="I580" s="5" t="s">
        <v>65</v>
      </c>
      <c r="J580" s="5" t="s">
        <v>65</v>
      </c>
      <c r="K580" s="5" t="s">
        <v>66</v>
      </c>
      <c r="L580" s="7">
        <v>2</v>
      </c>
      <c r="M580" s="7">
        <v>3</v>
      </c>
      <c r="N580" s="8">
        <v>13740</v>
      </c>
      <c r="O580" s="89">
        <v>0.03</v>
      </c>
      <c r="P580" s="10">
        <f t="shared" si="161"/>
        <v>412</v>
      </c>
      <c r="Q580" s="89">
        <v>0</v>
      </c>
      <c r="R580" s="10">
        <f t="shared" si="162"/>
        <v>0</v>
      </c>
      <c r="S580" s="89">
        <f t="shared" si="163"/>
        <v>2.9985443959243085E-2</v>
      </c>
      <c r="T580" s="10">
        <f t="shared" si="164"/>
        <v>412</v>
      </c>
      <c r="U580" s="10">
        <f t="shared" si="165"/>
        <v>14152</v>
      </c>
      <c r="V580" s="11">
        <v>14100</v>
      </c>
      <c r="W580" s="12">
        <f t="shared" si="166"/>
        <v>360</v>
      </c>
      <c r="X580" s="93">
        <f t="shared" si="160"/>
        <v>2.6200000000000001E-2</v>
      </c>
      <c r="Y580" s="94" t="str">
        <f t="shared" si="176"/>
        <v>2.40%-3.60%</v>
      </c>
      <c r="Z580" s="15"/>
      <c r="AA580" s="15"/>
      <c r="AB580" s="15"/>
      <c r="AC580" s="96"/>
      <c r="AD580" s="8">
        <f t="shared" si="167"/>
        <v>0</v>
      </c>
      <c r="AE580" s="17">
        <f t="shared" si="168"/>
        <v>14100</v>
      </c>
      <c r="AF580" s="18">
        <f t="shared" si="169"/>
        <v>360</v>
      </c>
      <c r="AG580" s="98">
        <f t="shared" si="170"/>
        <v>2.6200873362445476E-2</v>
      </c>
      <c r="AH580" s="20">
        <v>14</v>
      </c>
      <c r="AI580" s="20">
        <v>450</v>
      </c>
      <c r="AJ580" s="20"/>
      <c r="AK580" s="20">
        <v>688</v>
      </c>
      <c r="AL580" s="20">
        <f t="shared" si="171"/>
        <v>203488</v>
      </c>
      <c r="AM580" s="7">
        <v>2</v>
      </c>
      <c r="AN580" s="20"/>
      <c r="AO580" s="21"/>
      <c r="AP580" s="21"/>
      <c r="AQ580" s="5" t="s">
        <v>733</v>
      </c>
      <c r="AR580" s="5" t="s">
        <v>261</v>
      </c>
      <c r="AS580" s="5" t="s">
        <v>374</v>
      </c>
      <c r="AT580" s="20"/>
      <c r="AU580" s="21"/>
      <c r="AV580" s="21"/>
      <c r="AW580" s="145" t="e" vm="1">
        <f t="shared" ca="1" si="172"/>
        <v>#NAME?</v>
      </c>
      <c r="AX580" s="21" t="str">
        <f>VLOOKUP(表1[[#This Row],[Pers.no.]],'[6]Person Detail'!$B:$L,11,0)</f>
        <v>50-70</v>
      </c>
      <c r="AY580" s="404">
        <f>VLOOKUP(表1[[#This Row],[Pers.no.]],'[6]Person Detail'!$B:$R,17,0)</f>
        <v>0.8687405159332322</v>
      </c>
      <c r="AZ580" s="404">
        <f>VLOOKUP(表1[[#This Row],[Pers.no.]],'[6]Person Detail'!$B:$W,21,0)</f>
        <v>1</v>
      </c>
      <c r="BA580" s="404">
        <f>VLOOKUP(表1[[#This Row],[Pers.no.]],'[6]Person Detail'!$B:$W,22,0)</f>
        <v>1</v>
      </c>
    </row>
    <row r="581" spans="1:53" ht="19.95" customHeight="1">
      <c r="A581" s="87" t="s">
        <v>562</v>
      </c>
      <c r="B581" s="5">
        <v>1132162</v>
      </c>
      <c r="C581" s="5" t="s">
        <v>54</v>
      </c>
      <c r="D581" s="5" t="s">
        <v>55</v>
      </c>
      <c r="E581" s="5" t="s">
        <v>736</v>
      </c>
      <c r="F581" s="5" t="s">
        <v>737</v>
      </c>
      <c r="G581" s="5" t="s">
        <v>378</v>
      </c>
      <c r="H581" s="6">
        <v>40735</v>
      </c>
      <c r="I581" s="5" t="s">
        <v>87</v>
      </c>
      <c r="J581" s="5" t="s">
        <v>749</v>
      </c>
      <c r="K581" s="5" t="s">
        <v>89</v>
      </c>
      <c r="L581" s="7">
        <v>2</v>
      </c>
      <c r="M581" s="7">
        <v>4</v>
      </c>
      <c r="N581" s="8">
        <v>8140</v>
      </c>
      <c r="O581" s="89">
        <v>5.2500000000000005E-2</v>
      </c>
      <c r="P581" s="10">
        <f t="shared" si="161"/>
        <v>427</v>
      </c>
      <c r="Q581" s="89">
        <v>4.2099999999999999E-2</v>
      </c>
      <c r="R581" s="10">
        <f t="shared" si="162"/>
        <v>343</v>
      </c>
      <c r="S581" s="89">
        <f t="shared" si="163"/>
        <v>9.45945945945946E-2</v>
      </c>
      <c r="T581" s="10">
        <f t="shared" si="164"/>
        <v>770</v>
      </c>
      <c r="U581" s="10">
        <f t="shared" si="165"/>
        <v>8910</v>
      </c>
      <c r="V581" s="11">
        <v>9500</v>
      </c>
      <c r="W581" s="12">
        <f t="shared" si="166"/>
        <v>1360</v>
      </c>
      <c r="X581" s="93">
        <f t="shared" si="160"/>
        <v>0.1671</v>
      </c>
      <c r="Y581" s="94" t="str">
        <f t="shared" si="176"/>
        <v>7.57%-11.35%</v>
      </c>
      <c r="Z581" s="15"/>
      <c r="AA581" s="15"/>
      <c r="AB581" s="15"/>
      <c r="AC581" s="96"/>
      <c r="AD581" s="8">
        <f t="shared" si="167"/>
        <v>0</v>
      </c>
      <c r="AE581" s="17">
        <f t="shared" si="168"/>
        <v>9500</v>
      </c>
      <c r="AF581" s="18">
        <f t="shared" si="169"/>
        <v>1360</v>
      </c>
      <c r="AG581" s="98">
        <f t="shared" si="170"/>
        <v>0.16707616707616713</v>
      </c>
      <c r="AH581" s="20">
        <v>14</v>
      </c>
      <c r="AI581" s="20">
        <v>450</v>
      </c>
      <c r="AJ581" s="20"/>
      <c r="AK581" s="20">
        <v>688</v>
      </c>
      <c r="AL581" s="20">
        <f t="shared" si="171"/>
        <v>139088</v>
      </c>
      <c r="AM581" s="7">
        <v>3</v>
      </c>
      <c r="AN581" s="20"/>
      <c r="AO581" s="21" t="s">
        <v>2082</v>
      </c>
      <c r="AP581" s="21"/>
      <c r="AQ581" s="5" t="s">
        <v>733</v>
      </c>
      <c r="AR581" s="5" t="s">
        <v>261</v>
      </c>
      <c r="AS581" s="5" t="s">
        <v>374</v>
      </c>
      <c r="AT581" s="20"/>
      <c r="AU581" s="21"/>
      <c r="AV581" s="21"/>
      <c r="AW581" s="145" t="e" vm="1">
        <f t="shared" ca="1" si="172"/>
        <v>#NAME?</v>
      </c>
      <c r="AX581" s="21" t="str">
        <f>VLOOKUP(表1[[#This Row],[Pers.no.]],'[6]Person Detail'!$B:$L,11,0)</f>
        <v>&lt;50</v>
      </c>
      <c r="AY581" s="404">
        <f>VLOOKUP(表1[[#This Row],[Pers.no.]],'[6]Person Detail'!$B:$R,17,0)</f>
        <v>0.65870928585879018</v>
      </c>
      <c r="AZ581" s="404">
        <f>VLOOKUP(表1[[#This Row],[Pers.no.]],'[6]Person Detail'!$B:$W,21,0)</f>
        <v>0.76074766355140189</v>
      </c>
      <c r="BA581" s="404">
        <f>VLOOKUP(表1[[#This Row],[Pers.no.]],'[6]Person Detail'!$B:$W,22,0)</f>
        <v>0.84632516703786187</v>
      </c>
    </row>
    <row r="582" spans="1:53" ht="19.95" customHeight="1">
      <c r="A582" s="87" t="s">
        <v>562</v>
      </c>
      <c r="B582" s="5">
        <v>1133009</v>
      </c>
      <c r="C582" s="5" t="s">
        <v>54</v>
      </c>
      <c r="D582" s="5" t="s">
        <v>55</v>
      </c>
      <c r="E582" s="5" t="s">
        <v>736</v>
      </c>
      <c r="F582" s="5" t="s">
        <v>752</v>
      </c>
      <c r="G582" s="5" t="s">
        <v>753</v>
      </c>
      <c r="H582" s="6">
        <v>40183</v>
      </c>
      <c r="I582" s="5" t="s">
        <v>80</v>
      </c>
      <c r="J582" s="5" t="s">
        <v>754</v>
      </c>
      <c r="K582" s="5" t="s">
        <v>66</v>
      </c>
      <c r="L582" s="7">
        <v>2</v>
      </c>
      <c r="M582" s="7">
        <v>3</v>
      </c>
      <c r="N582" s="8">
        <v>10545</v>
      </c>
      <c r="O582" s="89">
        <v>0.03</v>
      </c>
      <c r="P582" s="10">
        <f t="shared" si="161"/>
        <v>316</v>
      </c>
      <c r="Q582" s="89">
        <v>0</v>
      </c>
      <c r="R582" s="10">
        <f t="shared" si="162"/>
        <v>0</v>
      </c>
      <c r="S582" s="89">
        <f t="shared" si="163"/>
        <v>2.9966808914177336E-2</v>
      </c>
      <c r="T582" s="10">
        <f t="shared" si="164"/>
        <v>316</v>
      </c>
      <c r="U582" s="10">
        <f t="shared" si="165"/>
        <v>10861</v>
      </c>
      <c r="V582" s="11">
        <v>10545</v>
      </c>
      <c r="W582" s="12">
        <f t="shared" si="166"/>
        <v>0</v>
      </c>
      <c r="X582" s="93">
        <f t="shared" ref="X582:X627" si="177">ROUND(V582/N582-1,4)</f>
        <v>0</v>
      </c>
      <c r="Y582" s="94" t="str">
        <f t="shared" si="176"/>
        <v>2.40%-3.60%</v>
      </c>
      <c r="Z582" s="15"/>
      <c r="AA582" s="15"/>
      <c r="AB582" s="15"/>
      <c r="AC582" s="96"/>
      <c r="AD582" s="8">
        <f t="shared" si="167"/>
        <v>0</v>
      </c>
      <c r="AE582" s="17">
        <f t="shared" si="168"/>
        <v>10545</v>
      </c>
      <c r="AF582" s="18">
        <f t="shared" si="169"/>
        <v>0</v>
      </c>
      <c r="AG582" s="98">
        <f t="shared" si="170"/>
        <v>0</v>
      </c>
      <c r="AH582" s="20">
        <v>14</v>
      </c>
      <c r="AI582" s="20">
        <v>450</v>
      </c>
      <c r="AJ582" s="20"/>
      <c r="AK582" s="20">
        <v>688</v>
      </c>
      <c r="AL582" s="20">
        <f t="shared" si="171"/>
        <v>153718</v>
      </c>
      <c r="AM582" s="7">
        <v>3</v>
      </c>
      <c r="AN582" s="20"/>
      <c r="AO582" s="21" t="s">
        <v>2083</v>
      </c>
      <c r="AP582" s="21" t="s">
        <v>2083</v>
      </c>
      <c r="AQ582" s="5" t="s">
        <v>733</v>
      </c>
      <c r="AR582" s="5" t="s">
        <v>261</v>
      </c>
      <c r="AS582" s="5" t="s">
        <v>374</v>
      </c>
      <c r="AT582" s="20"/>
      <c r="AU582" s="21"/>
      <c r="AV582" s="21"/>
      <c r="AW582" s="145" t="e" vm="1">
        <f t="shared" ca="1" si="172"/>
        <v>#NAME?</v>
      </c>
      <c r="AX582" s="21" t="str">
        <f>VLOOKUP(表1[[#This Row],[Pers.no.]],'[6]Person Detail'!$B:$L,11,0)</f>
        <v>50-70</v>
      </c>
      <c r="AY582" s="404">
        <f>VLOOKUP(表1[[#This Row],[Pers.no.]],'[6]Person Detail'!$B:$R,17,0)</f>
        <v>0.66672989377845215</v>
      </c>
      <c r="AZ582" s="404">
        <f>VLOOKUP(表1[[#This Row],[Pers.no.]],'[6]Person Detail'!$B:$W,21,0)</f>
        <v>0.76746724890829698</v>
      </c>
      <c r="BA582" s="404">
        <f>VLOOKUP(表1[[#This Row],[Pers.no.]],'[6]Person Detail'!$B:$W,22,0)</f>
        <v>0.74787234042553197</v>
      </c>
    </row>
    <row r="583" spans="1:53" ht="19.95" customHeight="1">
      <c r="A583" s="106" t="s">
        <v>562</v>
      </c>
      <c r="B583" s="5">
        <v>1320009</v>
      </c>
      <c r="C583" s="5" t="s">
        <v>54</v>
      </c>
      <c r="D583" s="5" t="s">
        <v>55</v>
      </c>
      <c r="E583" s="5" t="s">
        <v>736</v>
      </c>
      <c r="F583" s="5" t="s">
        <v>737</v>
      </c>
      <c r="G583" s="5" t="s">
        <v>378</v>
      </c>
      <c r="H583" s="6">
        <v>38200</v>
      </c>
      <c r="I583" s="5" t="s">
        <v>87</v>
      </c>
      <c r="J583" s="5" t="s">
        <v>757</v>
      </c>
      <c r="K583" s="5" t="s">
        <v>89</v>
      </c>
      <c r="L583" s="7">
        <v>2</v>
      </c>
      <c r="M583" s="7">
        <v>3</v>
      </c>
      <c r="N583" s="8">
        <v>9887</v>
      </c>
      <c r="O583" s="89">
        <v>0.03</v>
      </c>
      <c r="P583" s="10">
        <f t="shared" si="161"/>
        <v>297</v>
      </c>
      <c r="Q583" s="89">
        <v>0</v>
      </c>
      <c r="R583" s="10">
        <f t="shared" si="162"/>
        <v>0</v>
      </c>
      <c r="S583" s="89">
        <f t="shared" si="163"/>
        <v>3.0039445736826136E-2</v>
      </c>
      <c r="T583" s="10">
        <f t="shared" si="164"/>
        <v>297</v>
      </c>
      <c r="U583" s="10">
        <f t="shared" si="165"/>
        <v>10184</v>
      </c>
      <c r="V583" s="11">
        <v>10193</v>
      </c>
      <c r="W583" s="12">
        <f t="shared" si="166"/>
        <v>306</v>
      </c>
      <c r="X583" s="93">
        <f t="shared" si="177"/>
        <v>3.09E-2</v>
      </c>
      <c r="Y583" s="94" t="str">
        <f t="shared" si="176"/>
        <v>2.40%-3.60%</v>
      </c>
      <c r="Z583" s="15"/>
      <c r="AA583" s="15"/>
      <c r="AB583" s="15"/>
      <c r="AC583" s="96"/>
      <c r="AD583" s="8">
        <f t="shared" si="167"/>
        <v>0</v>
      </c>
      <c r="AE583" s="17">
        <f t="shared" si="168"/>
        <v>10193</v>
      </c>
      <c r="AF583" s="18">
        <f t="shared" si="169"/>
        <v>306</v>
      </c>
      <c r="AG583" s="98">
        <f t="shared" si="170"/>
        <v>3.0949731971275485E-2</v>
      </c>
      <c r="AH583" s="20">
        <v>14</v>
      </c>
      <c r="AI583" s="20">
        <v>450</v>
      </c>
      <c r="AJ583" s="20"/>
      <c r="AK583" s="20">
        <v>688</v>
      </c>
      <c r="AL583" s="20">
        <f t="shared" si="171"/>
        <v>148790</v>
      </c>
      <c r="AM583" s="7">
        <v>3</v>
      </c>
      <c r="AN583" s="20"/>
      <c r="AO583" s="21"/>
      <c r="AP583" s="21"/>
      <c r="AQ583" s="5" t="s">
        <v>733</v>
      </c>
      <c r="AR583" s="5" t="s">
        <v>261</v>
      </c>
      <c r="AS583" s="5" t="s">
        <v>374</v>
      </c>
      <c r="AT583" s="20"/>
      <c r="AU583" s="21"/>
      <c r="AV583" s="21"/>
      <c r="AW583" s="145" t="e" vm="1">
        <f t="shared" ca="1" si="172"/>
        <v>#NAME?</v>
      </c>
      <c r="AX583" s="21" t="str">
        <f>VLOOKUP(表1[[#This Row],[Pers.no.]],'[6]Person Detail'!$B:$L,11,0)</f>
        <v>50-70</v>
      </c>
      <c r="AY583" s="404">
        <f>VLOOKUP(表1[[#This Row],[Pers.no.]],'[6]Person Detail'!$B:$R,17,0)</f>
        <v>0.80008092251669027</v>
      </c>
      <c r="AZ583" s="404">
        <f>VLOOKUP(表1[[#This Row],[Pers.no.]],'[6]Person Detail'!$B:$W,21,0)</f>
        <v>0.92401869158878502</v>
      </c>
      <c r="BA583" s="404">
        <f>VLOOKUP(表1[[#This Row],[Pers.no.]],'[6]Person Detail'!$B:$W,22,0)</f>
        <v>0.90806236080178171</v>
      </c>
    </row>
    <row r="584" spans="1:53" ht="19.95" customHeight="1">
      <c r="A584" s="87" t="s">
        <v>562</v>
      </c>
      <c r="B584" s="5">
        <v>1332022</v>
      </c>
      <c r="C584" s="5" t="s">
        <v>54</v>
      </c>
      <c r="D584" s="5" t="s">
        <v>55</v>
      </c>
      <c r="E584" s="5" t="s">
        <v>736</v>
      </c>
      <c r="F584" s="5" t="s">
        <v>752</v>
      </c>
      <c r="G584" s="5" t="s">
        <v>753</v>
      </c>
      <c r="H584" s="6">
        <v>37186</v>
      </c>
      <c r="I584" s="5" t="s">
        <v>80</v>
      </c>
      <c r="J584" s="5" t="s">
        <v>760</v>
      </c>
      <c r="K584" s="5" t="s">
        <v>66</v>
      </c>
      <c r="L584" s="7">
        <v>2</v>
      </c>
      <c r="M584" s="7">
        <v>3</v>
      </c>
      <c r="N584" s="8">
        <v>9000</v>
      </c>
      <c r="O584" s="89">
        <v>3.5000000000000003E-2</v>
      </c>
      <c r="P584" s="10">
        <f t="shared" si="161"/>
        <v>315</v>
      </c>
      <c r="Q584" s="89">
        <v>0</v>
      </c>
      <c r="R584" s="10">
        <f t="shared" si="162"/>
        <v>0</v>
      </c>
      <c r="S584" s="89">
        <f t="shared" si="163"/>
        <v>3.5000000000000003E-2</v>
      </c>
      <c r="T584" s="10">
        <f t="shared" si="164"/>
        <v>315</v>
      </c>
      <c r="U584" s="10">
        <f t="shared" si="165"/>
        <v>9315</v>
      </c>
      <c r="V584" s="11">
        <v>9000</v>
      </c>
      <c r="W584" s="12">
        <f t="shared" si="166"/>
        <v>0</v>
      </c>
      <c r="X584" s="93">
        <f t="shared" si="177"/>
        <v>0</v>
      </c>
      <c r="Y584" s="94" t="str">
        <f t="shared" si="176"/>
        <v>2.80%-4.20%</v>
      </c>
      <c r="Z584" s="15"/>
      <c r="AA584" s="15"/>
      <c r="AB584" s="15"/>
      <c r="AC584" s="96"/>
      <c r="AD584" s="8">
        <f t="shared" si="167"/>
        <v>0</v>
      </c>
      <c r="AE584" s="17">
        <f t="shared" si="168"/>
        <v>9000</v>
      </c>
      <c r="AF584" s="18">
        <f t="shared" si="169"/>
        <v>0</v>
      </c>
      <c r="AG584" s="98">
        <f t="shared" si="170"/>
        <v>0</v>
      </c>
      <c r="AH584" s="20">
        <v>14</v>
      </c>
      <c r="AI584" s="20">
        <v>1580</v>
      </c>
      <c r="AJ584" s="20"/>
      <c r="AK584" s="20">
        <v>688</v>
      </c>
      <c r="AL584" s="20">
        <f t="shared" si="171"/>
        <v>145648</v>
      </c>
      <c r="AM584" s="7">
        <v>3</v>
      </c>
      <c r="AN584" s="20"/>
      <c r="AO584" s="21" t="s">
        <v>2083</v>
      </c>
      <c r="AP584" s="21" t="s">
        <v>2083</v>
      </c>
      <c r="AQ584" s="5" t="s">
        <v>733</v>
      </c>
      <c r="AR584" s="5" t="s">
        <v>261</v>
      </c>
      <c r="AS584" s="5" t="s">
        <v>374</v>
      </c>
      <c r="AT584" s="20"/>
      <c r="AU584" s="21"/>
      <c r="AV584" s="21"/>
      <c r="AW584" s="145" t="e" vm="1">
        <f t="shared" ca="1" si="172"/>
        <v>#NAME?</v>
      </c>
      <c r="AX584" s="21" t="str">
        <f>VLOOKUP(表1[[#This Row],[Pers.no.]],'[6]Person Detail'!$B:$L,11,0)</f>
        <v>&lt;50</v>
      </c>
      <c r="AY584" s="404">
        <f>VLOOKUP(表1[[#This Row],[Pers.no.]],'[6]Person Detail'!$B:$R,17,0)</f>
        <v>0.56904400606980277</v>
      </c>
      <c r="AZ584" s="404">
        <f>VLOOKUP(表1[[#This Row],[Pers.no.]],'[6]Person Detail'!$B:$W,21,0)</f>
        <v>0.65502183406113534</v>
      </c>
      <c r="BA584" s="404">
        <f>VLOOKUP(表1[[#This Row],[Pers.no.]],'[6]Person Detail'!$B:$W,22,0)</f>
        <v>0.63829787234042556</v>
      </c>
    </row>
    <row r="585" spans="1:53" ht="19.95" customHeight="1">
      <c r="A585" s="87" t="s">
        <v>562</v>
      </c>
      <c r="B585" s="5">
        <v>1334003</v>
      </c>
      <c r="C585" s="5" t="s">
        <v>54</v>
      </c>
      <c r="D585" s="5" t="s">
        <v>55</v>
      </c>
      <c r="E585" s="5" t="s">
        <v>736</v>
      </c>
      <c r="F585" s="5" t="s">
        <v>752</v>
      </c>
      <c r="G585" s="5" t="s">
        <v>753</v>
      </c>
      <c r="H585" s="6">
        <v>34213</v>
      </c>
      <c r="I585" s="5" t="s">
        <v>388</v>
      </c>
      <c r="J585" s="5" t="s">
        <v>763</v>
      </c>
      <c r="K585" s="5" t="s">
        <v>107</v>
      </c>
      <c r="L585" s="7">
        <v>2</v>
      </c>
      <c r="M585" s="7">
        <v>3</v>
      </c>
      <c r="N585" s="8">
        <v>9932</v>
      </c>
      <c r="O585" s="89">
        <v>0</v>
      </c>
      <c r="P585" s="10">
        <f t="shared" si="161"/>
        <v>0</v>
      </c>
      <c r="Q585" s="89">
        <v>0</v>
      </c>
      <c r="R585" s="10">
        <f t="shared" si="162"/>
        <v>0</v>
      </c>
      <c r="S585" s="89">
        <f t="shared" si="163"/>
        <v>0</v>
      </c>
      <c r="T585" s="10">
        <f t="shared" si="164"/>
        <v>0</v>
      </c>
      <c r="U585" s="10">
        <f t="shared" si="165"/>
        <v>9932</v>
      </c>
      <c r="V585" s="11">
        <f t="shared" ref="V585:V603" si="178">U585</f>
        <v>9932</v>
      </c>
      <c r="W585" s="12">
        <f t="shared" si="166"/>
        <v>0</v>
      </c>
      <c r="X585" s="93">
        <f t="shared" si="177"/>
        <v>0</v>
      </c>
      <c r="Y585" s="94" t="str">
        <f t="shared" si="176"/>
        <v>0.00%-0.00%</v>
      </c>
      <c r="Z585" s="15"/>
      <c r="AA585" s="15"/>
      <c r="AB585" s="15"/>
      <c r="AC585" s="96"/>
      <c r="AD585" s="8">
        <f t="shared" si="167"/>
        <v>0</v>
      </c>
      <c r="AE585" s="17">
        <f t="shared" si="168"/>
        <v>9932</v>
      </c>
      <c r="AF585" s="18">
        <f t="shared" si="169"/>
        <v>0</v>
      </c>
      <c r="AG585" s="98">
        <f t="shared" si="170"/>
        <v>0</v>
      </c>
      <c r="AH585" s="20">
        <v>14</v>
      </c>
      <c r="AI585" s="20">
        <v>1216</v>
      </c>
      <c r="AJ585" s="20"/>
      <c r="AK585" s="20">
        <v>688</v>
      </c>
      <c r="AL585" s="20">
        <f t="shared" si="171"/>
        <v>154328</v>
      </c>
      <c r="AM585" s="7">
        <v>3</v>
      </c>
      <c r="AN585" s="20"/>
      <c r="AO585" s="21"/>
      <c r="AP585" s="21"/>
      <c r="AQ585" s="5" t="s">
        <v>733</v>
      </c>
      <c r="AR585" s="5" t="s">
        <v>261</v>
      </c>
      <c r="AS585" s="5" t="s">
        <v>374</v>
      </c>
      <c r="AT585" s="20"/>
      <c r="AU585" s="21"/>
      <c r="AV585" s="21"/>
      <c r="AW585" s="145" t="e" vm="1">
        <f t="shared" ca="1" si="172"/>
        <v>#NAME?</v>
      </c>
      <c r="AX585" s="21" t="str">
        <f>VLOOKUP(表1[[#This Row],[Pers.no.]],'[6]Person Detail'!$B:$L,11,0)</f>
        <v>&gt;90</v>
      </c>
      <c r="AY585" s="404">
        <f>VLOOKUP(表1[[#This Row],[Pers.no.]],'[6]Person Detail'!$B:$R,17,0)</f>
        <v>1.0510052910052909</v>
      </c>
      <c r="AZ585" s="404">
        <f>VLOOKUP(表1[[#This Row],[Pers.no.]],'[6]Person Detail'!$B:$W,21,0)</f>
        <v>1.0066896411919724</v>
      </c>
      <c r="BA585" s="404">
        <f>VLOOKUP(表1[[#This Row],[Pers.no.]],'[6]Person Detail'!$B:$W,22,0)</f>
        <v>0.93464452077353788</v>
      </c>
    </row>
    <row r="586" spans="1:53" ht="19.95" customHeight="1">
      <c r="A586" s="106" t="s">
        <v>562</v>
      </c>
      <c r="B586" s="5">
        <v>1700105</v>
      </c>
      <c r="C586" s="5" t="s">
        <v>54</v>
      </c>
      <c r="D586" s="5" t="s">
        <v>55</v>
      </c>
      <c r="E586" s="5" t="s">
        <v>736</v>
      </c>
      <c r="F586" s="5" t="s">
        <v>752</v>
      </c>
      <c r="G586" s="5" t="s">
        <v>753</v>
      </c>
      <c r="H586" s="6">
        <v>39630</v>
      </c>
      <c r="I586" s="5" t="s">
        <v>388</v>
      </c>
      <c r="J586" s="5" t="s">
        <v>766</v>
      </c>
      <c r="K586" s="5" t="s">
        <v>107</v>
      </c>
      <c r="L586" s="7">
        <v>2</v>
      </c>
      <c r="M586" s="7">
        <v>3</v>
      </c>
      <c r="N586" s="8">
        <v>12500</v>
      </c>
      <c r="O586" s="89">
        <v>0</v>
      </c>
      <c r="P586" s="10">
        <f t="shared" si="161"/>
        <v>0</v>
      </c>
      <c r="Q586" s="89">
        <v>0</v>
      </c>
      <c r="R586" s="10">
        <f t="shared" si="162"/>
        <v>0</v>
      </c>
      <c r="S586" s="89">
        <f t="shared" si="163"/>
        <v>0</v>
      </c>
      <c r="T586" s="10">
        <f t="shared" si="164"/>
        <v>0</v>
      </c>
      <c r="U586" s="10">
        <f t="shared" si="165"/>
        <v>12500</v>
      </c>
      <c r="V586" s="11">
        <f t="shared" si="178"/>
        <v>12500</v>
      </c>
      <c r="W586" s="12">
        <f t="shared" si="166"/>
        <v>0</v>
      </c>
      <c r="X586" s="93">
        <f t="shared" si="177"/>
        <v>0</v>
      </c>
      <c r="Y586" s="94" t="str">
        <f t="shared" si="176"/>
        <v>0.00%-0.00%</v>
      </c>
      <c r="Z586" s="15"/>
      <c r="AA586" s="15"/>
      <c r="AB586" s="15"/>
      <c r="AC586" s="96"/>
      <c r="AD586" s="8">
        <f t="shared" si="167"/>
        <v>0</v>
      </c>
      <c r="AE586" s="17">
        <f t="shared" si="168"/>
        <v>12500</v>
      </c>
      <c r="AF586" s="18">
        <f t="shared" si="169"/>
        <v>0</v>
      </c>
      <c r="AG586" s="98">
        <f t="shared" si="170"/>
        <v>0</v>
      </c>
      <c r="AH586" s="20">
        <v>14</v>
      </c>
      <c r="AI586" s="20">
        <v>550</v>
      </c>
      <c r="AJ586" s="20"/>
      <c r="AK586" s="20">
        <v>688</v>
      </c>
      <c r="AL586" s="20">
        <f t="shared" si="171"/>
        <v>182288</v>
      </c>
      <c r="AM586" s="7">
        <v>4</v>
      </c>
      <c r="AN586" s="20"/>
      <c r="AO586" s="21"/>
      <c r="AP586" s="21"/>
      <c r="AQ586" s="5" t="s">
        <v>733</v>
      </c>
      <c r="AR586" s="5" t="s">
        <v>261</v>
      </c>
      <c r="AS586" s="5" t="s">
        <v>374</v>
      </c>
      <c r="AT586" s="20"/>
      <c r="AU586" s="21"/>
      <c r="AV586" s="21"/>
      <c r="AW586" s="145" t="e" vm="1">
        <f t="shared" ca="1" si="172"/>
        <v>#NAME?</v>
      </c>
      <c r="AX586" s="21" t="str">
        <f>VLOOKUP(表1[[#This Row],[Pers.no.]],'[6]Person Detail'!$B:$L,11,0)</f>
        <v>&gt;90</v>
      </c>
      <c r="AY586" s="404">
        <f>VLOOKUP(表1[[#This Row],[Pers.no.]],'[6]Person Detail'!$B:$R,17,0)</f>
        <v>1.3227513227513228</v>
      </c>
      <c r="AZ586" s="404">
        <f>VLOOKUP(表1[[#This Row],[Pers.no.]],'[6]Person Detail'!$B:$W,21,0)</f>
        <v>1.2669774984796269</v>
      </c>
      <c r="BA586" s="404">
        <f>VLOOKUP(表1[[#This Row],[Pers.no.]],'[6]Person Detail'!$B:$W,22,0)</f>
        <v>1.1763045217145816</v>
      </c>
    </row>
    <row r="587" spans="1:53" ht="19.95" customHeight="1">
      <c r="A587" s="87" t="s">
        <v>562</v>
      </c>
      <c r="B587" s="5">
        <v>1710128</v>
      </c>
      <c r="C587" s="5" t="s">
        <v>54</v>
      </c>
      <c r="D587" s="5" t="s">
        <v>55</v>
      </c>
      <c r="E587" s="5" t="s">
        <v>736</v>
      </c>
      <c r="F587" s="5" t="s">
        <v>752</v>
      </c>
      <c r="G587" s="5" t="s">
        <v>753</v>
      </c>
      <c r="H587" s="6">
        <v>40544</v>
      </c>
      <c r="I587" s="5" t="s">
        <v>110</v>
      </c>
      <c r="J587" s="5" t="s">
        <v>110</v>
      </c>
      <c r="K587" s="5" t="s">
        <v>89</v>
      </c>
      <c r="L587" s="7">
        <v>2</v>
      </c>
      <c r="M587" s="7">
        <v>2</v>
      </c>
      <c r="N587" s="8">
        <v>8628</v>
      </c>
      <c r="O587" s="89">
        <v>0</v>
      </c>
      <c r="P587" s="10">
        <f t="shared" ref="P587:P650" si="179">ROUND(N587*O587,0)</f>
        <v>0</v>
      </c>
      <c r="Q587" s="89">
        <v>0</v>
      </c>
      <c r="R587" s="10">
        <f t="shared" ref="R587:R650" si="180">ROUND(N587*Q587,0)</f>
        <v>0</v>
      </c>
      <c r="S587" s="89">
        <f t="shared" ref="S587:S650" si="181">T587/N587</f>
        <v>0</v>
      </c>
      <c r="T587" s="10">
        <f t="shared" ref="T587:T650" si="182">P587+R587</f>
        <v>0</v>
      </c>
      <c r="U587" s="10">
        <f t="shared" ref="U587:U650" si="183">N587+T587</f>
        <v>8628</v>
      </c>
      <c r="V587" s="11">
        <f t="shared" si="178"/>
        <v>8628</v>
      </c>
      <c r="W587" s="12">
        <f t="shared" ref="W587:W650" si="184">V587-N587</f>
        <v>0</v>
      </c>
      <c r="X587" s="93">
        <f t="shared" si="177"/>
        <v>0</v>
      </c>
      <c r="Y587" s="94" t="str">
        <f t="shared" si="176"/>
        <v>0.00%-0.00%</v>
      </c>
      <c r="Z587" s="15"/>
      <c r="AA587" s="15"/>
      <c r="AB587" s="15"/>
      <c r="AC587" s="96"/>
      <c r="AD587" s="8">
        <f t="shared" ref="AD587:AD650" si="185">ROUND(N587*AC587,0)</f>
        <v>0</v>
      </c>
      <c r="AE587" s="17">
        <f t="shared" ref="AE587:AE650" si="186">V587+AD587</f>
        <v>8628</v>
      </c>
      <c r="AF587" s="18">
        <f t="shared" ref="AF587:AF650" si="187">AE587-N587</f>
        <v>0</v>
      </c>
      <c r="AG587" s="98">
        <f t="shared" ref="AG587:AG650" si="188">AE587/N587-1</f>
        <v>0</v>
      </c>
      <c r="AH587" s="20">
        <v>14</v>
      </c>
      <c r="AI587" s="20">
        <v>850</v>
      </c>
      <c r="AJ587" s="20"/>
      <c r="AK587" s="20">
        <v>688</v>
      </c>
      <c r="AL587" s="20">
        <f t="shared" ref="AL587:AL650" si="189">AE587*AH587+AI587*12+AK587+IF(AB587="",AJ587,IF(AB587="D",5000,IF(AB587="C",1000,0)))*12</f>
        <v>131680</v>
      </c>
      <c r="AM587" s="7">
        <v>5</v>
      </c>
      <c r="AN587" s="20"/>
      <c r="AO587" s="21"/>
      <c r="AP587" s="21"/>
      <c r="AQ587" s="5" t="s">
        <v>733</v>
      </c>
      <c r="AR587" s="5" t="s">
        <v>261</v>
      </c>
      <c r="AS587" s="5" t="s">
        <v>374</v>
      </c>
      <c r="AT587" s="20"/>
      <c r="AU587" s="21"/>
      <c r="AV587" s="21"/>
      <c r="AW587" s="145" t="e" vm="1">
        <f t="shared" ca="1" si="172"/>
        <v>#NAME?</v>
      </c>
      <c r="AX587" s="21" t="str">
        <f>VLOOKUP(表1[[#This Row],[Pers.no.]],'[6]Person Detail'!$B:$L,11,0)</f>
        <v>0</v>
      </c>
      <c r="AY587" s="404">
        <f>VLOOKUP(表1[[#This Row],[Pers.no.]],'[6]Person Detail'!$B:$R,17,0)</f>
        <v>0.69819947400364146</v>
      </c>
      <c r="AZ587" s="404">
        <f>VLOOKUP(表1[[#This Row],[Pers.no.]],'[6]Person Detail'!$B:$W,21,0)</f>
        <v>0.8063551401869159</v>
      </c>
      <c r="BA587" s="404">
        <f>VLOOKUP(表1[[#This Row],[Pers.no.]],'[6]Person Detail'!$B:$W,22,0)</f>
        <v>0.768641425389755</v>
      </c>
    </row>
    <row r="588" spans="1:53" ht="19.95" customHeight="1">
      <c r="A588" s="87" t="s">
        <v>562</v>
      </c>
      <c r="B588" s="5">
        <v>11021147</v>
      </c>
      <c r="C588" s="5" t="s">
        <v>54</v>
      </c>
      <c r="D588" s="5" t="s">
        <v>55</v>
      </c>
      <c r="E588" s="5" t="s">
        <v>736</v>
      </c>
      <c r="F588" s="5" t="s">
        <v>737</v>
      </c>
      <c r="G588" s="5" t="s">
        <v>378</v>
      </c>
      <c r="H588" s="6">
        <v>43240</v>
      </c>
      <c r="I588" s="5" t="s">
        <v>150</v>
      </c>
      <c r="J588" s="5" t="s">
        <v>771</v>
      </c>
      <c r="K588" s="5" t="s">
        <v>59</v>
      </c>
      <c r="L588" s="7">
        <v>2</v>
      </c>
      <c r="M588" s="7">
        <v>3</v>
      </c>
      <c r="N588" s="8">
        <v>18400</v>
      </c>
      <c r="O588" s="89">
        <v>2.5000000000000001E-2</v>
      </c>
      <c r="P588" s="10">
        <f t="shared" si="179"/>
        <v>460</v>
      </c>
      <c r="Q588" s="89">
        <v>0</v>
      </c>
      <c r="R588" s="10">
        <f t="shared" si="180"/>
        <v>0</v>
      </c>
      <c r="S588" s="89">
        <f t="shared" si="181"/>
        <v>2.5000000000000001E-2</v>
      </c>
      <c r="T588" s="10">
        <f t="shared" si="182"/>
        <v>460</v>
      </c>
      <c r="U588" s="10">
        <f t="shared" si="183"/>
        <v>18860</v>
      </c>
      <c r="V588" s="11">
        <v>18950</v>
      </c>
      <c r="W588" s="12">
        <f t="shared" si="184"/>
        <v>550</v>
      </c>
      <c r="X588" s="93">
        <f t="shared" si="177"/>
        <v>2.9899999999999999E-2</v>
      </c>
      <c r="Y588" s="94" t="str">
        <f t="shared" si="176"/>
        <v>2.00%-3.00%</v>
      </c>
      <c r="Z588" s="15"/>
      <c r="AA588" s="15"/>
      <c r="AB588" s="15"/>
      <c r="AC588" s="96"/>
      <c r="AD588" s="8">
        <f t="shared" si="185"/>
        <v>0</v>
      </c>
      <c r="AE588" s="17">
        <f t="shared" si="186"/>
        <v>18950</v>
      </c>
      <c r="AF588" s="18">
        <f t="shared" si="187"/>
        <v>550</v>
      </c>
      <c r="AG588" s="98">
        <f t="shared" si="188"/>
        <v>2.9891304347826164E-2</v>
      </c>
      <c r="AH588" s="20">
        <v>14</v>
      </c>
      <c r="AI588" s="20">
        <v>5990</v>
      </c>
      <c r="AJ588" s="20"/>
      <c r="AK588" s="20">
        <v>688</v>
      </c>
      <c r="AL588" s="20">
        <f t="shared" si="189"/>
        <v>337868</v>
      </c>
      <c r="AM588" s="7">
        <v>4</v>
      </c>
      <c r="AN588" s="20"/>
      <c r="AO588" s="21"/>
      <c r="AP588" s="21"/>
      <c r="AQ588" s="5" t="s">
        <v>733</v>
      </c>
      <c r="AR588" s="5" t="s">
        <v>261</v>
      </c>
      <c r="AS588" s="5" t="s">
        <v>374</v>
      </c>
      <c r="AT588" s="20"/>
      <c r="AU588" s="21"/>
      <c r="AV588" s="21"/>
      <c r="AW588" s="145" t="e" vm="1">
        <f t="shared" ca="1" si="172"/>
        <v>#NAME?</v>
      </c>
      <c r="AX588" s="21" t="str">
        <f>VLOOKUP(表1[[#This Row],[Pers.no.]],'[6]Person Detail'!$B:$L,11,0)</f>
        <v>70-90</v>
      </c>
      <c r="AY588" s="404">
        <f>VLOOKUP(表1[[#This Row],[Pers.no.]],'[6]Person Detail'!$B:$R,17,0)</f>
        <v>0.79163619154153941</v>
      </c>
      <c r="AZ588" s="404">
        <f>VLOOKUP(表1[[#This Row],[Pers.no.]],'[6]Person Detail'!$B:$W,21,0)</f>
        <v>0.71979032194969295</v>
      </c>
      <c r="BA588" s="404">
        <f>VLOOKUP(表1[[#This Row],[Pers.no.]],'[6]Person Detail'!$B:$W,22,0)</f>
        <v>0.73109567901234573</v>
      </c>
    </row>
    <row r="589" spans="1:53" ht="19.95" customHeight="1">
      <c r="A589" s="106" t="s">
        <v>562</v>
      </c>
      <c r="B589" s="5">
        <v>15000037</v>
      </c>
      <c r="C589" s="5" t="s">
        <v>54</v>
      </c>
      <c r="D589" s="5" t="s">
        <v>55</v>
      </c>
      <c r="E589" s="5" t="s">
        <v>736</v>
      </c>
      <c r="F589" s="5" t="s">
        <v>752</v>
      </c>
      <c r="G589" s="5" t="s">
        <v>753</v>
      </c>
      <c r="H589" s="6">
        <v>38535</v>
      </c>
      <c r="I589" s="5" t="s">
        <v>150</v>
      </c>
      <c r="J589" s="5" t="s">
        <v>774</v>
      </c>
      <c r="K589" s="5" t="s">
        <v>59</v>
      </c>
      <c r="L589" s="7">
        <v>2</v>
      </c>
      <c r="M589" s="7">
        <v>3</v>
      </c>
      <c r="N589" s="8">
        <v>25792</v>
      </c>
      <c r="O589" s="89">
        <v>0</v>
      </c>
      <c r="P589" s="10">
        <f t="shared" si="179"/>
        <v>0</v>
      </c>
      <c r="Q589" s="89">
        <v>0</v>
      </c>
      <c r="R589" s="10">
        <f t="shared" si="180"/>
        <v>0</v>
      </c>
      <c r="S589" s="89">
        <f t="shared" si="181"/>
        <v>0</v>
      </c>
      <c r="T589" s="10">
        <f t="shared" si="182"/>
        <v>0</v>
      </c>
      <c r="U589" s="10">
        <f t="shared" si="183"/>
        <v>25792</v>
      </c>
      <c r="V589" s="11">
        <v>25920</v>
      </c>
      <c r="W589" s="12">
        <f t="shared" si="184"/>
        <v>128</v>
      </c>
      <c r="X589" s="93">
        <f t="shared" si="177"/>
        <v>5.0000000000000001E-3</v>
      </c>
      <c r="Y589" s="94" t="str">
        <f t="shared" si="176"/>
        <v>0.00%-0.00%</v>
      </c>
      <c r="Z589" s="15"/>
      <c r="AA589" s="15"/>
      <c r="AB589" s="15"/>
      <c r="AC589" s="96"/>
      <c r="AD589" s="8">
        <f t="shared" si="185"/>
        <v>0</v>
      </c>
      <c r="AE589" s="17">
        <f t="shared" si="186"/>
        <v>25920</v>
      </c>
      <c r="AF589" s="18">
        <f t="shared" si="187"/>
        <v>128</v>
      </c>
      <c r="AG589" s="98">
        <f t="shared" si="188"/>
        <v>4.9627791563275903E-3</v>
      </c>
      <c r="AH589" s="20">
        <v>14</v>
      </c>
      <c r="AI589" s="20">
        <v>4250</v>
      </c>
      <c r="AJ589" s="20"/>
      <c r="AK589" s="20">
        <v>688</v>
      </c>
      <c r="AL589" s="20">
        <f t="shared" si="189"/>
        <v>414568</v>
      </c>
      <c r="AM589" s="7">
        <v>3</v>
      </c>
      <c r="AN589" s="20"/>
      <c r="AO589" s="21" t="s">
        <v>775</v>
      </c>
      <c r="AP589" s="21"/>
      <c r="AQ589" s="5" t="s">
        <v>733</v>
      </c>
      <c r="AR589" s="5" t="s">
        <v>261</v>
      </c>
      <c r="AS589" s="5" t="s">
        <v>374</v>
      </c>
      <c r="AT589" s="20"/>
      <c r="AU589" s="21"/>
      <c r="AV589" s="21"/>
      <c r="AW589" s="145" t="e" vm="1">
        <f t="shared" ca="1" si="172"/>
        <v>#NAME?</v>
      </c>
      <c r="AX589" s="21" t="str">
        <f>VLOOKUP(表1[[#This Row],[Pers.no.]],'[6]Person Detail'!$B:$L,11,0)</f>
        <v>&gt;90</v>
      </c>
      <c r="AY589" s="404">
        <f>VLOOKUP(表1[[#This Row],[Pers.no.]],'[6]Person Detail'!$B:$R,17,0)</f>
        <v>1.1096674267521405</v>
      </c>
      <c r="AZ589" s="404">
        <f>VLOOKUP(表1[[#This Row],[Pers.no.]],'[6]Person Detail'!$B:$W,21,0)</f>
        <v>1.0089582599851348</v>
      </c>
      <c r="BA589" s="404">
        <f>VLOOKUP(表1[[#This Row],[Pers.no.]],'[6]Person Detail'!$B:$W,22,0)</f>
        <v>1</v>
      </c>
    </row>
    <row r="590" spans="1:53" ht="19.95" customHeight="1">
      <c r="A590" s="87" t="s">
        <v>562</v>
      </c>
      <c r="B590" s="5">
        <v>11011107</v>
      </c>
      <c r="C590" s="5" t="s">
        <v>54</v>
      </c>
      <c r="D590" s="5" t="s">
        <v>55</v>
      </c>
      <c r="E590" s="5" t="s">
        <v>736</v>
      </c>
      <c r="F590" s="5" t="s">
        <v>778</v>
      </c>
      <c r="G590" s="5" t="s">
        <v>732</v>
      </c>
      <c r="H590" s="6">
        <v>39539</v>
      </c>
      <c r="I590" s="5" t="s">
        <v>150</v>
      </c>
      <c r="J590" s="5" t="s">
        <v>779</v>
      </c>
      <c r="K590" s="5" t="s">
        <v>59</v>
      </c>
      <c r="L590" s="7">
        <v>2</v>
      </c>
      <c r="M590" s="7">
        <v>3</v>
      </c>
      <c r="N590" s="8">
        <v>25563</v>
      </c>
      <c r="O590" s="89">
        <v>2.5000000000000001E-2</v>
      </c>
      <c r="P590" s="10">
        <f t="shared" si="179"/>
        <v>639</v>
      </c>
      <c r="Q590" s="89">
        <v>0</v>
      </c>
      <c r="R590" s="10">
        <f t="shared" si="180"/>
        <v>0</v>
      </c>
      <c r="S590" s="89">
        <f t="shared" si="181"/>
        <v>2.4997066072057272E-2</v>
      </c>
      <c r="T590" s="10">
        <f t="shared" si="182"/>
        <v>639</v>
      </c>
      <c r="U590" s="10">
        <f t="shared" si="183"/>
        <v>26202</v>
      </c>
      <c r="V590" s="11">
        <v>26200</v>
      </c>
      <c r="W590" s="12">
        <f t="shared" si="184"/>
        <v>637</v>
      </c>
      <c r="X590" s="93">
        <f t="shared" si="177"/>
        <v>2.4899999999999999E-2</v>
      </c>
      <c r="Y590" s="94" t="str">
        <f t="shared" si="176"/>
        <v>2.00%-3.00%</v>
      </c>
      <c r="Z590" s="15"/>
      <c r="AA590" s="15"/>
      <c r="AB590" s="15"/>
      <c r="AC590" s="96"/>
      <c r="AD590" s="8">
        <f t="shared" si="185"/>
        <v>0</v>
      </c>
      <c r="AE590" s="17">
        <f t="shared" si="186"/>
        <v>26200</v>
      </c>
      <c r="AF590" s="18">
        <f t="shared" si="187"/>
        <v>637</v>
      </c>
      <c r="AG590" s="98">
        <f t="shared" si="188"/>
        <v>2.491882799358458E-2</v>
      </c>
      <c r="AH590" s="20">
        <v>14</v>
      </c>
      <c r="AI590" s="20">
        <v>450</v>
      </c>
      <c r="AJ590" s="20"/>
      <c r="AK590" s="20">
        <v>688</v>
      </c>
      <c r="AL590" s="20">
        <f t="shared" si="189"/>
        <v>372888</v>
      </c>
      <c r="AM590" s="7">
        <v>4</v>
      </c>
      <c r="AN590" s="20"/>
      <c r="AO590" s="21"/>
      <c r="AP590" s="21"/>
      <c r="AQ590" s="5" t="s">
        <v>373</v>
      </c>
      <c r="AR590" s="5" t="s">
        <v>261</v>
      </c>
      <c r="AS590" s="5" t="s">
        <v>374</v>
      </c>
      <c r="AT590" s="20"/>
      <c r="AU590" s="21"/>
      <c r="AV590" s="21"/>
      <c r="AW590" s="145" t="e" vm="1">
        <f t="shared" ca="1" si="172"/>
        <v>#NAME?</v>
      </c>
      <c r="AX590" s="21" t="str">
        <f>VLOOKUP(表1[[#This Row],[Pers.no.]],'[6]Person Detail'!$B:$L,11,0)</f>
        <v>70-90</v>
      </c>
      <c r="AY590" s="404">
        <f>VLOOKUP(表1[[#This Row],[Pers.no.]],'[6]Person Detail'!$B:$R,17,0)</f>
        <v>1.0998149980639331</v>
      </c>
      <c r="AZ590" s="404">
        <f>VLOOKUP(表1[[#This Row],[Pers.no.]],'[6]Person Detail'!$B:$W,21,0)</f>
        <v>1</v>
      </c>
      <c r="BA590" s="404">
        <f>VLOOKUP(表1[[#This Row],[Pers.no.]],'[6]Person Detail'!$B:$W,22,0)</f>
        <v>1.0108024691358024</v>
      </c>
    </row>
    <row r="591" spans="1:53" ht="19.95" customHeight="1">
      <c r="A591" s="87" t="s">
        <v>562</v>
      </c>
      <c r="B591" s="5">
        <v>11011427</v>
      </c>
      <c r="C591" s="5" t="s">
        <v>54</v>
      </c>
      <c r="D591" s="5" t="s">
        <v>55</v>
      </c>
      <c r="E591" s="5" t="s">
        <v>736</v>
      </c>
      <c r="F591" s="5" t="s">
        <v>782</v>
      </c>
      <c r="G591" s="5" t="s">
        <v>732</v>
      </c>
      <c r="H591" s="6">
        <v>41570</v>
      </c>
      <c r="I591" s="5" t="s">
        <v>105</v>
      </c>
      <c r="J591" s="5" t="s">
        <v>105</v>
      </c>
      <c r="K591" s="5" t="s">
        <v>107</v>
      </c>
      <c r="L591" s="7">
        <v>2</v>
      </c>
      <c r="M591" s="7">
        <v>3</v>
      </c>
      <c r="N591" s="8">
        <v>11480</v>
      </c>
      <c r="O591" s="89">
        <v>0</v>
      </c>
      <c r="P591" s="10">
        <f t="shared" si="179"/>
        <v>0</v>
      </c>
      <c r="Q591" s="89">
        <v>0</v>
      </c>
      <c r="R591" s="10">
        <f t="shared" si="180"/>
        <v>0</v>
      </c>
      <c r="S591" s="89">
        <f t="shared" si="181"/>
        <v>0</v>
      </c>
      <c r="T591" s="10">
        <f t="shared" si="182"/>
        <v>0</v>
      </c>
      <c r="U591" s="10">
        <f t="shared" si="183"/>
        <v>11480</v>
      </c>
      <c r="V591" s="11">
        <f t="shared" si="178"/>
        <v>11480</v>
      </c>
      <c r="W591" s="12">
        <f t="shared" si="184"/>
        <v>0</v>
      </c>
      <c r="X591" s="93">
        <f t="shared" si="177"/>
        <v>0</v>
      </c>
      <c r="Y591" s="94" t="str">
        <f t="shared" si="176"/>
        <v>0.00%-0.00%</v>
      </c>
      <c r="Z591" s="15"/>
      <c r="AA591" s="15"/>
      <c r="AB591" s="15"/>
      <c r="AC591" s="96"/>
      <c r="AD591" s="8">
        <f t="shared" si="185"/>
        <v>0</v>
      </c>
      <c r="AE591" s="17">
        <f t="shared" si="186"/>
        <v>11480</v>
      </c>
      <c r="AF591" s="18">
        <f t="shared" si="187"/>
        <v>0</v>
      </c>
      <c r="AG591" s="98">
        <f t="shared" si="188"/>
        <v>0</v>
      </c>
      <c r="AH591" s="20">
        <v>14</v>
      </c>
      <c r="AI591" s="20">
        <v>450</v>
      </c>
      <c r="AJ591" s="20"/>
      <c r="AK591" s="20">
        <v>688</v>
      </c>
      <c r="AL591" s="20">
        <f t="shared" si="189"/>
        <v>166808</v>
      </c>
      <c r="AM591" s="7">
        <v>2</v>
      </c>
      <c r="AN591" s="20"/>
      <c r="AO591" s="21"/>
      <c r="AP591" s="21"/>
      <c r="AQ591" s="5" t="s">
        <v>783</v>
      </c>
      <c r="AR591" s="5" t="s">
        <v>261</v>
      </c>
      <c r="AS591" s="5" t="s">
        <v>374</v>
      </c>
      <c r="AT591" s="20"/>
      <c r="AU591" s="21"/>
      <c r="AV591" s="21"/>
      <c r="AW591" s="145" t="e" vm="1">
        <f t="shared" ca="1" si="172"/>
        <v>#NAME?</v>
      </c>
      <c r="AX591" s="21" t="str">
        <f>VLOOKUP(表1[[#This Row],[Pers.no.]],'[6]Person Detail'!$B:$L,11,0)</f>
        <v>&gt;90</v>
      </c>
      <c r="AY591" s="404">
        <f>VLOOKUP(表1[[#This Row],[Pers.no.]],'[6]Person Detail'!$B:$R,17,0)</f>
        <v>1.2148148148148148</v>
      </c>
      <c r="AZ591" s="404">
        <f>VLOOKUP(表1[[#This Row],[Pers.no.]],'[6]Person Detail'!$B:$W,21,0)</f>
        <v>1.1635921346036895</v>
      </c>
      <c r="BA591" s="404">
        <f>VLOOKUP(表1[[#This Row],[Pers.no.]],'[6]Person Detail'!$B:$W,22,0)</f>
        <v>1.0803180727426716</v>
      </c>
    </row>
    <row r="592" spans="1:53" ht="19.95" customHeight="1">
      <c r="A592" s="106" t="s">
        <v>562</v>
      </c>
      <c r="B592" s="5">
        <v>11012184</v>
      </c>
      <c r="C592" s="5" t="s">
        <v>54</v>
      </c>
      <c r="D592" s="5" t="s">
        <v>55</v>
      </c>
      <c r="E592" s="5" t="s">
        <v>736</v>
      </c>
      <c r="F592" s="5" t="s">
        <v>782</v>
      </c>
      <c r="G592" s="5" t="s">
        <v>732</v>
      </c>
      <c r="H592" s="6">
        <v>42064</v>
      </c>
      <c r="I592" s="5" t="s">
        <v>105</v>
      </c>
      <c r="J592" s="5" t="s">
        <v>105</v>
      </c>
      <c r="K592" s="5" t="s">
        <v>107</v>
      </c>
      <c r="L592" s="7">
        <v>2</v>
      </c>
      <c r="M592" s="7">
        <v>3</v>
      </c>
      <c r="N592" s="8">
        <v>11536</v>
      </c>
      <c r="O592" s="89">
        <v>0</v>
      </c>
      <c r="P592" s="10">
        <f t="shared" si="179"/>
        <v>0</v>
      </c>
      <c r="Q592" s="89">
        <v>0</v>
      </c>
      <c r="R592" s="10">
        <f t="shared" si="180"/>
        <v>0</v>
      </c>
      <c r="S592" s="89">
        <f t="shared" si="181"/>
        <v>0</v>
      </c>
      <c r="T592" s="10">
        <f t="shared" si="182"/>
        <v>0</v>
      </c>
      <c r="U592" s="10">
        <f t="shared" si="183"/>
        <v>11536</v>
      </c>
      <c r="V592" s="11">
        <f t="shared" si="178"/>
        <v>11536</v>
      </c>
      <c r="W592" s="12">
        <f t="shared" si="184"/>
        <v>0</v>
      </c>
      <c r="X592" s="93">
        <f t="shared" si="177"/>
        <v>0</v>
      </c>
      <c r="Y592" s="94" t="str">
        <f t="shared" si="176"/>
        <v>0.00%-0.00%</v>
      </c>
      <c r="Z592" s="15"/>
      <c r="AA592" s="15"/>
      <c r="AB592" s="15"/>
      <c r="AC592" s="96"/>
      <c r="AD592" s="8">
        <f t="shared" si="185"/>
        <v>0</v>
      </c>
      <c r="AE592" s="17">
        <f t="shared" si="186"/>
        <v>11536</v>
      </c>
      <c r="AF592" s="18">
        <f t="shared" si="187"/>
        <v>0</v>
      </c>
      <c r="AG592" s="98">
        <f t="shared" si="188"/>
        <v>0</v>
      </c>
      <c r="AH592" s="20">
        <v>14</v>
      </c>
      <c r="AI592" s="20">
        <v>450</v>
      </c>
      <c r="AJ592" s="20"/>
      <c r="AK592" s="20">
        <v>688</v>
      </c>
      <c r="AL592" s="20">
        <f t="shared" si="189"/>
        <v>167592</v>
      </c>
      <c r="AM592" s="7">
        <v>3</v>
      </c>
      <c r="AN592" s="20"/>
      <c r="AO592" s="21"/>
      <c r="AP592" s="21"/>
      <c r="AQ592" s="5" t="s">
        <v>783</v>
      </c>
      <c r="AR592" s="5" t="s">
        <v>261</v>
      </c>
      <c r="AS592" s="5" t="s">
        <v>374</v>
      </c>
      <c r="AT592" s="20"/>
      <c r="AU592" s="21"/>
      <c r="AV592" s="21"/>
      <c r="AW592" s="145" t="e" vm="1">
        <f t="shared" ca="1" si="172"/>
        <v>#NAME?</v>
      </c>
      <c r="AX592" s="21" t="str">
        <f>VLOOKUP(表1[[#This Row],[Pers.no.]],'[6]Person Detail'!$B:$L,11,0)</f>
        <v>&gt;90</v>
      </c>
      <c r="AY592" s="404">
        <f>VLOOKUP(表1[[#This Row],[Pers.no.]],'[6]Person Detail'!$B:$R,17,0)</f>
        <v>1.2207407407407407</v>
      </c>
      <c r="AZ592" s="404">
        <f>VLOOKUP(表1[[#This Row],[Pers.no.]],'[6]Person Detail'!$B:$W,21,0)</f>
        <v>1.1692681937968781</v>
      </c>
      <c r="BA592" s="404">
        <f>VLOOKUP(表1[[#This Row],[Pers.no.]],'[6]Person Detail'!$B:$W,22,0)</f>
        <v>1.0855879169999529</v>
      </c>
    </row>
    <row r="593" spans="1:53" ht="19.95" customHeight="1">
      <c r="A593" s="87" t="s">
        <v>562</v>
      </c>
      <c r="B593" s="5">
        <v>11015244</v>
      </c>
      <c r="C593" s="5" t="s">
        <v>54</v>
      </c>
      <c r="D593" s="5" t="s">
        <v>55</v>
      </c>
      <c r="E593" s="5" t="s">
        <v>736</v>
      </c>
      <c r="F593" s="5" t="s">
        <v>782</v>
      </c>
      <c r="G593" s="5" t="s">
        <v>732</v>
      </c>
      <c r="H593" s="6">
        <v>41122</v>
      </c>
      <c r="I593" s="5" t="s">
        <v>150</v>
      </c>
      <c r="J593" s="5" t="s">
        <v>788</v>
      </c>
      <c r="K593" s="5" t="s">
        <v>59</v>
      </c>
      <c r="L593" s="7">
        <v>2</v>
      </c>
      <c r="M593" s="7">
        <v>3</v>
      </c>
      <c r="N593" s="8">
        <v>31350</v>
      </c>
      <c r="O593" s="89">
        <v>0</v>
      </c>
      <c r="P593" s="10">
        <f t="shared" si="179"/>
        <v>0</v>
      </c>
      <c r="Q593" s="89">
        <v>0</v>
      </c>
      <c r="R593" s="10">
        <f t="shared" si="180"/>
        <v>0</v>
      </c>
      <c r="S593" s="89">
        <f t="shared" si="181"/>
        <v>0</v>
      </c>
      <c r="T593" s="10">
        <f t="shared" si="182"/>
        <v>0</v>
      </c>
      <c r="U593" s="10">
        <f t="shared" si="183"/>
        <v>31350</v>
      </c>
      <c r="V593" s="11">
        <v>31478</v>
      </c>
      <c r="W593" s="12">
        <f t="shared" si="184"/>
        <v>128</v>
      </c>
      <c r="X593" s="93">
        <f t="shared" si="177"/>
        <v>4.1000000000000003E-3</v>
      </c>
      <c r="Y593" s="94" t="str">
        <f t="shared" si="176"/>
        <v>0.00%-0.00%</v>
      </c>
      <c r="Z593" s="15"/>
      <c r="AA593" s="15"/>
      <c r="AB593" s="15"/>
      <c r="AC593" s="96"/>
      <c r="AD593" s="8">
        <f t="shared" si="185"/>
        <v>0</v>
      </c>
      <c r="AE593" s="17">
        <f t="shared" si="186"/>
        <v>31478</v>
      </c>
      <c r="AF593" s="18">
        <f t="shared" si="187"/>
        <v>128</v>
      </c>
      <c r="AG593" s="98">
        <f t="shared" si="188"/>
        <v>4.0829346092503549E-3</v>
      </c>
      <c r="AH593" s="20">
        <v>14</v>
      </c>
      <c r="AI593" s="20">
        <v>450</v>
      </c>
      <c r="AJ593" s="20"/>
      <c r="AK593" s="20">
        <v>688</v>
      </c>
      <c r="AL593" s="20">
        <f t="shared" si="189"/>
        <v>446780</v>
      </c>
      <c r="AM593" s="7">
        <v>3</v>
      </c>
      <c r="AN593" s="20"/>
      <c r="AO593" s="21" t="s">
        <v>775</v>
      </c>
      <c r="AP593" s="21"/>
      <c r="AQ593" s="5" t="s">
        <v>373</v>
      </c>
      <c r="AR593" s="5" t="s">
        <v>261</v>
      </c>
      <c r="AS593" s="5" t="s">
        <v>374</v>
      </c>
      <c r="AT593" s="20"/>
      <c r="AU593" s="21"/>
      <c r="AV593" s="21"/>
      <c r="AW593" s="145" t="e" vm="1">
        <f t="shared" ref="AW593:AW656" ca="1" si="190">_xlfn.LET(_xlpm.actual,X593,_xlpm.low,VALUE(_xlfn.TEXTBEFORE(Y593,"-")),_xlpm.high,VALUE(_xlfn.TEXTAFTER(Y593,"-")),IF(AND(_xlpm.actual=0,OR(_xlpm.low&lt;&gt;0,_xlpm.high&lt;&gt;0)),"0 increase",IF(_xlpm.actual&gt;_xlpm.high*1.2,"&gt;20",IF(_xlpm.actual&lt;_xlpm.low*0.8,"&lt;20","OK"))))</f>
        <v>#NAME?</v>
      </c>
      <c r="AX593" s="21" t="str">
        <f>VLOOKUP(表1[[#This Row],[Pers.no.]],'[6]Person Detail'!$B:$L,11,0)</f>
        <v>&gt;90</v>
      </c>
      <c r="AY593" s="404">
        <f>VLOOKUP(表1[[#This Row],[Pers.no.]],'[6]Person Detail'!$B:$R,17,0)</f>
        <v>1.3487931850449597</v>
      </c>
      <c r="AZ593" s="404">
        <f>VLOOKUP(表1[[#This Row],[Pers.no.]],'[6]Person Detail'!$B:$W,21,0)</f>
        <v>1.2263818800610258</v>
      </c>
      <c r="BA593" s="404">
        <f>VLOOKUP(表1[[#This Row],[Pers.no.]],'[6]Person Detail'!$B:$W,22,0)</f>
        <v>1.2144290123456789</v>
      </c>
    </row>
    <row r="594" spans="1:53" ht="19.95" customHeight="1">
      <c r="A594" s="87" t="s">
        <v>562</v>
      </c>
      <c r="B594" s="5">
        <v>11018857</v>
      </c>
      <c r="C594" s="5" t="s">
        <v>54</v>
      </c>
      <c r="D594" s="5" t="s">
        <v>55</v>
      </c>
      <c r="E594" s="5" t="s">
        <v>736</v>
      </c>
      <c r="F594" s="5" t="s">
        <v>782</v>
      </c>
      <c r="G594" s="5" t="s">
        <v>732</v>
      </c>
      <c r="H594" s="6">
        <v>44480</v>
      </c>
      <c r="I594" s="5" t="s">
        <v>84</v>
      </c>
      <c r="J594" s="5" t="s">
        <v>84</v>
      </c>
      <c r="K594" s="5" t="s">
        <v>66</v>
      </c>
      <c r="L594" s="7">
        <v>2</v>
      </c>
      <c r="M594" s="7">
        <v>3</v>
      </c>
      <c r="N594" s="8">
        <v>22000</v>
      </c>
      <c r="O594" s="89">
        <v>0</v>
      </c>
      <c r="P594" s="10">
        <f t="shared" si="179"/>
        <v>0</v>
      </c>
      <c r="Q594" s="89">
        <v>0</v>
      </c>
      <c r="R594" s="10">
        <f t="shared" si="180"/>
        <v>0</v>
      </c>
      <c r="S594" s="89">
        <f t="shared" si="181"/>
        <v>0</v>
      </c>
      <c r="T594" s="10">
        <f t="shared" si="182"/>
        <v>0</v>
      </c>
      <c r="U594" s="10">
        <f t="shared" si="183"/>
        <v>22000</v>
      </c>
      <c r="V594" s="11">
        <f t="shared" si="178"/>
        <v>22000</v>
      </c>
      <c r="W594" s="12">
        <f t="shared" si="184"/>
        <v>0</v>
      </c>
      <c r="X594" s="93">
        <f t="shared" si="177"/>
        <v>0</v>
      </c>
      <c r="Y594" s="94" t="str">
        <f t="shared" si="176"/>
        <v>0.00%-0.00%</v>
      </c>
      <c r="Z594" s="15"/>
      <c r="AA594" s="15"/>
      <c r="AB594" s="15"/>
      <c r="AC594" s="96"/>
      <c r="AD594" s="8">
        <f t="shared" si="185"/>
        <v>0</v>
      </c>
      <c r="AE594" s="17">
        <f t="shared" si="186"/>
        <v>22000</v>
      </c>
      <c r="AF594" s="18">
        <f t="shared" si="187"/>
        <v>0</v>
      </c>
      <c r="AG594" s="98">
        <f t="shared" si="188"/>
        <v>0</v>
      </c>
      <c r="AH594" s="20">
        <v>14</v>
      </c>
      <c r="AI594" s="20">
        <v>450</v>
      </c>
      <c r="AJ594" s="20"/>
      <c r="AK594" s="20">
        <v>688</v>
      </c>
      <c r="AL594" s="20">
        <f t="shared" si="189"/>
        <v>314088</v>
      </c>
      <c r="AM594" s="7">
        <v>3</v>
      </c>
      <c r="AN594" s="20"/>
      <c r="AO594" s="21"/>
      <c r="AP594" s="21"/>
      <c r="AQ594" s="5" t="s">
        <v>783</v>
      </c>
      <c r="AR594" s="5" t="s">
        <v>261</v>
      </c>
      <c r="AS594" s="5" t="s">
        <v>374</v>
      </c>
      <c r="AT594" s="20"/>
      <c r="AU594" s="21"/>
      <c r="AV594" s="21"/>
      <c r="AW594" s="145" t="e" vm="1">
        <f t="shared" ca="1" si="190"/>
        <v>#NAME?</v>
      </c>
      <c r="AX594" s="21" t="str">
        <f>VLOOKUP(表1[[#This Row],[Pers.no.]],'[6]Person Detail'!$B:$L,11,0)</f>
        <v>&gt;90</v>
      </c>
      <c r="AY594" s="404">
        <f>VLOOKUP(表1[[#This Row],[Pers.no.]],'[6]Person Detail'!$B:$R,17,0)</f>
        <v>1.3909964592817401</v>
      </c>
      <c r="AZ594" s="404">
        <f>VLOOKUP(表1[[#This Row],[Pers.no.]],'[6]Person Detail'!$B:$W,21,0)</f>
        <v>1.6011644832605532</v>
      </c>
      <c r="BA594" s="404">
        <f>VLOOKUP(表1[[#This Row],[Pers.no.]],'[6]Person Detail'!$B:$W,22,0)</f>
        <v>1.5602836879432624</v>
      </c>
    </row>
    <row r="595" spans="1:53" ht="19.95" customHeight="1">
      <c r="A595" s="106" t="s">
        <v>562</v>
      </c>
      <c r="B595" s="5">
        <v>11021165</v>
      </c>
      <c r="C595" s="5" t="s">
        <v>54</v>
      </c>
      <c r="D595" s="5" t="s">
        <v>55</v>
      </c>
      <c r="E595" s="5" t="s">
        <v>736</v>
      </c>
      <c r="F595" s="5" t="s">
        <v>716</v>
      </c>
      <c r="G595" s="5" t="s">
        <v>717</v>
      </c>
      <c r="H595" s="6">
        <v>41456</v>
      </c>
      <c r="I595" s="5" t="s">
        <v>150</v>
      </c>
      <c r="J595" s="5" t="s">
        <v>793</v>
      </c>
      <c r="K595" s="5" t="s">
        <v>59</v>
      </c>
      <c r="L595" s="7">
        <v>2</v>
      </c>
      <c r="M595" s="7">
        <v>5</v>
      </c>
      <c r="N595" s="8">
        <v>23237</v>
      </c>
      <c r="O595" s="89">
        <v>0.05</v>
      </c>
      <c r="P595" s="10">
        <f t="shared" si="179"/>
        <v>1162</v>
      </c>
      <c r="Q595" s="89">
        <v>2.7E-2</v>
      </c>
      <c r="R595" s="10">
        <f t="shared" si="180"/>
        <v>627</v>
      </c>
      <c r="S595" s="89">
        <f t="shared" si="181"/>
        <v>7.6989284331023797E-2</v>
      </c>
      <c r="T595" s="10">
        <f t="shared" si="182"/>
        <v>1789</v>
      </c>
      <c r="U595" s="10">
        <f t="shared" si="183"/>
        <v>25026</v>
      </c>
      <c r="V595" s="11">
        <v>25000</v>
      </c>
      <c r="W595" s="12">
        <f t="shared" si="184"/>
        <v>1763</v>
      </c>
      <c r="X595" s="93">
        <f t="shared" si="177"/>
        <v>7.5899999999999995E-2</v>
      </c>
      <c r="Y595" s="94" t="str">
        <f t="shared" si="176"/>
        <v>6.16%-9.24%</v>
      </c>
      <c r="Z595" s="15"/>
      <c r="AA595" s="15"/>
      <c r="AB595" s="15"/>
      <c r="AC595" s="96"/>
      <c r="AD595" s="8">
        <f t="shared" si="185"/>
        <v>0</v>
      </c>
      <c r="AE595" s="17">
        <f t="shared" si="186"/>
        <v>25000</v>
      </c>
      <c r="AF595" s="18">
        <f t="shared" si="187"/>
        <v>1763</v>
      </c>
      <c r="AG595" s="98">
        <f t="shared" si="188"/>
        <v>7.5870379136721677E-2</v>
      </c>
      <c r="AH595" s="20">
        <v>14</v>
      </c>
      <c r="AI595" s="20">
        <v>3012</v>
      </c>
      <c r="AJ595" s="20"/>
      <c r="AK595" s="20">
        <v>688</v>
      </c>
      <c r="AL595" s="20">
        <f t="shared" si="189"/>
        <v>386832</v>
      </c>
      <c r="AM595" s="7">
        <v>5</v>
      </c>
      <c r="AN595" s="20"/>
      <c r="AO595" s="21"/>
      <c r="AP595" s="21"/>
      <c r="AQ595" s="5" t="s">
        <v>373</v>
      </c>
      <c r="AR595" s="5" t="s">
        <v>261</v>
      </c>
      <c r="AS595" s="5" t="s">
        <v>374</v>
      </c>
      <c r="AT595" s="20"/>
      <c r="AU595" s="21"/>
      <c r="AV595" s="21"/>
      <c r="AW595" s="145" t="e" vm="1">
        <f t="shared" ca="1" si="190"/>
        <v>#NAME?</v>
      </c>
      <c r="AX595" s="21" t="str">
        <f>VLOOKUP(表1[[#This Row],[Pers.no.]],'[6]Person Detail'!$B:$L,11,0)</f>
        <v>70-90</v>
      </c>
      <c r="AY595" s="404">
        <f>VLOOKUP(表1[[#This Row],[Pers.no.]],'[6]Person Detail'!$B:$R,17,0)</f>
        <v>0.99974185776362778</v>
      </c>
      <c r="AZ595" s="404">
        <f>VLOOKUP(表1[[#This Row],[Pers.no.]],'[6]Person Detail'!$B:$W,21,0)</f>
        <v>0.9090091147361421</v>
      </c>
      <c r="BA595" s="404">
        <f>VLOOKUP(表1[[#This Row],[Pers.no.]],'[6]Person Detail'!$B:$W,22,0)</f>
        <v>0.96450617283950613</v>
      </c>
    </row>
    <row r="596" spans="1:53" ht="19.95" customHeight="1">
      <c r="A596" s="87" t="s">
        <v>562</v>
      </c>
      <c r="B596" s="5">
        <v>15012247</v>
      </c>
      <c r="C596" s="5" t="s">
        <v>54</v>
      </c>
      <c r="D596" s="5" t="s">
        <v>55</v>
      </c>
      <c r="E596" s="5" t="s">
        <v>736</v>
      </c>
      <c r="F596" s="5" t="s">
        <v>782</v>
      </c>
      <c r="G596" s="5" t="s">
        <v>732</v>
      </c>
      <c r="H596" s="6">
        <v>41579</v>
      </c>
      <c r="I596" s="5" t="s">
        <v>65</v>
      </c>
      <c r="J596" s="5" t="s">
        <v>65</v>
      </c>
      <c r="K596" s="5" t="s">
        <v>66</v>
      </c>
      <c r="L596" s="7">
        <v>2</v>
      </c>
      <c r="M596" s="7">
        <v>2</v>
      </c>
      <c r="N596" s="8">
        <v>24700</v>
      </c>
      <c r="O596" s="89">
        <v>0</v>
      </c>
      <c r="P596" s="10">
        <f t="shared" si="179"/>
        <v>0</v>
      </c>
      <c r="Q596" s="89">
        <v>0</v>
      </c>
      <c r="R596" s="10">
        <f t="shared" si="180"/>
        <v>0</v>
      </c>
      <c r="S596" s="89">
        <f t="shared" si="181"/>
        <v>0</v>
      </c>
      <c r="T596" s="10">
        <f t="shared" si="182"/>
        <v>0</v>
      </c>
      <c r="U596" s="10">
        <f t="shared" si="183"/>
        <v>24700</v>
      </c>
      <c r="V596" s="11">
        <f t="shared" si="178"/>
        <v>24700</v>
      </c>
      <c r="W596" s="12">
        <f t="shared" si="184"/>
        <v>0</v>
      </c>
      <c r="X596" s="93">
        <f t="shared" si="177"/>
        <v>0</v>
      </c>
      <c r="Y596" s="94" t="str">
        <f t="shared" si="176"/>
        <v>0.00%-0.00%</v>
      </c>
      <c r="Z596" s="15"/>
      <c r="AA596" s="15"/>
      <c r="AB596" s="15"/>
      <c r="AC596" s="96"/>
      <c r="AD596" s="8">
        <f t="shared" si="185"/>
        <v>0</v>
      </c>
      <c r="AE596" s="17">
        <f t="shared" si="186"/>
        <v>24700</v>
      </c>
      <c r="AF596" s="18">
        <f t="shared" si="187"/>
        <v>0</v>
      </c>
      <c r="AG596" s="98">
        <f t="shared" si="188"/>
        <v>0</v>
      </c>
      <c r="AH596" s="20">
        <v>14</v>
      </c>
      <c r="AI596" s="20">
        <v>450</v>
      </c>
      <c r="AJ596" s="20"/>
      <c r="AK596" s="20">
        <v>688</v>
      </c>
      <c r="AL596" s="20">
        <f t="shared" si="189"/>
        <v>351888</v>
      </c>
      <c r="AM596" s="7">
        <v>3</v>
      </c>
      <c r="AN596" s="20"/>
      <c r="AO596" s="21"/>
      <c r="AP596" s="21"/>
      <c r="AQ596" s="5" t="s">
        <v>783</v>
      </c>
      <c r="AR596" s="5" t="s">
        <v>261</v>
      </c>
      <c r="AS596" s="5" t="s">
        <v>374</v>
      </c>
      <c r="AT596" s="20"/>
      <c r="AU596" s="21"/>
      <c r="AV596" s="21"/>
      <c r="AW596" s="145" t="e" vm="1">
        <f t="shared" ca="1" si="190"/>
        <v>#NAME?</v>
      </c>
      <c r="AX596" s="21" t="str">
        <f>VLOOKUP(表1[[#This Row],[Pers.no.]],'[6]Person Detail'!$B:$L,11,0)</f>
        <v>0</v>
      </c>
      <c r="AY596" s="404">
        <f>VLOOKUP(表1[[#This Row],[Pers.no.]],'[6]Person Detail'!$B:$R,17,0)</f>
        <v>1.5617096611026808</v>
      </c>
      <c r="AZ596" s="404">
        <f>VLOOKUP(表1[[#This Row],[Pers.no.]],'[6]Person Detail'!$B:$W,21,0)</f>
        <v>1.7976710334788937</v>
      </c>
      <c r="BA596" s="404">
        <f>VLOOKUP(表1[[#This Row],[Pers.no.]],'[6]Person Detail'!$B:$W,22,0)</f>
        <v>1.75177304964539</v>
      </c>
    </row>
    <row r="597" spans="1:53" ht="19.95" customHeight="1">
      <c r="A597" s="87" t="s">
        <v>562</v>
      </c>
      <c r="B597" s="5">
        <v>15014010</v>
      </c>
      <c r="C597" s="5" t="s">
        <v>54</v>
      </c>
      <c r="D597" s="5" t="s">
        <v>55</v>
      </c>
      <c r="E597" s="5" t="s">
        <v>736</v>
      </c>
      <c r="F597" s="5" t="s">
        <v>370</v>
      </c>
      <c r="G597" s="5" t="s">
        <v>371</v>
      </c>
      <c r="H597" s="6">
        <v>42081</v>
      </c>
      <c r="I597" s="5" t="s">
        <v>150</v>
      </c>
      <c r="J597" s="5" t="s">
        <v>150</v>
      </c>
      <c r="K597" s="5" t="s">
        <v>59</v>
      </c>
      <c r="L597" s="7">
        <v>2</v>
      </c>
      <c r="M597" s="7">
        <v>5</v>
      </c>
      <c r="N597" s="8">
        <v>22000</v>
      </c>
      <c r="O597" s="89">
        <v>0.06</v>
      </c>
      <c r="P597" s="10">
        <f t="shared" si="179"/>
        <v>1320</v>
      </c>
      <c r="Q597" s="89">
        <v>2.7E-2</v>
      </c>
      <c r="R597" s="10">
        <f t="shared" si="180"/>
        <v>594</v>
      </c>
      <c r="S597" s="89">
        <f t="shared" si="181"/>
        <v>8.6999999999999994E-2</v>
      </c>
      <c r="T597" s="10">
        <f t="shared" si="182"/>
        <v>1914</v>
      </c>
      <c r="U597" s="10">
        <f t="shared" si="183"/>
        <v>23914</v>
      </c>
      <c r="V597" s="11">
        <v>23540</v>
      </c>
      <c r="W597" s="12">
        <f t="shared" si="184"/>
        <v>1540</v>
      </c>
      <c r="X597" s="93">
        <f t="shared" si="177"/>
        <v>7.0000000000000007E-2</v>
      </c>
      <c r="Y597" s="94" t="str">
        <f t="shared" si="176"/>
        <v>6.96%-10.44%</v>
      </c>
      <c r="Z597" s="15"/>
      <c r="AA597" s="15"/>
      <c r="AB597" s="15"/>
      <c r="AC597" s="96"/>
      <c r="AD597" s="8">
        <f t="shared" si="185"/>
        <v>0</v>
      </c>
      <c r="AE597" s="17">
        <f t="shared" si="186"/>
        <v>23540</v>
      </c>
      <c r="AF597" s="18">
        <f t="shared" si="187"/>
        <v>1540</v>
      </c>
      <c r="AG597" s="98">
        <f t="shared" si="188"/>
        <v>7.0000000000000062E-2</v>
      </c>
      <c r="AH597" s="20">
        <v>14</v>
      </c>
      <c r="AI597" s="20">
        <v>450</v>
      </c>
      <c r="AJ597" s="20"/>
      <c r="AK597" s="20">
        <v>688</v>
      </c>
      <c r="AL597" s="20">
        <f t="shared" si="189"/>
        <v>335648</v>
      </c>
      <c r="AM597" s="7">
        <v>4</v>
      </c>
      <c r="AN597" s="20"/>
      <c r="AO597" s="21"/>
      <c r="AP597" s="21"/>
      <c r="AQ597" s="5" t="s">
        <v>373</v>
      </c>
      <c r="AR597" s="5" t="s">
        <v>261</v>
      </c>
      <c r="AS597" s="5" t="s">
        <v>374</v>
      </c>
      <c r="AT597" s="20"/>
      <c r="AU597" s="21"/>
      <c r="AV597" s="21"/>
      <c r="AW597" s="145" t="e" vm="1">
        <f t="shared" ca="1" si="190"/>
        <v>#NAME?</v>
      </c>
      <c r="AX597" s="21" t="str">
        <f>VLOOKUP(表1[[#This Row],[Pers.no.]],'[6]Person Detail'!$B:$L,11,0)</f>
        <v>0</v>
      </c>
      <c r="AY597" s="404">
        <f>VLOOKUP(表1[[#This Row],[Pers.no.]],'[6]Person Detail'!$B:$R,17,0)</f>
        <v>0.94652153336488409</v>
      </c>
      <c r="AZ597" s="404">
        <f>VLOOKUP(表1[[#This Row],[Pers.no.]],'[6]Person Detail'!$B:$W,21,0)</f>
        <v>0.86061886320071979</v>
      </c>
      <c r="BA597" s="404">
        <f>VLOOKUP(表1[[#This Row],[Pers.no.]],'[6]Person Detail'!$B:$W,22,0)</f>
        <v>0.90817901234567899</v>
      </c>
    </row>
    <row r="598" spans="1:53" ht="19.95" customHeight="1">
      <c r="A598" s="106" t="s">
        <v>562</v>
      </c>
      <c r="B598" s="5">
        <v>15015351</v>
      </c>
      <c r="C598" s="5" t="s">
        <v>54</v>
      </c>
      <c r="D598" s="5" t="s">
        <v>55</v>
      </c>
      <c r="E598" s="5" t="s">
        <v>736</v>
      </c>
      <c r="F598" s="5" t="s">
        <v>736</v>
      </c>
      <c r="G598" s="5" t="s">
        <v>732</v>
      </c>
      <c r="H598" s="6">
        <v>42536</v>
      </c>
      <c r="I598" s="5" t="s">
        <v>150</v>
      </c>
      <c r="J598" s="5" t="s">
        <v>798</v>
      </c>
      <c r="K598" s="5" t="s">
        <v>59</v>
      </c>
      <c r="L598" s="7">
        <v>2</v>
      </c>
      <c r="M598" s="7">
        <v>2</v>
      </c>
      <c r="N598" s="8">
        <v>35580</v>
      </c>
      <c r="O598" s="89">
        <v>0</v>
      </c>
      <c r="P598" s="10">
        <f t="shared" si="179"/>
        <v>0</v>
      </c>
      <c r="Q598" s="89">
        <v>0</v>
      </c>
      <c r="R598" s="10">
        <f t="shared" si="180"/>
        <v>0</v>
      </c>
      <c r="S598" s="89">
        <f t="shared" si="181"/>
        <v>0</v>
      </c>
      <c r="T598" s="10">
        <f t="shared" si="182"/>
        <v>0</v>
      </c>
      <c r="U598" s="10">
        <f t="shared" si="183"/>
        <v>35580</v>
      </c>
      <c r="V598" s="11">
        <f t="shared" si="178"/>
        <v>35580</v>
      </c>
      <c r="W598" s="12">
        <f t="shared" si="184"/>
        <v>0</v>
      </c>
      <c r="X598" s="93">
        <f t="shared" si="177"/>
        <v>0</v>
      </c>
      <c r="Y598" s="94" t="str">
        <f t="shared" si="176"/>
        <v>0.00%-0.00%</v>
      </c>
      <c r="Z598" s="15"/>
      <c r="AA598" s="15"/>
      <c r="AB598" s="15"/>
      <c r="AC598" s="96"/>
      <c r="AD598" s="8">
        <f t="shared" si="185"/>
        <v>0</v>
      </c>
      <c r="AE598" s="17">
        <f t="shared" si="186"/>
        <v>35580</v>
      </c>
      <c r="AF598" s="18">
        <f t="shared" si="187"/>
        <v>0</v>
      </c>
      <c r="AG598" s="98">
        <f t="shared" si="188"/>
        <v>0</v>
      </c>
      <c r="AH598" s="20">
        <v>14</v>
      </c>
      <c r="AI598" s="20">
        <v>450</v>
      </c>
      <c r="AJ598" s="20"/>
      <c r="AK598" s="20">
        <v>688</v>
      </c>
      <c r="AL598" s="20">
        <f t="shared" si="189"/>
        <v>504208</v>
      </c>
      <c r="AM598" s="7">
        <v>3</v>
      </c>
      <c r="AN598" s="20"/>
      <c r="AO598" s="21"/>
      <c r="AP598" s="21"/>
      <c r="AQ598" s="5" t="s">
        <v>373</v>
      </c>
      <c r="AR598" s="5" t="s">
        <v>261</v>
      </c>
      <c r="AS598" s="5" t="s">
        <v>374</v>
      </c>
      <c r="AT598" s="20"/>
      <c r="AU598" s="21"/>
      <c r="AV598" s="21"/>
      <c r="AW598" s="145" t="e" vm="1">
        <f t="shared" ca="1" si="190"/>
        <v>#NAME?</v>
      </c>
      <c r="AX598" s="21" t="str">
        <f>VLOOKUP(表1[[#This Row],[Pers.no.]],'[6]Person Detail'!$B:$L,11,0)</f>
        <v>0</v>
      </c>
      <c r="AY598" s="404">
        <f>VLOOKUP(表1[[#This Row],[Pers.no.]],'[6]Person Detail'!$B:$R,17,0)</f>
        <v>1.5307834616873897</v>
      </c>
      <c r="AZ598" s="404">
        <f>VLOOKUP(表1[[#This Row],[Pers.no.]],'[6]Person Detail'!$B:$W,21,0)</f>
        <v>1.3918554160309822</v>
      </c>
      <c r="BA598" s="404">
        <f>VLOOKUP(表1[[#This Row],[Pers.no.]],'[6]Person Detail'!$B:$W,22,0)</f>
        <v>1.3726851851851851</v>
      </c>
    </row>
    <row r="599" spans="1:53" ht="19.95" customHeight="1">
      <c r="A599" s="87" t="s">
        <v>562</v>
      </c>
      <c r="B599" s="5">
        <v>15022076</v>
      </c>
      <c r="C599" s="5" t="s">
        <v>54</v>
      </c>
      <c r="D599" s="5" t="s">
        <v>55</v>
      </c>
      <c r="E599" s="5" t="s">
        <v>736</v>
      </c>
      <c r="F599" s="5" t="s">
        <v>377</v>
      </c>
      <c r="G599" s="5" t="s">
        <v>378</v>
      </c>
      <c r="H599" s="6">
        <v>44545</v>
      </c>
      <c r="I599" s="5" t="s">
        <v>87</v>
      </c>
      <c r="J599" s="5" t="s">
        <v>379</v>
      </c>
      <c r="K599" s="5" t="s">
        <v>89</v>
      </c>
      <c r="L599" s="7">
        <v>2</v>
      </c>
      <c r="M599" s="7">
        <v>4</v>
      </c>
      <c r="N599" s="8">
        <v>12700</v>
      </c>
      <c r="O599" s="89">
        <v>3.7500000000000006E-2</v>
      </c>
      <c r="P599" s="10">
        <f t="shared" si="179"/>
        <v>476</v>
      </c>
      <c r="Q599" s="89">
        <v>1.55E-2</v>
      </c>
      <c r="R599" s="10">
        <f t="shared" si="180"/>
        <v>197</v>
      </c>
      <c r="S599" s="89">
        <f t="shared" si="181"/>
        <v>5.2992125984251966E-2</v>
      </c>
      <c r="T599" s="10">
        <f t="shared" si="182"/>
        <v>673</v>
      </c>
      <c r="U599" s="10">
        <f t="shared" si="183"/>
        <v>13373</v>
      </c>
      <c r="V599" s="11">
        <v>12900</v>
      </c>
      <c r="W599" s="12">
        <f t="shared" si="184"/>
        <v>200</v>
      </c>
      <c r="X599" s="93">
        <f t="shared" si="177"/>
        <v>1.5699999999999999E-2</v>
      </c>
      <c r="Y599" s="94" t="str">
        <f t="shared" si="176"/>
        <v>4.24%-6.36%</v>
      </c>
      <c r="Z599" s="15"/>
      <c r="AA599" s="15"/>
      <c r="AB599" s="15"/>
      <c r="AC599" s="96"/>
      <c r="AD599" s="8">
        <f t="shared" si="185"/>
        <v>0</v>
      </c>
      <c r="AE599" s="17">
        <f t="shared" si="186"/>
        <v>12900</v>
      </c>
      <c r="AF599" s="18">
        <f t="shared" si="187"/>
        <v>200</v>
      </c>
      <c r="AG599" s="98">
        <f t="shared" si="188"/>
        <v>1.5748031496062964E-2</v>
      </c>
      <c r="AH599" s="20">
        <v>14</v>
      </c>
      <c r="AI599" s="20">
        <v>450</v>
      </c>
      <c r="AJ599" s="20"/>
      <c r="AK599" s="20">
        <v>688</v>
      </c>
      <c r="AL599" s="20">
        <f t="shared" si="189"/>
        <v>186688</v>
      </c>
      <c r="AM599" s="7">
        <v>3</v>
      </c>
      <c r="AN599" s="20"/>
      <c r="AO599" s="21"/>
      <c r="AP599" s="21"/>
      <c r="AQ599" s="5" t="s">
        <v>373</v>
      </c>
      <c r="AR599" s="5" t="s">
        <v>261</v>
      </c>
      <c r="AS599" s="5" t="s">
        <v>374</v>
      </c>
      <c r="AT599" s="20"/>
      <c r="AU599" s="21"/>
      <c r="AV599" s="21"/>
      <c r="AW599" s="145" t="e" vm="1">
        <f t="shared" ca="1" si="190"/>
        <v>#NAME?</v>
      </c>
      <c r="AX599" s="21" t="str">
        <f>VLOOKUP(表1[[#This Row],[Pers.no.]],'[6]Person Detail'!$B:$L,11,0)</f>
        <v>70-90</v>
      </c>
      <c r="AY599" s="404">
        <f>VLOOKUP(表1[[#This Row],[Pers.no.]],'[6]Person Detail'!$B:$R,17,0)</f>
        <v>1.0277159619664171</v>
      </c>
      <c r="AZ599" s="404">
        <f>VLOOKUP(表1[[#This Row],[Pers.no.]],'[6]Person Detail'!$B:$W,21,0)</f>
        <v>1.1869158878504673</v>
      </c>
      <c r="BA599" s="404">
        <f>VLOOKUP(表1[[#This Row],[Pers.no.]],'[6]Person Detail'!$B:$W,22,0)</f>
        <v>1.1492204899777283</v>
      </c>
    </row>
    <row r="600" spans="1:53" ht="19.95" customHeight="1">
      <c r="A600" s="87" t="s">
        <v>562</v>
      </c>
      <c r="B600" s="5">
        <v>15001949</v>
      </c>
      <c r="C600" s="5" t="s">
        <v>54</v>
      </c>
      <c r="D600" s="5" t="s">
        <v>55</v>
      </c>
      <c r="E600" s="5" t="s">
        <v>736</v>
      </c>
      <c r="F600" s="5" t="s">
        <v>370</v>
      </c>
      <c r="G600" s="5" t="s">
        <v>371</v>
      </c>
      <c r="H600" s="6">
        <v>39682</v>
      </c>
      <c r="I600" s="5" t="s">
        <v>383</v>
      </c>
      <c r="J600" s="5" t="s">
        <v>384</v>
      </c>
      <c r="K600" s="5" t="s">
        <v>286</v>
      </c>
      <c r="L600" s="7">
        <v>2</v>
      </c>
      <c r="M600" s="7">
        <v>3</v>
      </c>
      <c r="N600" s="8">
        <v>9870</v>
      </c>
      <c r="O600" s="89">
        <v>0</v>
      </c>
      <c r="P600" s="10">
        <f t="shared" si="179"/>
        <v>0</v>
      </c>
      <c r="Q600" s="89">
        <v>0</v>
      </c>
      <c r="R600" s="10">
        <f t="shared" si="180"/>
        <v>0</v>
      </c>
      <c r="S600" s="89">
        <f t="shared" si="181"/>
        <v>0</v>
      </c>
      <c r="T600" s="10">
        <f t="shared" si="182"/>
        <v>0</v>
      </c>
      <c r="U600" s="10">
        <f t="shared" si="183"/>
        <v>9870</v>
      </c>
      <c r="V600" s="11">
        <f t="shared" si="178"/>
        <v>9870</v>
      </c>
      <c r="W600" s="12">
        <f t="shared" si="184"/>
        <v>0</v>
      </c>
      <c r="X600" s="93">
        <f t="shared" si="177"/>
        <v>0</v>
      </c>
      <c r="Y600" s="94" t="str">
        <f t="shared" si="176"/>
        <v>0.00%-0.00%</v>
      </c>
      <c r="Z600" s="15"/>
      <c r="AA600" s="15"/>
      <c r="AB600" s="15"/>
      <c r="AC600" s="96"/>
      <c r="AD600" s="8">
        <f t="shared" si="185"/>
        <v>0</v>
      </c>
      <c r="AE600" s="17">
        <f t="shared" si="186"/>
        <v>9870</v>
      </c>
      <c r="AF600" s="18">
        <f t="shared" si="187"/>
        <v>0</v>
      </c>
      <c r="AG600" s="98">
        <f t="shared" si="188"/>
        <v>0</v>
      </c>
      <c r="AH600" s="20">
        <v>14</v>
      </c>
      <c r="AI600" s="20">
        <v>450</v>
      </c>
      <c r="AJ600" s="20"/>
      <c r="AK600" s="20">
        <v>688</v>
      </c>
      <c r="AL600" s="20">
        <f t="shared" si="189"/>
        <v>144268</v>
      </c>
      <c r="AM600" s="7">
        <v>3</v>
      </c>
      <c r="AN600" s="20"/>
      <c r="AO600" s="21"/>
      <c r="AP600" s="21"/>
      <c r="AQ600" s="5" t="s">
        <v>373</v>
      </c>
      <c r="AR600" s="5" t="s">
        <v>261</v>
      </c>
      <c r="AS600" s="5" t="s">
        <v>374</v>
      </c>
      <c r="AT600" s="20"/>
      <c r="AU600" s="21"/>
      <c r="AV600" s="21"/>
      <c r="AW600" s="145" t="e" vm="1">
        <f t="shared" ca="1" si="190"/>
        <v>#NAME?</v>
      </c>
      <c r="AX600" s="21" t="str">
        <f>VLOOKUP(表1[[#This Row],[Pers.no.]],'[6]Person Detail'!$B:$L,11,0)</f>
        <v>&gt;90</v>
      </c>
      <c r="AY600" s="404">
        <f>VLOOKUP(表1[[#This Row],[Pers.no.]],'[6]Person Detail'!$B:$R,17,0)</f>
        <v>1.4</v>
      </c>
      <c r="AZ600" s="404">
        <f>VLOOKUP(表1[[#This Row],[Pers.no.]],'[6]Person Detail'!$B:$W,21,0)</f>
        <v>1.1895149141307624</v>
      </c>
      <c r="BA600" s="404">
        <f>VLOOKUP(表1[[#This Row],[Pers.no.]],'[6]Person Detail'!$B:$W,22,0)</f>
        <v>1.1564147627416521</v>
      </c>
    </row>
    <row r="601" spans="1:53" ht="19.95" customHeight="1">
      <c r="A601" s="106" t="s">
        <v>562</v>
      </c>
      <c r="B601" s="5">
        <v>15018456</v>
      </c>
      <c r="C601" s="5" t="s">
        <v>54</v>
      </c>
      <c r="D601" s="5" t="s">
        <v>55</v>
      </c>
      <c r="E601" s="5" t="s">
        <v>736</v>
      </c>
      <c r="F601" s="5" t="s">
        <v>370</v>
      </c>
      <c r="G601" s="5" t="s">
        <v>371</v>
      </c>
      <c r="H601" s="6">
        <v>43042</v>
      </c>
      <c r="I601" s="5" t="s">
        <v>388</v>
      </c>
      <c r="J601" s="5" t="s">
        <v>388</v>
      </c>
      <c r="K601" s="5" t="s">
        <v>107</v>
      </c>
      <c r="L601" s="7">
        <v>2</v>
      </c>
      <c r="M601" s="7">
        <v>4</v>
      </c>
      <c r="N601" s="8">
        <v>6679</v>
      </c>
      <c r="O601" s="89">
        <v>3.7500000000000006E-2</v>
      </c>
      <c r="P601" s="10">
        <f t="shared" si="179"/>
        <v>250</v>
      </c>
      <c r="Q601" s="89">
        <v>0</v>
      </c>
      <c r="R601" s="10">
        <f t="shared" si="180"/>
        <v>0</v>
      </c>
      <c r="S601" s="89">
        <f t="shared" si="181"/>
        <v>3.7430753106752507E-2</v>
      </c>
      <c r="T601" s="10">
        <f t="shared" si="182"/>
        <v>250</v>
      </c>
      <c r="U601" s="10">
        <f t="shared" si="183"/>
        <v>6929</v>
      </c>
      <c r="V601" s="11">
        <v>7185</v>
      </c>
      <c r="W601" s="12">
        <f t="shared" si="184"/>
        <v>506</v>
      </c>
      <c r="X601" s="93">
        <f t="shared" si="177"/>
        <v>7.5800000000000006E-2</v>
      </c>
      <c r="Y601" s="94" t="str">
        <f t="shared" si="176"/>
        <v>2.99%-4.49%</v>
      </c>
      <c r="Z601" s="15"/>
      <c r="AA601" s="15"/>
      <c r="AB601" s="15"/>
      <c r="AC601" s="96"/>
      <c r="AD601" s="8">
        <f t="shared" si="185"/>
        <v>0</v>
      </c>
      <c r="AE601" s="17">
        <f t="shared" si="186"/>
        <v>7185</v>
      </c>
      <c r="AF601" s="18">
        <f t="shared" si="187"/>
        <v>506</v>
      </c>
      <c r="AG601" s="98">
        <f t="shared" si="188"/>
        <v>7.5759844288067146E-2</v>
      </c>
      <c r="AH601" s="20">
        <v>14</v>
      </c>
      <c r="AI601" s="20">
        <v>450</v>
      </c>
      <c r="AJ601" s="20"/>
      <c r="AK601" s="20">
        <v>688</v>
      </c>
      <c r="AL601" s="20">
        <f t="shared" si="189"/>
        <v>106678</v>
      </c>
      <c r="AM601" s="7">
        <v>3</v>
      </c>
      <c r="AN601" s="20"/>
      <c r="AO601" s="21" t="s">
        <v>390</v>
      </c>
      <c r="AP601" s="21" t="s">
        <v>349</v>
      </c>
      <c r="AQ601" s="5" t="s">
        <v>373</v>
      </c>
      <c r="AR601" s="5" t="s">
        <v>261</v>
      </c>
      <c r="AS601" s="5" t="s">
        <v>374</v>
      </c>
      <c r="AT601" s="20"/>
      <c r="AU601" s="21"/>
      <c r="AV601" s="21"/>
      <c r="AW601" s="145" t="e" vm="1">
        <f t="shared" ca="1" si="190"/>
        <v>#NAME?</v>
      </c>
      <c r="AX601" s="21" t="str">
        <f>VLOOKUP(表1[[#This Row],[Pers.no.]],'[6]Person Detail'!$B:$L,11,0)</f>
        <v>70-90</v>
      </c>
      <c r="AY601" s="404">
        <f>VLOOKUP(表1[[#This Row],[Pers.no.]],'[6]Person Detail'!$B:$R,17,0)</f>
        <v>0.70677248677248672</v>
      </c>
      <c r="AZ601" s="404">
        <f>VLOOKUP(表1[[#This Row],[Pers.no.]],'[6]Person Detail'!$B:$W,21,0)</f>
        <v>0.6769714169876343</v>
      </c>
      <c r="BA601" s="404">
        <f>VLOOKUP(表1[[#This Row],[Pers.no.]],'[6]Person Detail'!$B:$W,22,0)</f>
        <v>0.67613983908154141</v>
      </c>
    </row>
    <row r="602" spans="1:53" ht="19.95" customHeight="1">
      <c r="A602" s="87" t="s">
        <v>562</v>
      </c>
      <c r="B602" s="5">
        <v>15022106</v>
      </c>
      <c r="C602" s="5" t="s">
        <v>54</v>
      </c>
      <c r="D602" s="5" t="s">
        <v>55</v>
      </c>
      <c r="E602" s="5" t="s">
        <v>736</v>
      </c>
      <c r="F602" s="5" t="s">
        <v>377</v>
      </c>
      <c r="G602" s="5" t="s">
        <v>378</v>
      </c>
      <c r="H602" s="6">
        <v>44573</v>
      </c>
      <c r="I602" s="5" t="s">
        <v>87</v>
      </c>
      <c r="J602" s="5" t="s">
        <v>394</v>
      </c>
      <c r="K602" s="5" t="s">
        <v>89</v>
      </c>
      <c r="L602" s="7">
        <v>2</v>
      </c>
      <c r="M602" s="7">
        <v>2</v>
      </c>
      <c r="N602" s="8">
        <v>13520</v>
      </c>
      <c r="O602" s="89">
        <v>0</v>
      </c>
      <c r="P602" s="10">
        <f t="shared" si="179"/>
        <v>0</v>
      </c>
      <c r="Q602" s="89">
        <v>0</v>
      </c>
      <c r="R602" s="10">
        <f t="shared" si="180"/>
        <v>0</v>
      </c>
      <c r="S602" s="89">
        <f t="shared" si="181"/>
        <v>0</v>
      </c>
      <c r="T602" s="10">
        <f t="shared" si="182"/>
        <v>0</v>
      </c>
      <c r="U602" s="10">
        <f t="shared" si="183"/>
        <v>13520</v>
      </c>
      <c r="V602" s="11">
        <f t="shared" si="178"/>
        <v>13520</v>
      </c>
      <c r="W602" s="12">
        <f t="shared" si="184"/>
        <v>0</v>
      </c>
      <c r="X602" s="93">
        <f t="shared" si="177"/>
        <v>0</v>
      </c>
      <c r="Y602" s="94" t="str">
        <f t="shared" si="176"/>
        <v>0.00%-0.00%</v>
      </c>
      <c r="Z602" s="15"/>
      <c r="AA602" s="15"/>
      <c r="AB602" s="15"/>
      <c r="AC602" s="96"/>
      <c r="AD602" s="8">
        <f t="shared" si="185"/>
        <v>0</v>
      </c>
      <c r="AE602" s="17">
        <f t="shared" si="186"/>
        <v>13520</v>
      </c>
      <c r="AF602" s="18">
        <f t="shared" si="187"/>
        <v>0</v>
      </c>
      <c r="AG602" s="98">
        <f t="shared" si="188"/>
        <v>0</v>
      </c>
      <c r="AH602" s="20">
        <v>14</v>
      </c>
      <c r="AI602" s="20">
        <v>550</v>
      </c>
      <c r="AJ602" s="20"/>
      <c r="AK602" s="20">
        <v>688</v>
      </c>
      <c r="AL602" s="20">
        <f t="shared" si="189"/>
        <v>196568</v>
      </c>
      <c r="AM602" s="7">
        <v>5</v>
      </c>
      <c r="AN602" s="20"/>
      <c r="AO602" s="21"/>
      <c r="AP602" s="21"/>
      <c r="AQ602" s="5" t="s">
        <v>373</v>
      </c>
      <c r="AR602" s="5" t="s">
        <v>261</v>
      </c>
      <c r="AS602" s="5" t="s">
        <v>374</v>
      </c>
      <c r="AT602" s="20"/>
      <c r="AU602" s="21"/>
      <c r="AV602" s="21"/>
      <c r="AW602" s="145" t="e" vm="1">
        <f t="shared" ca="1" si="190"/>
        <v>#NAME?</v>
      </c>
      <c r="AX602" s="21" t="str">
        <f>VLOOKUP(表1[[#This Row],[Pers.no.]],'[6]Person Detail'!$B:$L,11,0)</f>
        <v>0</v>
      </c>
      <c r="AY602" s="404">
        <f>VLOOKUP(表1[[#This Row],[Pers.no.]],'[6]Person Detail'!$B:$R,17,0)</f>
        <v>1.0940724256524379</v>
      </c>
      <c r="AZ602" s="404">
        <f>VLOOKUP(表1[[#This Row],[Pers.no.]],'[6]Person Detail'!$B:$W,21,0)</f>
        <v>1.2635514018691589</v>
      </c>
      <c r="BA602" s="404">
        <f>VLOOKUP(表1[[#This Row],[Pers.no.]],'[6]Person Detail'!$B:$W,22,0)</f>
        <v>1.2044543429844099</v>
      </c>
    </row>
    <row r="603" spans="1:53" ht="19.95" customHeight="1">
      <c r="A603" s="87" t="s">
        <v>562</v>
      </c>
      <c r="B603" s="5">
        <v>15000274</v>
      </c>
      <c r="C603" s="5" t="s">
        <v>54</v>
      </c>
      <c r="D603" s="5" t="s">
        <v>55</v>
      </c>
      <c r="E603" s="5" t="s">
        <v>736</v>
      </c>
      <c r="F603" s="5" t="s">
        <v>377</v>
      </c>
      <c r="G603" s="5" t="s">
        <v>378</v>
      </c>
      <c r="H603" s="6">
        <v>38645</v>
      </c>
      <c r="I603" s="5" t="s">
        <v>105</v>
      </c>
      <c r="J603" s="5" t="s">
        <v>105</v>
      </c>
      <c r="K603" s="5" t="s">
        <v>107</v>
      </c>
      <c r="L603" s="7">
        <v>2</v>
      </c>
      <c r="M603" s="7">
        <v>1</v>
      </c>
      <c r="N603" s="8">
        <v>12735</v>
      </c>
      <c r="O603" s="89">
        <v>0</v>
      </c>
      <c r="P603" s="10">
        <f t="shared" si="179"/>
        <v>0</v>
      </c>
      <c r="Q603" s="89">
        <v>0</v>
      </c>
      <c r="R603" s="10">
        <f t="shared" si="180"/>
        <v>0</v>
      </c>
      <c r="S603" s="89">
        <f t="shared" si="181"/>
        <v>0</v>
      </c>
      <c r="T603" s="10">
        <f t="shared" si="182"/>
        <v>0</v>
      </c>
      <c r="U603" s="10">
        <f t="shared" si="183"/>
        <v>12735</v>
      </c>
      <c r="V603" s="11">
        <f t="shared" si="178"/>
        <v>12735</v>
      </c>
      <c r="W603" s="12">
        <f t="shared" si="184"/>
        <v>0</v>
      </c>
      <c r="X603" s="93">
        <f t="shared" si="177"/>
        <v>0</v>
      </c>
      <c r="Y603" s="94" t="str">
        <f t="shared" si="176"/>
        <v>0.00%-0.00%</v>
      </c>
      <c r="Z603" s="15"/>
      <c r="AA603" s="15"/>
      <c r="AB603" s="15"/>
      <c r="AC603" s="96"/>
      <c r="AD603" s="8">
        <f t="shared" si="185"/>
        <v>0</v>
      </c>
      <c r="AE603" s="17">
        <f t="shared" si="186"/>
        <v>12735</v>
      </c>
      <c r="AF603" s="18">
        <f t="shared" si="187"/>
        <v>0</v>
      </c>
      <c r="AG603" s="98">
        <f t="shared" si="188"/>
        <v>0</v>
      </c>
      <c r="AH603" s="20">
        <v>14</v>
      </c>
      <c r="AI603" s="20">
        <v>450</v>
      </c>
      <c r="AJ603" s="20"/>
      <c r="AK603" s="20">
        <v>688</v>
      </c>
      <c r="AL603" s="20">
        <f t="shared" si="189"/>
        <v>184378</v>
      </c>
      <c r="AM603" s="7">
        <v>4</v>
      </c>
      <c r="AN603" s="20"/>
      <c r="AO603" s="21"/>
      <c r="AP603" s="21"/>
      <c r="AQ603" s="5" t="s">
        <v>373</v>
      </c>
      <c r="AR603" s="5" t="s">
        <v>261</v>
      </c>
      <c r="AS603" s="5" t="s">
        <v>374</v>
      </c>
      <c r="AT603" s="20"/>
      <c r="AU603" s="21"/>
      <c r="AV603" s="21"/>
      <c r="AW603" s="145" t="e" vm="1">
        <f t="shared" ca="1" si="190"/>
        <v>#NAME?</v>
      </c>
      <c r="AX603" s="21" t="str">
        <f>VLOOKUP(表1[[#This Row],[Pers.no.]],'[6]Person Detail'!$B:$L,11,0)</f>
        <v>0</v>
      </c>
      <c r="AY603" s="404">
        <f>VLOOKUP(表1[[#This Row],[Pers.no.]],'[6]Person Detail'!$B:$R,17,0)</f>
        <v>1.3476190476190477</v>
      </c>
      <c r="AZ603" s="404">
        <f>VLOOKUP(表1[[#This Row],[Pers.no.]],'[6]Person Detail'!$B:$W,21,0)</f>
        <v>1.290796675451044</v>
      </c>
      <c r="BA603" s="404">
        <f>VLOOKUP(表1[[#This Row],[Pers.no.]],'[6]Person Detail'!$B:$W,22,0)</f>
        <v>1.1984190467228155</v>
      </c>
    </row>
    <row r="604" spans="1:53" ht="19.95" customHeight="1">
      <c r="A604" s="106" t="s">
        <v>562</v>
      </c>
      <c r="B604" s="5">
        <v>15018979</v>
      </c>
      <c r="C604" s="5" t="s">
        <v>54</v>
      </c>
      <c r="D604" s="5" t="s">
        <v>55</v>
      </c>
      <c r="E604" s="5" t="s">
        <v>736</v>
      </c>
      <c r="F604" s="5" t="s">
        <v>377</v>
      </c>
      <c r="G604" s="5" t="s">
        <v>378</v>
      </c>
      <c r="H604" s="6">
        <v>41124</v>
      </c>
      <c r="I604" s="5" t="s">
        <v>105</v>
      </c>
      <c r="J604" s="5" t="s">
        <v>399</v>
      </c>
      <c r="K604" s="5" t="s">
        <v>107</v>
      </c>
      <c r="L604" s="7">
        <v>2</v>
      </c>
      <c r="M604" s="7">
        <v>3</v>
      </c>
      <c r="N604" s="8">
        <v>10588</v>
      </c>
      <c r="O604" s="89">
        <v>2.5000000000000001E-2</v>
      </c>
      <c r="P604" s="10">
        <f t="shared" si="179"/>
        <v>265</v>
      </c>
      <c r="Q604" s="89">
        <v>0</v>
      </c>
      <c r="R604" s="10">
        <f t="shared" si="180"/>
        <v>0</v>
      </c>
      <c r="S604" s="89">
        <f t="shared" si="181"/>
        <v>2.5028333962976955E-2</v>
      </c>
      <c r="T604" s="10">
        <f t="shared" si="182"/>
        <v>265</v>
      </c>
      <c r="U604" s="10">
        <f t="shared" si="183"/>
        <v>10853</v>
      </c>
      <c r="V604" s="11">
        <v>10853</v>
      </c>
      <c r="W604" s="12">
        <f t="shared" si="184"/>
        <v>265</v>
      </c>
      <c r="X604" s="93">
        <f t="shared" si="177"/>
        <v>2.5000000000000001E-2</v>
      </c>
      <c r="Y604" s="94" t="str">
        <f t="shared" si="176"/>
        <v>2.00%-3.00%</v>
      </c>
      <c r="Z604" s="15"/>
      <c r="AA604" s="15"/>
      <c r="AB604" s="15"/>
      <c r="AC604" s="96"/>
      <c r="AD604" s="8">
        <f t="shared" si="185"/>
        <v>0</v>
      </c>
      <c r="AE604" s="17">
        <f t="shared" si="186"/>
        <v>10853</v>
      </c>
      <c r="AF604" s="18">
        <f t="shared" si="187"/>
        <v>265</v>
      </c>
      <c r="AG604" s="98">
        <f t="shared" si="188"/>
        <v>2.5028333962976879E-2</v>
      </c>
      <c r="AH604" s="20">
        <v>14</v>
      </c>
      <c r="AI604" s="20">
        <v>450</v>
      </c>
      <c r="AJ604" s="20"/>
      <c r="AK604" s="20">
        <v>688</v>
      </c>
      <c r="AL604" s="20">
        <f t="shared" si="189"/>
        <v>158030</v>
      </c>
      <c r="AM604" s="7">
        <v>3</v>
      </c>
      <c r="AN604" s="20"/>
      <c r="AO604" s="21"/>
      <c r="AP604" s="21"/>
      <c r="AQ604" s="5" t="s">
        <v>373</v>
      </c>
      <c r="AR604" s="5" t="s">
        <v>261</v>
      </c>
      <c r="AS604" s="5" t="s">
        <v>374</v>
      </c>
      <c r="AT604" s="20"/>
      <c r="AU604" s="21"/>
      <c r="AV604" s="21"/>
      <c r="AW604" s="145" t="e" vm="1">
        <f t="shared" ca="1" si="190"/>
        <v>#NAME?</v>
      </c>
      <c r="AX604" s="21" t="str">
        <f>VLOOKUP(表1[[#This Row],[Pers.no.]],'[6]Person Detail'!$B:$L,11,0)</f>
        <v>70-90</v>
      </c>
      <c r="AY604" s="404">
        <f>VLOOKUP(表1[[#This Row],[Pers.no.]],'[6]Person Detail'!$B:$R,17,0)</f>
        <v>1.1204232804232803</v>
      </c>
      <c r="AZ604" s="404">
        <f>VLOOKUP(表1[[#This Row],[Pers.no.]],'[6]Person Detail'!$B:$W,21,0)</f>
        <v>1.0731806203121832</v>
      </c>
      <c r="BA604" s="404">
        <f>VLOOKUP(表1[[#This Row],[Pers.no.]],'[6]Person Detail'!$B:$W,22,0)</f>
        <v>1.0213146379334681</v>
      </c>
    </row>
    <row r="605" spans="1:53" ht="19.95" customHeight="1">
      <c r="A605" s="87" t="s">
        <v>562</v>
      </c>
      <c r="B605" s="5">
        <v>15004177</v>
      </c>
      <c r="C605" s="5" t="s">
        <v>54</v>
      </c>
      <c r="D605" s="5" t="s">
        <v>55</v>
      </c>
      <c r="E605" s="5" t="s">
        <v>736</v>
      </c>
      <c r="F605" s="5" t="s">
        <v>377</v>
      </c>
      <c r="G605" s="5" t="s">
        <v>378</v>
      </c>
      <c r="H605" s="6">
        <v>40373</v>
      </c>
      <c r="I605" s="5" t="s">
        <v>285</v>
      </c>
      <c r="J605" s="5" t="s">
        <v>285</v>
      </c>
      <c r="K605" s="5" t="s">
        <v>286</v>
      </c>
      <c r="L605" s="7">
        <v>2</v>
      </c>
      <c r="M605" s="7">
        <v>3</v>
      </c>
      <c r="N605" s="8">
        <v>6725</v>
      </c>
      <c r="O605" s="89">
        <v>0.03</v>
      </c>
      <c r="P605" s="10">
        <f t="shared" si="179"/>
        <v>202</v>
      </c>
      <c r="Q605" s="89">
        <v>0</v>
      </c>
      <c r="R605" s="10">
        <f t="shared" si="180"/>
        <v>0</v>
      </c>
      <c r="S605" s="89">
        <f t="shared" si="181"/>
        <v>3.0037174721189591E-2</v>
      </c>
      <c r="T605" s="10">
        <f t="shared" si="182"/>
        <v>202</v>
      </c>
      <c r="U605" s="10">
        <f t="shared" si="183"/>
        <v>6927</v>
      </c>
      <c r="V605" s="11">
        <v>7200</v>
      </c>
      <c r="W605" s="12">
        <f t="shared" si="184"/>
        <v>475</v>
      </c>
      <c r="X605" s="93">
        <f t="shared" si="177"/>
        <v>7.0599999999999996E-2</v>
      </c>
      <c r="Y605" s="94" t="str">
        <f t="shared" si="176"/>
        <v>2.40%-3.60%</v>
      </c>
      <c r="Z605" s="15"/>
      <c r="AA605" s="15"/>
      <c r="AB605" s="15"/>
      <c r="AC605" s="96"/>
      <c r="AD605" s="8">
        <f t="shared" si="185"/>
        <v>0</v>
      </c>
      <c r="AE605" s="17">
        <f t="shared" si="186"/>
        <v>7200</v>
      </c>
      <c r="AF605" s="18">
        <f t="shared" si="187"/>
        <v>475</v>
      </c>
      <c r="AG605" s="98">
        <f t="shared" si="188"/>
        <v>7.0631970260222943E-2</v>
      </c>
      <c r="AH605" s="20">
        <v>14</v>
      </c>
      <c r="AI605" s="20">
        <v>450</v>
      </c>
      <c r="AJ605" s="20"/>
      <c r="AK605" s="20">
        <v>688</v>
      </c>
      <c r="AL605" s="20">
        <f t="shared" si="189"/>
        <v>106888</v>
      </c>
      <c r="AM605" s="7">
        <v>2</v>
      </c>
      <c r="AN605" s="20"/>
      <c r="AO605" s="21" t="s">
        <v>404</v>
      </c>
      <c r="AP605" s="21" t="s">
        <v>349</v>
      </c>
      <c r="AQ605" s="5" t="s">
        <v>373</v>
      </c>
      <c r="AR605" s="5" t="s">
        <v>261</v>
      </c>
      <c r="AS605" s="5" t="s">
        <v>374</v>
      </c>
      <c r="AT605" s="20"/>
      <c r="AU605" s="21"/>
      <c r="AV605" s="21"/>
      <c r="AW605" s="145" t="e" vm="1">
        <f t="shared" ca="1" si="190"/>
        <v>#NAME?</v>
      </c>
      <c r="AX605" s="21" t="str">
        <f>VLOOKUP(表1[[#This Row],[Pers.no.]],'[6]Person Detail'!$B:$L,11,0)</f>
        <v>50-70</v>
      </c>
      <c r="AY605" s="404">
        <f>VLOOKUP(表1[[#This Row],[Pers.no.]],'[6]Person Detail'!$B:$R,17,0)</f>
        <v>0.95390070921985815</v>
      </c>
      <c r="AZ605" s="404">
        <f>VLOOKUP(表1[[#This Row],[Pers.no.]],'[6]Person Detail'!$B:$W,21,0)</f>
        <v>0.81048508586923773</v>
      </c>
      <c r="BA605" s="404">
        <f>VLOOKUP(表1[[#This Row],[Pers.no.]],'[6]Person Detail'!$B:$W,22,0)</f>
        <v>0.843585237258348</v>
      </c>
    </row>
    <row r="606" spans="1:53" ht="19.95" customHeight="1">
      <c r="A606" s="87" t="s">
        <v>562</v>
      </c>
      <c r="B606" s="5">
        <v>15013653</v>
      </c>
      <c r="C606" s="5" t="s">
        <v>54</v>
      </c>
      <c r="D606" s="5" t="s">
        <v>55</v>
      </c>
      <c r="E606" s="5" t="s">
        <v>736</v>
      </c>
      <c r="F606" s="5" t="s">
        <v>377</v>
      </c>
      <c r="G606" s="5" t="s">
        <v>378</v>
      </c>
      <c r="H606" s="6">
        <v>41899</v>
      </c>
      <c r="I606" s="5" t="s">
        <v>87</v>
      </c>
      <c r="J606" s="5" t="s">
        <v>407</v>
      </c>
      <c r="K606" s="5" t="s">
        <v>89</v>
      </c>
      <c r="L606" s="7">
        <v>2</v>
      </c>
      <c r="M606" s="7">
        <v>4</v>
      </c>
      <c r="N606" s="8">
        <v>12400</v>
      </c>
      <c r="O606" s="89">
        <v>3.7500000000000006E-2</v>
      </c>
      <c r="P606" s="10">
        <f t="shared" si="179"/>
        <v>465</v>
      </c>
      <c r="Q606" s="89">
        <v>1.55E-2</v>
      </c>
      <c r="R606" s="10">
        <f t="shared" si="180"/>
        <v>192</v>
      </c>
      <c r="S606" s="89">
        <f t="shared" si="181"/>
        <v>5.2983870967741938E-2</v>
      </c>
      <c r="T606" s="10">
        <f t="shared" si="182"/>
        <v>657</v>
      </c>
      <c r="U606" s="10">
        <f t="shared" si="183"/>
        <v>13057</v>
      </c>
      <c r="V606" s="11">
        <v>13180</v>
      </c>
      <c r="W606" s="12">
        <f t="shared" si="184"/>
        <v>780</v>
      </c>
      <c r="X606" s="93">
        <f t="shared" si="177"/>
        <v>6.2899999999999998E-2</v>
      </c>
      <c r="Y606" s="94" t="str">
        <f t="shared" si="176"/>
        <v>4.24%-6.36%</v>
      </c>
      <c r="Z606" s="15"/>
      <c r="AA606" s="15"/>
      <c r="AB606" s="15"/>
      <c r="AC606" s="96"/>
      <c r="AD606" s="8">
        <f t="shared" si="185"/>
        <v>0</v>
      </c>
      <c r="AE606" s="17">
        <f t="shared" si="186"/>
        <v>13180</v>
      </c>
      <c r="AF606" s="18">
        <f t="shared" si="187"/>
        <v>780</v>
      </c>
      <c r="AG606" s="98">
        <f t="shared" si="188"/>
        <v>6.290322580645169E-2</v>
      </c>
      <c r="AH606" s="20">
        <v>14</v>
      </c>
      <c r="AI606" s="20">
        <v>450</v>
      </c>
      <c r="AJ606" s="20"/>
      <c r="AK606" s="20">
        <v>688</v>
      </c>
      <c r="AL606" s="20">
        <f t="shared" si="189"/>
        <v>190608</v>
      </c>
      <c r="AM606" s="7">
        <v>3</v>
      </c>
      <c r="AN606" s="20"/>
      <c r="AO606" s="21"/>
      <c r="AP606" s="21"/>
      <c r="AQ606" s="5" t="s">
        <v>373</v>
      </c>
      <c r="AR606" s="5" t="s">
        <v>261</v>
      </c>
      <c r="AS606" s="5" t="s">
        <v>374</v>
      </c>
      <c r="AT606" s="20"/>
      <c r="AU606" s="21"/>
      <c r="AV606" s="21"/>
      <c r="AW606" s="145" t="e" vm="1">
        <f t="shared" ca="1" si="190"/>
        <v>#NAME?</v>
      </c>
      <c r="AX606" s="21" t="str">
        <f>VLOOKUP(表1[[#This Row],[Pers.no.]],'[6]Person Detail'!$B:$L,11,0)</f>
        <v>70-90</v>
      </c>
      <c r="AY606" s="404">
        <f>VLOOKUP(表1[[#This Row],[Pers.no.]],'[6]Person Detail'!$B:$R,17,0)</f>
        <v>1.0034392069593365</v>
      </c>
      <c r="AZ606" s="404">
        <f>VLOOKUP(表1[[#This Row],[Pers.no.]],'[6]Person Detail'!$B:$W,21,0)</f>
        <v>1.1588785046728971</v>
      </c>
      <c r="BA606" s="404">
        <f>VLOOKUP(表1[[#This Row],[Pers.no.]],'[6]Person Detail'!$B:$W,22,0)</f>
        <v>1.1741648106904232</v>
      </c>
    </row>
    <row r="607" spans="1:53" ht="19.95" customHeight="1">
      <c r="A607" s="106" t="s">
        <v>562</v>
      </c>
      <c r="B607" s="5">
        <v>15013014</v>
      </c>
      <c r="C607" s="5" t="s">
        <v>54</v>
      </c>
      <c r="D607" s="5" t="s">
        <v>55</v>
      </c>
      <c r="E607" s="5" t="s">
        <v>736</v>
      </c>
      <c r="F607" s="5" t="s">
        <v>377</v>
      </c>
      <c r="G607" s="5" t="s">
        <v>378</v>
      </c>
      <c r="H607" s="6">
        <v>41766</v>
      </c>
      <c r="I607" s="5" t="s">
        <v>87</v>
      </c>
      <c r="J607" s="5" t="s">
        <v>410</v>
      </c>
      <c r="K607" s="5" t="s">
        <v>89</v>
      </c>
      <c r="L607" s="7">
        <v>2</v>
      </c>
      <c r="M607" s="7">
        <v>5</v>
      </c>
      <c r="N607" s="8">
        <v>12600</v>
      </c>
      <c r="O607" s="89">
        <v>0.05</v>
      </c>
      <c r="P607" s="10">
        <f t="shared" si="179"/>
        <v>630</v>
      </c>
      <c r="Q607" s="89">
        <v>2.7E-2</v>
      </c>
      <c r="R607" s="10">
        <f t="shared" si="180"/>
        <v>340</v>
      </c>
      <c r="S607" s="89">
        <f t="shared" si="181"/>
        <v>7.6984126984126988E-2</v>
      </c>
      <c r="T607" s="10">
        <f t="shared" si="182"/>
        <v>970</v>
      </c>
      <c r="U607" s="10">
        <f t="shared" si="183"/>
        <v>13570</v>
      </c>
      <c r="V607" s="11">
        <v>13400</v>
      </c>
      <c r="W607" s="12">
        <f t="shared" si="184"/>
        <v>800</v>
      </c>
      <c r="X607" s="93">
        <f t="shared" si="177"/>
        <v>6.3500000000000001E-2</v>
      </c>
      <c r="Y607" s="94" t="str">
        <f t="shared" si="176"/>
        <v>6.16%-9.24%</v>
      </c>
      <c r="Z607" s="15" t="s">
        <v>112</v>
      </c>
      <c r="AA607" s="15" t="s">
        <v>412</v>
      </c>
      <c r="AB607" s="15" t="s">
        <v>114</v>
      </c>
      <c r="AC607" s="96">
        <v>8.4000000000000005E-2</v>
      </c>
      <c r="AD607" s="8">
        <f t="shared" si="185"/>
        <v>1058</v>
      </c>
      <c r="AE607" s="17">
        <f t="shared" si="186"/>
        <v>14458</v>
      </c>
      <c r="AF607" s="18">
        <f t="shared" si="187"/>
        <v>1858</v>
      </c>
      <c r="AG607" s="98">
        <f t="shared" si="188"/>
        <v>0.14746031746031751</v>
      </c>
      <c r="AH607" s="20">
        <v>14</v>
      </c>
      <c r="AI607" s="20">
        <v>450</v>
      </c>
      <c r="AJ607" s="20"/>
      <c r="AK607" s="20">
        <v>688</v>
      </c>
      <c r="AL607" s="20">
        <f t="shared" si="189"/>
        <v>208500</v>
      </c>
      <c r="AM607" s="7">
        <v>4</v>
      </c>
      <c r="AN607" s="20"/>
      <c r="AO607" s="21" t="s">
        <v>2085</v>
      </c>
      <c r="AP607" s="21" t="s">
        <v>413</v>
      </c>
      <c r="AQ607" s="5" t="s">
        <v>373</v>
      </c>
      <c r="AR607" s="5" t="s">
        <v>261</v>
      </c>
      <c r="AS607" s="5" t="s">
        <v>374</v>
      </c>
      <c r="AT607" s="20"/>
      <c r="AU607" s="21"/>
      <c r="AV607" s="21"/>
      <c r="AW607" s="145" t="e" vm="1">
        <f t="shared" ca="1" si="190"/>
        <v>#NAME?</v>
      </c>
      <c r="AX607" s="21" t="str">
        <f>VLOOKUP(表1[[#This Row],[Pers.no.]],'[6]Person Detail'!$B:$L,11,0)</f>
        <v>70-90</v>
      </c>
      <c r="AY607" s="404">
        <f>VLOOKUP(表1[[#This Row],[Pers.no.]],'[6]Person Detail'!$B:$R,17,0)</f>
        <v>1.0196237102973902</v>
      </c>
      <c r="AZ607" s="404">
        <f>VLOOKUP(表1[[#This Row],[Pers.no.]],'[6]Person Detail'!$B:$W,21,0)</f>
        <v>1.1775700934579438</v>
      </c>
      <c r="BA607" s="404">
        <f>VLOOKUP(表1[[#This Row],[Pers.no.]],'[6]Person Detail'!$B:$W,22,0)</f>
        <v>1.2880178173719377</v>
      </c>
    </row>
    <row r="608" spans="1:53" ht="19.95" customHeight="1">
      <c r="A608" s="87" t="s">
        <v>562</v>
      </c>
      <c r="B608" s="5">
        <v>15016258</v>
      </c>
      <c r="C608" s="5" t="s">
        <v>54</v>
      </c>
      <c r="D608" s="5" t="s">
        <v>55</v>
      </c>
      <c r="E608" s="5" t="s">
        <v>736</v>
      </c>
      <c r="F608" s="5" t="s">
        <v>370</v>
      </c>
      <c r="G608" s="5" t="s">
        <v>371</v>
      </c>
      <c r="H608" s="6">
        <v>42723</v>
      </c>
      <c r="I608" s="5" t="s">
        <v>110</v>
      </c>
      <c r="J608" s="5" t="s">
        <v>110</v>
      </c>
      <c r="K608" s="5" t="s">
        <v>89</v>
      </c>
      <c r="L608" s="7">
        <v>2</v>
      </c>
      <c r="M608" s="7">
        <v>3</v>
      </c>
      <c r="N608" s="8">
        <v>9400</v>
      </c>
      <c r="O608" s="89">
        <v>2.5000000000000001E-2</v>
      </c>
      <c r="P608" s="10">
        <f t="shared" si="179"/>
        <v>235</v>
      </c>
      <c r="Q608" s="89">
        <v>0</v>
      </c>
      <c r="R608" s="10">
        <f t="shared" si="180"/>
        <v>0</v>
      </c>
      <c r="S608" s="89">
        <f t="shared" si="181"/>
        <v>2.5000000000000001E-2</v>
      </c>
      <c r="T608" s="10">
        <f t="shared" si="182"/>
        <v>235</v>
      </c>
      <c r="U608" s="10">
        <f t="shared" si="183"/>
        <v>9635</v>
      </c>
      <c r="V608" s="11">
        <v>9700</v>
      </c>
      <c r="W608" s="12">
        <f t="shared" si="184"/>
        <v>300</v>
      </c>
      <c r="X608" s="93">
        <f t="shared" si="177"/>
        <v>3.1899999999999998E-2</v>
      </c>
      <c r="Y608" s="94" t="str">
        <f t="shared" si="176"/>
        <v>2.00%-3.00%</v>
      </c>
      <c r="Z608" s="15"/>
      <c r="AA608" s="15"/>
      <c r="AB608" s="15"/>
      <c r="AC608" s="96"/>
      <c r="AD608" s="8">
        <f t="shared" si="185"/>
        <v>0</v>
      </c>
      <c r="AE608" s="17">
        <f t="shared" si="186"/>
        <v>9700</v>
      </c>
      <c r="AF608" s="18">
        <f t="shared" si="187"/>
        <v>300</v>
      </c>
      <c r="AG608" s="98">
        <f t="shared" si="188"/>
        <v>3.1914893617021267E-2</v>
      </c>
      <c r="AH608" s="20">
        <v>14</v>
      </c>
      <c r="AI608" s="20">
        <v>450</v>
      </c>
      <c r="AJ608" s="20"/>
      <c r="AK608" s="20">
        <v>688</v>
      </c>
      <c r="AL608" s="20">
        <f t="shared" si="189"/>
        <v>141888</v>
      </c>
      <c r="AM608" s="7">
        <v>4</v>
      </c>
      <c r="AN608" s="20"/>
      <c r="AO608" s="21"/>
      <c r="AP608" s="21"/>
      <c r="AQ608" s="5" t="s">
        <v>373</v>
      </c>
      <c r="AR608" s="5" t="s">
        <v>261</v>
      </c>
      <c r="AS608" s="5" t="s">
        <v>374</v>
      </c>
      <c r="AT608" s="20"/>
      <c r="AU608" s="21"/>
      <c r="AV608" s="21"/>
      <c r="AW608" s="145" t="e" vm="1">
        <f t="shared" ca="1" si="190"/>
        <v>#NAME?</v>
      </c>
      <c r="AX608" s="21" t="str">
        <f>VLOOKUP(表1[[#This Row],[Pers.no.]],'[6]Person Detail'!$B:$L,11,0)</f>
        <v>70-90</v>
      </c>
      <c r="AY608" s="404">
        <f>VLOOKUP(表1[[#This Row],[Pers.no.]],'[6]Person Detail'!$B:$R,17,0)</f>
        <v>0.76067165688852922</v>
      </c>
      <c r="AZ608" s="404">
        <f>VLOOKUP(表1[[#This Row],[Pers.no.]],'[6]Person Detail'!$B:$W,21,0)</f>
        <v>0.87850467289719625</v>
      </c>
      <c r="BA608" s="404">
        <f>VLOOKUP(表1[[#This Row],[Pers.no.]],'[6]Person Detail'!$B:$W,22,0)</f>
        <v>0.86414253897550108</v>
      </c>
    </row>
    <row r="609" spans="1:53" ht="19.95" customHeight="1">
      <c r="A609" s="87" t="s">
        <v>562</v>
      </c>
      <c r="B609" s="107">
        <v>1320032</v>
      </c>
      <c r="C609" s="107" t="s">
        <v>54</v>
      </c>
      <c r="D609" s="107" t="s">
        <v>55</v>
      </c>
      <c r="E609" s="5" t="s">
        <v>736</v>
      </c>
      <c r="F609" s="107" t="s">
        <v>801</v>
      </c>
      <c r="G609" s="107" t="s">
        <v>378</v>
      </c>
      <c r="H609" s="108">
        <v>41596</v>
      </c>
      <c r="I609" s="107" t="s">
        <v>340</v>
      </c>
      <c r="J609" s="107" t="s">
        <v>802</v>
      </c>
      <c r="K609" s="107" t="s">
        <v>341</v>
      </c>
      <c r="L609" s="109">
        <v>2</v>
      </c>
      <c r="M609" s="109">
        <v>3</v>
      </c>
      <c r="N609" s="271">
        <v>46478</v>
      </c>
      <c r="O609" s="272">
        <v>2.5000000000000001E-2</v>
      </c>
      <c r="P609" s="273">
        <f t="shared" si="179"/>
        <v>1162</v>
      </c>
      <c r="Q609" s="272">
        <v>0</v>
      </c>
      <c r="R609" s="273">
        <f t="shared" si="180"/>
        <v>0</v>
      </c>
      <c r="S609" s="272">
        <f t="shared" si="181"/>
        <v>2.5001075777787339E-2</v>
      </c>
      <c r="T609" s="273">
        <f t="shared" si="182"/>
        <v>1162</v>
      </c>
      <c r="U609" s="273">
        <f t="shared" si="183"/>
        <v>47640</v>
      </c>
      <c r="V609" s="274">
        <v>47500</v>
      </c>
      <c r="W609" s="275">
        <f t="shared" si="184"/>
        <v>1022</v>
      </c>
      <c r="X609" s="276">
        <f t="shared" si="177"/>
        <v>2.1999999999999999E-2</v>
      </c>
      <c r="Y609" s="277" t="str">
        <f t="shared" si="176"/>
        <v>2.00%-3.00%</v>
      </c>
      <c r="Z609" s="278"/>
      <c r="AA609" s="278"/>
      <c r="AB609" s="278"/>
      <c r="AC609" s="279"/>
      <c r="AD609" s="271">
        <f t="shared" si="185"/>
        <v>0</v>
      </c>
      <c r="AE609" s="280">
        <f t="shared" si="186"/>
        <v>47500</v>
      </c>
      <c r="AF609" s="110">
        <f t="shared" si="187"/>
        <v>1022</v>
      </c>
      <c r="AG609" s="281">
        <f t="shared" si="188"/>
        <v>2.1988897973234556E-2</v>
      </c>
      <c r="AH609" s="111">
        <v>14</v>
      </c>
      <c r="AI609" s="111">
        <v>450</v>
      </c>
      <c r="AJ609" s="111">
        <v>1000</v>
      </c>
      <c r="AK609" s="111">
        <v>688</v>
      </c>
      <c r="AL609" s="111">
        <f t="shared" si="189"/>
        <v>683088</v>
      </c>
      <c r="AM609" s="109">
        <v>3</v>
      </c>
      <c r="AN609" s="111"/>
      <c r="AO609" s="112"/>
      <c r="AP609" s="112"/>
      <c r="AQ609" s="107" t="s">
        <v>373</v>
      </c>
      <c r="AR609" s="107" t="s">
        <v>261</v>
      </c>
      <c r="AS609" s="107" t="s">
        <v>374</v>
      </c>
      <c r="AT609" s="111"/>
      <c r="AU609" s="112"/>
      <c r="AV609" s="112"/>
      <c r="AW609" s="145" t="e" vm="1">
        <f t="shared" ca="1" si="190"/>
        <v>#NAME?</v>
      </c>
      <c r="AX609" s="21" t="str">
        <f>VLOOKUP(表1[[#This Row],[Pers.no.]],'[6]Person Detail'!$B:$L,11,0)</f>
        <v>70-90</v>
      </c>
      <c r="AY609" s="404">
        <f>VLOOKUP(表1[[#This Row],[Pers.no.]],'[6]Person Detail'!$B:$R,17,0)</f>
        <v>1.1780599700909944</v>
      </c>
      <c r="AZ609" s="404">
        <f>VLOOKUP(表1[[#This Row],[Pers.no.]],'[6]Person Detail'!$B:$W,21,0)</f>
        <v>1</v>
      </c>
      <c r="BA609" s="404">
        <f>VLOOKUP(表1[[#This Row],[Pers.no.]],'[6]Person Detail'!$B:$W,22,0)</f>
        <v>1</v>
      </c>
    </row>
    <row r="610" spans="1:53" ht="19.95" customHeight="1">
      <c r="A610" s="87" t="s">
        <v>562</v>
      </c>
      <c r="B610" s="5">
        <v>1150001</v>
      </c>
      <c r="C610" s="5" t="s">
        <v>54</v>
      </c>
      <c r="D610" s="5" t="s">
        <v>55</v>
      </c>
      <c r="E610" s="5" t="s">
        <v>2146</v>
      </c>
      <c r="F610" s="5" t="s">
        <v>2155</v>
      </c>
      <c r="G610" s="5" t="s">
        <v>2156</v>
      </c>
      <c r="H610" s="6">
        <v>42233</v>
      </c>
      <c r="I610" s="5" t="s">
        <v>528</v>
      </c>
      <c r="J610" s="5" t="s">
        <v>2157</v>
      </c>
      <c r="K610" s="5" t="s">
        <v>530</v>
      </c>
      <c r="L610" s="7">
        <v>1</v>
      </c>
      <c r="M610" s="7">
        <v>4</v>
      </c>
      <c r="N610" s="8">
        <v>75809</v>
      </c>
      <c r="O610" s="89">
        <v>8.3433644286953101E-2</v>
      </c>
      <c r="P610" s="10">
        <f t="shared" si="179"/>
        <v>6325</v>
      </c>
      <c r="Q610" s="89">
        <v>0</v>
      </c>
      <c r="R610" s="10">
        <f t="shared" si="180"/>
        <v>0</v>
      </c>
      <c r="S610" s="89">
        <f t="shared" si="181"/>
        <v>8.3433365431545073E-2</v>
      </c>
      <c r="T610" s="10">
        <f t="shared" si="182"/>
        <v>6325</v>
      </c>
      <c r="U610" s="10">
        <f t="shared" si="183"/>
        <v>82134</v>
      </c>
      <c r="V610" s="11">
        <v>82000</v>
      </c>
      <c r="W610" s="12">
        <f t="shared" si="184"/>
        <v>6191</v>
      </c>
      <c r="X610" s="93">
        <f t="shared" si="177"/>
        <v>8.1699999999999995E-2</v>
      </c>
      <c r="Y610" s="94" t="str">
        <f t="shared" ref="Y610:Y673" si="191">IF(OR(L610=1,L610=2,L610=4),TEXT(S610*0.8,"0.00%")&amp;"-"&amp;TEXT(S610*1.2,"0.00%"),IF(OR(L610=3,L610=6),TEXT(0,"0.00%")&amp;"-"&amp;TEXT(7%*1.2,"0.00%"),IF(OR(L610=5,L610=7),TEXT((R610/N610),"0.00%")&amp;"-"&amp;TEXT((R610/N610)+7%,"0.00%"),"")))</f>
        <v>6.67%-10.01%</v>
      </c>
      <c r="Z610" s="15"/>
      <c r="AA610" s="15"/>
      <c r="AB610" s="15"/>
      <c r="AC610" s="96"/>
      <c r="AD610" s="8">
        <f t="shared" si="185"/>
        <v>0</v>
      </c>
      <c r="AE610" s="17">
        <f t="shared" si="186"/>
        <v>82000</v>
      </c>
      <c r="AF610" s="18">
        <f t="shared" si="187"/>
        <v>6191</v>
      </c>
      <c r="AG610" s="98">
        <f t="shared" si="188"/>
        <v>8.1665765278528868E-2</v>
      </c>
      <c r="AH610" s="20">
        <v>16</v>
      </c>
      <c r="AI610" s="20">
        <v>3950</v>
      </c>
      <c r="AJ610" s="20"/>
      <c r="AK610" s="20">
        <v>0</v>
      </c>
      <c r="AL610" s="20">
        <f t="shared" si="189"/>
        <v>1359400</v>
      </c>
      <c r="AM610" s="7">
        <v>3</v>
      </c>
      <c r="AN610" s="20"/>
      <c r="AO610" s="21"/>
      <c r="AP610" s="21"/>
      <c r="AQ610" s="5" t="s">
        <v>2158</v>
      </c>
      <c r="AR610" s="5" t="s">
        <v>2159</v>
      </c>
      <c r="AS610" s="5" t="s">
        <v>62</v>
      </c>
      <c r="AT610" s="20"/>
      <c r="AU610" s="21"/>
      <c r="AV610" s="21"/>
      <c r="AW610" s="145" t="e" vm="1">
        <f t="shared" ca="1" si="190"/>
        <v>#NAME?</v>
      </c>
      <c r="AX610" s="21" t="str">
        <f>VLOOKUP(表1[[#This Row],[Pers.no.]],'[6]Person Detail'!$B:$L,11,0)</f>
        <v>&lt;85</v>
      </c>
      <c r="AY610" s="404">
        <f>VLOOKUP(表1[[#This Row],[Pers.no.]],'[6]Person Detail'!$B:$R,17,0)</f>
        <v>1.1680893682588598</v>
      </c>
      <c r="AZ610" s="404">
        <f>VLOOKUP(表1[[#This Row],[Pers.no.]],'[6]Person Detail'!$B:$W,21,0)</f>
        <v>1.0903063425859341</v>
      </c>
      <c r="BA610" s="404">
        <f>VLOOKUP(表1[[#This Row],[Pers.no.]],'[6]Person Detail'!$B:$W,22,0)</f>
        <v>1.1388888888888888</v>
      </c>
    </row>
    <row r="611" spans="1:53" ht="19.95" customHeight="1">
      <c r="A611" s="87" t="s">
        <v>562</v>
      </c>
      <c r="B611" s="5">
        <v>51200135</v>
      </c>
      <c r="C611" s="5" t="s">
        <v>54</v>
      </c>
      <c r="D611" s="5" t="s">
        <v>55</v>
      </c>
      <c r="E611" s="5" t="s">
        <v>2146</v>
      </c>
      <c r="F611" s="5" t="s">
        <v>2160</v>
      </c>
      <c r="G611" s="5" t="s">
        <v>339</v>
      </c>
      <c r="H611" s="6">
        <v>35309</v>
      </c>
      <c r="I611" s="5" t="s">
        <v>528</v>
      </c>
      <c r="J611" s="5" t="s">
        <v>2161</v>
      </c>
      <c r="K611" s="5" t="s">
        <v>530</v>
      </c>
      <c r="L611" s="7">
        <v>1</v>
      </c>
      <c r="M611" s="7">
        <v>3</v>
      </c>
      <c r="N611" s="8">
        <v>69530</v>
      </c>
      <c r="O611" s="89">
        <v>2.5000000000000001E-2</v>
      </c>
      <c r="P611" s="10">
        <f t="shared" si="179"/>
        <v>1738</v>
      </c>
      <c r="Q611" s="89">
        <v>0</v>
      </c>
      <c r="R611" s="10">
        <f t="shared" si="180"/>
        <v>0</v>
      </c>
      <c r="S611" s="89">
        <f t="shared" si="181"/>
        <v>2.4996404429742557E-2</v>
      </c>
      <c r="T611" s="10">
        <f t="shared" si="182"/>
        <v>1738</v>
      </c>
      <c r="U611" s="10">
        <f t="shared" si="183"/>
        <v>71268</v>
      </c>
      <c r="V611" s="11">
        <v>75000</v>
      </c>
      <c r="W611" s="12">
        <f t="shared" si="184"/>
        <v>5470</v>
      </c>
      <c r="X611" s="93">
        <f t="shared" si="177"/>
        <v>7.8700000000000006E-2</v>
      </c>
      <c r="Y611" s="94" t="str">
        <f t="shared" si="191"/>
        <v>2.00%-3.00%</v>
      </c>
      <c r="Z611" s="15"/>
      <c r="AA611" s="15"/>
      <c r="AB611" s="15"/>
      <c r="AC611" s="96"/>
      <c r="AD611" s="8">
        <f t="shared" si="185"/>
        <v>0</v>
      </c>
      <c r="AE611" s="17">
        <f t="shared" si="186"/>
        <v>75000</v>
      </c>
      <c r="AF611" s="18">
        <f t="shared" si="187"/>
        <v>5470</v>
      </c>
      <c r="AG611" s="98">
        <f t="shared" si="188"/>
        <v>7.8671077232849163E-2</v>
      </c>
      <c r="AH611" s="20">
        <v>16</v>
      </c>
      <c r="AI611" s="20">
        <v>3450</v>
      </c>
      <c r="AJ611" s="20"/>
      <c r="AK611" s="20">
        <v>0</v>
      </c>
      <c r="AL611" s="20">
        <f t="shared" si="189"/>
        <v>1241400</v>
      </c>
      <c r="AM611" s="7">
        <v>3</v>
      </c>
      <c r="AN611" s="20"/>
      <c r="AO611" s="22" t="s">
        <v>2570</v>
      </c>
      <c r="AP611" s="21" t="s">
        <v>2571</v>
      </c>
      <c r="AQ611" s="5" t="s">
        <v>2158</v>
      </c>
      <c r="AR611" s="5" t="s">
        <v>2159</v>
      </c>
      <c r="AS611" s="5" t="s">
        <v>62</v>
      </c>
      <c r="AT611" s="20"/>
      <c r="AU611" s="21"/>
      <c r="AV611" s="21"/>
      <c r="AW611" s="145" t="e" vm="1">
        <f t="shared" ca="1" si="190"/>
        <v>#NAME?</v>
      </c>
      <c r="AX611" s="21" t="str">
        <f>VLOOKUP(表1[[#This Row],[Pers.no.]],'[6]Person Detail'!$B:$L,11,0)</f>
        <v>85-95</v>
      </c>
      <c r="AY611" s="404">
        <f>VLOOKUP(表1[[#This Row],[Pers.no.]],'[6]Person Detail'!$B:$R,17,0)</f>
        <v>1.0713405238828968</v>
      </c>
      <c r="AZ611" s="404">
        <f>VLOOKUP(表1[[#This Row],[Pers.no.]],'[6]Person Detail'!$B:$W,21,0)</f>
        <v>1</v>
      </c>
      <c r="BA611" s="404">
        <f>VLOOKUP(表1[[#This Row],[Pers.no.]],'[6]Person Detail'!$B:$W,22,0)</f>
        <v>1</v>
      </c>
    </row>
    <row r="612" spans="1:53" ht="19.95" customHeight="1">
      <c r="A612" s="87" t="s">
        <v>562</v>
      </c>
      <c r="B612" s="5">
        <v>15010296</v>
      </c>
      <c r="C612" s="5" t="s">
        <v>54</v>
      </c>
      <c r="D612" s="5" t="s">
        <v>55</v>
      </c>
      <c r="E612" s="5" t="s">
        <v>2146</v>
      </c>
      <c r="F612" s="5" t="s">
        <v>2146</v>
      </c>
      <c r="G612" s="5" t="s">
        <v>2164</v>
      </c>
      <c r="H612" s="6">
        <v>41408</v>
      </c>
      <c r="I612" s="5" t="s">
        <v>468</v>
      </c>
      <c r="J612" s="5" t="s">
        <v>468</v>
      </c>
      <c r="K612" s="5" t="s">
        <v>59</v>
      </c>
      <c r="L612" s="7">
        <v>2</v>
      </c>
      <c r="M612" s="7">
        <v>5</v>
      </c>
      <c r="N612" s="8">
        <v>21200</v>
      </c>
      <c r="O612" s="89">
        <v>0.06</v>
      </c>
      <c r="P612" s="10">
        <f t="shared" si="179"/>
        <v>1272</v>
      </c>
      <c r="Q612" s="89">
        <v>2.7E-2</v>
      </c>
      <c r="R612" s="10">
        <f t="shared" si="180"/>
        <v>572</v>
      </c>
      <c r="S612" s="89">
        <f t="shared" si="181"/>
        <v>8.6981132075471701E-2</v>
      </c>
      <c r="T612" s="10">
        <f t="shared" si="182"/>
        <v>1844</v>
      </c>
      <c r="U612" s="10">
        <f t="shared" si="183"/>
        <v>23044</v>
      </c>
      <c r="V612" s="11">
        <v>25000</v>
      </c>
      <c r="W612" s="12">
        <f t="shared" si="184"/>
        <v>3800</v>
      </c>
      <c r="X612" s="93">
        <f t="shared" si="177"/>
        <v>0.1792</v>
      </c>
      <c r="Y612" s="94" t="str">
        <f t="shared" si="191"/>
        <v>6.96%-10.44%</v>
      </c>
      <c r="Z612" s="15"/>
      <c r="AA612" s="15"/>
      <c r="AB612" s="15"/>
      <c r="AC612" s="96"/>
      <c r="AD612" s="8">
        <f t="shared" si="185"/>
        <v>0</v>
      </c>
      <c r="AE612" s="17">
        <f t="shared" si="186"/>
        <v>25000</v>
      </c>
      <c r="AF612" s="18">
        <f t="shared" si="187"/>
        <v>3800</v>
      </c>
      <c r="AG612" s="98">
        <f t="shared" si="188"/>
        <v>0.179245283018868</v>
      </c>
      <c r="AH612" s="20">
        <v>14</v>
      </c>
      <c r="AI612" s="20">
        <v>450</v>
      </c>
      <c r="AJ612" s="20"/>
      <c r="AK612" s="20">
        <v>688</v>
      </c>
      <c r="AL612" s="20">
        <f t="shared" si="189"/>
        <v>356088</v>
      </c>
      <c r="AM612" s="7">
        <v>4</v>
      </c>
      <c r="AN612" s="20"/>
      <c r="AO612" s="22" t="s">
        <v>2572</v>
      </c>
      <c r="AP612" s="21" t="s">
        <v>292</v>
      </c>
      <c r="AQ612" s="5" t="s">
        <v>2158</v>
      </c>
      <c r="AR612" s="5" t="s">
        <v>2159</v>
      </c>
      <c r="AS612" s="5" t="s">
        <v>62</v>
      </c>
      <c r="AT612" s="20"/>
      <c r="AU612" s="21"/>
      <c r="AV612" s="21"/>
      <c r="AW612" s="145" t="e" vm="1">
        <f t="shared" ca="1" si="190"/>
        <v>#NAME?</v>
      </c>
      <c r="AX612" s="21" t="str">
        <f>VLOOKUP(表1[[#This Row],[Pers.no.]],'[6]Person Detail'!$B:$L,11,0)</f>
        <v>50-70</v>
      </c>
      <c r="AY612" s="404">
        <f>VLOOKUP(表1[[#This Row],[Pers.no.]],'[6]Person Detail'!$B:$R,17,0)</f>
        <v>0.91210256851525195</v>
      </c>
      <c r="AZ612" s="404">
        <f>VLOOKUP(表1[[#This Row],[Pers.no.]],'[6]Person Detail'!$B:$W,21,0)</f>
        <v>1</v>
      </c>
      <c r="BA612" s="404">
        <f>VLOOKUP(表1[[#This Row],[Pers.no.]],'[6]Person Detail'!$B:$W,22,0)</f>
        <v>1.1081560283687943</v>
      </c>
    </row>
    <row r="613" spans="1:53" ht="19.95" customHeight="1">
      <c r="A613" s="87" t="s">
        <v>562</v>
      </c>
      <c r="B613" s="5">
        <v>11017464</v>
      </c>
      <c r="C613" s="5" t="s">
        <v>54</v>
      </c>
      <c r="D613" s="5" t="s">
        <v>55</v>
      </c>
      <c r="E613" s="5" t="s">
        <v>2146</v>
      </c>
      <c r="F613" s="5" t="s">
        <v>2167</v>
      </c>
      <c r="G613" s="5" t="s">
        <v>2168</v>
      </c>
      <c r="H613" s="6">
        <v>42993</v>
      </c>
      <c r="I613" s="5" t="s">
        <v>340</v>
      </c>
      <c r="J613" s="5" t="s">
        <v>2169</v>
      </c>
      <c r="K613" s="5" t="s">
        <v>341</v>
      </c>
      <c r="L613" s="7">
        <v>2</v>
      </c>
      <c r="M613" s="7">
        <v>3</v>
      </c>
      <c r="N613" s="8">
        <v>44400</v>
      </c>
      <c r="O613" s="89">
        <v>2.5000000000000001E-2</v>
      </c>
      <c r="P613" s="10">
        <f t="shared" si="179"/>
        <v>1110</v>
      </c>
      <c r="Q613" s="89">
        <v>0</v>
      </c>
      <c r="R613" s="10">
        <f t="shared" si="180"/>
        <v>0</v>
      </c>
      <c r="S613" s="89">
        <f t="shared" si="181"/>
        <v>2.5000000000000001E-2</v>
      </c>
      <c r="T613" s="10">
        <f t="shared" si="182"/>
        <v>1110</v>
      </c>
      <c r="U613" s="10">
        <f t="shared" si="183"/>
        <v>45510</v>
      </c>
      <c r="V613" s="11">
        <v>44400</v>
      </c>
      <c r="W613" s="12">
        <f t="shared" si="184"/>
        <v>0</v>
      </c>
      <c r="X613" s="93">
        <f t="shared" si="177"/>
        <v>0</v>
      </c>
      <c r="Y613" s="94" t="str">
        <f t="shared" si="191"/>
        <v>2.00%-3.00%</v>
      </c>
      <c r="Z613" s="15"/>
      <c r="AA613" s="15"/>
      <c r="AB613" s="15"/>
      <c r="AC613" s="96"/>
      <c r="AD613" s="8">
        <f t="shared" si="185"/>
        <v>0</v>
      </c>
      <c r="AE613" s="17">
        <f t="shared" si="186"/>
        <v>44400</v>
      </c>
      <c r="AF613" s="18">
        <f t="shared" si="187"/>
        <v>0</v>
      </c>
      <c r="AG613" s="98">
        <f t="shared" si="188"/>
        <v>0</v>
      </c>
      <c r="AH613" s="20">
        <v>14</v>
      </c>
      <c r="AI613" s="20">
        <v>450</v>
      </c>
      <c r="AJ613" s="20">
        <v>1000</v>
      </c>
      <c r="AK613" s="20">
        <v>688</v>
      </c>
      <c r="AL613" s="20">
        <f t="shared" si="189"/>
        <v>639688</v>
      </c>
      <c r="AM613" s="7">
        <v>3</v>
      </c>
      <c r="AN613" s="20"/>
      <c r="AO613" s="22" t="s">
        <v>179</v>
      </c>
      <c r="AP613" s="21" t="s">
        <v>179</v>
      </c>
      <c r="AQ613" s="5" t="s">
        <v>2158</v>
      </c>
      <c r="AR613" s="5" t="s">
        <v>2159</v>
      </c>
      <c r="AS613" s="5" t="s">
        <v>62</v>
      </c>
      <c r="AT613" s="20"/>
      <c r="AU613" s="21"/>
      <c r="AV613" s="21"/>
      <c r="AW613" s="145" t="e" vm="1">
        <f t="shared" ca="1" si="190"/>
        <v>#NAME?</v>
      </c>
      <c r="AX613" s="21" t="str">
        <f>VLOOKUP(表1[[#This Row],[Pers.no.]],'[6]Person Detail'!$B:$L,11,0)</f>
        <v>70-90</v>
      </c>
      <c r="AY613" s="404">
        <f>VLOOKUP(表1[[#This Row],[Pers.no.]],'[6]Person Detail'!$B:$R,17,0)</f>
        <v>1.1253897042050034</v>
      </c>
      <c r="AZ613" s="404">
        <f>VLOOKUP(表1[[#This Row],[Pers.no.]],'[6]Person Detail'!$B:$W,21,0)</f>
        <v>1.1464869470911767</v>
      </c>
      <c r="BA613" s="404">
        <f>VLOOKUP(表1[[#This Row],[Pers.no.]],'[6]Person Detail'!$B:$W,22,0)</f>
        <v>1.1348242811501597</v>
      </c>
    </row>
    <row r="614" spans="1:53" ht="19.95" customHeight="1">
      <c r="A614" s="87" t="s">
        <v>562</v>
      </c>
      <c r="B614" s="5">
        <v>1120400</v>
      </c>
      <c r="C614" s="5" t="s">
        <v>54</v>
      </c>
      <c r="D614" s="5" t="s">
        <v>55</v>
      </c>
      <c r="E614" s="5" t="s">
        <v>2146</v>
      </c>
      <c r="F614" s="5" t="s">
        <v>2172</v>
      </c>
      <c r="G614" s="5" t="s">
        <v>2173</v>
      </c>
      <c r="H614" s="6">
        <v>45989</v>
      </c>
      <c r="I614" s="5" t="s">
        <v>340</v>
      </c>
      <c r="J614" s="5" t="s">
        <v>189</v>
      </c>
      <c r="K614" s="5" t="s">
        <v>341</v>
      </c>
      <c r="L614" s="7">
        <v>2</v>
      </c>
      <c r="M614" s="7" t="s">
        <v>287</v>
      </c>
      <c r="N614" s="8">
        <v>40000</v>
      </c>
      <c r="O614" s="89">
        <v>2.5000000000000001E-2</v>
      </c>
      <c r="P614" s="10">
        <f t="shared" si="179"/>
        <v>1000</v>
      </c>
      <c r="Q614" s="89">
        <v>0</v>
      </c>
      <c r="R614" s="10">
        <f t="shared" si="180"/>
        <v>0</v>
      </c>
      <c r="S614" s="89">
        <f t="shared" si="181"/>
        <v>2.5000000000000001E-2</v>
      </c>
      <c r="T614" s="10">
        <f t="shared" si="182"/>
        <v>1000</v>
      </c>
      <c r="U614" s="10">
        <f t="shared" si="183"/>
        <v>41000</v>
      </c>
      <c r="V614" s="11">
        <v>40000</v>
      </c>
      <c r="W614" s="12">
        <f t="shared" si="184"/>
        <v>0</v>
      </c>
      <c r="X614" s="93">
        <f t="shared" si="177"/>
        <v>0</v>
      </c>
      <c r="Y614" s="94" t="str">
        <f t="shared" si="191"/>
        <v>2.00%-3.00%</v>
      </c>
      <c r="Z614" s="15"/>
      <c r="AA614" s="15"/>
      <c r="AB614" s="15"/>
      <c r="AC614" s="96"/>
      <c r="AD614" s="8">
        <f t="shared" si="185"/>
        <v>0</v>
      </c>
      <c r="AE614" s="17">
        <f t="shared" si="186"/>
        <v>40000</v>
      </c>
      <c r="AF614" s="18">
        <f t="shared" si="187"/>
        <v>0</v>
      </c>
      <c r="AG614" s="98">
        <f t="shared" si="188"/>
        <v>0</v>
      </c>
      <c r="AH614" s="20">
        <v>14</v>
      </c>
      <c r="AI614" s="20">
        <v>9050</v>
      </c>
      <c r="AJ614" s="20">
        <v>1000</v>
      </c>
      <c r="AK614" s="20">
        <v>688</v>
      </c>
      <c r="AL614" s="20">
        <f t="shared" si="189"/>
        <v>681288</v>
      </c>
      <c r="AM614" s="7" t="e">
        <v>#N/A</v>
      </c>
      <c r="AN614" s="20"/>
      <c r="AO614" s="22" t="s">
        <v>179</v>
      </c>
      <c r="AP614" s="21" t="s">
        <v>2174</v>
      </c>
      <c r="AQ614" s="5" t="s">
        <v>2158</v>
      </c>
      <c r="AR614" s="5" t="s">
        <v>2159</v>
      </c>
      <c r="AS614" s="5" t="s">
        <v>62</v>
      </c>
      <c r="AT614" s="20"/>
      <c r="AU614" s="21"/>
      <c r="AV614" s="21"/>
      <c r="AW614" s="145" t="e" vm="1">
        <f t="shared" ca="1" si="190"/>
        <v>#NAME?</v>
      </c>
      <c r="AX614" s="21" t="str">
        <f>VLOOKUP(表1[[#This Row],[Pers.no.]],'[6]Person Detail'!$B:$L,11,0)</f>
        <v>0</v>
      </c>
      <c r="AY614" s="404">
        <f>VLOOKUP(表1[[#This Row],[Pers.no.]],'[6]Person Detail'!$B:$R,17,0)</f>
        <v>1.013864598382886</v>
      </c>
      <c r="AZ614" s="404">
        <f>VLOOKUP(表1[[#This Row],[Pers.no.]],'[6]Person Detail'!$B:$W,21,0)</f>
        <v>1.0328711235055645</v>
      </c>
      <c r="BA614" s="404">
        <f>VLOOKUP(表1[[#This Row],[Pers.no.]],'[6]Person Detail'!$B:$W,22,0)</f>
        <v>1.0223642172523961</v>
      </c>
    </row>
    <row r="615" spans="1:53" ht="19.95" customHeight="1">
      <c r="A615" s="87" t="s">
        <v>562</v>
      </c>
      <c r="B615" s="5">
        <v>1115057</v>
      </c>
      <c r="C615" s="5" t="s">
        <v>54</v>
      </c>
      <c r="D615" s="5" t="s">
        <v>55</v>
      </c>
      <c r="E615" s="5" t="s">
        <v>2146</v>
      </c>
      <c r="F615" s="5" t="s">
        <v>2146</v>
      </c>
      <c r="G615" s="5" t="s">
        <v>2173</v>
      </c>
      <c r="H615" s="6">
        <v>32478</v>
      </c>
      <c r="I615" s="5" t="s">
        <v>2175</v>
      </c>
      <c r="J615" s="5" t="s">
        <v>2176</v>
      </c>
      <c r="K615" s="5" t="s">
        <v>59</v>
      </c>
      <c r="L615" s="7">
        <v>2</v>
      </c>
      <c r="M615" s="7">
        <v>4</v>
      </c>
      <c r="N615" s="8">
        <v>26210</v>
      </c>
      <c r="O615" s="89">
        <v>2.2499999999999999E-2</v>
      </c>
      <c r="P615" s="10">
        <f t="shared" si="179"/>
        <v>590</v>
      </c>
      <c r="Q615" s="89">
        <v>0</v>
      </c>
      <c r="R615" s="10">
        <f t="shared" si="180"/>
        <v>0</v>
      </c>
      <c r="S615" s="89">
        <f t="shared" si="181"/>
        <v>2.2510492178557804E-2</v>
      </c>
      <c r="T615" s="10">
        <f t="shared" si="182"/>
        <v>590</v>
      </c>
      <c r="U615" s="10">
        <f t="shared" si="183"/>
        <v>26800</v>
      </c>
      <c r="V615" s="11">
        <v>27000</v>
      </c>
      <c r="W615" s="12">
        <f t="shared" si="184"/>
        <v>790</v>
      </c>
      <c r="X615" s="93">
        <f t="shared" si="177"/>
        <v>3.0099999999999998E-2</v>
      </c>
      <c r="Y615" s="94" t="str">
        <f t="shared" si="191"/>
        <v>1.80%-2.70%</v>
      </c>
      <c r="Z615" s="15"/>
      <c r="AA615" s="15"/>
      <c r="AB615" s="15"/>
      <c r="AC615" s="96"/>
      <c r="AD615" s="8">
        <f t="shared" si="185"/>
        <v>0</v>
      </c>
      <c r="AE615" s="17">
        <f t="shared" si="186"/>
        <v>27000</v>
      </c>
      <c r="AF615" s="18">
        <f t="shared" si="187"/>
        <v>790</v>
      </c>
      <c r="AG615" s="98">
        <f t="shared" si="188"/>
        <v>3.0141167493323184E-2</v>
      </c>
      <c r="AH615" s="20">
        <v>14</v>
      </c>
      <c r="AI615" s="20">
        <v>450</v>
      </c>
      <c r="AJ615" s="20"/>
      <c r="AK615" s="20">
        <v>688</v>
      </c>
      <c r="AL615" s="20">
        <f t="shared" si="189"/>
        <v>384088</v>
      </c>
      <c r="AM615" s="7">
        <v>3</v>
      </c>
      <c r="AN615" s="20"/>
      <c r="AO615" s="22" t="s">
        <v>2574</v>
      </c>
      <c r="AP615" s="21" t="s">
        <v>230</v>
      </c>
      <c r="AQ615" s="5" t="s">
        <v>2158</v>
      </c>
      <c r="AR615" s="5" t="s">
        <v>2159</v>
      </c>
      <c r="AS615" s="5" t="s">
        <v>62</v>
      </c>
      <c r="AT615" s="20"/>
      <c r="AU615" s="21"/>
      <c r="AV615" s="21"/>
      <c r="AW615" s="145" t="e" vm="1">
        <f t="shared" ca="1" si="190"/>
        <v>#NAME?</v>
      </c>
      <c r="AX615" s="21" t="str">
        <f>VLOOKUP(表1[[#This Row],[Pers.no.]],'[6]Person Detail'!$B:$L,11,0)</f>
        <v>110-130</v>
      </c>
      <c r="AY615" s="404">
        <f>VLOOKUP(表1[[#This Row],[Pers.no.]],'[6]Person Detail'!$B:$R,17,0)</f>
        <v>1.1276513358860731</v>
      </c>
      <c r="AZ615" s="404">
        <f>VLOOKUP(表1[[#This Row],[Pers.no.]],'[6]Person Detail'!$B:$W,21,0)</f>
        <v>1.2363207547169812</v>
      </c>
      <c r="BA615" s="404">
        <f>VLOOKUP(表1[[#This Row],[Pers.no.]],'[6]Person Detail'!$B:$W,22,0)</f>
        <v>1.196808510638298</v>
      </c>
    </row>
    <row r="616" spans="1:53" ht="19.95" customHeight="1">
      <c r="A616" s="87" t="s">
        <v>562</v>
      </c>
      <c r="B616" s="5">
        <v>1119108</v>
      </c>
      <c r="C616" s="5" t="s">
        <v>54</v>
      </c>
      <c r="D616" s="5" t="s">
        <v>55</v>
      </c>
      <c r="E616" s="5" t="s">
        <v>2146</v>
      </c>
      <c r="F616" s="5" t="s">
        <v>2179</v>
      </c>
      <c r="G616" s="5" t="s">
        <v>2180</v>
      </c>
      <c r="H616" s="6">
        <v>38201</v>
      </c>
      <c r="I616" s="5" t="s">
        <v>80</v>
      </c>
      <c r="J616" s="5" t="s">
        <v>2181</v>
      </c>
      <c r="K616" s="5" t="s">
        <v>66</v>
      </c>
      <c r="L616" s="7">
        <v>2</v>
      </c>
      <c r="M616" s="7">
        <v>3</v>
      </c>
      <c r="N616" s="8">
        <v>15234</v>
      </c>
      <c r="O616" s="89">
        <v>0.03</v>
      </c>
      <c r="P616" s="10">
        <f t="shared" si="179"/>
        <v>457</v>
      </c>
      <c r="Q616" s="89">
        <v>0</v>
      </c>
      <c r="R616" s="10">
        <f t="shared" si="180"/>
        <v>0</v>
      </c>
      <c r="S616" s="89">
        <f t="shared" si="181"/>
        <v>2.9998687147170803E-2</v>
      </c>
      <c r="T616" s="10">
        <f t="shared" si="182"/>
        <v>457</v>
      </c>
      <c r="U616" s="10">
        <f t="shared" si="183"/>
        <v>15691</v>
      </c>
      <c r="V616" s="11">
        <v>15234</v>
      </c>
      <c r="W616" s="12">
        <f t="shared" si="184"/>
        <v>0</v>
      </c>
      <c r="X616" s="93">
        <f t="shared" si="177"/>
        <v>0</v>
      </c>
      <c r="Y616" s="94" t="str">
        <f t="shared" si="191"/>
        <v>2.40%-3.60%</v>
      </c>
      <c r="Z616" s="15"/>
      <c r="AA616" s="15"/>
      <c r="AB616" s="15"/>
      <c r="AC616" s="96"/>
      <c r="AD616" s="8">
        <f t="shared" si="185"/>
        <v>0</v>
      </c>
      <c r="AE616" s="17">
        <f t="shared" si="186"/>
        <v>15234</v>
      </c>
      <c r="AF616" s="18">
        <f t="shared" si="187"/>
        <v>0</v>
      </c>
      <c r="AG616" s="98">
        <f t="shared" si="188"/>
        <v>0</v>
      </c>
      <c r="AH616" s="20">
        <v>14</v>
      </c>
      <c r="AI616" s="20">
        <v>600</v>
      </c>
      <c r="AJ616" s="20"/>
      <c r="AK616" s="20">
        <v>688</v>
      </c>
      <c r="AL616" s="20">
        <f t="shared" si="189"/>
        <v>221164</v>
      </c>
      <c r="AM616" s="7">
        <v>3</v>
      </c>
      <c r="AN616" s="20"/>
      <c r="AO616" s="22" t="s">
        <v>2575</v>
      </c>
      <c r="AP616" s="21" t="s">
        <v>179</v>
      </c>
      <c r="AQ616" s="5" t="s">
        <v>2158</v>
      </c>
      <c r="AR616" s="5" t="s">
        <v>2159</v>
      </c>
      <c r="AS616" s="5" t="s">
        <v>62</v>
      </c>
      <c r="AT616" s="20"/>
      <c r="AU616" s="21"/>
      <c r="AV616" s="21"/>
      <c r="AW616" s="145" t="e" vm="1">
        <f t="shared" ca="1" si="190"/>
        <v>#NAME?</v>
      </c>
      <c r="AX616" s="21" t="str">
        <f>VLOOKUP(表1[[#This Row],[Pers.no.]],'[6]Person Detail'!$B:$L,11,0)</f>
        <v>50-70</v>
      </c>
      <c r="AY616" s="404">
        <f>VLOOKUP(表1[[#This Row],[Pers.no.]],'[6]Person Detail'!$B:$R,17,0)</f>
        <v>0.96320182094081941</v>
      </c>
      <c r="AZ616" s="404">
        <f>VLOOKUP(表1[[#This Row],[Pers.no.]],'[6]Person Detail'!$B:$W,21,0)</f>
        <v>1.0040202992157121</v>
      </c>
      <c r="BA616" s="404">
        <f>VLOOKUP(表1[[#This Row],[Pers.no.]],'[6]Person Detail'!$B:$W,22,0)</f>
        <v>0.96095376269475807</v>
      </c>
    </row>
    <row r="617" spans="1:53" ht="19.95" customHeight="1">
      <c r="A617" s="87" t="s">
        <v>562</v>
      </c>
      <c r="B617" s="5">
        <v>1120003</v>
      </c>
      <c r="C617" s="5" t="s">
        <v>54</v>
      </c>
      <c r="D617" s="5" t="s">
        <v>55</v>
      </c>
      <c r="E617" s="5" t="s">
        <v>2146</v>
      </c>
      <c r="F617" s="5" t="s">
        <v>2182</v>
      </c>
      <c r="G617" s="5" t="s">
        <v>2183</v>
      </c>
      <c r="H617" s="6">
        <v>33451</v>
      </c>
      <c r="I617" s="5" t="s">
        <v>340</v>
      </c>
      <c r="J617" s="5" t="s">
        <v>2184</v>
      </c>
      <c r="K617" s="5" t="s">
        <v>341</v>
      </c>
      <c r="L617" s="7">
        <v>2</v>
      </c>
      <c r="M617" s="7">
        <v>3</v>
      </c>
      <c r="N617" s="8">
        <v>44060</v>
      </c>
      <c r="O617" s="89">
        <v>0</v>
      </c>
      <c r="P617" s="10">
        <f t="shared" si="179"/>
        <v>0</v>
      </c>
      <c r="Q617" s="89">
        <v>0</v>
      </c>
      <c r="R617" s="10">
        <f t="shared" si="180"/>
        <v>0</v>
      </c>
      <c r="S617" s="89">
        <f t="shared" si="181"/>
        <v>0</v>
      </c>
      <c r="T617" s="10">
        <f t="shared" si="182"/>
        <v>0</v>
      </c>
      <c r="U617" s="10">
        <f t="shared" si="183"/>
        <v>44060</v>
      </c>
      <c r="V617" s="11">
        <v>44060</v>
      </c>
      <c r="W617" s="12">
        <f t="shared" si="184"/>
        <v>0</v>
      </c>
      <c r="X617" s="93">
        <f t="shared" si="177"/>
        <v>0</v>
      </c>
      <c r="Y617" s="94" t="str">
        <f t="shared" si="191"/>
        <v>0.00%-0.00%</v>
      </c>
      <c r="Z617" s="15"/>
      <c r="AA617" s="15"/>
      <c r="AB617" s="15"/>
      <c r="AC617" s="96"/>
      <c r="AD617" s="8">
        <f t="shared" si="185"/>
        <v>0</v>
      </c>
      <c r="AE617" s="17">
        <f t="shared" si="186"/>
        <v>44060</v>
      </c>
      <c r="AF617" s="18">
        <f t="shared" si="187"/>
        <v>0</v>
      </c>
      <c r="AG617" s="98">
        <f t="shared" si="188"/>
        <v>0</v>
      </c>
      <c r="AH617" s="20">
        <v>14</v>
      </c>
      <c r="AI617" s="20">
        <v>450</v>
      </c>
      <c r="AJ617" s="20">
        <v>1000</v>
      </c>
      <c r="AK617" s="20">
        <v>688</v>
      </c>
      <c r="AL617" s="20">
        <f t="shared" si="189"/>
        <v>634928</v>
      </c>
      <c r="AM617" s="7">
        <v>4</v>
      </c>
      <c r="AN617" s="20"/>
      <c r="AO617" s="21"/>
      <c r="AP617" s="21"/>
      <c r="AQ617" s="5" t="s">
        <v>2158</v>
      </c>
      <c r="AR617" s="5" t="s">
        <v>2159</v>
      </c>
      <c r="AS617" s="5" t="s">
        <v>62</v>
      </c>
      <c r="AT617" s="20"/>
      <c r="AU617" s="21"/>
      <c r="AV617" s="21"/>
      <c r="AW617" s="145" t="e" vm="1">
        <f t="shared" ca="1" si="190"/>
        <v>#NAME?</v>
      </c>
      <c r="AX617" s="21" t="str">
        <f>VLOOKUP(表1[[#This Row],[Pers.no.]],'[6]Person Detail'!$B:$L,11,0)</f>
        <v>&gt;90</v>
      </c>
      <c r="AY617" s="404">
        <f>VLOOKUP(表1[[#This Row],[Pers.no.]],'[6]Person Detail'!$B:$R,17,0)</f>
        <v>1.1167718551187489</v>
      </c>
      <c r="AZ617" s="404">
        <f>VLOOKUP(表1[[#This Row],[Pers.no.]],'[6]Person Detail'!$B:$W,21,0)</f>
        <v>1.1377075425413794</v>
      </c>
      <c r="BA617" s="404">
        <f>VLOOKUP(表1[[#This Row],[Pers.no.]],'[6]Person Detail'!$B:$W,22,0)</f>
        <v>1.1261341853035143</v>
      </c>
    </row>
    <row r="618" spans="1:53" ht="19.95" customHeight="1">
      <c r="A618" s="87" t="s">
        <v>562</v>
      </c>
      <c r="B618" s="5">
        <v>1120097</v>
      </c>
      <c r="C618" s="5" t="s">
        <v>54</v>
      </c>
      <c r="D618" s="5" t="s">
        <v>55</v>
      </c>
      <c r="E618" s="5" t="s">
        <v>2146</v>
      </c>
      <c r="F618" s="5" t="s">
        <v>2187</v>
      </c>
      <c r="G618" s="5" t="s">
        <v>2188</v>
      </c>
      <c r="H618" s="6">
        <v>45063</v>
      </c>
      <c r="I618" s="5" t="s">
        <v>150</v>
      </c>
      <c r="J618" s="5" t="s">
        <v>2189</v>
      </c>
      <c r="K618" s="5" t="s">
        <v>59</v>
      </c>
      <c r="L618" s="7">
        <v>2</v>
      </c>
      <c r="M618" s="7">
        <v>3</v>
      </c>
      <c r="N618" s="8">
        <v>23924</v>
      </c>
      <c r="O618" s="89">
        <v>2.5000000000000001E-2</v>
      </c>
      <c r="P618" s="10">
        <f t="shared" si="179"/>
        <v>598</v>
      </c>
      <c r="Q618" s="89">
        <v>0</v>
      </c>
      <c r="R618" s="10">
        <f t="shared" si="180"/>
        <v>0</v>
      </c>
      <c r="S618" s="89">
        <f t="shared" si="181"/>
        <v>2.499582009697375E-2</v>
      </c>
      <c r="T618" s="10">
        <f t="shared" si="182"/>
        <v>598</v>
      </c>
      <c r="U618" s="10">
        <f t="shared" si="183"/>
        <v>24522</v>
      </c>
      <c r="V618" s="11">
        <v>23924</v>
      </c>
      <c r="W618" s="12">
        <f t="shared" si="184"/>
        <v>0</v>
      </c>
      <c r="X618" s="93">
        <f t="shared" si="177"/>
        <v>0</v>
      </c>
      <c r="Y618" s="94" t="str">
        <f t="shared" si="191"/>
        <v>2.00%-3.00%</v>
      </c>
      <c r="Z618" s="15"/>
      <c r="AA618" s="15"/>
      <c r="AB618" s="15"/>
      <c r="AC618" s="96"/>
      <c r="AD618" s="8">
        <f t="shared" si="185"/>
        <v>0</v>
      </c>
      <c r="AE618" s="17">
        <f t="shared" si="186"/>
        <v>23924</v>
      </c>
      <c r="AF618" s="18">
        <f t="shared" si="187"/>
        <v>0</v>
      </c>
      <c r="AG618" s="98">
        <f t="shared" si="188"/>
        <v>0</v>
      </c>
      <c r="AH618" s="20">
        <v>14</v>
      </c>
      <c r="AI618" s="20">
        <v>450</v>
      </c>
      <c r="AJ618" s="20"/>
      <c r="AK618" s="20">
        <v>688</v>
      </c>
      <c r="AL618" s="20">
        <f t="shared" si="189"/>
        <v>341024</v>
      </c>
      <c r="AM618" s="7">
        <v>4</v>
      </c>
      <c r="AN618" s="20"/>
      <c r="AO618" s="22"/>
      <c r="AP618" s="21" t="s">
        <v>179</v>
      </c>
      <c r="AQ618" s="5" t="s">
        <v>2158</v>
      </c>
      <c r="AR618" s="5" t="s">
        <v>2159</v>
      </c>
      <c r="AS618" s="5" t="s">
        <v>62</v>
      </c>
      <c r="AT618" s="20"/>
      <c r="AU618" s="21"/>
      <c r="AV618" s="21"/>
      <c r="AW618" s="145" t="e" vm="1">
        <f t="shared" ca="1" si="190"/>
        <v>#NAME?</v>
      </c>
      <c r="AX618" s="21" t="str">
        <f>VLOOKUP(表1[[#This Row],[Pers.no.]],'[6]Person Detail'!$B:$L,11,0)</f>
        <v>70-90</v>
      </c>
      <c r="AY618" s="404">
        <f>VLOOKUP(表1[[#This Row],[Pers.no.]],'[6]Person Detail'!$B:$R,17,0)</f>
        <v>1.0292991438282493</v>
      </c>
      <c r="AZ618" s="404">
        <f>VLOOKUP(表1[[#This Row],[Pers.no.]],'[6]Person Detail'!$B:$W,21,0)</f>
        <v>1.1284905660377358</v>
      </c>
      <c r="BA618" s="404">
        <f>VLOOKUP(表1[[#This Row],[Pers.no.]],'[6]Person Detail'!$B:$W,22,0)</f>
        <v>1.0604609929078015</v>
      </c>
    </row>
    <row r="619" spans="1:53" ht="19.95" customHeight="1">
      <c r="A619" s="87" t="s">
        <v>562</v>
      </c>
      <c r="B619" s="5">
        <v>1120185</v>
      </c>
      <c r="C619" s="5" t="s">
        <v>54</v>
      </c>
      <c r="D619" s="5" t="s">
        <v>55</v>
      </c>
      <c r="E619" s="5" t="s">
        <v>2146</v>
      </c>
      <c r="F619" s="5" t="s">
        <v>2187</v>
      </c>
      <c r="G619" s="5" t="s">
        <v>2188</v>
      </c>
      <c r="H619" s="6">
        <v>42948</v>
      </c>
      <c r="I619" s="5" t="s">
        <v>87</v>
      </c>
      <c r="J619" s="5" t="s">
        <v>239</v>
      </c>
      <c r="K619" s="5" t="s">
        <v>89</v>
      </c>
      <c r="L619" s="7">
        <v>2</v>
      </c>
      <c r="M619" s="7">
        <v>3</v>
      </c>
      <c r="N619" s="8">
        <v>13042</v>
      </c>
      <c r="O619" s="89">
        <v>0</v>
      </c>
      <c r="P619" s="10">
        <f t="shared" si="179"/>
        <v>0</v>
      </c>
      <c r="Q619" s="89">
        <v>0</v>
      </c>
      <c r="R619" s="10">
        <f t="shared" si="180"/>
        <v>0</v>
      </c>
      <c r="S619" s="89">
        <f t="shared" si="181"/>
        <v>0</v>
      </c>
      <c r="T619" s="10">
        <f t="shared" si="182"/>
        <v>0</v>
      </c>
      <c r="U619" s="10">
        <f t="shared" si="183"/>
        <v>13042</v>
      </c>
      <c r="V619" s="11">
        <v>13042</v>
      </c>
      <c r="W619" s="12">
        <f t="shared" si="184"/>
        <v>0</v>
      </c>
      <c r="X619" s="93">
        <f t="shared" si="177"/>
        <v>0</v>
      </c>
      <c r="Y619" s="94" t="str">
        <f t="shared" si="191"/>
        <v>0.00%-0.00%</v>
      </c>
      <c r="Z619" s="15"/>
      <c r="AA619" s="15"/>
      <c r="AB619" s="15"/>
      <c r="AC619" s="96"/>
      <c r="AD619" s="8">
        <f t="shared" si="185"/>
        <v>0</v>
      </c>
      <c r="AE619" s="17">
        <f t="shared" si="186"/>
        <v>13042</v>
      </c>
      <c r="AF619" s="18">
        <f t="shared" si="187"/>
        <v>0</v>
      </c>
      <c r="AG619" s="98">
        <f t="shared" si="188"/>
        <v>0</v>
      </c>
      <c r="AH619" s="20">
        <v>14</v>
      </c>
      <c r="AI619" s="20">
        <v>850</v>
      </c>
      <c r="AJ619" s="20"/>
      <c r="AK619" s="20">
        <v>688</v>
      </c>
      <c r="AL619" s="20">
        <f t="shared" si="189"/>
        <v>193476</v>
      </c>
      <c r="AM619" s="7">
        <v>3</v>
      </c>
      <c r="AN619" s="20"/>
      <c r="AO619" s="21"/>
      <c r="AP619" s="21"/>
      <c r="AQ619" s="5" t="s">
        <v>2158</v>
      </c>
      <c r="AR619" s="5" t="s">
        <v>2159</v>
      </c>
      <c r="AS619" s="5" t="s">
        <v>62</v>
      </c>
      <c r="AT619" s="20"/>
      <c r="AU619" s="21"/>
      <c r="AV619" s="21"/>
      <c r="AW619" s="145" t="e" vm="1">
        <f t="shared" ca="1" si="190"/>
        <v>#NAME?</v>
      </c>
      <c r="AX619" s="21" t="str">
        <f>VLOOKUP(表1[[#This Row],[Pers.no.]],'[6]Person Detail'!$B:$L,11,0)</f>
        <v>&gt;90</v>
      </c>
      <c r="AY619" s="404">
        <f>VLOOKUP(表1[[#This Row],[Pers.no.]],'[6]Person Detail'!$B:$R,17,0)</f>
        <v>1.0553914626744891</v>
      </c>
      <c r="AZ619" s="404">
        <f>VLOOKUP(表1[[#This Row],[Pers.no.]],'[6]Person Detail'!$B:$W,21,0)</f>
        <v>1.1203023665335223</v>
      </c>
      <c r="BA619" s="404">
        <f>VLOOKUP(表1[[#This Row],[Pers.no.]],'[6]Person Detail'!$B:$W,22,0)</f>
        <v>1.0646530612244898</v>
      </c>
    </row>
    <row r="620" spans="1:53" ht="19.95" customHeight="1">
      <c r="A620" s="87" t="s">
        <v>562</v>
      </c>
      <c r="B620" s="5">
        <v>1120261</v>
      </c>
      <c r="C620" s="5" t="s">
        <v>54</v>
      </c>
      <c r="D620" s="5" t="s">
        <v>55</v>
      </c>
      <c r="E620" s="5" t="s">
        <v>2146</v>
      </c>
      <c r="F620" s="5" t="s">
        <v>2187</v>
      </c>
      <c r="G620" s="5" t="s">
        <v>2188</v>
      </c>
      <c r="H620" s="6">
        <v>44057</v>
      </c>
      <c r="I620" s="5" t="s">
        <v>87</v>
      </c>
      <c r="J620" s="5" t="s">
        <v>87</v>
      </c>
      <c r="K620" s="5" t="s">
        <v>89</v>
      </c>
      <c r="L620" s="7">
        <v>2</v>
      </c>
      <c r="M620" s="7">
        <v>3</v>
      </c>
      <c r="N620" s="8">
        <v>9602</v>
      </c>
      <c r="O620" s="89">
        <v>2.5000000000000001E-2</v>
      </c>
      <c r="P620" s="10">
        <f t="shared" si="179"/>
        <v>240</v>
      </c>
      <c r="Q620" s="89">
        <v>0</v>
      </c>
      <c r="R620" s="10">
        <f t="shared" si="180"/>
        <v>0</v>
      </c>
      <c r="S620" s="89">
        <f t="shared" si="181"/>
        <v>2.4994792751510102E-2</v>
      </c>
      <c r="T620" s="10">
        <f t="shared" si="182"/>
        <v>240</v>
      </c>
      <c r="U620" s="10">
        <f t="shared" si="183"/>
        <v>9842</v>
      </c>
      <c r="V620" s="11">
        <v>9602</v>
      </c>
      <c r="W620" s="12">
        <f t="shared" si="184"/>
        <v>0</v>
      </c>
      <c r="X620" s="93">
        <f t="shared" si="177"/>
        <v>0</v>
      </c>
      <c r="Y620" s="94" t="str">
        <f t="shared" si="191"/>
        <v>2.00%-3.00%</v>
      </c>
      <c r="Z620" s="15"/>
      <c r="AA620" s="15"/>
      <c r="AB620" s="15"/>
      <c r="AC620" s="96"/>
      <c r="AD620" s="8">
        <f t="shared" si="185"/>
        <v>0</v>
      </c>
      <c r="AE620" s="17">
        <f t="shared" si="186"/>
        <v>9602</v>
      </c>
      <c r="AF620" s="18">
        <f t="shared" si="187"/>
        <v>0</v>
      </c>
      <c r="AG620" s="98">
        <f t="shared" si="188"/>
        <v>0</v>
      </c>
      <c r="AH620" s="20">
        <v>14</v>
      </c>
      <c r="AI620" s="20">
        <v>850</v>
      </c>
      <c r="AJ620" s="20"/>
      <c r="AK620" s="20">
        <v>688</v>
      </c>
      <c r="AL620" s="20">
        <f t="shared" si="189"/>
        <v>145316</v>
      </c>
      <c r="AM620" s="7">
        <v>4</v>
      </c>
      <c r="AN620" s="20"/>
      <c r="AO620" s="22"/>
      <c r="AP620" s="21" t="s">
        <v>179</v>
      </c>
      <c r="AQ620" s="5" t="s">
        <v>2158</v>
      </c>
      <c r="AR620" s="5" t="s">
        <v>2159</v>
      </c>
      <c r="AS620" s="5" t="s">
        <v>62</v>
      </c>
      <c r="AT620" s="20"/>
      <c r="AU620" s="21"/>
      <c r="AV620" s="21"/>
      <c r="AW620" s="145" t="e" vm="1">
        <f t="shared" ca="1" si="190"/>
        <v>#NAME?</v>
      </c>
      <c r="AX620" s="21" t="str">
        <f>VLOOKUP(表1[[#This Row],[Pers.no.]],'[6]Person Detail'!$B:$L,11,0)</f>
        <v>70-90</v>
      </c>
      <c r="AY620" s="404">
        <f>VLOOKUP(表1[[#This Row],[Pers.no.]],'[6]Person Detail'!$B:$R,17,0)</f>
        <v>0.77701800525996356</v>
      </c>
      <c r="AZ620" s="404">
        <f>VLOOKUP(表1[[#This Row],[Pers.no.]],'[6]Person Detail'!$B:$W,21,0)</f>
        <v>0.82480779968217155</v>
      </c>
      <c r="BA620" s="404">
        <f>VLOOKUP(表1[[#This Row],[Pers.no.]],'[6]Person Detail'!$B:$W,22,0)</f>
        <v>0.7838367346938776</v>
      </c>
    </row>
    <row r="621" spans="1:53" ht="19.95" customHeight="1">
      <c r="A621" s="87" t="s">
        <v>562</v>
      </c>
      <c r="B621" s="5">
        <v>1120273</v>
      </c>
      <c r="C621" s="5" t="s">
        <v>54</v>
      </c>
      <c r="D621" s="5" t="s">
        <v>55</v>
      </c>
      <c r="E621" s="5" t="s">
        <v>2146</v>
      </c>
      <c r="F621" s="5" t="s">
        <v>2187</v>
      </c>
      <c r="G621" s="5" t="s">
        <v>2188</v>
      </c>
      <c r="H621" s="6">
        <v>44124</v>
      </c>
      <c r="I621" s="5" t="s">
        <v>65</v>
      </c>
      <c r="J621" s="5" t="s">
        <v>65</v>
      </c>
      <c r="K621" s="5" t="s">
        <v>66</v>
      </c>
      <c r="L621" s="7">
        <v>2</v>
      </c>
      <c r="M621" s="7">
        <v>3</v>
      </c>
      <c r="N621" s="8">
        <v>12302</v>
      </c>
      <c r="O621" s="89">
        <v>0.03</v>
      </c>
      <c r="P621" s="10">
        <f t="shared" si="179"/>
        <v>369</v>
      </c>
      <c r="Q621" s="89">
        <v>0</v>
      </c>
      <c r="R621" s="10">
        <f t="shared" si="180"/>
        <v>0</v>
      </c>
      <c r="S621" s="89">
        <f t="shared" si="181"/>
        <v>2.9995122744269225E-2</v>
      </c>
      <c r="T621" s="10">
        <f t="shared" si="182"/>
        <v>369</v>
      </c>
      <c r="U621" s="10">
        <f t="shared" si="183"/>
        <v>12671</v>
      </c>
      <c r="V621" s="11">
        <v>13808</v>
      </c>
      <c r="W621" s="12">
        <f t="shared" si="184"/>
        <v>1506</v>
      </c>
      <c r="X621" s="93">
        <f t="shared" si="177"/>
        <v>0.12239999999999999</v>
      </c>
      <c r="Y621" s="94" t="str">
        <f t="shared" si="191"/>
        <v>2.40%-3.60%</v>
      </c>
      <c r="Z621" s="15"/>
      <c r="AA621" s="15"/>
      <c r="AB621" s="15"/>
      <c r="AC621" s="96"/>
      <c r="AD621" s="8">
        <f t="shared" si="185"/>
        <v>0</v>
      </c>
      <c r="AE621" s="17">
        <f t="shared" si="186"/>
        <v>13808</v>
      </c>
      <c r="AF621" s="18">
        <f t="shared" si="187"/>
        <v>1506</v>
      </c>
      <c r="AG621" s="98">
        <f t="shared" si="188"/>
        <v>0.12241911884246459</v>
      </c>
      <c r="AH621" s="20">
        <v>14</v>
      </c>
      <c r="AI621" s="20">
        <v>450</v>
      </c>
      <c r="AJ621" s="20"/>
      <c r="AK621" s="20">
        <v>688</v>
      </c>
      <c r="AL621" s="20">
        <f t="shared" si="189"/>
        <v>199400</v>
      </c>
      <c r="AM621" s="7">
        <v>4</v>
      </c>
      <c r="AN621" s="20"/>
      <c r="AO621" s="22" t="s">
        <v>2280</v>
      </c>
      <c r="AP621" s="21" t="s">
        <v>115</v>
      </c>
      <c r="AQ621" s="5" t="s">
        <v>2158</v>
      </c>
      <c r="AR621" s="5" t="s">
        <v>2159</v>
      </c>
      <c r="AS621" s="5" t="s">
        <v>62</v>
      </c>
      <c r="AT621" s="20"/>
      <c r="AU621" s="21"/>
      <c r="AV621" s="21"/>
      <c r="AW621" s="145" t="e" vm="1">
        <f t="shared" ca="1" si="190"/>
        <v>#NAME?</v>
      </c>
      <c r="AX621" s="21" t="str">
        <f>VLOOKUP(表1[[#This Row],[Pers.no.]],'[6]Person Detail'!$B:$L,11,0)</f>
        <v>50-70</v>
      </c>
      <c r="AY621" s="404">
        <f>VLOOKUP(表1[[#This Row],[Pers.no.]],'[6]Person Detail'!$B:$R,17,0)</f>
        <v>0.77781992918563481</v>
      </c>
      <c r="AZ621" s="404">
        <f>VLOOKUP(表1[[#This Row],[Pers.no.]],'[6]Person Detail'!$B:$W,21,0)</f>
        <v>0.81078231068345086</v>
      </c>
      <c r="BA621" s="404">
        <f>VLOOKUP(表1[[#This Row],[Pers.no.]],'[6]Person Detail'!$B:$W,22,0)</f>
        <v>0.87100233394310222</v>
      </c>
    </row>
    <row r="622" spans="1:53" ht="19.95" customHeight="1">
      <c r="A622" s="87" t="s">
        <v>562</v>
      </c>
      <c r="B622" s="5">
        <v>1120339</v>
      </c>
      <c r="C622" s="5" t="s">
        <v>54</v>
      </c>
      <c r="D622" s="5" t="s">
        <v>55</v>
      </c>
      <c r="E622" s="5" t="s">
        <v>2146</v>
      </c>
      <c r="F622" s="5" t="s">
        <v>2187</v>
      </c>
      <c r="G622" s="5" t="s">
        <v>2188</v>
      </c>
      <c r="H622" s="6">
        <v>44412</v>
      </c>
      <c r="I622" s="5" t="s">
        <v>87</v>
      </c>
      <c r="J622" s="5" t="s">
        <v>2193</v>
      </c>
      <c r="K622" s="5" t="s">
        <v>89</v>
      </c>
      <c r="L622" s="7">
        <v>2</v>
      </c>
      <c r="M622" s="7">
        <v>5</v>
      </c>
      <c r="N622" s="8">
        <v>11247</v>
      </c>
      <c r="O622" s="89">
        <v>0.05</v>
      </c>
      <c r="P622" s="10">
        <f t="shared" si="179"/>
        <v>562</v>
      </c>
      <c r="Q622" s="89">
        <v>2.7E-2</v>
      </c>
      <c r="R622" s="10">
        <f t="shared" si="180"/>
        <v>304</v>
      </c>
      <c r="S622" s="89">
        <f t="shared" si="181"/>
        <v>7.6998310660620614E-2</v>
      </c>
      <c r="T622" s="10">
        <f t="shared" si="182"/>
        <v>866</v>
      </c>
      <c r="U622" s="10">
        <f t="shared" si="183"/>
        <v>12113</v>
      </c>
      <c r="V622" s="11">
        <v>11247</v>
      </c>
      <c r="W622" s="12">
        <f t="shared" si="184"/>
        <v>0</v>
      </c>
      <c r="X622" s="93">
        <f t="shared" si="177"/>
        <v>0</v>
      </c>
      <c r="Y622" s="94" t="str">
        <f t="shared" si="191"/>
        <v>6.16%-9.24%</v>
      </c>
      <c r="Z622" s="15"/>
      <c r="AA622" s="15"/>
      <c r="AB622" s="15"/>
      <c r="AC622" s="96"/>
      <c r="AD622" s="8">
        <f t="shared" si="185"/>
        <v>0</v>
      </c>
      <c r="AE622" s="17">
        <f t="shared" si="186"/>
        <v>11247</v>
      </c>
      <c r="AF622" s="18">
        <f t="shared" si="187"/>
        <v>0</v>
      </c>
      <c r="AG622" s="98">
        <f t="shared" si="188"/>
        <v>0</v>
      </c>
      <c r="AH622" s="20">
        <v>14</v>
      </c>
      <c r="AI622" s="20">
        <v>450</v>
      </c>
      <c r="AJ622" s="20"/>
      <c r="AK622" s="20">
        <v>688</v>
      </c>
      <c r="AL622" s="20">
        <f t="shared" si="189"/>
        <v>163546</v>
      </c>
      <c r="AM622" s="7">
        <v>5</v>
      </c>
      <c r="AN622" s="20"/>
      <c r="AO622" s="22" t="s">
        <v>2576</v>
      </c>
      <c r="AP622" s="21" t="s">
        <v>179</v>
      </c>
      <c r="AQ622" s="5" t="s">
        <v>2158</v>
      </c>
      <c r="AR622" s="5" t="s">
        <v>2159</v>
      </c>
      <c r="AS622" s="5" t="s">
        <v>62</v>
      </c>
      <c r="AT622" s="20"/>
      <c r="AU622" s="21"/>
      <c r="AV622" s="21"/>
      <c r="AW622" s="145" t="e" vm="1">
        <f t="shared" ca="1" si="190"/>
        <v>#NAME?</v>
      </c>
      <c r="AX622" s="21" t="str">
        <f>VLOOKUP(表1[[#This Row],[Pers.no.]],'[6]Person Detail'!$B:$L,11,0)</f>
        <v>70-90</v>
      </c>
      <c r="AY622" s="404">
        <f>VLOOKUP(表1[[#This Row],[Pers.no.]],'[6]Person Detail'!$B:$R,17,0)</f>
        <v>0.91013554521545625</v>
      </c>
      <c r="AZ622" s="404">
        <f>VLOOKUP(表1[[#This Row],[Pers.no.]],'[6]Person Detail'!$B:$W,21,0)</f>
        <v>0.96611261435382034</v>
      </c>
      <c r="BA622" s="404">
        <f>VLOOKUP(表1[[#This Row],[Pers.no.]],'[6]Person Detail'!$B:$W,22,0)</f>
        <v>0.97959183673469385</v>
      </c>
    </row>
    <row r="623" spans="1:53" ht="19.95" customHeight="1">
      <c r="A623" s="87" t="s">
        <v>562</v>
      </c>
      <c r="B623" s="5">
        <v>1120397</v>
      </c>
      <c r="C623" s="5" t="s">
        <v>54</v>
      </c>
      <c r="D623" s="5" t="s">
        <v>55</v>
      </c>
      <c r="E623" s="5" t="s">
        <v>2146</v>
      </c>
      <c r="F623" s="5" t="s">
        <v>2146</v>
      </c>
      <c r="G623" s="5" t="s">
        <v>2173</v>
      </c>
      <c r="H623" s="6">
        <v>45840</v>
      </c>
      <c r="I623" s="5" t="s">
        <v>110</v>
      </c>
      <c r="J623" s="5" t="s">
        <v>1346</v>
      </c>
      <c r="K623" s="5" t="s">
        <v>89</v>
      </c>
      <c r="L623" s="7">
        <v>2</v>
      </c>
      <c r="M623" s="7">
        <v>3</v>
      </c>
      <c r="N623" s="8">
        <v>10500</v>
      </c>
      <c r="O623" s="89">
        <v>2.5000000000000001E-2</v>
      </c>
      <c r="P623" s="10">
        <f t="shared" si="179"/>
        <v>263</v>
      </c>
      <c r="Q623" s="89">
        <v>0</v>
      </c>
      <c r="R623" s="10">
        <f t="shared" si="180"/>
        <v>0</v>
      </c>
      <c r="S623" s="89">
        <f t="shared" si="181"/>
        <v>2.5047619047619048E-2</v>
      </c>
      <c r="T623" s="10">
        <f t="shared" si="182"/>
        <v>263</v>
      </c>
      <c r="U623" s="10">
        <f t="shared" si="183"/>
        <v>10763</v>
      </c>
      <c r="V623" s="11">
        <v>10500</v>
      </c>
      <c r="W623" s="12">
        <f t="shared" si="184"/>
        <v>0</v>
      </c>
      <c r="X623" s="93">
        <f t="shared" si="177"/>
        <v>0</v>
      </c>
      <c r="Y623" s="94" t="str">
        <f t="shared" si="191"/>
        <v>2.00%-3.01%</v>
      </c>
      <c r="Z623" s="15"/>
      <c r="AA623" s="15"/>
      <c r="AB623" s="15"/>
      <c r="AC623" s="96"/>
      <c r="AD623" s="8">
        <f t="shared" si="185"/>
        <v>0</v>
      </c>
      <c r="AE623" s="17">
        <f t="shared" si="186"/>
        <v>10500</v>
      </c>
      <c r="AF623" s="18">
        <f t="shared" si="187"/>
        <v>0</v>
      </c>
      <c r="AG623" s="98">
        <f t="shared" si="188"/>
        <v>0</v>
      </c>
      <c r="AH623" s="20">
        <v>14</v>
      </c>
      <c r="AI623" s="20">
        <v>450</v>
      </c>
      <c r="AJ623" s="20"/>
      <c r="AK623" s="20">
        <v>688</v>
      </c>
      <c r="AL623" s="20">
        <f t="shared" si="189"/>
        <v>153088</v>
      </c>
      <c r="AM623" s="7" t="e">
        <v>#N/A</v>
      </c>
      <c r="AN623" s="20"/>
      <c r="AO623" s="22"/>
      <c r="AP623" s="21" t="s">
        <v>179</v>
      </c>
      <c r="AQ623" s="5" t="s">
        <v>2158</v>
      </c>
      <c r="AR623" s="5" t="s">
        <v>2159</v>
      </c>
      <c r="AS623" s="5" t="s">
        <v>62</v>
      </c>
      <c r="AT623" s="20"/>
      <c r="AU623" s="21"/>
      <c r="AV623" s="21"/>
      <c r="AW623" s="145" t="e" vm="1">
        <f t="shared" ca="1" si="190"/>
        <v>#NAME?</v>
      </c>
      <c r="AX623" s="21" t="str">
        <f>VLOOKUP(表1[[#This Row],[Pers.no.]],'[6]Person Detail'!$B:$L,11,0)</f>
        <v>70-90</v>
      </c>
      <c r="AY623" s="404">
        <f>VLOOKUP(表1[[#This Row],[Pers.no.]],'[6]Person Detail'!$B:$R,17,0)</f>
        <v>0.84968642524782523</v>
      </c>
      <c r="AZ623" s="404">
        <f>VLOOKUP(表1[[#This Row],[Pers.no.]],'[6]Person Detail'!$B:$W,21,0)</f>
        <v>0.90194562556371605</v>
      </c>
      <c r="BA623" s="404">
        <f>VLOOKUP(表1[[#This Row],[Pers.no.]],'[6]Person Detail'!$B:$W,22,0)</f>
        <v>0.8571428571428571</v>
      </c>
    </row>
    <row r="624" spans="1:53" ht="19.95" customHeight="1">
      <c r="A624" s="87" t="s">
        <v>562</v>
      </c>
      <c r="B624" s="5">
        <v>1120399</v>
      </c>
      <c r="C624" s="5" t="s">
        <v>54</v>
      </c>
      <c r="D624" s="5" t="s">
        <v>55</v>
      </c>
      <c r="E624" s="5" t="s">
        <v>2146</v>
      </c>
      <c r="F624" s="5" t="s">
        <v>2187</v>
      </c>
      <c r="G624" s="5" t="s">
        <v>2188</v>
      </c>
      <c r="H624" s="6">
        <v>45917</v>
      </c>
      <c r="I624" s="5" t="s">
        <v>87</v>
      </c>
      <c r="J624" s="5" t="s">
        <v>239</v>
      </c>
      <c r="K624" s="5" t="s">
        <v>89</v>
      </c>
      <c r="L624" s="7">
        <v>2</v>
      </c>
      <c r="M624" s="7">
        <v>3</v>
      </c>
      <c r="N624" s="8">
        <v>14550</v>
      </c>
      <c r="O624" s="89">
        <v>0</v>
      </c>
      <c r="P624" s="10">
        <f t="shared" si="179"/>
        <v>0</v>
      </c>
      <c r="Q624" s="89">
        <v>0</v>
      </c>
      <c r="R624" s="10">
        <f t="shared" si="180"/>
        <v>0</v>
      </c>
      <c r="S624" s="89">
        <f t="shared" si="181"/>
        <v>0</v>
      </c>
      <c r="T624" s="10">
        <f t="shared" si="182"/>
        <v>0</v>
      </c>
      <c r="U624" s="10">
        <f t="shared" si="183"/>
        <v>14550</v>
      </c>
      <c r="V624" s="11">
        <v>14550</v>
      </c>
      <c r="W624" s="12">
        <f t="shared" si="184"/>
        <v>0</v>
      </c>
      <c r="X624" s="93">
        <f t="shared" si="177"/>
        <v>0</v>
      </c>
      <c r="Y624" s="94" t="str">
        <f t="shared" si="191"/>
        <v>0.00%-0.00%</v>
      </c>
      <c r="Z624" s="15"/>
      <c r="AA624" s="15"/>
      <c r="AB624" s="15"/>
      <c r="AC624" s="96"/>
      <c r="AD624" s="8">
        <f t="shared" si="185"/>
        <v>0</v>
      </c>
      <c r="AE624" s="17">
        <f t="shared" si="186"/>
        <v>14550</v>
      </c>
      <c r="AF624" s="18">
        <f t="shared" si="187"/>
        <v>0</v>
      </c>
      <c r="AG624" s="98">
        <f t="shared" si="188"/>
        <v>0</v>
      </c>
      <c r="AH624" s="20">
        <v>14</v>
      </c>
      <c r="AI624" s="20">
        <v>450</v>
      </c>
      <c r="AJ624" s="20"/>
      <c r="AK624" s="20">
        <v>688</v>
      </c>
      <c r="AL624" s="20">
        <f t="shared" si="189"/>
        <v>209788</v>
      </c>
      <c r="AM624" s="7" t="e">
        <v>#N/A</v>
      </c>
      <c r="AN624" s="20"/>
      <c r="AO624" s="21"/>
      <c r="AP624" s="21"/>
      <c r="AQ624" s="5" t="s">
        <v>2158</v>
      </c>
      <c r="AR624" s="5" t="s">
        <v>2159</v>
      </c>
      <c r="AS624" s="5" t="s">
        <v>62</v>
      </c>
      <c r="AT624" s="20"/>
      <c r="AU624" s="21"/>
      <c r="AV624" s="21"/>
      <c r="AW624" s="145" t="e" vm="1">
        <f t="shared" ca="1" si="190"/>
        <v>#NAME?</v>
      </c>
      <c r="AX624" s="21" t="str">
        <f>VLOOKUP(表1[[#This Row],[Pers.no.]],'[6]Person Detail'!$B:$L,11,0)</f>
        <v>&gt;90</v>
      </c>
      <c r="AY624" s="404">
        <f>VLOOKUP(表1[[#This Row],[Pers.no.]],'[6]Person Detail'!$B:$R,17,0)</f>
        <v>1.1774226178434148</v>
      </c>
      <c r="AZ624" s="404">
        <f>VLOOKUP(表1[[#This Row],[Pers.no.]],'[6]Person Detail'!$B:$W,21,0)</f>
        <v>1.2498389382811492</v>
      </c>
      <c r="BA624" s="404">
        <f>VLOOKUP(表1[[#This Row],[Pers.no.]],'[6]Person Detail'!$B:$W,22,0)</f>
        <v>1.1877551020408164</v>
      </c>
    </row>
    <row r="625" spans="1:53" ht="19.95" customHeight="1">
      <c r="A625" s="87" t="s">
        <v>562</v>
      </c>
      <c r="B625" s="5">
        <v>1610011</v>
      </c>
      <c r="C625" s="5" t="s">
        <v>54</v>
      </c>
      <c r="D625" s="5" t="s">
        <v>55</v>
      </c>
      <c r="E625" s="5" t="s">
        <v>2146</v>
      </c>
      <c r="F625" s="5" t="s">
        <v>2187</v>
      </c>
      <c r="G625" s="5" t="s">
        <v>2188</v>
      </c>
      <c r="H625" s="6">
        <v>37987</v>
      </c>
      <c r="I625" s="5" t="s">
        <v>105</v>
      </c>
      <c r="J625" s="5" t="s">
        <v>2198</v>
      </c>
      <c r="K625" s="5" t="s">
        <v>107</v>
      </c>
      <c r="L625" s="7">
        <v>2</v>
      </c>
      <c r="M625" s="7">
        <v>3</v>
      </c>
      <c r="N625" s="8">
        <v>9388</v>
      </c>
      <c r="O625" s="89">
        <v>2.5000000000000001E-2</v>
      </c>
      <c r="P625" s="10">
        <f t="shared" si="179"/>
        <v>235</v>
      </c>
      <c r="Q625" s="89">
        <v>0</v>
      </c>
      <c r="R625" s="10">
        <f t="shared" si="180"/>
        <v>0</v>
      </c>
      <c r="S625" s="89">
        <f t="shared" si="181"/>
        <v>2.5031955688112485E-2</v>
      </c>
      <c r="T625" s="10">
        <f t="shared" si="182"/>
        <v>235</v>
      </c>
      <c r="U625" s="10">
        <f t="shared" si="183"/>
        <v>9623</v>
      </c>
      <c r="V625" s="11">
        <v>9388</v>
      </c>
      <c r="W625" s="12">
        <f t="shared" si="184"/>
        <v>0</v>
      </c>
      <c r="X625" s="93">
        <f t="shared" si="177"/>
        <v>0</v>
      </c>
      <c r="Y625" s="94" t="str">
        <f t="shared" si="191"/>
        <v>2.00%-3.00%</v>
      </c>
      <c r="Z625" s="15"/>
      <c r="AA625" s="15"/>
      <c r="AB625" s="15"/>
      <c r="AC625" s="96"/>
      <c r="AD625" s="8">
        <f t="shared" si="185"/>
        <v>0</v>
      </c>
      <c r="AE625" s="17">
        <f t="shared" si="186"/>
        <v>9388</v>
      </c>
      <c r="AF625" s="18">
        <f t="shared" si="187"/>
        <v>0</v>
      </c>
      <c r="AG625" s="98">
        <f t="shared" si="188"/>
        <v>0</v>
      </c>
      <c r="AH625" s="20">
        <v>14</v>
      </c>
      <c r="AI625" s="20">
        <v>450</v>
      </c>
      <c r="AJ625" s="20"/>
      <c r="AK625" s="20">
        <v>688</v>
      </c>
      <c r="AL625" s="20">
        <f t="shared" si="189"/>
        <v>137520</v>
      </c>
      <c r="AM625" s="7">
        <v>3</v>
      </c>
      <c r="AN625" s="20"/>
      <c r="AO625" s="22"/>
      <c r="AP625" s="21" t="s">
        <v>179</v>
      </c>
      <c r="AQ625" s="5" t="s">
        <v>2158</v>
      </c>
      <c r="AR625" s="5" t="s">
        <v>2159</v>
      </c>
      <c r="AS625" s="5" t="s">
        <v>62</v>
      </c>
      <c r="AT625" s="20"/>
      <c r="AU625" s="21"/>
      <c r="AV625" s="21"/>
      <c r="AW625" s="145" t="e" vm="1">
        <f t="shared" ca="1" si="190"/>
        <v>#NAME?</v>
      </c>
      <c r="AX625" s="21" t="str">
        <f>VLOOKUP(表1[[#This Row],[Pers.no.]],'[6]Person Detail'!$B:$L,11,0)</f>
        <v>70-90</v>
      </c>
      <c r="AY625" s="404">
        <f>VLOOKUP(表1[[#This Row],[Pers.no.]],'[6]Person Detail'!$B:$R,17,0)</f>
        <v>0.99343915343915346</v>
      </c>
      <c r="AZ625" s="404">
        <f>VLOOKUP(表1[[#This Row],[Pers.no.]],'[6]Person Detail'!$B:$W,21,0)</f>
        <v>1.0504643616426095</v>
      </c>
      <c r="BA625" s="404">
        <f>VLOOKUP(表1[[#This Row],[Pers.no.]],'[6]Person Detail'!$B:$W,22,0)</f>
        <v>1.0204347826086957</v>
      </c>
    </row>
    <row r="626" spans="1:53" ht="19.95" customHeight="1">
      <c r="A626" s="87" t="s">
        <v>562</v>
      </c>
      <c r="B626" s="5">
        <v>1708055</v>
      </c>
      <c r="C626" s="5" t="s">
        <v>54</v>
      </c>
      <c r="D626" s="5" t="s">
        <v>55</v>
      </c>
      <c r="E626" s="5" t="s">
        <v>2146</v>
      </c>
      <c r="F626" s="5" t="s">
        <v>2179</v>
      </c>
      <c r="G626" s="5" t="s">
        <v>2180</v>
      </c>
      <c r="H626" s="6">
        <v>40764</v>
      </c>
      <c r="I626" s="5" t="s">
        <v>110</v>
      </c>
      <c r="J626" s="5" t="s">
        <v>110</v>
      </c>
      <c r="K626" s="5" t="s">
        <v>89</v>
      </c>
      <c r="L626" s="7">
        <v>2</v>
      </c>
      <c r="M626" s="7">
        <v>4</v>
      </c>
      <c r="N626" s="8">
        <v>6500</v>
      </c>
      <c r="O626" s="89">
        <v>5.2500000000000005E-2</v>
      </c>
      <c r="P626" s="10">
        <f t="shared" si="179"/>
        <v>341</v>
      </c>
      <c r="Q626" s="89">
        <v>9.0300000000000005E-2</v>
      </c>
      <c r="R626" s="10">
        <f t="shared" si="180"/>
        <v>587</v>
      </c>
      <c r="S626" s="89">
        <f t="shared" si="181"/>
        <v>0.14276923076923076</v>
      </c>
      <c r="T626" s="10">
        <f t="shared" si="182"/>
        <v>928</v>
      </c>
      <c r="U626" s="10">
        <f t="shared" si="183"/>
        <v>7428</v>
      </c>
      <c r="V626" s="11">
        <v>7500</v>
      </c>
      <c r="W626" s="12">
        <f t="shared" si="184"/>
        <v>1000</v>
      </c>
      <c r="X626" s="93">
        <f t="shared" si="177"/>
        <v>0.15379999999999999</v>
      </c>
      <c r="Y626" s="94" t="str">
        <f t="shared" si="191"/>
        <v>11.42%-17.13%</v>
      </c>
      <c r="Z626" s="15"/>
      <c r="AA626" s="15"/>
      <c r="AB626" s="15"/>
      <c r="AC626" s="96"/>
      <c r="AD626" s="8">
        <f t="shared" si="185"/>
        <v>0</v>
      </c>
      <c r="AE626" s="17">
        <f t="shared" si="186"/>
        <v>7500</v>
      </c>
      <c r="AF626" s="18">
        <f t="shared" si="187"/>
        <v>1000</v>
      </c>
      <c r="AG626" s="98">
        <f t="shared" si="188"/>
        <v>0.15384615384615374</v>
      </c>
      <c r="AH626" s="20">
        <v>14</v>
      </c>
      <c r="AI626" s="20">
        <v>450</v>
      </c>
      <c r="AJ626" s="20"/>
      <c r="AK626" s="20">
        <v>688</v>
      </c>
      <c r="AL626" s="20">
        <f t="shared" si="189"/>
        <v>111088</v>
      </c>
      <c r="AM626" s="7">
        <v>3</v>
      </c>
      <c r="AN626" s="20"/>
      <c r="AO626" s="21"/>
      <c r="AP626" s="21"/>
      <c r="AQ626" s="5" t="s">
        <v>2158</v>
      </c>
      <c r="AR626" s="5" t="s">
        <v>2159</v>
      </c>
      <c r="AS626" s="5" t="s">
        <v>62</v>
      </c>
      <c r="AT626" s="20"/>
      <c r="AU626" s="21"/>
      <c r="AV626" s="21"/>
      <c r="AW626" s="145" t="e" vm="1">
        <f t="shared" ca="1" si="190"/>
        <v>#NAME?</v>
      </c>
      <c r="AX626" s="21" t="str">
        <f>VLOOKUP(表1[[#This Row],[Pers.no.]],'[6]Person Detail'!$B:$L,11,0)</f>
        <v>&lt;50</v>
      </c>
      <c r="AY626" s="404">
        <f>VLOOKUP(表1[[#This Row],[Pers.no.]],'[6]Person Detail'!$B:$R,17,0)</f>
        <v>0.52599635848674897</v>
      </c>
      <c r="AZ626" s="404">
        <f>VLOOKUP(表1[[#This Row],[Pers.no.]],'[6]Person Detail'!$B:$W,21,0)</f>
        <v>0.55834729201563371</v>
      </c>
      <c r="BA626" s="404">
        <f>VLOOKUP(表1[[#This Row],[Pers.no.]],'[6]Person Detail'!$B:$W,22,0)</f>
        <v>0.61224489795918369</v>
      </c>
    </row>
    <row r="627" spans="1:53" ht="19.95" customHeight="1">
      <c r="A627" s="87" t="s">
        <v>562</v>
      </c>
      <c r="B627" s="5">
        <v>1714002</v>
      </c>
      <c r="C627" s="5" t="s">
        <v>54</v>
      </c>
      <c r="D627" s="5" t="s">
        <v>55</v>
      </c>
      <c r="E627" s="5" t="s">
        <v>2146</v>
      </c>
      <c r="F627" s="5" t="s">
        <v>2187</v>
      </c>
      <c r="G627" s="5" t="s">
        <v>2188</v>
      </c>
      <c r="H627" s="6">
        <v>42917</v>
      </c>
      <c r="I627" s="5" t="s">
        <v>105</v>
      </c>
      <c r="J627" s="5" t="s">
        <v>105</v>
      </c>
      <c r="K627" s="5" t="s">
        <v>107</v>
      </c>
      <c r="L627" s="7">
        <v>2</v>
      </c>
      <c r="M627" s="7">
        <v>4</v>
      </c>
      <c r="N627" s="8">
        <v>6851</v>
      </c>
      <c r="O627" s="89">
        <v>4.4999999999999998E-2</v>
      </c>
      <c r="P627" s="10">
        <f t="shared" si="179"/>
        <v>308</v>
      </c>
      <c r="Q627" s="89">
        <v>4.2099999999999999E-2</v>
      </c>
      <c r="R627" s="10">
        <f t="shared" si="180"/>
        <v>288</v>
      </c>
      <c r="S627" s="89">
        <f t="shared" si="181"/>
        <v>8.6994599328565167E-2</v>
      </c>
      <c r="T627" s="10">
        <f t="shared" si="182"/>
        <v>596</v>
      </c>
      <c r="U627" s="10">
        <f t="shared" si="183"/>
        <v>7447</v>
      </c>
      <c r="V627" s="11">
        <v>7500</v>
      </c>
      <c r="W627" s="12">
        <f t="shared" si="184"/>
        <v>649</v>
      </c>
      <c r="X627" s="93">
        <f t="shared" si="177"/>
        <v>9.4700000000000006E-2</v>
      </c>
      <c r="Y627" s="94" t="str">
        <f t="shared" si="191"/>
        <v>6.96%-10.44%</v>
      </c>
      <c r="Z627" s="15"/>
      <c r="AA627" s="15"/>
      <c r="AB627" s="15"/>
      <c r="AC627" s="96"/>
      <c r="AD627" s="8">
        <f t="shared" si="185"/>
        <v>0</v>
      </c>
      <c r="AE627" s="17">
        <f t="shared" si="186"/>
        <v>7500</v>
      </c>
      <c r="AF627" s="18">
        <f t="shared" si="187"/>
        <v>649</v>
      </c>
      <c r="AG627" s="98">
        <f t="shared" si="188"/>
        <v>9.4730696248722879E-2</v>
      </c>
      <c r="AH627" s="20">
        <v>14</v>
      </c>
      <c r="AI627" s="20">
        <v>450</v>
      </c>
      <c r="AJ627" s="20"/>
      <c r="AK627" s="20">
        <v>688</v>
      </c>
      <c r="AL627" s="20">
        <f t="shared" si="189"/>
        <v>111088</v>
      </c>
      <c r="AM627" s="7">
        <v>3</v>
      </c>
      <c r="AN627" s="20"/>
      <c r="AO627" s="21"/>
      <c r="AP627" s="21"/>
      <c r="AQ627" s="5" t="s">
        <v>2158</v>
      </c>
      <c r="AR627" s="5" t="s">
        <v>2159</v>
      </c>
      <c r="AS627" s="5" t="s">
        <v>62</v>
      </c>
      <c r="AT627" s="20"/>
      <c r="AU627" s="21"/>
      <c r="AV627" s="21"/>
      <c r="AW627" s="145" t="e" vm="1">
        <f t="shared" ca="1" si="190"/>
        <v>#NAME?</v>
      </c>
      <c r="AX627" s="21" t="str">
        <f>VLOOKUP(表1[[#This Row],[Pers.no.]],'[6]Person Detail'!$B:$L,11,0)</f>
        <v>50-70</v>
      </c>
      <c r="AY627" s="404">
        <f>VLOOKUP(表1[[#This Row],[Pers.no.]],'[6]Person Detail'!$B:$R,17,0)</f>
        <v>0.72497354497354494</v>
      </c>
      <c r="AZ627" s="404">
        <f>VLOOKUP(表1[[#This Row],[Pers.no.]],'[6]Person Detail'!$B:$W,21,0)</f>
        <v>0.76658834060646752</v>
      </c>
      <c r="BA627" s="404">
        <f>VLOOKUP(表1[[#This Row],[Pers.no.]],'[6]Person Detail'!$B:$W,22,0)</f>
        <v>0.81521739130434778</v>
      </c>
    </row>
    <row r="628" spans="1:53" ht="19.95" customHeight="1">
      <c r="A628" s="87" t="s">
        <v>562</v>
      </c>
      <c r="B628" s="5">
        <v>1110045</v>
      </c>
      <c r="C628" s="5" t="s">
        <v>54</v>
      </c>
      <c r="D628" s="5" t="s">
        <v>55</v>
      </c>
      <c r="E628" s="5" t="s">
        <v>2146</v>
      </c>
      <c r="F628" s="5" t="s">
        <v>2199</v>
      </c>
      <c r="G628" s="5" t="s">
        <v>2200</v>
      </c>
      <c r="H628" s="6">
        <v>41757</v>
      </c>
      <c r="I628" s="5" t="s">
        <v>80</v>
      </c>
      <c r="J628" s="5" t="s">
        <v>2201</v>
      </c>
      <c r="K628" s="5" t="s">
        <v>66</v>
      </c>
      <c r="L628" s="7">
        <v>2</v>
      </c>
      <c r="M628" s="7">
        <v>3</v>
      </c>
      <c r="N628" s="8">
        <v>17113</v>
      </c>
      <c r="O628" s="122">
        <v>0</v>
      </c>
      <c r="P628" s="10">
        <f t="shared" si="179"/>
        <v>0</v>
      </c>
      <c r="Q628" s="122">
        <v>0</v>
      </c>
      <c r="R628" s="10">
        <f t="shared" si="180"/>
        <v>0</v>
      </c>
      <c r="S628" s="122">
        <f t="shared" si="181"/>
        <v>0</v>
      </c>
      <c r="T628" s="10">
        <f t="shared" si="182"/>
        <v>0</v>
      </c>
      <c r="U628" s="10">
        <f t="shared" si="183"/>
        <v>17113</v>
      </c>
      <c r="V628" s="11">
        <f t="shared" ref="V628:V634" si="192">U628</f>
        <v>17113</v>
      </c>
      <c r="W628" s="12">
        <f t="shared" si="184"/>
        <v>0</v>
      </c>
      <c r="X628" s="123">
        <f>ROUND(V628/N628-1,4)</f>
        <v>0</v>
      </c>
      <c r="Y628" s="124" t="str">
        <f t="shared" si="191"/>
        <v>0.00%-0.00%</v>
      </c>
      <c r="Z628" s="15"/>
      <c r="AA628" s="15"/>
      <c r="AB628" s="15"/>
      <c r="AC628" s="96"/>
      <c r="AD628" s="8">
        <f t="shared" si="185"/>
        <v>0</v>
      </c>
      <c r="AE628" s="17">
        <f t="shared" si="186"/>
        <v>17113</v>
      </c>
      <c r="AF628" s="18">
        <f t="shared" si="187"/>
        <v>0</v>
      </c>
      <c r="AG628" s="126">
        <f t="shared" si="188"/>
        <v>0</v>
      </c>
      <c r="AH628" s="20">
        <v>14</v>
      </c>
      <c r="AI628" s="20">
        <v>900</v>
      </c>
      <c r="AJ628" s="20"/>
      <c r="AK628" s="20">
        <v>688</v>
      </c>
      <c r="AL628" s="20">
        <f t="shared" si="189"/>
        <v>251070</v>
      </c>
      <c r="AM628" s="7">
        <v>5</v>
      </c>
      <c r="AN628" s="20"/>
      <c r="AO628" s="21"/>
      <c r="AP628" s="21"/>
      <c r="AQ628" s="5" t="s">
        <v>2202</v>
      </c>
      <c r="AR628" s="5" t="s">
        <v>2203</v>
      </c>
      <c r="AS628" s="5" t="s">
        <v>425</v>
      </c>
      <c r="AT628" s="20"/>
      <c r="AU628" s="21"/>
      <c r="AV628" s="21"/>
      <c r="AW628" s="145" t="e" vm="1">
        <f t="shared" ca="1" si="190"/>
        <v>#NAME?</v>
      </c>
      <c r="AX628" s="21" t="str">
        <f>VLOOKUP(表1[[#This Row],[Pers.no.]],'[6]Person Detail'!$B:$L,11,0)</f>
        <v>&gt;90</v>
      </c>
      <c r="AY628" s="404">
        <f>VLOOKUP(表1[[#This Row],[Pers.no.]],'[6]Person Detail'!$B:$R,17,0)</f>
        <v>1.082005563985837</v>
      </c>
      <c r="AZ628" s="404">
        <f>VLOOKUP(表1[[#This Row],[Pers.no.]],'[6]Person Detail'!$B:$W,21,0)</f>
        <v>1.1278586963685493</v>
      </c>
      <c r="BA628" s="404">
        <f>VLOOKUP(表1[[#This Row],[Pers.no.]],'[6]Person Detail'!$B:$W,22,0)</f>
        <v>1.0794802245631743</v>
      </c>
    </row>
    <row r="629" spans="1:53" ht="19.95" customHeight="1">
      <c r="A629" s="87" t="s">
        <v>562</v>
      </c>
      <c r="B629" s="5">
        <v>1118214</v>
      </c>
      <c r="C629" s="5" t="s">
        <v>54</v>
      </c>
      <c r="D629" s="5" t="s">
        <v>55</v>
      </c>
      <c r="E629" s="5" t="s">
        <v>2146</v>
      </c>
      <c r="F629" s="5" t="s">
        <v>2204</v>
      </c>
      <c r="G629" s="5" t="s">
        <v>2200</v>
      </c>
      <c r="H629" s="6">
        <v>38201</v>
      </c>
      <c r="I629" s="5" t="s">
        <v>80</v>
      </c>
      <c r="J629" s="5" t="s">
        <v>2205</v>
      </c>
      <c r="K629" s="5" t="s">
        <v>66</v>
      </c>
      <c r="L629" s="7">
        <v>2</v>
      </c>
      <c r="M629" s="7">
        <v>3</v>
      </c>
      <c r="N629" s="8">
        <v>15173</v>
      </c>
      <c r="O629" s="122">
        <v>2.5000000000000001E-2</v>
      </c>
      <c r="P629" s="10">
        <f t="shared" si="179"/>
        <v>379</v>
      </c>
      <c r="Q629" s="122">
        <v>0</v>
      </c>
      <c r="R629" s="10">
        <f t="shared" si="180"/>
        <v>0</v>
      </c>
      <c r="S629" s="122">
        <f t="shared" si="181"/>
        <v>2.497858037303104E-2</v>
      </c>
      <c r="T629" s="10">
        <f t="shared" si="182"/>
        <v>379</v>
      </c>
      <c r="U629" s="10">
        <f t="shared" si="183"/>
        <v>15552</v>
      </c>
      <c r="V629" s="11">
        <f t="shared" si="192"/>
        <v>15552</v>
      </c>
      <c r="W629" s="12">
        <f t="shared" si="184"/>
        <v>379</v>
      </c>
      <c r="X629" s="123">
        <f t="shared" ref="X629:X692" si="193">ROUND(V629/N629-1,4)</f>
        <v>2.5000000000000001E-2</v>
      </c>
      <c r="Y629" s="124" t="str">
        <f t="shared" si="191"/>
        <v>2.00%-3.00%</v>
      </c>
      <c r="Z629" s="15"/>
      <c r="AA629" s="15"/>
      <c r="AB629" s="15"/>
      <c r="AC629" s="96"/>
      <c r="AD629" s="8">
        <f t="shared" si="185"/>
        <v>0</v>
      </c>
      <c r="AE629" s="17">
        <f t="shared" si="186"/>
        <v>15552</v>
      </c>
      <c r="AF629" s="18">
        <f t="shared" si="187"/>
        <v>379</v>
      </c>
      <c r="AG629" s="126">
        <f t="shared" si="188"/>
        <v>2.4978580373031134E-2</v>
      </c>
      <c r="AH629" s="20">
        <v>14</v>
      </c>
      <c r="AI629" s="20">
        <v>450</v>
      </c>
      <c r="AJ629" s="20"/>
      <c r="AK629" s="20">
        <v>688</v>
      </c>
      <c r="AL629" s="20">
        <f t="shared" si="189"/>
        <v>223816</v>
      </c>
      <c r="AM629" s="7">
        <v>5</v>
      </c>
      <c r="AN629" s="20"/>
      <c r="AO629" s="21"/>
      <c r="AP629" s="21"/>
      <c r="AQ629" s="5" t="s">
        <v>2202</v>
      </c>
      <c r="AR629" s="5" t="s">
        <v>2203</v>
      </c>
      <c r="AS629" s="5" t="s">
        <v>425</v>
      </c>
      <c r="AT629" s="20"/>
      <c r="AU629" s="21"/>
      <c r="AV629" s="21"/>
      <c r="AW629" s="145" t="e" vm="1">
        <f t="shared" ca="1" si="190"/>
        <v>#NAME?</v>
      </c>
      <c r="AX629" s="21" t="str">
        <f>VLOOKUP(表1[[#This Row],[Pers.no.]],'[6]Person Detail'!$B:$L,11,0)</f>
        <v>70-90</v>
      </c>
      <c r="AY629" s="404">
        <f>VLOOKUP(表1[[#This Row],[Pers.no.]],'[6]Person Detail'!$B:$R,17,0)</f>
        <v>0.95934496712190187</v>
      </c>
      <c r="AZ629" s="404">
        <f>VLOOKUP(表1[[#This Row],[Pers.no.]],'[6]Person Detail'!$B:$W,21,0)</f>
        <v>1</v>
      </c>
      <c r="BA629" s="404">
        <f>VLOOKUP(表1[[#This Row],[Pers.no.]],'[6]Person Detail'!$B:$W,22,0)</f>
        <v>0.98101305746546397</v>
      </c>
    </row>
    <row r="630" spans="1:53" ht="19.95" customHeight="1">
      <c r="A630" s="87" t="s">
        <v>562</v>
      </c>
      <c r="B630" s="5">
        <v>1118259</v>
      </c>
      <c r="C630" s="5" t="s">
        <v>54</v>
      </c>
      <c r="D630" s="5" t="s">
        <v>55</v>
      </c>
      <c r="E630" s="5" t="s">
        <v>2146</v>
      </c>
      <c r="F630" s="5" t="s">
        <v>2208</v>
      </c>
      <c r="G630" s="5" t="s">
        <v>2200</v>
      </c>
      <c r="H630" s="6">
        <v>37715</v>
      </c>
      <c r="I630" s="5" t="s">
        <v>80</v>
      </c>
      <c r="J630" s="5" t="s">
        <v>2209</v>
      </c>
      <c r="K630" s="5" t="s">
        <v>66</v>
      </c>
      <c r="L630" s="7">
        <v>2</v>
      </c>
      <c r="M630" s="7">
        <v>4</v>
      </c>
      <c r="N630" s="8">
        <v>14894</v>
      </c>
      <c r="O630" s="122">
        <v>3.7500000000000006E-2</v>
      </c>
      <c r="P630" s="10">
        <f t="shared" si="179"/>
        <v>559</v>
      </c>
      <c r="Q630" s="122">
        <v>1.55E-2</v>
      </c>
      <c r="R630" s="10">
        <f t="shared" si="180"/>
        <v>231</v>
      </c>
      <c r="S630" s="122">
        <f t="shared" si="181"/>
        <v>5.3041493218745801E-2</v>
      </c>
      <c r="T630" s="10">
        <f t="shared" si="182"/>
        <v>790</v>
      </c>
      <c r="U630" s="10">
        <f t="shared" si="183"/>
        <v>15684</v>
      </c>
      <c r="V630" s="11">
        <f>16380-401+20</f>
        <v>15999</v>
      </c>
      <c r="W630" s="12">
        <f t="shared" si="184"/>
        <v>1105</v>
      </c>
      <c r="X630" s="123">
        <f t="shared" si="193"/>
        <v>7.4200000000000002E-2</v>
      </c>
      <c r="Y630" s="124" t="str">
        <f t="shared" si="191"/>
        <v>4.24%-6.36%</v>
      </c>
      <c r="Z630" s="15"/>
      <c r="AA630" s="15"/>
      <c r="AB630" s="15"/>
      <c r="AC630" s="96"/>
      <c r="AD630" s="8">
        <f t="shared" si="185"/>
        <v>0</v>
      </c>
      <c r="AE630" s="17">
        <f t="shared" si="186"/>
        <v>15999</v>
      </c>
      <c r="AF630" s="18">
        <f t="shared" si="187"/>
        <v>1105</v>
      </c>
      <c r="AG630" s="126">
        <f t="shared" si="188"/>
        <v>7.4190949375587456E-2</v>
      </c>
      <c r="AH630" s="20">
        <v>14</v>
      </c>
      <c r="AI630" s="20">
        <v>450</v>
      </c>
      <c r="AJ630" s="20"/>
      <c r="AK630" s="20">
        <v>688</v>
      </c>
      <c r="AL630" s="20">
        <f t="shared" si="189"/>
        <v>230074</v>
      </c>
      <c r="AM630" s="7">
        <v>5</v>
      </c>
      <c r="AN630" s="20"/>
      <c r="AO630" s="22" t="s">
        <v>2210</v>
      </c>
      <c r="AP630" s="21" t="s">
        <v>115</v>
      </c>
      <c r="AQ630" s="5" t="s">
        <v>2202</v>
      </c>
      <c r="AR630" s="5" t="s">
        <v>2203</v>
      </c>
      <c r="AS630" s="5" t="s">
        <v>425</v>
      </c>
      <c r="AT630" s="20"/>
      <c r="AU630" s="21"/>
      <c r="AV630" s="21"/>
      <c r="AW630" s="145" t="e" vm="1">
        <f t="shared" ca="1" si="190"/>
        <v>#NAME?</v>
      </c>
      <c r="AX630" s="21" t="str">
        <f>VLOOKUP(表1[[#This Row],[Pers.no.]],'[6]Person Detail'!$B:$L,11,0)</f>
        <v>70-90</v>
      </c>
      <c r="AY630" s="404">
        <f>VLOOKUP(表1[[#This Row],[Pers.no.]],'[6]Person Detail'!$B:$R,17,0)</f>
        <v>0.94170460293373803</v>
      </c>
      <c r="AZ630" s="404">
        <f>VLOOKUP(表1[[#This Row],[Pers.no.]],'[6]Person Detail'!$B:$W,21,0)</f>
        <v>0.98161207407895601</v>
      </c>
      <c r="BA630" s="404">
        <f>VLOOKUP(表1[[#This Row],[Pers.no.]],'[6]Person Detail'!$B:$W,22,0)</f>
        <v>1.0332429193212642</v>
      </c>
    </row>
    <row r="631" spans="1:53" ht="19.95" customHeight="1">
      <c r="A631" s="87" t="s">
        <v>562</v>
      </c>
      <c r="B631" s="5">
        <v>1120067</v>
      </c>
      <c r="C631" s="5" t="s">
        <v>54</v>
      </c>
      <c r="D631" s="5" t="s">
        <v>55</v>
      </c>
      <c r="E631" s="5" t="s">
        <v>2146</v>
      </c>
      <c r="F631" s="5" t="s">
        <v>2211</v>
      </c>
      <c r="G631" s="5" t="s">
        <v>2200</v>
      </c>
      <c r="H631" s="6">
        <v>39200</v>
      </c>
      <c r="I631" s="5" t="s">
        <v>340</v>
      </c>
      <c r="J631" s="5" t="s">
        <v>2212</v>
      </c>
      <c r="K631" s="5" t="s">
        <v>341</v>
      </c>
      <c r="L631" s="7">
        <v>2</v>
      </c>
      <c r="M631" s="7">
        <v>4</v>
      </c>
      <c r="N631" s="8">
        <v>36610</v>
      </c>
      <c r="O631" s="122">
        <v>3.7500000000000006E-2</v>
      </c>
      <c r="P631" s="10">
        <f t="shared" si="179"/>
        <v>1373</v>
      </c>
      <c r="Q631" s="122">
        <v>0</v>
      </c>
      <c r="R631" s="10">
        <f t="shared" si="180"/>
        <v>0</v>
      </c>
      <c r="S631" s="122">
        <f t="shared" si="181"/>
        <v>3.750341436765911E-2</v>
      </c>
      <c r="T631" s="10">
        <f t="shared" si="182"/>
        <v>1373</v>
      </c>
      <c r="U631" s="10">
        <f t="shared" si="183"/>
        <v>37983</v>
      </c>
      <c r="V631" s="11">
        <v>37708</v>
      </c>
      <c r="W631" s="12">
        <f t="shared" si="184"/>
        <v>1098</v>
      </c>
      <c r="X631" s="123">
        <f t="shared" si="193"/>
        <v>0.03</v>
      </c>
      <c r="Y631" s="124" t="str">
        <f t="shared" si="191"/>
        <v>3.00%-4.50%</v>
      </c>
      <c r="Z631" s="15"/>
      <c r="AA631" s="15"/>
      <c r="AB631" s="15"/>
      <c r="AC631" s="96"/>
      <c r="AD631" s="8">
        <f t="shared" si="185"/>
        <v>0</v>
      </c>
      <c r="AE631" s="17">
        <f t="shared" si="186"/>
        <v>37708</v>
      </c>
      <c r="AF631" s="18">
        <f t="shared" si="187"/>
        <v>1098</v>
      </c>
      <c r="AG631" s="126">
        <f t="shared" si="188"/>
        <v>2.9991805517618042E-2</v>
      </c>
      <c r="AH631" s="20">
        <v>14</v>
      </c>
      <c r="AI631" s="20">
        <v>950</v>
      </c>
      <c r="AJ631" s="20">
        <v>1000</v>
      </c>
      <c r="AK631" s="20">
        <v>688</v>
      </c>
      <c r="AL631" s="20">
        <f t="shared" si="189"/>
        <v>552000</v>
      </c>
      <c r="AM631" s="7">
        <v>4</v>
      </c>
      <c r="AN631" s="20"/>
      <c r="AO631" s="21"/>
      <c r="AP631" s="21"/>
      <c r="AQ631" s="5" t="s">
        <v>2202</v>
      </c>
      <c r="AR631" s="5" t="s">
        <v>2203</v>
      </c>
      <c r="AS631" s="5" t="s">
        <v>425</v>
      </c>
      <c r="AT631" s="20"/>
      <c r="AU631" s="21"/>
      <c r="AV631" s="21"/>
      <c r="AW631" s="145" t="e" vm="1">
        <f t="shared" ca="1" si="190"/>
        <v>#NAME?</v>
      </c>
      <c r="AX631" s="21" t="str">
        <f>VLOOKUP(表1[[#This Row],[Pers.no.]],'[6]Person Detail'!$B:$L,11,0)</f>
        <v>70-90</v>
      </c>
      <c r="AY631" s="404">
        <f>VLOOKUP(表1[[#This Row],[Pers.no.]],'[6]Person Detail'!$B:$R,17,0)</f>
        <v>0.9279395736699364</v>
      </c>
      <c r="AZ631" s="404">
        <f>VLOOKUP(表1[[#This Row],[Pers.no.]],'[6]Person Detail'!$B:$W,21,0)</f>
        <v>0.94533529578846798</v>
      </c>
      <c r="BA631" s="404">
        <f>VLOOKUP(表1[[#This Row],[Pers.no.]],'[6]Person Detail'!$B:$W,22,0)</f>
        <v>0.96378274760383387</v>
      </c>
    </row>
    <row r="632" spans="1:53" ht="19.95" customHeight="1">
      <c r="A632" s="87" t="s">
        <v>562</v>
      </c>
      <c r="B632" s="5">
        <v>1213118</v>
      </c>
      <c r="C632" s="5" t="s">
        <v>54</v>
      </c>
      <c r="D632" s="5" t="s">
        <v>55</v>
      </c>
      <c r="E632" s="5" t="s">
        <v>2146</v>
      </c>
      <c r="F632" s="5" t="s">
        <v>2215</v>
      </c>
      <c r="G632" s="5" t="s">
        <v>2200</v>
      </c>
      <c r="H632" s="6">
        <v>38924</v>
      </c>
      <c r="I632" s="5" t="s">
        <v>80</v>
      </c>
      <c r="J632" s="5" t="s">
        <v>2216</v>
      </c>
      <c r="K632" s="5" t="s">
        <v>66</v>
      </c>
      <c r="L632" s="7">
        <v>2</v>
      </c>
      <c r="M632" s="7">
        <v>5</v>
      </c>
      <c r="N632" s="8">
        <v>17489</v>
      </c>
      <c r="O632" s="122">
        <v>0.04</v>
      </c>
      <c r="P632" s="10">
        <f t="shared" si="179"/>
        <v>700</v>
      </c>
      <c r="Q632" s="122">
        <v>0</v>
      </c>
      <c r="R632" s="10">
        <f t="shared" si="180"/>
        <v>0</v>
      </c>
      <c r="S632" s="122">
        <f t="shared" si="181"/>
        <v>4.0025158671164733E-2</v>
      </c>
      <c r="T632" s="10">
        <f t="shared" si="182"/>
        <v>700</v>
      </c>
      <c r="U632" s="10">
        <f t="shared" si="183"/>
        <v>18189</v>
      </c>
      <c r="V632" s="11">
        <v>18059</v>
      </c>
      <c r="W632" s="12">
        <f t="shared" si="184"/>
        <v>570</v>
      </c>
      <c r="X632" s="123">
        <f t="shared" si="193"/>
        <v>3.2599999999999997E-2</v>
      </c>
      <c r="Y632" s="124" t="str">
        <f t="shared" si="191"/>
        <v>3.20%-4.80%</v>
      </c>
      <c r="Z632" s="15"/>
      <c r="AA632" s="15"/>
      <c r="AB632" s="15"/>
      <c r="AC632" s="96"/>
      <c r="AD632" s="8">
        <f t="shared" si="185"/>
        <v>0</v>
      </c>
      <c r="AE632" s="17">
        <f t="shared" si="186"/>
        <v>18059</v>
      </c>
      <c r="AF632" s="18">
        <f t="shared" si="187"/>
        <v>570</v>
      </c>
      <c r="AG632" s="126">
        <f t="shared" si="188"/>
        <v>3.2591914917948328E-2</v>
      </c>
      <c r="AH632" s="20">
        <v>14</v>
      </c>
      <c r="AI632" s="20">
        <v>450</v>
      </c>
      <c r="AJ632" s="20"/>
      <c r="AK632" s="20">
        <v>688</v>
      </c>
      <c r="AL632" s="20">
        <f t="shared" si="189"/>
        <v>258914</v>
      </c>
      <c r="AM632" s="7">
        <v>4</v>
      </c>
      <c r="AN632" s="20"/>
      <c r="AO632" s="21" t="s">
        <v>2217</v>
      </c>
      <c r="AP632" s="21"/>
      <c r="AQ632" s="5" t="s">
        <v>2202</v>
      </c>
      <c r="AR632" s="5" t="s">
        <v>2203</v>
      </c>
      <c r="AS632" s="5" t="s">
        <v>425</v>
      </c>
      <c r="AT632" s="20"/>
      <c r="AU632" s="21"/>
      <c r="AV632" s="21"/>
      <c r="AW632" s="145" t="e" vm="1">
        <f t="shared" ca="1" si="190"/>
        <v>#NAME?</v>
      </c>
      <c r="AX632" s="21" t="str">
        <f>VLOOKUP(表1[[#This Row],[Pers.no.]],'[6]Person Detail'!$B:$L,11,0)</f>
        <v>90-110</v>
      </c>
      <c r="AY632" s="404">
        <f>VLOOKUP(表1[[#This Row],[Pers.no.]],'[6]Person Detail'!$B:$R,17,0)</f>
        <v>1.1057789580171977</v>
      </c>
      <c r="AZ632" s="404">
        <f>VLOOKUP(表1[[#This Row],[Pers.no.]],'[6]Person Detail'!$B:$W,21,0)</f>
        <v>1.1526395571080208</v>
      </c>
      <c r="BA632" s="404">
        <f>VLOOKUP(表1[[#This Row],[Pers.no.]],'[6]Person Detail'!$B:$W,22,0)</f>
        <v>1.2494795937677412</v>
      </c>
    </row>
    <row r="633" spans="1:53" ht="19.95" customHeight="1">
      <c r="A633" s="87" t="s">
        <v>562</v>
      </c>
      <c r="B633" s="5">
        <v>1110056</v>
      </c>
      <c r="C633" s="5" t="s">
        <v>54</v>
      </c>
      <c r="D633" s="5" t="s">
        <v>55</v>
      </c>
      <c r="E633" s="5" t="s">
        <v>2146</v>
      </c>
      <c r="F633" s="5" t="s">
        <v>2155</v>
      </c>
      <c r="G633" s="5" t="s">
        <v>2156</v>
      </c>
      <c r="H633" s="6">
        <v>42998</v>
      </c>
      <c r="I633" s="5" t="s">
        <v>1346</v>
      </c>
      <c r="J633" s="5" t="s">
        <v>1346</v>
      </c>
      <c r="K633" s="5" t="s">
        <v>89</v>
      </c>
      <c r="L633" s="7">
        <v>2</v>
      </c>
      <c r="M633" s="7">
        <v>4</v>
      </c>
      <c r="N633" s="8">
        <v>11219</v>
      </c>
      <c r="O633" s="122">
        <v>3.7500000000000006E-2</v>
      </c>
      <c r="P633" s="10">
        <f t="shared" si="179"/>
        <v>421</v>
      </c>
      <c r="Q633" s="122">
        <v>1.55E-2</v>
      </c>
      <c r="R633" s="10">
        <f t="shared" si="180"/>
        <v>174</v>
      </c>
      <c r="S633" s="122">
        <f t="shared" si="181"/>
        <v>5.3035029860058827E-2</v>
      </c>
      <c r="T633" s="10">
        <f t="shared" si="182"/>
        <v>595</v>
      </c>
      <c r="U633" s="10">
        <f t="shared" si="183"/>
        <v>11814</v>
      </c>
      <c r="V633" s="11">
        <f t="shared" si="192"/>
        <v>11814</v>
      </c>
      <c r="W633" s="12">
        <f t="shared" si="184"/>
        <v>595</v>
      </c>
      <c r="X633" s="123">
        <f t="shared" si="193"/>
        <v>5.2999999999999999E-2</v>
      </c>
      <c r="Y633" s="124" t="str">
        <f t="shared" si="191"/>
        <v>4.24%-6.36%</v>
      </c>
      <c r="Z633" s="15"/>
      <c r="AA633" s="15"/>
      <c r="AB633" s="15"/>
      <c r="AC633" s="96"/>
      <c r="AD633" s="8">
        <f t="shared" si="185"/>
        <v>0</v>
      </c>
      <c r="AE633" s="17">
        <f t="shared" si="186"/>
        <v>11814</v>
      </c>
      <c r="AF633" s="18">
        <f t="shared" si="187"/>
        <v>595</v>
      </c>
      <c r="AG633" s="126">
        <f t="shared" si="188"/>
        <v>5.3035029860058813E-2</v>
      </c>
      <c r="AH633" s="20">
        <v>14</v>
      </c>
      <c r="AI633" s="20">
        <v>450</v>
      </c>
      <c r="AJ633" s="20"/>
      <c r="AK633" s="20">
        <v>688</v>
      </c>
      <c r="AL633" s="20">
        <f t="shared" si="189"/>
        <v>171484</v>
      </c>
      <c r="AM633" s="7">
        <v>4</v>
      </c>
      <c r="AN633" s="20"/>
      <c r="AO633" s="21"/>
      <c r="AP633" s="21"/>
      <c r="AQ633" s="5" t="s">
        <v>2202</v>
      </c>
      <c r="AR633" s="5" t="s">
        <v>2203</v>
      </c>
      <c r="AS633" s="5" t="s">
        <v>425</v>
      </c>
      <c r="AT633" s="20"/>
      <c r="AU633" s="21"/>
      <c r="AV633" s="21"/>
      <c r="AW633" s="145" t="e" vm="1">
        <f t="shared" ca="1" si="190"/>
        <v>#NAME?</v>
      </c>
      <c r="AX633" s="21" t="str">
        <f>VLOOKUP(表1[[#This Row],[Pers.no.]],'[6]Person Detail'!$B:$L,11,0)</f>
        <v>70-90</v>
      </c>
      <c r="AY633" s="404">
        <f>VLOOKUP(表1[[#This Row],[Pers.no.]],'[6]Person Detail'!$B:$R,17,0)</f>
        <v>0.90786971474812872</v>
      </c>
      <c r="AZ633" s="404">
        <f>VLOOKUP(表1[[#This Row],[Pers.no.]],'[6]Person Detail'!$B:$W,21,0)</f>
        <v>0.96370742601898385</v>
      </c>
      <c r="BA633" s="404">
        <f>VLOOKUP(表1[[#This Row],[Pers.no.]],'[6]Person Detail'!$B:$W,22,0)</f>
        <v>0.9644081632653061</v>
      </c>
    </row>
    <row r="634" spans="1:53" ht="19.95" customHeight="1">
      <c r="A634" s="87" t="s">
        <v>562</v>
      </c>
      <c r="B634" s="5">
        <v>1120021</v>
      </c>
      <c r="C634" s="5" t="s">
        <v>54</v>
      </c>
      <c r="D634" s="5" t="s">
        <v>55</v>
      </c>
      <c r="E634" s="5" t="s">
        <v>2146</v>
      </c>
      <c r="F634" s="5" t="s">
        <v>2155</v>
      </c>
      <c r="G634" s="5" t="s">
        <v>2156</v>
      </c>
      <c r="H634" s="6">
        <v>34516</v>
      </c>
      <c r="I634" s="5" t="s">
        <v>87</v>
      </c>
      <c r="J634" s="5" t="s">
        <v>2218</v>
      </c>
      <c r="K634" s="5" t="s">
        <v>89</v>
      </c>
      <c r="L634" s="7">
        <v>2</v>
      </c>
      <c r="M634" s="7">
        <v>3</v>
      </c>
      <c r="N634" s="8">
        <v>23796</v>
      </c>
      <c r="O634" s="122">
        <v>0</v>
      </c>
      <c r="P634" s="10">
        <f t="shared" si="179"/>
        <v>0</v>
      </c>
      <c r="Q634" s="122">
        <v>0</v>
      </c>
      <c r="R634" s="10">
        <f t="shared" si="180"/>
        <v>0</v>
      </c>
      <c r="S634" s="122">
        <f t="shared" si="181"/>
        <v>0</v>
      </c>
      <c r="T634" s="10">
        <f t="shared" si="182"/>
        <v>0</v>
      </c>
      <c r="U634" s="10">
        <f t="shared" si="183"/>
        <v>23796</v>
      </c>
      <c r="V634" s="11">
        <f t="shared" si="192"/>
        <v>23796</v>
      </c>
      <c r="W634" s="12">
        <f t="shared" si="184"/>
        <v>0</v>
      </c>
      <c r="X634" s="123">
        <f t="shared" si="193"/>
        <v>0</v>
      </c>
      <c r="Y634" s="124" t="str">
        <f t="shared" si="191"/>
        <v>0.00%-0.00%</v>
      </c>
      <c r="Z634" s="15"/>
      <c r="AA634" s="15"/>
      <c r="AB634" s="15"/>
      <c r="AC634" s="96"/>
      <c r="AD634" s="8">
        <f t="shared" si="185"/>
        <v>0</v>
      </c>
      <c r="AE634" s="17">
        <f t="shared" si="186"/>
        <v>23796</v>
      </c>
      <c r="AF634" s="18">
        <f t="shared" si="187"/>
        <v>0</v>
      </c>
      <c r="AG634" s="126">
        <f t="shared" si="188"/>
        <v>0</v>
      </c>
      <c r="AH634" s="20">
        <v>14</v>
      </c>
      <c r="AI634" s="20">
        <v>450</v>
      </c>
      <c r="AJ634" s="20"/>
      <c r="AK634" s="20">
        <v>688</v>
      </c>
      <c r="AL634" s="20">
        <f t="shared" si="189"/>
        <v>339232</v>
      </c>
      <c r="AM634" s="7">
        <v>3</v>
      </c>
      <c r="AN634" s="20"/>
      <c r="AO634" s="21"/>
      <c r="AP634" s="21"/>
      <c r="AQ634" s="5" t="s">
        <v>2202</v>
      </c>
      <c r="AR634" s="5" t="s">
        <v>2203</v>
      </c>
      <c r="AS634" s="5" t="s">
        <v>425</v>
      </c>
      <c r="AT634" s="20"/>
      <c r="AU634" s="21"/>
      <c r="AV634" s="21"/>
      <c r="AW634" s="145" t="e" vm="1">
        <f t="shared" ca="1" si="190"/>
        <v>#NAME?</v>
      </c>
      <c r="AX634" s="21" t="str">
        <f>VLOOKUP(表1[[#This Row],[Pers.no.]],'[6]Person Detail'!$B:$L,11,0)</f>
        <v>&gt;90</v>
      </c>
      <c r="AY634" s="404">
        <f>VLOOKUP(表1[[#This Row],[Pers.no.]],'[6]Person Detail'!$B:$R,17,0)</f>
        <v>1.9256322071616427</v>
      </c>
      <c r="AZ634" s="404">
        <f>VLOOKUP(表1[[#This Row],[Pers.no.]],'[6]Person Detail'!$B:$W,21,0)</f>
        <v>2.0440664862775417</v>
      </c>
      <c r="BA634" s="404">
        <f>VLOOKUP(表1[[#This Row],[Pers.no.]],'[6]Person Detail'!$B:$W,22,0)</f>
        <v>1.942530612244898</v>
      </c>
    </row>
    <row r="635" spans="1:53" ht="19.95" customHeight="1">
      <c r="A635" s="87" t="s">
        <v>562</v>
      </c>
      <c r="B635" s="5">
        <v>1120364</v>
      </c>
      <c r="C635" s="5" t="s">
        <v>54</v>
      </c>
      <c r="D635" s="5" t="s">
        <v>55</v>
      </c>
      <c r="E635" s="5" t="s">
        <v>2146</v>
      </c>
      <c r="F635" s="5" t="s">
        <v>2155</v>
      </c>
      <c r="G635" s="5" t="s">
        <v>2156</v>
      </c>
      <c r="H635" s="6">
        <v>44517</v>
      </c>
      <c r="I635" s="5" t="s">
        <v>65</v>
      </c>
      <c r="J635" s="5" t="s">
        <v>65</v>
      </c>
      <c r="K635" s="5" t="s">
        <v>66</v>
      </c>
      <c r="L635" s="7">
        <v>2</v>
      </c>
      <c r="M635" s="7">
        <v>5</v>
      </c>
      <c r="N635" s="8">
        <v>20946</v>
      </c>
      <c r="O635" s="122">
        <v>0.04</v>
      </c>
      <c r="P635" s="10">
        <f t="shared" si="179"/>
        <v>838</v>
      </c>
      <c r="Q635" s="122">
        <v>0</v>
      </c>
      <c r="R635" s="10">
        <f t="shared" si="180"/>
        <v>0</v>
      </c>
      <c r="S635" s="122">
        <f t="shared" si="181"/>
        <v>4.0007638689964674E-2</v>
      </c>
      <c r="T635" s="10">
        <f t="shared" si="182"/>
        <v>838</v>
      </c>
      <c r="U635" s="10">
        <f t="shared" si="183"/>
        <v>21784</v>
      </c>
      <c r="V635" s="11">
        <v>21951</v>
      </c>
      <c r="W635" s="12">
        <f t="shared" si="184"/>
        <v>1005</v>
      </c>
      <c r="X635" s="123">
        <f t="shared" si="193"/>
        <v>4.8000000000000001E-2</v>
      </c>
      <c r="Y635" s="124" t="str">
        <f t="shared" si="191"/>
        <v>3.20%-4.80%</v>
      </c>
      <c r="Z635" s="15"/>
      <c r="AA635" s="15"/>
      <c r="AB635" s="15"/>
      <c r="AC635" s="96"/>
      <c r="AD635" s="8">
        <f t="shared" si="185"/>
        <v>0</v>
      </c>
      <c r="AE635" s="17">
        <f t="shared" si="186"/>
        <v>21951</v>
      </c>
      <c r="AF635" s="18">
        <f t="shared" si="187"/>
        <v>1005</v>
      </c>
      <c r="AG635" s="126">
        <f t="shared" si="188"/>
        <v>4.7980521340590165E-2</v>
      </c>
      <c r="AH635" s="20">
        <v>14</v>
      </c>
      <c r="AI635" s="20">
        <v>450</v>
      </c>
      <c r="AJ635" s="20"/>
      <c r="AK635" s="20">
        <v>688</v>
      </c>
      <c r="AL635" s="20">
        <f t="shared" si="189"/>
        <v>313402</v>
      </c>
      <c r="AM635" s="7">
        <v>3</v>
      </c>
      <c r="AN635" s="20"/>
      <c r="AO635" s="21"/>
      <c r="AP635" s="21"/>
      <c r="AQ635" s="5" t="s">
        <v>2202</v>
      </c>
      <c r="AR635" s="5" t="s">
        <v>2203</v>
      </c>
      <c r="AS635" s="5" t="s">
        <v>425</v>
      </c>
      <c r="AT635" s="20"/>
      <c r="AU635" s="21"/>
      <c r="AV635" s="21"/>
      <c r="AW635" s="145" t="e" vm="1">
        <f t="shared" ca="1" si="190"/>
        <v>#NAME?</v>
      </c>
      <c r="AX635" s="21" t="str">
        <f>VLOOKUP(表1[[#This Row],[Pers.no.]],'[6]Person Detail'!$B:$L,11,0)</f>
        <v>90-110</v>
      </c>
      <c r="AY635" s="404">
        <f>VLOOKUP(表1[[#This Row],[Pers.no.]],'[6]Person Detail'!$B:$R,17,0)</f>
        <v>1.3243550834597875</v>
      </c>
      <c r="AZ635" s="404">
        <f>VLOOKUP(表1[[#This Row],[Pers.no.]],'[6]Person Detail'!$B:$W,21,0)</f>
        <v>1.3804784815132143</v>
      </c>
      <c r="BA635" s="404">
        <f>VLOOKUP(表1[[#This Row],[Pers.no.]],'[6]Person Detail'!$B:$W,22,0)</f>
        <v>1.3846590550684412</v>
      </c>
    </row>
    <row r="636" spans="1:53" ht="19.95" customHeight="1">
      <c r="A636" s="87" t="s">
        <v>562</v>
      </c>
      <c r="B636" s="5">
        <v>1120152</v>
      </c>
      <c r="C636" s="5" t="s">
        <v>54</v>
      </c>
      <c r="D636" s="5" t="s">
        <v>55</v>
      </c>
      <c r="E636" s="5" t="s">
        <v>2146</v>
      </c>
      <c r="F636" s="5" t="s">
        <v>2220</v>
      </c>
      <c r="G636" s="5" t="s">
        <v>2221</v>
      </c>
      <c r="H636" s="6">
        <v>41568</v>
      </c>
      <c r="I636" s="5" t="s">
        <v>87</v>
      </c>
      <c r="J636" s="5" t="s">
        <v>2222</v>
      </c>
      <c r="K636" s="5" t="s">
        <v>89</v>
      </c>
      <c r="L636" s="7">
        <v>2</v>
      </c>
      <c r="M636" s="7">
        <v>3</v>
      </c>
      <c r="N636" s="8">
        <v>14474</v>
      </c>
      <c r="O636" s="122">
        <v>2.5000000000000001E-2</v>
      </c>
      <c r="P636" s="10">
        <f t="shared" si="179"/>
        <v>362</v>
      </c>
      <c r="Q636" s="122">
        <v>0</v>
      </c>
      <c r="R636" s="10">
        <f t="shared" si="180"/>
        <v>0</v>
      </c>
      <c r="S636" s="122">
        <f t="shared" si="181"/>
        <v>2.5010363410252867E-2</v>
      </c>
      <c r="T636" s="10">
        <f t="shared" si="182"/>
        <v>362</v>
      </c>
      <c r="U636" s="10">
        <f t="shared" si="183"/>
        <v>14836</v>
      </c>
      <c r="V636" s="11">
        <v>14892</v>
      </c>
      <c r="W636" s="12">
        <f t="shared" si="184"/>
        <v>418</v>
      </c>
      <c r="X636" s="123">
        <f t="shared" si="193"/>
        <v>2.8899999999999999E-2</v>
      </c>
      <c r="Y636" s="124" t="str">
        <f t="shared" si="191"/>
        <v>2.00%-3.00%</v>
      </c>
      <c r="Z636" s="15"/>
      <c r="AA636" s="15"/>
      <c r="AB636" s="15"/>
      <c r="AC636" s="96"/>
      <c r="AD636" s="8">
        <f t="shared" si="185"/>
        <v>0</v>
      </c>
      <c r="AE636" s="17">
        <f t="shared" si="186"/>
        <v>14892</v>
      </c>
      <c r="AF636" s="18">
        <f t="shared" si="187"/>
        <v>418</v>
      </c>
      <c r="AG636" s="126">
        <f t="shared" si="188"/>
        <v>2.887936990465656E-2</v>
      </c>
      <c r="AH636" s="20">
        <v>14</v>
      </c>
      <c r="AI636" s="20">
        <v>450</v>
      </c>
      <c r="AJ636" s="20"/>
      <c r="AK636" s="20">
        <v>688</v>
      </c>
      <c r="AL636" s="20">
        <f t="shared" si="189"/>
        <v>214576</v>
      </c>
      <c r="AM636" s="7">
        <v>5</v>
      </c>
      <c r="AN636" s="20"/>
      <c r="AO636" s="21"/>
      <c r="AP636" s="21"/>
      <c r="AQ636" s="5" t="s">
        <v>2202</v>
      </c>
      <c r="AR636" s="5" t="s">
        <v>2203</v>
      </c>
      <c r="AS636" s="5" t="s">
        <v>425</v>
      </c>
      <c r="AT636" s="20"/>
      <c r="AU636" s="21"/>
      <c r="AV636" s="21"/>
      <c r="AW636" s="145" t="e" vm="1">
        <f t="shared" ca="1" si="190"/>
        <v>#NAME?</v>
      </c>
      <c r="AX636" s="21" t="str">
        <f>VLOOKUP(表1[[#This Row],[Pers.no.]],'[6]Person Detail'!$B:$L,11,0)</f>
        <v>70-90</v>
      </c>
      <c r="AY636" s="404">
        <f>VLOOKUP(表1[[#This Row],[Pers.no.]],'[6]Person Detail'!$B:$R,17,0)</f>
        <v>1.1712725065749545</v>
      </c>
      <c r="AZ636" s="404">
        <f>VLOOKUP(表1[[#This Row],[Pers.no.]],'[6]Person Detail'!$B:$W,21,0)</f>
        <v>1.2433105699437357</v>
      </c>
      <c r="BA636" s="404">
        <f>VLOOKUP(表1[[#This Row],[Pers.no.]],'[6]Person Detail'!$B:$W,22,0)</f>
        <v>1.2156734693877551</v>
      </c>
    </row>
    <row r="637" spans="1:53" ht="19.95" customHeight="1">
      <c r="A637" s="87" t="s">
        <v>562</v>
      </c>
      <c r="B637" s="5">
        <v>1120272</v>
      </c>
      <c r="C637" s="5" t="s">
        <v>54</v>
      </c>
      <c r="D637" s="5" t="s">
        <v>55</v>
      </c>
      <c r="E637" s="5" t="s">
        <v>2146</v>
      </c>
      <c r="F637" s="5" t="s">
        <v>2220</v>
      </c>
      <c r="G637" s="5" t="s">
        <v>2221</v>
      </c>
      <c r="H637" s="6">
        <v>44118</v>
      </c>
      <c r="I637" s="5" t="s">
        <v>87</v>
      </c>
      <c r="J637" s="5" t="s">
        <v>87</v>
      </c>
      <c r="K637" s="5" t="s">
        <v>89</v>
      </c>
      <c r="L637" s="7">
        <v>2</v>
      </c>
      <c r="M637" s="7">
        <v>4</v>
      </c>
      <c r="N637" s="8">
        <v>10580</v>
      </c>
      <c r="O637" s="122">
        <v>4.4999999999999998E-2</v>
      </c>
      <c r="P637" s="10">
        <f t="shared" si="179"/>
        <v>476</v>
      </c>
      <c r="Q637" s="122">
        <v>4.2099999999999999E-2</v>
      </c>
      <c r="R637" s="10">
        <f t="shared" si="180"/>
        <v>445</v>
      </c>
      <c r="S637" s="122">
        <f t="shared" si="181"/>
        <v>8.7051039697542534E-2</v>
      </c>
      <c r="T637" s="10">
        <f t="shared" si="182"/>
        <v>921</v>
      </c>
      <c r="U637" s="10">
        <f t="shared" si="183"/>
        <v>11501</v>
      </c>
      <c r="V637" s="11">
        <v>11638</v>
      </c>
      <c r="W637" s="12">
        <f t="shared" si="184"/>
        <v>1058</v>
      </c>
      <c r="X637" s="123">
        <f t="shared" si="193"/>
        <v>0.1</v>
      </c>
      <c r="Y637" s="124" t="str">
        <f t="shared" si="191"/>
        <v>6.96%-10.45%</v>
      </c>
      <c r="Z637" s="15"/>
      <c r="AA637" s="15"/>
      <c r="AB637" s="15"/>
      <c r="AC637" s="96"/>
      <c r="AD637" s="8">
        <f t="shared" si="185"/>
        <v>0</v>
      </c>
      <c r="AE637" s="17">
        <f t="shared" si="186"/>
        <v>11638</v>
      </c>
      <c r="AF637" s="18">
        <f t="shared" si="187"/>
        <v>1058</v>
      </c>
      <c r="AG637" s="126">
        <f t="shared" si="188"/>
        <v>0.10000000000000009</v>
      </c>
      <c r="AH637" s="20">
        <v>14</v>
      </c>
      <c r="AI637" s="20">
        <v>450</v>
      </c>
      <c r="AJ637" s="20"/>
      <c r="AK637" s="20">
        <v>688</v>
      </c>
      <c r="AL637" s="20">
        <f t="shared" si="189"/>
        <v>169020</v>
      </c>
      <c r="AM637" s="7">
        <v>3</v>
      </c>
      <c r="AN637" s="20"/>
      <c r="AO637" s="21"/>
      <c r="AP637" s="21"/>
      <c r="AQ637" s="5" t="s">
        <v>2202</v>
      </c>
      <c r="AR637" s="5" t="s">
        <v>2203</v>
      </c>
      <c r="AS637" s="5" t="s">
        <v>425</v>
      </c>
      <c r="AT637" s="20"/>
      <c r="AU637" s="21"/>
      <c r="AV637" s="21"/>
      <c r="AW637" s="145" t="e" vm="1">
        <f t="shared" ca="1" si="190"/>
        <v>#NAME?</v>
      </c>
      <c r="AX637" s="21" t="str">
        <f>VLOOKUP(表1[[#This Row],[Pers.no.]],'[6]Person Detail'!$B:$L,11,0)</f>
        <v>50-70</v>
      </c>
      <c r="AY637" s="404">
        <f>VLOOKUP(表1[[#This Row],[Pers.no.]],'[6]Person Detail'!$B:$R,17,0)</f>
        <v>0.85616022658304669</v>
      </c>
      <c r="AZ637" s="404">
        <f>VLOOKUP(表1[[#This Row],[Pers.no.]],'[6]Person Detail'!$B:$W,21,0)</f>
        <v>0.90881759223467762</v>
      </c>
      <c r="BA637" s="404">
        <f>VLOOKUP(表1[[#This Row],[Pers.no.]],'[6]Person Detail'!$B:$W,22,0)</f>
        <v>0.95004081632653059</v>
      </c>
    </row>
    <row r="638" spans="1:53" ht="19.95" customHeight="1">
      <c r="A638" s="87" t="s">
        <v>562</v>
      </c>
      <c r="B638" s="5">
        <v>1705009</v>
      </c>
      <c r="C638" s="5" t="s">
        <v>54</v>
      </c>
      <c r="D638" s="5" t="s">
        <v>55</v>
      </c>
      <c r="E638" s="5" t="s">
        <v>2146</v>
      </c>
      <c r="F638" s="5" t="s">
        <v>2220</v>
      </c>
      <c r="G638" s="5" t="s">
        <v>2221</v>
      </c>
      <c r="H638" s="6">
        <v>39664</v>
      </c>
      <c r="I638" s="5" t="s">
        <v>84</v>
      </c>
      <c r="J638" s="5" t="s">
        <v>84</v>
      </c>
      <c r="K638" s="5" t="s">
        <v>66</v>
      </c>
      <c r="L638" s="7">
        <v>2</v>
      </c>
      <c r="M638" s="7">
        <v>4</v>
      </c>
      <c r="N638" s="8">
        <v>16525</v>
      </c>
      <c r="O638" s="122">
        <v>4.4999999999999998E-2</v>
      </c>
      <c r="P638" s="10">
        <f t="shared" si="179"/>
        <v>744</v>
      </c>
      <c r="Q638" s="122">
        <v>4.2099999999999999E-2</v>
      </c>
      <c r="R638" s="10">
        <f t="shared" si="180"/>
        <v>696</v>
      </c>
      <c r="S638" s="122">
        <f t="shared" si="181"/>
        <v>8.7140695915279884E-2</v>
      </c>
      <c r="T638" s="10">
        <f t="shared" si="182"/>
        <v>1440</v>
      </c>
      <c r="U638" s="10">
        <f t="shared" si="183"/>
        <v>17965</v>
      </c>
      <c r="V638" s="11">
        <v>17700</v>
      </c>
      <c r="W638" s="12">
        <f t="shared" si="184"/>
        <v>1175</v>
      </c>
      <c r="X638" s="123">
        <f t="shared" si="193"/>
        <v>7.1099999999999997E-2</v>
      </c>
      <c r="Y638" s="124" t="str">
        <f t="shared" si="191"/>
        <v>6.97%-10.46%</v>
      </c>
      <c r="Z638" s="15"/>
      <c r="AA638" s="15"/>
      <c r="AB638" s="15"/>
      <c r="AC638" s="96"/>
      <c r="AD638" s="8">
        <f t="shared" si="185"/>
        <v>0</v>
      </c>
      <c r="AE638" s="17">
        <f t="shared" si="186"/>
        <v>17700</v>
      </c>
      <c r="AF638" s="18">
        <f t="shared" si="187"/>
        <v>1175</v>
      </c>
      <c r="AG638" s="126">
        <f t="shared" si="188"/>
        <v>7.1104387291981874E-2</v>
      </c>
      <c r="AH638" s="20">
        <v>14</v>
      </c>
      <c r="AI638" s="20">
        <v>450</v>
      </c>
      <c r="AJ638" s="20"/>
      <c r="AK638" s="20">
        <v>688</v>
      </c>
      <c r="AL638" s="20">
        <f t="shared" si="189"/>
        <v>253888</v>
      </c>
      <c r="AM638" s="7">
        <v>4</v>
      </c>
      <c r="AN638" s="20"/>
      <c r="AO638" s="21"/>
      <c r="AP638" s="21"/>
      <c r="AQ638" s="5" t="s">
        <v>2202</v>
      </c>
      <c r="AR638" s="5" t="s">
        <v>2203</v>
      </c>
      <c r="AS638" s="5" t="s">
        <v>425</v>
      </c>
      <c r="AT638" s="20"/>
      <c r="AU638" s="21"/>
      <c r="AV638" s="21"/>
      <c r="AW638" s="145" t="e" vm="1">
        <f t="shared" ca="1" si="190"/>
        <v>#NAME?</v>
      </c>
      <c r="AX638" s="21" t="str">
        <f>VLOOKUP(表1[[#This Row],[Pers.no.]],'[6]Person Detail'!$B:$L,11,0)</f>
        <v>50-70</v>
      </c>
      <c r="AY638" s="404">
        <f>VLOOKUP(表1[[#This Row],[Pers.no.]],'[6]Person Detail'!$B:$R,17,0)</f>
        <v>1.0448280222559434</v>
      </c>
      <c r="AZ638" s="404">
        <f>VLOOKUP(表1[[#This Row],[Pers.no.]],'[6]Person Detail'!$B:$W,21,0)</f>
        <v>1.0891056481908654</v>
      </c>
      <c r="BA638" s="404">
        <f>VLOOKUP(表1[[#This Row],[Pers.no.]],'[6]Person Detail'!$B:$W,22,0)</f>
        <v>1.1165079164826848</v>
      </c>
    </row>
    <row r="639" spans="1:53" ht="19.95" customHeight="1">
      <c r="A639" s="87" t="s">
        <v>562</v>
      </c>
      <c r="B639" s="5">
        <v>1705053</v>
      </c>
      <c r="C639" s="5" t="s">
        <v>54</v>
      </c>
      <c r="D639" s="5" t="s">
        <v>55</v>
      </c>
      <c r="E639" s="5" t="s">
        <v>2146</v>
      </c>
      <c r="F639" s="5" t="s">
        <v>2220</v>
      </c>
      <c r="G639" s="5" t="s">
        <v>2221</v>
      </c>
      <c r="H639" s="6">
        <v>39664</v>
      </c>
      <c r="I639" s="5" t="s">
        <v>150</v>
      </c>
      <c r="J639" s="5" t="s">
        <v>2223</v>
      </c>
      <c r="K639" s="5" t="s">
        <v>59</v>
      </c>
      <c r="L639" s="7">
        <v>2</v>
      </c>
      <c r="M639" s="7">
        <v>5</v>
      </c>
      <c r="N639" s="8">
        <v>20245</v>
      </c>
      <c r="O639" s="122">
        <v>0.05</v>
      </c>
      <c r="P639" s="10">
        <f t="shared" si="179"/>
        <v>1012</v>
      </c>
      <c r="Q639" s="122">
        <v>2.7E-2</v>
      </c>
      <c r="R639" s="10">
        <f t="shared" si="180"/>
        <v>547</v>
      </c>
      <c r="S639" s="122">
        <f t="shared" si="181"/>
        <v>7.7006668313163745E-2</v>
      </c>
      <c r="T639" s="10">
        <f t="shared" si="182"/>
        <v>1559</v>
      </c>
      <c r="U639" s="10">
        <f t="shared" si="183"/>
        <v>21804</v>
      </c>
      <c r="V639" s="11">
        <v>22116</v>
      </c>
      <c r="W639" s="12">
        <f t="shared" si="184"/>
        <v>1871</v>
      </c>
      <c r="X639" s="123">
        <f t="shared" si="193"/>
        <v>9.2399999999999996E-2</v>
      </c>
      <c r="Y639" s="124" t="str">
        <f t="shared" si="191"/>
        <v>6.16%-9.24%</v>
      </c>
      <c r="Z639" s="15"/>
      <c r="AA639" s="15"/>
      <c r="AB639" s="15"/>
      <c r="AC639" s="96"/>
      <c r="AD639" s="8">
        <f t="shared" si="185"/>
        <v>0</v>
      </c>
      <c r="AE639" s="17">
        <f t="shared" si="186"/>
        <v>22116</v>
      </c>
      <c r="AF639" s="18">
        <f t="shared" si="187"/>
        <v>1871</v>
      </c>
      <c r="AG639" s="126">
        <f t="shared" si="188"/>
        <v>9.24178809582612E-2</v>
      </c>
      <c r="AH639" s="20">
        <v>14</v>
      </c>
      <c r="AI639" s="20">
        <v>1950</v>
      </c>
      <c r="AJ639" s="20"/>
      <c r="AK639" s="20">
        <v>688</v>
      </c>
      <c r="AL639" s="20">
        <f t="shared" si="189"/>
        <v>333712</v>
      </c>
      <c r="AM639" s="7">
        <v>4</v>
      </c>
      <c r="AN639" s="20"/>
      <c r="AO639" s="21"/>
      <c r="AP639" s="21"/>
      <c r="AQ639" s="5" t="s">
        <v>2202</v>
      </c>
      <c r="AR639" s="5" t="s">
        <v>2203</v>
      </c>
      <c r="AS639" s="5" t="s">
        <v>425</v>
      </c>
      <c r="AT639" s="20"/>
      <c r="AU639" s="21"/>
      <c r="AV639" s="21"/>
      <c r="AW639" s="145" t="e" vm="1">
        <f t="shared" ca="1" si="190"/>
        <v>#NAME?</v>
      </c>
      <c r="AX639" s="21" t="str">
        <f>VLOOKUP(表1[[#This Row],[Pers.no.]],'[6]Person Detail'!$B:$L,11,0)</f>
        <v>70-90</v>
      </c>
      <c r="AY639" s="404">
        <f>VLOOKUP(表1[[#This Row],[Pers.no.]],'[6]Person Detail'!$B:$R,17,0)</f>
        <v>0.87101492922600354</v>
      </c>
      <c r="AZ639" s="404">
        <f>VLOOKUP(表1[[#This Row],[Pers.no.]],'[6]Person Detail'!$B:$W,21,0)</f>
        <v>0.95495283018867927</v>
      </c>
      <c r="BA639" s="404">
        <f>VLOOKUP(表1[[#This Row],[Pers.no.]],'[6]Person Detail'!$B:$W,22,0)</f>
        <v>0.98031914893617023</v>
      </c>
    </row>
    <row r="640" spans="1:53" ht="19.95" customHeight="1">
      <c r="A640" s="87" t="s">
        <v>562</v>
      </c>
      <c r="B640" s="5">
        <v>1706025</v>
      </c>
      <c r="C640" s="5" t="s">
        <v>54</v>
      </c>
      <c r="D640" s="5" t="s">
        <v>55</v>
      </c>
      <c r="E640" s="5" t="s">
        <v>2146</v>
      </c>
      <c r="F640" s="5" t="s">
        <v>2220</v>
      </c>
      <c r="G640" s="5" t="s">
        <v>2221</v>
      </c>
      <c r="H640" s="6">
        <v>40023</v>
      </c>
      <c r="I640" s="5" t="s">
        <v>105</v>
      </c>
      <c r="J640" s="5" t="s">
        <v>105</v>
      </c>
      <c r="K640" s="5" t="s">
        <v>107</v>
      </c>
      <c r="L640" s="7">
        <v>2</v>
      </c>
      <c r="M640" s="7">
        <v>5</v>
      </c>
      <c r="N640" s="8">
        <v>7980</v>
      </c>
      <c r="O640" s="122">
        <v>0.06</v>
      </c>
      <c r="P640" s="10">
        <f t="shared" si="179"/>
        <v>479</v>
      </c>
      <c r="Q640" s="122">
        <v>7.7799999999999994E-2</v>
      </c>
      <c r="R640" s="10">
        <f t="shared" si="180"/>
        <v>621</v>
      </c>
      <c r="S640" s="122">
        <f t="shared" si="181"/>
        <v>0.13784461152882205</v>
      </c>
      <c r="T640" s="10">
        <f t="shared" si="182"/>
        <v>1100</v>
      </c>
      <c r="U640" s="10">
        <f t="shared" si="183"/>
        <v>9080</v>
      </c>
      <c r="V640" s="11">
        <f t="shared" ref="V640" si="194">U640</f>
        <v>9080</v>
      </c>
      <c r="W640" s="12">
        <f t="shared" si="184"/>
        <v>1100</v>
      </c>
      <c r="X640" s="123">
        <f t="shared" si="193"/>
        <v>0.13780000000000001</v>
      </c>
      <c r="Y640" s="124" t="str">
        <f t="shared" si="191"/>
        <v>11.03%-16.54%</v>
      </c>
      <c r="Z640" s="15"/>
      <c r="AA640" s="15"/>
      <c r="AB640" s="15"/>
      <c r="AC640" s="96"/>
      <c r="AD640" s="8">
        <f t="shared" si="185"/>
        <v>0</v>
      </c>
      <c r="AE640" s="17">
        <f t="shared" si="186"/>
        <v>9080</v>
      </c>
      <c r="AF640" s="18">
        <f t="shared" si="187"/>
        <v>1100</v>
      </c>
      <c r="AG640" s="126">
        <f t="shared" si="188"/>
        <v>0.1378446115288221</v>
      </c>
      <c r="AH640" s="20">
        <v>14</v>
      </c>
      <c r="AI640" s="20">
        <v>450</v>
      </c>
      <c r="AJ640" s="20"/>
      <c r="AK640" s="20">
        <v>688</v>
      </c>
      <c r="AL640" s="20">
        <f t="shared" si="189"/>
        <v>133208</v>
      </c>
      <c r="AM640" s="7">
        <v>4</v>
      </c>
      <c r="AN640" s="20"/>
      <c r="AO640" s="21"/>
      <c r="AP640" s="21"/>
      <c r="AQ640" s="5" t="s">
        <v>2202</v>
      </c>
      <c r="AR640" s="5" t="s">
        <v>2203</v>
      </c>
      <c r="AS640" s="5" t="s">
        <v>425</v>
      </c>
      <c r="AT640" s="20"/>
      <c r="AU640" s="21"/>
      <c r="AV640" s="21"/>
      <c r="AW640" s="145" t="e" vm="1">
        <f t="shared" ca="1" si="190"/>
        <v>#NAME?</v>
      </c>
      <c r="AX640" s="21" t="str">
        <f>VLOOKUP(表1[[#This Row],[Pers.no.]],'[6]Person Detail'!$B:$L,11,0)</f>
        <v>50-70</v>
      </c>
      <c r="AY640" s="404">
        <f>VLOOKUP(表1[[#This Row],[Pers.no.]],'[6]Person Detail'!$B:$R,17,0)</f>
        <v>0.84444444444444444</v>
      </c>
      <c r="AZ640" s="404">
        <f>VLOOKUP(表1[[#This Row],[Pers.no.]],'[6]Person Detail'!$B:$W,21,0)</f>
        <v>0.89291708627056054</v>
      </c>
      <c r="BA640" s="404">
        <f>VLOOKUP(表1[[#This Row],[Pers.no.]],'[6]Person Detail'!$B:$W,22,0)</f>
        <v>0.9869565217391304</v>
      </c>
    </row>
    <row r="641" spans="1:53" ht="19.95" customHeight="1">
      <c r="A641" s="87" t="s">
        <v>562</v>
      </c>
      <c r="B641" s="5">
        <v>1712016</v>
      </c>
      <c r="C641" s="5" t="s">
        <v>54</v>
      </c>
      <c r="D641" s="5" t="s">
        <v>55</v>
      </c>
      <c r="E641" s="5" t="s">
        <v>2146</v>
      </c>
      <c r="F641" s="5" t="s">
        <v>2220</v>
      </c>
      <c r="G641" s="5" t="s">
        <v>2221</v>
      </c>
      <c r="H641" s="6">
        <v>42194</v>
      </c>
      <c r="I641" s="5" t="s">
        <v>285</v>
      </c>
      <c r="J641" s="5" t="s">
        <v>2224</v>
      </c>
      <c r="K641" s="5" t="s">
        <v>286</v>
      </c>
      <c r="L641" s="7">
        <v>2</v>
      </c>
      <c r="M641" s="7">
        <v>3</v>
      </c>
      <c r="N641" s="8">
        <v>6600</v>
      </c>
      <c r="O641" s="122">
        <v>0.03</v>
      </c>
      <c r="P641" s="10">
        <f t="shared" si="179"/>
        <v>198</v>
      </c>
      <c r="Q641" s="122">
        <v>0</v>
      </c>
      <c r="R641" s="10">
        <f t="shared" si="180"/>
        <v>0</v>
      </c>
      <c r="S641" s="122">
        <f t="shared" si="181"/>
        <v>0.03</v>
      </c>
      <c r="T641" s="10">
        <f t="shared" si="182"/>
        <v>198</v>
      </c>
      <c r="U641" s="10">
        <f t="shared" si="183"/>
        <v>6798</v>
      </c>
      <c r="V641" s="11">
        <v>6828</v>
      </c>
      <c r="W641" s="12">
        <f t="shared" si="184"/>
        <v>228</v>
      </c>
      <c r="X641" s="123">
        <f t="shared" si="193"/>
        <v>3.4500000000000003E-2</v>
      </c>
      <c r="Y641" s="124" t="str">
        <f t="shared" si="191"/>
        <v>2.40%-3.60%</v>
      </c>
      <c r="Z641" s="15"/>
      <c r="AA641" s="15"/>
      <c r="AB641" s="15"/>
      <c r="AC641" s="96"/>
      <c r="AD641" s="8">
        <f t="shared" si="185"/>
        <v>0</v>
      </c>
      <c r="AE641" s="17">
        <f t="shared" si="186"/>
        <v>6828</v>
      </c>
      <c r="AF641" s="18">
        <f t="shared" si="187"/>
        <v>228</v>
      </c>
      <c r="AG641" s="126">
        <f t="shared" si="188"/>
        <v>3.4545454545454435E-2</v>
      </c>
      <c r="AH641" s="20">
        <v>14</v>
      </c>
      <c r="AI641" s="20">
        <v>450</v>
      </c>
      <c r="AJ641" s="20"/>
      <c r="AK641" s="20">
        <v>688</v>
      </c>
      <c r="AL641" s="20">
        <f t="shared" si="189"/>
        <v>101680</v>
      </c>
      <c r="AM641" s="7">
        <v>3</v>
      </c>
      <c r="AN641" s="20"/>
      <c r="AO641" s="21"/>
      <c r="AP641" s="21"/>
      <c r="AQ641" s="5" t="s">
        <v>2202</v>
      </c>
      <c r="AR641" s="5" t="s">
        <v>2203</v>
      </c>
      <c r="AS641" s="5" t="s">
        <v>425</v>
      </c>
      <c r="AT641" s="20"/>
      <c r="AU641" s="21"/>
      <c r="AV641" s="21"/>
      <c r="AW641" s="145" t="e" vm="1">
        <f t="shared" ca="1" si="190"/>
        <v>#NAME?</v>
      </c>
      <c r="AX641" s="21" t="str">
        <f>VLOOKUP(表1[[#This Row],[Pers.no.]],'[6]Person Detail'!$B:$L,11,0)</f>
        <v>50-70</v>
      </c>
      <c r="AY641" s="404">
        <f>VLOOKUP(表1[[#This Row],[Pers.no.]],'[6]Person Detail'!$B:$R,17,0)</f>
        <v>0.93617021276595747</v>
      </c>
      <c r="AZ641" s="404">
        <f>VLOOKUP(表1[[#This Row],[Pers.no.]],'[6]Person Detail'!$B:$W,21,0)</f>
        <v>0.95444685466377444</v>
      </c>
      <c r="BA641" s="404">
        <f>VLOOKUP(表1[[#This Row],[Pers.no.]],'[6]Person Detail'!$B:$W,22,0)</f>
        <v>0.96</v>
      </c>
    </row>
    <row r="642" spans="1:53" ht="19.95" customHeight="1">
      <c r="A642" s="87" t="s">
        <v>562</v>
      </c>
      <c r="B642" s="5">
        <v>1117039</v>
      </c>
      <c r="C642" s="5" t="s">
        <v>54</v>
      </c>
      <c r="D642" s="5" t="s">
        <v>55</v>
      </c>
      <c r="E642" s="5" t="s">
        <v>2146</v>
      </c>
      <c r="F642" s="5" t="s">
        <v>2225</v>
      </c>
      <c r="G642" s="5" t="s">
        <v>2226</v>
      </c>
      <c r="H642" s="6">
        <v>34151</v>
      </c>
      <c r="I642" s="5" t="s">
        <v>528</v>
      </c>
      <c r="J642" s="5" t="s">
        <v>2227</v>
      </c>
      <c r="K642" s="5" t="s">
        <v>530</v>
      </c>
      <c r="L642" s="7">
        <v>1</v>
      </c>
      <c r="M642" s="7">
        <v>3</v>
      </c>
      <c r="N642" s="8">
        <v>49218</v>
      </c>
      <c r="O642" s="122">
        <v>0</v>
      </c>
      <c r="P642" s="10">
        <f t="shared" si="179"/>
        <v>0</v>
      </c>
      <c r="Q642" s="122">
        <v>0</v>
      </c>
      <c r="R642" s="10">
        <f t="shared" si="180"/>
        <v>0</v>
      </c>
      <c r="S642" s="122">
        <f t="shared" si="181"/>
        <v>0</v>
      </c>
      <c r="T642" s="10">
        <f t="shared" si="182"/>
        <v>0</v>
      </c>
      <c r="U642" s="10">
        <f t="shared" si="183"/>
        <v>49218</v>
      </c>
      <c r="V642" s="11">
        <f t="shared" ref="V642:V652" si="195">U642</f>
        <v>49218</v>
      </c>
      <c r="W642" s="12">
        <f t="shared" si="184"/>
        <v>0</v>
      </c>
      <c r="X642" s="123">
        <f t="shared" si="193"/>
        <v>0</v>
      </c>
      <c r="Y642" s="124" t="str">
        <f t="shared" si="191"/>
        <v>0.00%-0.00%</v>
      </c>
      <c r="Z642" s="15"/>
      <c r="AA642" s="15"/>
      <c r="AB642" s="15"/>
      <c r="AC642" s="96"/>
      <c r="AD642" s="8">
        <f t="shared" si="185"/>
        <v>0</v>
      </c>
      <c r="AE642" s="17">
        <f t="shared" si="186"/>
        <v>49218</v>
      </c>
      <c r="AF642" s="18">
        <f t="shared" si="187"/>
        <v>0</v>
      </c>
      <c r="AG642" s="126">
        <f t="shared" si="188"/>
        <v>0</v>
      </c>
      <c r="AH642" s="20">
        <v>16</v>
      </c>
      <c r="AI642" s="20">
        <v>450</v>
      </c>
      <c r="AJ642" s="20">
        <v>5000</v>
      </c>
      <c r="AK642" s="20">
        <v>0</v>
      </c>
      <c r="AL642" s="20">
        <f t="shared" si="189"/>
        <v>852888</v>
      </c>
      <c r="AM642" s="7">
        <v>3</v>
      </c>
      <c r="AN642" s="20"/>
      <c r="AO642" s="21"/>
      <c r="AP642" s="21"/>
      <c r="AQ642" s="5" t="s">
        <v>2202</v>
      </c>
      <c r="AR642" s="5" t="s">
        <v>2203</v>
      </c>
      <c r="AS642" s="5" t="s">
        <v>425</v>
      </c>
      <c r="AT642" s="20"/>
      <c r="AU642" s="21"/>
      <c r="AV642" s="21"/>
      <c r="AW642" s="145" t="e" vm="1">
        <f t="shared" ca="1" si="190"/>
        <v>#NAME?</v>
      </c>
      <c r="AX642" s="21" t="str">
        <f>VLOOKUP(表1[[#This Row],[Pers.no.]],'[6]Person Detail'!$B:$L,11,0)</f>
        <v>&gt;115%</v>
      </c>
      <c r="AY642" s="404">
        <f>VLOOKUP(表1[[#This Row],[Pers.no.]],'[6]Person Detail'!$B:$R,17,0)</f>
        <v>0.75836671802773503</v>
      </c>
      <c r="AZ642" s="404">
        <f>VLOOKUP(表1[[#This Row],[Pers.no.]],'[6]Person Detail'!$B:$W,21,0)</f>
        <v>0.70786710772328487</v>
      </c>
      <c r="BA642" s="404">
        <f>VLOOKUP(表1[[#This Row],[Pers.no.]],'[6]Person Detail'!$B:$W,22,0)</f>
        <v>0.68358333333333332</v>
      </c>
    </row>
    <row r="643" spans="1:53" ht="19.95" customHeight="1">
      <c r="A643" s="87" t="s">
        <v>562</v>
      </c>
      <c r="B643" s="5">
        <v>1118190</v>
      </c>
      <c r="C643" s="5" t="s">
        <v>54</v>
      </c>
      <c r="D643" s="5" t="s">
        <v>55</v>
      </c>
      <c r="E643" s="5" t="s">
        <v>2146</v>
      </c>
      <c r="F643" s="5" t="s">
        <v>2228</v>
      </c>
      <c r="G643" s="5" t="s">
        <v>2226</v>
      </c>
      <c r="H643" s="6">
        <v>37823</v>
      </c>
      <c r="I643" s="5" t="s">
        <v>80</v>
      </c>
      <c r="J643" s="5" t="s">
        <v>2229</v>
      </c>
      <c r="K643" s="5" t="s">
        <v>66</v>
      </c>
      <c r="L643" s="7">
        <v>2</v>
      </c>
      <c r="M643" s="7">
        <v>3</v>
      </c>
      <c r="N643" s="8">
        <v>14127</v>
      </c>
      <c r="O643" s="122">
        <v>2.5000000000000001E-2</v>
      </c>
      <c r="P643" s="10">
        <f t="shared" si="179"/>
        <v>353</v>
      </c>
      <c r="Q643" s="122">
        <v>0</v>
      </c>
      <c r="R643" s="10">
        <f t="shared" si="180"/>
        <v>0</v>
      </c>
      <c r="S643" s="122">
        <f t="shared" si="181"/>
        <v>2.4987612373469244E-2</v>
      </c>
      <c r="T643" s="10">
        <f t="shared" si="182"/>
        <v>353</v>
      </c>
      <c r="U643" s="10">
        <f t="shared" si="183"/>
        <v>14480</v>
      </c>
      <c r="V643" s="11">
        <f t="shared" si="195"/>
        <v>14480</v>
      </c>
      <c r="W643" s="12">
        <f t="shared" si="184"/>
        <v>353</v>
      </c>
      <c r="X643" s="123">
        <f t="shared" si="193"/>
        <v>2.5000000000000001E-2</v>
      </c>
      <c r="Y643" s="124" t="str">
        <f t="shared" si="191"/>
        <v>2.00%-3.00%</v>
      </c>
      <c r="Z643" s="15"/>
      <c r="AA643" s="15"/>
      <c r="AB643" s="15"/>
      <c r="AC643" s="96"/>
      <c r="AD643" s="8">
        <f t="shared" si="185"/>
        <v>0</v>
      </c>
      <c r="AE643" s="17">
        <f t="shared" si="186"/>
        <v>14480</v>
      </c>
      <c r="AF643" s="18">
        <f t="shared" si="187"/>
        <v>353</v>
      </c>
      <c r="AG643" s="126">
        <f t="shared" si="188"/>
        <v>2.4987612373469137E-2</v>
      </c>
      <c r="AH643" s="20">
        <v>14</v>
      </c>
      <c r="AI643" s="20">
        <v>450</v>
      </c>
      <c r="AJ643" s="20"/>
      <c r="AK643" s="20">
        <v>688</v>
      </c>
      <c r="AL643" s="20">
        <f t="shared" si="189"/>
        <v>208808</v>
      </c>
      <c r="AM643" s="7">
        <v>3</v>
      </c>
      <c r="AN643" s="20"/>
      <c r="AO643" s="21"/>
      <c r="AP643" s="21"/>
      <c r="AQ643" s="5" t="s">
        <v>2202</v>
      </c>
      <c r="AR643" s="5" t="s">
        <v>2203</v>
      </c>
      <c r="AS643" s="5" t="s">
        <v>425</v>
      </c>
      <c r="AT643" s="20"/>
      <c r="AU643" s="21"/>
      <c r="AV643" s="21"/>
      <c r="AW643" s="145" t="e" vm="1">
        <f t="shared" ca="1" si="190"/>
        <v>#NAME?</v>
      </c>
      <c r="AX643" s="21" t="str">
        <f>VLOOKUP(表1[[#This Row],[Pers.no.]],'[6]Person Detail'!$B:$L,11,0)</f>
        <v>70-90</v>
      </c>
      <c r="AY643" s="404">
        <f>VLOOKUP(表1[[#This Row],[Pers.no.]],'[6]Person Detail'!$B:$R,17,0)</f>
        <v>0.89320940819423367</v>
      </c>
      <c r="AZ643" s="404">
        <f>VLOOKUP(表1[[#This Row],[Pers.no.]],'[6]Person Detail'!$B:$W,21,0)</f>
        <v>0.93106175443221517</v>
      </c>
      <c r="BA643" s="404">
        <f>VLOOKUP(表1[[#This Row],[Pers.no.]],'[6]Person Detail'!$B:$W,22,0)</f>
        <v>0.9133917870434618</v>
      </c>
    </row>
    <row r="644" spans="1:53" ht="19.95" customHeight="1">
      <c r="A644" s="87" t="s">
        <v>562</v>
      </c>
      <c r="B644" s="5">
        <v>1120051</v>
      </c>
      <c r="C644" s="5" t="s">
        <v>54</v>
      </c>
      <c r="D644" s="5" t="s">
        <v>55</v>
      </c>
      <c r="E644" s="5" t="s">
        <v>2146</v>
      </c>
      <c r="F644" s="5" t="s">
        <v>2230</v>
      </c>
      <c r="G644" s="5" t="s">
        <v>2226</v>
      </c>
      <c r="H644" s="6">
        <v>38526</v>
      </c>
      <c r="I644" s="5" t="s">
        <v>150</v>
      </c>
      <c r="J644" s="5" t="s">
        <v>2231</v>
      </c>
      <c r="K644" s="5" t="s">
        <v>59</v>
      </c>
      <c r="L644" s="7">
        <v>2</v>
      </c>
      <c r="M644" s="7">
        <v>3</v>
      </c>
      <c r="N644" s="8">
        <v>28001</v>
      </c>
      <c r="O644" s="122">
        <v>0</v>
      </c>
      <c r="P644" s="10">
        <f t="shared" si="179"/>
        <v>0</v>
      </c>
      <c r="Q644" s="122">
        <v>0</v>
      </c>
      <c r="R644" s="10">
        <f t="shared" si="180"/>
        <v>0</v>
      </c>
      <c r="S644" s="122">
        <f t="shared" si="181"/>
        <v>0</v>
      </c>
      <c r="T644" s="10">
        <f t="shared" si="182"/>
        <v>0</v>
      </c>
      <c r="U644" s="10">
        <f t="shared" si="183"/>
        <v>28001</v>
      </c>
      <c r="V644" s="11">
        <f t="shared" si="195"/>
        <v>28001</v>
      </c>
      <c r="W644" s="12">
        <f t="shared" si="184"/>
        <v>0</v>
      </c>
      <c r="X644" s="123">
        <f t="shared" si="193"/>
        <v>0</v>
      </c>
      <c r="Y644" s="124" t="str">
        <f t="shared" si="191"/>
        <v>0.00%-0.00%</v>
      </c>
      <c r="Z644" s="15"/>
      <c r="AA644" s="15"/>
      <c r="AB644" s="15"/>
      <c r="AC644" s="96"/>
      <c r="AD644" s="8">
        <f t="shared" si="185"/>
        <v>0</v>
      </c>
      <c r="AE644" s="17">
        <f t="shared" si="186"/>
        <v>28001</v>
      </c>
      <c r="AF644" s="18">
        <f t="shared" si="187"/>
        <v>0</v>
      </c>
      <c r="AG644" s="126">
        <f t="shared" si="188"/>
        <v>0</v>
      </c>
      <c r="AH644" s="20">
        <v>14</v>
      </c>
      <c r="AI644" s="20">
        <v>450</v>
      </c>
      <c r="AJ644" s="20"/>
      <c r="AK644" s="20">
        <v>688</v>
      </c>
      <c r="AL644" s="20">
        <f t="shared" si="189"/>
        <v>398102</v>
      </c>
      <c r="AM644" s="7">
        <v>3</v>
      </c>
      <c r="AN644" s="20"/>
      <c r="AO644" s="21"/>
      <c r="AP644" s="21"/>
      <c r="AQ644" s="5" t="s">
        <v>2202</v>
      </c>
      <c r="AR644" s="5" t="s">
        <v>2203</v>
      </c>
      <c r="AS644" s="5" t="s">
        <v>425</v>
      </c>
      <c r="AT644" s="20"/>
      <c r="AU644" s="21"/>
      <c r="AV644" s="21"/>
      <c r="AW644" s="145" t="e" vm="1">
        <f t="shared" ca="1" si="190"/>
        <v>#NAME?</v>
      </c>
      <c r="AX644" s="21" t="str">
        <f>VLOOKUP(表1[[#This Row],[Pers.no.]],'[6]Person Detail'!$B:$L,11,0)</f>
        <v>&gt;90</v>
      </c>
      <c r="AY644" s="404">
        <f>VLOOKUP(表1[[#This Row],[Pers.no.]],'[6]Person Detail'!$B:$R,17,0)</f>
        <v>1.2047067934431872</v>
      </c>
      <c r="AZ644" s="404">
        <f>VLOOKUP(表1[[#This Row],[Pers.no.]],'[6]Person Detail'!$B:$W,21,0)</f>
        <v>1.3208018867924529</v>
      </c>
      <c r="BA644" s="404">
        <f>VLOOKUP(表1[[#This Row],[Pers.no.]],'[6]Person Detail'!$B:$W,22,0)</f>
        <v>1.2411790780141845</v>
      </c>
    </row>
    <row r="645" spans="1:53" ht="19.95" customHeight="1">
      <c r="A645" s="87" t="s">
        <v>562</v>
      </c>
      <c r="B645" s="5">
        <v>1120055</v>
      </c>
      <c r="C645" s="5" t="s">
        <v>54</v>
      </c>
      <c r="D645" s="5" t="s">
        <v>55</v>
      </c>
      <c r="E645" s="5" t="s">
        <v>2146</v>
      </c>
      <c r="F645" s="5" t="s">
        <v>2232</v>
      </c>
      <c r="G645" s="5" t="s">
        <v>2233</v>
      </c>
      <c r="H645" s="6">
        <v>38663</v>
      </c>
      <c r="I645" s="5" t="s">
        <v>80</v>
      </c>
      <c r="J645" s="5" t="s">
        <v>80</v>
      </c>
      <c r="K645" s="5" t="s">
        <v>66</v>
      </c>
      <c r="L645" s="7">
        <v>2</v>
      </c>
      <c r="M645" s="7">
        <v>1</v>
      </c>
      <c r="N645" s="8">
        <v>15901</v>
      </c>
      <c r="O645" s="122">
        <v>0</v>
      </c>
      <c r="P645" s="10">
        <f t="shared" si="179"/>
        <v>0</v>
      </c>
      <c r="Q645" s="122">
        <v>0</v>
      </c>
      <c r="R645" s="10">
        <f t="shared" si="180"/>
        <v>0</v>
      </c>
      <c r="S645" s="122">
        <f t="shared" si="181"/>
        <v>0</v>
      </c>
      <c r="T645" s="10">
        <f t="shared" si="182"/>
        <v>0</v>
      </c>
      <c r="U645" s="10">
        <f t="shared" si="183"/>
        <v>15901</v>
      </c>
      <c r="V645" s="11">
        <f t="shared" si="195"/>
        <v>15901</v>
      </c>
      <c r="W645" s="12">
        <f t="shared" si="184"/>
        <v>0</v>
      </c>
      <c r="X645" s="123">
        <f t="shared" si="193"/>
        <v>0</v>
      </c>
      <c r="Y645" s="124" t="str">
        <f t="shared" si="191"/>
        <v>0.00%-0.00%</v>
      </c>
      <c r="Z645" s="15"/>
      <c r="AA645" s="15"/>
      <c r="AB645" s="15"/>
      <c r="AC645" s="96"/>
      <c r="AD645" s="8">
        <f t="shared" si="185"/>
        <v>0</v>
      </c>
      <c r="AE645" s="17">
        <f t="shared" si="186"/>
        <v>15901</v>
      </c>
      <c r="AF645" s="18">
        <f t="shared" si="187"/>
        <v>0</v>
      </c>
      <c r="AG645" s="126">
        <f t="shared" si="188"/>
        <v>0</v>
      </c>
      <c r="AH645" s="20">
        <v>14</v>
      </c>
      <c r="AI645" s="20">
        <v>450</v>
      </c>
      <c r="AJ645" s="20"/>
      <c r="AK645" s="20">
        <v>688</v>
      </c>
      <c r="AL645" s="20">
        <f t="shared" si="189"/>
        <v>228702</v>
      </c>
      <c r="AM645" s="7">
        <v>3</v>
      </c>
      <c r="AN645" s="20" t="s">
        <v>588</v>
      </c>
      <c r="AO645" s="21"/>
      <c r="AP645" s="21"/>
      <c r="AQ645" s="5" t="s">
        <v>2202</v>
      </c>
      <c r="AR645" s="5" t="s">
        <v>2203</v>
      </c>
      <c r="AS645" s="5" t="s">
        <v>425</v>
      </c>
      <c r="AT645" s="20"/>
      <c r="AU645" s="21"/>
      <c r="AV645" s="21"/>
      <c r="AW645" s="145" t="e" vm="1">
        <f t="shared" ca="1" si="190"/>
        <v>#NAME?</v>
      </c>
      <c r="AX645" s="21" t="str">
        <f>VLOOKUP(表1[[#This Row],[Pers.no.]],'[6]Person Detail'!$B:$L,11,0)</f>
        <v>0</v>
      </c>
      <c r="AY645" s="404">
        <f>VLOOKUP(表1[[#This Row],[Pers.no.]],'[6]Person Detail'!$B:$R,17,0)</f>
        <v>1.0053743045017705</v>
      </c>
      <c r="AZ645" s="404">
        <f>VLOOKUP(表1[[#This Row],[Pers.no.]],'[6]Person Detail'!$B:$W,21,0)</f>
        <v>1.0479799644104659</v>
      </c>
      <c r="BA645" s="404">
        <f>VLOOKUP(表1[[#This Row],[Pers.no.]],'[6]Person Detail'!$B:$W,22,0)</f>
        <v>1.0030278180785972</v>
      </c>
    </row>
    <row r="646" spans="1:53" ht="19.95" customHeight="1">
      <c r="A646" s="87" t="s">
        <v>562</v>
      </c>
      <c r="B646" s="5">
        <v>1120199</v>
      </c>
      <c r="C646" s="5" t="s">
        <v>54</v>
      </c>
      <c r="D646" s="5" t="s">
        <v>55</v>
      </c>
      <c r="E646" s="5" t="s">
        <v>2146</v>
      </c>
      <c r="F646" s="5" t="s">
        <v>2234</v>
      </c>
      <c r="G646" s="5" t="s">
        <v>2226</v>
      </c>
      <c r="H646" s="6">
        <v>43124</v>
      </c>
      <c r="I646" s="5" t="s">
        <v>80</v>
      </c>
      <c r="J646" s="5" t="s">
        <v>2235</v>
      </c>
      <c r="K646" s="5" t="s">
        <v>66</v>
      </c>
      <c r="L646" s="7">
        <v>2</v>
      </c>
      <c r="M646" s="7">
        <v>4</v>
      </c>
      <c r="N646" s="8">
        <v>15678</v>
      </c>
      <c r="O646" s="122">
        <v>3.7500000000000006E-2</v>
      </c>
      <c r="P646" s="10">
        <f t="shared" si="179"/>
        <v>588</v>
      </c>
      <c r="Q646" s="122">
        <v>1.55E-2</v>
      </c>
      <c r="R646" s="10">
        <f t="shared" si="180"/>
        <v>243</v>
      </c>
      <c r="S646" s="122">
        <f t="shared" si="181"/>
        <v>5.3004209720627631E-2</v>
      </c>
      <c r="T646" s="10">
        <f t="shared" si="182"/>
        <v>831</v>
      </c>
      <c r="U646" s="10">
        <f t="shared" si="183"/>
        <v>16509</v>
      </c>
      <c r="V646" s="11">
        <f t="shared" si="195"/>
        <v>16509</v>
      </c>
      <c r="W646" s="12">
        <f t="shared" si="184"/>
        <v>831</v>
      </c>
      <c r="X646" s="123">
        <f t="shared" si="193"/>
        <v>5.2999999999999999E-2</v>
      </c>
      <c r="Y646" s="124" t="str">
        <f t="shared" si="191"/>
        <v>4.24%-6.36%</v>
      </c>
      <c r="Z646" s="15"/>
      <c r="AA646" s="15"/>
      <c r="AB646" s="15"/>
      <c r="AC646" s="96"/>
      <c r="AD646" s="8">
        <f t="shared" si="185"/>
        <v>0</v>
      </c>
      <c r="AE646" s="17">
        <f t="shared" si="186"/>
        <v>16509</v>
      </c>
      <c r="AF646" s="18">
        <f t="shared" si="187"/>
        <v>831</v>
      </c>
      <c r="AG646" s="126">
        <f t="shared" si="188"/>
        <v>5.3004209720627582E-2</v>
      </c>
      <c r="AH646" s="20">
        <v>14</v>
      </c>
      <c r="AI646" s="20">
        <v>450</v>
      </c>
      <c r="AJ646" s="20"/>
      <c r="AK646" s="20">
        <v>688</v>
      </c>
      <c r="AL646" s="20">
        <f t="shared" si="189"/>
        <v>237214</v>
      </c>
      <c r="AM646" s="7">
        <v>5</v>
      </c>
      <c r="AN646" s="20"/>
      <c r="AO646" s="21"/>
      <c r="AP646" s="21"/>
      <c r="AQ646" s="5" t="s">
        <v>2202</v>
      </c>
      <c r="AR646" s="5" t="s">
        <v>2203</v>
      </c>
      <c r="AS646" s="5" t="s">
        <v>425</v>
      </c>
      <c r="AT646" s="20"/>
      <c r="AU646" s="21"/>
      <c r="AV646" s="21"/>
      <c r="AW646" s="145" t="e" vm="1">
        <f t="shared" ca="1" si="190"/>
        <v>#NAME?</v>
      </c>
      <c r="AX646" s="21" t="str">
        <f>VLOOKUP(表1[[#This Row],[Pers.no.]],'[6]Person Detail'!$B:$L,11,0)</f>
        <v>70-90</v>
      </c>
      <c r="AY646" s="404">
        <f>VLOOKUP(表1[[#This Row],[Pers.no.]],'[6]Person Detail'!$B:$R,17,0)</f>
        <v>0.99127465857359631</v>
      </c>
      <c r="AZ646" s="404">
        <f>VLOOKUP(表1[[#This Row],[Pers.no.]],'[6]Person Detail'!$B:$W,21,0)</f>
        <v>1.0332828049825347</v>
      </c>
      <c r="BA646" s="404">
        <f>VLOOKUP(表1[[#This Row],[Pers.no.]],'[6]Person Detail'!$B:$W,22,0)</f>
        <v>1.0413801804074938</v>
      </c>
    </row>
    <row r="647" spans="1:53" ht="19.95" customHeight="1">
      <c r="A647" s="87" t="s">
        <v>562</v>
      </c>
      <c r="B647" s="5">
        <v>1132026</v>
      </c>
      <c r="C647" s="5" t="s">
        <v>54</v>
      </c>
      <c r="D647" s="5" t="s">
        <v>55</v>
      </c>
      <c r="E647" s="5" t="s">
        <v>2146</v>
      </c>
      <c r="F647" s="5" t="s">
        <v>2232</v>
      </c>
      <c r="G647" s="5" t="s">
        <v>2233</v>
      </c>
      <c r="H647" s="6">
        <v>34151</v>
      </c>
      <c r="I647" s="5" t="s">
        <v>150</v>
      </c>
      <c r="J647" s="5" t="s">
        <v>2236</v>
      </c>
      <c r="K647" s="5" t="s">
        <v>59</v>
      </c>
      <c r="L647" s="7">
        <v>2</v>
      </c>
      <c r="M647" s="7">
        <v>2</v>
      </c>
      <c r="N647" s="8">
        <v>24000</v>
      </c>
      <c r="O647" s="122">
        <v>0</v>
      </c>
      <c r="P647" s="10">
        <f t="shared" si="179"/>
        <v>0</v>
      </c>
      <c r="Q647" s="122">
        <v>0</v>
      </c>
      <c r="R647" s="10">
        <f t="shared" si="180"/>
        <v>0</v>
      </c>
      <c r="S647" s="122">
        <f t="shared" si="181"/>
        <v>0</v>
      </c>
      <c r="T647" s="10">
        <f t="shared" si="182"/>
        <v>0</v>
      </c>
      <c r="U647" s="10">
        <f t="shared" si="183"/>
        <v>24000</v>
      </c>
      <c r="V647" s="11">
        <f t="shared" si="195"/>
        <v>24000</v>
      </c>
      <c r="W647" s="12">
        <f t="shared" si="184"/>
        <v>0</v>
      </c>
      <c r="X647" s="123">
        <f t="shared" si="193"/>
        <v>0</v>
      </c>
      <c r="Y647" s="124" t="str">
        <f t="shared" si="191"/>
        <v>0.00%-0.00%</v>
      </c>
      <c r="Z647" s="15"/>
      <c r="AA647" s="15"/>
      <c r="AB647" s="15"/>
      <c r="AC647" s="96"/>
      <c r="AD647" s="8">
        <f t="shared" si="185"/>
        <v>0</v>
      </c>
      <c r="AE647" s="17">
        <f t="shared" si="186"/>
        <v>24000</v>
      </c>
      <c r="AF647" s="18">
        <f t="shared" si="187"/>
        <v>0</v>
      </c>
      <c r="AG647" s="126">
        <f t="shared" si="188"/>
        <v>0</v>
      </c>
      <c r="AH647" s="20">
        <v>14</v>
      </c>
      <c r="AI647" s="20">
        <v>450</v>
      </c>
      <c r="AJ647" s="20"/>
      <c r="AK647" s="20">
        <v>688</v>
      </c>
      <c r="AL647" s="20">
        <f t="shared" si="189"/>
        <v>342088</v>
      </c>
      <c r="AM647" s="7">
        <v>4</v>
      </c>
      <c r="AN647" s="20" t="s">
        <v>588</v>
      </c>
      <c r="AO647" s="21"/>
      <c r="AP647" s="21"/>
      <c r="AQ647" s="5" t="s">
        <v>2202</v>
      </c>
      <c r="AR647" s="5" t="s">
        <v>2203</v>
      </c>
      <c r="AS647" s="5" t="s">
        <v>425</v>
      </c>
      <c r="AT647" s="20"/>
      <c r="AU647" s="21"/>
      <c r="AV647" s="21"/>
      <c r="AW647" s="145" t="e" vm="1">
        <f t="shared" ca="1" si="190"/>
        <v>#NAME?</v>
      </c>
      <c r="AX647" s="21" t="str">
        <f>VLOOKUP(表1[[#This Row],[Pers.no.]],'[6]Person Detail'!$B:$L,11,0)</f>
        <v>0</v>
      </c>
      <c r="AY647" s="404">
        <f>VLOOKUP(表1[[#This Row],[Pers.no.]],'[6]Person Detail'!$B:$R,17,0)</f>
        <v>1.0325689454889644</v>
      </c>
      <c r="AZ647" s="404">
        <f>VLOOKUP(表1[[#This Row],[Pers.no.]],'[6]Person Detail'!$B:$W,21,0)</f>
        <v>1.1320754716981132</v>
      </c>
      <c r="BA647" s="404">
        <f>VLOOKUP(表1[[#This Row],[Pers.no.]],'[6]Person Detail'!$B:$W,22,0)</f>
        <v>1.0638297872340425</v>
      </c>
    </row>
    <row r="648" spans="1:53" ht="19.95" customHeight="1">
      <c r="A648" s="87" t="s">
        <v>562</v>
      </c>
      <c r="B648" s="5">
        <v>1132119</v>
      </c>
      <c r="C648" s="5" t="s">
        <v>54</v>
      </c>
      <c r="D648" s="5" t="s">
        <v>55</v>
      </c>
      <c r="E648" s="5" t="s">
        <v>2146</v>
      </c>
      <c r="F648" s="5" t="s">
        <v>2232</v>
      </c>
      <c r="G648" s="5" t="s">
        <v>2233</v>
      </c>
      <c r="H648" s="6">
        <v>39251</v>
      </c>
      <c r="I648" s="5" t="s">
        <v>105</v>
      </c>
      <c r="J648" s="5" t="s">
        <v>2237</v>
      </c>
      <c r="K648" s="5" t="s">
        <v>107</v>
      </c>
      <c r="L648" s="7">
        <v>2</v>
      </c>
      <c r="M648" s="7">
        <v>3</v>
      </c>
      <c r="N648" s="8">
        <v>17608</v>
      </c>
      <c r="O648" s="122">
        <v>0</v>
      </c>
      <c r="P648" s="10">
        <f t="shared" si="179"/>
        <v>0</v>
      </c>
      <c r="Q648" s="122">
        <v>0</v>
      </c>
      <c r="R648" s="10">
        <f t="shared" si="180"/>
        <v>0</v>
      </c>
      <c r="S648" s="122">
        <f t="shared" si="181"/>
        <v>0</v>
      </c>
      <c r="T648" s="10">
        <f t="shared" si="182"/>
        <v>0</v>
      </c>
      <c r="U648" s="10">
        <f t="shared" si="183"/>
        <v>17608</v>
      </c>
      <c r="V648" s="11">
        <f t="shared" si="195"/>
        <v>17608</v>
      </c>
      <c r="W648" s="12">
        <f t="shared" si="184"/>
        <v>0</v>
      </c>
      <c r="X648" s="123">
        <f t="shared" si="193"/>
        <v>0</v>
      </c>
      <c r="Y648" s="124" t="str">
        <f t="shared" si="191"/>
        <v>0.00%-0.00%</v>
      </c>
      <c r="Z648" s="15"/>
      <c r="AA648" s="15"/>
      <c r="AB648" s="15"/>
      <c r="AC648" s="96"/>
      <c r="AD648" s="8">
        <f t="shared" si="185"/>
        <v>0</v>
      </c>
      <c r="AE648" s="17">
        <f t="shared" si="186"/>
        <v>17608</v>
      </c>
      <c r="AF648" s="18">
        <f t="shared" si="187"/>
        <v>0</v>
      </c>
      <c r="AG648" s="126">
        <f t="shared" si="188"/>
        <v>0</v>
      </c>
      <c r="AH648" s="20">
        <v>14</v>
      </c>
      <c r="AI648" s="20">
        <v>450</v>
      </c>
      <c r="AJ648" s="20"/>
      <c r="AK648" s="20">
        <v>688</v>
      </c>
      <c r="AL648" s="20">
        <f t="shared" si="189"/>
        <v>252600</v>
      </c>
      <c r="AM648" s="7">
        <v>3</v>
      </c>
      <c r="AN648" s="20"/>
      <c r="AO648" s="21"/>
      <c r="AP648" s="21"/>
      <c r="AQ648" s="5" t="s">
        <v>2202</v>
      </c>
      <c r="AR648" s="5" t="s">
        <v>2203</v>
      </c>
      <c r="AS648" s="5" t="s">
        <v>425</v>
      </c>
      <c r="AT648" s="20"/>
      <c r="AU648" s="21"/>
      <c r="AV648" s="21"/>
      <c r="AW648" s="145" t="e" vm="1">
        <f t="shared" ca="1" si="190"/>
        <v>#NAME?</v>
      </c>
      <c r="AX648" s="21" t="str">
        <f>VLOOKUP(表1[[#This Row],[Pers.no.]],'[6]Person Detail'!$B:$L,11,0)</f>
        <v>&gt;90</v>
      </c>
      <c r="AY648" s="404">
        <f>VLOOKUP(表1[[#This Row],[Pers.no.]],'[6]Person Detail'!$B:$R,17,0)</f>
        <v>1.8632804232804232</v>
      </c>
      <c r="AZ648" s="404">
        <f>VLOOKUP(表1[[#This Row],[Pers.no.]],'[6]Person Detail'!$B:$W,21,0)</f>
        <v>1.9702360971243147</v>
      </c>
      <c r="BA648" s="404">
        <f>VLOOKUP(表1[[#This Row],[Pers.no.]],'[6]Person Detail'!$B:$W,22,0)</f>
        <v>1.913913043478261</v>
      </c>
    </row>
    <row r="649" spans="1:53" ht="19.95" customHeight="1">
      <c r="A649" s="87" t="s">
        <v>562</v>
      </c>
      <c r="B649" s="5">
        <v>1132124</v>
      </c>
      <c r="C649" s="5" t="s">
        <v>54</v>
      </c>
      <c r="D649" s="5" t="s">
        <v>55</v>
      </c>
      <c r="E649" s="5" t="s">
        <v>2146</v>
      </c>
      <c r="F649" s="5" t="s">
        <v>2232</v>
      </c>
      <c r="G649" s="5" t="s">
        <v>2233</v>
      </c>
      <c r="H649" s="6">
        <v>37823</v>
      </c>
      <c r="I649" s="5" t="s">
        <v>87</v>
      </c>
      <c r="J649" s="5" t="s">
        <v>87</v>
      </c>
      <c r="K649" s="5" t="s">
        <v>89</v>
      </c>
      <c r="L649" s="7">
        <v>2</v>
      </c>
      <c r="M649" s="7">
        <v>4</v>
      </c>
      <c r="N649" s="8">
        <v>12754</v>
      </c>
      <c r="O649" s="122">
        <v>3.7500000000000006E-2</v>
      </c>
      <c r="P649" s="10">
        <f t="shared" si="179"/>
        <v>478</v>
      </c>
      <c r="Q649" s="122">
        <v>1.55E-2</v>
      </c>
      <c r="R649" s="10">
        <f t="shared" si="180"/>
        <v>198</v>
      </c>
      <c r="S649" s="122">
        <f t="shared" si="181"/>
        <v>5.3002979457425124E-2</v>
      </c>
      <c r="T649" s="10">
        <f t="shared" si="182"/>
        <v>676</v>
      </c>
      <c r="U649" s="10">
        <f t="shared" si="183"/>
        <v>13430</v>
      </c>
      <c r="V649" s="11">
        <f t="shared" si="195"/>
        <v>13430</v>
      </c>
      <c r="W649" s="12">
        <f t="shared" si="184"/>
        <v>676</v>
      </c>
      <c r="X649" s="123">
        <f t="shared" si="193"/>
        <v>5.2999999999999999E-2</v>
      </c>
      <c r="Y649" s="124" t="str">
        <f t="shared" si="191"/>
        <v>4.24%-6.36%</v>
      </c>
      <c r="Z649" s="15"/>
      <c r="AA649" s="15"/>
      <c r="AB649" s="15"/>
      <c r="AC649" s="96"/>
      <c r="AD649" s="8">
        <f t="shared" si="185"/>
        <v>0</v>
      </c>
      <c r="AE649" s="17">
        <f t="shared" si="186"/>
        <v>13430</v>
      </c>
      <c r="AF649" s="18">
        <f t="shared" si="187"/>
        <v>676</v>
      </c>
      <c r="AG649" s="126">
        <f t="shared" si="188"/>
        <v>5.3002979457425159E-2</v>
      </c>
      <c r="AH649" s="20">
        <v>14</v>
      </c>
      <c r="AI649" s="20">
        <v>450</v>
      </c>
      <c r="AJ649" s="20"/>
      <c r="AK649" s="20">
        <v>688</v>
      </c>
      <c r="AL649" s="20">
        <f t="shared" si="189"/>
        <v>194108</v>
      </c>
      <c r="AM649" s="7">
        <v>3</v>
      </c>
      <c r="AN649" s="20"/>
      <c r="AO649" s="21"/>
      <c r="AP649" s="21"/>
      <c r="AQ649" s="5" t="s">
        <v>2202</v>
      </c>
      <c r="AR649" s="5" t="s">
        <v>2203</v>
      </c>
      <c r="AS649" s="5" t="s">
        <v>425</v>
      </c>
      <c r="AT649" s="20"/>
      <c r="AU649" s="21"/>
      <c r="AV649" s="21"/>
      <c r="AW649" s="145" t="e" vm="1">
        <f t="shared" ca="1" si="190"/>
        <v>#NAME?</v>
      </c>
      <c r="AX649" s="21" t="str">
        <f>VLOOKUP(表1[[#This Row],[Pers.no.]],'[6]Person Detail'!$B:$L,11,0)</f>
        <v>70-90</v>
      </c>
      <c r="AY649" s="404">
        <f>VLOOKUP(表1[[#This Row],[Pers.no.]],'[6]Person Detail'!$B:$R,17,0)</f>
        <v>1.0320857778676917</v>
      </c>
      <c r="AZ649" s="404">
        <f>VLOOKUP(表1[[#This Row],[Pers.no.]],'[6]Person Detail'!$B:$W,21,0)</f>
        <v>1.0955632865180605</v>
      </c>
      <c r="BA649" s="404">
        <f>VLOOKUP(表1[[#This Row],[Pers.no.]],'[6]Person Detail'!$B:$W,22,0)</f>
        <v>1.2004081632653061</v>
      </c>
    </row>
    <row r="650" spans="1:53" ht="19.95" customHeight="1">
      <c r="A650" s="87" t="s">
        <v>562</v>
      </c>
      <c r="B650" s="5">
        <v>1132207</v>
      </c>
      <c r="C650" s="5" t="s">
        <v>54</v>
      </c>
      <c r="D650" s="5" t="s">
        <v>55</v>
      </c>
      <c r="E650" s="5" t="s">
        <v>2146</v>
      </c>
      <c r="F650" s="5" t="s">
        <v>2232</v>
      </c>
      <c r="G650" s="5" t="s">
        <v>2233</v>
      </c>
      <c r="H650" s="6">
        <v>42614</v>
      </c>
      <c r="I650" s="5" t="s">
        <v>87</v>
      </c>
      <c r="J650" s="5" t="s">
        <v>749</v>
      </c>
      <c r="K650" s="5" t="s">
        <v>89</v>
      </c>
      <c r="L650" s="7">
        <v>2</v>
      </c>
      <c r="M650" s="7">
        <v>3</v>
      </c>
      <c r="N650" s="8">
        <v>13558</v>
      </c>
      <c r="O650" s="122">
        <v>2.5000000000000001E-2</v>
      </c>
      <c r="P650" s="10">
        <f t="shared" si="179"/>
        <v>339</v>
      </c>
      <c r="Q650" s="122">
        <v>0</v>
      </c>
      <c r="R650" s="10">
        <f t="shared" si="180"/>
        <v>0</v>
      </c>
      <c r="S650" s="122">
        <f t="shared" si="181"/>
        <v>2.5003687859566307E-2</v>
      </c>
      <c r="T650" s="10">
        <f t="shared" si="182"/>
        <v>339</v>
      </c>
      <c r="U650" s="10">
        <f t="shared" si="183"/>
        <v>13897</v>
      </c>
      <c r="V650" s="11">
        <f t="shared" si="195"/>
        <v>13897</v>
      </c>
      <c r="W650" s="12">
        <f t="shared" si="184"/>
        <v>339</v>
      </c>
      <c r="X650" s="123">
        <f t="shared" si="193"/>
        <v>2.5000000000000001E-2</v>
      </c>
      <c r="Y650" s="124" t="str">
        <f t="shared" si="191"/>
        <v>2.00%-3.00%</v>
      </c>
      <c r="Z650" s="15"/>
      <c r="AA650" s="15"/>
      <c r="AB650" s="15"/>
      <c r="AC650" s="96"/>
      <c r="AD650" s="8">
        <f t="shared" si="185"/>
        <v>0</v>
      </c>
      <c r="AE650" s="17">
        <f t="shared" si="186"/>
        <v>13897</v>
      </c>
      <c r="AF650" s="18">
        <f t="shared" si="187"/>
        <v>339</v>
      </c>
      <c r="AG650" s="126">
        <f t="shared" si="188"/>
        <v>2.5003687859566304E-2</v>
      </c>
      <c r="AH650" s="20">
        <v>14</v>
      </c>
      <c r="AI650" s="20">
        <v>850</v>
      </c>
      <c r="AJ650" s="20"/>
      <c r="AK650" s="20">
        <v>688</v>
      </c>
      <c r="AL650" s="20">
        <f t="shared" si="189"/>
        <v>205446</v>
      </c>
      <c r="AM650" s="7">
        <v>3</v>
      </c>
      <c r="AN650" s="20"/>
      <c r="AO650" s="21"/>
      <c r="AP650" s="21"/>
      <c r="AQ650" s="5" t="s">
        <v>2202</v>
      </c>
      <c r="AR650" s="5" t="s">
        <v>2203</v>
      </c>
      <c r="AS650" s="5" t="s">
        <v>425</v>
      </c>
      <c r="AT650" s="20"/>
      <c r="AU650" s="21"/>
      <c r="AV650" s="21"/>
      <c r="AW650" s="145" t="e" vm="1">
        <f t="shared" ca="1" si="190"/>
        <v>#NAME?</v>
      </c>
      <c r="AX650" s="21" t="str">
        <f>VLOOKUP(表1[[#This Row],[Pers.no.]],'[6]Person Detail'!$B:$L,11,0)</f>
        <v>70-90</v>
      </c>
      <c r="AY650" s="404">
        <f>VLOOKUP(表1[[#This Row],[Pers.no.]],'[6]Person Detail'!$B:$R,17,0)</f>
        <v>1.0971474812866679</v>
      </c>
      <c r="AZ650" s="404">
        <f>VLOOKUP(表1[[#This Row],[Pers.no.]],'[6]Person Detail'!$B:$W,21,0)</f>
        <v>1.1646265515612249</v>
      </c>
      <c r="BA650" s="404">
        <f>VLOOKUP(表1[[#This Row],[Pers.no.]],'[6]Person Detail'!$B:$W,22,0)</f>
        <v>1.1344489795918367</v>
      </c>
    </row>
    <row r="651" spans="1:53" ht="19.95" customHeight="1">
      <c r="A651" s="87" t="s">
        <v>562</v>
      </c>
      <c r="B651" s="5">
        <v>1705014</v>
      </c>
      <c r="C651" s="5" t="s">
        <v>54</v>
      </c>
      <c r="D651" s="5" t="s">
        <v>55</v>
      </c>
      <c r="E651" s="5" t="s">
        <v>2146</v>
      </c>
      <c r="F651" s="5" t="s">
        <v>2232</v>
      </c>
      <c r="G651" s="5" t="s">
        <v>2233</v>
      </c>
      <c r="H651" s="6">
        <v>39664</v>
      </c>
      <c r="I651" s="5" t="s">
        <v>65</v>
      </c>
      <c r="J651" s="5" t="s">
        <v>65</v>
      </c>
      <c r="K651" s="5" t="s">
        <v>66</v>
      </c>
      <c r="L651" s="7">
        <v>2</v>
      </c>
      <c r="M651" s="7">
        <v>3</v>
      </c>
      <c r="N651" s="8">
        <v>13734</v>
      </c>
      <c r="O651" s="122">
        <v>2.5000000000000001E-2</v>
      </c>
      <c r="P651" s="10">
        <f t="shared" ref="P651:P714" si="196">ROUND(N651*O651,0)</f>
        <v>343</v>
      </c>
      <c r="Q651" s="122">
        <v>0</v>
      </c>
      <c r="R651" s="10">
        <f t="shared" ref="R651:R714" si="197">ROUND(N651*Q651,0)</f>
        <v>0</v>
      </c>
      <c r="S651" s="122">
        <f t="shared" ref="S651:S714" si="198">T651/N651</f>
        <v>2.4974515800203875E-2</v>
      </c>
      <c r="T651" s="10">
        <f t="shared" ref="T651:T714" si="199">P651+R651</f>
        <v>343</v>
      </c>
      <c r="U651" s="10">
        <f t="shared" ref="U651:U714" si="200">N651+T651</f>
        <v>14077</v>
      </c>
      <c r="V651" s="11">
        <f t="shared" si="195"/>
        <v>14077</v>
      </c>
      <c r="W651" s="12">
        <f t="shared" ref="W651:W714" si="201">V651-N651</f>
        <v>343</v>
      </c>
      <c r="X651" s="123">
        <f t="shared" si="193"/>
        <v>2.5000000000000001E-2</v>
      </c>
      <c r="Y651" s="124" t="str">
        <f t="shared" si="191"/>
        <v>2.00%-3.00%</v>
      </c>
      <c r="Z651" s="15"/>
      <c r="AA651" s="15"/>
      <c r="AB651" s="15"/>
      <c r="AC651" s="96"/>
      <c r="AD651" s="8">
        <f t="shared" ref="AD651:AD714" si="202">ROUND(N651*AC651,0)</f>
        <v>0</v>
      </c>
      <c r="AE651" s="17">
        <f t="shared" ref="AE651:AE714" si="203">V651+AD651</f>
        <v>14077</v>
      </c>
      <c r="AF651" s="18">
        <f t="shared" ref="AF651:AF714" si="204">AE651-N651</f>
        <v>343</v>
      </c>
      <c r="AG651" s="126">
        <f t="shared" ref="AG651:AG714" si="205">AE651/N651-1</f>
        <v>2.4974515800203934E-2</v>
      </c>
      <c r="AH651" s="20">
        <v>14</v>
      </c>
      <c r="AI651" s="20">
        <v>450</v>
      </c>
      <c r="AJ651" s="20"/>
      <c r="AK651" s="20">
        <v>688</v>
      </c>
      <c r="AL651" s="20">
        <f t="shared" ref="AL651:AL714" si="206">AE651*AH651+AI651*12+AK651+IF(AB651="",AJ651,IF(AB651="D",5000,IF(AB651="C",1000,0)))*12</f>
        <v>203166</v>
      </c>
      <c r="AM651" s="7">
        <v>3</v>
      </c>
      <c r="AN651" s="20"/>
      <c r="AO651" s="21"/>
      <c r="AP651" s="21"/>
      <c r="AQ651" s="5" t="s">
        <v>2202</v>
      </c>
      <c r="AR651" s="5" t="s">
        <v>2203</v>
      </c>
      <c r="AS651" s="5" t="s">
        <v>425</v>
      </c>
      <c r="AT651" s="20"/>
      <c r="AU651" s="21"/>
      <c r="AV651" s="21"/>
      <c r="AW651" s="145" t="e" vm="1">
        <f t="shared" ca="1" si="190"/>
        <v>#NAME?</v>
      </c>
      <c r="AX651" s="21" t="str">
        <f>VLOOKUP(表1[[#This Row],[Pers.no.]],'[6]Person Detail'!$B:$L,11,0)</f>
        <v>70-90</v>
      </c>
      <c r="AY651" s="404">
        <f>VLOOKUP(表1[[#This Row],[Pers.no.]],'[6]Person Detail'!$B:$R,17,0)</f>
        <v>0.86836115326251895</v>
      </c>
      <c r="AZ651" s="404">
        <f>VLOOKUP(表1[[#This Row],[Pers.no.]],'[6]Person Detail'!$B:$W,21,0)</f>
        <v>0.90516048243590586</v>
      </c>
      <c r="BA651" s="404">
        <f>VLOOKUP(表1[[#This Row],[Pers.no.]],'[6]Person Detail'!$B:$W,22,0)</f>
        <v>0.88797073109190694</v>
      </c>
    </row>
    <row r="652" spans="1:53" ht="19.95" customHeight="1">
      <c r="A652" s="87" t="s">
        <v>562</v>
      </c>
      <c r="B652" s="5">
        <v>1705036</v>
      </c>
      <c r="C652" s="5" t="s">
        <v>54</v>
      </c>
      <c r="D652" s="5" t="s">
        <v>55</v>
      </c>
      <c r="E652" s="5" t="s">
        <v>2146</v>
      </c>
      <c r="F652" s="5" t="s">
        <v>2232</v>
      </c>
      <c r="G652" s="5" t="s">
        <v>2233</v>
      </c>
      <c r="H652" s="6">
        <v>39664</v>
      </c>
      <c r="I652" s="5" t="s">
        <v>80</v>
      </c>
      <c r="J652" s="5" t="s">
        <v>80</v>
      </c>
      <c r="K652" s="5" t="s">
        <v>66</v>
      </c>
      <c r="L652" s="7">
        <v>2</v>
      </c>
      <c r="M652" s="7">
        <v>5</v>
      </c>
      <c r="N652" s="8">
        <v>13933</v>
      </c>
      <c r="O652" s="122">
        <v>0.06</v>
      </c>
      <c r="P652" s="10">
        <f t="shared" si="196"/>
        <v>836</v>
      </c>
      <c r="Q652" s="122">
        <v>7.7799999999999994E-2</v>
      </c>
      <c r="R652" s="10">
        <f t="shared" si="197"/>
        <v>1084</v>
      </c>
      <c r="S652" s="122">
        <f t="shared" si="198"/>
        <v>0.137802339768894</v>
      </c>
      <c r="T652" s="10">
        <f t="shared" si="199"/>
        <v>1920</v>
      </c>
      <c r="U652" s="10">
        <f t="shared" si="200"/>
        <v>15853</v>
      </c>
      <c r="V652" s="11">
        <f t="shared" si="195"/>
        <v>15853</v>
      </c>
      <c r="W652" s="12">
        <f t="shared" si="201"/>
        <v>1920</v>
      </c>
      <c r="X652" s="123">
        <f t="shared" si="193"/>
        <v>0.13780000000000001</v>
      </c>
      <c r="Y652" s="124" t="str">
        <f t="shared" si="191"/>
        <v>11.02%-16.54%</v>
      </c>
      <c r="Z652" s="15"/>
      <c r="AA652" s="15"/>
      <c r="AB652" s="15"/>
      <c r="AC652" s="96"/>
      <c r="AD652" s="8">
        <f t="shared" si="202"/>
        <v>0</v>
      </c>
      <c r="AE652" s="17">
        <f t="shared" si="203"/>
        <v>15853</v>
      </c>
      <c r="AF652" s="18">
        <f t="shared" si="204"/>
        <v>1920</v>
      </c>
      <c r="AG652" s="126">
        <f t="shared" si="205"/>
        <v>0.13780233976889389</v>
      </c>
      <c r="AH652" s="20">
        <v>14</v>
      </c>
      <c r="AI652" s="20">
        <v>450</v>
      </c>
      <c r="AJ652" s="20"/>
      <c r="AK652" s="20">
        <v>688</v>
      </c>
      <c r="AL652" s="20">
        <f t="shared" si="206"/>
        <v>228030</v>
      </c>
      <c r="AM652" s="7">
        <v>4</v>
      </c>
      <c r="AN652" s="20"/>
      <c r="AO652" s="21"/>
      <c r="AP652" s="21"/>
      <c r="AQ652" s="5" t="s">
        <v>2202</v>
      </c>
      <c r="AR652" s="5" t="s">
        <v>2203</v>
      </c>
      <c r="AS652" s="5" t="s">
        <v>425</v>
      </c>
      <c r="AT652" s="20"/>
      <c r="AU652" s="21"/>
      <c r="AV652" s="21"/>
      <c r="AW652" s="145" t="e" vm="1">
        <f t="shared" ca="1" si="190"/>
        <v>#NAME?</v>
      </c>
      <c r="AX652" s="21" t="str">
        <f>VLOOKUP(表1[[#This Row],[Pers.no.]],'[6]Person Detail'!$B:$L,11,0)</f>
        <v>50-70</v>
      </c>
      <c r="AY652" s="404">
        <f>VLOOKUP(表1[[#This Row],[Pers.no.]],'[6]Person Detail'!$B:$R,17,0)</f>
        <v>0.88094334850784017</v>
      </c>
      <c r="AZ652" s="404">
        <f>VLOOKUP(表1[[#This Row],[Pers.no.]],'[6]Person Detail'!$B:$W,21,0)</f>
        <v>0.91827588479536015</v>
      </c>
      <c r="BA652" s="404">
        <f>VLOOKUP(表1[[#This Row],[Pers.no.]],'[6]Person Detail'!$B:$W,22,0)</f>
        <v>1</v>
      </c>
    </row>
    <row r="653" spans="1:53" ht="19.95" customHeight="1">
      <c r="A653" s="87" t="s">
        <v>562</v>
      </c>
      <c r="B653" s="5">
        <v>1110043</v>
      </c>
      <c r="C653" s="5" t="s">
        <v>54</v>
      </c>
      <c r="D653" s="5" t="s">
        <v>55</v>
      </c>
      <c r="E653" s="5" t="s">
        <v>2146</v>
      </c>
      <c r="F653" s="5" t="s">
        <v>2239</v>
      </c>
      <c r="G653" s="5" t="s">
        <v>2240</v>
      </c>
      <c r="H653" s="6">
        <v>41572</v>
      </c>
      <c r="I653" s="5" t="s">
        <v>340</v>
      </c>
      <c r="J653" s="5" t="s">
        <v>2241</v>
      </c>
      <c r="K653" s="5" t="s">
        <v>341</v>
      </c>
      <c r="L653" s="7">
        <v>2</v>
      </c>
      <c r="M653" s="7">
        <v>3</v>
      </c>
      <c r="N653" s="8">
        <v>28746</v>
      </c>
      <c r="O653" s="409">
        <v>0.03</v>
      </c>
      <c r="P653" s="10">
        <f t="shared" si="196"/>
        <v>862</v>
      </c>
      <c r="Q653" s="409">
        <v>0</v>
      </c>
      <c r="R653" s="10">
        <f t="shared" si="197"/>
        <v>0</v>
      </c>
      <c r="S653" s="409">
        <f t="shared" si="198"/>
        <v>2.9986780769498365E-2</v>
      </c>
      <c r="T653" s="10">
        <f t="shared" si="199"/>
        <v>862</v>
      </c>
      <c r="U653" s="10">
        <f t="shared" si="200"/>
        <v>29608</v>
      </c>
      <c r="V653" s="11">
        <v>29500</v>
      </c>
      <c r="W653" s="12">
        <f t="shared" si="201"/>
        <v>754</v>
      </c>
      <c r="X653" s="410">
        <f t="shared" si="193"/>
        <v>2.6200000000000001E-2</v>
      </c>
      <c r="Y653" s="411" t="str">
        <f t="shared" si="191"/>
        <v>2.40%-3.60%</v>
      </c>
      <c r="Z653" s="15"/>
      <c r="AA653" s="15"/>
      <c r="AB653" s="15"/>
      <c r="AC653" s="96"/>
      <c r="AD653" s="8">
        <f t="shared" si="202"/>
        <v>0</v>
      </c>
      <c r="AE653" s="17">
        <f t="shared" si="203"/>
        <v>29500</v>
      </c>
      <c r="AF653" s="18">
        <f t="shared" si="204"/>
        <v>754</v>
      </c>
      <c r="AG653" s="412">
        <f t="shared" si="205"/>
        <v>2.6229736311139007E-2</v>
      </c>
      <c r="AH653" s="20">
        <v>14</v>
      </c>
      <c r="AI653" s="20">
        <v>950</v>
      </c>
      <c r="AJ653" s="20">
        <v>1000</v>
      </c>
      <c r="AK653" s="20">
        <v>688</v>
      </c>
      <c r="AL653" s="20">
        <f t="shared" si="206"/>
        <v>437088</v>
      </c>
      <c r="AM653" s="7">
        <v>5</v>
      </c>
      <c r="AN653" s="20"/>
      <c r="AO653" s="21"/>
      <c r="AP653" s="21"/>
      <c r="AQ653" s="5" t="s">
        <v>2202</v>
      </c>
      <c r="AR653" s="5" t="s">
        <v>2203</v>
      </c>
      <c r="AS653" s="5" t="s">
        <v>425</v>
      </c>
      <c r="AT653" s="20"/>
      <c r="AU653" s="21"/>
      <c r="AV653" s="21"/>
      <c r="AW653" s="145" t="e" vm="1">
        <f t="shared" ca="1" si="190"/>
        <v>#NAME?</v>
      </c>
      <c r="AX653" s="21" t="str">
        <f>VLOOKUP(表1[[#This Row],[Pers.no.]],'[6]Person Detail'!$B:$L,11,0)</f>
        <v>50-70</v>
      </c>
      <c r="AY653" s="404">
        <f>VLOOKUP(表1[[#This Row],[Pers.no.]],'[6]Person Detail'!$B:$R,17,0)</f>
        <v>0.72861379362786105</v>
      </c>
      <c r="AZ653" s="404">
        <f>VLOOKUP(表1[[#This Row],[Pers.no.]],'[6]Person Detail'!$B:$W,21,0)</f>
        <v>0.74227283290727397</v>
      </c>
      <c r="BA653" s="404">
        <f>VLOOKUP(表1[[#This Row],[Pers.no.]],'[6]Person Detail'!$B:$W,22,0)</f>
        <v>0.7539936102236422</v>
      </c>
    </row>
    <row r="654" spans="1:53" ht="19.95" customHeight="1">
      <c r="A654" s="87" t="s">
        <v>562</v>
      </c>
      <c r="B654" s="5">
        <v>1120040</v>
      </c>
      <c r="C654" s="5" t="s">
        <v>54</v>
      </c>
      <c r="D654" s="5" t="s">
        <v>55</v>
      </c>
      <c r="E654" s="5" t="s">
        <v>2146</v>
      </c>
      <c r="F654" s="5" t="s">
        <v>2219</v>
      </c>
      <c r="G654" s="5" t="s">
        <v>2156</v>
      </c>
      <c r="H654" s="6">
        <v>37502</v>
      </c>
      <c r="I654" s="5" t="s">
        <v>87</v>
      </c>
      <c r="J654" s="5" t="s">
        <v>2222</v>
      </c>
      <c r="K654" s="5" t="s">
        <v>89</v>
      </c>
      <c r="L654" s="7">
        <v>2</v>
      </c>
      <c r="M654" s="7">
        <v>3</v>
      </c>
      <c r="N654" s="8">
        <v>15662</v>
      </c>
      <c r="O654" s="409">
        <v>0</v>
      </c>
      <c r="P654" s="10">
        <f t="shared" si="196"/>
        <v>0</v>
      </c>
      <c r="Q654" s="409">
        <v>0</v>
      </c>
      <c r="R654" s="10">
        <f t="shared" si="197"/>
        <v>0</v>
      </c>
      <c r="S654" s="409">
        <f t="shared" si="198"/>
        <v>0</v>
      </c>
      <c r="T654" s="10">
        <f t="shared" si="199"/>
        <v>0</v>
      </c>
      <c r="U654" s="10">
        <f t="shared" si="200"/>
        <v>15662</v>
      </c>
      <c r="V654" s="11">
        <v>15662</v>
      </c>
      <c r="W654" s="12">
        <f t="shared" si="201"/>
        <v>0</v>
      </c>
      <c r="X654" s="410">
        <f t="shared" si="193"/>
        <v>0</v>
      </c>
      <c r="Y654" s="411" t="str">
        <f t="shared" si="191"/>
        <v>0.00%-0.00%</v>
      </c>
      <c r="Z654" s="15"/>
      <c r="AA654" s="15"/>
      <c r="AB654" s="15"/>
      <c r="AC654" s="96"/>
      <c r="AD654" s="8">
        <f t="shared" si="202"/>
        <v>0</v>
      </c>
      <c r="AE654" s="17">
        <f t="shared" si="203"/>
        <v>15662</v>
      </c>
      <c r="AF654" s="18">
        <f t="shared" si="204"/>
        <v>0</v>
      </c>
      <c r="AG654" s="412">
        <f t="shared" si="205"/>
        <v>0</v>
      </c>
      <c r="AH654" s="20">
        <v>14</v>
      </c>
      <c r="AI654" s="20">
        <v>450</v>
      </c>
      <c r="AJ654" s="20"/>
      <c r="AK654" s="20">
        <v>688</v>
      </c>
      <c r="AL654" s="20">
        <f t="shared" si="206"/>
        <v>225356</v>
      </c>
      <c r="AM654" s="7">
        <v>3</v>
      </c>
      <c r="AN654" s="20"/>
      <c r="AO654" s="21"/>
      <c r="AP654" s="21"/>
      <c r="AQ654" s="5" t="s">
        <v>2202</v>
      </c>
      <c r="AR654" s="5" t="s">
        <v>2203</v>
      </c>
      <c r="AS654" s="5" t="s">
        <v>425</v>
      </c>
      <c r="AT654" s="20"/>
      <c r="AU654" s="21"/>
      <c r="AV654" s="21"/>
      <c r="AW654" s="145" t="e" vm="1">
        <f t="shared" ca="1" si="190"/>
        <v>#NAME?</v>
      </c>
      <c r="AX654" s="21" t="str">
        <f>VLOOKUP(表1[[#This Row],[Pers.no.]],'[6]Person Detail'!$B:$L,11,0)</f>
        <v>&gt;90</v>
      </c>
      <c r="AY654" s="404">
        <f>VLOOKUP(表1[[#This Row],[Pers.no.]],'[6]Person Detail'!$B:$R,17,0)</f>
        <v>1.2674084564029942</v>
      </c>
      <c r="AZ654" s="404">
        <f>VLOOKUP(表1[[#This Row],[Pers.no.]],'[6]Person Detail'!$B:$W,21,0)</f>
        <v>1.3453592750075163</v>
      </c>
      <c r="BA654" s="404">
        <f>VLOOKUP(表1[[#This Row],[Pers.no.]],'[6]Person Detail'!$B:$W,22,0)</f>
        <v>1.2785306122448981</v>
      </c>
    </row>
    <row r="655" spans="1:53" ht="19.95" customHeight="1">
      <c r="A655" s="87" t="s">
        <v>562</v>
      </c>
      <c r="B655" s="5">
        <v>1120066</v>
      </c>
      <c r="C655" s="5" t="s">
        <v>54</v>
      </c>
      <c r="D655" s="5" t="s">
        <v>55</v>
      </c>
      <c r="E655" s="5" t="s">
        <v>2146</v>
      </c>
      <c r="F655" s="5" t="s">
        <v>2242</v>
      </c>
      <c r="G655" s="5" t="s">
        <v>2243</v>
      </c>
      <c r="H655" s="6">
        <v>39164</v>
      </c>
      <c r="I655" s="5" t="s">
        <v>150</v>
      </c>
      <c r="J655" s="5" t="s">
        <v>2244</v>
      </c>
      <c r="K655" s="5" t="s">
        <v>59</v>
      </c>
      <c r="L655" s="7">
        <v>2</v>
      </c>
      <c r="M655" s="7">
        <v>3</v>
      </c>
      <c r="N655" s="8">
        <v>22880</v>
      </c>
      <c r="O655" s="409">
        <v>0.03</v>
      </c>
      <c r="P655" s="10">
        <f t="shared" si="196"/>
        <v>686</v>
      </c>
      <c r="Q655" s="409">
        <v>0</v>
      </c>
      <c r="R655" s="10">
        <f t="shared" si="197"/>
        <v>0</v>
      </c>
      <c r="S655" s="409">
        <f t="shared" si="198"/>
        <v>2.9982517482517481E-2</v>
      </c>
      <c r="T655" s="10">
        <f t="shared" si="199"/>
        <v>686</v>
      </c>
      <c r="U655" s="10">
        <f t="shared" si="200"/>
        <v>23566</v>
      </c>
      <c r="V655" s="11">
        <v>23430</v>
      </c>
      <c r="W655" s="12">
        <f t="shared" si="201"/>
        <v>550</v>
      </c>
      <c r="X655" s="410">
        <f t="shared" si="193"/>
        <v>2.4E-2</v>
      </c>
      <c r="Y655" s="411" t="str">
        <f t="shared" si="191"/>
        <v>2.40%-3.60%</v>
      </c>
      <c r="Z655" s="15"/>
      <c r="AA655" s="15"/>
      <c r="AB655" s="15"/>
      <c r="AC655" s="96"/>
      <c r="AD655" s="8">
        <f t="shared" si="202"/>
        <v>0</v>
      </c>
      <c r="AE655" s="17">
        <f t="shared" si="203"/>
        <v>23430</v>
      </c>
      <c r="AF655" s="18">
        <f t="shared" si="204"/>
        <v>550</v>
      </c>
      <c r="AG655" s="412">
        <f t="shared" si="205"/>
        <v>2.4038461538461453E-2</v>
      </c>
      <c r="AH655" s="20">
        <v>14</v>
      </c>
      <c r="AI655" s="20">
        <v>900</v>
      </c>
      <c r="AJ655" s="20"/>
      <c r="AK655" s="20">
        <v>688</v>
      </c>
      <c r="AL655" s="20">
        <f t="shared" si="206"/>
        <v>339508</v>
      </c>
      <c r="AM655" s="7">
        <v>4</v>
      </c>
      <c r="AN655" s="20"/>
      <c r="AO655" s="21"/>
      <c r="AP655" s="21"/>
      <c r="AQ655" s="5" t="s">
        <v>2202</v>
      </c>
      <c r="AR655" s="5" t="s">
        <v>2203</v>
      </c>
      <c r="AS655" s="5" t="s">
        <v>425</v>
      </c>
      <c r="AT655" s="20"/>
      <c r="AU655" s="21"/>
      <c r="AV655" s="21"/>
      <c r="AW655" s="145" t="e" vm="1">
        <f t="shared" ca="1" si="190"/>
        <v>#NAME?</v>
      </c>
      <c r="AX655" s="21" t="str">
        <f>VLOOKUP(表1[[#This Row],[Pers.no.]],'[6]Person Detail'!$B:$L,11,0)</f>
        <v>50-70</v>
      </c>
      <c r="AY655" s="404">
        <f>VLOOKUP(表1[[#This Row],[Pers.no.]],'[6]Person Detail'!$B:$R,17,0)</f>
        <v>0.98438239469947941</v>
      </c>
      <c r="AZ655" s="404">
        <f>VLOOKUP(表1[[#This Row],[Pers.no.]],'[6]Person Detail'!$B:$W,21,0)</f>
        <v>1.0792452830188679</v>
      </c>
      <c r="BA655" s="404">
        <f>VLOOKUP(表1[[#This Row],[Pers.no.]],'[6]Person Detail'!$B:$W,22,0)</f>
        <v>1.0385638297872339</v>
      </c>
    </row>
    <row r="656" spans="1:53" ht="19.95" customHeight="1">
      <c r="A656" s="87" t="s">
        <v>562</v>
      </c>
      <c r="B656" s="5">
        <v>1120140</v>
      </c>
      <c r="C656" s="5" t="s">
        <v>54</v>
      </c>
      <c r="D656" s="5" t="s">
        <v>55</v>
      </c>
      <c r="E656" s="5" t="s">
        <v>2146</v>
      </c>
      <c r="F656" s="5" t="s">
        <v>2245</v>
      </c>
      <c r="G656" s="5" t="s">
        <v>2246</v>
      </c>
      <c r="H656" s="6">
        <v>40787</v>
      </c>
      <c r="I656" s="5" t="s">
        <v>150</v>
      </c>
      <c r="J656" s="5" t="s">
        <v>2247</v>
      </c>
      <c r="K656" s="5" t="s">
        <v>59</v>
      </c>
      <c r="L656" s="7">
        <v>2</v>
      </c>
      <c r="M656" s="7">
        <v>3</v>
      </c>
      <c r="N656" s="8">
        <v>24186</v>
      </c>
      <c r="O656" s="409">
        <v>2.5000000000000001E-2</v>
      </c>
      <c r="P656" s="10">
        <f t="shared" si="196"/>
        <v>605</v>
      </c>
      <c r="Q656" s="409">
        <v>0</v>
      </c>
      <c r="R656" s="10">
        <f t="shared" si="197"/>
        <v>0</v>
      </c>
      <c r="S656" s="409">
        <f t="shared" si="198"/>
        <v>2.5014471181675348E-2</v>
      </c>
      <c r="T656" s="10">
        <f t="shared" si="199"/>
        <v>605</v>
      </c>
      <c r="U656" s="10">
        <f t="shared" si="200"/>
        <v>24791</v>
      </c>
      <c r="V656" s="11">
        <v>24669</v>
      </c>
      <c r="W656" s="12">
        <f t="shared" si="201"/>
        <v>483</v>
      </c>
      <c r="X656" s="410">
        <f t="shared" si="193"/>
        <v>0.02</v>
      </c>
      <c r="Y656" s="411" t="str">
        <f t="shared" si="191"/>
        <v>2.00%-3.00%</v>
      </c>
      <c r="Z656" s="15"/>
      <c r="AA656" s="15"/>
      <c r="AB656" s="15"/>
      <c r="AC656" s="96"/>
      <c r="AD656" s="8">
        <f t="shared" si="202"/>
        <v>0</v>
      </c>
      <c r="AE656" s="17">
        <f t="shared" si="203"/>
        <v>24669</v>
      </c>
      <c r="AF656" s="18">
        <f t="shared" si="204"/>
        <v>483</v>
      </c>
      <c r="AG656" s="412">
        <f t="shared" si="205"/>
        <v>1.9970230711982229E-2</v>
      </c>
      <c r="AH656" s="20">
        <v>14</v>
      </c>
      <c r="AI656" s="20">
        <v>450</v>
      </c>
      <c r="AJ656" s="20"/>
      <c r="AK656" s="20">
        <v>688</v>
      </c>
      <c r="AL656" s="20">
        <f t="shared" si="206"/>
        <v>351454</v>
      </c>
      <c r="AM656" s="7">
        <v>5</v>
      </c>
      <c r="AN656" s="20"/>
      <c r="AO656" s="21"/>
      <c r="AP656" s="21"/>
      <c r="AQ656" s="5" t="s">
        <v>2202</v>
      </c>
      <c r="AR656" s="5" t="s">
        <v>2203</v>
      </c>
      <c r="AS656" s="5" t="s">
        <v>425</v>
      </c>
      <c r="AT656" s="20"/>
      <c r="AU656" s="21"/>
      <c r="AV656" s="21"/>
      <c r="AW656" s="145" t="e" vm="1">
        <f t="shared" ca="1" si="190"/>
        <v>#NAME?</v>
      </c>
      <c r="AX656" s="21" t="str">
        <f>VLOOKUP(表1[[#This Row],[Pers.no.]],'[6]Person Detail'!$B:$L,11,0)</f>
        <v>70-90</v>
      </c>
      <c r="AY656" s="404">
        <f>VLOOKUP(表1[[#This Row],[Pers.no.]],'[6]Person Detail'!$B:$R,17,0)</f>
        <v>1.0405713548165039</v>
      </c>
      <c r="AZ656" s="404">
        <f>VLOOKUP(表1[[#This Row],[Pers.no.]],'[6]Person Detail'!$B:$W,21,0)</f>
        <v>1.1408490566037737</v>
      </c>
      <c r="BA656" s="404">
        <f>VLOOKUP(表1[[#This Row],[Pers.no.]],'[6]Person Detail'!$B:$W,22,0)</f>
        <v>1.0934840425531915</v>
      </c>
    </row>
    <row r="657" spans="1:53" ht="19.95" customHeight="1">
      <c r="A657" s="87" t="s">
        <v>562</v>
      </c>
      <c r="B657" s="5">
        <v>1214051</v>
      </c>
      <c r="C657" s="5" t="s">
        <v>54</v>
      </c>
      <c r="D657" s="5" t="s">
        <v>55</v>
      </c>
      <c r="E657" s="5" t="s">
        <v>2146</v>
      </c>
      <c r="F657" s="5" t="s">
        <v>2250</v>
      </c>
      <c r="G657" s="5" t="s">
        <v>2251</v>
      </c>
      <c r="H657" s="6">
        <v>39638</v>
      </c>
      <c r="I657" s="5" t="s">
        <v>80</v>
      </c>
      <c r="J657" s="5" t="s">
        <v>2252</v>
      </c>
      <c r="K657" s="5" t="s">
        <v>66</v>
      </c>
      <c r="L657" s="7">
        <v>2</v>
      </c>
      <c r="M657" s="7">
        <v>5</v>
      </c>
      <c r="N657" s="8">
        <v>18500</v>
      </c>
      <c r="O657" s="409">
        <v>0.05</v>
      </c>
      <c r="P657" s="10">
        <f t="shared" si="196"/>
        <v>925</v>
      </c>
      <c r="Q657" s="409">
        <v>2.7E-2</v>
      </c>
      <c r="R657" s="10">
        <f t="shared" si="197"/>
        <v>500</v>
      </c>
      <c r="S657" s="409">
        <f t="shared" si="198"/>
        <v>7.7027027027027031E-2</v>
      </c>
      <c r="T657" s="10">
        <f t="shared" si="199"/>
        <v>1425</v>
      </c>
      <c r="U657" s="10">
        <f t="shared" si="200"/>
        <v>19925</v>
      </c>
      <c r="V657" s="11">
        <f>20325-370</f>
        <v>19955</v>
      </c>
      <c r="W657" s="12">
        <f t="shared" si="201"/>
        <v>1455</v>
      </c>
      <c r="X657" s="410">
        <f t="shared" si="193"/>
        <v>7.8600000000000003E-2</v>
      </c>
      <c r="Y657" s="411" t="str">
        <f t="shared" si="191"/>
        <v>6.16%-9.24%</v>
      </c>
      <c r="Z657" s="15"/>
      <c r="AA657" s="15"/>
      <c r="AB657" s="15"/>
      <c r="AC657" s="96"/>
      <c r="AD657" s="8">
        <f t="shared" si="202"/>
        <v>0</v>
      </c>
      <c r="AE657" s="17">
        <f t="shared" si="203"/>
        <v>19955</v>
      </c>
      <c r="AF657" s="18">
        <f t="shared" si="204"/>
        <v>1455</v>
      </c>
      <c r="AG657" s="412">
        <f t="shared" si="205"/>
        <v>7.8648648648648622E-2</v>
      </c>
      <c r="AH657" s="20">
        <v>14</v>
      </c>
      <c r="AI657" s="20">
        <v>900</v>
      </c>
      <c r="AJ657" s="20"/>
      <c r="AK657" s="20">
        <v>688</v>
      </c>
      <c r="AL657" s="20">
        <f t="shared" si="206"/>
        <v>290858</v>
      </c>
      <c r="AM657" s="7">
        <v>5</v>
      </c>
      <c r="AN657" s="20"/>
      <c r="AO657" s="21" t="s">
        <v>2253</v>
      </c>
      <c r="AP657" s="21"/>
      <c r="AQ657" s="5" t="s">
        <v>2202</v>
      </c>
      <c r="AR657" s="5" t="s">
        <v>2203</v>
      </c>
      <c r="AS657" s="5" t="s">
        <v>425</v>
      </c>
      <c r="AT657" s="20"/>
      <c r="AU657" s="21"/>
      <c r="AV657" s="21"/>
      <c r="AW657" s="145" t="e" vm="1">
        <f t="shared" ref="AW657:AW720" ca="1" si="207">_xlfn.LET(_xlpm.actual,X657,_xlpm.low,VALUE(_xlfn.TEXTBEFORE(Y657,"-")),_xlpm.high,VALUE(_xlfn.TEXTAFTER(Y657,"-")),IF(AND(_xlpm.actual=0,OR(_xlpm.low&lt;&gt;0,_xlpm.high&lt;&gt;0)),"0 increase",IF(_xlpm.actual&gt;_xlpm.high*1.2,"&gt;20",IF(_xlpm.actual&lt;_xlpm.low*0.8,"&lt;20","OK"))))</f>
        <v>#NAME?</v>
      </c>
      <c r="AX657" s="21" t="str">
        <f>VLOOKUP(表1[[#This Row],[Pers.no.]],'[6]Person Detail'!$B:$L,11,0)</f>
        <v>70-90</v>
      </c>
      <c r="AY657" s="404">
        <f>VLOOKUP(表1[[#This Row],[Pers.no.]],'[6]Person Detail'!$B:$R,17,0)</f>
        <v>1.1697015680323724</v>
      </c>
      <c r="AZ657" s="404">
        <f>VLOOKUP(表1[[#This Row],[Pers.no.]],'[6]Person Detail'!$B:$W,21,0)</f>
        <v>1.2192710736176102</v>
      </c>
      <c r="BA657" s="404">
        <f>VLOOKUP(表1[[#This Row],[Pers.no.]],'[6]Person Detail'!$B:$W,22,0)</f>
        <v>1.3404402952122627</v>
      </c>
    </row>
    <row r="658" spans="1:53" ht="19.95" customHeight="1">
      <c r="A658" s="87" t="s">
        <v>562</v>
      </c>
      <c r="B658" s="5">
        <v>1120133</v>
      </c>
      <c r="C658" s="5" t="s">
        <v>54</v>
      </c>
      <c r="D658" s="5" t="s">
        <v>55</v>
      </c>
      <c r="E658" s="5" t="s">
        <v>2146</v>
      </c>
      <c r="F658" s="5" t="s">
        <v>2256</v>
      </c>
      <c r="G658" s="5" t="s">
        <v>2257</v>
      </c>
      <c r="H658" s="6">
        <v>40693</v>
      </c>
      <c r="I658" s="5" t="s">
        <v>87</v>
      </c>
      <c r="J658" s="5" t="s">
        <v>2258</v>
      </c>
      <c r="K658" s="5" t="s">
        <v>89</v>
      </c>
      <c r="L658" s="7">
        <v>2</v>
      </c>
      <c r="M658" s="7">
        <v>3</v>
      </c>
      <c r="N658" s="8">
        <v>15114</v>
      </c>
      <c r="O658" s="409">
        <v>0</v>
      </c>
      <c r="P658" s="10">
        <f t="shared" si="196"/>
        <v>0</v>
      </c>
      <c r="Q658" s="409">
        <v>0</v>
      </c>
      <c r="R658" s="10">
        <f t="shared" si="197"/>
        <v>0</v>
      </c>
      <c r="S658" s="409">
        <f t="shared" si="198"/>
        <v>0</v>
      </c>
      <c r="T658" s="10">
        <f t="shared" si="199"/>
        <v>0</v>
      </c>
      <c r="U658" s="10">
        <f t="shared" si="200"/>
        <v>15114</v>
      </c>
      <c r="V658" s="11">
        <v>15369</v>
      </c>
      <c r="W658" s="12">
        <f t="shared" si="201"/>
        <v>255</v>
      </c>
      <c r="X658" s="410">
        <f t="shared" si="193"/>
        <v>1.6899999999999998E-2</v>
      </c>
      <c r="Y658" s="411" t="str">
        <f t="shared" si="191"/>
        <v>0.00%-0.00%</v>
      </c>
      <c r="Z658" s="15"/>
      <c r="AA658" s="15"/>
      <c r="AB658" s="15"/>
      <c r="AC658" s="96"/>
      <c r="AD658" s="8">
        <f t="shared" si="202"/>
        <v>0</v>
      </c>
      <c r="AE658" s="17">
        <f t="shared" si="203"/>
        <v>15369</v>
      </c>
      <c r="AF658" s="18">
        <f t="shared" si="204"/>
        <v>255</v>
      </c>
      <c r="AG658" s="412">
        <f t="shared" si="205"/>
        <v>1.6871774513695925E-2</v>
      </c>
      <c r="AH658" s="20">
        <v>14</v>
      </c>
      <c r="AI658" s="20">
        <v>850</v>
      </c>
      <c r="AJ658" s="20"/>
      <c r="AK658" s="20">
        <v>688</v>
      </c>
      <c r="AL658" s="20">
        <f t="shared" si="206"/>
        <v>226054</v>
      </c>
      <c r="AM658" s="7">
        <v>3</v>
      </c>
      <c r="AN658" s="20"/>
      <c r="AO658" s="22" t="s">
        <v>2259</v>
      </c>
      <c r="AP658" s="21" t="s">
        <v>179</v>
      </c>
      <c r="AQ658" s="5" t="s">
        <v>2202</v>
      </c>
      <c r="AR658" s="5" t="s">
        <v>2203</v>
      </c>
      <c r="AS658" s="5" t="s">
        <v>425</v>
      </c>
      <c r="AT658" s="20"/>
      <c r="AU658" s="21"/>
      <c r="AV658" s="21"/>
      <c r="AW658" s="145" t="e" vm="1">
        <f t="shared" ca="1" si="207"/>
        <v>#NAME?</v>
      </c>
      <c r="AX658" s="21" t="str">
        <f>VLOOKUP(表1[[#This Row],[Pers.no.]],'[6]Person Detail'!$B:$L,11,0)</f>
        <v>&gt;90</v>
      </c>
      <c r="AY658" s="404">
        <f>VLOOKUP(表1[[#This Row],[Pers.no.]],'[6]Person Detail'!$B:$R,17,0)</f>
        <v>1.2230629172567267</v>
      </c>
      <c r="AZ658" s="404">
        <f>VLOOKUP(表1[[#This Row],[Pers.no.]],'[6]Person Detail'!$B:$W,21,0)</f>
        <v>1.2982863033114289</v>
      </c>
      <c r="BA658" s="404">
        <f>VLOOKUP(表1[[#This Row],[Pers.no.]],'[6]Person Detail'!$B:$W,22,0)</f>
        <v>1.2546122448979591</v>
      </c>
    </row>
    <row r="659" spans="1:53" ht="19.95" customHeight="1">
      <c r="A659" s="87" t="s">
        <v>562</v>
      </c>
      <c r="B659" s="5">
        <v>1132006</v>
      </c>
      <c r="C659" s="5" t="s">
        <v>54</v>
      </c>
      <c r="D659" s="5" t="s">
        <v>55</v>
      </c>
      <c r="E659" s="5" t="s">
        <v>2146</v>
      </c>
      <c r="F659" s="5" t="s">
        <v>2256</v>
      </c>
      <c r="G659" s="5" t="s">
        <v>2257</v>
      </c>
      <c r="H659" s="6">
        <v>33786</v>
      </c>
      <c r="I659" s="5" t="s">
        <v>1285</v>
      </c>
      <c r="J659" s="5" t="s">
        <v>1285</v>
      </c>
      <c r="K659" s="5" t="s">
        <v>59</v>
      </c>
      <c r="L659" s="7">
        <v>2</v>
      </c>
      <c r="M659" s="7">
        <v>3</v>
      </c>
      <c r="N659" s="8">
        <v>24151</v>
      </c>
      <c r="O659" s="409">
        <v>2.5000000000000001E-2</v>
      </c>
      <c r="P659" s="10">
        <f t="shared" si="196"/>
        <v>604</v>
      </c>
      <c r="Q659" s="409">
        <v>0</v>
      </c>
      <c r="R659" s="10">
        <f t="shared" si="197"/>
        <v>0</v>
      </c>
      <c r="S659" s="409">
        <f t="shared" si="198"/>
        <v>2.5009316384414722E-2</v>
      </c>
      <c r="T659" s="10">
        <f t="shared" si="199"/>
        <v>604</v>
      </c>
      <c r="U659" s="10">
        <f t="shared" si="200"/>
        <v>24755</v>
      </c>
      <c r="V659" s="11">
        <v>24500</v>
      </c>
      <c r="W659" s="12">
        <f t="shared" si="201"/>
        <v>349</v>
      </c>
      <c r="X659" s="410">
        <f t="shared" si="193"/>
        <v>1.4500000000000001E-2</v>
      </c>
      <c r="Y659" s="411" t="str">
        <f t="shared" si="191"/>
        <v>2.00%-3.00%</v>
      </c>
      <c r="Z659" s="15"/>
      <c r="AA659" s="15"/>
      <c r="AB659" s="15"/>
      <c r="AC659" s="96"/>
      <c r="AD659" s="8">
        <f t="shared" si="202"/>
        <v>0</v>
      </c>
      <c r="AE659" s="17">
        <f t="shared" si="203"/>
        <v>24500</v>
      </c>
      <c r="AF659" s="18">
        <f t="shared" si="204"/>
        <v>349</v>
      </c>
      <c r="AG659" s="412">
        <f t="shared" si="205"/>
        <v>1.4450747381060891E-2</v>
      </c>
      <c r="AH659" s="20">
        <v>14</v>
      </c>
      <c r="AI659" s="20">
        <v>450</v>
      </c>
      <c r="AJ659" s="20"/>
      <c r="AK659" s="20">
        <v>688</v>
      </c>
      <c r="AL659" s="20">
        <f t="shared" si="206"/>
        <v>349088</v>
      </c>
      <c r="AM659" s="7">
        <v>2</v>
      </c>
      <c r="AN659" s="20"/>
      <c r="AO659" s="22" t="s">
        <v>2259</v>
      </c>
      <c r="AP659" s="21" t="s">
        <v>179</v>
      </c>
      <c r="AQ659" s="5" t="s">
        <v>2202</v>
      </c>
      <c r="AR659" s="5" t="s">
        <v>2203</v>
      </c>
      <c r="AS659" s="5" t="s">
        <v>425</v>
      </c>
      <c r="AT659" s="20"/>
      <c r="AU659" s="21"/>
      <c r="AV659" s="21"/>
      <c r="AW659" s="145" t="e" vm="1">
        <f t="shared" ca="1" si="207"/>
        <v>#NAME?</v>
      </c>
      <c r="AX659" s="21" t="str">
        <f>VLOOKUP(表1[[#This Row],[Pers.no.]],'[6]Person Detail'!$B:$L,11,0)</f>
        <v>70-90</v>
      </c>
      <c r="AY659" s="404">
        <f>VLOOKUP(表1[[#This Row],[Pers.no.]],'[6]Person Detail'!$B:$R,17,0)</f>
        <v>1.0390655251043326</v>
      </c>
      <c r="AZ659" s="404">
        <f>VLOOKUP(表1[[#This Row],[Pers.no.]],'[6]Person Detail'!$B:$W,21,0)</f>
        <v>1.1391981132075473</v>
      </c>
      <c r="BA659" s="404">
        <f>VLOOKUP(表1[[#This Row],[Pers.no.]],'[6]Person Detail'!$B:$W,22,0)</f>
        <v>1.0859929078014185</v>
      </c>
    </row>
    <row r="660" spans="1:53" ht="19.95" customHeight="1">
      <c r="A660" s="87" t="s">
        <v>562</v>
      </c>
      <c r="B660" s="5">
        <v>15006708</v>
      </c>
      <c r="C660" s="5" t="s">
        <v>54</v>
      </c>
      <c r="D660" s="5" t="s">
        <v>55</v>
      </c>
      <c r="E660" s="5" t="s">
        <v>2146</v>
      </c>
      <c r="F660" s="5" t="s">
        <v>2239</v>
      </c>
      <c r="G660" s="5" t="s">
        <v>2240</v>
      </c>
      <c r="H660" s="6">
        <v>40737</v>
      </c>
      <c r="I660" s="5" t="s">
        <v>87</v>
      </c>
      <c r="J660" s="5" t="s">
        <v>2262</v>
      </c>
      <c r="K660" s="5" t="s">
        <v>89</v>
      </c>
      <c r="L660" s="7">
        <v>2</v>
      </c>
      <c r="M660" s="7">
        <v>2</v>
      </c>
      <c r="N660" s="8">
        <v>10690</v>
      </c>
      <c r="O660" s="409">
        <v>0</v>
      </c>
      <c r="P660" s="10">
        <f t="shared" si="196"/>
        <v>0</v>
      </c>
      <c r="Q660" s="409">
        <v>0</v>
      </c>
      <c r="R660" s="10">
        <f t="shared" si="197"/>
        <v>0</v>
      </c>
      <c r="S660" s="409">
        <f t="shared" si="198"/>
        <v>0</v>
      </c>
      <c r="T660" s="10">
        <f t="shared" si="199"/>
        <v>0</v>
      </c>
      <c r="U660" s="10">
        <f t="shared" si="200"/>
        <v>10690</v>
      </c>
      <c r="V660" s="11">
        <f t="shared" ref="V660" si="208">U660</f>
        <v>10690</v>
      </c>
      <c r="W660" s="12">
        <f t="shared" si="201"/>
        <v>0</v>
      </c>
      <c r="X660" s="410">
        <f t="shared" si="193"/>
        <v>0</v>
      </c>
      <c r="Y660" s="411" t="str">
        <f t="shared" si="191"/>
        <v>0.00%-0.00%</v>
      </c>
      <c r="Z660" s="15"/>
      <c r="AA660" s="15"/>
      <c r="AB660" s="15"/>
      <c r="AC660" s="96"/>
      <c r="AD660" s="8">
        <f t="shared" si="202"/>
        <v>0</v>
      </c>
      <c r="AE660" s="17">
        <f t="shared" si="203"/>
        <v>10690</v>
      </c>
      <c r="AF660" s="18">
        <f t="shared" si="204"/>
        <v>0</v>
      </c>
      <c r="AG660" s="412">
        <f t="shared" si="205"/>
        <v>0</v>
      </c>
      <c r="AH660" s="20">
        <v>14</v>
      </c>
      <c r="AI660" s="20">
        <v>450</v>
      </c>
      <c r="AJ660" s="20"/>
      <c r="AK660" s="20">
        <v>688</v>
      </c>
      <c r="AL660" s="20">
        <f t="shared" si="206"/>
        <v>155748</v>
      </c>
      <c r="AM660" s="7">
        <v>2</v>
      </c>
      <c r="AN660" s="20"/>
      <c r="AO660" s="21"/>
      <c r="AP660" s="21"/>
      <c r="AQ660" s="5" t="s">
        <v>2202</v>
      </c>
      <c r="AR660" s="5" t="s">
        <v>2203</v>
      </c>
      <c r="AS660" s="5" t="s">
        <v>425</v>
      </c>
      <c r="AT660" s="20"/>
      <c r="AU660" s="21"/>
      <c r="AV660" s="21"/>
      <c r="AW660" s="145" t="e" vm="1">
        <f t="shared" ca="1" si="207"/>
        <v>#NAME?</v>
      </c>
      <c r="AX660" s="21" t="str">
        <f>VLOOKUP(表1[[#This Row],[Pers.no.]],'[6]Person Detail'!$B:$L,11,0)</f>
        <v>0</v>
      </c>
      <c r="AY660" s="404">
        <f>VLOOKUP(表1[[#This Row],[Pers.no.]],'[6]Person Detail'!$B:$R,17,0)</f>
        <v>0.86506170341897637</v>
      </c>
      <c r="AZ660" s="404">
        <f>VLOOKUP(表1[[#This Row],[Pers.no.]],'[6]Person Detail'!$B:$W,21,0)</f>
        <v>0.91826654640724992</v>
      </c>
      <c r="BA660" s="404">
        <f>VLOOKUP(表1[[#This Row],[Pers.no.]],'[6]Person Detail'!$B:$W,22,0)</f>
        <v>0.87265306122448982</v>
      </c>
    </row>
    <row r="661" spans="1:53" ht="19.95" customHeight="1">
      <c r="A661" s="87" t="s">
        <v>562</v>
      </c>
      <c r="B661" s="5">
        <v>1120127</v>
      </c>
      <c r="C661" s="5" t="s">
        <v>54</v>
      </c>
      <c r="D661" s="5" t="s">
        <v>55</v>
      </c>
      <c r="E661" s="5" t="s">
        <v>2146</v>
      </c>
      <c r="F661" s="5" t="s">
        <v>2239</v>
      </c>
      <c r="G661" s="5" t="s">
        <v>2240</v>
      </c>
      <c r="H661" s="6">
        <v>40634</v>
      </c>
      <c r="I661" s="5" t="s">
        <v>87</v>
      </c>
      <c r="J661" s="5" t="s">
        <v>2265</v>
      </c>
      <c r="K661" s="5" t="s">
        <v>89</v>
      </c>
      <c r="L661" s="7">
        <v>2</v>
      </c>
      <c r="M661" s="7">
        <v>3</v>
      </c>
      <c r="N661" s="8">
        <v>11695</v>
      </c>
      <c r="O661" s="409">
        <v>2.5000000000000001E-2</v>
      </c>
      <c r="P661" s="10">
        <f t="shared" si="196"/>
        <v>292</v>
      </c>
      <c r="Q661" s="409">
        <v>0</v>
      </c>
      <c r="R661" s="10">
        <f t="shared" si="197"/>
        <v>0</v>
      </c>
      <c r="S661" s="409">
        <f t="shared" si="198"/>
        <v>2.4967935014963659E-2</v>
      </c>
      <c r="T661" s="10">
        <f t="shared" si="199"/>
        <v>292</v>
      </c>
      <c r="U661" s="10">
        <f t="shared" si="200"/>
        <v>11987</v>
      </c>
      <c r="V661" s="11">
        <v>11695</v>
      </c>
      <c r="W661" s="12">
        <f t="shared" si="201"/>
        <v>0</v>
      </c>
      <c r="X661" s="410">
        <f t="shared" si="193"/>
        <v>0</v>
      </c>
      <c r="Y661" s="411" t="str">
        <f t="shared" si="191"/>
        <v>2.00%-3.00%</v>
      </c>
      <c r="Z661" s="15"/>
      <c r="AA661" s="15"/>
      <c r="AB661" s="15"/>
      <c r="AC661" s="96"/>
      <c r="AD661" s="8">
        <f t="shared" si="202"/>
        <v>0</v>
      </c>
      <c r="AE661" s="17">
        <f t="shared" si="203"/>
        <v>11695</v>
      </c>
      <c r="AF661" s="18">
        <f t="shared" si="204"/>
        <v>0</v>
      </c>
      <c r="AG661" s="412">
        <f t="shared" si="205"/>
        <v>0</v>
      </c>
      <c r="AH661" s="20">
        <v>14</v>
      </c>
      <c r="AI661" s="20">
        <v>850</v>
      </c>
      <c r="AJ661" s="20"/>
      <c r="AK661" s="20">
        <v>688</v>
      </c>
      <c r="AL661" s="20">
        <f t="shared" si="206"/>
        <v>174618</v>
      </c>
      <c r="AM661" s="7">
        <v>3</v>
      </c>
      <c r="AN661" s="20"/>
      <c r="AO661" s="22" t="s">
        <v>2266</v>
      </c>
      <c r="AP661" s="21" t="s">
        <v>179</v>
      </c>
      <c r="AQ661" s="5" t="s">
        <v>2202</v>
      </c>
      <c r="AR661" s="5" t="s">
        <v>2203</v>
      </c>
      <c r="AS661" s="5" t="s">
        <v>425</v>
      </c>
      <c r="AT661" s="20"/>
      <c r="AU661" s="21"/>
      <c r="AV661" s="21"/>
      <c r="AW661" s="145" t="e" vm="1">
        <f t="shared" ca="1" si="207"/>
        <v>#NAME?</v>
      </c>
      <c r="AX661" s="21" t="str">
        <f>VLOOKUP(表1[[#This Row],[Pers.no.]],'[6]Person Detail'!$B:$L,11,0)</f>
        <v>70-90</v>
      </c>
      <c r="AY661" s="404">
        <f>VLOOKUP(表1[[#This Row],[Pers.no.]],'[6]Person Detail'!$B:$R,17,0)</f>
        <v>0.94638883269269669</v>
      </c>
      <c r="AZ661" s="404">
        <f>VLOOKUP(表1[[#This Row],[Pers.no.]],'[6]Person Detail'!$B:$W,21,0)</f>
        <v>1.0045956277112056</v>
      </c>
      <c r="BA661" s="404">
        <f>VLOOKUP(表1[[#This Row],[Pers.no.]],'[6]Person Detail'!$B:$W,22,0)</f>
        <v>0.95469387755102042</v>
      </c>
    </row>
    <row r="662" spans="1:53" ht="19.95" customHeight="1">
      <c r="A662" s="87" t="s">
        <v>562</v>
      </c>
      <c r="B662" s="5">
        <v>1120306</v>
      </c>
      <c r="C662" s="5" t="s">
        <v>54</v>
      </c>
      <c r="D662" s="5" t="s">
        <v>55</v>
      </c>
      <c r="E662" s="5" t="s">
        <v>2146</v>
      </c>
      <c r="F662" s="5" t="s">
        <v>2239</v>
      </c>
      <c r="G662" s="5" t="s">
        <v>2240</v>
      </c>
      <c r="H662" s="6">
        <v>44280</v>
      </c>
      <c r="I662" s="5" t="s">
        <v>105</v>
      </c>
      <c r="J662" s="5" t="s">
        <v>2269</v>
      </c>
      <c r="K662" s="5" t="s">
        <v>107</v>
      </c>
      <c r="L662" s="7">
        <v>2</v>
      </c>
      <c r="M662" s="7">
        <v>3</v>
      </c>
      <c r="N662" s="8">
        <v>9195</v>
      </c>
      <c r="O662" s="409">
        <v>2.5000000000000001E-2</v>
      </c>
      <c r="P662" s="10">
        <f t="shared" si="196"/>
        <v>230</v>
      </c>
      <c r="Q662" s="409">
        <v>0</v>
      </c>
      <c r="R662" s="10">
        <f t="shared" si="197"/>
        <v>0</v>
      </c>
      <c r="S662" s="409">
        <f t="shared" si="198"/>
        <v>2.5013594344752584E-2</v>
      </c>
      <c r="T662" s="10">
        <f t="shared" si="199"/>
        <v>230</v>
      </c>
      <c r="U662" s="10">
        <f t="shared" si="200"/>
        <v>9425</v>
      </c>
      <c r="V662" s="11">
        <v>9195</v>
      </c>
      <c r="W662" s="12">
        <f t="shared" si="201"/>
        <v>0</v>
      </c>
      <c r="X662" s="410">
        <f t="shared" si="193"/>
        <v>0</v>
      </c>
      <c r="Y662" s="411" t="str">
        <f t="shared" si="191"/>
        <v>2.00%-3.00%</v>
      </c>
      <c r="Z662" s="15"/>
      <c r="AA662" s="15"/>
      <c r="AB662" s="15"/>
      <c r="AC662" s="96"/>
      <c r="AD662" s="8">
        <f t="shared" si="202"/>
        <v>0</v>
      </c>
      <c r="AE662" s="17">
        <f t="shared" si="203"/>
        <v>9195</v>
      </c>
      <c r="AF662" s="18">
        <f t="shared" si="204"/>
        <v>0</v>
      </c>
      <c r="AG662" s="412">
        <f t="shared" si="205"/>
        <v>0</v>
      </c>
      <c r="AH662" s="20">
        <v>14</v>
      </c>
      <c r="AI662" s="20">
        <v>450</v>
      </c>
      <c r="AJ662" s="20"/>
      <c r="AK662" s="20">
        <v>688</v>
      </c>
      <c r="AL662" s="20">
        <f t="shared" si="206"/>
        <v>134818</v>
      </c>
      <c r="AM662" s="7">
        <v>3</v>
      </c>
      <c r="AN662" s="20"/>
      <c r="AO662" s="22" t="s">
        <v>2266</v>
      </c>
      <c r="AP662" s="21" t="s">
        <v>179</v>
      </c>
      <c r="AQ662" s="5" t="s">
        <v>2202</v>
      </c>
      <c r="AR662" s="5" t="s">
        <v>2203</v>
      </c>
      <c r="AS662" s="5" t="s">
        <v>425</v>
      </c>
      <c r="AT662" s="20"/>
      <c r="AU662" s="21"/>
      <c r="AV662" s="21"/>
      <c r="AW662" s="145" t="e" vm="1">
        <f t="shared" ca="1" si="207"/>
        <v>#NAME?</v>
      </c>
      <c r="AX662" s="21" t="str">
        <f>VLOOKUP(表1[[#This Row],[Pers.no.]],'[6]Person Detail'!$B:$L,11,0)</f>
        <v>70-90</v>
      </c>
      <c r="AY662" s="404">
        <f>VLOOKUP(表1[[#This Row],[Pers.no.]],'[6]Person Detail'!$B:$R,17,0)</f>
        <v>0.973015873015873</v>
      </c>
      <c r="AZ662" s="404">
        <f>VLOOKUP(表1[[#This Row],[Pers.no.]],'[6]Person Detail'!$B:$W,21,0)</f>
        <v>1.0288687479019805</v>
      </c>
      <c r="BA662" s="404">
        <f>VLOOKUP(表1[[#This Row],[Pers.no.]],'[6]Person Detail'!$B:$W,22,0)</f>
        <v>0.99945652173913047</v>
      </c>
    </row>
    <row r="663" spans="1:53" ht="19.95" customHeight="1">
      <c r="A663" s="87" t="s">
        <v>562</v>
      </c>
      <c r="B663" s="5">
        <v>1120325</v>
      </c>
      <c r="C663" s="5" t="s">
        <v>54</v>
      </c>
      <c r="D663" s="5" t="s">
        <v>55</v>
      </c>
      <c r="E663" s="5" t="s">
        <v>2146</v>
      </c>
      <c r="F663" s="5" t="s">
        <v>2239</v>
      </c>
      <c r="G663" s="5" t="s">
        <v>2240</v>
      </c>
      <c r="H663" s="6">
        <v>44347</v>
      </c>
      <c r="I663" s="5" t="s">
        <v>87</v>
      </c>
      <c r="J663" s="5" t="s">
        <v>87</v>
      </c>
      <c r="K663" s="5" t="s">
        <v>89</v>
      </c>
      <c r="L663" s="7">
        <v>2</v>
      </c>
      <c r="M663" s="7">
        <v>3</v>
      </c>
      <c r="N663" s="8">
        <v>13000</v>
      </c>
      <c r="O663" s="409">
        <v>2.5000000000000001E-2</v>
      </c>
      <c r="P663" s="10">
        <f t="shared" si="196"/>
        <v>325</v>
      </c>
      <c r="Q663" s="409">
        <v>0</v>
      </c>
      <c r="R663" s="10">
        <f t="shared" si="197"/>
        <v>0</v>
      </c>
      <c r="S663" s="409">
        <f t="shared" si="198"/>
        <v>2.5000000000000001E-2</v>
      </c>
      <c r="T663" s="10">
        <f t="shared" si="199"/>
        <v>325</v>
      </c>
      <c r="U663" s="10">
        <f t="shared" si="200"/>
        <v>13325</v>
      </c>
      <c r="V663" s="11">
        <v>13000</v>
      </c>
      <c r="W663" s="12">
        <f t="shared" si="201"/>
        <v>0</v>
      </c>
      <c r="X663" s="410">
        <f t="shared" si="193"/>
        <v>0</v>
      </c>
      <c r="Y663" s="411" t="str">
        <f t="shared" si="191"/>
        <v>2.00%-3.00%</v>
      </c>
      <c r="Z663" s="15"/>
      <c r="AA663" s="15"/>
      <c r="AB663" s="15"/>
      <c r="AC663" s="96"/>
      <c r="AD663" s="8">
        <f t="shared" si="202"/>
        <v>0</v>
      </c>
      <c r="AE663" s="17">
        <f t="shared" si="203"/>
        <v>13000</v>
      </c>
      <c r="AF663" s="18">
        <f t="shared" si="204"/>
        <v>0</v>
      </c>
      <c r="AG663" s="412">
        <f t="shared" si="205"/>
        <v>0</v>
      </c>
      <c r="AH663" s="20">
        <v>14</v>
      </c>
      <c r="AI663" s="20">
        <v>450</v>
      </c>
      <c r="AJ663" s="20"/>
      <c r="AK663" s="20">
        <v>688</v>
      </c>
      <c r="AL663" s="20">
        <f t="shared" si="206"/>
        <v>188088</v>
      </c>
      <c r="AM663" s="7">
        <v>5</v>
      </c>
      <c r="AN663" s="20"/>
      <c r="AO663" s="22" t="s">
        <v>2266</v>
      </c>
      <c r="AP663" s="21" t="s">
        <v>179</v>
      </c>
      <c r="AQ663" s="5" t="s">
        <v>2202</v>
      </c>
      <c r="AR663" s="5" t="s">
        <v>2203</v>
      </c>
      <c r="AS663" s="5" t="s">
        <v>425</v>
      </c>
      <c r="AT663" s="20"/>
      <c r="AU663" s="21"/>
      <c r="AV663" s="21"/>
      <c r="AW663" s="145" t="e" vm="1">
        <f t="shared" ca="1" si="207"/>
        <v>#NAME?</v>
      </c>
      <c r="AX663" s="21" t="str">
        <f>VLOOKUP(表1[[#This Row],[Pers.no.]],'[6]Person Detail'!$B:$L,11,0)</f>
        <v>70-90</v>
      </c>
      <c r="AY663" s="404">
        <f>VLOOKUP(表1[[#This Row],[Pers.no.]],'[6]Person Detail'!$B:$R,17,0)</f>
        <v>1.0519927169734979</v>
      </c>
      <c r="AZ663" s="404">
        <f>VLOOKUP(表1[[#This Row],[Pers.no.]],'[6]Person Detail'!$B:$W,21,0)</f>
        <v>1.1166945840312674</v>
      </c>
      <c r="BA663" s="404">
        <f>VLOOKUP(表1[[#This Row],[Pers.no.]],'[6]Person Detail'!$B:$W,22,0)</f>
        <v>1.0612244897959184</v>
      </c>
    </row>
    <row r="664" spans="1:53" ht="19.95" customHeight="1">
      <c r="A664" s="87" t="s">
        <v>562</v>
      </c>
      <c r="B664" s="5">
        <v>1120349</v>
      </c>
      <c r="C664" s="5" t="s">
        <v>54</v>
      </c>
      <c r="D664" s="5" t="s">
        <v>55</v>
      </c>
      <c r="E664" s="5" t="s">
        <v>2146</v>
      </c>
      <c r="F664" s="5" t="s">
        <v>2239</v>
      </c>
      <c r="G664" s="5" t="s">
        <v>2240</v>
      </c>
      <c r="H664" s="6">
        <v>44445</v>
      </c>
      <c r="I664" s="5" t="s">
        <v>87</v>
      </c>
      <c r="J664" s="5" t="s">
        <v>2265</v>
      </c>
      <c r="K664" s="5" t="s">
        <v>89</v>
      </c>
      <c r="L664" s="7">
        <v>2</v>
      </c>
      <c r="M664" s="7">
        <v>3</v>
      </c>
      <c r="N664" s="8">
        <v>11357</v>
      </c>
      <c r="O664" s="409">
        <v>0.03</v>
      </c>
      <c r="P664" s="10">
        <f t="shared" si="196"/>
        <v>341</v>
      </c>
      <c r="Q664" s="409">
        <v>0</v>
      </c>
      <c r="R664" s="10">
        <f t="shared" si="197"/>
        <v>0</v>
      </c>
      <c r="S664" s="409">
        <f t="shared" si="198"/>
        <v>3.0025534912388834E-2</v>
      </c>
      <c r="T664" s="10">
        <f t="shared" si="199"/>
        <v>341</v>
      </c>
      <c r="U664" s="10">
        <f t="shared" si="200"/>
        <v>11698</v>
      </c>
      <c r="V664" s="11">
        <v>11500</v>
      </c>
      <c r="W664" s="12">
        <f t="shared" si="201"/>
        <v>143</v>
      </c>
      <c r="X664" s="410">
        <f t="shared" si="193"/>
        <v>1.26E-2</v>
      </c>
      <c r="Y664" s="411" t="str">
        <f t="shared" si="191"/>
        <v>2.40%-3.60%</v>
      </c>
      <c r="Z664" s="15"/>
      <c r="AA664" s="15"/>
      <c r="AB664" s="15"/>
      <c r="AC664" s="96"/>
      <c r="AD664" s="8">
        <f t="shared" si="202"/>
        <v>0</v>
      </c>
      <c r="AE664" s="17">
        <f t="shared" si="203"/>
        <v>11500</v>
      </c>
      <c r="AF664" s="18">
        <f t="shared" si="204"/>
        <v>143</v>
      </c>
      <c r="AG664" s="412">
        <f t="shared" si="205"/>
        <v>1.2591353350356549E-2</v>
      </c>
      <c r="AH664" s="20">
        <v>14</v>
      </c>
      <c r="AI664" s="20">
        <v>450</v>
      </c>
      <c r="AJ664" s="20"/>
      <c r="AK664" s="20">
        <v>688</v>
      </c>
      <c r="AL664" s="20">
        <f t="shared" si="206"/>
        <v>167088</v>
      </c>
      <c r="AM664" s="7">
        <v>3</v>
      </c>
      <c r="AN664" s="20"/>
      <c r="AO664" s="22" t="s">
        <v>2266</v>
      </c>
      <c r="AP664" s="21" t="s">
        <v>179</v>
      </c>
      <c r="AQ664" s="5" t="s">
        <v>2202</v>
      </c>
      <c r="AR664" s="5" t="s">
        <v>2203</v>
      </c>
      <c r="AS664" s="5" t="s">
        <v>425</v>
      </c>
      <c r="AT664" s="20"/>
      <c r="AU664" s="21"/>
      <c r="AV664" s="21"/>
      <c r="AW664" s="145" t="e" vm="1">
        <f t="shared" ca="1" si="207"/>
        <v>#NAME?</v>
      </c>
      <c r="AX664" s="21" t="str">
        <f>VLOOKUP(表1[[#This Row],[Pers.no.]],'[6]Person Detail'!$B:$L,11,0)</f>
        <v>50-70</v>
      </c>
      <c r="AY664" s="404">
        <f>VLOOKUP(表1[[#This Row],[Pers.no.]],'[6]Person Detail'!$B:$R,17,0)</f>
        <v>0.91903702205138582</v>
      </c>
      <c r="AZ664" s="404">
        <f>VLOOKUP(表1[[#This Row],[Pers.no.]],'[6]Person Detail'!$B:$W,21,0)</f>
        <v>0.97556156852639264</v>
      </c>
      <c r="BA664" s="404">
        <f>VLOOKUP(表1[[#This Row],[Pers.no.]],'[6]Person Detail'!$B:$W,22,0)</f>
        <v>0.93877551020408168</v>
      </c>
    </row>
    <row r="665" spans="1:53" ht="19.95" customHeight="1">
      <c r="A665" s="87" t="s">
        <v>562</v>
      </c>
      <c r="B665" s="5">
        <v>1120353</v>
      </c>
      <c r="C665" s="5" t="s">
        <v>54</v>
      </c>
      <c r="D665" s="5" t="s">
        <v>55</v>
      </c>
      <c r="E665" s="5" t="s">
        <v>2146</v>
      </c>
      <c r="F665" s="5" t="s">
        <v>2239</v>
      </c>
      <c r="G665" s="5" t="s">
        <v>2240</v>
      </c>
      <c r="H665" s="6">
        <v>44452</v>
      </c>
      <c r="I665" s="5" t="s">
        <v>87</v>
      </c>
      <c r="J665" s="5" t="s">
        <v>87</v>
      </c>
      <c r="K665" s="5" t="s">
        <v>89</v>
      </c>
      <c r="L665" s="7">
        <v>2</v>
      </c>
      <c r="M665" s="7">
        <v>3</v>
      </c>
      <c r="N665" s="8">
        <v>9274</v>
      </c>
      <c r="O665" s="409">
        <v>0.03</v>
      </c>
      <c r="P665" s="10">
        <f t="shared" si="196"/>
        <v>278</v>
      </c>
      <c r="Q665" s="409">
        <v>0</v>
      </c>
      <c r="R665" s="10">
        <f t="shared" si="197"/>
        <v>0</v>
      </c>
      <c r="S665" s="409">
        <f t="shared" si="198"/>
        <v>2.9976277765796852E-2</v>
      </c>
      <c r="T665" s="10">
        <f t="shared" si="199"/>
        <v>278</v>
      </c>
      <c r="U665" s="10">
        <f t="shared" si="200"/>
        <v>9552</v>
      </c>
      <c r="V665" s="11">
        <v>10200</v>
      </c>
      <c r="W665" s="12">
        <f t="shared" si="201"/>
        <v>926</v>
      </c>
      <c r="X665" s="410">
        <f t="shared" si="193"/>
        <v>9.98E-2</v>
      </c>
      <c r="Y665" s="411" t="str">
        <f t="shared" si="191"/>
        <v>2.40%-3.60%</v>
      </c>
      <c r="Z665" s="15"/>
      <c r="AA665" s="15"/>
      <c r="AB665" s="15"/>
      <c r="AC665" s="96"/>
      <c r="AD665" s="8">
        <f t="shared" si="202"/>
        <v>0</v>
      </c>
      <c r="AE665" s="17">
        <f t="shared" si="203"/>
        <v>10200</v>
      </c>
      <c r="AF665" s="18">
        <f t="shared" si="204"/>
        <v>926</v>
      </c>
      <c r="AG665" s="412">
        <f t="shared" si="205"/>
        <v>9.9849040327798066E-2</v>
      </c>
      <c r="AH665" s="20">
        <v>14</v>
      </c>
      <c r="AI665" s="20">
        <v>450</v>
      </c>
      <c r="AJ665" s="20"/>
      <c r="AK665" s="20">
        <v>688</v>
      </c>
      <c r="AL665" s="20">
        <f t="shared" si="206"/>
        <v>148888</v>
      </c>
      <c r="AM665" s="7">
        <v>4</v>
      </c>
      <c r="AN665" s="20"/>
      <c r="AO665" s="22" t="s">
        <v>2276</v>
      </c>
      <c r="AP665" s="21" t="s">
        <v>413</v>
      </c>
      <c r="AQ665" s="5" t="s">
        <v>2202</v>
      </c>
      <c r="AR665" s="5" t="s">
        <v>2203</v>
      </c>
      <c r="AS665" s="5" t="s">
        <v>425</v>
      </c>
      <c r="AT665" s="20"/>
      <c r="AU665" s="21"/>
      <c r="AV665" s="21"/>
      <c r="AW665" s="145" t="e" vm="1">
        <f t="shared" ca="1" si="207"/>
        <v>#NAME?</v>
      </c>
      <c r="AX665" s="21" t="str">
        <f>VLOOKUP(表1[[#This Row],[Pers.no.]],'[6]Person Detail'!$B:$L,11,0)</f>
        <v>50-70</v>
      </c>
      <c r="AY665" s="404">
        <f>VLOOKUP(表1[[#This Row],[Pers.no.]],'[6]Person Detail'!$B:$R,17,0)</f>
        <v>0.75047541978555532</v>
      </c>
      <c r="AZ665" s="404">
        <f>VLOOKUP(表1[[#This Row],[Pers.no.]],'[6]Person Detail'!$B:$W,21,0)</f>
        <v>0.79663273633122877</v>
      </c>
      <c r="BA665" s="404">
        <f>VLOOKUP(表1[[#This Row],[Pers.no.]],'[6]Person Detail'!$B:$W,22,0)</f>
        <v>0.83265306122448979</v>
      </c>
    </row>
    <row r="666" spans="1:53" ht="19.95" customHeight="1">
      <c r="A666" s="87" t="s">
        <v>562</v>
      </c>
      <c r="B666" s="5">
        <v>1120360</v>
      </c>
      <c r="C666" s="5" t="s">
        <v>54</v>
      </c>
      <c r="D666" s="5" t="s">
        <v>55</v>
      </c>
      <c r="E666" s="5" t="s">
        <v>2146</v>
      </c>
      <c r="F666" s="5" t="s">
        <v>2239</v>
      </c>
      <c r="G666" s="5" t="s">
        <v>2240</v>
      </c>
      <c r="H666" s="6">
        <v>44517</v>
      </c>
      <c r="I666" s="5" t="s">
        <v>105</v>
      </c>
      <c r="J666" s="5" t="s">
        <v>2269</v>
      </c>
      <c r="K666" s="5" t="s">
        <v>107</v>
      </c>
      <c r="L666" s="7">
        <v>2</v>
      </c>
      <c r="M666" s="7">
        <v>3</v>
      </c>
      <c r="N666" s="8">
        <v>9465</v>
      </c>
      <c r="O666" s="409">
        <v>2.5000000000000001E-2</v>
      </c>
      <c r="P666" s="10">
        <f t="shared" si="196"/>
        <v>237</v>
      </c>
      <c r="Q666" s="409">
        <v>0</v>
      </c>
      <c r="R666" s="10">
        <f t="shared" si="197"/>
        <v>0</v>
      </c>
      <c r="S666" s="409">
        <f t="shared" si="198"/>
        <v>2.5039619651347069E-2</v>
      </c>
      <c r="T666" s="10">
        <f t="shared" si="199"/>
        <v>237</v>
      </c>
      <c r="U666" s="10">
        <f t="shared" si="200"/>
        <v>9702</v>
      </c>
      <c r="V666" s="11">
        <v>9715</v>
      </c>
      <c r="W666" s="12">
        <f t="shared" si="201"/>
        <v>250</v>
      </c>
      <c r="X666" s="410">
        <f t="shared" si="193"/>
        <v>2.64E-2</v>
      </c>
      <c r="Y666" s="411" t="str">
        <f t="shared" si="191"/>
        <v>2.00%-3.00%</v>
      </c>
      <c r="Z666" s="15"/>
      <c r="AA666" s="15"/>
      <c r="AB666" s="15"/>
      <c r="AC666" s="96"/>
      <c r="AD666" s="8">
        <f t="shared" si="202"/>
        <v>0</v>
      </c>
      <c r="AE666" s="17">
        <f t="shared" si="203"/>
        <v>9715</v>
      </c>
      <c r="AF666" s="18">
        <f t="shared" si="204"/>
        <v>250</v>
      </c>
      <c r="AG666" s="412">
        <f t="shared" si="205"/>
        <v>2.6413100898045494E-2</v>
      </c>
      <c r="AH666" s="20">
        <v>14</v>
      </c>
      <c r="AI666" s="20">
        <v>450</v>
      </c>
      <c r="AJ666" s="20"/>
      <c r="AK666" s="20">
        <v>688</v>
      </c>
      <c r="AL666" s="20">
        <f t="shared" si="206"/>
        <v>142098</v>
      </c>
      <c r="AM666" s="7">
        <v>4</v>
      </c>
      <c r="AN666" s="20"/>
      <c r="AO666" s="21"/>
      <c r="AP666" s="21"/>
      <c r="AQ666" s="5" t="s">
        <v>2202</v>
      </c>
      <c r="AR666" s="5" t="s">
        <v>2203</v>
      </c>
      <c r="AS666" s="5" t="s">
        <v>425</v>
      </c>
      <c r="AT666" s="20"/>
      <c r="AU666" s="21"/>
      <c r="AV666" s="21"/>
      <c r="AW666" s="145" t="e" vm="1">
        <f t="shared" ca="1" si="207"/>
        <v>#NAME?</v>
      </c>
      <c r="AX666" s="21" t="str">
        <f>VLOOKUP(表1[[#This Row],[Pers.no.]],'[6]Person Detail'!$B:$L,11,0)</f>
        <v>70-90</v>
      </c>
      <c r="AY666" s="404">
        <f>VLOOKUP(表1[[#This Row],[Pers.no.]],'[6]Person Detail'!$B:$R,17,0)</f>
        <v>1.0015873015873016</v>
      </c>
      <c r="AZ666" s="404">
        <f>VLOOKUP(表1[[#This Row],[Pers.no.]],'[6]Person Detail'!$B:$W,21,0)</f>
        <v>1.0590802282645182</v>
      </c>
      <c r="BA666" s="404">
        <f>VLOOKUP(表1[[#This Row],[Pers.no.]],'[6]Person Detail'!$B:$W,22,0)</f>
        <v>1.0559782608695651</v>
      </c>
    </row>
    <row r="667" spans="1:53" ht="19.95" customHeight="1">
      <c r="A667" s="87" t="s">
        <v>562</v>
      </c>
      <c r="B667" s="5">
        <v>1120393</v>
      </c>
      <c r="C667" s="5" t="s">
        <v>54</v>
      </c>
      <c r="D667" s="5" t="s">
        <v>55</v>
      </c>
      <c r="E667" s="5" t="s">
        <v>2146</v>
      </c>
      <c r="F667" s="5" t="s">
        <v>2239</v>
      </c>
      <c r="G667" s="5" t="s">
        <v>2240</v>
      </c>
      <c r="H667" s="6">
        <v>44909</v>
      </c>
      <c r="I667" s="5" t="s">
        <v>105</v>
      </c>
      <c r="J667" s="5" t="s">
        <v>2269</v>
      </c>
      <c r="K667" s="5" t="s">
        <v>107</v>
      </c>
      <c r="L667" s="7">
        <v>2</v>
      </c>
      <c r="M667" s="7">
        <v>4</v>
      </c>
      <c r="N667" s="8">
        <v>10312</v>
      </c>
      <c r="O667" s="409">
        <v>3.7500000000000006E-2</v>
      </c>
      <c r="P667" s="10">
        <f t="shared" si="196"/>
        <v>387</v>
      </c>
      <c r="Q667" s="409">
        <v>0</v>
      </c>
      <c r="R667" s="10">
        <f t="shared" si="197"/>
        <v>0</v>
      </c>
      <c r="S667" s="409">
        <f t="shared" si="198"/>
        <v>3.7529092319627616E-2</v>
      </c>
      <c r="T667" s="10">
        <f t="shared" si="199"/>
        <v>387</v>
      </c>
      <c r="U667" s="10">
        <f t="shared" si="200"/>
        <v>10699</v>
      </c>
      <c r="V667" s="11">
        <v>10312</v>
      </c>
      <c r="W667" s="12">
        <f t="shared" si="201"/>
        <v>0</v>
      </c>
      <c r="X667" s="410">
        <f t="shared" si="193"/>
        <v>0</v>
      </c>
      <c r="Y667" s="411" t="str">
        <f t="shared" si="191"/>
        <v>3.00%-4.50%</v>
      </c>
      <c r="Z667" s="15"/>
      <c r="AA667" s="15"/>
      <c r="AB667" s="15"/>
      <c r="AC667" s="96"/>
      <c r="AD667" s="8">
        <f t="shared" si="202"/>
        <v>0</v>
      </c>
      <c r="AE667" s="17">
        <f t="shared" si="203"/>
        <v>10312</v>
      </c>
      <c r="AF667" s="18">
        <f t="shared" si="204"/>
        <v>0</v>
      </c>
      <c r="AG667" s="412">
        <f t="shared" si="205"/>
        <v>0</v>
      </c>
      <c r="AH667" s="20">
        <v>14</v>
      </c>
      <c r="AI667" s="20">
        <v>450</v>
      </c>
      <c r="AJ667" s="20"/>
      <c r="AK667" s="20">
        <v>688</v>
      </c>
      <c r="AL667" s="20">
        <f t="shared" si="206"/>
        <v>150456</v>
      </c>
      <c r="AM667" s="7">
        <v>3</v>
      </c>
      <c r="AN667" s="20"/>
      <c r="AO667" s="22" t="s">
        <v>2279</v>
      </c>
      <c r="AP667" s="21" t="s">
        <v>179</v>
      </c>
      <c r="AQ667" s="5" t="s">
        <v>2202</v>
      </c>
      <c r="AR667" s="5" t="s">
        <v>2203</v>
      </c>
      <c r="AS667" s="5" t="s">
        <v>425</v>
      </c>
      <c r="AT667" s="20"/>
      <c r="AU667" s="21"/>
      <c r="AV667" s="21"/>
      <c r="AW667" s="145" t="e" vm="1">
        <f t="shared" ca="1" si="207"/>
        <v>#NAME?</v>
      </c>
      <c r="AX667" s="21" t="str">
        <f>VLOOKUP(表1[[#This Row],[Pers.no.]],'[6]Person Detail'!$B:$L,11,0)</f>
        <v>70-90</v>
      </c>
      <c r="AY667" s="404">
        <f>VLOOKUP(表1[[#This Row],[Pers.no.]],'[6]Person Detail'!$B:$R,17,0)</f>
        <v>1.0912169312169313</v>
      </c>
      <c r="AZ667" s="404">
        <f>VLOOKUP(表1[[#This Row],[Pers.no.]],'[6]Person Detail'!$B:$W,21,0)</f>
        <v>1.1538547611055163</v>
      </c>
      <c r="BA667" s="404">
        <f>VLOOKUP(表1[[#This Row],[Pers.no.]],'[6]Person Detail'!$B:$W,22,0)</f>
        <v>1.1208695652173912</v>
      </c>
    </row>
    <row r="668" spans="1:53" ht="19.95" customHeight="1">
      <c r="A668" s="87" t="s">
        <v>562</v>
      </c>
      <c r="B668" s="5">
        <v>1706029</v>
      </c>
      <c r="C668" s="5" t="s">
        <v>54</v>
      </c>
      <c r="D668" s="5" t="s">
        <v>55</v>
      </c>
      <c r="E668" s="5" t="s">
        <v>2146</v>
      </c>
      <c r="F668" s="5" t="s">
        <v>2239</v>
      </c>
      <c r="G668" s="5" t="s">
        <v>2240</v>
      </c>
      <c r="H668" s="6">
        <v>40023</v>
      </c>
      <c r="I668" s="5" t="s">
        <v>105</v>
      </c>
      <c r="J668" s="5" t="s">
        <v>105</v>
      </c>
      <c r="K668" s="5" t="s">
        <v>107</v>
      </c>
      <c r="L668" s="7">
        <v>2</v>
      </c>
      <c r="M668" s="7">
        <v>5</v>
      </c>
      <c r="N668" s="8">
        <v>8050</v>
      </c>
      <c r="O668" s="409">
        <v>0.06</v>
      </c>
      <c r="P668" s="10">
        <f t="shared" si="196"/>
        <v>483</v>
      </c>
      <c r="Q668" s="409">
        <v>2.7E-2</v>
      </c>
      <c r="R668" s="10">
        <f t="shared" si="197"/>
        <v>217</v>
      </c>
      <c r="S668" s="409">
        <f t="shared" si="198"/>
        <v>8.6956521739130432E-2</v>
      </c>
      <c r="T668" s="10">
        <f t="shared" si="199"/>
        <v>700</v>
      </c>
      <c r="U668" s="10">
        <f t="shared" si="200"/>
        <v>8750</v>
      </c>
      <c r="V668" s="11">
        <f>9600-317</f>
        <v>9283</v>
      </c>
      <c r="W668" s="12">
        <f t="shared" si="201"/>
        <v>1233</v>
      </c>
      <c r="X668" s="410">
        <f t="shared" si="193"/>
        <v>0.1532</v>
      </c>
      <c r="Y668" s="411" t="str">
        <f t="shared" si="191"/>
        <v>6.96%-10.43%</v>
      </c>
      <c r="Z668" s="15"/>
      <c r="AA668" s="15"/>
      <c r="AB668" s="15"/>
      <c r="AC668" s="96"/>
      <c r="AD668" s="8">
        <f t="shared" si="202"/>
        <v>0</v>
      </c>
      <c r="AE668" s="17">
        <f t="shared" si="203"/>
        <v>9283</v>
      </c>
      <c r="AF668" s="18">
        <f t="shared" si="204"/>
        <v>1233</v>
      </c>
      <c r="AG668" s="412">
        <f t="shared" si="205"/>
        <v>0.15316770186335393</v>
      </c>
      <c r="AH668" s="20">
        <v>14</v>
      </c>
      <c r="AI668" s="20">
        <v>450</v>
      </c>
      <c r="AJ668" s="20"/>
      <c r="AK668" s="20">
        <v>688</v>
      </c>
      <c r="AL668" s="20">
        <f t="shared" si="206"/>
        <v>136050</v>
      </c>
      <c r="AM668" s="7">
        <v>3</v>
      </c>
      <c r="AN668" s="20"/>
      <c r="AO668" s="22" t="s">
        <v>2280</v>
      </c>
      <c r="AP668" s="21" t="s">
        <v>115</v>
      </c>
      <c r="AQ668" s="5" t="s">
        <v>2202</v>
      </c>
      <c r="AR668" s="5" t="s">
        <v>2203</v>
      </c>
      <c r="AS668" s="5" t="s">
        <v>425</v>
      </c>
      <c r="AT668" s="20"/>
      <c r="AU668" s="21"/>
      <c r="AV668" s="21"/>
      <c r="AW668" s="145" t="e" vm="1">
        <f t="shared" ca="1" si="207"/>
        <v>#NAME?</v>
      </c>
      <c r="AX668" s="21" t="str">
        <f>VLOOKUP(表1[[#This Row],[Pers.no.]],'[6]Person Detail'!$B:$L,11,0)</f>
        <v>50-70</v>
      </c>
      <c r="AY668" s="404">
        <f>VLOOKUP(表1[[#This Row],[Pers.no.]],'[6]Person Detail'!$B:$R,17,0)</f>
        <v>0.85185185185185186</v>
      </c>
      <c r="AZ668" s="404">
        <f>VLOOKUP(表1[[#This Row],[Pers.no.]],'[6]Person Detail'!$B:$W,21,0)</f>
        <v>0.90074969229047774</v>
      </c>
      <c r="BA668" s="404">
        <f>VLOOKUP(表1[[#This Row],[Pers.no.]],'[6]Person Detail'!$B:$W,22,0)</f>
        <v>1.0434782608695652</v>
      </c>
    </row>
    <row r="669" spans="1:53" ht="19.95" customHeight="1">
      <c r="A669" s="87" t="s">
        <v>562</v>
      </c>
      <c r="B669" s="5">
        <v>1707015</v>
      </c>
      <c r="C669" s="5" t="s">
        <v>54</v>
      </c>
      <c r="D669" s="5" t="s">
        <v>55</v>
      </c>
      <c r="E669" s="5" t="s">
        <v>2146</v>
      </c>
      <c r="F669" s="5" t="s">
        <v>2239</v>
      </c>
      <c r="G669" s="5" t="s">
        <v>2240</v>
      </c>
      <c r="H669" s="6">
        <v>40391</v>
      </c>
      <c r="I669" s="5" t="s">
        <v>105</v>
      </c>
      <c r="J669" s="5" t="s">
        <v>105</v>
      </c>
      <c r="K669" s="5" t="s">
        <v>107</v>
      </c>
      <c r="L669" s="7">
        <v>2</v>
      </c>
      <c r="M669" s="7">
        <v>4</v>
      </c>
      <c r="N669" s="8">
        <v>7774</v>
      </c>
      <c r="O669" s="409">
        <v>3.7500000000000006E-2</v>
      </c>
      <c r="P669" s="10">
        <f t="shared" si="196"/>
        <v>292</v>
      </c>
      <c r="Q669" s="409">
        <v>1.55E-2</v>
      </c>
      <c r="R669" s="10">
        <f t="shared" si="197"/>
        <v>120</v>
      </c>
      <c r="S669" s="409">
        <f t="shared" si="198"/>
        <v>5.2997170054026238E-2</v>
      </c>
      <c r="T669" s="10">
        <f t="shared" si="199"/>
        <v>412</v>
      </c>
      <c r="U669" s="10">
        <f t="shared" si="200"/>
        <v>8186</v>
      </c>
      <c r="V669" s="11">
        <v>8600</v>
      </c>
      <c r="W669" s="12">
        <f t="shared" si="201"/>
        <v>826</v>
      </c>
      <c r="X669" s="410">
        <f t="shared" si="193"/>
        <v>0.10630000000000001</v>
      </c>
      <c r="Y669" s="411" t="str">
        <f t="shared" si="191"/>
        <v>4.24%-6.36%</v>
      </c>
      <c r="Z669" s="15"/>
      <c r="AA669" s="15"/>
      <c r="AB669" s="15"/>
      <c r="AC669" s="96"/>
      <c r="AD669" s="8">
        <f t="shared" si="202"/>
        <v>0</v>
      </c>
      <c r="AE669" s="17">
        <f t="shared" si="203"/>
        <v>8600</v>
      </c>
      <c r="AF669" s="18">
        <f t="shared" si="204"/>
        <v>826</v>
      </c>
      <c r="AG669" s="412">
        <f t="shared" si="205"/>
        <v>0.10625160792384869</v>
      </c>
      <c r="AH669" s="20">
        <v>14</v>
      </c>
      <c r="AI669" s="20">
        <v>450</v>
      </c>
      <c r="AJ669" s="20"/>
      <c r="AK669" s="20">
        <v>688</v>
      </c>
      <c r="AL669" s="20">
        <f t="shared" si="206"/>
        <v>126488</v>
      </c>
      <c r="AM669" s="7">
        <v>3</v>
      </c>
      <c r="AN669" s="20"/>
      <c r="AO669" s="22" t="s">
        <v>2283</v>
      </c>
      <c r="AP669" s="21" t="s">
        <v>115</v>
      </c>
      <c r="AQ669" s="5" t="s">
        <v>2202</v>
      </c>
      <c r="AR669" s="5" t="s">
        <v>2203</v>
      </c>
      <c r="AS669" s="5" t="s">
        <v>425</v>
      </c>
      <c r="AT669" s="20"/>
      <c r="AU669" s="21"/>
      <c r="AV669" s="21"/>
      <c r="AW669" s="145" t="e" vm="1">
        <f t="shared" ca="1" si="207"/>
        <v>#NAME?</v>
      </c>
      <c r="AX669" s="21" t="str">
        <f>VLOOKUP(表1[[#This Row],[Pers.no.]],'[6]Person Detail'!$B:$L,11,0)</f>
        <v>70-90</v>
      </c>
      <c r="AY669" s="404">
        <f>VLOOKUP(表1[[#This Row],[Pers.no.]],'[6]Person Detail'!$B:$R,17,0)</f>
        <v>0.82264550264550262</v>
      </c>
      <c r="AZ669" s="404">
        <f>VLOOKUP(表1[[#This Row],[Pers.no.]],'[6]Person Detail'!$B:$W,21,0)</f>
        <v>0.86986684569766137</v>
      </c>
      <c r="BA669" s="404">
        <f>VLOOKUP(表1[[#This Row],[Pers.no.]],'[6]Person Detail'!$B:$W,22,0)</f>
        <v>0.93478260869565222</v>
      </c>
    </row>
    <row r="670" spans="1:53" ht="19.95" customHeight="1">
      <c r="A670" s="87" t="s">
        <v>562</v>
      </c>
      <c r="B670" s="5">
        <v>1708038</v>
      </c>
      <c r="C670" s="5" t="s">
        <v>54</v>
      </c>
      <c r="D670" s="5" t="s">
        <v>55</v>
      </c>
      <c r="E670" s="5" t="s">
        <v>2146</v>
      </c>
      <c r="F670" s="5" t="s">
        <v>2239</v>
      </c>
      <c r="G670" s="5" t="s">
        <v>2240</v>
      </c>
      <c r="H670" s="6">
        <v>40764</v>
      </c>
      <c r="I670" s="5" t="s">
        <v>105</v>
      </c>
      <c r="J670" s="5" t="s">
        <v>105</v>
      </c>
      <c r="K670" s="5" t="s">
        <v>107</v>
      </c>
      <c r="L670" s="7">
        <v>2</v>
      </c>
      <c r="M670" s="7">
        <v>3</v>
      </c>
      <c r="N670" s="8">
        <v>8789</v>
      </c>
      <c r="O670" s="409">
        <v>2.5000000000000001E-2</v>
      </c>
      <c r="P670" s="10">
        <f t="shared" si="196"/>
        <v>220</v>
      </c>
      <c r="Q670" s="409">
        <v>0</v>
      </c>
      <c r="R670" s="10">
        <f t="shared" si="197"/>
        <v>0</v>
      </c>
      <c r="S670" s="409">
        <f t="shared" si="198"/>
        <v>2.5031289111389236E-2</v>
      </c>
      <c r="T670" s="10">
        <f t="shared" si="199"/>
        <v>220</v>
      </c>
      <c r="U670" s="10">
        <f t="shared" si="200"/>
        <v>9009</v>
      </c>
      <c r="V670" s="11">
        <v>8789</v>
      </c>
      <c r="W670" s="12">
        <f t="shared" si="201"/>
        <v>0</v>
      </c>
      <c r="X670" s="410">
        <f t="shared" si="193"/>
        <v>0</v>
      </c>
      <c r="Y670" s="411" t="str">
        <f t="shared" si="191"/>
        <v>2.00%-3.00%</v>
      </c>
      <c r="Z670" s="15"/>
      <c r="AA670" s="15"/>
      <c r="AB670" s="15"/>
      <c r="AC670" s="96"/>
      <c r="AD670" s="8">
        <f t="shared" si="202"/>
        <v>0</v>
      </c>
      <c r="AE670" s="17">
        <f t="shared" si="203"/>
        <v>8789</v>
      </c>
      <c r="AF670" s="18">
        <f t="shared" si="204"/>
        <v>0</v>
      </c>
      <c r="AG670" s="412">
        <f t="shared" si="205"/>
        <v>0</v>
      </c>
      <c r="AH670" s="20">
        <v>14</v>
      </c>
      <c r="AI670" s="20">
        <v>450</v>
      </c>
      <c r="AJ670" s="20"/>
      <c r="AK670" s="20">
        <v>688</v>
      </c>
      <c r="AL670" s="20">
        <f t="shared" si="206"/>
        <v>129134</v>
      </c>
      <c r="AM670" s="7">
        <v>3</v>
      </c>
      <c r="AN670" s="20"/>
      <c r="AO670" s="22" t="s">
        <v>2284</v>
      </c>
      <c r="AP670" s="21" t="s">
        <v>179</v>
      </c>
      <c r="AQ670" s="5" t="s">
        <v>2202</v>
      </c>
      <c r="AR670" s="5" t="s">
        <v>2203</v>
      </c>
      <c r="AS670" s="5" t="s">
        <v>425</v>
      </c>
      <c r="AT670" s="20"/>
      <c r="AU670" s="21"/>
      <c r="AV670" s="21"/>
      <c r="AW670" s="145" t="e" vm="1">
        <f t="shared" ca="1" si="207"/>
        <v>#NAME?</v>
      </c>
      <c r="AX670" s="21" t="str">
        <f>VLOOKUP(表1[[#This Row],[Pers.no.]],'[6]Person Detail'!$B:$L,11,0)</f>
        <v>70-90</v>
      </c>
      <c r="AY670" s="404">
        <f>VLOOKUP(表1[[#This Row],[Pers.no.]],'[6]Person Detail'!$B:$R,17,0)</f>
        <v>0.93005291005291002</v>
      </c>
      <c r="AZ670" s="404">
        <f>VLOOKUP(表1[[#This Row],[Pers.no.]],'[6]Person Detail'!$B:$W,21,0)</f>
        <v>0.98343963298646075</v>
      </c>
      <c r="BA670" s="404">
        <f>VLOOKUP(表1[[#This Row],[Pers.no.]],'[6]Person Detail'!$B:$W,22,0)</f>
        <v>0.95532608695652177</v>
      </c>
    </row>
    <row r="671" spans="1:53" ht="19.95" customHeight="1">
      <c r="A671" s="87" t="s">
        <v>562</v>
      </c>
      <c r="B671" s="5">
        <v>1709034</v>
      </c>
      <c r="C671" s="5" t="s">
        <v>54</v>
      </c>
      <c r="D671" s="5" t="s">
        <v>55</v>
      </c>
      <c r="E671" s="5" t="s">
        <v>2146</v>
      </c>
      <c r="F671" s="5" t="s">
        <v>2239</v>
      </c>
      <c r="G671" s="5" t="s">
        <v>2240</v>
      </c>
      <c r="H671" s="6">
        <v>41115</v>
      </c>
      <c r="I671" s="5" t="s">
        <v>285</v>
      </c>
      <c r="J671" s="5" t="s">
        <v>2287</v>
      </c>
      <c r="K671" s="5" t="s">
        <v>286</v>
      </c>
      <c r="L671" s="7">
        <v>2</v>
      </c>
      <c r="M671" s="7">
        <v>3</v>
      </c>
      <c r="N671" s="8">
        <v>7050</v>
      </c>
      <c r="O671" s="409">
        <v>2.5000000000000001E-2</v>
      </c>
      <c r="P671" s="10">
        <f t="shared" si="196"/>
        <v>176</v>
      </c>
      <c r="Q671" s="409">
        <v>0</v>
      </c>
      <c r="R671" s="10">
        <f t="shared" si="197"/>
        <v>0</v>
      </c>
      <c r="S671" s="409">
        <f t="shared" si="198"/>
        <v>2.4964539007092199E-2</v>
      </c>
      <c r="T671" s="10">
        <f t="shared" si="199"/>
        <v>176</v>
      </c>
      <c r="U671" s="10">
        <f t="shared" si="200"/>
        <v>7226</v>
      </c>
      <c r="V671" s="11">
        <v>7050</v>
      </c>
      <c r="W671" s="12">
        <f t="shared" si="201"/>
        <v>0</v>
      </c>
      <c r="X671" s="410">
        <f t="shared" si="193"/>
        <v>0</v>
      </c>
      <c r="Y671" s="411" t="str">
        <f t="shared" si="191"/>
        <v>2.00%-3.00%</v>
      </c>
      <c r="Z671" s="15"/>
      <c r="AA671" s="15"/>
      <c r="AB671" s="15"/>
      <c r="AC671" s="96"/>
      <c r="AD671" s="8">
        <f t="shared" si="202"/>
        <v>0</v>
      </c>
      <c r="AE671" s="17">
        <f t="shared" si="203"/>
        <v>7050</v>
      </c>
      <c r="AF671" s="18">
        <f t="shared" si="204"/>
        <v>0</v>
      </c>
      <c r="AG671" s="412">
        <f t="shared" si="205"/>
        <v>0</v>
      </c>
      <c r="AH671" s="20">
        <v>14</v>
      </c>
      <c r="AI671" s="20">
        <v>450</v>
      </c>
      <c r="AJ671" s="20"/>
      <c r="AK671" s="20">
        <v>688</v>
      </c>
      <c r="AL671" s="20">
        <f t="shared" si="206"/>
        <v>104788</v>
      </c>
      <c r="AM671" s="7">
        <v>3</v>
      </c>
      <c r="AN671" s="20"/>
      <c r="AO671" s="22" t="s">
        <v>2284</v>
      </c>
      <c r="AP671" s="21" t="s">
        <v>179</v>
      </c>
      <c r="AQ671" s="5" t="s">
        <v>2202</v>
      </c>
      <c r="AR671" s="5" t="s">
        <v>2203</v>
      </c>
      <c r="AS671" s="5" t="s">
        <v>425</v>
      </c>
      <c r="AT671" s="20"/>
      <c r="AU671" s="21"/>
      <c r="AV671" s="21"/>
      <c r="AW671" s="145" t="e" vm="1">
        <f t="shared" ca="1" si="207"/>
        <v>#NAME?</v>
      </c>
      <c r="AX671" s="21" t="str">
        <f>VLOOKUP(表1[[#This Row],[Pers.no.]],'[6]Person Detail'!$B:$L,11,0)</f>
        <v>70-90</v>
      </c>
      <c r="AY671" s="404">
        <f>VLOOKUP(表1[[#This Row],[Pers.no.]],'[6]Person Detail'!$B:$R,17,0)</f>
        <v>1</v>
      </c>
      <c r="AZ671" s="404">
        <f>VLOOKUP(表1[[#This Row],[Pers.no.]],'[6]Person Detail'!$B:$W,21,0)</f>
        <v>1.0195227765726682</v>
      </c>
      <c r="BA671" s="404">
        <f>VLOOKUP(表1[[#This Row],[Pers.no.]],'[6]Person Detail'!$B:$W,22,0)</f>
        <v>0.99121265377855883</v>
      </c>
    </row>
    <row r="672" spans="1:53" ht="19.95" customHeight="1">
      <c r="A672" s="87" t="s">
        <v>562</v>
      </c>
      <c r="B672" s="5">
        <v>1710062</v>
      </c>
      <c r="C672" s="5" t="s">
        <v>54</v>
      </c>
      <c r="D672" s="5" t="s">
        <v>55</v>
      </c>
      <c r="E672" s="5" t="s">
        <v>2146</v>
      </c>
      <c r="F672" s="5" t="s">
        <v>2239</v>
      </c>
      <c r="G672" s="5" t="s">
        <v>2240</v>
      </c>
      <c r="H672" s="6">
        <v>41460</v>
      </c>
      <c r="I672" s="5" t="s">
        <v>105</v>
      </c>
      <c r="J672" s="5" t="s">
        <v>105</v>
      </c>
      <c r="K672" s="5" t="s">
        <v>107</v>
      </c>
      <c r="L672" s="7">
        <v>2</v>
      </c>
      <c r="M672" s="7">
        <v>4</v>
      </c>
      <c r="N672" s="8">
        <v>9468</v>
      </c>
      <c r="O672" s="409">
        <v>3.7500000000000006E-2</v>
      </c>
      <c r="P672" s="10">
        <f t="shared" si="196"/>
        <v>355</v>
      </c>
      <c r="Q672" s="409">
        <v>1.55E-2</v>
      </c>
      <c r="R672" s="10">
        <f t="shared" si="197"/>
        <v>147</v>
      </c>
      <c r="S672" s="409">
        <f t="shared" si="198"/>
        <v>5.3020701309674692E-2</v>
      </c>
      <c r="T672" s="10">
        <f t="shared" si="199"/>
        <v>502</v>
      </c>
      <c r="U672" s="10">
        <f t="shared" si="200"/>
        <v>9970</v>
      </c>
      <c r="V672" s="11">
        <v>10000</v>
      </c>
      <c r="W672" s="12">
        <f t="shared" si="201"/>
        <v>532</v>
      </c>
      <c r="X672" s="410">
        <f t="shared" si="193"/>
        <v>5.62E-2</v>
      </c>
      <c r="Y672" s="411" t="str">
        <f t="shared" si="191"/>
        <v>4.24%-6.36%</v>
      </c>
      <c r="Z672" s="15"/>
      <c r="AA672" s="15"/>
      <c r="AB672" s="15"/>
      <c r="AC672" s="96"/>
      <c r="AD672" s="8">
        <f t="shared" si="202"/>
        <v>0</v>
      </c>
      <c r="AE672" s="17">
        <f t="shared" si="203"/>
        <v>10000</v>
      </c>
      <c r="AF672" s="18">
        <f t="shared" si="204"/>
        <v>532</v>
      </c>
      <c r="AG672" s="412">
        <f t="shared" si="205"/>
        <v>5.618926911702582E-2</v>
      </c>
      <c r="AH672" s="20">
        <v>14</v>
      </c>
      <c r="AI672" s="20">
        <v>550</v>
      </c>
      <c r="AJ672" s="20"/>
      <c r="AK672" s="20">
        <v>688</v>
      </c>
      <c r="AL672" s="20">
        <f t="shared" si="206"/>
        <v>147288</v>
      </c>
      <c r="AM672" s="7">
        <v>3</v>
      </c>
      <c r="AN672" s="20"/>
      <c r="AO672" s="21"/>
      <c r="AP672" s="21"/>
      <c r="AQ672" s="5" t="s">
        <v>2202</v>
      </c>
      <c r="AR672" s="5" t="s">
        <v>2203</v>
      </c>
      <c r="AS672" s="5" t="s">
        <v>425</v>
      </c>
      <c r="AT672" s="20"/>
      <c r="AU672" s="21"/>
      <c r="AV672" s="21"/>
      <c r="AW672" s="145" t="e" vm="1">
        <f t="shared" ca="1" si="207"/>
        <v>#NAME?</v>
      </c>
      <c r="AX672" s="21" t="str">
        <f>VLOOKUP(表1[[#This Row],[Pers.no.]],'[6]Person Detail'!$B:$L,11,0)</f>
        <v>70-90</v>
      </c>
      <c r="AY672" s="404">
        <f>VLOOKUP(表1[[#This Row],[Pers.no.]],'[6]Person Detail'!$B:$R,17,0)</f>
        <v>1.0019047619047619</v>
      </c>
      <c r="AZ672" s="404">
        <f>VLOOKUP(表1[[#This Row],[Pers.no.]],'[6]Person Detail'!$B:$W,21,0)</f>
        <v>1.0594159113796575</v>
      </c>
      <c r="BA672" s="404">
        <f>VLOOKUP(表1[[#This Row],[Pers.no.]],'[6]Person Detail'!$B:$W,22,0)</f>
        <v>1.0869565217391304</v>
      </c>
    </row>
    <row r="673" spans="1:53" ht="19.95" customHeight="1">
      <c r="A673" s="87" t="s">
        <v>562</v>
      </c>
      <c r="B673" s="5">
        <v>1120236</v>
      </c>
      <c r="C673" s="5" t="s">
        <v>54</v>
      </c>
      <c r="D673" s="5" t="s">
        <v>55</v>
      </c>
      <c r="E673" s="5" t="s">
        <v>2146</v>
      </c>
      <c r="F673" s="5" t="s">
        <v>2250</v>
      </c>
      <c r="G673" s="5" t="s">
        <v>2251</v>
      </c>
      <c r="H673" s="6">
        <v>43525</v>
      </c>
      <c r="I673" s="5" t="s">
        <v>105</v>
      </c>
      <c r="J673" s="5" t="s">
        <v>2288</v>
      </c>
      <c r="K673" s="5" t="s">
        <v>107</v>
      </c>
      <c r="L673" s="7">
        <v>2</v>
      </c>
      <c r="M673" s="7">
        <v>4</v>
      </c>
      <c r="N673" s="8">
        <v>9504</v>
      </c>
      <c r="O673" s="409">
        <v>4.4999999999999998E-2</v>
      </c>
      <c r="P673" s="10">
        <f t="shared" si="196"/>
        <v>428</v>
      </c>
      <c r="Q673" s="409">
        <v>4.2099999999999999E-2</v>
      </c>
      <c r="R673" s="10">
        <f t="shared" si="197"/>
        <v>400</v>
      </c>
      <c r="S673" s="409">
        <f t="shared" si="198"/>
        <v>8.7121212121212127E-2</v>
      </c>
      <c r="T673" s="10">
        <f t="shared" si="199"/>
        <v>828</v>
      </c>
      <c r="U673" s="10">
        <f t="shared" si="200"/>
        <v>10332</v>
      </c>
      <c r="V673" s="11">
        <v>10332</v>
      </c>
      <c r="W673" s="12">
        <f t="shared" si="201"/>
        <v>828</v>
      </c>
      <c r="X673" s="410">
        <f t="shared" si="193"/>
        <v>8.7099999999999997E-2</v>
      </c>
      <c r="Y673" s="411" t="str">
        <f t="shared" si="191"/>
        <v>6.97%-10.45%</v>
      </c>
      <c r="Z673" s="15"/>
      <c r="AA673" s="15"/>
      <c r="AB673" s="15"/>
      <c r="AC673" s="96"/>
      <c r="AD673" s="8">
        <f t="shared" si="202"/>
        <v>0</v>
      </c>
      <c r="AE673" s="17">
        <f t="shared" si="203"/>
        <v>10332</v>
      </c>
      <c r="AF673" s="18">
        <f t="shared" si="204"/>
        <v>828</v>
      </c>
      <c r="AG673" s="412">
        <f t="shared" si="205"/>
        <v>8.7121212121212155E-2</v>
      </c>
      <c r="AH673" s="20">
        <v>14</v>
      </c>
      <c r="AI673" s="20">
        <v>450</v>
      </c>
      <c r="AJ673" s="20"/>
      <c r="AK673" s="20">
        <v>688</v>
      </c>
      <c r="AL673" s="20">
        <f t="shared" si="206"/>
        <v>150736</v>
      </c>
      <c r="AM673" s="7">
        <v>3</v>
      </c>
      <c r="AN673" s="20"/>
      <c r="AO673" s="21"/>
      <c r="AP673" s="21"/>
      <c r="AQ673" s="5" t="s">
        <v>2202</v>
      </c>
      <c r="AR673" s="5" t="s">
        <v>2203</v>
      </c>
      <c r="AS673" s="5" t="s">
        <v>425</v>
      </c>
      <c r="AT673" s="20"/>
      <c r="AU673" s="21"/>
      <c r="AV673" s="21"/>
      <c r="AW673" s="145" t="e" vm="1">
        <f t="shared" ca="1" si="207"/>
        <v>#NAME?</v>
      </c>
      <c r="AX673" s="21" t="str">
        <f>VLOOKUP(表1[[#This Row],[Pers.no.]],'[6]Person Detail'!$B:$L,11,0)</f>
        <v>50-70</v>
      </c>
      <c r="AY673" s="404">
        <f>VLOOKUP(表1[[#This Row],[Pers.no.]],'[6]Person Detail'!$B:$R,17,0)</f>
        <v>1.0057142857142858</v>
      </c>
      <c r="AZ673" s="404">
        <f>VLOOKUP(表1[[#This Row],[Pers.no.]],'[6]Person Detail'!$B:$W,21,0)</f>
        <v>1.0634441087613293</v>
      </c>
      <c r="BA673" s="404">
        <f>VLOOKUP(表1[[#This Row],[Pers.no.]],'[6]Person Detail'!$B:$W,22,0)</f>
        <v>1.1230434782608696</v>
      </c>
    </row>
    <row r="674" spans="1:53" ht="19.95" customHeight="1">
      <c r="A674" s="87" t="s">
        <v>562</v>
      </c>
      <c r="B674" s="5">
        <v>1132015</v>
      </c>
      <c r="C674" s="5" t="s">
        <v>54</v>
      </c>
      <c r="D674" s="5" t="s">
        <v>55</v>
      </c>
      <c r="E674" s="5" t="s">
        <v>2146</v>
      </c>
      <c r="F674" s="5" t="s">
        <v>2250</v>
      </c>
      <c r="G674" s="5" t="s">
        <v>2251</v>
      </c>
      <c r="H674" s="6">
        <v>34182</v>
      </c>
      <c r="I674" s="5" t="s">
        <v>105</v>
      </c>
      <c r="J674" s="5" t="s">
        <v>2291</v>
      </c>
      <c r="K674" s="5" t="s">
        <v>107</v>
      </c>
      <c r="L674" s="7">
        <v>2</v>
      </c>
      <c r="M674" s="7">
        <v>1</v>
      </c>
      <c r="N674" s="8">
        <v>8937</v>
      </c>
      <c r="O674" s="409">
        <v>0</v>
      </c>
      <c r="P674" s="10">
        <f t="shared" si="196"/>
        <v>0</v>
      </c>
      <c r="Q674" s="409">
        <v>0</v>
      </c>
      <c r="R674" s="10">
        <f t="shared" si="197"/>
        <v>0</v>
      </c>
      <c r="S674" s="409">
        <f t="shared" si="198"/>
        <v>0</v>
      </c>
      <c r="T674" s="10">
        <f t="shared" si="199"/>
        <v>0</v>
      </c>
      <c r="U674" s="10">
        <f t="shared" si="200"/>
        <v>8937</v>
      </c>
      <c r="V674" s="11">
        <v>8740</v>
      </c>
      <c r="W674" s="12">
        <f t="shared" si="201"/>
        <v>-197</v>
      </c>
      <c r="X674" s="410">
        <f t="shared" si="193"/>
        <v>-2.1999999999999999E-2</v>
      </c>
      <c r="Y674" s="411" t="str">
        <f t="shared" ref="Y674:Y737" si="209">IF(OR(L674=1,L674=2,L674=4),TEXT(S674*0.8,"0.00%")&amp;"-"&amp;TEXT(S674*1.2,"0.00%"),IF(OR(L674=3,L674=6),TEXT(0,"0.00%")&amp;"-"&amp;TEXT(7%*1.2,"0.00%"),IF(OR(L674=5,L674=7),TEXT((R674/N674),"0.00%")&amp;"-"&amp;TEXT((R674/N674)+7%,"0.00%"),"")))</f>
        <v>0.00%-0.00%</v>
      </c>
      <c r="Z674" s="15" t="s">
        <v>2292</v>
      </c>
      <c r="AA674" s="15" t="s">
        <v>2293</v>
      </c>
      <c r="AB674" s="15" t="s">
        <v>2294</v>
      </c>
      <c r="AC674" s="96"/>
      <c r="AD674" s="8">
        <f t="shared" si="202"/>
        <v>0</v>
      </c>
      <c r="AE674" s="17">
        <f t="shared" si="203"/>
        <v>8740</v>
      </c>
      <c r="AF674" s="18">
        <f t="shared" si="204"/>
        <v>-197</v>
      </c>
      <c r="AG674" s="412">
        <f t="shared" si="205"/>
        <v>-2.2043191227481218E-2</v>
      </c>
      <c r="AH674" s="20">
        <v>14</v>
      </c>
      <c r="AI674" s="20">
        <v>450</v>
      </c>
      <c r="AJ674" s="20"/>
      <c r="AK674" s="20">
        <v>688</v>
      </c>
      <c r="AL674" s="20">
        <f t="shared" si="206"/>
        <v>128448</v>
      </c>
      <c r="AM674" s="7">
        <v>1</v>
      </c>
      <c r="AN674" s="20"/>
      <c r="AO674" s="22" t="s">
        <v>2292</v>
      </c>
      <c r="AP674" s="21" t="s">
        <v>126</v>
      </c>
      <c r="AQ674" s="5" t="s">
        <v>2202</v>
      </c>
      <c r="AR674" s="5" t="s">
        <v>2203</v>
      </c>
      <c r="AS674" s="5" t="s">
        <v>425</v>
      </c>
      <c r="AT674" s="20"/>
      <c r="AU674" s="21"/>
      <c r="AV674" s="21"/>
      <c r="AW674" s="145" t="e" vm="1">
        <f t="shared" ca="1" si="207"/>
        <v>#NAME?</v>
      </c>
      <c r="AX674" s="21" t="str">
        <f>VLOOKUP(表1[[#This Row],[Pers.no.]],'[6]Person Detail'!$B:$L,11,0)</f>
        <v>0</v>
      </c>
      <c r="AY674" s="404">
        <f>VLOOKUP(表1[[#This Row],[Pers.no.]],'[6]Person Detail'!$B:$R,17,0)</f>
        <v>0.94571428571428573</v>
      </c>
      <c r="AZ674" s="404">
        <f>VLOOKUP(表1[[#This Row],[Pers.no.]],'[6]Person Detail'!$B:$W,21,0)</f>
        <v>1</v>
      </c>
      <c r="BA674" s="404">
        <f>VLOOKUP(表1[[#This Row],[Pers.no.]],'[6]Person Detail'!$B:$W,22,0)</f>
        <v>0.95</v>
      </c>
    </row>
    <row r="675" spans="1:53" ht="19.95" customHeight="1">
      <c r="A675" s="87" t="s">
        <v>562</v>
      </c>
      <c r="B675" s="5">
        <v>1132205</v>
      </c>
      <c r="C675" s="5" t="s">
        <v>54</v>
      </c>
      <c r="D675" s="5" t="s">
        <v>55</v>
      </c>
      <c r="E675" s="5" t="s">
        <v>2146</v>
      </c>
      <c r="F675" s="5" t="s">
        <v>2250</v>
      </c>
      <c r="G675" s="5" t="s">
        <v>2251</v>
      </c>
      <c r="H675" s="6">
        <v>42219</v>
      </c>
      <c r="I675" s="5" t="s">
        <v>65</v>
      </c>
      <c r="J675" s="5" t="s">
        <v>65</v>
      </c>
      <c r="K675" s="5" t="s">
        <v>66</v>
      </c>
      <c r="L675" s="7">
        <v>2</v>
      </c>
      <c r="M675" s="7">
        <v>3</v>
      </c>
      <c r="N675" s="8">
        <v>14985</v>
      </c>
      <c r="O675" s="409">
        <v>2.5000000000000001E-2</v>
      </c>
      <c r="P675" s="10">
        <f t="shared" si="196"/>
        <v>375</v>
      </c>
      <c r="Q675" s="409">
        <v>0</v>
      </c>
      <c r="R675" s="10">
        <f t="shared" si="197"/>
        <v>0</v>
      </c>
      <c r="S675" s="409">
        <f t="shared" si="198"/>
        <v>2.5025025025025027E-2</v>
      </c>
      <c r="T675" s="10">
        <f t="shared" si="199"/>
        <v>375</v>
      </c>
      <c r="U675" s="10">
        <f t="shared" si="200"/>
        <v>15360</v>
      </c>
      <c r="V675" s="11">
        <v>15360</v>
      </c>
      <c r="W675" s="12">
        <f t="shared" si="201"/>
        <v>375</v>
      </c>
      <c r="X675" s="410">
        <f t="shared" si="193"/>
        <v>2.5000000000000001E-2</v>
      </c>
      <c r="Y675" s="411" t="str">
        <f t="shared" si="209"/>
        <v>2.00%-3.00%</v>
      </c>
      <c r="Z675" s="15"/>
      <c r="AA675" s="15"/>
      <c r="AB675" s="15"/>
      <c r="AC675" s="96"/>
      <c r="AD675" s="8">
        <f t="shared" si="202"/>
        <v>0</v>
      </c>
      <c r="AE675" s="17">
        <f t="shared" si="203"/>
        <v>15360</v>
      </c>
      <c r="AF675" s="18">
        <f t="shared" si="204"/>
        <v>375</v>
      </c>
      <c r="AG675" s="412">
        <f t="shared" si="205"/>
        <v>2.5025025025025016E-2</v>
      </c>
      <c r="AH675" s="20">
        <v>14</v>
      </c>
      <c r="AI675" s="20">
        <v>850</v>
      </c>
      <c r="AJ675" s="20"/>
      <c r="AK675" s="20">
        <v>688</v>
      </c>
      <c r="AL675" s="20">
        <f t="shared" si="206"/>
        <v>225928</v>
      </c>
      <c r="AM675" s="7">
        <v>5</v>
      </c>
      <c r="AN675" s="20"/>
      <c r="AO675" s="21"/>
      <c r="AP675" s="21"/>
      <c r="AQ675" s="5" t="s">
        <v>2202</v>
      </c>
      <c r="AR675" s="5" t="s">
        <v>2203</v>
      </c>
      <c r="AS675" s="5" t="s">
        <v>425</v>
      </c>
      <c r="AT675" s="20"/>
      <c r="AU675" s="21"/>
      <c r="AV675" s="21"/>
      <c r="AW675" s="145" t="e" vm="1">
        <f t="shared" ca="1" si="207"/>
        <v>#NAME?</v>
      </c>
      <c r="AX675" s="21" t="str">
        <f>VLOOKUP(表1[[#This Row],[Pers.no.]],'[6]Person Detail'!$B:$L,11,0)</f>
        <v>70-90</v>
      </c>
      <c r="AY675" s="404">
        <f>VLOOKUP(表1[[#This Row],[Pers.no.]],'[6]Person Detail'!$B:$R,17,0)</f>
        <v>0.94745827010622152</v>
      </c>
      <c r="AZ675" s="404">
        <f>VLOOKUP(表1[[#This Row],[Pers.no.]],'[6]Person Detail'!$B:$W,21,0)</f>
        <v>0.98760956963026425</v>
      </c>
      <c r="BA675" s="404">
        <f>VLOOKUP(表1[[#This Row],[Pers.no.]],'[6]Person Detail'!$B:$W,22,0)</f>
        <v>0.9689017851510755</v>
      </c>
    </row>
    <row r="676" spans="1:53" ht="19.95" customHeight="1">
      <c r="A676" s="87" t="s">
        <v>562</v>
      </c>
      <c r="B676" s="5">
        <v>1120179</v>
      </c>
      <c r="C676" s="5" t="s">
        <v>54</v>
      </c>
      <c r="D676" s="5" t="s">
        <v>55</v>
      </c>
      <c r="E676" s="5" t="s">
        <v>2146</v>
      </c>
      <c r="F676" s="5" t="s">
        <v>2245</v>
      </c>
      <c r="G676" s="5" t="s">
        <v>2246</v>
      </c>
      <c r="H676" s="6">
        <v>42835</v>
      </c>
      <c r="I676" s="5" t="s">
        <v>105</v>
      </c>
      <c r="J676" s="5" t="s">
        <v>105</v>
      </c>
      <c r="K676" s="5" t="s">
        <v>107</v>
      </c>
      <c r="L676" s="7">
        <v>2</v>
      </c>
      <c r="M676" s="7">
        <v>3</v>
      </c>
      <c r="N676" s="8">
        <v>8780</v>
      </c>
      <c r="O676" s="409">
        <v>2.5000000000000001E-2</v>
      </c>
      <c r="P676" s="10">
        <f t="shared" si="196"/>
        <v>220</v>
      </c>
      <c r="Q676" s="409">
        <v>0</v>
      </c>
      <c r="R676" s="10">
        <f t="shared" si="197"/>
        <v>0</v>
      </c>
      <c r="S676" s="409">
        <f t="shared" si="198"/>
        <v>2.5056947608200455E-2</v>
      </c>
      <c r="T676" s="10">
        <f t="shared" si="199"/>
        <v>220</v>
      </c>
      <c r="U676" s="10">
        <f t="shared" si="200"/>
        <v>9000</v>
      </c>
      <c r="V676" s="11">
        <v>9200</v>
      </c>
      <c r="W676" s="12">
        <f t="shared" si="201"/>
        <v>420</v>
      </c>
      <c r="X676" s="410">
        <f t="shared" si="193"/>
        <v>4.7800000000000002E-2</v>
      </c>
      <c r="Y676" s="411" t="str">
        <f t="shared" si="209"/>
        <v>2.00%-3.01%</v>
      </c>
      <c r="Z676" s="15"/>
      <c r="AA676" s="15"/>
      <c r="AB676" s="15"/>
      <c r="AC676" s="96"/>
      <c r="AD676" s="8">
        <f t="shared" si="202"/>
        <v>0</v>
      </c>
      <c r="AE676" s="17">
        <f t="shared" si="203"/>
        <v>9200</v>
      </c>
      <c r="AF676" s="18">
        <f t="shared" si="204"/>
        <v>420</v>
      </c>
      <c r="AG676" s="412">
        <f t="shared" si="205"/>
        <v>4.7835990888382751E-2</v>
      </c>
      <c r="AH676" s="20">
        <v>14</v>
      </c>
      <c r="AI676" s="20">
        <v>450</v>
      </c>
      <c r="AJ676" s="20"/>
      <c r="AK676" s="20">
        <v>688</v>
      </c>
      <c r="AL676" s="20">
        <f t="shared" si="206"/>
        <v>134888</v>
      </c>
      <c r="AM676" s="7">
        <v>3</v>
      </c>
      <c r="AN676" s="20"/>
      <c r="AO676" s="413" t="s">
        <v>2298</v>
      </c>
      <c r="AP676" s="21" t="s">
        <v>132</v>
      </c>
      <c r="AQ676" s="5" t="s">
        <v>2202</v>
      </c>
      <c r="AR676" s="5" t="s">
        <v>2203</v>
      </c>
      <c r="AS676" s="5" t="s">
        <v>425</v>
      </c>
      <c r="AT676" s="20"/>
      <c r="AU676" s="21"/>
      <c r="AV676" s="21"/>
      <c r="AW676" s="145" t="e" vm="1">
        <f t="shared" ca="1" si="207"/>
        <v>#NAME?</v>
      </c>
      <c r="AX676" s="21" t="str">
        <f>VLOOKUP(表1[[#This Row],[Pers.no.]],'[6]Person Detail'!$B:$L,11,0)</f>
        <v>70-90</v>
      </c>
      <c r="AY676" s="404">
        <f>VLOOKUP(表1[[#This Row],[Pers.no.]],'[6]Person Detail'!$B:$R,17,0)</f>
        <v>0.92910052910052909</v>
      </c>
      <c r="AZ676" s="404">
        <f>VLOOKUP(表1[[#This Row],[Pers.no.]],'[6]Person Detail'!$B:$W,21,0)</f>
        <v>0.9824325836410428</v>
      </c>
      <c r="BA676" s="404">
        <f>VLOOKUP(表1[[#This Row],[Pers.no.]],'[6]Person Detail'!$B:$W,22,0)</f>
        <v>1</v>
      </c>
    </row>
    <row r="677" spans="1:53" ht="19.95" customHeight="1">
      <c r="A677" s="87" t="s">
        <v>562</v>
      </c>
      <c r="B677" s="5">
        <v>1120190</v>
      </c>
      <c r="C677" s="5" t="s">
        <v>54</v>
      </c>
      <c r="D677" s="5" t="s">
        <v>55</v>
      </c>
      <c r="E677" s="5" t="s">
        <v>2146</v>
      </c>
      <c r="F677" s="5" t="s">
        <v>2245</v>
      </c>
      <c r="G677" s="5" t="s">
        <v>2246</v>
      </c>
      <c r="H677" s="6">
        <v>43056</v>
      </c>
      <c r="I677" s="5" t="s">
        <v>87</v>
      </c>
      <c r="J677" s="5" t="s">
        <v>2299</v>
      </c>
      <c r="K677" s="5" t="s">
        <v>89</v>
      </c>
      <c r="L677" s="7">
        <v>2</v>
      </c>
      <c r="M677" s="7">
        <v>3</v>
      </c>
      <c r="N677" s="8">
        <v>16916</v>
      </c>
      <c r="O677" s="409">
        <v>0</v>
      </c>
      <c r="P677" s="10">
        <f t="shared" si="196"/>
        <v>0</v>
      </c>
      <c r="Q677" s="409">
        <v>0</v>
      </c>
      <c r="R677" s="10">
        <f t="shared" si="197"/>
        <v>0</v>
      </c>
      <c r="S677" s="409">
        <f t="shared" si="198"/>
        <v>0</v>
      </c>
      <c r="T677" s="10">
        <f t="shared" si="199"/>
        <v>0</v>
      </c>
      <c r="U677" s="10">
        <f t="shared" si="200"/>
        <v>16916</v>
      </c>
      <c r="V677" s="11">
        <f t="shared" ref="V677" si="210">U677</f>
        <v>16916</v>
      </c>
      <c r="W677" s="12">
        <f t="shared" si="201"/>
        <v>0</v>
      </c>
      <c r="X677" s="410">
        <f t="shared" si="193"/>
        <v>0</v>
      </c>
      <c r="Y677" s="411" t="str">
        <f t="shared" si="209"/>
        <v>0.00%-0.00%</v>
      </c>
      <c r="Z677" s="15"/>
      <c r="AA677" s="15"/>
      <c r="AB677" s="15"/>
      <c r="AC677" s="96"/>
      <c r="AD677" s="8">
        <f t="shared" si="202"/>
        <v>0</v>
      </c>
      <c r="AE677" s="17">
        <f t="shared" si="203"/>
        <v>16916</v>
      </c>
      <c r="AF677" s="18">
        <f t="shared" si="204"/>
        <v>0</v>
      </c>
      <c r="AG677" s="412">
        <f t="shared" si="205"/>
        <v>0</v>
      </c>
      <c r="AH677" s="20">
        <v>14</v>
      </c>
      <c r="AI677" s="20">
        <v>450</v>
      </c>
      <c r="AJ677" s="20"/>
      <c r="AK677" s="20">
        <v>688</v>
      </c>
      <c r="AL677" s="20">
        <f t="shared" si="206"/>
        <v>242912</v>
      </c>
      <c r="AM677" s="7">
        <v>3</v>
      </c>
      <c r="AN677" s="20"/>
      <c r="AO677" s="21"/>
      <c r="AP677" s="21"/>
      <c r="AQ677" s="5" t="s">
        <v>2202</v>
      </c>
      <c r="AR677" s="5" t="s">
        <v>2203</v>
      </c>
      <c r="AS677" s="5" t="s">
        <v>425</v>
      </c>
      <c r="AT677" s="20"/>
      <c r="AU677" s="21"/>
      <c r="AV677" s="21"/>
      <c r="AW677" s="145" t="e" vm="1">
        <f t="shared" ca="1" si="207"/>
        <v>#NAME?</v>
      </c>
      <c r="AX677" s="21" t="str">
        <f>VLOOKUP(表1[[#This Row],[Pers.no.]],'[6]Person Detail'!$B:$L,11,0)</f>
        <v>&gt;90</v>
      </c>
      <c r="AY677" s="404">
        <f>VLOOKUP(表1[[#This Row],[Pers.no.]],'[6]Person Detail'!$B:$R,17,0)</f>
        <v>1.3688852923325916</v>
      </c>
      <c r="AZ677" s="404">
        <f>VLOOKUP(表1[[#This Row],[Pers.no.]],'[6]Person Detail'!$B:$W,21,0)</f>
        <v>1.4530773525748399</v>
      </c>
      <c r="BA677" s="404">
        <f>VLOOKUP(表1[[#This Row],[Pers.no.]],'[6]Person Detail'!$B:$W,22,0)</f>
        <v>1.3808979591836734</v>
      </c>
    </row>
    <row r="678" spans="1:53" ht="19.95" customHeight="1">
      <c r="A678" s="87" t="s">
        <v>562</v>
      </c>
      <c r="B678" s="5">
        <v>1120231</v>
      </c>
      <c r="C678" s="5" t="s">
        <v>54</v>
      </c>
      <c r="D678" s="5" t="s">
        <v>55</v>
      </c>
      <c r="E678" s="5" t="s">
        <v>2146</v>
      </c>
      <c r="F678" s="5" t="s">
        <v>2245</v>
      </c>
      <c r="G678" s="5" t="s">
        <v>2246</v>
      </c>
      <c r="H678" s="6">
        <v>43461</v>
      </c>
      <c r="I678" s="5" t="s">
        <v>201</v>
      </c>
      <c r="J678" s="5" t="s">
        <v>201</v>
      </c>
      <c r="K678" s="5" t="s">
        <v>66</v>
      </c>
      <c r="L678" s="7">
        <v>2</v>
      </c>
      <c r="M678" s="7">
        <v>5</v>
      </c>
      <c r="N678" s="8">
        <v>16862</v>
      </c>
      <c r="O678" s="409">
        <v>0.06</v>
      </c>
      <c r="P678" s="10">
        <f t="shared" si="196"/>
        <v>1012</v>
      </c>
      <c r="Q678" s="409">
        <v>7.7799999999999994E-2</v>
      </c>
      <c r="R678" s="10">
        <f t="shared" si="197"/>
        <v>1312</v>
      </c>
      <c r="S678" s="409">
        <f t="shared" si="198"/>
        <v>0.13782469457952792</v>
      </c>
      <c r="T678" s="10">
        <f t="shared" si="199"/>
        <v>2324</v>
      </c>
      <c r="U678" s="10">
        <f t="shared" si="200"/>
        <v>19186</v>
      </c>
      <c r="V678" s="11">
        <v>19000</v>
      </c>
      <c r="W678" s="12">
        <f t="shared" si="201"/>
        <v>2138</v>
      </c>
      <c r="X678" s="410">
        <f t="shared" si="193"/>
        <v>0.1268</v>
      </c>
      <c r="Y678" s="411" t="str">
        <f t="shared" si="209"/>
        <v>11.03%-16.54%</v>
      </c>
      <c r="Z678" s="15"/>
      <c r="AA678" s="15"/>
      <c r="AB678" s="15"/>
      <c r="AC678" s="96"/>
      <c r="AD678" s="8">
        <f t="shared" si="202"/>
        <v>0</v>
      </c>
      <c r="AE678" s="17">
        <f t="shared" si="203"/>
        <v>19000</v>
      </c>
      <c r="AF678" s="18">
        <f t="shared" si="204"/>
        <v>2138</v>
      </c>
      <c r="AG678" s="412">
        <f t="shared" si="205"/>
        <v>0.1267939746174831</v>
      </c>
      <c r="AH678" s="20">
        <v>14</v>
      </c>
      <c r="AI678" s="20">
        <v>450</v>
      </c>
      <c r="AJ678" s="20"/>
      <c r="AK678" s="20">
        <v>688</v>
      </c>
      <c r="AL678" s="20">
        <f t="shared" si="206"/>
        <v>272088</v>
      </c>
      <c r="AM678" s="7">
        <v>4</v>
      </c>
      <c r="AN678" s="20"/>
      <c r="AO678" s="21"/>
      <c r="AP678" s="21"/>
      <c r="AQ678" s="5" t="s">
        <v>2202</v>
      </c>
      <c r="AR678" s="5" t="s">
        <v>2203</v>
      </c>
      <c r="AS678" s="5" t="s">
        <v>425</v>
      </c>
      <c r="AT678" s="20"/>
      <c r="AU678" s="21"/>
      <c r="AV678" s="21"/>
      <c r="AW678" s="145" t="e" vm="1">
        <f t="shared" ca="1" si="207"/>
        <v>#NAME?</v>
      </c>
      <c r="AX678" s="21" t="str">
        <f>VLOOKUP(表1[[#This Row],[Pers.no.]],'[6]Person Detail'!$B:$L,11,0)</f>
        <v>50-70</v>
      </c>
      <c r="AY678" s="404">
        <f>VLOOKUP(表1[[#This Row],[Pers.no.]],'[6]Person Detail'!$B:$R,17,0)</f>
        <v>1.0661355589276682</v>
      </c>
      <c r="AZ678" s="404">
        <f>VLOOKUP(表1[[#This Row],[Pers.no.]],'[6]Person Detail'!$B:$W,21,0)</f>
        <v>1.1113161536940619</v>
      </c>
      <c r="BA678" s="404">
        <f>VLOOKUP(表1[[#This Row],[Pers.no.]],'[6]Person Detail'!$B:$W,22,0)</f>
        <v>1.1985113227780231</v>
      </c>
    </row>
    <row r="679" spans="1:53" ht="19.95" customHeight="1">
      <c r="A679" s="87" t="s">
        <v>562</v>
      </c>
      <c r="B679" s="5">
        <v>1120267</v>
      </c>
      <c r="C679" s="5" t="s">
        <v>54</v>
      </c>
      <c r="D679" s="5" t="s">
        <v>55</v>
      </c>
      <c r="E679" s="5" t="s">
        <v>2146</v>
      </c>
      <c r="F679" s="5" t="s">
        <v>2245</v>
      </c>
      <c r="G679" s="5" t="s">
        <v>2246</v>
      </c>
      <c r="H679" s="6">
        <v>44091</v>
      </c>
      <c r="I679" s="5" t="s">
        <v>65</v>
      </c>
      <c r="J679" s="5" t="s">
        <v>65</v>
      </c>
      <c r="K679" s="5" t="s">
        <v>66</v>
      </c>
      <c r="L679" s="7">
        <v>2</v>
      </c>
      <c r="M679" s="7">
        <v>3</v>
      </c>
      <c r="N679" s="8">
        <v>14782</v>
      </c>
      <c r="O679" s="409">
        <v>0.03</v>
      </c>
      <c r="P679" s="10">
        <f t="shared" si="196"/>
        <v>443</v>
      </c>
      <c r="Q679" s="409">
        <v>0</v>
      </c>
      <c r="R679" s="10">
        <f t="shared" si="197"/>
        <v>0</v>
      </c>
      <c r="S679" s="409">
        <f t="shared" si="198"/>
        <v>2.9968881071573535E-2</v>
      </c>
      <c r="T679" s="10">
        <f t="shared" si="199"/>
        <v>443</v>
      </c>
      <c r="U679" s="10">
        <f t="shared" si="200"/>
        <v>15225</v>
      </c>
      <c r="V679" s="11">
        <v>15225</v>
      </c>
      <c r="W679" s="12">
        <f t="shared" si="201"/>
        <v>443</v>
      </c>
      <c r="X679" s="410">
        <f t="shared" si="193"/>
        <v>0.03</v>
      </c>
      <c r="Y679" s="411" t="str">
        <f t="shared" si="209"/>
        <v>2.40%-3.60%</v>
      </c>
      <c r="Z679" s="15"/>
      <c r="AA679" s="15"/>
      <c r="AB679" s="15"/>
      <c r="AC679" s="96"/>
      <c r="AD679" s="8">
        <f t="shared" si="202"/>
        <v>0</v>
      </c>
      <c r="AE679" s="17">
        <f t="shared" si="203"/>
        <v>15225</v>
      </c>
      <c r="AF679" s="18">
        <f t="shared" si="204"/>
        <v>443</v>
      </c>
      <c r="AG679" s="412">
        <f t="shared" si="205"/>
        <v>2.9968881071573472E-2</v>
      </c>
      <c r="AH679" s="20">
        <v>14</v>
      </c>
      <c r="AI679" s="20">
        <v>450</v>
      </c>
      <c r="AJ679" s="20"/>
      <c r="AK679" s="20">
        <v>688</v>
      </c>
      <c r="AL679" s="20">
        <f t="shared" si="206"/>
        <v>219238</v>
      </c>
      <c r="AM679" s="7">
        <v>3</v>
      </c>
      <c r="AN679" s="20"/>
      <c r="AO679" s="21"/>
      <c r="AP679" s="21"/>
      <c r="AQ679" s="5" t="s">
        <v>2202</v>
      </c>
      <c r="AR679" s="5" t="s">
        <v>2203</v>
      </c>
      <c r="AS679" s="5" t="s">
        <v>425</v>
      </c>
      <c r="AT679" s="20"/>
      <c r="AU679" s="21"/>
      <c r="AV679" s="21"/>
      <c r="AW679" s="145" t="e" vm="1">
        <f t="shared" ca="1" si="207"/>
        <v>#NAME?</v>
      </c>
      <c r="AX679" s="21" t="str">
        <f>VLOOKUP(表1[[#This Row],[Pers.no.]],'[6]Person Detail'!$B:$L,11,0)</f>
        <v>50-70</v>
      </c>
      <c r="AY679" s="404">
        <f>VLOOKUP(表1[[#This Row],[Pers.no.]],'[6]Person Detail'!$B:$R,17,0)</f>
        <v>0.9346231664137582</v>
      </c>
      <c r="AZ679" s="404">
        <f>VLOOKUP(表1[[#This Row],[Pers.no.]],'[6]Person Detail'!$B:$W,21,0)</f>
        <v>0.97423054109273055</v>
      </c>
      <c r="BA679" s="404">
        <f>VLOOKUP(表1[[#This Row],[Pers.no.]],'[6]Person Detail'!$B:$W,22,0)</f>
        <v>0.96038604680502115</v>
      </c>
    </row>
    <row r="680" spans="1:53" ht="19.95" customHeight="1">
      <c r="A680" s="87" t="s">
        <v>562</v>
      </c>
      <c r="B680" s="5">
        <v>1211015</v>
      </c>
      <c r="C680" s="5" t="s">
        <v>54</v>
      </c>
      <c r="D680" s="5" t="s">
        <v>55</v>
      </c>
      <c r="E680" s="5" t="s">
        <v>2146</v>
      </c>
      <c r="F680" s="5" t="s">
        <v>2245</v>
      </c>
      <c r="G680" s="5" t="s">
        <v>2246</v>
      </c>
      <c r="H680" s="6">
        <v>37890</v>
      </c>
      <c r="I680" s="5" t="s">
        <v>150</v>
      </c>
      <c r="J680" s="5" t="s">
        <v>1285</v>
      </c>
      <c r="K680" s="5" t="s">
        <v>59</v>
      </c>
      <c r="L680" s="7">
        <v>2</v>
      </c>
      <c r="M680" s="7">
        <v>3</v>
      </c>
      <c r="N680" s="8">
        <v>24174</v>
      </c>
      <c r="O680" s="409">
        <v>2.5000000000000001E-2</v>
      </c>
      <c r="P680" s="10">
        <f t="shared" si="196"/>
        <v>604</v>
      </c>
      <c r="Q680" s="409">
        <v>0</v>
      </c>
      <c r="R680" s="10">
        <f t="shared" si="197"/>
        <v>0</v>
      </c>
      <c r="S680" s="409">
        <f t="shared" si="198"/>
        <v>2.4985521634814264E-2</v>
      </c>
      <c r="T680" s="10">
        <f t="shared" si="199"/>
        <v>604</v>
      </c>
      <c r="U680" s="10">
        <f t="shared" si="200"/>
        <v>24778</v>
      </c>
      <c r="V680" s="11">
        <v>24174</v>
      </c>
      <c r="W680" s="12">
        <f t="shared" si="201"/>
        <v>0</v>
      </c>
      <c r="X680" s="410">
        <f t="shared" si="193"/>
        <v>0</v>
      </c>
      <c r="Y680" s="411" t="str">
        <f t="shared" si="209"/>
        <v>2.00%-3.00%</v>
      </c>
      <c r="Z680" s="15"/>
      <c r="AA680" s="15"/>
      <c r="AB680" s="15"/>
      <c r="AC680" s="96"/>
      <c r="AD680" s="8">
        <f t="shared" si="202"/>
        <v>0</v>
      </c>
      <c r="AE680" s="17">
        <f t="shared" si="203"/>
        <v>24174</v>
      </c>
      <c r="AF680" s="18">
        <f t="shared" si="204"/>
        <v>0</v>
      </c>
      <c r="AG680" s="412">
        <f t="shared" si="205"/>
        <v>0</v>
      </c>
      <c r="AH680" s="20">
        <v>14</v>
      </c>
      <c r="AI680" s="20">
        <v>450</v>
      </c>
      <c r="AJ680" s="20"/>
      <c r="AK680" s="20">
        <v>688</v>
      </c>
      <c r="AL680" s="20">
        <f t="shared" si="206"/>
        <v>344524</v>
      </c>
      <c r="AM680" s="7">
        <v>4</v>
      </c>
      <c r="AN680" s="20"/>
      <c r="AO680" s="22" t="s">
        <v>2302</v>
      </c>
      <c r="AP680" s="21" t="s">
        <v>179</v>
      </c>
      <c r="AQ680" s="5" t="s">
        <v>2202</v>
      </c>
      <c r="AR680" s="5" t="s">
        <v>2203</v>
      </c>
      <c r="AS680" s="5" t="s">
        <v>425</v>
      </c>
      <c r="AT680" s="20"/>
      <c r="AU680" s="21"/>
      <c r="AV680" s="21"/>
      <c r="AW680" s="145" t="e" vm="1">
        <f t="shared" ca="1" si="207"/>
        <v>#NAME?</v>
      </c>
      <c r="AX680" s="21" t="str">
        <f>VLOOKUP(表1[[#This Row],[Pers.no.]],'[6]Person Detail'!$B:$L,11,0)</f>
        <v>70-90</v>
      </c>
      <c r="AY680" s="404">
        <f>VLOOKUP(表1[[#This Row],[Pers.no.]],'[6]Person Detail'!$B:$R,17,0)</f>
        <v>1.0400550703437594</v>
      </c>
      <c r="AZ680" s="404">
        <f>VLOOKUP(表1[[#This Row],[Pers.no.]],'[6]Person Detail'!$B:$W,21,0)</f>
        <v>1.1402830188679245</v>
      </c>
      <c r="BA680" s="404">
        <f>VLOOKUP(表1[[#This Row],[Pers.no.]],'[6]Person Detail'!$B:$W,22,0)</f>
        <v>1.0715425531914893</v>
      </c>
    </row>
    <row r="681" spans="1:53" ht="19.95" customHeight="1">
      <c r="A681" s="87" t="s">
        <v>562</v>
      </c>
      <c r="B681" s="5">
        <v>1711083</v>
      </c>
      <c r="C681" s="5" t="s">
        <v>54</v>
      </c>
      <c r="D681" s="5" t="s">
        <v>55</v>
      </c>
      <c r="E681" s="5" t="s">
        <v>2146</v>
      </c>
      <c r="F681" s="5" t="s">
        <v>2245</v>
      </c>
      <c r="G681" s="5" t="s">
        <v>2246</v>
      </c>
      <c r="H681" s="6">
        <v>41099</v>
      </c>
      <c r="I681" s="5" t="s">
        <v>65</v>
      </c>
      <c r="J681" s="5" t="s">
        <v>65</v>
      </c>
      <c r="K681" s="5" t="s">
        <v>66</v>
      </c>
      <c r="L681" s="7">
        <v>2</v>
      </c>
      <c r="M681" s="7">
        <v>4</v>
      </c>
      <c r="N681" s="8">
        <v>11850</v>
      </c>
      <c r="O681" s="409">
        <v>5.2500000000000005E-2</v>
      </c>
      <c r="P681" s="10">
        <f t="shared" si="196"/>
        <v>622</v>
      </c>
      <c r="Q681" s="409">
        <v>9.0300000000000005E-2</v>
      </c>
      <c r="R681" s="10">
        <f t="shared" si="197"/>
        <v>1070</v>
      </c>
      <c r="S681" s="409">
        <f t="shared" si="198"/>
        <v>0.14278481012658228</v>
      </c>
      <c r="T681" s="10">
        <f t="shared" si="199"/>
        <v>1692</v>
      </c>
      <c r="U681" s="10">
        <f t="shared" si="200"/>
        <v>13542</v>
      </c>
      <c r="V681" s="11">
        <v>13000</v>
      </c>
      <c r="W681" s="12">
        <f t="shared" si="201"/>
        <v>1150</v>
      </c>
      <c r="X681" s="410">
        <f t="shared" si="193"/>
        <v>9.7000000000000003E-2</v>
      </c>
      <c r="Y681" s="411" t="str">
        <f t="shared" si="209"/>
        <v>11.42%-17.13%</v>
      </c>
      <c r="Z681" s="15"/>
      <c r="AA681" s="15"/>
      <c r="AB681" s="15"/>
      <c r="AC681" s="96"/>
      <c r="AD681" s="8">
        <f t="shared" si="202"/>
        <v>0</v>
      </c>
      <c r="AE681" s="17">
        <f t="shared" si="203"/>
        <v>13000</v>
      </c>
      <c r="AF681" s="18">
        <f t="shared" si="204"/>
        <v>1150</v>
      </c>
      <c r="AG681" s="412">
        <f t="shared" si="205"/>
        <v>9.704641350210963E-2</v>
      </c>
      <c r="AH681" s="20">
        <v>14</v>
      </c>
      <c r="AI681" s="20">
        <v>850</v>
      </c>
      <c r="AJ681" s="20"/>
      <c r="AK681" s="20">
        <v>688</v>
      </c>
      <c r="AL681" s="20">
        <f t="shared" si="206"/>
        <v>192888</v>
      </c>
      <c r="AM681" s="7">
        <v>3</v>
      </c>
      <c r="AN681" s="20"/>
      <c r="AO681" s="22" t="s">
        <v>2303</v>
      </c>
      <c r="AP681" s="21" t="s">
        <v>179</v>
      </c>
      <c r="AQ681" s="5" t="s">
        <v>2202</v>
      </c>
      <c r="AR681" s="5" t="s">
        <v>2203</v>
      </c>
      <c r="AS681" s="5" t="s">
        <v>425</v>
      </c>
      <c r="AT681" s="20"/>
      <c r="AU681" s="21"/>
      <c r="AV681" s="21"/>
      <c r="AW681" s="145" t="e" vm="1">
        <f t="shared" ca="1" si="207"/>
        <v>#NAME?</v>
      </c>
      <c r="AX681" s="21" t="str">
        <f>VLOOKUP(表1[[#This Row],[Pers.no.]],'[6]Person Detail'!$B:$L,11,0)</f>
        <v>&lt;50</v>
      </c>
      <c r="AY681" s="404">
        <f>VLOOKUP(表1[[#This Row],[Pers.no.]],'[6]Person Detail'!$B:$R,17,0)</f>
        <v>0.7492412746585736</v>
      </c>
      <c r="AZ681" s="404">
        <f>VLOOKUP(表1[[#This Row],[Pers.no.]],'[6]Person Detail'!$B:$W,21,0)</f>
        <v>0.78099255256046929</v>
      </c>
      <c r="BA681" s="404">
        <f>VLOOKUP(表1[[#This Row],[Pers.no.]],'[6]Person Detail'!$B:$W,22,0)</f>
        <v>0.82003406295338421</v>
      </c>
    </row>
    <row r="682" spans="1:53" ht="19.95" customHeight="1">
      <c r="A682" s="87" t="s">
        <v>562</v>
      </c>
      <c r="B682" s="5">
        <v>1116073</v>
      </c>
      <c r="C682" s="5" t="s">
        <v>54</v>
      </c>
      <c r="D682" s="5" t="s">
        <v>55</v>
      </c>
      <c r="E682" s="5" t="s">
        <v>2146</v>
      </c>
      <c r="F682" s="5" t="s">
        <v>2242</v>
      </c>
      <c r="G682" s="5" t="s">
        <v>2243</v>
      </c>
      <c r="H682" s="6">
        <v>38566</v>
      </c>
      <c r="I682" s="5" t="s">
        <v>105</v>
      </c>
      <c r="J682" s="5" t="s">
        <v>2304</v>
      </c>
      <c r="K682" s="5" t="s">
        <v>107</v>
      </c>
      <c r="L682" s="7">
        <v>2</v>
      </c>
      <c r="M682" s="7">
        <v>5</v>
      </c>
      <c r="N682" s="8">
        <v>8880</v>
      </c>
      <c r="O682" s="409">
        <v>0.05</v>
      </c>
      <c r="P682" s="10">
        <f t="shared" si="196"/>
        <v>444</v>
      </c>
      <c r="Q682" s="409">
        <v>2.7E-2</v>
      </c>
      <c r="R682" s="10">
        <f t="shared" si="197"/>
        <v>240</v>
      </c>
      <c r="S682" s="409">
        <f t="shared" si="198"/>
        <v>7.7027027027027031E-2</v>
      </c>
      <c r="T682" s="10">
        <f t="shared" si="199"/>
        <v>684</v>
      </c>
      <c r="U682" s="10">
        <f t="shared" si="200"/>
        <v>9564</v>
      </c>
      <c r="V682" s="11">
        <v>9427</v>
      </c>
      <c r="W682" s="12">
        <f t="shared" si="201"/>
        <v>547</v>
      </c>
      <c r="X682" s="410">
        <f t="shared" si="193"/>
        <v>6.1600000000000002E-2</v>
      </c>
      <c r="Y682" s="411" t="str">
        <f t="shared" si="209"/>
        <v>6.16%-9.24%</v>
      </c>
      <c r="Z682" s="15" t="s">
        <v>112</v>
      </c>
      <c r="AA682" s="15" t="s">
        <v>197</v>
      </c>
      <c r="AB682" s="15" t="s">
        <v>198</v>
      </c>
      <c r="AC682" s="96">
        <v>0.2</v>
      </c>
      <c r="AD682" s="8">
        <f t="shared" si="202"/>
        <v>1776</v>
      </c>
      <c r="AE682" s="17">
        <f t="shared" si="203"/>
        <v>11203</v>
      </c>
      <c r="AF682" s="18">
        <f t="shared" si="204"/>
        <v>2323</v>
      </c>
      <c r="AG682" s="412">
        <f t="shared" si="205"/>
        <v>0.26159909909909906</v>
      </c>
      <c r="AH682" s="20">
        <v>14</v>
      </c>
      <c r="AI682" s="20">
        <v>450</v>
      </c>
      <c r="AJ682" s="20"/>
      <c r="AK682" s="20">
        <v>688</v>
      </c>
      <c r="AL682" s="20">
        <f t="shared" si="206"/>
        <v>162930</v>
      </c>
      <c r="AM682" s="7">
        <v>4</v>
      </c>
      <c r="AN682" s="20"/>
      <c r="AO682" s="21" t="s">
        <v>2305</v>
      </c>
      <c r="AP682" s="21"/>
      <c r="AQ682" s="5" t="s">
        <v>2202</v>
      </c>
      <c r="AR682" s="5" t="s">
        <v>2203</v>
      </c>
      <c r="AS682" s="5" t="s">
        <v>425</v>
      </c>
      <c r="AT682" s="20"/>
      <c r="AU682" s="21"/>
      <c r="AV682" s="21"/>
      <c r="AW682" s="145" t="e" vm="1">
        <f t="shared" ca="1" si="207"/>
        <v>#NAME?</v>
      </c>
      <c r="AX682" s="21" t="str">
        <f>VLOOKUP(表1[[#This Row],[Pers.no.]],'[6]Person Detail'!$B:$L,11,0)</f>
        <v>70-90</v>
      </c>
      <c r="AY682" s="404">
        <f>VLOOKUP(表1[[#This Row],[Pers.no.]],'[6]Person Detail'!$B:$R,17,0)</f>
        <v>0.93968253968253967</v>
      </c>
      <c r="AZ682" s="404">
        <f>VLOOKUP(表1[[#This Row],[Pers.no.]],'[6]Person Detail'!$B:$W,21,0)</f>
        <v>0.99362202081235318</v>
      </c>
      <c r="BA682" s="404">
        <f>VLOOKUP(表1[[#This Row],[Pers.no.]],'[6]Person Detail'!$B:$W,22,0)</f>
        <v>1.1953260869565216</v>
      </c>
    </row>
    <row r="683" spans="1:53" ht="19.95" customHeight="1">
      <c r="A683" s="87" t="s">
        <v>562</v>
      </c>
      <c r="B683" s="5">
        <v>1120071</v>
      </c>
      <c r="C683" s="5" t="s">
        <v>54</v>
      </c>
      <c r="D683" s="5" t="s">
        <v>55</v>
      </c>
      <c r="E683" s="5" t="s">
        <v>2146</v>
      </c>
      <c r="F683" s="5" t="s">
        <v>2242</v>
      </c>
      <c r="G683" s="5" t="s">
        <v>2243</v>
      </c>
      <c r="H683" s="6">
        <v>39248</v>
      </c>
      <c r="I683" s="5" t="s">
        <v>65</v>
      </c>
      <c r="J683" s="5" t="s">
        <v>65</v>
      </c>
      <c r="K683" s="5" t="s">
        <v>66</v>
      </c>
      <c r="L683" s="7">
        <v>2</v>
      </c>
      <c r="M683" s="7">
        <v>3</v>
      </c>
      <c r="N683" s="8">
        <v>17720</v>
      </c>
      <c r="O683" s="409">
        <v>2.5000000000000001E-2</v>
      </c>
      <c r="P683" s="10">
        <f t="shared" si="196"/>
        <v>443</v>
      </c>
      <c r="Q683" s="409">
        <v>0</v>
      </c>
      <c r="R683" s="10">
        <f t="shared" si="197"/>
        <v>0</v>
      </c>
      <c r="S683" s="409">
        <f t="shared" si="198"/>
        <v>2.5000000000000001E-2</v>
      </c>
      <c r="T683" s="10">
        <f t="shared" si="199"/>
        <v>443</v>
      </c>
      <c r="U683" s="10">
        <f t="shared" si="200"/>
        <v>18163</v>
      </c>
      <c r="V683" s="11">
        <v>17897</v>
      </c>
      <c r="W683" s="12">
        <f t="shared" si="201"/>
        <v>177</v>
      </c>
      <c r="X683" s="410">
        <f t="shared" si="193"/>
        <v>0.01</v>
      </c>
      <c r="Y683" s="411" t="str">
        <f t="shared" si="209"/>
        <v>2.00%-3.00%</v>
      </c>
      <c r="Z683" s="15"/>
      <c r="AA683" s="15"/>
      <c r="AB683" s="15"/>
      <c r="AC683" s="96"/>
      <c r="AD683" s="8">
        <f t="shared" si="202"/>
        <v>0</v>
      </c>
      <c r="AE683" s="17">
        <f t="shared" si="203"/>
        <v>17897</v>
      </c>
      <c r="AF683" s="18">
        <f t="shared" si="204"/>
        <v>177</v>
      </c>
      <c r="AG683" s="412">
        <f t="shared" si="205"/>
        <v>9.9887133182843257E-3</v>
      </c>
      <c r="AH683" s="20">
        <v>14</v>
      </c>
      <c r="AI683" s="20">
        <v>450</v>
      </c>
      <c r="AJ683" s="20"/>
      <c r="AK683" s="20">
        <v>688</v>
      </c>
      <c r="AL683" s="20">
        <f t="shared" si="206"/>
        <v>256646</v>
      </c>
      <c r="AM683" s="7">
        <v>3</v>
      </c>
      <c r="AN683" s="20"/>
      <c r="AO683" s="22" t="s">
        <v>2308</v>
      </c>
      <c r="AP683" s="21" t="s">
        <v>179</v>
      </c>
      <c r="AQ683" s="5" t="s">
        <v>2202</v>
      </c>
      <c r="AR683" s="5" t="s">
        <v>2203</v>
      </c>
      <c r="AS683" s="5" t="s">
        <v>425</v>
      </c>
      <c r="AT683" s="20"/>
      <c r="AU683" s="21"/>
      <c r="AV683" s="21"/>
      <c r="AW683" s="145" t="e" vm="1">
        <f t="shared" ca="1" si="207"/>
        <v>#NAME?</v>
      </c>
      <c r="AX683" s="21" t="str">
        <f>VLOOKUP(表1[[#This Row],[Pers.no.]],'[6]Person Detail'!$B:$L,11,0)</f>
        <v>70-90</v>
      </c>
      <c r="AY683" s="404">
        <f>VLOOKUP(表1[[#This Row],[Pers.no.]],'[6]Person Detail'!$B:$R,17,0)</f>
        <v>1.1203844208396561</v>
      </c>
      <c r="AZ683" s="404">
        <f>VLOOKUP(表1[[#This Row],[Pers.no.]],'[6]Person Detail'!$B:$W,21,0)</f>
        <v>1.1678639688921111</v>
      </c>
      <c r="BA683" s="404">
        <f>VLOOKUP(表1[[#This Row],[Pers.no.]],'[6]Person Detail'!$B:$W,22,0)</f>
        <v>1.1289345865135936</v>
      </c>
    </row>
    <row r="684" spans="1:53" ht="19.95" customHeight="1">
      <c r="A684" s="87" t="s">
        <v>562</v>
      </c>
      <c r="B684" s="5">
        <v>1120073</v>
      </c>
      <c r="C684" s="5" t="s">
        <v>54</v>
      </c>
      <c r="D684" s="5" t="s">
        <v>55</v>
      </c>
      <c r="E684" s="5" t="s">
        <v>2146</v>
      </c>
      <c r="F684" s="5" t="s">
        <v>2242</v>
      </c>
      <c r="G684" s="5" t="s">
        <v>2243</v>
      </c>
      <c r="H684" s="6">
        <v>39351</v>
      </c>
      <c r="I684" s="5" t="s">
        <v>87</v>
      </c>
      <c r="J684" s="5" t="s">
        <v>2309</v>
      </c>
      <c r="K684" s="5" t="s">
        <v>89</v>
      </c>
      <c r="L684" s="7">
        <v>2</v>
      </c>
      <c r="M684" s="7">
        <v>4</v>
      </c>
      <c r="N684" s="8">
        <v>14899</v>
      </c>
      <c r="O684" s="409">
        <v>0.03</v>
      </c>
      <c r="P684" s="10">
        <f t="shared" si="196"/>
        <v>447</v>
      </c>
      <c r="Q684" s="409">
        <v>0</v>
      </c>
      <c r="R684" s="10">
        <f t="shared" si="197"/>
        <v>0</v>
      </c>
      <c r="S684" s="409">
        <f t="shared" si="198"/>
        <v>3.0002013557956911E-2</v>
      </c>
      <c r="T684" s="10">
        <f t="shared" si="199"/>
        <v>447</v>
      </c>
      <c r="U684" s="10">
        <f t="shared" si="200"/>
        <v>15346</v>
      </c>
      <c r="V684" s="11">
        <f>U684-90</f>
        <v>15256</v>
      </c>
      <c r="W684" s="12">
        <f t="shared" si="201"/>
        <v>357</v>
      </c>
      <c r="X684" s="410">
        <f t="shared" si="193"/>
        <v>2.4E-2</v>
      </c>
      <c r="Y684" s="411" t="str">
        <f t="shared" si="209"/>
        <v>2.40%-3.60%</v>
      </c>
      <c r="Z684" s="15"/>
      <c r="AA684" s="15"/>
      <c r="AB684" s="15"/>
      <c r="AC684" s="96"/>
      <c r="AD684" s="8">
        <f t="shared" si="202"/>
        <v>0</v>
      </c>
      <c r="AE684" s="17">
        <f t="shared" si="203"/>
        <v>15256</v>
      </c>
      <c r="AF684" s="18">
        <f t="shared" si="204"/>
        <v>357</v>
      </c>
      <c r="AG684" s="412">
        <f t="shared" si="205"/>
        <v>2.3961339687227357E-2</v>
      </c>
      <c r="AH684" s="20">
        <v>14</v>
      </c>
      <c r="AI684" s="20">
        <v>850</v>
      </c>
      <c r="AJ684" s="20"/>
      <c r="AK684" s="20">
        <v>688</v>
      </c>
      <c r="AL684" s="20">
        <f t="shared" si="206"/>
        <v>224472</v>
      </c>
      <c r="AM684" s="7">
        <v>3</v>
      </c>
      <c r="AN684" s="20"/>
      <c r="AO684" s="21"/>
      <c r="AP684" s="21"/>
      <c r="AQ684" s="5" t="s">
        <v>2202</v>
      </c>
      <c r="AR684" s="5" t="s">
        <v>2203</v>
      </c>
      <c r="AS684" s="5" t="s">
        <v>425</v>
      </c>
      <c r="AT684" s="20"/>
      <c r="AU684" s="21"/>
      <c r="AV684" s="21"/>
      <c r="AW684" s="145" t="e" vm="1">
        <f t="shared" ca="1" si="207"/>
        <v>#NAME?</v>
      </c>
      <c r="AX684" s="21" t="str">
        <f>VLOOKUP(表1[[#This Row],[Pers.no.]],'[6]Person Detail'!$B:$L,11,0)</f>
        <v>90-110</v>
      </c>
      <c r="AY684" s="404">
        <f>VLOOKUP(表1[[#This Row],[Pers.no.]],'[6]Person Detail'!$B:$R,17,0)</f>
        <v>1.2056645761683189</v>
      </c>
      <c r="AZ684" s="404">
        <f>VLOOKUP(表1[[#This Row],[Pers.no.]],'[6]Person Detail'!$B:$W,21,0)</f>
        <v>1.2798178928832196</v>
      </c>
      <c r="BA684" s="404">
        <f>VLOOKUP(表1[[#This Row],[Pers.no.]],'[6]Person Detail'!$B:$W,22,0)</f>
        <v>1.2453877551020409</v>
      </c>
    </row>
    <row r="685" spans="1:53" ht="19.95" customHeight="1">
      <c r="A685" s="87" t="s">
        <v>562</v>
      </c>
      <c r="B685" s="5">
        <v>1120076</v>
      </c>
      <c r="C685" s="5" t="s">
        <v>54</v>
      </c>
      <c r="D685" s="5" t="s">
        <v>55</v>
      </c>
      <c r="E685" s="5" t="s">
        <v>2146</v>
      </c>
      <c r="F685" s="5" t="s">
        <v>2242</v>
      </c>
      <c r="G685" s="5" t="s">
        <v>2243</v>
      </c>
      <c r="H685" s="6">
        <v>39422</v>
      </c>
      <c r="I685" s="5" t="s">
        <v>87</v>
      </c>
      <c r="J685" s="5" t="s">
        <v>2310</v>
      </c>
      <c r="K685" s="5" t="s">
        <v>89</v>
      </c>
      <c r="L685" s="7">
        <v>2</v>
      </c>
      <c r="M685" s="7">
        <v>3</v>
      </c>
      <c r="N685" s="8">
        <v>15793</v>
      </c>
      <c r="O685" s="409">
        <v>0</v>
      </c>
      <c r="P685" s="10">
        <f t="shared" si="196"/>
        <v>0</v>
      </c>
      <c r="Q685" s="409">
        <v>0</v>
      </c>
      <c r="R685" s="10">
        <f t="shared" si="197"/>
        <v>0</v>
      </c>
      <c r="S685" s="409">
        <f t="shared" si="198"/>
        <v>0</v>
      </c>
      <c r="T685" s="10">
        <f t="shared" si="199"/>
        <v>0</v>
      </c>
      <c r="U685" s="10">
        <f t="shared" si="200"/>
        <v>15793</v>
      </c>
      <c r="V685" s="11">
        <f>U685</f>
        <v>15793</v>
      </c>
      <c r="W685" s="12">
        <f t="shared" si="201"/>
        <v>0</v>
      </c>
      <c r="X685" s="410">
        <f t="shared" si="193"/>
        <v>0</v>
      </c>
      <c r="Y685" s="411" t="str">
        <f t="shared" si="209"/>
        <v>0.00%-0.00%</v>
      </c>
      <c r="Z685" s="15"/>
      <c r="AA685" s="15"/>
      <c r="AB685" s="15"/>
      <c r="AC685" s="96"/>
      <c r="AD685" s="8">
        <f t="shared" si="202"/>
        <v>0</v>
      </c>
      <c r="AE685" s="17">
        <f t="shared" si="203"/>
        <v>15793</v>
      </c>
      <c r="AF685" s="18">
        <f t="shared" si="204"/>
        <v>0</v>
      </c>
      <c r="AG685" s="412">
        <f t="shared" si="205"/>
        <v>0</v>
      </c>
      <c r="AH685" s="20">
        <v>14</v>
      </c>
      <c r="AI685" s="20">
        <v>450</v>
      </c>
      <c r="AJ685" s="20"/>
      <c r="AK685" s="20">
        <v>688</v>
      </c>
      <c r="AL685" s="20">
        <f t="shared" si="206"/>
        <v>227190</v>
      </c>
      <c r="AM685" s="7">
        <v>4</v>
      </c>
      <c r="AN685" s="20"/>
      <c r="AO685" s="21"/>
      <c r="AP685" s="21"/>
      <c r="AQ685" s="5" t="s">
        <v>2202</v>
      </c>
      <c r="AR685" s="5" t="s">
        <v>2203</v>
      </c>
      <c r="AS685" s="5" t="s">
        <v>425</v>
      </c>
      <c r="AT685" s="20"/>
      <c r="AU685" s="21"/>
      <c r="AV685" s="21"/>
      <c r="AW685" s="145" t="e" vm="1">
        <f t="shared" ca="1" si="207"/>
        <v>#NAME?</v>
      </c>
      <c r="AX685" s="21" t="str">
        <f>VLOOKUP(表1[[#This Row],[Pers.no.]],'[6]Person Detail'!$B:$L,11,0)</f>
        <v>&gt;90</v>
      </c>
      <c r="AY685" s="404">
        <f>VLOOKUP(表1[[#This Row],[Pers.no.]],'[6]Person Detail'!$B:$R,17,0)</f>
        <v>1.2780093060894193</v>
      </c>
      <c r="AZ685" s="404">
        <f>VLOOKUP(表1[[#This Row],[Pers.no.]],'[6]Person Detail'!$B:$W,21,0)</f>
        <v>1.3566121204312158</v>
      </c>
      <c r="BA685" s="404">
        <f>VLOOKUP(表1[[#This Row],[Pers.no.]],'[6]Person Detail'!$B:$W,22,0)</f>
        <v>1.2892244897959184</v>
      </c>
    </row>
    <row r="686" spans="1:53" ht="19.95" customHeight="1">
      <c r="A686" s="87" t="s">
        <v>562</v>
      </c>
      <c r="B686" s="5">
        <v>1120081</v>
      </c>
      <c r="C686" s="5" t="s">
        <v>54</v>
      </c>
      <c r="D686" s="5" t="s">
        <v>55</v>
      </c>
      <c r="E686" s="5" t="s">
        <v>2146</v>
      </c>
      <c r="F686" s="5" t="s">
        <v>2242</v>
      </c>
      <c r="G686" s="5" t="s">
        <v>2243</v>
      </c>
      <c r="H686" s="6">
        <v>39598</v>
      </c>
      <c r="I686" s="5" t="s">
        <v>87</v>
      </c>
      <c r="J686" s="5" t="s">
        <v>2311</v>
      </c>
      <c r="K686" s="5" t="s">
        <v>89</v>
      </c>
      <c r="L686" s="7">
        <v>2</v>
      </c>
      <c r="M686" s="7">
        <v>2</v>
      </c>
      <c r="N686" s="8">
        <v>11650</v>
      </c>
      <c r="O686" s="409">
        <v>0</v>
      </c>
      <c r="P686" s="10">
        <f t="shared" si="196"/>
        <v>0</v>
      </c>
      <c r="Q686" s="409">
        <v>0</v>
      </c>
      <c r="R686" s="10">
        <f t="shared" si="197"/>
        <v>0</v>
      </c>
      <c r="S686" s="409">
        <f t="shared" si="198"/>
        <v>0</v>
      </c>
      <c r="T686" s="10">
        <f t="shared" si="199"/>
        <v>0</v>
      </c>
      <c r="U686" s="10">
        <f t="shared" si="200"/>
        <v>11650</v>
      </c>
      <c r="V686" s="11">
        <f t="shared" ref="V686:V702" si="211">U686</f>
        <v>11650</v>
      </c>
      <c r="W686" s="12">
        <f t="shared" si="201"/>
        <v>0</v>
      </c>
      <c r="X686" s="410">
        <f t="shared" si="193"/>
        <v>0</v>
      </c>
      <c r="Y686" s="411" t="str">
        <f t="shared" si="209"/>
        <v>0.00%-0.00%</v>
      </c>
      <c r="Z686" s="15"/>
      <c r="AA686" s="15"/>
      <c r="AB686" s="15"/>
      <c r="AC686" s="96"/>
      <c r="AD686" s="8">
        <f t="shared" si="202"/>
        <v>0</v>
      </c>
      <c r="AE686" s="17">
        <f t="shared" si="203"/>
        <v>11650</v>
      </c>
      <c r="AF686" s="18">
        <f t="shared" si="204"/>
        <v>0</v>
      </c>
      <c r="AG686" s="412">
        <f t="shared" si="205"/>
        <v>0</v>
      </c>
      <c r="AH686" s="20">
        <v>14</v>
      </c>
      <c r="AI686" s="20">
        <v>850</v>
      </c>
      <c r="AJ686" s="20"/>
      <c r="AK686" s="20">
        <v>688</v>
      </c>
      <c r="AL686" s="20">
        <f t="shared" si="206"/>
        <v>173988</v>
      </c>
      <c r="AM686" s="7">
        <v>3</v>
      </c>
      <c r="AN686" s="20"/>
      <c r="AO686" s="21"/>
      <c r="AP686" s="21"/>
      <c r="AQ686" s="5" t="s">
        <v>2202</v>
      </c>
      <c r="AR686" s="5" t="s">
        <v>2203</v>
      </c>
      <c r="AS686" s="5" t="s">
        <v>425</v>
      </c>
      <c r="AT686" s="20"/>
      <c r="AU686" s="21"/>
      <c r="AV686" s="21"/>
      <c r="AW686" s="145" t="e" vm="1">
        <f t="shared" ca="1" si="207"/>
        <v>#NAME?</v>
      </c>
      <c r="AX686" s="21" t="str">
        <f>VLOOKUP(表1[[#This Row],[Pers.no.]],'[6]Person Detail'!$B:$L,11,0)</f>
        <v>0</v>
      </c>
      <c r="AY686" s="404">
        <f>VLOOKUP(表1[[#This Row],[Pers.no.]],'[6]Person Detail'!$B:$R,17,0)</f>
        <v>0.94274731944163459</v>
      </c>
      <c r="AZ686" s="404">
        <f>VLOOKUP(表1[[#This Row],[Pers.no.]],'[6]Person Detail'!$B:$W,21,0)</f>
        <v>1.0007301464587897</v>
      </c>
      <c r="BA686" s="404">
        <f>VLOOKUP(表1[[#This Row],[Pers.no.]],'[6]Person Detail'!$B:$W,22,0)</f>
        <v>0.95102040816326527</v>
      </c>
    </row>
    <row r="687" spans="1:53" ht="19.95" customHeight="1">
      <c r="A687" s="87" t="s">
        <v>562</v>
      </c>
      <c r="B687" s="5">
        <v>1120092</v>
      </c>
      <c r="C687" s="5" t="s">
        <v>54</v>
      </c>
      <c r="D687" s="5" t="s">
        <v>55</v>
      </c>
      <c r="E687" s="5" t="s">
        <v>2146</v>
      </c>
      <c r="F687" s="5" t="s">
        <v>2242</v>
      </c>
      <c r="G687" s="5" t="s">
        <v>2243</v>
      </c>
      <c r="H687" s="6">
        <v>39780</v>
      </c>
      <c r="I687" s="5" t="s">
        <v>65</v>
      </c>
      <c r="J687" s="5" t="s">
        <v>65</v>
      </c>
      <c r="K687" s="5" t="s">
        <v>66</v>
      </c>
      <c r="L687" s="7">
        <v>2</v>
      </c>
      <c r="M687" s="7">
        <v>4</v>
      </c>
      <c r="N687" s="8">
        <v>19500</v>
      </c>
      <c r="O687" s="409">
        <v>3.7500000000000006E-2</v>
      </c>
      <c r="P687" s="10">
        <f t="shared" si="196"/>
        <v>731</v>
      </c>
      <c r="Q687" s="409">
        <v>0</v>
      </c>
      <c r="R687" s="10">
        <f t="shared" si="197"/>
        <v>0</v>
      </c>
      <c r="S687" s="409">
        <f t="shared" si="198"/>
        <v>3.7487179487179487E-2</v>
      </c>
      <c r="T687" s="10">
        <f t="shared" si="199"/>
        <v>731</v>
      </c>
      <c r="U687" s="10">
        <f t="shared" si="200"/>
        <v>20231</v>
      </c>
      <c r="V687" s="11">
        <f>U687-131</f>
        <v>20100</v>
      </c>
      <c r="W687" s="12">
        <f t="shared" si="201"/>
        <v>600</v>
      </c>
      <c r="X687" s="410">
        <f t="shared" si="193"/>
        <v>3.0800000000000001E-2</v>
      </c>
      <c r="Y687" s="411" t="str">
        <f t="shared" si="209"/>
        <v>3.00%-4.50%</v>
      </c>
      <c r="Z687" s="15"/>
      <c r="AA687" s="15"/>
      <c r="AB687" s="15"/>
      <c r="AC687" s="96"/>
      <c r="AD687" s="8">
        <f t="shared" si="202"/>
        <v>0</v>
      </c>
      <c r="AE687" s="17">
        <f t="shared" si="203"/>
        <v>20100</v>
      </c>
      <c r="AF687" s="18">
        <f t="shared" si="204"/>
        <v>600</v>
      </c>
      <c r="AG687" s="412">
        <f t="shared" si="205"/>
        <v>3.076923076923066E-2</v>
      </c>
      <c r="AH687" s="20">
        <v>14</v>
      </c>
      <c r="AI687" s="20">
        <v>450</v>
      </c>
      <c r="AJ687" s="20"/>
      <c r="AK687" s="20">
        <v>688</v>
      </c>
      <c r="AL687" s="20">
        <f t="shared" si="206"/>
        <v>287488</v>
      </c>
      <c r="AM687" s="7">
        <v>3</v>
      </c>
      <c r="AN687" s="20"/>
      <c r="AO687" s="21"/>
      <c r="AP687" s="21"/>
      <c r="AQ687" s="5" t="s">
        <v>2202</v>
      </c>
      <c r="AR687" s="5" t="s">
        <v>2203</v>
      </c>
      <c r="AS687" s="5" t="s">
        <v>425</v>
      </c>
      <c r="AT687" s="20"/>
      <c r="AU687" s="21"/>
      <c r="AV687" s="21"/>
      <c r="AW687" s="145" t="e" vm="1">
        <f t="shared" ca="1" si="207"/>
        <v>#NAME?</v>
      </c>
      <c r="AX687" s="21" t="str">
        <f>VLOOKUP(表1[[#This Row],[Pers.no.]],'[6]Person Detail'!$B:$L,11,0)</f>
        <v>70-90</v>
      </c>
      <c r="AY687" s="404">
        <f>VLOOKUP(表1[[#This Row],[Pers.no.]],'[6]Person Detail'!$B:$R,17,0)</f>
        <v>1.232928679817906</v>
      </c>
      <c r="AZ687" s="404">
        <f>VLOOKUP(表1[[#This Row],[Pers.no.]],'[6]Person Detail'!$B:$W,21,0)</f>
        <v>1.285177618137481</v>
      </c>
      <c r="BA687" s="404">
        <f>VLOOKUP(表1[[#This Row],[Pers.no.]],'[6]Person Detail'!$B:$W,22,0)</f>
        <v>1.2678988204125403</v>
      </c>
    </row>
    <row r="688" spans="1:53" ht="19.95" customHeight="1">
      <c r="A688" s="87" t="s">
        <v>562</v>
      </c>
      <c r="B688" s="5">
        <v>1120120</v>
      </c>
      <c r="C688" s="5" t="s">
        <v>54</v>
      </c>
      <c r="D688" s="5" t="s">
        <v>55</v>
      </c>
      <c r="E688" s="5" t="s">
        <v>2146</v>
      </c>
      <c r="F688" s="5" t="s">
        <v>2242</v>
      </c>
      <c r="G688" s="5" t="s">
        <v>2243</v>
      </c>
      <c r="H688" s="6">
        <v>40597</v>
      </c>
      <c r="I688" s="5" t="s">
        <v>87</v>
      </c>
      <c r="J688" s="5" t="s">
        <v>2312</v>
      </c>
      <c r="K688" s="5" t="s">
        <v>89</v>
      </c>
      <c r="L688" s="7">
        <v>2</v>
      </c>
      <c r="M688" s="7">
        <v>2</v>
      </c>
      <c r="N688" s="8">
        <v>11450</v>
      </c>
      <c r="O688" s="409">
        <v>0</v>
      </c>
      <c r="P688" s="10">
        <f t="shared" si="196"/>
        <v>0</v>
      </c>
      <c r="Q688" s="409">
        <v>0</v>
      </c>
      <c r="R688" s="10">
        <f t="shared" si="197"/>
        <v>0</v>
      </c>
      <c r="S688" s="409">
        <f t="shared" si="198"/>
        <v>0</v>
      </c>
      <c r="T688" s="10">
        <f t="shared" si="199"/>
        <v>0</v>
      </c>
      <c r="U688" s="10">
        <f t="shared" si="200"/>
        <v>11450</v>
      </c>
      <c r="V688" s="11">
        <f t="shared" si="211"/>
        <v>11450</v>
      </c>
      <c r="W688" s="12">
        <f t="shared" si="201"/>
        <v>0</v>
      </c>
      <c r="X688" s="410">
        <f t="shared" si="193"/>
        <v>0</v>
      </c>
      <c r="Y688" s="411" t="str">
        <f t="shared" si="209"/>
        <v>0.00%-0.00%</v>
      </c>
      <c r="Z688" s="15"/>
      <c r="AA688" s="15"/>
      <c r="AB688" s="15"/>
      <c r="AC688" s="96"/>
      <c r="AD688" s="8">
        <f t="shared" si="202"/>
        <v>0</v>
      </c>
      <c r="AE688" s="17">
        <f t="shared" si="203"/>
        <v>11450</v>
      </c>
      <c r="AF688" s="18">
        <f t="shared" si="204"/>
        <v>0</v>
      </c>
      <c r="AG688" s="412">
        <f t="shared" si="205"/>
        <v>0</v>
      </c>
      <c r="AH688" s="20">
        <v>14</v>
      </c>
      <c r="AI688" s="20">
        <v>850</v>
      </c>
      <c r="AJ688" s="20"/>
      <c r="AK688" s="20">
        <v>688</v>
      </c>
      <c r="AL688" s="20">
        <f t="shared" si="206"/>
        <v>171188</v>
      </c>
      <c r="AM688" s="7">
        <v>3</v>
      </c>
      <c r="AN688" s="20"/>
      <c r="AO688" s="21"/>
      <c r="AP688" s="21"/>
      <c r="AQ688" s="5" t="s">
        <v>2202</v>
      </c>
      <c r="AR688" s="5" t="s">
        <v>2203</v>
      </c>
      <c r="AS688" s="5" t="s">
        <v>425</v>
      </c>
      <c r="AT688" s="20"/>
      <c r="AU688" s="21"/>
      <c r="AV688" s="21"/>
      <c r="AW688" s="145" t="e" vm="1">
        <f t="shared" ca="1" si="207"/>
        <v>#NAME?</v>
      </c>
      <c r="AX688" s="21" t="str">
        <f>VLOOKUP(表1[[#This Row],[Pers.no.]],'[6]Person Detail'!$B:$L,11,0)</f>
        <v>0</v>
      </c>
      <c r="AY688" s="404">
        <f>VLOOKUP(表1[[#This Row],[Pers.no.]],'[6]Person Detail'!$B:$R,17,0)</f>
        <v>0.92656281610358082</v>
      </c>
      <c r="AZ688" s="404">
        <f>VLOOKUP(表1[[#This Row],[Pers.no.]],'[6]Person Detail'!$B:$W,21,0)</f>
        <v>0.98355022978138551</v>
      </c>
      <c r="BA688" s="404">
        <f>VLOOKUP(表1[[#This Row],[Pers.no.]],'[6]Person Detail'!$B:$W,22,0)</f>
        <v>0.9346938775510204</v>
      </c>
    </row>
    <row r="689" spans="1:53" ht="19.95" customHeight="1">
      <c r="A689" s="87" t="s">
        <v>562</v>
      </c>
      <c r="B689" s="5">
        <v>1120123</v>
      </c>
      <c r="C689" s="5" t="s">
        <v>54</v>
      </c>
      <c r="D689" s="5" t="s">
        <v>55</v>
      </c>
      <c r="E689" s="5" t="s">
        <v>2146</v>
      </c>
      <c r="F689" s="5" t="s">
        <v>2242</v>
      </c>
      <c r="G689" s="5" t="s">
        <v>2243</v>
      </c>
      <c r="H689" s="6">
        <v>40603</v>
      </c>
      <c r="I689" s="5" t="s">
        <v>87</v>
      </c>
      <c r="J689" s="5" t="s">
        <v>87</v>
      </c>
      <c r="K689" s="5" t="s">
        <v>89</v>
      </c>
      <c r="L689" s="7">
        <v>2</v>
      </c>
      <c r="M689" s="7">
        <v>3</v>
      </c>
      <c r="N689" s="8">
        <v>10515</v>
      </c>
      <c r="O689" s="409">
        <v>0.03</v>
      </c>
      <c r="P689" s="10">
        <f t="shared" si="196"/>
        <v>315</v>
      </c>
      <c r="Q689" s="409">
        <v>0</v>
      </c>
      <c r="R689" s="10">
        <f t="shared" si="197"/>
        <v>0</v>
      </c>
      <c r="S689" s="409">
        <f t="shared" si="198"/>
        <v>2.9957203994293864E-2</v>
      </c>
      <c r="T689" s="10">
        <f t="shared" si="199"/>
        <v>315</v>
      </c>
      <c r="U689" s="10">
        <f t="shared" si="200"/>
        <v>10830</v>
      </c>
      <c r="V689" s="11">
        <v>10515</v>
      </c>
      <c r="W689" s="12">
        <f t="shared" si="201"/>
        <v>0</v>
      </c>
      <c r="X689" s="410">
        <f t="shared" si="193"/>
        <v>0</v>
      </c>
      <c r="Y689" s="411" t="str">
        <f t="shared" si="209"/>
        <v>2.40%-3.59%</v>
      </c>
      <c r="Z689" s="15"/>
      <c r="AA689" s="15"/>
      <c r="AB689" s="15"/>
      <c r="AC689" s="96"/>
      <c r="AD689" s="8">
        <f t="shared" si="202"/>
        <v>0</v>
      </c>
      <c r="AE689" s="17">
        <f t="shared" si="203"/>
        <v>10515</v>
      </c>
      <c r="AF689" s="18">
        <f t="shared" si="204"/>
        <v>0</v>
      </c>
      <c r="AG689" s="412">
        <f t="shared" si="205"/>
        <v>0</v>
      </c>
      <c r="AH689" s="20">
        <v>14</v>
      </c>
      <c r="AI689" s="20">
        <v>850</v>
      </c>
      <c r="AJ689" s="20"/>
      <c r="AK689" s="20">
        <v>688</v>
      </c>
      <c r="AL689" s="20">
        <f t="shared" si="206"/>
        <v>158098</v>
      </c>
      <c r="AM689" s="7">
        <v>3</v>
      </c>
      <c r="AN689" s="20"/>
      <c r="AO689" s="22" t="s">
        <v>2315</v>
      </c>
      <c r="AP689" s="21" t="s">
        <v>140</v>
      </c>
      <c r="AQ689" s="5" t="s">
        <v>2202</v>
      </c>
      <c r="AR689" s="5" t="s">
        <v>2203</v>
      </c>
      <c r="AS689" s="5" t="s">
        <v>425</v>
      </c>
      <c r="AT689" s="20"/>
      <c r="AU689" s="21"/>
      <c r="AV689" s="21"/>
      <c r="AW689" s="145" t="e" vm="1">
        <f t="shared" ca="1" si="207"/>
        <v>#NAME?</v>
      </c>
      <c r="AX689" s="21" t="str">
        <f>VLOOKUP(表1[[#This Row],[Pers.no.]],'[6]Person Detail'!$B:$L,11,0)</f>
        <v>50-70</v>
      </c>
      <c r="AY689" s="404">
        <f>VLOOKUP(表1[[#This Row],[Pers.no.]],'[6]Person Detail'!$B:$R,17,0)</f>
        <v>0.85090026299817922</v>
      </c>
      <c r="AZ689" s="404">
        <f>VLOOKUP(表1[[#This Row],[Pers.no.]],'[6]Person Detail'!$B:$W,21,0)</f>
        <v>0.90323411931452136</v>
      </c>
      <c r="BA689" s="404">
        <f>VLOOKUP(表1[[#This Row],[Pers.no.]],'[6]Person Detail'!$B:$W,22,0)</f>
        <v>0.85836734693877548</v>
      </c>
    </row>
    <row r="690" spans="1:53" ht="19.95" customHeight="1">
      <c r="A690" s="87" t="s">
        <v>562</v>
      </c>
      <c r="B690" s="5">
        <v>1120124</v>
      </c>
      <c r="C690" s="5" t="s">
        <v>54</v>
      </c>
      <c r="D690" s="5" t="s">
        <v>55</v>
      </c>
      <c r="E690" s="5" t="s">
        <v>2146</v>
      </c>
      <c r="F690" s="5" t="s">
        <v>2242</v>
      </c>
      <c r="G690" s="5" t="s">
        <v>2243</v>
      </c>
      <c r="H690" s="6">
        <v>40606</v>
      </c>
      <c r="I690" s="5" t="s">
        <v>87</v>
      </c>
      <c r="J690" s="5" t="s">
        <v>2318</v>
      </c>
      <c r="K690" s="5" t="s">
        <v>89</v>
      </c>
      <c r="L690" s="7">
        <v>2</v>
      </c>
      <c r="M690" s="7">
        <v>3</v>
      </c>
      <c r="N690" s="8">
        <v>12896</v>
      </c>
      <c r="O690" s="409">
        <v>2.5000000000000001E-2</v>
      </c>
      <c r="P690" s="10">
        <f t="shared" si="196"/>
        <v>322</v>
      </c>
      <c r="Q690" s="409">
        <v>0</v>
      </c>
      <c r="R690" s="10">
        <f t="shared" si="197"/>
        <v>0</v>
      </c>
      <c r="S690" s="409">
        <f t="shared" si="198"/>
        <v>2.4968982630272953E-2</v>
      </c>
      <c r="T690" s="10">
        <f t="shared" si="199"/>
        <v>322</v>
      </c>
      <c r="U690" s="10">
        <f t="shared" si="200"/>
        <v>13218</v>
      </c>
      <c r="V690" s="11">
        <v>12896</v>
      </c>
      <c r="W690" s="12">
        <f t="shared" si="201"/>
        <v>0</v>
      </c>
      <c r="X690" s="410">
        <f t="shared" si="193"/>
        <v>0</v>
      </c>
      <c r="Y690" s="411" t="str">
        <f t="shared" si="209"/>
        <v>2.00%-3.00%</v>
      </c>
      <c r="Z690" s="15"/>
      <c r="AA690" s="15"/>
      <c r="AB690" s="15"/>
      <c r="AC690" s="96"/>
      <c r="AD690" s="8">
        <f t="shared" si="202"/>
        <v>0</v>
      </c>
      <c r="AE690" s="17">
        <f t="shared" si="203"/>
        <v>12896</v>
      </c>
      <c r="AF690" s="18">
        <f t="shared" si="204"/>
        <v>0</v>
      </c>
      <c r="AG690" s="412">
        <f t="shared" si="205"/>
        <v>0</v>
      </c>
      <c r="AH690" s="20">
        <v>14</v>
      </c>
      <c r="AI690" s="20">
        <v>450</v>
      </c>
      <c r="AJ690" s="20"/>
      <c r="AK690" s="20">
        <v>688</v>
      </c>
      <c r="AL690" s="20">
        <f t="shared" si="206"/>
        <v>186632</v>
      </c>
      <c r="AM690" s="7">
        <v>3</v>
      </c>
      <c r="AN690" s="20"/>
      <c r="AO690" s="22" t="s">
        <v>2315</v>
      </c>
      <c r="AP690" s="21" t="s">
        <v>140</v>
      </c>
      <c r="AQ690" s="5" t="s">
        <v>2202</v>
      </c>
      <c r="AR690" s="5" t="s">
        <v>2203</v>
      </c>
      <c r="AS690" s="5" t="s">
        <v>425</v>
      </c>
      <c r="AT690" s="20"/>
      <c r="AU690" s="21"/>
      <c r="AV690" s="21"/>
      <c r="AW690" s="145" t="e" vm="1">
        <f t="shared" ca="1" si="207"/>
        <v>#NAME?</v>
      </c>
      <c r="AX690" s="21" t="str">
        <f>VLOOKUP(表1[[#This Row],[Pers.no.]],'[6]Person Detail'!$B:$L,11,0)</f>
        <v>70-90</v>
      </c>
      <c r="AY690" s="404">
        <f>VLOOKUP(表1[[#This Row],[Pers.no.]],'[6]Person Detail'!$B:$R,17,0)</f>
        <v>1.0435767752377099</v>
      </c>
      <c r="AZ690" s="404">
        <f>VLOOKUP(表1[[#This Row],[Pers.no.]],'[6]Person Detail'!$B:$W,21,0)</f>
        <v>1.1077610273590173</v>
      </c>
      <c r="BA690" s="404">
        <f>VLOOKUP(表1[[#This Row],[Pers.no.]],'[6]Person Detail'!$B:$W,22,0)</f>
        <v>1.052734693877551</v>
      </c>
    </row>
    <row r="691" spans="1:53" ht="19.95" customHeight="1">
      <c r="A691" s="87" t="s">
        <v>562</v>
      </c>
      <c r="B691" s="5">
        <v>1120143</v>
      </c>
      <c r="C691" s="5" t="s">
        <v>54</v>
      </c>
      <c r="D691" s="5" t="s">
        <v>55</v>
      </c>
      <c r="E691" s="5" t="s">
        <v>2146</v>
      </c>
      <c r="F691" s="5" t="s">
        <v>2242</v>
      </c>
      <c r="G691" s="5" t="s">
        <v>2243</v>
      </c>
      <c r="H691" s="6">
        <v>40826</v>
      </c>
      <c r="I691" s="5" t="s">
        <v>87</v>
      </c>
      <c r="J691" s="5" t="s">
        <v>87</v>
      </c>
      <c r="K691" s="5" t="s">
        <v>89</v>
      </c>
      <c r="L691" s="7">
        <v>2</v>
      </c>
      <c r="M691" s="7">
        <v>2</v>
      </c>
      <c r="N691" s="8">
        <v>10300</v>
      </c>
      <c r="O691" s="409">
        <v>0</v>
      </c>
      <c r="P691" s="10">
        <f t="shared" si="196"/>
        <v>0</v>
      </c>
      <c r="Q691" s="409">
        <v>0</v>
      </c>
      <c r="R691" s="10">
        <f t="shared" si="197"/>
        <v>0</v>
      </c>
      <c r="S691" s="409">
        <f t="shared" si="198"/>
        <v>0</v>
      </c>
      <c r="T691" s="10">
        <f t="shared" si="199"/>
        <v>0</v>
      </c>
      <c r="U691" s="10">
        <f t="shared" si="200"/>
        <v>10300</v>
      </c>
      <c r="V691" s="11">
        <f t="shared" si="211"/>
        <v>10300</v>
      </c>
      <c r="W691" s="12">
        <f t="shared" si="201"/>
        <v>0</v>
      </c>
      <c r="X691" s="410">
        <f t="shared" si="193"/>
        <v>0</v>
      </c>
      <c r="Y691" s="411" t="str">
        <f t="shared" si="209"/>
        <v>0.00%-0.00%</v>
      </c>
      <c r="Z691" s="15"/>
      <c r="AA691" s="15"/>
      <c r="AB691" s="15"/>
      <c r="AC691" s="96"/>
      <c r="AD691" s="8">
        <f t="shared" si="202"/>
        <v>0</v>
      </c>
      <c r="AE691" s="17">
        <f t="shared" si="203"/>
        <v>10300</v>
      </c>
      <c r="AF691" s="18">
        <f t="shared" si="204"/>
        <v>0</v>
      </c>
      <c r="AG691" s="412">
        <f t="shared" si="205"/>
        <v>0</v>
      </c>
      <c r="AH691" s="20">
        <v>14</v>
      </c>
      <c r="AI691" s="20">
        <v>850</v>
      </c>
      <c r="AJ691" s="20"/>
      <c r="AK691" s="20">
        <v>688</v>
      </c>
      <c r="AL691" s="20">
        <f t="shared" si="206"/>
        <v>155088</v>
      </c>
      <c r="AM691" s="7">
        <v>3</v>
      </c>
      <c r="AN691" s="20"/>
      <c r="AO691" s="21"/>
      <c r="AP691" s="21"/>
      <c r="AQ691" s="5" t="s">
        <v>2202</v>
      </c>
      <c r="AR691" s="5" t="s">
        <v>2203</v>
      </c>
      <c r="AS691" s="5" t="s">
        <v>425</v>
      </c>
      <c r="AT691" s="20"/>
      <c r="AU691" s="21"/>
      <c r="AV691" s="21"/>
      <c r="AW691" s="145" t="e" vm="1">
        <f t="shared" ca="1" si="207"/>
        <v>#NAME?</v>
      </c>
      <c r="AX691" s="21" t="str">
        <f>VLOOKUP(表1[[#This Row],[Pers.no.]],'[6]Person Detail'!$B:$L,11,0)</f>
        <v>0</v>
      </c>
      <c r="AY691" s="404">
        <f>VLOOKUP(表1[[#This Row],[Pers.no.]],'[6]Person Detail'!$B:$R,17,0)</f>
        <v>0.83350192190977135</v>
      </c>
      <c r="AZ691" s="404">
        <f>VLOOKUP(表1[[#This Row],[Pers.no.]],'[6]Person Detail'!$B:$W,21,0)</f>
        <v>0.8847657088863119</v>
      </c>
      <c r="BA691" s="404">
        <f>VLOOKUP(表1[[#This Row],[Pers.no.]],'[6]Person Detail'!$B:$W,22,0)</f>
        <v>0.84081632653061222</v>
      </c>
    </row>
    <row r="692" spans="1:53" ht="19.95" customHeight="1">
      <c r="A692" s="87" t="s">
        <v>562</v>
      </c>
      <c r="B692" s="5">
        <v>1120162</v>
      </c>
      <c r="C692" s="5" t="s">
        <v>54</v>
      </c>
      <c r="D692" s="5" t="s">
        <v>55</v>
      </c>
      <c r="E692" s="5" t="s">
        <v>2146</v>
      </c>
      <c r="F692" s="5" t="s">
        <v>2242</v>
      </c>
      <c r="G692" s="5" t="s">
        <v>2243</v>
      </c>
      <c r="H692" s="6">
        <v>41799</v>
      </c>
      <c r="I692" s="5" t="s">
        <v>201</v>
      </c>
      <c r="J692" s="5" t="s">
        <v>201</v>
      </c>
      <c r="K692" s="5" t="s">
        <v>66</v>
      </c>
      <c r="L692" s="7">
        <v>2</v>
      </c>
      <c r="M692" s="7">
        <v>3</v>
      </c>
      <c r="N692" s="8">
        <v>14427</v>
      </c>
      <c r="O692" s="409">
        <v>0.03</v>
      </c>
      <c r="P692" s="10">
        <f t="shared" si="196"/>
        <v>433</v>
      </c>
      <c r="Q692" s="409">
        <v>0</v>
      </c>
      <c r="R692" s="10">
        <f t="shared" si="197"/>
        <v>0</v>
      </c>
      <c r="S692" s="409">
        <f t="shared" si="198"/>
        <v>3.0013169751161018E-2</v>
      </c>
      <c r="T692" s="10">
        <f t="shared" si="199"/>
        <v>433</v>
      </c>
      <c r="U692" s="10">
        <f t="shared" si="200"/>
        <v>14860</v>
      </c>
      <c r="V692" s="11">
        <v>14427</v>
      </c>
      <c r="W692" s="12">
        <f t="shared" si="201"/>
        <v>0</v>
      </c>
      <c r="X692" s="410">
        <f t="shared" si="193"/>
        <v>0</v>
      </c>
      <c r="Y692" s="411" t="str">
        <f t="shared" si="209"/>
        <v>2.40%-3.60%</v>
      </c>
      <c r="Z692" s="15"/>
      <c r="AA692" s="15"/>
      <c r="AB692" s="15"/>
      <c r="AC692" s="96"/>
      <c r="AD692" s="8">
        <f t="shared" si="202"/>
        <v>0</v>
      </c>
      <c r="AE692" s="17">
        <f t="shared" si="203"/>
        <v>14427</v>
      </c>
      <c r="AF692" s="18">
        <f t="shared" si="204"/>
        <v>0</v>
      </c>
      <c r="AG692" s="412">
        <f t="shared" si="205"/>
        <v>0</v>
      </c>
      <c r="AH692" s="20">
        <v>14</v>
      </c>
      <c r="AI692" s="20">
        <v>450</v>
      </c>
      <c r="AJ692" s="20"/>
      <c r="AK692" s="20">
        <v>688</v>
      </c>
      <c r="AL692" s="20">
        <f t="shared" si="206"/>
        <v>208066</v>
      </c>
      <c r="AM692" s="7">
        <v>3</v>
      </c>
      <c r="AN692" s="20"/>
      <c r="AO692" s="22" t="s">
        <v>2321</v>
      </c>
      <c r="AP692" s="21" t="s">
        <v>179</v>
      </c>
      <c r="AQ692" s="5" t="s">
        <v>2202</v>
      </c>
      <c r="AR692" s="5" t="s">
        <v>2203</v>
      </c>
      <c r="AS692" s="5" t="s">
        <v>425</v>
      </c>
      <c r="AT692" s="20"/>
      <c r="AU692" s="21"/>
      <c r="AV692" s="21"/>
      <c r="AW692" s="145" t="e" vm="1">
        <f t="shared" ca="1" si="207"/>
        <v>#NAME?</v>
      </c>
      <c r="AX692" s="21" t="str">
        <f>VLOOKUP(表1[[#This Row],[Pers.no.]],'[6]Person Detail'!$B:$L,11,0)</f>
        <v>50-70</v>
      </c>
      <c r="AY692" s="404">
        <f>VLOOKUP(表1[[#This Row],[Pers.no.]],'[6]Person Detail'!$B:$R,17,0)</f>
        <v>0.91217754172989374</v>
      </c>
      <c r="AZ692" s="404">
        <f>VLOOKUP(表1[[#This Row],[Pers.no.]],'[6]Person Detail'!$B:$W,21,0)</f>
        <v>0.95083371778817638</v>
      </c>
      <c r="BA692" s="404">
        <f>VLOOKUP(表1[[#This Row],[Pers.no.]],'[6]Person Detail'!$B:$W,22,0)</f>
        <v>0.91004857124834415</v>
      </c>
    </row>
    <row r="693" spans="1:53" ht="19.95" customHeight="1">
      <c r="A693" s="87" t="s">
        <v>562</v>
      </c>
      <c r="B693" s="5">
        <v>1120196</v>
      </c>
      <c r="C693" s="5" t="s">
        <v>54</v>
      </c>
      <c r="D693" s="5" t="s">
        <v>55</v>
      </c>
      <c r="E693" s="5" t="s">
        <v>2146</v>
      </c>
      <c r="F693" s="5" t="s">
        <v>2242</v>
      </c>
      <c r="G693" s="5" t="s">
        <v>2243</v>
      </c>
      <c r="H693" s="6">
        <v>43094</v>
      </c>
      <c r="I693" s="5" t="s">
        <v>58</v>
      </c>
      <c r="J693" s="5" t="s">
        <v>58</v>
      </c>
      <c r="K693" s="5" t="s">
        <v>59</v>
      </c>
      <c r="L693" s="7">
        <v>2</v>
      </c>
      <c r="M693" s="7">
        <v>3</v>
      </c>
      <c r="N693" s="8">
        <v>17480</v>
      </c>
      <c r="O693" s="409">
        <v>0.03</v>
      </c>
      <c r="P693" s="10">
        <f t="shared" si="196"/>
        <v>524</v>
      </c>
      <c r="Q693" s="409">
        <v>0</v>
      </c>
      <c r="R693" s="10">
        <f t="shared" si="197"/>
        <v>0</v>
      </c>
      <c r="S693" s="409">
        <f t="shared" si="198"/>
        <v>2.9977116704805493E-2</v>
      </c>
      <c r="T693" s="10">
        <f t="shared" si="199"/>
        <v>524</v>
      </c>
      <c r="U693" s="10">
        <f t="shared" si="200"/>
        <v>18004</v>
      </c>
      <c r="V693" s="11">
        <v>19228</v>
      </c>
      <c r="W693" s="12">
        <f t="shared" si="201"/>
        <v>1748</v>
      </c>
      <c r="X693" s="410">
        <f t="shared" ref="X693:X756" si="212">ROUND(V693/N693-1,4)</f>
        <v>0.1</v>
      </c>
      <c r="Y693" s="411" t="str">
        <f t="shared" si="209"/>
        <v>2.40%-3.60%</v>
      </c>
      <c r="Z693" s="15"/>
      <c r="AA693" s="15"/>
      <c r="AB693" s="15"/>
      <c r="AC693" s="96"/>
      <c r="AD693" s="8">
        <f t="shared" si="202"/>
        <v>0</v>
      </c>
      <c r="AE693" s="17">
        <f t="shared" si="203"/>
        <v>19228</v>
      </c>
      <c r="AF693" s="18">
        <f t="shared" si="204"/>
        <v>1748</v>
      </c>
      <c r="AG693" s="412">
        <f t="shared" si="205"/>
        <v>0.10000000000000009</v>
      </c>
      <c r="AH693" s="20">
        <v>14</v>
      </c>
      <c r="AI693" s="20">
        <v>450</v>
      </c>
      <c r="AJ693" s="20"/>
      <c r="AK693" s="20">
        <v>688</v>
      </c>
      <c r="AL693" s="20">
        <f t="shared" si="206"/>
        <v>275280</v>
      </c>
      <c r="AM693" s="7">
        <v>4</v>
      </c>
      <c r="AN693" s="20"/>
      <c r="AO693" s="22" t="s">
        <v>2323</v>
      </c>
      <c r="AP693" s="21" t="s">
        <v>330</v>
      </c>
      <c r="AQ693" s="5" t="s">
        <v>2202</v>
      </c>
      <c r="AR693" s="5" t="s">
        <v>2203</v>
      </c>
      <c r="AS693" s="5" t="s">
        <v>425</v>
      </c>
      <c r="AT693" s="20"/>
      <c r="AU693" s="21"/>
      <c r="AV693" s="21"/>
      <c r="AW693" s="145" t="e" vm="1">
        <f t="shared" ca="1" si="207"/>
        <v>#NAME?</v>
      </c>
      <c r="AX693" s="21" t="str">
        <f>VLOOKUP(表1[[#This Row],[Pers.no.]],'[6]Person Detail'!$B:$L,11,0)</f>
        <v>50-70</v>
      </c>
      <c r="AY693" s="404">
        <f>VLOOKUP(表1[[#This Row],[Pers.no.]],'[6]Person Detail'!$B:$R,17,0)</f>
        <v>0.75205438196446239</v>
      </c>
      <c r="AZ693" s="404">
        <f>VLOOKUP(表1[[#This Row],[Pers.no.]],'[6]Person Detail'!$B:$W,21,0)</f>
        <v>0.82452830188679249</v>
      </c>
      <c r="BA693" s="404">
        <f>VLOOKUP(表1[[#This Row],[Pers.no.]],'[6]Person Detail'!$B:$W,22,0)</f>
        <v>0.85230496453900706</v>
      </c>
    </row>
    <row r="694" spans="1:53" ht="19.95" customHeight="1">
      <c r="A694" s="87" t="s">
        <v>562</v>
      </c>
      <c r="B694" s="5">
        <v>1120225</v>
      </c>
      <c r="C694" s="5" t="s">
        <v>54</v>
      </c>
      <c r="D694" s="5" t="s">
        <v>55</v>
      </c>
      <c r="E694" s="5" t="s">
        <v>2146</v>
      </c>
      <c r="F694" s="5" t="s">
        <v>2242</v>
      </c>
      <c r="G694" s="5" t="s">
        <v>2243</v>
      </c>
      <c r="H694" s="6">
        <v>43311</v>
      </c>
      <c r="I694" s="5" t="s">
        <v>87</v>
      </c>
      <c r="J694" s="5" t="s">
        <v>87</v>
      </c>
      <c r="K694" s="5" t="s">
        <v>89</v>
      </c>
      <c r="L694" s="7">
        <v>2</v>
      </c>
      <c r="M694" s="7">
        <v>3</v>
      </c>
      <c r="N694" s="8">
        <v>10285</v>
      </c>
      <c r="O694" s="409">
        <v>0.03</v>
      </c>
      <c r="P694" s="10">
        <f t="shared" si="196"/>
        <v>309</v>
      </c>
      <c r="Q694" s="409">
        <v>0</v>
      </c>
      <c r="R694" s="10">
        <f t="shared" si="197"/>
        <v>0</v>
      </c>
      <c r="S694" s="409">
        <f t="shared" si="198"/>
        <v>3.0043753038405445E-2</v>
      </c>
      <c r="T694" s="10">
        <f t="shared" si="199"/>
        <v>309</v>
      </c>
      <c r="U694" s="10">
        <f t="shared" si="200"/>
        <v>10594</v>
      </c>
      <c r="V694" s="11">
        <f>U694</f>
        <v>10594</v>
      </c>
      <c r="W694" s="12">
        <f t="shared" si="201"/>
        <v>309</v>
      </c>
      <c r="X694" s="410">
        <f t="shared" si="212"/>
        <v>0.03</v>
      </c>
      <c r="Y694" s="411" t="str">
        <f t="shared" si="209"/>
        <v>2.40%-3.61%</v>
      </c>
      <c r="Z694" s="15"/>
      <c r="AA694" s="15"/>
      <c r="AB694" s="15"/>
      <c r="AC694" s="96"/>
      <c r="AD694" s="8">
        <f t="shared" si="202"/>
        <v>0</v>
      </c>
      <c r="AE694" s="17">
        <f t="shared" si="203"/>
        <v>10594</v>
      </c>
      <c r="AF694" s="18">
        <f t="shared" si="204"/>
        <v>309</v>
      </c>
      <c r="AG694" s="412">
        <f t="shared" si="205"/>
        <v>3.0043753038405452E-2</v>
      </c>
      <c r="AH694" s="20">
        <v>14</v>
      </c>
      <c r="AI694" s="20">
        <v>450</v>
      </c>
      <c r="AJ694" s="20"/>
      <c r="AK694" s="20">
        <v>688</v>
      </c>
      <c r="AL694" s="20">
        <f t="shared" si="206"/>
        <v>154404</v>
      </c>
      <c r="AM694" s="7">
        <v>3</v>
      </c>
      <c r="AN694" s="20"/>
      <c r="AO694" s="21"/>
      <c r="AP694" s="21"/>
      <c r="AQ694" s="5" t="s">
        <v>2202</v>
      </c>
      <c r="AR694" s="5" t="s">
        <v>2203</v>
      </c>
      <c r="AS694" s="5" t="s">
        <v>425</v>
      </c>
      <c r="AT694" s="20"/>
      <c r="AU694" s="21"/>
      <c r="AV694" s="21"/>
      <c r="AW694" s="145" t="e" vm="1">
        <f t="shared" ca="1" si="207"/>
        <v>#NAME?</v>
      </c>
      <c r="AX694" s="21" t="str">
        <f>VLOOKUP(表1[[#This Row],[Pers.no.]],'[6]Person Detail'!$B:$L,11,0)</f>
        <v>50-70</v>
      </c>
      <c r="AY694" s="404">
        <f>VLOOKUP(表1[[#This Row],[Pers.no.]],'[6]Person Detail'!$B:$R,17,0)</f>
        <v>0.83228808415941735</v>
      </c>
      <c r="AZ694" s="404">
        <f>VLOOKUP(表1[[#This Row],[Pers.no.]],'[6]Person Detail'!$B:$W,21,0)</f>
        <v>0.88347721513550659</v>
      </c>
      <c r="BA694" s="404">
        <f>VLOOKUP(表1[[#This Row],[Pers.no.]],'[6]Person Detail'!$B:$W,22,0)</f>
        <v>0.86481632653061224</v>
      </c>
    </row>
    <row r="695" spans="1:53" ht="19.95" customHeight="1">
      <c r="A695" s="87" t="s">
        <v>562</v>
      </c>
      <c r="B695" s="5">
        <v>1120374</v>
      </c>
      <c r="C695" s="5" t="s">
        <v>54</v>
      </c>
      <c r="D695" s="5" t="s">
        <v>55</v>
      </c>
      <c r="E695" s="5" t="s">
        <v>2146</v>
      </c>
      <c r="F695" s="5" t="s">
        <v>2242</v>
      </c>
      <c r="G695" s="5" t="s">
        <v>2243</v>
      </c>
      <c r="H695" s="6">
        <v>44554</v>
      </c>
      <c r="I695" s="5" t="s">
        <v>105</v>
      </c>
      <c r="J695" s="5" t="s">
        <v>2288</v>
      </c>
      <c r="K695" s="5" t="s">
        <v>107</v>
      </c>
      <c r="L695" s="7">
        <v>2</v>
      </c>
      <c r="M695" s="7">
        <v>3</v>
      </c>
      <c r="N695" s="8">
        <v>10000</v>
      </c>
      <c r="O695" s="409">
        <v>0.03</v>
      </c>
      <c r="P695" s="10">
        <f t="shared" si="196"/>
        <v>300</v>
      </c>
      <c r="Q695" s="409">
        <v>0</v>
      </c>
      <c r="R695" s="10">
        <f t="shared" si="197"/>
        <v>0</v>
      </c>
      <c r="S695" s="409">
        <f t="shared" si="198"/>
        <v>0.03</v>
      </c>
      <c r="T695" s="10">
        <f t="shared" si="199"/>
        <v>300</v>
      </c>
      <c r="U695" s="10">
        <f t="shared" si="200"/>
        <v>10300</v>
      </c>
      <c r="V695" s="11">
        <f>U695-199</f>
        <v>10101</v>
      </c>
      <c r="W695" s="12">
        <f t="shared" si="201"/>
        <v>101</v>
      </c>
      <c r="X695" s="410">
        <f t="shared" si="212"/>
        <v>1.01E-2</v>
      </c>
      <c r="Y695" s="411" t="str">
        <f t="shared" si="209"/>
        <v>2.40%-3.60%</v>
      </c>
      <c r="Z695" s="15"/>
      <c r="AA695" s="15"/>
      <c r="AB695" s="15"/>
      <c r="AC695" s="96"/>
      <c r="AD695" s="8">
        <f t="shared" si="202"/>
        <v>0</v>
      </c>
      <c r="AE695" s="17">
        <f t="shared" si="203"/>
        <v>10101</v>
      </c>
      <c r="AF695" s="18">
        <f t="shared" si="204"/>
        <v>101</v>
      </c>
      <c r="AG695" s="412">
        <f t="shared" si="205"/>
        <v>1.0099999999999998E-2</v>
      </c>
      <c r="AH695" s="20">
        <v>14</v>
      </c>
      <c r="AI695" s="20">
        <v>450</v>
      </c>
      <c r="AJ695" s="20"/>
      <c r="AK695" s="20">
        <v>688</v>
      </c>
      <c r="AL695" s="20">
        <f t="shared" si="206"/>
        <v>147502</v>
      </c>
      <c r="AM695" s="7">
        <v>3</v>
      </c>
      <c r="AN695" s="20"/>
      <c r="AO695" s="22" t="s">
        <v>2326</v>
      </c>
      <c r="AP695" s="21" t="s">
        <v>179</v>
      </c>
      <c r="AQ695" s="5" t="s">
        <v>2202</v>
      </c>
      <c r="AR695" s="5" t="s">
        <v>2203</v>
      </c>
      <c r="AS695" s="5" t="s">
        <v>425</v>
      </c>
      <c r="AT695" s="20"/>
      <c r="AU695" s="21"/>
      <c r="AV695" s="21"/>
      <c r="AW695" s="145" t="e" vm="1">
        <f t="shared" ca="1" si="207"/>
        <v>#NAME?</v>
      </c>
      <c r="AX695" s="21" t="str">
        <f>VLOOKUP(表1[[#This Row],[Pers.no.]],'[6]Person Detail'!$B:$L,11,0)</f>
        <v>50-70</v>
      </c>
      <c r="AY695" s="404">
        <f>VLOOKUP(表1[[#This Row],[Pers.no.]],'[6]Person Detail'!$B:$R,17,0)</f>
        <v>1.0582010582010581</v>
      </c>
      <c r="AZ695" s="404">
        <f>VLOOKUP(表1[[#This Row],[Pers.no.]],'[6]Person Detail'!$B:$W,21,0)</f>
        <v>1.1189437171310284</v>
      </c>
      <c r="BA695" s="404">
        <f>VLOOKUP(表1[[#This Row],[Pers.no.]],'[6]Person Detail'!$B:$W,22,0)</f>
        <v>1.0979347826086956</v>
      </c>
    </row>
    <row r="696" spans="1:53" ht="19.95" customHeight="1">
      <c r="A696" s="87" t="s">
        <v>562</v>
      </c>
      <c r="B696" s="5">
        <v>1132111</v>
      </c>
      <c r="C696" s="5" t="s">
        <v>54</v>
      </c>
      <c r="D696" s="5" t="s">
        <v>55</v>
      </c>
      <c r="E696" s="5" t="s">
        <v>2146</v>
      </c>
      <c r="F696" s="5" t="s">
        <v>2242</v>
      </c>
      <c r="G696" s="5" t="s">
        <v>2243</v>
      </c>
      <c r="H696" s="6">
        <v>37760</v>
      </c>
      <c r="I696" s="5" t="s">
        <v>105</v>
      </c>
      <c r="J696" s="5" t="s">
        <v>2288</v>
      </c>
      <c r="K696" s="5" t="s">
        <v>107</v>
      </c>
      <c r="L696" s="7">
        <v>2</v>
      </c>
      <c r="M696" s="7">
        <v>3</v>
      </c>
      <c r="N696" s="8">
        <v>10600</v>
      </c>
      <c r="O696" s="409">
        <v>0.03</v>
      </c>
      <c r="P696" s="10">
        <f t="shared" si="196"/>
        <v>318</v>
      </c>
      <c r="Q696" s="409">
        <v>0</v>
      </c>
      <c r="R696" s="10">
        <f t="shared" si="197"/>
        <v>0</v>
      </c>
      <c r="S696" s="409">
        <f t="shared" si="198"/>
        <v>0.03</v>
      </c>
      <c r="T696" s="10">
        <f t="shared" si="199"/>
        <v>318</v>
      </c>
      <c r="U696" s="10">
        <f t="shared" si="200"/>
        <v>10918</v>
      </c>
      <c r="V696" s="11">
        <v>10600</v>
      </c>
      <c r="W696" s="12">
        <f t="shared" si="201"/>
        <v>0</v>
      </c>
      <c r="X696" s="410">
        <f t="shared" si="212"/>
        <v>0</v>
      </c>
      <c r="Y696" s="411" t="str">
        <f t="shared" si="209"/>
        <v>2.40%-3.60%</v>
      </c>
      <c r="Z696" s="15"/>
      <c r="AA696" s="15"/>
      <c r="AB696" s="15"/>
      <c r="AC696" s="96"/>
      <c r="AD696" s="8">
        <f t="shared" si="202"/>
        <v>0</v>
      </c>
      <c r="AE696" s="17">
        <f t="shared" si="203"/>
        <v>10600</v>
      </c>
      <c r="AF696" s="18">
        <f t="shared" si="204"/>
        <v>0</v>
      </c>
      <c r="AG696" s="412">
        <f t="shared" si="205"/>
        <v>0</v>
      </c>
      <c r="AH696" s="20">
        <v>14</v>
      </c>
      <c r="AI696" s="20">
        <v>500</v>
      </c>
      <c r="AJ696" s="20"/>
      <c r="AK696" s="20">
        <v>688</v>
      </c>
      <c r="AL696" s="20">
        <f t="shared" si="206"/>
        <v>155088</v>
      </c>
      <c r="AM696" s="7">
        <v>3</v>
      </c>
      <c r="AN696" s="20"/>
      <c r="AO696" s="22" t="s">
        <v>2326</v>
      </c>
      <c r="AP696" s="21" t="s">
        <v>179</v>
      </c>
      <c r="AQ696" s="5" t="s">
        <v>2202</v>
      </c>
      <c r="AR696" s="5" t="s">
        <v>2203</v>
      </c>
      <c r="AS696" s="5" t="s">
        <v>425</v>
      </c>
      <c r="AT696" s="20"/>
      <c r="AU696" s="21"/>
      <c r="AV696" s="21"/>
      <c r="AW696" s="145" t="e" vm="1">
        <f t="shared" ca="1" si="207"/>
        <v>#NAME?</v>
      </c>
      <c r="AX696" s="21" t="str">
        <f>VLOOKUP(表1[[#This Row],[Pers.no.]],'[6]Person Detail'!$B:$L,11,0)</f>
        <v>50-70</v>
      </c>
      <c r="AY696" s="404">
        <f>VLOOKUP(表1[[#This Row],[Pers.no.]],'[6]Person Detail'!$B:$R,17,0)</f>
        <v>1.1216931216931216</v>
      </c>
      <c r="AZ696" s="404">
        <f>VLOOKUP(表1[[#This Row],[Pers.no.]],'[6]Person Detail'!$B:$W,21,0)</f>
        <v>1.18608034015889</v>
      </c>
      <c r="BA696" s="404">
        <f>VLOOKUP(表1[[#This Row],[Pers.no.]],'[6]Person Detail'!$B:$W,22,0)</f>
        <v>1.1521739130434783</v>
      </c>
    </row>
    <row r="697" spans="1:53" ht="19.95" customHeight="1">
      <c r="A697" s="87" t="s">
        <v>562</v>
      </c>
      <c r="B697" s="5">
        <v>1132192</v>
      </c>
      <c r="C697" s="5" t="s">
        <v>54</v>
      </c>
      <c r="D697" s="5" t="s">
        <v>55</v>
      </c>
      <c r="E697" s="5" t="s">
        <v>2146</v>
      </c>
      <c r="F697" s="5" t="s">
        <v>2242</v>
      </c>
      <c r="G697" s="5" t="s">
        <v>2243</v>
      </c>
      <c r="H697" s="6">
        <v>41204</v>
      </c>
      <c r="I697" s="5" t="s">
        <v>65</v>
      </c>
      <c r="J697" s="5" t="s">
        <v>65</v>
      </c>
      <c r="K697" s="5" t="s">
        <v>66</v>
      </c>
      <c r="L697" s="7">
        <v>2</v>
      </c>
      <c r="M697" s="7">
        <v>3</v>
      </c>
      <c r="N697" s="8">
        <v>14907</v>
      </c>
      <c r="O697" s="409">
        <v>0.03</v>
      </c>
      <c r="P697" s="10">
        <f t="shared" si="196"/>
        <v>447</v>
      </c>
      <c r="Q697" s="409">
        <v>0</v>
      </c>
      <c r="R697" s="10">
        <f t="shared" si="197"/>
        <v>0</v>
      </c>
      <c r="S697" s="409">
        <f t="shared" si="198"/>
        <v>2.9985912658482591E-2</v>
      </c>
      <c r="T697" s="10">
        <f t="shared" si="199"/>
        <v>447</v>
      </c>
      <c r="U697" s="10">
        <f t="shared" si="200"/>
        <v>15354</v>
      </c>
      <c r="V697" s="11">
        <f>U697+53</f>
        <v>15407</v>
      </c>
      <c r="W697" s="12">
        <f t="shared" si="201"/>
        <v>500</v>
      </c>
      <c r="X697" s="410">
        <f t="shared" si="212"/>
        <v>3.3500000000000002E-2</v>
      </c>
      <c r="Y697" s="411" t="str">
        <f t="shared" si="209"/>
        <v>2.40%-3.60%</v>
      </c>
      <c r="Z697" s="15"/>
      <c r="AA697" s="15"/>
      <c r="AB697" s="15"/>
      <c r="AC697" s="96"/>
      <c r="AD697" s="8">
        <f t="shared" si="202"/>
        <v>0</v>
      </c>
      <c r="AE697" s="17">
        <f t="shared" si="203"/>
        <v>15407</v>
      </c>
      <c r="AF697" s="18">
        <f t="shared" si="204"/>
        <v>500</v>
      </c>
      <c r="AG697" s="412">
        <f t="shared" si="205"/>
        <v>3.3541289327161827E-2</v>
      </c>
      <c r="AH697" s="20">
        <v>14</v>
      </c>
      <c r="AI697" s="20">
        <v>450</v>
      </c>
      <c r="AJ697" s="20"/>
      <c r="AK697" s="20">
        <v>688</v>
      </c>
      <c r="AL697" s="20">
        <f t="shared" si="206"/>
        <v>221786</v>
      </c>
      <c r="AM697" s="7">
        <v>3</v>
      </c>
      <c r="AN697" s="20"/>
      <c r="AO697" s="21"/>
      <c r="AP697" s="21"/>
      <c r="AQ697" s="5" t="s">
        <v>2202</v>
      </c>
      <c r="AR697" s="5" t="s">
        <v>2203</v>
      </c>
      <c r="AS697" s="5" t="s">
        <v>425</v>
      </c>
      <c r="AT697" s="20"/>
      <c r="AU697" s="21"/>
      <c r="AV697" s="21"/>
      <c r="AW697" s="145" t="e" vm="1">
        <f t="shared" ca="1" si="207"/>
        <v>#NAME?</v>
      </c>
      <c r="AX697" s="21" t="str">
        <f>VLOOKUP(表1[[#This Row],[Pers.no.]],'[6]Person Detail'!$B:$L,11,0)</f>
        <v>50-70</v>
      </c>
      <c r="AY697" s="404">
        <f>VLOOKUP(表1[[#This Row],[Pers.no.]],'[6]Person Detail'!$B:$R,17,0)</f>
        <v>0.94252655538694996</v>
      </c>
      <c r="AZ697" s="404">
        <f>VLOOKUP(表1[[#This Row],[Pers.no.]],'[6]Person Detail'!$B:$W,21,0)</f>
        <v>0.98246885915771431</v>
      </c>
      <c r="BA697" s="404">
        <f>VLOOKUP(表1[[#This Row],[Pers.no.]],'[6]Person Detail'!$B:$W,22,0)</f>
        <v>0.9718665236863685</v>
      </c>
    </row>
    <row r="698" spans="1:53" ht="19.95" customHeight="1">
      <c r="A698" s="87" t="s">
        <v>562</v>
      </c>
      <c r="B698" s="5">
        <v>1132193</v>
      </c>
      <c r="C698" s="5" t="s">
        <v>54</v>
      </c>
      <c r="D698" s="5" t="s">
        <v>55</v>
      </c>
      <c r="E698" s="5" t="s">
        <v>2146</v>
      </c>
      <c r="F698" s="5" t="s">
        <v>2242</v>
      </c>
      <c r="G698" s="5" t="s">
        <v>2243</v>
      </c>
      <c r="H698" s="6">
        <v>41204</v>
      </c>
      <c r="I698" s="5" t="s">
        <v>87</v>
      </c>
      <c r="J698" s="5" t="s">
        <v>2329</v>
      </c>
      <c r="K698" s="5" t="s">
        <v>89</v>
      </c>
      <c r="L698" s="7">
        <v>2</v>
      </c>
      <c r="M698" s="7">
        <v>1</v>
      </c>
      <c r="N698" s="8">
        <v>11360</v>
      </c>
      <c r="O698" s="409">
        <v>0</v>
      </c>
      <c r="P698" s="10">
        <f t="shared" si="196"/>
        <v>0</v>
      </c>
      <c r="Q698" s="409">
        <v>0</v>
      </c>
      <c r="R698" s="10">
        <f t="shared" si="197"/>
        <v>0</v>
      </c>
      <c r="S698" s="409">
        <f t="shared" si="198"/>
        <v>0</v>
      </c>
      <c r="T698" s="10">
        <f t="shared" si="199"/>
        <v>0</v>
      </c>
      <c r="U698" s="10">
        <f t="shared" si="200"/>
        <v>11360</v>
      </c>
      <c r="V698" s="11">
        <f t="shared" si="211"/>
        <v>11360</v>
      </c>
      <c r="W698" s="12">
        <f t="shared" si="201"/>
        <v>0</v>
      </c>
      <c r="X698" s="410">
        <f t="shared" si="212"/>
        <v>0</v>
      </c>
      <c r="Y698" s="411" t="str">
        <f t="shared" si="209"/>
        <v>0.00%-0.00%</v>
      </c>
      <c r="Z698" s="15"/>
      <c r="AA698" s="15"/>
      <c r="AB698" s="15"/>
      <c r="AC698" s="96"/>
      <c r="AD698" s="8">
        <f t="shared" si="202"/>
        <v>0</v>
      </c>
      <c r="AE698" s="17">
        <f t="shared" si="203"/>
        <v>11360</v>
      </c>
      <c r="AF698" s="18">
        <f t="shared" si="204"/>
        <v>0</v>
      </c>
      <c r="AG698" s="412">
        <f t="shared" si="205"/>
        <v>0</v>
      </c>
      <c r="AH698" s="20">
        <v>14</v>
      </c>
      <c r="AI698" s="20">
        <v>450</v>
      </c>
      <c r="AJ698" s="20"/>
      <c r="AK698" s="20">
        <v>688</v>
      </c>
      <c r="AL698" s="20">
        <f t="shared" si="206"/>
        <v>165128</v>
      </c>
      <c r="AM698" s="7">
        <v>3</v>
      </c>
      <c r="AN698" s="20" t="s">
        <v>588</v>
      </c>
      <c r="AO698" s="21"/>
      <c r="AP698" s="21"/>
      <c r="AQ698" s="5" t="s">
        <v>2202</v>
      </c>
      <c r="AR698" s="5" t="s">
        <v>2203</v>
      </c>
      <c r="AS698" s="5" t="s">
        <v>425</v>
      </c>
      <c r="AT698" s="20"/>
      <c r="AU698" s="21"/>
      <c r="AV698" s="21"/>
      <c r="AW698" s="145" t="e" vm="1">
        <f t="shared" ca="1" si="207"/>
        <v>#NAME?</v>
      </c>
      <c r="AX698" s="21" t="str">
        <f>VLOOKUP(表1[[#This Row],[Pers.no.]],'[6]Person Detail'!$B:$L,11,0)</f>
        <v>0</v>
      </c>
      <c r="AY698" s="404">
        <f>VLOOKUP(表1[[#This Row],[Pers.no.]],'[6]Person Detail'!$B:$R,17,0)</f>
        <v>0.91927978960145662</v>
      </c>
      <c r="AZ698" s="404">
        <f>VLOOKUP(表1[[#This Row],[Pers.no.]],'[6]Person Detail'!$B:$W,21,0)</f>
        <v>0.97581926727655366</v>
      </c>
      <c r="BA698" s="404">
        <f>VLOOKUP(表1[[#This Row],[Pers.no.]],'[6]Person Detail'!$B:$W,22,0)</f>
        <v>0.92734693877551022</v>
      </c>
    </row>
    <row r="699" spans="1:53" ht="19.95" customHeight="1">
      <c r="A699" s="87" t="s">
        <v>562</v>
      </c>
      <c r="B699" s="5">
        <v>1132201</v>
      </c>
      <c r="C699" s="5" t="s">
        <v>54</v>
      </c>
      <c r="D699" s="5" t="s">
        <v>55</v>
      </c>
      <c r="E699" s="5" t="s">
        <v>2146</v>
      </c>
      <c r="F699" s="5" t="s">
        <v>2242</v>
      </c>
      <c r="G699" s="5" t="s">
        <v>2243</v>
      </c>
      <c r="H699" s="6">
        <v>41709</v>
      </c>
      <c r="I699" s="5" t="s">
        <v>87</v>
      </c>
      <c r="J699" s="5" t="s">
        <v>2330</v>
      </c>
      <c r="K699" s="5" t="s">
        <v>89</v>
      </c>
      <c r="L699" s="7">
        <v>2</v>
      </c>
      <c r="M699" s="7">
        <v>3</v>
      </c>
      <c r="N699" s="8">
        <v>12185</v>
      </c>
      <c r="O699" s="409">
        <v>2.5000000000000001E-2</v>
      </c>
      <c r="P699" s="10">
        <f t="shared" si="196"/>
        <v>305</v>
      </c>
      <c r="Q699" s="409">
        <v>0</v>
      </c>
      <c r="R699" s="10">
        <f t="shared" si="197"/>
        <v>0</v>
      </c>
      <c r="S699" s="409">
        <f t="shared" si="198"/>
        <v>2.5030775543701273E-2</v>
      </c>
      <c r="T699" s="10">
        <f t="shared" si="199"/>
        <v>305</v>
      </c>
      <c r="U699" s="10">
        <f t="shared" si="200"/>
        <v>12490</v>
      </c>
      <c r="V699" s="11">
        <f>U699+60</f>
        <v>12550</v>
      </c>
      <c r="W699" s="12">
        <f t="shared" si="201"/>
        <v>365</v>
      </c>
      <c r="X699" s="410">
        <f t="shared" si="212"/>
        <v>0.03</v>
      </c>
      <c r="Y699" s="411" t="str">
        <f t="shared" si="209"/>
        <v>2.00%-3.00%</v>
      </c>
      <c r="Z699" s="15"/>
      <c r="AA699" s="15"/>
      <c r="AB699" s="15"/>
      <c r="AC699" s="96"/>
      <c r="AD699" s="8">
        <f t="shared" si="202"/>
        <v>0</v>
      </c>
      <c r="AE699" s="17">
        <f t="shared" si="203"/>
        <v>12550</v>
      </c>
      <c r="AF699" s="18">
        <f t="shared" si="204"/>
        <v>365</v>
      </c>
      <c r="AG699" s="412">
        <f t="shared" si="205"/>
        <v>2.9954862535904736E-2</v>
      </c>
      <c r="AH699" s="20">
        <v>14</v>
      </c>
      <c r="AI699" s="20">
        <v>850</v>
      </c>
      <c r="AJ699" s="20"/>
      <c r="AK699" s="20">
        <v>688</v>
      </c>
      <c r="AL699" s="20">
        <f t="shared" si="206"/>
        <v>186588</v>
      </c>
      <c r="AM699" s="7">
        <v>3</v>
      </c>
      <c r="AN699" s="20"/>
      <c r="AO699" s="21"/>
      <c r="AP699" s="21"/>
      <c r="AQ699" s="5" t="s">
        <v>2202</v>
      </c>
      <c r="AR699" s="5" t="s">
        <v>2203</v>
      </c>
      <c r="AS699" s="5" t="s">
        <v>425</v>
      </c>
      <c r="AT699" s="20"/>
      <c r="AU699" s="21"/>
      <c r="AV699" s="21"/>
      <c r="AW699" s="145" t="e" vm="1">
        <f t="shared" ca="1" si="207"/>
        <v>#NAME?</v>
      </c>
      <c r="AX699" s="21" t="str">
        <f>VLOOKUP(表1[[#This Row],[Pers.no.]],'[6]Person Detail'!$B:$L,11,0)</f>
        <v>70-90</v>
      </c>
      <c r="AY699" s="404">
        <f>VLOOKUP(表1[[#This Row],[Pers.no.]],'[6]Person Detail'!$B:$R,17,0)</f>
        <v>0.98604086587092854</v>
      </c>
      <c r="AZ699" s="404">
        <f>VLOOKUP(表1[[#This Row],[Pers.no.]],'[6]Person Detail'!$B:$W,21,0)</f>
        <v>1.0466864235708457</v>
      </c>
      <c r="BA699" s="404">
        <f>VLOOKUP(表1[[#This Row],[Pers.no.]],'[6]Person Detail'!$B:$W,22,0)</f>
        <v>1.0244897959183674</v>
      </c>
    </row>
    <row r="700" spans="1:53" ht="19.95" customHeight="1">
      <c r="A700" s="87" t="s">
        <v>562</v>
      </c>
      <c r="B700" s="5">
        <v>1132203</v>
      </c>
      <c r="C700" s="5" t="s">
        <v>54</v>
      </c>
      <c r="D700" s="5" t="s">
        <v>55</v>
      </c>
      <c r="E700" s="5" t="s">
        <v>2146</v>
      </c>
      <c r="F700" s="5" t="s">
        <v>2242</v>
      </c>
      <c r="G700" s="5" t="s">
        <v>2243</v>
      </c>
      <c r="H700" s="6">
        <v>42040</v>
      </c>
      <c r="I700" s="5" t="s">
        <v>105</v>
      </c>
      <c r="J700" s="5" t="s">
        <v>2288</v>
      </c>
      <c r="K700" s="5" t="s">
        <v>107</v>
      </c>
      <c r="L700" s="7">
        <v>2</v>
      </c>
      <c r="M700" s="7">
        <v>3</v>
      </c>
      <c r="N700" s="8">
        <v>10336</v>
      </c>
      <c r="O700" s="409">
        <v>0.03</v>
      </c>
      <c r="P700" s="10">
        <f t="shared" si="196"/>
        <v>310</v>
      </c>
      <c r="Q700" s="409">
        <v>0</v>
      </c>
      <c r="R700" s="10">
        <f t="shared" si="197"/>
        <v>0</v>
      </c>
      <c r="S700" s="409">
        <f t="shared" si="198"/>
        <v>2.9992260061919504E-2</v>
      </c>
      <c r="T700" s="10">
        <f t="shared" si="199"/>
        <v>310</v>
      </c>
      <c r="U700" s="10">
        <f t="shared" si="200"/>
        <v>10646</v>
      </c>
      <c r="V700" s="11">
        <f>U700-207</f>
        <v>10439</v>
      </c>
      <c r="W700" s="12">
        <f t="shared" si="201"/>
        <v>103</v>
      </c>
      <c r="X700" s="410">
        <f t="shared" si="212"/>
        <v>0.01</v>
      </c>
      <c r="Y700" s="411" t="str">
        <f t="shared" si="209"/>
        <v>2.40%-3.60%</v>
      </c>
      <c r="Z700" s="15"/>
      <c r="AA700" s="15"/>
      <c r="AB700" s="15"/>
      <c r="AC700" s="96"/>
      <c r="AD700" s="8">
        <f t="shared" si="202"/>
        <v>0</v>
      </c>
      <c r="AE700" s="17">
        <f t="shared" si="203"/>
        <v>10439</v>
      </c>
      <c r="AF700" s="18">
        <f t="shared" si="204"/>
        <v>103</v>
      </c>
      <c r="AG700" s="412">
        <f t="shared" si="205"/>
        <v>9.9651702786378582E-3</v>
      </c>
      <c r="AH700" s="20">
        <v>14</v>
      </c>
      <c r="AI700" s="20">
        <v>550</v>
      </c>
      <c r="AJ700" s="20"/>
      <c r="AK700" s="20">
        <v>688</v>
      </c>
      <c r="AL700" s="20">
        <f t="shared" si="206"/>
        <v>153434</v>
      </c>
      <c r="AM700" s="7">
        <v>3</v>
      </c>
      <c r="AN700" s="20"/>
      <c r="AO700" s="22" t="s">
        <v>2326</v>
      </c>
      <c r="AP700" s="21" t="s">
        <v>179</v>
      </c>
      <c r="AQ700" s="5" t="s">
        <v>2202</v>
      </c>
      <c r="AR700" s="5" t="s">
        <v>2203</v>
      </c>
      <c r="AS700" s="5" t="s">
        <v>425</v>
      </c>
      <c r="AT700" s="20"/>
      <c r="AU700" s="21"/>
      <c r="AV700" s="21"/>
      <c r="AW700" s="145" t="e" vm="1">
        <f t="shared" ca="1" si="207"/>
        <v>#NAME?</v>
      </c>
      <c r="AX700" s="21" t="str">
        <f>VLOOKUP(表1[[#This Row],[Pers.no.]],'[6]Person Detail'!$B:$L,11,0)</f>
        <v>50-70</v>
      </c>
      <c r="AY700" s="404">
        <f>VLOOKUP(表1[[#This Row],[Pers.no.]],'[6]Person Detail'!$B:$R,17,0)</f>
        <v>1.0937566137566137</v>
      </c>
      <c r="AZ700" s="404">
        <f>VLOOKUP(表1[[#This Row],[Pers.no.]],'[6]Person Detail'!$B:$W,21,0)</f>
        <v>1.1565402260266309</v>
      </c>
      <c r="BA700" s="404">
        <f>VLOOKUP(表1[[#This Row],[Pers.no.]],'[6]Person Detail'!$B:$W,22,0)</f>
        <v>1.1346739130434782</v>
      </c>
    </row>
    <row r="701" spans="1:53" ht="19.95" customHeight="1">
      <c r="A701" s="87" t="s">
        <v>562</v>
      </c>
      <c r="B701" s="5">
        <v>1213113</v>
      </c>
      <c r="C701" s="5" t="s">
        <v>54</v>
      </c>
      <c r="D701" s="5" t="s">
        <v>55</v>
      </c>
      <c r="E701" s="5" t="s">
        <v>2146</v>
      </c>
      <c r="F701" s="5" t="s">
        <v>2242</v>
      </c>
      <c r="G701" s="5" t="s">
        <v>2243</v>
      </c>
      <c r="H701" s="6">
        <v>38719</v>
      </c>
      <c r="I701" s="5" t="s">
        <v>105</v>
      </c>
      <c r="J701" s="5" t="s">
        <v>2304</v>
      </c>
      <c r="K701" s="5" t="s">
        <v>107</v>
      </c>
      <c r="L701" s="7">
        <v>2</v>
      </c>
      <c r="M701" s="7">
        <v>1</v>
      </c>
      <c r="N701" s="8">
        <v>9505</v>
      </c>
      <c r="O701" s="409">
        <v>0</v>
      </c>
      <c r="P701" s="10">
        <f t="shared" si="196"/>
        <v>0</v>
      </c>
      <c r="Q701" s="409">
        <v>0</v>
      </c>
      <c r="R701" s="10">
        <f t="shared" si="197"/>
        <v>0</v>
      </c>
      <c r="S701" s="409">
        <f t="shared" si="198"/>
        <v>0</v>
      </c>
      <c r="T701" s="10">
        <f t="shared" si="199"/>
        <v>0</v>
      </c>
      <c r="U701" s="10">
        <f t="shared" si="200"/>
        <v>9505</v>
      </c>
      <c r="V701" s="11">
        <f t="shared" si="211"/>
        <v>9505</v>
      </c>
      <c r="W701" s="12">
        <f t="shared" si="201"/>
        <v>0</v>
      </c>
      <c r="X701" s="410">
        <f t="shared" si="212"/>
        <v>0</v>
      </c>
      <c r="Y701" s="411" t="str">
        <f t="shared" si="209"/>
        <v>0.00%-0.00%</v>
      </c>
      <c r="Z701" s="15"/>
      <c r="AA701" s="15"/>
      <c r="AB701" s="15"/>
      <c r="AC701" s="96"/>
      <c r="AD701" s="8">
        <f t="shared" si="202"/>
        <v>0</v>
      </c>
      <c r="AE701" s="17">
        <f t="shared" si="203"/>
        <v>9505</v>
      </c>
      <c r="AF701" s="18">
        <f t="shared" si="204"/>
        <v>0</v>
      </c>
      <c r="AG701" s="412">
        <f t="shared" si="205"/>
        <v>0</v>
      </c>
      <c r="AH701" s="20">
        <v>14</v>
      </c>
      <c r="AI701" s="20">
        <v>450</v>
      </c>
      <c r="AJ701" s="20"/>
      <c r="AK701" s="20">
        <v>688</v>
      </c>
      <c r="AL701" s="20">
        <f t="shared" si="206"/>
        <v>139158</v>
      </c>
      <c r="AM701" s="7">
        <v>2</v>
      </c>
      <c r="AN701" s="20"/>
      <c r="AO701" s="21"/>
      <c r="AP701" s="21"/>
      <c r="AQ701" s="5" t="s">
        <v>2202</v>
      </c>
      <c r="AR701" s="5" t="s">
        <v>2203</v>
      </c>
      <c r="AS701" s="5" t="s">
        <v>425</v>
      </c>
      <c r="AT701" s="20"/>
      <c r="AU701" s="21"/>
      <c r="AV701" s="21"/>
      <c r="AW701" s="145" t="e" vm="1">
        <f t="shared" ca="1" si="207"/>
        <v>#NAME?</v>
      </c>
      <c r="AX701" s="21" t="str">
        <f>VLOOKUP(表1[[#This Row],[Pers.no.]],'[6]Person Detail'!$B:$L,11,0)</f>
        <v>0</v>
      </c>
      <c r="AY701" s="404">
        <f>VLOOKUP(表1[[#This Row],[Pers.no.]],'[6]Person Detail'!$B:$R,17,0)</f>
        <v>1.0058201058201057</v>
      </c>
      <c r="AZ701" s="404">
        <f>VLOOKUP(表1[[#This Row],[Pers.no.]],'[6]Person Detail'!$B:$W,21,0)</f>
        <v>1.0635560031330424</v>
      </c>
      <c r="BA701" s="404">
        <f>VLOOKUP(表1[[#This Row],[Pers.no.]],'[6]Person Detail'!$B:$W,22,0)</f>
        <v>1.0331521739130434</v>
      </c>
    </row>
    <row r="702" spans="1:53" ht="19.95" customHeight="1">
      <c r="A702" s="87" t="s">
        <v>562</v>
      </c>
      <c r="B702" s="5">
        <v>1320012</v>
      </c>
      <c r="C702" s="5" t="s">
        <v>54</v>
      </c>
      <c r="D702" s="5" t="s">
        <v>55</v>
      </c>
      <c r="E702" s="5" t="s">
        <v>2146</v>
      </c>
      <c r="F702" s="5" t="s">
        <v>2242</v>
      </c>
      <c r="G702" s="5" t="s">
        <v>2243</v>
      </c>
      <c r="H702" s="6">
        <v>38803</v>
      </c>
      <c r="I702" s="5" t="s">
        <v>105</v>
      </c>
      <c r="J702" s="5" t="s">
        <v>2333</v>
      </c>
      <c r="K702" s="5" t="s">
        <v>107</v>
      </c>
      <c r="L702" s="7">
        <v>2</v>
      </c>
      <c r="M702" s="7">
        <v>2</v>
      </c>
      <c r="N702" s="8">
        <v>9540</v>
      </c>
      <c r="O702" s="409">
        <v>0</v>
      </c>
      <c r="P702" s="10">
        <f t="shared" si="196"/>
        <v>0</v>
      </c>
      <c r="Q702" s="409">
        <v>0</v>
      </c>
      <c r="R702" s="10">
        <f t="shared" si="197"/>
        <v>0</v>
      </c>
      <c r="S702" s="409">
        <f t="shared" si="198"/>
        <v>0</v>
      </c>
      <c r="T702" s="10">
        <f t="shared" si="199"/>
        <v>0</v>
      </c>
      <c r="U702" s="10">
        <f t="shared" si="200"/>
        <v>9540</v>
      </c>
      <c r="V702" s="11">
        <f t="shared" si="211"/>
        <v>9540</v>
      </c>
      <c r="W702" s="12">
        <f t="shared" si="201"/>
        <v>0</v>
      </c>
      <c r="X702" s="410">
        <f t="shared" si="212"/>
        <v>0</v>
      </c>
      <c r="Y702" s="411" t="str">
        <f t="shared" si="209"/>
        <v>0.00%-0.00%</v>
      </c>
      <c r="Z702" s="15"/>
      <c r="AA702" s="15"/>
      <c r="AB702" s="15"/>
      <c r="AC702" s="96"/>
      <c r="AD702" s="8">
        <f t="shared" si="202"/>
        <v>0</v>
      </c>
      <c r="AE702" s="17">
        <f t="shared" si="203"/>
        <v>9540</v>
      </c>
      <c r="AF702" s="18">
        <f t="shared" si="204"/>
        <v>0</v>
      </c>
      <c r="AG702" s="412">
        <f t="shared" si="205"/>
        <v>0</v>
      </c>
      <c r="AH702" s="20">
        <v>14</v>
      </c>
      <c r="AI702" s="20">
        <v>450</v>
      </c>
      <c r="AJ702" s="20"/>
      <c r="AK702" s="20">
        <v>688</v>
      </c>
      <c r="AL702" s="20">
        <f t="shared" si="206"/>
        <v>139648</v>
      </c>
      <c r="AM702" s="7">
        <v>2</v>
      </c>
      <c r="AN702" s="20"/>
      <c r="AO702" s="21"/>
      <c r="AP702" s="21"/>
      <c r="AQ702" s="5" t="s">
        <v>2202</v>
      </c>
      <c r="AR702" s="5" t="s">
        <v>2203</v>
      </c>
      <c r="AS702" s="5" t="s">
        <v>425</v>
      </c>
      <c r="AT702" s="20"/>
      <c r="AU702" s="21"/>
      <c r="AV702" s="21"/>
      <c r="AW702" s="145" t="e" vm="1">
        <f t="shared" ca="1" si="207"/>
        <v>#NAME?</v>
      </c>
      <c r="AX702" s="21" t="str">
        <f>VLOOKUP(表1[[#This Row],[Pers.no.]],'[6]Person Detail'!$B:$L,11,0)</f>
        <v>0</v>
      </c>
      <c r="AY702" s="404">
        <f>VLOOKUP(表1[[#This Row],[Pers.no.]],'[6]Person Detail'!$B:$R,17,0)</f>
        <v>1.0095238095238095</v>
      </c>
      <c r="AZ702" s="404">
        <f>VLOOKUP(表1[[#This Row],[Pers.no.]],'[6]Person Detail'!$B:$W,21,0)</f>
        <v>1.0674723061430009</v>
      </c>
      <c r="BA702" s="404">
        <f>VLOOKUP(表1[[#This Row],[Pers.no.]],'[6]Person Detail'!$B:$W,22,0)</f>
        <v>1.0369565217391303</v>
      </c>
    </row>
    <row r="703" spans="1:53" ht="19.95" customHeight="1">
      <c r="A703" s="87" t="s">
        <v>562</v>
      </c>
      <c r="B703" s="5">
        <v>1705021</v>
      </c>
      <c r="C703" s="5" t="s">
        <v>54</v>
      </c>
      <c r="D703" s="5" t="s">
        <v>55</v>
      </c>
      <c r="E703" s="5" t="s">
        <v>2146</v>
      </c>
      <c r="F703" s="5" t="s">
        <v>2242</v>
      </c>
      <c r="G703" s="5" t="s">
        <v>2243</v>
      </c>
      <c r="H703" s="6">
        <v>39664</v>
      </c>
      <c r="I703" s="5" t="s">
        <v>87</v>
      </c>
      <c r="J703" s="5" t="s">
        <v>2336</v>
      </c>
      <c r="K703" s="5" t="s">
        <v>89</v>
      </c>
      <c r="L703" s="7">
        <v>2</v>
      </c>
      <c r="M703" s="7">
        <v>4</v>
      </c>
      <c r="N703" s="8">
        <v>11633</v>
      </c>
      <c r="O703" s="409">
        <v>3.7500000000000006E-2</v>
      </c>
      <c r="P703" s="10">
        <f t="shared" si="196"/>
        <v>436</v>
      </c>
      <c r="Q703" s="409">
        <v>1.55E-2</v>
      </c>
      <c r="R703" s="10">
        <f t="shared" si="197"/>
        <v>180</v>
      </c>
      <c r="S703" s="409">
        <f t="shared" si="198"/>
        <v>5.295280667067824E-2</v>
      </c>
      <c r="T703" s="10">
        <f t="shared" si="199"/>
        <v>616</v>
      </c>
      <c r="U703" s="10">
        <f t="shared" si="200"/>
        <v>12249</v>
      </c>
      <c r="V703" s="11">
        <v>12126</v>
      </c>
      <c r="W703" s="12">
        <f t="shared" si="201"/>
        <v>493</v>
      </c>
      <c r="X703" s="410">
        <f t="shared" si="212"/>
        <v>4.24E-2</v>
      </c>
      <c r="Y703" s="411" t="str">
        <f t="shared" si="209"/>
        <v>4.24%-6.35%</v>
      </c>
      <c r="Z703" s="15" t="s">
        <v>112</v>
      </c>
      <c r="AA703" s="15" t="s">
        <v>2337</v>
      </c>
      <c r="AB703" s="15" t="s">
        <v>114</v>
      </c>
      <c r="AC703" s="96">
        <v>0.2</v>
      </c>
      <c r="AD703" s="8">
        <f t="shared" si="202"/>
        <v>2327</v>
      </c>
      <c r="AE703" s="17">
        <f t="shared" si="203"/>
        <v>14453</v>
      </c>
      <c r="AF703" s="18">
        <f t="shared" si="204"/>
        <v>2820</v>
      </c>
      <c r="AG703" s="412">
        <f t="shared" si="205"/>
        <v>0.24241382274563739</v>
      </c>
      <c r="AH703" s="20">
        <v>14</v>
      </c>
      <c r="AI703" s="20">
        <v>450</v>
      </c>
      <c r="AJ703" s="20"/>
      <c r="AK703" s="20">
        <v>688</v>
      </c>
      <c r="AL703" s="20">
        <f t="shared" si="206"/>
        <v>208430</v>
      </c>
      <c r="AM703" s="7">
        <v>4</v>
      </c>
      <c r="AN703" s="20"/>
      <c r="AO703" s="21" t="s">
        <v>2338</v>
      </c>
      <c r="AP703" s="21"/>
      <c r="AQ703" s="5" t="s">
        <v>2202</v>
      </c>
      <c r="AR703" s="5" t="s">
        <v>2203</v>
      </c>
      <c r="AS703" s="5" t="s">
        <v>425</v>
      </c>
      <c r="AT703" s="20"/>
      <c r="AU703" s="21"/>
      <c r="AV703" s="21"/>
      <c r="AW703" s="145" t="e" vm="1">
        <f t="shared" ca="1" si="207"/>
        <v>#NAME?</v>
      </c>
      <c r="AX703" s="21" t="str">
        <f>VLOOKUP(表1[[#This Row],[Pers.no.]],'[6]Person Detail'!$B:$L,11,0)</f>
        <v>70-90</v>
      </c>
      <c r="AY703" s="404">
        <f>VLOOKUP(表1[[#This Row],[Pers.no.]],'[6]Person Detail'!$B:$R,17,0)</f>
        <v>0.94137163665790002</v>
      </c>
      <c r="AZ703" s="404">
        <f>VLOOKUP(表1[[#This Row],[Pers.no.]],'[6]Person Detail'!$B:$W,21,0)</f>
        <v>0.99926985354121034</v>
      </c>
      <c r="BA703" s="404">
        <f>VLOOKUP(表1[[#This Row],[Pers.no.]],'[6]Person Detail'!$B:$W,22,0)</f>
        <v>1.0924081632653062</v>
      </c>
    </row>
    <row r="704" spans="1:53" ht="19.95" customHeight="1">
      <c r="A704" s="87" t="s">
        <v>562</v>
      </c>
      <c r="B704" s="5">
        <v>1120216</v>
      </c>
      <c r="C704" s="5" t="s">
        <v>54</v>
      </c>
      <c r="D704" s="5" t="s">
        <v>55</v>
      </c>
      <c r="E704" s="5" t="s">
        <v>2146</v>
      </c>
      <c r="F704" s="5" t="s">
        <v>2339</v>
      </c>
      <c r="G704" s="5" t="s">
        <v>2183</v>
      </c>
      <c r="H704" s="6">
        <v>43222</v>
      </c>
      <c r="I704" s="5" t="s">
        <v>150</v>
      </c>
      <c r="J704" s="5" t="s">
        <v>2340</v>
      </c>
      <c r="K704" s="5" t="s">
        <v>59</v>
      </c>
      <c r="L704" s="7">
        <v>2</v>
      </c>
      <c r="M704" s="7">
        <v>3</v>
      </c>
      <c r="N704" s="8">
        <v>15307</v>
      </c>
      <c r="O704" s="414">
        <v>3.5000000000000003E-2</v>
      </c>
      <c r="P704" s="10">
        <f t="shared" si="196"/>
        <v>536</v>
      </c>
      <c r="Q704" s="414">
        <v>0</v>
      </c>
      <c r="R704" s="10">
        <f t="shared" si="197"/>
        <v>0</v>
      </c>
      <c r="S704" s="414">
        <f t="shared" si="198"/>
        <v>3.5016659044881424E-2</v>
      </c>
      <c r="T704" s="10">
        <f t="shared" si="199"/>
        <v>536</v>
      </c>
      <c r="U704" s="10">
        <f t="shared" si="200"/>
        <v>15843</v>
      </c>
      <c r="V704" s="11">
        <v>15843</v>
      </c>
      <c r="W704" s="12">
        <f t="shared" si="201"/>
        <v>536</v>
      </c>
      <c r="X704" s="415">
        <f t="shared" si="212"/>
        <v>3.5000000000000003E-2</v>
      </c>
      <c r="Y704" s="416" t="str">
        <f t="shared" si="209"/>
        <v>2.80%-4.20%</v>
      </c>
      <c r="Z704" s="15"/>
      <c r="AA704" s="15"/>
      <c r="AB704" s="15"/>
      <c r="AC704" s="96"/>
      <c r="AD704" s="8">
        <f t="shared" si="202"/>
        <v>0</v>
      </c>
      <c r="AE704" s="17">
        <f t="shared" si="203"/>
        <v>15843</v>
      </c>
      <c r="AF704" s="18">
        <f t="shared" si="204"/>
        <v>536</v>
      </c>
      <c r="AG704" s="417">
        <f t="shared" si="205"/>
        <v>3.5016659044881493E-2</v>
      </c>
      <c r="AH704" s="20">
        <v>14</v>
      </c>
      <c r="AI704" s="20">
        <v>450</v>
      </c>
      <c r="AJ704" s="20"/>
      <c r="AK704" s="20">
        <v>688</v>
      </c>
      <c r="AL704" s="20">
        <f t="shared" si="206"/>
        <v>227890</v>
      </c>
      <c r="AM704" s="7">
        <v>5</v>
      </c>
      <c r="AN704" s="20"/>
      <c r="AO704" s="21"/>
      <c r="AP704" s="21"/>
      <c r="AQ704" s="5" t="s">
        <v>2341</v>
      </c>
      <c r="AR704" s="5" t="s">
        <v>61</v>
      </c>
      <c r="AS704" s="5" t="s">
        <v>425</v>
      </c>
      <c r="AT704" s="20"/>
      <c r="AU704" s="21"/>
      <c r="AV704" s="21"/>
      <c r="AW704" s="145" t="e" vm="1">
        <f t="shared" ca="1" si="207"/>
        <v>#NAME?</v>
      </c>
      <c r="AX704" s="21" t="str">
        <f>VLOOKUP(表1[[#This Row],[Pers.no.]],'[6]Person Detail'!$B:$L,11,0)</f>
        <v>&lt;50</v>
      </c>
      <c r="AY704" s="404">
        <f>VLOOKUP(表1[[#This Row],[Pers.no.]],'[6]Person Detail'!$B:$R,17,0)</f>
        <v>0.65856386869164907</v>
      </c>
      <c r="AZ704" s="404">
        <f>VLOOKUP(表1[[#This Row],[Pers.no.]],'[6]Person Detail'!$B:$W,21,0)</f>
        <v>0.72202830188679246</v>
      </c>
      <c r="BA704" s="404">
        <f>VLOOKUP(表1[[#This Row],[Pers.no.]],'[6]Person Detail'!$B:$W,22,0)</f>
        <v>0.70226063829787233</v>
      </c>
    </row>
    <row r="705" spans="1:53" ht="19.95" customHeight="1">
      <c r="A705" s="87" t="s">
        <v>562</v>
      </c>
      <c r="B705" s="5">
        <v>1140016</v>
      </c>
      <c r="C705" s="5" t="s">
        <v>54</v>
      </c>
      <c r="D705" s="5" t="s">
        <v>55</v>
      </c>
      <c r="E705" s="5" t="s">
        <v>2146</v>
      </c>
      <c r="F705" s="5" t="s">
        <v>2342</v>
      </c>
      <c r="G705" s="5" t="s">
        <v>2183</v>
      </c>
      <c r="H705" s="6">
        <v>42921</v>
      </c>
      <c r="I705" s="5" t="s">
        <v>150</v>
      </c>
      <c r="J705" s="5" t="s">
        <v>2343</v>
      </c>
      <c r="K705" s="5" t="s">
        <v>59</v>
      </c>
      <c r="L705" s="7">
        <v>2</v>
      </c>
      <c r="M705" s="7">
        <v>2</v>
      </c>
      <c r="N705" s="8">
        <v>19674</v>
      </c>
      <c r="O705" s="414">
        <v>0</v>
      </c>
      <c r="P705" s="10">
        <f t="shared" si="196"/>
        <v>0</v>
      </c>
      <c r="Q705" s="414">
        <v>0</v>
      </c>
      <c r="R705" s="10">
        <f t="shared" si="197"/>
        <v>0</v>
      </c>
      <c r="S705" s="414">
        <f t="shared" si="198"/>
        <v>0</v>
      </c>
      <c r="T705" s="10">
        <f t="shared" si="199"/>
        <v>0</v>
      </c>
      <c r="U705" s="10">
        <f t="shared" si="200"/>
        <v>19674</v>
      </c>
      <c r="V705" s="11">
        <f t="shared" ref="V705:V706" si="213">U705</f>
        <v>19674</v>
      </c>
      <c r="W705" s="12">
        <f t="shared" si="201"/>
        <v>0</v>
      </c>
      <c r="X705" s="415">
        <f t="shared" si="212"/>
        <v>0</v>
      </c>
      <c r="Y705" s="416" t="str">
        <f t="shared" si="209"/>
        <v>0.00%-0.00%</v>
      </c>
      <c r="Z705" s="15"/>
      <c r="AA705" s="15"/>
      <c r="AB705" s="15"/>
      <c r="AC705" s="96"/>
      <c r="AD705" s="8">
        <f t="shared" si="202"/>
        <v>0</v>
      </c>
      <c r="AE705" s="17">
        <f t="shared" si="203"/>
        <v>19674</v>
      </c>
      <c r="AF705" s="18">
        <f t="shared" si="204"/>
        <v>0</v>
      </c>
      <c r="AG705" s="417">
        <f t="shared" si="205"/>
        <v>0</v>
      </c>
      <c r="AH705" s="20">
        <v>14</v>
      </c>
      <c r="AI705" s="20">
        <v>950</v>
      </c>
      <c r="AJ705" s="20"/>
      <c r="AK705" s="20">
        <v>688</v>
      </c>
      <c r="AL705" s="20">
        <f t="shared" si="206"/>
        <v>287524</v>
      </c>
      <c r="AM705" s="7">
        <v>3</v>
      </c>
      <c r="AN705" s="20"/>
      <c r="AO705" s="21"/>
      <c r="AP705" s="21"/>
      <c r="AQ705" s="5" t="s">
        <v>2341</v>
      </c>
      <c r="AR705" s="5" t="s">
        <v>61</v>
      </c>
      <c r="AS705" s="5" t="s">
        <v>425</v>
      </c>
      <c r="AT705" s="20"/>
      <c r="AU705" s="21"/>
      <c r="AV705" s="21"/>
      <c r="AW705" s="145" t="e" vm="1">
        <f t="shared" ca="1" si="207"/>
        <v>#NAME?</v>
      </c>
      <c r="AX705" s="21" t="str">
        <f>VLOOKUP(表1[[#This Row],[Pers.no.]],'[6]Person Detail'!$B:$L,11,0)</f>
        <v>0</v>
      </c>
      <c r="AY705" s="404">
        <f>VLOOKUP(表1[[#This Row],[Pers.no.]],'[6]Person Detail'!$B:$R,17,0)</f>
        <v>0.84644839306457853</v>
      </c>
      <c r="AZ705" s="404">
        <f>VLOOKUP(表1[[#This Row],[Pers.no.]],'[6]Person Detail'!$B:$W,21,0)</f>
        <v>0.92801886792452826</v>
      </c>
      <c r="BA705" s="404">
        <f>VLOOKUP(表1[[#This Row],[Pers.no.]],'[6]Person Detail'!$B:$W,22,0)</f>
        <v>0.87207446808510636</v>
      </c>
    </row>
    <row r="706" spans="1:53" ht="19.95" customHeight="1">
      <c r="A706" s="87" t="s">
        <v>562</v>
      </c>
      <c r="B706" s="5">
        <v>1213117</v>
      </c>
      <c r="C706" s="5" t="s">
        <v>54</v>
      </c>
      <c r="D706" s="5" t="s">
        <v>55</v>
      </c>
      <c r="E706" s="5" t="s">
        <v>2146</v>
      </c>
      <c r="F706" s="5" t="s">
        <v>2344</v>
      </c>
      <c r="G706" s="5" t="s">
        <v>2183</v>
      </c>
      <c r="H706" s="6">
        <v>38924</v>
      </c>
      <c r="I706" s="5" t="s">
        <v>150</v>
      </c>
      <c r="J706" s="5" t="s">
        <v>1194</v>
      </c>
      <c r="K706" s="5" t="s">
        <v>59</v>
      </c>
      <c r="L706" s="7">
        <v>2</v>
      </c>
      <c r="M706" s="7">
        <v>3</v>
      </c>
      <c r="N706" s="8">
        <v>18990</v>
      </c>
      <c r="O706" s="414">
        <v>0.03</v>
      </c>
      <c r="P706" s="10">
        <f t="shared" si="196"/>
        <v>570</v>
      </c>
      <c r="Q706" s="414">
        <v>0</v>
      </c>
      <c r="R706" s="10">
        <f t="shared" si="197"/>
        <v>0</v>
      </c>
      <c r="S706" s="414">
        <f t="shared" si="198"/>
        <v>3.0015797788309637E-2</v>
      </c>
      <c r="T706" s="10">
        <f t="shared" si="199"/>
        <v>570</v>
      </c>
      <c r="U706" s="10">
        <f t="shared" si="200"/>
        <v>19560</v>
      </c>
      <c r="V706" s="11">
        <f t="shared" si="213"/>
        <v>19560</v>
      </c>
      <c r="W706" s="12">
        <f t="shared" si="201"/>
        <v>570</v>
      </c>
      <c r="X706" s="415">
        <f t="shared" si="212"/>
        <v>0.03</v>
      </c>
      <c r="Y706" s="416" t="str">
        <f t="shared" si="209"/>
        <v>2.40%-3.60%</v>
      </c>
      <c r="Z706" s="15"/>
      <c r="AA706" s="15"/>
      <c r="AB706" s="15"/>
      <c r="AC706" s="96"/>
      <c r="AD706" s="8">
        <f t="shared" si="202"/>
        <v>0</v>
      </c>
      <c r="AE706" s="17">
        <f t="shared" si="203"/>
        <v>19560</v>
      </c>
      <c r="AF706" s="18">
        <f t="shared" si="204"/>
        <v>570</v>
      </c>
      <c r="AG706" s="417">
        <f t="shared" si="205"/>
        <v>3.0015797788309539E-2</v>
      </c>
      <c r="AH706" s="20">
        <v>14</v>
      </c>
      <c r="AI706" s="20">
        <v>450</v>
      </c>
      <c r="AJ706" s="20"/>
      <c r="AK706" s="20">
        <v>688</v>
      </c>
      <c r="AL706" s="20">
        <f t="shared" si="206"/>
        <v>279928</v>
      </c>
      <c r="AM706" s="7">
        <v>3</v>
      </c>
      <c r="AN706" s="20"/>
      <c r="AO706" s="21"/>
      <c r="AP706" s="21"/>
      <c r="AQ706" s="5" t="s">
        <v>2341</v>
      </c>
      <c r="AR706" s="5" t="s">
        <v>61</v>
      </c>
      <c r="AS706" s="5" t="s">
        <v>425</v>
      </c>
      <c r="AT706" s="20"/>
      <c r="AU706" s="21"/>
      <c r="AV706" s="21"/>
      <c r="AW706" s="145" t="e" vm="1">
        <f t="shared" ca="1" si="207"/>
        <v>#NAME?</v>
      </c>
      <c r="AX706" s="21" t="str">
        <f>VLOOKUP(表1[[#This Row],[Pers.no.]],'[6]Person Detail'!$B:$L,11,0)</f>
        <v>50-70</v>
      </c>
      <c r="AY706" s="404">
        <f>VLOOKUP(表1[[#This Row],[Pers.no.]],'[6]Person Detail'!$B:$R,17,0)</f>
        <v>0.81702017811814309</v>
      </c>
      <c r="AZ706" s="404">
        <f>VLOOKUP(表1[[#This Row],[Pers.no.]],'[6]Person Detail'!$B:$W,21,0)</f>
        <v>0.89575471698113207</v>
      </c>
      <c r="BA706" s="404">
        <f>VLOOKUP(表1[[#This Row],[Pers.no.]],'[6]Person Detail'!$B:$W,22,0)</f>
        <v>0.86702127659574468</v>
      </c>
    </row>
    <row r="707" spans="1:53" ht="19.95" customHeight="1">
      <c r="A707" s="87" t="s">
        <v>562</v>
      </c>
      <c r="B707" s="5">
        <v>11009293</v>
      </c>
      <c r="C707" s="5" t="s">
        <v>54</v>
      </c>
      <c r="D707" s="5" t="s">
        <v>55</v>
      </c>
      <c r="E707" s="5" t="s">
        <v>2146</v>
      </c>
      <c r="F707" s="5" t="s">
        <v>2182</v>
      </c>
      <c r="G707" s="5" t="s">
        <v>2183</v>
      </c>
      <c r="H707" s="6">
        <v>41247</v>
      </c>
      <c r="I707" s="5" t="s">
        <v>388</v>
      </c>
      <c r="J707" s="5" t="s">
        <v>388</v>
      </c>
      <c r="K707" s="5" t="s">
        <v>107</v>
      </c>
      <c r="L707" s="7">
        <v>2</v>
      </c>
      <c r="M707" s="7">
        <v>3</v>
      </c>
      <c r="N707" s="8">
        <v>7431</v>
      </c>
      <c r="O707" s="414">
        <v>0</v>
      </c>
      <c r="P707" s="10">
        <f t="shared" si="196"/>
        <v>0</v>
      </c>
      <c r="Q707" s="414">
        <v>0</v>
      </c>
      <c r="R707" s="10">
        <f t="shared" si="197"/>
        <v>0</v>
      </c>
      <c r="S707" s="414">
        <f t="shared" si="198"/>
        <v>0</v>
      </c>
      <c r="T707" s="10">
        <f t="shared" si="199"/>
        <v>0</v>
      </c>
      <c r="U707" s="10">
        <f t="shared" si="200"/>
        <v>7431</v>
      </c>
      <c r="V707" s="11">
        <v>7431</v>
      </c>
      <c r="W707" s="12">
        <f t="shared" si="201"/>
        <v>0</v>
      </c>
      <c r="X707" s="415">
        <f t="shared" si="212"/>
        <v>0</v>
      </c>
      <c r="Y707" s="416" t="str">
        <f t="shared" si="209"/>
        <v>0.00%-0.00%</v>
      </c>
      <c r="Z707" s="15"/>
      <c r="AA707" s="15"/>
      <c r="AB707" s="15"/>
      <c r="AC707" s="96"/>
      <c r="AD707" s="8">
        <f t="shared" si="202"/>
        <v>0</v>
      </c>
      <c r="AE707" s="17">
        <f t="shared" si="203"/>
        <v>7431</v>
      </c>
      <c r="AF707" s="18">
        <f t="shared" si="204"/>
        <v>0</v>
      </c>
      <c r="AG707" s="417">
        <f t="shared" si="205"/>
        <v>0</v>
      </c>
      <c r="AH707" s="20">
        <v>14</v>
      </c>
      <c r="AI707" s="20">
        <v>450</v>
      </c>
      <c r="AJ707" s="20"/>
      <c r="AK707" s="20">
        <v>688</v>
      </c>
      <c r="AL707" s="20">
        <f t="shared" si="206"/>
        <v>110122</v>
      </c>
      <c r="AM707" s="7">
        <v>4</v>
      </c>
      <c r="AN707" s="20"/>
      <c r="AO707" s="21"/>
      <c r="AP707" s="21"/>
      <c r="AQ707" s="5" t="s">
        <v>2341</v>
      </c>
      <c r="AR707" s="5" t="s">
        <v>61</v>
      </c>
      <c r="AS707" s="5" t="s">
        <v>425</v>
      </c>
      <c r="AT707" s="20"/>
      <c r="AU707" s="21"/>
      <c r="AV707" s="21"/>
      <c r="AW707" s="145" t="e" vm="1">
        <f t="shared" ca="1" si="207"/>
        <v>#NAME?</v>
      </c>
      <c r="AX707" s="21" t="str">
        <f>VLOOKUP(表1[[#This Row],[Pers.no.]],'[6]Person Detail'!$B:$L,11,0)</f>
        <v>&gt;90</v>
      </c>
      <c r="AY707" s="404">
        <f>VLOOKUP(表1[[#This Row],[Pers.no.]],'[6]Person Detail'!$B:$R,17,0)</f>
        <v>0.78634920634920635</v>
      </c>
      <c r="AZ707" s="404">
        <f>VLOOKUP(表1[[#This Row],[Pers.no.]],'[6]Person Detail'!$B:$W,21,0)</f>
        <v>0.83148707620006712</v>
      </c>
      <c r="BA707" s="404">
        <f>VLOOKUP(表1[[#This Row],[Pers.no.]],'[6]Person Detail'!$B:$W,22,0)</f>
        <v>0.80771739130434783</v>
      </c>
    </row>
    <row r="708" spans="1:53" ht="19.95" customHeight="1">
      <c r="A708" s="87" t="s">
        <v>562</v>
      </c>
      <c r="B708" s="5">
        <v>11009379</v>
      </c>
      <c r="C708" s="5" t="s">
        <v>54</v>
      </c>
      <c r="D708" s="5" t="s">
        <v>55</v>
      </c>
      <c r="E708" s="5" t="s">
        <v>2146</v>
      </c>
      <c r="F708" s="5" t="s">
        <v>2344</v>
      </c>
      <c r="G708" s="5" t="s">
        <v>2183</v>
      </c>
      <c r="H708" s="6">
        <v>38200</v>
      </c>
      <c r="I708" s="5" t="s">
        <v>105</v>
      </c>
      <c r="J708" s="5" t="s">
        <v>950</v>
      </c>
      <c r="K708" s="5" t="s">
        <v>107</v>
      </c>
      <c r="L708" s="7">
        <v>2</v>
      </c>
      <c r="M708" s="7">
        <v>3</v>
      </c>
      <c r="N708" s="8">
        <v>8914</v>
      </c>
      <c r="O708" s="414">
        <v>0</v>
      </c>
      <c r="P708" s="10">
        <f t="shared" si="196"/>
        <v>0</v>
      </c>
      <c r="Q708" s="414">
        <v>0</v>
      </c>
      <c r="R708" s="10">
        <f t="shared" si="197"/>
        <v>0</v>
      </c>
      <c r="S708" s="414">
        <f t="shared" si="198"/>
        <v>0</v>
      </c>
      <c r="T708" s="10">
        <f t="shared" si="199"/>
        <v>0</v>
      </c>
      <c r="U708" s="10">
        <f t="shared" si="200"/>
        <v>8914</v>
      </c>
      <c r="V708" s="11">
        <v>8914</v>
      </c>
      <c r="W708" s="12">
        <f t="shared" si="201"/>
        <v>0</v>
      </c>
      <c r="X708" s="415">
        <f t="shared" si="212"/>
        <v>0</v>
      </c>
      <c r="Y708" s="416" t="str">
        <f t="shared" si="209"/>
        <v>0.00%-0.00%</v>
      </c>
      <c r="Z708" s="15"/>
      <c r="AA708" s="15"/>
      <c r="AB708" s="15"/>
      <c r="AC708" s="96"/>
      <c r="AD708" s="8">
        <f t="shared" si="202"/>
        <v>0</v>
      </c>
      <c r="AE708" s="17">
        <f t="shared" si="203"/>
        <v>8914</v>
      </c>
      <c r="AF708" s="18">
        <f t="shared" si="204"/>
        <v>0</v>
      </c>
      <c r="AG708" s="417">
        <f t="shared" si="205"/>
        <v>0</v>
      </c>
      <c r="AH708" s="20">
        <v>14</v>
      </c>
      <c r="AI708" s="20">
        <v>450</v>
      </c>
      <c r="AJ708" s="20"/>
      <c r="AK708" s="20">
        <v>688</v>
      </c>
      <c r="AL708" s="20">
        <f t="shared" si="206"/>
        <v>130884</v>
      </c>
      <c r="AM708" s="7">
        <v>3</v>
      </c>
      <c r="AN708" s="20"/>
      <c r="AO708" s="21"/>
      <c r="AP708" s="21"/>
      <c r="AQ708" s="5" t="s">
        <v>2341</v>
      </c>
      <c r="AR708" s="5" t="s">
        <v>61</v>
      </c>
      <c r="AS708" s="5" t="s">
        <v>425</v>
      </c>
      <c r="AT708" s="20"/>
      <c r="AU708" s="21"/>
      <c r="AV708" s="21"/>
      <c r="AW708" s="145" t="e" vm="1">
        <f t="shared" ca="1" si="207"/>
        <v>#NAME?</v>
      </c>
      <c r="AX708" s="21" t="str">
        <f>VLOOKUP(表1[[#This Row],[Pers.no.]],'[6]Person Detail'!$B:$L,11,0)</f>
        <v>&gt;90</v>
      </c>
      <c r="AY708" s="404">
        <f>VLOOKUP(表1[[#This Row],[Pers.no.]],'[6]Person Detail'!$B:$R,17,0)</f>
        <v>0.94328042328042327</v>
      </c>
      <c r="AZ708" s="404">
        <f>VLOOKUP(表1[[#This Row],[Pers.no.]],'[6]Person Detail'!$B:$W,21,0)</f>
        <v>0.99742642945059867</v>
      </c>
      <c r="BA708" s="404">
        <f>VLOOKUP(表1[[#This Row],[Pers.no.]],'[6]Person Detail'!$B:$W,22,0)</f>
        <v>0.9689130434782609</v>
      </c>
    </row>
    <row r="709" spans="1:53" ht="19.95" customHeight="1">
      <c r="A709" s="87" t="s">
        <v>562</v>
      </c>
      <c r="B709" s="5">
        <v>11011390</v>
      </c>
      <c r="C709" s="5" t="s">
        <v>54</v>
      </c>
      <c r="D709" s="5" t="s">
        <v>55</v>
      </c>
      <c r="E709" s="5" t="s">
        <v>2146</v>
      </c>
      <c r="F709" s="5" t="s">
        <v>2345</v>
      </c>
      <c r="G709" s="5" t="s">
        <v>2183</v>
      </c>
      <c r="H709" s="6">
        <v>41852</v>
      </c>
      <c r="I709" s="5" t="s">
        <v>150</v>
      </c>
      <c r="J709" s="5" t="s">
        <v>1328</v>
      </c>
      <c r="K709" s="5" t="s">
        <v>59</v>
      </c>
      <c r="L709" s="7">
        <v>2</v>
      </c>
      <c r="M709" s="7">
        <v>4</v>
      </c>
      <c r="N709" s="8">
        <v>17670</v>
      </c>
      <c r="O709" s="414">
        <v>3.7500000000000006E-2</v>
      </c>
      <c r="P709" s="10">
        <f t="shared" si="196"/>
        <v>663</v>
      </c>
      <c r="Q709" s="414">
        <v>1.55E-2</v>
      </c>
      <c r="R709" s="10">
        <f t="shared" si="197"/>
        <v>274</v>
      </c>
      <c r="S709" s="414">
        <f t="shared" si="198"/>
        <v>5.3027730616864742E-2</v>
      </c>
      <c r="T709" s="10">
        <f t="shared" si="199"/>
        <v>937</v>
      </c>
      <c r="U709" s="10">
        <f t="shared" si="200"/>
        <v>18607</v>
      </c>
      <c r="V709" s="11">
        <v>18607</v>
      </c>
      <c r="W709" s="12">
        <f t="shared" si="201"/>
        <v>937</v>
      </c>
      <c r="X709" s="415">
        <f t="shared" si="212"/>
        <v>5.2999999999999999E-2</v>
      </c>
      <c r="Y709" s="416" t="str">
        <f t="shared" si="209"/>
        <v>4.24%-6.36%</v>
      </c>
      <c r="Z709" s="15"/>
      <c r="AA709" s="15"/>
      <c r="AB709" s="15"/>
      <c r="AC709" s="96"/>
      <c r="AD709" s="8">
        <f t="shared" si="202"/>
        <v>0</v>
      </c>
      <c r="AE709" s="17">
        <f t="shared" si="203"/>
        <v>18607</v>
      </c>
      <c r="AF709" s="18">
        <f t="shared" si="204"/>
        <v>937</v>
      </c>
      <c r="AG709" s="417">
        <f t="shared" si="205"/>
        <v>5.3027730616864721E-2</v>
      </c>
      <c r="AH709" s="20">
        <v>14</v>
      </c>
      <c r="AI709" s="20">
        <v>950</v>
      </c>
      <c r="AJ709" s="20"/>
      <c r="AK709" s="20">
        <v>688</v>
      </c>
      <c r="AL709" s="20">
        <f t="shared" si="206"/>
        <v>272586</v>
      </c>
      <c r="AM709" s="7">
        <v>3</v>
      </c>
      <c r="AN709" s="20"/>
      <c r="AO709" s="21"/>
      <c r="AP709" s="21"/>
      <c r="AQ709" s="5" t="s">
        <v>2341</v>
      </c>
      <c r="AR709" s="5" t="s">
        <v>61</v>
      </c>
      <c r="AS709" s="5" t="s">
        <v>425</v>
      </c>
      <c r="AT709" s="20"/>
      <c r="AU709" s="21"/>
      <c r="AV709" s="21"/>
      <c r="AW709" s="145" t="e" vm="1">
        <f t="shared" ca="1" si="207"/>
        <v>#NAME?</v>
      </c>
      <c r="AX709" s="21" t="str">
        <f>VLOOKUP(表1[[#This Row],[Pers.no.]],'[6]Person Detail'!$B:$L,11,0)</f>
        <v>70-90</v>
      </c>
      <c r="AY709" s="404">
        <f>VLOOKUP(表1[[#This Row],[Pers.no.]],'[6]Person Detail'!$B:$R,17,0)</f>
        <v>0.76022888611625006</v>
      </c>
      <c r="AZ709" s="404">
        <f>VLOOKUP(表1[[#This Row],[Pers.no.]],'[6]Person Detail'!$B:$W,21,0)</f>
        <v>0.83349056603773586</v>
      </c>
      <c r="BA709" s="404">
        <f>VLOOKUP(表1[[#This Row],[Pers.no.]],'[6]Person Detail'!$B:$W,22,0)</f>
        <v>0.8247783687943262</v>
      </c>
    </row>
    <row r="710" spans="1:53" ht="19.95" customHeight="1">
      <c r="A710" s="87" t="s">
        <v>562</v>
      </c>
      <c r="B710" s="5">
        <v>1110027</v>
      </c>
      <c r="C710" s="5" t="s">
        <v>54</v>
      </c>
      <c r="D710" s="5" t="s">
        <v>55</v>
      </c>
      <c r="E710" s="5" t="s">
        <v>2146</v>
      </c>
      <c r="F710" s="5" t="s">
        <v>2348</v>
      </c>
      <c r="G710" s="5" t="s">
        <v>2349</v>
      </c>
      <c r="H710" s="6">
        <v>40378</v>
      </c>
      <c r="I710" s="5" t="s">
        <v>201</v>
      </c>
      <c r="J710" s="5" t="s">
        <v>201</v>
      </c>
      <c r="K710" s="5" t="s">
        <v>66</v>
      </c>
      <c r="L710" s="7">
        <v>2</v>
      </c>
      <c r="M710" s="7">
        <v>3</v>
      </c>
      <c r="N710" s="8">
        <v>16060</v>
      </c>
      <c r="O710" s="89">
        <v>2.5000000000000001E-2</v>
      </c>
      <c r="P710" s="10">
        <f t="shared" si="196"/>
        <v>402</v>
      </c>
      <c r="Q710" s="89">
        <v>0</v>
      </c>
      <c r="R710" s="10">
        <f t="shared" si="197"/>
        <v>0</v>
      </c>
      <c r="S710" s="89">
        <f t="shared" si="198"/>
        <v>2.5031133250311331E-2</v>
      </c>
      <c r="T710" s="10">
        <f t="shared" si="199"/>
        <v>402</v>
      </c>
      <c r="U710" s="10">
        <f t="shared" si="200"/>
        <v>16462</v>
      </c>
      <c r="V710" s="11">
        <v>16060</v>
      </c>
      <c r="W710" s="12">
        <f t="shared" si="201"/>
        <v>0</v>
      </c>
      <c r="X710" s="93">
        <f t="shared" si="212"/>
        <v>0</v>
      </c>
      <c r="Y710" s="94" t="str">
        <f t="shared" si="209"/>
        <v>2.00%-3.00%</v>
      </c>
      <c r="Z710" s="15"/>
      <c r="AA710" s="15"/>
      <c r="AB710" s="15"/>
      <c r="AC710" s="96"/>
      <c r="AD710" s="8">
        <f t="shared" si="202"/>
        <v>0</v>
      </c>
      <c r="AE710" s="17">
        <f t="shared" si="203"/>
        <v>16060</v>
      </c>
      <c r="AF710" s="18">
        <f t="shared" si="204"/>
        <v>0</v>
      </c>
      <c r="AG710" s="98">
        <f t="shared" si="205"/>
        <v>0</v>
      </c>
      <c r="AH710" s="20">
        <v>14</v>
      </c>
      <c r="AI710" s="20">
        <v>850</v>
      </c>
      <c r="AJ710" s="20"/>
      <c r="AK710" s="20">
        <v>688</v>
      </c>
      <c r="AL710" s="20">
        <f t="shared" si="206"/>
        <v>235728</v>
      </c>
      <c r="AM710" s="7">
        <v>3</v>
      </c>
      <c r="AN710" s="20"/>
      <c r="AO710" s="22"/>
      <c r="AP710" s="21" t="s">
        <v>179</v>
      </c>
      <c r="AQ710" s="5" t="s">
        <v>2350</v>
      </c>
      <c r="AR710" s="5" t="s">
        <v>61</v>
      </c>
      <c r="AS710" s="5" t="s">
        <v>425</v>
      </c>
      <c r="AT710" s="20"/>
      <c r="AU710" s="21"/>
      <c r="AV710" s="21"/>
      <c r="AW710" s="145" t="e" vm="1">
        <f t="shared" ca="1" si="207"/>
        <v>#NAME?</v>
      </c>
      <c r="AX710" s="21" t="str">
        <f>VLOOKUP(表1[[#This Row],[Pers.no.]],'[6]Person Detail'!$B:$L,11,0)</f>
        <v>70-90</v>
      </c>
      <c r="AY710" s="404">
        <f>VLOOKUP(表1[[#This Row],[Pers.no.]],'[6]Person Detail'!$B:$R,17,0)</f>
        <v>1.0154274152756702</v>
      </c>
      <c r="AZ710" s="404">
        <f>VLOOKUP(表1[[#This Row],[Pers.no.]],'[6]Person Detail'!$B:$W,21,0)</f>
        <v>1.0584591049891254</v>
      </c>
      <c r="BA710" s="404">
        <f>VLOOKUP(表1[[#This Row],[Pers.no.]],'[6]Person Detail'!$B:$W,22,0)</f>
        <v>1.0130574654639501</v>
      </c>
    </row>
    <row r="711" spans="1:53" ht="19.95" customHeight="1">
      <c r="A711" s="87" t="s">
        <v>562</v>
      </c>
      <c r="B711" s="5">
        <v>1120098</v>
      </c>
      <c r="C711" s="5" t="s">
        <v>54</v>
      </c>
      <c r="D711" s="5" t="s">
        <v>55</v>
      </c>
      <c r="E711" s="5" t="s">
        <v>2146</v>
      </c>
      <c r="F711" s="5" t="s">
        <v>2351</v>
      </c>
      <c r="G711" s="5" t="s">
        <v>2352</v>
      </c>
      <c r="H711" s="6">
        <v>40259</v>
      </c>
      <c r="I711" s="5" t="s">
        <v>65</v>
      </c>
      <c r="J711" s="5" t="s">
        <v>65</v>
      </c>
      <c r="K711" s="5" t="s">
        <v>66</v>
      </c>
      <c r="L711" s="7">
        <v>2</v>
      </c>
      <c r="M711" s="7">
        <v>3</v>
      </c>
      <c r="N711" s="8">
        <v>15375</v>
      </c>
      <c r="O711" s="89">
        <v>2.5000000000000001E-2</v>
      </c>
      <c r="P711" s="10">
        <f t="shared" si="196"/>
        <v>384</v>
      </c>
      <c r="Q711" s="89">
        <v>0</v>
      </c>
      <c r="R711" s="10">
        <f t="shared" si="197"/>
        <v>0</v>
      </c>
      <c r="S711" s="89">
        <f t="shared" si="198"/>
        <v>2.4975609756097562E-2</v>
      </c>
      <c r="T711" s="10">
        <f t="shared" si="199"/>
        <v>384</v>
      </c>
      <c r="U711" s="10">
        <f t="shared" si="200"/>
        <v>15759</v>
      </c>
      <c r="V711" s="11">
        <v>15880</v>
      </c>
      <c r="W711" s="12">
        <f t="shared" si="201"/>
        <v>505</v>
      </c>
      <c r="X711" s="93">
        <f t="shared" si="212"/>
        <v>3.2800000000000003E-2</v>
      </c>
      <c r="Y711" s="94" t="str">
        <f t="shared" si="209"/>
        <v>2.00%-3.00%</v>
      </c>
      <c r="Z711" s="15"/>
      <c r="AA711" s="15"/>
      <c r="AB711" s="15"/>
      <c r="AC711" s="96"/>
      <c r="AD711" s="8">
        <f t="shared" si="202"/>
        <v>0</v>
      </c>
      <c r="AE711" s="17">
        <f t="shared" si="203"/>
        <v>15880</v>
      </c>
      <c r="AF711" s="18">
        <f t="shared" si="204"/>
        <v>505</v>
      </c>
      <c r="AG711" s="98">
        <f t="shared" si="205"/>
        <v>3.2845528455284656E-2</v>
      </c>
      <c r="AH711" s="20">
        <v>14</v>
      </c>
      <c r="AI711" s="20">
        <v>450</v>
      </c>
      <c r="AJ711" s="20"/>
      <c r="AK711" s="20">
        <v>688</v>
      </c>
      <c r="AL711" s="20">
        <f t="shared" si="206"/>
        <v>228408</v>
      </c>
      <c r="AM711" s="7">
        <v>3</v>
      </c>
      <c r="AN711" s="20"/>
      <c r="AO711" s="22" t="s">
        <v>2353</v>
      </c>
      <c r="AP711" s="21" t="s">
        <v>413</v>
      </c>
      <c r="AQ711" s="5" t="s">
        <v>2350</v>
      </c>
      <c r="AR711" s="5" t="s">
        <v>61</v>
      </c>
      <c r="AS711" s="5" t="s">
        <v>425</v>
      </c>
      <c r="AT711" s="20"/>
      <c r="AU711" s="21"/>
      <c r="AV711" s="21"/>
      <c r="AW711" s="145" t="e" vm="1">
        <f t="shared" ca="1" si="207"/>
        <v>#NAME?</v>
      </c>
      <c r="AX711" s="21" t="str">
        <f>VLOOKUP(表1[[#This Row],[Pers.no.]],'[6]Person Detail'!$B:$L,11,0)</f>
        <v>70-90</v>
      </c>
      <c r="AY711" s="404">
        <f>VLOOKUP(表1[[#This Row],[Pers.no.]],'[6]Person Detail'!$B:$R,17,0)</f>
        <v>0.97211684370257967</v>
      </c>
      <c r="AZ711" s="404">
        <f>VLOOKUP(表1[[#This Row],[Pers.no.]],'[6]Person Detail'!$B:$W,21,0)</f>
        <v>1.0133131219930138</v>
      </c>
      <c r="BA711" s="404">
        <f>VLOOKUP(表1[[#This Row],[Pers.no.]],'[6]Person Detail'!$B:$W,22,0)</f>
        <v>1.0017031476692109</v>
      </c>
    </row>
    <row r="712" spans="1:53" ht="19.95" customHeight="1">
      <c r="A712" s="87" t="s">
        <v>562</v>
      </c>
      <c r="B712" s="5">
        <v>1120158</v>
      </c>
      <c r="C712" s="5" t="s">
        <v>54</v>
      </c>
      <c r="D712" s="5" t="s">
        <v>55</v>
      </c>
      <c r="E712" s="5" t="s">
        <v>2146</v>
      </c>
      <c r="F712" s="5" t="s">
        <v>2348</v>
      </c>
      <c r="G712" s="5" t="s">
        <v>2349</v>
      </c>
      <c r="H712" s="6">
        <v>44179</v>
      </c>
      <c r="I712" s="5" t="s">
        <v>87</v>
      </c>
      <c r="J712" s="5" t="s">
        <v>192</v>
      </c>
      <c r="K712" s="5" t="s">
        <v>89</v>
      </c>
      <c r="L712" s="7">
        <v>2</v>
      </c>
      <c r="M712" s="7">
        <v>5</v>
      </c>
      <c r="N712" s="8">
        <v>16000</v>
      </c>
      <c r="O712" s="89">
        <v>0.04</v>
      </c>
      <c r="P712" s="10">
        <f t="shared" si="196"/>
        <v>640</v>
      </c>
      <c r="Q712" s="89">
        <v>0</v>
      </c>
      <c r="R712" s="10">
        <f t="shared" si="197"/>
        <v>0</v>
      </c>
      <c r="S712" s="89">
        <f t="shared" si="198"/>
        <v>0.04</v>
      </c>
      <c r="T712" s="10">
        <f t="shared" si="199"/>
        <v>640</v>
      </c>
      <c r="U712" s="10">
        <f t="shared" si="200"/>
        <v>16640</v>
      </c>
      <c r="V712" s="11">
        <v>16000</v>
      </c>
      <c r="W712" s="12">
        <f t="shared" si="201"/>
        <v>0</v>
      </c>
      <c r="X712" s="93">
        <f t="shared" si="212"/>
        <v>0</v>
      </c>
      <c r="Y712" s="94" t="str">
        <f t="shared" si="209"/>
        <v>3.20%-4.80%</v>
      </c>
      <c r="Z712" s="15" t="s">
        <v>112</v>
      </c>
      <c r="AA712" s="15" t="s">
        <v>2356</v>
      </c>
      <c r="AB712" s="15" t="s">
        <v>114</v>
      </c>
      <c r="AC712" s="96">
        <v>0.12</v>
      </c>
      <c r="AD712" s="8">
        <f t="shared" si="202"/>
        <v>1920</v>
      </c>
      <c r="AE712" s="17">
        <f t="shared" si="203"/>
        <v>17920</v>
      </c>
      <c r="AF712" s="18">
        <f t="shared" si="204"/>
        <v>1920</v>
      </c>
      <c r="AG712" s="98">
        <f t="shared" si="205"/>
        <v>0.12000000000000011</v>
      </c>
      <c r="AH712" s="20">
        <v>14</v>
      </c>
      <c r="AI712" s="20">
        <v>450</v>
      </c>
      <c r="AJ712" s="20"/>
      <c r="AK712" s="20">
        <v>688</v>
      </c>
      <c r="AL712" s="20">
        <f t="shared" si="206"/>
        <v>256968</v>
      </c>
      <c r="AM712" s="7">
        <v>4</v>
      </c>
      <c r="AN712" s="20"/>
      <c r="AO712" s="22" t="s">
        <v>2357</v>
      </c>
      <c r="AP712" s="21" t="s">
        <v>282</v>
      </c>
      <c r="AQ712" s="5" t="s">
        <v>2350</v>
      </c>
      <c r="AR712" s="5" t="s">
        <v>61</v>
      </c>
      <c r="AS712" s="5" t="s">
        <v>425</v>
      </c>
      <c r="AT712" s="20"/>
      <c r="AU712" s="21"/>
      <c r="AV712" s="21"/>
      <c r="AW712" s="145" t="e" vm="1">
        <f t="shared" ca="1" si="207"/>
        <v>#NAME?</v>
      </c>
      <c r="AX712" s="21" t="str">
        <f>VLOOKUP(表1[[#This Row],[Pers.no.]],'[6]Person Detail'!$B:$L,11,0)</f>
        <v>90-110</v>
      </c>
      <c r="AY712" s="404">
        <f>VLOOKUP(表1[[#This Row],[Pers.no.]],'[6]Person Detail'!$B:$R,17,0)</f>
        <v>1.294760267044305</v>
      </c>
      <c r="AZ712" s="404">
        <f>VLOOKUP(表1[[#This Row],[Pers.no.]],'[6]Person Detail'!$B:$W,21,0)</f>
        <v>1.3743933341923291</v>
      </c>
      <c r="BA712" s="404">
        <f>VLOOKUP(表1[[#This Row],[Pers.no.]],'[6]Person Detail'!$B:$W,22,0)</f>
        <v>1.4439183673469387</v>
      </c>
    </row>
    <row r="713" spans="1:53" ht="19.95" customHeight="1">
      <c r="A713" s="87" t="s">
        <v>562</v>
      </c>
      <c r="B713" s="5">
        <v>1120241</v>
      </c>
      <c r="C713" s="5" t="s">
        <v>54</v>
      </c>
      <c r="D713" s="5" t="s">
        <v>55</v>
      </c>
      <c r="E713" s="5" t="s">
        <v>2146</v>
      </c>
      <c r="F713" s="5" t="s">
        <v>2358</v>
      </c>
      <c r="G713" s="5" t="s">
        <v>2349</v>
      </c>
      <c r="H713" s="6">
        <v>43822</v>
      </c>
      <c r="I713" s="5" t="s">
        <v>80</v>
      </c>
      <c r="J713" s="5" t="s">
        <v>2359</v>
      </c>
      <c r="K713" s="5" t="s">
        <v>66</v>
      </c>
      <c r="L713" s="7">
        <v>2</v>
      </c>
      <c r="M713" s="7">
        <v>4</v>
      </c>
      <c r="N713" s="8">
        <v>15651</v>
      </c>
      <c r="O713" s="89">
        <v>4.4999999999999998E-2</v>
      </c>
      <c r="P713" s="10">
        <f t="shared" si="196"/>
        <v>704</v>
      </c>
      <c r="Q713" s="89">
        <v>4.2099999999999999E-2</v>
      </c>
      <c r="R713" s="10">
        <f t="shared" si="197"/>
        <v>659</v>
      </c>
      <c r="S713" s="89">
        <f t="shared" si="198"/>
        <v>8.7087087087087081E-2</v>
      </c>
      <c r="T713" s="10">
        <f t="shared" si="199"/>
        <v>1363</v>
      </c>
      <c r="U713" s="10">
        <f t="shared" si="200"/>
        <v>17014</v>
      </c>
      <c r="V713" s="11">
        <v>16750</v>
      </c>
      <c r="W713" s="12">
        <f t="shared" si="201"/>
        <v>1099</v>
      </c>
      <c r="X713" s="93">
        <f t="shared" si="212"/>
        <v>7.0199999999999999E-2</v>
      </c>
      <c r="Y713" s="94" t="str">
        <f t="shared" si="209"/>
        <v>6.97%-10.45%</v>
      </c>
      <c r="Z713" s="15"/>
      <c r="AA713" s="15"/>
      <c r="AB713" s="15"/>
      <c r="AC713" s="96"/>
      <c r="AD713" s="8">
        <f t="shared" si="202"/>
        <v>0</v>
      </c>
      <c r="AE713" s="17">
        <f t="shared" si="203"/>
        <v>16750</v>
      </c>
      <c r="AF713" s="18">
        <f t="shared" si="204"/>
        <v>1099</v>
      </c>
      <c r="AG713" s="98">
        <f t="shared" si="205"/>
        <v>7.0219155325538241E-2</v>
      </c>
      <c r="AH713" s="20">
        <v>14</v>
      </c>
      <c r="AI713" s="20">
        <v>450</v>
      </c>
      <c r="AJ713" s="20"/>
      <c r="AK713" s="20">
        <v>688</v>
      </c>
      <c r="AL713" s="20">
        <f t="shared" si="206"/>
        <v>240588</v>
      </c>
      <c r="AM713" s="7">
        <v>4</v>
      </c>
      <c r="AN713" s="20"/>
      <c r="AO713" s="21"/>
      <c r="AP713" s="21"/>
      <c r="AQ713" s="5" t="s">
        <v>2350</v>
      </c>
      <c r="AR713" s="5" t="s">
        <v>61</v>
      </c>
      <c r="AS713" s="5" t="s">
        <v>425</v>
      </c>
      <c r="AT713" s="20"/>
      <c r="AU713" s="21"/>
      <c r="AV713" s="21"/>
      <c r="AW713" s="145" t="e" vm="1">
        <f t="shared" ca="1" si="207"/>
        <v>#NAME?</v>
      </c>
      <c r="AX713" s="21" t="str">
        <f>VLOOKUP(表1[[#This Row],[Pers.no.]],'[6]Person Detail'!$B:$L,11,0)</f>
        <v>50-70</v>
      </c>
      <c r="AY713" s="404">
        <f>VLOOKUP(表1[[#This Row],[Pers.no.]],'[6]Person Detail'!$B:$R,17,0)</f>
        <v>0.98956752655538693</v>
      </c>
      <c r="AZ713" s="404">
        <f>VLOOKUP(表1[[#This Row],[Pers.no.]],'[6]Person Detail'!$B:$W,21,0)</f>
        <v>1.0315033282804982</v>
      </c>
      <c r="BA713" s="404">
        <f>VLOOKUP(表1[[#This Row],[Pers.no.]],'[6]Person Detail'!$B:$W,22,0)</f>
        <v>1.0565823503437834</v>
      </c>
    </row>
    <row r="714" spans="1:53" ht="19.95" customHeight="1">
      <c r="A714" s="87" t="s">
        <v>562</v>
      </c>
      <c r="B714" s="5">
        <v>1120309</v>
      </c>
      <c r="C714" s="5" t="s">
        <v>54</v>
      </c>
      <c r="D714" s="5" t="s">
        <v>55</v>
      </c>
      <c r="E714" s="5" t="s">
        <v>2146</v>
      </c>
      <c r="F714" s="5" t="s">
        <v>2351</v>
      </c>
      <c r="G714" s="5" t="s">
        <v>2352</v>
      </c>
      <c r="H714" s="6">
        <v>44292</v>
      </c>
      <c r="I714" s="5" t="s">
        <v>201</v>
      </c>
      <c r="J714" s="5" t="s">
        <v>201</v>
      </c>
      <c r="K714" s="5" t="s">
        <v>66</v>
      </c>
      <c r="L714" s="7">
        <v>2</v>
      </c>
      <c r="M714" s="7">
        <v>4</v>
      </c>
      <c r="N714" s="8">
        <v>12100</v>
      </c>
      <c r="O714" s="89">
        <v>4.4999999999999998E-2</v>
      </c>
      <c r="P714" s="10">
        <f t="shared" si="196"/>
        <v>545</v>
      </c>
      <c r="Q714" s="89">
        <v>4.2099999999999999E-2</v>
      </c>
      <c r="R714" s="10">
        <f t="shared" si="197"/>
        <v>509</v>
      </c>
      <c r="S714" s="89">
        <f t="shared" si="198"/>
        <v>8.7107438016528926E-2</v>
      </c>
      <c r="T714" s="10">
        <f t="shared" si="199"/>
        <v>1054</v>
      </c>
      <c r="U714" s="10">
        <f t="shared" si="200"/>
        <v>13154</v>
      </c>
      <c r="V714" s="11">
        <v>13000</v>
      </c>
      <c r="W714" s="12">
        <f t="shared" si="201"/>
        <v>900</v>
      </c>
      <c r="X714" s="93">
        <f t="shared" si="212"/>
        <v>7.4399999999999994E-2</v>
      </c>
      <c r="Y714" s="94" t="str">
        <f t="shared" si="209"/>
        <v>6.97%-10.45%</v>
      </c>
      <c r="Z714" s="15"/>
      <c r="AA714" s="15"/>
      <c r="AB714" s="15"/>
      <c r="AC714" s="96"/>
      <c r="AD714" s="8">
        <f t="shared" si="202"/>
        <v>0</v>
      </c>
      <c r="AE714" s="17">
        <f t="shared" si="203"/>
        <v>13000</v>
      </c>
      <c r="AF714" s="18">
        <f t="shared" si="204"/>
        <v>900</v>
      </c>
      <c r="AG714" s="98">
        <f t="shared" si="205"/>
        <v>7.4380165289256173E-2</v>
      </c>
      <c r="AH714" s="20">
        <v>14</v>
      </c>
      <c r="AI714" s="20">
        <v>850</v>
      </c>
      <c r="AJ714" s="20"/>
      <c r="AK714" s="20">
        <v>688</v>
      </c>
      <c r="AL714" s="20">
        <f t="shared" si="206"/>
        <v>192888</v>
      </c>
      <c r="AM714" s="7">
        <v>4</v>
      </c>
      <c r="AN714" s="20"/>
      <c r="AO714" s="21"/>
      <c r="AP714" s="21"/>
      <c r="AQ714" s="5" t="s">
        <v>2350</v>
      </c>
      <c r="AR714" s="5" t="s">
        <v>61</v>
      </c>
      <c r="AS714" s="5" t="s">
        <v>425</v>
      </c>
      <c r="AT714" s="20"/>
      <c r="AU714" s="21"/>
      <c r="AV714" s="21"/>
      <c r="AW714" s="145" t="e" vm="1">
        <f t="shared" ca="1" si="207"/>
        <v>#NAME?</v>
      </c>
      <c r="AX714" s="21" t="str">
        <f>VLOOKUP(表1[[#This Row],[Pers.no.]],'[6]Person Detail'!$B:$L,11,0)</f>
        <v>50-70</v>
      </c>
      <c r="AY714" s="404">
        <f>VLOOKUP(表1[[#This Row],[Pers.no.]],'[6]Person Detail'!$B:$R,17,0)</f>
        <v>0.76504805260495701</v>
      </c>
      <c r="AZ714" s="404">
        <f>VLOOKUP(表1[[#This Row],[Pers.no.]],'[6]Person Detail'!$B:$W,21,0)</f>
        <v>0.79746918869043693</v>
      </c>
      <c r="BA714" s="404">
        <f>VLOOKUP(表1[[#This Row],[Pers.no.]],'[6]Person Detail'!$B:$W,22,0)</f>
        <v>0.82003406295338421</v>
      </c>
    </row>
    <row r="715" spans="1:53" ht="19.95" customHeight="1">
      <c r="A715" s="87" t="s">
        <v>562</v>
      </c>
      <c r="B715" s="5">
        <v>1120331</v>
      </c>
      <c r="C715" s="5" t="s">
        <v>54</v>
      </c>
      <c r="D715" s="5" t="s">
        <v>55</v>
      </c>
      <c r="E715" s="5" t="s">
        <v>2146</v>
      </c>
      <c r="F715" s="5" t="s">
        <v>2351</v>
      </c>
      <c r="G715" s="5" t="s">
        <v>2352</v>
      </c>
      <c r="H715" s="6">
        <v>44385</v>
      </c>
      <c r="I715" s="5" t="s">
        <v>2360</v>
      </c>
      <c r="J715" s="5" t="s">
        <v>2360</v>
      </c>
      <c r="K715" s="5" t="s">
        <v>341</v>
      </c>
      <c r="L715" s="7">
        <v>2</v>
      </c>
      <c r="M715" s="7">
        <v>3</v>
      </c>
      <c r="N715" s="8">
        <v>64430</v>
      </c>
      <c r="O715" s="89">
        <v>0</v>
      </c>
      <c r="P715" s="10">
        <f t="shared" ref="P715:P764" si="214">ROUND(N715*O715,0)</f>
        <v>0</v>
      </c>
      <c r="Q715" s="89">
        <v>0</v>
      </c>
      <c r="R715" s="10">
        <f t="shared" ref="R715:R764" si="215">ROUND(N715*Q715,0)</f>
        <v>0</v>
      </c>
      <c r="S715" s="89">
        <f t="shared" ref="S715:S764" si="216">T715/N715</f>
        <v>0</v>
      </c>
      <c r="T715" s="10">
        <f t="shared" ref="T715:T764" si="217">P715+R715</f>
        <v>0</v>
      </c>
      <c r="U715" s="10">
        <f t="shared" ref="U715:U764" si="218">N715+T715</f>
        <v>64430</v>
      </c>
      <c r="V715" s="11">
        <f t="shared" ref="V715:V727" si="219">U715</f>
        <v>64430</v>
      </c>
      <c r="W715" s="12">
        <f t="shared" ref="W715:W778" si="220">V715-N715</f>
        <v>0</v>
      </c>
      <c r="X715" s="93">
        <f t="shared" si="212"/>
        <v>0</v>
      </c>
      <c r="Y715" s="94" t="str">
        <f t="shared" si="209"/>
        <v>0.00%-0.00%</v>
      </c>
      <c r="Z715" s="15"/>
      <c r="AA715" s="15"/>
      <c r="AB715" s="15"/>
      <c r="AC715" s="96"/>
      <c r="AD715" s="8">
        <f t="shared" ref="AD715:AD778" si="221">ROUND(N715*AC715,0)</f>
        <v>0</v>
      </c>
      <c r="AE715" s="17">
        <f t="shared" ref="AE715:AE764" si="222">V715+AD715</f>
        <v>64430</v>
      </c>
      <c r="AF715" s="18">
        <f t="shared" ref="AF715:AF764" si="223">AE715-N715</f>
        <v>0</v>
      </c>
      <c r="AG715" s="98">
        <f t="shared" ref="AG715:AG764" si="224">AE715/N715-1</f>
        <v>0</v>
      </c>
      <c r="AH715" s="20">
        <v>14</v>
      </c>
      <c r="AI715" s="20">
        <v>450</v>
      </c>
      <c r="AJ715" s="20">
        <v>1000</v>
      </c>
      <c r="AK715" s="20">
        <v>688</v>
      </c>
      <c r="AL715" s="20">
        <f t="shared" ref="AL715:AL764" si="225">AE715*AH715+AI715*12+AK715+IF(AB715="",AJ715,IF(AB715="D",5000,IF(AB715="C",1000,0)))*12</f>
        <v>920108</v>
      </c>
      <c r="AM715" s="7">
        <v>3</v>
      </c>
      <c r="AN715" s="20"/>
      <c r="AO715" s="21"/>
      <c r="AP715" s="21"/>
      <c r="AQ715" s="5" t="s">
        <v>2350</v>
      </c>
      <c r="AR715" s="5" t="s">
        <v>61</v>
      </c>
      <c r="AS715" s="5" t="s">
        <v>425</v>
      </c>
      <c r="AT715" s="20"/>
      <c r="AU715" s="21"/>
      <c r="AV715" s="21"/>
      <c r="AW715" s="145" t="e" vm="1">
        <f t="shared" ca="1" si="207"/>
        <v>#NAME?</v>
      </c>
      <c r="AX715" s="21" t="str">
        <f>VLOOKUP(表1[[#This Row],[Pers.no.]],'[6]Person Detail'!$B:$L,11,0)</f>
        <v>&gt;90</v>
      </c>
      <c r="AY715" s="404">
        <f>VLOOKUP(表1[[#This Row],[Pers.no.]],'[6]Person Detail'!$B:$R,17,0)</f>
        <v>1.6330824018452337</v>
      </c>
      <c r="AZ715" s="404">
        <f>VLOOKUP(表1[[#This Row],[Pers.no.]],'[6]Person Detail'!$B:$W,21,0)</f>
        <v>1.6636971621865881</v>
      </c>
      <c r="BA715" s="404">
        <f>VLOOKUP(表1[[#This Row],[Pers.no.]],'[6]Person Detail'!$B:$W,22,0)</f>
        <v>1.6467731629392972</v>
      </c>
    </row>
    <row r="716" spans="1:53" ht="19.95" customHeight="1">
      <c r="A716" s="87" t="s">
        <v>562</v>
      </c>
      <c r="B716" s="5">
        <v>1120352</v>
      </c>
      <c r="C716" s="5" t="s">
        <v>54</v>
      </c>
      <c r="D716" s="5" t="s">
        <v>55</v>
      </c>
      <c r="E716" s="5" t="s">
        <v>2146</v>
      </c>
      <c r="F716" s="5" t="s">
        <v>2348</v>
      </c>
      <c r="G716" s="5" t="s">
        <v>2349</v>
      </c>
      <c r="H716" s="6">
        <v>44445</v>
      </c>
      <c r="I716" s="5" t="s">
        <v>65</v>
      </c>
      <c r="J716" s="5" t="s">
        <v>65</v>
      </c>
      <c r="K716" s="5" t="s">
        <v>66</v>
      </c>
      <c r="L716" s="7">
        <v>2</v>
      </c>
      <c r="M716" s="7">
        <v>3</v>
      </c>
      <c r="N716" s="8">
        <v>12522</v>
      </c>
      <c r="O716" s="89">
        <v>0.03</v>
      </c>
      <c r="P716" s="10">
        <f t="shared" si="214"/>
        <v>376</v>
      </c>
      <c r="Q716" s="89">
        <v>0</v>
      </c>
      <c r="R716" s="10">
        <f t="shared" si="215"/>
        <v>0</v>
      </c>
      <c r="S716" s="89">
        <f t="shared" si="216"/>
        <v>3.0027152212106691E-2</v>
      </c>
      <c r="T716" s="10">
        <f t="shared" si="217"/>
        <v>376</v>
      </c>
      <c r="U716" s="10">
        <f t="shared" si="218"/>
        <v>12898</v>
      </c>
      <c r="V716" s="11">
        <v>13500</v>
      </c>
      <c r="W716" s="12">
        <f t="shared" si="220"/>
        <v>978</v>
      </c>
      <c r="X716" s="93">
        <f t="shared" si="212"/>
        <v>7.8100000000000003E-2</v>
      </c>
      <c r="Y716" s="94" t="str">
        <f t="shared" si="209"/>
        <v>2.40%-3.60%</v>
      </c>
      <c r="Z716" s="15"/>
      <c r="AA716" s="15"/>
      <c r="AB716" s="15"/>
      <c r="AC716" s="96"/>
      <c r="AD716" s="8">
        <f t="shared" si="221"/>
        <v>0</v>
      </c>
      <c r="AE716" s="17">
        <f t="shared" si="222"/>
        <v>13500</v>
      </c>
      <c r="AF716" s="18">
        <f t="shared" si="223"/>
        <v>978</v>
      </c>
      <c r="AG716" s="98">
        <f t="shared" si="224"/>
        <v>7.8102539530426451E-2</v>
      </c>
      <c r="AH716" s="20">
        <v>14</v>
      </c>
      <c r="AI716" s="20">
        <v>450</v>
      </c>
      <c r="AJ716" s="20"/>
      <c r="AK716" s="20">
        <v>688</v>
      </c>
      <c r="AL716" s="20">
        <f t="shared" si="225"/>
        <v>195088</v>
      </c>
      <c r="AM716" s="7">
        <v>5</v>
      </c>
      <c r="AN716" s="20"/>
      <c r="AO716" s="22" t="s">
        <v>2363</v>
      </c>
      <c r="AP716" s="21" t="s">
        <v>330</v>
      </c>
      <c r="AQ716" s="5" t="s">
        <v>2350</v>
      </c>
      <c r="AR716" s="5" t="s">
        <v>61</v>
      </c>
      <c r="AS716" s="5" t="s">
        <v>425</v>
      </c>
      <c r="AT716" s="20"/>
      <c r="AU716" s="21"/>
      <c r="AV716" s="21"/>
      <c r="AW716" s="145" t="e" vm="1">
        <f t="shared" ca="1" si="207"/>
        <v>#NAME?</v>
      </c>
      <c r="AX716" s="21" t="str">
        <f>VLOOKUP(表1[[#This Row],[Pers.no.]],'[6]Person Detail'!$B:$L,11,0)</f>
        <v>50-70</v>
      </c>
      <c r="AY716" s="404">
        <f>VLOOKUP(表1[[#This Row],[Pers.no.]],'[6]Person Detail'!$B:$R,17,0)</f>
        <v>0.79172989377845215</v>
      </c>
      <c r="AZ716" s="404">
        <f>VLOOKUP(表1[[#This Row],[Pers.no.]],'[6]Person Detail'!$B:$W,21,0)</f>
        <v>0.82528175047782248</v>
      </c>
      <c r="BA716" s="404">
        <f>VLOOKUP(表1[[#This Row],[Pers.no.]],'[6]Person Detail'!$B:$W,22,0)</f>
        <v>0.85157383460543745</v>
      </c>
    </row>
    <row r="717" spans="1:53" ht="19.95" customHeight="1">
      <c r="A717" s="87" t="s">
        <v>562</v>
      </c>
      <c r="B717" s="5">
        <v>1120361</v>
      </c>
      <c r="C717" s="5" t="s">
        <v>54</v>
      </c>
      <c r="D717" s="5" t="s">
        <v>55</v>
      </c>
      <c r="E717" s="5" t="s">
        <v>2146</v>
      </c>
      <c r="F717" s="5" t="s">
        <v>2348</v>
      </c>
      <c r="G717" s="5" t="s">
        <v>2349</v>
      </c>
      <c r="H717" s="6">
        <v>44517</v>
      </c>
      <c r="I717" s="5" t="s">
        <v>105</v>
      </c>
      <c r="J717" s="5" t="s">
        <v>2364</v>
      </c>
      <c r="K717" s="5" t="s">
        <v>107</v>
      </c>
      <c r="L717" s="7">
        <v>2</v>
      </c>
      <c r="M717" s="7">
        <v>3</v>
      </c>
      <c r="N717" s="8">
        <v>11150</v>
      </c>
      <c r="O717" s="89">
        <v>2.5000000000000001E-2</v>
      </c>
      <c r="P717" s="10">
        <f t="shared" si="214"/>
        <v>279</v>
      </c>
      <c r="Q717" s="89">
        <v>0</v>
      </c>
      <c r="R717" s="10">
        <f t="shared" si="215"/>
        <v>0</v>
      </c>
      <c r="S717" s="89">
        <f t="shared" si="216"/>
        <v>2.5022421524663677E-2</v>
      </c>
      <c r="T717" s="10">
        <f t="shared" si="217"/>
        <v>279</v>
      </c>
      <c r="U717" s="10">
        <f t="shared" si="218"/>
        <v>11429</v>
      </c>
      <c r="V717" s="11">
        <f t="shared" si="219"/>
        <v>11429</v>
      </c>
      <c r="W717" s="12">
        <f t="shared" si="220"/>
        <v>279</v>
      </c>
      <c r="X717" s="93">
        <f t="shared" si="212"/>
        <v>2.5000000000000001E-2</v>
      </c>
      <c r="Y717" s="94" t="str">
        <f t="shared" si="209"/>
        <v>2.00%-3.00%</v>
      </c>
      <c r="Z717" s="15"/>
      <c r="AA717" s="15"/>
      <c r="AB717" s="15"/>
      <c r="AC717" s="96"/>
      <c r="AD717" s="8">
        <f t="shared" si="221"/>
        <v>0</v>
      </c>
      <c r="AE717" s="17">
        <f t="shared" si="222"/>
        <v>11429</v>
      </c>
      <c r="AF717" s="18">
        <f t="shared" si="223"/>
        <v>279</v>
      </c>
      <c r="AG717" s="98">
        <f t="shared" si="224"/>
        <v>2.5022421524663718E-2</v>
      </c>
      <c r="AH717" s="20">
        <v>14</v>
      </c>
      <c r="AI717" s="20">
        <v>450</v>
      </c>
      <c r="AJ717" s="20"/>
      <c r="AK717" s="20">
        <v>688</v>
      </c>
      <c r="AL717" s="20">
        <f t="shared" si="225"/>
        <v>166094</v>
      </c>
      <c r="AM717" s="7">
        <v>2</v>
      </c>
      <c r="AN717" s="20"/>
      <c r="AO717" s="21"/>
      <c r="AP717" s="21"/>
      <c r="AQ717" s="5" t="s">
        <v>2350</v>
      </c>
      <c r="AR717" s="5" t="s">
        <v>61</v>
      </c>
      <c r="AS717" s="5" t="s">
        <v>425</v>
      </c>
      <c r="AT717" s="20"/>
      <c r="AU717" s="21"/>
      <c r="AV717" s="21"/>
      <c r="AW717" s="145" t="e" vm="1">
        <f t="shared" ca="1" si="207"/>
        <v>#NAME?</v>
      </c>
      <c r="AX717" s="21" t="str">
        <f>VLOOKUP(表1[[#This Row],[Pers.no.]],'[6]Person Detail'!$B:$L,11,0)</f>
        <v>70-90</v>
      </c>
      <c r="AY717" s="404">
        <f>VLOOKUP(表1[[#This Row],[Pers.no.]],'[6]Person Detail'!$B:$R,17,0)</f>
        <v>1.17989417989418</v>
      </c>
      <c r="AZ717" s="404">
        <f>VLOOKUP(表1[[#This Row],[Pers.no.]],'[6]Person Detail'!$B:$W,21,0)</f>
        <v>1.2476222446010965</v>
      </c>
      <c r="BA717" s="404">
        <f>VLOOKUP(表1[[#This Row],[Pers.no.]],'[6]Person Detail'!$B:$W,22,0)</f>
        <v>1.2422826086956522</v>
      </c>
    </row>
    <row r="718" spans="1:53" ht="19.95" customHeight="1">
      <c r="A718" s="87" t="s">
        <v>562</v>
      </c>
      <c r="B718" s="5">
        <v>1120384</v>
      </c>
      <c r="C718" s="5" t="s">
        <v>54</v>
      </c>
      <c r="D718" s="5" t="s">
        <v>55</v>
      </c>
      <c r="E718" s="5" t="s">
        <v>2146</v>
      </c>
      <c r="F718" s="5" t="s">
        <v>2347</v>
      </c>
      <c r="G718" s="5" t="s">
        <v>2349</v>
      </c>
      <c r="H718" s="6">
        <v>44671</v>
      </c>
      <c r="I718" s="5" t="s">
        <v>105</v>
      </c>
      <c r="J718" s="5" t="s">
        <v>2366</v>
      </c>
      <c r="K718" s="5" t="s">
        <v>107</v>
      </c>
      <c r="L718" s="7">
        <v>2</v>
      </c>
      <c r="M718" s="7">
        <v>3</v>
      </c>
      <c r="N718" s="8">
        <v>8066</v>
      </c>
      <c r="O718" s="89">
        <v>0.03</v>
      </c>
      <c r="P718" s="10">
        <f t="shared" si="214"/>
        <v>242</v>
      </c>
      <c r="Q718" s="89">
        <v>0</v>
      </c>
      <c r="R718" s="10">
        <f t="shared" si="215"/>
        <v>0</v>
      </c>
      <c r="S718" s="89">
        <f t="shared" si="216"/>
        <v>3.0002479543763949E-2</v>
      </c>
      <c r="T718" s="10">
        <f t="shared" si="217"/>
        <v>242</v>
      </c>
      <c r="U718" s="10">
        <f t="shared" si="218"/>
        <v>8308</v>
      </c>
      <c r="V718" s="11">
        <v>8500</v>
      </c>
      <c r="W718" s="12">
        <f t="shared" si="220"/>
        <v>434</v>
      </c>
      <c r="X718" s="93">
        <f t="shared" si="212"/>
        <v>5.3800000000000001E-2</v>
      </c>
      <c r="Y718" s="94" t="str">
        <f t="shared" si="209"/>
        <v>2.40%-3.60%</v>
      </c>
      <c r="Z718" s="15"/>
      <c r="AA718" s="15"/>
      <c r="AB718" s="15"/>
      <c r="AC718" s="96"/>
      <c r="AD718" s="8">
        <f t="shared" si="221"/>
        <v>0</v>
      </c>
      <c r="AE718" s="17">
        <f t="shared" si="222"/>
        <v>8500</v>
      </c>
      <c r="AF718" s="18">
        <f t="shared" si="223"/>
        <v>434</v>
      </c>
      <c r="AG718" s="98">
        <f t="shared" si="224"/>
        <v>5.3806099677659258E-2</v>
      </c>
      <c r="AH718" s="20">
        <v>14</v>
      </c>
      <c r="AI718" s="20">
        <v>450</v>
      </c>
      <c r="AJ718" s="20"/>
      <c r="AK718" s="20">
        <v>688</v>
      </c>
      <c r="AL718" s="20">
        <f t="shared" si="225"/>
        <v>125088</v>
      </c>
      <c r="AM718" s="7">
        <v>3</v>
      </c>
      <c r="AN718" s="20"/>
      <c r="AO718" s="22" t="s">
        <v>2367</v>
      </c>
      <c r="AP718" s="21" t="s">
        <v>179</v>
      </c>
      <c r="AQ718" s="5" t="s">
        <v>2350</v>
      </c>
      <c r="AR718" s="5" t="s">
        <v>61</v>
      </c>
      <c r="AS718" s="5" t="s">
        <v>425</v>
      </c>
      <c r="AT718" s="20"/>
      <c r="AU718" s="21"/>
      <c r="AV718" s="21"/>
      <c r="AW718" s="145" t="e" vm="1">
        <f t="shared" ca="1" si="207"/>
        <v>#NAME?</v>
      </c>
      <c r="AX718" s="21" t="str">
        <f>VLOOKUP(表1[[#This Row],[Pers.no.]],'[6]Person Detail'!$B:$L,11,0)</f>
        <v>50-70</v>
      </c>
      <c r="AY718" s="404">
        <f>VLOOKUP(表1[[#This Row],[Pers.no.]],'[6]Person Detail'!$B:$R,17,0)</f>
        <v>0.8535449735449735</v>
      </c>
      <c r="AZ718" s="404">
        <f>VLOOKUP(表1[[#This Row],[Pers.no.]],'[6]Person Detail'!$B:$W,21,0)</f>
        <v>0.90254000223788744</v>
      </c>
      <c r="BA718" s="404">
        <f>VLOOKUP(表1[[#This Row],[Pers.no.]],'[6]Person Detail'!$B:$W,22,0)</f>
        <v>0.92391304347826086</v>
      </c>
    </row>
    <row r="719" spans="1:53" ht="19.95" customHeight="1">
      <c r="A719" s="87" t="s">
        <v>562</v>
      </c>
      <c r="B719" s="5">
        <v>1132189</v>
      </c>
      <c r="C719" s="5" t="s">
        <v>54</v>
      </c>
      <c r="D719" s="5" t="s">
        <v>55</v>
      </c>
      <c r="E719" s="5" t="s">
        <v>2146</v>
      </c>
      <c r="F719" s="5" t="s">
        <v>2358</v>
      </c>
      <c r="G719" s="5" t="s">
        <v>2349</v>
      </c>
      <c r="H719" s="6">
        <v>40735</v>
      </c>
      <c r="I719" s="5" t="s">
        <v>285</v>
      </c>
      <c r="J719" s="5" t="s">
        <v>285</v>
      </c>
      <c r="K719" s="5" t="s">
        <v>286</v>
      </c>
      <c r="L719" s="7">
        <v>2</v>
      </c>
      <c r="M719" s="7">
        <v>3</v>
      </c>
      <c r="N719" s="8">
        <v>8000</v>
      </c>
      <c r="O719" s="89">
        <v>2.5000000000000001E-2</v>
      </c>
      <c r="P719" s="10">
        <f t="shared" si="214"/>
        <v>200</v>
      </c>
      <c r="Q719" s="89">
        <v>0</v>
      </c>
      <c r="R719" s="10">
        <f t="shared" si="215"/>
        <v>0</v>
      </c>
      <c r="S719" s="89">
        <f t="shared" si="216"/>
        <v>2.5000000000000001E-2</v>
      </c>
      <c r="T719" s="10">
        <f t="shared" si="217"/>
        <v>200</v>
      </c>
      <c r="U719" s="10">
        <f t="shared" si="218"/>
        <v>8200</v>
      </c>
      <c r="V719" s="11">
        <v>8360</v>
      </c>
      <c r="W719" s="12">
        <f t="shared" si="220"/>
        <v>360</v>
      </c>
      <c r="X719" s="93">
        <f t="shared" si="212"/>
        <v>4.4999999999999998E-2</v>
      </c>
      <c r="Y719" s="94" t="str">
        <f t="shared" si="209"/>
        <v>2.00%-3.00%</v>
      </c>
      <c r="Z719" s="15"/>
      <c r="AA719" s="15"/>
      <c r="AB719" s="15"/>
      <c r="AC719" s="96"/>
      <c r="AD719" s="8">
        <f t="shared" si="221"/>
        <v>0</v>
      </c>
      <c r="AE719" s="17">
        <f t="shared" si="222"/>
        <v>8360</v>
      </c>
      <c r="AF719" s="18">
        <f t="shared" si="223"/>
        <v>360</v>
      </c>
      <c r="AG719" s="98">
        <f t="shared" si="224"/>
        <v>4.4999999999999929E-2</v>
      </c>
      <c r="AH719" s="20">
        <v>14</v>
      </c>
      <c r="AI719" s="20">
        <v>450</v>
      </c>
      <c r="AJ719" s="20"/>
      <c r="AK719" s="20">
        <v>688</v>
      </c>
      <c r="AL719" s="20">
        <f t="shared" si="225"/>
        <v>123128</v>
      </c>
      <c r="AM719" s="7">
        <v>3</v>
      </c>
      <c r="AN719" s="20"/>
      <c r="AO719" s="22" t="s">
        <v>2370</v>
      </c>
      <c r="AP719" s="21" t="s">
        <v>179</v>
      </c>
      <c r="AQ719" s="5" t="s">
        <v>2350</v>
      </c>
      <c r="AR719" s="5" t="s">
        <v>61</v>
      </c>
      <c r="AS719" s="5" t="s">
        <v>425</v>
      </c>
      <c r="AT719" s="20"/>
      <c r="AU719" s="21"/>
      <c r="AV719" s="21"/>
      <c r="AW719" s="145" t="e" vm="1">
        <f t="shared" ca="1" si="207"/>
        <v>#NAME?</v>
      </c>
      <c r="AX719" s="21" t="str">
        <f>VLOOKUP(表1[[#This Row],[Pers.no.]],'[6]Person Detail'!$B:$L,11,0)</f>
        <v>70-90</v>
      </c>
      <c r="AY719" s="404">
        <f>VLOOKUP(表1[[#This Row],[Pers.no.]],'[6]Person Detail'!$B:$R,17,0)</f>
        <v>1.1347517730496455</v>
      </c>
      <c r="AZ719" s="404">
        <f>VLOOKUP(表1[[#This Row],[Pers.no.]],'[6]Person Detail'!$B:$W,21,0)</f>
        <v>1.1569052783803326</v>
      </c>
      <c r="BA719" s="404">
        <f>VLOOKUP(表1[[#This Row],[Pers.no.]],'[6]Person Detail'!$B:$W,22,0)</f>
        <v>1.1753954305799648</v>
      </c>
    </row>
    <row r="720" spans="1:53" ht="19.95" customHeight="1">
      <c r="A720" s="87" t="s">
        <v>562</v>
      </c>
      <c r="B720" s="5">
        <v>1320006</v>
      </c>
      <c r="C720" s="5" t="s">
        <v>54</v>
      </c>
      <c r="D720" s="5" t="s">
        <v>55</v>
      </c>
      <c r="E720" s="5" t="s">
        <v>2146</v>
      </c>
      <c r="F720" s="5" t="s">
        <v>2371</v>
      </c>
      <c r="G720" s="5" t="s">
        <v>2372</v>
      </c>
      <c r="H720" s="6">
        <v>38930</v>
      </c>
      <c r="I720" s="5" t="s">
        <v>150</v>
      </c>
      <c r="J720" s="5" t="s">
        <v>2373</v>
      </c>
      <c r="K720" s="5" t="s">
        <v>59</v>
      </c>
      <c r="L720" s="7">
        <v>2</v>
      </c>
      <c r="M720" s="7">
        <v>5</v>
      </c>
      <c r="N720" s="8">
        <v>15600</v>
      </c>
      <c r="O720" s="89">
        <v>0.06</v>
      </c>
      <c r="P720" s="10">
        <f t="shared" si="214"/>
        <v>936</v>
      </c>
      <c r="Q720" s="89">
        <v>7.7799999999999994E-2</v>
      </c>
      <c r="R720" s="10">
        <f t="shared" si="215"/>
        <v>1214</v>
      </c>
      <c r="S720" s="89">
        <f t="shared" si="216"/>
        <v>0.13782051282051283</v>
      </c>
      <c r="T720" s="10">
        <f t="shared" si="217"/>
        <v>2150</v>
      </c>
      <c r="U720" s="10">
        <f t="shared" si="218"/>
        <v>17750</v>
      </c>
      <c r="V720" s="11">
        <v>17320</v>
      </c>
      <c r="W720" s="12">
        <f t="shared" si="220"/>
        <v>1720</v>
      </c>
      <c r="X720" s="93">
        <f t="shared" si="212"/>
        <v>0.1103</v>
      </c>
      <c r="Y720" s="94" t="str">
        <f t="shared" si="209"/>
        <v>11.03%-16.54%</v>
      </c>
      <c r="Z720" s="15"/>
      <c r="AA720" s="15"/>
      <c r="AB720" s="15"/>
      <c r="AC720" s="96"/>
      <c r="AD720" s="8">
        <f t="shared" si="221"/>
        <v>0</v>
      </c>
      <c r="AE720" s="17">
        <f t="shared" si="222"/>
        <v>17320</v>
      </c>
      <c r="AF720" s="18">
        <f t="shared" si="223"/>
        <v>1720</v>
      </c>
      <c r="AG720" s="98">
        <f t="shared" si="224"/>
        <v>0.11025641025641031</v>
      </c>
      <c r="AH720" s="20">
        <v>14</v>
      </c>
      <c r="AI720" s="20">
        <v>900</v>
      </c>
      <c r="AJ720" s="20"/>
      <c r="AK720" s="20">
        <v>688</v>
      </c>
      <c r="AL720" s="20">
        <f t="shared" si="225"/>
        <v>253968</v>
      </c>
      <c r="AM720" s="7">
        <v>3</v>
      </c>
      <c r="AN720" s="20"/>
      <c r="AO720" s="21"/>
      <c r="AP720" s="21"/>
      <c r="AQ720" s="5" t="s">
        <v>2350</v>
      </c>
      <c r="AR720" s="5" t="s">
        <v>61</v>
      </c>
      <c r="AS720" s="5" t="s">
        <v>425</v>
      </c>
      <c r="AT720" s="20"/>
      <c r="AU720" s="21"/>
      <c r="AV720" s="21"/>
      <c r="AW720" s="145" t="e" vm="1">
        <f t="shared" ca="1" si="207"/>
        <v>#NAME?</v>
      </c>
      <c r="AX720" s="21" t="str">
        <f>VLOOKUP(表1[[#This Row],[Pers.no.]],'[6]Person Detail'!$B:$L,11,0)</f>
        <v>0</v>
      </c>
      <c r="AY720" s="404">
        <f>VLOOKUP(表1[[#This Row],[Pers.no.]],'[6]Person Detail'!$B:$R,17,0)</f>
        <v>0.67116981456782687</v>
      </c>
      <c r="AZ720" s="404">
        <f>VLOOKUP(表1[[#This Row],[Pers.no.]],'[6]Person Detail'!$B:$W,21,0)</f>
        <v>0.73584905660377353</v>
      </c>
      <c r="BA720" s="404">
        <f>VLOOKUP(表1[[#This Row],[Pers.no.]],'[6]Person Detail'!$B:$W,22,0)</f>
        <v>0.76773049645390068</v>
      </c>
    </row>
    <row r="721" spans="1:53" ht="19.95" customHeight="1">
      <c r="A721" s="87" t="s">
        <v>562</v>
      </c>
      <c r="B721" s="5">
        <v>1320011</v>
      </c>
      <c r="C721" s="5" t="s">
        <v>54</v>
      </c>
      <c r="D721" s="5" t="s">
        <v>55</v>
      </c>
      <c r="E721" s="5" t="s">
        <v>2146</v>
      </c>
      <c r="F721" s="5" t="s">
        <v>2358</v>
      </c>
      <c r="G721" s="5" t="s">
        <v>2349</v>
      </c>
      <c r="H721" s="6">
        <v>37823</v>
      </c>
      <c r="I721" s="5" t="s">
        <v>201</v>
      </c>
      <c r="J721" s="5" t="s">
        <v>201</v>
      </c>
      <c r="K721" s="5" t="s">
        <v>66</v>
      </c>
      <c r="L721" s="7">
        <v>2</v>
      </c>
      <c r="M721" s="7">
        <v>3</v>
      </c>
      <c r="N721" s="8">
        <v>15700</v>
      </c>
      <c r="O721" s="89">
        <v>2.5000000000000001E-2</v>
      </c>
      <c r="P721" s="10">
        <f t="shared" si="214"/>
        <v>393</v>
      </c>
      <c r="Q721" s="89">
        <v>0</v>
      </c>
      <c r="R721" s="10">
        <f t="shared" si="215"/>
        <v>0</v>
      </c>
      <c r="S721" s="89">
        <f t="shared" si="216"/>
        <v>2.5031847133757962E-2</v>
      </c>
      <c r="T721" s="10">
        <f t="shared" si="217"/>
        <v>393</v>
      </c>
      <c r="U721" s="10">
        <f t="shared" si="218"/>
        <v>16093</v>
      </c>
      <c r="V721" s="11">
        <f t="shared" si="219"/>
        <v>16093</v>
      </c>
      <c r="W721" s="12">
        <f t="shared" si="220"/>
        <v>393</v>
      </c>
      <c r="X721" s="93">
        <f t="shared" si="212"/>
        <v>2.5000000000000001E-2</v>
      </c>
      <c r="Y721" s="94" t="str">
        <f t="shared" si="209"/>
        <v>2.00%-3.00%</v>
      </c>
      <c r="Z721" s="15"/>
      <c r="AA721" s="15"/>
      <c r="AB721" s="15"/>
      <c r="AC721" s="96"/>
      <c r="AD721" s="8">
        <f t="shared" si="221"/>
        <v>0</v>
      </c>
      <c r="AE721" s="17">
        <f t="shared" si="222"/>
        <v>16093</v>
      </c>
      <c r="AF721" s="18">
        <f t="shared" si="223"/>
        <v>393</v>
      </c>
      <c r="AG721" s="98">
        <f t="shared" si="224"/>
        <v>2.5031847133758056E-2</v>
      </c>
      <c r="AH721" s="20">
        <v>14</v>
      </c>
      <c r="AI721" s="20">
        <v>450</v>
      </c>
      <c r="AJ721" s="20"/>
      <c r="AK721" s="20">
        <v>688</v>
      </c>
      <c r="AL721" s="20">
        <f t="shared" si="225"/>
        <v>231390</v>
      </c>
      <c r="AM721" s="7">
        <v>3</v>
      </c>
      <c r="AN721" s="20"/>
      <c r="AO721" s="21"/>
      <c r="AP721" s="21"/>
      <c r="AQ721" s="5" t="s">
        <v>2350</v>
      </c>
      <c r="AR721" s="5" t="s">
        <v>61</v>
      </c>
      <c r="AS721" s="5" t="s">
        <v>425</v>
      </c>
      <c r="AT721" s="20"/>
      <c r="AU721" s="21"/>
      <c r="AV721" s="21"/>
      <c r="AW721" s="145" t="e" vm="1">
        <f t="shared" ref="AW721:AW784" ca="1" si="226">_xlfn.LET(_xlpm.actual,X721,_xlpm.low,VALUE(_xlfn.TEXTBEFORE(Y721,"-")),_xlpm.high,VALUE(_xlfn.TEXTAFTER(Y721,"-")),IF(AND(_xlpm.actual=0,OR(_xlpm.low&lt;&gt;0,_xlpm.high&lt;&gt;0)),"0 increase",IF(_xlpm.actual&gt;_xlpm.high*1.2,"&gt;20",IF(_xlpm.actual&lt;_xlpm.low*0.8,"&lt;20","OK"))))</f>
        <v>#NAME?</v>
      </c>
      <c r="AX721" s="21" t="str">
        <f>VLOOKUP(表1[[#This Row],[Pers.no.]],'[6]Person Detail'!$B:$L,11,0)</f>
        <v>70-90</v>
      </c>
      <c r="AY721" s="404">
        <f>VLOOKUP(表1[[#This Row],[Pers.no.]],'[6]Person Detail'!$B:$R,17,0)</f>
        <v>0.99266565503287807</v>
      </c>
      <c r="AZ721" s="404">
        <f>VLOOKUP(表1[[#This Row],[Pers.no.]],'[6]Person Detail'!$B:$W,21,0)</f>
        <v>1.034732748961972</v>
      </c>
      <c r="BA721" s="404">
        <f>VLOOKUP(表1[[#This Row],[Pers.no.]],'[6]Person Detail'!$B:$W,22,0)</f>
        <v>1.0151390903929856</v>
      </c>
    </row>
    <row r="722" spans="1:53" ht="19.95" customHeight="1">
      <c r="A722" s="87" t="s">
        <v>562</v>
      </c>
      <c r="B722" s="5">
        <v>1320017</v>
      </c>
      <c r="C722" s="5" t="s">
        <v>54</v>
      </c>
      <c r="D722" s="5" t="s">
        <v>55</v>
      </c>
      <c r="E722" s="5" t="s">
        <v>2146</v>
      </c>
      <c r="F722" s="5" t="s">
        <v>2358</v>
      </c>
      <c r="G722" s="5" t="s">
        <v>2349</v>
      </c>
      <c r="H722" s="6">
        <v>44323</v>
      </c>
      <c r="I722" s="5" t="s">
        <v>105</v>
      </c>
      <c r="J722" s="5" t="s">
        <v>171</v>
      </c>
      <c r="K722" s="5" t="s">
        <v>107</v>
      </c>
      <c r="L722" s="7">
        <v>2</v>
      </c>
      <c r="M722" s="7">
        <v>3</v>
      </c>
      <c r="N722" s="8">
        <v>9800</v>
      </c>
      <c r="O722" s="89">
        <v>2.5000000000000001E-2</v>
      </c>
      <c r="P722" s="10">
        <f t="shared" si="214"/>
        <v>245</v>
      </c>
      <c r="Q722" s="89">
        <v>0</v>
      </c>
      <c r="R722" s="10">
        <f t="shared" si="215"/>
        <v>0</v>
      </c>
      <c r="S722" s="89">
        <f t="shared" si="216"/>
        <v>2.5000000000000001E-2</v>
      </c>
      <c r="T722" s="10">
        <f t="shared" si="217"/>
        <v>245</v>
      </c>
      <c r="U722" s="10">
        <f t="shared" si="218"/>
        <v>10045</v>
      </c>
      <c r="V722" s="11">
        <v>9800</v>
      </c>
      <c r="W722" s="12">
        <f t="shared" si="220"/>
        <v>0</v>
      </c>
      <c r="X722" s="93">
        <f t="shared" si="212"/>
        <v>0</v>
      </c>
      <c r="Y722" s="94" t="str">
        <f t="shared" si="209"/>
        <v>2.00%-3.00%</v>
      </c>
      <c r="Z722" s="15"/>
      <c r="AA722" s="15"/>
      <c r="AB722" s="15"/>
      <c r="AC722" s="96"/>
      <c r="AD722" s="8">
        <f t="shared" si="221"/>
        <v>0</v>
      </c>
      <c r="AE722" s="17">
        <f t="shared" si="222"/>
        <v>9800</v>
      </c>
      <c r="AF722" s="18">
        <f t="shared" si="223"/>
        <v>0</v>
      </c>
      <c r="AG722" s="98">
        <f t="shared" si="224"/>
        <v>0</v>
      </c>
      <c r="AH722" s="20">
        <v>14</v>
      </c>
      <c r="AI722" s="20">
        <v>450</v>
      </c>
      <c r="AJ722" s="20"/>
      <c r="AK722" s="20">
        <v>688</v>
      </c>
      <c r="AL722" s="20">
        <f t="shared" si="225"/>
        <v>143288</v>
      </c>
      <c r="AM722" s="7">
        <v>3</v>
      </c>
      <c r="AN722" s="20"/>
      <c r="AO722" s="22"/>
      <c r="AP722" s="21" t="s">
        <v>179</v>
      </c>
      <c r="AQ722" s="5" t="s">
        <v>2350</v>
      </c>
      <c r="AR722" s="5" t="s">
        <v>61</v>
      </c>
      <c r="AS722" s="5" t="s">
        <v>425</v>
      </c>
      <c r="AT722" s="20"/>
      <c r="AU722" s="21"/>
      <c r="AV722" s="21"/>
      <c r="AW722" s="145" t="e" vm="1">
        <f t="shared" ca="1" si="226"/>
        <v>#NAME?</v>
      </c>
      <c r="AX722" s="21" t="str">
        <f>VLOOKUP(表1[[#This Row],[Pers.no.]],'[6]Person Detail'!$B:$L,11,0)</f>
        <v>70-90</v>
      </c>
      <c r="AY722" s="404">
        <f>VLOOKUP(表1[[#This Row],[Pers.no.]],'[6]Person Detail'!$B:$R,17,0)</f>
        <v>1.037037037037037</v>
      </c>
      <c r="AZ722" s="404">
        <f>VLOOKUP(表1[[#This Row],[Pers.no.]],'[6]Person Detail'!$B:$W,21,0)</f>
        <v>1.0965648427884078</v>
      </c>
      <c r="BA722" s="404">
        <f>VLOOKUP(表1[[#This Row],[Pers.no.]],'[6]Person Detail'!$B:$W,22,0)</f>
        <v>1.0652173913043479</v>
      </c>
    </row>
    <row r="723" spans="1:53" ht="19.95" customHeight="1">
      <c r="A723" s="87" t="s">
        <v>562</v>
      </c>
      <c r="B723" s="5">
        <v>1707035</v>
      </c>
      <c r="C723" s="5" t="s">
        <v>54</v>
      </c>
      <c r="D723" s="5" t="s">
        <v>55</v>
      </c>
      <c r="E723" s="5" t="s">
        <v>2146</v>
      </c>
      <c r="F723" s="5" t="s">
        <v>2379</v>
      </c>
      <c r="G723" s="5" t="s">
        <v>2352</v>
      </c>
      <c r="H723" s="6">
        <v>40391</v>
      </c>
      <c r="I723" s="5" t="s">
        <v>80</v>
      </c>
      <c r="J723" s="5" t="s">
        <v>2380</v>
      </c>
      <c r="K723" s="5" t="s">
        <v>66</v>
      </c>
      <c r="L723" s="7">
        <v>2</v>
      </c>
      <c r="M723" s="7">
        <v>3</v>
      </c>
      <c r="N723" s="8">
        <v>10680</v>
      </c>
      <c r="O723" s="89">
        <v>0.03</v>
      </c>
      <c r="P723" s="10">
        <f t="shared" si="214"/>
        <v>320</v>
      </c>
      <c r="Q723" s="89">
        <v>0</v>
      </c>
      <c r="R723" s="10">
        <f t="shared" si="215"/>
        <v>0</v>
      </c>
      <c r="S723" s="89">
        <f t="shared" si="216"/>
        <v>2.9962546816479401E-2</v>
      </c>
      <c r="T723" s="10">
        <f t="shared" si="217"/>
        <v>320</v>
      </c>
      <c r="U723" s="10">
        <f t="shared" si="218"/>
        <v>11000</v>
      </c>
      <c r="V723" s="11">
        <v>11215</v>
      </c>
      <c r="W723" s="12">
        <f t="shared" si="220"/>
        <v>535</v>
      </c>
      <c r="X723" s="93">
        <f t="shared" si="212"/>
        <v>5.0099999999999999E-2</v>
      </c>
      <c r="Y723" s="94" t="str">
        <f t="shared" si="209"/>
        <v>2.40%-3.60%</v>
      </c>
      <c r="Z723" s="15"/>
      <c r="AA723" s="15"/>
      <c r="AB723" s="15"/>
      <c r="AC723" s="96"/>
      <c r="AD723" s="8">
        <f t="shared" si="221"/>
        <v>0</v>
      </c>
      <c r="AE723" s="17">
        <f t="shared" si="222"/>
        <v>11215</v>
      </c>
      <c r="AF723" s="18">
        <f t="shared" si="223"/>
        <v>535</v>
      </c>
      <c r="AG723" s="98">
        <f t="shared" si="224"/>
        <v>5.0093632958801537E-2</v>
      </c>
      <c r="AH723" s="20">
        <v>14</v>
      </c>
      <c r="AI723" s="20">
        <v>450</v>
      </c>
      <c r="AJ723" s="20"/>
      <c r="AK723" s="20">
        <v>688</v>
      </c>
      <c r="AL723" s="20">
        <f t="shared" si="225"/>
        <v>163098</v>
      </c>
      <c r="AM723" s="7">
        <v>3</v>
      </c>
      <c r="AN723" s="20"/>
      <c r="AO723" s="22" t="s">
        <v>2381</v>
      </c>
      <c r="AP723" s="21" t="s">
        <v>179</v>
      </c>
      <c r="AQ723" s="5" t="s">
        <v>2350</v>
      </c>
      <c r="AR723" s="5" t="s">
        <v>61</v>
      </c>
      <c r="AS723" s="5" t="s">
        <v>425</v>
      </c>
      <c r="AT723" s="20"/>
      <c r="AU723" s="21"/>
      <c r="AV723" s="21"/>
      <c r="AW723" s="145" t="e" vm="1">
        <f t="shared" ca="1" si="226"/>
        <v>#NAME?</v>
      </c>
      <c r="AX723" s="21" t="str">
        <f>VLOOKUP(表1[[#This Row],[Pers.no.]],'[6]Person Detail'!$B:$L,11,0)</f>
        <v>50-70</v>
      </c>
      <c r="AY723" s="404">
        <f>VLOOKUP(表1[[#This Row],[Pers.no.]],'[6]Person Detail'!$B:$R,17,0)</f>
        <v>0.67526555386949927</v>
      </c>
      <c r="AZ723" s="404">
        <f>VLOOKUP(表1[[#This Row],[Pers.no.]],'[6]Person Detail'!$B:$W,21,0)</f>
        <v>0.70388189547222035</v>
      </c>
      <c r="BA723" s="404">
        <f>VLOOKUP(表1[[#This Row],[Pers.no.]],'[6]Person Detail'!$B:$W,22,0)</f>
        <v>0.70743707815555412</v>
      </c>
    </row>
    <row r="724" spans="1:53" ht="19.95" customHeight="1">
      <c r="A724" s="87" t="s">
        <v>562</v>
      </c>
      <c r="B724" s="5">
        <v>1709011</v>
      </c>
      <c r="C724" s="5" t="s">
        <v>54</v>
      </c>
      <c r="D724" s="5" t="s">
        <v>55</v>
      </c>
      <c r="E724" s="5" t="s">
        <v>2146</v>
      </c>
      <c r="F724" s="5" t="s">
        <v>2382</v>
      </c>
      <c r="G724" s="5" t="s">
        <v>2352</v>
      </c>
      <c r="H724" s="6">
        <v>41115</v>
      </c>
      <c r="I724" s="5" t="s">
        <v>80</v>
      </c>
      <c r="J724" s="5" t="s">
        <v>2383</v>
      </c>
      <c r="K724" s="5" t="s">
        <v>66</v>
      </c>
      <c r="L724" s="7">
        <v>2</v>
      </c>
      <c r="M724" s="7">
        <v>4</v>
      </c>
      <c r="N724" s="8">
        <v>11614</v>
      </c>
      <c r="O724" s="89">
        <v>4.4999999999999998E-2</v>
      </c>
      <c r="P724" s="10">
        <f t="shared" si="214"/>
        <v>523</v>
      </c>
      <c r="Q724" s="89">
        <v>4.2099999999999999E-2</v>
      </c>
      <c r="R724" s="10">
        <f t="shared" si="215"/>
        <v>489</v>
      </c>
      <c r="S724" s="89">
        <f t="shared" si="216"/>
        <v>8.7136214913035998E-2</v>
      </c>
      <c r="T724" s="10">
        <f t="shared" si="217"/>
        <v>1012</v>
      </c>
      <c r="U724" s="10">
        <f t="shared" si="218"/>
        <v>12626</v>
      </c>
      <c r="V724" s="11">
        <v>12450</v>
      </c>
      <c r="W724" s="12">
        <f t="shared" si="220"/>
        <v>836</v>
      </c>
      <c r="X724" s="93">
        <f t="shared" si="212"/>
        <v>7.1999999999999995E-2</v>
      </c>
      <c r="Y724" s="94" t="str">
        <f t="shared" si="209"/>
        <v>6.97%-10.46%</v>
      </c>
      <c r="Z724" s="15"/>
      <c r="AA724" s="15"/>
      <c r="AB724" s="15"/>
      <c r="AC724" s="96"/>
      <c r="AD724" s="8">
        <f t="shared" si="221"/>
        <v>0</v>
      </c>
      <c r="AE724" s="17">
        <f t="shared" si="222"/>
        <v>12450</v>
      </c>
      <c r="AF724" s="18">
        <f t="shared" si="223"/>
        <v>836</v>
      </c>
      <c r="AG724" s="98">
        <f t="shared" si="224"/>
        <v>7.1982090580334113E-2</v>
      </c>
      <c r="AH724" s="20">
        <v>14</v>
      </c>
      <c r="AI724" s="20">
        <v>450</v>
      </c>
      <c r="AJ724" s="20"/>
      <c r="AK724" s="20">
        <v>688</v>
      </c>
      <c r="AL724" s="20">
        <f t="shared" si="225"/>
        <v>180388</v>
      </c>
      <c r="AM724" s="7">
        <v>4</v>
      </c>
      <c r="AN724" s="20"/>
      <c r="AO724" s="21"/>
      <c r="AP724" s="21"/>
      <c r="AQ724" s="5" t="s">
        <v>2350</v>
      </c>
      <c r="AR724" s="5" t="s">
        <v>61</v>
      </c>
      <c r="AS724" s="5" t="s">
        <v>425</v>
      </c>
      <c r="AT724" s="20"/>
      <c r="AU724" s="21"/>
      <c r="AV724" s="21"/>
      <c r="AW724" s="145" t="e" vm="1">
        <f t="shared" ca="1" si="226"/>
        <v>#NAME?</v>
      </c>
      <c r="AX724" s="21" t="str">
        <f>VLOOKUP(表1[[#This Row],[Pers.no.]],'[6]Person Detail'!$B:$L,11,0)</f>
        <v>50-70</v>
      </c>
      <c r="AY724" s="404">
        <f>VLOOKUP(表1[[#This Row],[Pers.no.]],'[6]Person Detail'!$B:$R,17,0)</f>
        <v>0.73431967627718764</v>
      </c>
      <c r="AZ724" s="404">
        <f>VLOOKUP(表1[[#This Row],[Pers.no.]],'[6]Person Detail'!$B:$W,21,0)</f>
        <v>0.76543860805377972</v>
      </c>
      <c r="BA724" s="404">
        <f>VLOOKUP(表1[[#This Row],[Pers.no.]],'[6]Person Detail'!$B:$W,22,0)</f>
        <v>0.78534031413612571</v>
      </c>
    </row>
    <row r="725" spans="1:53" ht="19.95" customHeight="1">
      <c r="A725" s="87" t="s">
        <v>562</v>
      </c>
      <c r="B725" s="5">
        <v>1710029</v>
      </c>
      <c r="C725" s="5" t="s">
        <v>54</v>
      </c>
      <c r="D725" s="5" t="s">
        <v>55</v>
      </c>
      <c r="E725" s="5" t="s">
        <v>2146</v>
      </c>
      <c r="F725" s="5" t="s">
        <v>2358</v>
      </c>
      <c r="G725" s="5" t="s">
        <v>2349</v>
      </c>
      <c r="H725" s="6">
        <v>41460</v>
      </c>
      <c r="I725" s="5" t="s">
        <v>388</v>
      </c>
      <c r="J725" s="5" t="s">
        <v>2386</v>
      </c>
      <c r="K725" s="5" t="s">
        <v>286</v>
      </c>
      <c r="L725" s="7">
        <v>2</v>
      </c>
      <c r="M725" s="7">
        <v>3</v>
      </c>
      <c r="N725" s="8">
        <v>7000</v>
      </c>
      <c r="O725" s="89">
        <v>2.5000000000000001E-2</v>
      </c>
      <c r="P725" s="10">
        <f t="shared" si="214"/>
        <v>175</v>
      </c>
      <c r="Q725" s="89">
        <v>0</v>
      </c>
      <c r="R725" s="10">
        <f t="shared" si="215"/>
        <v>0</v>
      </c>
      <c r="S725" s="89">
        <f t="shared" si="216"/>
        <v>2.5000000000000001E-2</v>
      </c>
      <c r="T725" s="10">
        <f t="shared" si="217"/>
        <v>175</v>
      </c>
      <c r="U725" s="10">
        <f t="shared" si="218"/>
        <v>7175</v>
      </c>
      <c r="V725" s="11">
        <v>7350</v>
      </c>
      <c r="W725" s="12">
        <f t="shared" si="220"/>
        <v>350</v>
      </c>
      <c r="X725" s="93">
        <f t="shared" si="212"/>
        <v>0.05</v>
      </c>
      <c r="Y725" s="94" t="str">
        <f t="shared" si="209"/>
        <v>2.00%-3.00%</v>
      </c>
      <c r="Z725" s="15"/>
      <c r="AA725" s="15"/>
      <c r="AB725" s="15"/>
      <c r="AC725" s="96"/>
      <c r="AD725" s="8">
        <f t="shared" si="221"/>
        <v>0</v>
      </c>
      <c r="AE725" s="17">
        <f t="shared" si="222"/>
        <v>7350</v>
      </c>
      <c r="AF725" s="18">
        <f t="shared" si="223"/>
        <v>350</v>
      </c>
      <c r="AG725" s="98">
        <f t="shared" si="224"/>
        <v>5.0000000000000044E-2</v>
      </c>
      <c r="AH725" s="20">
        <v>14</v>
      </c>
      <c r="AI725" s="20">
        <v>550</v>
      </c>
      <c r="AJ725" s="20"/>
      <c r="AK725" s="20">
        <v>688</v>
      </c>
      <c r="AL725" s="20">
        <f t="shared" si="225"/>
        <v>110188</v>
      </c>
      <c r="AM725" s="7">
        <v>3</v>
      </c>
      <c r="AN725" s="20"/>
      <c r="AO725" s="22" t="s">
        <v>2367</v>
      </c>
      <c r="AP725" s="21" t="s">
        <v>391</v>
      </c>
      <c r="AQ725" s="5" t="s">
        <v>2350</v>
      </c>
      <c r="AR725" s="5" t="s">
        <v>61</v>
      </c>
      <c r="AS725" s="5" t="s">
        <v>425</v>
      </c>
      <c r="AT725" s="20"/>
      <c r="AU725" s="21"/>
      <c r="AV725" s="21"/>
      <c r="AW725" s="145" t="e" vm="1">
        <f t="shared" ca="1" si="226"/>
        <v>#NAME?</v>
      </c>
      <c r="AX725" s="21" t="str">
        <f>VLOOKUP(表1[[#This Row],[Pers.no.]],'[6]Person Detail'!$B:$L,11,0)</f>
        <v>70-90</v>
      </c>
      <c r="AY725" s="404">
        <f>VLOOKUP(表1[[#This Row],[Pers.no.]],'[6]Person Detail'!$B:$R,17,0)</f>
        <v>0.99290780141843971</v>
      </c>
      <c r="AZ725" s="404">
        <f>VLOOKUP(表1[[#This Row],[Pers.no.]],'[6]Person Detail'!$B:$W,21,0)</f>
        <v>1.0122921185827911</v>
      </c>
      <c r="BA725" s="404">
        <f>VLOOKUP(表1[[#This Row],[Pers.no.]],'[6]Person Detail'!$B:$W,22,0)</f>
        <v>1.0333919156414764</v>
      </c>
    </row>
    <row r="726" spans="1:53" ht="19.95" customHeight="1">
      <c r="A726" s="87" t="s">
        <v>562</v>
      </c>
      <c r="B726" s="5">
        <v>1711031</v>
      </c>
      <c r="C726" s="5" t="s">
        <v>54</v>
      </c>
      <c r="D726" s="5" t="s">
        <v>55</v>
      </c>
      <c r="E726" s="5" t="s">
        <v>2146</v>
      </c>
      <c r="F726" s="5" t="s">
        <v>2351</v>
      </c>
      <c r="G726" s="5" t="s">
        <v>2352</v>
      </c>
      <c r="H726" s="6">
        <v>41814</v>
      </c>
      <c r="I726" s="5" t="s">
        <v>1305</v>
      </c>
      <c r="J726" s="5" t="s">
        <v>1305</v>
      </c>
      <c r="K726" s="5" t="s">
        <v>107</v>
      </c>
      <c r="L726" s="7">
        <v>2</v>
      </c>
      <c r="M726" s="7">
        <v>4</v>
      </c>
      <c r="N726" s="8">
        <v>6569</v>
      </c>
      <c r="O726" s="89">
        <v>3.7500000000000006E-2</v>
      </c>
      <c r="P726" s="10">
        <f t="shared" si="214"/>
        <v>246</v>
      </c>
      <c r="Q726" s="89">
        <v>1.55E-2</v>
      </c>
      <c r="R726" s="10">
        <f t="shared" si="215"/>
        <v>102</v>
      </c>
      <c r="S726" s="89">
        <f t="shared" si="216"/>
        <v>5.2976099862992843E-2</v>
      </c>
      <c r="T726" s="10">
        <f t="shared" si="217"/>
        <v>348</v>
      </c>
      <c r="U726" s="10">
        <f t="shared" si="218"/>
        <v>6917</v>
      </c>
      <c r="V726" s="11">
        <v>6917</v>
      </c>
      <c r="W726" s="12">
        <f t="shared" si="220"/>
        <v>348</v>
      </c>
      <c r="X726" s="93">
        <f t="shared" si="212"/>
        <v>5.2999999999999999E-2</v>
      </c>
      <c r="Y726" s="94" t="str">
        <f t="shared" si="209"/>
        <v>4.24%-6.36%</v>
      </c>
      <c r="Z726" s="15"/>
      <c r="AA726" s="15"/>
      <c r="AB726" s="15"/>
      <c r="AC726" s="96"/>
      <c r="AD726" s="8">
        <f t="shared" si="221"/>
        <v>0</v>
      </c>
      <c r="AE726" s="17">
        <f t="shared" si="222"/>
        <v>6917</v>
      </c>
      <c r="AF726" s="18">
        <f t="shared" si="223"/>
        <v>348</v>
      </c>
      <c r="AG726" s="98">
        <f t="shared" si="224"/>
        <v>5.2976099862992898E-2</v>
      </c>
      <c r="AH726" s="20">
        <v>14</v>
      </c>
      <c r="AI726" s="20">
        <v>450</v>
      </c>
      <c r="AJ726" s="20"/>
      <c r="AK726" s="20">
        <v>688</v>
      </c>
      <c r="AL726" s="20">
        <f t="shared" si="225"/>
        <v>102926</v>
      </c>
      <c r="AM726" s="7">
        <v>4</v>
      </c>
      <c r="AN726" s="20"/>
      <c r="AO726" s="21"/>
      <c r="AP726" s="21"/>
      <c r="AQ726" s="5" t="s">
        <v>2350</v>
      </c>
      <c r="AR726" s="5" t="s">
        <v>61</v>
      </c>
      <c r="AS726" s="5" t="s">
        <v>425</v>
      </c>
      <c r="AT726" s="20"/>
      <c r="AU726" s="21"/>
      <c r="AV726" s="21"/>
      <c r="AW726" s="145" t="e" vm="1">
        <f t="shared" ca="1" si="226"/>
        <v>#NAME?</v>
      </c>
      <c r="AX726" s="21" t="str">
        <f>VLOOKUP(表1[[#This Row],[Pers.no.]],'[6]Person Detail'!$B:$L,11,0)</f>
        <v>70-90</v>
      </c>
      <c r="AY726" s="404">
        <f>VLOOKUP(表1[[#This Row],[Pers.no.]],'[6]Person Detail'!$B:$R,17,0)</f>
        <v>0.69513227513227516</v>
      </c>
      <c r="AZ726" s="404">
        <f>VLOOKUP(表1[[#This Row],[Pers.no.]],'[6]Person Detail'!$B:$W,21,0)</f>
        <v>0.73503412778337252</v>
      </c>
      <c r="BA726" s="404">
        <f>VLOOKUP(表1[[#This Row],[Pers.no.]],'[6]Person Detail'!$B:$W,22,0)</f>
        <v>0.75184782608695655</v>
      </c>
    </row>
    <row r="727" spans="1:53" ht="19.95" customHeight="1">
      <c r="A727" s="87" t="s">
        <v>562</v>
      </c>
      <c r="B727" s="5">
        <v>1712026</v>
      </c>
      <c r="C727" s="5" t="s">
        <v>54</v>
      </c>
      <c r="D727" s="5" t="s">
        <v>55</v>
      </c>
      <c r="E727" s="5" t="s">
        <v>2146</v>
      </c>
      <c r="F727" s="5" t="s">
        <v>2378</v>
      </c>
      <c r="G727" s="5" t="s">
        <v>2352</v>
      </c>
      <c r="H727" s="6">
        <v>42194</v>
      </c>
      <c r="I727" s="5" t="s">
        <v>285</v>
      </c>
      <c r="J727" s="5" t="s">
        <v>2387</v>
      </c>
      <c r="K727" s="5" t="s">
        <v>286</v>
      </c>
      <c r="L727" s="7">
        <v>2</v>
      </c>
      <c r="M727" s="7">
        <v>2</v>
      </c>
      <c r="N727" s="8">
        <v>6490</v>
      </c>
      <c r="O727" s="89">
        <v>0</v>
      </c>
      <c r="P727" s="10">
        <f t="shared" si="214"/>
        <v>0</v>
      </c>
      <c r="Q727" s="89">
        <v>0</v>
      </c>
      <c r="R727" s="10">
        <f t="shared" si="215"/>
        <v>0</v>
      </c>
      <c r="S727" s="89">
        <f t="shared" si="216"/>
        <v>0</v>
      </c>
      <c r="T727" s="10">
        <f t="shared" si="217"/>
        <v>0</v>
      </c>
      <c r="U727" s="10">
        <f t="shared" si="218"/>
        <v>6490</v>
      </c>
      <c r="V727" s="11">
        <f t="shared" si="219"/>
        <v>6490</v>
      </c>
      <c r="W727" s="12">
        <f t="shared" si="220"/>
        <v>0</v>
      </c>
      <c r="X727" s="93">
        <f t="shared" si="212"/>
        <v>0</v>
      </c>
      <c r="Y727" s="94" t="str">
        <f t="shared" si="209"/>
        <v>0.00%-0.00%</v>
      </c>
      <c r="Z727" s="15"/>
      <c r="AA727" s="15"/>
      <c r="AB727" s="15"/>
      <c r="AC727" s="96"/>
      <c r="AD727" s="8">
        <f t="shared" si="221"/>
        <v>0</v>
      </c>
      <c r="AE727" s="17">
        <f t="shared" si="222"/>
        <v>6490</v>
      </c>
      <c r="AF727" s="18">
        <f t="shared" si="223"/>
        <v>0</v>
      </c>
      <c r="AG727" s="98">
        <f t="shared" si="224"/>
        <v>0</v>
      </c>
      <c r="AH727" s="20">
        <v>14</v>
      </c>
      <c r="AI727" s="20">
        <v>450</v>
      </c>
      <c r="AJ727" s="20"/>
      <c r="AK727" s="20">
        <v>688</v>
      </c>
      <c r="AL727" s="20">
        <f t="shared" si="225"/>
        <v>96948</v>
      </c>
      <c r="AM727" s="7">
        <v>3</v>
      </c>
      <c r="AN727" s="20"/>
      <c r="AO727" s="21"/>
      <c r="AP727" s="21"/>
      <c r="AQ727" s="5" t="s">
        <v>2350</v>
      </c>
      <c r="AR727" s="5" t="s">
        <v>61</v>
      </c>
      <c r="AS727" s="5" t="s">
        <v>425</v>
      </c>
      <c r="AT727" s="20"/>
      <c r="AU727" s="21"/>
      <c r="AV727" s="21"/>
      <c r="AW727" s="145" t="e" vm="1">
        <f t="shared" ca="1" si="226"/>
        <v>#NAME?</v>
      </c>
      <c r="AX727" s="21" t="str">
        <f>VLOOKUP(表1[[#This Row],[Pers.no.]],'[6]Person Detail'!$B:$L,11,0)</f>
        <v>0</v>
      </c>
      <c r="AY727" s="404">
        <f>VLOOKUP(表1[[#This Row],[Pers.no.]],'[6]Person Detail'!$B:$R,17,0)</f>
        <v>0.92056737588652482</v>
      </c>
      <c r="AZ727" s="404">
        <f>VLOOKUP(表1[[#This Row],[Pers.no.]],'[6]Person Detail'!$B:$W,21,0)</f>
        <v>0.93853940708604477</v>
      </c>
      <c r="BA727" s="404">
        <f>VLOOKUP(表1[[#This Row],[Pers.no.]],'[6]Person Detail'!$B:$W,22,0)</f>
        <v>0.91247803163444641</v>
      </c>
    </row>
    <row r="728" spans="1:53" ht="19.95" customHeight="1">
      <c r="A728" s="87" t="s">
        <v>562</v>
      </c>
      <c r="B728" s="5">
        <v>1716016</v>
      </c>
      <c r="C728" s="5" t="s">
        <v>54</v>
      </c>
      <c r="D728" s="5" t="s">
        <v>55</v>
      </c>
      <c r="E728" s="5" t="s">
        <v>2146</v>
      </c>
      <c r="F728" s="5" t="s">
        <v>2348</v>
      </c>
      <c r="G728" s="5" t="s">
        <v>2349</v>
      </c>
      <c r="H728" s="6">
        <v>43678</v>
      </c>
      <c r="I728" s="5" t="s">
        <v>285</v>
      </c>
      <c r="J728" s="5" t="s">
        <v>2390</v>
      </c>
      <c r="K728" s="5" t="s">
        <v>286</v>
      </c>
      <c r="L728" s="7">
        <v>2</v>
      </c>
      <c r="M728" s="7">
        <v>3</v>
      </c>
      <c r="N728" s="8">
        <v>6830</v>
      </c>
      <c r="O728" s="89">
        <v>0.03</v>
      </c>
      <c r="P728" s="10">
        <f t="shared" si="214"/>
        <v>205</v>
      </c>
      <c r="Q728" s="89">
        <v>0</v>
      </c>
      <c r="R728" s="10">
        <f t="shared" si="215"/>
        <v>0</v>
      </c>
      <c r="S728" s="89">
        <f t="shared" si="216"/>
        <v>3.0014641288433383E-2</v>
      </c>
      <c r="T728" s="10">
        <f t="shared" si="217"/>
        <v>205</v>
      </c>
      <c r="U728" s="10">
        <f t="shared" si="218"/>
        <v>7035</v>
      </c>
      <c r="V728" s="11">
        <v>7175</v>
      </c>
      <c r="W728" s="12">
        <f t="shared" si="220"/>
        <v>345</v>
      </c>
      <c r="X728" s="93">
        <f t="shared" si="212"/>
        <v>5.0500000000000003E-2</v>
      </c>
      <c r="Y728" s="94" t="str">
        <f t="shared" si="209"/>
        <v>2.40%-3.60%</v>
      </c>
      <c r="Z728" s="15"/>
      <c r="AA728" s="15"/>
      <c r="AB728" s="15"/>
      <c r="AC728" s="96"/>
      <c r="AD728" s="8">
        <f t="shared" si="221"/>
        <v>0</v>
      </c>
      <c r="AE728" s="17">
        <f t="shared" si="222"/>
        <v>7175</v>
      </c>
      <c r="AF728" s="18">
        <f t="shared" si="223"/>
        <v>345</v>
      </c>
      <c r="AG728" s="98">
        <f t="shared" si="224"/>
        <v>5.051244509516839E-2</v>
      </c>
      <c r="AH728" s="20">
        <v>14</v>
      </c>
      <c r="AI728" s="20">
        <v>450</v>
      </c>
      <c r="AJ728" s="20"/>
      <c r="AK728" s="20">
        <v>688</v>
      </c>
      <c r="AL728" s="20">
        <f t="shared" si="225"/>
        <v>106538</v>
      </c>
      <c r="AM728" s="7">
        <v>3</v>
      </c>
      <c r="AN728" s="20"/>
      <c r="AO728" s="22" t="s">
        <v>2367</v>
      </c>
      <c r="AP728" s="21" t="s">
        <v>391</v>
      </c>
      <c r="AQ728" s="5" t="s">
        <v>2350</v>
      </c>
      <c r="AR728" s="5" t="s">
        <v>61</v>
      </c>
      <c r="AS728" s="5" t="s">
        <v>425</v>
      </c>
      <c r="AT728" s="20"/>
      <c r="AU728" s="21"/>
      <c r="AV728" s="21"/>
      <c r="AW728" s="145" t="e" vm="1">
        <f t="shared" ca="1" si="226"/>
        <v>#NAME?</v>
      </c>
      <c r="AX728" s="21" t="str">
        <f>VLOOKUP(表1[[#This Row],[Pers.no.]],'[6]Person Detail'!$B:$L,11,0)</f>
        <v>50-70</v>
      </c>
      <c r="AY728" s="404">
        <f>VLOOKUP(表1[[#This Row],[Pers.no.]],'[6]Person Detail'!$B:$R,17,0)</f>
        <v>0.96879432624113471</v>
      </c>
      <c r="AZ728" s="404">
        <f>VLOOKUP(表1[[#This Row],[Pers.no.]],'[6]Person Detail'!$B:$W,21,0)</f>
        <v>0.987707881417209</v>
      </c>
      <c r="BA728" s="404">
        <f>VLOOKUP(表1[[#This Row],[Pers.no.]],'[6]Person Detail'!$B:$W,22,0)</f>
        <v>1.0087873462214412</v>
      </c>
    </row>
    <row r="729" spans="1:53" ht="19.95" customHeight="1">
      <c r="A729" s="87" t="s">
        <v>562</v>
      </c>
      <c r="B729" s="5">
        <v>15005103</v>
      </c>
      <c r="C729" s="5" t="s">
        <v>54</v>
      </c>
      <c r="D729" s="5" t="s">
        <v>55</v>
      </c>
      <c r="E729" s="5" t="s">
        <v>2146</v>
      </c>
      <c r="F729" s="5" t="s">
        <v>2378</v>
      </c>
      <c r="G729" s="5" t="s">
        <v>2352</v>
      </c>
      <c r="H729" s="6">
        <v>40548</v>
      </c>
      <c r="I729" s="5" t="s">
        <v>340</v>
      </c>
      <c r="J729" s="5" t="s">
        <v>2391</v>
      </c>
      <c r="K729" s="5" t="s">
        <v>341</v>
      </c>
      <c r="L729" s="7">
        <v>2</v>
      </c>
      <c r="M729" s="7">
        <v>3</v>
      </c>
      <c r="N729" s="8">
        <v>27869</v>
      </c>
      <c r="O729" s="89">
        <v>2.5000000000000001E-2</v>
      </c>
      <c r="P729" s="10">
        <f t="shared" si="214"/>
        <v>697</v>
      </c>
      <c r="Q729" s="89">
        <v>0</v>
      </c>
      <c r="R729" s="10">
        <f t="shared" si="215"/>
        <v>0</v>
      </c>
      <c r="S729" s="89">
        <f t="shared" si="216"/>
        <v>2.5009867594818616E-2</v>
      </c>
      <c r="T729" s="10">
        <f t="shared" si="217"/>
        <v>697</v>
      </c>
      <c r="U729" s="10">
        <f t="shared" si="218"/>
        <v>28566</v>
      </c>
      <c r="V729" s="11">
        <v>28425</v>
      </c>
      <c r="W729" s="12">
        <f t="shared" si="220"/>
        <v>556</v>
      </c>
      <c r="X729" s="93">
        <f t="shared" si="212"/>
        <v>0.02</v>
      </c>
      <c r="Y729" s="94" t="str">
        <f t="shared" si="209"/>
        <v>2.00%-3.00%</v>
      </c>
      <c r="Z729" s="15"/>
      <c r="AA729" s="15"/>
      <c r="AB729" s="15"/>
      <c r="AC729" s="96"/>
      <c r="AD729" s="8">
        <f t="shared" si="221"/>
        <v>0</v>
      </c>
      <c r="AE729" s="17">
        <f t="shared" si="222"/>
        <v>28425</v>
      </c>
      <c r="AF729" s="18">
        <f t="shared" si="223"/>
        <v>556</v>
      </c>
      <c r="AG729" s="98">
        <f t="shared" si="224"/>
        <v>1.9950482615092024E-2</v>
      </c>
      <c r="AH729" s="20">
        <v>14</v>
      </c>
      <c r="AI729" s="20">
        <v>2950</v>
      </c>
      <c r="AJ729" s="20">
        <v>1000</v>
      </c>
      <c r="AK729" s="20">
        <v>688</v>
      </c>
      <c r="AL729" s="20">
        <f t="shared" si="225"/>
        <v>446038</v>
      </c>
      <c r="AM729" s="7">
        <v>3</v>
      </c>
      <c r="AN729" s="20"/>
      <c r="AO729" s="21"/>
      <c r="AP729" s="21"/>
      <c r="AQ729" s="5" t="s">
        <v>2350</v>
      </c>
      <c r="AR729" s="5" t="s">
        <v>61</v>
      </c>
      <c r="AS729" s="5" t="s">
        <v>425</v>
      </c>
      <c r="AT729" s="20"/>
      <c r="AU729" s="21"/>
      <c r="AV729" s="21"/>
      <c r="AW729" s="145" t="e" vm="1">
        <f t="shared" ca="1" si="226"/>
        <v>#NAME?</v>
      </c>
      <c r="AX729" s="21" t="str">
        <f>VLOOKUP(表1[[#This Row],[Pers.no.]],'[6]Person Detail'!$B:$L,11,0)</f>
        <v>70-90</v>
      </c>
      <c r="AY729" s="404">
        <f>VLOOKUP(表1[[#This Row],[Pers.no.]],'[6]Person Detail'!$B:$R,17,0)</f>
        <v>0.70638481230831618</v>
      </c>
      <c r="AZ729" s="404">
        <f>VLOOKUP(表1[[#This Row],[Pers.no.]],'[6]Person Detail'!$B:$W,21,0)</f>
        <v>0.71962713352441454</v>
      </c>
      <c r="BA729" s="404">
        <f>VLOOKUP(表1[[#This Row],[Pers.no.]],'[6]Person Detail'!$B:$W,22,0)</f>
        <v>0.726517571884984</v>
      </c>
    </row>
    <row r="730" spans="1:53" ht="19.95" customHeight="1">
      <c r="A730" s="87" t="s">
        <v>562</v>
      </c>
      <c r="B730" s="5">
        <v>15000139</v>
      </c>
      <c r="C730" s="5" t="s">
        <v>54</v>
      </c>
      <c r="D730" s="5" t="s">
        <v>55</v>
      </c>
      <c r="E730" s="5" t="s">
        <v>2146</v>
      </c>
      <c r="F730" s="5" t="s">
        <v>2392</v>
      </c>
      <c r="G730" s="5" t="s">
        <v>339</v>
      </c>
      <c r="H730" s="6">
        <v>38322</v>
      </c>
      <c r="I730" s="5" t="s">
        <v>150</v>
      </c>
      <c r="J730" s="5" t="s">
        <v>2393</v>
      </c>
      <c r="K730" s="5" t="s">
        <v>59</v>
      </c>
      <c r="L730" s="7">
        <v>2</v>
      </c>
      <c r="M730" s="7">
        <v>3</v>
      </c>
      <c r="N730" s="8">
        <v>19965</v>
      </c>
      <c r="O730" s="89">
        <v>2.5000000000000001E-2</v>
      </c>
      <c r="P730" s="10">
        <f t="shared" si="214"/>
        <v>499</v>
      </c>
      <c r="Q730" s="89">
        <v>0</v>
      </c>
      <c r="R730" s="10">
        <f t="shared" si="215"/>
        <v>0</v>
      </c>
      <c r="S730" s="89">
        <f t="shared" si="216"/>
        <v>2.499373904332582E-2</v>
      </c>
      <c r="T730" s="10">
        <f t="shared" si="217"/>
        <v>499</v>
      </c>
      <c r="U730" s="10">
        <f t="shared" si="218"/>
        <v>20464</v>
      </c>
      <c r="V730" s="11">
        <v>20450</v>
      </c>
      <c r="W730" s="12">
        <f t="shared" si="220"/>
        <v>485</v>
      </c>
      <c r="X730" s="93">
        <f t="shared" si="212"/>
        <v>2.4299999999999999E-2</v>
      </c>
      <c r="Y730" s="94" t="str">
        <f t="shared" si="209"/>
        <v>2.00%-3.00%</v>
      </c>
      <c r="Z730" s="15"/>
      <c r="AA730" s="15"/>
      <c r="AB730" s="15"/>
      <c r="AC730" s="96"/>
      <c r="AD730" s="8">
        <f t="shared" si="221"/>
        <v>0</v>
      </c>
      <c r="AE730" s="17">
        <f t="shared" si="222"/>
        <v>20450</v>
      </c>
      <c r="AF730" s="18">
        <f t="shared" si="223"/>
        <v>485</v>
      </c>
      <c r="AG730" s="98">
        <f t="shared" si="224"/>
        <v>2.4292511895817714E-2</v>
      </c>
      <c r="AH730" s="20">
        <v>14</v>
      </c>
      <c r="AI730" s="20">
        <v>450</v>
      </c>
      <c r="AJ730" s="20"/>
      <c r="AK730" s="20">
        <v>688</v>
      </c>
      <c r="AL730" s="20">
        <f t="shared" si="225"/>
        <v>292388</v>
      </c>
      <c r="AM730" s="7">
        <v>3</v>
      </c>
      <c r="AN730" s="20"/>
      <c r="AO730" s="288"/>
      <c r="AP730" s="21"/>
      <c r="AQ730" s="5" t="s">
        <v>2394</v>
      </c>
      <c r="AR730" s="5" t="s">
        <v>2395</v>
      </c>
      <c r="AS730" s="5" t="s">
        <v>425</v>
      </c>
      <c r="AT730" s="20"/>
      <c r="AU730" s="21"/>
      <c r="AV730" s="21"/>
      <c r="AW730" s="145" t="e" vm="1">
        <f t="shared" ca="1" si="226"/>
        <v>#NAME?</v>
      </c>
      <c r="AX730" s="21" t="str">
        <f>VLOOKUP(表1[[#This Row],[Pers.no.]],'[6]Person Detail'!$B:$L,11,0)</f>
        <v>70-90</v>
      </c>
      <c r="AY730" s="404">
        <f>VLOOKUP(表1[[#This Row],[Pers.no.]],'[6]Person Detail'!$B:$R,17,0)</f>
        <v>0.8589682915286323</v>
      </c>
      <c r="AZ730" s="404">
        <f>VLOOKUP(表1[[#This Row],[Pers.no.]],'[6]Person Detail'!$B:$W,21,0)</f>
        <v>0.94174528301886795</v>
      </c>
      <c r="BA730" s="404">
        <f>VLOOKUP(表1[[#This Row],[Pers.no.]],'[6]Person Detail'!$B:$W,22,0)</f>
        <v>0.90647163120567376</v>
      </c>
    </row>
    <row r="731" spans="1:53" ht="19.95" customHeight="1">
      <c r="A731" s="87" t="s">
        <v>562</v>
      </c>
      <c r="B731" s="5">
        <v>1120298</v>
      </c>
      <c r="C731" s="5" t="s">
        <v>54</v>
      </c>
      <c r="D731" s="5" t="s">
        <v>55</v>
      </c>
      <c r="E731" s="5" t="s">
        <v>2146</v>
      </c>
      <c r="F731" s="5" t="s">
        <v>2160</v>
      </c>
      <c r="G731" s="5" t="s">
        <v>339</v>
      </c>
      <c r="H731" s="6">
        <v>44256</v>
      </c>
      <c r="I731" s="5" t="s">
        <v>388</v>
      </c>
      <c r="J731" s="5" t="s">
        <v>1305</v>
      </c>
      <c r="K731" s="5" t="s">
        <v>107</v>
      </c>
      <c r="L731" s="7">
        <v>2</v>
      </c>
      <c r="M731" s="7">
        <v>4</v>
      </c>
      <c r="N731" s="8">
        <v>8260</v>
      </c>
      <c r="O731" s="89">
        <v>0.03</v>
      </c>
      <c r="P731" s="10">
        <f t="shared" si="214"/>
        <v>248</v>
      </c>
      <c r="Q731" s="89">
        <v>0</v>
      </c>
      <c r="R731" s="10">
        <f t="shared" si="215"/>
        <v>0</v>
      </c>
      <c r="S731" s="89">
        <f t="shared" si="216"/>
        <v>3.0024213075060532E-2</v>
      </c>
      <c r="T731" s="10">
        <f t="shared" si="217"/>
        <v>248</v>
      </c>
      <c r="U731" s="10">
        <f t="shared" si="218"/>
        <v>8508</v>
      </c>
      <c r="V731" s="11">
        <v>8550</v>
      </c>
      <c r="W731" s="12">
        <f t="shared" si="220"/>
        <v>290</v>
      </c>
      <c r="X731" s="93">
        <f>ROUND(V731/N731-1,4)</f>
        <v>3.5099999999999999E-2</v>
      </c>
      <c r="Y731" s="94" t="str">
        <f t="shared" si="209"/>
        <v>2.40%-3.60%</v>
      </c>
      <c r="Z731" s="15"/>
      <c r="AA731" s="15"/>
      <c r="AB731" s="15"/>
      <c r="AC731" s="96"/>
      <c r="AD731" s="8">
        <f t="shared" si="221"/>
        <v>0</v>
      </c>
      <c r="AE731" s="17">
        <f t="shared" si="222"/>
        <v>8550</v>
      </c>
      <c r="AF731" s="18">
        <f t="shared" si="223"/>
        <v>290</v>
      </c>
      <c r="AG731" s="98">
        <f t="shared" si="224"/>
        <v>3.510895883777243E-2</v>
      </c>
      <c r="AH731" s="20">
        <v>14</v>
      </c>
      <c r="AI731" s="20">
        <v>450</v>
      </c>
      <c r="AJ731" s="20"/>
      <c r="AK731" s="20">
        <v>688</v>
      </c>
      <c r="AL731" s="20">
        <f t="shared" si="225"/>
        <v>125788</v>
      </c>
      <c r="AM731" s="7">
        <v>4</v>
      </c>
      <c r="AN731" s="20"/>
      <c r="AO731" s="288"/>
      <c r="AP731" s="21"/>
      <c r="AQ731" s="5" t="s">
        <v>2394</v>
      </c>
      <c r="AR731" s="5" t="s">
        <v>2395</v>
      </c>
      <c r="AS731" s="5" t="s">
        <v>425</v>
      </c>
      <c r="AT731" s="20"/>
      <c r="AU731" s="21"/>
      <c r="AV731" s="21"/>
      <c r="AW731" s="145" t="e" vm="1">
        <f t="shared" ca="1" si="226"/>
        <v>#NAME?</v>
      </c>
      <c r="AX731" s="21" t="str">
        <f>VLOOKUP(表1[[#This Row],[Pers.no.]],'[6]Person Detail'!$B:$L,11,0)</f>
        <v>90-110</v>
      </c>
      <c r="AY731" s="404">
        <f>VLOOKUP(表1[[#This Row],[Pers.no.]],'[6]Person Detail'!$B:$R,17,0)</f>
        <v>0.87407407407407411</v>
      </c>
      <c r="AZ731" s="404">
        <f>VLOOKUP(表1[[#This Row],[Pers.no.]],'[6]Person Detail'!$B:$W,21,0)</f>
        <v>0.92424751035022934</v>
      </c>
      <c r="BA731" s="404">
        <f>VLOOKUP(表1[[#This Row],[Pers.no.]],'[6]Person Detail'!$B:$W,22,0)</f>
        <v>0.92934782608695654</v>
      </c>
    </row>
    <row r="732" spans="1:53" ht="19.95" customHeight="1">
      <c r="A732" s="87" t="s">
        <v>562</v>
      </c>
      <c r="B732" s="5">
        <v>1114123</v>
      </c>
      <c r="C732" s="5" t="s">
        <v>54</v>
      </c>
      <c r="D732" s="5" t="s">
        <v>55</v>
      </c>
      <c r="E732" s="5" t="s">
        <v>2146</v>
      </c>
      <c r="F732" s="5" t="s">
        <v>2396</v>
      </c>
      <c r="G732" s="5" t="s">
        <v>2397</v>
      </c>
      <c r="H732" s="6">
        <v>37823</v>
      </c>
      <c r="I732" s="5" t="s">
        <v>105</v>
      </c>
      <c r="J732" s="5" t="s">
        <v>2398</v>
      </c>
      <c r="K732" s="5" t="s">
        <v>107</v>
      </c>
      <c r="L732" s="7">
        <v>2</v>
      </c>
      <c r="M732" s="7">
        <v>4</v>
      </c>
      <c r="N732" s="8">
        <v>7685</v>
      </c>
      <c r="O732" s="89">
        <v>4.4999999999999998E-2</v>
      </c>
      <c r="P732" s="10">
        <f t="shared" si="214"/>
        <v>346</v>
      </c>
      <c r="Q732" s="89">
        <v>4.2099999999999999E-2</v>
      </c>
      <c r="R732" s="10">
        <f t="shared" si="215"/>
        <v>324</v>
      </c>
      <c r="S732" s="89">
        <f t="shared" si="216"/>
        <v>8.718282368249837E-2</v>
      </c>
      <c r="T732" s="10">
        <f t="shared" si="217"/>
        <v>670</v>
      </c>
      <c r="U732" s="10">
        <f t="shared" si="218"/>
        <v>8355</v>
      </c>
      <c r="V732" s="11">
        <f t="shared" ref="V732:V751" si="227">U732</f>
        <v>8355</v>
      </c>
      <c r="W732" s="12">
        <f t="shared" si="220"/>
        <v>670</v>
      </c>
      <c r="X732" s="93">
        <f t="shared" si="212"/>
        <v>8.72E-2</v>
      </c>
      <c r="Y732" s="94" t="str">
        <f t="shared" si="209"/>
        <v>6.97%-10.46%</v>
      </c>
      <c r="Z732" s="15"/>
      <c r="AA732" s="15"/>
      <c r="AB732" s="15"/>
      <c r="AC732" s="96"/>
      <c r="AD732" s="8">
        <f t="shared" si="221"/>
        <v>0</v>
      </c>
      <c r="AE732" s="17">
        <f t="shared" si="222"/>
        <v>8355</v>
      </c>
      <c r="AF732" s="18">
        <f t="shared" si="223"/>
        <v>670</v>
      </c>
      <c r="AG732" s="98">
        <f t="shared" si="224"/>
        <v>8.71828236824983E-2</v>
      </c>
      <c r="AH732" s="20">
        <v>14</v>
      </c>
      <c r="AI732" s="20">
        <v>450</v>
      </c>
      <c r="AJ732" s="20"/>
      <c r="AK732" s="20">
        <v>688</v>
      </c>
      <c r="AL732" s="20">
        <f t="shared" si="225"/>
        <v>123058</v>
      </c>
      <c r="AM732" s="7">
        <v>3</v>
      </c>
      <c r="AN732" s="20"/>
      <c r="AO732" s="288"/>
      <c r="AP732" s="21"/>
      <c r="AQ732" s="5" t="s">
        <v>2394</v>
      </c>
      <c r="AR732" s="5" t="s">
        <v>2395</v>
      </c>
      <c r="AS732" s="5" t="s">
        <v>425</v>
      </c>
      <c r="AT732" s="20"/>
      <c r="AU732" s="21"/>
      <c r="AV732" s="21"/>
      <c r="AW732" s="145" t="e" vm="1">
        <f t="shared" ca="1" si="226"/>
        <v>#NAME?</v>
      </c>
      <c r="AX732" s="21" t="str">
        <f>VLOOKUP(表1[[#This Row],[Pers.no.]],'[6]Person Detail'!$B:$L,11,0)</f>
        <v>50-70</v>
      </c>
      <c r="AY732" s="404">
        <f>VLOOKUP(表1[[#This Row],[Pers.no.]],'[6]Person Detail'!$B:$R,17,0)</f>
        <v>0.81322751322751319</v>
      </c>
      <c r="AZ732" s="404">
        <f>VLOOKUP(表1[[#This Row],[Pers.no.]],'[6]Person Detail'!$B:$W,21,0)</f>
        <v>0.85990824661519527</v>
      </c>
      <c r="BA732" s="404">
        <f>VLOOKUP(表1[[#This Row],[Pers.no.]],'[6]Person Detail'!$B:$W,22,0)</f>
        <v>0.90815217391304348</v>
      </c>
    </row>
    <row r="733" spans="1:53" ht="19.95" customHeight="1">
      <c r="A733" s="87" t="s">
        <v>562</v>
      </c>
      <c r="B733" s="107">
        <v>1120131</v>
      </c>
      <c r="C733" s="5" t="s">
        <v>54</v>
      </c>
      <c r="D733" s="5" t="s">
        <v>55</v>
      </c>
      <c r="E733" s="5" t="s">
        <v>2146</v>
      </c>
      <c r="F733" s="107" t="s">
        <v>2400</v>
      </c>
      <c r="G733" s="5" t="s">
        <v>258</v>
      </c>
      <c r="H733" s="108">
        <v>43983</v>
      </c>
      <c r="I733" s="107" t="s">
        <v>201</v>
      </c>
      <c r="J733" s="107" t="s">
        <v>201</v>
      </c>
      <c r="K733" s="107" t="s">
        <v>66</v>
      </c>
      <c r="L733" s="7">
        <v>2</v>
      </c>
      <c r="M733" s="109">
        <v>3</v>
      </c>
      <c r="N733" s="8">
        <v>14964</v>
      </c>
      <c r="O733" s="89">
        <v>0.03</v>
      </c>
      <c r="P733" s="10">
        <f t="shared" si="214"/>
        <v>449</v>
      </c>
      <c r="Q733" s="89">
        <v>0</v>
      </c>
      <c r="R733" s="10">
        <f t="shared" si="215"/>
        <v>0</v>
      </c>
      <c r="S733" s="89">
        <f t="shared" si="216"/>
        <v>3.0005346164127238E-2</v>
      </c>
      <c r="T733" s="10">
        <f t="shared" si="217"/>
        <v>449</v>
      </c>
      <c r="U733" s="10">
        <f t="shared" si="218"/>
        <v>15413</v>
      </c>
      <c r="V733" s="11">
        <v>15350</v>
      </c>
      <c r="W733" s="12">
        <f t="shared" si="220"/>
        <v>386</v>
      </c>
      <c r="X733" s="276">
        <f t="shared" si="212"/>
        <v>2.58E-2</v>
      </c>
      <c r="Y733" s="277" t="str">
        <f t="shared" si="209"/>
        <v>2.40%-3.60%</v>
      </c>
      <c r="Z733" s="15"/>
      <c r="AA733" s="15"/>
      <c r="AB733" s="15"/>
      <c r="AC733" s="96"/>
      <c r="AD733" s="271">
        <f t="shared" si="221"/>
        <v>0</v>
      </c>
      <c r="AE733" s="280">
        <f t="shared" si="222"/>
        <v>15350</v>
      </c>
      <c r="AF733" s="110">
        <f t="shared" si="223"/>
        <v>386</v>
      </c>
      <c r="AG733" s="281">
        <f t="shared" si="224"/>
        <v>2.5795241913926681E-2</v>
      </c>
      <c r="AH733" s="20">
        <v>14</v>
      </c>
      <c r="AI733" s="20">
        <v>500</v>
      </c>
      <c r="AJ733" s="20"/>
      <c r="AK733" s="20">
        <v>688</v>
      </c>
      <c r="AL733" s="20">
        <f t="shared" si="225"/>
        <v>221588</v>
      </c>
      <c r="AM733" s="109">
        <v>3</v>
      </c>
      <c r="AN733" s="111"/>
      <c r="AO733" s="418"/>
      <c r="AP733" s="21"/>
      <c r="AQ733" s="5" t="s">
        <v>2394</v>
      </c>
      <c r="AR733" s="5" t="s">
        <v>2395</v>
      </c>
      <c r="AS733" s="5" t="s">
        <v>425</v>
      </c>
      <c r="AT733" s="20"/>
      <c r="AU733" s="21"/>
      <c r="AV733" s="21"/>
      <c r="AW733" s="145" t="e" vm="1">
        <f t="shared" ca="1" si="226"/>
        <v>#NAME?</v>
      </c>
      <c r="AX733" s="21" t="str">
        <f>VLOOKUP(表1[[#This Row],[Pers.no.]],'[6]Person Detail'!$B:$L,11,0)</f>
        <v>50-70</v>
      </c>
      <c r="AY733" s="404">
        <f>VLOOKUP(表1[[#This Row],[Pers.no.]],'[6]Person Detail'!$B:$R,17,0)</f>
        <v>0.94613050075872529</v>
      </c>
      <c r="AZ733" s="404">
        <f>VLOOKUP(表1[[#This Row],[Pers.no.]],'[6]Person Detail'!$B:$W,21,0)</f>
        <v>0.98622553219534703</v>
      </c>
      <c r="BA733" s="404">
        <f>VLOOKUP(表1[[#This Row],[Pers.no.]],'[6]Person Detail'!$B:$W,22,0)</f>
        <v>0.96827098971803449</v>
      </c>
    </row>
    <row r="734" spans="1:53" ht="19.95" customHeight="1">
      <c r="A734" s="87" t="s">
        <v>562</v>
      </c>
      <c r="B734" s="5">
        <v>1120255</v>
      </c>
      <c r="C734" s="5" t="s">
        <v>54</v>
      </c>
      <c r="D734" s="5" t="s">
        <v>55</v>
      </c>
      <c r="E734" s="5" t="s">
        <v>2146</v>
      </c>
      <c r="F734" s="5" t="s">
        <v>2399</v>
      </c>
      <c r="G734" s="5" t="s">
        <v>258</v>
      </c>
      <c r="H734" s="6">
        <v>44010</v>
      </c>
      <c r="I734" s="5" t="s">
        <v>105</v>
      </c>
      <c r="J734" s="5" t="s">
        <v>2403</v>
      </c>
      <c r="K734" s="5" t="s">
        <v>107</v>
      </c>
      <c r="L734" s="7">
        <v>2</v>
      </c>
      <c r="M734" s="7">
        <v>4</v>
      </c>
      <c r="N734" s="8">
        <v>9207</v>
      </c>
      <c r="O734" s="89">
        <v>3.7500000000000006E-2</v>
      </c>
      <c r="P734" s="10">
        <f t="shared" si="214"/>
        <v>345</v>
      </c>
      <c r="Q734" s="89">
        <v>1.55E-2</v>
      </c>
      <c r="R734" s="10">
        <f t="shared" si="215"/>
        <v>143</v>
      </c>
      <c r="S734" s="89">
        <f t="shared" si="216"/>
        <v>5.3003149777343328E-2</v>
      </c>
      <c r="T734" s="10">
        <f t="shared" si="217"/>
        <v>488</v>
      </c>
      <c r="U734" s="10">
        <f t="shared" si="218"/>
        <v>9695</v>
      </c>
      <c r="V734" s="11">
        <v>9559</v>
      </c>
      <c r="W734" s="12">
        <f t="shared" si="220"/>
        <v>352</v>
      </c>
      <c r="X734" s="93">
        <f t="shared" si="212"/>
        <v>3.8199999999999998E-2</v>
      </c>
      <c r="Y734" s="94" t="str">
        <f t="shared" si="209"/>
        <v>4.24%-6.36%</v>
      </c>
      <c r="Z734" s="15" t="s">
        <v>112</v>
      </c>
      <c r="AA734" s="15" t="s">
        <v>87</v>
      </c>
      <c r="AB734" s="15" t="s">
        <v>198</v>
      </c>
      <c r="AC734" s="96">
        <v>7.4999999999999997E-2</v>
      </c>
      <c r="AD734" s="8">
        <f t="shared" si="221"/>
        <v>691</v>
      </c>
      <c r="AE734" s="17">
        <f t="shared" si="222"/>
        <v>10250</v>
      </c>
      <c r="AF734" s="18">
        <f t="shared" si="223"/>
        <v>1043</v>
      </c>
      <c r="AG734" s="98">
        <f t="shared" si="224"/>
        <v>0.11328337134788757</v>
      </c>
      <c r="AH734" s="20">
        <v>14</v>
      </c>
      <c r="AI734" s="20">
        <v>450</v>
      </c>
      <c r="AJ734" s="20"/>
      <c r="AK734" s="20">
        <v>688</v>
      </c>
      <c r="AL734" s="20">
        <f t="shared" si="225"/>
        <v>149588</v>
      </c>
      <c r="AM734" s="7">
        <v>3</v>
      </c>
      <c r="AN734" s="20"/>
      <c r="AO734" s="419"/>
      <c r="AP734" s="21" t="s">
        <v>115</v>
      </c>
      <c r="AQ734" s="5" t="s">
        <v>2394</v>
      </c>
      <c r="AR734" s="5" t="s">
        <v>2395</v>
      </c>
      <c r="AS734" s="5" t="s">
        <v>425</v>
      </c>
      <c r="AT734" s="20"/>
      <c r="AU734" s="21"/>
      <c r="AV734" s="21"/>
      <c r="AW734" s="145" t="e" vm="1">
        <f t="shared" ca="1" si="226"/>
        <v>#NAME?</v>
      </c>
      <c r="AX734" s="21" t="str">
        <f>VLOOKUP(表1[[#This Row],[Pers.no.]],'[6]Person Detail'!$B:$L,11,0)</f>
        <v>70-90</v>
      </c>
      <c r="AY734" s="404">
        <f>VLOOKUP(表1[[#This Row],[Pers.no.]],'[6]Person Detail'!$B:$R,17,0)</f>
        <v>0.97428571428571431</v>
      </c>
      <c r="AZ734" s="404">
        <f>VLOOKUP(表1[[#This Row],[Pers.no.]],'[6]Person Detail'!$B:$W,21,0)</f>
        <v>1.0302114803625377</v>
      </c>
      <c r="BA734" s="404">
        <f>VLOOKUP(表1[[#This Row],[Pers.no.]],'[6]Person Detail'!$B:$W,22,0)</f>
        <v>1.1141304347826086</v>
      </c>
    </row>
    <row r="735" spans="1:53" ht="19.95" customHeight="1">
      <c r="A735" s="87" t="s">
        <v>562</v>
      </c>
      <c r="B735" s="5">
        <v>1120264</v>
      </c>
      <c r="C735" s="5" t="s">
        <v>54</v>
      </c>
      <c r="D735" s="5" t="s">
        <v>55</v>
      </c>
      <c r="E735" s="5" t="s">
        <v>2146</v>
      </c>
      <c r="F735" s="5" t="s">
        <v>2399</v>
      </c>
      <c r="G735" s="5" t="s">
        <v>258</v>
      </c>
      <c r="H735" s="6">
        <v>44075</v>
      </c>
      <c r="I735" s="5" t="s">
        <v>87</v>
      </c>
      <c r="J735" s="5" t="s">
        <v>2406</v>
      </c>
      <c r="K735" s="5" t="s">
        <v>89</v>
      </c>
      <c r="L735" s="7">
        <v>2</v>
      </c>
      <c r="M735" s="7">
        <v>4</v>
      </c>
      <c r="N735" s="8">
        <v>11125</v>
      </c>
      <c r="O735" s="89">
        <v>4.4999999999999998E-2</v>
      </c>
      <c r="P735" s="10">
        <f t="shared" si="214"/>
        <v>501</v>
      </c>
      <c r="Q735" s="89">
        <v>1.55E-2</v>
      </c>
      <c r="R735" s="10">
        <f t="shared" si="215"/>
        <v>172</v>
      </c>
      <c r="S735" s="89">
        <f t="shared" si="216"/>
        <v>6.0494382022471913E-2</v>
      </c>
      <c r="T735" s="10">
        <f t="shared" si="217"/>
        <v>673</v>
      </c>
      <c r="U735" s="10">
        <f t="shared" si="218"/>
        <v>11798</v>
      </c>
      <c r="V735" s="11">
        <v>11666</v>
      </c>
      <c r="W735" s="12">
        <f t="shared" si="220"/>
        <v>541</v>
      </c>
      <c r="X735" s="93">
        <f t="shared" si="212"/>
        <v>4.8599999999999997E-2</v>
      </c>
      <c r="Y735" s="94" t="str">
        <f t="shared" si="209"/>
        <v>4.84%-7.26%</v>
      </c>
      <c r="Z735" s="15" t="s">
        <v>112</v>
      </c>
      <c r="AA735" s="15" t="s">
        <v>412</v>
      </c>
      <c r="AB735" s="15" t="s">
        <v>114</v>
      </c>
      <c r="AC735" s="96">
        <v>7.4999999999999997E-2</v>
      </c>
      <c r="AD735" s="8">
        <f t="shared" si="221"/>
        <v>834</v>
      </c>
      <c r="AE735" s="17">
        <f t="shared" si="222"/>
        <v>12500</v>
      </c>
      <c r="AF735" s="18">
        <f t="shared" si="223"/>
        <v>1375</v>
      </c>
      <c r="AG735" s="98">
        <f t="shared" si="224"/>
        <v>0.12359550561797761</v>
      </c>
      <c r="AH735" s="20">
        <v>14</v>
      </c>
      <c r="AI735" s="20">
        <v>450</v>
      </c>
      <c r="AJ735" s="20"/>
      <c r="AK735" s="20">
        <v>688</v>
      </c>
      <c r="AL735" s="20">
        <f t="shared" si="225"/>
        <v>181088</v>
      </c>
      <c r="AM735" s="7">
        <v>5</v>
      </c>
      <c r="AN735" s="20"/>
      <c r="AO735" s="288"/>
      <c r="AP735" s="21" t="s">
        <v>115</v>
      </c>
      <c r="AQ735" s="5" t="s">
        <v>2394</v>
      </c>
      <c r="AR735" s="5" t="s">
        <v>2395</v>
      </c>
      <c r="AS735" s="5" t="s">
        <v>425</v>
      </c>
      <c r="AT735" s="20"/>
      <c r="AU735" s="21"/>
      <c r="AV735" s="21"/>
      <c r="AW735" s="145" t="e" vm="1">
        <f t="shared" ca="1" si="226"/>
        <v>#NAME?</v>
      </c>
      <c r="AX735" s="21" t="str">
        <f>VLOOKUP(表1[[#This Row],[Pers.no.]],'[6]Person Detail'!$B:$L,11,0)</f>
        <v>50-70</v>
      </c>
      <c r="AY735" s="404">
        <f>VLOOKUP(表1[[#This Row],[Pers.no.]],'[6]Person Detail'!$B:$R,17,0)</f>
        <v>0.90026299817924338</v>
      </c>
      <c r="AZ735" s="404">
        <f>VLOOKUP(表1[[#This Row],[Pers.no.]],'[6]Person Detail'!$B:$W,21,0)</f>
        <v>0.95563286518060386</v>
      </c>
      <c r="BA735" s="404">
        <f>VLOOKUP(表1[[#This Row],[Pers.no.]],'[6]Person Detail'!$B:$W,22,0)</f>
        <v>1.0204081632653061</v>
      </c>
    </row>
    <row r="736" spans="1:53" ht="19.95" customHeight="1">
      <c r="A736" s="87" t="s">
        <v>562</v>
      </c>
      <c r="B736" s="420">
        <v>1120282</v>
      </c>
      <c r="C736" s="5" t="s">
        <v>54</v>
      </c>
      <c r="D736" s="5" t="s">
        <v>55</v>
      </c>
      <c r="E736" s="5" t="s">
        <v>2146</v>
      </c>
      <c r="F736" s="420" t="s">
        <v>2400</v>
      </c>
      <c r="G736" s="5" t="s">
        <v>258</v>
      </c>
      <c r="H736" s="421">
        <v>44172</v>
      </c>
      <c r="I736" s="420" t="s">
        <v>87</v>
      </c>
      <c r="J736" s="420" t="s">
        <v>87</v>
      </c>
      <c r="K736" s="420" t="s">
        <v>89</v>
      </c>
      <c r="L736" s="7">
        <v>2</v>
      </c>
      <c r="M736" s="422">
        <v>3</v>
      </c>
      <c r="N736" s="8">
        <v>10000</v>
      </c>
      <c r="O736" s="89">
        <v>0.03</v>
      </c>
      <c r="P736" s="10">
        <f t="shared" si="214"/>
        <v>300</v>
      </c>
      <c r="Q736" s="89">
        <v>0</v>
      </c>
      <c r="R736" s="10">
        <f t="shared" si="215"/>
        <v>0</v>
      </c>
      <c r="S736" s="89">
        <f t="shared" si="216"/>
        <v>0.03</v>
      </c>
      <c r="T736" s="10">
        <f t="shared" si="217"/>
        <v>300</v>
      </c>
      <c r="U736" s="10">
        <f t="shared" si="218"/>
        <v>10300</v>
      </c>
      <c r="V736" s="11">
        <f>U736</f>
        <v>10300</v>
      </c>
      <c r="W736" s="12">
        <f t="shared" si="220"/>
        <v>300</v>
      </c>
      <c r="X736" s="423">
        <f t="shared" si="212"/>
        <v>0.03</v>
      </c>
      <c r="Y736" s="424" t="str">
        <f t="shared" si="209"/>
        <v>2.40%-3.60%</v>
      </c>
      <c r="Z736" s="15"/>
      <c r="AA736" s="15"/>
      <c r="AB736" s="15"/>
      <c r="AC736" s="96"/>
      <c r="AD736" s="425">
        <f t="shared" si="221"/>
        <v>0</v>
      </c>
      <c r="AE736" s="426">
        <f t="shared" si="222"/>
        <v>10300</v>
      </c>
      <c r="AF736" s="427">
        <f t="shared" si="223"/>
        <v>300</v>
      </c>
      <c r="AG736" s="428">
        <f t="shared" si="224"/>
        <v>3.0000000000000027E-2</v>
      </c>
      <c r="AH736" s="20">
        <v>14</v>
      </c>
      <c r="AI736" s="20">
        <v>450</v>
      </c>
      <c r="AJ736" s="20"/>
      <c r="AK736" s="20">
        <v>688</v>
      </c>
      <c r="AL736" s="20">
        <f t="shared" si="225"/>
        <v>150288</v>
      </c>
      <c r="AM736" s="422">
        <v>4</v>
      </c>
      <c r="AN736" s="429"/>
      <c r="AO736" s="430"/>
      <c r="AP736" s="21"/>
      <c r="AQ736" s="5" t="s">
        <v>2394</v>
      </c>
      <c r="AR736" s="5" t="s">
        <v>2395</v>
      </c>
      <c r="AS736" s="5" t="s">
        <v>425</v>
      </c>
      <c r="AT736" s="20"/>
      <c r="AU736" s="21"/>
      <c r="AV736" s="21"/>
      <c r="AW736" s="145" t="e" vm="1">
        <f t="shared" ca="1" si="226"/>
        <v>#NAME?</v>
      </c>
      <c r="AX736" s="21" t="str">
        <f>VLOOKUP(表1[[#This Row],[Pers.no.]],'[6]Person Detail'!$B:$L,11,0)</f>
        <v>50-70</v>
      </c>
      <c r="AY736" s="404">
        <f>VLOOKUP(表1[[#This Row],[Pers.no.]],'[6]Person Detail'!$B:$R,17,0)</f>
        <v>0.80922516690269064</v>
      </c>
      <c r="AZ736" s="404">
        <f>VLOOKUP(表1[[#This Row],[Pers.no.]],'[6]Person Detail'!$B:$W,21,0)</f>
        <v>0.85899583387020573</v>
      </c>
      <c r="BA736" s="404">
        <f>VLOOKUP(表1[[#This Row],[Pers.no.]],'[6]Person Detail'!$B:$W,22,0)</f>
        <v>0.84081632653061222</v>
      </c>
    </row>
    <row r="737" spans="1:53" ht="19.95" customHeight="1">
      <c r="A737" s="87" t="s">
        <v>562</v>
      </c>
      <c r="B737" s="5">
        <v>1120289</v>
      </c>
      <c r="C737" s="5" t="s">
        <v>54</v>
      </c>
      <c r="D737" s="5" t="s">
        <v>55</v>
      </c>
      <c r="E737" s="5" t="s">
        <v>2146</v>
      </c>
      <c r="F737" s="5" t="s">
        <v>2400</v>
      </c>
      <c r="G737" s="5" t="s">
        <v>258</v>
      </c>
      <c r="H737" s="6">
        <v>44200</v>
      </c>
      <c r="I737" s="5" t="s">
        <v>201</v>
      </c>
      <c r="J737" s="5" t="s">
        <v>201</v>
      </c>
      <c r="K737" s="5" t="s">
        <v>66</v>
      </c>
      <c r="L737" s="7">
        <v>2</v>
      </c>
      <c r="M737" s="7">
        <v>3</v>
      </c>
      <c r="N737" s="8">
        <v>13624</v>
      </c>
      <c r="O737" s="89">
        <v>0.03</v>
      </c>
      <c r="P737" s="10">
        <f t="shared" si="214"/>
        <v>409</v>
      </c>
      <c r="Q737" s="89">
        <v>0</v>
      </c>
      <c r="R737" s="10">
        <f t="shared" si="215"/>
        <v>0</v>
      </c>
      <c r="S737" s="89">
        <f t="shared" si="216"/>
        <v>3.0020551967116851E-2</v>
      </c>
      <c r="T737" s="10">
        <f t="shared" si="217"/>
        <v>409</v>
      </c>
      <c r="U737" s="10">
        <f t="shared" si="218"/>
        <v>14033</v>
      </c>
      <c r="V737" s="11">
        <v>13624</v>
      </c>
      <c r="W737" s="12">
        <f t="shared" si="220"/>
        <v>0</v>
      </c>
      <c r="X737" s="93">
        <f t="shared" si="212"/>
        <v>0</v>
      </c>
      <c r="Y737" s="94" t="str">
        <f t="shared" si="209"/>
        <v>2.40%-3.60%</v>
      </c>
      <c r="Z737" s="15"/>
      <c r="AA737" s="15"/>
      <c r="AB737" s="15"/>
      <c r="AC737" s="96"/>
      <c r="AD737" s="8">
        <f t="shared" si="221"/>
        <v>0</v>
      </c>
      <c r="AE737" s="17">
        <f t="shared" si="222"/>
        <v>13624</v>
      </c>
      <c r="AF737" s="18">
        <f t="shared" si="223"/>
        <v>0</v>
      </c>
      <c r="AG737" s="98">
        <f t="shared" si="224"/>
        <v>0</v>
      </c>
      <c r="AH737" s="20">
        <v>14</v>
      </c>
      <c r="AI737" s="20">
        <v>450</v>
      </c>
      <c r="AJ737" s="20"/>
      <c r="AK737" s="20">
        <v>688</v>
      </c>
      <c r="AL737" s="20">
        <f t="shared" si="225"/>
        <v>196824</v>
      </c>
      <c r="AM737" s="7">
        <v>3</v>
      </c>
      <c r="AN737" s="20"/>
      <c r="AO737" s="419" t="s">
        <v>2409</v>
      </c>
      <c r="AP737" s="21" t="s">
        <v>179</v>
      </c>
      <c r="AQ737" s="5" t="s">
        <v>2394</v>
      </c>
      <c r="AR737" s="5" t="s">
        <v>2395</v>
      </c>
      <c r="AS737" s="5" t="s">
        <v>425</v>
      </c>
      <c r="AT737" s="20"/>
      <c r="AU737" s="21"/>
      <c r="AV737" s="21"/>
      <c r="AW737" s="145" t="e" vm="1">
        <f t="shared" ca="1" si="226"/>
        <v>#NAME?</v>
      </c>
      <c r="AX737" s="21" t="str">
        <f>VLOOKUP(表1[[#This Row],[Pers.no.]],'[6]Person Detail'!$B:$L,11,0)</f>
        <v>50-70</v>
      </c>
      <c r="AY737" s="404">
        <f>VLOOKUP(表1[[#This Row],[Pers.no.]],'[6]Person Detail'!$B:$R,17,0)</f>
        <v>0.86140617096611027</v>
      </c>
      <c r="AZ737" s="404">
        <f>VLOOKUP(表1[[#This Row],[Pers.no.]],'[6]Person Detail'!$B:$W,21,0)</f>
        <v>0.89791076253872004</v>
      </c>
      <c r="BA737" s="404">
        <f>VLOOKUP(表1[[#This Row],[Pers.no.]],'[6]Person Detail'!$B:$W,22,0)</f>
        <v>0.8593956979751467</v>
      </c>
    </row>
    <row r="738" spans="1:53" ht="19.95" customHeight="1">
      <c r="A738" s="87" t="s">
        <v>562</v>
      </c>
      <c r="B738" s="5">
        <v>1120291</v>
      </c>
      <c r="C738" s="5" t="s">
        <v>54</v>
      </c>
      <c r="D738" s="5" t="s">
        <v>55</v>
      </c>
      <c r="E738" s="5" t="s">
        <v>2146</v>
      </c>
      <c r="F738" s="5" t="s">
        <v>2400</v>
      </c>
      <c r="G738" s="5" t="s">
        <v>258</v>
      </c>
      <c r="H738" s="6">
        <v>44210</v>
      </c>
      <c r="I738" s="5" t="s">
        <v>105</v>
      </c>
      <c r="J738" s="5" t="s">
        <v>2410</v>
      </c>
      <c r="K738" s="5" t="s">
        <v>107</v>
      </c>
      <c r="L738" s="7">
        <v>2</v>
      </c>
      <c r="M738" s="7">
        <v>3</v>
      </c>
      <c r="N738" s="8">
        <v>8784</v>
      </c>
      <c r="O738" s="89">
        <v>2.5000000000000001E-2</v>
      </c>
      <c r="P738" s="10">
        <f t="shared" si="214"/>
        <v>220</v>
      </c>
      <c r="Q738" s="89">
        <v>0</v>
      </c>
      <c r="R738" s="10">
        <f t="shared" si="215"/>
        <v>0</v>
      </c>
      <c r="S738" s="89">
        <f t="shared" si="216"/>
        <v>2.5045537340619307E-2</v>
      </c>
      <c r="T738" s="10">
        <f t="shared" si="217"/>
        <v>220</v>
      </c>
      <c r="U738" s="10">
        <f t="shared" si="218"/>
        <v>9004</v>
      </c>
      <c r="V738" s="11">
        <v>9003</v>
      </c>
      <c r="W738" s="12">
        <f t="shared" si="220"/>
        <v>219</v>
      </c>
      <c r="X738" s="93">
        <f t="shared" si="212"/>
        <v>2.4899999999999999E-2</v>
      </c>
      <c r="Y738" s="94" t="str">
        <f t="shared" ref="Y738:Y751" si="228">IF(OR(L738=1,L738=2,L738=4),TEXT(S738*0.8,"0.00%")&amp;"-"&amp;TEXT(S738*1.2,"0.00%"),IF(OR(L738=3,L738=6),TEXT(0,"0.00%")&amp;"-"&amp;TEXT(7%*1.2,"0.00%"),IF(OR(L738=5,L738=7),TEXT((R738/N738),"0.00%")&amp;"-"&amp;TEXT((R738/N738)+7%,"0.00%"),"")))</f>
        <v>2.00%-3.01%</v>
      </c>
      <c r="Z738" s="15"/>
      <c r="AA738" s="15"/>
      <c r="AB738" s="15"/>
      <c r="AC738" s="96"/>
      <c r="AD738" s="8">
        <f t="shared" si="221"/>
        <v>0</v>
      </c>
      <c r="AE738" s="17">
        <f t="shared" si="222"/>
        <v>9003</v>
      </c>
      <c r="AF738" s="18">
        <f t="shared" si="223"/>
        <v>219</v>
      </c>
      <c r="AG738" s="98">
        <f t="shared" si="224"/>
        <v>2.4931693989071135E-2</v>
      </c>
      <c r="AH738" s="20">
        <v>14</v>
      </c>
      <c r="AI738" s="20">
        <v>450</v>
      </c>
      <c r="AJ738" s="20"/>
      <c r="AK738" s="20">
        <v>688</v>
      </c>
      <c r="AL738" s="20">
        <f t="shared" si="225"/>
        <v>132130</v>
      </c>
      <c r="AM738" s="7">
        <v>3</v>
      </c>
      <c r="AN738" s="20"/>
      <c r="AO738" s="288"/>
      <c r="AP738" s="21"/>
      <c r="AQ738" s="5" t="s">
        <v>2394</v>
      </c>
      <c r="AR738" s="5" t="s">
        <v>2395</v>
      </c>
      <c r="AS738" s="5" t="s">
        <v>425</v>
      </c>
      <c r="AT738" s="20"/>
      <c r="AU738" s="21"/>
      <c r="AV738" s="21"/>
      <c r="AW738" s="145" t="e" vm="1">
        <f t="shared" ca="1" si="226"/>
        <v>#NAME?</v>
      </c>
      <c r="AX738" s="21" t="str">
        <f>VLOOKUP(表1[[#This Row],[Pers.no.]],'[6]Person Detail'!$B:$L,11,0)</f>
        <v>70-90</v>
      </c>
      <c r="AY738" s="404">
        <f>VLOOKUP(表1[[#This Row],[Pers.no.]],'[6]Person Detail'!$B:$R,17,0)</f>
        <v>0.92952380952380953</v>
      </c>
      <c r="AZ738" s="404">
        <f>VLOOKUP(表1[[#This Row],[Pers.no.]],'[6]Person Detail'!$B:$W,21,0)</f>
        <v>0.98288016112789522</v>
      </c>
      <c r="BA738" s="404">
        <f>VLOOKUP(表1[[#This Row],[Pers.no.]],'[6]Person Detail'!$B:$W,22,0)</f>
        <v>0.9785869565217391</v>
      </c>
    </row>
    <row r="739" spans="1:53" ht="19.95" customHeight="1">
      <c r="A739" s="87" t="s">
        <v>562</v>
      </c>
      <c r="B739" s="5">
        <v>1120292</v>
      </c>
      <c r="C739" s="5" t="s">
        <v>54</v>
      </c>
      <c r="D739" s="5" t="s">
        <v>55</v>
      </c>
      <c r="E739" s="5" t="s">
        <v>2146</v>
      </c>
      <c r="F739" s="5" t="s">
        <v>2160</v>
      </c>
      <c r="G739" s="5" t="s">
        <v>339</v>
      </c>
      <c r="H739" s="6">
        <v>44228</v>
      </c>
      <c r="I739" s="5" t="s">
        <v>105</v>
      </c>
      <c r="J739" s="5" t="s">
        <v>2411</v>
      </c>
      <c r="K739" s="5" t="s">
        <v>107</v>
      </c>
      <c r="L739" s="7">
        <v>2</v>
      </c>
      <c r="M739" s="7">
        <v>3</v>
      </c>
      <c r="N739" s="8">
        <v>7100</v>
      </c>
      <c r="O739" s="89">
        <v>2.5000000000000001E-2</v>
      </c>
      <c r="P739" s="10">
        <f t="shared" si="214"/>
        <v>178</v>
      </c>
      <c r="Q739" s="89">
        <v>0</v>
      </c>
      <c r="R739" s="10">
        <f t="shared" si="215"/>
        <v>0</v>
      </c>
      <c r="S739" s="89">
        <f t="shared" si="216"/>
        <v>2.5070422535211266E-2</v>
      </c>
      <c r="T739" s="10">
        <f t="shared" si="217"/>
        <v>178</v>
      </c>
      <c r="U739" s="10">
        <f t="shared" si="218"/>
        <v>7278</v>
      </c>
      <c r="V739" s="11">
        <f t="shared" si="227"/>
        <v>7278</v>
      </c>
      <c r="W739" s="12">
        <f t="shared" si="220"/>
        <v>178</v>
      </c>
      <c r="X739" s="93">
        <f t="shared" si="212"/>
        <v>2.5100000000000001E-2</v>
      </c>
      <c r="Y739" s="94" t="str">
        <f t="shared" si="228"/>
        <v>2.01%-3.01%</v>
      </c>
      <c r="Z739" s="15"/>
      <c r="AA739" s="15"/>
      <c r="AB739" s="15"/>
      <c r="AC739" s="96"/>
      <c r="AD739" s="8">
        <f t="shared" si="221"/>
        <v>0</v>
      </c>
      <c r="AE739" s="17">
        <f t="shared" si="222"/>
        <v>7278</v>
      </c>
      <c r="AF739" s="18">
        <f t="shared" si="223"/>
        <v>178</v>
      </c>
      <c r="AG739" s="98">
        <f t="shared" si="224"/>
        <v>2.507042253521119E-2</v>
      </c>
      <c r="AH739" s="20">
        <v>14</v>
      </c>
      <c r="AI739" s="20">
        <v>450</v>
      </c>
      <c r="AJ739" s="20"/>
      <c r="AK739" s="20">
        <v>688</v>
      </c>
      <c r="AL739" s="20">
        <f t="shared" si="225"/>
        <v>107980</v>
      </c>
      <c r="AM739" s="7">
        <v>3</v>
      </c>
      <c r="AN739" s="20"/>
      <c r="AO739" s="288"/>
      <c r="AP739" s="21"/>
      <c r="AQ739" s="5" t="s">
        <v>2394</v>
      </c>
      <c r="AR739" s="5" t="s">
        <v>2395</v>
      </c>
      <c r="AS739" s="5" t="s">
        <v>425</v>
      </c>
      <c r="AT739" s="20"/>
      <c r="AU739" s="21"/>
      <c r="AV739" s="21"/>
      <c r="AW739" s="145" t="e" vm="1">
        <f t="shared" ca="1" si="226"/>
        <v>#NAME?</v>
      </c>
      <c r="AX739" s="21" t="str">
        <f>VLOOKUP(表1[[#This Row],[Pers.no.]],'[6]Person Detail'!$B:$L,11,0)</f>
        <v>70-90</v>
      </c>
      <c r="AY739" s="404">
        <f>VLOOKUP(表1[[#This Row],[Pers.no.]],'[6]Person Detail'!$B:$R,17,0)</f>
        <v>0.75132275132275128</v>
      </c>
      <c r="AZ739" s="404">
        <f>VLOOKUP(表1[[#This Row],[Pers.no.]],'[6]Person Detail'!$B:$W,21,0)</f>
        <v>0.79445003916303014</v>
      </c>
      <c r="BA739" s="404">
        <f>VLOOKUP(表1[[#This Row],[Pers.no.]],'[6]Person Detail'!$B:$W,22,0)</f>
        <v>0.7910869565217391</v>
      </c>
    </row>
    <row r="740" spans="1:53" ht="19.95" customHeight="1">
      <c r="A740" s="87" t="s">
        <v>562</v>
      </c>
      <c r="B740" s="5">
        <v>1120297</v>
      </c>
      <c r="C740" s="5" t="s">
        <v>54</v>
      </c>
      <c r="D740" s="5" t="s">
        <v>55</v>
      </c>
      <c r="E740" s="5" t="s">
        <v>2146</v>
      </c>
      <c r="F740" s="5" t="s">
        <v>2160</v>
      </c>
      <c r="G740" s="5" t="s">
        <v>339</v>
      </c>
      <c r="H740" s="6">
        <v>44267</v>
      </c>
      <c r="I740" s="5" t="s">
        <v>80</v>
      </c>
      <c r="J740" s="5" t="s">
        <v>2412</v>
      </c>
      <c r="K740" s="5" t="s">
        <v>66</v>
      </c>
      <c r="L740" s="7">
        <v>2</v>
      </c>
      <c r="M740" s="7">
        <v>2</v>
      </c>
      <c r="N740" s="8">
        <v>16202</v>
      </c>
      <c r="O740" s="89">
        <v>0</v>
      </c>
      <c r="P740" s="10">
        <f t="shared" si="214"/>
        <v>0</v>
      </c>
      <c r="Q740" s="89">
        <v>0</v>
      </c>
      <c r="R740" s="10">
        <f t="shared" si="215"/>
        <v>0</v>
      </c>
      <c r="S740" s="89">
        <f t="shared" si="216"/>
        <v>0</v>
      </c>
      <c r="T740" s="10">
        <f t="shared" si="217"/>
        <v>0</v>
      </c>
      <c r="U740" s="10">
        <f t="shared" si="218"/>
        <v>16202</v>
      </c>
      <c r="V740" s="11">
        <f t="shared" si="227"/>
        <v>16202</v>
      </c>
      <c r="W740" s="12">
        <f t="shared" si="220"/>
        <v>0</v>
      </c>
      <c r="X740" s="93">
        <f t="shared" si="212"/>
        <v>0</v>
      </c>
      <c r="Y740" s="94" t="str">
        <f t="shared" si="228"/>
        <v>0.00%-0.00%</v>
      </c>
      <c r="Z740" s="15"/>
      <c r="AA740" s="15"/>
      <c r="AB740" s="15"/>
      <c r="AC740" s="96"/>
      <c r="AD740" s="8">
        <f t="shared" si="221"/>
        <v>0</v>
      </c>
      <c r="AE740" s="17">
        <f t="shared" si="222"/>
        <v>16202</v>
      </c>
      <c r="AF740" s="18">
        <f t="shared" si="223"/>
        <v>0</v>
      </c>
      <c r="AG740" s="98">
        <f t="shared" si="224"/>
        <v>0</v>
      </c>
      <c r="AH740" s="20">
        <v>14</v>
      </c>
      <c r="AI740" s="20">
        <v>950</v>
      </c>
      <c r="AJ740" s="20"/>
      <c r="AK740" s="20">
        <v>688</v>
      </c>
      <c r="AL740" s="20">
        <f t="shared" si="225"/>
        <v>238916</v>
      </c>
      <c r="AM740" s="7">
        <v>3</v>
      </c>
      <c r="AN740" s="20"/>
      <c r="AO740" s="288"/>
      <c r="AP740" s="21"/>
      <c r="AQ740" s="5" t="s">
        <v>2394</v>
      </c>
      <c r="AR740" s="5" t="s">
        <v>2395</v>
      </c>
      <c r="AS740" s="5" t="s">
        <v>425</v>
      </c>
      <c r="AT740" s="20"/>
      <c r="AU740" s="21"/>
      <c r="AV740" s="21"/>
      <c r="AW740" s="145" t="e" vm="1">
        <f t="shared" ca="1" si="226"/>
        <v>#NAME?</v>
      </c>
      <c r="AX740" s="21" t="str">
        <f>VLOOKUP(表1[[#This Row],[Pers.no.]],'[6]Person Detail'!$B:$L,11,0)</f>
        <v>0</v>
      </c>
      <c r="AY740" s="404">
        <f>VLOOKUP(表1[[#This Row],[Pers.no.]],'[6]Person Detail'!$B:$R,17,0)</f>
        <v>1.0244056651492159</v>
      </c>
      <c r="AZ740" s="404">
        <f>VLOOKUP(表1[[#This Row],[Pers.no.]],'[6]Person Detail'!$B:$W,21,0)</f>
        <v>1.067817834310947</v>
      </c>
      <c r="BA740" s="404">
        <f>VLOOKUP(表1[[#This Row],[Pers.no.]],'[6]Person Detail'!$B:$W,22,0)</f>
        <v>1.0220147606131331</v>
      </c>
    </row>
    <row r="741" spans="1:53" ht="19.95" customHeight="1">
      <c r="A741" s="87" t="s">
        <v>562</v>
      </c>
      <c r="B741" s="5">
        <v>1120359</v>
      </c>
      <c r="C741" s="5" t="s">
        <v>54</v>
      </c>
      <c r="D741" s="5" t="s">
        <v>55</v>
      </c>
      <c r="E741" s="5" t="s">
        <v>2146</v>
      </c>
      <c r="F741" s="5" t="s">
        <v>2413</v>
      </c>
      <c r="G741" s="5" t="s">
        <v>258</v>
      </c>
      <c r="H741" s="6">
        <v>44491</v>
      </c>
      <c r="I741" s="5" t="s">
        <v>87</v>
      </c>
      <c r="J741" s="5" t="s">
        <v>87</v>
      </c>
      <c r="K741" s="5" t="s">
        <v>89</v>
      </c>
      <c r="L741" s="7">
        <v>2</v>
      </c>
      <c r="M741" s="7">
        <v>2</v>
      </c>
      <c r="N741" s="8">
        <v>10210</v>
      </c>
      <c r="O741" s="89">
        <v>0</v>
      </c>
      <c r="P741" s="10">
        <f t="shared" si="214"/>
        <v>0</v>
      </c>
      <c r="Q741" s="89">
        <v>0</v>
      </c>
      <c r="R741" s="10">
        <f t="shared" si="215"/>
        <v>0</v>
      </c>
      <c r="S741" s="89">
        <f t="shared" si="216"/>
        <v>0</v>
      </c>
      <c r="T741" s="10">
        <f t="shared" si="217"/>
        <v>0</v>
      </c>
      <c r="U741" s="10">
        <f t="shared" si="218"/>
        <v>10210</v>
      </c>
      <c r="V741" s="11">
        <v>10510</v>
      </c>
      <c r="W741" s="12">
        <f t="shared" si="220"/>
        <v>300</v>
      </c>
      <c r="X741" s="93">
        <f t="shared" si="212"/>
        <v>2.9399999999999999E-2</v>
      </c>
      <c r="Y741" s="94" t="str">
        <f t="shared" si="228"/>
        <v>0.00%-0.00%</v>
      </c>
      <c r="Z741" s="15"/>
      <c r="AA741" s="15"/>
      <c r="AB741" s="15"/>
      <c r="AC741" s="96"/>
      <c r="AD741" s="8">
        <f t="shared" si="221"/>
        <v>0</v>
      </c>
      <c r="AE741" s="17">
        <f t="shared" si="222"/>
        <v>10510</v>
      </c>
      <c r="AF741" s="18">
        <f t="shared" si="223"/>
        <v>300</v>
      </c>
      <c r="AG741" s="98">
        <f t="shared" si="224"/>
        <v>2.938295788442713E-2</v>
      </c>
      <c r="AH741" s="20">
        <v>14</v>
      </c>
      <c r="AI741" s="20">
        <v>450</v>
      </c>
      <c r="AJ741" s="20"/>
      <c r="AK741" s="20">
        <v>688</v>
      </c>
      <c r="AL741" s="20">
        <f t="shared" si="225"/>
        <v>153228</v>
      </c>
      <c r="AM741" s="7">
        <v>4</v>
      </c>
      <c r="AN741" s="20"/>
      <c r="AO741" s="419" t="s">
        <v>2414</v>
      </c>
      <c r="AP741" s="21" t="s">
        <v>230</v>
      </c>
      <c r="AQ741" s="5" t="s">
        <v>2394</v>
      </c>
      <c r="AR741" s="5" t="s">
        <v>2395</v>
      </c>
      <c r="AS741" s="5" t="s">
        <v>425</v>
      </c>
      <c r="AT741" s="20"/>
      <c r="AU741" s="21"/>
      <c r="AV741" s="21"/>
      <c r="AW741" s="145" t="e" vm="1">
        <f t="shared" ca="1" si="226"/>
        <v>#NAME?</v>
      </c>
      <c r="AX741" s="21" t="str">
        <f>VLOOKUP(表1[[#This Row],[Pers.no.]],'[6]Person Detail'!$B:$L,11,0)</f>
        <v>0</v>
      </c>
      <c r="AY741" s="404">
        <f>VLOOKUP(表1[[#This Row],[Pers.no.]],'[6]Person Detail'!$B:$R,17,0)</f>
        <v>0.82621889540764715</v>
      </c>
      <c r="AZ741" s="404">
        <f>VLOOKUP(表1[[#This Row],[Pers.no.]],'[6]Person Detail'!$B:$W,21,0)</f>
        <v>0.87703474638148005</v>
      </c>
      <c r="BA741" s="404">
        <f>VLOOKUP(表1[[#This Row],[Pers.no.]],'[6]Person Detail'!$B:$W,22,0)</f>
        <v>0.85795918367346935</v>
      </c>
    </row>
    <row r="742" spans="1:53" ht="19.95" customHeight="1">
      <c r="A742" s="87" t="s">
        <v>562</v>
      </c>
      <c r="B742" s="5">
        <v>1709015</v>
      </c>
      <c r="C742" s="5" t="s">
        <v>54</v>
      </c>
      <c r="D742" s="5" t="s">
        <v>55</v>
      </c>
      <c r="E742" s="5" t="s">
        <v>2146</v>
      </c>
      <c r="F742" s="5" t="s">
        <v>2400</v>
      </c>
      <c r="G742" s="5" t="s">
        <v>258</v>
      </c>
      <c r="H742" s="6">
        <v>41115</v>
      </c>
      <c r="I742" s="5" t="s">
        <v>105</v>
      </c>
      <c r="J742" s="5" t="s">
        <v>2415</v>
      </c>
      <c r="K742" s="5" t="s">
        <v>107</v>
      </c>
      <c r="L742" s="7">
        <v>2</v>
      </c>
      <c r="M742" s="7">
        <v>4</v>
      </c>
      <c r="N742" s="8">
        <v>7563</v>
      </c>
      <c r="O742" s="89">
        <v>4.4999999999999998E-2</v>
      </c>
      <c r="P742" s="10">
        <f t="shared" si="214"/>
        <v>340</v>
      </c>
      <c r="Q742" s="89">
        <v>4.2099999999999999E-2</v>
      </c>
      <c r="R742" s="10">
        <f t="shared" si="215"/>
        <v>318</v>
      </c>
      <c r="S742" s="89">
        <f t="shared" si="216"/>
        <v>8.7002512230596324E-2</v>
      </c>
      <c r="T742" s="10">
        <f t="shared" si="217"/>
        <v>658</v>
      </c>
      <c r="U742" s="10">
        <f t="shared" si="218"/>
        <v>8221</v>
      </c>
      <c r="V742" s="11">
        <v>8220</v>
      </c>
      <c r="W742" s="12">
        <f t="shared" si="220"/>
        <v>657</v>
      </c>
      <c r="X742" s="93">
        <f t="shared" si="212"/>
        <v>8.6900000000000005E-2</v>
      </c>
      <c r="Y742" s="94" t="str">
        <f t="shared" si="228"/>
        <v>6.96%-10.44%</v>
      </c>
      <c r="Z742" s="15"/>
      <c r="AA742" s="15"/>
      <c r="AB742" s="15"/>
      <c r="AC742" s="96"/>
      <c r="AD742" s="8">
        <f t="shared" si="221"/>
        <v>0</v>
      </c>
      <c r="AE742" s="17">
        <f t="shared" si="222"/>
        <v>8220</v>
      </c>
      <c r="AF742" s="18">
        <f t="shared" si="223"/>
        <v>657</v>
      </c>
      <c r="AG742" s="98">
        <f t="shared" si="224"/>
        <v>8.6870289567631875E-2</v>
      </c>
      <c r="AH742" s="20">
        <v>14</v>
      </c>
      <c r="AI742" s="20">
        <v>450</v>
      </c>
      <c r="AJ742" s="20"/>
      <c r="AK742" s="20">
        <v>688</v>
      </c>
      <c r="AL742" s="20">
        <f t="shared" si="225"/>
        <v>121168</v>
      </c>
      <c r="AM742" s="7">
        <v>3</v>
      </c>
      <c r="AN742" s="20"/>
      <c r="AO742" s="288"/>
      <c r="AP742" s="21"/>
      <c r="AQ742" s="5" t="s">
        <v>2394</v>
      </c>
      <c r="AR742" s="5" t="s">
        <v>2395</v>
      </c>
      <c r="AS742" s="5" t="s">
        <v>425</v>
      </c>
      <c r="AT742" s="20"/>
      <c r="AU742" s="21"/>
      <c r="AV742" s="21"/>
      <c r="AW742" s="145" t="e" vm="1">
        <f t="shared" ca="1" si="226"/>
        <v>#NAME?</v>
      </c>
      <c r="AX742" s="21" t="str">
        <f>VLOOKUP(表1[[#This Row],[Pers.no.]],'[6]Person Detail'!$B:$L,11,0)</f>
        <v>50-70</v>
      </c>
      <c r="AY742" s="404">
        <f>VLOOKUP(表1[[#This Row],[Pers.no.]],'[6]Person Detail'!$B:$R,17,0)</f>
        <v>0.80031746031746032</v>
      </c>
      <c r="AZ742" s="404">
        <f>VLOOKUP(表1[[#This Row],[Pers.no.]],'[6]Person Detail'!$B:$W,21,0)</f>
        <v>0.84625713326619667</v>
      </c>
      <c r="BA742" s="404">
        <f>VLOOKUP(表1[[#This Row],[Pers.no.]],'[6]Person Detail'!$B:$W,22,0)</f>
        <v>0.89347826086956517</v>
      </c>
    </row>
    <row r="743" spans="1:53" ht="19.95" customHeight="1">
      <c r="A743" s="87" t="s">
        <v>562</v>
      </c>
      <c r="B743" s="5">
        <v>1710386</v>
      </c>
      <c r="C743" s="5" t="s">
        <v>54</v>
      </c>
      <c r="D743" s="5" t="s">
        <v>55</v>
      </c>
      <c r="E743" s="5" t="s">
        <v>2146</v>
      </c>
      <c r="F743" s="5" t="s">
        <v>2399</v>
      </c>
      <c r="G743" s="5" t="s">
        <v>258</v>
      </c>
      <c r="H743" s="6">
        <v>44378</v>
      </c>
      <c r="I743" s="5" t="s">
        <v>105</v>
      </c>
      <c r="J743" s="5" t="s">
        <v>741</v>
      </c>
      <c r="K743" s="5" t="s">
        <v>107</v>
      </c>
      <c r="L743" s="7">
        <v>2</v>
      </c>
      <c r="M743" s="7">
        <v>3</v>
      </c>
      <c r="N743" s="8">
        <v>7136</v>
      </c>
      <c r="O743" s="89">
        <v>0.03</v>
      </c>
      <c r="P743" s="10">
        <f t="shared" si="214"/>
        <v>214</v>
      </c>
      <c r="Q743" s="89">
        <v>0</v>
      </c>
      <c r="R743" s="10">
        <f t="shared" si="215"/>
        <v>0</v>
      </c>
      <c r="S743" s="89">
        <f t="shared" si="216"/>
        <v>2.9988789237668161E-2</v>
      </c>
      <c r="T743" s="10">
        <f t="shared" si="217"/>
        <v>214</v>
      </c>
      <c r="U743" s="10">
        <f t="shared" si="218"/>
        <v>7350</v>
      </c>
      <c r="V743" s="11">
        <v>7136</v>
      </c>
      <c r="W743" s="12">
        <f t="shared" si="220"/>
        <v>0</v>
      </c>
      <c r="X743" s="93">
        <f t="shared" si="212"/>
        <v>0</v>
      </c>
      <c r="Y743" s="94" t="str">
        <f t="shared" si="228"/>
        <v>2.40%-3.60%</v>
      </c>
      <c r="Z743" s="15"/>
      <c r="AA743" s="15"/>
      <c r="AB743" s="15"/>
      <c r="AC743" s="96"/>
      <c r="AD743" s="8">
        <f t="shared" si="221"/>
        <v>0</v>
      </c>
      <c r="AE743" s="17">
        <f t="shared" si="222"/>
        <v>7136</v>
      </c>
      <c r="AF743" s="18">
        <f t="shared" si="223"/>
        <v>0</v>
      </c>
      <c r="AG743" s="98">
        <f t="shared" si="224"/>
        <v>0</v>
      </c>
      <c r="AH743" s="20">
        <v>14</v>
      </c>
      <c r="AI743" s="20">
        <v>450</v>
      </c>
      <c r="AJ743" s="20"/>
      <c r="AK743" s="20">
        <v>688</v>
      </c>
      <c r="AL743" s="20">
        <f t="shared" si="225"/>
        <v>105992</v>
      </c>
      <c r="AM743" s="7">
        <v>3</v>
      </c>
      <c r="AN743" s="20"/>
      <c r="AO743" s="419" t="s">
        <v>2409</v>
      </c>
      <c r="AP743" s="21" t="s">
        <v>179</v>
      </c>
      <c r="AQ743" s="5" t="s">
        <v>2394</v>
      </c>
      <c r="AR743" s="5" t="s">
        <v>2395</v>
      </c>
      <c r="AS743" s="5" t="s">
        <v>425</v>
      </c>
      <c r="AT743" s="20"/>
      <c r="AU743" s="21"/>
      <c r="AV743" s="21"/>
      <c r="AW743" s="145" t="e" vm="1">
        <f t="shared" ca="1" si="226"/>
        <v>#NAME?</v>
      </c>
      <c r="AX743" s="21" t="str">
        <f>VLOOKUP(表1[[#This Row],[Pers.no.]],'[6]Person Detail'!$B:$L,11,0)</f>
        <v>50-70</v>
      </c>
      <c r="AY743" s="404">
        <f>VLOOKUP(表1[[#This Row],[Pers.no.]],'[6]Person Detail'!$B:$R,17,0)</f>
        <v>0.7551322751322751</v>
      </c>
      <c r="AZ743" s="404">
        <f>VLOOKUP(表1[[#This Row],[Pers.no.]],'[6]Person Detail'!$B:$W,21,0)</f>
        <v>0.79847823654470185</v>
      </c>
      <c r="BA743" s="404">
        <f>VLOOKUP(表1[[#This Row],[Pers.no.]],'[6]Person Detail'!$B:$W,22,0)</f>
        <v>0.77565217391304353</v>
      </c>
    </row>
    <row r="744" spans="1:53" ht="19.95" customHeight="1">
      <c r="A744" s="87" t="s">
        <v>562</v>
      </c>
      <c r="B744" s="5">
        <v>15001283</v>
      </c>
      <c r="C744" s="5" t="s">
        <v>54</v>
      </c>
      <c r="D744" s="5" t="s">
        <v>55</v>
      </c>
      <c r="E744" s="5" t="s">
        <v>2146</v>
      </c>
      <c r="F744" s="5" t="s">
        <v>2399</v>
      </c>
      <c r="G744" s="5" t="s">
        <v>258</v>
      </c>
      <c r="H744" s="6">
        <v>39392</v>
      </c>
      <c r="I744" s="5" t="s">
        <v>340</v>
      </c>
      <c r="J744" s="5" t="s">
        <v>189</v>
      </c>
      <c r="K744" s="5" t="s">
        <v>341</v>
      </c>
      <c r="L744" s="7">
        <v>2</v>
      </c>
      <c r="M744" s="7">
        <v>3</v>
      </c>
      <c r="N744" s="8">
        <v>37454</v>
      </c>
      <c r="O744" s="89">
        <v>2.5000000000000001E-2</v>
      </c>
      <c r="P744" s="10">
        <f t="shared" si="214"/>
        <v>936</v>
      </c>
      <c r="Q744" s="89">
        <v>0</v>
      </c>
      <c r="R744" s="10">
        <f t="shared" si="215"/>
        <v>0</v>
      </c>
      <c r="S744" s="89">
        <f t="shared" si="216"/>
        <v>2.4990655203716558E-2</v>
      </c>
      <c r="T744" s="10">
        <f t="shared" si="217"/>
        <v>936</v>
      </c>
      <c r="U744" s="10">
        <f t="shared" si="218"/>
        <v>38390</v>
      </c>
      <c r="V744" s="11">
        <v>38250</v>
      </c>
      <c r="W744" s="12">
        <f t="shared" si="220"/>
        <v>796</v>
      </c>
      <c r="X744" s="93">
        <f t="shared" si="212"/>
        <v>2.1299999999999999E-2</v>
      </c>
      <c r="Y744" s="94" t="str">
        <f t="shared" si="228"/>
        <v>2.00%-3.00%</v>
      </c>
      <c r="Z744" s="15"/>
      <c r="AA744" s="15"/>
      <c r="AB744" s="15"/>
      <c r="AC744" s="96"/>
      <c r="AD744" s="8">
        <f t="shared" si="221"/>
        <v>0</v>
      </c>
      <c r="AE744" s="17">
        <f t="shared" si="222"/>
        <v>38250</v>
      </c>
      <c r="AF744" s="18">
        <f t="shared" si="223"/>
        <v>796</v>
      </c>
      <c r="AG744" s="98">
        <f t="shared" si="224"/>
        <v>2.1252736690340113E-2</v>
      </c>
      <c r="AH744" s="20">
        <v>14</v>
      </c>
      <c r="AI744" s="20">
        <v>3450</v>
      </c>
      <c r="AJ744" s="20">
        <v>1000</v>
      </c>
      <c r="AK744" s="20">
        <v>688</v>
      </c>
      <c r="AL744" s="20">
        <f t="shared" si="225"/>
        <v>589588</v>
      </c>
      <c r="AM744" s="7">
        <v>3</v>
      </c>
      <c r="AN744" s="20"/>
      <c r="AO744" s="288"/>
      <c r="AP744" s="21"/>
      <c r="AQ744" s="5" t="s">
        <v>2394</v>
      </c>
      <c r="AR744" s="5" t="s">
        <v>2395</v>
      </c>
      <c r="AS744" s="5" t="s">
        <v>425</v>
      </c>
      <c r="AT744" s="20"/>
      <c r="AU744" s="21"/>
      <c r="AV744" s="21"/>
      <c r="AW744" s="145" t="e" vm="1">
        <f t="shared" ca="1" si="226"/>
        <v>#NAME?</v>
      </c>
      <c r="AX744" s="21" t="str">
        <f>VLOOKUP(表1[[#This Row],[Pers.no.]],'[6]Person Detail'!$B:$L,11,0)</f>
        <v>70-90</v>
      </c>
      <c r="AY744" s="404">
        <f>VLOOKUP(表1[[#This Row],[Pers.no.]],'[6]Person Detail'!$B:$R,17,0)</f>
        <v>0.9493321166958153</v>
      </c>
      <c r="AZ744" s="404">
        <f>VLOOKUP(表1[[#This Row],[Pers.no.]],'[6]Person Detail'!$B:$W,21,0)</f>
        <v>0.96712887649443535</v>
      </c>
      <c r="BA744" s="404">
        <f>VLOOKUP(表1[[#This Row],[Pers.no.]],'[6]Person Detail'!$B:$W,22,0)</f>
        <v>0.97763578274760388</v>
      </c>
    </row>
    <row r="745" spans="1:53" ht="19.95" customHeight="1">
      <c r="A745" s="87" t="s">
        <v>562</v>
      </c>
      <c r="B745" s="5">
        <v>15003275</v>
      </c>
      <c r="C745" s="5" t="s">
        <v>54</v>
      </c>
      <c r="D745" s="5" t="s">
        <v>55</v>
      </c>
      <c r="E745" s="5" t="s">
        <v>2146</v>
      </c>
      <c r="F745" s="5" t="s">
        <v>2413</v>
      </c>
      <c r="G745" s="5" t="s">
        <v>258</v>
      </c>
      <c r="H745" s="6">
        <v>40210</v>
      </c>
      <c r="I745" s="5" t="s">
        <v>150</v>
      </c>
      <c r="J745" s="5" t="s">
        <v>2418</v>
      </c>
      <c r="K745" s="5" t="s">
        <v>59</v>
      </c>
      <c r="L745" s="7">
        <v>2</v>
      </c>
      <c r="M745" s="7">
        <v>3</v>
      </c>
      <c r="N745" s="8">
        <v>19543</v>
      </c>
      <c r="O745" s="89">
        <v>0.03</v>
      </c>
      <c r="P745" s="10">
        <f t="shared" si="214"/>
        <v>586</v>
      </c>
      <c r="Q745" s="89">
        <v>0</v>
      </c>
      <c r="R745" s="10">
        <f t="shared" si="215"/>
        <v>0</v>
      </c>
      <c r="S745" s="89">
        <f t="shared" si="216"/>
        <v>2.9985160927186203E-2</v>
      </c>
      <c r="T745" s="10">
        <f t="shared" si="217"/>
        <v>586</v>
      </c>
      <c r="U745" s="10">
        <f t="shared" si="218"/>
        <v>20129</v>
      </c>
      <c r="V745" s="11">
        <v>20100</v>
      </c>
      <c r="W745" s="12">
        <f t="shared" si="220"/>
        <v>557</v>
      </c>
      <c r="X745" s="93">
        <f t="shared" si="212"/>
        <v>2.8500000000000001E-2</v>
      </c>
      <c r="Y745" s="94" t="str">
        <f t="shared" si="228"/>
        <v>2.40%-3.60%</v>
      </c>
      <c r="Z745" s="15"/>
      <c r="AA745" s="15"/>
      <c r="AB745" s="15"/>
      <c r="AC745" s="96"/>
      <c r="AD745" s="8">
        <f t="shared" si="221"/>
        <v>0</v>
      </c>
      <c r="AE745" s="17">
        <f t="shared" si="222"/>
        <v>20100</v>
      </c>
      <c r="AF745" s="18">
        <f t="shared" si="223"/>
        <v>557</v>
      </c>
      <c r="AG745" s="98">
        <f t="shared" si="224"/>
        <v>2.850125364580669E-2</v>
      </c>
      <c r="AH745" s="20">
        <v>14</v>
      </c>
      <c r="AI745" s="20">
        <v>2950</v>
      </c>
      <c r="AJ745" s="20"/>
      <c r="AK745" s="20">
        <v>688</v>
      </c>
      <c r="AL745" s="20">
        <f t="shared" si="225"/>
        <v>317488</v>
      </c>
      <c r="AM745" s="7">
        <v>3</v>
      </c>
      <c r="AN745" s="20"/>
      <c r="AO745" s="288" t="s">
        <v>2419</v>
      </c>
      <c r="AP745" s="21"/>
      <c r="AQ745" s="5" t="s">
        <v>2394</v>
      </c>
      <c r="AR745" s="5" t="s">
        <v>2395</v>
      </c>
      <c r="AS745" s="5" t="s">
        <v>425</v>
      </c>
      <c r="AT745" s="20"/>
      <c r="AU745" s="21"/>
      <c r="AV745" s="21"/>
      <c r="AW745" s="145" t="e" vm="1">
        <f t="shared" ca="1" si="226"/>
        <v>#NAME?</v>
      </c>
      <c r="AX745" s="21" t="str">
        <f>VLOOKUP(表1[[#This Row],[Pers.no.]],'[6]Person Detail'!$B:$L,11,0)</f>
        <v>50-70</v>
      </c>
      <c r="AY745" s="404">
        <f>VLOOKUP(表1[[#This Row],[Pers.no.]],'[6]Person Detail'!$B:$R,17,0)</f>
        <v>0.84081228757045134</v>
      </c>
      <c r="AZ745" s="404">
        <f>VLOOKUP(表1[[#This Row],[Pers.no.]],'[6]Person Detail'!$B:$W,21,0)</f>
        <v>0.92183962264150943</v>
      </c>
      <c r="BA745" s="404">
        <f>VLOOKUP(表1[[#This Row],[Pers.no.]],'[6]Person Detail'!$B:$W,22,0)</f>
        <v>0.89095744680851063</v>
      </c>
    </row>
    <row r="746" spans="1:53" ht="19.95" customHeight="1">
      <c r="A746" s="87" t="s">
        <v>562</v>
      </c>
      <c r="B746" s="5">
        <v>15013871</v>
      </c>
      <c r="C746" s="5" t="s">
        <v>54</v>
      </c>
      <c r="D746" s="5" t="s">
        <v>55</v>
      </c>
      <c r="E746" s="5" t="s">
        <v>2146</v>
      </c>
      <c r="F746" s="5" t="s">
        <v>2396</v>
      </c>
      <c r="G746" s="5" t="s">
        <v>2397</v>
      </c>
      <c r="H746" s="6">
        <v>41990</v>
      </c>
      <c r="I746" s="5" t="s">
        <v>150</v>
      </c>
      <c r="J746" s="5" t="s">
        <v>325</v>
      </c>
      <c r="K746" s="5" t="s">
        <v>59</v>
      </c>
      <c r="L746" s="7">
        <v>2</v>
      </c>
      <c r="M746" s="7">
        <v>5</v>
      </c>
      <c r="N746" s="8">
        <v>21504</v>
      </c>
      <c r="O746" s="89">
        <v>0.05</v>
      </c>
      <c r="P746" s="10">
        <f t="shared" si="214"/>
        <v>1075</v>
      </c>
      <c r="Q746" s="89">
        <v>2.7E-2</v>
      </c>
      <c r="R746" s="10">
        <f t="shared" si="215"/>
        <v>581</v>
      </c>
      <c r="S746" s="89">
        <f t="shared" si="216"/>
        <v>7.7008928571428575E-2</v>
      </c>
      <c r="T746" s="10">
        <f t="shared" si="217"/>
        <v>1656</v>
      </c>
      <c r="U746" s="10">
        <f t="shared" si="218"/>
        <v>23160</v>
      </c>
      <c r="V746" s="11">
        <v>23100</v>
      </c>
      <c r="W746" s="12">
        <f t="shared" si="220"/>
        <v>1596</v>
      </c>
      <c r="X746" s="93">
        <f t="shared" si="212"/>
        <v>7.4200000000000002E-2</v>
      </c>
      <c r="Y746" s="94" t="str">
        <f t="shared" si="228"/>
        <v>6.16%-9.24%</v>
      </c>
      <c r="Z746" s="15"/>
      <c r="AA746" s="15"/>
      <c r="AB746" s="15"/>
      <c r="AC746" s="96"/>
      <c r="AD746" s="8">
        <f t="shared" si="221"/>
        <v>0</v>
      </c>
      <c r="AE746" s="17">
        <f t="shared" si="222"/>
        <v>23100</v>
      </c>
      <c r="AF746" s="18">
        <f t="shared" si="223"/>
        <v>1596</v>
      </c>
      <c r="AG746" s="98">
        <f t="shared" si="224"/>
        <v>7.421875E-2</v>
      </c>
      <c r="AH746" s="20">
        <v>14</v>
      </c>
      <c r="AI746" s="20">
        <v>3950</v>
      </c>
      <c r="AJ746" s="20"/>
      <c r="AK746" s="20">
        <v>688</v>
      </c>
      <c r="AL746" s="20">
        <f t="shared" si="225"/>
        <v>371488</v>
      </c>
      <c r="AM746" s="7">
        <v>4</v>
      </c>
      <c r="AN746" s="20"/>
      <c r="AO746" s="288"/>
      <c r="AP746" s="21"/>
      <c r="AQ746" s="5" t="s">
        <v>2394</v>
      </c>
      <c r="AR746" s="5" t="s">
        <v>2395</v>
      </c>
      <c r="AS746" s="5" t="s">
        <v>425</v>
      </c>
      <c r="AT746" s="20"/>
      <c r="AU746" s="21"/>
      <c r="AV746" s="21"/>
      <c r="AW746" s="145" t="e" vm="1">
        <f t="shared" ca="1" si="226"/>
        <v>#NAME?</v>
      </c>
      <c r="AX746" s="21" t="str">
        <f>VLOOKUP(表1[[#This Row],[Pers.no.]],'[6]Person Detail'!$B:$L,11,0)</f>
        <v>70-90</v>
      </c>
      <c r="AY746" s="404">
        <f>VLOOKUP(表1[[#This Row],[Pers.no.]],'[6]Person Detail'!$B:$R,17,0)</f>
        <v>0.92518177515811217</v>
      </c>
      <c r="AZ746" s="404">
        <f>VLOOKUP(表1[[#This Row],[Pers.no.]],'[6]Person Detail'!$B:$W,21,0)</f>
        <v>1.0143396226415093</v>
      </c>
      <c r="BA746" s="404">
        <f>VLOOKUP(表1[[#This Row],[Pers.no.]],'[6]Person Detail'!$B:$W,22,0)</f>
        <v>1.0239361702127661</v>
      </c>
    </row>
    <row r="747" spans="1:53" ht="19.95" customHeight="1">
      <c r="A747" s="87" t="s">
        <v>562</v>
      </c>
      <c r="B747" s="5">
        <v>15014018</v>
      </c>
      <c r="C747" s="5" t="s">
        <v>54</v>
      </c>
      <c r="D747" s="5" t="s">
        <v>55</v>
      </c>
      <c r="E747" s="5" t="s">
        <v>2146</v>
      </c>
      <c r="F747" s="5" t="s">
        <v>2400</v>
      </c>
      <c r="G747" s="5" t="s">
        <v>258</v>
      </c>
      <c r="H747" s="6">
        <v>44347</v>
      </c>
      <c r="I747" s="5" t="s">
        <v>150</v>
      </c>
      <c r="J747" s="5" t="s">
        <v>2420</v>
      </c>
      <c r="K747" s="5" t="s">
        <v>59</v>
      </c>
      <c r="L747" s="7">
        <v>2</v>
      </c>
      <c r="M747" s="7">
        <v>2</v>
      </c>
      <c r="N747" s="8">
        <v>19357</v>
      </c>
      <c r="O747" s="89">
        <v>0</v>
      </c>
      <c r="P747" s="10">
        <f t="shared" si="214"/>
        <v>0</v>
      </c>
      <c r="Q747" s="89">
        <v>0</v>
      </c>
      <c r="R747" s="10">
        <f t="shared" si="215"/>
        <v>0</v>
      </c>
      <c r="S747" s="89">
        <f t="shared" si="216"/>
        <v>0</v>
      </c>
      <c r="T747" s="10">
        <f t="shared" si="217"/>
        <v>0</v>
      </c>
      <c r="U747" s="10">
        <f t="shared" si="218"/>
        <v>19357</v>
      </c>
      <c r="V747" s="11">
        <f t="shared" si="227"/>
        <v>19357</v>
      </c>
      <c r="W747" s="12">
        <f t="shared" si="220"/>
        <v>0</v>
      </c>
      <c r="X747" s="93">
        <f t="shared" si="212"/>
        <v>0</v>
      </c>
      <c r="Y747" s="94" t="str">
        <f t="shared" si="228"/>
        <v>0.00%-0.00%</v>
      </c>
      <c r="Z747" s="15"/>
      <c r="AA747" s="15"/>
      <c r="AB747" s="15"/>
      <c r="AC747" s="96"/>
      <c r="AD747" s="8">
        <f t="shared" si="221"/>
        <v>0</v>
      </c>
      <c r="AE747" s="17">
        <f t="shared" si="222"/>
        <v>19357</v>
      </c>
      <c r="AF747" s="18">
        <f t="shared" si="223"/>
        <v>0</v>
      </c>
      <c r="AG747" s="98">
        <f t="shared" si="224"/>
        <v>0</v>
      </c>
      <c r="AH747" s="20">
        <v>14</v>
      </c>
      <c r="AI747" s="20">
        <v>450</v>
      </c>
      <c r="AJ747" s="20"/>
      <c r="AK747" s="20">
        <v>688</v>
      </c>
      <c r="AL747" s="20">
        <f t="shared" si="225"/>
        <v>277086</v>
      </c>
      <c r="AM747" s="7">
        <v>4</v>
      </c>
      <c r="AN747" s="20"/>
      <c r="AO747" s="288"/>
      <c r="AP747" s="21"/>
      <c r="AQ747" s="5" t="s">
        <v>2394</v>
      </c>
      <c r="AR747" s="5" t="s">
        <v>2395</v>
      </c>
      <c r="AS747" s="5" t="s">
        <v>425</v>
      </c>
      <c r="AT747" s="20"/>
      <c r="AU747" s="21"/>
      <c r="AV747" s="21"/>
      <c r="AW747" s="145" t="e" vm="1">
        <f t="shared" ca="1" si="226"/>
        <v>#NAME?</v>
      </c>
      <c r="AX747" s="21" t="str">
        <f>VLOOKUP(表1[[#This Row],[Pers.no.]],'[6]Person Detail'!$B:$L,11,0)</f>
        <v>0</v>
      </c>
      <c r="AY747" s="404">
        <f>VLOOKUP(表1[[#This Row],[Pers.no.]],'[6]Person Detail'!$B:$R,17,0)</f>
        <v>0.83280987824291186</v>
      </c>
      <c r="AZ747" s="404">
        <f>VLOOKUP(表1[[#This Row],[Pers.no.]],'[6]Person Detail'!$B:$W,21,0)</f>
        <v>0.91306603773584905</v>
      </c>
      <c r="BA747" s="404">
        <f>VLOOKUP(表1[[#This Row],[Pers.no.]],'[6]Person Detail'!$B:$W,22,0)</f>
        <v>0.85802304964539011</v>
      </c>
    </row>
    <row r="748" spans="1:53" ht="19.95" customHeight="1">
      <c r="A748" s="87" t="s">
        <v>562</v>
      </c>
      <c r="B748" s="5">
        <v>15019895</v>
      </c>
      <c r="C748" s="5" t="s">
        <v>54</v>
      </c>
      <c r="D748" s="5" t="s">
        <v>55</v>
      </c>
      <c r="E748" s="5" t="s">
        <v>2146</v>
      </c>
      <c r="F748" s="5" t="s">
        <v>2160</v>
      </c>
      <c r="G748" s="5" t="s">
        <v>339</v>
      </c>
      <c r="H748" s="6">
        <v>43761</v>
      </c>
      <c r="I748" s="5" t="s">
        <v>58</v>
      </c>
      <c r="J748" s="5" t="s">
        <v>58</v>
      </c>
      <c r="K748" s="5" t="s">
        <v>59</v>
      </c>
      <c r="L748" s="7">
        <v>2</v>
      </c>
      <c r="M748" s="7">
        <v>3</v>
      </c>
      <c r="N748" s="8">
        <v>22010</v>
      </c>
      <c r="O748" s="89">
        <v>2.5000000000000001E-2</v>
      </c>
      <c r="P748" s="10">
        <f t="shared" si="214"/>
        <v>550</v>
      </c>
      <c r="Q748" s="89">
        <v>0</v>
      </c>
      <c r="R748" s="10">
        <f t="shared" si="215"/>
        <v>0</v>
      </c>
      <c r="S748" s="89">
        <f t="shared" si="216"/>
        <v>2.4988641526578828E-2</v>
      </c>
      <c r="T748" s="10">
        <f t="shared" si="217"/>
        <v>550</v>
      </c>
      <c r="U748" s="10">
        <f t="shared" si="218"/>
        <v>22560</v>
      </c>
      <c r="V748" s="11">
        <f t="shared" si="227"/>
        <v>22560</v>
      </c>
      <c r="W748" s="12">
        <f t="shared" si="220"/>
        <v>550</v>
      </c>
      <c r="X748" s="93">
        <f t="shared" si="212"/>
        <v>2.5000000000000001E-2</v>
      </c>
      <c r="Y748" s="94" t="str">
        <f t="shared" si="228"/>
        <v>2.00%-3.00%</v>
      </c>
      <c r="Z748" s="15"/>
      <c r="AA748" s="15"/>
      <c r="AB748" s="15"/>
      <c r="AC748" s="96"/>
      <c r="AD748" s="8">
        <f t="shared" si="221"/>
        <v>0</v>
      </c>
      <c r="AE748" s="17">
        <f t="shared" si="222"/>
        <v>22560</v>
      </c>
      <c r="AF748" s="18">
        <f t="shared" si="223"/>
        <v>550</v>
      </c>
      <c r="AG748" s="98">
        <f t="shared" si="224"/>
        <v>2.4988641526578759E-2</v>
      </c>
      <c r="AH748" s="20">
        <v>14</v>
      </c>
      <c r="AI748" s="20">
        <v>4250</v>
      </c>
      <c r="AJ748" s="20"/>
      <c r="AK748" s="20">
        <v>688</v>
      </c>
      <c r="AL748" s="20">
        <f t="shared" si="225"/>
        <v>367528</v>
      </c>
      <c r="AM748" s="7">
        <v>3</v>
      </c>
      <c r="AN748" s="20"/>
      <c r="AO748" s="288"/>
      <c r="AP748" s="21"/>
      <c r="AQ748" s="5" t="s">
        <v>2394</v>
      </c>
      <c r="AR748" s="5" t="s">
        <v>2395</v>
      </c>
      <c r="AS748" s="5" t="s">
        <v>425</v>
      </c>
      <c r="AT748" s="20"/>
      <c r="AU748" s="21"/>
      <c r="AV748" s="21"/>
      <c r="AW748" s="145" t="e" vm="1">
        <f t="shared" ca="1" si="226"/>
        <v>#NAME?</v>
      </c>
      <c r="AX748" s="21" t="str">
        <f>VLOOKUP(表1[[#This Row],[Pers.no.]],'[6]Person Detail'!$B:$L,11,0)</f>
        <v>70-90</v>
      </c>
      <c r="AY748" s="404">
        <f>VLOOKUP(表1[[#This Row],[Pers.no.]],'[6]Person Detail'!$B:$R,17,0)</f>
        <v>0.94695177042550449</v>
      </c>
      <c r="AZ748" s="404">
        <f>VLOOKUP(表1[[#This Row],[Pers.no.]],'[6]Person Detail'!$B:$W,21,0)</f>
        <v>1.0382075471698113</v>
      </c>
      <c r="BA748" s="404">
        <f>VLOOKUP(表1[[#This Row],[Pers.no.]],'[6]Person Detail'!$B:$W,22,0)</f>
        <v>1</v>
      </c>
    </row>
    <row r="749" spans="1:53" ht="19.95" customHeight="1">
      <c r="A749" s="87" t="s">
        <v>562</v>
      </c>
      <c r="B749" s="5">
        <v>15022150</v>
      </c>
      <c r="C749" s="5" t="s">
        <v>54</v>
      </c>
      <c r="D749" s="5" t="s">
        <v>55</v>
      </c>
      <c r="E749" s="5" t="s">
        <v>2146</v>
      </c>
      <c r="F749" s="5" t="s">
        <v>2413</v>
      </c>
      <c r="G749" s="5" t="s">
        <v>258</v>
      </c>
      <c r="H749" s="6">
        <v>44622</v>
      </c>
      <c r="I749" s="5" t="s">
        <v>105</v>
      </c>
      <c r="J749" s="5" t="s">
        <v>2421</v>
      </c>
      <c r="K749" s="5" t="s">
        <v>107</v>
      </c>
      <c r="L749" s="7">
        <v>2</v>
      </c>
      <c r="M749" s="7">
        <v>3</v>
      </c>
      <c r="N749" s="8">
        <v>9632</v>
      </c>
      <c r="O749" s="89">
        <v>2.5000000000000001E-2</v>
      </c>
      <c r="P749" s="10">
        <f t="shared" si="214"/>
        <v>241</v>
      </c>
      <c r="Q749" s="89">
        <v>0</v>
      </c>
      <c r="R749" s="10">
        <f t="shared" si="215"/>
        <v>0</v>
      </c>
      <c r="S749" s="89">
        <f t="shared" si="216"/>
        <v>2.502076411960133E-2</v>
      </c>
      <c r="T749" s="10">
        <f t="shared" si="217"/>
        <v>241</v>
      </c>
      <c r="U749" s="10">
        <f t="shared" si="218"/>
        <v>9873</v>
      </c>
      <c r="V749" s="11">
        <v>9920</v>
      </c>
      <c r="W749" s="12">
        <f t="shared" si="220"/>
        <v>288</v>
      </c>
      <c r="X749" s="93">
        <f t="shared" si="212"/>
        <v>2.9899999999999999E-2</v>
      </c>
      <c r="Y749" s="94" t="str">
        <f t="shared" si="228"/>
        <v>2.00%-3.00%</v>
      </c>
      <c r="Z749" s="15"/>
      <c r="AA749" s="15"/>
      <c r="AB749" s="15"/>
      <c r="AC749" s="96"/>
      <c r="AD749" s="8">
        <f t="shared" si="221"/>
        <v>0</v>
      </c>
      <c r="AE749" s="17">
        <f t="shared" si="222"/>
        <v>9920</v>
      </c>
      <c r="AF749" s="18">
        <f t="shared" si="223"/>
        <v>288</v>
      </c>
      <c r="AG749" s="98">
        <f t="shared" si="224"/>
        <v>2.9900332225913706E-2</v>
      </c>
      <c r="AH749" s="20">
        <v>14</v>
      </c>
      <c r="AI749" s="20">
        <v>450</v>
      </c>
      <c r="AJ749" s="20"/>
      <c r="AK749" s="20">
        <v>688</v>
      </c>
      <c r="AL749" s="20">
        <f t="shared" si="225"/>
        <v>144968</v>
      </c>
      <c r="AM749" s="7">
        <v>3</v>
      </c>
      <c r="AN749" s="20"/>
      <c r="AO749" s="288"/>
      <c r="AP749" s="21"/>
      <c r="AQ749" s="5" t="s">
        <v>2394</v>
      </c>
      <c r="AR749" s="5" t="s">
        <v>2395</v>
      </c>
      <c r="AS749" s="5" t="s">
        <v>425</v>
      </c>
      <c r="AT749" s="20"/>
      <c r="AU749" s="21"/>
      <c r="AV749" s="21"/>
      <c r="AW749" s="145" t="e" vm="1">
        <f t="shared" ca="1" si="226"/>
        <v>#NAME?</v>
      </c>
      <c r="AX749" s="21" t="str">
        <f>VLOOKUP(表1[[#This Row],[Pers.no.]],'[6]Person Detail'!$B:$L,11,0)</f>
        <v>70-90</v>
      </c>
      <c r="AY749" s="404">
        <f>VLOOKUP(表1[[#This Row],[Pers.no.]],'[6]Person Detail'!$B:$R,17,0)</f>
        <v>1.0192592592592593</v>
      </c>
      <c r="AZ749" s="404">
        <f>VLOOKUP(表1[[#This Row],[Pers.no.]],'[6]Person Detail'!$B:$W,21,0)</f>
        <v>1.0777665883406065</v>
      </c>
      <c r="BA749" s="404">
        <f>VLOOKUP(表1[[#This Row],[Pers.no.]],'[6]Person Detail'!$B:$W,22,0)</f>
        <v>1.0782608695652174</v>
      </c>
    </row>
    <row r="750" spans="1:53" ht="19.95" customHeight="1">
      <c r="A750" s="87" t="s">
        <v>562</v>
      </c>
      <c r="B750" s="5">
        <v>51202544</v>
      </c>
      <c r="C750" s="5" t="s">
        <v>54</v>
      </c>
      <c r="D750" s="5" t="s">
        <v>55</v>
      </c>
      <c r="E750" s="5" t="s">
        <v>2146</v>
      </c>
      <c r="F750" s="5" t="s">
        <v>2396</v>
      </c>
      <c r="G750" s="5" t="s">
        <v>2397</v>
      </c>
      <c r="H750" s="6">
        <v>44137</v>
      </c>
      <c r="I750" s="5" t="s">
        <v>105</v>
      </c>
      <c r="J750" s="5" t="s">
        <v>105</v>
      </c>
      <c r="K750" s="5" t="s">
        <v>107</v>
      </c>
      <c r="L750" s="7">
        <v>2</v>
      </c>
      <c r="M750" s="7">
        <v>2</v>
      </c>
      <c r="N750" s="8">
        <v>8953</v>
      </c>
      <c r="O750" s="89">
        <v>0</v>
      </c>
      <c r="P750" s="10">
        <f t="shared" si="214"/>
        <v>0</v>
      </c>
      <c r="Q750" s="89">
        <v>0</v>
      </c>
      <c r="R750" s="10">
        <f t="shared" si="215"/>
        <v>0</v>
      </c>
      <c r="S750" s="89">
        <f t="shared" si="216"/>
        <v>0</v>
      </c>
      <c r="T750" s="10">
        <f t="shared" si="217"/>
        <v>0</v>
      </c>
      <c r="U750" s="10">
        <f t="shared" si="218"/>
        <v>8953</v>
      </c>
      <c r="V750" s="11">
        <v>9100</v>
      </c>
      <c r="W750" s="12">
        <f t="shared" si="220"/>
        <v>147</v>
      </c>
      <c r="X750" s="93">
        <f t="shared" si="212"/>
        <v>1.6400000000000001E-2</v>
      </c>
      <c r="Y750" s="94" t="str">
        <f t="shared" si="228"/>
        <v>0.00%-0.00%</v>
      </c>
      <c r="Z750" s="15"/>
      <c r="AA750" s="15"/>
      <c r="AB750" s="15"/>
      <c r="AC750" s="96"/>
      <c r="AD750" s="8">
        <f t="shared" si="221"/>
        <v>0</v>
      </c>
      <c r="AE750" s="17">
        <f t="shared" si="222"/>
        <v>9100</v>
      </c>
      <c r="AF750" s="18">
        <f t="shared" si="223"/>
        <v>147</v>
      </c>
      <c r="AG750" s="98">
        <f t="shared" si="224"/>
        <v>1.6419077404222104E-2</v>
      </c>
      <c r="AH750" s="20">
        <v>14</v>
      </c>
      <c r="AI750" s="20">
        <v>450</v>
      </c>
      <c r="AJ750" s="20"/>
      <c r="AK750" s="20">
        <v>688</v>
      </c>
      <c r="AL750" s="20">
        <f t="shared" si="225"/>
        <v>133488</v>
      </c>
      <c r="AM750" s="7">
        <v>5</v>
      </c>
      <c r="AN750" s="20"/>
      <c r="AO750" s="419" t="s">
        <v>2424</v>
      </c>
      <c r="AP750" s="21" t="s">
        <v>230</v>
      </c>
      <c r="AQ750" s="5" t="s">
        <v>2394</v>
      </c>
      <c r="AR750" s="5" t="s">
        <v>2395</v>
      </c>
      <c r="AS750" s="5" t="s">
        <v>425</v>
      </c>
      <c r="AT750" s="20"/>
      <c r="AU750" s="21"/>
      <c r="AV750" s="21"/>
      <c r="AW750" s="145" t="e" vm="1">
        <f t="shared" ca="1" si="226"/>
        <v>#NAME?</v>
      </c>
      <c r="AX750" s="21" t="str">
        <f>VLOOKUP(表1[[#This Row],[Pers.no.]],'[6]Person Detail'!$B:$L,11,0)</f>
        <v>0</v>
      </c>
      <c r="AY750" s="404">
        <f>VLOOKUP(表1[[#This Row],[Pers.no.]],'[6]Person Detail'!$B:$R,17,0)</f>
        <v>0.94740740740740736</v>
      </c>
      <c r="AZ750" s="404">
        <f>VLOOKUP(表1[[#This Row],[Pers.no.]],'[6]Person Detail'!$B:$W,21,0)</f>
        <v>1.0017903099474097</v>
      </c>
      <c r="BA750" s="404">
        <f>VLOOKUP(表1[[#This Row],[Pers.no.]],'[6]Person Detail'!$B:$W,22,0)</f>
        <v>0.98913043478260865</v>
      </c>
    </row>
    <row r="751" spans="1:53" ht="19.95" customHeight="1">
      <c r="A751" s="87" t="s">
        <v>562</v>
      </c>
      <c r="B751" s="5">
        <v>1120401</v>
      </c>
      <c r="C751" s="5" t="s">
        <v>54</v>
      </c>
      <c r="D751" s="5" t="s">
        <v>55</v>
      </c>
      <c r="E751" s="5" t="s">
        <v>2146</v>
      </c>
      <c r="F751" s="5" t="s">
        <v>2399</v>
      </c>
      <c r="G751" s="5" t="s">
        <v>258</v>
      </c>
      <c r="H751" s="6">
        <v>45992</v>
      </c>
      <c r="I751" s="5" t="s">
        <v>87</v>
      </c>
      <c r="J751" s="5" t="s">
        <v>88</v>
      </c>
      <c r="K751" s="5" t="s">
        <v>89</v>
      </c>
      <c r="L751" s="7">
        <v>2</v>
      </c>
      <c r="M751" s="7" t="s">
        <v>287</v>
      </c>
      <c r="N751" s="8">
        <v>17800</v>
      </c>
      <c r="O751" s="89">
        <v>0</v>
      </c>
      <c r="P751" s="10">
        <f t="shared" si="214"/>
        <v>0</v>
      </c>
      <c r="Q751" s="89">
        <v>0</v>
      </c>
      <c r="R751" s="10">
        <f t="shared" si="215"/>
        <v>0</v>
      </c>
      <c r="S751" s="89">
        <f t="shared" si="216"/>
        <v>0</v>
      </c>
      <c r="T751" s="10">
        <f t="shared" si="217"/>
        <v>0</v>
      </c>
      <c r="U751" s="10">
        <f t="shared" si="218"/>
        <v>17800</v>
      </c>
      <c r="V751" s="11">
        <f t="shared" si="227"/>
        <v>17800</v>
      </c>
      <c r="W751" s="12">
        <f t="shared" si="220"/>
        <v>0</v>
      </c>
      <c r="X751" s="93">
        <f t="shared" si="212"/>
        <v>0</v>
      </c>
      <c r="Y751" s="94" t="str">
        <f t="shared" si="228"/>
        <v>0.00%-0.00%</v>
      </c>
      <c r="Z751" s="15"/>
      <c r="AA751" s="15"/>
      <c r="AB751" s="15"/>
      <c r="AC751" s="96"/>
      <c r="AD751" s="8">
        <f t="shared" si="221"/>
        <v>0</v>
      </c>
      <c r="AE751" s="17">
        <f t="shared" si="222"/>
        <v>17800</v>
      </c>
      <c r="AF751" s="18">
        <f t="shared" si="223"/>
        <v>0</v>
      </c>
      <c r="AG751" s="98">
        <f t="shared" si="224"/>
        <v>0</v>
      </c>
      <c r="AH751" s="20">
        <v>14</v>
      </c>
      <c r="AI751" s="20">
        <v>450</v>
      </c>
      <c r="AJ751" s="20"/>
      <c r="AK751" s="20">
        <v>688</v>
      </c>
      <c r="AL751" s="20">
        <f t="shared" si="225"/>
        <v>255288</v>
      </c>
      <c r="AM751" s="7" t="e">
        <v>#N/A</v>
      </c>
      <c r="AN751" s="20"/>
      <c r="AO751" s="288"/>
      <c r="AP751" s="21"/>
      <c r="AQ751" s="5" t="s">
        <v>2394</v>
      </c>
      <c r="AR751" s="5" t="s">
        <v>2395</v>
      </c>
      <c r="AS751" s="5" t="s">
        <v>425</v>
      </c>
      <c r="AT751" s="20"/>
      <c r="AU751" s="21"/>
      <c r="AV751" s="21"/>
      <c r="AW751" s="145" t="e" vm="1">
        <f t="shared" ca="1" si="226"/>
        <v>#NAME?</v>
      </c>
      <c r="AX751" s="21" t="str">
        <f>VLOOKUP(表1[[#This Row],[Pers.no.]],'[6]Person Detail'!$B:$L,11,0)</f>
        <v>0</v>
      </c>
      <c r="AY751" s="404">
        <f>VLOOKUP(表1[[#This Row],[Pers.no.]],'[6]Person Detail'!$B:$R,17,0)</f>
        <v>1.4404207970867895</v>
      </c>
      <c r="AZ751" s="404">
        <f>VLOOKUP(表1[[#This Row],[Pers.no.]],'[6]Person Detail'!$B:$W,21,0)</f>
        <v>1.5290125842889661</v>
      </c>
      <c r="BA751" s="404">
        <f>VLOOKUP(表1[[#This Row],[Pers.no.]],'[6]Person Detail'!$B:$W,22,0)</f>
        <v>1.453061224489796</v>
      </c>
    </row>
    <row r="752" spans="1:53" ht="19.95" customHeight="1">
      <c r="A752" s="87" t="s">
        <v>562</v>
      </c>
      <c r="B752" s="5">
        <v>1120247</v>
      </c>
      <c r="C752" s="5" t="s">
        <v>54</v>
      </c>
      <c r="D752" s="5" t="s">
        <v>55</v>
      </c>
      <c r="E752" s="5" t="s">
        <v>564</v>
      </c>
      <c r="F752" s="5" t="s">
        <v>2426</v>
      </c>
      <c r="G752" s="5" t="s">
        <v>2427</v>
      </c>
      <c r="H752" s="6">
        <v>43871</v>
      </c>
      <c r="I752" s="5" t="s">
        <v>421</v>
      </c>
      <c r="J752" s="5" t="s">
        <v>422</v>
      </c>
      <c r="K752" s="5" t="s">
        <v>107</v>
      </c>
      <c r="L752" s="7">
        <v>2</v>
      </c>
      <c r="M752" s="7">
        <v>3</v>
      </c>
      <c r="N752" s="8">
        <v>8070</v>
      </c>
      <c r="O752" s="414">
        <v>2.5000000000000001E-2</v>
      </c>
      <c r="P752" s="10">
        <f t="shared" si="214"/>
        <v>202</v>
      </c>
      <c r="Q752" s="414">
        <v>0</v>
      </c>
      <c r="R752" s="10">
        <f t="shared" si="215"/>
        <v>0</v>
      </c>
      <c r="S752" s="414">
        <f t="shared" si="216"/>
        <v>2.5030978934324658E-2</v>
      </c>
      <c r="T752" s="10">
        <f t="shared" si="217"/>
        <v>202</v>
      </c>
      <c r="U752" s="10">
        <f t="shared" si="218"/>
        <v>8272</v>
      </c>
      <c r="V752" s="11">
        <v>8272</v>
      </c>
      <c r="W752" s="12">
        <f t="shared" si="220"/>
        <v>202</v>
      </c>
      <c r="X752" s="415">
        <f t="shared" si="212"/>
        <v>2.5000000000000001E-2</v>
      </c>
      <c r="Y752" s="416" t="str">
        <f>IF(OR(L752=1,L752=2,L752=4),TEXT(S752*0.8,"0.00%")&amp;"-"&amp;TEXT(S752*1.2,"0.00%"),IF(OR(L752=3,L752=6),TEXT(0,"0.00%")&amp;"-"&amp;TEXT(7%*1.2,"0.00%"),IF(OR(L752=5,L752=7),TEXT((R752/N752),"0.00%")&amp;"-"&amp;TEXT((R752/N752)+7%,"0.00%"),"")))</f>
        <v>2.00%-3.00%</v>
      </c>
      <c r="Z752" s="15"/>
      <c r="AA752" s="15"/>
      <c r="AB752" s="15"/>
      <c r="AC752" s="96"/>
      <c r="AD752" s="8">
        <f t="shared" si="221"/>
        <v>0</v>
      </c>
      <c r="AE752" s="17">
        <f t="shared" si="222"/>
        <v>8272</v>
      </c>
      <c r="AF752" s="18">
        <f t="shared" si="223"/>
        <v>202</v>
      </c>
      <c r="AG752" s="417">
        <f t="shared" si="224"/>
        <v>2.5030978934324599E-2</v>
      </c>
      <c r="AH752" s="20">
        <v>14</v>
      </c>
      <c r="AI752" s="20">
        <v>850</v>
      </c>
      <c r="AJ752" s="20"/>
      <c r="AK752" s="20">
        <v>688</v>
      </c>
      <c r="AL752" s="20">
        <f t="shared" si="225"/>
        <v>126696</v>
      </c>
      <c r="AM752" s="7">
        <v>3</v>
      </c>
      <c r="AN752" s="20"/>
      <c r="AO752" s="21"/>
      <c r="AP752" s="21"/>
      <c r="AQ752" s="5" t="s">
        <v>423</v>
      </c>
      <c r="AR752" s="5" t="s">
        <v>424</v>
      </c>
      <c r="AS752" s="5" t="s">
        <v>425</v>
      </c>
      <c r="AT752" s="20"/>
      <c r="AU752" s="21"/>
      <c r="AV752" s="21"/>
      <c r="AW752" s="145" t="e" vm="1">
        <f t="shared" ca="1" si="226"/>
        <v>#NAME?</v>
      </c>
      <c r="AX752" s="21" t="str">
        <f>VLOOKUP(表1[[#This Row],[Pers.no.]],'[6]Person Detail'!$B:$L,11,0)</f>
        <v>70-90</v>
      </c>
      <c r="AY752" s="404">
        <f>VLOOKUP(表1[[#This Row],[Pers.no.]],'[6]Person Detail'!$B:$R,17,0)</f>
        <v>0.85396825396825393</v>
      </c>
      <c r="AZ752" s="404">
        <f>VLOOKUP(表1[[#This Row],[Pers.no.]],'[6]Person Detail'!$B:$W,21,0)</f>
        <v>0.98957694665849172</v>
      </c>
      <c r="BA752" s="404">
        <f>VLOOKUP(表1[[#This Row],[Pers.no.]],'[6]Person Detail'!$B:$W,22,0)</f>
        <v>0.9895920564660845</v>
      </c>
    </row>
    <row r="753" spans="1:53" ht="19.95" customHeight="1">
      <c r="A753" s="87" t="s">
        <v>562</v>
      </c>
      <c r="B753" s="5">
        <v>1120248</v>
      </c>
      <c r="C753" s="5" t="s">
        <v>54</v>
      </c>
      <c r="D753" s="5" t="s">
        <v>55</v>
      </c>
      <c r="E753" s="5" t="s">
        <v>564</v>
      </c>
      <c r="F753" s="5" t="s">
        <v>2428</v>
      </c>
      <c r="G753" s="5" t="s">
        <v>2427</v>
      </c>
      <c r="H753" s="6">
        <v>43885</v>
      </c>
      <c r="I753" s="5" t="s">
        <v>432</v>
      </c>
      <c r="J753" s="5" t="s">
        <v>433</v>
      </c>
      <c r="K753" s="5" t="s">
        <v>89</v>
      </c>
      <c r="L753" s="7">
        <v>2</v>
      </c>
      <c r="M753" s="7">
        <v>3</v>
      </c>
      <c r="N753" s="8">
        <v>10051</v>
      </c>
      <c r="O753" s="414">
        <v>0.03</v>
      </c>
      <c r="P753" s="10">
        <f t="shared" si="214"/>
        <v>302</v>
      </c>
      <c r="Q753" s="414">
        <v>0</v>
      </c>
      <c r="R753" s="10">
        <f t="shared" si="215"/>
        <v>0</v>
      </c>
      <c r="S753" s="414">
        <f t="shared" si="216"/>
        <v>3.0046761516267038E-2</v>
      </c>
      <c r="T753" s="10">
        <f t="shared" si="217"/>
        <v>302</v>
      </c>
      <c r="U753" s="10">
        <f t="shared" si="218"/>
        <v>10353</v>
      </c>
      <c r="V753" s="11">
        <v>10353</v>
      </c>
      <c r="W753" s="12">
        <f t="shared" si="220"/>
        <v>302</v>
      </c>
      <c r="X753" s="415">
        <f t="shared" si="212"/>
        <v>0.03</v>
      </c>
      <c r="Y753" s="416" t="str">
        <f>IF(OR(L753=1,L753=2,L753=4),TEXT(S753*0.8,"0.00%")&amp;"-"&amp;TEXT(S753*1.2,"0.00%"),IF(OR(L753=3,L753=6),TEXT(0,"0.00%")&amp;"-"&amp;TEXT(7%*1.2,"0.00%"),IF(OR(L753=5,L753=7),TEXT((R753/N753),"0.00%")&amp;"-"&amp;TEXT((R753/N753)+7%,"0.00%"),"")))</f>
        <v>2.40%-3.61%</v>
      </c>
      <c r="Z753" s="15"/>
      <c r="AA753" s="15"/>
      <c r="AB753" s="15"/>
      <c r="AC753" s="96"/>
      <c r="AD753" s="8">
        <f t="shared" si="221"/>
        <v>0</v>
      </c>
      <c r="AE753" s="17">
        <f t="shared" si="222"/>
        <v>10353</v>
      </c>
      <c r="AF753" s="18">
        <f t="shared" si="223"/>
        <v>302</v>
      </c>
      <c r="AG753" s="417">
        <f t="shared" si="224"/>
        <v>3.0046761516266951E-2</v>
      </c>
      <c r="AH753" s="20">
        <v>14</v>
      </c>
      <c r="AI753" s="20">
        <v>450</v>
      </c>
      <c r="AJ753" s="20"/>
      <c r="AK753" s="20">
        <v>688</v>
      </c>
      <c r="AL753" s="20">
        <f t="shared" si="225"/>
        <v>151030</v>
      </c>
      <c r="AM753" s="7">
        <v>3</v>
      </c>
      <c r="AN753" s="20"/>
      <c r="AO753" s="21"/>
      <c r="AP753" s="21"/>
      <c r="AQ753" s="5" t="s">
        <v>423</v>
      </c>
      <c r="AR753" s="5" t="s">
        <v>424</v>
      </c>
      <c r="AS753" s="5" t="s">
        <v>425</v>
      </c>
      <c r="AT753" s="20"/>
      <c r="AU753" s="21"/>
      <c r="AV753" s="21"/>
      <c r="AW753" s="145" t="e" vm="1">
        <f t="shared" ca="1" si="226"/>
        <v>#NAME?</v>
      </c>
      <c r="AX753" s="21" t="str">
        <f>VLOOKUP(表1[[#This Row],[Pers.no.]],'[6]Person Detail'!$B:$L,11,0)</f>
        <v>50-70</v>
      </c>
      <c r="AY753" s="404">
        <f>VLOOKUP(表1[[#This Row],[Pers.no.]],'[6]Person Detail'!$B:$R,17,0)</f>
        <v>0.81335221525389445</v>
      </c>
      <c r="AZ753" s="404">
        <f>VLOOKUP(表1[[#This Row],[Pers.no.]],'[6]Person Detail'!$B:$W,21,0)</f>
        <v>0.96403222712449643</v>
      </c>
      <c r="BA753" s="404">
        <f>VLOOKUP(表1[[#This Row],[Pers.no.]],'[6]Person Detail'!$B:$W,22,0)</f>
        <v>0.95287620800736306</v>
      </c>
    </row>
    <row r="754" spans="1:53" ht="19.95" customHeight="1">
      <c r="A754" s="87" t="s">
        <v>562</v>
      </c>
      <c r="B754" s="5">
        <v>1120275</v>
      </c>
      <c r="C754" s="5" t="s">
        <v>54</v>
      </c>
      <c r="D754" s="5" t="s">
        <v>55</v>
      </c>
      <c r="E754" s="5" t="s">
        <v>564</v>
      </c>
      <c r="F754" s="5" t="s">
        <v>2426</v>
      </c>
      <c r="G754" s="5" t="s">
        <v>2427</v>
      </c>
      <c r="H754" s="6">
        <v>44137</v>
      </c>
      <c r="I754" s="5" t="s">
        <v>432</v>
      </c>
      <c r="J754" s="5" t="s">
        <v>433</v>
      </c>
      <c r="K754" s="5" t="s">
        <v>89</v>
      </c>
      <c r="L754" s="7">
        <v>2</v>
      </c>
      <c r="M754" s="7">
        <v>4</v>
      </c>
      <c r="N754" s="8">
        <v>8695</v>
      </c>
      <c r="O754" s="414">
        <v>4.4999999999999998E-2</v>
      </c>
      <c r="P754" s="10">
        <f t="shared" si="214"/>
        <v>391</v>
      </c>
      <c r="Q754" s="414">
        <v>4.2099999999999999E-2</v>
      </c>
      <c r="R754" s="10">
        <f t="shared" si="215"/>
        <v>366</v>
      </c>
      <c r="S754" s="414">
        <f t="shared" si="216"/>
        <v>8.7061529614721106E-2</v>
      </c>
      <c r="T754" s="10">
        <f t="shared" si="217"/>
        <v>757</v>
      </c>
      <c r="U754" s="10">
        <f t="shared" si="218"/>
        <v>9452</v>
      </c>
      <c r="V754" s="11">
        <v>9452</v>
      </c>
      <c r="W754" s="12">
        <f t="shared" si="220"/>
        <v>757</v>
      </c>
      <c r="X754" s="415">
        <f t="shared" si="212"/>
        <v>8.7099999999999997E-2</v>
      </c>
      <c r="Y754" s="416" t="str">
        <f t="shared" ref="Y754:Y764" si="229">IF(OR(L754=1,L754=2,L754=4),TEXT(S754*0.8,"0.00%")&amp;"-"&amp;TEXT(S754*1.2,"0.00%"),IF(OR(L754=3,L754=6),TEXT(0,"0.00%")&amp;"-"&amp;TEXT(7%*1.2,"0.00%"),IF(OR(L754=5,L754=7),TEXT((R754/N754),"0.00%")&amp;"-"&amp;TEXT((R754/N754)+7%,"0.00%"),"")))</f>
        <v>6.96%-10.45%</v>
      </c>
      <c r="Z754" s="15"/>
      <c r="AA754" s="15"/>
      <c r="AB754" s="15"/>
      <c r="AC754" s="96"/>
      <c r="AD754" s="8">
        <f t="shared" si="221"/>
        <v>0</v>
      </c>
      <c r="AE754" s="17">
        <f t="shared" si="222"/>
        <v>9452</v>
      </c>
      <c r="AF754" s="18">
        <f t="shared" si="223"/>
        <v>757</v>
      </c>
      <c r="AG754" s="417">
        <f t="shared" si="224"/>
        <v>8.7061529614721023E-2</v>
      </c>
      <c r="AH754" s="20">
        <v>14</v>
      </c>
      <c r="AI754" s="20">
        <v>450</v>
      </c>
      <c r="AJ754" s="20"/>
      <c r="AK754" s="20">
        <v>688</v>
      </c>
      <c r="AL754" s="20">
        <f t="shared" si="225"/>
        <v>138416</v>
      </c>
      <c r="AM754" s="7">
        <v>2</v>
      </c>
      <c r="AN754" s="20"/>
      <c r="AO754" s="21"/>
      <c r="AP754" s="21"/>
      <c r="AQ754" s="5" t="s">
        <v>423</v>
      </c>
      <c r="AR754" s="5" t="s">
        <v>424</v>
      </c>
      <c r="AS754" s="5" t="s">
        <v>425</v>
      </c>
      <c r="AT754" s="20"/>
      <c r="AU754" s="21"/>
      <c r="AV754" s="21"/>
      <c r="AW754" s="145" t="e" vm="1">
        <f t="shared" ca="1" si="226"/>
        <v>#NAME?</v>
      </c>
      <c r="AX754" s="21" t="str">
        <f>VLOOKUP(表1[[#This Row],[Pers.no.]],'[6]Person Detail'!$B:$L,11,0)</f>
        <v>50-70</v>
      </c>
      <c r="AY754" s="404">
        <f>VLOOKUP(表1[[#This Row],[Pers.no.]],'[6]Person Detail'!$B:$R,17,0)</f>
        <v>0.7036212826218895</v>
      </c>
      <c r="AZ754" s="404">
        <f>VLOOKUP(表1[[#This Row],[Pers.no.]],'[6]Person Detail'!$B:$W,21,0)</f>
        <v>0.83397276040667567</v>
      </c>
      <c r="BA754" s="404">
        <f>VLOOKUP(表1[[#This Row],[Pers.no.]],'[6]Person Detail'!$B:$W,22,0)</f>
        <v>0.86994937873907041</v>
      </c>
    </row>
    <row r="755" spans="1:53" ht="19.95" customHeight="1">
      <c r="A755" s="87" t="s">
        <v>562</v>
      </c>
      <c r="B755" s="5">
        <v>1120301</v>
      </c>
      <c r="C755" s="5" t="s">
        <v>54</v>
      </c>
      <c r="D755" s="5" t="s">
        <v>55</v>
      </c>
      <c r="E755" s="5" t="s">
        <v>564</v>
      </c>
      <c r="F755" s="5" t="s">
        <v>2429</v>
      </c>
      <c r="G755" s="5" t="s">
        <v>2427</v>
      </c>
      <c r="H755" s="6">
        <v>44260</v>
      </c>
      <c r="I755" s="5" t="s">
        <v>421</v>
      </c>
      <c r="J755" s="5" t="s">
        <v>422</v>
      </c>
      <c r="K755" s="5" t="s">
        <v>107</v>
      </c>
      <c r="L755" s="7">
        <v>2</v>
      </c>
      <c r="M755" s="7">
        <v>4</v>
      </c>
      <c r="N755" s="8">
        <v>7180</v>
      </c>
      <c r="O755" s="414">
        <v>3.7500000000000006E-2</v>
      </c>
      <c r="P755" s="10">
        <f t="shared" si="214"/>
        <v>269</v>
      </c>
      <c r="Q755" s="414">
        <v>1.55E-2</v>
      </c>
      <c r="R755" s="10">
        <f t="shared" si="215"/>
        <v>111</v>
      </c>
      <c r="S755" s="414">
        <f t="shared" si="216"/>
        <v>5.2924791086350974E-2</v>
      </c>
      <c r="T755" s="10">
        <f t="shared" si="217"/>
        <v>380</v>
      </c>
      <c r="U755" s="10">
        <f t="shared" si="218"/>
        <v>7560</v>
      </c>
      <c r="V755" s="11">
        <v>7560</v>
      </c>
      <c r="W755" s="12">
        <f t="shared" si="220"/>
        <v>380</v>
      </c>
      <c r="X755" s="415">
        <f t="shared" si="212"/>
        <v>5.2900000000000003E-2</v>
      </c>
      <c r="Y755" s="416" t="str">
        <f t="shared" si="229"/>
        <v>4.23%-6.35%</v>
      </c>
      <c r="Z755" s="15"/>
      <c r="AA755" s="15"/>
      <c r="AB755" s="15"/>
      <c r="AC755" s="96"/>
      <c r="AD755" s="8">
        <f t="shared" si="221"/>
        <v>0</v>
      </c>
      <c r="AE755" s="17">
        <f t="shared" si="222"/>
        <v>7560</v>
      </c>
      <c r="AF755" s="18">
        <f t="shared" si="223"/>
        <v>380</v>
      </c>
      <c r="AG755" s="417">
        <f t="shared" si="224"/>
        <v>5.2924791086351064E-2</v>
      </c>
      <c r="AH755" s="20">
        <v>14</v>
      </c>
      <c r="AI755" s="20">
        <v>450</v>
      </c>
      <c r="AJ755" s="20"/>
      <c r="AK755" s="20">
        <v>688</v>
      </c>
      <c r="AL755" s="20">
        <f t="shared" si="225"/>
        <v>111928</v>
      </c>
      <c r="AM755" s="7">
        <v>3</v>
      </c>
      <c r="AN755" s="20"/>
      <c r="AO755" s="21"/>
      <c r="AP755" s="21"/>
      <c r="AQ755" s="5" t="s">
        <v>423</v>
      </c>
      <c r="AR755" s="5" t="s">
        <v>424</v>
      </c>
      <c r="AS755" s="5" t="s">
        <v>425</v>
      </c>
      <c r="AT755" s="20"/>
      <c r="AU755" s="21"/>
      <c r="AV755" s="21"/>
      <c r="AW755" s="145" t="e" vm="1">
        <f t="shared" ca="1" si="226"/>
        <v>#NAME?</v>
      </c>
      <c r="AX755" s="21" t="str">
        <f>VLOOKUP(表1[[#This Row],[Pers.no.]],'[6]Person Detail'!$B:$L,11,0)</f>
        <v>70-90</v>
      </c>
      <c r="AY755" s="404">
        <f>VLOOKUP(表1[[#This Row],[Pers.no.]],'[6]Person Detail'!$B:$R,17,0)</f>
        <v>0.75978835978835979</v>
      </c>
      <c r="AZ755" s="404">
        <f>VLOOKUP(表1[[#This Row],[Pers.no.]],'[6]Person Detail'!$B:$W,21,0)</f>
        <v>0.88044144696505211</v>
      </c>
      <c r="BA755" s="404">
        <f>VLOOKUP(表1[[#This Row],[Pers.no.]],'[6]Person Detail'!$B:$W,22,0)</f>
        <v>0.9044144036367987</v>
      </c>
    </row>
    <row r="756" spans="1:53" ht="19.95" customHeight="1">
      <c r="A756" s="87" t="s">
        <v>562</v>
      </c>
      <c r="B756" s="5">
        <v>1120350</v>
      </c>
      <c r="C756" s="5" t="s">
        <v>54</v>
      </c>
      <c r="D756" s="5" t="s">
        <v>55</v>
      </c>
      <c r="E756" s="5" t="s">
        <v>564</v>
      </c>
      <c r="F756" s="5" t="s">
        <v>2430</v>
      </c>
      <c r="G756" s="5" t="s">
        <v>2427</v>
      </c>
      <c r="H756" s="6">
        <v>44445</v>
      </c>
      <c r="I756" s="5" t="s">
        <v>421</v>
      </c>
      <c r="J756" s="5" t="s">
        <v>422</v>
      </c>
      <c r="K756" s="5" t="s">
        <v>107</v>
      </c>
      <c r="L756" s="7">
        <v>2</v>
      </c>
      <c r="M756" s="7">
        <v>3</v>
      </c>
      <c r="N756" s="8">
        <v>7243</v>
      </c>
      <c r="O756" s="414">
        <v>2.5000000000000001E-2</v>
      </c>
      <c r="P756" s="10">
        <f t="shared" si="214"/>
        <v>181</v>
      </c>
      <c r="Q756" s="414">
        <v>0</v>
      </c>
      <c r="R756" s="10">
        <f t="shared" si="215"/>
        <v>0</v>
      </c>
      <c r="S756" s="414">
        <f t="shared" si="216"/>
        <v>2.4989645174651388E-2</v>
      </c>
      <c r="T756" s="10">
        <f t="shared" si="217"/>
        <v>181</v>
      </c>
      <c r="U756" s="10">
        <f t="shared" si="218"/>
        <v>7424</v>
      </c>
      <c r="V756" s="11">
        <v>7424</v>
      </c>
      <c r="W756" s="12">
        <f t="shared" si="220"/>
        <v>181</v>
      </c>
      <c r="X756" s="415">
        <f t="shared" si="212"/>
        <v>2.5000000000000001E-2</v>
      </c>
      <c r="Y756" s="416" t="str">
        <f t="shared" si="229"/>
        <v>2.00%-3.00%</v>
      </c>
      <c r="Z756" s="15"/>
      <c r="AA756" s="15"/>
      <c r="AB756" s="15"/>
      <c r="AC756" s="96"/>
      <c r="AD756" s="8">
        <f t="shared" si="221"/>
        <v>0</v>
      </c>
      <c r="AE756" s="17">
        <f t="shared" si="222"/>
        <v>7424</v>
      </c>
      <c r="AF756" s="18">
        <f t="shared" si="223"/>
        <v>181</v>
      </c>
      <c r="AG756" s="417">
        <f t="shared" si="224"/>
        <v>2.4989645174651409E-2</v>
      </c>
      <c r="AH756" s="20">
        <v>14</v>
      </c>
      <c r="AI756" s="20">
        <v>450</v>
      </c>
      <c r="AJ756" s="20"/>
      <c r="AK756" s="20">
        <v>688</v>
      </c>
      <c r="AL756" s="20">
        <f t="shared" si="225"/>
        <v>110024</v>
      </c>
      <c r="AM756" s="7">
        <v>3</v>
      </c>
      <c r="AN756" s="20"/>
      <c r="AO756" s="21"/>
      <c r="AP756" s="21"/>
      <c r="AQ756" s="5" t="s">
        <v>423</v>
      </c>
      <c r="AR756" s="5" t="s">
        <v>424</v>
      </c>
      <c r="AS756" s="5" t="s">
        <v>425</v>
      </c>
      <c r="AT756" s="20"/>
      <c r="AU756" s="21"/>
      <c r="AV756" s="21"/>
      <c r="AW756" s="145" t="e" vm="1">
        <f t="shared" ca="1" si="226"/>
        <v>#NAME?</v>
      </c>
      <c r="AX756" s="21" t="str">
        <f>VLOOKUP(表1[[#This Row],[Pers.no.]],'[6]Person Detail'!$B:$L,11,0)</f>
        <v>70-90</v>
      </c>
      <c r="AY756" s="404">
        <f>VLOOKUP(表1[[#This Row],[Pers.no.]],'[6]Person Detail'!$B:$R,17,0)</f>
        <v>0.7664550264550265</v>
      </c>
      <c r="AZ756" s="404">
        <f>VLOOKUP(表1[[#This Row],[Pers.no.]],'[6]Person Detail'!$B:$W,21,0)</f>
        <v>0.88816676885346413</v>
      </c>
      <c r="BA756" s="404">
        <f>VLOOKUP(表1[[#This Row],[Pers.no.]],'[6]Person Detail'!$B:$W,22,0)</f>
        <v>0.88814451489412605</v>
      </c>
    </row>
    <row r="757" spans="1:53" ht="19.95" customHeight="1">
      <c r="A757" s="87" t="s">
        <v>562</v>
      </c>
      <c r="B757" s="5">
        <v>1230108</v>
      </c>
      <c r="C757" s="5" t="s">
        <v>54</v>
      </c>
      <c r="D757" s="5" t="s">
        <v>55</v>
      </c>
      <c r="E757" s="5" t="s">
        <v>564</v>
      </c>
      <c r="F757" s="5" t="s">
        <v>2428</v>
      </c>
      <c r="G757" s="5" t="s">
        <v>2427</v>
      </c>
      <c r="H757" s="6">
        <v>42877</v>
      </c>
      <c r="I757" s="5" t="s">
        <v>432</v>
      </c>
      <c r="J757" s="5" t="s">
        <v>433</v>
      </c>
      <c r="K757" s="5" t="s">
        <v>89</v>
      </c>
      <c r="L757" s="7">
        <v>2</v>
      </c>
      <c r="M757" s="7">
        <v>4</v>
      </c>
      <c r="N757" s="8">
        <v>9451</v>
      </c>
      <c r="O757" s="414">
        <v>4.4999999999999998E-2</v>
      </c>
      <c r="P757" s="10">
        <f t="shared" si="214"/>
        <v>425</v>
      </c>
      <c r="Q757" s="414">
        <v>4.2099999999999999E-2</v>
      </c>
      <c r="R757" s="10">
        <f t="shared" si="215"/>
        <v>398</v>
      </c>
      <c r="S757" s="414">
        <f t="shared" si="216"/>
        <v>8.7080732197651042E-2</v>
      </c>
      <c r="T757" s="10">
        <f t="shared" si="217"/>
        <v>823</v>
      </c>
      <c r="U757" s="10">
        <f t="shared" si="218"/>
        <v>10274</v>
      </c>
      <c r="V757" s="11">
        <v>10110</v>
      </c>
      <c r="W757" s="12">
        <f t="shared" si="220"/>
        <v>659</v>
      </c>
      <c r="X757" s="415">
        <f t="shared" ref="X757:X788" si="230">ROUND(V757/N757-1,4)</f>
        <v>6.9699999999999998E-2</v>
      </c>
      <c r="Y757" s="416" t="str">
        <f t="shared" si="229"/>
        <v>6.97%-10.45%</v>
      </c>
      <c r="Z757" s="15" t="s">
        <v>112</v>
      </c>
      <c r="AA757" s="15" t="s">
        <v>2433</v>
      </c>
      <c r="AB757" s="15" t="s">
        <v>114</v>
      </c>
      <c r="AC757" s="96">
        <v>0.05</v>
      </c>
      <c r="AD757" s="8">
        <f t="shared" si="221"/>
        <v>473</v>
      </c>
      <c r="AE757" s="17">
        <f t="shared" si="222"/>
        <v>10583</v>
      </c>
      <c r="AF757" s="18">
        <f t="shared" si="223"/>
        <v>1132</v>
      </c>
      <c r="AG757" s="417">
        <f t="shared" si="224"/>
        <v>0.11977568511268655</v>
      </c>
      <c r="AH757" s="20">
        <v>14</v>
      </c>
      <c r="AI757" s="20">
        <v>450</v>
      </c>
      <c r="AJ757" s="20"/>
      <c r="AK757" s="20">
        <v>688</v>
      </c>
      <c r="AL757" s="20">
        <f t="shared" si="225"/>
        <v>154250</v>
      </c>
      <c r="AM757" s="7">
        <v>4</v>
      </c>
      <c r="AN757" s="20"/>
      <c r="AO757" s="431" t="s">
        <v>2434</v>
      </c>
      <c r="AP757" s="21"/>
      <c r="AQ757" s="5" t="s">
        <v>423</v>
      </c>
      <c r="AR757" s="5" t="s">
        <v>424</v>
      </c>
      <c r="AS757" s="5" t="s">
        <v>425</v>
      </c>
      <c r="AT757" s="20"/>
      <c r="AU757" s="21"/>
      <c r="AV757" s="21"/>
      <c r="AW757" s="145" t="e" vm="1">
        <f t="shared" ca="1" si="226"/>
        <v>#NAME?</v>
      </c>
      <c r="AX757" s="21" t="str">
        <f>VLOOKUP(表1[[#This Row],[Pers.no.]],'[6]Person Detail'!$B:$L,11,0)</f>
        <v>50-70</v>
      </c>
      <c r="AY757" s="404">
        <f>VLOOKUP(表1[[#This Row],[Pers.no.]],'[6]Person Detail'!$B:$R,17,0)</f>
        <v>0.76479870523973292</v>
      </c>
      <c r="AZ757" s="404">
        <f>VLOOKUP(表1[[#This Row],[Pers.no.]],'[6]Person Detail'!$B:$W,21,0)</f>
        <v>0.90648379052369077</v>
      </c>
      <c r="BA757" s="404">
        <f>VLOOKUP(表1[[#This Row],[Pers.no.]],'[6]Person Detail'!$B:$W,22,0)</f>
        <v>0.97404509894155544</v>
      </c>
    </row>
    <row r="758" spans="1:53" ht="19.95" customHeight="1">
      <c r="A758" s="87" t="s">
        <v>562</v>
      </c>
      <c r="B758" s="5">
        <v>1421099</v>
      </c>
      <c r="C758" s="5" t="s">
        <v>54</v>
      </c>
      <c r="D758" s="5" t="s">
        <v>55</v>
      </c>
      <c r="E758" s="5" t="s">
        <v>564</v>
      </c>
      <c r="F758" s="5" t="s">
        <v>2435</v>
      </c>
      <c r="G758" s="5" t="s">
        <v>2427</v>
      </c>
      <c r="H758" s="6">
        <v>38018</v>
      </c>
      <c r="I758" s="5" t="s">
        <v>432</v>
      </c>
      <c r="J758" s="5" t="s">
        <v>433</v>
      </c>
      <c r="K758" s="5" t="s">
        <v>89</v>
      </c>
      <c r="L758" s="7">
        <v>2</v>
      </c>
      <c r="M758" s="7">
        <v>3</v>
      </c>
      <c r="N758" s="8">
        <v>10600</v>
      </c>
      <c r="O758" s="414">
        <v>2.5000000000000001E-2</v>
      </c>
      <c r="P758" s="10">
        <f t="shared" si="214"/>
        <v>265</v>
      </c>
      <c r="Q758" s="414">
        <v>0</v>
      </c>
      <c r="R758" s="10">
        <f t="shared" si="215"/>
        <v>0</v>
      </c>
      <c r="S758" s="414">
        <f t="shared" si="216"/>
        <v>2.5000000000000001E-2</v>
      </c>
      <c r="T758" s="10">
        <f t="shared" si="217"/>
        <v>265</v>
      </c>
      <c r="U758" s="10">
        <f t="shared" si="218"/>
        <v>10865</v>
      </c>
      <c r="V758" s="11">
        <v>10865</v>
      </c>
      <c r="W758" s="12">
        <f t="shared" si="220"/>
        <v>265</v>
      </c>
      <c r="X758" s="415">
        <f t="shared" si="230"/>
        <v>2.5000000000000001E-2</v>
      </c>
      <c r="Y758" s="416" t="str">
        <f t="shared" si="229"/>
        <v>2.00%-3.00%</v>
      </c>
      <c r="Z758" s="15"/>
      <c r="AA758" s="15"/>
      <c r="AB758" s="15"/>
      <c r="AC758" s="96"/>
      <c r="AD758" s="8">
        <f t="shared" si="221"/>
        <v>0</v>
      </c>
      <c r="AE758" s="17">
        <f t="shared" si="222"/>
        <v>10865</v>
      </c>
      <c r="AF758" s="18">
        <f t="shared" si="223"/>
        <v>265</v>
      </c>
      <c r="AG758" s="417">
        <f t="shared" si="224"/>
        <v>2.4999999999999911E-2</v>
      </c>
      <c r="AH758" s="20">
        <v>14</v>
      </c>
      <c r="AI758" s="20">
        <v>450</v>
      </c>
      <c r="AJ758" s="20"/>
      <c r="AK758" s="20">
        <v>688</v>
      </c>
      <c r="AL758" s="20">
        <f t="shared" si="225"/>
        <v>158198</v>
      </c>
      <c r="AM758" s="7">
        <v>3</v>
      </c>
      <c r="AN758" s="20"/>
      <c r="AO758" s="21"/>
      <c r="AP758" s="21"/>
      <c r="AQ758" s="5" t="s">
        <v>423</v>
      </c>
      <c r="AR758" s="5" t="s">
        <v>424</v>
      </c>
      <c r="AS758" s="5" t="s">
        <v>425</v>
      </c>
      <c r="AT758" s="20"/>
      <c r="AU758" s="21"/>
      <c r="AV758" s="21"/>
      <c r="AW758" s="145" t="e" vm="1">
        <f t="shared" ca="1" si="226"/>
        <v>#NAME?</v>
      </c>
      <c r="AX758" s="21" t="str">
        <f>VLOOKUP(表1[[#This Row],[Pers.no.]],'[6]Person Detail'!$B:$L,11,0)</f>
        <v>70-90</v>
      </c>
      <c r="AY758" s="404">
        <f>VLOOKUP(表1[[#This Row],[Pers.no.]],'[6]Person Detail'!$B:$R,17,0)</f>
        <v>0.85777867691685217</v>
      </c>
      <c r="AZ758" s="404">
        <f>VLOOKUP(表1[[#This Row],[Pers.no.]],'[6]Person Detail'!$B:$W,21,0)</f>
        <v>1.0166890466142335</v>
      </c>
      <c r="BA758" s="404">
        <f>VLOOKUP(表1[[#This Row],[Pers.no.]],'[6]Person Detail'!$B:$W,22,0)</f>
        <v>1</v>
      </c>
    </row>
    <row r="759" spans="1:53" ht="19.95" customHeight="1">
      <c r="A759" s="87" t="s">
        <v>562</v>
      </c>
      <c r="B759" s="5">
        <v>1421147</v>
      </c>
      <c r="C759" s="5" t="s">
        <v>54</v>
      </c>
      <c r="D759" s="5" t="s">
        <v>55</v>
      </c>
      <c r="E759" s="5" t="s">
        <v>564</v>
      </c>
      <c r="F759" s="5" t="s">
        <v>2429</v>
      </c>
      <c r="G759" s="5" t="s">
        <v>2427</v>
      </c>
      <c r="H759" s="6">
        <v>40441</v>
      </c>
      <c r="I759" s="5" t="s">
        <v>80</v>
      </c>
      <c r="J759" s="5" t="s">
        <v>2438</v>
      </c>
      <c r="K759" s="5" t="s">
        <v>66</v>
      </c>
      <c r="L759" s="7">
        <v>2</v>
      </c>
      <c r="M759" s="7">
        <v>2</v>
      </c>
      <c r="N759" s="8">
        <v>12187</v>
      </c>
      <c r="O759" s="414">
        <v>0</v>
      </c>
      <c r="P759" s="10">
        <f t="shared" si="214"/>
        <v>0</v>
      </c>
      <c r="Q759" s="414">
        <v>0</v>
      </c>
      <c r="R759" s="10">
        <f t="shared" si="215"/>
        <v>0</v>
      </c>
      <c r="S759" s="414">
        <f t="shared" si="216"/>
        <v>0</v>
      </c>
      <c r="T759" s="10">
        <f t="shared" si="217"/>
        <v>0</v>
      </c>
      <c r="U759" s="10">
        <f t="shared" si="218"/>
        <v>12187</v>
      </c>
      <c r="V759" s="11">
        <v>12500</v>
      </c>
      <c r="W759" s="12">
        <f t="shared" si="220"/>
        <v>313</v>
      </c>
      <c r="X759" s="415">
        <f t="shared" si="230"/>
        <v>2.5700000000000001E-2</v>
      </c>
      <c r="Y759" s="416" t="str">
        <f t="shared" si="229"/>
        <v>0.00%-0.00%</v>
      </c>
      <c r="Z759" s="15"/>
      <c r="AA759" s="15"/>
      <c r="AB759" s="15"/>
      <c r="AC759" s="96"/>
      <c r="AD759" s="8">
        <f t="shared" si="221"/>
        <v>0</v>
      </c>
      <c r="AE759" s="17">
        <f t="shared" si="222"/>
        <v>12500</v>
      </c>
      <c r="AF759" s="18">
        <f t="shared" si="223"/>
        <v>313</v>
      </c>
      <c r="AG759" s="417">
        <f t="shared" si="224"/>
        <v>2.5683104947895385E-2</v>
      </c>
      <c r="AH759" s="20">
        <v>14</v>
      </c>
      <c r="AI759" s="20">
        <v>450</v>
      </c>
      <c r="AJ759" s="20"/>
      <c r="AK759" s="20">
        <v>688</v>
      </c>
      <c r="AL759" s="20">
        <f t="shared" si="225"/>
        <v>181088</v>
      </c>
      <c r="AM759" s="7">
        <v>4</v>
      </c>
      <c r="AN759" s="20"/>
      <c r="AO759" s="22" t="s">
        <v>2439</v>
      </c>
      <c r="AP759" s="21" t="s">
        <v>179</v>
      </c>
      <c r="AQ759" s="5" t="s">
        <v>423</v>
      </c>
      <c r="AR759" s="5" t="s">
        <v>424</v>
      </c>
      <c r="AS759" s="5" t="s">
        <v>425</v>
      </c>
      <c r="AT759" s="20"/>
      <c r="AU759" s="21"/>
      <c r="AV759" s="21"/>
      <c r="AW759" s="145" t="e" vm="1">
        <f t="shared" ca="1" si="226"/>
        <v>#NAME?</v>
      </c>
      <c r="AX759" s="21" t="str">
        <f>VLOOKUP(表1[[#This Row],[Pers.no.]],'[6]Person Detail'!$B:$L,11,0)</f>
        <v>0</v>
      </c>
      <c r="AY759" s="404">
        <f>VLOOKUP(表1[[#This Row],[Pers.no.]],'[6]Person Detail'!$B:$R,17,0)</f>
        <v>0.7705488113302984</v>
      </c>
      <c r="AZ759" s="404">
        <f>VLOOKUP(表1[[#This Row],[Pers.no.]],'[6]Person Detail'!$B:$W,21,0)</f>
        <v>0.83990351481736736</v>
      </c>
      <c r="BA759" s="404">
        <f>VLOOKUP(表1[[#This Row],[Pers.no.]],'[6]Person Detail'!$B:$W,22,0)</f>
        <v>0.81728726012618913</v>
      </c>
    </row>
    <row r="760" spans="1:53" ht="19.95" customHeight="1">
      <c r="A760" s="87" t="s">
        <v>562</v>
      </c>
      <c r="B760" s="5">
        <v>1421192</v>
      </c>
      <c r="C760" s="5" t="s">
        <v>54</v>
      </c>
      <c r="D760" s="5" t="s">
        <v>55</v>
      </c>
      <c r="E760" s="5" t="s">
        <v>564</v>
      </c>
      <c r="F760" s="5" t="s">
        <v>2429</v>
      </c>
      <c r="G760" s="5" t="s">
        <v>2427</v>
      </c>
      <c r="H760" s="6">
        <v>41500</v>
      </c>
      <c r="I760" s="5" t="s">
        <v>421</v>
      </c>
      <c r="J760" s="5" t="s">
        <v>422</v>
      </c>
      <c r="K760" s="5" t="s">
        <v>107</v>
      </c>
      <c r="L760" s="7">
        <v>2</v>
      </c>
      <c r="M760" s="7">
        <v>3</v>
      </c>
      <c r="N760" s="8">
        <v>8455</v>
      </c>
      <c r="O760" s="414">
        <v>2.5000000000000001E-2</v>
      </c>
      <c r="P760" s="10">
        <f t="shared" si="214"/>
        <v>211</v>
      </c>
      <c r="Q760" s="414">
        <v>0</v>
      </c>
      <c r="R760" s="10">
        <f t="shared" si="215"/>
        <v>0</v>
      </c>
      <c r="S760" s="414">
        <f t="shared" si="216"/>
        <v>2.4955647545830871E-2</v>
      </c>
      <c r="T760" s="10">
        <f t="shared" si="217"/>
        <v>211</v>
      </c>
      <c r="U760" s="10">
        <f t="shared" si="218"/>
        <v>8666</v>
      </c>
      <c r="V760" s="11">
        <v>8455</v>
      </c>
      <c r="W760" s="12">
        <f t="shared" si="220"/>
        <v>0</v>
      </c>
      <c r="X760" s="415">
        <f t="shared" si="230"/>
        <v>0</v>
      </c>
      <c r="Y760" s="416" t="str">
        <f t="shared" si="229"/>
        <v>2.00%-2.99%</v>
      </c>
      <c r="Z760" s="15"/>
      <c r="AA760" s="15"/>
      <c r="AB760" s="15"/>
      <c r="AC760" s="96"/>
      <c r="AD760" s="8">
        <f t="shared" si="221"/>
        <v>0</v>
      </c>
      <c r="AE760" s="17">
        <f t="shared" si="222"/>
        <v>8455</v>
      </c>
      <c r="AF760" s="18">
        <f t="shared" si="223"/>
        <v>0</v>
      </c>
      <c r="AG760" s="417">
        <f t="shared" si="224"/>
        <v>0</v>
      </c>
      <c r="AH760" s="20">
        <v>14</v>
      </c>
      <c r="AI760" s="20">
        <v>950</v>
      </c>
      <c r="AJ760" s="20"/>
      <c r="AK760" s="20">
        <v>688</v>
      </c>
      <c r="AL760" s="20">
        <f t="shared" si="225"/>
        <v>130458</v>
      </c>
      <c r="AM760" s="7">
        <v>2</v>
      </c>
      <c r="AN760" s="20"/>
      <c r="AO760" s="22" t="s">
        <v>140</v>
      </c>
      <c r="AP760" s="21" t="s">
        <v>140</v>
      </c>
      <c r="AQ760" s="5" t="s">
        <v>423</v>
      </c>
      <c r="AR760" s="5" t="s">
        <v>424</v>
      </c>
      <c r="AS760" s="5" t="s">
        <v>425</v>
      </c>
      <c r="AT760" s="20"/>
      <c r="AU760" s="21"/>
      <c r="AV760" s="21"/>
      <c r="AW760" s="145" t="e" vm="1">
        <f t="shared" ca="1" si="226"/>
        <v>#NAME?</v>
      </c>
      <c r="AX760" s="21" t="str">
        <f>VLOOKUP(表1[[#This Row],[Pers.no.]],'[6]Person Detail'!$B:$L,11,0)</f>
        <v>70-90</v>
      </c>
      <c r="AY760" s="404">
        <f>VLOOKUP(表1[[#This Row],[Pers.no.]],'[6]Person Detail'!$B:$R,17,0)</f>
        <v>0.89470899470899468</v>
      </c>
      <c r="AZ760" s="404">
        <f>VLOOKUP(表1[[#This Row],[Pers.no.]],'[6]Person Detail'!$B:$W,21,0)</f>
        <v>1.0367872470876762</v>
      </c>
      <c r="BA760" s="404">
        <f>VLOOKUP(表1[[#This Row],[Pers.no.]],'[6]Person Detail'!$B:$W,22,0)</f>
        <v>1.0114846273477689</v>
      </c>
    </row>
    <row r="761" spans="1:53" ht="19.95" customHeight="1">
      <c r="A761" s="87" t="s">
        <v>562</v>
      </c>
      <c r="B761" s="5">
        <v>1421193</v>
      </c>
      <c r="C761" s="5" t="s">
        <v>54</v>
      </c>
      <c r="D761" s="5" t="s">
        <v>55</v>
      </c>
      <c r="E761" s="5" t="s">
        <v>564</v>
      </c>
      <c r="F761" s="5" t="s">
        <v>2428</v>
      </c>
      <c r="G761" s="5" t="s">
        <v>2427</v>
      </c>
      <c r="H761" s="6">
        <v>41526</v>
      </c>
      <c r="I761" s="5" t="s">
        <v>80</v>
      </c>
      <c r="J761" s="5" t="s">
        <v>2442</v>
      </c>
      <c r="K761" s="5" t="s">
        <v>66</v>
      </c>
      <c r="L761" s="7">
        <v>2</v>
      </c>
      <c r="M761" s="7">
        <v>5</v>
      </c>
      <c r="N761" s="8">
        <v>15816</v>
      </c>
      <c r="O761" s="414">
        <v>0.05</v>
      </c>
      <c r="P761" s="10">
        <f t="shared" si="214"/>
        <v>791</v>
      </c>
      <c r="Q761" s="414">
        <v>0</v>
      </c>
      <c r="R761" s="10">
        <f t="shared" si="215"/>
        <v>0</v>
      </c>
      <c r="S761" s="414">
        <f t="shared" si="216"/>
        <v>5.0012645422357109E-2</v>
      </c>
      <c r="T761" s="10">
        <f t="shared" si="217"/>
        <v>791</v>
      </c>
      <c r="U761" s="10">
        <f t="shared" si="218"/>
        <v>16607</v>
      </c>
      <c r="V761" s="11">
        <v>16607</v>
      </c>
      <c r="W761" s="12">
        <f t="shared" si="220"/>
        <v>791</v>
      </c>
      <c r="X761" s="415">
        <f t="shared" si="230"/>
        <v>0.05</v>
      </c>
      <c r="Y761" s="416" t="str">
        <f t="shared" si="229"/>
        <v>4.00%-6.00%</v>
      </c>
      <c r="Z761" s="15"/>
      <c r="AA761" s="15"/>
      <c r="AB761" s="15"/>
      <c r="AC761" s="96"/>
      <c r="AD761" s="8">
        <f t="shared" si="221"/>
        <v>0</v>
      </c>
      <c r="AE761" s="17">
        <f t="shared" si="222"/>
        <v>16607</v>
      </c>
      <c r="AF761" s="18">
        <f t="shared" si="223"/>
        <v>791</v>
      </c>
      <c r="AG761" s="417">
        <f t="shared" si="224"/>
        <v>5.001264542235706E-2</v>
      </c>
      <c r="AH761" s="20">
        <v>14</v>
      </c>
      <c r="AI761" s="20">
        <v>900</v>
      </c>
      <c r="AJ761" s="20"/>
      <c r="AK761" s="20">
        <v>688</v>
      </c>
      <c r="AL761" s="20">
        <f t="shared" si="225"/>
        <v>243986</v>
      </c>
      <c r="AM761" s="7">
        <v>5</v>
      </c>
      <c r="AN761" s="20"/>
      <c r="AO761" s="21"/>
      <c r="AP761" s="21"/>
      <c r="AQ761" s="5" t="s">
        <v>423</v>
      </c>
      <c r="AR761" s="5" t="s">
        <v>424</v>
      </c>
      <c r="AS761" s="5" t="s">
        <v>425</v>
      </c>
      <c r="AT761" s="20"/>
      <c r="AU761" s="21"/>
      <c r="AV761" s="21"/>
      <c r="AW761" s="145" t="e" vm="1">
        <f t="shared" ca="1" si="226"/>
        <v>#NAME?</v>
      </c>
      <c r="AX761" s="21" t="str">
        <f>VLOOKUP(表1[[#This Row],[Pers.no.]],'[6]Person Detail'!$B:$L,11,0)</f>
        <v>70-90</v>
      </c>
      <c r="AY761" s="404">
        <f>VLOOKUP(表1[[#This Row],[Pers.no.]],'[6]Person Detail'!$B:$R,17,0)</f>
        <v>1</v>
      </c>
      <c r="AZ761" s="404">
        <f>VLOOKUP(表1[[#This Row],[Pers.no.]],'[6]Person Detail'!$B:$W,21,0)</f>
        <v>1.0900068917987595</v>
      </c>
      <c r="BA761" s="404">
        <f>VLOOKUP(表1[[#This Row],[Pers.no.]],'[6]Person Detail'!$B:$W,22,0)</f>
        <v>1.0858151623132499</v>
      </c>
    </row>
    <row r="762" spans="1:53" ht="19.95" customHeight="1">
      <c r="A762" s="87" t="s">
        <v>562</v>
      </c>
      <c r="B762" s="5">
        <v>1421203</v>
      </c>
      <c r="C762" s="5" t="s">
        <v>54</v>
      </c>
      <c r="D762" s="5" t="s">
        <v>55</v>
      </c>
      <c r="E762" s="5" t="s">
        <v>564</v>
      </c>
      <c r="F762" s="5" t="s">
        <v>2430</v>
      </c>
      <c r="G762" s="5" t="s">
        <v>2427</v>
      </c>
      <c r="H762" s="6">
        <v>41939</v>
      </c>
      <c r="I762" s="5" t="s">
        <v>80</v>
      </c>
      <c r="J762" s="5" t="s">
        <v>2445</v>
      </c>
      <c r="K762" s="5" t="s">
        <v>66</v>
      </c>
      <c r="L762" s="7">
        <v>2</v>
      </c>
      <c r="M762" s="7">
        <v>5</v>
      </c>
      <c r="N762" s="8">
        <v>16206</v>
      </c>
      <c r="O762" s="414">
        <v>0.05</v>
      </c>
      <c r="P762" s="10">
        <f t="shared" si="214"/>
        <v>810</v>
      </c>
      <c r="Q762" s="414">
        <v>0</v>
      </c>
      <c r="R762" s="10">
        <f t="shared" si="215"/>
        <v>0</v>
      </c>
      <c r="S762" s="414">
        <f t="shared" si="216"/>
        <v>4.9981488337652723E-2</v>
      </c>
      <c r="T762" s="10">
        <f t="shared" si="217"/>
        <v>810</v>
      </c>
      <c r="U762" s="10">
        <f t="shared" si="218"/>
        <v>17016</v>
      </c>
      <c r="V762" s="11">
        <v>17016</v>
      </c>
      <c r="W762" s="12">
        <f t="shared" si="220"/>
        <v>810</v>
      </c>
      <c r="X762" s="415">
        <f t="shared" si="230"/>
        <v>0.05</v>
      </c>
      <c r="Y762" s="416" t="str">
        <f t="shared" si="229"/>
        <v>4.00%-6.00%</v>
      </c>
      <c r="Z762" s="15"/>
      <c r="AA762" s="15"/>
      <c r="AB762" s="15"/>
      <c r="AC762" s="96"/>
      <c r="AD762" s="8">
        <f t="shared" si="221"/>
        <v>0</v>
      </c>
      <c r="AE762" s="17">
        <f t="shared" si="222"/>
        <v>17016</v>
      </c>
      <c r="AF762" s="18">
        <f t="shared" si="223"/>
        <v>810</v>
      </c>
      <c r="AG762" s="417">
        <f t="shared" si="224"/>
        <v>4.9981488337652813E-2</v>
      </c>
      <c r="AH762" s="20">
        <v>14</v>
      </c>
      <c r="AI762" s="20">
        <v>900</v>
      </c>
      <c r="AJ762" s="20"/>
      <c r="AK762" s="20">
        <v>688</v>
      </c>
      <c r="AL762" s="20">
        <f t="shared" si="225"/>
        <v>249712</v>
      </c>
      <c r="AM762" s="7">
        <v>5</v>
      </c>
      <c r="AN762" s="20"/>
      <c r="AO762" s="21" t="s">
        <v>2446</v>
      </c>
      <c r="AP762" s="21" t="s">
        <v>179</v>
      </c>
      <c r="AQ762" s="5" t="s">
        <v>423</v>
      </c>
      <c r="AR762" s="5" t="s">
        <v>424</v>
      </c>
      <c r="AS762" s="5" t="s">
        <v>425</v>
      </c>
      <c r="AT762" s="20"/>
      <c r="AU762" s="21" t="s">
        <v>2447</v>
      </c>
      <c r="AV762" s="21"/>
      <c r="AW762" s="145" t="e" vm="1">
        <f t="shared" ca="1" si="226"/>
        <v>#NAME?</v>
      </c>
      <c r="AX762" s="21" t="str">
        <f>VLOOKUP(表1[[#This Row],[Pers.no.]],'[6]Person Detail'!$B:$L,11,0)</f>
        <v>70-90</v>
      </c>
      <c r="AY762" s="404">
        <f>VLOOKUP(表1[[#This Row],[Pers.no.]],'[6]Person Detail'!$B:$R,17,0)</f>
        <v>1.024658573596358</v>
      </c>
      <c r="AZ762" s="404">
        <f>VLOOKUP(表1[[#This Row],[Pers.no.]],'[6]Person Detail'!$B:$W,21,0)</f>
        <v>1.1168849069607167</v>
      </c>
      <c r="BA762" s="404">
        <f>VLOOKUP(表1[[#This Row],[Pers.no.]],'[6]Person Detail'!$B:$W,22,0)</f>
        <v>1.1655170159207557</v>
      </c>
    </row>
    <row r="763" spans="1:53" ht="19.95" customHeight="1">
      <c r="A763" s="87" t="s">
        <v>562</v>
      </c>
      <c r="B763" s="5">
        <v>1520008</v>
      </c>
      <c r="C763" s="5" t="s">
        <v>54</v>
      </c>
      <c r="D763" s="5" t="s">
        <v>55</v>
      </c>
      <c r="E763" s="5" t="s">
        <v>564</v>
      </c>
      <c r="F763" s="5" t="s">
        <v>2430</v>
      </c>
      <c r="G763" s="5" t="s">
        <v>2427</v>
      </c>
      <c r="H763" s="6">
        <v>33420</v>
      </c>
      <c r="I763" s="5" t="s">
        <v>432</v>
      </c>
      <c r="J763" s="5" t="s">
        <v>433</v>
      </c>
      <c r="K763" s="5" t="s">
        <v>89</v>
      </c>
      <c r="L763" s="7">
        <v>2</v>
      </c>
      <c r="M763" s="7">
        <v>3</v>
      </c>
      <c r="N763" s="8">
        <v>10860</v>
      </c>
      <c r="O763" s="414">
        <v>2.5000000000000001E-2</v>
      </c>
      <c r="P763" s="10">
        <f t="shared" si="214"/>
        <v>272</v>
      </c>
      <c r="Q763" s="414">
        <v>0</v>
      </c>
      <c r="R763" s="10">
        <f t="shared" si="215"/>
        <v>0</v>
      </c>
      <c r="S763" s="414">
        <f t="shared" si="216"/>
        <v>2.5046040515653775E-2</v>
      </c>
      <c r="T763" s="10">
        <f t="shared" si="217"/>
        <v>272</v>
      </c>
      <c r="U763" s="10">
        <f t="shared" si="218"/>
        <v>11132</v>
      </c>
      <c r="V763" s="11">
        <v>11132</v>
      </c>
      <c r="W763" s="12">
        <f t="shared" si="220"/>
        <v>272</v>
      </c>
      <c r="X763" s="415">
        <f t="shared" si="230"/>
        <v>2.5000000000000001E-2</v>
      </c>
      <c r="Y763" s="416" t="str">
        <f t="shared" si="229"/>
        <v>2.00%-3.01%</v>
      </c>
      <c r="Z763" s="15"/>
      <c r="AA763" s="15"/>
      <c r="AB763" s="15"/>
      <c r="AC763" s="96"/>
      <c r="AD763" s="8">
        <f t="shared" si="221"/>
        <v>0</v>
      </c>
      <c r="AE763" s="17">
        <f t="shared" si="222"/>
        <v>11132</v>
      </c>
      <c r="AF763" s="18">
        <f t="shared" si="223"/>
        <v>272</v>
      </c>
      <c r="AG763" s="417">
        <f t="shared" si="224"/>
        <v>2.5046040515653845E-2</v>
      </c>
      <c r="AH763" s="20">
        <v>14</v>
      </c>
      <c r="AI763" s="20">
        <v>450</v>
      </c>
      <c r="AJ763" s="20"/>
      <c r="AK763" s="20">
        <v>688</v>
      </c>
      <c r="AL763" s="20">
        <f t="shared" si="225"/>
        <v>161936</v>
      </c>
      <c r="AM763" s="7">
        <v>3</v>
      </c>
      <c r="AN763" s="20"/>
      <c r="AO763" s="408" t="s">
        <v>2448</v>
      </c>
      <c r="AP763" s="21" t="s">
        <v>179</v>
      </c>
      <c r="AQ763" s="5" t="s">
        <v>423</v>
      </c>
      <c r="AR763" s="5" t="s">
        <v>424</v>
      </c>
      <c r="AS763" s="5" t="s">
        <v>425</v>
      </c>
      <c r="AT763" s="20"/>
      <c r="AU763" s="21"/>
      <c r="AV763" s="21"/>
      <c r="AW763" s="145" t="e" vm="1">
        <f t="shared" ca="1" si="226"/>
        <v>#NAME?</v>
      </c>
      <c r="AX763" s="21" t="str">
        <f>VLOOKUP(表1[[#This Row],[Pers.no.]],'[6]Person Detail'!$B:$L,11,0)</f>
        <v>70-90</v>
      </c>
      <c r="AY763" s="404">
        <f>VLOOKUP(表1[[#This Row],[Pers.no.]],'[6]Person Detail'!$B:$R,17,0)</f>
        <v>0.87881853125632203</v>
      </c>
      <c r="AZ763" s="404">
        <f>VLOOKUP(表1[[#This Row],[Pers.no.]],'[6]Person Detail'!$B:$W,21,0)</f>
        <v>1.0416267024745827</v>
      </c>
      <c r="BA763" s="404">
        <f>VLOOKUP(表1[[#This Row],[Pers.no.]],'[6]Person Detail'!$B:$W,22,0)</f>
        <v>1.0245743212149103</v>
      </c>
    </row>
    <row r="764" spans="1:53" ht="19.95" customHeight="1">
      <c r="A764" s="87" t="s">
        <v>562</v>
      </c>
      <c r="B764" s="5">
        <v>1520011</v>
      </c>
      <c r="C764" s="5" t="s">
        <v>54</v>
      </c>
      <c r="D764" s="5" t="s">
        <v>55</v>
      </c>
      <c r="E764" s="5" t="s">
        <v>564</v>
      </c>
      <c r="F764" s="5" t="s">
        <v>2430</v>
      </c>
      <c r="G764" s="5" t="s">
        <v>2427</v>
      </c>
      <c r="H764" s="6">
        <v>31107</v>
      </c>
      <c r="I764" s="5" t="s">
        <v>421</v>
      </c>
      <c r="J764" s="5" t="s">
        <v>422</v>
      </c>
      <c r="K764" s="5" t="s">
        <v>107</v>
      </c>
      <c r="L764" s="7">
        <v>2</v>
      </c>
      <c r="M764" s="7">
        <v>3</v>
      </c>
      <c r="N764" s="8">
        <v>8035</v>
      </c>
      <c r="O764" s="414">
        <v>2.5000000000000001E-2</v>
      </c>
      <c r="P764" s="10">
        <f t="shared" si="214"/>
        <v>201</v>
      </c>
      <c r="Q764" s="414">
        <v>0</v>
      </c>
      <c r="R764" s="10">
        <f t="shared" si="215"/>
        <v>0</v>
      </c>
      <c r="S764" s="414">
        <f t="shared" si="216"/>
        <v>2.5015556938394523E-2</v>
      </c>
      <c r="T764" s="10">
        <f t="shared" si="217"/>
        <v>201</v>
      </c>
      <c r="U764" s="10">
        <f t="shared" si="218"/>
        <v>8236</v>
      </c>
      <c r="V764" s="11">
        <v>8035</v>
      </c>
      <c r="W764" s="12">
        <f t="shared" si="220"/>
        <v>0</v>
      </c>
      <c r="X764" s="415">
        <f t="shared" si="230"/>
        <v>0</v>
      </c>
      <c r="Y764" s="416" t="str">
        <f t="shared" si="229"/>
        <v>2.00%-3.00%</v>
      </c>
      <c r="Z764" s="15"/>
      <c r="AA764" s="15"/>
      <c r="AB764" s="15"/>
      <c r="AC764" s="96"/>
      <c r="AD764" s="8">
        <f t="shared" si="221"/>
        <v>0</v>
      </c>
      <c r="AE764" s="17">
        <f t="shared" si="222"/>
        <v>8035</v>
      </c>
      <c r="AF764" s="18">
        <f t="shared" si="223"/>
        <v>0</v>
      </c>
      <c r="AG764" s="417">
        <f t="shared" si="224"/>
        <v>0</v>
      </c>
      <c r="AH764" s="20">
        <v>14</v>
      </c>
      <c r="AI764" s="20">
        <v>450</v>
      </c>
      <c r="AJ764" s="20"/>
      <c r="AK764" s="20">
        <v>688</v>
      </c>
      <c r="AL764" s="20">
        <f t="shared" si="225"/>
        <v>118578</v>
      </c>
      <c r="AM764" s="7">
        <v>2</v>
      </c>
      <c r="AN764" s="20"/>
      <c r="AO764" s="22" t="s">
        <v>140</v>
      </c>
      <c r="AP764" s="21" t="s">
        <v>140</v>
      </c>
      <c r="AQ764" s="5" t="s">
        <v>423</v>
      </c>
      <c r="AR764" s="5" t="s">
        <v>424</v>
      </c>
      <c r="AS764" s="5" t="s">
        <v>425</v>
      </c>
      <c r="AT764" s="20"/>
      <c r="AU764" s="21"/>
      <c r="AV764" s="21"/>
      <c r="AW764" s="145" t="e" vm="1">
        <f t="shared" ca="1" si="226"/>
        <v>#NAME?</v>
      </c>
      <c r="AX764" s="21" t="str">
        <f>VLOOKUP(表1[[#This Row],[Pers.no.]],'[6]Person Detail'!$B:$L,11,0)</f>
        <v>70-90</v>
      </c>
      <c r="AY764" s="404">
        <f>VLOOKUP(表1[[#This Row],[Pers.no.]],'[6]Person Detail'!$B:$R,17,0)</f>
        <v>0.85026455026455028</v>
      </c>
      <c r="AZ764" s="404">
        <f>VLOOKUP(表1[[#This Row],[Pers.no.]],'[6]Person Detail'!$B:$W,21,0)</f>
        <v>0.98528510116492951</v>
      </c>
      <c r="BA764" s="404">
        <f>VLOOKUP(表1[[#This Row],[Pers.no.]],'[6]Person Detail'!$B:$W,22,0)</f>
        <v>0.96123938270128007</v>
      </c>
    </row>
    <row r="765" spans="1:53" ht="19.95" customHeight="1">
      <c r="A765" s="87" t="s">
        <v>562</v>
      </c>
      <c r="B765" s="5">
        <v>1520004</v>
      </c>
      <c r="C765" s="5" t="s">
        <v>54</v>
      </c>
      <c r="D765" s="5" t="s">
        <v>55</v>
      </c>
      <c r="E765" s="5" t="s">
        <v>564</v>
      </c>
      <c r="F765" s="5" t="s">
        <v>2425</v>
      </c>
      <c r="G765" s="5" t="s">
        <v>2453</v>
      </c>
      <c r="H765" s="6">
        <v>33786</v>
      </c>
      <c r="I765" s="5" t="s">
        <v>80</v>
      </c>
      <c r="J765" s="5" t="s">
        <v>463</v>
      </c>
      <c r="K765" s="5" t="s">
        <v>66</v>
      </c>
      <c r="L765" s="7">
        <v>2</v>
      </c>
      <c r="M765" s="7">
        <v>3</v>
      </c>
      <c r="N765" s="8">
        <v>16374</v>
      </c>
      <c r="O765" s="414">
        <v>0.03</v>
      </c>
      <c r="P765" s="10">
        <f>ROUND(N765*O765,0)</f>
        <v>491</v>
      </c>
      <c r="Q765" s="414">
        <v>0</v>
      </c>
      <c r="R765" s="10">
        <f>ROUND(N765*Q765,0)</f>
        <v>0</v>
      </c>
      <c r="S765" s="414">
        <f>T765/N765</f>
        <v>2.9986564064981066E-2</v>
      </c>
      <c r="T765" s="10">
        <f>P765+R765</f>
        <v>491</v>
      </c>
      <c r="U765" s="10">
        <f>N765+T765</f>
        <v>16865</v>
      </c>
      <c r="V765" s="11">
        <v>16374</v>
      </c>
      <c r="W765" s="12">
        <f t="shared" si="220"/>
        <v>0</v>
      </c>
      <c r="X765" s="415">
        <f t="shared" si="230"/>
        <v>0</v>
      </c>
      <c r="Y765" s="416" t="str">
        <f>IF(OR(L765=1,L765=2,L765=4),TEXT(S765*0.8,"0.00%")&amp;"-"&amp;TEXT(S765*1.2,"0.00%"),IF(OR(L765=3,L765=6),TEXT(0,"0.00%")&amp;"-"&amp;TEXT(7%*1.2,"0.00%"),IF(OR(L765=5,L765=7),TEXT((R765/N765),"0.00%")&amp;"-"&amp;TEXT((R765/N765)+7%,"0.00%"),"")))</f>
        <v>2.40%-3.60%</v>
      </c>
      <c r="Z765" s="15"/>
      <c r="AA765" s="15"/>
      <c r="AB765" s="15"/>
      <c r="AC765" s="96"/>
      <c r="AD765" s="8">
        <f t="shared" si="221"/>
        <v>0</v>
      </c>
      <c r="AE765" s="17">
        <f>V765+AD765</f>
        <v>16374</v>
      </c>
      <c r="AF765" s="18">
        <f>AE765-N765</f>
        <v>0</v>
      </c>
      <c r="AG765" s="417">
        <f>AE765/N765-1</f>
        <v>0</v>
      </c>
      <c r="AH765" s="20">
        <v>14</v>
      </c>
      <c r="AI765" s="20">
        <v>450</v>
      </c>
      <c r="AJ765" s="20"/>
      <c r="AK765" s="20">
        <v>688</v>
      </c>
      <c r="AL765" s="20">
        <f>AE765*AH765+AI765*12+AK765+IF(AB765="",AJ765,IF(AB765="D",5000,IF(AB765="C",1000,0)))*12</f>
        <v>235324</v>
      </c>
      <c r="AM765" s="7">
        <v>3</v>
      </c>
      <c r="AN765" s="20"/>
      <c r="AO765" s="22" t="s">
        <v>2446</v>
      </c>
      <c r="AP765" s="21" t="s">
        <v>179</v>
      </c>
      <c r="AQ765" s="5" t="s">
        <v>465</v>
      </c>
      <c r="AR765" s="5" t="s">
        <v>424</v>
      </c>
      <c r="AS765" s="5" t="s">
        <v>425</v>
      </c>
      <c r="AT765" s="20"/>
      <c r="AU765" s="21"/>
      <c r="AV765" s="21"/>
      <c r="AW765" s="145" t="e" vm="1">
        <f t="shared" ca="1" si="226"/>
        <v>#NAME?</v>
      </c>
      <c r="AX765" s="21" t="str">
        <f>VLOOKUP(表1[[#This Row],[Pers.no.]],'[6]Person Detail'!$B:$L,11,0)</f>
        <v>50-70</v>
      </c>
      <c r="AY765" s="404">
        <f>VLOOKUP(表1[[#This Row],[Pers.no.]],'[6]Person Detail'!$B:$R,17,0)</f>
        <v>1.0352807283763277</v>
      </c>
      <c r="AZ765" s="404">
        <f>VLOOKUP(表1[[#This Row],[Pers.no.]],'[6]Person Detail'!$B:$W,21,0)</f>
        <v>1.1284631288766369</v>
      </c>
      <c r="BA765" s="404">
        <f>VLOOKUP(表1[[#This Row],[Pers.no.]],'[6]Person Detail'!$B:$W,22,0)</f>
        <v>1.0705809277844978</v>
      </c>
    </row>
    <row r="766" spans="1:53" ht="19.95" customHeight="1">
      <c r="A766" s="87" t="s">
        <v>562</v>
      </c>
      <c r="B766" s="5">
        <v>15009989</v>
      </c>
      <c r="C766" s="5" t="s">
        <v>54</v>
      </c>
      <c r="D766" s="5" t="s">
        <v>55</v>
      </c>
      <c r="E766" s="5" t="s">
        <v>564</v>
      </c>
      <c r="F766" s="5" t="s">
        <v>2425</v>
      </c>
      <c r="G766" s="5" t="s">
        <v>462</v>
      </c>
      <c r="H766" s="6">
        <v>41373</v>
      </c>
      <c r="I766" s="5" t="s">
        <v>468</v>
      </c>
      <c r="J766" s="5" t="s">
        <v>468</v>
      </c>
      <c r="K766" s="5" t="s">
        <v>59</v>
      </c>
      <c r="L766" s="7">
        <v>2</v>
      </c>
      <c r="M766" s="7">
        <v>5</v>
      </c>
      <c r="N766" s="8">
        <v>23470</v>
      </c>
      <c r="O766" s="414">
        <v>0.05</v>
      </c>
      <c r="P766" s="10">
        <f t="shared" ref="P766:P788" si="231">ROUND(N766*O766,0)</f>
        <v>1174</v>
      </c>
      <c r="Q766" s="414">
        <v>2.7E-2</v>
      </c>
      <c r="R766" s="10">
        <f t="shared" ref="R766:R788" si="232">ROUND(N766*Q766,0)</f>
        <v>634</v>
      </c>
      <c r="S766" s="414">
        <f t="shared" ref="S766:S788" si="233">T766/N766</f>
        <v>7.7034512143161482E-2</v>
      </c>
      <c r="T766" s="10">
        <f t="shared" ref="T766:T788" si="234">P766+R766</f>
        <v>1808</v>
      </c>
      <c r="U766" s="10">
        <f t="shared" ref="U766:U788" si="235">N766+T766</f>
        <v>25278</v>
      </c>
      <c r="V766" s="11">
        <v>25250</v>
      </c>
      <c r="W766" s="12">
        <f t="shared" si="220"/>
        <v>1780</v>
      </c>
      <c r="X766" s="415">
        <f t="shared" si="230"/>
        <v>7.5800000000000006E-2</v>
      </c>
      <c r="Y766" s="416" t="str">
        <f t="shared" ref="Y766:Y788" si="236">IF(OR(L766=1,L766=2,L766=4),TEXT(S766*0.8,"0.00%")&amp;"-"&amp;TEXT(S766*1.2,"0.00%"),IF(OR(L766=3,L766=6),TEXT(0,"0.00%")&amp;"-"&amp;TEXT(7%*1.2,"0.00%"),IF(OR(L766=5,L766=7),TEXT((R766/N766),"0.00%")&amp;"-"&amp;TEXT((R766/N766)+7%,"0.00%"),"")))</f>
        <v>6.16%-9.24%</v>
      </c>
      <c r="Z766" s="15"/>
      <c r="AA766" s="15"/>
      <c r="AB766" s="15"/>
      <c r="AC766" s="96"/>
      <c r="AD766" s="8">
        <f t="shared" si="221"/>
        <v>0</v>
      </c>
      <c r="AE766" s="17">
        <f t="shared" ref="AE766:AE788" si="237">V766+AD766</f>
        <v>25250</v>
      </c>
      <c r="AF766" s="18">
        <f t="shared" ref="AF766:AF788" si="238">AE766-N766</f>
        <v>1780</v>
      </c>
      <c r="AG766" s="417">
        <f t="shared" ref="AG766:AG788" si="239">AE766/N766-1</f>
        <v>7.5841499786962085E-2</v>
      </c>
      <c r="AH766" s="20">
        <v>14</v>
      </c>
      <c r="AI766" s="20">
        <v>450</v>
      </c>
      <c r="AJ766" s="20"/>
      <c r="AK766" s="20">
        <v>688</v>
      </c>
      <c r="AL766" s="20">
        <f t="shared" ref="AL766:AL788" si="240">AE766*AH766+AI766*12+AK766+IF(AB766="",AJ766,IF(AB766="D",5000,IF(AB766="C",1000,0)))*12</f>
        <v>359588</v>
      </c>
      <c r="AM766" s="7">
        <v>5</v>
      </c>
      <c r="AN766" s="20"/>
      <c r="AO766" s="21" t="s">
        <v>126</v>
      </c>
      <c r="AP766" s="21" t="s">
        <v>126</v>
      </c>
      <c r="AQ766" s="5" t="s">
        <v>469</v>
      </c>
      <c r="AR766" s="5" t="s">
        <v>424</v>
      </c>
      <c r="AS766" s="5" t="s">
        <v>425</v>
      </c>
      <c r="AT766" s="20"/>
      <c r="AU766" s="21"/>
      <c r="AV766" s="21"/>
      <c r="AW766" s="145" t="e" vm="1">
        <f t="shared" ca="1" si="226"/>
        <v>#NAME?</v>
      </c>
      <c r="AX766" s="21" t="str">
        <f>VLOOKUP(表1[[#This Row],[Pers.no.]],'[6]Person Detail'!$B:$L,11,0)</f>
        <v>70-90</v>
      </c>
      <c r="AY766" s="404">
        <f>VLOOKUP(表1[[#This Row],[Pers.no.]],'[6]Person Detail'!$B:$R,17,0)</f>
        <v>1.0097663812760831</v>
      </c>
      <c r="AZ766" s="404">
        <f>VLOOKUP(表1[[#This Row],[Pers.no.]],'[6]Person Detail'!$B:$W,21,0)</f>
        <v>1.1031986650685093</v>
      </c>
      <c r="BA766" s="404">
        <f>VLOOKUP(表1[[#This Row],[Pers.no.]],'[6]Person Detail'!$B:$W,22,0)</f>
        <v>1.1525207111395122</v>
      </c>
    </row>
    <row r="767" spans="1:53" ht="19.95" customHeight="1">
      <c r="A767" s="87" t="s">
        <v>562</v>
      </c>
      <c r="B767" s="5">
        <v>1009417</v>
      </c>
      <c r="C767" s="5" t="s">
        <v>54</v>
      </c>
      <c r="D767" s="5" t="s">
        <v>55</v>
      </c>
      <c r="E767" s="5" t="s">
        <v>564</v>
      </c>
      <c r="F767" s="5" t="s">
        <v>2425</v>
      </c>
      <c r="G767" s="5" t="s">
        <v>2453</v>
      </c>
      <c r="H767" s="6">
        <v>41634</v>
      </c>
      <c r="I767" s="5" t="s">
        <v>1305</v>
      </c>
      <c r="J767" s="5" t="s">
        <v>1305</v>
      </c>
      <c r="K767" s="5" t="s">
        <v>107</v>
      </c>
      <c r="L767" s="7">
        <v>2</v>
      </c>
      <c r="M767" s="7">
        <v>3</v>
      </c>
      <c r="N767" s="8">
        <v>6162</v>
      </c>
      <c r="O767" s="414">
        <v>2.5000000000000001E-2</v>
      </c>
      <c r="P767" s="10">
        <f t="shared" si="231"/>
        <v>154</v>
      </c>
      <c r="Q767" s="414">
        <v>0</v>
      </c>
      <c r="R767" s="10">
        <f t="shared" si="232"/>
        <v>0</v>
      </c>
      <c r="S767" s="414">
        <f t="shared" si="233"/>
        <v>2.4991885751379422E-2</v>
      </c>
      <c r="T767" s="10">
        <f t="shared" si="234"/>
        <v>154</v>
      </c>
      <c r="U767" s="10">
        <f t="shared" si="235"/>
        <v>6316</v>
      </c>
      <c r="V767" s="11">
        <v>6500</v>
      </c>
      <c r="W767" s="12">
        <f t="shared" si="220"/>
        <v>338</v>
      </c>
      <c r="X767" s="415">
        <f t="shared" si="230"/>
        <v>5.4899999999999997E-2</v>
      </c>
      <c r="Y767" s="416" t="str">
        <f t="shared" si="236"/>
        <v>2.00%-3.00%</v>
      </c>
      <c r="Z767" s="15"/>
      <c r="AA767" s="15"/>
      <c r="AB767" s="15"/>
      <c r="AC767" s="96"/>
      <c r="AD767" s="8">
        <f t="shared" si="221"/>
        <v>0</v>
      </c>
      <c r="AE767" s="17">
        <f t="shared" si="237"/>
        <v>6500</v>
      </c>
      <c r="AF767" s="18">
        <f t="shared" si="238"/>
        <v>338</v>
      </c>
      <c r="AG767" s="417">
        <f t="shared" si="239"/>
        <v>5.4852320675105481E-2</v>
      </c>
      <c r="AH767" s="20">
        <v>14</v>
      </c>
      <c r="AI767" s="20">
        <v>450</v>
      </c>
      <c r="AJ767" s="20"/>
      <c r="AK767" s="20">
        <v>688</v>
      </c>
      <c r="AL767" s="20">
        <f t="shared" si="240"/>
        <v>97088</v>
      </c>
      <c r="AM767" s="7">
        <v>3</v>
      </c>
      <c r="AN767" s="20"/>
      <c r="AO767" s="22" t="s">
        <v>179</v>
      </c>
      <c r="AP767" s="21" t="s">
        <v>179</v>
      </c>
      <c r="AQ767" s="5" t="s">
        <v>469</v>
      </c>
      <c r="AR767" s="5" t="s">
        <v>424</v>
      </c>
      <c r="AS767" s="5" t="s">
        <v>425</v>
      </c>
      <c r="AT767" s="20"/>
      <c r="AU767" s="21"/>
      <c r="AV767" s="21"/>
      <c r="AW767" s="145" t="e" vm="1">
        <f t="shared" ca="1" si="226"/>
        <v>#NAME?</v>
      </c>
      <c r="AX767" s="21" t="str">
        <f>VLOOKUP(表1[[#This Row],[Pers.no.]],'[6]Person Detail'!$B:$L,11,0)</f>
        <v>70-90</v>
      </c>
      <c r="AY767" s="404">
        <f>VLOOKUP(表1[[#This Row],[Pers.no.]],'[6]Person Detail'!$B:$R,17,0)</f>
        <v>0.65206349206349201</v>
      </c>
      <c r="AZ767" s="404">
        <f>VLOOKUP(表1[[#This Row],[Pers.no.]],'[6]Person Detail'!$B:$W,21,0)</f>
        <v>0.75561005518087065</v>
      </c>
      <c r="BA767" s="404">
        <f>VLOOKUP(表1[[#This Row],[Pers.no.]],'[6]Person Detail'!$B:$W,22,0)</f>
        <v>0.77760497667185069</v>
      </c>
    </row>
    <row r="768" spans="1:53" ht="19.95" customHeight="1">
      <c r="A768" s="87" t="s">
        <v>562</v>
      </c>
      <c r="B768" s="5">
        <v>1120031</v>
      </c>
      <c r="C768" s="5" t="s">
        <v>54</v>
      </c>
      <c r="D768" s="5" t="s">
        <v>55</v>
      </c>
      <c r="E768" s="5" t="s">
        <v>564</v>
      </c>
      <c r="F768" s="5" t="s">
        <v>2458</v>
      </c>
      <c r="G768" s="5" t="s">
        <v>2453</v>
      </c>
      <c r="H768" s="6">
        <v>36584</v>
      </c>
      <c r="I768" s="5" t="s">
        <v>340</v>
      </c>
      <c r="J768" s="5" t="s">
        <v>2459</v>
      </c>
      <c r="K768" s="5" t="s">
        <v>341</v>
      </c>
      <c r="L768" s="7">
        <v>2</v>
      </c>
      <c r="M768" s="7">
        <v>3</v>
      </c>
      <c r="N768" s="8">
        <v>29250</v>
      </c>
      <c r="O768" s="414">
        <v>0.03</v>
      </c>
      <c r="P768" s="10">
        <f t="shared" si="231"/>
        <v>878</v>
      </c>
      <c r="Q768" s="414">
        <v>0</v>
      </c>
      <c r="R768" s="10">
        <f t="shared" si="232"/>
        <v>0</v>
      </c>
      <c r="S768" s="414">
        <f t="shared" si="233"/>
        <v>3.0017094017094018E-2</v>
      </c>
      <c r="T768" s="10">
        <f t="shared" si="234"/>
        <v>878</v>
      </c>
      <c r="U768" s="10">
        <f t="shared" si="235"/>
        <v>30128</v>
      </c>
      <c r="V768" s="11">
        <v>29250</v>
      </c>
      <c r="W768" s="12">
        <f t="shared" si="220"/>
        <v>0</v>
      </c>
      <c r="X768" s="415">
        <f t="shared" si="230"/>
        <v>0</v>
      </c>
      <c r="Y768" s="416" t="str">
        <f t="shared" si="236"/>
        <v>2.40%-3.60%</v>
      </c>
      <c r="Z768" s="15"/>
      <c r="AA768" s="15"/>
      <c r="AB768" s="15"/>
      <c r="AC768" s="96"/>
      <c r="AD768" s="8">
        <f t="shared" si="221"/>
        <v>0</v>
      </c>
      <c r="AE768" s="17">
        <f t="shared" si="237"/>
        <v>29250</v>
      </c>
      <c r="AF768" s="18">
        <f t="shared" si="238"/>
        <v>0</v>
      </c>
      <c r="AG768" s="417">
        <f t="shared" si="239"/>
        <v>0</v>
      </c>
      <c r="AH768" s="20">
        <v>14</v>
      </c>
      <c r="AI768" s="20">
        <v>950</v>
      </c>
      <c r="AJ768" s="20">
        <v>1000</v>
      </c>
      <c r="AK768" s="20">
        <v>688</v>
      </c>
      <c r="AL768" s="20">
        <f t="shared" si="240"/>
        <v>433588</v>
      </c>
      <c r="AM768" s="7">
        <v>4</v>
      </c>
      <c r="AN768" s="20"/>
      <c r="AO768" s="22" t="s">
        <v>179</v>
      </c>
      <c r="AP768" s="21" t="s">
        <v>179</v>
      </c>
      <c r="AQ768" s="5" t="s">
        <v>469</v>
      </c>
      <c r="AR768" s="5" t="s">
        <v>424</v>
      </c>
      <c r="AS768" s="5" t="s">
        <v>425</v>
      </c>
      <c r="AT768" s="20"/>
      <c r="AU768" s="21"/>
      <c r="AV768" s="21"/>
      <c r="AW768" s="145" t="e" vm="1">
        <f t="shared" ca="1" si="226"/>
        <v>#NAME?</v>
      </c>
      <c r="AX768" s="21" t="str">
        <f>VLOOKUP(表1[[#This Row],[Pers.no.]],'[6]Person Detail'!$B:$L,11,0)</f>
        <v>50-70</v>
      </c>
      <c r="AY768" s="404">
        <f>VLOOKUP(表1[[#This Row],[Pers.no.]],'[6]Person Detail'!$B:$R,17,0)</f>
        <v>0.74138848756748532</v>
      </c>
      <c r="AZ768" s="404">
        <f>VLOOKUP(表1[[#This Row],[Pers.no.]],'[6]Person Detail'!$B:$W,21,0)</f>
        <v>1.076158940397351</v>
      </c>
      <c r="BA768" s="404">
        <f>VLOOKUP(表1[[#This Row],[Pers.no.]],'[6]Person Detail'!$B:$W,22,0)</f>
        <v>1.0397781806547937</v>
      </c>
    </row>
    <row r="769" spans="1:53" ht="19.95" customHeight="1">
      <c r="A769" s="87" t="s">
        <v>562</v>
      </c>
      <c r="B769" s="5">
        <v>1421065</v>
      </c>
      <c r="C769" s="5" t="s">
        <v>54</v>
      </c>
      <c r="D769" s="5" t="s">
        <v>55</v>
      </c>
      <c r="E769" s="5" t="s">
        <v>564</v>
      </c>
      <c r="F769" s="5" t="s">
        <v>2462</v>
      </c>
      <c r="G769" s="5" t="s">
        <v>2463</v>
      </c>
      <c r="H769" s="6">
        <v>39630</v>
      </c>
      <c r="I769" s="5" t="s">
        <v>150</v>
      </c>
      <c r="J769" s="5" t="s">
        <v>479</v>
      </c>
      <c r="K769" s="5" t="s">
        <v>59</v>
      </c>
      <c r="L769" s="7">
        <v>2</v>
      </c>
      <c r="M769" s="7">
        <v>3</v>
      </c>
      <c r="N769" s="8">
        <v>23249</v>
      </c>
      <c r="O769" s="414">
        <v>0</v>
      </c>
      <c r="P769" s="10">
        <f t="shared" si="231"/>
        <v>0</v>
      </c>
      <c r="Q769" s="414">
        <v>0</v>
      </c>
      <c r="R769" s="10">
        <f t="shared" si="232"/>
        <v>0</v>
      </c>
      <c r="S769" s="414">
        <f t="shared" si="233"/>
        <v>0</v>
      </c>
      <c r="T769" s="10">
        <f t="shared" si="234"/>
        <v>0</v>
      </c>
      <c r="U769" s="10">
        <f t="shared" si="235"/>
        <v>23249</v>
      </c>
      <c r="V769" s="11">
        <v>24000</v>
      </c>
      <c r="W769" s="12">
        <f t="shared" si="220"/>
        <v>751</v>
      </c>
      <c r="X769" s="415">
        <f t="shared" si="230"/>
        <v>3.2300000000000002E-2</v>
      </c>
      <c r="Y769" s="416" t="str">
        <f t="shared" si="236"/>
        <v>0.00%-0.00%</v>
      </c>
      <c r="Z769" s="15"/>
      <c r="AA769" s="15"/>
      <c r="AB769" s="15"/>
      <c r="AC769" s="96"/>
      <c r="AD769" s="8">
        <f t="shared" si="221"/>
        <v>0</v>
      </c>
      <c r="AE769" s="17">
        <f t="shared" si="237"/>
        <v>24000</v>
      </c>
      <c r="AF769" s="18">
        <f t="shared" si="238"/>
        <v>751</v>
      </c>
      <c r="AG769" s="417">
        <f t="shared" si="239"/>
        <v>3.2302464622134375E-2</v>
      </c>
      <c r="AH769" s="20">
        <v>14</v>
      </c>
      <c r="AI769" s="20">
        <v>950</v>
      </c>
      <c r="AJ769" s="20"/>
      <c r="AK769" s="20">
        <v>688</v>
      </c>
      <c r="AL769" s="20">
        <f t="shared" si="240"/>
        <v>348088</v>
      </c>
      <c r="AM769" s="7">
        <v>3</v>
      </c>
      <c r="AN769" s="20"/>
      <c r="AO769" s="22" t="s">
        <v>2464</v>
      </c>
      <c r="AP769" s="21" t="s">
        <v>179</v>
      </c>
      <c r="AQ769" s="5" t="s">
        <v>469</v>
      </c>
      <c r="AR769" s="5" t="s">
        <v>424</v>
      </c>
      <c r="AS769" s="5" t="s">
        <v>425</v>
      </c>
      <c r="AT769" s="20"/>
      <c r="AU769" s="21"/>
      <c r="AV769" s="21"/>
      <c r="AW769" s="145" t="e" vm="1">
        <f t="shared" ca="1" si="226"/>
        <v>#NAME?</v>
      </c>
      <c r="AX769" s="21" t="str">
        <f>VLOOKUP(表1[[#This Row],[Pers.no.]],'[6]Person Detail'!$B:$L,11,0)</f>
        <v>&gt;90</v>
      </c>
      <c r="AY769" s="404">
        <f>VLOOKUP(表1[[#This Row],[Pers.no.]],'[6]Person Detail'!$B:$R,17,0)</f>
        <v>1.0002581422363723</v>
      </c>
      <c r="AZ769" s="404">
        <f>VLOOKUP(表1[[#This Row],[Pers.no.]],'[6]Person Detail'!$B:$W,21,0)</f>
        <v>1.092810641848222</v>
      </c>
      <c r="BA769" s="404">
        <f>VLOOKUP(表1[[#This Row],[Pers.no.]],'[6]Person Detail'!$B:$W,22,0)</f>
        <v>1.0954652303900312</v>
      </c>
    </row>
    <row r="770" spans="1:53" ht="19.95" customHeight="1">
      <c r="A770" s="87" t="s">
        <v>562</v>
      </c>
      <c r="B770" s="5">
        <v>1520041</v>
      </c>
      <c r="C770" s="5" t="s">
        <v>54</v>
      </c>
      <c r="D770" s="5" t="s">
        <v>55</v>
      </c>
      <c r="E770" s="5" t="s">
        <v>564</v>
      </c>
      <c r="F770" s="5" t="s">
        <v>2465</v>
      </c>
      <c r="G770" s="5" t="s">
        <v>2427</v>
      </c>
      <c r="H770" s="6">
        <v>38096</v>
      </c>
      <c r="I770" s="5" t="s">
        <v>340</v>
      </c>
      <c r="J770" s="5" t="s">
        <v>2466</v>
      </c>
      <c r="K770" s="5" t="s">
        <v>341</v>
      </c>
      <c r="L770" s="7">
        <v>2</v>
      </c>
      <c r="M770" s="7">
        <v>3</v>
      </c>
      <c r="N770" s="8">
        <v>27180</v>
      </c>
      <c r="O770" s="414">
        <v>3.5000000000000003E-2</v>
      </c>
      <c r="P770" s="10">
        <f t="shared" si="231"/>
        <v>951</v>
      </c>
      <c r="Q770" s="414">
        <v>0</v>
      </c>
      <c r="R770" s="10">
        <f t="shared" si="232"/>
        <v>0</v>
      </c>
      <c r="S770" s="414">
        <f t="shared" si="233"/>
        <v>3.4988962472406182E-2</v>
      </c>
      <c r="T770" s="10">
        <f t="shared" si="234"/>
        <v>951</v>
      </c>
      <c r="U770" s="10">
        <f t="shared" si="235"/>
        <v>28131</v>
      </c>
      <c r="V770" s="11">
        <v>28131</v>
      </c>
      <c r="W770" s="12">
        <f t="shared" si="220"/>
        <v>951</v>
      </c>
      <c r="X770" s="415">
        <f>ROUND(V770/N770-1,4)</f>
        <v>3.5000000000000003E-2</v>
      </c>
      <c r="Y770" s="416" t="str">
        <f t="shared" si="236"/>
        <v>2.80%-4.20%</v>
      </c>
      <c r="Z770" s="15"/>
      <c r="AA770" s="15"/>
      <c r="AB770" s="15"/>
      <c r="AC770" s="96"/>
      <c r="AD770" s="8">
        <f t="shared" si="221"/>
        <v>0</v>
      </c>
      <c r="AE770" s="17">
        <f t="shared" si="237"/>
        <v>28131</v>
      </c>
      <c r="AF770" s="18">
        <f t="shared" si="238"/>
        <v>951</v>
      </c>
      <c r="AG770" s="417">
        <f t="shared" si="239"/>
        <v>3.4988962472406238E-2</v>
      </c>
      <c r="AH770" s="20">
        <v>14</v>
      </c>
      <c r="AI770" s="20">
        <v>450</v>
      </c>
      <c r="AJ770" s="20">
        <v>1000</v>
      </c>
      <c r="AK770" s="20">
        <v>688</v>
      </c>
      <c r="AL770" s="20">
        <f t="shared" si="240"/>
        <v>411922</v>
      </c>
      <c r="AM770" s="7">
        <v>5</v>
      </c>
      <c r="AN770" s="20"/>
      <c r="AO770" s="21" t="s">
        <v>179</v>
      </c>
      <c r="AP770" s="21" t="s">
        <v>179</v>
      </c>
      <c r="AQ770" s="5" t="s">
        <v>469</v>
      </c>
      <c r="AR770" s="5" t="s">
        <v>424</v>
      </c>
      <c r="AS770" s="5" t="s">
        <v>425</v>
      </c>
      <c r="AT770" s="20"/>
      <c r="AU770" s="21"/>
      <c r="AV770" s="21"/>
      <c r="AW770" s="145" t="e" vm="1">
        <f t="shared" ca="1" si="226"/>
        <v>#NAME?</v>
      </c>
      <c r="AX770" s="21" t="str">
        <f>VLOOKUP(表1[[#This Row],[Pers.no.]],'[6]Person Detail'!$B:$L,11,0)</f>
        <v>&lt;50</v>
      </c>
      <c r="AY770" s="404">
        <f>VLOOKUP(表1[[#This Row],[Pers.no.]],'[6]Person Detail'!$B:$R,17,0)</f>
        <v>0.68892099460117107</v>
      </c>
      <c r="AZ770" s="404">
        <f>VLOOKUP(表1[[#This Row],[Pers.no.]],'[6]Person Detail'!$B:$W,21,0)</f>
        <v>1</v>
      </c>
      <c r="BA770" s="404">
        <f>VLOOKUP(表1[[#This Row],[Pers.no.]],'[6]Person Detail'!$B:$W,22,0)</f>
        <v>1</v>
      </c>
    </row>
    <row r="771" spans="1:53" ht="19.95" customHeight="1">
      <c r="A771" s="87" t="s">
        <v>562</v>
      </c>
      <c r="B771" s="5">
        <v>1007574</v>
      </c>
      <c r="C771" s="5" t="s">
        <v>54</v>
      </c>
      <c r="D771" s="5" t="s">
        <v>55</v>
      </c>
      <c r="E771" s="5" t="s">
        <v>564</v>
      </c>
      <c r="F771" s="5" t="s">
        <v>2469</v>
      </c>
      <c r="G771" s="5" t="s">
        <v>2470</v>
      </c>
      <c r="H771" s="6">
        <v>40994</v>
      </c>
      <c r="I771" s="5" t="s">
        <v>80</v>
      </c>
      <c r="J771" s="5" t="s">
        <v>2471</v>
      </c>
      <c r="K771" s="5" t="s">
        <v>66</v>
      </c>
      <c r="L771" s="7">
        <v>2</v>
      </c>
      <c r="M771" s="7">
        <v>3</v>
      </c>
      <c r="N771" s="8">
        <v>10350</v>
      </c>
      <c r="O771" s="414">
        <v>0.03</v>
      </c>
      <c r="P771" s="10">
        <f t="shared" si="231"/>
        <v>311</v>
      </c>
      <c r="Q771" s="414">
        <v>0</v>
      </c>
      <c r="R771" s="10">
        <f t="shared" si="232"/>
        <v>0</v>
      </c>
      <c r="S771" s="414">
        <f t="shared" si="233"/>
        <v>3.0048309178743963E-2</v>
      </c>
      <c r="T771" s="10">
        <f t="shared" si="234"/>
        <v>311</v>
      </c>
      <c r="U771" s="10">
        <f t="shared" si="235"/>
        <v>10661</v>
      </c>
      <c r="V771" s="11">
        <v>10350</v>
      </c>
      <c r="W771" s="12">
        <f t="shared" si="220"/>
        <v>0</v>
      </c>
      <c r="X771" s="415">
        <f t="shared" si="230"/>
        <v>0</v>
      </c>
      <c r="Y771" s="416" t="str">
        <f t="shared" si="236"/>
        <v>2.40%-3.61%</v>
      </c>
      <c r="Z771" s="15"/>
      <c r="AA771" s="15"/>
      <c r="AB771" s="15"/>
      <c r="AC771" s="96"/>
      <c r="AD771" s="8">
        <f t="shared" si="221"/>
        <v>0</v>
      </c>
      <c r="AE771" s="17">
        <f t="shared" si="237"/>
        <v>10350</v>
      </c>
      <c r="AF771" s="18">
        <f t="shared" si="238"/>
        <v>0</v>
      </c>
      <c r="AG771" s="417">
        <f t="shared" si="239"/>
        <v>0</v>
      </c>
      <c r="AH771" s="20">
        <v>14</v>
      </c>
      <c r="AI771" s="20">
        <v>450</v>
      </c>
      <c r="AJ771" s="20"/>
      <c r="AK771" s="20">
        <v>688</v>
      </c>
      <c r="AL771" s="20">
        <f t="shared" si="240"/>
        <v>150988</v>
      </c>
      <c r="AM771" s="7">
        <v>3</v>
      </c>
      <c r="AN771" s="20"/>
      <c r="AO771" s="22" t="s">
        <v>126</v>
      </c>
      <c r="AP771" s="21" t="s">
        <v>179</v>
      </c>
      <c r="AQ771" s="5" t="s">
        <v>2472</v>
      </c>
      <c r="AR771" s="5" t="s">
        <v>424</v>
      </c>
      <c r="AS771" s="5" t="s">
        <v>425</v>
      </c>
      <c r="AT771" s="20"/>
      <c r="AU771" s="21"/>
      <c r="AV771" s="21"/>
      <c r="AW771" s="145" t="e" vm="1">
        <f t="shared" ca="1" si="226"/>
        <v>#NAME?</v>
      </c>
      <c r="AX771" s="21" t="str">
        <f>VLOOKUP(表1[[#This Row],[Pers.no.]],'[6]Person Detail'!$B:$L,11,0)</f>
        <v>50-70</v>
      </c>
      <c r="AY771" s="404">
        <f>VLOOKUP(表1[[#This Row],[Pers.no.]],'[6]Person Detail'!$B:$R,17,0)</f>
        <v>0.65440060698027314</v>
      </c>
      <c r="AZ771" s="404">
        <f>VLOOKUP(表1[[#This Row],[Pers.no.]],'[6]Person Detail'!$B:$W,21,0)</f>
        <v>0.7133011716057891</v>
      </c>
      <c r="BA771" s="404">
        <f>VLOOKUP(表1[[#This Row],[Pers.no.]],'[6]Person Detail'!$B:$W,22,0)</f>
        <v>0.67671385138448459</v>
      </c>
    </row>
    <row r="772" spans="1:53" ht="19.95" customHeight="1">
      <c r="A772" s="87" t="s">
        <v>562</v>
      </c>
      <c r="B772" s="5">
        <v>1007719</v>
      </c>
      <c r="C772" s="5" t="s">
        <v>54</v>
      </c>
      <c r="D772" s="5" t="s">
        <v>55</v>
      </c>
      <c r="E772" s="5" t="s">
        <v>564</v>
      </c>
      <c r="F772" s="5" t="s">
        <v>2473</v>
      </c>
      <c r="G772" s="5" t="s">
        <v>2470</v>
      </c>
      <c r="H772" s="6">
        <v>41023</v>
      </c>
      <c r="I772" s="5" t="s">
        <v>150</v>
      </c>
      <c r="J772" s="5" t="s">
        <v>2474</v>
      </c>
      <c r="K772" s="5" t="s">
        <v>59</v>
      </c>
      <c r="L772" s="7">
        <v>2</v>
      </c>
      <c r="M772" s="7">
        <v>3</v>
      </c>
      <c r="N772" s="8">
        <v>18100</v>
      </c>
      <c r="O772" s="414">
        <v>2.5000000000000001E-2</v>
      </c>
      <c r="P772" s="10">
        <f t="shared" si="231"/>
        <v>453</v>
      </c>
      <c r="Q772" s="414">
        <v>0</v>
      </c>
      <c r="R772" s="10">
        <f t="shared" si="232"/>
        <v>0</v>
      </c>
      <c r="S772" s="414">
        <f t="shared" si="233"/>
        <v>2.5027624309392264E-2</v>
      </c>
      <c r="T772" s="10">
        <f t="shared" si="234"/>
        <v>453</v>
      </c>
      <c r="U772" s="10">
        <f t="shared" si="235"/>
        <v>18553</v>
      </c>
      <c r="V772" s="11">
        <v>18553</v>
      </c>
      <c r="W772" s="12">
        <f t="shared" si="220"/>
        <v>453</v>
      </c>
      <c r="X772" s="415">
        <f t="shared" si="230"/>
        <v>2.5000000000000001E-2</v>
      </c>
      <c r="Y772" s="416" t="str">
        <f t="shared" si="236"/>
        <v>2.00%-3.00%</v>
      </c>
      <c r="Z772" s="15"/>
      <c r="AA772" s="15"/>
      <c r="AB772" s="15"/>
      <c r="AC772" s="96"/>
      <c r="AD772" s="8">
        <f t="shared" si="221"/>
        <v>0</v>
      </c>
      <c r="AE772" s="17">
        <f t="shared" si="237"/>
        <v>18553</v>
      </c>
      <c r="AF772" s="18">
        <f t="shared" si="238"/>
        <v>453</v>
      </c>
      <c r="AG772" s="417">
        <f t="shared" si="239"/>
        <v>2.5027624309392316E-2</v>
      </c>
      <c r="AH772" s="20">
        <v>14</v>
      </c>
      <c r="AI772" s="20">
        <v>450</v>
      </c>
      <c r="AJ772" s="20"/>
      <c r="AK772" s="20">
        <v>688</v>
      </c>
      <c r="AL772" s="20">
        <f t="shared" si="240"/>
        <v>265830</v>
      </c>
      <c r="AM772" s="7">
        <v>3</v>
      </c>
      <c r="AN772" s="20"/>
      <c r="AO772" s="21" t="s">
        <v>2475</v>
      </c>
      <c r="AP772" s="21" t="s">
        <v>282</v>
      </c>
      <c r="AQ772" s="5" t="s">
        <v>2472</v>
      </c>
      <c r="AR772" s="5" t="s">
        <v>424</v>
      </c>
      <c r="AS772" s="5" t="s">
        <v>425</v>
      </c>
      <c r="AT772" s="20"/>
      <c r="AU772" s="21"/>
      <c r="AV772" s="21"/>
      <c r="AW772" s="145" t="e" vm="1">
        <f t="shared" ca="1" si="226"/>
        <v>#NAME?</v>
      </c>
      <c r="AX772" s="21" t="str">
        <f>VLOOKUP(表1[[#This Row],[Pers.no.]],'[6]Person Detail'!$B:$L,11,0)</f>
        <v>70-90</v>
      </c>
      <c r="AY772" s="404">
        <f>VLOOKUP(表1[[#This Row],[Pers.no.]],'[6]Person Detail'!$B:$R,17,0)</f>
        <v>0.77872907972292738</v>
      </c>
      <c r="AZ772" s="404">
        <f>VLOOKUP(表1[[#This Row],[Pers.no.]],'[6]Person Detail'!$B:$W,21,0)</f>
        <v>0.8507838022045171</v>
      </c>
      <c r="BA772" s="404">
        <f>VLOOKUP(表1[[#This Row],[Pers.no.]],'[6]Person Detail'!$B:$W,22,0)</f>
        <v>0.84684026747609376</v>
      </c>
    </row>
    <row r="773" spans="1:53" ht="19.95" customHeight="1">
      <c r="A773" s="87" t="s">
        <v>562</v>
      </c>
      <c r="B773" s="5">
        <v>1119081</v>
      </c>
      <c r="C773" s="5" t="s">
        <v>54</v>
      </c>
      <c r="D773" s="5" t="s">
        <v>55</v>
      </c>
      <c r="E773" s="5" t="s">
        <v>564</v>
      </c>
      <c r="F773" s="5" t="s">
        <v>2476</v>
      </c>
      <c r="G773" s="5" t="s">
        <v>2470</v>
      </c>
      <c r="H773" s="6">
        <v>37088</v>
      </c>
      <c r="I773" s="5" t="s">
        <v>80</v>
      </c>
      <c r="J773" s="5" t="s">
        <v>2477</v>
      </c>
      <c r="K773" s="5" t="s">
        <v>66</v>
      </c>
      <c r="L773" s="7">
        <v>2</v>
      </c>
      <c r="M773" s="7">
        <v>3</v>
      </c>
      <c r="N773" s="8">
        <v>15590</v>
      </c>
      <c r="O773" s="414">
        <v>0</v>
      </c>
      <c r="P773" s="10">
        <f t="shared" si="231"/>
        <v>0</v>
      </c>
      <c r="Q773" s="414">
        <v>0</v>
      </c>
      <c r="R773" s="10">
        <f t="shared" si="232"/>
        <v>0</v>
      </c>
      <c r="S773" s="414">
        <f t="shared" si="233"/>
        <v>0</v>
      </c>
      <c r="T773" s="10">
        <f t="shared" si="234"/>
        <v>0</v>
      </c>
      <c r="U773" s="10">
        <f t="shared" si="235"/>
        <v>15590</v>
      </c>
      <c r="V773" s="11">
        <v>15590</v>
      </c>
      <c r="W773" s="12">
        <f t="shared" si="220"/>
        <v>0</v>
      </c>
      <c r="X773" s="415">
        <f t="shared" si="230"/>
        <v>0</v>
      </c>
      <c r="Y773" s="416" t="str">
        <f t="shared" si="236"/>
        <v>0.00%-0.00%</v>
      </c>
      <c r="Z773" s="15"/>
      <c r="AA773" s="15"/>
      <c r="AB773" s="15"/>
      <c r="AC773" s="96"/>
      <c r="AD773" s="8">
        <f t="shared" si="221"/>
        <v>0</v>
      </c>
      <c r="AE773" s="17">
        <f t="shared" si="237"/>
        <v>15590</v>
      </c>
      <c r="AF773" s="18">
        <f t="shared" si="238"/>
        <v>0</v>
      </c>
      <c r="AG773" s="417">
        <f t="shared" si="239"/>
        <v>0</v>
      </c>
      <c r="AH773" s="20">
        <v>14</v>
      </c>
      <c r="AI773" s="20">
        <v>450</v>
      </c>
      <c r="AJ773" s="20"/>
      <c r="AK773" s="20">
        <v>688</v>
      </c>
      <c r="AL773" s="20">
        <f t="shared" si="240"/>
        <v>224348</v>
      </c>
      <c r="AM773" s="7">
        <v>3</v>
      </c>
      <c r="AN773" s="20"/>
      <c r="AO773" s="21"/>
      <c r="AP773" s="21"/>
      <c r="AQ773" s="5" t="s">
        <v>2472</v>
      </c>
      <c r="AR773" s="5" t="s">
        <v>424</v>
      </c>
      <c r="AS773" s="5" t="s">
        <v>425</v>
      </c>
      <c r="AT773" s="20"/>
      <c r="AU773" s="21"/>
      <c r="AV773" s="21"/>
      <c r="AW773" s="145" t="e" vm="1">
        <f t="shared" ca="1" si="226"/>
        <v>#NAME?</v>
      </c>
      <c r="AX773" s="21" t="str">
        <f>VLOOKUP(表1[[#This Row],[Pers.no.]],'[6]Person Detail'!$B:$L,11,0)</f>
        <v>&gt;90</v>
      </c>
      <c r="AY773" s="404">
        <f>VLOOKUP(表1[[#This Row],[Pers.no.]],'[6]Person Detail'!$B:$R,17,0)</f>
        <v>0.9857106727364694</v>
      </c>
      <c r="AZ773" s="404">
        <f>VLOOKUP(表1[[#This Row],[Pers.no.]],'[6]Person Detail'!$B:$W,21,0)</f>
        <v>1.0744314266023431</v>
      </c>
      <c r="BA773" s="404">
        <f>VLOOKUP(表1[[#This Row],[Pers.no.]],'[6]Person Detail'!$B:$W,22,0)</f>
        <v>1.0193206708293832</v>
      </c>
    </row>
    <row r="774" spans="1:53" ht="19.95" customHeight="1">
      <c r="A774" s="87" t="s">
        <v>562</v>
      </c>
      <c r="B774" s="5">
        <v>1421181</v>
      </c>
      <c r="C774" s="5" t="s">
        <v>54</v>
      </c>
      <c r="D774" s="5" t="s">
        <v>55</v>
      </c>
      <c r="E774" s="5" t="s">
        <v>564</v>
      </c>
      <c r="F774" s="5" t="s">
        <v>2458</v>
      </c>
      <c r="G774" s="5" t="s">
        <v>2453</v>
      </c>
      <c r="H774" s="6">
        <v>40945</v>
      </c>
      <c r="I774" s="5" t="s">
        <v>150</v>
      </c>
      <c r="J774" s="5" t="s">
        <v>150</v>
      </c>
      <c r="K774" s="5" t="s">
        <v>59</v>
      </c>
      <c r="L774" s="7">
        <v>2</v>
      </c>
      <c r="M774" s="7">
        <v>3</v>
      </c>
      <c r="N774" s="8">
        <v>19300</v>
      </c>
      <c r="O774" s="414">
        <v>2.5000000000000001E-2</v>
      </c>
      <c r="P774" s="10">
        <f t="shared" si="231"/>
        <v>483</v>
      </c>
      <c r="Q774" s="414">
        <v>0</v>
      </c>
      <c r="R774" s="10">
        <f t="shared" si="232"/>
        <v>0</v>
      </c>
      <c r="S774" s="414">
        <f t="shared" si="233"/>
        <v>2.5025906735751294E-2</v>
      </c>
      <c r="T774" s="10">
        <f t="shared" si="234"/>
        <v>483</v>
      </c>
      <c r="U774" s="10">
        <f t="shared" si="235"/>
        <v>19783</v>
      </c>
      <c r="V774" s="11">
        <v>19300</v>
      </c>
      <c r="W774" s="12">
        <f t="shared" si="220"/>
        <v>0</v>
      </c>
      <c r="X774" s="415">
        <f t="shared" si="230"/>
        <v>0</v>
      </c>
      <c r="Y774" s="416" t="str">
        <f t="shared" si="236"/>
        <v>2.00%-3.00%</v>
      </c>
      <c r="Z774" s="15"/>
      <c r="AA774" s="15"/>
      <c r="AB774" s="15"/>
      <c r="AC774" s="96"/>
      <c r="AD774" s="8">
        <f t="shared" si="221"/>
        <v>0</v>
      </c>
      <c r="AE774" s="17">
        <f t="shared" si="237"/>
        <v>19300</v>
      </c>
      <c r="AF774" s="18">
        <f t="shared" si="238"/>
        <v>0</v>
      </c>
      <c r="AG774" s="417">
        <f t="shared" si="239"/>
        <v>0</v>
      </c>
      <c r="AH774" s="20">
        <v>14</v>
      </c>
      <c r="AI774" s="20">
        <v>450</v>
      </c>
      <c r="AJ774" s="20"/>
      <c r="AK774" s="20">
        <v>688</v>
      </c>
      <c r="AL774" s="20">
        <f t="shared" si="240"/>
        <v>276288</v>
      </c>
      <c r="AM774" s="7">
        <v>4</v>
      </c>
      <c r="AN774" s="20"/>
      <c r="AO774" s="22" t="s">
        <v>2579</v>
      </c>
      <c r="AP774" s="21" t="s">
        <v>126</v>
      </c>
      <c r="AQ774" s="5" t="s">
        <v>2472</v>
      </c>
      <c r="AR774" s="5" t="s">
        <v>424</v>
      </c>
      <c r="AS774" s="5" t="s">
        <v>425</v>
      </c>
      <c r="AT774" s="20"/>
      <c r="AU774" s="21" t="s">
        <v>2480</v>
      </c>
      <c r="AV774" s="21"/>
      <c r="AW774" s="145" t="e" vm="1">
        <f t="shared" ca="1" si="226"/>
        <v>#NAME?</v>
      </c>
      <c r="AX774" s="21" t="str">
        <f>VLOOKUP(表1[[#This Row],[Pers.no.]],'[6]Person Detail'!$B:$L,11,0)</f>
        <v>70-90</v>
      </c>
      <c r="AY774" s="404">
        <f>VLOOKUP(表1[[#This Row],[Pers.no.]],'[6]Person Detail'!$B:$R,17,0)</f>
        <v>0.83035752699737553</v>
      </c>
      <c r="AZ774" s="404">
        <f>VLOOKUP(表1[[#This Row],[Pers.no.]],'[6]Person Detail'!$B:$W,21,0)</f>
        <v>0.90718935815177792</v>
      </c>
      <c r="BA774" s="404">
        <f>VLOOKUP(表1[[#This Row],[Pers.no.]],'[6]Person Detail'!$B:$W,22,0)</f>
        <v>0.88093662277198348</v>
      </c>
    </row>
    <row r="775" spans="1:53" ht="19.95" customHeight="1">
      <c r="A775" s="87" t="s">
        <v>562</v>
      </c>
      <c r="B775" s="5">
        <v>1706023</v>
      </c>
      <c r="C775" s="5" t="s">
        <v>54</v>
      </c>
      <c r="D775" s="5" t="s">
        <v>55</v>
      </c>
      <c r="E775" s="5" t="s">
        <v>564</v>
      </c>
      <c r="F775" s="5" t="s">
        <v>2481</v>
      </c>
      <c r="G775" s="5" t="s">
        <v>2470</v>
      </c>
      <c r="H775" s="6">
        <v>40023</v>
      </c>
      <c r="I775" s="5" t="s">
        <v>80</v>
      </c>
      <c r="J775" s="5" t="s">
        <v>2482</v>
      </c>
      <c r="K775" s="5" t="s">
        <v>66</v>
      </c>
      <c r="L775" s="7">
        <v>2</v>
      </c>
      <c r="M775" s="7">
        <v>4</v>
      </c>
      <c r="N775" s="8">
        <v>13329</v>
      </c>
      <c r="O775" s="414">
        <v>3.7500000000000006E-2</v>
      </c>
      <c r="P775" s="10">
        <f t="shared" si="231"/>
        <v>500</v>
      </c>
      <c r="Q775" s="414">
        <v>1.55E-2</v>
      </c>
      <c r="R775" s="10">
        <f t="shared" si="232"/>
        <v>207</v>
      </c>
      <c r="S775" s="414">
        <f t="shared" si="233"/>
        <v>5.3042238727586469E-2</v>
      </c>
      <c r="T775" s="10">
        <f t="shared" si="234"/>
        <v>707</v>
      </c>
      <c r="U775" s="10">
        <f t="shared" si="235"/>
        <v>14036</v>
      </c>
      <c r="V775" s="11">
        <v>14150</v>
      </c>
      <c r="W775" s="12">
        <f t="shared" si="220"/>
        <v>821</v>
      </c>
      <c r="X775" s="415">
        <f t="shared" si="230"/>
        <v>6.1600000000000002E-2</v>
      </c>
      <c r="Y775" s="416" t="str">
        <f t="shared" si="236"/>
        <v>4.24%-6.37%</v>
      </c>
      <c r="Z775" s="15"/>
      <c r="AA775" s="15"/>
      <c r="AB775" s="15"/>
      <c r="AC775" s="96"/>
      <c r="AD775" s="8">
        <f t="shared" si="221"/>
        <v>0</v>
      </c>
      <c r="AE775" s="17">
        <f t="shared" si="237"/>
        <v>14150</v>
      </c>
      <c r="AF775" s="18">
        <f t="shared" si="238"/>
        <v>821</v>
      </c>
      <c r="AG775" s="417">
        <f t="shared" si="239"/>
        <v>6.159501838097392E-2</v>
      </c>
      <c r="AH775" s="20">
        <v>14</v>
      </c>
      <c r="AI775" s="20">
        <v>450</v>
      </c>
      <c r="AJ775" s="20"/>
      <c r="AK775" s="20">
        <v>688</v>
      </c>
      <c r="AL775" s="20">
        <f t="shared" si="240"/>
        <v>204188</v>
      </c>
      <c r="AM775" s="7">
        <v>4</v>
      </c>
      <c r="AN775" s="20"/>
      <c r="AO775" s="21"/>
      <c r="AP775" s="21"/>
      <c r="AQ775" s="5" t="s">
        <v>2472</v>
      </c>
      <c r="AR775" s="5" t="s">
        <v>424</v>
      </c>
      <c r="AS775" s="5" t="s">
        <v>425</v>
      </c>
      <c r="AT775" s="20"/>
      <c r="AU775" s="21"/>
      <c r="AV775" s="21"/>
      <c r="AW775" s="145" t="e" vm="1">
        <f t="shared" ca="1" si="226"/>
        <v>#NAME?</v>
      </c>
      <c r="AX775" s="21" t="str">
        <f>VLOOKUP(表1[[#This Row],[Pers.no.]],'[6]Person Detail'!$B:$L,11,0)</f>
        <v>70-90</v>
      </c>
      <c r="AY775" s="404">
        <f>VLOOKUP(表1[[#This Row],[Pers.no.]],'[6]Person Detail'!$B:$R,17,0)</f>
        <v>0.84275417298937783</v>
      </c>
      <c r="AZ775" s="404">
        <f>VLOOKUP(表1[[#This Row],[Pers.no.]],'[6]Person Detail'!$B:$W,21,0)</f>
        <v>0.91860785665058575</v>
      </c>
      <c r="BA775" s="404">
        <f>VLOOKUP(表1[[#This Row],[Pers.no.]],'[6]Person Detail'!$B:$W,22,0)</f>
        <v>0.92516917846284608</v>
      </c>
    </row>
    <row r="776" spans="1:53" ht="19.95" customHeight="1">
      <c r="A776" s="87" t="s">
        <v>562</v>
      </c>
      <c r="B776" s="5">
        <v>1707038</v>
      </c>
      <c r="C776" s="5" t="s">
        <v>54</v>
      </c>
      <c r="D776" s="5" t="s">
        <v>55</v>
      </c>
      <c r="E776" s="5" t="s">
        <v>564</v>
      </c>
      <c r="F776" s="5" t="s">
        <v>2485</v>
      </c>
      <c r="G776" s="5" t="s">
        <v>2486</v>
      </c>
      <c r="H776" s="6">
        <v>40392</v>
      </c>
      <c r="I776" s="5" t="s">
        <v>80</v>
      </c>
      <c r="J776" s="5" t="s">
        <v>2487</v>
      </c>
      <c r="K776" s="5" t="s">
        <v>66</v>
      </c>
      <c r="L776" s="7">
        <v>2</v>
      </c>
      <c r="M776" s="7">
        <v>4</v>
      </c>
      <c r="N776" s="8">
        <v>9294</v>
      </c>
      <c r="O776" s="414">
        <v>4.4999999999999998E-2</v>
      </c>
      <c r="P776" s="10">
        <f t="shared" si="231"/>
        <v>418</v>
      </c>
      <c r="Q776" s="414">
        <v>4.2099999999999999E-2</v>
      </c>
      <c r="R776" s="10">
        <f t="shared" si="232"/>
        <v>391</v>
      </c>
      <c r="S776" s="414">
        <f t="shared" si="233"/>
        <v>8.7045405638046053E-2</v>
      </c>
      <c r="T776" s="10">
        <f t="shared" si="234"/>
        <v>809</v>
      </c>
      <c r="U776" s="10">
        <f t="shared" si="235"/>
        <v>10103</v>
      </c>
      <c r="V776" s="11">
        <v>10000</v>
      </c>
      <c r="W776" s="12">
        <f t="shared" si="220"/>
        <v>706</v>
      </c>
      <c r="X776" s="415">
        <f t="shared" si="230"/>
        <v>7.5999999999999998E-2</v>
      </c>
      <c r="Y776" s="416" t="str">
        <f t="shared" si="236"/>
        <v>6.96%-10.45%</v>
      </c>
      <c r="Z776" s="15"/>
      <c r="AA776" s="15"/>
      <c r="AB776" s="15"/>
      <c r="AC776" s="96"/>
      <c r="AD776" s="8">
        <f t="shared" si="221"/>
        <v>0</v>
      </c>
      <c r="AE776" s="17">
        <f t="shared" si="237"/>
        <v>10000</v>
      </c>
      <c r="AF776" s="18">
        <f t="shared" si="238"/>
        <v>706</v>
      </c>
      <c r="AG776" s="417">
        <f t="shared" si="239"/>
        <v>7.5962986873251648E-2</v>
      </c>
      <c r="AH776" s="20">
        <v>14</v>
      </c>
      <c r="AI776" s="20">
        <v>450</v>
      </c>
      <c r="AJ776" s="20"/>
      <c r="AK776" s="20">
        <v>688</v>
      </c>
      <c r="AL776" s="20">
        <f t="shared" si="240"/>
        <v>146088</v>
      </c>
      <c r="AM776" s="7">
        <v>4</v>
      </c>
      <c r="AN776" s="20"/>
      <c r="AO776" s="21"/>
      <c r="AP776" s="21"/>
      <c r="AQ776" s="5" t="s">
        <v>2472</v>
      </c>
      <c r="AR776" s="5" t="s">
        <v>424</v>
      </c>
      <c r="AS776" s="5" t="s">
        <v>425</v>
      </c>
      <c r="AT776" s="20"/>
      <c r="AU776" s="21" t="s">
        <v>2489</v>
      </c>
      <c r="AV776" s="21"/>
      <c r="AW776" s="145" t="e" vm="1">
        <f t="shared" ca="1" si="226"/>
        <v>#NAME?</v>
      </c>
      <c r="AX776" s="21" t="str">
        <f>VLOOKUP(表1[[#This Row],[Pers.no.]],'[6]Person Detail'!$B:$L,11,0)</f>
        <v>50-70</v>
      </c>
      <c r="AY776" s="404">
        <f>VLOOKUP(表1[[#This Row],[Pers.no.]],'[6]Person Detail'!$B:$R,17,0)</f>
        <v>0.58763277693474958</v>
      </c>
      <c r="AZ776" s="404">
        <f>VLOOKUP(表1[[#This Row],[Pers.no.]],'[6]Person Detail'!$B:$W,21,0)</f>
        <v>0.64052377670572014</v>
      </c>
      <c r="BA776" s="404">
        <f>VLOOKUP(表1[[#This Row],[Pers.no.]],'[6]Person Detail'!$B:$W,22,0)</f>
        <v>0.71457059727352967</v>
      </c>
    </row>
    <row r="777" spans="1:53" ht="19.95" customHeight="1">
      <c r="A777" s="87" t="s">
        <v>562</v>
      </c>
      <c r="B777" s="5">
        <v>1709022</v>
      </c>
      <c r="C777" s="5" t="s">
        <v>54</v>
      </c>
      <c r="D777" s="5" t="s">
        <v>55</v>
      </c>
      <c r="E777" s="5" t="s">
        <v>564</v>
      </c>
      <c r="F777" s="5" t="s">
        <v>2492</v>
      </c>
      <c r="G777" s="5" t="s">
        <v>2486</v>
      </c>
      <c r="H777" s="6">
        <v>41115</v>
      </c>
      <c r="I777" s="5" t="s">
        <v>65</v>
      </c>
      <c r="J777" s="5" t="s">
        <v>2493</v>
      </c>
      <c r="K777" s="5" t="s">
        <v>66</v>
      </c>
      <c r="L777" s="7">
        <v>2</v>
      </c>
      <c r="M777" s="7">
        <v>3</v>
      </c>
      <c r="N777" s="8">
        <v>8880</v>
      </c>
      <c r="O777" s="414">
        <v>0.03</v>
      </c>
      <c r="P777" s="10">
        <f t="shared" si="231"/>
        <v>266</v>
      </c>
      <c r="Q777" s="414">
        <v>0</v>
      </c>
      <c r="R777" s="10">
        <f t="shared" si="232"/>
        <v>0</v>
      </c>
      <c r="S777" s="414">
        <f t="shared" si="233"/>
        <v>2.9954954954954954E-2</v>
      </c>
      <c r="T777" s="10">
        <f t="shared" si="234"/>
        <v>266</v>
      </c>
      <c r="U777" s="10">
        <f t="shared" si="235"/>
        <v>9146</v>
      </c>
      <c r="V777" s="11">
        <v>9600</v>
      </c>
      <c r="W777" s="12">
        <f t="shared" si="220"/>
        <v>720</v>
      </c>
      <c r="X777" s="415">
        <f t="shared" si="230"/>
        <v>8.1100000000000005E-2</v>
      </c>
      <c r="Y777" s="416" t="str">
        <f t="shared" si="236"/>
        <v>2.40%-3.59%</v>
      </c>
      <c r="Z777" s="15"/>
      <c r="AA777" s="15"/>
      <c r="AB777" s="15"/>
      <c r="AC777" s="96"/>
      <c r="AD777" s="8">
        <f t="shared" si="221"/>
        <v>0</v>
      </c>
      <c r="AE777" s="17">
        <f t="shared" si="237"/>
        <v>9600</v>
      </c>
      <c r="AF777" s="18">
        <f t="shared" si="238"/>
        <v>720</v>
      </c>
      <c r="AG777" s="417">
        <f t="shared" si="239"/>
        <v>8.1081081081081141E-2</v>
      </c>
      <c r="AH777" s="20">
        <v>14</v>
      </c>
      <c r="AI777" s="20">
        <v>450</v>
      </c>
      <c r="AJ777" s="20"/>
      <c r="AK777" s="20">
        <v>688</v>
      </c>
      <c r="AL777" s="20">
        <f t="shared" si="240"/>
        <v>140488</v>
      </c>
      <c r="AM777" s="7">
        <v>3</v>
      </c>
      <c r="AN777" s="20"/>
      <c r="AO777" s="22" t="s">
        <v>179</v>
      </c>
      <c r="AP777" s="21" t="s">
        <v>132</v>
      </c>
      <c r="AQ777" s="5" t="s">
        <v>2472</v>
      </c>
      <c r="AR777" s="5" t="s">
        <v>424</v>
      </c>
      <c r="AS777" s="5" t="s">
        <v>425</v>
      </c>
      <c r="AT777" s="20"/>
      <c r="AU777" s="21"/>
      <c r="AV777" s="21"/>
      <c r="AW777" s="145" t="e" vm="1">
        <f t="shared" ca="1" si="226"/>
        <v>#NAME?</v>
      </c>
      <c r="AX777" s="21" t="str">
        <f>VLOOKUP(表1[[#This Row],[Pers.no.]],'[6]Person Detail'!$B:$L,11,0)</f>
        <v>50-70</v>
      </c>
      <c r="AY777" s="404">
        <f>VLOOKUP(表1[[#This Row],[Pers.no.]],'[6]Person Detail'!$B:$R,17,0)</f>
        <v>0.56145675265553874</v>
      </c>
      <c r="AZ777" s="404">
        <f>VLOOKUP(表1[[#This Row],[Pers.no.]],'[6]Person Detail'!$B:$W,21,0)</f>
        <v>0.61199172984148864</v>
      </c>
      <c r="BA777" s="404">
        <f>VLOOKUP(表1[[#This Row],[Pers.no.]],'[6]Person Detail'!$B:$W,22,0)</f>
        <v>0.62767661577691325</v>
      </c>
    </row>
    <row r="778" spans="1:53" ht="19.95" customHeight="1">
      <c r="A778" s="87" t="s">
        <v>562</v>
      </c>
      <c r="B778" s="5">
        <v>1002314</v>
      </c>
      <c r="C778" s="5" t="s">
        <v>54</v>
      </c>
      <c r="D778" s="5" t="s">
        <v>55</v>
      </c>
      <c r="E778" s="5" t="s">
        <v>564</v>
      </c>
      <c r="F778" s="5" t="s">
        <v>2462</v>
      </c>
      <c r="G778" s="5" t="s">
        <v>2463</v>
      </c>
      <c r="H778" s="6">
        <v>39160</v>
      </c>
      <c r="I778" s="5" t="s">
        <v>421</v>
      </c>
      <c r="J778" s="5" t="s">
        <v>421</v>
      </c>
      <c r="K778" s="5" t="s">
        <v>107</v>
      </c>
      <c r="L778" s="7">
        <v>2</v>
      </c>
      <c r="M778" s="7">
        <v>3</v>
      </c>
      <c r="N778" s="8">
        <v>6569</v>
      </c>
      <c r="O778" s="414">
        <v>0.03</v>
      </c>
      <c r="P778" s="10">
        <f t="shared" si="231"/>
        <v>197</v>
      </c>
      <c r="Q778" s="414">
        <v>0</v>
      </c>
      <c r="R778" s="10">
        <f t="shared" si="232"/>
        <v>0</v>
      </c>
      <c r="S778" s="414">
        <f t="shared" si="233"/>
        <v>2.9989343887958594E-2</v>
      </c>
      <c r="T778" s="10">
        <f t="shared" si="234"/>
        <v>197</v>
      </c>
      <c r="U778" s="10">
        <f t="shared" si="235"/>
        <v>6766</v>
      </c>
      <c r="V778" s="11">
        <v>6766</v>
      </c>
      <c r="W778" s="12">
        <f t="shared" si="220"/>
        <v>197</v>
      </c>
      <c r="X778" s="415">
        <f t="shared" si="230"/>
        <v>0.03</v>
      </c>
      <c r="Y778" s="416" t="str">
        <f t="shared" si="236"/>
        <v>2.40%-3.60%</v>
      </c>
      <c r="Z778" s="15"/>
      <c r="AA778" s="15"/>
      <c r="AB778" s="15"/>
      <c r="AC778" s="96"/>
      <c r="AD778" s="8">
        <f t="shared" si="221"/>
        <v>0</v>
      </c>
      <c r="AE778" s="17">
        <f t="shared" si="237"/>
        <v>6766</v>
      </c>
      <c r="AF778" s="18">
        <f t="shared" si="238"/>
        <v>197</v>
      </c>
      <c r="AG778" s="417">
        <f t="shared" si="239"/>
        <v>2.9989343887958597E-2</v>
      </c>
      <c r="AH778" s="20">
        <v>14</v>
      </c>
      <c r="AI778" s="20">
        <v>450</v>
      </c>
      <c r="AJ778" s="20"/>
      <c r="AK778" s="20">
        <v>688</v>
      </c>
      <c r="AL778" s="20">
        <f t="shared" si="240"/>
        <v>100812</v>
      </c>
      <c r="AM778" s="7">
        <v>2</v>
      </c>
      <c r="AN778" s="20"/>
      <c r="AO778" s="21"/>
      <c r="AP778" s="21"/>
      <c r="AQ778" s="5" t="s">
        <v>2494</v>
      </c>
      <c r="AR778" s="5" t="s">
        <v>424</v>
      </c>
      <c r="AS778" s="5" t="s">
        <v>425</v>
      </c>
      <c r="AT778" s="20"/>
      <c r="AU778" s="21"/>
      <c r="AV778" s="21"/>
      <c r="AW778" s="145" t="e" vm="1">
        <f t="shared" ca="1" si="226"/>
        <v>#NAME?</v>
      </c>
      <c r="AX778" s="21" t="str">
        <f>VLOOKUP(表1[[#This Row],[Pers.no.]],'[6]Person Detail'!$B:$L,11,0)</f>
        <v>50-70</v>
      </c>
      <c r="AY778" s="404">
        <f>VLOOKUP(表1[[#This Row],[Pers.no.]],'[6]Person Detail'!$B:$R,17,0)</f>
        <v>0.69513227513227516</v>
      </c>
      <c r="AZ778" s="404">
        <f>VLOOKUP(表1[[#This Row],[Pers.no.]],'[6]Person Detail'!$B:$W,21,0)</f>
        <v>0.80551808706315142</v>
      </c>
      <c r="BA778" s="404">
        <f>VLOOKUP(表1[[#This Row],[Pers.no.]],'[6]Person Detail'!$B:$W,22,0)</f>
        <v>0.80942696494796029</v>
      </c>
    </row>
    <row r="779" spans="1:53" ht="19.95" customHeight="1">
      <c r="A779" s="87" t="s">
        <v>562</v>
      </c>
      <c r="B779" s="5">
        <v>1007579</v>
      </c>
      <c r="C779" s="5" t="s">
        <v>54</v>
      </c>
      <c r="D779" s="5" t="s">
        <v>55</v>
      </c>
      <c r="E779" s="5" t="s">
        <v>564</v>
      </c>
      <c r="F779" s="5" t="s">
        <v>2462</v>
      </c>
      <c r="G779" s="5" t="s">
        <v>2463</v>
      </c>
      <c r="H779" s="6">
        <v>40994</v>
      </c>
      <c r="I779" s="5" t="s">
        <v>65</v>
      </c>
      <c r="J779" s="5" t="s">
        <v>65</v>
      </c>
      <c r="K779" s="5" t="s">
        <v>66</v>
      </c>
      <c r="L779" s="7">
        <v>2</v>
      </c>
      <c r="M779" s="7">
        <v>3</v>
      </c>
      <c r="N779" s="8">
        <v>9848</v>
      </c>
      <c r="O779" s="414">
        <v>0.03</v>
      </c>
      <c r="P779" s="10">
        <f t="shared" si="231"/>
        <v>295</v>
      </c>
      <c r="Q779" s="414">
        <v>0</v>
      </c>
      <c r="R779" s="10">
        <f t="shared" si="232"/>
        <v>0</v>
      </c>
      <c r="S779" s="414">
        <f t="shared" si="233"/>
        <v>2.99553208773355E-2</v>
      </c>
      <c r="T779" s="10">
        <f t="shared" si="234"/>
        <v>295</v>
      </c>
      <c r="U779" s="10">
        <f t="shared" si="235"/>
        <v>10143</v>
      </c>
      <c r="V779" s="11">
        <v>10500</v>
      </c>
      <c r="W779" s="12">
        <f t="shared" ref="W779:W788" si="241">V779-N779</f>
        <v>652</v>
      </c>
      <c r="X779" s="415">
        <f t="shared" si="230"/>
        <v>6.6199999999999995E-2</v>
      </c>
      <c r="Y779" s="416" t="str">
        <f t="shared" si="236"/>
        <v>2.40%-3.59%</v>
      </c>
      <c r="Z779" s="15"/>
      <c r="AA779" s="15"/>
      <c r="AB779" s="15"/>
      <c r="AC779" s="96"/>
      <c r="AD779" s="8">
        <f t="shared" ref="AD779:AD788" si="242">ROUND(N779*AC779,0)</f>
        <v>0</v>
      </c>
      <c r="AE779" s="17">
        <f>V779+AD779</f>
        <v>10500</v>
      </c>
      <c r="AF779" s="18">
        <f t="shared" si="238"/>
        <v>652</v>
      </c>
      <c r="AG779" s="417">
        <f t="shared" si="239"/>
        <v>6.6206336311941616E-2</v>
      </c>
      <c r="AH779" s="20">
        <v>14</v>
      </c>
      <c r="AI779" s="20">
        <v>450</v>
      </c>
      <c r="AJ779" s="20"/>
      <c r="AK779" s="20">
        <v>688</v>
      </c>
      <c r="AL779" s="20">
        <f t="shared" si="240"/>
        <v>153088</v>
      </c>
      <c r="AM779" s="7">
        <v>4</v>
      </c>
      <c r="AN779" s="20"/>
      <c r="AO779" s="22" t="s">
        <v>179</v>
      </c>
      <c r="AP779" s="21" t="s">
        <v>132</v>
      </c>
      <c r="AQ779" s="5" t="s">
        <v>2494</v>
      </c>
      <c r="AR779" s="5" t="s">
        <v>424</v>
      </c>
      <c r="AS779" s="5" t="s">
        <v>425</v>
      </c>
      <c r="AT779" s="20"/>
      <c r="AU779" s="21"/>
      <c r="AV779" s="21"/>
      <c r="AW779" s="145" t="e" vm="1">
        <f t="shared" ca="1" si="226"/>
        <v>#NAME?</v>
      </c>
      <c r="AX779" s="21" t="str">
        <f>VLOOKUP(表1[[#This Row],[Pers.no.]],'[6]Person Detail'!$B:$L,11,0)</f>
        <v>50-70</v>
      </c>
      <c r="AY779" s="404">
        <f>VLOOKUP(表1[[#This Row],[Pers.no.]],'[6]Person Detail'!$B:$R,17,0)</f>
        <v>0.62266059686393527</v>
      </c>
      <c r="AZ779" s="404">
        <f>VLOOKUP(表1[[#This Row],[Pers.no.]],'[6]Person Detail'!$B:$W,21,0)</f>
        <v>0.67870434183321848</v>
      </c>
      <c r="BA779" s="404">
        <f>VLOOKUP(表1[[#This Row],[Pers.no.]],'[6]Person Detail'!$B:$W,22,0)</f>
        <v>0.68652129850599886</v>
      </c>
    </row>
    <row r="780" spans="1:53" ht="19.95" customHeight="1">
      <c r="A780" s="87" t="s">
        <v>562</v>
      </c>
      <c r="B780" s="5">
        <v>1007682</v>
      </c>
      <c r="C780" s="5" t="s">
        <v>54</v>
      </c>
      <c r="D780" s="5" t="s">
        <v>55</v>
      </c>
      <c r="E780" s="5" t="s">
        <v>564</v>
      </c>
      <c r="F780" s="5" t="s">
        <v>2462</v>
      </c>
      <c r="G780" s="5" t="s">
        <v>2463</v>
      </c>
      <c r="H780" s="6">
        <v>41023</v>
      </c>
      <c r="I780" s="5" t="s">
        <v>421</v>
      </c>
      <c r="J780" s="5" t="s">
        <v>421</v>
      </c>
      <c r="K780" s="5" t="s">
        <v>107</v>
      </c>
      <c r="L780" s="7">
        <v>2</v>
      </c>
      <c r="M780" s="7">
        <v>3</v>
      </c>
      <c r="N780" s="8">
        <v>6622</v>
      </c>
      <c r="O780" s="414">
        <v>0.03</v>
      </c>
      <c r="P780" s="10">
        <f t="shared" si="231"/>
        <v>199</v>
      </c>
      <c r="Q780" s="414">
        <v>0</v>
      </c>
      <c r="R780" s="10">
        <f t="shared" si="232"/>
        <v>0</v>
      </c>
      <c r="S780" s="414">
        <f t="shared" si="233"/>
        <v>3.0051344004832378E-2</v>
      </c>
      <c r="T780" s="10">
        <f t="shared" si="234"/>
        <v>199</v>
      </c>
      <c r="U780" s="10">
        <f t="shared" si="235"/>
        <v>6821</v>
      </c>
      <c r="V780" s="11">
        <v>6821</v>
      </c>
      <c r="W780" s="12">
        <f t="shared" si="241"/>
        <v>199</v>
      </c>
      <c r="X780" s="415">
        <f t="shared" si="230"/>
        <v>3.0099999999999998E-2</v>
      </c>
      <c r="Y780" s="416" t="str">
        <f t="shared" si="236"/>
        <v>2.40%-3.61%</v>
      </c>
      <c r="Z780" s="15"/>
      <c r="AA780" s="15"/>
      <c r="AB780" s="15"/>
      <c r="AC780" s="96"/>
      <c r="AD780" s="8">
        <f t="shared" si="242"/>
        <v>0</v>
      </c>
      <c r="AE780" s="17">
        <f t="shared" si="237"/>
        <v>6821</v>
      </c>
      <c r="AF780" s="18">
        <f t="shared" si="238"/>
        <v>199</v>
      </c>
      <c r="AG780" s="417">
        <f t="shared" si="239"/>
        <v>3.0051344004832448E-2</v>
      </c>
      <c r="AH780" s="20">
        <v>14</v>
      </c>
      <c r="AI780" s="20">
        <v>550</v>
      </c>
      <c r="AJ780" s="20"/>
      <c r="AK780" s="20">
        <v>688</v>
      </c>
      <c r="AL780" s="20">
        <f t="shared" si="240"/>
        <v>102782</v>
      </c>
      <c r="AM780" s="7">
        <v>3</v>
      </c>
      <c r="AN780" s="20"/>
      <c r="AO780" s="21"/>
      <c r="AP780" s="21"/>
      <c r="AQ780" s="5" t="s">
        <v>2494</v>
      </c>
      <c r="AR780" s="5" t="s">
        <v>424</v>
      </c>
      <c r="AS780" s="5" t="s">
        <v>425</v>
      </c>
      <c r="AT780" s="20"/>
      <c r="AU780" s="21"/>
      <c r="AV780" s="21"/>
      <c r="AW780" s="145" t="e" vm="1">
        <f t="shared" ca="1" si="226"/>
        <v>#NAME?</v>
      </c>
      <c r="AX780" s="21" t="str">
        <f>VLOOKUP(表1[[#This Row],[Pers.no.]],'[6]Person Detail'!$B:$L,11,0)</f>
        <v>50-70</v>
      </c>
      <c r="AY780" s="404">
        <f>VLOOKUP(表1[[#This Row],[Pers.no.]],'[6]Person Detail'!$B:$R,17,0)</f>
        <v>0.70074074074074078</v>
      </c>
      <c r="AZ780" s="404">
        <f>VLOOKUP(表1[[#This Row],[Pers.no.]],'[6]Person Detail'!$B:$W,21,0)</f>
        <v>0.81201716738197427</v>
      </c>
      <c r="BA780" s="404">
        <f>VLOOKUP(表1[[#This Row],[Pers.no.]],'[6]Person Detail'!$B:$W,22,0)</f>
        <v>0.81600669936595283</v>
      </c>
    </row>
    <row r="781" spans="1:53" ht="19.95" customHeight="1">
      <c r="A781" s="87" t="s">
        <v>562</v>
      </c>
      <c r="B781" s="5">
        <v>1117218</v>
      </c>
      <c r="C781" s="5" t="s">
        <v>54</v>
      </c>
      <c r="D781" s="5" t="s">
        <v>55</v>
      </c>
      <c r="E781" s="5" t="s">
        <v>564</v>
      </c>
      <c r="F781" s="5" t="s">
        <v>2462</v>
      </c>
      <c r="G781" s="5" t="s">
        <v>2463</v>
      </c>
      <c r="H781" s="6">
        <v>38566</v>
      </c>
      <c r="I781" s="5" t="s">
        <v>432</v>
      </c>
      <c r="J781" s="5" t="s">
        <v>2499</v>
      </c>
      <c r="K781" s="5" t="s">
        <v>89</v>
      </c>
      <c r="L781" s="7">
        <v>2</v>
      </c>
      <c r="M781" s="7">
        <v>3</v>
      </c>
      <c r="N781" s="8">
        <v>9600</v>
      </c>
      <c r="O781" s="414">
        <v>2.5000000000000001E-2</v>
      </c>
      <c r="P781" s="10">
        <f t="shared" si="231"/>
        <v>240</v>
      </c>
      <c r="Q781" s="414">
        <v>0</v>
      </c>
      <c r="R781" s="10">
        <f t="shared" si="232"/>
        <v>0</v>
      </c>
      <c r="S781" s="414">
        <f t="shared" si="233"/>
        <v>2.5000000000000001E-2</v>
      </c>
      <c r="T781" s="10">
        <f t="shared" si="234"/>
        <v>240</v>
      </c>
      <c r="U781" s="10">
        <f t="shared" si="235"/>
        <v>9840</v>
      </c>
      <c r="V781" s="11">
        <v>10000</v>
      </c>
      <c r="W781" s="12">
        <f t="shared" si="241"/>
        <v>400</v>
      </c>
      <c r="X781" s="415">
        <f t="shared" si="230"/>
        <v>4.1700000000000001E-2</v>
      </c>
      <c r="Y781" s="416" t="str">
        <f t="shared" si="236"/>
        <v>2.00%-3.00%</v>
      </c>
      <c r="Z781" s="15"/>
      <c r="AA781" s="15"/>
      <c r="AB781" s="15"/>
      <c r="AC781" s="96"/>
      <c r="AD781" s="8">
        <f t="shared" si="242"/>
        <v>0</v>
      </c>
      <c r="AE781" s="17">
        <f t="shared" si="237"/>
        <v>10000</v>
      </c>
      <c r="AF781" s="18">
        <f t="shared" si="238"/>
        <v>400</v>
      </c>
      <c r="AG781" s="417">
        <f t="shared" si="239"/>
        <v>4.1666666666666741E-2</v>
      </c>
      <c r="AH781" s="20">
        <v>14</v>
      </c>
      <c r="AI781" s="20">
        <v>450</v>
      </c>
      <c r="AJ781" s="20"/>
      <c r="AK781" s="20">
        <v>688</v>
      </c>
      <c r="AL781" s="20">
        <f t="shared" si="240"/>
        <v>146088</v>
      </c>
      <c r="AM781" s="7">
        <v>3</v>
      </c>
      <c r="AN781" s="20"/>
      <c r="AO781" s="22" t="s">
        <v>179</v>
      </c>
      <c r="AP781" s="21" t="s">
        <v>179</v>
      </c>
      <c r="AQ781" s="5" t="s">
        <v>2494</v>
      </c>
      <c r="AR781" s="5" t="s">
        <v>424</v>
      </c>
      <c r="AS781" s="5" t="s">
        <v>425</v>
      </c>
      <c r="AT781" s="20"/>
      <c r="AU781" s="21"/>
      <c r="AV781" s="21"/>
      <c r="AW781" s="145" t="e" vm="1">
        <f t="shared" ca="1" si="226"/>
        <v>#NAME?</v>
      </c>
      <c r="AX781" s="21" t="str">
        <f>VLOOKUP(表1[[#This Row],[Pers.no.]],'[6]Person Detail'!$B:$L,11,0)</f>
        <v>70-90</v>
      </c>
      <c r="AY781" s="404">
        <f>VLOOKUP(表1[[#This Row],[Pers.no.]],'[6]Person Detail'!$B:$R,17,0)</f>
        <v>0.77685616022658299</v>
      </c>
      <c r="AZ781" s="404">
        <f>VLOOKUP(表1[[#This Row],[Pers.no.]],'[6]Person Detail'!$B:$W,21,0)</f>
        <v>0.92077498561289084</v>
      </c>
      <c r="BA781" s="404">
        <f>VLOOKUP(表1[[#This Row],[Pers.no.]],'[6]Person Detail'!$B:$W,22,0)</f>
        <v>0.92038656235618965</v>
      </c>
    </row>
    <row r="782" spans="1:53" ht="19.95" customHeight="1">
      <c r="A782" s="87" t="s">
        <v>562</v>
      </c>
      <c r="B782" s="5">
        <v>11008282</v>
      </c>
      <c r="C782" s="5" t="s">
        <v>54</v>
      </c>
      <c r="D782" s="5" t="s">
        <v>55</v>
      </c>
      <c r="E782" s="5" t="s">
        <v>564</v>
      </c>
      <c r="F782" s="5" t="s">
        <v>2462</v>
      </c>
      <c r="G782" s="5" t="s">
        <v>2463</v>
      </c>
      <c r="H782" s="6">
        <v>40843</v>
      </c>
      <c r="I782" s="5" t="s">
        <v>432</v>
      </c>
      <c r="J782" s="5" t="s">
        <v>2499</v>
      </c>
      <c r="K782" s="5" t="s">
        <v>89</v>
      </c>
      <c r="L782" s="7">
        <v>2</v>
      </c>
      <c r="M782" s="7">
        <v>4</v>
      </c>
      <c r="N782" s="8">
        <v>10500</v>
      </c>
      <c r="O782" s="414">
        <v>3.7500000000000006E-2</v>
      </c>
      <c r="P782" s="10">
        <f t="shared" si="231"/>
        <v>394</v>
      </c>
      <c r="Q782" s="414">
        <v>1.55E-2</v>
      </c>
      <c r="R782" s="10">
        <f t="shared" si="232"/>
        <v>163</v>
      </c>
      <c r="S782" s="414">
        <f t="shared" si="233"/>
        <v>5.3047619047619045E-2</v>
      </c>
      <c r="T782" s="10">
        <f t="shared" si="234"/>
        <v>557</v>
      </c>
      <c r="U782" s="10">
        <f t="shared" si="235"/>
        <v>11057</v>
      </c>
      <c r="V782" s="11">
        <v>10950</v>
      </c>
      <c r="W782" s="12">
        <f t="shared" si="241"/>
        <v>450</v>
      </c>
      <c r="X782" s="415">
        <f t="shared" si="230"/>
        <v>4.2900000000000001E-2</v>
      </c>
      <c r="Y782" s="416" t="str">
        <f t="shared" si="236"/>
        <v>4.24%-6.37%</v>
      </c>
      <c r="Z782" s="15" t="s">
        <v>112</v>
      </c>
      <c r="AA782" s="15" t="s">
        <v>65</v>
      </c>
      <c r="AB782" s="15" t="s">
        <v>114</v>
      </c>
      <c r="AC782" s="96">
        <v>0.05</v>
      </c>
      <c r="AD782" s="8">
        <f t="shared" si="242"/>
        <v>525</v>
      </c>
      <c r="AE782" s="17">
        <f t="shared" si="237"/>
        <v>11475</v>
      </c>
      <c r="AF782" s="18">
        <f t="shared" si="238"/>
        <v>975</v>
      </c>
      <c r="AG782" s="417">
        <f t="shared" si="239"/>
        <v>9.2857142857142749E-2</v>
      </c>
      <c r="AH782" s="20">
        <v>14</v>
      </c>
      <c r="AI782" s="20">
        <v>450</v>
      </c>
      <c r="AJ782" s="20"/>
      <c r="AK782" s="20">
        <v>688</v>
      </c>
      <c r="AL782" s="20">
        <f t="shared" si="240"/>
        <v>166738</v>
      </c>
      <c r="AM782" s="7">
        <v>4</v>
      </c>
      <c r="AN782" s="20"/>
      <c r="AO782" s="22" t="s">
        <v>2502</v>
      </c>
      <c r="AP782" s="21"/>
      <c r="AQ782" s="5" t="s">
        <v>2494</v>
      </c>
      <c r="AR782" s="5" t="s">
        <v>424</v>
      </c>
      <c r="AS782" s="5" t="s">
        <v>425</v>
      </c>
      <c r="AT782" s="20"/>
      <c r="AU782" s="21" t="s">
        <v>2503</v>
      </c>
      <c r="AV782" s="21"/>
      <c r="AW782" s="145" t="e" vm="1">
        <f t="shared" ca="1" si="226"/>
        <v>#NAME?</v>
      </c>
      <c r="AX782" s="21" t="str">
        <f>VLOOKUP(表1[[#This Row],[Pers.no.]],'[6]Person Detail'!$B:$L,11,0)</f>
        <v>70-90</v>
      </c>
      <c r="AY782" s="404">
        <f>VLOOKUP(表1[[#This Row],[Pers.no.]],'[6]Person Detail'!$B:$R,17,0)</f>
        <v>0.84968642524782523</v>
      </c>
      <c r="AZ782" s="404">
        <f>VLOOKUP(表1[[#This Row],[Pers.no.]],'[6]Person Detail'!$B:$W,21,0)</f>
        <v>1.0070976405140994</v>
      </c>
      <c r="BA782" s="404">
        <f>VLOOKUP(表1[[#This Row],[Pers.no.]],'[6]Person Detail'!$B:$W,22,0)</f>
        <v>1.0561435803037276</v>
      </c>
    </row>
    <row r="783" spans="1:53" ht="19.95" customHeight="1">
      <c r="A783" s="87" t="s">
        <v>562</v>
      </c>
      <c r="B783" s="5">
        <v>1007578</v>
      </c>
      <c r="C783" s="5" t="s">
        <v>54</v>
      </c>
      <c r="D783" s="5" t="s">
        <v>55</v>
      </c>
      <c r="E783" s="5" t="s">
        <v>564</v>
      </c>
      <c r="F783" s="5" t="s">
        <v>2504</v>
      </c>
      <c r="G783" s="5" t="s">
        <v>2505</v>
      </c>
      <c r="H783" s="6">
        <v>40994</v>
      </c>
      <c r="I783" s="5" t="s">
        <v>80</v>
      </c>
      <c r="J783" s="5" t="s">
        <v>2506</v>
      </c>
      <c r="K783" s="5" t="s">
        <v>66</v>
      </c>
      <c r="L783" s="7">
        <v>2</v>
      </c>
      <c r="M783" s="7">
        <v>3</v>
      </c>
      <c r="N783" s="8">
        <v>15300</v>
      </c>
      <c r="O783" s="414">
        <v>2.5000000000000001E-2</v>
      </c>
      <c r="P783" s="10">
        <f t="shared" si="231"/>
        <v>383</v>
      </c>
      <c r="Q783" s="414">
        <v>0</v>
      </c>
      <c r="R783" s="10">
        <f t="shared" si="232"/>
        <v>0</v>
      </c>
      <c r="S783" s="414">
        <f t="shared" si="233"/>
        <v>2.5032679738562092E-2</v>
      </c>
      <c r="T783" s="10">
        <f t="shared" si="234"/>
        <v>383</v>
      </c>
      <c r="U783" s="10">
        <f t="shared" si="235"/>
        <v>15683</v>
      </c>
      <c r="V783" s="11">
        <v>15683</v>
      </c>
      <c r="W783" s="12">
        <f t="shared" si="241"/>
        <v>383</v>
      </c>
      <c r="X783" s="415">
        <f t="shared" si="230"/>
        <v>2.5000000000000001E-2</v>
      </c>
      <c r="Y783" s="416" t="str">
        <f t="shared" si="236"/>
        <v>2.00%-3.00%</v>
      </c>
      <c r="Z783" s="15"/>
      <c r="AA783" s="15"/>
      <c r="AB783" s="15"/>
      <c r="AC783" s="96"/>
      <c r="AD783" s="8">
        <f t="shared" si="242"/>
        <v>0</v>
      </c>
      <c r="AE783" s="17">
        <f t="shared" si="237"/>
        <v>15683</v>
      </c>
      <c r="AF783" s="18">
        <f t="shared" si="238"/>
        <v>383</v>
      </c>
      <c r="AG783" s="417">
        <f t="shared" si="239"/>
        <v>2.5032679738562047E-2</v>
      </c>
      <c r="AH783" s="20">
        <v>14</v>
      </c>
      <c r="AI783" s="20">
        <v>450</v>
      </c>
      <c r="AJ783" s="20"/>
      <c r="AK783" s="20">
        <v>688</v>
      </c>
      <c r="AL783" s="20">
        <f t="shared" si="240"/>
        <v>225650</v>
      </c>
      <c r="AM783" s="7">
        <v>3</v>
      </c>
      <c r="AN783" s="20"/>
      <c r="AO783" s="21"/>
      <c r="AP783" s="21"/>
      <c r="AQ783" s="5" t="s">
        <v>518</v>
      </c>
      <c r="AR783" s="5" t="s">
        <v>424</v>
      </c>
      <c r="AS783" s="5" t="s">
        <v>374</v>
      </c>
      <c r="AT783" s="20"/>
      <c r="AU783" s="21"/>
      <c r="AV783" s="21"/>
      <c r="AW783" s="145" t="e" vm="1">
        <f t="shared" ca="1" si="226"/>
        <v>#NAME?</v>
      </c>
      <c r="AX783" s="21" t="str">
        <f>VLOOKUP(表1[[#This Row],[Pers.no.]],'[6]Person Detail'!$B:$L,11,0)</f>
        <v>70-90</v>
      </c>
      <c r="AY783" s="404">
        <f>VLOOKUP(表1[[#This Row],[Pers.no.]],'[6]Person Detail'!$B:$R,17,0)</f>
        <v>0.96737481031866468</v>
      </c>
      <c r="AZ783" s="404">
        <f>VLOOKUP(表1[[#This Row],[Pers.no.]],'[6]Person Detail'!$B:$W,21,0)</f>
        <v>1.0544452101998623</v>
      </c>
      <c r="BA783" s="404">
        <f>VLOOKUP(表1[[#This Row],[Pers.no.]],'[6]Person Detail'!$B:$W,22,0)</f>
        <v>1.0254012880447219</v>
      </c>
    </row>
    <row r="784" spans="1:53" ht="19.95" customHeight="1">
      <c r="A784" s="87" t="s">
        <v>562</v>
      </c>
      <c r="B784" s="5">
        <v>1118315</v>
      </c>
      <c r="C784" s="5" t="s">
        <v>54</v>
      </c>
      <c r="D784" s="5" t="s">
        <v>55</v>
      </c>
      <c r="E784" s="5" t="s">
        <v>564</v>
      </c>
      <c r="F784" s="5" t="s">
        <v>2504</v>
      </c>
      <c r="G784" s="5" t="s">
        <v>2505</v>
      </c>
      <c r="H784" s="6">
        <v>39295</v>
      </c>
      <c r="I784" s="5" t="s">
        <v>105</v>
      </c>
      <c r="J784" s="5" t="s">
        <v>105</v>
      </c>
      <c r="K784" s="5" t="s">
        <v>107</v>
      </c>
      <c r="L784" s="7">
        <v>2</v>
      </c>
      <c r="M784" s="7">
        <v>3</v>
      </c>
      <c r="N784" s="8">
        <v>6926</v>
      </c>
      <c r="O784" s="414">
        <v>0.03</v>
      </c>
      <c r="P784" s="10">
        <f t="shared" si="231"/>
        <v>208</v>
      </c>
      <c r="Q784" s="414">
        <v>0</v>
      </c>
      <c r="R784" s="10">
        <f t="shared" si="232"/>
        <v>0</v>
      </c>
      <c r="S784" s="414">
        <f t="shared" si="233"/>
        <v>3.003176436615651E-2</v>
      </c>
      <c r="T784" s="10">
        <f t="shared" si="234"/>
        <v>208</v>
      </c>
      <c r="U784" s="10">
        <f t="shared" si="235"/>
        <v>7134</v>
      </c>
      <c r="V784" s="11">
        <v>7285</v>
      </c>
      <c r="W784" s="12">
        <f t="shared" si="241"/>
        <v>359</v>
      </c>
      <c r="X784" s="415">
        <f t="shared" si="230"/>
        <v>5.1799999999999999E-2</v>
      </c>
      <c r="Y784" s="416" t="str">
        <f t="shared" si="236"/>
        <v>2.40%-3.60%</v>
      </c>
      <c r="Z784" s="15"/>
      <c r="AA784" s="15"/>
      <c r="AB784" s="15"/>
      <c r="AC784" s="96"/>
      <c r="AD784" s="8">
        <f t="shared" si="242"/>
        <v>0</v>
      </c>
      <c r="AE784" s="17">
        <f t="shared" si="237"/>
        <v>7285</v>
      </c>
      <c r="AF784" s="18">
        <f t="shared" si="238"/>
        <v>359</v>
      </c>
      <c r="AG784" s="417">
        <f t="shared" si="239"/>
        <v>5.1833670228125905E-2</v>
      </c>
      <c r="AH784" s="20">
        <v>14</v>
      </c>
      <c r="AI784" s="20">
        <v>550</v>
      </c>
      <c r="AJ784" s="20"/>
      <c r="AK784" s="20">
        <v>688</v>
      </c>
      <c r="AL784" s="20">
        <f t="shared" si="240"/>
        <v>109278</v>
      </c>
      <c r="AM784" s="7">
        <v>3</v>
      </c>
      <c r="AN784" s="20"/>
      <c r="AO784" s="22" t="s">
        <v>179</v>
      </c>
      <c r="AP784" s="21" t="s">
        <v>179</v>
      </c>
      <c r="AQ784" s="5" t="s">
        <v>518</v>
      </c>
      <c r="AR784" s="5" t="s">
        <v>424</v>
      </c>
      <c r="AS784" s="5" t="s">
        <v>374</v>
      </c>
      <c r="AT784" s="20"/>
      <c r="AU784" s="21"/>
      <c r="AV784" s="21"/>
      <c r="AW784" s="145" t="e" vm="1">
        <f t="shared" ca="1" si="226"/>
        <v>#NAME?</v>
      </c>
      <c r="AX784" s="21" t="str">
        <f>VLOOKUP(表1[[#This Row],[Pers.no.]],'[6]Person Detail'!$B:$L,11,0)</f>
        <v>50-70</v>
      </c>
      <c r="AY784" s="404">
        <f>VLOOKUP(表1[[#This Row],[Pers.no.]],'[6]Person Detail'!$B:$R,17,0)</f>
        <v>0.73291005291005296</v>
      </c>
      <c r="AZ784" s="404">
        <f>VLOOKUP(表1[[#This Row],[Pers.no.]],'[6]Person Detail'!$B:$W,21,0)</f>
        <v>0.84929491109748623</v>
      </c>
      <c r="BA784" s="404">
        <f>VLOOKUP(表1[[#This Row],[Pers.no.]],'[6]Person Detail'!$B:$W,22,0)</f>
        <v>0.8715157315468357</v>
      </c>
    </row>
    <row r="785" spans="1:53" ht="19.95" customHeight="1">
      <c r="A785" s="87" t="s">
        <v>562</v>
      </c>
      <c r="B785" s="5">
        <v>1120250</v>
      </c>
      <c r="C785" s="5" t="s">
        <v>54</v>
      </c>
      <c r="D785" s="5" t="s">
        <v>55</v>
      </c>
      <c r="E785" s="5" t="s">
        <v>564</v>
      </c>
      <c r="F785" s="5" t="s">
        <v>2504</v>
      </c>
      <c r="G785" s="5" t="s">
        <v>2505</v>
      </c>
      <c r="H785" s="6">
        <v>43899</v>
      </c>
      <c r="I785" s="5" t="s">
        <v>87</v>
      </c>
      <c r="J785" s="5" t="s">
        <v>2507</v>
      </c>
      <c r="K785" s="5" t="s">
        <v>89</v>
      </c>
      <c r="L785" s="7">
        <v>2</v>
      </c>
      <c r="M785" s="7">
        <v>2</v>
      </c>
      <c r="N785" s="8">
        <v>10426</v>
      </c>
      <c r="O785" s="414">
        <v>0</v>
      </c>
      <c r="P785" s="10">
        <f t="shared" si="231"/>
        <v>0</v>
      </c>
      <c r="Q785" s="414">
        <v>0</v>
      </c>
      <c r="R785" s="10">
        <f t="shared" si="232"/>
        <v>0</v>
      </c>
      <c r="S785" s="414">
        <f t="shared" si="233"/>
        <v>0</v>
      </c>
      <c r="T785" s="10">
        <f t="shared" si="234"/>
        <v>0</v>
      </c>
      <c r="U785" s="10">
        <f t="shared" si="235"/>
        <v>10426</v>
      </c>
      <c r="V785" s="11">
        <v>10426</v>
      </c>
      <c r="W785" s="12">
        <f t="shared" si="241"/>
        <v>0</v>
      </c>
      <c r="X785" s="415">
        <f t="shared" si="230"/>
        <v>0</v>
      </c>
      <c r="Y785" s="416" t="str">
        <f t="shared" si="236"/>
        <v>0.00%-0.00%</v>
      </c>
      <c r="Z785" s="15"/>
      <c r="AA785" s="15"/>
      <c r="AB785" s="15"/>
      <c r="AC785" s="96"/>
      <c r="AD785" s="8">
        <f t="shared" si="242"/>
        <v>0</v>
      </c>
      <c r="AE785" s="17">
        <f t="shared" si="237"/>
        <v>10426</v>
      </c>
      <c r="AF785" s="18">
        <f t="shared" si="238"/>
        <v>0</v>
      </c>
      <c r="AG785" s="417">
        <f t="shared" si="239"/>
        <v>0</v>
      </c>
      <c r="AH785" s="20">
        <v>14</v>
      </c>
      <c r="AI785" s="20">
        <v>850</v>
      </c>
      <c r="AJ785" s="20"/>
      <c r="AK785" s="20">
        <v>688</v>
      </c>
      <c r="AL785" s="20">
        <f t="shared" si="240"/>
        <v>156852</v>
      </c>
      <c r="AM785" s="7">
        <v>2</v>
      </c>
      <c r="AN785" s="20"/>
      <c r="AO785" s="21"/>
      <c r="AP785" s="21"/>
      <c r="AQ785" s="5" t="s">
        <v>518</v>
      </c>
      <c r="AR785" s="5" t="s">
        <v>424</v>
      </c>
      <c r="AS785" s="5" t="s">
        <v>374</v>
      </c>
      <c r="AT785" s="20"/>
      <c r="AU785" s="21"/>
      <c r="AV785" s="21"/>
      <c r="AW785" s="145" t="e" vm="1">
        <f t="shared" ref="AW785:AW795" ca="1" si="243">_xlfn.LET(_xlpm.actual,X785,_xlpm.low,VALUE(_xlfn.TEXTBEFORE(Y785,"-")),_xlpm.high,VALUE(_xlfn.TEXTAFTER(Y785,"-")),IF(AND(_xlpm.actual=0,OR(_xlpm.low&lt;&gt;0,_xlpm.high&lt;&gt;0)),"0 increase",IF(_xlpm.actual&gt;_xlpm.high*1.2,"&gt;20",IF(_xlpm.actual&lt;_xlpm.low*0.8,"&lt;20","OK"))))</f>
        <v>#NAME?</v>
      </c>
      <c r="AX785" s="21" t="str">
        <f>VLOOKUP(表1[[#This Row],[Pers.no.]],'[6]Person Detail'!$B:$L,11,0)</f>
        <v>0</v>
      </c>
      <c r="AY785" s="404">
        <f>VLOOKUP(表1[[#This Row],[Pers.no.]],'[6]Person Detail'!$B:$R,17,0)</f>
        <v>0.84369815901274525</v>
      </c>
      <c r="AZ785" s="404">
        <f>VLOOKUP(表1[[#This Row],[Pers.no.]],'[6]Person Detail'!$B:$W,21,0)</f>
        <v>1</v>
      </c>
      <c r="BA785" s="404">
        <f>VLOOKUP(表1[[#This Row],[Pers.no.]],'[6]Person Detail'!$B:$W,22,0)</f>
        <v>0.95959502991256329</v>
      </c>
    </row>
    <row r="786" spans="1:53" ht="19.95" customHeight="1">
      <c r="A786" s="87" t="s">
        <v>562</v>
      </c>
      <c r="B786" s="5">
        <v>1120290</v>
      </c>
      <c r="C786" s="5" t="s">
        <v>54</v>
      </c>
      <c r="D786" s="5" t="s">
        <v>55</v>
      </c>
      <c r="E786" s="5" t="s">
        <v>564</v>
      </c>
      <c r="F786" s="5" t="s">
        <v>2504</v>
      </c>
      <c r="G786" s="5" t="s">
        <v>2505</v>
      </c>
      <c r="H786" s="6">
        <v>44207</v>
      </c>
      <c r="I786" s="5" t="s">
        <v>87</v>
      </c>
      <c r="J786" s="5" t="s">
        <v>2508</v>
      </c>
      <c r="K786" s="5" t="s">
        <v>89</v>
      </c>
      <c r="L786" s="7">
        <v>2</v>
      </c>
      <c r="M786" s="7">
        <v>3</v>
      </c>
      <c r="N786" s="8">
        <v>12110</v>
      </c>
      <c r="O786" s="414">
        <v>0.03</v>
      </c>
      <c r="P786" s="10">
        <f t="shared" si="231"/>
        <v>363</v>
      </c>
      <c r="Q786" s="414">
        <v>0</v>
      </c>
      <c r="R786" s="10">
        <f t="shared" si="232"/>
        <v>0</v>
      </c>
      <c r="S786" s="414">
        <f t="shared" si="233"/>
        <v>2.9975227085053676E-2</v>
      </c>
      <c r="T786" s="10">
        <f t="shared" si="234"/>
        <v>363</v>
      </c>
      <c r="U786" s="10">
        <f t="shared" si="235"/>
        <v>12473</v>
      </c>
      <c r="V786" s="11">
        <v>12500</v>
      </c>
      <c r="W786" s="12">
        <f t="shared" si="241"/>
        <v>390</v>
      </c>
      <c r="X786" s="415">
        <f t="shared" si="230"/>
        <v>3.2199999999999999E-2</v>
      </c>
      <c r="Y786" s="416" t="str">
        <f t="shared" si="236"/>
        <v>2.40%-3.60%</v>
      </c>
      <c r="Z786" s="15"/>
      <c r="AA786" s="15"/>
      <c r="AB786" s="15"/>
      <c r="AC786" s="96"/>
      <c r="AD786" s="8">
        <f t="shared" si="242"/>
        <v>0</v>
      </c>
      <c r="AE786" s="17">
        <f t="shared" si="237"/>
        <v>12500</v>
      </c>
      <c r="AF786" s="18">
        <f t="shared" si="238"/>
        <v>390</v>
      </c>
      <c r="AG786" s="417">
        <f t="shared" si="239"/>
        <v>3.2204789430222869E-2</v>
      </c>
      <c r="AH786" s="20">
        <v>14</v>
      </c>
      <c r="AI786" s="20">
        <v>450</v>
      </c>
      <c r="AJ786" s="20"/>
      <c r="AK786" s="20">
        <v>688</v>
      </c>
      <c r="AL786" s="20">
        <f t="shared" si="240"/>
        <v>181088</v>
      </c>
      <c r="AM786" s="7">
        <v>4</v>
      </c>
      <c r="AN786" s="20"/>
      <c r="AO786" s="21"/>
      <c r="AP786" s="21"/>
      <c r="AQ786" s="5" t="s">
        <v>518</v>
      </c>
      <c r="AR786" s="5" t="s">
        <v>424</v>
      </c>
      <c r="AS786" s="5" t="s">
        <v>374</v>
      </c>
      <c r="AT786" s="20"/>
      <c r="AU786" s="21"/>
      <c r="AV786" s="21"/>
      <c r="AW786" s="145" t="e" vm="1">
        <f t="shared" ca="1" si="243"/>
        <v>#NAME?</v>
      </c>
      <c r="AX786" s="21" t="str">
        <f>VLOOKUP(表1[[#This Row],[Pers.no.]],'[6]Person Detail'!$B:$L,11,0)</f>
        <v>50-70</v>
      </c>
      <c r="AY786" s="404">
        <f>VLOOKUP(表1[[#This Row],[Pers.no.]],'[6]Person Detail'!$B:$R,17,0)</f>
        <v>0.97997167711915845</v>
      </c>
      <c r="AZ786" s="404">
        <f>VLOOKUP(表1[[#This Row],[Pers.no.]],'[6]Person Detail'!$B:$W,21,0)</f>
        <v>1.1615192787262614</v>
      </c>
      <c r="BA786" s="404">
        <f>VLOOKUP(表1[[#This Row],[Pers.no.]],'[6]Person Detail'!$B:$W,22,0)</f>
        <v>1.150483202945237</v>
      </c>
    </row>
    <row r="787" spans="1:53" ht="19.95" customHeight="1">
      <c r="A787" s="87" t="s">
        <v>562</v>
      </c>
      <c r="B787" s="5">
        <v>1120312</v>
      </c>
      <c r="C787" s="5" t="s">
        <v>54</v>
      </c>
      <c r="D787" s="5" t="s">
        <v>55</v>
      </c>
      <c r="E787" s="5" t="s">
        <v>564</v>
      </c>
      <c r="F787" s="5" t="s">
        <v>2504</v>
      </c>
      <c r="G787" s="5" t="s">
        <v>2505</v>
      </c>
      <c r="H787" s="6">
        <v>44314</v>
      </c>
      <c r="I787" s="5" t="s">
        <v>105</v>
      </c>
      <c r="J787" s="5" t="s">
        <v>2509</v>
      </c>
      <c r="K787" s="5" t="s">
        <v>107</v>
      </c>
      <c r="L787" s="7">
        <v>2</v>
      </c>
      <c r="M787" s="7">
        <v>5</v>
      </c>
      <c r="N787" s="8">
        <v>10600</v>
      </c>
      <c r="O787" s="414">
        <v>0.03</v>
      </c>
      <c r="P787" s="10">
        <f t="shared" si="231"/>
        <v>318</v>
      </c>
      <c r="Q787" s="414">
        <v>0</v>
      </c>
      <c r="R787" s="10">
        <f t="shared" si="232"/>
        <v>0</v>
      </c>
      <c r="S787" s="414">
        <f t="shared" si="233"/>
        <v>0.03</v>
      </c>
      <c r="T787" s="10">
        <f t="shared" si="234"/>
        <v>318</v>
      </c>
      <c r="U787" s="10">
        <f t="shared" si="235"/>
        <v>10918</v>
      </c>
      <c r="V787" s="11">
        <v>10750</v>
      </c>
      <c r="W787" s="12">
        <f t="shared" si="241"/>
        <v>150</v>
      </c>
      <c r="X787" s="415">
        <f t="shared" si="230"/>
        <v>1.4200000000000001E-2</v>
      </c>
      <c r="Y787" s="416" t="str">
        <f t="shared" si="236"/>
        <v>2.40%-3.60%</v>
      </c>
      <c r="Z787" s="15" t="s">
        <v>112</v>
      </c>
      <c r="AA787" s="15" t="s">
        <v>87</v>
      </c>
      <c r="AB787" s="15" t="s">
        <v>198</v>
      </c>
      <c r="AC787" s="96">
        <v>7.0000000000000007E-2</v>
      </c>
      <c r="AD787" s="8">
        <f t="shared" si="242"/>
        <v>742</v>
      </c>
      <c r="AE787" s="17">
        <f t="shared" si="237"/>
        <v>11492</v>
      </c>
      <c r="AF787" s="18">
        <f t="shared" si="238"/>
        <v>892</v>
      </c>
      <c r="AG787" s="417">
        <f t="shared" si="239"/>
        <v>8.4150943396226419E-2</v>
      </c>
      <c r="AH787" s="20">
        <v>14</v>
      </c>
      <c r="AI787" s="20">
        <v>850</v>
      </c>
      <c r="AJ787" s="20"/>
      <c r="AK787" s="20">
        <v>688</v>
      </c>
      <c r="AL787" s="20">
        <f t="shared" si="240"/>
        <v>171776</v>
      </c>
      <c r="AM787" s="7">
        <v>3</v>
      </c>
      <c r="AN787" s="20"/>
      <c r="AO787" s="22" t="s">
        <v>282</v>
      </c>
      <c r="AP787" s="21" t="s">
        <v>282</v>
      </c>
      <c r="AQ787" s="5" t="s">
        <v>518</v>
      </c>
      <c r="AR787" s="5" t="s">
        <v>424</v>
      </c>
      <c r="AS787" s="5" t="s">
        <v>374</v>
      </c>
      <c r="AT787" s="20"/>
      <c r="AU787" s="21" t="s">
        <v>2510</v>
      </c>
      <c r="AV787" s="21"/>
      <c r="AW787" s="145" t="e" vm="1">
        <f t="shared" ca="1" si="243"/>
        <v>#NAME?</v>
      </c>
      <c r="AX787" s="21" t="str">
        <f>VLOOKUP(表1[[#This Row],[Pers.no.]],'[6]Person Detail'!$B:$L,11,0)</f>
        <v>110-130</v>
      </c>
      <c r="AY787" s="404">
        <f>VLOOKUP(表1[[#This Row],[Pers.no.]],'[6]Person Detail'!$B:$R,17,0)</f>
        <v>1.1216931216931216</v>
      </c>
      <c r="AZ787" s="404">
        <f>VLOOKUP(表1[[#This Row],[Pers.no.]],'[6]Person Detail'!$B:$W,21,0)</f>
        <v>1.2998160637645617</v>
      </c>
      <c r="BA787" s="404">
        <f>VLOOKUP(表1[[#This Row],[Pers.no.]],'[6]Person Detail'!$B:$W,22,0)</f>
        <v>1.3748055987558321</v>
      </c>
    </row>
    <row r="788" spans="1:53" ht="19.95" customHeight="1">
      <c r="A788" s="87" t="s">
        <v>562</v>
      </c>
      <c r="B788" s="5">
        <v>11016594</v>
      </c>
      <c r="C788" s="5" t="s">
        <v>54</v>
      </c>
      <c r="D788" s="5" t="s">
        <v>55</v>
      </c>
      <c r="E788" s="5" t="s">
        <v>564</v>
      </c>
      <c r="F788" s="5" t="s">
        <v>2504</v>
      </c>
      <c r="G788" s="5" t="s">
        <v>2505</v>
      </c>
      <c r="H788" s="6">
        <v>44582</v>
      </c>
      <c r="I788" s="5" t="s">
        <v>105</v>
      </c>
      <c r="J788" s="5" t="s">
        <v>2511</v>
      </c>
      <c r="K788" s="5" t="s">
        <v>107</v>
      </c>
      <c r="L788" s="7">
        <v>2</v>
      </c>
      <c r="M788" s="7">
        <v>4</v>
      </c>
      <c r="N788" s="8">
        <v>9930</v>
      </c>
      <c r="O788" s="414">
        <v>0.03</v>
      </c>
      <c r="P788" s="10">
        <f t="shared" si="231"/>
        <v>298</v>
      </c>
      <c r="Q788" s="414">
        <v>0</v>
      </c>
      <c r="R788" s="10">
        <f t="shared" si="232"/>
        <v>0</v>
      </c>
      <c r="S788" s="414">
        <f t="shared" si="233"/>
        <v>3.001007049345418E-2</v>
      </c>
      <c r="T788" s="10">
        <f t="shared" si="234"/>
        <v>298</v>
      </c>
      <c r="U788" s="10">
        <f t="shared" si="235"/>
        <v>10228</v>
      </c>
      <c r="V788" s="11">
        <v>10200</v>
      </c>
      <c r="W788" s="12">
        <f t="shared" si="241"/>
        <v>270</v>
      </c>
      <c r="X788" s="415">
        <f t="shared" si="230"/>
        <v>2.7199999999999998E-2</v>
      </c>
      <c r="Y788" s="416" t="str">
        <f t="shared" si="236"/>
        <v>2.40%-3.60%</v>
      </c>
      <c r="Z788" s="15"/>
      <c r="AA788" s="15"/>
      <c r="AB788" s="15"/>
      <c r="AC788" s="96"/>
      <c r="AD788" s="8">
        <f t="shared" si="242"/>
        <v>0</v>
      </c>
      <c r="AE788" s="17">
        <f t="shared" si="237"/>
        <v>10200</v>
      </c>
      <c r="AF788" s="18">
        <f t="shared" si="238"/>
        <v>270</v>
      </c>
      <c r="AG788" s="417">
        <f t="shared" si="239"/>
        <v>2.7190332326284095E-2</v>
      </c>
      <c r="AH788" s="20">
        <v>14</v>
      </c>
      <c r="AI788" s="20">
        <v>450</v>
      </c>
      <c r="AJ788" s="20"/>
      <c r="AK788" s="20">
        <v>688</v>
      </c>
      <c r="AL788" s="20">
        <f t="shared" si="240"/>
        <v>148888</v>
      </c>
      <c r="AM788" s="7">
        <v>3</v>
      </c>
      <c r="AN788" s="20"/>
      <c r="AO788" s="21"/>
      <c r="AP788" s="21"/>
      <c r="AQ788" s="5" t="s">
        <v>518</v>
      </c>
      <c r="AR788" s="5" t="s">
        <v>424</v>
      </c>
      <c r="AS788" s="5" t="s">
        <v>374</v>
      </c>
      <c r="AT788" s="111"/>
      <c r="AU788" s="112"/>
      <c r="AV788" s="112"/>
      <c r="AW788" s="145" t="e" vm="1">
        <f t="shared" ca="1" si="243"/>
        <v>#NAME?</v>
      </c>
      <c r="AX788" s="21" t="str">
        <f>VLOOKUP(表1[[#This Row],[Pers.no.]],'[6]Person Detail'!$B:$L,11,0)</f>
        <v>90-110</v>
      </c>
      <c r="AY788" s="404">
        <f>VLOOKUP(表1[[#This Row],[Pers.no.]],'[6]Person Detail'!$B:$R,17,0)</f>
        <v>1.0507936507936508</v>
      </c>
      <c r="AZ788" s="404">
        <f>VLOOKUP(表1[[#This Row],[Pers.no.]],'[6]Person Detail'!$B:$W,21,0)</f>
        <v>1.2176578786020846</v>
      </c>
      <c r="BA788" s="404">
        <f>VLOOKUP(表1[[#This Row],[Pers.no.]],'[6]Person Detail'!$B:$W,22,0)</f>
        <v>1.2202416557004427</v>
      </c>
    </row>
    <row r="789" spans="1:53" ht="19.95" customHeight="1">
      <c r="A789" s="87" t="s">
        <v>562</v>
      </c>
      <c r="B789" s="5">
        <v>15022682</v>
      </c>
      <c r="C789" s="5" t="s">
        <v>54</v>
      </c>
      <c r="D789" s="5" t="s">
        <v>55</v>
      </c>
      <c r="E789" s="5" t="s">
        <v>67</v>
      </c>
      <c r="F789" s="5" t="s">
        <v>237</v>
      </c>
      <c r="G789" s="5" t="s">
        <v>238</v>
      </c>
      <c r="H789" s="6">
        <v>45910</v>
      </c>
      <c r="I789" s="5" t="s">
        <v>87</v>
      </c>
      <c r="J789" s="5" t="s">
        <v>239</v>
      </c>
      <c r="K789" s="5" t="s">
        <v>89</v>
      </c>
      <c r="L789" s="7">
        <v>2</v>
      </c>
      <c r="M789" s="7">
        <v>3</v>
      </c>
      <c r="N789" s="8">
        <v>13550</v>
      </c>
      <c r="O789" s="89">
        <v>0</v>
      </c>
      <c r="P789" s="10">
        <f t="shared" ref="P789:P803" si="244">ROUND(N789*O789,0)</f>
        <v>0</v>
      </c>
      <c r="Q789" s="89">
        <v>0</v>
      </c>
      <c r="R789" s="10">
        <f t="shared" ref="R789:R803" si="245">ROUND(N789*Q789,0)</f>
        <v>0</v>
      </c>
      <c r="S789" s="89">
        <f t="shared" ref="S789:S803" si="246">T789/N789</f>
        <v>0</v>
      </c>
      <c r="T789" s="10">
        <f t="shared" ref="T789:T803" si="247">P789+R789</f>
        <v>0</v>
      </c>
      <c r="U789" s="10">
        <f t="shared" ref="U789:U803" si="248">N789+T789</f>
        <v>13550</v>
      </c>
      <c r="V789" s="11">
        <f t="shared" ref="V789:V792" si="249">U789</f>
        <v>13550</v>
      </c>
      <c r="W789" s="12">
        <f t="shared" ref="W789:W803" si="250">V789-N789</f>
        <v>0</v>
      </c>
      <c r="X789" s="93">
        <f t="shared" ref="X789:X803" si="251">ROUND(V789/N789-1,4)</f>
        <v>0</v>
      </c>
      <c r="Y789" s="94" t="str">
        <f t="shared" ref="Y789:Y803" si="252">IF(OR(L789=1,L789=2,L789=4),TEXT(S789*0.8,"0.00%")&amp;"-"&amp;TEXT(S789*1.2,"0.00%"),IF(OR(L789=3,L789=6),TEXT(0,"0.00%")&amp;"-"&amp;TEXT(7%*1.2,"0.00%"),IF(OR(L789=5,L789=7),TEXT((R789/N789),"0.00%")&amp;"-"&amp;TEXT((R789/N789)+7%,"0.00%"),"")))</f>
        <v>0.00%-0.00%</v>
      </c>
      <c r="Z789" s="15"/>
      <c r="AA789" s="15"/>
      <c r="AB789" s="15"/>
      <c r="AC789" s="96"/>
      <c r="AD789" s="8">
        <f t="shared" ref="AD789:AD803" si="253">ROUND(N789*AC789,0)</f>
        <v>0</v>
      </c>
      <c r="AE789" s="17">
        <f t="shared" ref="AE789:AE803" si="254">V789+AD789</f>
        <v>13550</v>
      </c>
      <c r="AF789" s="18">
        <f t="shared" ref="AF789:AF803" si="255">AE789-N789</f>
        <v>0</v>
      </c>
      <c r="AG789" s="98">
        <f t="shared" ref="AG789:AG803" si="256">AE789/N789-1</f>
        <v>0</v>
      </c>
      <c r="AH789" s="20">
        <v>14</v>
      </c>
      <c r="AI789" s="20">
        <v>450</v>
      </c>
      <c r="AJ789" s="20"/>
      <c r="AK789" s="20">
        <v>688</v>
      </c>
      <c r="AL789" s="20">
        <f t="shared" ref="AL789:AL803" si="257">AE789*AH789+AI789*12+AK789+IF(AB789="",AJ789,IF(AB789="D",5000,IF(AB789="C",1000,0)))*12</f>
        <v>195788</v>
      </c>
      <c r="AM789" s="7" t="e">
        <v>#N/A</v>
      </c>
      <c r="AN789" s="20"/>
      <c r="AO789" s="21"/>
      <c r="AP789" s="21"/>
      <c r="AQ789" s="5" t="s">
        <v>240</v>
      </c>
      <c r="AR789" s="5" t="s">
        <v>173</v>
      </c>
      <c r="AS789" s="5"/>
      <c r="AT789" s="20"/>
      <c r="AU789" s="21"/>
      <c r="AV789" s="21"/>
      <c r="AW789" s="145" t="e" vm="1">
        <f t="shared" ca="1" si="243"/>
        <v>#NAME?</v>
      </c>
      <c r="AX789" s="21" t="str">
        <f>VLOOKUP(表1[[#This Row],[Pers.no.]],'[6]Person Detail'!$B:$L,11,0)</f>
        <v>&gt;90</v>
      </c>
      <c r="AY789" s="404">
        <f>VLOOKUP(表1[[#This Row],[Pers.no.]],'[6]Person Detail'!$B:$R,17,0)</f>
        <v>1.0965001011531459</v>
      </c>
      <c r="AZ789" s="404">
        <f>VLOOKUP(表1[[#This Row],[Pers.no.]],'[6]Person Detail'!$B:$W,21,0)</f>
        <v>1.0081845238095237</v>
      </c>
      <c r="BA789" s="404">
        <f>VLOOKUP(表1[[#This Row],[Pers.no.]],'[6]Person Detail'!$B:$W,22,0)</f>
        <v>0.99812161614673489</v>
      </c>
    </row>
    <row r="790" spans="1:53" ht="19.95" customHeight="1">
      <c r="A790" s="87" t="s">
        <v>562</v>
      </c>
      <c r="B790" s="5">
        <v>15020704</v>
      </c>
      <c r="C790" s="5" t="s">
        <v>54</v>
      </c>
      <c r="D790" s="5" t="s">
        <v>55</v>
      </c>
      <c r="E790" s="5" t="s">
        <v>67</v>
      </c>
      <c r="F790" s="5" t="s">
        <v>237</v>
      </c>
      <c r="G790" s="5" t="s">
        <v>238</v>
      </c>
      <c r="H790" s="6">
        <v>40057</v>
      </c>
      <c r="I790" s="5" t="s">
        <v>87</v>
      </c>
      <c r="J790" s="5" t="s">
        <v>239</v>
      </c>
      <c r="K790" s="5" t="s">
        <v>89</v>
      </c>
      <c r="L790" s="7">
        <v>2</v>
      </c>
      <c r="M790" s="7">
        <v>4</v>
      </c>
      <c r="N790" s="8">
        <v>15852</v>
      </c>
      <c r="O790" s="89">
        <v>2.2499999999999999E-2</v>
      </c>
      <c r="P790" s="10">
        <f t="shared" si="244"/>
        <v>357</v>
      </c>
      <c r="Q790" s="89">
        <v>0</v>
      </c>
      <c r="R790" s="10">
        <f t="shared" si="245"/>
        <v>0</v>
      </c>
      <c r="S790" s="89">
        <f t="shared" si="246"/>
        <v>2.2520817562452687E-2</v>
      </c>
      <c r="T790" s="10">
        <f t="shared" si="247"/>
        <v>357</v>
      </c>
      <c r="U790" s="10">
        <f t="shared" si="248"/>
        <v>16209</v>
      </c>
      <c r="V790" s="11">
        <f>16284</f>
        <v>16284</v>
      </c>
      <c r="W790" s="12">
        <f t="shared" si="250"/>
        <v>432</v>
      </c>
      <c r="X790" s="93">
        <f t="shared" si="251"/>
        <v>2.7300000000000001E-2</v>
      </c>
      <c r="Y790" s="94" t="str">
        <f t="shared" si="252"/>
        <v>1.80%-2.70%</v>
      </c>
      <c r="Z790" s="15"/>
      <c r="AA790" s="15"/>
      <c r="AB790" s="15"/>
      <c r="AC790" s="96"/>
      <c r="AD790" s="8">
        <f t="shared" si="253"/>
        <v>0</v>
      </c>
      <c r="AE790" s="17">
        <f t="shared" si="254"/>
        <v>16284</v>
      </c>
      <c r="AF790" s="18">
        <f t="shared" si="255"/>
        <v>432</v>
      </c>
      <c r="AG790" s="98">
        <f t="shared" si="256"/>
        <v>2.7252081756245161E-2</v>
      </c>
      <c r="AH790" s="20">
        <v>14</v>
      </c>
      <c r="AI790" s="20">
        <v>450</v>
      </c>
      <c r="AJ790" s="20"/>
      <c r="AK790" s="20">
        <v>688</v>
      </c>
      <c r="AL790" s="20">
        <f t="shared" si="257"/>
        <v>234064</v>
      </c>
      <c r="AM790" s="7">
        <v>3</v>
      </c>
      <c r="AN790" s="20"/>
      <c r="AO790" s="21"/>
      <c r="AP790" s="21"/>
      <c r="AQ790" s="5" t="s">
        <v>240</v>
      </c>
      <c r="AR790" s="5" t="s">
        <v>173</v>
      </c>
      <c r="AS790" s="5"/>
      <c r="AT790" s="20"/>
      <c r="AU790" s="21"/>
      <c r="AV790" s="21"/>
      <c r="AW790" s="145" t="e" vm="1">
        <f t="shared" ca="1" si="243"/>
        <v>#NAME?</v>
      </c>
      <c r="AX790" s="21" t="str">
        <f>VLOOKUP(表1[[#This Row],[Pers.no.]],'[6]Person Detail'!$B:$L,11,0)</f>
        <v>110-130</v>
      </c>
      <c r="AY790" s="404">
        <f>VLOOKUP(表1[[#This Row],[Pers.no.]],'[6]Person Detail'!$B:$R,17,0)</f>
        <v>1.2827837345741453</v>
      </c>
      <c r="AZ790" s="404">
        <f>VLOOKUP(表1[[#This Row],[Pers.no.]],'[6]Person Detail'!$B:$W,21,0)</f>
        <v>1.1794642857142856</v>
      </c>
      <c r="BA790" s="404">
        <f>VLOOKUP(表1[[#This Row],[Pers.no.]],'[6]Person Detail'!$B:$W,22,0)</f>
        <v>1.1995138300615078</v>
      </c>
    </row>
    <row r="791" spans="1:53" ht="19.95" customHeight="1">
      <c r="A791" s="87" t="s">
        <v>562</v>
      </c>
      <c r="B791" s="5">
        <v>15022687</v>
      </c>
      <c r="C791" s="5" t="s">
        <v>54</v>
      </c>
      <c r="D791" s="5" t="s">
        <v>55</v>
      </c>
      <c r="E791" s="5" t="s">
        <v>67</v>
      </c>
      <c r="F791" s="5" t="s">
        <v>237</v>
      </c>
      <c r="G791" s="5" t="s">
        <v>238</v>
      </c>
      <c r="H791" s="6">
        <v>45931</v>
      </c>
      <c r="I791" s="5" t="s">
        <v>87</v>
      </c>
      <c r="J791" s="5" t="s">
        <v>239</v>
      </c>
      <c r="K791" s="5" t="s">
        <v>89</v>
      </c>
      <c r="L791" s="7">
        <v>2</v>
      </c>
      <c r="M791" s="7">
        <v>3</v>
      </c>
      <c r="N791" s="8">
        <v>18000</v>
      </c>
      <c r="O791" s="89">
        <v>0</v>
      </c>
      <c r="P791" s="10">
        <f t="shared" si="244"/>
        <v>0</v>
      </c>
      <c r="Q791" s="89">
        <v>0</v>
      </c>
      <c r="R791" s="10">
        <f t="shared" si="245"/>
        <v>0</v>
      </c>
      <c r="S791" s="89">
        <f t="shared" si="246"/>
        <v>0</v>
      </c>
      <c r="T791" s="10">
        <f t="shared" si="247"/>
        <v>0</v>
      </c>
      <c r="U791" s="10">
        <f t="shared" si="248"/>
        <v>18000</v>
      </c>
      <c r="V791" s="11">
        <v>18050</v>
      </c>
      <c r="W791" s="12">
        <f t="shared" si="250"/>
        <v>50</v>
      </c>
      <c r="X791" s="93">
        <f t="shared" si="251"/>
        <v>2.8E-3</v>
      </c>
      <c r="Y791" s="94" t="str">
        <f t="shared" si="252"/>
        <v>0.00%-0.00%</v>
      </c>
      <c r="Z791" s="15"/>
      <c r="AA791" s="15"/>
      <c r="AB791" s="15"/>
      <c r="AC791" s="96"/>
      <c r="AD791" s="8">
        <f t="shared" si="253"/>
        <v>0</v>
      </c>
      <c r="AE791" s="17">
        <f t="shared" si="254"/>
        <v>18050</v>
      </c>
      <c r="AF791" s="18">
        <f t="shared" si="255"/>
        <v>50</v>
      </c>
      <c r="AG791" s="98">
        <f t="shared" si="256"/>
        <v>2.7777777777777679E-3</v>
      </c>
      <c r="AH791" s="20">
        <v>14</v>
      </c>
      <c r="AI791" s="20">
        <v>450</v>
      </c>
      <c r="AJ791" s="20"/>
      <c r="AK791" s="20">
        <v>688</v>
      </c>
      <c r="AL791" s="20">
        <f t="shared" si="257"/>
        <v>258788</v>
      </c>
      <c r="AM791" s="7" t="e">
        <v>#N/A</v>
      </c>
      <c r="AN791" s="20"/>
      <c r="AO791" s="21"/>
      <c r="AP791" s="21"/>
      <c r="AQ791" s="5" t="s">
        <v>240</v>
      </c>
      <c r="AR791" s="5" t="s">
        <v>173</v>
      </c>
      <c r="AS791" s="5"/>
      <c r="AT791" s="20"/>
      <c r="AU791" s="21"/>
      <c r="AV791" s="21"/>
      <c r="AW791" s="145" t="e" vm="1">
        <f t="shared" ca="1" si="243"/>
        <v>#NAME?</v>
      </c>
      <c r="AX791" s="21" t="str">
        <f>VLOOKUP(表1[[#This Row],[Pers.no.]],'[6]Person Detail'!$B:$L,11,0)</f>
        <v>&gt;90</v>
      </c>
      <c r="AY791" s="404">
        <f>VLOOKUP(表1[[#This Row],[Pers.no.]],'[6]Person Detail'!$B:$R,17,0)</f>
        <v>1.4566053004248432</v>
      </c>
      <c r="AZ791" s="404">
        <f>VLOOKUP(表1[[#This Row],[Pers.no.]],'[6]Person Detail'!$B:$W,21,0)</f>
        <v>1.3392857142857142</v>
      </c>
      <c r="BA791" s="404">
        <f>VLOOKUP(表1[[#This Row],[Pers.no.]],'[6]Person Detail'!$B:$W,22,0)</f>
        <v>1.3296011196641007</v>
      </c>
    </row>
    <row r="792" spans="1:53" ht="19.95" customHeight="1">
      <c r="A792" s="87" t="s">
        <v>562</v>
      </c>
      <c r="B792" s="5">
        <v>15020880</v>
      </c>
      <c r="C792" s="5" t="s">
        <v>54</v>
      </c>
      <c r="D792" s="5" t="s">
        <v>55</v>
      </c>
      <c r="E792" s="5" t="s">
        <v>67</v>
      </c>
      <c r="F792" s="5" t="s">
        <v>237</v>
      </c>
      <c r="G792" s="5" t="s">
        <v>238</v>
      </c>
      <c r="H792" s="6">
        <v>44230</v>
      </c>
      <c r="I792" s="5" t="s">
        <v>105</v>
      </c>
      <c r="J792" s="5" t="s">
        <v>247</v>
      </c>
      <c r="K792" s="5" t="s">
        <v>107</v>
      </c>
      <c r="L792" s="7">
        <v>2</v>
      </c>
      <c r="M792" s="7">
        <v>1</v>
      </c>
      <c r="N792" s="8">
        <v>10113</v>
      </c>
      <c r="O792" s="89">
        <v>0</v>
      </c>
      <c r="P792" s="10">
        <f t="shared" si="244"/>
        <v>0</v>
      </c>
      <c r="Q792" s="89">
        <v>0</v>
      </c>
      <c r="R792" s="10">
        <f t="shared" si="245"/>
        <v>0</v>
      </c>
      <c r="S792" s="89">
        <f t="shared" si="246"/>
        <v>0</v>
      </c>
      <c r="T792" s="10">
        <f t="shared" si="247"/>
        <v>0</v>
      </c>
      <c r="U792" s="10">
        <f t="shared" si="248"/>
        <v>10113</v>
      </c>
      <c r="V792" s="11">
        <f t="shared" si="249"/>
        <v>10113</v>
      </c>
      <c r="W792" s="12">
        <f t="shared" si="250"/>
        <v>0</v>
      </c>
      <c r="X792" s="93">
        <f t="shared" si="251"/>
        <v>0</v>
      </c>
      <c r="Y792" s="94" t="str">
        <f t="shared" si="252"/>
        <v>0.00%-0.00%</v>
      </c>
      <c r="Z792" s="15"/>
      <c r="AA792" s="15"/>
      <c r="AB792" s="15"/>
      <c r="AC792" s="96"/>
      <c r="AD792" s="8">
        <f t="shared" si="253"/>
        <v>0</v>
      </c>
      <c r="AE792" s="17">
        <f t="shared" si="254"/>
        <v>10113</v>
      </c>
      <c r="AF792" s="18">
        <f t="shared" si="255"/>
        <v>0</v>
      </c>
      <c r="AG792" s="98">
        <f t="shared" si="256"/>
        <v>0</v>
      </c>
      <c r="AH792" s="20">
        <v>14</v>
      </c>
      <c r="AI792" s="20">
        <v>550</v>
      </c>
      <c r="AJ792" s="20"/>
      <c r="AK792" s="20">
        <v>688</v>
      </c>
      <c r="AL792" s="20">
        <f t="shared" si="257"/>
        <v>148870</v>
      </c>
      <c r="AM792" s="7">
        <v>3</v>
      </c>
      <c r="AN792" s="20"/>
      <c r="AO792" s="21"/>
      <c r="AP792" s="21"/>
      <c r="AQ792" s="5" t="s">
        <v>240</v>
      </c>
      <c r="AR792" s="5" t="s">
        <v>173</v>
      </c>
      <c r="AS792" s="5"/>
      <c r="AT792" s="20"/>
      <c r="AU792" s="21"/>
      <c r="AV792" s="21"/>
      <c r="AW792" s="145" t="e" vm="1">
        <f t="shared" ca="1" si="243"/>
        <v>#NAME?</v>
      </c>
      <c r="AX792" s="21" t="str">
        <f>VLOOKUP(表1[[#This Row],[Pers.no.]],'[6]Person Detail'!$B:$L,11,0)</f>
        <v>0</v>
      </c>
      <c r="AY792" s="404">
        <f>VLOOKUP(表1[[#This Row],[Pers.no.]],'[6]Person Detail'!$B:$R,17,0)</f>
        <v>1.0701587301587301</v>
      </c>
      <c r="AZ792" s="404">
        <f>VLOOKUP(表1[[#This Row],[Pers.no.]],'[6]Person Detail'!$B:$W,21,0)</f>
        <v>0.95862363145172758</v>
      </c>
      <c r="BA792" s="404">
        <f>VLOOKUP(表1[[#This Row],[Pers.no.]],'[6]Person Detail'!$B:$W,22,0)</f>
        <v>0.9335364165051232</v>
      </c>
    </row>
    <row r="793" spans="1:53" ht="19.95" customHeight="1">
      <c r="A793" s="87" t="s">
        <v>562</v>
      </c>
      <c r="B793" s="5">
        <v>15022527</v>
      </c>
      <c r="C793" s="5" t="s">
        <v>54</v>
      </c>
      <c r="D793" s="5" t="s">
        <v>55</v>
      </c>
      <c r="E793" s="5" t="s">
        <v>67</v>
      </c>
      <c r="F793" s="5" t="s">
        <v>237</v>
      </c>
      <c r="G793" s="5" t="s">
        <v>238</v>
      </c>
      <c r="H793" s="6">
        <v>45300</v>
      </c>
      <c r="I793" s="5" t="s">
        <v>87</v>
      </c>
      <c r="J793" s="5" t="s">
        <v>239</v>
      </c>
      <c r="K793" s="5" t="s">
        <v>89</v>
      </c>
      <c r="L793" s="7">
        <v>2</v>
      </c>
      <c r="M793" s="7">
        <v>3</v>
      </c>
      <c r="N793" s="8">
        <v>20066</v>
      </c>
      <c r="O793" s="89">
        <v>0</v>
      </c>
      <c r="P793" s="10">
        <f t="shared" si="244"/>
        <v>0</v>
      </c>
      <c r="Q793" s="89">
        <v>0</v>
      </c>
      <c r="R793" s="10">
        <f t="shared" si="245"/>
        <v>0</v>
      </c>
      <c r="S793" s="89">
        <f t="shared" si="246"/>
        <v>0</v>
      </c>
      <c r="T793" s="10">
        <f t="shared" si="247"/>
        <v>0</v>
      </c>
      <c r="U793" s="10">
        <f t="shared" si="248"/>
        <v>20066</v>
      </c>
      <c r="V793" s="11">
        <v>20116</v>
      </c>
      <c r="W793" s="12">
        <f t="shared" si="250"/>
        <v>50</v>
      </c>
      <c r="X793" s="93">
        <f t="shared" si="251"/>
        <v>2.5000000000000001E-3</v>
      </c>
      <c r="Y793" s="94" t="str">
        <f t="shared" si="252"/>
        <v>0.00%-0.00%</v>
      </c>
      <c r="Z793" s="15"/>
      <c r="AA793" s="15"/>
      <c r="AB793" s="15"/>
      <c r="AC793" s="96"/>
      <c r="AD793" s="8">
        <f t="shared" si="253"/>
        <v>0</v>
      </c>
      <c r="AE793" s="17">
        <f t="shared" si="254"/>
        <v>20116</v>
      </c>
      <c r="AF793" s="18">
        <f t="shared" si="255"/>
        <v>50</v>
      </c>
      <c r="AG793" s="98">
        <f t="shared" si="256"/>
        <v>2.4917771354528995E-3</v>
      </c>
      <c r="AH793" s="20">
        <v>14</v>
      </c>
      <c r="AI793" s="20">
        <v>450</v>
      </c>
      <c r="AJ793" s="20"/>
      <c r="AK793" s="20">
        <v>688</v>
      </c>
      <c r="AL793" s="20">
        <f t="shared" si="257"/>
        <v>287712</v>
      </c>
      <c r="AM793" s="7">
        <v>3</v>
      </c>
      <c r="AN793" s="20"/>
      <c r="AO793" s="21"/>
      <c r="AP793" s="21"/>
      <c r="AQ793" s="5" t="s">
        <v>240</v>
      </c>
      <c r="AR793" s="5" t="s">
        <v>173</v>
      </c>
      <c r="AS793" s="5"/>
      <c r="AT793" s="20"/>
      <c r="AU793" s="21"/>
      <c r="AV793" s="21"/>
      <c r="AW793" s="145" t="e" vm="1">
        <f t="shared" ca="1" si="243"/>
        <v>#NAME?</v>
      </c>
      <c r="AX793" s="21" t="str">
        <f>VLOOKUP(表1[[#This Row],[Pers.no.]],'[6]Person Detail'!$B:$L,11,0)</f>
        <v>&gt;90</v>
      </c>
      <c r="AY793" s="404">
        <f>VLOOKUP(表1[[#This Row],[Pers.no.]],'[6]Person Detail'!$B:$R,17,0)</f>
        <v>1.6237912199069391</v>
      </c>
      <c r="AZ793" s="404">
        <f>VLOOKUP(表1[[#This Row],[Pers.no.]],'[6]Person Detail'!$B:$W,21,0)</f>
        <v>1.4930059523809525</v>
      </c>
      <c r="BA793" s="404">
        <f>VLOOKUP(表1[[#This Row],[Pers.no.]],'[6]Person Detail'!$B:$W,22,0)</f>
        <v>1.4817870428345181</v>
      </c>
    </row>
    <row r="794" spans="1:53" ht="19.95" customHeight="1">
      <c r="A794" s="87" t="s">
        <v>562</v>
      </c>
      <c r="B794" s="5">
        <v>15022528</v>
      </c>
      <c r="C794" s="5" t="s">
        <v>54</v>
      </c>
      <c r="D794" s="5" t="s">
        <v>55</v>
      </c>
      <c r="E794" s="5" t="s">
        <v>67</v>
      </c>
      <c r="F794" s="5" t="s">
        <v>237</v>
      </c>
      <c r="G794" s="5" t="s">
        <v>238</v>
      </c>
      <c r="H794" s="6">
        <v>45314</v>
      </c>
      <c r="I794" s="5" t="s">
        <v>105</v>
      </c>
      <c r="J794" s="5" t="s">
        <v>247</v>
      </c>
      <c r="K794" s="5" t="s">
        <v>107</v>
      </c>
      <c r="L794" s="7">
        <v>2</v>
      </c>
      <c r="M794" s="7">
        <v>4</v>
      </c>
      <c r="N794" s="8">
        <v>15000</v>
      </c>
      <c r="O794" s="89">
        <v>1.4999999999999998E-2</v>
      </c>
      <c r="P794" s="10">
        <f t="shared" si="244"/>
        <v>225</v>
      </c>
      <c r="Q794" s="89">
        <v>0</v>
      </c>
      <c r="R794" s="10">
        <f t="shared" si="245"/>
        <v>0</v>
      </c>
      <c r="S794" s="89">
        <f t="shared" si="246"/>
        <v>1.4999999999999999E-2</v>
      </c>
      <c r="T794" s="10">
        <f t="shared" si="247"/>
        <v>225</v>
      </c>
      <c r="U794" s="10">
        <f t="shared" si="248"/>
        <v>15225</v>
      </c>
      <c r="V794" s="11">
        <v>15000</v>
      </c>
      <c r="W794" s="12">
        <f t="shared" si="250"/>
        <v>0</v>
      </c>
      <c r="X794" s="93">
        <f t="shared" si="251"/>
        <v>0</v>
      </c>
      <c r="Y794" s="94" t="str">
        <f t="shared" si="252"/>
        <v>1.20%-1.80%</v>
      </c>
      <c r="Z794" s="15"/>
      <c r="AA794" s="15"/>
      <c r="AB794" s="15"/>
      <c r="AC794" s="96"/>
      <c r="AD794" s="8">
        <f t="shared" si="253"/>
        <v>0</v>
      </c>
      <c r="AE794" s="17">
        <f t="shared" si="254"/>
        <v>15000</v>
      </c>
      <c r="AF794" s="18">
        <f t="shared" si="255"/>
        <v>0</v>
      </c>
      <c r="AG794" s="98">
        <f t="shared" si="256"/>
        <v>0</v>
      </c>
      <c r="AH794" s="20">
        <v>14</v>
      </c>
      <c r="AI794" s="20">
        <v>550</v>
      </c>
      <c r="AJ794" s="20"/>
      <c r="AK794" s="20">
        <v>688</v>
      </c>
      <c r="AL794" s="20">
        <f t="shared" si="257"/>
        <v>217288</v>
      </c>
      <c r="AM794" s="7">
        <v>4</v>
      </c>
      <c r="AN794" s="20"/>
      <c r="AO794" s="21"/>
      <c r="AP794" s="21"/>
      <c r="AQ794" s="5" t="s">
        <v>240</v>
      </c>
      <c r="AR794" s="5" t="s">
        <v>173</v>
      </c>
      <c r="AS794" s="5"/>
      <c r="AT794" s="20"/>
      <c r="AU794" s="21"/>
      <c r="AV794" s="21"/>
      <c r="AW794" s="145" t="e" vm="1">
        <f t="shared" ca="1" si="243"/>
        <v>#NAME?</v>
      </c>
      <c r="AX794" s="21" t="str">
        <f>VLOOKUP(表1[[#This Row],[Pers.no.]],'[6]Person Detail'!$B:$L,11,0)</f>
        <v>130-150</v>
      </c>
      <c r="AY794" s="404">
        <f>VLOOKUP(表1[[#This Row],[Pers.no.]],'[6]Person Detail'!$B:$R,17,0)</f>
        <v>1.5873015873015872</v>
      </c>
      <c r="AZ794" s="404">
        <f>VLOOKUP(表1[[#This Row],[Pers.no.]],'[6]Person Detail'!$B:$W,21,0)</f>
        <v>1.4218683349921797</v>
      </c>
      <c r="BA794" s="404">
        <f>VLOOKUP(表1[[#This Row],[Pers.no.]],'[6]Person Detail'!$B:$W,22,0)</f>
        <v>1.3846579894765993</v>
      </c>
    </row>
    <row r="795" spans="1:53" ht="19.95" customHeight="1">
      <c r="A795" s="87" t="s">
        <v>562</v>
      </c>
      <c r="B795" s="107">
        <v>15021556</v>
      </c>
      <c r="C795" s="107" t="s">
        <v>54</v>
      </c>
      <c r="D795" s="107" t="s">
        <v>55</v>
      </c>
      <c r="E795" s="5" t="s">
        <v>67</v>
      </c>
      <c r="F795" s="107" t="s">
        <v>237</v>
      </c>
      <c r="G795" s="107" t="s">
        <v>238</v>
      </c>
      <c r="H795" s="108">
        <v>44398</v>
      </c>
      <c r="I795" s="107" t="s">
        <v>105</v>
      </c>
      <c r="J795" s="107" t="s">
        <v>247</v>
      </c>
      <c r="K795" s="107" t="s">
        <v>107</v>
      </c>
      <c r="L795" s="109">
        <v>2</v>
      </c>
      <c r="M795" s="109">
        <v>2</v>
      </c>
      <c r="N795" s="271">
        <v>10599</v>
      </c>
      <c r="O795" s="272">
        <v>0</v>
      </c>
      <c r="P795" s="273">
        <f t="shared" si="244"/>
        <v>0</v>
      </c>
      <c r="Q795" s="272">
        <v>0</v>
      </c>
      <c r="R795" s="273">
        <f t="shared" si="245"/>
        <v>0</v>
      </c>
      <c r="S795" s="272">
        <f t="shared" si="246"/>
        <v>0</v>
      </c>
      <c r="T795" s="273">
        <f t="shared" si="247"/>
        <v>0</v>
      </c>
      <c r="U795" s="273">
        <f t="shared" si="248"/>
        <v>10599</v>
      </c>
      <c r="V795" s="274">
        <f>10649-50</f>
        <v>10599</v>
      </c>
      <c r="W795" s="275">
        <f t="shared" si="250"/>
        <v>0</v>
      </c>
      <c r="X795" s="276">
        <f t="shared" si="251"/>
        <v>0</v>
      </c>
      <c r="Y795" s="277" t="str">
        <f t="shared" si="252"/>
        <v>0.00%-0.00%</v>
      </c>
      <c r="Z795" s="278"/>
      <c r="AA795" s="278"/>
      <c r="AB795" s="278"/>
      <c r="AC795" s="279"/>
      <c r="AD795" s="271">
        <f t="shared" si="253"/>
        <v>0</v>
      </c>
      <c r="AE795" s="280">
        <f t="shared" si="254"/>
        <v>10599</v>
      </c>
      <c r="AF795" s="110">
        <f t="shared" si="255"/>
        <v>0</v>
      </c>
      <c r="AG795" s="281">
        <f t="shared" si="256"/>
        <v>0</v>
      </c>
      <c r="AH795" s="111">
        <v>14</v>
      </c>
      <c r="AI795" s="111">
        <v>450</v>
      </c>
      <c r="AJ795" s="111"/>
      <c r="AK795" s="111">
        <v>688</v>
      </c>
      <c r="AL795" s="111">
        <f t="shared" si="257"/>
        <v>154474</v>
      </c>
      <c r="AM795" s="109">
        <v>3</v>
      </c>
      <c r="AN795" s="111"/>
      <c r="AO795" s="112"/>
      <c r="AP795" s="112"/>
      <c r="AQ795" s="107" t="s">
        <v>240</v>
      </c>
      <c r="AR795" s="107" t="s">
        <v>173</v>
      </c>
      <c r="AS795" s="107"/>
      <c r="AT795" s="111"/>
      <c r="AU795" s="112"/>
      <c r="AV795" s="112"/>
      <c r="AW795" s="145" t="e" vm="1">
        <f t="shared" ca="1" si="243"/>
        <v>#NAME?</v>
      </c>
      <c r="AX795" s="112" t="str">
        <f>VLOOKUP(表1[[#This Row],[Pers.no.]],'[6]Person Detail'!$B:$L,11,0)</f>
        <v>0</v>
      </c>
      <c r="AY795" s="406">
        <f>VLOOKUP(表1[[#This Row],[Pers.no.]],'[6]Person Detail'!$B:$R,17,0)</f>
        <v>1.1215873015873017</v>
      </c>
      <c r="AZ795" s="406">
        <f>VLOOKUP(表1[[#This Row],[Pers.no.]],'[6]Person Detail'!$B:$W,21,0)</f>
        <v>1.0046921655054741</v>
      </c>
      <c r="BA795" s="406">
        <f>VLOOKUP(表1[[#This Row],[Pers.no.]],'[6]Person Detail'!$B:$W,22,0)</f>
        <v>0.97839933536416501</v>
      </c>
    </row>
    <row r="796" spans="1:53" ht="19.95" customHeight="1">
      <c r="A796" s="87" t="s">
        <v>562</v>
      </c>
      <c r="B796" s="5">
        <v>11000448</v>
      </c>
      <c r="C796" s="5" t="s">
        <v>54</v>
      </c>
      <c r="D796" s="5" t="s">
        <v>55</v>
      </c>
      <c r="E796" s="5" t="s">
        <v>2080</v>
      </c>
      <c r="F796" s="5" t="s">
        <v>2103</v>
      </c>
      <c r="G796" s="5" t="s">
        <v>2100</v>
      </c>
      <c r="H796" s="6">
        <v>36708</v>
      </c>
      <c r="I796" s="5" t="s">
        <v>2580</v>
      </c>
      <c r="J796" s="5" t="s">
        <v>2581</v>
      </c>
      <c r="K796" s="5" t="s">
        <v>530</v>
      </c>
      <c r="L796" s="7">
        <v>1</v>
      </c>
      <c r="M796" s="7">
        <v>4</v>
      </c>
      <c r="N796" s="8">
        <v>70800</v>
      </c>
      <c r="O796" s="89">
        <v>0.01</v>
      </c>
      <c r="P796" s="10">
        <f t="shared" si="244"/>
        <v>708</v>
      </c>
      <c r="Q796" s="89">
        <v>0</v>
      </c>
      <c r="R796" s="10">
        <f t="shared" si="245"/>
        <v>0</v>
      </c>
      <c r="S796" s="89">
        <f t="shared" si="246"/>
        <v>0.01</v>
      </c>
      <c r="T796" s="10">
        <f t="shared" si="247"/>
        <v>708</v>
      </c>
      <c r="U796" s="10">
        <f t="shared" si="248"/>
        <v>71508</v>
      </c>
      <c r="V796" s="11">
        <f t="shared" ref="V796:V803" si="258">U796</f>
        <v>71508</v>
      </c>
      <c r="W796" s="12">
        <f t="shared" si="250"/>
        <v>708</v>
      </c>
      <c r="X796" s="93">
        <f t="shared" si="251"/>
        <v>0.01</v>
      </c>
      <c r="Y796" s="94" t="str">
        <f t="shared" si="252"/>
        <v>0.80%-1.20%</v>
      </c>
      <c r="Z796" s="15"/>
      <c r="AA796" s="15"/>
      <c r="AB796" s="15"/>
      <c r="AC796" s="96"/>
      <c r="AD796" s="8">
        <f t="shared" si="253"/>
        <v>0</v>
      </c>
      <c r="AE796" s="17">
        <f t="shared" si="254"/>
        <v>71508</v>
      </c>
      <c r="AF796" s="18">
        <f t="shared" si="255"/>
        <v>708</v>
      </c>
      <c r="AG796" s="98">
        <f t="shared" si="256"/>
        <v>1.0000000000000009E-2</v>
      </c>
      <c r="AH796" s="20">
        <v>16</v>
      </c>
      <c r="AI796" s="20">
        <v>450</v>
      </c>
      <c r="AJ796" s="20">
        <v>5000</v>
      </c>
      <c r="AK796" s="20">
        <v>0</v>
      </c>
      <c r="AL796" s="20">
        <f t="shared" si="257"/>
        <v>1209528</v>
      </c>
      <c r="AM796" s="7">
        <v>4</v>
      </c>
      <c r="AN796" s="20"/>
      <c r="AO796" s="21"/>
      <c r="AP796" s="21"/>
      <c r="AQ796" s="5" t="s">
        <v>2582</v>
      </c>
      <c r="AR796" s="5" t="s">
        <v>531</v>
      </c>
      <c r="AS796" s="5"/>
      <c r="AT796" s="20"/>
      <c r="AU796" s="21"/>
      <c r="AV796" s="21"/>
      <c r="AW796" s="21"/>
      <c r="AX796" s="21" t="e">
        <f>VLOOKUP(表1[[#This Row],[Pers.no.]],'[6]Person Detail'!$B:$L,11,0)</f>
        <v>#N/A</v>
      </c>
      <c r="AY796" s="404" t="e">
        <f>VLOOKUP(表1[[#This Row],[Pers.no.]],'[6]Person Detail'!$B:$R,17,0)</f>
        <v>#N/A</v>
      </c>
      <c r="AZ796" s="404" t="e">
        <f>VLOOKUP(表1[[#This Row],[Pers.no.]],'[6]Person Detail'!$B:$W,21,0)</f>
        <v>#N/A</v>
      </c>
      <c r="BA796" s="404" t="e">
        <f>VLOOKUP(表1[[#This Row],[Pers.no.]],'[6]Person Detail'!$B:$W,22,0)</f>
        <v>#N/A</v>
      </c>
    </row>
    <row r="797" spans="1:53" ht="19.95" customHeight="1">
      <c r="A797" s="87" t="s">
        <v>562</v>
      </c>
      <c r="B797" s="5">
        <v>15000036</v>
      </c>
      <c r="C797" s="5" t="s">
        <v>54</v>
      </c>
      <c r="D797" s="5" t="s">
        <v>55</v>
      </c>
      <c r="E797" s="5" t="s">
        <v>2080</v>
      </c>
      <c r="F797" s="5" t="s">
        <v>1736</v>
      </c>
      <c r="G797" s="5" t="s">
        <v>1737</v>
      </c>
      <c r="H797" s="6">
        <v>38398</v>
      </c>
      <c r="I797" s="5" t="s">
        <v>528</v>
      </c>
      <c r="J797" s="5" t="s">
        <v>2583</v>
      </c>
      <c r="K797" s="5" t="s">
        <v>530</v>
      </c>
      <c r="L797" s="7">
        <v>1</v>
      </c>
      <c r="M797" s="7">
        <v>3</v>
      </c>
      <c r="N797" s="8">
        <v>49440</v>
      </c>
      <c r="O797" s="89">
        <v>4.3198688383993843E-2</v>
      </c>
      <c r="P797" s="10">
        <f t="shared" si="244"/>
        <v>2136</v>
      </c>
      <c r="Q797" s="89">
        <v>0</v>
      </c>
      <c r="R797" s="10">
        <f t="shared" si="245"/>
        <v>0</v>
      </c>
      <c r="S797" s="89">
        <f t="shared" si="246"/>
        <v>4.3203883495145631E-2</v>
      </c>
      <c r="T797" s="10">
        <f t="shared" si="247"/>
        <v>2136</v>
      </c>
      <c r="U797" s="10">
        <f t="shared" si="248"/>
        <v>51576</v>
      </c>
      <c r="V797" s="11">
        <v>50500</v>
      </c>
      <c r="W797" s="12">
        <f t="shared" si="250"/>
        <v>1060</v>
      </c>
      <c r="X797" s="93">
        <f t="shared" si="251"/>
        <v>2.1399999999999999E-2</v>
      </c>
      <c r="Y797" s="94" t="str">
        <f t="shared" si="252"/>
        <v>3.46%-5.18%</v>
      </c>
      <c r="Z797" s="15"/>
      <c r="AA797" s="15"/>
      <c r="AB797" s="15"/>
      <c r="AC797" s="96"/>
      <c r="AD797" s="8">
        <f t="shared" si="253"/>
        <v>0</v>
      </c>
      <c r="AE797" s="17">
        <f t="shared" si="254"/>
        <v>50500</v>
      </c>
      <c r="AF797" s="18">
        <f t="shared" si="255"/>
        <v>1060</v>
      </c>
      <c r="AG797" s="98">
        <f t="shared" si="256"/>
        <v>2.1440129449838086E-2</v>
      </c>
      <c r="AH797" s="20">
        <v>16</v>
      </c>
      <c r="AI797" s="20">
        <v>450</v>
      </c>
      <c r="AJ797" s="20">
        <v>5000</v>
      </c>
      <c r="AK797" s="20">
        <v>0</v>
      </c>
      <c r="AL797" s="20">
        <f t="shared" si="257"/>
        <v>873400</v>
      </c>
      <c r="AM797" s="7">
        <v>3</v>
      </c>
      <c r="AN797" s="20"/>
      <c r="AO797" s="21"/>
      <c r="AP797" s="21"/>
      <c r="AQ797" s="5" t="s">
        <v>2582</v>
      </c>
      <c r="AR797" s="5" t="s">
        <v>531</v>
      </c>
      <c r="AS797" s="5"/>
      <c r="AT797" s="20"/>
      <c r="AU797" s="21"/>
      <c r="AV797" s="21"/>
      <c r="AW797" s="21"/>
      <c r="AX797" s="21" t="e">
        <f>VLOOKUP(表1[[#This Row],[Pers.no.]],'[6]Person Detail'!$B:$L,11,0)</f>
        <v>#N/A</v>
      </c>
      <c r="AY797" s="404" t="e">
        <f>VLOOKUP(表1[[#This Row],[Pers.no.]],'[6]Person Detail'!$B:$R,17,0)</f>
        <v>#N/A</v>
      </c>
      <c r="AZ797" s="404" t="e">
        <f>VLOOKUP(表1[[#This Row],[Pers.no.]],'[6]Person Detail'!$B:$W,21,0)</f>
        <v>#N/A</v>
      </c>
      <c r="BA797" s="404" t="e">
        <f>VLOOKUP(表1[[#This Row],[Pers.no.]],'[6]Person Detail'!$B:$W,22,0)</f>
        <v>#N/A</v>
      </c>
    </row>
    <row r="798" spans="1:53" ht="19.95" customHeight="1">
      <c r="A798" s="87" t="s">
        <v>562</v>
      </c>
      <c r="B798" s="5">
        <v>15000253</v>
      </c>
      <c r="C798" s="5" t="s">
        <v>54</v>
      </c>
      <c r="D798" s="5" t="s">
        <v>55</v>
      </c>
      <c r="E798" s="5" t="s">
        <v>2080</v>
      </c>
      <c r="F798" s="5" t="s">
        <v>1858</v>
      </c>
      <c r="G798" s="5" t="s">
        <v>1840</v>
      </c>
      <c r="H798" s="6">
        <v>38657</v>
      </c>
      <c r="I798" s="5" t="s">
        <v>528</v>
      </c>
      <c r="J798" s="5" t="s">
        <v>2584</v>
      </c>
      <c r="K798" s="5" t="s">
        <v>530</v>
      </c>
      <c r="L798" s="7">
        <v>1</v>
      </c>
      <c r="M798" s="7">
        <v>4</v>
      </c>
      <c r="N798" s="8">
        <v>42230</v>
      </c>
      <c r="O798" s="89">
        <v>9.164775378740686E-2</v>
      </c>
      <c r="P798" s="10">
        <f t="shared" si="244"/>
        <v>3870</v>
      </c>
      <c r="Q798" s="89">
        <v>0</v>
      </c>
      <c r="R798" s="10">
        <f t="shared" si="245"/>
        <v>0</v>
      </c>
      <c r="S798" s="89">
        <f t="shared" si="246"/>
        <v>9.1641013497513621E-2</v>
      </c>
      <c r="T798" s="10">
        <f t="shared" si="247"/>
        <v>3870</v>
      </c>
      <c r="U798" s="10">
        <f t="shared" si="248"/>
        <v>46100</v>
      </c>
      <c r="V798" s="11">
        <v>47000</v>
      </c>
      <c r="W798" s="12">
        <f t="shared" si="250"/>
        <v>4770</v>
      </c>
      <c r="X798" s="93">
        <f t="shared" si="251"/>
        <v>0.113</v>
      </c>
      <c r="Y798" s="94" t="str">
        <f t="shared" si="252"/>
        <v>7.33%-11.00%</v>
      </c>
      <c r="Z798" s="15"/>
      <c r="AA798" s="15"/>
      <c r="AB798" s="15"/>
      <c r="AC798" s="96"/>
      <c r="AD798" s="8">
        <f t="shared" si="253"/>
        <v>0</v>
      </c>
      <c r="AE798" s="17">
        <f t="shared" si="254"/>
        <v>47000</v>
      </c>
      <c r="AF798" s="18">
        <f t="shared" si="255"/>
        <v>4770</v>
      </c>
      <c r="AG798" s="98">
        <f t="shared" si="256"/>
        <v>0.11295287710158664</v>
      </c>
      <c r="AH798" s="20">
        <v>16</v>
      </c>
      <c r="AI798" s="20">
        <v>450</v>
      </c>
      <c r="AJ798" s="20">
        <v>5000</v>
      </c>
      <c r="AK798" s="20">
        <v>0</v>
      </c>
      <c r="AL798" s="20">
        <f t="shared" si="257"/>
        <v>817400</v>
      </c>
      <c r="AM798" s="7">
        <v>2</v>
      </c>
      <c r="AN798" s="20"/>
      <c r="AO798" s="21"/>
      <c r="AP798" s="21"/>
      <c r="AQ798" s="5" t="s">
        <v>2582</v>
      </c>
      <c r="AR798" s="5" t="s">
        <v>531</v>
      </c>
      <c r="AS798" s="5"/>
      <c r="AT798" s="20"/>
      <c r="AU798" s="21"/>
      <c r="AV798" s="21"/>
      <c r="AW798" s="21"/>
      <c r="AX798" s="21" t="e">
        <f>VLOOKUP(表1[[#This Row],[Pers.no.]],'[6]Person Detail'!$B:$L,11,0)</f>
        <v>#N/A</v>
      </c>
      <c r="AY798" s="404" t="e">
        <f>VLOOKUP(表1[[#This Row],[Pers.no.]],'[6]Person Detail'!$B:$R,17,0)</f>
        <v>#N/A</v>
      </c>
      <c r="AZ798" s="404" t="e">
        <f>VLOOKUP(表1[[#This Row],[Pers.no.]],'[6]Person Detail'!$B:$W,21,0)</f>
        <v>#N/A</v>
      </c>
      <c r="BA798" s="404" t="e">
        <f>VLOOKUP(表1[[#This Row],[Pers.no.]],'[6]Person Detail'!$B:$W,22,0)</f>
        <v>#N/A</v>
      </c>
    </row>
    <row r="799" spans="1:53" ht="19.95" customHeight="1">
      <c r="A799" s="87" t="s">
        <v>562</v>
      </c>
      <c r="B799" s="5">
        <v>15001209</v>
      </c>
      <c r="C799" s="5" t="s">
        <v>54</v>
      </c>
      <c r="D799" s="5" t="s">
        <v>55</v>
      </c>
      <c r="E799" s="5" t="s">
        <v>2080</v>
      </c>
      <c r="F799" s="5" t="s">
        <v>1805</v>
      </c>
      <c r="G799" s="5" t="s">
        <v>1779</v>
      </c>
      <c r="H799" s="6">
        <v>39301</v>
      </c>
      <c r="I799" s="5" t="s">
        <v>528</v>
      </c>
      <c r="J799" s="5" t="s">
        <v>2585</v>
      </c>
      <c r="K799" s="5" t="s">
        <v>530</v>
      </c>
      <c r="L799" s="7">
        <v>1</v>
      </c>
      <c r="M799" s="7">
        <v>4</v>
      </c>
      <c r="N799" s="8">
        <v>76360</v>
      </c>
      <c r="O799" s="89">
        <v>3.6368528946490619E-2</v>
      </c>
      <c r="P799" s="10">
        <f t="shared" si="244"/>
        <v>2777</v>
      </c>
      <c r="Q799" s="89">
        <v>0</v>
      </c>
      <c r="R799" s="10">
        <f t="shared" si="245"/>
        <v>0</v>
      </c>
      <c r="S799" s="89">
        <f t="shared" si="246"/>
        <v>3.6367207962283918E-2</v>
      </c>
      <c r="T799" s="10">
        <f t="shared" si="247"/>
        <v>2777</v>
      </c>
      <c r="U799" s="10">
        <f t="shared" si="248"/>
        <v>79137</v>
      </c>
      <c r="V799" s="11">
        <v>78000</v>
      </c>
      <c r="W799" s="12">
        <f t="shared" si="250"/>
        <v>1640</v>
      </c>
      <c r="X799" s="93">
        <f t="shared" si="251"/>
        <v>2.1499999999999998E-2</v>
      </c>
      <c r="Y799" s="94" t="str">
        <f t="shared" si="252"/>
        <v>2.91%-4.36%</v>
      </c>
      <c r="Z799" s="15"/>
      <c r="AA799" s="15"/>
      <c r="AB799" s="15"/>
      <c r="AC799" s="96"/>
      <c r="AD799" s="8">
        <f t="shared" si="253"/>
        <v>0</v>
      </c>
      <c r="AE799" s="17">
        <f t="shared" si="254"/>
        <v>78000</v>
      </c>
      <c r="AF799" s="18">
        <f t="shared" si="255"/>
        <v>1640</v>
      </c>
      <c r="AG799" s="98">
        <f t="shared" si="256"/>
        <v>2.1477213200628675E-2</v>
      </c>
      <c r="AH799" s="20">
        <v>16</v>
      </c>
      <c r="AI799" s="20">
        <v>450</v>
      </c>
      <c r="AJ799" s="20">
        <v>5000</v>
      </c>
      <c r="AK799" s="20">
        <v>0</v>
      </c>
      <c r="AL799" s="20">
        <f t="shared" si="257"/>
        <v>1313400</v>
      </c>
      <c r="AM799" s="7">
        <v>4</v>
      </c>
      <c r="AN799" s="20"/>
      <c r="AO799" s="21"/>
      <c r="AP799" s="21"/>
      <c r="AQ799" s="5" t="s">
        <v>2582</v>
      </c>
      <c r="AR799" s="5" t="s">
        <v>531</v>
      </c>
      <c r="AS799" s="5"/>
      <c r="AT799" s="20"/>
      <c r="AU799" s="21"/>
      <c r="AV799" s="21"/>
      <c r="AW799" s="21"/>
      <c r="AX799" s="21" t="e">
        <f>VLOOKUP(表1[[#This Row],[Pers.no.]],'[6]Person Detail'!$B:$L,11,0)</f>
        <v>#N/A</v>
      </c>
      <c r="AY799" s="404" t="e">
        <f>VLOOKUP(表1[[#This Row],[Pers.no.]],'[6]Person Detail'!$B:$R,17,0)</f>
        <v>#N/A</v>
      </c>
      <c r="AZ799" s="404" t="e">
        <f>VLOOKUP(表1[[#This Row],[Pers.no.]],'[6]Person Detail'!$B:$W,21,0)</f>
        <v>#N/A</v>
      </c>
      <c r="BA799" s="404" t="e">
        <f>VLOOKUP(表1[[#This Row],[Pers.no.]],'[6]Person Detail'!$B:$W,22,0)</f>
        <v>#N/A</v>
      </c>
    </row>
    <row r="800" spans="1:53" ht="19.95" customHeight="1">
      <c r="A800" s="87" t="s">
        <v>562</v>
      </c>
      <c r="B800" s="5">
        <v>15013507</v>
      </c>
      <c r="C800" s="5" t="s">
        <v>54</v>
      </c>
      <c r="D800" s="5" t="s">
        <v>55</v>
      </c>
      <c r="E800" s="5" t="s">
        <v>2080</v>
      </c>
      <c r="F800" s="5" t="s">
        <v>1708</v>
      </c>
      <c r="G800" s="5" t="s">
        <v>1709</v>
      </c>
      <c r="H800" s="6">
        <v>41836</v>
      </c>
      <c r="I800" s="5" t="s">
        <v>528</v>
      </c>
      <c r="J800" s="5" t="s">
        <v>2586</v>
      </c>
      <c r="K800" s="5" t="s">
        <v>530</v>
      </c>
      <c r="L800" s="7">
        <v>1</v>
      </c>
      <c r="M800" s="7">
        <v>3</v>
      </c>
      <c r="N800" s="8">
        <v>46640</v>
      </c>
      <c r="O800" s="89">
        <v>5.1033151236545317E-2</v>
      </c>
      <c r="P800" s="10">
        <f t="shared" si="244"/>
        <v>2380</v>
      </c>
      <c r="Q800" s="89">
        <v>0</v>
      </c>
      <c r="R800" s="10">
        <f t="shared" si="245"/>
        <v>0</v>
      </c>
      <c r="S800" s="89">
        <f t="shared" si="246"/>
        <v>5.1029159519725559E-2</v>
      </c>
      <c r="T800" s="10">
        <f t="shared" si="247"/>
        <v>2380</v>
      </c>
      <c r="U800" s="10">
        <f t="shared" si="248"/>
        <v>49020</v>
      </c>
      <c r="V800" s="11">
        <v>50000</v>
      </c>
      <c r="W800" s="12">
        <f t="shared" si="250"/>
        <v>3360</v>
      </c>
      <c r="X800" s="93">
        <f t="shared" si="251"/>
        <v>7.1999999999999995E-2</v>
      </c>
      <c r="Y800" s="94" t="str">
        <f t="shared" si="252"/>
        <v>4.08%-6.12%</v>
      </c>
      <c r="Z800" s="15"/>
      <c r="AA800" s="15"/>
      <c r="AB800" s="15"/>
      <c r="AC800" s="96"/>
      <c r="AD800" s="8">
        <f t="shared" si="253"/>
        <v>0</v>
      </c>
      <c r="AE800" s="17">
        <f t="shared" si="254"/>
        <v>50000</v>
      </c>
      <c r="AF800" s="18">
        <f t="shared" si="255"/>
        <v>3360</v>
      </c>
      <c r="AG800" s="98">
        <f t="shared" si="256"/>
        <v>7.2041166380788946E-2</v>
      </c>
      <c r="AH800" s="20">
        <v>16</v>
      </c>
      <c r="AI800" s="20">
        <v>950</v>
      </c>
      <c r="AJ800" s="20"/>
      <c r="AK800" s="20">
        <v>0</v>
      </c>
      <c r="AL800" s="20">
        <f t="shared" si="257"/>
        <v>811400</v>
      </c>
      <c r="AM800" s="7">
        <v>3</v>
      </c>
      <c r="AN800" s="20"/>
      <c r="AO800" s="21"/>
      <c r="AP800" s="21"/>
      <c r="AQ800" s="5" t="s">
        <v>2582</v>
      </c>
      <c r="AR800" s="5" t="s">
        <v>531</v>
      </c>
      <c r="AS800" s="5"/>
      <c r="AT800" s="20"/>
      <c r="AU800" s="21"/>
      <c r="AV800" s="21"/>
      <c r="AW800" s="21"/>
      <c r="AX800" s="21" t="e">
        <f>VLOOKUP(表1[[#This Row],[Pers.no.]],'[6]Person Detail'!$B:$L,11,0)</f>
        <v>#N/A</v>
      </c>
      <c r="AY800" s="404" t="e">
        <f>VLOOKUP(表1[[#This Row],[Pers.no.]],'[6]Person Detail'!$B:$R,17,0)</f>
        <v>#N/A</v>
      </c>
      <c r="AZ800" s="404" t="e">
        <f>VLOOKUP(表1[[#This Row],[Pers.no.]],'[6]Person Detail'!$B:$W,21,0)</f>
        <v>#N/A</v>
      </c>
      <c r="BA800" s="404" t="e">
        <f>VLOOKUP(表1[[#This Row],[Pers.no.]],'[6]Person Detail'!$B:$W,22,0)</f>
        <v>#N/A</v>
      </c>
    </row>
    <row r="801" spans="1:53" ht="19.95" customHeight="1">
      <c r="A801" s="87" t="s">
        <v>562</v>
      </c>
      <c r="B801" s="5">
        <v>1220095</v>
      </c>
      <c r="C801" s="5" t="s">
        <v>54</v>
      </c>
      <c r="D801" s="5" t="s">
        <v>55</v>
      </c>
      <c r="E801" s="5" t="s">
        <v>2080</v>
      </c>
      <c r="F801" s="5" t="s">
        <v>1278</v>
      </c>
      <c r="G801" s="5" t="s">
        <v>1298</v>
      </c>
      <c r="H801" s="6">
        <v>40422</v>
      </c>
      <c r="I801" s="5" t="s">
        <v>528</v>
      </c>
      <c r="J801" s="5" t="s">
        <v>2587</v>
      </c>
      <c r="K801" s="5" t="s">
        <v>530</v>
      </c>
      <c r="L801" s="7">
        <v>1</v>
      </c>
      <c r="M801" s="7">
        <v>3</v>
      </c>
      <c r="N801" s="8">
        <v>70675</v>
      </c>
      <c r="O801" s="89">
        <v>2.5000000000000001E-2</v>
      </c>
      <c r="P801" s="10">
        <f t="shared" si="244"/>
        <v>1767</v>
      </c>
      <c r="Q801" s="89">
        <v>0</v>
      </c>
      <c r="R801" s="10">
        <f t="shared" si="245"/>
        <v>0</v>
      </c>
      <c r="S801" s="89">
        <f t="shared" si="246"/>
        <v>2.5001768659356209E-2</v>
      </c>
      <c r="T801" s="10">
        <f t="shared" si="247"/>
        <v>1767</v>
      </c>
      <c r="U801" s="10">
        <f t="shared" si="248"/>
        <v>72442</v>
      </c>
      <c r="V801" s="11">
        <f t="shared" si="258"/>
        <v>72442</v>
      </c>
      <c r="W801" s="12">
        <f t="shared" si="250"/>
        <v>1767</v>
      </c>
      <c r="X801" s="93">
        <f t="shared" si="251"/>
        <v>2.5000000000000001E-2</v>
      </c>
      <c r="Y801" s="94" t="str">
        <f t="shared" si="252"/>
        <v>2.00%-3.00%</v>
      </c>
      <c r="Z801" s="15"/>
      <c r="AA801" s="15"/>
      <c r="AB801" s="15"/>
      <c r="AC801" s="96"/>
      <c r="AD801" s="8">
        <f t="shared" si="253"/>
        <v>0</v>
      </c>
      <c r="AE801" s="17">
        <f t="shared" si="254"/>
        <v>72442</v>
      </c>
      <c r="AF801" s="18">
        <f t="shared" si="255"/>
        <v>1767</v>
      </c>
      <c r="AG801" s="98">
        <f t="shared" si="256"/>
        <v>2.5001768659356216E-2</v>
      </c>
      <c r="AH801" s="20">
        <v>16</v>
      </c>
      <c r="AI801" s="20">
        <v>950</v>
      </c>
      <c r="AJ801" s="20"/>
      <c r="AK801" s="20">
        <v>0</v>
      </c>
      <c r="AL801" s="20">
        <f t="shared" si="257"/>
        <v>1170472</v>
      </c>
      <c r="AM801" s="7">
        <v>3</v>
      </c>
      <c r="AN801" s="20"/>
      <c r="AO801" s="21"/>
      <c r="AP801" s="21"/>
      <c r="AQ801" s="5" t="s">
        <v>2582</v>
      </c>
      <c r="AR801" s="5" t="s">
        <v>531</v>
      </c>
      <c r="AS801" s="5"/>
      <c r="AT801" s="20"/>
      <c r="AU801" s="21"/>
      <c r="AV801" s="21"/>
      <c r="AW801" s="21"/>
      <c r="AX801" s="21" t="e">
        <f>VLOOKUP(表1[[#This Row],[Pers.no.]],'[6]Person Detail'!$B:$L,11,0)</f>
        <v>#N/A</v>
      </c>
      <c r="AY801" s="404" t="e">
        <f>VLOOKUP(表1[[#This Row],[Pers.no.]],'[6]Person Detail'!$B:$R,17,0)</f>
        <v>#N/A</v>
      </c>
      <c r="AZ801" s="404" t="e">
        <f>VLOOKUP(表1[[#This Row],[Pers.no.]],'[6]Person Detail'!$B:$W,21,0)</f>
        <v>#N/A</v>
      </c>
      <c r="BA801" s="404" t="e">
        <f>VLOOKUP(表1[[#This Row],[Pers.no.]],'[6]Person Detail'!$B:$W,22,0)</f>
        <v>#N/A</v>
      </c>
    </row>
    <row r="802" spans="1:53" ht="19.95" customHeight="1">
      <c r="A802" s="87" t="s">
        <v>562</v>
      </c>
      <c r="B802" s="5">
        <v>11002505</v>
      </c>
      <c r="C802" s="5" t="s">
        <v>54</v>
      </c>
      <c r="D802" s="5" t="s">
        <v>55</v>
      </c>
      <c r="E802" s="5" t="s">
        <v>2080</v>
      </c>
      <c r="F802" s="5" t="s">
        <v>2080</v>
      </c>
      <c r="G802" s="5" t="s">
        <v>534</v>
      </c>
      <c r="H802" s="6">
        <v>38272</v>
      </c>
      <c r="I802" s="5" t="s">
        <v>2588</v>
      </c>
      <c r="J802" s="5" t="s">
        <v>2588</v>
      </c>
      <c r="K802" s="5" t="s">
        <v>286</v>
      </c>
      <c r="L802" s="7">
        <v>2</v>
      </c>
      <c r="M802" s="7">
        <v>3</v>
      </c>
      <c r="N802" s="8">
        <v>10841</v>
      </c>
      <c r="O802" s="89">
        <v>0</v>
      </c>
      <c r="P802" s="10">
        <f t="shared" si="244"/>
        <v>0</v>
      </c>
      <c r="Q802" s="89">
        <v>0</v>
      </c>
      <c r="R802" s="10">
        <f t="shared" si="245"/>
        <v>0</v>
      </c>
      <c r="S802" s="89">
        <f t="shared" si="246"/>
        <v>0</v>
      </c>
      <c r="T802" s="10">
        <f t="shared" si="247"/>
        <v>0</v>
      </c>
      <c r="U802" s="10">
        <f t="shared" si="248"/>
        <v>10841</v>
      </c>
      <c r="V802" s="11">
        <f t="shared" si="258"/>
        <v>10841</v>
      </c>
      <c r="W802" s="12">
        <f t="shared" si="250"/>
        <v>0</v>
      </c>
      <c r="X802" s="93">
        <f t="shared" si="251"/>
        <v>0</v>
      </c>
      <c r="Y802" s="94" t="str">
        <f t="shared" si="252"/>
        <v>0.00%-0.00%</v>
      </c>
      <c r="Z802" s="15"/>
      <c r="AA802" s="15"/>
      <c r="AB802" s="15"/>
      <c r="AC802" s="96"/>
      <c r="AD802" s="8">
        <f t="shared" si="253"/>
        <v>0</v>
      </c>
      <c r="AE802" s="17">
        <f t="shared" si="254"/>
        <v>10841</v>
      </c>
      <c r="AF802" s="18">
        <f t="shared" si="255"/>
        <v>0</v>
      </c>
      <c r="AG802" s="98">
        <f t="shared" si="256"/>
        <v>0</v>
      </c>
      <c r="AH802" s="20">
        <v>14</v>
      </c>
      <c r="AI802" s="20">
        <v>1230</v>
      </c>
      <c r="AJ802" s="20"/>
      <c r="AK802" s="20">
        <v>688</v>
      </c>
      <c r="AL802" s="20">
        <f t="shared" si="257"/>
        <v>167222</v>
      </c>
      <c r="AM802" s="7">
        <v>2</v>
      </c>
      <c r="AN802" s="20"/>
      <c r="AO802" s="21"/>
      <c r="AP802" s="21"/>
      <c r="AQ802" s="5" t="s">
        <v>2582</v>
      </c>
      <c r="AR802" s="5" t="s">
        <v>531</v>
      </c>
      <c r="AS802" s="5"/>
      <c r="AT802" s="20"/>
      <c r="AU802" s="21"/>
      <c r="AV802" s="21"/>
      <c r="AW802" s="21"/>
      <c r="AX802" s="21" t="e">
        <f>VLOOKUP(表1[[#This Row],[Pers.no.]],'[6]Person Detail'!$B:$L,11,0)</f>
        <v>#N/A</v>
      </c>
      <c r="AY802" s="404" t="e">
        <f>VLOOKUP(表1[[#This Row],[Pers.no.]],'[6]Person Detail'!$B:$R,17,0)</f>
        <v>#N/A</v>
      </c>
      <c r="AZ802" s="404" t="e">
        <f>VLOOKUP(表1[[#This Row],[Pers.no.]],'[6]Person Detail'!$B:$W,21,0)</f>
        <v>#N/A</v>
      </c>
      <c r="BA802" s="404" t="e">
        <f>VLOOKUP(表1[[#This Row],[Pers.no.]],'[6]Person Detail'!$B:$W,22,0)</f>
        <v>#N/A</v>
      </c>
    </row>
    <row r="803" spans="1:53" ht="19.95" customHeight="1">
      <c r="A803" s="87" t="s">
        <v>562</v>
      </c>
      <c r="B803" s="107">
        <v>15022534</v>
      </c>
      <c r="C803" s="107" t="s">
        <v>54</v>
      </c>
      <c r="D803" s="107" t="s">
        <v>55</v>
      </c>
      <c r="E803" s="5" t="s">
        <v>2080</v>
      </c>
      <c r="F803" s="107" t="s">
        <v>736</v>
      </c>
      <c r="G803" s="107" t="s">
        <v>732</v>
      </c>
      <c r="H803" s="108">
        <v>44013</v>
      </c>
      <c r="I803" s="107" t="s">
        <v>340</v>
      </c>
      <c r="J803" s="107" t="s">
        <v>2589</v>
      </c>
      <c r="K803" s="107" t="s">
        <v>341</v>
      </c>
      <c r="L803" s="109">
        <v>2</v>
      </c>
      <c r="M803" s="109">
        <v>4</v>
      </c>
      <c r="N803" s="271">
        <v>49500</v>
      </c>
      <c r="O803" s="272">
        <v>0.03</v>
      </c>
      <c r="P803" s="273">
        <f t="shared" si="244"/>
        <v>1485</v>
      </c>
      <c r="Q803" s="272">
        <v>0</v>
      </c>
      <c r="R803" s="273">
        <f t="shared" si="245"/>
        <v>0</v>
      </c>
      <c r="S803" s="272">
        <f t="shared" si="246"/>
        <v>0.03</v>
      </c>
      <c r="T803" s="273">
        <f t="shared" si="247"/>
        <v>1485</v>
      </c>
      <c r="U803" s="273">
        <f t="shared" si="248"/>
        <v>50985</v>
      </c>
      <c r="V803" s="274">
        <f t="shared" si="258"/>
        <v>50985</v>
      </c>
      <c r="W803" s="275">
        <f t="shared" si="250"/>
        <v>1485</v>
      </c>
      <c r="X803" s="276">
        <f t="shared" si="251"/>
        <v>0.03</v>
      </c>
      <c r="Y803" s="277" t="str">
        <f t="shared" si="252"/>
        <v>2.40%-3.60%</v>
      </c>
      <c r="Z803" s="278"/>
      <c r="AA803" s="278"/>
      <c r="AB803" s="278"/>
      <c r="AC803" s="279"/>
      <c r="AD803" s="271">
        <f t="shared" si="253"/>
        <v>0</v>
      </c>
      <c r="AE803" s="280">
        <f t="shared" si="254"/>
        <v>50985</v>
      </c>
      <c r="AF803" s="110">
        <f t="shared" si="255"/>
        <v>1485</v>
      </c>
      <c r="AG803" s="281">
        <f t="shared" si="256"/>
        <v>3.0000000000000027E-2</v>
      </c>
      <c r="AH803" s="111">
        <v>14</v>
      </c>
      <c r="AI803" s="111">
        <v>5850</v>
      </c>
      <c r="AJ803" s="111">
        <v>1000</v>
      </c>
      <c r="AK803" s="111">
        <v>688</v>
      </c>
      <c r="AL803" s="111">
        <f t="shared" si="257"/>
        <v>796678</v>
      </c>
      <c r="AM803" s="109" t="s">
        <v>287</v>
      </c>
      <c r="AN803" s="111"/>
      <c r="AO803" s="112"/>
      <c r="AP803" s="112"/>
      <c r="AQ803" s="107" t="s">
        <v>2582</v>
      </c>
      <c r="AR803" s="107" t="s">
        <v>531</v>
      </c>
      <c r="AS803" s="107"/>
      <c r="AT803" s="111"/>
      <c r="AU803" s="112"/>
      <c r="AV803" s="112"/>
      <c r="AW803" s="112"/>
      <c r="AX803" s="112" t="e">
        <f>VLOOKUP(表1[[#This Row],[Pers.no.]],'[6]Person Detail'!$B:$L,11,0)</f>
        <v>#N/A</v>
      </c>
      <c r="AY803" s="406" t="e">
        <f>VLOOKUP(表1[[#This Row],[Pers.no.]],'[6]Person Detail'!$B:$R,17,0)</f>
        <v>#N/A</v>
      </c>
      <c r="AZ803" s="406" t="e">
        <f>VLOOKUP(表1[[#This Row],[Pers.no.]],'[6]Person Detail'!$B:$W,21,0)</f>
        <v>#N/A</v>
      </c>
      <c r="BA803" s="406" t="e">
        <f>VLOOKUP(表1[[#This Row],[Pers.no.]],'[6]Person Detail'!$B:$W,22,0)</f>
        <v>#N/A</v>
      </c>
    </row>
  </sheetData>
  <protectedRanges>
    <protectedRange sqref="AU610:AV627" name="Green_15"/>
    <protectedRange sqref="AU628:AV632" name="Green_1_2"/>
    <protectedRange sqref="AU633:AV635" name="Green_1_1_2"/>
    <protectedRange sqref="AU636:AV641" name="Green_2_3"/>
    <protectedRange sqref="AU642:AV652" name="Green_3_4"/>
    <protectedRange sqref="AU653:AV657" name="Green_4_4"/>
    <protectedRange sqref="AU658:AV659" name="Green_1_1_1_1"/>
    <protectedRange sqref="AU660:AV672" name="Green_2_1_1"/>
    <protectedRange sqref="AU673:AV675" name="Green_3_1_1"/>
    <protectedRange sqref="AU676:AV681" name="Green_4_1_2"/>
    <protectedRange sqref="AU682:AV703" name="Green_5_1"/>
    <protectedRange sqref="AU704:AV709" name="Green_6_1"/>
    <protectedRange sqref="AU710:AV729" name="Green_7_1"/>
    <protectedRange sqref="AU730:AV751" name="Green_9_1"/>
    <protectedRange sqref="AU752:AV764" name="Green_8_1"/>
    <protectedRange sqref="AU765:AV765" name="Green_1_3_1"/>
    <protectedRange sqref="AU766:AV770" name="Green_2_2_1"/>
    <protectedRange sqref="AU771:AV777" name="Green_3_2_1"/>
    <protectedRange sqref="AU778:AV782" name="Green_4_2_1"/>
    <protectedRange sqref="AU783:AV788" name="Green_7_1_1"/>
    <protectedRange sqref="AO789:AP795 Z789:AC795 V789:V795" name="Green_17"/>
    <protectedRange sqref="AO610:AP627 Z610:AC627 V610:V627" name="Green_13"/>
    <protectedRange sqref="AO628:AP629 Z628:AC632 V628:V632 AO631:AP632 AO630" name="Green_1_4"/>
    <protectedRange sqref="Z633:AC635 V633:V635 AO633:AP635" name="Green_1_1_5"/>
    <protectedRange sqref="V636:V641 Z636:AC641 AO636:AP641" name="Green_2_4"/>
    <protectedRange sqref="V642:V652 Z642:AC652 AO642:AP652" name="Green_3_5"/>
    <protectedRange sqref="AO653:AP657 Z653:AC657 V653:V657" name="Green_4_5"/>
    <protectedRange sqref="Z658:AC659 V658:V659 AO658:AO659" name="Green_1_1_1_3"/>
    <protectedRange sqref="AO660:AP660 Z660:AC672 V660:V672 AO666:AP666 AO661:AO665 AO672:AP672 AO667:AO671" name="Green_2_1_9"/>
    <protectedRange sqref="V673:V675 Z673:AC675 AO673:AP675" name="Green_3_1_3"/>
    <protectedRange sqref="AO677:AP679 Z676:AC681 V676:V681 AO676 AO680:AO681" name="Green_4_1_5"/>
    <protectedRange sqref="AO682:AP682 Z682:AC703 V682:V703 AO684:AP688 AO683 AO691:AP691 AO689:AO690 AO694:AP694 AO697:AP699 AO695:AO696 AO701:AP703 AO700 AO692:AO693" name="Green_5_8"/>
    <protectedRange sqref="Z704:AC709 AP704:AP709" name="Green_6_3"/>
    <protectedRange sqref="AO704:AO709" name="Green_1_1_2_3"/>
    <protectedRange sqref="V704:V709" name="Green_1_2_3"/>
    <protectedRange sqref="AO710:AP729 Z710:AC729 V710:V729" name="Green_7_3"/>
    <protectedRange sqref="AO730:AP751 Z730:AC751 V730:V751" name="Green_9_3"/>
    <protectedRange sqref="AO752:AP764 Z752:AC764 V752:V764 AB776:AC776" name="Green_8_2"/>
    <protectedRange sqref="AO765:AP765 Z765:AC765 V765" name="Green_1_3_3"/>
    <protectedRange sqref="V766:V770 Z766:AC770 AO766:AP770" name="Green_2_2_3"/>
    <protectedRange sqref="AO771:AP777 Z771:AC775 V771:V777 Z777:AC777 Z776:AA776" name="Green_3_2_3"/>
    <protectedRange sqref="AO778:AP782 Z778:AC782 V778:V782" name="Green_4_2_3"/>
    <protectedRange sqref="Z783:AC786 Z788:AC788 Z787 AC787 AO788:AP788 AP787 AO783:AP786" name="Green_7_1_3"/>
    <protectedRange sqref="V783:V788" name="Green_8_1_3"/>
    <protectedRange sqref="AA787:AB787" name="Green_9_1_3"/>
    <protectedRange sqref="AO787" name="Green_10_4"/>
    <protectedRange sqref="AP630" name="Green_11_3"/>
    <protectedRange sqref="AP658" name="Green_1_1_3_2"/>
    <protectedRange sqref="AP659" name="Green_1_1_4_1"/>
    <protectedRange sqref="AP661" name="Green_2_1_1_2"/>
    <protectedRange sqref="AP662" name="Green_2_1_2_2"/>
    <protectedRange sqref="AP663" name="Green_2_1_3_1"/>
    <protectedRange sqref="AP664 AP670:AP671" name="Green_2_1_4_1"/>
    <protectedRange sqref="AP665" name="Green_2_1_5_1"/>
    <protectedRange sqref="AP667" name="Green_2_1_6_1"/>
    <protectedRange sqref="AP668" name="Green_2_1_7_1"/>
    <protectedRange sqref="AP669" name="Green_2_1_8_1"/>
    <protectedRange sqref="AP676" name="Green_4_1_1_2"/>
    <protectedRange sqref="AP680" name="Green_4_1_2_2"/>
    <protectedRange sqref="AP681" name="Green_4_1_3_1"/>
    <protectedRange sqref="AP683" name="Green_4_1_4_1"/>
    <protectedRange sqref="AP689" name="Green_5_1_2"/>
    <protectedRange sqref="AP690" name="Green_5_2_2"/>
    <protectedRange sqref="AP692" name="Green_5_3_2"/>
    <protectedRange sqref="AP695" name="Green_5_4_1"/>
    <protectedRange sqref="AP696" name="Green_5_5_1"/>
    <protectedRange sqref="AP700" name="Green_5_6_1"/>
    <protectedRange sqref="AP693" name="Green_5_7_1"/>
    <protectedRange sqref="AO796:AP803 Z796:AC803 V796:V803" name="Green_16"/>
  </protectedRanges>
  <phoneticPr fontId="27" type="noConversion"/>
  <conditionalFormatting sqref="X2:X69">
    <cfRule type="expression" dxfId="189" priority="212">
      <formula>IF(OR($L2=1,$L2=2,$L2=4),     OR($X2&lt;--LEFT($Y2,FIND("-",$Y2)-1),$X2&gt;--RIGHT($Y2,LEN($Y2)-FIND("-",$Y2))),     OR($X2=0,        $X2&lt;--LEFT($Y2,FIND("-",$Y2)-1),        $X2&gt;--RIGHT($Y2,LEN($Y2)-FIND("-",$Y2))) )</formula>
    </cfRule>
  </conditionalFormatting>
  <conditionalFormatting sqref="X99:X100">
    <cfRule type="expression" dxfId="188" priority="223">
      <formula>IF(OR($M99=1,$M99=2,$M99=4),     OR($Y99&lt;--LEFT($Z99,FIND("-",$Z99)-1),$Y99&gt;--RIGHT($Z99,LEN($Z99)-FIND("-",$Z99))),     OR($Y99=0,        $Y99&lt;--LEFT($Z99,FIND("-",$Z99)-1),        $Y99&gt;--RIGHT($Z99,LEN($Z99)-FIND("-",$Z99))) )</formula>
    </cfRule>
  </conditionalFormatting>
  <conditionalFormatting sqref="X101:X277">
    <cfRule type="expression" dxfId="187" priority="39">
      <formula>IF(OR($L101=1,$L101=2,$L101=4),     OR($X101&lt;--LEFT($Y101,FIND("-",$Y101)-1),$X101&gt;--RIGHT($Y101,LEN($Y101)-FIND("-",$Y101))),     OR($X101=0,        $X101&lt;--LEFT($Y101,FIND("-",$Y101)-1),        $X101&gt;--RIGHT($Y101,LEN($Y101)-FIND("-",$Y101))) )</formula>
    </cfRule>
  </conditionalFormatting>
  <conditionalFormatting sqref="X278">
    <cfRule type="expression" dxfId="186" priority="32">
      <formula>IF(OR($L278=1,$L278=2,$L278=4),OR($X278&lt;--LEFT($Y278,FIND("-",$Y278)-1),$X278&gt;--RIGHT($Y278,LEN($Y278)-FIND("-",$Y278))),OR($X278=0,$X278&lt;--LEFT($Y278,FIND("-",$Y278)-1),$X278&gt;--RIGHT($Y278,LEN($Y278)-FIND("-",$Y278))))</formula>
    </cfRule>
  </conditionalFormatting>
  <conditionalFormatting sqref="X279">
    <cfRule type="expression" dxfId="185" priority="33">
      <formula>IF(OR($L278=1,$L278=2,$L278=4),OR($X278&lt;--LEFT($Y278,FIND("-",$Y278)-1),$X278&gt;--RIGHT($Y278,LEN($Y278)-FIND("-",$Y278))),OR($X278=0,$X278&lt;--LEFT($Y278,FIND("-",$Y278)-1),$X278&gt;--RIGHT($Y278,LEN($Y278)-FIND("-",$Y278))))</formula>
    </cfRule>
  </conditionalFormatting>
  <conditionalFormatting sqref="X280">
    <cfRule type="expression" dxfId="184" priority="34">
      <formula>IF(OR($L278=1,$L278=2,$L278=4),OR($X278&lt;--LEFT($Y278,FIND("-",$Y278)-1),$X278&gt;--RIGHT($Y278,LEN($Y278)-FIND("-",$Y278))),OR($X278=0,$X278&lt;--LEFT($Y278,FIND("-",$Y278)-1),$X278&gt;--RIGHT($Y278,LEN($Y278)-FIND("-",$Y278))))</formula>
    </cfRule>
  </conditionalFormatting>
  <conditionalFormatting sqref="X281">
    <cfRule type="expression" dxfId="183" priority="35">
      <formula>IF(OR($L278=1,$L278=2,$L278=4),OR($X278&lt;--LEFT($Y278,FIND("-",$Y278)-1),$X278&gt;--RIGHT($Y278,LEN($Y278)-FIND("-",$Y278))),OR($X278=0,$X278&lt;--LEFT($Y278,FIND("-",$Y278)-1),$X278&gt;--RIGHT($Y278,LEN($Y278)-FIND("-",$Y278))))</formula>
    </cfRule>
  </conditionalFormatting>
  <conditionalFormatting sqref="X282">
    <cfRule type="expression" dxfId="182" priority="36">
      <formula>IF(OR($L278=1,$L278=2,$L278=4),OR($X278&lt;--LEFT($Y278,FIND("-",$Y278)-1),$X278&gt;--RIGHT($Y278,LEN($Y278)-FIND("-",$Y278))),OR($X278=0,$X278&lt;--LEFT($Y278,FIND("-",$Y278)-1),$X278&gt;--RIGHT($Y278,LEN($Y278)-FIND("-",$Y278))))</formula>
    </cfRule>
  </conditionalFormatting>
  <conditionalFormatting sqref="X283">
    <cfRule type="expression" dxfId="181" priority="37">
      <formula>IF(OR($L278=1,$L278=2,$L278=4),OR($X278&lt;--LEFT($Y278,FIND("-",$Y278)-1),$X278&gt;--RIGHT($Y278,LEN($Y278)-FIND("-",$Y278))),OR($X278=0,$X278&lt;--LEFT($Y278,FIND("-",$Y278)-1),$X278&gt;--RIGHT($Y278,LEN($Y278)-FIND("-",$Y278))))</formula>
    </cfRule>
  </conditionalFormatting>
  <conditionalFormatting sqref="X284">
    <cfRule type="expression" dxfId="180" priority="38">
      <formula>IF(OR($L278=1,$L278=2,$L278=4),OR($X278&lt;--LEFT($Y278,FIND("-",$Y278)-1),$X278&gt;--RIGHT($Y278,LEN($Y278)-FIND("-",$Y278))),OR($X278=0,$X278&lt;--LEFT($Y278,FIND("-",$Y278)-1),$X278&gt;--RIGHT($Y278,LEN($Y278)-FIND("-",$Y278))))</formula>
    </cfRule>
  </conditionalFormatting>
  <conditionalFormatting sqref="X285:X325">
    <cfRule type="expression" dxfId="179" priority="31">
      <formula>IF(OR($L285=1,$L285=2,$L285=4),     OR($X285&lt;--LEFT($Y285,FIND("-",$Y285)-1),$X285&gt;--RIGHT($Y285,LEN($Y285)-FIND("-",$Y285))),     OR($X285=0,        $X285&lt;--LEFT($Y285,FIND("-",$Y285)-1),        $X285&gt;--RIGHT($Y285,LEN($Y285)-FIND("-",$Y285))) )</formula>
    </cfRule>
  </conditionalFormatting>
  <conditionalFormatting sqref="X326">
    <cfRule type="expression" dxfId="178" priority="19">
      <formula>IF(OR($L326=1,$L326=2,$L326=4),OR($X326&lt;--LEFT($Y326,FIND("-",$Y326)-1),$X326&gt;--RIGHT($Y326,LEN($Y326)-FIND("-",$Y326))),OR($X326=0,$X326&lt;--LEFT($Y326,FIND("-",$Y326)-1),$X326&gt;--RIGHT($Y326,LEN($Y326)-FIND("-",$Y326))))</formula>
    </cfRule>
  </conditionalFormatting>
  <conditionalFormatting sqref="X327">
    <cfRule type="expression" dxfId="177" priority="20">
      <formula>IF(OR($L326=1,$L326=2,$L326=4),OR($X326&lt;--LEFT($Y326,FIND("-",$Y326)-1),$X326&gt;--RIGHT($Y326,LEN($Y326)-FIND("-",$Y326))),OR($X326=0,$X326&lt;--LEFT($Y326,FIND("-",$Y326)-1),$X326&gt;--RIGHT($Y326,LEN($Y326)-FIND("-",$Y326))))</formula>
    </cfRule>
  </conditionalFormatting>
  <conditionalFormatting sqref="X328">
    <cfRule type="expression" dxfId="176" priority="21">
      <formula>IF(OR($L326=1,$L326=2,$L326=4),OR($X326&lt;--LEFT($Y326,FIND("-",$Y326)-1),$X326&gt;--RIGHT($Y326,LEN($Y326)-FIND("-",$Y326))),OR($X326=0,$X326&lt;--LEFT($Y326,FIND("-",$Y326)-1),$X326&gt;--RIGHT($Y326,LEN($Y326)-FIND("-",$Y326))))</formula>
    </cfRule>
  </conditionalFormatting>
  <conditionalFormatting sqref="X329">
    <cfRule type="expression" dxfId="175" priority="22">
      <formula>IF(OR($L326=1,$L326=2,$L326=4),OR($X326&lt;--LEFT($Y326,FIND("-",$Y326)-1),$X326&gt;--RIGHT($Y326,LEN($Y326)-FIND("-",$Y326))),OR($X326=0,$X326&lt;--LEFT($Y326,FIND("-",$Y326)-1),$X326&gt;--RIGHT($Y326,LEN($Y326)-FIND("-",$Y326))))</formula>
    </cfRule>
  </conditionalFormatting>
  <conditionalFormatting sqref="X330">
    <cfRule type="expression" dxfId="174" priority="23">
      <formula>IF(OR($L326=1,$L326=2,$L326=4),OR($X326&lt;--LEFT($Y326,FIND("-",$Y326)-1),$X326&gt;--RIGHT($Y326,LEN($Y326)-FIND("-",$Y326))),OR($X326=0,$X326&lt;--LEFT($Y326,FIND("-",$Y326)-1),$X326&gt;--RIGHT($Y326,LEN($Y326)-FIND("-",$Y326))))</formula>
    </cfRule>
  </conditionalFormatting>
  <conditionalFormatting sqref="X331">
    <cfRule type="expression" dxfId="173" priority="24">
      <formula>IF(OR($L326=1,$L326=2,$L326=4),OR($X326&lt;--LEFT($Y326,FIND("-",$Y326)-1),$X326&gt;--RIGHT($Y326,LEN($Y326)-FIND("-",$Y326))),OR($X326=0,$X326&lt;--LEFT($Y326,FIND("-",$Y326)-1),$X326&gt;--RIGHT($Y326,LEN($Y326)-FIND("-",$Y326))))</formula>
    </cfRule>
  </conditionalFormatting>
  <conditionalFormatting sqref="X332">
    <cfRule type="expression" dxfId="172" priority="25">
      <formula>IF(OR($L326=1,$L326=2,$L326=4),OR($X326&lt;--LEFT($Y326,FIND("-",$Y326)-1),$X326&gt;--RIGHT($Y326,LEN($Y326)-FIND("-",$Y326))),OR($X326=0,$X326&lt;--LEFT($Y326,FIND("-",$Y326)-1),$X326&gt;--RIGHT($Y326,LEN($Y326)-FIND("-",$Y326))))</formula>
    </cfRule>
  </conditionalFormatting>
  <conditionalFormatting sqref="X333">
    <cfRule type="expression" dxfId="171" priority="26">
      <formula>IF(OR($L326=1,$L326=2,$L326=4),OR($X326&lt;--LEFT($Y326,FIND("-",$Y326)-1),$X326&gt;--RIGHT($Y326,LEN($Y326)-FIND("-",$Y326))),OR($X326=0,$X326&lt;--LEFT($Y326,FIND("-",$Y326)-1),$X326&gt;--RIGHT($Y326,LEN($Y326)-FIND("-",$Y326))))</formula>
    </cfRule>
  </conditionalFormatting>
  <conditionalFormatting sqref="X334">
    <cfRule type="expression" dxfId="170" priority="27">
      <formula>IF(OR($L326=1,$L326=2,$L326=4),OR($X326&lt;--LEFT($Y326,FIND("-",$Y326)-1),$X326&gt;--RIGHT($Y326,LEN($Y326)-FIND("-",$Y326))),OR($X326=0,$X326&lt;--LEFT($Y326,FIND("-",$Y326)-1),$X326&gt;--RIGHT($Y326,LEN($Y326)-FIND("-",$Y326))))</formula>
    </cfRule>
  </conditionalFormatting>
  <conditionalFormatting sqref="X335">
    <cfRule type="expression" dxfId="169" priority="28">
      <formula>IF(OR($L326=1,$L326=2,$L326=4),OR($X326&lt;--LEFT($Y326,FIND("-",$Y326)-1),$X326&gt;--RIGHT($Y326,LEN($Y326)-FIND("-",$Y326))),OR($X326=0,$X326&lt;--LEFT($Y326,FIND("-",$Y326)-1),$X326&gt;--RIGHT($Y326,LEN($Y326)-FIND("-",$Y326))))</formula>
    </cfRule>
  </conditionalFormatting>
  <conditionalFormatting sqref="X336">
    <cfRule type="expression" dxfId="168" priority="29">
      <formula>IF(OR($L326=1,$L326=2,$L326=4),OR($X326&lt;--LEFT($Y326,FIND("-",$Y326)-1),$X326&gt;--RIGHT($Y326,LEN($Y326)-FIND("-",$Y326))),OR($X326=0,$X326&lt;--LEFT($Y326,FIND("-",$Y326)-1),$X326&gt;--RIGHT($Y326,LEN($Y326)-FIND("-",$Y326))))</formula>
    </cfRule>
  </conditionalFormatting>
  <conditionalFormatting sqref="X337">
    <cfRule type="expression" dxfId="167" priority="30">
      <formula>IF(OR($L326=1,$L326=2,$L326=4),OR($X326&lt;--LEFT($Y326,FIND("-",$Y326)-1),$X326&gt;--RIGHT($Y326,LEN($Y326)-FIND("-",$Y326))),OR($X326=0,$X326&lt;--LEFT($Y326,FIND("-",$Y326)-1),$X326&gt;--RIGHT($Y326,LEN($Y326)-FIND("-",$Y326))))</formula>
    </cfRule>
  </conditionalFormatting>
  <conditionalFormatting sqref="X338:X423">
    <cfRule type="expression" dxfId="166" priority="18">
      <formula>IF(OR(#REF!=1,#REF!=2,#REF!=4),OR(#REF!&lt;--LEFT(#REF!,FIND("-",#REF!)-1),#REF!&gt;--RIGHT(#REF!,LEN(#REF!)-FIND("-",#REF!))),OR(#REF!=0,#REF!&lt;--LEFT(#REF!,FIND("-",#REF!)-1),#REF!&gt;--RIGHT(#REF!,LEN(#REF!)-FIND("-",#REF!))))</formula>
    </cfRule>
  </conditionalFormatting>
  <conditionalFormatting sqref="X424:X803">
    <cfRule type="expression" dxfId="165" priority="1">
      <formula>IF(OR($L424=1,$L424=2,$L424=4),     OR($X424&lt;--LEFT($Y424,FIND("-",$Y424)-1),$X424&gt;--RIGHT($Y424,LEN($Y424)-FIND("-",$Y424))),     OR($X424=0,        $X424&lt;--LEFT($Y424,FIND("-",$Y424)-1),        $X424&gt;--RIGHT($Y424,LEN($Y424)-FIND("-",$Y424))) )</formula>
    </cfRule>
  </conditionalFormatting>
  <conditionalFormatting sqref="X450">
    <cfRule type="expression" dxfId="164" priority="146">
      <formula>IF(OR($L449=1,$L449=2,$L449=4),OR($X449&lt;--LEFT($Y449,FIND("-",$Y449)-1),$X449&gt;--RIGHT($Y449,LEN($Y449)-FIND("-",$Y449))),OR($X449=0,$X449&lt;--LEFT($Y449,FIND("-",$Y449)-1),$X449&gt;--RIGHT($Y449,LEN($Y449)-FIND("-",$Y449))))</formula>
    </cfRule>
  </conditionalFormatting>
  <conditionalFormatting sqref="X451">
    <cfRule type="expression" dxfId="163" priority="147">
      <formula>IF(OR($L449=1,$L449=2,$L449=4),OR($X449&lt;--LEFT($Y449,FIND("-",$Y449)-1),$X449&gt;--RIGHT($Y449,LEN($Y449)-FIND("-",$Y449))),OR($X449=0,$X449&lt;--LEFT($Y449,FIND("-",$Y449)-1),$X449&gt;--RIGHT($Y449,LEN($Y449)-FIND("-",$Y449))))</formula>
    </cfRule>
  </conditionalFormatting>
  <conditionalFormatting sqref="X452">
    <cfRule type="expression" dxfId="162" priority="148">
      <formula>IF(OR($L449=1,$L449=2,$L449=4),OR($X449&lt;--LEFT($Y449,FIND("-",$Y449)-1),$X449&gt;--RIGHT($Y449,LEN($Y449)-FIND("-",$Y449))),OR($X449=0,$X449&lt;--LEFT($Y449,FIND("-",$Y449)-1),$X449&gt;--RIGHT($Y449,LEN($Y449)-FIND("-",$Y449))))</formula>
    </cfRule>
  </conditionalFormatting>
  <conditionalFormatting sqref="X453">
    <cfRule type="expression" dxfId="161" priority="149">
      <formula>IF(OR($L449=1,$L449=2,$L449=4),OR($X449&lt;--LEFT($Y449,FIND("-",$Y449)-1),$X449&gt;--RIGHT($Y449,LEN($Y449)-FIND("-",$Y449))),OR($X449=0,$X449&lt;--LEFT($Y449,FIND("-",$Y449)-1),$X449&gt;--RIGHT($Y449,LEN($Y449)-FIND("-",$Y449))))</formula>
    </cfRule>
  </conditionalFormatting>
  <conditionalFormatting sqref="X454">
    <cfRule type="expression" dxfId="160" priority="150">
      <formula>IF(OR($L449=1,$L449=2,$L449=4),OR($X449&lt;--LEFT($Y449,FIND("-",$Y449)-1),$X449&gt;--RIGHT($Y449,LEN($Y449)-FIND("-",$Y449))),OR($X449=0,$X449&lt;--LEFT($Y449,FIND("-",$Y449)-1),$X449&gt;--RIGHT($Y449,LEN($Y449)-FIND("-",$Y449))))</formula>
    </cfRule>
  </conditionalFormatting>
  <conditionalFormatting sqref="X455">
    <cfRule type="expression" dxfId="159" priority="151">
      <formula>IF(OR($L449=1,$L449=2,$L449=4),OR($X449&lt;--LEFT($Y449,FIND("-",$Y449)-1),$X449&gt;--RIGHT($Y449,LEN($Y449)-FIND("-",$Y449))),OR($X449=0,$X449&lt;--LEFT($Y449,FIND("-",$Y449)-1),$X449&gt;--RIGHT($Y449,LEN($Y449)-FIND("-",$Y449))))</formula>
    </cfRule>
  </conditionalFormatting>
  <conditionalFormatting sqref="X456">
    <cfRule type="expression" dxfId="158" priority="152">
      <formula>IF(OR($L449=1,$L449=2,$L449=4),OR($X449&lt;--LEFT($Y449,FIND("-",$Y449)-1),$X449&gt;--RIGHT($Y449,LEN($Y449)-FIND("-",$Y449))),OR($X449=0,$X449&lt;--LEFT($Y449,FIND("-",$Y449)-1),$X449&gt;--RIGHT($Y449,LEN($Y449)-FIND("-",$Y449))))</formula>
    </cfRule>
  </conditionalFormatting>
  <conditionalFormatting sqref="X457">
    <cfRule type="expression" dxfId="157" priority="153">
      <formula>IF(OR($L449=1,$L449=2,$L449=4),OR($X449&lt;--LEFT($Y449,FIND("-",$Y449)-1),$X449&gt;--RIGHT($Y449,LEN($Y449)-FIND("-",$Y449))),OR($X449=0,$X449&lt;--LEFT($Y449,FIND("-",$Y449)-1),$X449&gt;--RIGHT($Y449,LEN($Y449)-FIND("-",$Y449))))</formula>
    </cfRule>
  </conditionalFormatting>
  <conditionalFormatting sqref="X458">
    <cfRule type="expression" dxfId="156" priority="154">
      <formula>IF(OR($L449=1,$L449=2,$L449=4),OR($X449&lt;--LEFT($Y449,FIND("-",$Y449)-1),$X449&gt;--RIGHT($Y449,LEN($Y449)-FIND("-",$Y449))),OR($X449=0,$X449&lt;--LEFT($Y449,FIND("-",$Y449)-1),$X449&gt;--RIGHT($Y449,LEN($Y449)-FIND("-",$Y449))))</formula>
    </cfRule>
  </conditionalFormatting>
  <conditionalFormatting sqref="X459">
    <cfRule type="expression" dxfId="155" priority="155">
      <formula>IF(OR($L449=1,$L449=2,$L449=4),OR($X449&lt;--LEFT($Y449,FIND("-",$Y449)-1),$X449&gt;--RIGHT($Y449,LEN($Y449)-FIND("-",$Y449))),OR($X449=0,$X449&lt;--LEFT($Y449,FIND("-",$Y449)-1),$X449&gt;--RIGHT($Y449,LEN($Y449)-FIND("-",$Y449))))</formula>
    </cfRule>
  </conditionalFormatting>
  <conditionalFormatting sqref="X460">
    <cfRule type="expression" dxfId="154" priority="156">
      <formula>IF(OR($L449=1,$L449=2,$L449=4),OR($X449&lt;--LEFT($Y449,FIND("-",$Y449)-1),$X449&gt;--RIGHT($Y449,LEN($Y449)-FIND("-",$Y449))),OR($X449=0,$X449&lt;--LEFT($Y449,FIND("-",$Y449)-1),$X449&gt;--RIGHT($Y449,LEN($Y449)-FIND("-",$Y449))))</formula>
    </cfRule>
  </conditionalFormatting>
  <conditionalFormatting sqref="X461">
    <cfRule type="expression" dxfId="153" priority="157">
      <formula>IF(OR($L449=1,$L449=2,$L449=4),OR($X449&lt;--LEFT($Y449,FIND("-",$Y449)-1),$X449&gt;--RIGHT($Y449,LEN($Y449)-FIND("-",$Y449))),OR($X449=0,$X449&lt;--LEFT($Y449,FIND("-",$Y449)-1),$X449&gt;--RIGHT($Y449,LEN($Y449)-FIND("-",$Y449))))</formula>
    </cfRule>
  </conditionalFormatting>
  <conditionalFormatting sqref="X462">
    <cfRule type="expression" dxfId="152" priority="158">
      <formula>IF(OR($L449=1,$L449=2,$L449=4),OR($X449&lt;--LEFT($Y449,FIND("-",$Y449)-1),$X449&gt;--RIGHT($Y449,LEN($Y449)-FIND("-",$Y449))),OR($X449=0,$X449&lt;--LEFT($Y449,FIND("-",$Y449)-1),$X449&gt;--RIGHT($Y449,LEN($Y449)-FIND("-",$Y449))))</formula>
    </cfRule>
  </conditionalFormatting>
  <conditionalFormatting sqref="X463">
    <cfRule type="expression" dxfId="151" priority="159">
      <formula>IF(OR($L449=1,$L449=2,$L449=4),OR($X449&lt;--LEFT($Y449,FIND("-",$Y449)-1),$X449&gt;--RIGHT($Y449,LEN($Y449)-FIND("-",$Y449))),OR($X449=0,$X449&lt;--LEFT($Y449,FIND("-",$Y449)-1),$X449&gt;--RIGHT($Y449,LEN($Y449)-FIND("-",$Y449))))</formula>
    </cfRule>
  </conditionalFormatting>
  <conditionalFormatting sqref="X464">
    <cfRule type="expression" dxfId="150" priority="160">
      <formula>IF(OR($L449=1,$L449=2,$L449=4),OR($X449&lt;--LEFT($Y449,FIND("-",$Y449)-1),$X449&gt;--RIGHT($Y449,LEN($Y449)-FIND("-",$Y449))),OR($X449=0,$X449&lt;--LEFT($Y449,FIND("-",$Y449)-1),$X449&gt;--RIGHT($Y449,LEN($Y449)-FIND("-",$Y449))))</formula>
    </cfRule>
  </conditionalFormatting>
  <conditionalFormatting sqref="X465">
    <cfRule type="expression" dxfId="149" priority="161">
      <formula>IF(OR($L449=1,$L449=2,$L449=4),OR($X449&lt;--LEFT($Y449,FIND("-",$Y449)-1),$X449&gt;--RIGHT($Y449,LEN($Y449)-FIND("-",$Y449))),OR($X449=0,$X449&lt;--LEFT($Y449,FIND("-",$Y449)-1),$X449&gt;--RIGHT($Y449,LEN($Y449)-FIND("-",$Y449))))</formula>
    </cfRule>
  </conditionalFormatting>
  <conditionalFormatting sqref="X466">
    <cfRule type="expression" dxfId="148" priority="162">
      <formula>IF(OR($L449=1,$L449=2,$L449=4),OR($X449&lt;--LEFT($Y449,FIND("-",$Y449)-1),$X449&gt;--RIGHT($Y449,LEN($Y449)-FIND("-",$Y449))),OR($X449=0,$X449&lt;--LEFT($Y449,FIND("-",$Y449)-1),$X449&gt;--RIGHT($Y449,LEN($Y449)-FIND("-",$Y449))))</formula>
    </cfRule>
  </conditionalFormatting>
  <conditionalFormatting sqref="X467">
    <cfRule type="expression" dxfId="147" priority="163">
      <formula>IF(OR($L449=1,$L449=2,$L449=4),OR($X449&lt;--LEFT($Y449,FIND("-",$Y449)-1),$X449&gt;--RIGHT($Y449,LEN($Y449)-FIND("-",$Y449))),OR($X449=0,$X449&lt;--LEFT($Y449,FIND("-",$Y449)-1),$X449&gt;--RIGHT($Y449,LEN($Y449)-FIND("-",$Y449))))</formula>
    </cfRule>
  </conditionalFormatting>
  <conditionalFormatting sqref="X468">
    <cfRule type="expression" dxfId="146" priority="164">
      <formula>IF(OR($L449=1,$L449=2,$L449=4),OR($X449&lt;--LEFT($Y449,FIND("-",$Y449)-1),$X449&gt;--RIGHT($Y449,LEN($Y449)-FIND("-",$Y449))),OR($X449=0,$X449&lt;--LEFT($Y449,FIND("-",$Y449)-1),$X449&gt;--RIGHT($Y449,LEN($Y449)-FIND("-",$Y449))))</formula>
    </cfRule>
  </conditionalFormatting>
  <conditionalFormatting sqref="X469">
    <cfRule type="expression" dxfId="145" priority="165">
      <formula>IF(OR($L449=1,$L449=2,$L449=4),OR($X449&lt;--LEFT($Y449,FIND("-",$Y449)-1),$X449&gt;--RIGHT($Y449,LEN($Y449)-FIND("-",$Y449))),OR($X449=0,$X449&lt;--LEFT($Y449,FIND("-",$Y449)-1),$X449&gt;--RIGHT($Y449,LEN($Y449)-FIND("-",$Y449))))</formula>
    </cfRule>
  </conditionalFormatting>
  <conditionalFormatting sqref="X470">
    <cfRule type="expression" dxfId="144" priority="166">
      <formula>IF(OR($L449=1,$L449=2,$L449=4),OR($X449&lt;--LEFT($Y449,FIND("-",$Y449)-1),$X449&gt;--RIGHT($Y449,LEN($Y449)-FIND("-",$Y449))),OR($X449=0,$X449&lt;--LEFT($Y449,FIND("-",$Y449)-1),$X449&gt;--RIGHT($Y449,LEN($Y449)-FIND("-",$Y449))))</formula>
    </cfRule>
  </conditionalFormatting>
  <conditionalFormatting sqref="X471">
    <cfRule type="expression" dxfId="143" priority="167">
      <formula>IF(OR($L449=1,$L449=2,$L449=4),OR($X449&lt;--LEFT($Y449,FIND("-",$Y449)-1),$X449&gt;--RIGHT($Y449,LEN($Y449)-FIND("-",$Y449))),OR($X449=0,$X449&lt;--LEFT($Y449,FIND("-",$Y449)-1),$X449&gt;--RIGHT($Y449,LEN($Y449)-FIND("-",$Y449))))</formula>
    </cfRule>
  </conditionalFormatting>
  <conditionalFormatting sqref="X473">
    <cfRule type="expression" dxfId="142" priority="58">
      <formula>IF(OR($L472=1,$L472=2,$L472=4),OR($X472&lt;--LEFT($Y472,FIND("-",$Y472)-1),$X472&gt;--RIGHT($Y472,LEN($Y472)-FIND("-",$Y472))),OR($X472=0,$X472&lt;--LEFT($Y472,FIND("-",$Y472)-1),$X472&gt;--RIGHT($Y472,LEN($Y472)-FIND("-",$Y472))))</formula>
    </cfRule>
  </conditionalFormatting>
  <conditionalFormatting sqref="X474">
    <cfRule type="expression" dxfId="141" priority="59">
      <formula>IF(OR($L472=1,$L472=2,$L472=4),OR($X472&lt;--LEFT($Y472,FIND("-",$Y472)-1),$X472&gt;--RIGHT($Y472,LEN($Y472)-FIND("-",$Y472))),OR($X472=0,$X472&lt;--LEFT($Y472,FIND("-",$Y472)-1),$X472&gt;--RIGHT($Y472,LEN($Y472)-FIND("-",$Y472))))</formula>
    </cfRule>
  </conditionalFormatting>
  <conditionalFormatting sqref="X475">
    <cfRule type="expression" dxfId="140" priority="60">
      <formula>IF(OR($L472=1,$L472=2,$L472=4),OR($X472&lt;--LEFT($Y472,FIND("-",$Y472)-1),$X472&gt;--RIGHT($Y472,LEN($Y472)-FIND("-",$Y472))),OR($X472=0,$X472&lt;--LEFT($Y472,FIND("-",$Y472)-1),$X472&gt;--RIGHT($Y472,LEN($Y472)-FIND("-",$Y472))))</formula>
    </cfRule>
  </conditionalFormatting>
  <conditionalFormatting sqref="X476">
    <cfRule type="expression" dxfId="139" priority="61">
      <formula>IF(OR($L472=1,$L472=2,$L472=4),OR($X472&lt;--LEFT($Y472,FIND("-",$Y472)-1),$X472&gt;--RIGHT($Y472,LEN($Y472)-FIND("-",$Y472))),OR($X472=0,$X472&lt;--LEFT($Y472,FIND("-",$Y472)-1),$X472&gt;--RIGHT($Y472,LEN($Y472)-FIND("-",$Y472))))</formula>
    </cfRule>
  </conditionalFormatting>
  <conditionalFormatting sqref="X477">
    <cfRule type="expression" dxfId="138" priority="62">
      <formula>IF(OR($L472=1,$L472=2,$L472=4),OR($X472&lt;--LEFT($Y472,FIND("-",$Y472)-1),$X472&gt;--RIGHT($Y472,LEN($Y472)-FIND("-",$Y472))),OR($X472=0,$X472&lt;--LEFT($Y472,FIND("-",$Y472)-1),$X472&gt;--RIGHT($Y472,LEN($Y472)-FIND("-",$Y472))))</formula>
    </cfRule>
  </conditionalFormatting>
  <conditionalFormatting sqref="X478">
    <cfRule type="expression" dxfId="137" priority="63">
      <formula>IF(OR($L472=1,$L472=2,$L472=4),OR($X472&lt;--LEFT($Y472,FIND("-",$Y472)-1),$X472&gt;--RIGHT($Y472,LEN($Y472)-FIND("-",$Y472))),OR($X472=0,$X472&lt;--LEFT($Y472,FIND("-",$Y472)-1),$X472&gt;--RIGHT($Y472,LEN($Y472)-FIND("-",$Y472))))</formula>
    </cfRule>
  </conditionalFormatting>
  <conditionalFormatting sqref="X479">
    <cfRule type="expression" dxfId="136" priority="64">
      <formula>IF(OR($L472=1,$L472=2,$L472=4),OR($X472&lt;--LEFT($Y472,FIND("-",$Y472)-1),$X472&gt;--RIGHT($Y472,LEN($Y472)-FIND("-",$Y472))),OR($X472=0,$X472&lt;--LEFT($Y472,FIND("-",$Y472)-1),$X472&gt;--RIGHT($Y472,LEN($Y472)-FIND("-",$Y472))))</formula>
    </cfRule>
  </conditionalFormatting>
  <conditionalFormatting sqref="X480">
    <cfRule type="expression" dxfId="135" priority="65">
      <formula>IF(OR($L472=1,$L472=2,$L472=4),OR($X472&lt;--LEFT($Y472,FIND("-",$Y472)-1),$X472&gt;--RIGHT($Y472,LEN($Y472)-FIND("-",$Y472))),OR($X472=0,$X472&lt;--LEFT($Y472,FIND("-",$Y472)-1),$X472&gt;--RIGHT($Y472,LEN($Y472)-FIND("-",$Y472))))</formula>
    </cfRule>
  </conditionalFormatting>
  <conditionalFormatting sqref="X481">
    <cfRule type="expression" dxfId="134" priority="66">
      <formula>IF(OR($L472=1,$L472=2,$L472=4),OR($X472&lt;--LEFT($Y472,FIND("-",$Y472)-1),$X472&gt;--RIGHT($Y472,LEN($Y472)-FIND("-",$Y472))),OR($X472=0,$X472&lt;--LEFT($Y472,FIND("-",$Y472)-1),$X472&gt;--RIGHT($Y472,LEN($Y472)-FIND("-",$Y472))))</formula>
    </cfRule>
  </conditionalFormatting>
  <conditionalFormatting sqref="X482">
    <cfRule type="expression" dxfId="133" priority="67">
      <formula>IF(OR($L472=1,$L472=2,$L472=4),OR($X472&lt;--LEFT($Y472,FIND("-",$Y472)-1),$X472&gt;--RIGHT($Y472,LEN($Y472)-FIND("-",$Y472))),OR($X472=0,$X472&lt;--LEFT($Y472,FIND("-",$Y472)-1),$X472&gt;--RIGHT($Y472,LEN($Y472)-FIND("-",$Y472))))</formula>
    </cfRule>
  </conditionalFormatting>
  <conditionalFormatting sqref="X483">
    <cfRule type="expression" dxfId="132" priority="68">
      <formula>IF(OR($L472=1,$L472=2,$L472=4),OR($X472&lt;--LEFT($Y472,FIND("-",$Y472)-1),$X472&gt;--RIGHT($Y472,LEN($Y472)-FIND("-",$Y472))),OR($X472=0,$X472&lt;--LEFT($Y472,FIND("-",$Y472)-1),$X472&gt;--RIGHT($Y472,LEN($Y472)-FIND("-",$Y472))))</formula>
    </cfRule>
  </conditionalFormatting>
  <conditionalFormatting sqref="X484">
    <cfRule type="expression" dxfId="131" priority="69">
      <formula>IF(OR($L472=1,$L472=2,$L472=4),OR($X472&lt;--LEFT($Y472,FIND("-",$Y472)-1),$X472&gt;--RIGHT($Y472,LEN($Y472)-FIND("-",$Y472))),OR($X472=0,$X472&lt;--LEFT($Y472,FIND("-",$Y472)-1),$X472&gt;--RIGHT($Y472,LEN($Y472)-FIND("-",$Y472))))</formula>
    </cfRule>
  </conditionalFormatting>
  <conditionalFormatting sqref="X485">
    <cfRule type="expression" dxfId="130" priority="70">
      <formula>IF(OR($L472=1,$L472=2,$L472=4),OR($X472&lt;--LEFT($Y472,FIND("-",$Y472)-1),$X472&gt;--RIGHT($Y472,LEN($Y472)-FIND("-",$Y472))),OR($X472=0,$X472&lt;--LEFT($Y472,FIND("-",$Y472)-1),$X472&gt;--RIGHT($Y472,LEN($Y472)-FIND("-",$Y472))))</formula>
    </cfRule>
  </conditionalFormatting>
  <conditionalFormatting sqref="X486">
    <cfRule type="expression" dxfId="129" priority="71">
      <formula>IF(OR($L472=1,$L472=2,$L472=4),OR($X472&lt;--LEFT($Y472,FIND("-",$Y472)-1),$X472&gt;--RIGHT($Y472,LEN($Y472)-FIND("-",$Y472))),OR($X472=0,$X472&lt;--LEFT($Y472,FIND("-",$Y472)-1),$X472&gt;--RIGHT($Y472,LEN($Y472)-FIND("-",$Y472))))</formula>
    </cfRule>
  </conditionalFormatting>
  <conditionalFormatting sqref="X487">
    <cfRule type="expression" dxfId="128" priority="72">
      <formula>IF(OR($L472=1,$L472=2,$L472=4),OR($X472&lt;--LEFT($Y472,FIND("-",$Y472)-1),$X472&gt;--RIGHT($Y472,LEN($Y472)-FIND("-",$Y472))),OR($X472=0,$X472&lt;--LEFT($Y472,FIND("-",$Y472)-1),$X472&gt;--RIGHT($Y472,LEN($Y472)-FIND("-",$Y472))))</formula>
    </cfRule>
  </conditionalFormatting>
  <conditionalFormatting sqref="X488">
    <cfRule type="expression" dxfId="127" priority="73">
      <formula>IF(OR($L472=1,$L472=2,$L472=4),OR($X472&lt;--LEFT($Y472,FIND("-",$Y472)-1),$X472&gt;--RIGHT($Y472,LEN($Y472)-FIND("-",$Y472))),OR($X472=0,$X472&lt;--LEFT($Y472,FIND("-",$Y472)-1),$X472&gt;--RIGHT($Y472,LEN($Y472)-FIND("-",$Y472))))</formula>
    </cfRule>
  </conditionalFormatting>
  <conditionalFormatting sqref="X489">
    <cfRule type="expression" dxfId="126" priority="74">
      <formula>IF(OR($L472=1,$L472=2,$L472=4),OR($X472&lt;--LEFT($Y472,FIND("-",$Y472)-1),$X472&gt;--RIGHT($Y472,LEN($Y472)-FIND("-",$Y472))),OR($X472=0,$X472&lt;--LEFT($Y472,FIND("-",$Y472)-1),$X472&gt;--RIGHT($Y472,LEN($Y472)-FIND("-",$Y472))))</formula>
    </cfRule>
  </conditionalFormatting>
  <conditionalFormatting sqref="X490">
    <cfRule type="expression" dxfId="125" priority="75">
      <formula>IF(OR($L472=1,$L472=2,$L472=4),OR($X472&lt;--LEFT($Y472,FIND("-",$Y472)-1),$X472&gt;--RIGHT($Y472,LEN($Y472)-FIND("-",$Y472))),OR($X472=0,$X472&lt;--LEFT($Y472,FIND("-",$Y472)-1),$X472&gt;--RIGHT($Y472,LEN($Y472)-FIND("-",$Y472))))</formula>
    </cfRule>
  </conditionalFormatting>
  <conditionalFormatting sqref="X491">
    <cfRule type="expression" dxfId="124" priority="76">
      <formula>IF(OR($L472=1,$L472=2,$L472=4),OR($X472&lt;--LEFT($Y472,FIND("-",$Y472)-1),$X472&gt;--RIGHT($Y472,LEN($Y472)-FIND("-",$Y472))),OR($X472=0,$X472&lt;--LEFT($Y472,FIND("-",$Y472)-1),$X472&gt;--RIGHT($Y472,LEN($Y472)-FIND("-",$Y472))))</formula>
    </cfRule>
  </conditionalFormatting>
  <conditionalFormatting sqref="X492">
    <cfRule type="expression" dxfId="123" priority="77">
      <formula>IF(OR($L472=1,$L472=2,$L472=4),OR($X472&lt;--LEFT($Y472,FIND("-",$Y472)-1),$X472&gt;--RIGHT($Y472,LEN($Y472)-FIND("-",$Y472))),OR($X472=0,$X472&lt;--LEFT($Y472,FIND("-",$Y472)-1),$X472&gt;--RIGHT($Y472,LEN($Y472)-FIND("-",$Y472))))</formula>
    </cfRule>
  </conditionalFormatting>
  <conditionalFormatting sqref="X493">
    <cfRule type="expression" dxfId="122" priority="78">
      <formula>IF(OR($L472=1,$L472=2,$L472=4),OR($X472&lt;--LEFT($Y472,FIND("-",$Y472)-1),$X472&gt;--RIGHT($Y472,LEN($Y472)-FIND("-",$Y472))),OR($X472=0,$X472&lt;--LEFT($Y472,FIND("-",$Y472)-1),$X472&gt;--RIGHT($Y472,LEN($Y472)-FIND("-",$Y472))))</formula>
    </cfRule>
  </conditionalFormatting>
  <conditionalFormatting sqref="X494">
    <cfRule type="expression" dxfId="121" priority="79">
      <formula>IF(OR($L472=1,$L472=2,$L472=4),OR($X472&lt;--LEFT($Y472,FIND("-",$Y472)-1),$X472&gt;--RIGHT($Y472,LEN($Y472)-FIND("-",$Y472))),OR($X472=0,$X472&lt;--LEFT($Y472,FIND("-",$Y472)-1),$X472&gt;--RIGHT($Y472,LEN($Y472)-FIND("-",$Y472))))</formula>
    </cfRule>
  </conditionalFormatting>
  <conditionalFormatting sqref="X495">
    <cfRule type="expression" dxfId="120" priority="80">
      <formula>IF(OR($L472=1,$L472=2,$L472=4),OR($X472&lt;--LEFT($Y472,FIND("-",$Y472)-1),$X472&gt;--RIGHT($Y472,LEN($Y472)-FIND("-",$Y472))),OR($X472=0,$X472&lt;--LEFT($Y472,FIND("-",$Y472)-1),$X472&gt;--RIGHT($Y472,LEN($Y472)-FIND("-",$Y472))))</formula>
    </cfRule>
  </conditionalFormatting>
  <conditionalFormatting sqref="X496">
    <cfRule type="expression" dxfId="119" priority="81">
      <formula>IF(OR($L472=1,$L472=2,$L472=4),OR($X472&lt;--LEFT($Y472,FIND("-",$Y472)-1),$X472&gt;--RIGHT($Y472,LEN($Y472)-FIND("-",$Y472))),OR($X472=0,$X472&lt;--LEFT($Y472,FIND("-",$Y472)-1),$X472&gt;--RIGHT($Y472,LEN($Y472)-FIND("-",$Y472))))</formula>
    </cfRule>
  </conditionalFormatting>
  <conditionalFormatting sqref="X497">
    <cfRule type="expression" dxfId="118" priority="82">
      <formula>IF(OR($L472=1,$L472=2,$L472=4),OR($X472&lt;--LEFT($Y472,FIND("-",$Y472)-1),$X472&gt;--RIGHT($Y472,LEN($Y472)-FIND("-",$Y472))),OR($X472=0,$X472&lt;--LEFT($Y472,FIND("-",$Y472)-1),$X472&gt;--RIGHT($Y472,LEN($Y472)-FIND("-",$Y472))))</formula>
    </cfRule>
  </conditionalFormatting>
  <conditionalFormatting sqref="X498">
    <cfRule type="expression" dxfId="117" priority="83">
      <formula>IF(OR($L472=1,$L472=2,$L472=4),OR($X472&lt;--LEFT($Y472,FIND("-",$Y472)-1),$X472&gt;--RIGHT($Y472,LEN($Y472)-FIND("-",$Y472))),OR($X472=0,$X472&lt;--LEFT($Y472,FIND("-",$Y472)-1),$X472&gt;--RIGHT($Y472,LEN($Y472)-FIND("-",$Y472))))</formula>
    </cfRule>
  </conditionalFormatting>
  <conditionalFormatting sqref="X499">
    <cfRule type="expression" dxfId="116" priority="84">
      <formula>IF(OR($L472=1,$L472=2,$L472=4),OR($X472&lt;--LEFT($Y472,FIND("-",$Y472)-1),$X472&gt;--RIGHT($Y472,LEN($Y472)-FIND("-",$Y472))),OR($X472=0,$X472&lt;--LEFT($Y472,FIND("-",$Y472)-1),$X472&gt;--RIGHT($Y472,LEN($Y472)-FIND("-",$Y472))))</formula>
    </cfRule>
  </conditionalFormatting>
  <conditionalFormatting sqref="X500">
    <cfRule type="expression" dxfId="115" priority="85">
      <formula>IF(OR($L472=1,$L472=2,$L472=4),OR($X472&lt;--LEFT($Y472,FIND("-",$Y472)-1),$X472&gt;--RIGHT($Y472,LEN($Y472)-FIND("-",$Y472))),OR($X472=0,$X472&lt;--LEFT($Y472,FIND("-",$Y472)-1),$X472&gt;--RIGHT($Y472,LEN($Y472)-FIND("-",$Y472))))</formula>
    </cfRule>
  </conditionalFormatting>
  <conditionalFormatting sqref="X501">
    <cfRule type="expression" dxfId="114" priority="86">
      <formula>IF(OR($L472=1,$L472=2,$L472=4),OR($X472&lt;--LEFT($Y472,FIND("-",$Y472)-1),$X472&gt;--RIGHT($Y472,LEN($Y472)-FIND("-",$Y472))),OR($X472=0,$X472&lt;--LEFT($Y472,FIND("-",$Y472)-1),$X472&gt;--RIGHT($Y472,LEN($Y472)-FIND("-",$Y472))))</formula>
    </cfRule>
  </conditionalFormatting>
  <conditionalFormatting sqref="X502">
    <cfRule type="expression" dxfId="113" priority="87">
      <formula>IF(OR($L472=1,$L472=2,$L472=4),OR($X472&lt;--LEFT($Y472,FIND("-",$Y472)-1),$X472&gt;--RIGHT($Y472,LEN($Y472)-FIND("-",$Y472))),OR($X472=0,$X472&lt;--LEFT($Y472,FIND("-",$Y472)-1),$X472&gt;--RIGHT($Y472,LEN($Y472)-FIND("-",$Y472))))</formula>
    </cfRule>
  </conditionalFormatting>
  <conditionalFormatting sqref="X503">
    <cfRule type="expression" dxfId="112" priority="88">
      <formula>IF(OR($L472=1,$L472=2,$L472=4),OR($X472&lt;--LEFT($Y472,FIND("-",$Y472)-1),$X472&gt;--RIGHT($Y472,LEN($Y472)-FIND("-",$Y472))),OR($X472=0,$X472&lt;--LEFT($Y472,FIND("-",$Y472)-1),$X472&gt;--RIGHT($Y472,LEN($Y472)-FIND("-",$Y472))))</formula>
    </cfRule>
  </conditionalFormatting>
  <conditionalFormatting sqref="X504">
    <cfRule type="expression" dxfId="111" priority="89">
      <formula>IF(OR($L472=1,$L472=2,$L472=4),OR($X472&lt;--LEFT($Y472,FIND("-",$Y472)-1),$X472&gt;--RIGHT($Y472,LEN($Y472)-FIND("-",$Y472))),OR($X472=0,$X472&lt;--LEFT($Y472,FIND("-",$Y472)-1),$X472&gt;--RIGHT($Y472,LEN($Y472)-FIND("-",$Y472))))</formula>
    </cfRule>
  </conditionalFormatting>
  <conditionalFormatting sqref="X505">
    <cfRule type="expression" dxfId="110" priority="90">
      <formula>IF(OR($L472=1,$L472=2,$L472=4),OR($X472&lt;--LEFT($Y472,FIND("-",$Y472)-1),$X472&gt;--RIGHT($Y472,LEN($Y472)-FIND("-",$Y472))),OR($X472=0,$X472&lt;--LEFT($Y472,FIND("-",$Y472)-1),$X472&gt;--RIGHT($Y472,LEN($Y472)-FIND("-",$Y472))))</formula>
    </cfRule>
  </conditionalFormatting>
  <conditionalFormatting sqref="X506">
    <cfRule type="expression" dxfId="109" priority="91">
      <formula>IF(OR($L472=1,$L472=2,$L472=4),OR($X472&lt;--LEFT($Y472,FIND("-",$Y472)-1),$X472&gt;--RIGHT($Y472,LEN($Y472)-FIND("-",$Y472))),OR($X472=0,$X472&lt;--LEFT($Y472,FIND("-",$Y472)-1),$X472&gt;--RIGHT($Y472,LEN($Y472)-FIND("-",$Y472))))</formula>
    </cfRule>
  </conditionalFormatting>
  <conditionalFormatting sqref="X507">
    <cfRule type="expression" dxfId="108" priority="92">
      <formula>IF(OR($L472=1,$L472=2,$L472=4),OR($X472&lt;--LEFT($Y472,FIND("-",$Y472)-1),$X472&gt;--RIGHT($Y472,LEN($Y472)-FIND("-",$Y472))),OR($X472=0,$X472&lt;--LEFT($Y472,FIND("-",$Y472)-1),$X472&gt;--RIGHT($Y472,LEN($Y472)-FIND("-",$Y472))))</formula>
    </cfRule>
  </conditionalFormatting>
  <conditionalFormatting sqref="X508">
    <cfRule type="expression" dxfId="107" priority="93">
      <formula>IF(OR($L472=1,$L472=2,$L472=4),OR($X472&lt;--LEFT($Y472,FIND("-",$Y472)-1),$X472&gt;--RIGHT($Y472,LEN($Y472)-FIND("-",$Y472))),OR($X472=0,$X472&lt;--LEFT($Y472,FIND("-",$Y472)-1),$X472&gt;--RIGHT($Y472,LEN($Y472)-FIND("-",$Y472))))</formula>
    </cfRule>
  </conditionalFormatting>
  <conditionalFormatting sqref="X509">
    <cfRule type="expression" dxfId="106" priority="94">
      <formula>IF(OR($L472=1,$L472=2,$L472=4),OR($X472&lt;--LEFT($Y472,FIND("-",$Y472)-1),$X472&gt;--RIGHT($Y472,LEN($Y472)-FIND("-",$Y472))),OR($X472=0,$X472&lt;--LEFT($Y472,FIND("-",$Y472)-1),$X472&gt;--RIGHT($Y472,LEN($Y472)-FIND("-",$Y472))))</formula>
    </cfRule>
  </conditionalFormatting>
  <conditionalFormatting sqref="X510">
    <cfRule type="expression" dxfId="105" priority="95">
      <formula>IF(OR($L472=1,$L472=2,$L472=4),OR($X472&lt;--LEFT($Y472,FIND("-",$Y472)-1),$X472&gt;--RIGHT($Y472,LEN($Y472)-FIND("-",$Y472))),OR($X472=0,$X472&lt;--LEFT($Y472,FIND("-",$Y472)-1),$X472&gt;--RIGHT($Y472,LEN($Y472)-FIND("-",$Y472))))</formula>
    </cfRule>
  </conditionalFormatting>
  <conditionalFormatting sqref="X511">
    <cfRule type="expression" dxfId="104" priority="96">
      <formula>IF(OR($L472=1,$L472=2,$L472=4),OR($X472&lt;--LEFT($Y472,FIND("-",$Y472)-1),$X472&gt;--RIGHT($Y472,LEN($Y472)-FIND("-",$Y472))),OR($X472=0,$X472&lt;--LEFT($Y472,FIND("-",$Y472)-1),$X472&gt;--RIGHT($Y472,LEN($Y472)-FIND("-",$Y472))))</formula>
    </cfRule>
  </conditionalFormatting>
  <conditionalFormatting sqref="X512">
    <cfRule type="expression" dxfId="103" priority="97">
      <formula>IF(OR($L472=1,$L472=2,$L472=4),OR($X472&lt;--LEFT($Y472,FIND("-",$Y472)-1),$X472&gt;--RIGHT($Y472,LEN($Y472)-FIND("-",$Y472))),OR($X472=0,$X472&lt;--LEFT($Y472,FIND("-",$Y472)-1),$X472&gt;--RIGHT($Y472,LEN($Y472)-FIND("-",$Y472))))</formula>
    </cfRule>
  </conditionalFormatting>
  <conditionalFormatting sqref="X513">
    <cfRule type="expression" dxfId="102" priority="98">
      <formula>IF(OR($L472=1,$L472=2,$L472=4),OR($X472&lt;--LEFT($Y472,FIND("-",$Y472)-1),$X472&gt;--RIGHT($Y472,LEN($Y472)-FIND("-",$Y472))),OR($X472=0,$X472&lt;--LEFT($Y472,FIND("-",$Y472)-1),$X472&gt;--RIGHT($Y472,LEN($Y472)-FIND("-",$Y472))))</formula>
    </cfRule>
  </conditionalFormatting>
  <conditionalFormatting sqref="X514">
    <cfRule type="expression" dxfId="101" priority="99">
      <formula>IF(OR($L472=1,$L472=2,$L472=4),OR($X472&lt;--LEFT($Y472,FIND("-",$Y472)-1),$X472&gt;--RIGHT($Y472,LEN($Y472)-FIND("-",$Y472))),OR($X472=0,$X472&lt;--LEFT($Y472,FIND("-",$Y472)-1),$X472&gt;--RIGHT($Y472,LEN($Y472)-FIND("-",$Y472))))</formula>
    </cfRule>
  </conditionalFormatting>
  <conditionalFormatting sqref="X515">
    <cfRule type="expression" dxfId="100" priority="100">
      <formula>IF(OR($L472=1,$L472=2,$L472=4),OR($X472&lt;--LEFT($Y472,FIND("-",$Y472)-1),$X472&gt;--RIGHT($Y472,LEN($Y472)-FIND("-",$Y472))),OR($X472=0,$X472&lt;--LEFT($Y472,FIND("-",$Y472)-1),$X472&gt;--RIGHT($Y472,LEN($Y472)-FIND("-",$Y472))))</formula>
    </cfRule>
  </conditionalFormatting>
  <conditionalFormatting sqref="X516">
    <cfRule type="expression" dxfId="99" priority="101">
      <formula>IF(OR($L472=1,$L472=2,$L472=4),OR($X472&lt;--LEFT($Y472,FIND("-",$Y472)-1),$X472&gt;--RIGHT($Y472,LEN($Y472)-FIND("-",$Y472))),OR($X472=0,$X472&lt;--LEFT($Y472,FIND("-",$Y472)-1),$X472&gt;--RIGHT($Y472,LEN($Y472)-FIND("-",$Y472))))</formula>
    </cfRule>
  </conditionalFormatting>
  <conditionalFormatting sqref="X517">
    <cfRule type="expression" dxfId="98" priority="102">
      <formula>IF(OR($L472=1,$L472=2,$L472=4),OR($X472&lt;--LEFT($Y472,FIND("-",$Y472)-1),$X472&gt;--RIGHT($Y472,LEN($Y472)-FIND("-",$Y472))),OR($X472=0,$X472&lt;--LEFT($Y472,FIND("-",$Y472)-1),$X472&gt;--RIGHT($Y472,LEN($Y472)-FIND("-",$Y472))))</formula>
    </cfRule>
  </conditionalFormatting>
  <conditionalFormatting sqref="X518">
    <cfRule type="expression" dxfId="97" priority="103">
      <formula>IF(OR($L472=1,$L472=2,$L472=4),OR($X472&lt;--LEFT($Y472,FIND("-",$Y472)-1),$X472&gt;--RIGHT($Y472,LEN($Y472)-FIND("-",$Y472))),OR($X472=0,$X472&lt;--LEFT($Y472,FIND("-",$Y472)-1),$X472&gt;--RIGHT($Y472,LEN($Y472)-FIND("-",$Y472))))</formula>
    </cfRule>
  </conditionalFormatting>
  <conditionalFormatting sqref="X519">
    <cfRule type="expression" dxfId="96" priority="104">
      <formula>IF(OR($L472=1,$L472=2,$L472=4),OR($X472&lt;--LEFT($Y472,FIND("-",$Y472)-1),$X472&gt;--RIGHT($Y472,LEN($Y472)-FIND("-",$Y472))),OR($X472=0,$X472&lt;--LEFT($Y472,FIND("-",$Y472)-1),$X472&gt;--RIGHT($Y472,LEN($Y472)-FIND("-",$Y472))))</formula>
    </cfRule>
  </conditionalFormatting>
  <conditionalFormatting sqref="X520">
    <cfRule type="expression" dxfId="95" priority="105">
      <formula>IF(OR($L472=1,$L472=2,$L472=4),OR($X472&lt;--LEFT($Y472,FIND("-",$Y472)-1),$X472&gt;--RIGHT($Y472,LEN($Y472)-FIND("-",$Y472))),OR($X472=0,$X472&lt;--LEFT($Y472,FIND("-",$Y472)-1),$X472&gt;--RIGHT($Y472,LEN($Y472)-FIND("-",$Y472))))</formula>
    </cfRule>
  </conditionalFormatting>
  <conditionalFormatting sqref="X521">
    <cfRule type="expression" dxfId="94" priority="106">
      <formula>IF(OR($L472=1,$L472=2,$L472=4),OR($X472&lt;--LEFT($Y472,FIND("-",$Y472)-1),$X472&gt;--RIGHT($Y472,LEN($Y472)-FIND("-",$Y472))),OR($X472=0,$X472&lt;--LEFT($Y472,FIND("-",$Y472)-1),$X472&gt;--RIGHT($Y472,LEN($Y472)-FIND("-",$Y472))))</formula>
    </cfRule>
  </conditionalFormatting>
  <conditionalFormatting sqref="X522">
    <cfRule type="expression" dxfId="93" priority="107">
      <formula>IF(OR($L472=1,$L472=2,$L472=4),OR($X472&lt;--LEFT($Y472,FIND("-",$Y472)-1),$X472&gt;--RIGHT($Y472,LEN($Y472)-FIND("-",$Y472))),OR($X472=0,$X472&lt;--LEFT($Y472,FIND("-",$Y472)-1),$X472&gt;--RIGHT($Y472,LEN($Y472)-FIND("-",$Y472))))</formula>
    </cfRule>
  </conditionalFormatting>
  <conditionalFormatting sqref="X523">
    <cfRule type="expression" dxfId="92" priority="108">
      <formula>IF(OR($L472=1,$L472=2,$L472=4),OR($X472&lt;--LEFT($Y472,FIND("-",$Y472)-1),$X472&gt;--RIGHT($Y472,LEN($Y472)-FIND("-",$Y472))),OR($X472=0,$X472&lt;--LEFT($Y472,FIND("-",$Y472)-1),$X472&gt;--RIGHT($Y472,LEN($Y472)-FIND("-",$Y472))))</formula>
    </cfRule>
  </conditionalFormatting>
  <conditionalFormatting sqref="X524">
    <cfRule type="expression" dxfId="91" priority="109">
      <formula>IF(OR($L472=1,$L472=2,$L472=4),OR($X472&lt;--LEFT($Y472,FIND("-",$Y472)-1),$X472&gt;--RIGHT($Y472,LEN($Y472)-FIND("-",$Y472))),OR($X472=0,$X472&lt;--LEFT($Y472,FIND("-",$Y472)-1),$X472&gt;--RIGHT($Y472,LEN($Y472)-FIND("-",$Y472))))</formula>
    </cfRule>
  </conditionalFormatting>
  <conditionalFormatting sqref="X525">
    <cfRule type="expression" dxfId="90" priority="110">
      <formula>IF(OR($L472=1,$L472=2,$L472=4),OR($X472&lt;--LEFT($Y472,FIND("-",$Y472)-1),$X472&gt;--RIGHT($Y472,LEN($Y472)-FIND("-",$Y472))),OR($X472=0,$X472&lt;--LEFT($Y472,FIND("-",$Y472)-1),$X472&gt;--RIGHT($Y472,LEN($Y472)-FIND("-",$Y472))))</formula>
    </cfRule>
  </conditionalFormatting>
  <conditionalFormatting sqref="X526">
    <cfRule type="expression" dxfId="89" priority="111">
      <formula>IF(OR($L472=1,$L472=2,$L472=4),OR($X472&lt;--LEFT($Y472,FIND("-",$Y472)-1),$X472&gt;--RIGHT($Y472,LEN($Y472)-FIND("-",$Y472))),OR($X472=0,$X472&lt;--LEFT($Y472,FIND("-",$Y472)-1),$X472&gt;--RIGHT($Y472,LEN($Y472)-FIND("-",$Y472))))</formula>
    </cfRule>
  </conditionalFormatting>
  <conditionalFormatting sqref="X527">
    <cfRule type="expression" dxfId="88" priority="112">
      <formula>IF(OR($L472=1,$L472=2,$L472=4),OR($X472&lt;--LEFT($Y472,FIND("-",$Y472)-1),$X472&gt;--RIGHT($Y472,LEN($Y472)-FIND("-",$Y472))),OR($X472=0,$X472&lt;--LEFT($Y472,FIND("-",$Y472)-1),$X472&gt;--RIGHT($Y472,LEN($Y472)-FIND("-",$Y472))))</formula>
    </cfRule>
  </conditionalFormatting>
  <conditionalFormatting sqref="X528">
    <cfRule type="expression" dxfId="87" priority="113">
      <formula>IF(OR($L472=1,$L472=2,$L472=4),OR($X472&lt;--LEFT($Y472,FIND("-",$Y472)-1),$X472&gt;--RIGHT($Y472,LEN($Y472)-FIND("-",$Y472))),OR($X472=0,$X472&lt;--LEFT($Y472,FIND("-",$Y472)-1),$X472&gt;--RIGHT($Y472,LEN($Y472)-FIND("-",$Y472))))</formula>
    </cfRule>
  </conditionalFormatting>
  <conditionalFormatting sqref="X529">
    <cfRule type="expression" dxfId="86" priority="114">
      <formula>IF(OR($L472=1,$L472=2,$L472=4),OR($X472&lt;--LEFT($Y472,FIND("-",$Y472)-1),$X472&gt;--RIGHT($Y472,LEN($Y472)-FIND("-",$Y472))),OR($X472=0,$X472&lt;--LEFT($Y472,FIND("-",$Y472)-1),$X472&gt;--RIGHT($Y472,LEN($Y472)-FIND("-",$Y472))))</formula>
    </cfRule>
  </conditionalFormatting>
  <conditionalFormatting sqref="X530">
    <cfRule type="expression" dxfId="85" priority="115">
      <formula>IF(OR($L472=1,$L472=2,$L472=4),OR($X472&lt;--LEFT($Y472,FIND("-",$Y472)-1),$X472&gt;--RIGHT($Y472,LEN($Y472)-FIND("-",$Y472))),OR($X472=0,$X472&lt;--LEFT($Y472,FIND("-",$Y472)-1),$X472&gt;--RIGHT($Y472,LEN($Y472)-FIND("-",$Y472))))</formula>
    </cfRule>
  </conditionalFormatting>
  <conditionalFormatting sqref="X531">
    <cfRule type="expression" dxfId="84" priority="116">
      <formula>IF(OR($L472=1,$L472=2,$L472=4),OR($X472&lt;--LEFT($Y472,FIND("-",$Y472)-1),$X472&gt;--RIGHT($Y472,LEN($Y472)-FIND("-",$Y472))),OR($X472=0,$X472&lt;--LEFT($Y472,FIND("-",$Y472)-1),$X472&gt;--RIGHT($Y472,LEN($Y472)-FIND("-",$Y472))))</formula>
    </cfRule>
  </conditionalFormatting>
  <conditionalFormatting sqref="X532">
    <cfRule type="expression" dxfId="83" priority="117">
      <formula>IF(OR($L472=1,$L472=2,$L472=4),OR($X472&lt;--LEFT($Y472,FIND("-",$Y472)-1),$X472&gt;--RIGHT($Y472,LEN($Y472)-FIND("-",$Y472))),OR($X472=0,$X472&lt;--LEFT($Y472,FIND("-",$Y472)-1),$X472&gt;--RIGHT($Y472,LEN($Y472)-FIND("-",$Y472))))</formula>
    </cfRule>
  </conditionalFormatting>
  <conditionalFormatting sqref="X533">
    <cfRule type="expression" dxfId="82" priority="118">
      <formula>IF(OR($L472=1,$L472=2,$L472=4),OR($X472&lt;--LEFT($Y472,FIND("-",$Y472)-1),$X472&gt;--RIGHT($Y472,LEN($Y472)-FIND("-",$Y472))),OR($X472=0,$X472&lt;--LEFT($Y472,FIND("-",$Y472)-1),$X472&gt;--RIGHT($Y472,LEN($Y472)-FIND("-",$Y472))))</formula>
    </cfRule>
  </conditionalFormatting>
  <conditionalFormatting sqref="X534">
    <cfRule type="expression" dxfId="81" priority="119">
      <formula>IF(OR($L472=1,$L472=2,$L472=4),OR($X472&lt;--LEFT($Y472,FIND("-",$Y472)-1),$X472&gt;--RIGHT($Y472,LEN($Y472)-FIND("-",$Y472))),OR($X472=0,$X472&lt;--LEFT($Y472,FIND("-",$Y472)-1),$X472&gt;--RIGHT($Y472,LEN($Y472)-FIND("-",$Y472))))</formula>
    </cfRule>
  </conditionalFormatting>
  <conditionalFormatting sqref="X535">
    <cfRule type="expression" dxfId="80" priority="120">
      <formula>IF(OR($L472=1,$L472=2,$L472=4),OR($X472&lt;--LEFT($Y472,FIND("-",$Y472)-1),$X472&gt;--RIGHT($Y472,LEN($Y472)-FIND("-",$Y472))),OR($X472=0,$X472&lt;--LEFT($Y472,FIND("-",$Y472)-1),$X472&gt;--RIGHT($Y472,LEN($Y472)-FIND("-",$Y472))))</formula>
    </cfRule>
  </conditionalFormatting>
  <conditionalFormatting sqref="X536">
    <cfRule type="expression" dxfId="79" priority="121">
      <formula>IF(OR($L472=1,$L472=2,$L472=4),OR($X472&lt;--LEFT($Y472,FIND("-",$Y472)-1),$X472&gt;--RIGHT($Y472,LEN($Y472)-FIND("-",$Y472))),OR($X472=0,$X472&lt;--LEFT($Y472,FIND("-",$Y472)-1),$X472&gt;--RIGHT($Y472,LEN($Y472)-FIND("-",$Y472))))</formula>
    </cfRule>
  </conditionalFormatting>
  <conditionalFormatting sqref="X537">
    <cfRule type="expression" dxfId="78" priority="122">
      <formula>IF(OR($L472=1,$L472=2,$L472=4),OR($X472&lt;--LEFT($Y472,FIND("-",$Y472)-1),$X472&gt;--RIGHT($Y472,LEN($Y472)-FIND("-",$Y472))),OR($X472=0,$X472&lt;--LEFT($Y472,FIND("-",$Y472)-1),$X472&gt;--RIGHT($Y472,LEN($Y472)-FIND("-",$Y472))))</formula>
    </cfRule>
  </conditionalFormatting>
  <conditionalFormatting sqref="X538">
    <cfRule type="expression" dxfId="77" priority="123">
      <formula>IF(OR($L472=1,$L472=2,$L472=4),OR($X472&lt;--LEFT($Y472,FIND("-",$Y472)-1),$X472&gt;--RIGHT($Y472,LEN($Y472)-FIND("-",$Y472))),OR($X472=0,$X472&lt;--LEFT($Y472,FIND("-",$Y472)-1),$X472&gt;--RIGHT($Y472,LEN($Y472)-FIND("-",$Y472))))</formula>
    </cfRule>
  </conditionalFormatting>
  <conditionalFormatting sqref="X539">
    <cfRule type="expression" dxfId="76" priority="124">
      <formula>IF(OR($L472=1,$L472=2,$L472=4),OR($X472&lt;--LEFT($Y472,FIND("-",$Y472)-1),$X472&gt;--RIGHT($Y472,LEN($Y472)-FIND("-",$Y472))),OR($X472=0,$X472&lt;--LEFT($Y472,FIND("-",$Y472)-1),$X472&gt;--RIGHT($Y472,LEN($Y472)-FIND("-",$Y472))))</formula>
    </cfRule>
  </conditionalFormatting>
  <conditionalFormatting sqref="X540">
    <cfRule type="expression" dxfId="75" priority="125">
      <formula>IF(OR($L472=1,$L472=2,$L472=4),OR($X472&lt;--LEFT($Y472,FIND("-",$Y472)-1),$X472&gt;--RIGHT($Y472,LEN($Y472)-FIND("-",$Y472))),OR($X472=0,$X472&lt;--LEFT($Y472,FIND("-",$Y472)-1),$X472&gt;--RIGHT($Y472,LEN($Y472)-FIND("-",$Y472))))</formula>
    </cfRule>
  </conditionalFormatting>
  <conditionalFormatting sqref="X541">
    <cfRule type="expression" dxfId="74" priority="126">
      <formula>IF(OR($L472=1,$L472=2,$L472=4),OR($X472&lt;--LEFT($Y472,FIND("-",$Y472)-1),$X472&gt;--RIGHT($Y472,LEN($Y472)-FIND("-",$Y472))),OR($X472=0,$X472&lt;--LEFT($Y472,FIND("-",$Y472)-1),$X472&gt;--RIGHT($Y472,LEN($Y472)-FIND("-",$Y472))))</formula>
    </cfRule>
  </conditionalFormatting>
  <conditionalFormatting sqref="X542">
    <cfRule type="expression" dxfId="73" priority="127">
      <formula>IF(OR($L472=1,$L472=2,$L472=4),OR($X472&lt;--LEFT($Y472,FIND("-",$Y472)-1),$X472&gt;--RIGHT($Y472,LEN($Y472)-FIND("-",$Y472))),OR($X472=0,$X472&lt;--LEFT($Y472,FIND("-",$Y472)-1),$X472&gt;--RIGHT($Y472,LEN($Y472)-FIND("-",$Y472))))</formula>
    </cfRule>
  </conditionalFormatting>
  <conditionalFormatting sqref="X543">
    <cfRule type="expression" dxfId="72" priority="128">
      <formula>IF(OR($L472=1,$L472=2,$L472=4),OR($X472&lt;--LEFT($Y472,FIND("-",$Y472)-1),$X472&gt;--RIGHT($Y472,LEN($Y472)-FIND("-",$Y472))),OR($X472=0,$X472&lt;--LEFT($Y472,FIND("-",$Y472)-1),$X472&gt;--RIGHT($Y472,LEN($Y472)-FIND("-",$Y472))))</formula>
    </cfRule>
  </conditionalFormatting>
  <conditionalFormatting sqref="X544">
    <cfRule type="expression" dxfId="71" priority="129">
      <formula>IF(OR($L472=1,$L472=2,$L472=4),OR($X472&lt;--LEFT($Y472,FIND("-",$Y472)-1),$X472&gt;--RIGHT($Y472,LEN($Y472)-FIND("-",$Y472))),OR($X472=0,$X472&lt;--LEFT($Y472,FIND("-",$Y472)-1),$X472&gt;--RIGHT($Y472,LEN($Y472)-FIND("-",$Y472))))</formula>
    </cfRule>
  </conditionalFormatting>
  <conditionalFormatting sqref="X545">
    <cfRule type="expression" dxfId="70" priority="130">
      <formula>IF(OR($L472=1,$L472=2,$L472=4),OR($X472&lt;--LEFT($Y472,FIND("-",$Y472)-1),$X472&gt;--RIGHT($Y472,LEN($Y472)-FIND("-",$Y472))),OR($X472=0,$X472&lt;--LEFT($Y472,FIND("-",$Y472)-1),$X472&gt;--RIGHT($Y472,LEN($Y472)-FIND("-",$Y472))))</formula>
    </cfRule>
  </conditionalFormatting>
  <conditionalFormatting sqref="X546">
    <cfRule type="expression" dxfId="69" priority="131">
      <formula>IF(OR($L472=1,$L472=2,$L472=4),OR($X472&lt;--LEFT($Y472,FIND("-",$Y472)-1),$X472&gt;--RIGHT($Y472,LEN($Y472)-FIND("-",$Y472))),OR($X472=0,$X472&lt;--LEFT($Y472,FIND("-",$Y472)-1),$X472&gt;--RIGHT($Y472,LEN($Y472)-FIND("-",$Y472))))</formula>
    </cfRule>
  </conditionalFormatting>
  <conditionalFormatting sqref="X547">
    <cfRule type="expression" dxfId="68" priority="132">
      <formula>IF(OR($L472=1,$L472=2,$L472=4),OR($X472&lt;--LEFT($Y472,FIND("-",$Y472)-1),$X472&gt;--RIGHT($Y472,LEN($Y472)-FIND("-",$Y472))),OR($X472=0,$X472&lt;--LEFT($Y472,FIND("-",$Y472)-1),$X472&gt;--RIGHT($Y472,LEN($Y472)-FIND("-",$Y472))))</formula>
    </cfRule>
  </conditionalFormatting>
  <conditionalFormatting sqref="X548">
    <cfRule type="expression" dxfId="67" priority="133">
      <formula>IF(OR($L472=1,$L472=2,$L472=4),OR($X472&lt;--LEFT($Y472,FIND("-",$Y472)-1),$X472&gt;--RIGHT($Y472,LEN($Y472)-FIND("-",$Y472))),OR($X472=0,$X472&lt;--LEFT($Y472,FIND("-",$Y472)-1),$X472&gt;--RIGHT($Y472,LEN($Y472)-FIND("-",$Y472))))</formula>
    </cfRule>
  </conditionalFormatting>
  <conditionalFormatting sqref="X549">
    <cfRule type="expression" dxfId="66" priority="134">
      <formula>IF(OR($L472=1,$L472=2,$L472=4),OR($X472&lt;--LEFT($Y472,FIND("-",$Y472)-1),$X472&gt;--RIGHT($Y472,LEN($Y472)-FIND("-",$Y472))),OR($X472=0,$X472&lt;--LEFT($Y472,FIND("-",$Y472)-1),$X472&gt;--RIGHT($Y472,LEN($Y472)-FIND("-",$Y472))))</formula>
    </cfRule>
  </conditionalFormatting>
  <conditionalFormatting sqref="X550">
    <cfRule type="expression" dxfId="65" priority="135">
      <formula>IF(OR($L472=1,$L472=2,$L472=4),OR($X472&lt;--LEFT($Y472,FIND("-",$Y472)-1),$X472&gt;--RIGHT($Y472,LEN($Y472)-FIND("-",$Y472))),OR($X472=0,$X472&lt;--LEFT($Y472,FIND("-",$Y472)-1),$X472&gt;--RIGHT($Y472,LEN($Y472)-FIND("-",$Y472))))</formula>
    </cfRule>
  </conditionalFormatting>
  <conditionalFormatting sqref="X551">
    <cfRule type="expression" dxfId="64" priority="136">
      <formula>IF(OR($L472=1,$L472=2,$L472=4),OR($X472&lt;--LEFT($Y472,FIND("-",$Y472)-1),$X472&gt;--RIGHT($Y472,LEN($Y472)-FIND("-",$Y472))),OR($X472=0,$X472&lt;--LEFT($Y472,FIND("-",$Y472)-1),$X472&gt;--RIGHT($Y472,LEN($Y472)-FIND("-",$Y472))))</formula>
    </cfRule>
  </conditionalFormatting>
  <conditionalFormatting sqref="X552">
    <cfRule type="expression" dxfId="63" priority="137">
      <formula>IF(OR($L472=1,$L472=2,$L472=4),OR($X472&lt;--LEFT($Y472,FIND("-",$Y472)-1),$X472&gt;--RIGHT($Y472,LEN($Y472)-FIND("-",$Y472))),OR($X472=0,$X472&lt;--LEFT($Y472,FIND("-",$Y472)-1),$X472&gt;--RIGHT($Y472,LEN($Y472)-FIND("-",$Y472))))</formula>
    </cfRule>
  </conditionalFormatting>
  <conditionalFormatting sqref="X553">
    <cfRule type="expression" dxfId="62" priority="138">
      <formula>IF(OR($L472=1,$L472=2,$L472=4),OR($X472&lt;--LEFT($Y472,FIND("-",$Y472)-1),$X472&gt;--RIGHT($Y472,LEN($Y472)-FIND("-",$Y472))),OR($X472=0,$X472&lt;--LEFT($Y472,FIND("-",$Y472)-1),$X472&gt;--RIGHT($Y472,LEN($Y472)-FIND("-",$Y472))))</formula>
    </cfRule>
  </conditionalFormatting>
  <conditionalFormatting sqref="X554">
    <cfRule type="expression" dxfId="61" priority="139">
      <formula>IF(OR($L472=1,$L472=2,$L472=4),OR($X472&lt;--LEFT($Y472,FIND("-",$Y472)-1),$X472&gt;--RIGHT($Y472,LEN($Y472)-FIND("-",$Y472))),OR($X472=0,$X472&lt;--LEFT($Y472,FIND("-",$Y472)-1),$X472&gt;--RIGHT($Y472,LEN($Y472)-FIND("-",$Y472))))</formula>
    </cfRule>
  </conditionalFormatting>
  <conditionalFormatting sqref="X555">
    <cfRule type="expression" dxfId="60" priority="140">
      <formula>IF(OR($L472=1,$L472=2,$L472=4),OR($X472&lt;--LEFT($Y472,FIND("-",$Y472)-1),$X472&gt;--RIGHT($Y472,LEN($Y472)-FIND("-",$Y472))),OR($X472=0,$X472&lt;--LEFT($Y472,FIND("-",$Y472)-1),$X472&gt;--RIGHT($Y472,LEN($Y472)-FIND("-",$Y472))))</formula>
    </cfRule>
  </conditionalFormatting>
  <conditionalFormatting sqref="X556">
    <cfRule type="expression" dxfId="59" priority="141">
      <formula>IF(OR($L472=1,$L472=2,$L472=4),OR($X472&lt;--LEFT($Y472,FIND("-",$Y472)-1),$X472&gt;--RIGHT($Y472,LEN($Y472)-FIND("-",$Y472))),OR($X472=0,$X472&lt;--LEFT($Y472,FIND("-",$Y472)-1),$X472&gt;--RIGHT($Y472,LEN($Y472)-FIND("-",$Y472))))</formula>
    </cfRule>
  </conditionalFormatting>
  <conditionalFormatting sqref="X557">
    <cfRule type="expression" dxfId="58" priority="142">
      <formula>IF(OR($L472=1,$L472=2,$L472=4),OR($X472&lt;--LEFT($Y472,FIND("-",$Y472)-1),$X472&gt;--RIGHT($Y472,LEN($Y472)-FIND("-",$Y472))),OR($X472=0,$X472&lt;--LEFT($Y472,FIND("-",$Y472)-1),$X472&gt;--RIGHT($Y472,LEN($Y472)-FIND("-",$Y472))))</formula>
    </cfRule>
  </conditionalFormatting>
  <conditionalFormatting sqref="AC2:AC69">
    <cfRule type="cellIs" dxfId="57" priority="213" operator="lessThan">
      <formula>-0.2</formula>
    </cfRule>
    <cfRule type="cellIs" dxfId="56" priority="214" operator="greaterThan">
      <formula>0.2</formula>
    </cfRule>
  </conditionalFormatting>
  <conditionalFormatting sqref="AC99:AC803">
    <cfRule type="cellIs" dxfId="55" priority="2" operator="lessThan">
      <formula>-0.2</formula>
    </cfRule>
    <cfRule type="cellIs" dxfId="54" priority="3" operator="greaterThan">
      <formula>0.2</formula>
    </cfRule>
  </conditionalFormatting>
  <dataValidations count="89">
    <dataValidation type="custom" errorStyle="information" allowBlank="1" showInputMessage="1" showErrorMessage="1" error="promotion increase 5%~20%" sqref="AC62 AC164 AC194 AC128 AC494 AC471 AC307" xr:uid="{822DEBD3-A415-4D3B-B2B5-39DF57CA0070}">
      <formula1>IF(OR(AND(AC40&gt;=-0.2,AC40&lt;=-0.05),AND(AC40&gt;=0.05,AC40&lt;=0.2)),AC40,0)</formula1>
    </dataValidation>
    <dataValidation type="custom" errorStyle="information" allowBlank="1" showInputMessage="1" showErrorMessage="1" error="promotion increase 5%~20%" sqref="AC61 AC127 AC163 AC193 AC493 AC470 AC306 AC751" xr:uid="{EB83C8FE-D2F8-4E22-BCF5-7AA1271B9CF0}">
      <formula1>IF(OR(AND(AC40&gt;=-0.2,AC40&lt;=-0.05),AND(AC40&gt;=0.05,AC40&lt;=0.2)),AC40,0)</formula1>
    </dataValidation>
    <dataValidation type="custom" errorStyle="information" allowBlank="1" showInputMessage="1" showErrorMessage="1" error="promotion increase 5%~20%" sqref="AC60 AC126 AC162 AC192 AC492 AC469 AC305 AC750" xr:uid="{0A87684C-7170-4199-B0A7-A67F8C51BEB9}">
      <formula1>IF(OR(AND(AC40&gt;=-0.2,AC40&lt;=-0.05),AND(AC40&gt;=0.05,AC40&lt;=0.2)),AC40,0)</formula1>
    </dataValidation>
    <dataValidation type="custom" errorStyle="information" allowBlank="1" showInputMessage="1" showErrorMessage="1" error="promotion increase 5%~20%" sqref="AC59 AC125 AC161 AC191 AC256 AC491 AC468 AC304 AC729 AC749" xr:uid="{34ACA13C-A260-4307-9B39-EB3D5EB4F9F9}">
      <formula1>IF(OR(AND(AC40&gt;=-0.2,AC40&lt;=-0.05),AND(AC40&gt;=0.05,AC40&lt;=0.2)),AC40,0)</formula1>
    </dataValidation>
    <dataValidation type="custom" errorStyle="information" allowBlank="1" showInputMessage="1" showErrorMessage="1" error="promotion increase 5%~20%" sqref="AC58 AC124 AC160 AC190 AC255 AC490 AC467 AC303 AC728 AC748" xr:uid="{926AD998-C252-4696-8710-24C679E23222}">
      <formula1>IF(OR(AND(AC40&gt;=-0.2,AC40&lt;=-0.05),AND(AC40&gt;=0.05,AC40&lt;=0.2)),AC40,0)</formula1>
    </dataValidation>
    <dataValidation type="custom" errorStyle="information" allowBlank="1" showInputMessage="1" showErrorMessage="1" error="promotion increase 5%~20%" sqref="AC57 AC123 AC159 AC189 AC254 AC489 AC466 AC302 AC627 AC727 AC747" xr:uid="{8F3C6F8E-6FF5-4AB9-8E8D-B7CACD318C4C}">
      <formula1>IF(OR(AND(AC40&gt;=-0.2,AC40&lt;=-0.05),AND(AC40&gt;=0.05,AC40&lt;=0.2)),AC40,0)</formula1>
    </dataValidation>
    <dataValidation type="custom" errorStyle="information" allowBlank="1" showInputMessage="1" showErrorMessage="1" error="promotion increase 5%~20%" sqref="AC64 AC41 AC24 AC102 AC107 AC131 AC143 AC173 AC238 AC258 AC450 AC473 AC559 AC425 AC434 AC273 AC279 AC286 AC327 AC790 AC611 AC643 AC705 AC711 AC731 AC772 AC779 AC797" xr:uid="{B6D37EDF-6CE1-4B7A-9A91-101F772B1EB4}">
      <formula1>IF(OR(AND(AC23&gt;=-0.2,AC23&lt;=-0.05),AND(AC23&gt;=0.05,AC23&lt;=0.2)),AC23,0)</formula1>
    </dataValidation>
    <dataValidation type="custom" errorStyle="information" allowBlank="1" showInputMessage="1" showErrorMessage="1" error="promotion increase 5%~20%" sqref="AC65 AC42 AC25 AC103 AC108 AC132 AC144 AC174 AC239 AC259 AC451 AC474 AC560 AC426 AC435 AC274 AC280 AC287 AC328 AC791 AC612 AC644 AC706 AC712 AC732 AC773 AC780 AC798" xr:uid="{4B410159-4C66-44D1-BBB0-9C0F531F894C}">
      <formula1>IF(OR(AND(AC23&gt;=-0.2,AC23&lt;=-0.05),AND(AC23&gt;=0.05,AC23&lt;=0.2)),AC23,0)</formula1>
    </dataValidation>
    <dataValidation type="custom" errorStyle="information" allowBlank="1" showInputMessage="1" showErrorMessage="1" error="promotion increase 5%~20%" sqref="AC66 AC43 AC26 AC104 AC109 AC133 AC145 AC175 AC240 AC260 AC452 AC475 AC561 AC427 AC436 AC275 AC281 AC288 AC329 AC792 AC613 AC645 AC707 AC713 AC733 AC774 AC781 AC799" xr:uid="{9D54F5B6-0AE0-4231-B36F-4C3F8A515AAF}">
      <formula1>IF(OR(AND(AC23&gt;=-0.2,AC23&lt;=-0.05),AND(AC23&gt;=0.05,AC23&lt;=0.2)),AC23,0)</formula1>
    </dataValidation>
    <dataValidation type="custom" errorStyle="information" allowBlank="1" showInputMessage="1" showErrorMessage="1" error="promotion increase 5%~20%" sqref="AC67 AC44 AC27 AC105 AC110 AC134 AC146 AC176 AC241 AC261 AC453 AC476 AC562 AC428 AC437 AC276 AC282 AC289 AC330 AC793 AC614 AC646 AC708 AC714 AC734 AC775 AC782 AC800" xr:uid="{4EB25A7A-1338-4C75-98A4-5F7A0BC3FB37}">
      <formula1>IF(OR(AND(AC23&gt;=-0.2,AC23&lt;=-0.05),AND(AC23&gt;=0.05,AC23&lt;=0.2)),AC23,0)</formula1>
    </dataValidation>
    <dataValidation type="custom" errorStyle="information" allowBlank="1" showInputMessage="1" showErrorMessage="1" error="promotion increase 5%~20%" sqref="AC68 AC45 AC28 AC111 AC135 AC147 AC177 AC242 AC262 AC454 AC477 AC563 AC429 AC438 AC277 AC283 AC290 AC331 AC794 AC615 AC647 AC709 AC715 AC735 AC801" xr:uid="{F52E99EA-53D7-41BF-967A-A9251D75526E}">
      <formula1>IF(OR(AND(AC23&gt;=-0.2,AC23&lt;=-0.05),AND(AC23&gt;=0.05,AC23&lt;=0.2)),AC23,0)</formula1>
    </dataValidation>
    <dataValidation type="custom" errorStyle="information" allowBlank="1" showInputMessage="1" showErrorMessage="1" error="promotion increase 5%~20%" sqref="AC69 AC46 AC29 AC112 AC136 AC148 AC178 AC243 AC263 AC478 AC564 AC430 AC439 AC455 AC284 AC291 AC332 AC795 AC616 AC648 AC716 AC736 AC777 AC802" xr:uid="{DE3C43E2-B39A-47CC-8C96-DD3804FD91FB}">
      <formula1>IF(OR(AND(AC23&gt;=-0.2,AC23&lt;=-0.05),AND(AC23&gt;=0.05,AC23&lt;=0.2)),AC23,0)</formula1>
    </dataValidation>
    <dataValidation type="custom" errorStyle="information" allowBlank="1" showInputMessage="1" showErrorMessage="1" error="promotion increase 5%~20%" sqref="AC47 AC30 AC113 AC137 AC149 AC179 AC244 AC264 AC479 AC565 AC431 AC440 AC456 AC292 AC333 AC617 AC649 AC717 AC737 AC803" xr:uid="{60F1F047-1C69-406C-BB00-B51DDF2D8600}">
      <formula1>IF(OR(AND(AC23&gt;=-0.2,AC23&lt;=-0.05),AND(AC23&gt;=0.05,AC23&lt;=0.2)),AC23,0)</formula1>
    </dataValidation>
    <dataValidation type="custom" errorStyle="information" allowBlank="1" showInputMessage="1" showErrorMessage="1" error="promotion increase 5%~20%" sqref="AC48 AC31 AC114 AC138 AC150 AC180 AC245 AC265 AC480 AC566 AC432 AC441 AC457 AC293 AC334 AC618 AC650 AC718 AC738" xr:uid="{62E2C758-0501-41E4-8C69-A3F0DC756D9B}">
      <formula1>IF(OR(AND(AC23&gt;=-0.2,AC23&lt;=-0.05),AND(AC23&gt;=0.05,AC23&lt;=0.2)),AC23,0)</formula1>
    </dataValidation>
    <dataValidation type="custom" errorStyle="information" allowBlank="1" showInputMessage="1" showErrorMessage="1" error="promotion increase 5%~20%" sqref="AC49 AC32 AC115 AC139 AC151 AC181 AC246 AC266 AC481 AC567 AC442 AC458 AC294 AC335 AC619 AC651 AC719 AC739" xr:uid="{EBCD1EA8-FC3F-4B00-968A-DA2A334327DD}">
      <formula1>IF(OR(AND(AC23&gt;=-0.2,AC23&lt;=-0.05),AND(AC23&gt;=0.05,AC23&lt;=0.2)),AC23,0)</formula1>
    </dataValidation>
    <dataValidation type="custom" errorStyle="information" allowBlank="1" showInputMessage="1" showErrorMessage="1" error="promotion increase 5%~20%" sqref="AC50 AC33 AC116 AC140 AC152 AC182 AC247 AC267 AC482 AC568 AC443 AC459 AC295 AC336 AC620 AC652 AC720 AC740" xr:uid="{160DE895-3E07-4BB4-AC7D-F2DBBB9CB645}">
      <formula1>IF(OR(AND(AC23&gt;=-0.2,AC23&lt;=-0.05),AND(AC23&gt;=0.05,AC23&lt;=0.2)),AC23,0)</formula1>
    </dataValidation>
    <dataValidation type="custom" errorStyle="information" allowBlank="1" showInputMessage="1" showErrorMessage="1" error="promotion increase 5%~20%" sqref="AC51 AC34 AC117 AC141 AC153 AC183 AC248 AC268 AC483 AC569 AC444 AC460 AC296 AC337 AC621 AC721 AC741" xr:uid="{9D62B1C8-DADA-4D7F-8F9C-806CEF171D3A}">
      <formula1>IF(OR(AND(AC23&gt;=-0.2,AC23&lt;=-0.05),AND(AC23&gt;=0.05,AC23&lt;=0.2)),AC23,0)</formula1>
    </dataValidation>
    <dataValidation type="custom" errorStyle="information" allowBlank="1" showInputMessage="1" showErrorMessage="1" error="promotion increase 5%~20%" sqref="AC52 AC35 AC118 AC154 AC184 AC249 AC269 AC570 AC445 AC461 AC484 AC297 AC622 AC722 AC742" xr:uid="{DFB92116-9994-41B7-B802-EE13D74FC8C7}">
      <formula1>IF(OR(AND(AC23&gt;=-0.2,AC23&lt;=-0.05),AND(AC23&gt;=0.05,AC23&lt;=0.2)),AC23,0)</formula1>
    </dataValidation>
    <dataValidation type="custom" errorStyle="information" allowBlank="1" showInputMessage="1" showErrorMessage="1" error="promotion increase 5%~20%" sqref="AC53 AC36 AC119 AC155 AC185 AC250 AC270 AC571 AC446 AC462 AC485 AC298 AC623 AC723 AC743" xr:uid="{82A69220-735D-43C9-9356-7516A7D13393}">
      <formula1>IF(OR(AND(AC23&gt;=-0.2,AC23&lt;=-0.05),AND(AC23&gt;=0.05,AC23&lt;=0.2)),AC23,0)</formula1>
    </dataValidation>
    <dataValidation type="custom" errorStyle="information" allowBlank="1" showInputMessage="1" showErrorMessage="1" error="promotion increase 5%~20%" sqref="AC54 AC37 AC120 AC156 AC186 AC251 AC271 AC486 AC447 AC463 AC299 AC624 AC724 AC744" xr:uid="{43B14568-9FB5-4767-98DC-D9FD16FB88B1}">
      <formula1>IF(OR(AND(AC23&gt;=-0.2,AC23&lt;=-0.05),AND(AC23&gt;=0.05,AC23&lt;=0.2)),AC23,0)</formula1>
    </dataValidation>
    <dataValidation type="custom" errorStyle="information" allowBlank="1" showInputMessage="1" showErrorMessage="1" error="promotion increase 5%~20%" sqref="AC55 AC38 AC121 AC157 AC187 AC252 AC487 AC448 AC464 AC300 AC625 AC725 AC745" xr:uid="{0EFC1A96-C534-452A-9CF6-93EC563EA4F8}">
      <formula1>IF(OR(AND(AC23&gt;=-0.2,AC23&lt;=-0.05),AND(AC23&gt;=0.05,AC23&lt;=0.2)),AC23,0)</formula1>
    </dataValidation>
    <dataValidation type="custom" errorStyle="information" allowBlank="1" showInputMessage="1" showErrorMessage="1" error="promotion increase 5%~20%" sqref="AC56 AC39 AC122 AC158 AC188 AC253 AC488 AC465 AC301 AC626 AC726 AC746" xr:uid="{A0084132-DF60-4852-AA4B-34E7548E9D5E}">
      <formula1>IF(OR(AND(AC23&gt;=-0.2,AC23&lt;=-0.05),AND(AC23&gt;=0.05,AC23&lt;=0.2)),AC23,0)</formula1>
    </dataValidation>
    <dataValidation type="custom" errorStyle="information" allowBlank="1" showInputMessage="1" showErrorMessage="1" error="promotion increase 5%~20%" sqref="AC2:AC69 AC99:AC803" xr:uid="{1D3E11C9-F82C-4E36-AF49-D20DD7D7CEA9}">
      <formula1>IF(OR(AND(AC2&gt;=-0.2,AC2&lt;=-0.05),AND(AC2&gt;=0.05,AC2&lt;=0.2)),AC2,0)</formula1>
    </dataValidation>
    <dataValidation type="custom" errorStyle="information" allowBlank="1" showInputMessage="1" showErrorMessage="1" error="promotion increase 5%~20%" sqref="AC167 AC497 AC310" xr:uid="{61ACEB11-99B9-4CA6-8FC6-F5AEC4DDE003}">
      <formula1>IF(OR(AND(AC142&gt;=-0.2,AC142&lt;=-0.05),AND(AC142&gt;=0.05,AC142&lt;=0.2)),AC142,0)</formula1>
    </dataValidation>
    <dataValidation type="custom" errorStyle="information" allowBlank="1" showInputMessage="1" showErrorMessage="1" error="promotion increase 5%~20%" sqref="AC168 AC498 AC311" xr:uid="{0593BB5D-9BFF-4F77-93AC-438F29012513}">
      <formula1>IF(OR(AND(AC142&gt;=-0.2,AC142&lt;=-0.05),AND(AC142&gt;=0.05,AC142&lt;=0.2)),AC142,0)</formula1>
    </dataValidation>
    <dataValidation type="custom" errorStyle="information" allowBlank="1" showInputMessage="1" showErrorMessage="1" error="promotion increase 5%~20%" sqref="AC169 AC499 AC312" xr:uid="{5E05DD68-3C64-4253-87ED-276CF7C424BE}">
      <formula1>IF(OR(AND(AC142&gt;=-0.2,AC142&lt;=-0.05),AND(AC142&gt;=0.05,AC142&lt;=0.2)),AC142,0)</formula1>
    </dataValidation>
    <dataValidation type="custom" errorStyle="information" allowBlank="1" showInputMessage="1" showErrorMessage="1" error="promotion increase 5%~20%" sqref="AC170 AC500 AC313" xr:uid="{FF62B729-04E9-4AAF-9F7B-3B506C29B0CD}">
      <formula1>IF(OR(AND(AC142&gt;=-0.2,AC142&lt;=-0.05),AND(AC142&gt;=0.05,AC142&lt;=0.2)),AC142,0)</formula1>
    </dataValidation>
    <dataValidation type="custom" errorStyle="information" allowBlank="1" showInputMessage="1" showErrorMessage="1" error="promotion increase 5%~20%" sqref="AC171 AC501 AC314" xr:uid="{0A61927D-3A7B-42DE-AC9D-5009B8425C0B}">
      <formula1>IF(OR(AND(AC142&gt;=-0.2,AC142&lt;=-0.05),AND(AC142&gt;=0.05,AC142&lt;=0.2)),AC142,0)</formula1>
    </dataValidation>
    <dataValidation type="custom" errorStyle="information" allowBlank="1" showInputMessage="1" showErrorMessage="1" error="promotion increase 5%~20%" sqref="AC166 AC196 AC496 AC309" xr:uid="{FC353369-FF53-4480-88B0-ADF4E4EF39F8}">
      <formula1>IF(OR(AND(AC142&gt;=-0.2,AC142&lt;=-0.05),AND(AC142&gt;=0.05,AC142&lt;=0.2)),AC142,0)</formula1>
    </dataValidation>
    <dataValidation type="custom" errorStyle="information" allowBlank="1" showInputMessage="1" showErrorMessage="1" error="promotion increase 5%~20%" sqref="AC165 AC195 AC129 AC495 AC308" xr:uid="{C2A4DDC2-C976-4585-8E29-7B6A360BE45A}">
      <formula1>IF(OR(AND(AC106&gt;=-0.2,AC106&lt;=-0.05),AND(AC106&gt;=0.05,AC106&lt;=0.2)),AC106,0)</formula1>
    </dataValidation>
    <dataValidation type="custom" errorStyle="information" allowBlank="1" showInputMessage="1" showErrorMessage="1" error="promotion increase 5%~20%" sqref="AC512 AC325" xr:uid="{7E0F2D3A-FC80-47D2-B668-60501C04EF24}">
      <formula1>IF(OR(AND(AC285&gt;=-0.2,AC285&lt;=-0.05),AND(AC285&gt;=0.05,AC285&lt;=0.2)),AC285,0)</formula1>
    </dataValidation>
    <dataValidation type="custom" errorStyle="information" allowBlank="1" showInputMessage="1" showErrorMessage="1" error="promotion increase 5%~20%" sqref="AC511 AC324" xr:uid="{198BE95A-83C1-4285-803B-0E433B3A85A6}">
      <formula1>IF(OR(AND(AC285&gt;=-0.2,AC285&lt;=-0.05),AND(AC285&gt;=0.05,AC285&lt;=0.2)),AC285,0)</formula1>
    </dataValidation>
    <dataValidation type="custom" errorStyle="information" allowBlank="1" showInputMessage="1" showErrorMessage="1" error="promotion increase 5%~20%" sqref="AC510 AC323" xr:uid="{1D827AFA-B526-4CAF-A236-0719A3BB0824}">
      <formula1>IF(OR(AND(AC285&gt;=-0.2,AC285&lt;=-0.05),AND(AC285&gt;=0.05,AC285&lt;=0.2)),AC285,0)</formula1>
    </dataValidation>
    <dataValidation type="custom" errorStyle="information" allowBlank="1" showInputMessage="1" showErrorMessage="1" error="promotion increase 5%~20%" sqref="AC509 AC322" xr:uid="{EFC295BA-C16B-4712-AB38-209BDEA9A3BA}">
      <formula1>IF(OR(AND(AC285&gt;=-0.2,AC285&lt;=-0.05),AND(AC285&gt;=0.05,AC285&lt;=0.2)),AC285,0)</formula1>
    </dataValidation>
    <dataValidation type="custom" errorStyle="information" allowBlank="1" showInputMessage="1" showErrorMessage="1" error="promotion increase 5%~20%" sqref="AC508 AC321" xr:uid="{4A581A90-F755-42D1-88E7-0CECEA9F7FBD}">
      <formula1>IF(OR(AND(AC285&gt;=-0.2,AC285&lt;=-0.05),AND(AC285&gt;=0.05,AC285&lt;=0.2)),AC285,0)</formula1>
    </dataValidation>
    <dataValidation type="custom" errorStyle="information" allowBlank="1" showInputMessage="1" showErrorMessage="1" error="promotion increase 5%~20%" sqref="AC507 AC320" xr:uid="{E98ABA48-3BB1-4797-9815-13C1A240CA78}">
      <formula1>IF(OR(AND(AC285&gt;=-0.2,AC285&lt;=-0.05),AND(AC285&gt;=0.05,AC285&lt;=0.2)),AC285,0)</formula1>
    </dataValidation>
    <dataValidation type="custom" errorStyle="information" allowBlank="1" showInputMessage="1" showErrorMessage="1" error="promotion increase 5%~20%" sqref="AC506 AC319" xr:uid="{B6D26BD8-0261-4C6B-937A-05F39381F296}">
      <formula1>IF(OR(AND(AC285&gt;=-0.2,AC285&lt;=-0.05),AND(AC285&gt;=0.05,AC285&lt;=0.2)),AC285,0)</formula1>
    </dataValidation>
    <dataValidation type="custom" errorStyle="information" allowBlank="1" showInputMessage="1" showErrorMessage="1" error="promotion increase 5%~20%" sqref="AC505 AC318" xr:uid="{89E1357C-E7E1-434E-88D9-C7368A1666A0}">
      <formula1>IF(OR(AND(AC285&gt;=-0.2,AC285&lt;=-0.05),AND(AC285&gt;=0.05,AC285&lt;=0.2)),AC285,0)</formula1>
    </dataValidation>
    <dataValidation type="custom" errorStyle="information" allowBlank="1" showInputMessage="1" showErrorMessage="1" error="promotion increase 5%~20%" sqref="AC504 AC317" xr:uid="{B99B3094-3C79-4CD4-A1B8-5C12FD29D95F}">
      <formula1>IF(OR(AND(AC285&gt;=-0.2,AC285&lt;=-0.05),AND(AC285&gt;=0.05,AC285&lt;=0.2)),AC285,0)</formula1>
    </dataValidation>
    <dataValidation type="custom" errorStyle="information" allowBlank="1" showInputMessage="1" showErrorMessage="1" error="promotion increase 5%~20%" sqref="AC503 AC316" xr:uid="{DE2976E2-1FEF-4188-AFAD-14765607C43E}">
      <formula1>IF(OR(AND(AC285&gt;=-0.2,AC285&lt;=-0.05),AND(AC285&gt;=0.05,AC285&lt;=0.2)),AC285,0)</formula1>
    </dataValidation>
    <dataValidation type="custom" errorStyle="information" allowBlank="1" showInputMessage="1" showErrorMessage="1" error="promotion increase 5%~20%" sqref="AC502 AC315" xr:uid="{829C7326-DC84-48AE-9CF1-3386FE62D96A}">
      <formula1>IF(OR(AND(AC285&gt;=-0.2,AC285&lt;=-0.05),AND(AC285&gt;=0.05,AC285&lt;=0.2)),AC285,0)</formula1>
    </dataValidation>
    <dataValidation type="custom" errorStyle="information" allowBlank="1" showInputMessage="1" showErrorMessage="1" error="promotion increase 5%~20%" sqref="AC338:AC423 AC653:AC703 AC628:AC641 AC783:AC788 AC752:AC770 AC776" xr:uid="{3D9903AE-DC96-4B40-BA98-D1AF85723349}">
      <formula1>IF(OR(AND(#REF!&gt;=-0.2,#REF!&lt;=-0.05),AND(#REF!&gt;=0.05,#REF!&lt;=0.2)),#REF!,0)</formula1>
    </dataValidation>
    <dataValidation type="custom" errorStyle="information" allowBlank="1" showInputMessage="1" showErrorMessage="1" error="promotion increase 5%~20%" sqref="AC557" xr:uid="{CB9FE5FA-F8BC-4006-A8A3-690A0154C12E}">
      <formula1>IF(OR(AND(AC472&gt;=-0.2,AC472&lt;=-0.05),AND(AC472&gt;=0.05,AC472&lt;=0.2)),AC472,0)</formula1>
    </dataValidation>
    <dataValidation type="custom" errorStyle="information" allowBlank="1" showInputMessage="1" showErrorMessage="1" error="promotion increase 5%~20%" sqref="AC556" xr:uid="{9C8B205B-F8FB-496B-9367-0D877B5A7644}">
      <formula1>IF(OR(AND(AC472&gt;=-0.2,AC472&lt;=-0.05),AND(AC472&gt;=0.05,AC472&lt;=0.2)),AC472,0)</formula1>
    </dataValidation>
    <dataValidation type="custom" errorStyle="information" allowBlank="1" showInputMessage="1" showErrorMessage="1" error="promotion increase 5%~20%" sqref="AC555" xr:uid="{05B3458D-CCF1-4897-9859-90C56BFBECD3}">
      <formula1>IF(OR(AND(AC472&gt;=-0.2,AC472&lt;=-0.05),AND(AC472&gt;=0.05,AC472&lt;=0.2)),AC472,0)</formula1>
    </dataValidation>
    <dataValidation type="custom" errorStyle="information" allowBlank="1" showInputMessage="1" showErrorMessage="1" error="promotion increase 5%~20%" sqref="AC554" xr:uid="{01A2C181-DDEB-40D4-BFD3-979CEBD169E1}">
      <formula1>IF(OR(AND(AC472&gt;=-0.2,AC472&lt;=-0.05),AND(AC472&gt;=0.05,AC472&lt;=0.2)),AC472,0)</formula1>
    </dataValidation>
    <dataValidation type="custom" errorStyle="information" allowBlank="1" showInputMessage="1" showErrorMessage="1" error="promotion increase 5%~20%" sqref="AC553" xr:uid="{03920DAA-3739-4204-877B-91284D4C01B3}">
      <formula1>IF(OR(AND(AC472&gt;=-0.2,AC472&lt;=-0.05),AND(AC472&gt;=0.05,AC472&lt;=0.2)),AC472,0)</formula1>
    </dataValidation>
    <dataValidation type="custom" errorStyle="information" allowBlank="1" showInputMessage="1" showErrorMessage="1" error="promotion increase 5%~20%" sqref="AC552" xr:uid="{A62FF9A6-9043-45BC-9223-AC5831E092AD}">
      <formula1>IF(OR(AND(AC472&gt;=-0.2,AC472&lt;=-0.05),AND(AC472&gt;=0.05,AC472&lt;=0.2)),AC472,0)</formula1>
    </dataValidation>
    <dataValidation type="custom" errorStyle="information" allowBlank="1" showInputMessage="1" showErrorMessage="1" error="promotion increase 5%~20%" sqref="AC551" xr:uid="{F64A71BD-8F42-407E-A548-424C7FF03BDA}">
      <formula1>IF(OR(AND(AC472&gt;=-0.2,AC472&lt;=-0.05),AND(AC472&gt;=0.05,AC472&lt;=0.2)),AC472,0)</formula1>
    </dataValidation>
    <dataValidation type="custom" errorStyle="information" allowBlank="1" showInputMessage="1" showErrorMessage="1" error="promotion increase 5%~20%" sqref="AC550" xr:uid="{8BEA99BB-39B4-4D8A-ACAF-7F8EBF90BC20}">
      <formula1>IF(OR(AND(AC472&gt;=-0.2,AC472&lt;=-0.05),AND(AC472&gt;=0.05,AC472&lt;=0.2)),AC472,0)</formula1>
    </dataValidation>
    <dataValidation type="custom" errorStyle="information" allowBlank="1" showInputMessage="1" showErrorMessage="1" error="promotion increase 5%~20%" sqref="AC549" xr:uid="{30BCD4FA-3A45-4202-B2D1-EA79B70DF6B2}">
      <formula1>IF(OR(AND(AC472&gt;=-0.2,AC472&lt;=-0.05),AND(AC472&gt;=0.05,AC472&lt;=0.2)),AC472,0)</formula1>
    </dataValidation>
    <dataValidation type="custom" errorStyle="information" allowBlank="1" showInputMessage="1" showErrorMessage="1" error="promotion increase 5%~20%" sqref="AC548" xr:uid="{6A706222-0ECE-4FB6-96D4-16F211FAC747}">
      <formula1>IF(OR(AND(AC472&gt;=-0.2,AC472&lt;=-0.05),AND(AC472&gt;=0.05,AC472&lt;=0.2)),AC472,0)</formula1>
    </dataValidation>
    <dataValidation type="custom" errorStyle="information" allowBlank="1" showInputMessage="1" showErrorMessage="1" error="promotion increase 5%~20%" sqref="AC547" xr:uid="{743E1BC0-B076-4672-A113-2BA95730643B}">
      <formula1>IF(OR(AND(AC472&gt;=-0.2,AC472&lt;=-0.05),AND(AC472&gt;=0.05,AC472&lt;=0.2)),AC472,0)</formula1>
    </dataValidation>
    <dataValidation type="custom" errorStyle="information" allowBlank="1" showInputMessage="1" showErrorMessage="1" error="promotion increase 5%~20%" sqref="AC546" xr:uid="{BCD21C16-B177-46D5-AB63-8AD491A51F35}">
      <formula1>IF(OR(AND(AC472&gt;=-0.2,AC472&lt;=-0.05),AND(AC472&gt;=0.05,AC472&lt;=0.2)),AC472,0)</formula1>
    </dataValidation>
    <dataValidation type="custom" errorStyle="information" allowBlank="1" showInputMessage="1" showErrorMessage="1" error="promotion increase 5%~20%" sqref="AC545" xr:uid="{E1A9C561-F37C-4A83-8E10-55C32C86E3D5}">
      <formula1>IF(OR(AND(AC472&gt;=-0.2,AC472&lt;=-0.05),AND(AC472&gt;=0.05,AC472&lt;=0.2)),AC472,0)</formula1>
    </dataValidation>
    <dataValidation type="custom" errorStyle="information" allowBlank="1" showInputMessage="1" showErrorMessage="1" error="promotion increase 5%~20%" sqref="AC544" xr:uid="{BCD633DA-5782-4372-BCA4-ACF1B92E662E}">
      <formula1>IF(OR(AND(AC472&gt;=-0.2,AC472&lt;=-0.05),AND(AC472&gt;=0.05,AC472&lt;=0.2)),AC472,0)</formula1>
    </dataValidation>
    <dataValidation type="custom" errorStyle="information" allowBlank="1" showInputMessage="1" showErrorMessage="1" error="promotion increase 5%~20%" sqref="AC543" xr:uid="{A5DE5B87-B37E-4AAE-96CB-DFDFBA0682D7}">
      <formula1>IF(OR(AND(AC472&gt;=-0.2,AC472&lt;=-0.05),AND(AC472&gt;=0.05,AC472&lt;=0.2)),AC472,0)</formula1>
    </dataValidation>
    <dataValidation type="custom" errorStyle="information" allowBlank="1" showInputMessage="1" showErrorMessage="1" error="promotion increase 5%~20%" sqref="AC542" xr:uid="{3B876D10-5938-4A8D-9FDA-048979841E51}">
      <formula1>IF(OR(AND(AC472&gt;=-0.2,AC472&lt;=-0.05),AND(AC472&gt;=0.05,AC472&lt;=0.2)),AC472,0)</formula1>
    </dataValidation>
    <dataValidation type="custom" errorStyle="information" allowBlank="1" showInputMessage="1" showErrorMessage="1" error="promotion increase 5%~20%" sqref="AC541" xr:uid="{425567D3-BDA7-4809-8124-345ED8BE5D47}">
      <formula1>IF(OR(AND(AC472&gt;=-0.2,AC472&lt;=-0.05),AND(AC472&gt;=0.05,AC472&lt;=0.2)),AC472,0)</formula1>
    </dataValidation>
    <dataValidation type="custom" errorStyle="information" allowBlank="1" showInputMessage="1" showErrorMessage="1" error="promotion increase 5%~20%" sqref="AC540" xr:uid="{B8EB82AA-9E59-495B-AA0D-E3C98AA7D7E1}">
      <formula1>IF(OR(AND(AC472&gt;=-0.2,AC472&lt;=-0.05),AND(AC472&gt;=0.05,AC472&lt;=0.2)),AC472,0)</formula1>
    </dataValidation>
    <dataValidation type="custom" errorStyle="information" allowBlank="1" showInputMessage="1" showErrorMessage="1" error="promotion increase 5%~20%" sqref="AC539" xr:uid="{A129BA6A-591F-4763-99B6-5F1BD513346C}">
      <formula1>IF(OR(AND(AC472&gt;=-0.2,AC472&lt;=-0.05),AND(AC472&gt;=0.05,AC472&lt;=0.2)),AC472,0)</formula1>
    </dataValidation>
    <dataValidation type="custom" errorStyle="information" allowBlank="1" showInputMessage="1" showErrorMessage="1" error="promotion increase 5%~20%" sqref="AC538" xr:uid="{8B28928E-E95B-4CE2-90D1-9939B5F97CEB}">
      <formula1>IF(OR(AND(AC472&gt;=-0.2,AC472&lt;=-0.05),AND(AC472&gt;=0.05,AC472&lt;=0.2)),AC472,0)</formula1>
    </dataValidation>
    <dataValidation type="custom" errorStyle="information" allowBlank="1" showInputMessage="1" showErrorMessage="1" error="promotion increase 5%~20%" sqref="AC537" xr:uid="{C1599F0A-AF4D-4D61-A89A-6C1A5C0B81E3}">
      <formula1>IF(OR(AND(AC472&gt;=-0.2,AC472&lt;=-0.05),AND(AC472&gt;=0.05,AC472&lt;=0.2)),AC472,0)</formula1>
    </dataValidation>
    <dataValidation type="custom" errorStyle="information" allowBlank="1" showInputMessage="1" showErrorMessage="1" error="promotion increase 5%~20%" sqref="AC536" xr:uid="{E8FA5B7E-9F37-4924-9EF2-7FE4C1144702}">
      <formula1>IF(OR(AND(AC472&gt;=-0.2,AC472&lt;=-0.05),AND(AC472&gt;=0.05,AC472&lt;=0.2)),AC472,0)</formula1>
    </dataValidation>
    <dataValidation type="custom" errorStyle="information" allowBlank="1" showInputMessage="1" showErrorMessage="1" error="promotion increase 5%~20%" sqref="AC535" xr:uid="{F257EEA6-CFA5-4CAF-9874-8D1D77CE8E74}">
      <formula1>IF(OR(AND(AC472&gt;=-0.2,AC472&lt;=-0.05),AND(AC472&gt;=0.05,AC472&lt;=0.2)),AC472,0)</formula1>
    </dataValidation>
    <dataValidation type="custom" errorStyle="information" allowBlank="1" showInputMessage="1" showErrorMessage="1" error="promotion increase 5%~20%" sqref="AC534" xr:uid="{CBD0E7AB-E77A-4177-B8B6-E3C6D2AF9BD1}">
      <formula1>IF(OR(AND(AC472&gt;=-0.2,AC472&lt;=-0.05),AND(AC472&gt;=0.05,AC472&lt;=0.2)),AC472,0)</formula1>
    </dataValidation>
    <dataValidation type="custom" errorStyle="information" allowBlank="1" showInputMessage="1" showErrorMessage="1" error="promotion increase 5%~20%" sqref="AC533" xr:uid="{A22B8682-D572-4F39-A322-810907512987}">
      <formula1>IF(OR(AND(AC472&gt;=-0.2,AC472&lt;=-0.05),AND(AC472&gt;=0.05,AC472&lt;=0.2)),AC472,0)</formula1>
    </dataValidation>
    <dataValidation type="custom" errorStyle="information" allowBlank="1" showInputMessage="1" showErrorMessage="1" error="promotion increase 5%~20%" sqref="AC532" xr:uid="{D85229F5-BAA3-416D-865A-84FBEC90BF78}">
      <formula1>IF(OR(AND(AC472&gt;=-0.2,AC472&lt;=-0.05),AND(AC472&gt;=0.05,AC472&lt;=0.2)),AC472,0)</formula1>
    </dataValidation>
    <dataValidation type="custom" errorStyle="information" allowBlank="1" showInputMessage="1" showErrorMessage="1" error="promotion increase 5%~20%" sqref="AC531" xr:uid="{15CF1A85-0327-41A3-9A57-4F4A78DA7E6D}">
      <formula1>IF(OR(AND(AC472&gt;=-0.2,AC472&lt;=-0.05),AND(AC472&gt;=0.05,AC472&lt;=0.2)),AC472,0)</formula1>
    </dataValidation>
    <dataValidation type="custom" errorStyle="information" allowBlank="1" showInputMessage="1" showErrorMessage="1" error="promotion increase 5%~20%" sqref="AC530" xr:uid="{63EB50A8-E188-49E1-A2E4-AEEF19BB21D1}">
      <formula1>IF(OR(AND(AC472&gt;=-0.2,AC472&lt;=-0.05),AND(AC472&gt;=0.05,AC472&lt;=0.2)),AC472,0)</formula1>
    </dataValidation>
    <dataValidation type="custom" errorStyle="information" allowBlank="1" showInputMessage="1" showErrorMessage="1" error="promotion increase 5%~20%" sqref="AC529" xr:uid="{5F2977E1-8D4D-484A-B6F1-C6CC3731D58E}">
      <formula1>IF(OR(AND(AC472&gt;=-0.2,AC472&lt;=-0.05),AND(AC472&gt;=0.05,AC472&lt;=0.2)),AC472,0)</formula1>
    </dataValidation>
    <dataValidation type="custom" errorStyle="information" allowBlank="1" showInputMessage="1" showErrorMessage="1" error="promotion increase 5%~20%" sqref="AC528" xr:uid="{9E54767B-23BD-4A50-B763-7D04ABBC33A9}">
      <formula1>IF(OR(AND(AC472&gt;=-0.2,AC472&lt;=-0.05),AND(AC472&gt;=0.05,AC472&lt;=0.2)),AC472,0)</formula1>
    </dataValidation>
    <dataValidation type="custom" errorStyle="information" allowBlank="1" showInputMessage="1" showErrorMessage="1" error="promotion increase 5%~20%" sqref="AC527" xr:uid="{47DE64A1-9E64-4D2D-BC53-9FEE342C58AF}">
      <formula1>IF(OR(AND(AC472&gt;=-0.2,AC472&lt;=-0.05),AND(AC472&gt;=0.05,AC472&lt;=0.2)),AC472,0)</formula1>
    </dataValidation>
    <dataValidation type="custom" errorStyle="information" allowBlank="1" showInputMessage="1" showErrorMessage="1" error="promotion increase 5%~20%" sqref="AC526" xr:uid="{2A53C4AD-EB41-4EAA-877E-BDC9E9C5902E}">
      <formula1>IF(OR(AND(AC472&gt;=-0.2,AC472&lt;=-0.05),AND(AC472&gt;=0.05,AC472&lt;=0.2)),AC472,0)</formula1>
    </dataValidation>
    <dataValidation type="custom" errorStyle="information" allowBlank="1" showInputMessage="1" showErrorMessage="1" error="promotion increase 5%~20%" sqref="AC525" xr:uid="{4E2FD91F-5D51-4163-ADB4-75F89D95040F}">
      <formula1>IF(OR(AND(AC472&gt;=-0.2,AC472&lt;=-0.05),AND(AC472&gt;=0.05,AC472&lt;=0.2)),AC472,0)</formula1>
    </dataValidation>
    <dataValidation type="custom" errorStyle="information" allowBlank="1" showInputMessage="1" showErrorMessage="1" error="promotion increase 5%~20%" sqref="AC524" xr:uid="{E21AED28-44FD-427F-B56D-B77444E709DC}">
      <formula1>IF(OR(AND(AC472&gt;=-0.2,AC472&lt;=-0.05),AND(AC472&gt;=0.05,AC472&lt;=0.2)),AC472,0)</formula1>
    </dataValidation>
    <dataValidation type="custom" errorStyle="information" allowBlank="1" showInputMessage="1" showErrorMessage="1" error="promotion increase 5%~20%" sqref="AC523" xr:uid="{62443775-1DA3-4308-B5A5-E7289B78385A}">
      <formula1>IF(OR(AND(AC472&gt;=-0.2,AC472&lt;=-0.05),AND(AC472&gt;=0.05,AC472&lt;=0.2)),AC472,0)</formula1>
    </dataValidation>
    <dataValidation type="custom" errorStyle="information" allowBlank="1" showInputMessage="1" showErrorMessage="1" error="promotion increase 5%~20%" sqref="AC522" xr:uid="{1C8AB2F1-7682-4ECB-B18D-4E8C9DD19617}">
      <formula1>IF(OR(AND(AC472&gt;=-0.2,AC472&lt;=-0.05),AND(AC472&gt;=0.05,AC472&lt;=0.2)),AC472,0)</formula1>
    </dataValidation>
    <dataValidation type="custom" errorStyle="information" allowBlank="1" showInputMessage="1" showErrorMessage="1" error="promotion increase 5%~20%" sqref="AC521" xr:uid="{45E57A49-5AE8-4F1C-B8D2-1ED14282549C}">
      <formula1>IF(OR(AND(AC472&gt;=-0.2,AC472&lt;=-0.05),AND(AC472&gt;=0.05,AC472&lt;=0.2)),AC472,0)</formula1>
    </dataValidation>
    <dataValidation type="custom" errorStyle="information" allowBlank="1" showInputMessage="1" showErrorMessage="1" error="promotion increase 5%~20%" sqref="AC520" xr:uid="{BF7A9CAE-A91C-4891-8543-2B35A1F1E5F2}">
      <formula1>IF(OR(AND(AC472&gt;=-0.2,AC472&lt;=-0.05),AND(AC472&gt;=0.05,AC472&lt;=0.2)),AC472,0)</formula1>
    </dataValidation>
    <dataValidation type="custom" errorStyle="information" allowBlank="1" showInputMessage="1" showErrorMessage="1" error="promotion increase 5%~20%" sqref="AC519" xr:uid="{0628DAA0-E911-4F35-BA77-40122410AB4B}">
      <formula1>IF(OR(AND(AC472&gt;=-0.2,AC472&lt;=-0.05),AND(AC472&gt;=0.05,AC472&lt;=0.2)),AC472,0)</formula1>
    </dataValidation>
    <dataValidation type="custom" errorStyle="information" allowBlank="1" showInputMessage="1" showErrorMessage="1" error="promotion increase 5%~20%" sqref="AC518" xr:uid="{A277AE91-7B91-4B73-8876-15940E8017C3}">
      <formula1>IF(OR(AND(AC472&gt;=-0.2,AC472&lt;=-0.05),AND(AC472&gt;=0.05,AC472&lt;=0.2)),AC472,0)</formula1>
    </dataValidation>
    <dataValidation type="custom" errorStyle="information" allowBlank="1" showInputMessage="1" showErrorMessage="1" error="promotion increase 5%~20%" sqref="AC517" xr:uid="{B4979CFA-F8EB-4D7B-8D93-B06C6E1606F9}">
      <formula1>IF(OR(AND(AC472&gt;=-0.2,AC472&lt;=-0.05),AND(AC472&gt;=0.05,AC472&lt;=0.2)),AC472,0)</formula1>
    </dataValidation>
    <dataValidation type="custom" errorStyle="information" allowBlank="1" showInputMessage="1" showErrorMessage="1" error="promotion increase 5%~20%" sqref="AC516" xr:uid="{BA594EB5-712A-46E3-9E13-A025F57EB17F}">
      <formula1>IF(OR(AND(AC472&gt;=-0.2,AC472&lt;=-0.05),AND(AC472&gt;=0.05,AC472&lt;=0.2)),AC472,0)</formula1>
    </dataValidation>
    <dataValidation type="custom" errorStyle="information" allowBlank="1" showInputMessage="1" showErrorMessage="1" error="promotion increase 5%~20%" sqref="AC515" xr:uid="{3D077A8B-1DA5-45D1-8D87-7AC649444FEA}">
      <formula1>IF(OR(AND(AC472&gt;=-0.2,AC472&lt;=-0.05),AND(AC472&gt;=0.05,AC472&lt;=0.2)),AC472,0)</formula1>
    </dataValidation>
    <dataValidation type="custom" errorStyle="information" allowBlank="1" showInputMessage="1" showErrorMessage="1" error="promotion increase 5%~20%" sqref="AC514" xr:uid="{2DBEF807-E0B2-440C-AC6D-B70C04EEC29F}">
      <formula1>IF(OR(AND(AC472&gt;=-0.2,AC472&lt;=-0.05),AND(AC472&gt;=0.05,AC472&lt;=0.2)),AC472,0)</formula1>
    </dataValidation>
    <dataValidation type="custom" errorStyle="information" allowBlank="1" showInputMessage="1" showErrorMessage="1" error="promotion increase 5%~20%" sqref="AC513" xr:uid="{49F7C913-2B79-4129-A097-5F195B47633D}">
      <formula1>IF(OR(AND(AC472&gt;=-0.2,AC472&lt;=-0.05),AND(AC472&gt;=0.05,AC472&lt;=0.2)),AC472,0)</formula1>
    </dataValidation>
    <dataValidation allowBlank="1" showInputMessage="1" showErrorMessage="1" errorTitle="Over budget" error="You are over budget,please adjust." sqref="Q558 O558 P2:P803 R2:U803 Y2:Y803 Q642 O642" xr:uid="{8478398D-E616-441D-A9DE-3716565B017C}"/>
    <dataValidation type="list" showInputMessage="1" showErrorMessage="1" sqref="Z2:Z803" xr:uid="{A333CB59-0273-407E-A1D1-2EDA75DC4527}">
      <formula1>"Promotion,Demotion"</formula1>
    </dataValidation>
  </dataValidations>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C38BF-2F7F-4506-8F47-D6E5F3D560CB}">
  <sheetPr filterMode="1"/>
  <dimension ref="A1:AX59"/>
  <sheetViews>
    <sheetView topLeftCell="AB1" workbookViewId="0">
      <selection activeCell="AD22" sqref="AD22"/>
    </sheetView>
  </sheetViews>
  <sheetFormatPr defaultRowHeight="19.95" customHeight="1"/>
  <cols>
    <col min="1" max="1" width="0" hidden="1" customWidth="1"/>
    <col min="3" max="3" width="0" hidden="1" customWidth="1"/>
    <col min="4" max="4" width="14.44140625" customWidth="1"/>
    <col min="5" max="5" width="10.88671875" hidden="1" customWidth="1"/>
    <col min="6" max="6" width="8.77734375" hidden="1" customWidth="1"/>
    <col min="7" max="7" width="13.6640625" hidden="1" customWidth="1"/>
    <col min="8" max="8" width="8.77734375" customWidth="1"/>
    <col min="9" max="11" width="8.77734375" hidden="1" customWidth="1"/>
    <col min="12" max="12" width="9.6640625" customWidth="1"/>
    <col min="13" max="13" width="8.77734375" customWidth="1"/>
    <col min="14" max="14" width="8.77734375" hidden="1" customWidth="1"/>
    <col min="15" max="16" width="8.77734375" customWidth="1"/>
    <col min="17" max="26" width="8.77734375" hidden="1" customWidth="1"/>
    <col min="27" max="27" width="4.88671875" hidden="1" customWidth="1"/>
    <col min="28" max="28" width="9.88671875" customWidth="1"/>
    <col min="29" max="29" width="21.77734375" customWidth="1"/>
    <col min="31" max="32" width="0" hidden="1" customWidth="1"/>
    <col min="34" max="34" width="0" hidden="1" customWidth="1"/>
    <col min="36" max="40" width="0" hidden="1" customWidth="1"/>
    <col min="42" max="43" width="0" hidden="1" customWidth="1"/>
    <col min="44" max="50" width="8.77734375" customWidth="1"/>
  </cols>
  <sheetData>
    <row r="1" spans="1:50" ht="19.95" customHeight="1">
      <c r="A1" t="s">
        <v>112</v>
      </c>
    </row>
    <row r="2" spans="1:50" ht="48.45" customHeight="1">
      <c r="A2" s="295" t="s">
        <v>557</v>
      </c>
      <c r="B2" s="374" t="s">
        <v>2</v>
      </c>
      <c r="C2" s="296" t="s">
        <v>3</v>
      </c>
      <c r="D2" s="374" t="s">
        <v>4</v>
      </c>
      <c r="E2" s="296" t="s">
        <v>5</v>
      </c>
      <c r="F2" s="296" t="s">
        <v>6</v>
      </c>
      <c r="G2" s="374" t="s">
        <v>7</v>
      </c>
      <c r="H2" s="296" t="s">
        <v>8</v>
      </c>
      <c r="I2" s="296" t="s">
        <v>9</v>
      </c>
      <c r="J2" s="297" t="s">
        <v>10</v>
      </c>
      <c r="K2" s="296" t="s">
        <v>558</v>
      </c>
      <c r="L2" s="374" t="s">
        <v>12</v>
      </c>
      <c r="M2" s="374" t="s">
        <v>13</v>
      </c>
      <c r="N2" s="298" t="s">
        <v>14</v>
      </c>
      <c r="O2" s="375" t="s">
        <v>15</v>
      </c>
      <c r="P2" s="374" t="s">
        <v>16</v>
      </c>
      <c r="Q2" s="376" t="s">
        <v>17</v>
      </c>
      <c r="R2" s="376" t="s">
        <v>18</v>
      </c>
      <c r="S2" s="376" t="s">
        <v>19</v>
      </c>
      <c r="T2" s="376" t="s">
        <v>20</v>
      </c>
      <c r="U2" s="376" t="s">
        <v>2548</v>
      </c>
      <c r="V2" s="376" t="s">
        <v>22</v>
      </c>
      <c r="W2" s="385" t="s">
        <v>23</v>
      </c>
      <c r="X2" s="386" t="s">
        <v>2549</v>
      </c>
      <c r="Y2" s="387" t="s">
        <v>25</v>
      </c>
      <c r="Z2" s="387" t="s">
        <v>26</v>
      </c>
      <c r="AA2" s="387" t="s">
        <v>27</v>
      </c>
      <c r="AB2" s="379" t="s">
        <v>28</v>
      </c>
      <c r="AC2" s="379" t="s">
        <v>29</v>
      </c>
      <c r="AD2" s="379" t="s">
        <v>30</v>
      </c>
      <c r="AE2" s="377" t="s">
        <v>31</v>
      </c>
      <c r="AF2" s="378" t="s">
        <v>32</v>
      </c>
      <c r="AG2" s="380" t="s">
        <v>33</v>
      </c>
      <c r="AH2" s="380" t="s">
        <v>559</v>
      </c>
      <c r="AI2" s="380" t="s">
        <v>560</v>
      </c>
      <c r="AJ2" s="381" t="s">
        <v>36</v>
      </c>
      <c r="AK2" s="381" t="s">
        <v>37</v>
      </c>
      <c r="AL2" s="381" t="s">
        <v>38</v>
      </c>
      <c r="AM2" s="381" t="s">
        <v>39</v>
      </c>
      <c r="AN2" s="381" t="s">
        <v>40</v>
      </c>
      <c r="AO2" s="381" t="s">
        <v>41</v>
      </c>
      <c r="AP2" s="381" t="s">
        <v>561</v>
      </c>
      <c r="AQ2" s="382" t="s">
        <v>43</v>
      </c>
      <c r="AR2" s="382" t="s">
        <v>44</v>
      </c>
      <c r="AS2" s="383" t="s">
        <v>45</v>
      </c>
      <c r="AT2" s="383" t="s">
        <v>46</v>
      </c>
      <c r="AU2" s="383" t="s">
        <v>47</v>
      </c>
      <c r="AV2" s="382" t="s">
        <v>49</v>
      </c>
      <c r="AW2" s="382" t="s">
        <v>50</v>
      </c>
      <c r="AX2" s="384" t="s">
        <v>2052</v>
      </c>
    </row>
    <row r="3" spans="1:50" ht="19.95" hidden="1" customHeight="1">
      <c r="A3" s="5" t="s">
        <v>562</v>
      </c>
      <c r="B3" s="313">
        <v>15014810</v>
      </c>
      <c r="C3" s="313" t="s">
        <v>108</v>
      </c>
      <c r="D3" s="313" t="s">
        <v>109</v>
      </c>
      <c r="E3" s="313" t="s">
        <v>54</v>
      </c>
      <c r="F3" s="313" t="s">
        <v>55</v>
      </c>
      <c r="G3" s="313" t="s">
        <v>67</v>
      </c>
      <c r="H3" s="313" t="s">
        <v>79</v>
      </c>
      <c r="I3" s="313" t="s">
        <v>72</v>
      </c>
      <c r="J3" s="314">
        <v>42248</v>
      </c>
      <c r="K3" s="313" t="s">
        <v>110</v>
      </c>
      <c r="L3" s="313" t="s">
        <v>111</v>
      </c>
      <c r="M3" s="313" t="s">
        <v>89</v>
      </c>
      <c r="N3" s="315">
        <v>2</v>
      </c>
      <c r="O3" s="315">
        <v>4</v>
      </c>
      <c r="P3" s="316">
        <v>11666</v>
      </c>
      <c r="Q3" s="317">
        <v>3.7500000000000006E-2</v>
      </c>
      <c r="R3" s="318">
        <v>437</v>
      </c>
      <c r="S3" s="317">
        <v>1.55E-2</v>
      </c>
      <c r="T3" s="318">
        <v>181</v>
      </c>
      <c r="U3" s="317">
        <v>5.2974455683181897E-2</v>
      </c>
      <c r="V3" s="318">
        <v>618</v>
      </c>
      <c r="W3" s="318">
        <v>12284</v>
      </c>
      <c r="X3" s="319">
        <v>12312</v>
      </c>
      <c r="Y3" s="320">
        <v>646</v>
      </c>
      <c r="Z3" s="321">
        <v>5.5399999999999998E-2</v>
      </c>
      <c r="AA3" s="322" t="s">
        <v>380</v>
      </c>
      <c r="AB3" s="323" t="s">
        <v>112</v>
      </c>
      <c r="AC3" s="323" t="s">
        <v>113</v>
      </c>
      <c r="AD3" s="323" t="s">
        <v>114</v>
      </c>
      <c r="AE3" s="324">
        <v>6.4600000000000005E-2</v>
      </c>
      <c r="AF3" s="316">
        <v>754</v>
      </c>
      <c r="AG3" s="325">
        <v>13066</v>
      </c>
      <c r="AH3" s="326">
        <v>1400</v>
      </c>
      <c r="AI3" s="327">
        <v>0.12000685753471618</v>
      </c>
      <c r="AJ3" s="328">
        <v>14</v>
      </c>
      <c r="AK3" s="328">
        <v>550</v>
      </c>
      <c r="AL3" s="328"/>
      <c r="AM3" s="328">
        <v>688</v>
      </c>
      <c r="AN3" s="328">
        <v>190212</v>
      </c>
      <c r="AO3" s="315">
        <v>4</v>
      </c>
      <c r="AP3" s="328"/>
      <c r="AQ3" s="329" t="s">
        <v>115</v>
      </c>
      <c r="AR3" s="329" t="s">
        <v>115</v>
      </c>
      <c r="AS3" s="313" t="s">
        <v>75</v>
      </c>
      <c r="AT3" s="313" t="s">
        <v>76</v>
      </c>
      <c r="AU3" s="313" t="s">
        <v>62</v>
      </c>
      <c r="AV3" s="329"/>
      <c r="AW3" s="329" t="s">
        <v>2530</v>
      </c>
      <c r="AX3" s="330" t="s">
        <v>2530</v>
      </c>
    </row>
    <row r="4" spans="1:50" ht="19.95" hidden="1" customHeight="1">
      <c r="A4" s="5" t="s">
        <v>562</v>
      </c>
      <c r="B4" s="313">
        <v>15013255</v>
      </c>
      <c r="C4" s="313" t="s">
        <v>152</v>
      </c>
      <c r="D4" s="313" t="s">
        <v>153</v>
      </c>
      <c r="E4" s="313" t="s">
        <v>54</v>
      </c>
      <c r="F4" s="313" t="s">
        <v>55</v>
      </c>
      <c r="G4" s="313" t="s">
        <v>67</v>
      </c>
      <c r="H4" s="313" t="s">
        <v>154</v>
      </c>
      <c r="I4" s="313" t="s">
        <v>119</v>
      </c>
      <c r="J4" s="314">
        <v>41801</v>
      </c>
      <c r="K4" s="313" t="s">
        <v>150</v>
      </c>
      <c r="L4" s="313" t="s">
        <v>155</v>
      </c>
      <c r="M4" s="313" t="s">
        <v>59</v>
      </c>
      <c r="N4" s="315">
        <v>2</v>
      </c>
      <c r="O4" s="315">
        <v>4</v>
      </c>
      <c r="P4" s="316">
        <v>23800</v>
      </c>
      <c r="Q4" s="317">
        <v>0.03</v>
      </c>
      <c r="R4" s="318">
        <v>714</v>
      </c>
      <c r="S4" s="317">
        <v>0</v>
      </c>
      <c r="T4" s="318">
        <v>0</v>
      </c>
      <c r="U4" s="317">
        <v>0.03</v>
      </c>
      <c r="V4" s="318">
        <v>714</v>
      </c>
      <c r="W4" s="318">
        <v>24514</v>
      </c>
      <c r="X4" s="319">
        <v>24514</v>
      </c>
      <c r="Y4" s="320">
        <v>714</v>
      </c>
      <c r="Z4" s="321">
        <v>0.03</v>
      </c>
      <c r="AA4" s="322" t="s">
        <v>403</v>
      </c>
      <c r="AB4" s="323" t="s">
        <v>112</v>
      </c>
      <c r="AC4" s="323" t="s">
        <v>155</v>
      </c>
      <c r="AD4" s="323" t="s">
        <v>156</v>
      </c>
      <c r="AE4" s="324">
        <v>0.09</v>
      </c>
      <c r="AF4" s="316">
        <v>2142</v>
      </c>
      <c r="AG4" s="325">
        <v>26656</v>
      </c>
      <c r="AH4" s="326">
        <v>2856</v>
      </c>
      <c r="AI4" s="327">
        <v>0.12000000000000011</v>
      </c>
      <c r="AJ4" s="328">
        <v>14</v>
      </c>
      <c r="AK4" s="328">
        <v>450</v>
      </c>
      <c r="AL4" s="328"/>
      <c r="AM4" s="328">
        <v>688</v>
      </c>
      <c r="AN4" s="328">
        <v>391272</v>
      </c>
      <c r="AO4" s="315">
        <v>5</v>
      </c>
      <c r="AP4" s="328"/>
      <c r="AQ4" s="329" t="s">
        <v>115</v>
      </c>
      <c r="AR4" s="329" t="s">
        <v>115</v>
      </c>
      <c r="AS4" s="313" t="s">
        <v>151</v>
      </c>
      <c r="AT4" s="313" t="s">
        <v>76</v>
      </c>
      <c r="AU4" s="313" t="s">
        <v>62</v>
      </c>
      <c r="AV4" s="329"/>
      <c r="AW4" s="329" t="s">
        <v>2530</v>
      </c>
      <c r="AX4" s="331" t="s">
        <v>2530</v>
      </c>
    </row>
    <row r="5" spans="1:50" ht="19.95" hidden="1" customHeight="1">
      <c r="A5" s="5" t="s">
        <v>562</v>
      </c>
      <c r="B5" s="313">
        <v>15005811</v>
      </c>
      <c r="C5" s="313" t="s">
        <v>157</v>
      </c>
      <c r="D5" s="313" t="s">
        <v>158</v>
      </c>
      <c r="E5" s="313" t="s">
        <v>54</v>
      </c>
      <c r="F5" s="313" t="s">
        <v>55</v>
      </c>
      <c r="G5" s="313" t="s">
        <v>67</v>
      </c>
      <c r="H5" s="313" t="s">
        <v>159</v>
      </c>
      <c r="I5" s="313" t="s">
        <v>72</v>
      </c>
      <c r="J5" s="314">
        <v>40646</v>
      </c>
      <c r="K5" s="313" t="s">
        <v>150</v>
      </c>
      <c r="L5" s="313" t="s">
        <v>160</v>
      </c>
      <c r="M5" s="313" t="s">
        <v>59</v>
      </c>
      <c r="N5" s="315">
        <v>2</v>
      </c>
      <c r="O5" s="315">
        <v>5</v>
      </c>
      <c r="P5" s="316">
        <v>24500</v>
      </c>
      <c r="Q5" s="317">
        <v>0.04</v>
      </c>
      <c r="R5" s="318">
        <v>980</v>
      </c>
      <c r="S5" s="317">
        <v>0</v>
      </c>
      <c r="T5" s="318">
        <v>0</v>
      </c>
      <c r="U5" s="317">
        <v>0.04</v>
      </c>
      <c r="V5" s="318">
        <v>980</v>
      </c>
      <c r="W5" s="318">
        <v>25480</v>
      </c>
      <c r="X5" s="319">
        <v>25480</v>
      </c>
      <c r="Y5" s="320">
        <v>980</v>
      </c>
      <c r="Z5" s="321">
        <v>0.04</v>
      </c>
      <c r="AA5" s="322" t="s">
        <v>459</v>
      </c>
      <c r="AB5" s="323" t="s">
        <v>112</v>
      </c>
      <c r="AC5" s="323" t="s">
        <v>160</v>
      </c>
      <c r="AD5" s="323" t="s">
        <v>156</v>
      </c>
      <c r="AE5" s="324">
        <v>0.08</v>
      </c>
      <c r="AF5" s="316">
        <v>1960</v>
      </c>
      <c r="AG5" s="325">
        <v>27440</v>
      </c>
      <c r="AH5" s="326">
        <v>2940</v>
      </c>
      <c r="AI5" s="327">
        <v>0.12000000000000011</v>
      </c>
      <c r="AJ5" s="328">
        <v>14</v>
      </c>
      <c r="AK5" s="328">
        <v>450</v>
      </c>
      <c r="AL5" s="328"/>
      <c r="AM5" s="328">
        <v>688</v>
      </c>
      <c r="AN5" s="328">
        <v>402248</v>
      </c>
      <c r="AO5" s="315">
        <v>3</v>
      </c>
      <c r="AP5" s="328"/>
      <c r="AQ5" s="329" t="s">
        <v>115</v>
      </c>
      <c r="AR5" s="329" t="s">
        <v>115</v>
      </c>
      <c r="AS5" s="313" t="s">
        <v>151</v>
      </c>
      <c r="AT5" s="313" t="s">
        <v>76</v>
      </c>
      <c r="AU5" s="313" t="s">
        <v>62</v>
      </c>
      <c r="AV5" s="329"/>
      <c r="AW5" s="329" t="s">
        <v>2530</v>
      </c>
      <c r="AX5" s="330" t="s">
        <v>2530</v>
      </c>
    </row>
    <row r="6" spans="1:50" ht="19.95" hidden="1" customHeight="1">
      <c r="A6" s="5" t="s">
        <v>562</v>
      </c>
      <c r="B6" s="313">
        <v>15021547</v>
      </c>
      <c r="C6" s="313" t="s">
        <v>194</v>
      </c>
      <c r="D6" s="313" t="s">
        <v>195</v>
      </c>
      <c r="E6" s="313" t="s">
        <v>54</v>
      </c>
      <c r="F6" s="313" t="s">
        <v>55</v>
      </c>
      <c r="G6" s="313" t="s">
        <v>67</v>
      </c>
      <c r="H6" s="313" t="s">
        <v>169</v>
      </c>
      <c r="I6" s="313" t="s">
        <v>170</v>
      </c>
      <c r="J6" s="314">
        <v>44391</v>
      </c>
      <c r="K6" s="313" t="s">
        <v>105</v>
      </c>
      <c r="L6" s="313" t="s">
        <v>196</v>
      </c>
      <c r="M6" s="313" t="s">
        <v>107</v>
      </c>
      <c r="N6" s="315">
        <v>2</v>
      </c>
      <c r="O6" s="315">
        <v>4</v>
      </c>
      <c r="P6" s="332">
        <v>10500</v>
      </c>
      <c r="Q6" s="317">
        <v>3.7500000000000006E-2</v>
      </c>
      <c r="R6" s="333">
        <v>394</v>
      </c>
      <c r="S6" s="317">
        <v>0</v>
      </c>
      <c r="T6" s="333">
        <v>0</v>
      </c>
      <c r="U6" s="317">
        <v>3.7523809523809522E-2</v>
      </c>
      <c r="V6" s="333">
        <v>394</v>
      </c>
      <c r="W6" s="333">
        <v>10894</v>
      </c>
      <c r="X6" s="334">
        <v>10827</v>
      </c>
      <c r="Y6" s="335">
        <v>327</v>
      </c>
      <c r="Z6" s="321">
        <v>3.1099999999999999E-2</v>
      </c>
      <c r="AA6" s="322" t="s">
        <v>2531</v>
      </c>
      <c r="AB6" s="336" t="s">
        <v>112</v>
      </c>
      <c r="AC6" s="336" t="s">
        <v>197</v>
      </c>
      <c r="AD6" s="336" t="s">
        <v>198</v>
      </c>
      <c r="AE6" s="324">
        <v>0.11169999999999999</v>
      </c>
      <c r="AF6" s="332">
        <v>1173</v>
      </c>
      <c r="AG6" s="337">
        <v>12000</v>
      </c>
      <c r="AH6" s="326">
        <v>1500</v>
      </c>
      <c r="AI6" s="327">
        <v>0.14285714285714279</v>
      </c>
      <c r="AJ6" s="328">
        <v>14</v>
      </c>
      <c r="AK6" s="328">
        <v>500</v>
      </c>
      <c r="AL6" s="328"/>
      <c r="AM6" s="328">
        <v>688</v>
      </c>
      <c r="AN6" s="328">
        <v>174688</v>
      </c>
      <c r="AO6" s="315">
        <v>3</v>
      </c>
      <c r="AP6" s="328"/>
      <c r="AQ6" s="329"/>
      <c r="AR6" s="329" t="s">
        <v>115</v>
      </c>
      <c r="AS6" s="313" t="s">
        <v>172</v>
      </c>
      <c r="AT6" s="313" t="s">
        <v>173</v>
      </c>
      <c r="AU6" s="313" t="s">
        <v>62</v>
      </c>
      <c r="AV6" s="329"/>
      <c r="AW6" s="329" t="s">
        <v>2530</v>
      </c>
      <c r="AX6" s="330" t="s">
        <v>2530</v>
      </c>
    </row>
    <row r="7" spans="1:50" ht="19.95" hidden="1" customHeight="1">
      <c r="A7" s="5" t="s">
        <v>562</v>
      </c>
      <c r="B7" s="313">
        <v>15022075</v>
      </c>
      <c r="C7" s="313" t="s">
        <v>277</v>
      </c>
      <c r="D7" s="313" t="s">
        <v>278</v>
      </c>
      <c r="E7" s="313" t="s">
        <v>54</v>
      </c>
      <c r="F7" s="313" t="s">
        <v>55</v>
      </c>
      <c r="G7" s="313" t="s">
        <v>67</v>
      </c>
      <c r="H7" s="313" t="s">
        <v>257</v>
      </c>
      <c r="I7" s="313" t="s">
        <v>258</v>
      </c>
      <c r="J7" s="314">
        <v>44524</v>
      </c>
      <c r="K7" s="313" t="s">
        <v>105</v>
      </c>
      <c r="L7" s="313" t="s">
        <v>279</v>
      </c>
      <c r="M7" s="313" t="s">
        <v>107</v>
      </c>
      <c r="N7" s="315">
        <v>2</v>
      </c>
      <c r="O7" s="315">
        <v>4</v>
      </c>
      <c r="P7" s="332">
        <v>12645</v>
      </c>
      <c r="Q7" s="338">
        <v>0.03</v>
      </c>
      <c r="R7" s="333">
        <v>379</v>
      </c>
      <c r="S7" s="338">
        <v>0</v>
      </c>
      <c r="T7" s="333">
        <v>0</v>
      </c>
      <c r="U7" s="338">
        <v>2.9972321075523924E-2</v>
      </c>
      <c r="V7" s="333">
        <v>379</v>
      </c>
      <c r="W7" s="333">
        <v>13024</v>
      </c>
      <c r="X7" s="334">
        <v>12645</v>
      </c>
      <c r="Y7" s="335">
        <v>0</v>
      </c>
      <c r="Z7" s="339">
        <v>0</v>
      </c>
      <c r="AA7" s="340" t="s">
        <v>403</v>
      </c>
      <c r="AB7" s="336" t="s">
        <v>112</v>
      </c>
      <c r="AC7" s="336" t="s">
        <v>280</v>
      </c>
      <c r="AD7" s="336" t="s">
        <v>198</v>
      </c>
      <c r="AE7" s="341">
        <v>0.1</v>
      </c>
      <c r="AF7" s="332">
        <v>1265</v>
      </c>
      <c r="AG7" s="337">
        <v>13910</v>
      </c>
      <c r="AH7" s="326">
        <v>1265</v>
      </c>
      <c r="AI7" s="342">
        <v>0.10003954132068005</v>
      </c>
      <c r="AJ7" s="328">
        <v>14</v>
      </c>
      <c r="AK7" s="328">
        <v>450</v>
      </c>
      <c r="AL7" s="328"/>
      <c r="AM7" s="328">
        <v>688</v>
      </c>
      <c r="AN7" s="328">
        <v>200828</v>
      </c>
      <c r="AO7" s="315">
        <v>4</v>
      </c>
      <c r="AP7" s="328"/>
      <c r="AQ7" s="329" t="s">
        <v>281</v>
      </c>
      <c r="AR7" s="329" t="s">
        <v>282</v>
      </c>
      <c r="AS7" s="313" t="s">
        <v>260</v>
      </c>
      <c r="AT7" s="313" t="s">
        <v>261</v>
      </c>
      <c r="AU7" s="313" t="s">
        <v>62</v>
      </c>
      <c r="AV7" s="329" t="s">
        <v>127</v>
      </c>
      <c r="AW7" s="329" t="s">
        <v>2530</v>
      </c>
      <c r="AX7" s="330" t="s">
        <v>2532</v>
      </c>
    </row>
    <row r="8" spans="1:50" ht="19.95" hidden="1" customHeight="1">
      <c r="A8" s="5" t="s">
        <v>562</v>
      </c>
      <c r="B8" s="313">
        <v>15021416</v>
      </c>
      <c r="C8" s="313" t="s">
        <v>297</v>
      </c>
      <c r="D8" s="313" t="s">
        <v>298</v>
      </c>
      <c r="E8" s="313" t="s">
        <v>54</v>
      </c>
      <c r="F8" s="313" t="s">
        <v>55</v>
      </c>
      <c r="G8" s="313" t="s">
        <v>67</v>
      </c>
      <c r="H8" s="313" t="s">
        <v>257</v>
      </c>
      <c r="I8" s="313" t="s">
        <v>258</v>
      </c>
      <c r="J8" s="314">
        <v>44370</v>
      </c>
      <c r="K8" s="313" t="s">
        <v>105</v>
      </c>
      <c r="L8" s="313" t="s">
        <v>299</v>
      </c>
      <c r="M8" s="313" t="s">
        <v>107</v>
      </c>
      <c r="N8" s="315">
        <v>2</v>
      </c>
      <c r="O8" s="315">
        <v>5</v>
      </c>
      <c r="P8" s="332">
        <v>12793</v>
      </c>
      <c r="Q8" s="338">
        <v>0.04</v>
      </c>
      <c r="R8" s="333">
        <v>512</v>
      </c>
      <c r="S8" s="338">
        <v>0</v>
      </c>
      <c r="T8" s="333">
        <v>0</v>
      </c>
      <c r="U8" s="338">
        <v>4.0021886969436413E-2</v>
      </c>
      <c r="V8" s="333">
        <v>512</v>
      </c>
      <c r="W8" s="333">
        <v>13305</v>
      </c>
      <c r="X8" s="334">
        <v>12793</v>
      </c>
      <c r="Y8" s="335">
        <v>0</v>
      </c>
      <c r="Z8" s="339">
        <v>0</v>
      </c>
      <c r="AA8" s="340" t="s">
        <v>459</v>
      </c>
      <c r="AB8" s="336" t="s">
        <v>112</v>
      </c>
      <c r="AC8" s="336" t="s">
        <v>300</v>
      </c>
      <c r="AD8" s="336" t="s">
        <v>198</v>
      </c>
      <c r="AE8" s="341">
        <v>0.11</v>
      </c>
      <c r="AF8" s="332">
        <v>1407</v>
      </c>
      <c r="AG8" s="337">
        <v>14200</v>
      </c>
      <c r="AH8" s="326">
        <v>1407</v>
      </c>
      <c r="AI8" s="342">
        <v>0.10998202141796298</v>
      </c>
      <c r="AJ8" s="328">
        <v>14</v>
      </c>
      <c r="AK8" s="328">
        <v>450</v>
      </c>
      <c r="AL8" s="328"/>
      <c r="AM8" s="328">
        <v>688</v>
      </c>
      <c r="AN8" s="328">
        <v>204888</v>
      </c>
      <c r="AO8" s="315">
        <v>3</v>
      </c>
      <c r="AP8" s="328"/>
      <c r="AQ8" s="329" t="s">
        <v>301</v>
      </c>
      <c r="AR8" s="329" t="s">
        <v>282</v>
      </c>
      <c r="AS8" s="313" t="s">
        <v>260</v>
      </c>
      <c r="AT8" s="313" t="s">
        <v>261</v>
      </c>
      <c r="AU8" s="313" t="s">
        <v>62</v>
      </c>
      <c r="AV8" s="329" t="s">
        <v>127</v>
      </c>
      <c r="AW8" s="329" t="s">
        <v>2530</v>
      </c>
      <c r="AX8" s="331" t="s">
        <v>2532</v>
      </c>
    </row>
    <row r="9" spans="1:50" ht="19.95" hidden="1" customHeight="1">
      <c r="A9" s="5" t="s">
        <v>562</v>
      </c>
      <c r="B9" s="313">
        <v>15021808</v>
      </c>
      <c r="C9" s="313" t="s">
        <v>500</v>
      </c>
      <c r="D9" s="313" t="s">
        <v>501</v>
      </c>
      <c r="E9" s="313" t="s">
        <v>54</v>
      </c>
      <c r="F9" s="313" t="s">
        <v>55</v>
      </c>
      <c r="G9" s="313" t="s">
        <v>564</v>
      </c>
      <c r="H9" s="313" t="s">
        <v>477</v>
      </c>
      <c r="I9" s="313" t="s">
        <v>478</v>
      </c>
      <c r="J9" s="314">
        <v>44480</v>
      </c>
      <c r="K9" s="313" t="s">
        <v>432</v>
      </c>
      <c r="L9" s="313" t="s">
        <v>432</v>
      </c>
      <c r="M9" s="313" t="s">
        <v>89</v>
      </c>
      <c r="N9" s="315">
        <v>2</v>
      </c>
      <c r="O9" s="315">
        <v>4</v>
      </c>
      <c r="P9" s="343">
        <v>11375</v>
      </c>
      <c r="Q9" s="338">
        <v>0.03</v>
      </c>
      <c r="R9" s="344">
        <v>341</v>
      </c>
      <c r="S9" s="338">
        <v>0</v>
      </c>
      <c r="T9" s="344">
        <v>0</v>
      </c>
      <c r="U9" s="338">
        <v>2.9978021978021976E-2</v>
      </c>
      <c r="V9" s="344">
        <v>341</v>
      </c>
      <c r="W9" s="344">
        <v>11716</v>
      </c>
      <c r="X9" s="345">
        <v>11700</v>
      </c>
      <c r="Y9" s="346">
        <v>325</v>
      </c>
      <c r="Z9" s="339">
        <v>2.86E-2</v>
      </c>
      <c r="AA9" s="340" t="s">
        <v>403</v>
      </c>
      <c r="AB9" s="347" t="s">
        <v>112</v>
      </c>
      <c r="AC9" s="347" t="s">
        <v>65</v>
      </c>
      <c r="AD9" s="347" t="s">
        <v>114</v>
      </c>
      <c r="AE9" s="341">
        <v>0.05</v>
      </c>
      <c r="AF9" s="343">
        <v>569</v>
      </c>
      <c r="AG9" s="348">
        <v>12269</v>
      </c>
      <c r="AH9" s="326">
        <v>894</v>
      </c>
      <c r="AI9" s="342">
        <v>7.8593406593406634E-2</v>
      </c>
      <c r="AJ9" s="328">
        <v>14</v>
      </c>
      <c r="AK9" s="328">
        <v>900</v>
      </c>
      <c r="AL9" s="328"/>
      <c r="AM9" s="328">
        <v>688</v>
      </c>
      <c r="AN9" s="328">
        <v>183254</v>
      </c>
      <c r="AO9" s="315">
        <v>4</v>
      </c>
      <c r="AP9" s="328"/>
      <c r="AQ9" s="329"/>
      <c r="AR9" s="329"/>
      <c r="AS9" s="313" t="s">
        <v>502</v>
      </c>
      <c r="AT9" s="313" t="s">
        <v>424</v>
      </c>
      <c r="AU9" s="313" t="s">
        <v>62</v>
      </c>
      <c r="AV9" s="242"/>
      <c r="AW9" s="242" t="s">
        <v>2530</v>
      </c>
      <c r="AX9" s="349" t="s">
        <v>2530</v>
      </c>
    </row>
    <row r="10" spans="1:50" ht="19.95" hidden="1" customHeight="1">
      <c r="A10" s="5" t="s">
        <v>562</v>
      </c>
      <c r="B10" s="5">
        <v>1705052</v>
      </c>
      <c r="C10" s="5" t="s">
        <v>852</v>
      </c>
      <c r="D10" s="5" t="s">
        <v>853</v>
      </c>
      <c r="E10" s="5" t="s">
        <v>54</v>
      </c>
      <c r="F10" s="5" t="s">
        <v>55</v>
      </c>
      <c r="G10" s="5" t="s">
        <v>1254</v>
      </c>
      <c r="H10" s="5" t="s">
        <v>846</v>
      </c>
      <c r="I10" s="5" t="s">
        <v>847</v>
      </c>
      <c r="J10" s="6">
        <v>39664</v>
      </c>
      <c r="K10" s="5" t="s">
        <v>105</v>
      </c>
      <c r="L10" s="5" t="s">
        <v>105</v>
      </c>
      <c r="M10" s="5" t="s">
        <v>107</v>
      </c>
      <c r="N10" s="7">
        <v>2</v>
      </c>
      <c r="O10" s="7">
        <v>5</v>
      </c>
      <c r="P10" s="350">
        <v>9678</v>
      </c>
      <c r="Q10" s="351">
        <v>0.06</v>
      </c>
      <c r="R10" s="352">
        <v>581</v>
      </c>
      <c r="S10" s="351">
        <v>7.7799999999999994E-2</v>
      </c>
      <c r="T10" s="352">
        <v>753</v>
      </c>
      <c r="U10" s="351">
        <v>0.13783839636288489</v>
      </c>
      <c r="V10" s="352">
        <v>1334</v>
      </c>
      <c r="W10" s="352">
        <v>11012</v>
      </c>
      <c r="X10" s="353">
        <v>11012</v>
      </c>
      <c r="Y10" s="354">
        <v>1334</v>
      </c>
      <c r="Z10" s="355">
        <v>0.13780000000000001</v>
      </c>
      <c r="AA10" s="356" t="s">
        <v>2533</v>
      </c>
      <c r="AB10" s="357" t="s">
        <v>112</v>
      </c>
      <c r="AC10" s="357" t="s">
        <v>854</v>
      </c>
      <c r="AD10" s="357" t="s">
        <v>198</v>
      </c>
      <c r="AE10" s="358">
        <v>0.05</v>
      </c>
      <c r="AF10" s="350">
        <v>484</v>
      </c>
      <c r="AG10" s="359">
        <v>11496</v>
      </c>
      <c r="AH10" s="18">
        <v>1818</v>
      </c>
      <c r="AI10" s="360">
        <v>0.18784872907625538</v>
      </c>
      <c r="AJ10" s="20">
        <v>14</v>
      </c>
      <c r="AK10" s="20">
        <v>450</v>
      </c>
      <c r="AL10" s="20"/>
      <c r="AM10" s="20">
        <v>688</v>
      </c>
      <c r="AN10" s="20">
        <v>167032</v>
      </c>
      <c r="AO10" s="7">
        <v>3</v>
      </c>
      <c r="AP10" s="20"/>
      <c r="AQ10" s="21" t="s">
        <v>855</v>
      </c>
      <c r="AR10" s="21" t="s">
        <v>413</v>
      </c>
      <c r="AS10" s="5" t="s">
        <v>809</v>
      </c>
      <c r="AT10" s="5" t="s">
        <v>261</v>
      </c>
      <c r="AU10" s="5" t="s">
        <v>62</v>
      </c>
      <c r="AV10" s="21"/>
      <c r="AW10" s="329" t="s">
        <v>2530</v>
      </c>
      <c r="AX10" s="145" t="s">
        <v>2530</v>
      </c>
    </row>
    <row r="11" spans="1:50" ht="19.95" hidden="1" customHeight="1">
      <c r="A11" s="5" t="s">
        <v>562</v>
      </c>
      <c r="B11" s="5">
        <v>1120271</v>
      </c>
      <c r="C11" s="5" t="s">
        <v>856</v>
      </c>
      <c r="D11" s="5" t="s">
        <v>857</v>
      </c>
      <c r="E11" s="5" t="s">
        <v>54</v>
      </c>
      <c r="F11" s="5" t="s">
        <v>55</v>
      </c>
      <c r="G11" s="5" t="s">
        <v>1254</v>
      </c>
      <c r="H11" s="5" t="s">
        <v>858</v>
      </c>
      <c r="I11" s="5" t="s">
        <v>859</v>
      </c>
      <c r="J11" s="6">
        <v>44113</v>
      </c>
      <c r="K11" s="5" t="s">
        <v>105</v>
      </c>
      <c r="L11" s="5" t="s">
        <v>860</v>
      </c>
      <c r="M11" s="5" t="s">
        <v>107</v>
      </c>
      <c r="N11" s="7">
        <v>2</v>
      </c>
      <c r="O11" s="7">
        <v>4</v>
      </c>
      <c r="P11" s="350">
        <v>9350</v>
      </c>
      <c r="Q11" s="351">
        <v>3.7500000000000006E-2</v>
      </c>
      <c r="R11" s="352">
        <v>351</v>
      </c>
      <c r="S11" s="351">
        <v>1.55E-2</v>
      </c>
      <c r="T11" s="352">
        <v>145</v>
      </c>
      <c r="U11" s="351">
        <v>5.3048128342245988E-2</v>
      </c>
      <c r="V11" s="352">
        <v>496</v>
      </c>
      <c r="W11" s="352">
        <v>9846</v>
      </c>
      <c r="X11" s="353">
        <v>9846</v>
      </c>
      <c r="Y11" s="354">
        <v>496</v>
      </c>
      <c r="Z11" s="355">
        <v>5.2999999999999999E-2</v>
      </c>
      <c r="AA11" s="356" t="s">
        <v>2534</v>
      </c>
      <c r="AB11" s="357" t="s">
        <v>112</v>
      </c>
      <c r="AC11" s="357" t="s">
        <v>854</v>
      </c>
      <c r="AD11" s="357" t="s">
        <v>198</v>
      </c>
      <c r="AE11" s="358">
        <v>0.1</v>
      </c>
      <c r="AF11" s="350">
        <v>935</v>
      </c>
      <c r="AG11" s="359">
        <v>10781</v>
      </c>
      <c r="AH11" s="18">
        <v>1431</v>
      </c>
      <c r="AI11" s="360">
        <v>0.15304812834224601</v>
      </c>
      <c r="AJ11" s="20">
        <v>14</v>
      </c>
      <c r="AK11" s="20">
        <v>450</v>
      </c>
      <c r="AL11" s="20"/>
      <c r="AM11" s="20">
        <v>688</v>
      </c>
      <c r="AN11" s="20">
        <v>157022</v>
      </c>
      <c r="AO11" s="7">
        <v>4</v>
      </c>
      <c r="AP11" s="20"/>
      <c r="AQ11" s="21" t="s">
        <v>861</v>
      </c>
      <c r="AR11" s="21" t="s">
        <v>115</v>
      </c>
      <c r="AS11" s="5" t="s">
        <v>809</v>
      </c>
      <c r="AT11" s="5" t="s">
        <v>261</v>
      </c>
      <c r="AU11" s="5" t="s">
        <v>62</v>
      </c>
      <c r="AV11" s="21"/>
      <c r="AW11" s="329" t="s">
        <v>2530</v>
      </c>
      <c r="AX11" s="349" t="s">
        <v>2530</v>
      </c>
    </row>
    <row r="12" spans="1:50" ht="19.95" hidden="1" customHeight="1">
      <c r="A12" s="5" t="s">
        <v>562</v>
      </c>
      <c r="B12" s="5">
        <v>1211016</v>
      </c>
      <c r="C12" s="5" t="s">
        <v>884</v>
      </c>
      <c r="D12" s="5" t="s">
        <v>885</v>
      </c>
      <c r="E12" s="5" t="s">
        <v>54</v>
      </c>
      <c r="F12" s="5" t="s">
        <v>55</v>
      </c>
      <c r="G12" s="5" t="s">
        <v>1254</v>
      </c>
      <c r="H12" s="5" t="s">
        <v>806</v>
      </c>
      <c r="I12" s="5" t="s">
        <v>807</v>
      </c>
      <c r="J12" s="6">
        <v>37999</v>
      </c>
      <c r="K12" s="5" t="s">
        <v>105</v>
      </c>
      <c r="L12" s="5" t="s">
        <v>886</v>
      </c>
      <c r="M12" s="5" t="s">
        <v>107</v>
      </c>
      <c r="N12" s="7">
        <v>2</v>
      </c>
      <c r="O12" s="7">
        <v>4</v>
      </c>
      <c r="P12" s="350">
        <v>8558</v>
      </c>
      <c r="Q12" s="351">
        <v>3.7500000000000006E-2</v>
      </c>
      <c r="R12" s="352">
        <v>321</v>
      </c>
      <c r="S12" s="351">
        <v>1.55E-2</v>
      </c>
      <c r="T12" s="352">
        <v>133</v>
      </c>
      <c r="U12" s="351">
        <v>5.3049777985510631E-2</v>
      </c>
      <c r="V12" s="352">
        <v>454</v>
      </c>
      <c r="W12" s="352">
        <v>9012</v>
      </c>
      <c r="X12" s="353">
        <v>9012</v>
      </c>
      <c r="Y12" s="354">
        <v>454</v>
      </c>
      <c r="Z12" s="355">
        <v>5.2999999999999999E-2</v>
      </c>
      <c r="AA12" s="356" t="s">
        <v>2534</v>
      </c>
      <c r="AB12" s="357" t="s">
        <v>112</v>
      </c>
      <c r="AC12" s="357" t="s">
        <v>854</v>
      </c>
      <c r="AD12" s="357" t="s">
        <v>198</v>
      </c>
      <c r="AE12" s="358">
        <v>0.1</v>
      </c>
      <c r="AF12" s="350">
        <v>856</v>
      </c>
      <c r="AG12" s="359">
        <v>9868</v>
      </c>
      <c r="AH12" s="18">
        <v>1310</v>
      </c>
      <c r="AI12" s="360">
        <v>0.15307314793175975</v>
      </c>
      <c r="AJ12" s="20">
        <v>14</v>
      </c>
      <c r="AK12" s="20">
        <v>450</v>
      </c>
      <c r="AL12" s="20"/>
      <c r="AM12" s="20">
        <v>688</v>
      </c>
      <c r="AN12" s="20">
        <v>144240</v>
      </c>
      <c r="AO12" s="7">
        <v>4</v>
      </c>
      <c r="AP12" s="20"/>
      <c r="AQ12" s="21" t="s">
        <v>887</v>
      </c>
      <c r="AR12" s="21" t="s">
        <v>115</v>
      </c>
      <c r="AS12" s="5" t="s">
        <v>809</v>
      </c>
      <c r="AT12" s="5" t="s">
        <v>261</v>
      </c>
      <c r="AU12" s="5" t="s">
        <v>62</v>
      </c>
      <c r="AV12" s="21"/>
      <c r="AW12" s="329" t="s">
        <v>2530</v>
      </c>
      <c r="AX12" s="145" t="s">
        <v>2530</v>
      </c>
    </row>
    <row r="13" spans="1:50" ht="19.95" hidden="1" customHeight="1">
      <c r="A13" s="5" t="s">
        <v>562</v>
      </c>
      <c r="B13" s="5">
        <v>15021228</v>
      </c>
      <c r="C13" s="5" t="s">
        <v>904</v>
      </c>
      <c r="D13" s="5" t="s">
        <v>905</v>
      </c>
      <c r="E13" s="5" t="s">
        <v>54</v>
      </c>
      <c r="F13" s="5" t="s">
        <v>55</v>
      </c>
      <c r="G13" s="5" t="s">
        <v>1254</v>
      </c>
      <c r="H13" s="5" t="s">
        <v>890</v>
      </c>
      <c r="I13" s="5" t="s">
        <v>891</v>
      </c>
      <c r="J13" s="6">
        <v>44300</v>
      </c>
      <c r="K13" s="5" t="s">
        <v>105</v>
      </c>
      <c r="L13" s="5" t="s">
        <v>906</v>
      </c>
      <c r="M13" s="5" t="s">
        <v>107</v>
      </c>
      <c r="N13" s="7">
        <v>2</v>
      </c>
      <c r="O13" s="7">
        <v>4</v>
      </c>
      <c r="P13" s="350">
        <v>8306</v>
      </c>
      <c r="Q13" s="361">
        <v>3.7500000000000006E-2</v>
      </c>
      <c r="R13" s="352">
        <v>311</v>
      </c>
      <c r="S13" s="361">
        <v>1.55E-2</v>
      </c>
      <c r="T13" s="352">
        <v>129</v>
      </c>
      <c r="U13" s="361">
        <v>5.2973753912834098E-2</v>
      </c>
      <c r="V13" s="352">
        <v>440</v>
      </c>
      <c r="W13" s="352">
        <v>8746</v>
      </c>
      <c r="X13" s="353">
        <v>8350</v>
      </c>
      <c r="Y13" s="354">
        <v>44</v>
      </c>
      <c r="Z13" s="362">
        <v>5.3E-3</v>
      </c>
      <c r="AA13" s="363" t="s">
        <v>380</v>
      </c>
      <c r="AB13" s="357" t="s">
        <v>112</v>
      </c>
      <c r="AC13" s="357" t="s">
        <v>854</v>
      </c>
      <c r="AD13" s="357" t="s">
        <v>198</v>
      </c>
      <c r="AE13" s="364">
        <v>7.2599999999999998E-2</v>
      </c>
      <c r="AF13" s="350">
        <v>603</v>
      </c>
      <c r="AG13" s="359">
        <v>8953</v>
      </c>
      <c r="AH13" s="18">
        <v>647</v>
      </c>
      <c r="AI13" s="365">
        <v>7.7895497230917377E-2</v>
      </c>
      <c r="AJ13" s="20">
        <v>14</v>
      </c>
      <c r="AK13" s="20">
        <v>450</v>
      </c>
      <c r="AL13" s="20"/>
      <c r="AM13" s="20">
        <v>688</v>
      </c>
      <c r="AN13" s="20">
        <v>131430</v>
      </c>
      <c r="AO13" s="7">
        <v>3</v>
      </c>
      <c r="AP13" s="20"/>
      <c r="AQ13" s="21" t="s">
        <v>907</v>
      </c>
      <c r="AR13" s="21" t="s">
        <v>282</v>
      </c>
      <c r="AS13" s="5" t="s">
        <v>900</v>
      </c>
      <c r="AT13" s="5" t="s">
        <v>261</v>
      </c>
      <c r="AU13" s="5" t="s">
        <v>425</v>
      </c>
      <c r="AV13" s="21"/>
      <c r="AW13" s="329" t="s">
        <v>2530</v>
      </c>
      <c r="AX13" s="349" t="s">
        <v>180</v>
      </c>
    </row>
    <row r="14" spans="1:50" ht="19.95" hidden="1" customHeight="1">
      <c r="A14" s="5" t="s">
        <v>562</v>
      </c>
      <c r="B14" s="5">
        <v>1213149</v>
      </c>
      <c r="C14" s="5" t="s">
        <v>931</v>
      </c>
      <c r="D14" s="5" t="s">
        <v>932</v>
      </c>
      <c r="E14" s="5" t="s">
        <v>54</v>
      </c>
      <c r="F14" s="5" t="s">
        <v>55</v>
      </c>
      <c r="G14" s="5" t="s">
        <v>1254</v>
      </c>
      <c r="H14" s="5" t="s">
        <v>933</v>
      </c>
      <c r="I14" s="5" t="s">
        <v>825</v>
      </c>
      <c r="J14" s="6">
        <v>40725</v>
      </c>
      <c r="K14" s="5" t="s">
        <v>105</v>
      </c>
      <c r="L14" s="5" t="s">
        <v>934</v>
      </c>
      <c r="M14" s="5" t="s">
        <v>107</v>
      </c>
      <c r="N14" s="7">
        <v>2</v>
      </c>
      <c r="O14" s="7">
        <v>4</v>
      </c>
      <c r="P14" s="350">
        <v>10342</v>
      </c>
      <c r="Q14" s="351">
        <v>0.03</v>
      </c>
      <c r="R14" s="352">
        <v>310</v>
      </c>
      <c r="S14" s="351">
        <v>0</v>
      </c>
      <c r="T14" s="352">
        <v>0</v>
      </c>
      <c r="U14" s="351">
        <v>2.9974859795010637E-2</v>
      </c>
      <c r="V14" s="352">
        <v>310</v>
      </c>
      <c r="W14" s="352">
        <v>10652</v>
      </c>
      <c r="X14" s="353">
        <v>10342</v>
      </c>
      <c r="Y14" s="354">
        <v>0</v>
      </c>
      <c r="Z14" s="355">
        <v>0</v>
      </c>
      <c r="AA14" s="356" t="s">
        <v>403</v>
      </c>
      <c r="AB14" s="357" t="s">
        <v>112</v>
      </c>
      <c r="AC14" s="357" t="s">
        <v>854</v>
      </c>
      <c r="AD14" s="357" t="s">
        <v>198</v>
      </c>
      <c r="AE14" s="358">
        <v>0.16800000000000001</v>
      </c>
      <c r="AF14" s="350">
        <v>1737</v>
      </c>
      <c r="AG14" s="359">
        <v>12079</v>
      </c>
      <c r="AH14" s="18">
        <v>1737</v>
      </c>
      <c r="AI14" s="360">
        <v>0.1679559079481725</v>
      </c>
      <c r="AJ14" s="20">
        <v>14</v>
      </c>
      <c r="AK14" s="20">
        <v>450</v>
      </c>
      <c r="AL14" s="20"/>
      <c r="AM14" s="20">
        <v>688</v>
      </c>
      <c r="AN14" s="20">
        <v>175194</v>
      </c>
      <c r="AO14" s="7">
        <v>3</v>
      </c>
      <c r="AP14" s="20"/>
      <c r="AQ14" s="21" t="s">
        <v>935</v>
      </c>
      <c r="AR14" s="21" t="s">
        <v>282</v>
      </c>
      <c r="AS14" s="5" t="s">
        <v>936</v>
      </c>
      <c r="AT14" s="5" t="s">
        <v>261</v>
      </c>
      <c r="AU14" s="5" t="s">
        <v>62</v>
      </c>
      <c r="AV14" s="21"/>
      <c r="AW14" s="329" t="s">
        <v>2530</v>
      </c>
      <c r="AX14" s="145" t="s">
        <v>2532</v>
      </c>
    </row>
    <row r="15" spans="1:50" ht="19.95" customHeight="1">
      <c r="A15" s="5" t="s">
        <v>562</v>
      </c>
      <c r="B15" s="5">
        <v>15021373</v>
      </c>
      <c r="C15" s="5" t="s">
        <v>1030</v>
      </c>
      <c r="D15" s="5" t="s">
        <v>1031</v>
      </c>
      <c r="E15" s="5" t="s">
        <v>54</v>
      </c>
      <c r="F15" s="5" t="s">
        <v>55</v>
      </c>
      <c r="G15" s="5" t="s">
        <v>1254</v>
      </c>
      <c r="H15" s="5" t="s">
        <v>1032</v>
      </c>
      <c r="I15" s="5" t="s">
        <v>830</v>
      </c>
      <c r="J15" s="6">
        <v>44349</v>
      </c>
      <c r="K15" s="5" t="s">
        <v>87</v>
      </c>
      <c r="L15" s="5" t="s">
        <v>815</v>
      </c>
      <c r="M15" s="5" t="s">
        <v>89</v>
      </c>
      <c r="N15" s="7">
        <v>2</v>
      </c>
      <c r="O15" s="7">
        <v>5</v>
      </c>
      <c r="P15" s="350">
        <v>15564</v>
      </c>
      <c r="Q15" s="361">
        <v>0.04</v>
      </c>
      <c r="R15" s="352">
        <v>623</v>
      </c>
      <c r="S15" s="361">
        <v>0</v>
      </c>
      <c r="T15" s="352">
        <v>0</v>
      </c>
      <c r="U15" s="361">
        <v>4.002827036751478E-2</v>
      </c>
      <c r="V15" s="352">
        <v>623</v>
      </c>
      <c r="W15" s="352">
        <v>16187</v>
      </c>
      <c r="X15" s="353">
        <v>15564</v>
      </c>
      <c r="Y15" s="354">
        <v>0</v>
      </c>
      <c r="Z15" s="362">
        <v>0</v>
      </c>
      <c r="AA15" s="363" t="s">
        <v>459</v>
      </c>
      <c r="AB15" s="357" t="s">
        <v>112</v>
      </c>
      <c r="AC15" s="357" t="s">
        <v>65</v>
      </c>
      <c r="AD15" s="357" t="s">
        <v>114</v>
      </c>
      <c r="AE15" s="364">
        <v>7.0000000000000007E-2</v>
      </c>
      <c r="AF15" s="350">
        <v>1089</v>
      </c>
      <c r="AG15" s="359">
        <v>16653</v>
      </c>
      <c r="AH15" s="18">
        <v>1089</v>
      </c>
      <c r="AI15" s="365">
        <v>6.9969159599074793E-2</v>
      </c>
      <c r="AJ15" s="20">
        <v>14</v>
      </c>
      <c r="AK15" s="20">
        <v>450</v>
      </c>
      <c r="AL15" s="20"/>
      <c r="AM15" s="20">
        <v>688</v>
      </c>
      <c r="AN15" s="20">
        <v>239230</v>
      </c>
      <c r="AO15" s="7">
        <v>3</v>
      </c>
      <c r="AP15" s="20"/>
      <c r="AQ15" s="21" t="s">
        <v>1033</v>
      </c>
      <c r="AR15" s="21" t="s">
        <v>282</v>
      </c>
      <c r="AS15" s="5" t="s">
        <v>1024</v>
      </c>
      <c r="AT15" s="5" t="s">
        <v>261</v>
      </c>
      <c r="AU15" s="5" t="s">
        <v>62</v>
      </c>
      <c r="AV15" s="21"/>
      <c r="AW15" s="21" t="s">
        <v>2546</v>
      </c>
      <c r="AX15" s="349" t="s">
        <v>2532</v>
      </c>
    </row>
    <row r="16" spans="1:50" ht="19.95" hidden="1" customHeight="1">
      <c r="A16" s="5" t="s">
        <v>562</v>
      </c>
      <c r="B16" s="5">
        <v>15021707</v>
      </c>
      <c r="C16" s="5" t="s">
        <v>1042</v>
      </c>
      <c r="D16" s="5" t="s">
        <v>1043</v>
      </c>
      <c r="E16" s="5" t="s">
        <v>54</v>
      </c>
      <c r="F16" s="5" t="s">
        <v>55</v>
      </c>
      <c r="G16" s="5" t="s">
        <v>1254</v>
      </c>
      <c r="H16" s="5" t="s">
        <v>1044</v>
      </c>
      <c r="I16" s="5" t="s">
        <v>830</v>
      </c>
      <c r="J16" s="6">
        <v>44440</v>
      </c>
      <c r="K16" s="5" t="s">
        <v>105</v>
      </c>
      <c r="L16" s="5" t="s">
        <v>950</v>
      </c>
      <c r="M16" s="5" t="s">
        <v>107</v>
      </c>
      <c r="N16" s="7">
        <v>2</v>
      </c>
      <c r="O16" s="7">
        <v>4</v>
      </c>
      <c r="P16" s="350">
        <v>13000</v>
      </c>
      <c r="Q16" s="361">
        <v>0.03</v>
      </c>
      <c r="R16" s="352">
        <v>390</v>
      </c>
      <c r="S16" s="361">
        <v>0</v>
      </c>
      <c r="T16" s="352">
        <v>0</v>
      </c>
      <c r="U16" s="361">
        <v>0.03</v>
      </c>
      <c r="V16" s="352">
        <v>390</v>
      </c>
      <c r="W16" s="352">
        <v>13390</v>
      </c>
      <c r="X16" s="353">
        <v>13000</v>
      </c>
      <c r="Y16" s="354">
        <v>0</v>
      </c>
      <c r="Z16" s="362">
        <v>0</v>
      </c>
      <c r="AA16" s="363" t="s">
        <v>403</v>
      </c>
      <c r="AB16" s="357" t="s">
        <v>112</v>
      </c>
      <c r="AC16" s="357" t="s">
        <v>815</v>
      </c>
      <c r="AD16" s="357" t="s">
        <v>198</v>
      </c>
      <c r="AE16" s="364">
        <v>7.6999999999999999E-2</v>
      </c>
      <c r="AF16" s="350">
        <v>1001</v>
      </c>
      <c r="AG16" s="359">
        <v>14001</v>
      </c>
      <c r="AH16" s="18">
        <v>1001</v>
      </c>
      <c r="AI16" s="365">
        <v>7.6999999999999957E-2</v>
      </c>
      <c r="AJ16" s="20">
        <v>14</v>
      </c>
      <c r="AK16" s="20">
        <v>450</v>
      </c>
      <c r="AL16" s="20"/>
      <c r="AM16" s="20">
        <v>688</v>
      </c>
      <c r="AN16" s="20">
        <v>202102</v>
      </c>
      <c r="AO16" s="7">
        <v>3</v>
      </c>
      <c r="AP16" s="20"/>
      <c r="AQ16" s="21" t="s">
        <v>1045</v>
      </c>
      <c r="AR16" s="21" t="s">
        <v>282</v>
      </c>
      <c r="AS16" s="5" t="s">
        <v>1024</v>
      </c>
      <c r="AT16" s="5" t="s">
        <v>261</v>
      </c>
      <c r="AU16" s="5" t="s">
        <v>62</v>
      </c>
      <c r="AV16" s="21"/>
      <c r="AW16" s="329" t="s">
        <v>2530</v>
      </c>
      <c r="AX16" s="145" t="s">
        <v>2532</v>
      </c>
    </row>
    <row r="17" spans="1:50" ht="19.95" hidden="1" customHeight="1">
      <c r="A17" s="5" t="s">
        <v>562</v>
      </c>
      <c r="B17" s="5">
        <v>15002626</v>
      </c>
      <c r="C17" s="5" t="s">
        <v>85</v>
      </c>
      <c r="D17" s="5" t="s">
        <v>86</v>
      </c>
      <c r="E17" s="5" t="s">
        <v>54</v>
      </c>
      <c r="F17" s="5" t="s">
        <v>55</v>
      </c>
      <c r="G17" s="5" t="s">
        <v>1254</v>
      </c>
      <c r="H17" s="5" t="s">
        <v>1093</v>
      </c>
      <c r="I17" s="5" t="s">
        <v>1094</v>
      </c>
      <c r="J17" s="6">
        <v>40360</v>
      </c>
      <c r="K17" s="5" t="s">
        <v>105</v>
      </c>
      <c r="L17" s="5" t="s">
        <v>950</v>
      </c>
      <c r="M17" s="5" t="s">
        <v>107</v>
      </c>
      <c r="N17" s="7">
        <v>2</v>
      </c>
      <c r="O17" s="7">
        <v>5</v>
      </c>
      <c r="P17" s="366">
        <v>9860</v>
      </c>
      <c r="Q17" s="351">
        <v>0.03</v>
      </c>
      <c r="R17" s="367">
        <v>296</v>
      </c>
      <c r="S17" s="351">
        <v>0</v>
      </c>
      <c r="T17" s="367">
        <v>0</v>
      </c>
      <c r="U17" s="351">
        <v>3.0020283975659229E-2</v>
      </c>
      <c r="V17" s="367">
        <v>296</v>
      </c>
      <c r="W17" s="367">
        <v>10156</v>
      </c>
      <c r="X17" s="368">
        <v>10200</v>
      </c>
      <c r="Y17" s="369">
        <v>340</v>
      </c>
      <c r="Z17" s="355">
        <v>3.4500000000000003E-2</v>
      </c>
      <c r="AA17" s="356" t="s">
        <v>403</v>
      </c>
      <c r="AB17" s="370" t="s">
        <v>112</v>
      </c>
      <c r="AC17" s="370" t="s">
        <v>815</v>
      </c>
      <c r="AD17" s="370" t="s">
        <v>198</v>
      </c>
      <c r="AE17" s="358">
        <v>0.05</v>
      </c>
      <c r="AF17" s="366">
        <v>493</v>
      </c>
      <c r="AG17" s="371">
        <v>10693</v>
      </c>
      <c r="AH17" s="18">
        <v>833</v>
      </c>
      <c r="AI17" s="360">
        <v>8.4482758620689546E-2</v>
      </c>
      <c r="AJ17" s="20">
        <v>14</v>
      </c>
      <c r="AK17" s="20">
        <v>450</v>
      </c>
      <c r="AL17" s="20"/>
      <c r="AM17" s="20">
        <v>688</v>
      </c>
      <c r="AN17" s="20">
        <v>155790</v>
      </c>
      <c r="AO17" s="7">
        <v>3</v>
      </c>
      <c r="AP17" s="20"/>
      <c r="AQ17" s="22" t="s">
        <v>1098</v>
      </c>
      <c r="AR17" s="21" t="s">
        <v>413</v>
      </c>
      <c r="AS17" s="5" t="s">
        <v>1095</v>
      </c>
      <c r="AT17" s="5" t="s">
        <v>261</v>
      </c>
      <c r="AU17" s="5" t="s">
        <v>62</v>
      </c>
      <c r="AV17" s="21"/>
      <c r="AW17" s="329" t="s">
        <v>2530</v>
      </c>
      <c r="AX17" s="349" t="s">
        <v>2530</v>
      </c>
    </row>
    <row r="18" spans="1:50" ht="19.95" hidden="1" customHeight="1">
      <c r="A18" s="5" t="s">
        <v>562</v>
      </c>
      <c r="B18" s="5">
        <v>15020110</v>
      </c>
      <c r="C18" s="5" t="s">
        <v>1105</v>
      </c>
      <c r="D18" s="5" t="s">
        <v>1106</v>
      </c>
      <c r="E18" s="5" t="s">
        <v>54</v>
      </c>
      <c r="F18" s="5" t="s">
        <v>55</v>
      </c>
      <c r="G18" s="5" t="s">
        <v>1254</v>
      </c>
      <c r="H18" s="5" t="s">
        <v>1107</v>
      </c>
      <c r="I18" s="5" t="s">
        <v>1108</v>
      </c>
      <c r="J18" s="6">
        <v>44013</v>
      </c>
      <c r="K18" s="5" t="s">
        <v>105</v>
      </c>
      <c r="L18" s="5" t="s">
        <v>1109</v>
      </c>
      <c r="M18" s="5" t="s">
        <v>107</v>
      </c>
      <c r="N18" s="7">
        <v>2</v>
      </c>
      <c r="O18" s="7">
        <v>4</v>
      </c>
      <c r="P18" s="366">
        <v>8720</v>
      </c>
      <c r="Q18" s="351">
        <v>0.03</v>
      </c>
      <c r="R18" s="367">
        <v>262</v>
      </c>
      <c r="S18" s="351">
        <v>0</v>
      </c>
      <c r="T18" s="367">
        <v>0</v>
      </c>
      <c r="U18" s="351">
        <v>3.0045871559633029E-2</v>
      </c>
      <c r="V18" s="367">
        <v>262</v>
      </c>
      <c r="W18" s="367">
        <v>8982</v>
      </c>
      <c r="X18" s="368">
        <v>9020</v>
      </c>
      <c r="Y18" s="369">
        <v>300</v>
      </c>
      <c r="Z18" s="355">
        <v>3.44E-2</v>
      </c>
      <c r="AA18" s="356" t="s">
        <v>434</v>
      </c>
      <c r="AB18" s="370" t="s">
        <v>112</v>
      </c>
      <c r="AC18" s="370" t="s">
        <v>815</v>
      </c>
      <c r="AD18" s="370" t="s">
        <v>198</v>
      </c>
      <c r="AE18" s="358">
        <v>0.05</v>
      </c>
      <c r="AF18" s="366">
        <v>436</v>
      </c>
      <c r="AG18" s="371">
        <v>9456</v>
      </c>
      <c r="AH18" s="18">
        <v>736</v>
      </c>
      <c r="AI18" s="360">
        <v>8.4403669724770536E-2</v>
      </c>
      <c r="AJ18" s="20">
        <v>14</v>
      </c>
      <c r="AK18" s="20">
        <v>450</v>
      </c>
      <c r="AL18" s="20"/>
      <c r="AM18" s="20">
        <v>688</v>
      </c>
      <c r="AN18" s="20">
        <v>138472</v>
      </c>
      <c r="AO18" s="7">
        <v>3</v>
      </c>
      <c r="AP18" s="20"/>
      <c r="AQ18" s="22" t="s">
        <v>1110</v>
      </c>
      <c r="AR18" s="21" t="s">
        <v>413</v>
      </c>
      <c r="AS18" s="5" t="s">
        <v>1095</v>
      </c>
      <c r="AT18" s="5" t="s">
        <v>261</v>
      </c>
      <c r="AU18" s="5" t="s">
        <v>62</v>
      </c>
      <c r="AV18" s="21"/>
      <c r="AW18" s="329" t="s">
        <v>2530</v>
      </c>
      <c r="AX18" s="145" t="s">
        <v>2530</v>
      </c>
    </row>
    <row r="19" spans="1:50" ht="19.95" hidden="1" customHeight="1">
      <c r="A19" s="5" t="s">
        <v>562</v>
      </c>
      <c r="B19" s="5">
        <v>1708021</v>
      </c>
      <c r="C19" s="5" t="s">
        <v>1126</v>
      </c>
      <c r="D19" s="5" t="s">
        <v>1127</v>
      </c>
      <c r="E19" s="5" t="s">
        <v>54</v>
      </c>
      <c r="F19" s="5" t="s">
        <v>55</v>
      </c>
      <c r="G19" s="5" t="s">
        <v>1254</v>
      </c>
      <c r="H19" s="5" t="s">
        <v>1117</v>
      </c>
      <c r="I19" s="5" t="s">
        <v>1108</v>
      </c>
      <c r="J19" s="6">
        <v>40764</v>
      </c>
      <c r="K19" s="5" t="s">
        <v>105</v>
      </c>
      <c r="L19" s="5" t="s">
        <v>105</v>
      </c>
      <c r="M19" s="5" t="s">
        <v>107</v>
      </c>
      <c r="N19" s="7">
        <v>2</v>
      </c>
      <c r="O19" s="7">
        <v>5</v>
      </c>
      <c r="P19" s="366">
        <v>7903</v>
      </c>
      <c r="Q19" s="351">
        <v>0.06</v>
      </c>
      <c r="R19" s="367">
        <v>474</v>
      </c>
      <c r="S19" s="351">
        <v>7.7799999999999994E-2</v>
      </c>
      <c r="T19" s="367">
        <v>615</v>
      </c>
      <c r="U19" s="351">
        <v>0.13779577375680122</v>
      </c>
      <c r="V19" s="367">
        <v>1089</v>
      </c>
      <c r="W19" s="367">
        <v>8992</v>
      </c>
      <c r="X19" s="368">
        <v>8800</v>
      </c>
      <c r="Y19" s="369">
        <v>897</v>
      </c>
      <c r="Z19" s="355">
        <v>0.1135</v>
      </c>
      <c r="AA19" s="356" t="s">
        <v>2535</v>
      </c>
      <c r="AB19" s="370" t="s">
        <v>112</v>
      </c>
      <c r="AC19" s="370" t="s">
        <v>815</v>
      </c>
      <c r="AD19" s="370" t="s">
        <v>198</v>
      </c>
      <c r="AE19" s="358">
        <v>0.05</v>
      </c>
      <c r="AF19" s="366">
        <v>395</v>
      </c>
      <c r="AG19" s="371">
        <v>9195</v>
      </c>
      <c r="AH19" s="18">
        <v>1292</v>
      </c>
      <c r="AI19" s="360">
        <v>0.16348222194103501</v>
      </c>
      <c r="AJ19" s="20">
        <v>14</v>
      </c>
      <c r="AK19" s="20">
        <v>450</v>
      </c>
      <c r="AL19" s="20"/>
      <c r="AM19" s="20">
        <v>688</v>
      </c>
      <c r="AN19" s="20">
        <v>134818</v>
      </c>
      <c r="AO19" s="7">
        <v>4</v>
      </c>
      <c r="AP19" s="20"/>
      <c r="AQ19" s="22" t="s">
        <v>1128</v>
      </c>
      <c r="AR19" s="21" t="s">
        <v>413</v>
      </c>
      <c r="AS19" s="5" t="s">
        <v>1095</v>
      </c>
      <c r="AT19" s="5" t="s">
        <v>261</v>
      </c>
      <c r="AU19" s="5" t="s">
        <v>62</v>
      </c>
      <c r="AV19" s="21"/>
      <c r="AW19" s="329" t="s">
        <v>2530</v>
      </c>
      <c r="AX19" s="349" t="s">
        <v>2530</v>
      </c>
    </row>
    <row r="20" spans="1:50" ht="19.95" hidden="1" customHeight="1">
      <c r="A20" s="5" t="s">
        <v>562</v>
      </c>
      <c r="B20" s="5">
        <v>15020957</v>
      </c>
      <c r="C20" s="5" t="s">
        <v>1131</v>
      </c>
      <c r="D20" s="5" t="s">
        <v>1132</v>
      </c>
      <c r="E20" s="5" t="s">
        <v>54</v>
      </c>
      <c r="F20" s="5" t="s">
        <v>55</v>
      </c>
      <c r="G20" s="5" t="s">
        <v>1254</v>
      </c>
      <c r="H20" s="5" t="s">
        <v>1133</v>
      </c>
      <c r="I20" s="5" t="s">
        <v>876</v>
      </c>
      <c r="J20" s="6">
        <v>44265</v>
      </c>
      <c r="K20" s="5" t="s">
        <v>105</v>
      </c>
      <c r="L20" s="5" t="s">
        <v>1134</v>
      </c>
      <c r="M20" s="5" t="s">
        <v>107</v>
      </c>
      <c r="N20" s="7">
        <v>2</v>
      </c>
      <c r="O20" s="7">
        <v>4</v>
      </c>
      <c r="P20" s="366">
        <v>12634</v>
      </c>
      <c r="Q20" s="351">
        <v>3.7500000000000006E-2</v>
      </c>
      <c r="R20" s="367">
        <v>474</v>
      </c>
      <c r="S20" s="351">
        <v>1.55E-2</v>
      </c>
      <c r="T20" s="367">
        <v>196</v>
      </c>
      <c r="U20" s="351">
        <v>5.3031502295393385E-2</v>
      </c>
      <c r="V20" s="367">
        <v>670</v>
      </c>
      <c r="W20" s="367">
        <v>13304</v>
      </c>
      <c r="X20" s="368">
        <v>13304</v>
      </c>
      <c r="Y20" s="369">
        <v>670</v>
      </c>
      <c r="Z20" s="355">
        <v>5.2999999999999999E-2</v>
      </c>
      <c r="AA20" s="356" t="s">
        <v>380</v>
      </c>
      <c r="AB20" s="370" t="s">
        <v>112</v>
      </c>
      <c r="AC20" s="370" t="s">
        <v>1135</v>
      </c>
      <c r="AD20" s="370" t="s">
        <v>198</v>
      </c>
      <c r="AE20" s="358">
        <v>0.05</v>
      </c>
      <c r="AF20" s="366">
        <v>632</v>
      </c>
      <c r="AG20" s="371">
        <v>13936</v>
      </c>
      <c r="AH20" s="18">
        <v>1302</v>
      </c>
      <c r="AI20" s="360">
        <v>0.1030552477441824</v>
      </c>
      <c r="AJ20" s="20">
        <v>14</v>
      </c>
      <c r="AK20" s="20">
        <v>450</v>
      </c>
      <c r="AL20" s="20"/>
      <c r="AM20" s="20">
        <v>688</v>
      </c>
      <c r="AN20" s="20">
        <v>201192</v>
      </c>
      <c r="AO20" s="7">
        <v>4</v>
      </c>
      <c r="AP20" s="20"/>
      <c r="AQ20" s="22" t="s">
        <v>1136</v>
      </c>
      <c r="AR20" s="21" t="s">
        <v>413</v>
      </c>
      <c r="AS20" s="5" t="s">
        <v>1095</v>
      </c>
      <c r="AT20" s="5" t="s">
        <v>261</v>
      </c>
      <c r="AU20" s="5" t="s">
        <v>62</v>
      </c>
      <c r="AV20" s="21"/>
      <c r="AW20" s="329" t="s">
        <v>2530</v>
      </c>
      <c r="AX20" s="145" t="s">
        <v>2530</v>
      </c>
    </row>
    <row r="21" spans="1:50" ht="19.95" customHeight="1">
      <c r="A21" s="5" t="s">
        <v>562</v>
      </c>
      <c r="B21" s="5">
        <v>15020450</v>
      </c>
      <c r="C21" s="5" t="s">
        <v>1140</v>
      </c>
      <c r="D21" s="408" t="s">
        <v>1141</v>
      </c>
      <c r="E21" s="5" t="s">
        <v>1139</v>
      </c>
      <c r="F21" s="5" t="s">
        <v>55</v>
      </c>
      <c r="G21" s="5" t="s">
        <v>1254</v>
      </c>
      <c r="H21" s="5" t="s">
        <v>1133</v>
      </c>
      <c r="I21" s="5" t="s">
        <v>876</v>
      </c>
      <c r="J21" s="6">
        <v>44378</v>
      </c>
      <c r="K21" s="5" t="s">
        <v>594</v>
      </c>
      <c r="L21" s="5" t="s">
        <v>594</v>
      </c>
      <c r="M21" s="5" t="s">
        <v>568</v>
      </c>
      <c r="N21" s="7">
        <v>2</v>
      </c>
      <c r="O21" s="7">
        <v>3</v>
      </c>
      <c r="P21" s="366">
        <v>5100</v>
      </c>
      <c r="Q21" s="351">
        <v>0</v>
      </c>
      <c r="R21" s="367">
        <v>0</v>
      </c>
      <c r="S21" s="351">
        <v>0</v>
      </c>
      <c r="T21" s="367">
        <v>0</v>
      </c>
      <c r="U21" s="351">
        <v>0</v>
      </c>
      <c r="V21" s="367">
        <v>0</v>
      </c>
      <c r="W21" s="367">
        <v>5100</v>
      </c>
      <c r="X21" s="368">
        <v>5100</v>
      </c>
      <c r="Y21" s="369">
        <v>0</v>
      </c>
      <c r="Z21" s="355">
        <v>0</v>
      </c>
      <c r="AA21" s="356" t="s">
        <v>385</v>
      </c>
      <c r="AB21" s="370" t="s">
        <v>112</v>
      </c>
      <c r="AC21" s="370" t="s">
        <v>1142</v>
      </c>
      <c r="AD21" s="370" t="s">
        <v>609</v>
      </c>
      <c r="AE21" s="358">
        <v>0.1356</v>
      </c>
      <c r="AF21" s="366">
        <v>692</v>
      </c>
      <c r="AG21" s="371">
        <v>5792</v>
      </c>
      <c r="AH21" s="18">
        <v>692</v>
      </c>
      <c r="AI21" s="360">
        <v>0.13568627450980397</v>
      </c>
      <c r="AJ21" s="20">
        <v>14</v>
      </c>
      <c r="AK21" s="20">
        <v>500</v>
      </c>
      <c r="AL21" s="20"/>
      <c r="AM21" s="20">
        <v>688</v>
      </c>
      <c r="AN21" s="20">
        <v>87776</v>
      </c>
      <c r="AO21" s="7">
        <v>4</v>
      </c>
      <c r="AP21" s="20"/>
      <c r="AQ21" s="22" t="s">
        <v>1143</v>
      </c>
      <c r="AR21" s="21" t="s">
        <v>413</v>
      </c>
      <c r="AS21" s="5" t="s">
        <v>1095</v>
      </c>
      <c r="AT21" s="5" t="s">
        <v>261</v>
      </c>
      <c r="AU21" s="5" t="s">
        <v>62</v>
      </c>
      <c r="AV21" s="21"/>
      <c r="AW21" s="21" t="s">
        <v>2546</v>
      </c>
      <c r="AX21" s="349" t="s">
        <v>2530</v>
      </c>
    </row>
    <row r="22" spans="1:50" ht="19.95" customHeight="1">
      <c r="A22" s="5" t="s">
        <v>562</v>
      </c>
      <c r="B22" s="5">
        <v>1120211</v>
      </c>
      <c r="C22" s="5" t="s">
        <v>1229</v>
      </c>
      <c r="D22" s="5" t="s">
        <v>1230</v>
      </c>
      <c r="E22" s="5" t="s">
        <v>54</v>
      </c>
      <c r="F22" s="5" t="s">
        <v>55</v>
      </c>
      <c r="G22" s="5" t="s">
        <v>1254</v>
      </c>
      <c r="H22" s="5" t="s">
        <v>1224</v>
      </c>
      <c r="I22" s="5" t="s">
        <v>835</v>
      </c>
      <c r="J22" s="6">
        <v>43200</v>
      </c>
      <c r="K22" s="5" t="s">
        <v>87</v>
      </c>
      <c r="L22" s="5" t="s">
        <v>1153</v>
      </c>
      <c r="M22" s="5" t="s">
        <v>89</v>
      </c>
      <c r="N22" s="7">
        <v>2</v>
      </c>
      <c r="O22" s="7">
        <v>5</v>
      </c>
      <c r="P22" s="350">
        <v>10987</v>
      </c>
      <c r="Q22" s="351">
        <v>0.05</v>
      </c>
      <c r="R22" s="352">
        <v>549</v>
      </c>
      <c r="S22" s="351">
        <v>2.7E-2</v>
      </c>
      <c r="T22" s="352">
        <v>297</v>
      </c>
      <c r="U22" s="351">
        <v>7.7000091016656044E-2</v>
      </c>
      <c r="V22" s="352">
        <v>846</v>
      </c>
      <c r="W22" s="352">
        <v>11833</v>
      </c>
      <c r="X22" s="353">
        <v>11500</v>
      </c>
      <c r="Y22" s="354">
        <v>513</v>
      </c>
      <c r="Z22" s="355">
        <v>4.6699999999999998E-2</v>
      </c>
      <c r="AA22" s="356" t="s">
        <v>411</v>
      </c>
      <c r="AB22" s="357" t="s">
        <v>112</v>
      </c>
      <c r="AC22" s="357" t="s">
        <v>412</v>
      </c>
      <c r="AD22" s="357" t="s">
        <v>114</v>
      </c>
      <c r="AE22" s="358">
        <v>0.12180000000000001</v>
      </c>
      <c r="AF22" s="350">
        <v>1338</v>
      </c>
      <c r="AG22" s="359">
        <v>12838</v>
      </c>
      <c r="AH22" s="18">
        <v>1851</v>
      </c>
      <c r="AI22" s="360">
        <v>0.16847183034495306</v>
      </c>
      <c r="AJ22" s="20">
        <v>14</v>
      </c>
      <c r="AK22" s="20">
        <v>450</v>
      </c>
      <c r="AL22" s="20"/>
      <c r="AM22" s="20">
        <v>688</v>
      </c>
      <c r="AN22" s="20">
        <v>185820</v>
      </c>
      <c r="AO22" s="7">
        <v>3</v>
      </c>
      <c r="AP22" s="20"/>
      <c r="AQ22" s="121" t="s">
        <v>1231</v>
      </c>
      <c r="AR22" s="21" t="s">
        <v>282</v>
      </c>
      <c r="AS22" s="5" t="s">
        <v>1202</v>
      </c>
      <c r="AT22" s="5" t="s">
        <v>261</v>
      </c>
      <c r="AU22" s="5" t="s">
        <v>62</v>
      </c>
      <c r="AV22" s="21"/>
      <c r="AW22" s="21" t="s">
        <v>2546</v>
      </c>
      <c r="AX22" s="145" t="s">
        <v>180</v>
      </c>
    </row>
    <row r="23" spans="1:50" ht="19.95" hidden="1" customHeight="1">
      <c r="A23" s="5" t="s">
        <v>562</v>
      </c>
      <c r="B23" s="313">
        <v>11010005</v>
      </c>
      <c r="C23" s="313" t="s">
        <v>1433</v>
      </c>
      <c r="D23" s="313" t="s">
        <v>1434</v>
      </c>
      <c r="E23" s="313" t="s">
        <v>54</v>
      </c>
      <c r="F23" s="313" t="s">
        <v>55</v>
      </c>
      <c r="G23" s="313" t="s">
        <v>1344</v>
      </c>
      <c r="H23" s="313" t="s">
        <v>1401</v>
      </c>
      <c r="I23" s="313" t="s">
        <v>1327</v>
      </c>
      <c r="J23" s="314">
        <v>41526</v>
      </c>
      <c r="K23" s="313" t="s">
        <v>388</v>
      </c>
      <c r="L23" s="313" t="s">
        <v>388</v>
      </c>
      <c r="M23" s="313" t="s">
        <v>107</v>
      </c>
      <c r="N23" s="315">
        <v>2</v>
      </c>
      <c r="O23" s="315">
        <v>4</v>
      </c>
      <c r="P23" s="332">
        <v>9200</v>
      </c>
      <c r="Q23" s="338">
        <v>0.03</v>
      </c>
      <c r="R23" s="333">
        <v>276</v>
      </c>
      <c r="S23" s="338">
        <v>0</v>
      </c>
      <c r="T23" s="333">
        <v>0</v>
      </c>
      <c r="U23" s="338">
        <v>0.03</v>
      </c>
      <c r="V23" s="333">
        <v>276</v>
      </c>
      <c r="W23" s="333">
        <v>9476</v>
      </c>
      <c r="X23" s="334">
        <v>9200</v>
      </c>
      <c r="Y23" s="335">
        <v>0</v>
      </c>
      <c r="Z23" s="339">
        <v>0</v>
      </c>
      <c r="AA23" s="340" t="s">
        <v>403</v>
      </c>
      <c r="AB23" s="336" t="s">
        <v>112</v>
      </c>
      <c r="AC23" s="336"/>
      <c r="AD23" s="336" t="s">
        <v>198</v>
      </c>
      <c r="AE23" s="341">
        <v>0.14080000000000001</v>
      </c>
      <c r="AF23" s="332">
        <v>1295</v>
      </c>
      <c r="AG23" s="337">
        <v>10495</v>
      </c>
      <c r="AH23" s="326">
        <v>1295</v>
      </c>
      <c r="AI23" s="342">
        <v>0.14076086956521738</v>
      </c>
      <c r="AJ23" s="328">
        <v>14</v>
      </c>
      <c r="AK23" s="328">
        <v>450</v>
      </c>
      <c r="AL23" s="328"/>
      <c r="AM23" s="328">
        <v>688</v>
      </c>
      <c r="AN23" s="328">
        <v>153018</v>
      </c>
      <c r="AO23" s="315">
        <v>3</v>
      </c>
      <c r="AP23" s="328"/>
      <c r="AQ23" s="329"/>
      <c r="AR23" s="329"/>
      <c r="AS23" s="313" t="s">
        <v>1351</v>
      </c>
      <c r="AT23" s="313" t="s">
        <v>173</v>
      </c>
      <c r="AU23" s="242"/>
      <c r="AV23" s="242"/>
      <c r="AW23" s="329" t="s">
        <v>2530</v>
      </c>
      <c r="AX23" s="349" t="s">
        <v>2532</v>
      </c>
    </row>
    <row r="24" spans="1:50" ht="19.95" hidden="1" customHeight="1">
      <c r="A24" s="5" t="s">
        <v>562</v>
      </c>
      <c r="B24" s="313">
        <v>11018246</v>
      </c>
      <c r="C24" s="313" t="s">
        <v>1449</v>
      </c>
      <c r="D24" s="313" t="s">
        <v>1450</v>
      </c>
      <c r="E24" s="313" t="s">
        <v>54</v>
      </c>
      <c r="F24" s="313" t="s">
        <v>55</v>
      </c>
      <c r="G24" s="313" t="s">
        <v>1344</v>
      </c>
      <c r="H24" s="313" t="s">
        <v>1326</v>
      </c>
      <c r="I24" s="313" t="s">
        <v>1327</v>
      </c>
      <c r="J24" s="314">
        <v>44298</v>
      </c>
      <c r="K24" s="313" t="s">
        <v>388</v>
      </c>
      <c r="L24" s="313" t="s">
        <v>388</v>
      </c>
      <c r="M24" s="313" t="s">
        <v>107</v>
      </c>
      <c r="N24" s="315">
        <v>2</v>
      </c>
      <c r="O24" s="315">
        <v>5</v>
      </c>
      <c r="P24" s="332">
        <v>11300</v>
      </c>
      <c r="Q24" s="338">
        <v>0.03</v>
      </c>
      <c r="R24" s="333">
        <v>339</v>
      </c>
      <c r="S24" s="338">
        <v>0</v>
      </c>
      <c r="T24" s="333">
        <v>0</v>
      </c>
      <c r="U24" s="338">
        <v>0.03</v>
      </c>
      <c r="V24" s="333">
        <v>339</v>
      </c>
      <c r="W24" s="333">
        <v>11639</v>
      </c>
      <c r="X24" s="334">
        <v>11300</v>
      </c>
      <c r="Y24" s="335">
        <v>0</v>
      </c>
      <c r="Z24" s="339">
        <v>0</v>
      </c>
      <c r="AA24" s="340" t="s">
        <v>403</v>
      </c>
      <c r="AB24" s="336" t="s">
        <v>112</v>
      </c>
      <c r="AC24" s="336"/>
      <c r="AD24" s="336" t="s">
        <v>89</v>
      </c>
      <c r="AE24" s="341">
        <v>0.155</v>
      </c>
      <c r="AF24" s="332">
        <v>1752</v>
      </c>
      <c r="AG24" s="337">
        <v>13052</v>
      </c>
      <c r="AH24" s="326">
        <v>1752</v>
      </c>
      <c r="AI24" s="342">
        <v>0.15504424778761061</v>
      </c>
      <c r="AJ24" s="328">
        <v>14</v>
      </c>
      <c r="AK24" s="328">
        <v>550</v>
      </c>
      <c r="AL24" s="328"/>
      <c r="AM24" s="328">
        <v>688</v>
      </c>
      <c r="AN24" s="328">
        <v>190016</v>
      </c>
      <c r="AO24" s="315">
        <v>3</v>
      </c>
      <c r="AP24" s="328"/>
      <c r="AQ24" s="329" t="s">
        <v>1451</v>
      </c>
      <c r="AR24" s="329"/>
      <c r="AS24" s="313" t="s">
        <v>1351</v>
      </c>
      <c r="AT24" s="313" t="s">
        <v>173</v>
      </c>
      <c r="AU24" s="242"/>
      <c r="AV24" s="242"/>
      <c r="AW24" s="242" t="s">
        <v>2530</v>
      </c>
      <c r="AX24" s="145" t="s">
        <v>2532</v>
      </c>
    </row>
    <row r="25" spans="1:50" ht="19.95" hidden="1" customHeight="1">
      <c r="A25" s="5" t="s">
        <v>562</v>
      </c>
      <c r="B25" s="313">
        <v>11002805</v>
      </c>
      <c r="C25" s="313" t="s">
        <v>1527</v>
      </c>
      <c r="D25" s="313" t="s">
        <v>1355</v>
      </c>
      <c r="E25" s="313" t="s">
        <v>54</v>
      </c>
      <c r="F25" s="313" t="s">
        <v>55</v>
      </c>
      <c r="G25" s="313" t="s">
        <v>1344</v>
      </c>
      <c r="H25" s="313" t="s">
        <v>1503</v>
      </c>
      <c r="I25" s="313" t="s">
        <v>1504</v>
      </c>
      <c r="J25" s="314">
        <v>38504</v>
      </c>
      <c r="K25" s="313" t="s">
        <v>1513</v>
      </c>
      <c r="L25" s="313" t="s">
        <v>1513</v>
      </c>
      <c r="M25" s="313" t="s">
        <v>568</v>
      </c>
      <c r="N25" s="315">
        <v>2</v>
      </c>
      <c r="O25" s="315">
        <v>5</v>
      </c>
      <c r="P25" s="332">
        <v>8717</v>
      </c>
      <c r="Q25" s="317">
        <v>0.03</v>
      </c>
      <c r="R25" s="333">
        <v>262</v>
      </c>
      <c r="S25" s="317">
        <v>0</v>
      </c>
      <c r="T25" s="333">
        <v>0</v>
      </c>
      <c r="U25" s="317">
        <v>3.0056211999541126E-2</v>
      </c>
      <c r="V25" s="333">
        <v>262</v>
      </c>
      <c r="W25" s="333">
        <v>8979</v>
      </c>
      <c r="X25" s="334">
        <v>8717</v>
      </c>
      <c r="Y25" s="335">
        <v>0</v>
      </c>
      <c r="Z25" s="321">
        <v>0</v>
      </c>
      <c r="AA25" s="322" t="s">
        <v>434</v>
      </c>
      <c r="AB25" s="336" t="s">
        <v>112</v>
      </c>
      <c r="AC25" s="336" t="s">
        <v>110</v>
      </c>
      <c r="AD25" s="336" t="s">
        <v>198</v>
      </c>
      <c r="AE25" s="324">
        <v>0.113</v>
      </c>
      <c r="AF25" s="332">
        <v>985</v>
      </c>
      <c r="AG25" s="337">
        <v>9702</v>
      </c>
      <c r="AH25" s="326">
        <v>985</v>
      </c>
      <c r="AI25" s="327">
        <v>0.11299759091430528</v>
      </c>
      <c r="AJ25" s="328">
        <v>14</v>
      </c>
      <c r="AK25" s="328">
        <v>1050</v>
      </c>
      <c r="AL25" s="328"/>
      <c r="AM25" s="328">
        <v>688</v>
      </c>
      <c r="AN25" s="328">
        <v>149116</v>
      </c>
      <c r="AO25" s="315">
        <v>4</v>
      </c>
      <c r="AP25" s="328"/>
      <c r="AQ25" s="329"/>
      <c r="AR25" s="329"/>
      <c r="AS25" s="313" t="s">
        <v>1476</v>
      </c>
      <c r="AT25" s="313" t="s">
        <v>173</v>
      </c>
      <c r="AU25" s="242"/>
      <c r="AV25" s="242"/>
      <c r="AW25" s="329" t="s">
        <v>2530</v>
      </c>
      <c r="AX25" s="349" t="s">
        <v>2532</v>
      </c>
    </row>
    <row r="26" spans="1:50" ht="19.95" hidden="1" customHeight="1">
      <c r="A26" s="5" t="s">
        <v>562</v>
      </c>
      <c r="B26" s="313">
        <v>11011160</v>
      </c>
      <c r="C26" s="313" t="s">
        <v>1611</v>
      </c>
      <c r="D26" s="313" t="s">
        <v>1612</v>
      </c>
      <c r="E26" s="313" t="s">
        <v>54</v>
      </c>
      <c r="F26" s="313" t="s">
        <v>55</v>
      </c>
      <c r="G26" s="313" t="s">
        <v>1344</v>
      </c>
      <c r="H26" s="313" t="s">
        <v>1539</v>
      </c>
      <c r="I26" s="313" t="s">
        <v>1540</v>
      </c>
      <c r="J26" s="314">
        <v>41827</v>
      </c>
      <c r="K26" s="313" t="s">
        <v>1510</v>
      </c>
      <c r="L26" s="313" t="s">
        <v>1510</v>
      </c>
      <c r="M26" s="313" t="s">
        <v>568</v>
      </c>
      <c r="N26" s="315">
        <v>2</v>
      </c>
      <c r="O26" s="315">
        <v>4</v>
      </c>
      <c r="P26" s="332">
        <v>8300</v>
      </c>
      <c r="Q26" s="317">
        <v>2.2499999999999999E-2</v>
      </c>
      <c r="R26" s="333">
        <v>187</v>
      </c>
      <c r="S26" s="317">
        <v>0</v>
      </c>
      <c r="T26" s="333">
        <v>0</v>
      </c>
      <c r="U26" s="317">
        <v>2.253012048192771E-2</v>
      </c>
      <c r="V26" s="333">
        <v>187</v>
      </c>
      <c r="W26" s="333">
        <v>8487</v>
      </c>
      <c r="X26" s="334">
        <v>8300</v>
      </c>
      <c r="Y26" s="335">
        <v>0</v>
      </c>
      <c r="Z26" s="321">
        <v>0</v>
      </c>
      <c r="AA26" s="322" t="s">
        <v>2536</v>
      </c>
      <c r="AB26" s="336" t="s">
        <v>112</v>
      </c>
      <c r="AC26" s="336" t="s">
        <v>110</v>
      </c>
      <c r="AD26" s="336" t="s">
        <v>198</v>
      </c>
      <c r="AE26" s="324">
        <v>0.16</v>
      </c>
      <c r="AF26" s="332">
        <v>1328</v>
      </c>
      <c r="AG26" s="337">
        <v>9628</v>
      </c>
      <c r="AH26" s="326">
        <v>1328</v>
      </c>
      <c r="AI26" s="327">
        <v>0.15999999999999992</v>
      </c>
      <c r="AJ26" s="328">
        <v>14</v>
      </c>
      <c r="AK26" s="328">
        <v>1650</v>
      </c>
      <c r="AL26" s="328"/>
      <c r="AM26" s="328">
        <v>688</v>
      </c>
      <c r="AN26" s="328">
        <v>155280</v>
      </c>
      <c r="AO26" s="315">
        <v>3</v>
      </c>
      <c r="AP26" s="328"/>
      <c r="AQ26" s="329"/>
      <c r="AR26" s="329"/>
      <c r="AS26" s="313" t="s">
        <v>1476</v>
      </c>
      <c r="AT26" s="313" t="s">
        <v>173</v>
      </c>
      <c r="AU26" s="242"/>
      <c r="AV26" s="242"/>
      <c r="AW26" s="329" t="s">
        <v>2530</v>
      </c>
      <c r="AX26" s="145" t="s">
        <v>2532</v>
      </c>
    </row>
    <row r="27" spans="1:50" ht="19.95" hidden="1" customHeight="1">
      <c r="A27" s="5" t="s">
        <v>562</v>
      </c>
      <c r="B27" s="313">
        <v>11013956</v>
      </c>
      <c r="C27" s="313" t="s">
        <v>1637</v>
      </c>
      <c r="D27" s="313" t="s">
        <v>1638</v>
      </c>
      <c r="E27" s="313" t="s">
        <v>54</v>
      </c>
      <c r="F27" s="313" t="s">
        <v>55</v>
      </c>
      <c r="G27" s="313" t="s">
        <v>1344</v>
      </c>
      <c r="H27" s="313" t="s">
        <v>1519</v>
      </c>
      <c r="I27" s="313" t="s">
        <v>1520</v>
      </c>
      <c r="J27" s="314">
        <v>42562</v>
      </c>
      <c r="K27" s="313" t="s">
        <v>1510</v>
      </c>
      <c r="L27" s="313" t="s">
        <v>1510</v>
      </c>
      <c r="M27" s="313" t="s">
        <v>568</v>
      </c>
      <c r="N27" s="315">
        <v>2</v>
      </c>
      <c r="O27" s="315">
        <v>5</v>
      </c>
      <c r="P27" s="332">
        <v>9217</v>
      </c>
      <c r="Q27" s="317">
        <v>1.9999999999999997E-2</v>
      </c>
      <c r="R27" s="333">
        <v>184</v>
      </c>
      <c r="S27" s="317">
        <v>0</v>
      </c>
      <c r="T27" s="333">
        <v>0</v>
      </c>
      <c r="U27" s="317">
        <v>1.9963111641531951E-2</v>
      </c>
      <c r="V27" s="333">
        <v>184</v>
      </c>
      <c r="W27" s="333">
        <v>9401</v>
      </c>
      <c r="X27" s="334">
        <v>9217</v>
      </c>
      <c r="Y27" s="335">
        <v>0</v>
      </c>
      <c r="Z27" s="321">
        <v>0</v>
      </c>
      <c r="AA27" s="322" t="s">
        <v>2537</v>
      </c>
      <c r="AB27" s="336" t="s">
        <v>112</v>
      </c>
      <c r="AC27" s="336" t="s">
        <v>110</v>
      </c>
      <c r="AD27" s="336" t="s">
        <v>198</v>
      </c>
      <c r="AE27" s="324">
        <v>0.1101</v>
      </c>
      <c r="AF27" s="332">
        <v>1015</v>
      </c>
      <c r="AG27" s="337">
        <v>10232</v>
      </c>
      <c r="AH27" s="326">
        <v>1015</v>
      </c>
      <c r="AI27" s="327">
        <v>0.11012259954432024</v>
      </c>
      <c r="AJ27" s="328">
        <v>14</v>
      </c>
      <c r="AK27" s="328">
        <v>2150</v>
      </c>
      <c r="AL27" s="328"/>
      <c r="AM27" s="328">
        <v>688</v>
      </c>
      <c r="AN27" s="328">
        <v>169736</v>
      </c>
      <c r="AO27" s="315">
        <v>5</v>
      </c>
      <c r="AP27" s="328"/>
      <c r="AQ27" s="329"/>
      <c r="AR27" s="329"/>
      <c r="AS27" s="313" t="s">
        <v>1476</v>
      </c>
      <c r="AT27" s="313" t="s">
        <v>173</v>
      </c>
      <c r="AU27" s="242"/>
      <c r="AV27" s="242"/>
      <c r="AW27" s="329" t="s">
        <v>2530</v>
      </c>
      <c r="AX27" s="349" t="s">
        <v>2532</v>
      </c>
    </row>
    <row r="28" spans="1:50" ht="19.95" hidden="1" customHeight="1">
      <c r="A28" s="5" t="s">
        <v>562</v>
      </c>
      <c r="B28" s="313">
        <v>11015490</v>
      </c>
      <c r="C28" s="313" t="s">
        <v>1641</v>
      </c>
      <c r="D28" s="313" t="s">
        <v>605</v>
      </c>
      <c r="E28" s="313" t="s">
        <v>54</v>
      </c>
      <c r="F28" s="313" t="s">
        <v>55</v>
      </c>
      <c r="G28" s="313" t="s">
        <v>1344</v>
      </c>
      <c r="H28" s="313" t="s">
        <v>1530</v>
      </c>
      <c r="I28" s="313" t="s">
        <v>1531</v>
      </c>
      <c r="J28" s="314">
        <v>43017</v>
      </c>
      <c r="K28" s="313" t="s">
        <v>1526</v>
      </c>
      <c r="L28" s="313" t="s">
        <v>1526</v>
      </c>
      <c r="M28" s="313" t="s">
        <v>568</v>
      </c>
      <c r="N28" s="315">
        <v>2</v>
      </c>
      <c r="O28" s="315">
        <v>5</v>
      </c>
      <c r="P28" s="332">
        <v>9723</v>
      </c>
      <c r="Q28" s="317">
        <v>0.04</v>
      </c>
      <c r="R28" s="333">
        <v>389</v>
      </c>
      <c r="S28" s="317">
        <v>0</v>
      </c>
      <c r="T28" s="333">
        <v>0</v>
      </c>
      <c r="U28" s="317">
        <v>4.0008227913195513E-2</v>
      </c>
      <c r="V28" s="333">
        <v>389</v>
      </c>
      <c r="W28" s="333">
        <v>10112</v>
      </c>
      <c r="X28" s="334">
        <v>9723</v>
      </c>
      <c r="Y28" s="335">
        <v>0</v>
      </c>
      <c r="Z28" s="321">
        <v>0</v>
      </c>
      <c r="AA28" s="322" t="s">
        <v>459</v>
      </c>
      <c r="AB28" s="336" t="s">
        <v>112</v>
      </c>
      <c r="AC28" s="336" t="s">
        <v>110</v>
      </c>
      <c r="AD28" s="336" t="s">
        <v>198</v>
      </c>
      <c r="AE28" s="324">
        <v>0.1</v>
      </c>
      <c r="AF28" s="332">
        <v>972</v>
      </c>
      <c r="AG28" s="337">
        <v>10695</v>
      </c>
      <c r="AH28" s="326">
        <v>972</v>
      </c>
      <c r="AI28" s="327">
        <v>9.9969145325516706E-2</v>
      </c>
      <c r="AJ28" s="328">
        <v>14</v>
      </c>
      <c r="AK28" s="328">
        <v>450</v>
      </c>
      <c r="AL28" s="328"/>
      <c r="AM28" s="328">
        <v>688</v>
      </c>
      <c r="AN28" s="328">
        <v>155818</v>
      </c>
      <c r="AO28" s="315">
        <v>3</v>
      </c>
      <c r="AP28" s="328"/>
      <c r="AQ28" s="329"/>
      <c r="AR28" s="329"/>
      <c r="AS28" s="313" t="s">
        <v>1476</v>
      </c>
      <c r="AT28" s="313" t="s">
        <v>173</v>
      </c>
      <c r="AU28" s="242"/>
      <c r="AV28" s="242"/>
      <c r="AW28" s="329" t="s">
        <v>2530</v>
      </c>
      <c r="AX28" s="145" t="s">
        <v>2532</v>
      </c>
    </row>
    <row r="29" spans="1:50" ht="19.95" hidden="1" customHeight="1">
      <c r="A29" s="5" t="s">
        <v>562</v>
      </c>
      <c r="B29" s="313">
        <v>11017418</v>
      </c>
      <c r="C29" s="313" t="s">
        <v>1665</v>
      </c>
      <c r="D29" s="313" t="s">
        <v>1666</v>
      </c>
      <c r="E29" s="313" t="s">
        <v>54</v>
      </c>
      <c r="F29" s="313" t="s">
        <v>55</v>
      </c>
      <c r="G29" s="313" t="s">
        <v>1344</v>
      </c>
      <c r="H29" s="313" t="s">
        <v>1566</v>
      </c>
      <c r="I29" s="313" t="s">
        <v>1567</v>
      </c>
      <c r="J29" s="314">
        <v>44053</v>
      </c>
      <c r="K29" s="313" t="s">
        <v>1510</v>
      </c>
      <c r="L29" s="313" t="s">
        <v>1510</v>
      </c>
      <c r="M29" s="313" t="s">
        <v>568</v>
      </c>
      <c r="N29" s="315">
        <v>2</v>
      </c>
      <c r="O29" s="315">
        <v>5</v>
      </c>
      <c r="P29" s="332">
        <v>8922</v>
      </c>
      <c r="Q29" s="317">
        <v>0.03</v>
      </c>
      <c r="R29" s="333">
        <v>268</v>
      </c>
      <c r="S29" s="317">
        <v>0</v>
      </c>
      <c r="T29" s="333">
        <v>0</v>
      </c>
      <c r="U29" s="317">
        <v>3.0038108047522976E-2</v>
      </c>
      <c r="V29" s="333">
        <v>268</v>
      </c>
      <c r="W29" s="333">
        <v>9190</v>
      </c>
      <c r="X29" s="334">
        <v>8922</v>
      </c>
      <c r="Y29" s="335">
        <v>0</v>
      </c>
      <c r="Z29" s="321">
        <v>0</v>
      </c>
      <c r="AA29" s="322" t="s">
        <v>403</v>
      </c>
      <c r="AB29" s="336" t="s">
        <v>112</v>
      </c>
      <c r="AC29" s="336" t="s">
        <v>110</v>
      </c>
      <c r="AD29" s="336" t="s">
        <v>198</v>
      </c>
      <c r="AE29" s="324">
        <v>0.129</v>
      </c>
      <c r="AF29" s="332">
        <v>1151</v>
      </c>
      <c r="AG29" s="337">
        <v>10073</v>
      </c>
      <c r="AH29" s="326">
        <v>1151</v>
      </c>
      <c r="AI29" s="327">
        <v>0.12900694911454824</v>
      </c>
      <c r="AJ29" s="328">
        <v>14</v>
      </c>
      <c r="AK29" s="328">
        <v>2650</v>
      </c>
      <c r="AL29" s="328"/>
      <c r="AM29" s="328">
        <v>688</v>
      </c>
      <c r="AN29" s="328">
        <v>173510</v>
      </c>
      <c r="AO29" s="315">
        <v>4</v>
      </c>
      <c r="AP29" s="328"/>
      <c r="AQ29" s="329"/>
      <c r="AR29" s="329"/>
      <c r="AS29" s="313" t="s">
        <v>1476</v>
      </c>
      <c r="AT29" s="313" t="s">
        <v>173</v>
      </c>
      <c r="AU29" s="242"/>
      <c r="AV29" s="242"/>
      <c r="AW29" s="329" t="s">
        <v>2530</v>
      </c>
      <c r="AX29" s="349" t="s">
        <v>2532</v>
      </c>
    </row>
    <row r="30" spans="1:50" ht="19.95" hidden="1" customHeight="1">
      <c r="A30" s="5" t="s">
        <v>562</v>
      </c>
      <c r="B30" s="313">
        <v>11017501</v>
      </c>
      <c r="C30" s="313" t="s">
        <v>1677</v>
      </c>
      <c r="D30" s="313" t="s">
        <v>1678</v>
      </c>
      <c r="E30" s="313" t="s">
        <v>54</v>
      </c>
      <c r="F30" s="313" t="s">
        <v>55</v>
      </c>
      <c r="G30" s="313" t="s">
        <v>1344</v>
      </c>
      <c r="H30" s="313" t="s">
        <v>1673</v>
      </c>
      <c r="I30" s="313" t="s">
        <v>1546</v>
      </c>
      <c r="J30" s="314">
        <v>44075</v>
      </c>
      <c r="K30" s="313" t="s">
        <v>1505</v>
      </c>
      <c r="L30" s="313" t="s">
        <v>1505</v>
      </c>
      <c r="M30" s="313" t="s">
        <v>568</v>
      </c>
      <c r="N30" s="315">
        <v>2</v>
      </c>
      <c r="O30" s="315">
        <v>5</v>
      </c>
      <c r="P30" s="332">
        <v>9755</v>
      </c>
      <c r="Q30" s="317">
        <v>0.04</v>
      </c>
      <c r="R30" s="333">
        <v>390</v>
      </c>
      <c r="S30" s="317">
        <v>0</v>
      </c>
      <c r="T30" s="333">
        <v>0</v>
      </c>
      <c r="U30" s="317">
        <v>3.9979497693490518E-2</v>
      </c>
      <c r="V30" s="333">
        <v>390</v>
      </c>
      <c r="W30" s="333">
        <v>10145</v>
      </c>
      <c r="X30" s="334">
        <v>9755</v>
      </c>
      <c r="Y30" s="335">
        <v>0</v>
      </c>
      <c r="Z30" s="321">
        <v>0</v>
      </c>
      <c r="AA30" s="322" t="s">
        <v>459</v>
      </c>
      <c r="AB30" s="336" t="s">
        <v>112</v>
      </c>
      <c r="AC30" s="336" t="s">
        <v>110</v>
      </c>
      <c r="AD30" s="336" t="s">
        <v>198</v>
      </c>
      <c r="AE30" s="324">
        <v>0.1</v>
      </c>
      <c r="AF30" s="332">
        <v>976</v>
      </c>
      <c r="AG30" s="337">
        <v>10731</v>
      </c>
      <c r="AH30" s="326">
        <v>976</v>
      </c>
      <c r="AI30" s="327">
        <v>0.10005125576627361</v>
      </c>
      <c r="AJ30" s="328">
        <v>14</v>
      </c>
      <c r="AK30" s="328">
        <v>450</v>
      </c>
      <c r="AL30" s="328"/>
      <c r="AM30" s="328">
        <v>688</v>
      </c>
      <c r="AN30" s="328">
        <v>156322</v>
      </c>
      <c r="AO30" s="315">
        <v>4</v>
      </c>
      <c r="AP30" s="328"/>
      <c r="AQ30" s="329"/>
      <c r="AR30" s="329"/>
      <c r="AS30" s="313" t="s">
        <v>1476</v>
      </c>
      <c r="AT30" s="313" t="s">
        <v>173</v>
      </c>
      <c r="AU30" s="242"/>
      <c r="AV30" s="242"/>
      <c r="AW30" s="329" t="s">
        <v>2530</v>
      </c>
      <c r="AX30" s="145" t="s">
        <v>2532</v>
      </c>
    </row>
    <row r="31" spans="1:50" ht="19.95" hidden="1" customHeight="1">
      <c r="A31" s="5" t="s">
        <v>562</v>
      </c>
      <c r="B31" s="5">
        <v>11017101</v>
      </c>
      <c r="C31" s="5" t="s">
        <v>1716</v>
      </c>
      <c r="D31" s="5" t="s">
        <v>1717</v>
      </c>
      <c r="E31" s="5" t="s">
        <v>54</v>
      </c>
      <c r="F31" s="5" t="s">
        <v>55</v>
      </c>
      <c r="G31" s="5" t="s">
        <v>1708</v>
      </c>
      <c r="H31" s="5" t="s">
        <v>1708</v>
      </c>
      <c r="I31" s="5" t="s">
        <v>1709</v>
      </c>
      <c r="J31" s="6">
        <v>43864</v>
      </c>
      <c r="K31" s="5" t="s">
        <v>110</v>
      </c>
      <c r="L31" s="5" t="s">
        <v>1718</v>
      </c>
      <c r="M31" s="5" t="s">
        <v>89</v>
      </c>
      <c r="N31" s="7">
        <v>2</v>
      </c>
      <c r="O31" s="7">
        <v>4</v>
      </c>
      <c r="P31" s="350">
        <v>15188</v>
      </c>
      <c r="Q31" s="361">
        <v>3.7500000000000006E-2</v>
      </c>
      <c r="R31" s="352">
        <v>570</v>
      </c>
      <c r="S31" s="361">
        <v>1.55E-2</v>
      </c>
      <c r="T31" s="352">
        <v>235</v>
      </c>
      <c r="U31" s="361">
        <v>5.3002370292336058E-2</v>
      </c>
      <c r="V31" s="352">
        <v>805</v>
      </c>
      <c r="W31" s="352">
        <v>15993</v>
      </c>
      <c r="X31" s="353">
        <v>15990</v>
      </c>
      <c r="Y31" s="354">
        <v>802</v>
      </c>
      <c r="Z31" s="362">
        <v>5.28E-2</v>
      </c>
      <c r="AA31" s="363" t="s">
        <v>380</v>
      </c>
      <c r="AB31" s="357" t="s">
        <v>112</v>
      </c>
      <c r="AC31" s="357" t="s">
        <v>1289</v>
      </c>
      <c r="AD31" s="357" t="s">
        <v>114</v>
      </c>
      <c r="AE31" s="364">
        <v>6.6500000000000004E-2</v>
      </c>
      <c r="AF31" s="350">
        <v>1010</v>
      </c>
      <c r="AG31" s="359">
        <v>17000</v>
      </c>
      <c r="AH31" s="18">
        <v>1812</v>
      </c>
      <c r="AI31" s="365">
        <v>0.11930471424809053</v>
      </c>
      <c r="AJ31" s="20">
        <v>14</v>
      </c>
      <c r="AK31" s="20">
        <v>450</v>
      </c>
      <c r="AL31" s="20"/>
      <c r="AM31" s="20">
        <v>688</v>
      </c>
      <c r="AN31" s="20">
        <v>244088</v>
      </c>
      <c r="AO31" s="7">
        <v>3</v>
      </c>
      <c r="AP31" s="20"/>
      <c r="AQ31" s="21" t="s">
        <v>115</v>
      </c>
      <c r="AR31" s="21" t="s">
        <v>115</v>
      </c>
      <c r="AS31" s="5" t="s">
        <v>1710</v>
      </c>
      <c r="AT31" s="5" t="s">
        <v>76</v>
      </c>
      <c r="AU31" s="242"/>
      <c r="AV31" s="242"/>
      <c r="AW31" s="242" t="s">
        <v>2530</v>
      </c>
      <c r="AX31" s="349" t="s">
        <v>2530</v>
      </c>
    </row>
    <row r="32" spans="1:50" ht="19.95" hidden="1" customHeight="1">
      <c r="A32" s="5" t="s">
        <v>562</v>
      </c>
      <c r="B32" s="5">
        <v>15012982</v>
      </c>
      <c r="C32" s="5" t="s">
        <v>1757</v>
      </c>
      <c r="D32" s="5" t="s">
        <v>1758</v>
      </c>
      <c r="E32" s="5" t="s">
        <v>54</v>
      </c>
      <c r="F32" s="5" t="s">
        <v>55</v>
      </c>
      <c r="G32" s="5" t="s">
        <v>1736</v>
      </c>
      <c r="H32" s="5" t="s">
        <v>1741</v>
      </c>
      <c r="I32" s="5" t="s">
        <v>1742</v>
      </c>
      <c r="J32" s="6">
        <v>41821</v>
      </c>
      <c r="K32" s="5" t="s">
        <v>110</v>
      </c>
      <c r="L32" s="5" t="s">
        <v>1721</v>
      </c>
      <c r="M32" s="5" t="s">
        <v>89</v>
      </c>
      <c r="N32" s="7">
        <v>2</v>
      </c>
      <c r="O32" s="7">
        <v>4</v>
      </c>
      <c r="P32" s="350">
        <v>16004</v>
      </c>
      <c r="Q32" s="361">
        <v>3.7500000000000006E-2</v>
      </c>
      <c r="R32" s="352">
        <v>600</v>
      </c>
      <c r="S32" s="361">
        <v>1.55E-2</v>
      </c>
      <c r="T32" s="352">
        <v>248</v>
      </c>
      <c r="U32" s="361">
        <v>5.2986753311672082E-2</v>
      </c>
      <c r="V32" s="352">
        <v>848</v>
      </c>
      <c r="W32" s="352">
        <v>16852</v>
      </c>
      <c r="X32" s="353">
        <v>16852</v>
      </c>
      <c r="Y32" s="354">
        <v>848</v>
      </c>
      <c r="Z32" s="362">
        <v>5.2999999999999999E-2</v>
      </c>
      <c r="AA32" s="363" t="s">
        <v>380</v>
      </c>
      <c r="AB32" s="357" t="s">
        <v>112</v>
      </c>
      <c r="AC32" s="357" t="s">
        <v>1289</v>
      </c>
      <c r="AD32" s="357" t="s">
        <v>114</v>
      </c>
      <c r="AE32" s="364">
        <v>0.122</v>
      </c>
      <c r="AF32" s="350">
        <v>1952</v>
      </c>
      <c r="AG32" s="359">
        <v>18804</v>
      </c>
      <c r="AH32" s="18">
        <v>2800</v>
      </c>
      <c r="AI32" s="365">
        <v>0.17495626093476635</v>
      </c>
      <c r="AJ32" s="20">
        <v>14</v>
      </c>
      <c r="AK32" s="20">
        <v>450</v>
      </c>
      <c r="AL32" s="20"/>
      <c r="AM32" s="20">
        <v>688</v>
      </c>
      <c r="AN32" s="20">
        <v>269344</v>
      </c>
      <c r="AO32" s="7">
        <v>3</v>
      </c>
      <c r="AP32" s="20"/>
      <c r="AQ32" s="21" t="s">
        <v>1759</v>
      </c>
      <c r="AR32" s="21" t="s">
        <v>115</v>
      </c>
      <c r="AS32" s="5" t="s">
        <v>1738</v>
      </c>
      <c r="AT32" s="5" t="s">
        <v>76</v>
      </c>
      <c r="AU32" s="242"/>
      <c r="AV32" s="242"/>
      <c r="AW32" s="242" t="s">
        <v>2530</v>
      </c>
      <c r="AX32" s="145" t="s">
        <v>2530</v>
      </c>
    </row>
    <row r="33" spans="1:50" ht="19.95" hidden="1" customHeight="1">
      <c r="A33" s="5" t="s">
        <v>562</v>
      </c>
      <c r="B33" s="5">
        <v>11016645</v>
      </c>
      <c r="C33" s="5" t="s">
        <v>1793</v>
      </c>
      <c r="D33" s="5" t="s">
        <v>1794</v>
      </c>
      <c r="E33" s="5" t="s">
        <v>54</v>
      </c>
      <c r="F33" s="5" t="s">
        <v>55</v>
      </c>
      <c r="G33" s="5" t="s">
        <v>1805</v>
      </c>
      <c r="H33" s="5" t="s">
        <v>1783</v>
      </c>
      <c r="I33" s="5" t="s">
        <v>1779</v>
      </c>
      <c r="J33" s="6">
        <v>43332</v>
      </c>
      <c r="K33" s="5" t="s">
        <v>1288</v>
      </c>
      <c r="L33" s="5" t="s">
        <v>1289</v>
      </c>
      <c r="M33" s="5" t="s">
        <v>66</v>
      </c>
      <c r="N33" s="7">
        <v>2</v>
      </c>
      <c r="O33" s="7">
        <v>4</v>
      </c>
      <c r="P33" s="350">
        <v>21710</v>
      </c>
      <c r="Q33" s="361">
        <v>3.7500000000000006E-2</v>
      </c>
      <c r="R33" s="352">
        <v>814</v>
      </c>
      <c r="S33" s="361">
        <v>1.55E-2</v>
      </c>
      <c r="T33" s="352">
        <v>337</v>
      </c>
      <c r="U33" s="361">
        <v>5.301704283740212E-2</v>
      </c>
      <c r="V33" s="352">
        <v>1151</v>
      </c>
      <c r="W33" s="352">
        <v>22861</v>
      </c>
      <c r="X33" s="353">
        <v>22650</v>
      </c>
      <c r="Y33" s="354">
        <v>940</v>
      </c>
      <c r="Z33" s="362">
        <v>4.3299999999999998E-2</v>
      </c>
      <c r="AA33" s="363" t="s">
        <v>380</v>
      </c>
      <c r="AB33" s="357" t="s">
        <v>112</v>
      </c>
      <c r="AC33" s="357" t="s">
        <v>1725</v>
      </c>
      <c r="AD33" s="357" t="s">
        <v>1795</v>
      </c>
      <c r="AE33" s="364">
        <v>0.08</v>
      </c>
      <c r="AF33" s="350">
        <v>1737</v>
      </c>
      <c r="AG33" s="359">
        <v>24387</v>
      </c>
      <c r="AH33" s="18">
        <v>2677</v>
      </c>
      <c r="AI33" s="365">
        <v>0.12330723169046531</v>
      </c>
      <c r="AJ33" s="20">
        <v>14</v>
      </c>
      <c r="AK33" s="20">
        <v>450</v>
      </c>
      <c r="AL33" s="20"/>
      <c r="AM33" s="20">
        <v>688</v>
      </c>
      <c r="AN33" s="20">
        <v>347506</v>
      </c>
      <c r="AO33" s="7">
        <v>3</v>
      </c>
      <c r="AP33" s="20"/>
      <c r="AQ33" s="21" t="s">
        <v>1796</v>
      </c>
      <c r="AR33" s="21" t="s">
        <v>115</v>
      </c>
      <c r="AS33" s="5" t="s">
        <v>1780</v>
      </c>
      <c r="AT33" s="5" t="s">
        <v>76</v>
      </c>
      <c r="AU33" s="242"/>
      <c r="AV33" s="242"/>
      <c r="AW33" s="242" t="s">
        <v>2530</v>
      </c>
      <c r="AX33" s="349" t="s">
        <v>2530</v>
      </c>
    </row>
    <row r="34" spans="1:50" ht="19.95" hidden="1" customHeight="1">
      <c r="A34" s="5" t="s">
        <v>562</v>
      </c>
      <c r="B34" s="5">
        <v>15020888</v>
      </c>
      <c r="C34" s="5" t="s">
        <v>1806</v>
      </c>
      <c r="D34" s="5" t="s">
        <v>1807</v>
      </c>
      <c r="E34" s="5" t="s">
        <v>54</v>
      </c>
      <c r="F34" s="5" t="s">
        <v>55</v>
      </c>
      <c r="G34" s="5" t="s">
        <v>1805</v>
      </c>
      <c r="H34" s="5" t="s">
        <v>1778</v>
      </c>
      <c r="I34" s="5" t="s">
        <v>1779</v>
      </c>
      <c r="J34" s="6">
        <v>44202</v>
      </c>
      <c r="K34" s="5" t="s">
        <v>110</v>
      </c>
      <c r="L34" s="5" t="s">
        <v>1808</v>
      </c>
      <c r="M34" s="5" t="s">
        <v>89</v>
      </c>
      <c r="N34" s="7">
        <v>2</v>
      </c>
      <c r="O34" s="7">
        <v>4</v>
      </c>
      <c r="P34" s="350">
        <v>18376</v>
      </c>
      <c r="Q34" s="361">
        <v>3.7500000000000006E-2</v>
      </c>
      <c r="R34" s="352">
        <v>689</v>
      </c>
      <c r="S34" s="361">
        <v>1.55E-2</v>
      </c>
      <c r="T34" s="352">
        <v>285</v>
      </c>
      <c r="U34" s="361">
        <v>5.3003918154114059E-2</v>
      </c>
      <c r="V34" s="352">
        <v>974</v>
      </c>
      <c r="W34" s="352">
        <v>19350</v>
      </c>
      <c r="X34" s="353">
        <v>19160</v>
      </c>
      <c r="Y34" s="354">
        <v>784</v>
      </c>
      <c r="Z34" s="362">
        <v>4.2700000000000002E-2</v>
      </c>
      <c r="AA34" s="363" t="s">
        <v>380</v>
      </c>
      <c r="AB34" s="357" t="s">
        <v>112</v>
      </c>
      <c r="AC34" s="357" t="s">
        <v>1289</v>
      </c>
      <c r="AD34" s="357" t="s">
        <v>114</v>
      </c>
      <c r="AE34" s="364">
        <v>7.0000000000000007E-2</v>
      </c>
      <c r="AF34" s="350">
        <v>1286</v>
      </c>
      <c r="AG34" s="359">
        <v>20446</v>
      </c>
      <c r="AH34" s="18">
        <v>2070</v>
      </c>
      <c r="AI34" s="365">
        <v>0.11264693077927723</v>
      </c>
      <c r="AJ34" s="20">
        <v>14</v>
      </c>
      <c r="AK34" s="20">
        <v>450</v>
      </c>
      <c r="AL34" s="20"/>
      <c r="AM34" s="20">
        <v>688</v>
      </c>
      <c r="AN34" s="20">
        <v>292332</v>
      </c>
      <c r="AO34" s="7">
        <v>3</v>
      </c>
      <c r="AP34" s="20"/>
      <c r="AQ34" s="21" t="s">
        <v>1809</v>
      </c>
      <c r="AR34" s="21" t="s">
        <v>115</v>
      </c>
      <c r="AS34" s="5" t="s">
        <v>1780</v>
      </c>
      <c r="AT34" s="5" t="s">
        <v>76</v>
      </c>
      <c r="AU34" s="242"/>
      <c r="AV34" s="242"/>
      <c r="AW34" s="242" t="s">
        <v>2530</v>
      </c>
      <c r="AX34" s="145" t="s">
        <v>2530</v>
      </c>
    </row>
    <row r="35" spans="1:50" ht="19.95" hidden="1" customHeight="1">
      <c r="A35" s="5" t="s">
        <v>562</v>
      </c>
      <c r="B35" s="5">
        <v>15002828</v>
      </c>
      <c r="C35" s="5" t="s">
        <v>1921</v>
      </c>
      <c r="D35" s="5" t="s">
        <v>1922</v>
      </c>
      <c r="E35" s="5" t="s">
        <v>54</v>
      </c>
      <c r="F35" s="5" t="s">
        <v>55</v>
      </c>
      <c r="G35" s="5" t="s">
        <v>2051</v>
      </c>
      <c r="H35" s="5" t="s">
        <v>1879</v>
      </c>
      <c r="I35" s="5" t="s">
        <v>1880</v>
      </c>
      <c r="J35" s="6">
        <v>40269</v>
      </c>
      <c r="K35" s="5" t="s">
        <v>594</v>
      </c>
      <c r="L35" s="5" t="s">
        <v>594</v>
      </c>
      <c r="M35" s="5" t="s">
        <v>568</v>
      </c>
      <c r="N35" s="7">
        <v>2</v>
      </c>
      <c r="O35" s="7">
        <v>4</v>
      </c>
      <c r="P35" s="350">
        <v>5342</v>
      </c>
      <c r="Q35" s="361">
        <v>0.03</v>
      </c>
      <c r="R35" s="352">
        <v>160</v>
      </c>
      <c r="S35" s="361">
        <v>0</v>
      </c>
      <c r="T35" s="352">
        <v>0</v>
      </c>
      <c r="U35" s="361">
        <v>2.9951329090228379E-2</v>
      </c>
      <c r="V35" s="352">
        <v>160</v>
      </c>
      <c r="W35" s="352">
        <v>5502</v>
      </c>
      <c r="X35" s="353">
        <v>6103</v>
      </c>
      <c r="Y35" s="354">
        <v>761</v>
      </c>
      <c r="Z35" s="362">
        <v>0.14249999999999999</v>
      </c>
      <c r="AA35" s="363" t="s">
        <v>2538</v>
      </c>
      <c r="AB35" s="357" t="s">
        <v>112</v>
      </c>
      <c r="AC35" s="357" t="s">
        <v>285</v>
      </c>
      <c r="AD35" s="357" t="s">
        <v>609</v>
      </c>
      <c r="AE35" s="364">
        <v>0.14099999999999999</v>
      </c>
      <c r="AF35" s="350">
        <v>753</v>
      </c>
      <c r="AG35" s="359">
        <v>6856</v>
      </c>
      <c r="AH35" s="18">
        <v>1514</v>
      </c>
      <c r="AI35" s="365">
        <v>0.28341445151628597</v>
      </c>
      <c r="AJ35" s="20">
        <v>14</v>
      </c>
      <c r="AK35" s="20">
        <v>550</v>
      </c>
      <c r="AL35" s="20"/>
      <c r="AM35" s="20">
        <v>688</v>
      </c>
      <c r="AN35" s="20">
        <v>103272</v>
      </c>
      <c r="AO35" s="7">
        <v>3</v>
      </c>
      <c r="AP35" s="20"/>
      <c r="AQ35" s="21" t="s">
        <v>1923</v>
      </c>
      <c r="AR35" s="21" t="s">
        <v>115</v>
      </c>
      <c r="AS35" s="5" t="s">
        <v>1841</v>
      </c>
      <c r="AT35" s="5" t="s">
        <v>76</v>
      </c>
      <c r="AU35" s="242"/>
      <c r="AV35" s="242"/>
      <c r="AW35" s="242" t="s">
        <v>2530</v>
      </c>
      <c r="AX35" s="349" t="s">
        <v>134</v>
      </c>
    </row>
    <row r="36" spans="1:50" ht="19.95" hidden="1" customHeight="1">
      <c r="A36" s="5" t="s">
        <v>562</v>
      </c>
      <c r="B36" s="5">
        <v>15009624</v>
      </c>
      <c r="C36" s="5" t="s">
        <v>1934</v>
      </c>
      <c r="D36" s="5" t="s">
        <v>1935</v>
      </c>
      <c r="E36" s="5" t="s">
        <v>54</v>
      </c>
      <c r="F36" s="5" t="s">
        <v>55</v>
      </c>
      <c r="G36" s="5" t="s">
        <v>2051</v>
      </c>
      <c r="H36" s="5" t="s">
        <v>1898</v>
      </c>
      <c r="I36" s="5" t="s">
        <v>1862</v>
      </c>
      <c r="J36" s="6">
        <v>41347</v>
      </c>
      <c r="K36" s="5" t="s">
        <v>594</v>
      </c>
      <c r="L36" s="5" t="s">
        <v>594</v>
      </c>
      <c r="M36" s="5" t="s">
        <v>286</v>
      </c>
      <c r="N36" s="7">
        <v>2</v>
      </c>
      <c r="O36" s="7">
        <v>4</v>
      </c>
      <c r="P36" s="350">
        <v>8111</v>
      </c>
      <c r="Q36" s="361">
        <v>4.4999999999999998E-2</v>
      </c>
      <c r="R36" s="352">
        <v>365</v>
      </c>
      <c r="S36" s="361">
        <v>1.55E-2</v>
      </c>
      <c r="T36" s="352">
        <v>126</v>
      </c>
      <c r="U36" s="361">
        <v>6.0535075822956481E-2</v>
      </c>
      <c r="V36" s="352">
        <v>491</v>
      </c>
      <c r="W36" s="352">
        <v>8602</v>
      </c>
      <c r="X36" s="353">
        <v>8510</v>
      </c>
      <c r="Y36" s="354">
        <v>399</v>
      </c>
      <c r="Z36" s="362">
        <v>4.9200000000000001E-2</v>
      </c>
      <c r="AA36" s="363" t="s">
        <v>2539</v>
      </c>
      <c r="AB36" s="357" t="s">
        <v>112</v>
      </c>
      <c r="AC36" s="357" t="s">
        <v>592</v>
      </c>
      <c r="AD36" s="357" t="s">
        <v>609</v>
      </c>
      <c r="AE36" s="364">
        <v>0.10100000000000001</v>
      </c>
      <c r="AF36" s="350">
        <v>819</v>
      </c>
      <c r="AG36" s="359">
        <v>9329</v>
      </c>
      <c r="AH36" s="18">
        <v>1218</v>
      </c>
      <c r="AI36" s="365">
        <v>0.15016644063617313</v>
      </c>
      <c r="AJ36" s="20">
        <v>14</v>
      </c>
      <c r="AK36" s="20">
        <v>450</v>
      </c>
      <c r="AL36" s="20"/>
      <c r="AM36" s="20">
        <v>688</v>
      </c>
      <c r="AN36" s="20">
        <v>136694</v>
      </c>
      <c r="AO36" s="7">
        <v>4</v>
      </c>
      <c r="AP36" s="20"/>
      <c r="AQ36" s="21" t="s">
        <v>115</v>
      </c>
      <c r="AR36" s="21" t="s">
        <v>115</v>
      </c>
      <c r="AS36" s="5" t="s">
        <v>1841</v>
      </c>
      <c r="AT36" s="5" t="s">
        <v>76</v>
      </c>
      <c r="AU36" s="242"/>
      <c r="AV36" s="242"/>
      <c r="AW36" s="242" t="s">
        <v>2530</v>
      </c>
      <c r="AX36" s="145" t="s">
        <v>2530</v>
      </c>
    </row>
    <row r="37" spans="1:50" ht="19.95" hidden="1" customHeight="1">
      <c r="A37" s="5" t="s">
        <v>562</v>
      </c>
      <c r="B37" s="5">
        <v>15014796</v>
      </c>
      <c r="C37" s="5" t="s">
        <v>1960</v>
      </c>
      <c r="D37" s="5" t="s">
        <v>1961</v>
      </c>
      <c r="E37" s="5" t="s">
        <v>54</v>
      </c>
      <c r="F37" s="5" t="s">
        <v>55</v>
      </c>
      <c r="G37" s="5" t="s">
        <v>2051</v>
      </c>
      <c r="H37" s="5" t="s">
        <v>1879</v>
      </c>
      <c r="I37" s="5" t="s">
        <v>1950</v>
      </c>
      <c r="J37" s="6">
        <v>42256</v>
      </c>
      <c r="K37" s="5" t="s">
        <v>105</v>
      </c>
      <c r="L37" s="5" t="s">
        <v>1962</v>
      </c>
      <c r="M37" s="5" t="s">
        <v>107</v>
      </c>
      <c r="N37" s="7">
        <v>2</v>
      </c>
      <c r="O37" s="7">
        <v>4</v>
      </c>
      <c r="P37" s="350">
        <v>12030</v>
      </c>
      <c r="Q37" s="361">
        <v>0.03</v>
      </c>
      <c r="R37" s="352">
        <v>361</v>
      </c>
      <c r="S37" s="361">
        <v>0</v>
      </c>
      <c r="T37" s="352">
        <v>0</v>
      </c>
      <c r="U37" s="361">
        <v>3.000831255195345E-2</v>
      </c>
      <c r="V37" s="352">
        <v>361</v>
      </c>
      <c r="W37" s="352">
        <v>12391</v>
      </c>
      <c r="X37" s="353">
        <v>12320</v>
      </c>
      <c r="Y37" s="354">
        <v>290</v>
      </c>
      <c r="Z37" s="362">
        <v>2.41E-2</v>
      </c>
      <c r="AA37" s="363" t="s">
        <v>403</v>
      </c>
      <c r="AB37" s="357" t="s">
        <v>112</v>
      </c>
      <c r="AC37" s="357" t="s">
        <v>87</v>
      </c>
      <c r="AD37" s="357" t="s">
        <v>198</v>
      </c>
      <c r="AE37" s="364">
        <v>5.5E-2</v>
      </c>
      <c r="AF37" s="350">
        <v>662</v>
      </c>
      <c r="AG37" s="359">
        <v>12982</v>
      </c>
      <c r="AH37" s="18">
        <v>952</v>
      </c>
      <c r="AI37" s="365">
        <v>7.9135494596841216E-2</v>
      </c>
      <c r="AJ37" s="20">
        <v>14</v>
      </c>
      <c r="AK37" s="20">
        <v>450</v>
      </c>
      <c r="AL37" s="20"/>
      <c r="AM37" s="20">
        <v>688</v>
      </c>
      <c r="AN37" s="20">
        <v>187836</v>
      </c>
      <c r="AO37" s="7">
        <v>4</v>
      </c>
      <c r="AP37" s="20"/>
      <c r="AQ37" s="21" t="s">
        <v>115</v>
      </c>
      <c r="AR37" s="21" t="s">
        <v>115</v>
      </c>
      <c r="AS37" s="5" t="s">
        <v>1841</v>
      </c>
      <c r="AT37" s="5" t="s">
        <v>76</v>
      </c>
      <c r="AU37" s="242"/>
      <c r="AV37" s="242"/>
      <c r="AW37" s="329" t="s">
        <v>2530</v>
      </c>
      <c r="AX37" s="349" t="s">
        <v>2530</v>
      </c>
    </row>
    <row r="38" spans="1:50" ht="19.95" hidden="1" customHeight="1">
      <c r="A38" s="5" t="s">
        <v>562</v>
      </c>
      <c r="B38" s="5">
        <v>15003876</v>
      </c>
      <c r="C38" s="5" t="s">
        <v>1993</v>
      </c>
      <c r="D38" s="5" t="s">
        <v>1994</v>
      </c>
      <c r="E38" s="5" t="s">
        <v>54</v>
      </c>
      <c r="F38" s="5" t="s">
        <v>55</v>
      </c>
      <c r="G38" s="5" t="s">
        <v>2051</v>
      </c>
      <c r="H38" s="5" t="s">
        <v>1887</v>
      </c>
      <c r="I38" s="5" t="s">
        <v>1950</v>
      </c>
      <c r="J38" s="6">
        <v>40322</v>
      </c>
      <c r="K38" s="5" t="s">
        <v>285</v>
      </c>
      <c r="L38" s="5" t="s">
        <v>285</v>
      </c>
      <c r="M38" s="5" t="s">
        <v>286</v>
      </c>
      <c r="N38" s="7">
        <v>2</v>
      </c>
      <c r="O38" s="7">
        <v>5</v>
      </c>
      <c r="P38" s="350">
        <v>7746</v>
      </c>
      <c r="Q38" s="361">
        <v>0.05</v>
      </c>
      <c r="R38" s="352">
        <v>387</v>
      </c>
      <c r="S38" s="361">
        <v>2.7E-2</v>
      </c>
      <c r="T38" s="352">
        <v>209</v>
      </c>
      <c r="U38" s="361">
        <v>7.6942938290730706E-2</v>
      </c>
      <c r="V38" s="352">
        <v>596</v>
      </c>
      <c r="W38" s="352">
        <v>8342</v>
      </c>
      <c r="X38" s="353">
        <v>8230</v>
      </c>
      <c r="Y38" s="354">
        <v>484</v>
      </c>
      <c r="Z38" s="362">
        <v>6.25E-2</v>
      </c>
      <c r="AA38" s="363" t="s">
        <v>2540</v>
      </c>
      <c r="AB38" s="357" t="s">
        <v>112</v>
      </c>
      <c r="AC38" s="357" t="s">
        <v>1172</v>
      </c>
      <c r="AD38" s="357" t="s">
        <v>1995</v>
      </c>
      <c r="AE38" s="364">
        <v>6.5000000000000002E-2</v>
      </c>
      <c r="AF38" s="350">
        <v>503</v>
      </c>
      <c r="AG38" s="359">
        <v>8733</v>
      </c>
      <c r="AH38" s="18">
        <v>987</v>
      </c>
      <c r="AI38" s="365">
        <v>0.1274206041828041</v>
      </c>
      <c r="AJ38" s="20">
        <v>14</v>
      </c>
      <c r="AK38" s="20">
        <v>450</v>
      </c>
      <c r="AL38" s="20"/>
      <c r="AM38" s="20">
        <v>688</v>
      </c>
      <c r="AN38" s="20">
        <v>128350</v>
      </c>
      <c r="AO38" s="7">
        <v>3</v>
      </c>
      <c r="AP38" s="20"/>
      <c r="AQ38" s="21" t="s">
        <v>115</v>
      </c>
      <c r="AR38" s="21" t="s">
        <v>115</v>
      </c>
      <c r="AS38" s="5" t="s">
        <v>1841</v>
      </c>
      <c r="AT38" s="5" t="s">
        <v>76</v>
      </c>
      <c r="AU38" s="242"/>
      <c r="AV38" s="242"/>
      <c r="AW38" s="242" t="s">
        <v>2530</v>
      </c>
      <c r="AX38" s="145" t="s">
        <v>2530</v>
      </c>
    </row>
    <row r="39" spans="1:50" ht="19.95" hidden="1" customHeight="1">
      <c r="A39" s="5" t="s">
        <v>562</v>
      </c>
      <c r="B39" s="5">
        <v>15013982</v>
      </c>
      <c r="C39" s="5" t="s">
        <v>2000</v>
      </c>
      <c r="D39" s="5" t="s">
        <v>2001</v>
      </c>
      <c r="E39" s="5" t="s">
        <v>54</v>
      </c>
      <c r="F39" s="5" t="s">
        <v>55</v>
      </c>
      <c r="G39" s="5" t="s">
        <v>2051</v>
      </c>
      <c r="H39" s="5" t="s">
        <v>1913</v>
      </c>
      <c r="I39" s="5" t="s">
        <v>1950</v>
      </c>
      <c r="J39" s="6">
        <v>42032</v>
      </c>
      <c r="K39" s="5" t="s">
        <v>105</v>
      </c>
      <c r="L39" s="5" t="s">
        <v>2002</v>
      </c>
      <c r="M39" s="5" t="s">
        <v>107</v>
      </c>
      <c r="N39" s="7">
        <v>2</v>
      </c>
      <c r="O39" s="7">
        <v>4</v>
      </c>
      <c r="P39" s="350">
        <v>16369</v>
      </c>
      <c r="Q39" s="361">
        <v>0.03</v>
      </c>
      <c r="R39" s="352">
        <v>491</v>
      </c>
      <c r="S39" s="361">
        <v>0</v>
      </c>
      <c r="T39" s="352">
        <v>0</v>
      </c>
      <c r="U39" s="361">
        <v>2.9995723623923269E-2</v>
      </c>
      <c r="V39" s="352">
        <v>491</v>
      </c>
      <c r="W39" s="352">
        <v>16860</v>
      </c>
      <c r="X39" s="353">
        <v>16770</v>
      </c>
      <c r="Y39" s="354">
        <v>401</v>
      </c>
      <c r="Z39" s="362">
        <v>2.4500000000000001E-2</v>
      </c>
      <c r="AA39" s="363" t="s">
        <v>403</v>
      </c>
      <c r="AB39" s="357" t="s">
        <v>112</v>
      </c>
      <c r="AC39" s="357" t="s">
        <v>87</v>
      </c>
      <c r="AD39" s="357" t="s">
        <v>198</v>
      </c>
      <c r="AE39" s="364">
        <v>0.05</v>
      </c>
      <c r="AF39" s="350">
        <v>818</v>
      </c>
      <c r="AG39" s="359">
        <v>17588</v>
      </c>
      <c r="AH39" s="18">
        <v>1219</v>
      </c>
      <c r="AI39" s="365">
        <v>7.4470034821919384E-2</v>
      </c>
      <c r="AJ39" s="20">
        <v>14</v>
      </c>
      <c r="AK39" s="20">
        <v>450</v>
      </c>
      <c r="AL39" s="20"/>
      <c r="AM39" s="20">
        <v>688</v>
      </c>
      <c r="AN39" s="20">
        <v>252320</v>
      </c>
      <c r="AO39" s="7">
        <v>3</v>
      </c>
      <c r="AP39" s="20"/>
      <c r="AQ39" s="21" t="s">
        <v>115</v>
      </c>
      <c r="AR39" s="21" t="s">
        <v>115</v>
      </c>
      <c r="AS39" s="5" t="s">
        <v>1841</v>
      </c>
      <c r="AT39" s="5" t="s">
        <v>76</v>
      </c>
      <c r="AU39" s="242"/>
      <c r="AV39" s="242"/>
      <c r="AW39" s="329" t="s">
        <v>2530</v>
      </c>
      <c r="AX39" s="349" t="s">
        <v>2530</v>
      </c>
    </row>
    <row r="40" spans="1:50" ht="19.95" hidden="1" customHeight="1">
      <c r="A40" s="5" t="s">
        <v>562</v>
      </c>
      <c r="B40" s="5">
        <v>15020884</v>
      </c>
      <c r="C40" s="5" t="s">
        <v>2029</v>
      </c>
      <c r="D40" s="5" t="s">
        <v>2030</v>
      </c>
      <c r="E40" s="5" t="s">
        <v>54</v>
      </c>
      <c r="F40" s="5" t="s">
        <v>55</v>
      </c>
      <c r="G40" s="5" t="s">
        <v>2051</v>
      </c>
      <c r="H40" s="5" t="s">
        <v>1904</v>
      </c>
      <c r="I40" s="5" t="s">
        <v>1953</v>
      </c>
      <c r="J40" s="6">
        <v>44230</v>
      </c>
      <c r="K40" s="5" t="s">
        <v>105</v>
      </c>
      <c r="L40" s="5" t="s">
        <v>2031</v>
      </c>
      <c r="M40" s="5" t="s">
        <v>107</v>
      </c>
      <c r="N40" s="7">
        <v>2</v>
      </c>
      <c r="O40" s="7">
        <v>4</v>
      </c>
      <c r="P40" s="350">
        <v>13215</v>
      </c>
      <c r="Q40" s="361">
        <v>3.7500000000000006E-2</v>
      </c>
      <c r="R40" s="352">
        <v>496</v>
      </c>
      <c r="S40" s="361">
        <v>0</v>
      </c>
      <c r="T40" s="352">
        <v>0</v>
      </c>
      <c r="U40" s="361">
        <v>3.7533106318577376E-2</v>
      </c>
      <c r="V40" s="352">
        <v>496</v>
      </c>
      <c r="W40" s="352">
        <v>13711</v>
      </c>
      <c r="X40" s="353">
        <v>13777</v>
      </c>
      <c r="Y40" s="354">
        <v>562</v>
      </c>
      <c r="Z40" s="362">
        <v>4.2500000000000003E-2</v>
      </c>
      <c r="AA40" s="363" t="s">
        <v>2531</v>
      </c>
      <c r="AB40" s="357" t="s">
        <v>112</v>
      </c>
      <c r="AC40" s="357" t="s">
        <v>197</v>
      </c>
      <c r="AD40" s="357" t="s">
        <v>198</v>
      </c>
      <c r="AE40" s="364">
        <v>0.1</v>
      </c>
      <c r="AF40" s="350">
        <v>1322</v>
      </c>
      <c r="AG40" s="359">
        <v>15099</v>
      </c>
      <c r="AH40" s="18">
        <v>1884</v>
      </c>
      <c r="AI40" s="365">
        <v>0.14256526674233827</v>
      </c>
      <c r="AJ40" s="20">
        <v>14</v>
      </c>
      <c r="AK40" s="20">
        <v>550</v>
      </c>
      <c r="AL40" s="20"/>
      <c r="AM40" s="20">
        <v>688</v>
      </c>
      <c r="AN40" s="20">
        <v>218674</v>
      </c>
      <c r="AO40" s="7">
        <v>4</v>
      </c>
      <c r="AP40" s="20"/>
      <c r="AQ40" s="21" t="s">
        <v>115</v>
      </c>
      <c r="AR40" s="21" t="s">
        <v>115</v>
      </c>
      <c r="AS40" s="5" t="s">
        <v>1841</v>
      </c>
      <c r="AT40" s="5" t="s">
        <v>76</v>
      </c>
      <c r="AU40" s="242"/>
      <c r="AV40" s="242"/>
      <c r="AW40" s="329" t="s">
        <v>2530</v>
      </c>
      <c r="AX40" s="145" t="s">
        <v>2530</v>
      </c>
    </row>
    <row r="41" spans="1:50" ht="19.95" hidden="1" customHeight="1">
      <c r="A41" s="5" t="s">
        <v>562</v>
      </c>
      <c r="B41" s="5">
        <v>11017114</v>
      </c>
      <c r="C41" s="5" t="s">
        <v>2041</v>
      </c>
      <c r="D41" s="5" t="s">
        <v>2042</v>
      </c>
      <c r="E41" s="5" t="s">
        <v>54</v>
      </c>
      <c r="F41" s="5" t="s">
        <v>55</v>
      </c>
      <c r="G41" s="5" t="s">
        <v>2051</v>
      </c>
      <c r="H41" s="5" t="s">
        <v>1861</v>
      </c>
      <c r="I41" s="5" t="s">
        <v>2034</v>
      </c>
      <c r="J41" s="6">
        <v>43928</v>
      </c>
      <c r="K41" s="5" t="s">
        <v>87</v>
      </c>
      <c r="L41" s="5" t="s">
        <v>87</v>
      </c>
      <c r="M41" s="5" t="s">
        <v>89</v>
      </c>
      <c r="N41" s="7">
        <v>2</v>
      </c>
      <c r="O41" s="7">
        <v>4</v>
      </c>
      <c r="P41" s="350">
        <v>17016</v>
      </c>
      <c r="Q41" s="361">
        <v>2.2499999999999999E-2</v>
      </c>
      <c r="R41" s="352">
        <v>383</v>
      </c>
      <c r="S41" s="361">
        <v>0</v>
      </c>
      <c r="T41" s="352">
        <v>0</v>
      </c>
      <c r="U41" s="361">
        <v>2.2508227550540667E-2</v>
      </c>
      <c r="V41" s="352">
        <v>383</v>
      </c>
      <c r="W41" s="352">
        <v>17399</v>
      </c>
      <c r="X41" s="353">
        <v>17399</v>
      </c>
      <c r="Y41" s="354">
        <v>383</v>
      </c>
      <c r="Z41" s="362">
        <v>2.2499999999999999E-2</v>
      </c>
      <c r="AA41" s="363" t="s">
        <v>2536</v>
      </c>
      <c r="AB41" s="357" t="s">
        <v>112</v>
      </c>
      <c r="AC41" s="357" t="s">
        <v>65</v>
      </c>
      <c r="AD41" s="357" t="s">
        <v>114</v>
      </c>
      <c r="AE41" s="364">
        <v>0.13</v>
      </c>
      <c r="AF41" s="350">
        <v>2212</v>
      </c>
      <c r="AG41" s="359">
        <v>19611</v>
      </c>
      <c r="AH41" s="18">
        <v>2595</v>
      </c>
      <c r="AI41" s="365">
        <v>0.15250352609308893</v>
      </c>
      <c r="AJ41" s="20">
        <v>14</v>
      </c>
      <c r="AK41" s="20">
        <v>450</v>
      </c>
      <c r="AL41" s="20"/>
      <c r="AM41" s="20">
        <v>688</v>
      </c>
      <c r="AN41" s="20">
        <v>280642</v>
      </c>
      <c r="AO41" s="7">
        <v>5</v>
      </c>
      <c r="AP41" s="20"/>
      <c r="AQ41" s="21" t="s">
        <v>115</v>
      </c>
      <c r="AR41" s="21" t="s">
        <v>115</v>
      </c>
      <c r="AS41" s="5" t="s">
        <v>1841</v>
      </c>
      <c r="AT41" s="5" t="s">
        <v>76</v>
      </c>
      <c r="AU41" s="242"/>
      <c r="AV41" s="242"/>
      <c r="AW41" s="242" t="s">
        <v>2530</v>
      </c>
      <c r="AX41" s="349" t="s">
        <v>2530</v>
      </c>
    </row>
    <row r="42" spans="1:50" ht="19.95" hidden="1" customHeight="1">
      <c r="A42" s="5" t="s">
        <v>562</v>
      </c>
      <c r="B42" s="5">
        <v>11014818</v>
      </c>
      <c r="C42" s="5" t="s">
        <v>2104</v>
      </c>
      <c r="D42" s="5" t="s">
        <v>2105</v>
      </c>
      <c r="E42" s="5" t="s">
        <v>54</v>
      </c>
      <c r="F42" s="5" t="s">
        <v>55</v>
      </c>
      <c r="G42" s="5" t="s">
        <v>2125</v>
      </c>
      <c r="H42" s="5" t="s">
        <v>2106</v>
      </c>
      <c r="I42" s="5" t="s">
        <v>2107</v>
      </c>
      <c r="J42" s="6">
        <v>42891</v>
      </c>
      <c r="K42" s="5" t="s">
        <v>87</v>
      </c>
      <c r="L42" s="5" t="s">
        <v>87</v>
      </c>
      <c r="M42" s="5" t="s">
        <v>89</v>
      </c>
      <c r="N42" s="7">
        <v>2</v>
      </c>
      <c r="O42" s="7">
        <v>4</v>
      </c>
      <c r="P42" s="350">
        <v>20519</v>
      </c>
      <c r="Q42" s="361">
        <v>0.03</v>
      </c>
      <c r="R42" s="352">
        <v>616</v>
      </c>
      <c r="S42" s="361">
        <v>0</v>
      </c>
      <c r="T42" s="352">
        <v>0</v>
      </c>
      <c r="U42" s="361">
        <v>3.002095618694868E-2</v>
      </c>
      <c r="V42" s="352">
        <v>616</v>
      </c>
      <c r="W42" s="352">
        <v>21135</v>
      </c>
      <c r="X42" s="353">
        <v>21135</v>
      </c>
      <c r="Y42" s="354">
        <v>616</v>
      </c>
      <c r="Z42" s="362">
        <v>0.03</v>
      </c>
      <c r="AA42" s="363" t="s">
        <v>403</v>
      </c>
      <c r="AB42" s="357" t="s">
        <v>112</v>
      </c>
      <c r="AC42" s="357"/>
      <c r="AD42" s="357" t="s">
        <v>114</v>
      </c>
      <c r="AE42" s="364">
        <v>7.0000000000000007E-2</v>
      </c>
      <c r="AF42" s="350">
        <v>1436</v>
      </c>
      <c r="AG42" s="359">
        <v>22571</v>
      </c>
      <c r="AH42" s="18">
        <v>2052</v>
      </c>
      <c r="AI42" s="365">
        <v>0.10000487353184861</v>
      </c>
      <c r="AJ42" s="20">
        <v>14</v>
      </c>
      <c r="AK42" s="20">
        <v>450</v>
      </c>
      <c r="AL42" s="20"/>
      <c r="AM42" s="20">
        <v>688</v>
      </c>
      <c r="AN42" s="20">
        <v>322082</v>
      </c>
      <c r="AO42" s="7">
        <v>4</v>
      </c>
      <c r="AP42" s="20"/>
      <c r="AQ42" s="21"/>
      <c r="AR42" s="21"/>
      <c r="AS42" s="5" t="s">
        <v>2090</v>
      </c>
      <c r="AT42" s="5" t="s">
        <v>173</v>
      </c>
      <c r="AU42" s="5" t="s">
        <v>374</v>
      </c>
      <c r="AV42" s="21"/>
      <c r="AW42" s="21" t="s">
        <v>2530</v>
      </c>
      <c r="AX42" s="145" t="s">
        <v>2530</v>
      </c>
    </row>
    <row r="43" spans="1:50" ht="19.95" hidden="1" customHeight="1">
      <c r="A43" s="5" t="s">
        <v>562</v>
      </c>
      <c r="B43" s="5">
        <v>11016622</v>
      </c>
      <c r="C43" s="5" t="s">
        <v>719</v>
      </c>
      <c r="D43" s="5" t="s">
        <v>720</v>
      </c>
      <c r="E43" s="5" t="s">
        <v>54</v>
      </c>
      <c r="F43" s="5" t="s">
        <v>55</v>
      </c>
      <c r="G43" s="5" t="s">
        <v>736</v>
      </c>
      <c r="H43" s="5" t="s">
        <v>716</v>
      </c>
      <c r="I43" s="5" t="s">
        <v>717</v>
      </c>
      <c r="J43" s="6">
        <v>44013</v>
      </c>
      <c r="K43" s="5" t="s">
        <v>388</v>
      </c>
      <c r="L43" s="5" t="s">
        <v>388</v>
      </c>
      <c r="M43" s="5" t="s">
        <v>107</v>
      </c>
      <c r="N43" s="7">
        <v>2</v>
      </c>
      <c r="O43" s="7">
        <v>5</v>
      </c>
      <c r="P43" s="350">
        <v>7962</v>
      </c>
      <c r="Q43" s="361">
        <v>0.04</v>
      </c>
      <c r="R43" s="352">
        <v>318</v>
      </c>
      <c r="S43" s="361">
        <v>0</v>
      </c>
      <c r="T43" s="352">
        <v>0</v>
      </c>
      <c r="U43" s="361">
        <v>3.9939713639788994E-2</v>
      </c>
      <c r="V43" s="352">
        <v>318</v>
      </c>
      <c r="W43" s="352">
        <v>8280</v>
      </c>
      <c r="X43" s="353">
        <v>8300</v>
      </c>
      <c r="Y43" s="354">
        <v>338</v>
      </c>
      <c r="Z43" s="362">
        <v>4.2500000000000003E-2</v>
      </c>
      <c r="AA43" s="363" t="s">
        <v>2541</v>
      </c>
      <c r="AB43" s="357" t="s">
        <v>112</v>
      </c>
      <c r="AC43" s="357" t="s">
        <v>721</v>
      </c>
      <c r="AD43" s="357" t="s">
        <v>198</v>
      </c>
      <c r="AE43" s="364">
        <v>0.11</v>
      </c>
      <c r="AF43" s="350">
        <v>876</v>
      </c>
      <c r="AG43" s="359">
        <v>9176</v>
      </c>
      <c r="AH43" s="18">
        <v>1214</v>
      </c>
      <c r="AI43" s="365">
        <v>0.15247425270032644</v>
      </c>
      <c r="AJ43" s="20">
        <v>14</v>
      </c>
      <c r="AK43" s="20">
        <v>450</v>
      </c>
      <c r="AL43" s="20"/>
      <c r="AM43" s="20">
        <v>688</v>
      </c>
      <c r="AN43" s="20">
        <v>134552</v>
      </c>
      <c r="AO43" s="7">
        <v>5</v>
      </c>
      <c r="AP43" s="20"/>
      <c r="AQ43" s="21" t="s">
        <v>722</v>
      </c>
      <c r="AR43" s="21" t="s">
        <v>413</v>
      </c>
      <c r="AS43" s="5" t="s">
        <v>718</v>
      </c>
      <c r="AT43" s="5" t="s">
        <v>261</v>
      </c>
      <c r="AU43" s="5" t="s">
        <v>374</v>
      </c>
      <c r="AV43" s="21"/>
      <c r="AW43" s="329" t="s">
        <v>2530</v>
      </c>
      <c r="AX43" s="349" t="s">
        <v>2530</v>
      </c>
    </row>
    <row r="44" spans="1:50" ht="19.95" hidden="1" customHeight="1">
      <c r="A44" s="5" t="s">
        <v>562</v>
      </c>
      <c r="B44" s="5">
        <v>1120346</v>
      </c>
      <c r="C44" s="5" t="s">
        <v>739</v>
      </c>
      <c r="D44" s="5" t="s">
        <v>740</v>
      </c>
      <c r="E44" s="5" t="s">
        <v>54</v>
      </c>
      <c r="F44" s="5" t="s">
        <v>55</v>
      </c>
      <c r="G44" s="5" t="s">
        <v>736</v>
      </c>
      <c r="H44" s="5" t="s">
        <v>737</v>
      </c>
      <c r="I44" s="5" t="s">
        <v>378</v>
      </c>
      <c r="J44" s="6">
        <v>44440</v>
      </c>
      <c r="K44" s="5" t="s">
        <v>105</v>
      </c>
      <c r="L44" s="5" t="s">
        <v>741</v>
      </c>
      <c r="M44" s="5" t="s">
        <v>107</v>
      </c>
      <c r="N44" s="7">
        <v>2</v>
      </c>
      <c r="O44" s="7">
        <v>4</v>
      </c>
      <c r="P44" s="350">
        <v>9580</v>
      </c>
      <c r="Q44" s="361">
        <v>3.7500000000000006E-2</v>
      </c>
      <c r="R44" s="352">
        <v>359</v>
      </c>
      <c r="S44" s="361">
        <v>1.55E-2</v>
      </c>
      <c r="T44" s="352">
        <v>148</v>
      </c>
      <c r="U44" s="361">
        <v>5.2922755741127349E-2</v>
      </c>
      <c r="V44" s="352">
        <v>507</v>
      </c>
      <c r="W44" s="352">
        <v>10087</v>
      </c>
      <c r="X44" s="353">
        <v>10000</v>
      </c>
      <c r="Y44" s="354">
        <v>420</v>
      </c>
      <c r="Z44" s="362">
        <v>4.3799999999999999E-2</v>
      </c>
      <c r="AA44" s="363" t="s">
        <v>2542</v>
      </c>
      <c r="AB44" s="357" t="s">
        <v>112</v>
      </c>
      <c r="AC44" s="357" t="s">
        <v>87</v>
      </c>
      <c r="AD44" s="357" t="s">
        <v>198</v>
      </c>
      <c r="AE44" s="364">
        <v>9.2999999999999999E-2</v>
      </c>
      <c r="AF44" s="350">
        <v>891</v>
      </c>
      <c r="AG44" s="359">
        <v>10891</v>
      </c>
      <c r="AH44" s="18">
        <v>1311</v>
      </c>
      <c r="AI44" s="365">
        <v>0.13684759916492695</v>
      </c>
      <c r="AJ44" s="20">
        <v>14</v>
      </c>
      <c r="AK44" s="20">
        <v>450</v>
      </c>
      <c r="AL44" s="20"/>
      <c r="AM44" s="20">
        <v>688</v>
      </c>
      <c r="AN44" s="20">
        <v>158562</v>
      </c>
      <c r="AO44" s="7">
        <v>3</v>
      </c>
      <c r="AP44" s="20"/>
      <c r="AQ44" s="21" t="s">
        <v>2081</v>
      </c>
      <c r="AR44" s="21" t="s">
        <v>413</v>
      </c>
      <c r="AS44" s="5" t="s">
        <v>733</v>
      </c>
      <c r="AT44" s="5" t="s">
        <v>261</v>
      </c>
      <c r="AU44" s="5" t="s">
        <v>374</v>
      </c>
      <c r="AV44" s="21"/>
      <c r="AW44" s="329" t="s">
        <v>2530</v>
      </c>
      <c r="AX44" s="145" t="s">
        <v>2530</v>
      </c>
    </row>
    <row r="45" spans="1:50" ht="19.95" hidden="1" customHeight="1">
      <c r="A45" s="372" t="s">
        <v>562</v>
      </c>
      <c r="B45" s="5">
        <v>15013014</v>
      </c>
      <c r="C45" s="5" t="s">
        <v>408</v>
      </c>
      <c r="D45" s="5" t="s">
        <v>409</v>
      </c>
      <c r="E45" s="5" t="s">
        <v>54</v>
      </c>
      <c r="F45" s="5" t="s">
        <v>55</v>
      </c>
      <c r="G45" s="5" t="s">
        <v>736</v>
      </c>
      <c r="H45" s="5" t="s">
        <v>377</v>
      </c>
      <c r="I45" s="5" t="s">
        <v>378</v>
      </c>
      <c r="J45" s="6">
        <v>41766</v>
      </c>
      <c r="K45" s="5" t="s">
        <v>87</v>
      </c>
      <c r="L45" s="5" t="s">
        <v>410</v>
      </c>
      <c r="M45" s="5" t="s">
        <v>89</v>
      </c>
      <c r="N45" s="7">
        <v>2</v>
      </c>
      <c r="O45" s="7">
        <v>5</v>
      </c>
      <c r="P45" s="350">
        <v>12600</v>
      </c>
      <c r="Q45" s="361">
        <v>0.05</v>
      </c>
      <c r="R45" s="352">
        <v>630</v>
      </c>
      <c r="S45" s="361">
        <v>2.7E-2</v>
      </c>
      <c r="T45" s="352">
        <v>340</v>
      </c>
      <c r="U45" s="361">
        <v>7.6984126984126988E-2</v>
      </c>
      <c r="V45" s="352">
        <v>970</v>
      </c>
      <c r="W45" s="352">
        <v>13570</v>
      </c>
      <c r="X45" s="353">
        <v>13400</v>
      </c>
      <c r="Y45" s="354">
        <v>800</v>
      </c>
      <c r="Z45" s="362">
        <v>6.3500000000000001E-2</v>
      </c>
      <c r="AA45" s="363" t="s">
        <v>411</v>
      </c>
      <c r="AB45" s="357" t="s">
        <v>112</v>
      </c>
      <c r="AC45" s="357" t="s">
        <v>412</v>
      </c>
      <c r="AD45" s="357" t="s">
        <v>114</v>
      </c>
      <c r="AE45" s="364">
        <v>8.4000000000000005E-2</v>
      </c>
      <c r="AF45" s="350">
        <v>1058</v>
      </c>
      <c r="AG45" s="359">
        <v>14458</v>
      </c>
      <c r="AH45" s="18">
        <v>1858</v>
      </c>
      <c r="AI45" s="365">
        <v>0.14746031746031751</v>
      </c>
      <c r="AJ45" s="20">
        <v>14</v>
      </c>
      <c r="AK45" s="20">
        <v>450</v>
      </c>
      <c r="AL45" s="20"/>
      <c r="AM45" s="20">
        <v>688</v>
      </c>
      <c r="AN45" s="20">
        <v>208500</v>
      </c>
      <c r="AO45" s="7">
        <v>4</v>
      </c>
      <c r="AP45" s="20"/>
      <c r="AQ45" s="21" t="s">
        <v>2085</v>
      </c>
      <c r="AR45" s="21" t="s">
        <v>413</v>
      </c>
      <c r="AS45" s="5" t="s">
        <v>373</v>
      </c>
      <c r="AT45" s="5" t="s">
        <v>261</v>
      </c>
      <c r="AU45" s="5" t="s">
        <v>374</v>
      </c>
      <c r="AV45" s="21"/>
      <c r="AW45" s="21" t="s">
        <v>2530</v>
      </c>
      <c r="AX45" s="349" t="s">
        <v>2530</v>
      </c>
    </row>
    <row r="46" spans="1:50" ht="19.95" hidden="1" customHeight="1">
      <c r="A46" s="5" t="s">
        <v>562</v>
      </c>
      <c r="B46" s="5">
        <v>1213118</v>
      </c>
      <c r="C46" s="5" t="s">
        <v>2213</v>
      </c>
      <c r="D46" s="5" t="s">
        <v>2214</v>
      </c>
      <c r="E46" s="5" t="s">
        <v>54</v>
      </c>
      <c r="F46" s="5" t="s">
        <v>55</v>
      </c>
      <c r="G46" s="5" t="s">
        <v>2146</v>
      </c>
      <c r="H46" s="5" t="s">
        <v>2215</v>
      </c>
      <c r="I46" s="5" t="s">
        <v>2200</v>
      </c>
      <c r="J46" s="6">
        <v>38924</v>
      </c>
      <c r="K46" s="5" t="s">
        <v>80</v>
      </c>
      <c r="L46" s="5" t="s">
        <v>2216</v>
      </c>
      <c r="M46" s="5" t="s">
        <v>66</v>
      </c>
      <c r="N46" s="7">
        <v>2</v>
      </c>
      <c r="O46" s="7">
        <v>5</v>
      </c>
      <c r="P46" s="350">
        <v>17489</v>
      </c>
      <c r="Q46" s="361">
        <v>0.04</v>
      </c>
      <c r="R46" s="352">
        <v>700</v>
      </c>
      <c r="S46" s="361">
        <v>0</v>
      </c>
      <c r="T46" s="352">
        <v>0</v>
      </c>
      <c r="U46" s="361">
        <v>4.0025158671164733E-2</v>
      </c>
      <c r="V46" s="352">
        <v>700</v>
      </c>
      <c r="W46" s="352">
        <v>18189</v>
      </c>
      <c r="X46" s="353">
        <v>18059</v>
      </c>
      <c r="Y46" s="354">
        <v>570</v>
      </c>
      <c r="Z46" s="362">
        <v>3.2599999999999997E-2</v>
      </c>
      <c r="AA46" s="363" t="s">
        <v>459</v>
      </c>
      <c r="AB46" s="357" t="s">
        <v>112</v>
      </c>
      <c r="AC46" s="357" t="s">
        <v>2215</v>
      </c>
      <c r="AD46" s="357"/>
      <c r="AE46" s="364">
        <v>0.1</v>
      </c>
      <c r="AF46" s="350">
        <v>1749</v>
      </c>
      <c r="AG46" s="359">
        <v>19808</v>
      </c>
      <c r="AH46" s="18">
        <v>2319</v>
      </c>
      <c r="AI46" s="365">
        <v>0.13259763279775849</v>
      </c>
      <c r="AJ46" s="20">
        <v>14</v>
      </c>
      <c r="AK46" s="20">
        <v>450</v>
      </c>
      <c r="AL46" s="20"/>
      <c r="AM46" s="20">
        <v>688</v>
      </c>
      <c r="AN46" s="20">
        <v>283400</v>
      </c>
      <c r="AO46" s="7">
        <v>4</v>
      </c>
      <c r="AP46" s="20"/>
      <c r="AQ46" s="21" t="s">
        <v>2217</v>
      </c>
      <c r="AR46" s="21" t="s">
        <v>115</v>
      </c>
      <c r="AS46" s="5" t="s">
        <v>2202</v>
      </c>
      <c r="AT46" s="5" t="s">
        <v>2203</v>
      </c>
      <c r="AU46" s="5" t="s">
        <v>425</v>
      </c>
      <c r="AV46" s="21"/>
      <c r="AW46" s="21" t="s">
        <v>2547</v>
      </c>
      <c r="AX46" s="145" t="s">
        <v>2530</v>
      </c>
    </row>
    <row r="47" spans="1:50" ht="19.95" customHeight="1">
      <c r="A47" s="5" t="s">
        <v>562</v>
      </c>
      <c r="B47" s="5">
        <v>1132124</v>
      </c>
      <c r="C47" s="5" t="s">
        <v>670</v>
      </c>
      <c r="D47" s="5" t="s">
        <v>671</v>
      </c>
      <c r="E47" s="5" t="s">
        <v>54</v>
      </c>
      <c r="F47" s="5" t="s">
        <v>55</v>
      </c>
      <c r="G47" s="5" t="s">
        <v>2146</v>
      </c>
      <c r="H47" s="5" t="s">
        <v>2232</v>
      </c>
      <c r="I47" s="5" t="s">
        <v>2233</v>
      </c>
      <c r="J47" s="6">
        <v>37823</v>
      </c>
      <c r="K47" s="5" t="s">
        <v>87</v>
      </c>
      <c r="L47" s="5" t="s">
        <v>87</v>
      </c>
      <c r="M47" s="5" t="s">
        <v>89</v>
      </c>
      <c r="N47" s="7">
        <v>2</v>
      </c>
      <c r="O47" s="7">
        <v>4</v>
      </c>
      <c r="P47" s="350">
        <v>12754</v>
      </c>
      <c r="Q47" s="361">
        <v>3.7500000000000006E-2</v>
      </c>
      <c r="R47" s="352">
        <v>478</v>
      </c>
      <c r="S47" s="361">
        <v>1.55E-2</v>
      </c>
      <c r="T47" s="352">
        <v>198</v>
      </c>
      <c r="U47" s="361">
        <v>5.3002979457425124E-2</v>
      </c>
      <c r="V47" s="352">
        <v>676</v>
      </c>
      <c r="W47" s="352">
        <v>13430</v>
      </c>
      <c r="X47" s="353">
        <v>13430</v>
      </c>
      <c r="Y47" s="354">
        <v>676</v>
      </c>
      <c r="Z47" s="362">
        <v>5.2999999999999999E-2</v>
      </c>
      <c r="AA47" s="363" t="s">
        <v>380</v>
      </c>
      <c r="AB47" s="357" t="s">
        <v>112</v>
      </c>
      <c r="AC47" s="357" t="s">
        <v>2238</v>
      </c>
      <c r="AD47" s="357"/>
      <c r="AE47" s="364">
        <v>0.1</v>
      </c>
      <c r="AF47" s="350">
        <v>1275</v>
      </c>
      <c r="AG47" s="359">
        <v>14705</v>
      </c>
      <c r="AH47" s="18">
        <v>1951</v>
      </c>
      <c r="AI47" s="365">
        <v>0.15297161674768689</v>
      </c>
      <c r="AJ47" s="20">
        <v>14</v>
      </c>
      <c r="AK47" s="20">
        <v>450</v>
      </c>
      <c r="AL47" s="20"/>
      <c r="AM47" s="20">
        <v>688</v>
      </c>
      <c r="AN47" s="20">
        <v>211958</v>
      </c>
      <c r="AO47" s="7">
        <v>3</v>
      </c>
      <c r="AP47" s="20"/>
      <c r="AQ47" s="21"/>
      <c r="AR47" s="21"/>
      <c r="AS47" s="5" t="s">
        <v>2202</v>
      </c>
      <c r="AT47" s="5" t="s">
        <v>2203</v>
      </c>
      <c r="AU47" s="5" t="s">
        <v>425</v>
      </c>
      <c r="AV47" s="21"/>
      <c r="AW47" s="21" t="s">
        <v>2546</v>
      </c>
      <c r="AX47" s="349" t="s">
        <v>2530</v>
      </c>
    </row>
    <row r="48" spans="1:50" ht="19.95" hidden="1" customHeight="1">
      <c r="A48" s="5" t="s">
        <v>562</v>
      </c>
      <c r="B48" s="5">
        <v>1214051</v>
      </c>
      <c r="C48" s="5" t="s">
        <v>2248</v>
      </c>
      <c r="D48" s="5" t="s">
        <v>2249</v>
      </c>
      <c r="E48" s="5" t="s">
        <v>54</v>
      </c>
      <c r="F48" s="5" t="s">
        <v>55</v>
      </c>
      <c r="G48" s="5" t="s">
        <v>2146</v>
      </c>
      <c r="H48" s="5" t="s">
        <v>2250</v>
      </c>
      <c r="I48" s="5" t="s">
        <v>2251</v>
      </c>
      <c r="J48" s="6">
        <v>39638</v>
      </c>
      <c r="K48" s="5" t="s">
        <v>80</v>
      </c>
      <c r="L48" s="5" t="s">
        <v>2252</v>
      </c>
      <c r="M48" s="5" t="s">
        <v>66</v>
      </c>
      <c r="N48" s="7">
        <v>2</v>
      </c>
      <c r="O48" s="7">
        <v>5</v>
      </c>
      <c r="P48" s="350">
        <v>18500</v>
      </c>
      <c r="Q48" s="361">
        <v>0.05</v>
      </c>
      <c r="R48" s="352">
        <v>925</v>
      </c>
      <c r="S48" s="361">
        <v>2.7E-2</v>
      </c>
      <c r="T48" s="352">
        <v>500</v>
      </c>
      <c r="U48" s="361">
        <v>7.7027027027027031E-2</v>
      </c>
      <c r="V48" s="352">
        <v>1425</v>
      </c>
      <c r="W48" s="352">
        <v>19925</v>
      </c>
      <c r="X48" s="353">
        <v>20325</v>
      </c>
      <c r="Y48" s="354">
        <v>1825</v>
      </c>
      <c r="Z48" s="362">
        <v>9.8599999999999993E-2</v>
      </c>
      <c r="AA48" s="363" t="s">
        <v>411</v>
      </c>
      <c r="AB48" s="357" t="s">
        <v>112</v>
      </c>
      <c r="AC48" s="357" t="s">
        <v>150</v>
      </c>
      <c r="AD48" s="357" t="s">
        <v>1795</v>
      </c>
      <c r="AE48" s="364">
        <v>0.05</v>
      </c>
      <c r="AF48" s="350">
        <v>925</v>
      </c>
      <c r="AG48" s="359">
        <v>21250</v>
      </c>
      <c r="AH48" s="18">
        <v>2750</v>
      </c>
      <c r="AI48" s="365">
        <v>0.14864864864864868</v>
      </c>
      <c r="AJ48" s="20">
        <v>14</v>
      </c>
      <c r="AK48" s="20">
        <v>900</v>
      </c>
      <c r="AL48" s="20"/>
      <c r="AM48" s="20">
        <v>688</v>
      </c>
      <c r="AN48" s="20">
        <v>308988</v>
      </c>
      <c r="AO48" s="7">
        <v>5</v>
      </c>
      <c r="AP48" s="20"/>
      <c r="AQ48" s="21" t="s">
        <v>2253</v>
      </c>
      <c r="AR48" s="21" t="s">
        <v>115</v>
      </c>
      <c r="AS48" s="5" t="s">
        <v>2202</v>
      </c>
      <c r="AT48" s="5" t="s">
        <v>2203</v>
      </c>
      <c r="AU48" s="5" t="s">
        <v>425</v>
      </c>
      <c r="AV48" s="21"/>
      <c r="AW48" s="21" t="s">
        <v>2547</v>
      </c>
      <c r="AX48" s="145" t="s">
        <v>2530</v>
      </c>
    </row>
    <row r="49" spans="1:50" ht="19.95" hidden="1" customHeight="1">
      <c r="A49" s="5" t="s">
        <v>562</v>
      </c>
      <c r="B49" s="5">
        <v>1132015</v>
      </c>
      <c r="C49" s="5" t="s">
        <v>2289</v>
      </c>
      <c r="D49" s="5" t="s">
        <v>2290</v>
      </c>
      <c r="E49" s="5" t="s">
        <v>54</v>
      </c>
      <c r="F49" s="5" t="s">
        <v>55</v>
      </c>
      <c r="G49" s="5" t="s">
        <v>2146</v>
      </c>
      <c r="H49" s="5" t="s">
        <v>2250</v>
      </c>
      <c r="I49" s="5" t="s">
        <v>2251</v>
      </c>
      <c r="J49" s="6">
        <v>34182</v>
      </c>
      <c r="K49" s="5" t="s">
        <v>105</v>
      </c>
      <c r="L49" s="5" t="s">
        <v>2291</v>
      </c>
      <c r="M49" s="5" t="s">
        <v>107</v>
      </c>
      <c r="N49" s="7">
        <v>2</v>
      </c>
      <c r="O49" s="7">
        <v>1</v>
      </c>
      <c r="P49" s="350">
        <v>8937</v>
      </c>
      <c r="Q49" s="361">
        <v>0</v>
      </c>
      <c r="R49" s="352">
        <v>0</v>
      </c>
      <c r="S49" s="361">
        <v>0</v>
      </c>
      <c r="T49" s="352">
        <v>0</v>
      </c>
      <c r="U49" s="361">
        <v>0</v>
      </c>
      <c r="V49" s="352">
        <v>0</v>
      </c>
      <c r="W49" s="352">
        <v>8937</v>
      </c>
      <c r="X49" s="353">
        <v>8740</v>
      </c>
      <c r="Y49" s="354">
        <v>-197</v>
      </c>
      <c r="Z49" s="362">
        <v>-2.1999999999999999E-2</v>
      </c>
      <c r="AA49" s="363" t="s">
        <v>385</v>
      </c>
      <c r="AB49" s="357" t="s">
        <v>2292</v>
      </c>
      <c r="AC49" s="357" t="s">
        <v>2293</v>
      </c>
      <c r="AD49" s="357" t="s">
        <v>2294</v>
      </c>
      <c r="AE49" s="364"/>
      <c r="AF49" s="350">
        <v>0</v>
      </c>
      <c r="AG49" s="359">
        <v>8740</v>
      </c>
      <c r="AH49" s="18">
        <v>-197</v>
      </c>
      <c r="AI49" s="365">
        <v>-2.2043191227481218E-2</v>
      </c>
      <c r="AJ49" s="20">
        <v>14</v>
      </c>
      <c r="AK49" s="20">
        <v>450</v>
      </c>
      <c r="AL49" s="20"/>
      <c r="AM49" s="20">
        <v>688</v>
      </c>
      <c r="AN49" s="20">
        <v>128448</v>
      </c>
      <c r="AO49" s="7">
        <v>1</v>
      </c>
      <c r="AP49" s="20"/>
      <c r="AQ49" s="21" t="s">
        <v>2292</v>
      </c>
      <c r="AR49" s="21" t="s">
        <v>2295</v>
      </c>
      <c r="AS49" s="5" t="s">
        <v>2202</v>
      </c>
      <c r="AT49" s="5" t="s">
        <v>2203</v>
      </c>
      <c r="AU49" s="5" t="s">
        <v>425</v>
      </c>
      <c r="AV49" s="21"/>
      <c r="AW49" s="21" t="s">
        <v>2292</v>
      </c>
      <c r="AX49" s="349" t="s">
        <v>180</v>
      </c>
    </row>
    <row r="50" spans="1:50" ht="19.95" hidden="1" customHeight="1">
      <c r="A50" s="5" t="s">
        <v>562</v>
      </c>
      <c r="B50" s="5">
        <v>1116073</v>
      </c>
      <c r="C50" s="5" t="s">
        <v>639</v>
      </c>
      <c r="D50" s="5" t="s">
        <v>640</v>
      </c>
      <c r="E50" s="5" t="s">
        <v>54</v>
      </c>
      <c r="F50" s="5" t="s">
        <v>55</v>
      </c>
      <c r="G50" s="5" t="s">
        <v>2146</v>
      </c>
      <c r="H50" s="5" t="s">
        <v>2242</v>
      </c>
      <c r="I50" s="5" t="s">
        <v>2243</v>
      </c>
      <c r="J50" s="6">
        <v>38566</v>
      </c>
      <c r="K50" s="5" t="s">
        <v>105</v>
      </c>
      <c r="L50" s="5" t="s">
        <v>2304</v>
      </c>
      <c r="M50" s="5" t="s">
        <v>107</v>
      </c>
      <c r="N50" s="7">
        <v>2</v>
      </c>
      <c r="O50" s="7">
        <v>5</v>
      </c>
      <c r="P50" s="350">
        <v>8880</v>
      </c>
      <c r="Q50" s="361">
        <v>0.05</v>
      </c>
      <c r="R50" s="352">
        <v>444</v>
      </c>
      <c r="S50" s="361">
        <v>2.7E-2</v>
      </c>
      <c r="T50" s="352">
        <v>240</v>
      </c>
      <c r="U50" s="361">
        <v>7.7027027027027031E-2</v>
      </c>
      <c r="V50" s="352">
        <v>684</v>
      </c>
      <c r="W50" s="352">
        <v>9564</v>
      </c>
      <c r="X50" s="353">
        <v>10200</v>
      </c>
      <c r="Y50" s="354">
        <v>1320</v>
      </c>
      <c r="Z50" s="362">
        <v>0.14860000000000001</v>
      </c>
      <c r="AA50" s="363" t="s">
        <v>411</v>
      </c>
      <c r="AB50" s="357" t="s">
        <v>112</v>
      </c>
      <c r="AC50" s="357" t="s">
        <v>197</v>
      </c>
      <c r="AD50" s="357" t="s">
        <v>198</v>
      </c>
      <c r="AE50" s="364">
        <v>8.9700000000000002E-2</v>
      </c>
      <c r="AF50" s="350">
        <v>797</v>
      </c>
      <c r="AG50" s="359">
        <v>10997</v>
      </c>
      <c r="AH50" s="18">
        <v>2117</v>
      </c>
      <c r="AI50" s="365">
        <v>0.23840090090090094</v>
      </c>
      <c r="AJ50" s="20">
        <v>14</v>
      </c>
      <c r="AK50" s="20">
        <v>450</v>
      </c>
      <c r="AL50" s="20"/>
      <c r="AM50" s="20">
        <v>688</v>
      </c>
      <c r="AN50" s="20">
        <v>160046</v>
      </c>
      <c r="AO50" s="7">
        <v>4</v>
      </c>
      <c r="AP50" s="20"/>
      <c r="AQ50" s="21" t="s">
        <v>2305</v>
      </c>
      <c r="AR50" s="21"/>
      <c r="AS50" s="5" t="s">
        <v>2202</v>
      </c>
      <c r="AT50" s="5" t="s">
        <v>2203</v>
      </c>
      <c r="AU50" s="5" t="s">
        <v>425</v>
      </c>
      <c r="AV50" s="21"/>
      <c r="AW50" s="329" t="s">
        <v>2530</v>
      </c>
      <c r="AX50" s="145" t="s">
        <v>134</v>
      </c>
    </row>
    <row r="51" spans="1:50" ht="19.95" hidden="1" customHeight="1">
      <c r="A51" s="5" t="s">
        <v>562</v>
      </c>
      <c r="B51" s="5">
        <v>1705021</v>
      </c>
      <c r="C51" s="5" t="s">
        <v>2334</v>
      </c>
      <c r="D51" s="5" t="s">
        <v>2335</v>
      </c>
      <c r="E51" s="5" t="s">
        <v>54</v>
      </c>
      <c r="F51" s="5" t="s">
        <v>55</v>
      </c>
      <c r="G51" s="5" t="s">
        <v>2146</v>
      </c>
      <c r="H51" s="5" t="s">
        <v>2242</v>
      </c>
      <c r="I51" s="5" t="s">
        <v>2243</v>
      </c>
      <c r="J51" s="6">
        <v>39664</v>
      </c>
      <c r="K51" s="5" t="s">
        <v>87</v>
      </c>
      <c r="L51" s="5" t="s">
        <v>2336</v>
      </c>
      <c r="M51" s="5" t="s">
        <v>89</v>
      </c>
      <c r="N51" s="7">
        <v>2</v>
      </c>
      <c r="O51" s="7">
        <v>4</v>
      </c>
      <c r="P51" s="350">
        <v>11633</v>
      </c>
      <c r="Q51" s="361">
        <v>3.7500000000000006E-2</v>
      </c>
      <c r="R51" s="352">
        <v>436</v>
      </c>
      <c r="S51" s="361">
        <v>1.55E-2</v>
      </c>
      <c r="T51" s="352">
        <v>180</v>
      </c>
      <c r="U51" s="361">
        <v>5.295280667067824E-2</v>
      </c>
      <c r="V51" s="352">
        <v>616</v>
      </c>
      <c r="W51" s="352">
        <v>12249</v>
      </c>
      <c r="X51" s="353">
        <v>12800</v>
      </c>
      <c r="Y51" s="354">
        <v>1167</v>
      </c>
      <c r="Z51" s="362">
        <v>0.1003</v>
      </c>
      <c r="AA51" s="363" t="s">
        <v>2543</v>
      </c>
      <c r="AB51" s="357" t="s">
        <v>112</v>
      </c>
      <c r="AC51" s="357" t="s">
        <v>2337</v>
      </c>
      <c r="AD51" s="357" t="s">
        <v>114</v>
      </c>
      <c r="AE51" s="364">
        <v>0.05</v>
      </c>
      <c r="AF51" s="350">
        <v>582</v>
      </c>
      <c r="AG51" s="359">
        <v>13382</v>
      </c>
      <c r="AH51" s="18">
        <v>1749</v>
      </c>
      <c r="AI51" s="365">
        <v>0.15034814751138992</v>
      </c>
      <c r="AJ51" s="20">
        <v>14</v>
      </c>
      <c r="AK51" s="20">
        <v>450</v>
      </c>
      <c r="AL51" s="20"/>
      <c r="AM51" s="20">
        <v>688</v>
      </c>
      <c r="AN51" s="20">
        <v>193436</v>
      </c>
      <c r="AO51" s="7">
        <v>4</v>
      </c>
      <c r="AP51" s="20"/>
      <c r="AQ51" s="21" t="s">
        <v>2338</v>
      </c>
      <c r="AR51" s="21"/>
      <c r="AS51" s="5" t="s">
        <v>2202</v>
      </c>
      <c r="AT51" s="5" t="s">
        <v>2203</v>
      </c>
      <c r="AU51" s="5" t="s">
        <v>425</v>
      </c>
      <c r="AV51" s="21"/>
      <c r="AW51" s="21" t="s">
        <v>2530</v>
      </c>
      <c r="AX51" s="349" t="s">
        <v>134</v>
      </c>
    </row>
    <row r="52" spans="1:50" ht="19.95" hidden="1" customHeight="1">
      <c r="A52" s="5" t="s">
        <v>562</v>
      </c>
      <c r="B52" s="5">
        <v>1120158</v>
      </c>
      <c r="C52" s="5" t="s">
        <v>2354</v>
      </c>
      <c r="D52" s="5" t="s">
        <v>2355</v>
      </c>
      <c r="E52" s="5" t="s">
        <v>54</v>
      </c>
      <c r="F52" s="5" t="s">
        <v>55</v>
      </c>
      <c r="G52" s="5" t="s">
        <v>2146</v>
      </c>
      <c r="H52" s="5" t="s">
        <v>2348</v>
      </c>
      <c r="I52" s="5" t="s">
        <v>2349</v>
      </c>
      <c r="J52" s="6">
        <v>44179</v>
      </c>
      <c r="K52" s="5" t="s">
        <v>87</v>
      </c>
      <c r="L52" s="5" t="s">
        <v>192</v>
      </c>
      <c r="M52" s="5" t="s">
        <v>89</v>
      </c>
      <c r="N52" s="7">
        <v>2</v>
      </c>
      <c r="O52" s="7">
        <v>5</v>
      </c>
      <c r="P52" s="350">
        <v>16000</v>
      </c>
      <c r="Q52" s="361">
        <v>0.04</v>
      </c>
      <c r="R52" s="352">
        <v>640</v>
      </c>
      <c r="S52" s="361">
        <v>0</v>
      </c>
      <c r="T52" s="352">
        <v>0</v>
      </c>
      <c r="U52" s="361">
        <v>0.04</v>
      </c>
      <c r="V52" s="352">
        <v>640</v>
      </c>
      <c r="W52" s="352">
        <v>16640</v>
      </c>
      <c r="X52" s="353">
        <v>16200</v>
      </c>
      <c r="Y52" s="354">
        <v>200</v>
      </c>
      <c r="Z52" s="362">
        <v>1.2500000000000001E-2</v>
      </c>
      <c r="AA52" s="363" t="s">
        <v>459</v>
      </c>
      <c r="AB52" s="357" t="s">
        <v>112</v>
      </c>
      <c r="AC52" s="357" t="s">
        <v>2356</v>
      </c>
      <c r="AD52" s="357" t="s">
        <v>114</v>
      </c>
      <c r="AE52" s="364">
        <v>9.2999999999999999E-2</v>
      </c>
      <c r="AF52" s="350">
        <v>1488</v>
      </c>
      <c r="AG52" s="359">
        <v>17688</v>
      </c>
      <c r="AH52" s="18">
        <v>1688</v>
      </c>
      <c r="AI52" s="365">
        <v>0.10549999999999993</v>
      </c>
      <c r="AJ52" s="20">
        <v>14</v>
      </c>
      <c r="AK52" s="20">
        <v>450</v>
      </c>
      <c r="AL52" s="20"/>
      <c r="AM52" s="20">
        <v>688</v>
      </c>
      <c r="AN52" s="20">
        <v>253720</v>
      </c>
      <c r="AO52" s="7">
        <v>4</v>
      </c>
      <c r="AP52" s="20"/>
      <c r="AQ52" s="21" t="s">
        <v>2357</v>
      </c>
      <c r="AR52" s="21"/>
      <c r="AS52" s="5" t="s">
        <v>2350</v>
      </c>
      <c r="AT52" s="5" t="s">
        <v>61</v>
      </c>
      <c r="AU52" s="5" t="s">
        <v>425</v>
      </c>
      <c r="AV52" s="21"/>
      <c r="AW52" s="21" t="s">
        <v>2530</v>
      </c>
      <c r="AX52" s="145" t="s">
        <v>180</v>
      </c>
    </row>
    <row r="53" spans="1:50" ht="19.95" hidden="1" customHeight="1">
      <c r="A53" s="5" t="s">
        <v>562</v>
      </c>
      <c r="B53" s="5">
        <v>1120255</v>
      </c>
      <c r="C53" s="5" t="s">
        <v>2401</v>
      </c>
      <c r="D53" s="5" t="s">
        <v>2402</v>
      </c>
      <c r="E53" s="5" t="s">
        <v>54</v>
      </c>
      <c r="F53" s="5" t="s">
        <v>55</v>
      </c>
      <c r="G53" s="5" t="s">
        <v>2146</v>
      </c>
      <c r="H53" s="5" t="s">
        <v>2399</v>
      </c>
      <c r="I53" s="5" t="s">
        <v>258</v>
      </c>
      <c r="J53" s="6">
        <v>44010</v>
      </c>
      <c r="K53" s="5" t="s">
        <v>105</v>
      </c>
      <c r="L53" s="5" t="s">
        <v>2403</v>
      </c>
      <c r="M53" s="5" t="s">
        <v>107</v>
      </c>
      <c r="N53" s="7">
        <v>2</v>
      </c>
      <c r="O53" s="7">
        <v>4</v>
      </c>
      <c r="P53" s="350">
        <v>9207</v>
      </c>
      <c r="Q53" s="361">
        <v>3.7500000000000006E-2</v>
      </c>
      <c r="R53" s="352">
        <v>345</v>
      </c>
      <c r="S53" s="361">
        <v>1.55E-2</v>
      </c>
      <c r="T53" s="352">
        <v>143</v>
      </c>
      <c r="U53" s="361">
        <v>5.3003149777343328E-2</v>
      </c>
      <c r="V53" s="352">
        <v>488</v>
      </c>
      <c r="W53" s="352">
        <v>9695</v>
      </c>
      <c r="X53" s="353">
        <v>9559</v>
      </c>
      <c r="Y53" s="354">
        <v>352</v>
      </c>
      <c r="Z53" s="362">
        <v>3.8199999999999998E-2</v>
      </c>
      <c r="AA53" s="363" t="s">
        <v>380</v>
      </c>
      <c r="AB53" s="357" t="s">
        <v>112</v>
      </c>
      <c r="AC53" s="357" t="s">
        <v>87</v>
      </c>
      <c r="AD53" s="357" t="s">
        <v>198</v>
      </c>
      <c r="AE53" s="364">
        <v>7.4999999999999997E-2</v>
      </c>
      <c r="AF53" s="350">
        <v>691</v>
      </c>
      <c r="AG53" s="359">
        <v>10250</v>
      </c>
      <c r="AH53" s="18">
        <v>1043</v>
      </c>
      <c r="AI53" s="365">
        <v>0.11328337134788757</v>
      </c>
      <c r="AJ53" s="20">
        <v>14</v>
      </c>
      <c r="AK53" s="20">
        <v>450</v>
      </c>
      <c r="AL53" s="20"/>
      <c r="AM53" s="20">
        <v>688</v>
      </c>
      <c r="AN53" s="20">
        <v>149588</v>
      </c>
      <c r="AO53" s="7">
        <v>3</v>
      </c>
      <c r="AP53" s="20"/>
      <c r="AQ53" s="21"/>
      <c r="AR53" s="21" t="s">
        <v>115</v>
      </c>
      <c r="AS53" s="5" t="s">
        <v>2394</v>
      </c>
      <c r="AT53" s="5" t="s">
        <v>2395</v>
      </c>
      <c r="AU53" s="5" t="s">
        <v>425</v>
      </c>
      <c r="AV53" s="21"/>
      <c r="AW53" s="329" t="s">
        <v>2530</v>
      </c>
      <c r="AX53" s="349" t="s">
        <v>2530</v>
      </c>
    </row>
    <row r="54" spans="1:50" ht="19.95" hidden="1" customHeight="1">
      <c r="A54" s="5" t="s">
        <v>562</v>
      </c>
      <c r="B54" s="5">
        <v>1120264</v>
      </c>
      <c r="C54" s="5" t="s">
        <v>2404</v>
      </c>
      <c r="D54" s="5" t="s">
        <v>2405</v>
      </c>
      <c r="E54" s="5" t="s">
        <v>54</v>
      </c>
      <c r="F54" s="5" t="s">
        <v>55</v>
      </c>
      <c r="G54" s="5" t="s">
        <v>2146</v>
      </c>
      <c r="H54" s="5" t="s">
        <v>2399</v>
      </c>
      <c r="I54" s="5" t="s">
        <v>258</v>
      </c>
      <c r="J54" s="6">
        <v>44075</v>
      </c>
      <c r="K54" s="5" t="s">
        <v>87</v>
      </c>
      <c r="L54" s="5" t="s">
        <v>2406</v>
      </c>
      <c r="M54" s="5" t="s">
        <v>89</v>
      </c>
      <c r="N54" s="7">
        <v>2</v>
      </c>
      <c r="O54" s="7">
        <v>4</v>
      </c>
      <c r="P54" s="350">
        <v>11125</v>
      </c>
      <c r="Q54" s="361">
        <v>4.4999999999999998E-2</v>
      </c>
      <c r="R54" s="352">
        <v>501</v>
      </c>
      <c r="S54" s="361">
        <v>1.55E-2</v>
      </c>
      <c r="T54" s="352">
        <v>172</v>
      </c>
      <c r="U54" s="361">
        <v>6.0494382022471913E-2</v>
      </c>
      <c r="V54" s="352">
        <v>673</v>
      </c>
      <c r="W54" s="352">
        <v>11798</v>
      </c>
      <c r="X54" s="353">
        <v>11666</v>
      </c>
      <c r="Y54" s="354">
        <v>541</v>
      </c>
      <c r="Z54" s="362">
        <v>4.8599999999999997E-2</v>
      </c>
      <c r="AA54" s="363" t="s">
        <v>2539</v>
      </c>
      <c r="AB54" s="357" t="s">
        <v>112</v>
      </c>
      <c r="AC54" s="357" t="s">
        <v>412</v>
      </c>
      <c r="AD54" s="357" t="s">
        <v>114</v>
      </c>
      <c r="AE54" s="364">
        <v>7.4999999999999997E-2</v>
      </c>
      <c r="AF54" s="350">
        <v>834</v>
      </c>
      <c r="AG54" s="359">
        <v>12500</v>
      </c>
      <c r="AH54" s="18">
        <v>1375</v>
      </c>
      <c r="AI54" s="365">
        <v>0.12359550561797761</v>
      </c>
      <c r="AJ54" s="20">
        <v>14</v>
      </c>
      <c r="AK54" s="20">
        <v>450</v>
      </c>
      <c r="AL54" s="20"/>
      <c r="AM54" s="20">
        <v>688</v>
      </c>
      <c r="AN54" s="20">
        <v>181088</v>
      </c>
      <c r="AO54" s="7">
        <v>5</v>
      </c>
      <c r="AP54" s="20"/>
      <c r="AQ54" s="21"/>
      <c r="AR54" s="21" t="s">
        <v>115</v>
      </c>
      <c r="AS54" s="5" t="s">
        <v>2394</v>
      </c>
      <c r="AT54" s="5" t="s">
        <v>2395</v>
      </c>
      <c r="AU54" s="5" t="s">
        <v>425</v>
      </c>
      <c r="AV54" s="21"/>
      <c r="AW54" s="21" t="s">
        <v>2530</v>
      </c>
      <c r="AX54" s="145" t="s">
        <v>2530</v>
      </c>
    </row>
    <row r="55" spans="1:50" ht="19.95" hidden="1" customHeight="1">
      <c r="A55" s="5" t="s">
        <v>562</v>
      </c>
      <c r="B55" s="5">
        <v>1230108</v>
      </c>
      <c r="C55" s="5" t="s">
        <v>2431</v>
      </c>
      <c r="D55" s="5" t="s">
        <v>2432</v>
      </c>
      <c r="E55" s="5" t="s">
        <v>54</v>
      </c>
      <c r="F55" s="5" t="s">
        <v>55</v>
      </c>
      <c r="G55" s="5" t="s">
        <v>564</v>
      </c>
      <c r="H55" s="5" t="s">
        <v>2428</v>
      </c>
      <c r="I55" s="5" t="s">
        <v>2427</v>
      </c>
      <c r="J55" s="6">
        <v>42877</v>
      </c>
      <c r="K55" s="5" t="s">
        <v>432</v>
      </c>
      <c r="L55" s="5" t="s">
        <v>433</v>
      </c>
      <c r="M55" s="5" t="s">
        <v>89</v>
      </c>
      <c r="N55" s="7">
        <v>2</v>
      </c>
      <c r="O55" s="7">
        <v>4</v>
      </c>
      <c r="P55" s="350">
        <v>9451</v>
      </c>
      <c r="Q55" s="361">
        <v>4.4999999999999998E-2</v>
      </c>
      <c r="R55" s="352">
        <v>425</v>
      </c>
      <c r="S55" s="361">
        <v>4.2099999999999999E-2</v>
      </c>
      <c r="T55" s="352">
        <v>398</v>
      </c>
      <c r="U55" s="361">
        <v>8.7080732197651042E-2</v>
      </c>
      <c r="V55" s="352">
        <v>823</v>
      </c>
      <c r="W55" s="352">
        <v>10274</v>
      </c>
      <c r="X55" s="353">
        <v>10110</v>
      </c>
      <c r="Y55" s="354">
        <v>659</v>
      </c>
      <c r="Z55" s="362">
        <v>6.9699999999999998E-2</v>
      </c>
      <c r="AA55" s="363" t="s">
        <v>464</v>
      </c>
      <c r="AB55" s="357" t="s">
        <v>112</v>
      </c>
      <c r="AC55" s="357" t="s">
        <v>2433</v>
      </c>
      <c r="AD55" s="357" t="s">
        <v>114</v>
      </c>
      <c r="AE55" s="364">
        <v>0.05</v>
      </c>
      <c r="AF55" s="350">
        <v>473</v>
      </c>
      <c r="AG55" s="359">
        <v>10583</v>
      </c>
      <c r="AH55" s="18">
        <v>1132</v>
      </c>
      <c r="AI55" s="365">
        <v>0.11977568511268655</v>
      </c>
      <c r="AJ55" s="20">
        <v>14</v>
      </c>
      <c r="AK55" s="20">
        <v>450</v>
      </c>
      <c r="AL55" s="20"/>
      <c r="AM55" s="20">
        <v>688</v>
      </c>
      <c r="AN55" s="20">
        <v>154250</v>
      </c>
      <c r="AO55" s="7">
        <v>4</v>
      </c>
      <c r="AP55" s="20"/>
      <c r="AQ55" s="22" t="s">
        <v>2434</v>
      </c>
      <c r="AR55" s="21"/>
      <c r="AS55" s="5" t="s">
        <v>423</v>
      </c>
      <c r="AT55" s="5" t="s">
        <v>424</v>
      </c>
      <c r="AU55" s="5" t="s">
        <v>425</v>
      </c>
      <c r="AV55" s="21"/>
      <c r="AW55" s="21" t="s">
        <v>2530</v>
      </c>
      <c r="AX55" s="349" t="s">
        <v>2530</v>
      </c>
    </row>
    <row r="56" spans="1:50" ht="19.95" hidden="1" customHeight="1">
      <c r="A56" s="5" t="s">
        <v>562</v>
      </c>
      <c r="B56" s="5">
        <v>1421203</v>
      </c>
      <c r="C56" s="5" t="s">
        <v>2443</v>
      </c>
      <c r="D56" s="5" t="s">
        <v>2444</v>
      </c>
      <c r="E56" s="5" t="s">
        <v>54</v>
      </c>
      <c r="F56" s="5" t="s">
        <v>55</v>
      </c>
      <c r="G56" s="5" t="s">
        <v>564</v>
      </c>
      <c r="H56" s="5" t="s">
        <v>2430</v>
      </c>
      <c r="I56" s="5" t="s">
        <v>2427</v>
      </c>
      <c r="J56" s="6">
        <v>41939</v>
      </c>
      <c r="K56" s="5" t="s">
        <v>80</v>
      </c>
      <c r="L56" s="5" t="s">
        <v>2445</v>
      </c>
      <c r="M56" s="5" t="s">
        <v>66</v>
      </c>
      <c r="N56" s="7">
        <v>2</v>
      </c>
      <c r="O56" s="7">
        <v>5</v>
      </c>
      <c r="P56" s="350">
        <v>16206</v>
      </c>
      <c r="Q56" s="361">
        <v>0.05</v>
      </c>
      <c r="R56" s="352">
        <v>810</v>
      </c>
      <c r="S56" s="361">
        <v>0</v>
      </c>
      <c r="T56" s="352">
        <v>0</v>
      </c>
      <c r="U56" s="361">
        <v>4.9981488337652723E-2</v>
      </c>
      <c r="V56" s="352">
        <v>810</v>
      </c>
      <c r="W56" s="352">
        <v>17016</v>
      </c>
      <c r="X56" s="353">
        <v>17016</v>
      </c>
      <c r="Y56" s="354">
        <v>810</v>
      </c>
      <c r="Z56" s="362">
        <v>0.05</v>
      </c>
      <c r="AA56" s="363" t="s">
        <v>2544</v>
      </c>
      <c r="AB56" s="357" t="s">
        <v>112</v>
      </c>
      <c r="AC56" s="357" t="s">
        <v>150</v>
      </c>
      <c r="AD56" s="357" t="s">
        <v>1795</v>
      </c>
      <c r="AE56" s="364">
        <v>0.05</v>
      </c>
      <c r="AF56" s="350">
        <v>810</v>
      </c>
      <c r="AG56" s="359">
        <v>17826</v>
      </c>
      <c r="AH56" s="18">
        <v>1620</v>
      </c>
      <c r="AI56" s="365">
        <v>9.9962976675305404E-2</v>
      </c>
      <c r="AJ56" s="20">
        <v>14</v>
      </c>
      <c r="AK56" s="20">
        <v>900</v>
      </c>
      <c r="AL56" s="20"/>
      <c r="AM56" s="20">
        <v>688</v>
      </c>
      <c r="AN56" s="20">
        <v>261052</v>
      </c>
      <c r="AO56" s="7">
        <v>5</v>
      </c>
      <c r="AP56" s="20"/>
      <c r="AQ56" s="21" t="s">
        <v>2446</v>
      </c>
      <c r="AR56" s="21" t="s">
        <v>115</v>
      </c>
      <c r="AS56" s="5" t="s">
        <v>423</v>
      </c>
      <c r="AT56" s="5" t="s">
        <v>424</v>
      </c>
      <c r="AU56" s="5" t="s">
        <v>425</v>
      </c>
      <c r="AV56" s="21" t="s">
        <v>2447</v>
      </c>
      <c r="AW56" s="21" t="s">
        <v>2547</v>
      </c>
      <c r="AX56" s="145" t="s">
        <v>2530</v>
      </c>
    </row>
    <row r="57" spans="1:50" ht="19.95" hidden="1" customHeight="1">
      <c r="A57" s="5" t="s">
        <v>562</v>
      </c>
      <c r="B57" s="5">
        <v>1707038</v>
      </c>
      <c r="C57" s="5" t="s">
        <v>2483</v>
      </c>
      <c r="D57" s="5" t="s">
        <v>2484</v>
      </c>
      <c r="E57" s="5" t="s">
        <v>54</v>
      </c>
      <c r="F57" s="5" t="s">
        <v>55</v>
      </c>
      <c r="G57" s="5" t="s">
        <v>564</v>
      </c>
      <c r="H57" s="5" t="s">
        <v>2485</v>
      </c>
      <c r="I57" s="5" t="s">
        <v>2486</v>
      </c>
      <c r="J57" s="6">
        <v>40392</v>
      </c>
      <c r="K57" s="5" t="s">
        <v>80</v>
      </c>
      <c r="L57" s="5" t="s">
        <v>2487</v>
      </c>
      <c r="M57" s="5" t="s">
        <v>66</v>
      </c>
      <c r="N57" s="7">
        <v>2</v>
      </c>
      <c r="O57" s="7">
        <v>4</v>
      </c>
      <c r="P57" s="350">
        <v>9294</v>
      </c>
      <c r="Q57" s="361">
        <v>4.4999999999999998E-2</v>
      </c>
      <c r="R57" s="352">
        <v>418</v>
      </c>
      <c r="S57" s="361">
        <v>4.2099999999999999E-2</v>
      </c>
      <c r="T57" s="352">
        <v>391</v>
      </c>
      <c r="U57" s="361">
        <v>8.7045405638046053E-2</v>
      </c>
      <c r="V57" s="352">
        <v>809</v>
      </c>
      <c r="W57" s="352">
        <v>10103</v>
      </c>
      <c r="X57" s="353">
        <v>10000</v>
      </c>
      <c r="Y57" s="354">
        <v>706</v>
      </c>
      <c r="Z57" s="362">
        <v>7.5999999999999998E-2</v>
      </c>
      <c r="AA57" s="363" t="s">
        <v>2545</v>
      </c>
      <c r="AB57" s="357" t="s">
        <v>112</v>
      </c>
      <c r="AC57" s="357" t="s">
        <v>2488</v>
      </c>
      <c r="AD57" s="357" t="s">
        <v>1795</v>
      </c>
      <c r="AE57" s="364">
        <v>0.1</v>
      </c>
      <c r="AF57" s="350">
        <v>929</v>
      </c>
      <c r="AG57" s="359">
        <v>10929</v>
      </c>
      <c r="AH57" s="18">
        <v>1635</v>
      </c>
      <c r="AI57" s="365">
        <v>0.17591994835377656</v>
      </c>
      <c r="AJ57" s="20">
        <v>14</v>
      </c>
      <c r="AK57" s="20">
        <v>450</v>
      </c>
      <c r="AL57" s="20"/>
      <c r="AM57" s="20">
        <v>688</v>
      </c>
      <c r="AN57" s="20">
        <v>159094</v>
      </c>
      <c r="AO57" s="7">
        <v>4</v>
      </c>
      <c r="AP57" s="20"/>
      <c r="AQ57" s="21"/>
      <c r="AR57" s="21" t="s">
        <v>115</v>
      </c>
      <c r="AS57" s="5" t="s">
        <v>2472</v>
      </c>
      <c r="AT57" s="5" t="s">
        <v>424</v>
      </c>
      <c r="AU57" s="5" t="s">
        <v>425</v>
      </c>
      <c r="AV57" s="21" t="s">
        <v>2489</v>
      </c>
      <c r="AW57" s="21" t="s">
        <v>2530</v>
      </c>
      <c r="AX57" s="349" t="s">
        <v>2530</v>
      </c>
    </row>
    <row r="58" spans="1:50" ht="19.95" hidden="1" customHeight="1">
      <c r="A58" s="5" t="s">
        <v>562</v>
      </c>
      <c r="B58" s="5">
        <v>11008282</v>
      </c>
      <c r="C58" s="5" t="s">
        <v>2500</v>
      </c>
      <c r="D58" s="5" t="s">
        <v>2501</v>
      </c>
      <c r="E58" s="5" t="s">
        <v>54</v>
      </c>
      <c r="F58" s="5" t="s">
        <v>55</v>
      </c>
      <c r="G58" s="5" t="s">
        <v>564</v>
      </c>
      <c r="H58" s="5" t="s">
        <v>2462</v>
      </c>
      <c r="I58" s="5" t="s">
        <v>2463</v>
      </c>
      <c r="J58" s="6">
        <v>40843</v>
      </c>
      <c r="K58" s="5" t="s">
        <v>432</v>
      </c>
      <c r="L58" s="5" t="s">
        <v>2499</v>
      </c>
      <c r="M58" s="5" t="s">
        <v>89</v>
      </c>
      <c r="N58" s="7">
        <v>2</v>
      </c>
      <c r="O58" s="7">
        <v>4</v>
      </c>
      <c r="P58" s="350">
        <v>10500</v>
      </c>
      <c r="Q58" s="361">
        <v>3.7500000000000006E-2</v>
      </c>
      <c r="R58" s="352">
        <v>394</v>
      </c>
      <c r="S58" s="361">
        <v>1.55E-2</v>
      </c>
      <c r="T58" s="352">
        <v>163</v>
      </c>
      <c r="U58" s="361">
        <v>5.3047619047619045E-2</v>
      </c>
      <c r="V58" s="352">
        <v>557</v>
      </c>
      <c r="W58" s="352">
        <v>11057</v>
      </c>
      <c r="X58" s="353">
        <v>10950</v>
      </c>
      <c r="Y58" s="354">
        <v>450</v>
      </c>
      <c r="Z58" s="362">
        <v>4.2900000000000001E-2</v>
      </c>
      <c r="AA58" s="363" t="s">
        <v>2534</v>
      </c>
      <c r="AB58" s="357" t="s">
        <v>112</v>
      </c>
      <c r="AC58" s="357" t="s">
        <v>65</v>
      </c>
      <c r="AD58" s="357" t="s">
        <v>114</v>
      </c>
      <c r="AE58" s="364">
        <v>0.05</v>
      </c>
      <c r="AF58" s="350">
        <v>525</v>
      </c>
      <c r="AG58" s="359">
        <v>11475</v>
      </c>
      <c r="AH58" s="18">
        <v>975</v>
      </c>
      <c r="AI58" s="365">
        <v>9.2857142857142749E-2</v>
      </c>
      <c r="AJ58" s="20">
        <v>14</v>
      </c>
      <c r="AK58" s="20">
        <v>450</v>
      </c>
      <c r="AL58" s="20"/>
      <c r="AM58" s="20">
        <v>688</v>
      </c>
      <c r="AN58" s="20">
        <v>166738</v>
      </c>
      <c r="AO58" s="7">
        <v>4</v>
      </c>
      <c r="AP58" s="20"/>
      <c r="AQ58" s="21" t="s">
        <v>2502</v>
      </c>
      <c r="AR58" s="21"/>
      <c r="AS58" s="5" t="s">
        <v>2494</v>
      </c>
      <c r="AT58" s="5" t="s">
        <v>424</v>
      </c>
      <c r="AU58" s="5" t="s">
        <v>425</v>
      </c>
      <c r="AV58" s="21" t="s">
        <v>2503</v>
      </c>
      <c r="AW58" s="21" t="s">
        <v>2530</v>
      </c>
      <c r="AX58" s="145" t="s">
        <v>2530</v>
      </c>
    </row>
    <row r="59" spans="1:50" ht="19.95" hidden="1" customHeight="1">
      <c r="A59" s="5" t="s">
        <v>562</v>
      </c>
      <c r="B59" s="5">
        <v>1120312</v>
      </c>
      <c r="C59" s="5" t="s">
        <v>85</v>
      </c>
      <c r="D59" s="5" t="s">
        <v>86</v>
      </c>
      <c r="E59" s="5" t="s">
        <v>54</v>
      </c>
      <c r="F59" s="5" t="s">
        <v>55</v>
      </c>
      <c r="G59" s="5" t="s">
        <v>564</v>
      </c>
      <c r="H59" s="5" t="s">
        <v>2504</v>
      </c>
      <c r="I59" s="5" t="s">
        <v>2505</v>
      </c>
      <c r="J59" s="6">
        <v>44314</v>
      </c>
      <c r="K59" s="5" t="s">
        <v>105</v>
      </c>
      <c r="L59" s="5" t="s">
        <v>2509</v>
      </c>
      <c r="M59" s="5" t="s">
        <v>107</v>
      </c>
      <c r="N59" s="7">
        <v>2</v>
      </c>
      <c r="O59" s="7">
        <v>5</v>
      </c>
      <c r="P59" s="350">
        <v>10600</v>
      </c>
      <c r="Q59" s="361">
        <v>0.03</v>
      </c>
      <c r="R59" s="352">
        <v>318</v>
      </c>
      <c r="S59" s="361">
        <v>0</v>
      </c>
      <c r="T59" s="352">
        <v>0</v>
      </c>
      <c r="U59" s="361">
        <v>0.03</v>
      </c>
      <c r="V59" s="352">
        <v>318</v>
      </c>
      <c r="W59" s="352">
        <v>10918</v>
      </c>
      <c r="X59" s="353">
        <v>10750</v>
      </c>
      <c r="Y59" s="354">
        <v>150</v>
      </c>
      <c r="Z59" s="362">
        <v>1.4200000000000001E-2</v>
      </c>
      <c r="AA59" s="363" t="s">
        <v>403</v>
      </c>
      <c r="AB59" s="357" t="s">
        <v>112</v>
      </c>
      <c r="AC59" s="357" t="s">
        <v>87</v>
      </c>
      <c r="AD59" s="357" t="s">
        <v>198</v>
      </c>
      <c r="AE59" s="364">
        <v>7.0000000000000007E-2</v>
      </c>
      <c r="AF59" s="350">
        <v>742</v>
      </c>
      <c r="AG59" s="359">
        <v>11492</v>
      </c>
      <c r="AH59" s="18">
        <v>892</v>
      </c>
      <c r="AI59" s="365">
        <v>8.4150943396226419E-2</v>
      </c>
      <c r="AJ59" s="20">
        <v>14</v>
      </c>
      <c r="AK59" s="20">
        <v>850</v>
      </c>
      <c r="AL59" s="20"/>
      <c r="AM59" s="20">
        <v>688</v>
      </c>
      <c r="AN59" s="20">
        <v>171776</v>
      </c>
      <c r="AO59" s="7">
        <v>3</v>
      </c>
      <c r="AP59" s="20"/>
      <c r="AQ59" s="21" t="s">
        <v>282</v>
      </c>
      <c r="AR59" s="21" t="s">
        <v>282</v>
      </c>
      <c r="AS59" s="5" t="s">
        <v>518</v>
      </c>
      <c r="AT59" s="5" t="s">
        <v>424</v>
      </c>
      <c r="AU59" s="5" t="s">
        <v>374</v>
      </c>
      <c r="AV59" s="21" t="s">
        <v>2510</v>
      </c>
      <c r="AW59" s="329" t="s">
        <v>2530</v>
      </c>
      <c r="AX59" s="373" t="s">
        <v>180</v>
      </c>
    </row>
  </sheetData>
  <protectedRanges>
    <protectedRange sqref="AB6:AE6 X6" name="Green_10_1"/>
    <protectedRange sqref="X10:X11 AB10:AE11 AQ10:AR11" name="Green_6"/>
    <protectedRange sqref="AV10:AV11" name="Green_6_1"/>
    <protectedRange sqref="X12 AB12:AE12 AQ12:AR12" name="Green_6_2"/>
    <protectedRange sqref="AV12" name="Green_6_3"/>
    <protectedRange sqref="AQ13:AR13 X13 AB13:AE13" name="Green_1_3"/>
    <protectedRange sqref="AV13" name="Green_1_3_1"/>
    <protectedRange sqref="AQ14:AR14 X14 AB14:AE14" name="Green_2_2"/>
    <protectedRange sqref="AV14" name="Green_2_2_1"/>
    <protectedRange sqref="AQ15:AR15 AB15:AE15 X15" name="Green_3_2"/>
    <protectedRange sqref="AV15:AW15" name="Green_3_2_1"/>
    <protectedRange sqref="AQ16:AR16 AB16:AE16 X16" name="Green_3_2_2"/>
    <protectedRange sqref="AV16" name="Green_3_2_3"/>
    <protectedRange sqref="X17 AQ17:AR17 AB17:AE17" name="Green_4_3"/>
    <protectedRange sqref="AV17" name="Green_4_3_1"/>
    <protectedRange sqref="X18 AQ18:AR18 AB18:AE18" name="Green_4_3_2"/>
    <protectedRange sqref="AV18" name="Green_4_3_3"/>
    <protectedRange sqref="X19 AQ19:AR19 AB19:AE19" name="Green_4_3_4"/>
    <protectedRange sqref="AV19" name="Green_4_3_5"/>
    <protectedRange sqref="X20 AQ20:AR20 AB20:AE20" name="Green_4_3_6"/>
    <protectedRange sqref="AV20" name="Green_4_3_7"/>
    <protectedRange sqref="X21 AQ21:AR21 AB21:AE21" name="Green_4_3_8"/>
    <protectedRange sqref="AV21:AW21" name="Green_4_3_9"/>
    <protectedRange sqref="AQ22:AR22 AB22:AE22 X22" name="Green_5_2"/>
    <protectedRange sqref="AV22:AW22" name="Green_5_2_1"/>
    <protectedRange sqref="AQ23:AR23 AB23:AE23 X23" name="Green_2_1"/>
    <protectedRange sqref="AQ24:AR24 AB24:AE24 X24" name="Green_2_1_1"/>
    <protectedRange sqref="X25 AB25:AE25 AQ25:AR25" name="Green_4_1"/>
    <protectedRange sqref="X26 AB26:AE26 AQ26:AR26" name="Green_4_1_1"/>
    <protectedRange sqref="X27 AB27:AE27 AQ27:AR27" name="Green_4_1_2"/>
    <protectedRange sqref="X28 AB28:AE28 AQ28:AR28" name="Green_4_1_3"/>
    <protectedRange sqref="X29 AB29:AE29 AQ29:AR29" name="Green_4_1_4"/>
    <protectedRange sqref="X30 AB30:AE30 AQ30:AR30" name="Green_4_1_5"/>
    <protectedRange sqref="AQ31:AR31 AB31:AE31 X31" name="Green_9"/>
    <protectedRange sqref="AQ32:AR32 AB32:AE32 X32" name="Green_10"/>
    <protectedRange sqref="AQ33:AR33 AB33:AE33 X33" name="Green_11"/>
    <protectedRange sqref="AQ34:AR34 AB34:AE34 X34" name="Green_11_1"/>
    <protectedRange sqref="AQ35:AR35 AB35:AE35 X35" name="Green_12"/>
    <protectedRange sqref="AQ36:AR36 AB36:AE36 X36 AR46 AR48 AR56:AR57" name="Green_12_1"/>
    <protectedRange sqref="AQ37:AR37 AB37:AE37 X37" name="Green_12_2"/>
    <protectedRange sqref="AQ38:AR38 AB38:AE38 X38" name="Green_12_3"/>
    <protectedRange sqref="AQ39:AR39 AB39:AE39 X39" name="Green_12_4"/>
    <protectedRange sqref="AQ40:AR40 AB40:AE40 X40" name="Green_12_5"/>
    <protectedRange sqref="AQ41:AR41 AB41:AE41 X41" name="Green_12_6"/>
    <protectedRange sqref="AQ42:AR42 AB42:AE42 X42" name="Green_14"/>
    <protectedRange sqref="AV42:AW42" name="Green_14_1"/>
    <protectedRange sqref="AQ43:AR43 AB43:AE43 X43" name="Green_5"/>
    <protectedRange sqref="AQ44:AR44 AB44:AE44 X44" name="Green_5_1"/>
    <protectedRange sqref="AQ45:AR45 AB45:AE45 X45" name="Green_5_3"/>
    <protectedRange sqref="AQ46 AB46:AE46 X46" name="Green_1_2"/>
    <protectedRange sqref="AV46:AW46" name="Green_1_2_1"/>
    <protectedRange sqref="X47 AB47:AE47 AQ47:AR47" name="Green_3_4"/>
    <protectedRange sqref="AV47:AW47" name="Green_3_4_1"/>
    <protectedRange sqref="AQ48 AB48:AE48 X48" name="Green_4_4"/>
    <protectedRange sqref="AV48:AW48" name="Green_4_4_1"/>
    <protectedRange sqref="X49 AB49:AE49 AQ49:AR49" name="Green_3_1_1"/>
    <protectedRange sqref="AV49:AW49" name="Green_3_1_1_1"/>
    <protectedRange sqref="AQ50:AR50 AB50:AE50 X50" name="Green_5_1_1"/>
    <protectedRange sqref="AV50" name="Green_5_1_2"/>
    <protectedRange sqref="AQ51:AR51 AB51:AE51 X51" name="Green_5_1_3"/>
    <protectedRange sqref="AV51:AW51" name="Green_5_1_4"/>
    <protectedRange sqref="AQ52:AR52 AB52:AE52 X52" name="Green_7_1"/>
    <protectedRange sqref="AV52:AW52" name="Green_7_1_1"/>
    <protectedRange sqref="AQ53:AR54 AB53:AE54 X53:X54" name="Green_9_1"/>
    <protectedRange sqref="AV54:AW54 AV53" name="Green_9_1_1"/>
    <protectedRange sqref="AQ55:AR55 AB55:AE55 X55" name="Green_8_1"/>
    <protectedRange sqref="AV55:AW55" name="Green_8_1_1"/>
    <protectedRange sqref="AQ56 AB56:AE56 X56" name="Green_8_1_2"/>
    <protectedRange sqref="AV56:AW56" name="Green_8_1_3"/>
    <protectedRange sqref="AQ57 AB57:AE57 X57" name="Green_3_2_1_1"/>
    <protectedRange sqref="AV57:AW57" name="Green_3_2_1_2"/>
    <protectedRange sqref="AQ58:AR58 AB58:AE58 X58" name="Green_4_2_1"/>
    <protectedRange sqref="AV58:AW58" name="Green_4_2_1_1"/>
    <protectedRange sqref="AB59 AE59 AR59" name="Green_7_1_1_1"/>
    <protectedRange sqref="X59" name="Green_8_1_1_1"/>
    <protectedRange sqref="AC59:AD59" name="Green_9_1_1_1"/>
    <protectedRange sqref="AQ59" name="Green_10_2"/>
    <protectedRange sqref="AV59" name="Green_7_1_1_2"/>
  </protectedRanges>
  <autoFilter ref="A2:AX59" xr:uid="{95CC38BF-2F7F-4506-8F47-D6E5F3D560CB}">
    <filterColumn colId="48">
      <filters>
        <filter val="Special"/>
      </filters>
    </filterColumn>
  </autoFilter>
  <phoneticPr fontId="45" type="noConversion"/>
  <conditionalFormatting sqref="Z3:Z8">
    <cfRule type="expression" dxfId="53" priority="23">
      <formula>IF(OR($N3=1,$N3=2,$N3=4),     OR($Z3&lt;--LEFT($AA3,FIND("-",$AA3)-1),$Z3&gt;--RIGHT($AA3,LEN($AA3)-FIND("-",$AA3))),     OR($Z3=0,        $Z3&lt;--LEFT($AA3,FIND("-",$AA3)-1),        $Z3&gt;--RIGHT($AA3,LEN($AA3)-FIND("-",$AA3))) )</formula>
    </cfRule>
  </conditionalFormatting>
  <conditionalFormatting sqref="Z10:Z24">
    <cfRule type="expression" dxfId="52" priority="21">
      <formula>IF(OR($N10=1,$N10=2,$N10=4),     OR($Z10&lt;--LEFT($AA10,FIND("-",$AA10)-1),$Z10&gt;--RIGHT($AA10,LEN($AA10)-FIND("-",$AA10))),     OR($Z10=0,        $Z10&lt;--LEFT($AA10,FIND("-",$AA10)-1),        $Z10&gt;--RIGHT($AA10,LEN($AA10)-FIND("-",$AA10))) )</formula>
    </cfRule>
  </conditionalFormatting>
  <conditionalFormatting sqref="Z25:Z30">
    <cfRule type="expression" dxfId="51" priority="18">
      <formula>IF(OR(#REF!=1,#REF!=2,#REF!=4),OR(#REF!&lt;--LEFT(#REF!,FIND("-",#REF!)-1),#REF!&gt;--RIGHT(#REF!,LEN(#REF!)-FIND("-",#REF!))),OR(#REF!=0,#REF!&lt;--LEFT(#REF!,FIND("-",#REF!)-1),#REF!&gt;--RIGHT(#REF!,LEN(#REF!)-FIND("-",#REF!))))</formula>
    </cfRule>
  </conditionalFormatting>
  <conditionalFormatting sqref="Z31:Z59">
    <cfRule type="expression" dxfId="50" priority="3">
      <formula>IF(OR($N31=1,$N31=2,$N31=4),     OR($Z31&lt;--LEFT($AA31,FIND("-",$AA31)-1),$Z31&gt;--RIGHT($AA31,LEN($AA31)-FIND("-",$AA31))),     OR($Z31=0,        $Z31&lt;--LEFT($AA31,FIND("-",$AA31)-1),        $Z31&gt;--RIGHT($AA31,LEN($AA31)-FIND("-",$AA31))) )</formula>
    </cfRule>
  </conditionalFormatting>
  <conditionalFormatting sqref="Z33">
    <cfRule type="expression" dxfId="49" priority="16">
      <formula>IF(OR($N27=1,$N27=2,$N27=4),OR($Z27&lt;--LEFT($AA27,FIND("-",$AA27)-1),$Z27&gt;--RIGHT($AA27,LEN($AA27)-FIND("-",$AA27))),OR($Z27=0,$Z27&lt;--LEFT($AA27,FIND("-",$AA27)-1),$Z27&gt;--RIGHT($AA27,LEN($AA27)-FIND("-",$AA27))))</formula>
    </cfRule>
  </conditionalFormatting>
  <conditionalFormatting sqref="Z34">
    <cfRule type="expression" dxfId="48" priority="15">
      <formula>IF(OR($N23=1,$N23=2,$N23=4),OR($Z23&lt;--LEFT($AA23,FIND("-",$AA23)-1),$Z23&gt;--RIGHT($AA23,LEN($AA23)-FIND("-",$AA23))),OR($Z23=0,$Z23&lt;--LEFT($AA23,FIND("-",$AA23)-1),$Z23&gt;--RIGHT($AA23,LEN($AA23)-FIND("-",$AA23))))</formula>
    </cfRule>
  </conditionalFormatting>
  <conditionalFormatting sqref="Z35">
    <cfRule type="expression" dxfId="47" priority="14">
      <formula>IF(OR($N5=1,$N5=2,$N5=4),OR($Z5&lt;--LEFT($AA5,FIND("-",$AA5)-1),$Z5&gt;--RIGHT($AA5,LEN($AA5)-FIND("-",$AA5))),OR($Z5=0,$Z5&lt;--LEFT($AA5,FIND("-",$AA5)-1),$Z5&gt;--RIGHT($AA5,LEN($AA5)-FIND("-",$AA5))))</formula>
    </cfRule>
  </conditionalFormatting>
  <conditionalFormatting sqref="Z36">
    <cfRule type="expression" dxfId="46" priority="13">
      <formula>IF(OR($N1048576=1,$N1048576=2,$N1048576=4),OR($Z1048576&lt;--LEFT($AA1048576,FIND("-",$AA1048576)-1),$Z1048576&gt;--RIGHT($AA1048576,LEN($AA1048576)-FIND("-",$AA1048576))),OR($Z1048576=0,$Z1048576&lt;--LEFT($AA1048576,FIND("-",$AA1048576)-1),$Z1048576&gt;--RIGHT($AA1048576,LEN($AA1048576)-FIND("-",$AA1048576))))</formula>
    </cfRule>
  </conditionalFormatting>
  <conditionalFormatting sqref="Z37">
    <cfRule type="expression" dxfId="45" priority="12">
      <formula>IF(OR($N1048564=1,$N1048564=2,$N1048564=4),OR($Z1048564&lt;--LEFT($AA1048564,FIND("-",$AA1048564)-1),$Z1048564&gt;--RIGHT($AA1048564,LEN($AA1048564)-FIND("-",$AA1048564))),OR($Z1048564=0,$Z1048564&lt;--LEFT($AA1048564,FIND("-",$AA1048564)-1),$Z1048564&gt;--RIGHT($AA1048564,LEN($AA1048564)-FIND("-",$AA1048564))))</formula>
    </cfRule>
  </conditionalFormatting>
  <conditionalFormatting sqref="Z38">
    <cfRule type="expression" dxfId="44" priority="11">
      <formula>IF(OR($N1048553=1,$N1048553=2,$N1048553=4),OR($Z1048553&lt;--LEFT($AA1048553,FIND("-",$AA1048553)-1),$Z1048553&gt;--RIGHT($AA1048553,LEN($AA1048553)-FIND("-",$AA1048553))),OR($Z1048553=0,$Z1048553&lt;--LEFT($AA1048553,FIND("-",$AA1048553)-1),$Z1048553&gt;--RIGHT($AA1048553,LEN($AA1048553)-FIND("-",$AA1048553))))</formula>
    </cfRule>
  </conditionalFormatting>
  <conditionalFormatting sqref="Z39">
    <cfRule type="expression" dxfId="43" priority="10">
      <formula>IF(OR($N1048551=1,$N1048551=2,$N1048551=4),OR($Z1048551&lt;--LEFT($AA1048551,FIND("-",$AA1048551)-1),$Z1048551&gt;--RIGHT($AA1048551,LEN($AA1048551)-FIND("-",$AA1048551))),OR($Z1048551=0,$Z1048551&lt;--LEFT($AA1048551,FIND("-",$AA1048551)-1),$Z1048551&gt;--RIGHT($AA1048551,LEN($AA1048551)-FIND("-",$AA1048551))))</formula>
    </cfRule>
  </conditionalFormatting>
  <conditionalFormatting sqref="Z40">
    <cfRule type="expression" dxfId="42" priority="9">
      <formula>IF(OR($N1048540=1,$N1048540=2,$N1048540=4),OR($Z1048540&lt;--LEFT($AA1048540,FIND("-",$AA1048540)-1),$Z1048540&gt;--RIGHT($AA1048540,LEN($AA1048540)-FIND("-",$AA1048540))),OR($Z1048540=0,$Z1048540&lt;--LEFT($AA1048540,FIND("-",$AA1048540)-1),$Z1048540&gt;--RIGHT($AA1048540,LEN($AA1048540)-FIND("-",$AA1048540))))</formula>
    </cfRule>
  </conditionalFormatting>
  <conditionalFormatting sqref="Z41">
    <cfRule type="expression" dxfId="41" priority="8">
      <formula>IF(OR($N1048536=1,$N1048536=2,$N1048536=4),OR($Z1048536&lt;--LEFT($AA1048536,FIND("-",$AA1048536)-1),$Z1048536&gt;--RIGHT($AA1048536,LEN($AA1048536)-FIND("-",$AA1048536))),OR($Z1048536=0,$Z1048536&lt;--LEFT($AA1048536,FIND("-",$AA1048536)-1),$Z1048536&gt;--RIGHT($AA1048536,LEN($AA1048536)-FIND("-",$AA1048536))))</formula>
    </cfRule>
  </conditionalFormatting>
  <conditionalFormatting sqref="AE3:AE8">
    <cfRule type="cellIs" dxfId="40" priority="24" operator="lessThan">
      <formula>-0.2</formula>
    </cfRule>
    <cfRule type="cellIs" dxfId="39" priority="25" operator="greaterThan">
      <formula>0.2</formula>
    </cfRule>
  </conditionalFormatting>
  <conditionalFormatting sqref="AE10:AE59">
    <cfRule type="cellIs" dxfId="38" priority="1" operator="lessThan">
      <formula>-0.2</formula>
    </cfRule>
    <cfRule type="cellIs" dxfId="37" priority="2" operator="greaterThan">
      <formula>0.2</formula>
    </cfRule>
  </conditionalFormatting>
  <dataValidations count="26">
    <dataValidation type="list" showInputMessage="1" showErrorMessage="1" sqref="AB3:AB59" xr:uid="{E081214F-AABF-493F-B16C-730BC65E0006}">
      <formula1>"Promotion,Demotion"</formula1>
    </dataValidation>
    <dataValidation allowBlank="1" showInputMessage="1" showErrorMessage="1" errorTitle="Over budget" error="You are over budget,please adjust." sqref="R3:R59 AA3:AA59 T3:W59" xr:uid="{2E02E5D5-7E9F-4A75-B1BF-C5312EEE956D}"/>
    <dataValidation type="custom" errorStyle="information" allowBlank="1" showInputMessage="1" showErrorMessage="1" error="promotion increase 5%~20%" sqref="AE3:AE8 AE10:AE59" xr:uid="{C78E7A1C-E893-4EB0-AFF2-C273C3C67945}">
      <formula1>IF(OR(AND(AE3&gt;=-0.2,AE3&lt;=-0.05),AND(AE3&gt;=0.05,AE3&lt;=0.2)),AE3,0)</formula1>
    </dataValidation>
    <dataValidation type="custom" errorStyle="information" allowBlank="1" showInputMessage="1" showErrorMessage="1" error="promotion increase 5%~20%" sqref="AE6 AE42 AE54 AE57" xr:uid="{25D8C613-4F87-422A-9088-CB93D463C215}">
      <formula1>IF(OR(AND(AE1&gt;=-0.2,AE1&lt;=-0.05),AND(AE1&gt;=0.05,AE1&lt;=0.2)),AE1,0)</formula1>
    </dataValidation>
    <dataValidation type="custom" errorStyle="information" allowBlank="1" showInputMessage="1" showErrorMessage="1" error="promotion increase 5%~20%" sqref="AE7 AE33" xr:uid="{E6BE18E2-4635-46D0-99A7-32E2035F507B}">
      <formula1>IF(OR(AND(AE1&gt;=-0.2,AE1&lt;=-0.05),AND(AE1&gt;=0.05,AE1&lt;=0.2)),AE1,0)</formula1>
    </dataValidation>
    <dataValidation type="custom" errorStyle="information" allowBlank="1" showInputMessage="1" showErrorMessage="1" error="promotion increase 5%~20%" sqref="AE8" xr:uid="{FCA91E88-2F86-415E-A4E8-0BB1A9EA3768}">
      <formula1>IF(OR(AND(AE1048574&gt;=-0.2,AE1048574&lt;=-0.05),AND(AE1048574&gt;=0.05,AE1048574&lt;=0.2)),AE1048574,0)</formula1>
    </dataValidation>
    <dataValidation type="custom" errorStyle="information" allowBlank="1" showInputMessage="1" showErrorMessage="1" error="promotion increase 5%~20%" sqref="AE11" xr:uid="{7A010022-61F1-4E2A-B763-324B9CEA9019}">
      <formula1>IF(OR(AND(AE1048574&gt;=-0.2,AE1048574&lt;=-0.05),AND(AE1048574&gt;=0.05,AE1048574&lt;=0.2)),AE1048574,0)</formula1>
    </dataValidation>
    <dataValidation type="custom" errorStyle="information" allowBlank="1" showInputMessage="1" showErrorMessage="1" error="promotion increase 5%~20%" sqref="AE10" xr:uid="{448EE026-FB54-44BE-93B4-9398D98B6F16}">
      <formula1>IF(OR(AND(AE1048574&gt;=-0.2,AE1048574&lt;=-0.05),AND(AE1048574&gt;=0.05,AE1048574&lt;=0.2)),AE1048574,0)</formula1>
    </dataValidation>
    <dataValidation type="custom" errorStyle="information" allowBlank="1" showInputMessage="1" showErrorMessage="1" error="promotion increase 5%~20%" sqref="AE12" xr:uid="{6546B5B0-7E9F-4110-9C63-823D16A88895}">
      <formula1>IF(OR(AND(AE1048567&gt;=-0.2,AE1048567&lt;=-0.05),AND(AE1048567&gt;=0.05,AE1048567&lt;=0.2)),AE1048567,0)</formula1>
    </dataValidation>
    <dataValidation type="custom" errorStyle="information" allowBlank="1" showInputMessage="1" showErrorMessage="1" error="promotion increase 5%~20%" sqref="AE13 AE15 AE31" xr:uid="{D9D884F1-2FBD-4FE1-B471-536D3B286982}">
      <formula1>IF(OR(AND(AE10&gt;=-0.2,AE10&lt;=-0.05),AND(AE10&gt;=0.05,AE10&lt;=0.2)),AE10,0)</formula1>
    </dataValidation>
    <dataValidation type="custom" errorStyle="information" allowBlank="1" showInputMessage="1" showErrorMessage="1" error="promotion increase 5%~20%" sqref="AE16 AE32" xr:uid="{961444E8-718F-44BC-9882-18F263695A9D}">
      <formula1>IF(OR(AND(AE8&gt;=-0.2,AE8&lt;=-0.05),AND(AE8&gt;=0.05,AE8&lt;=0.2)),AE8,0)</formula1>
    </dataValidation>
    <dataValidation type="custom" errorStyle="information" allowBlank="1" showInputMessage="1" showErrorMessage="1" error="promotion increase 5%~20%" sqref="AE22" xr:uid="{221EFB48-CCC6-41EF-AEFC-ACAA88E95451}">
      <formula1>IF(OR(AND(AE13&gt;=-0.2,AE13&lt;=-0.05),AND(AE13&gt;=0.05,AE13&lt;=0.2)),AE13,0)</formula1>
    </dataValidation>
    <dataValidation type="custom" errorStyle="information" allowBlank="1" showInputMessage="1" showErrorMessage="1" error="promotion increase 5%~20%" sqref="AE23" xr:uid="{DC415B87-30ED-4014-8D03-8EDD8A249274}">
      <formula1>IF(OR(AND(AE1048576&gt;=-0.2,AE1048576&lt;=-0.05),AND(AE1048576&gt;=0.05,AE1048576&lt;=0.2)),AE1048576,0)</formula1>
    </dataValidation>
    <dataValidation type="custom" errorStyle="information" allowBlank="1" showInputMessage="1" showErrorMessage="1" error="promotion increase 5%~20%" sqref="AE24" xr:uid="{C2AA0CAD-AAA6-4C92-80EA-08A806B3F917}">
      <formula1>IF(OR(AND(AE1048569&gt;=-0.2,AE1048569&lt;=-0.05),AND(AE1048569&gt;=0.05,AE1048569&lt;=0.2)),AE1048569,0)</formula1>
    </dataValidation>
    <dataValidation type="custom" errorStyle="information" allowBlank="1" showInputMessage="1" showErrorMessage="1" error="promotion increase 5%~20%" sqref="AE25:AE30 AE46 AE48:AE51 AE55:AE56 AE59" xr:uid="{42C6AFA6-0B86-42AB-B8EC-D19E596971AF}">
      <formula1>IF(OR(AND(#REF!&gt;=-0.2,#REF!&lt;=-0.05),AND(#REF!&gt;=0.05,#REF!&lt;=0.2)),#REF!,0)</formula1>
    </dataValidation>
    <dataValidation type="custom" errorStyle="information" allowBlank="1" showInputMessage="1" showErrorMessage="1" error="promotion increase 5%~20%" sqref="AE34" xr:uid="{8A856D23-0AF7-434E-B359-4DA9ED1A5578}">
      <formula1>IF(OR(AND(AE23&gt;=-0.2,AE23&lt;=-0.05),AND(AE23&gt;=0.05,AE23&lt;=0.2)),AE23,0)</formula1>
    </dataValidation>
    <dataValidation type="custom" errorStyle="information" allowBlank="1" showInputMessage="1" showErrorMessage="1" error="promotion increase 5%~20%" sqref="AE35" xr:uid="{8146CF8B-AF61-4F47-9C97-26CB47C0E2D3}">
      <formula1>IF(OR(AND(AE5&gt;=-0.2,AE5&lt;=-0.05),AND(AE5&gt;=0.05,AE5&lt;=0.2)),AE5,0)</formula1>
    </dataValidation>
    <dataValidation type="custom" errorStyle="information" allowBlank="1" showInputMessage="1" showErrorMessage="1" error="promotion increase 5%~20%" sqref="AE36" xr:uid="{27C0AC24-E89C-4B08-8D0E-41BB97ED6C57}">
      <formula1>IF(OR(AND(AE1048576&gt;=-0.2,AE1048576&lt;=-0.05),AND(AE1048576&gt;=0.05,AE1048576&lt;=0.2)),AE1048576,0)</formula1>
    </dataValidation>
    <dataValidation type="custom" errorStyle="information" allowBlank="1" showInputMessage="1" showErrorMessage="1" error="promotion increase 5%~20%" sqref="AE37" xr:uid="{28FCA0FC-1B9F-42B1-9626-8D05BFE0C06C}">
      <formula1>IF(OR(AND(AE1048564&gt;=-0.2,AE1048564&lt;=-0.05),AND(AE1048564&gt;=0.05,AE1048564&lt;=0.2)),AE1048564,0)</formula1>
    </dataValidation>
    <dataValidation type="custom" errorStyle="information" allowBlank="1" showInputMessage="1" showErrorMessage="1" error="promotion increase 5%~20%" sqref="AE38" xr:uid="{BECED591-BE0A-49AA-901F-86679C4CA10A}">
      <formula1>IF(OR(AND(AE1048553&gt;=-0.2,AE1048553&lt;=-0.05),AND(AE1048553&gt;=0.05,AE1048553&lt;=0.2)),AE1048553,0)</formula1>
    </dataValidation>
    <dataValidation type="custom" errorStyle="information" allowBlank="1" showInputMessage="1" showErrorMessage="1" error="promotion increase 5%~20%" sqref="AE39" xr:uid="{176DAF33-BF63-4E4D-B2A0-1E92D1889BD5}">
      <formula1>IF(OR(AND(AE1048551&gt;=-0.2,AE1048551&lt;=-0.05),AND(AE1048551&gt;=0.05,AE1048551&lt;=0.2)),AE1048551,0)</formula1>
    </dataValidation>
    <dataValidation type="custom" errorStyle="information" allowBlank="1" showInputMessage="1" showErrorMessage="1" error="promotion increase 5%~20%" sqref="AE40" xr:uid="{EF5BED39-7DDB-498B-818A-8DB779E44900}">
      <formula1>IF(OR(AND(AE1048540&gt;=-0.2,AE1048540&lt;=-0.05),AND(AE1048540&gt;=0.05,AE1048540&lt;=0.2)),AE1048540,0)</formula1>
    </dataValidation>
    <dataValidation type="custom" errorStyle="information" allowBlank="1" showInputMessage="1" showErrorMessage="1" error="promotion increase 5%~20%" sqref="AE41" xr:uid="{1B7DD72B-948A-47A9-A1DD-8E6A46F3B5B7}">
      <formula1>IF(OR(AND(AE1048536&gt;=-0.2,AE1048536&lt;=-0.05),AND(AE1048536&gt;=0.05,AE1048536&lt;=0.2)),AE1048536,0)</formula1>
    </dataValidation>
    <dataValidation type="custom" errorStyle="information" allowBlank="1" showInputMessage="1" showErrorMessage="1" error="promotion increase 5%~20%" sqref="AE47" xr:uid="{9AC6414F-EE7D-4539-BA9E-CA77F6BBE112}">
      <formula1>IF(OR(AND(AE40&gt;=-0.2,AE40&lt;=-0.05),AND(AE40&gt;=0.05,AE40&lt;=0.2)),AE40,0)</formula1>
    </dataValidation>
    <dataValidation type="custom" errorStyle="information" allowBlank="1" showInputMessage="1" showErrorMessage="1" error="promotion increase 5%~20%" sqref="AE52" xr:uid="{4224EA12-9DAE-4FA8-AF31-2C74E48D30BC}">
      <formula1>IF(OR(AND(AE50&gt;=-0.2,AE50&lt;=-0.05),AND(AE50&gt;=0.05,AE50&lt;=0.2)),AE50,0)</formula1>
    </dataValidation>
    <dataValidation type="custom" errorStyle="information" allowBlank="1" showInputMessage="1" showErrorMessage="1" error="promotion increase 5%~20%" sqref="AE53 AE58" xr:uid="{ABEA3985-550C-4B58-9E78-00B0B847C90F}">
      <formula1>IF(OR(AND(AE49&gt;=-0.2,AE49&lt;=-0.05),AND(AE49&gt;=0.05,AE49&lt;=0.2)),AE49,0)</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DA768-6FEC-4E9C-BB9D-E9034382050F}">
  <dimension ref="A1:BD159"/>
  <sheetViews>
    <sheetView topLeftCell="E1" workbookViewId="0">
      <selection activeCell="BA141" sqref="BA141"/>
    </sheetView>
  </sheetViews>
  <sheetFormatPr defaultRowHeight="19.95" customHeight="1"/>
  <cols>
    <col min="1" max="1" width="10.44140625" style="389" customWidth="1"/>
    <col min="2" max="2" width="0" hidden="1" customWidth="1"/>
    <col min="4" max="4" width="0" hidden="1" customWidth="1"/>
    <col min="5" max="5" width="11.109375" customWidth="1"/>
    <col min="6" max="8" width="0" hidden="1" customWidth="1"/>
    <col min="10" max="12" width="0" hidden="1" customWidth="1"/>
    <col min="15" max="15" width="0" hidden="1" customWidth="1"/>
    <col min="18" max="24" width="0" hidden="1" customWidth="1"/>
    <col min="27" max="27" width="11.44140625" customWidth="1"/>
    <col min="28" max="28" width="13.77734375" customWidth="1"/>
    <col min="29" max="41" width="0" hidden="1" customWidth="1"/>
    <col min="43" max="43" width="0" hidden="1" customWidth="1"/>
    <col min="44" max="44" width="8.5546875" customWidth="1"/>
    <col min="45" max="45" width="22.109375" customWidth="1"/>
    <col min="46" max="50" width="8.77734375" hidden="1" customWidth="1"/>
    <col min="51" max="51" width="8.77734375" customWidth="1"/>
    <col min="52" max="52" width="12.33203125" customWidth="1"/>
  </cols>
  <sheetData>
    <row r="1" spans="1:56" ht="85.95" customHeight="1">
      <c r="A1" s="296" t="s">
        <v>2565</v>
      </c>
      <c r="B1" s="295" t="s">
        <v>557</v>
      </c>
      <c r="C1" s="296" t="s">
        <v>2</v>
      </c>
      <c r="D1" s="296" t="s">
        <v>3</v>
      </c>
      <c r="E1" s="296" t="s">
        <v>4</v>
      </c>
      <c r="F1" s="296" t="s">
        <v>5</v>
      </c>
      <c r="G1" s="296" t="s">
        <v>6</v>
      </c>
      <c r="H1" s="296" t="s">
        <v>7</v>
      </c>
      <c r="I1" s="296" t="s">
        <v>8</v>
      </c>
      <c r="J1" s="296" t="s">
        <v>9</v>
      </c>
      <c r="K1" s="297" t="s">
        <v>10</v>
      </c>
      <c r="L1" s="296" t="s">
        <v>558</v>
      </c>
      <c r="M1" s="296" t="s">
        <v>12</v>
      </c>
      <c r="N1" s="296" t="s">
        <v>13</v>
      </c>
      <c r="O1" s="298" t="s">
        <v>14</v>
      </c>
      <c r="P1" s="299" t="s">
        <v>15</v>
      </c>
      <c r="Q1" s="300" t="s">
        <v>16</v>
      </c>
      <c r="R1" s="301" t="s">
        <v>17</v>
      </c>
      <c r="S1" s="302" t="s">
        <v>18</v>
      </c>
      <c r="T1" s="301" t="s">
        <v>19</v>
      </c>
      <c r="U1" s="302" t="s">
        <v>20</v>
      </c>
      <c r="V1" s="302" t="s">
        <v>2126</v>
      </c>
      <c r="W1" s="302" t="s">
        <v>22</v>
      </c>
      <c r="X1" s="302" t="s">
        <v>23</v>
      </c>
      <c r="Y1" s="303" t="s">
        <v>24</v>
      </c>
      <c r="Z1" s="304" t="s">
        <v>25</v>
      </c>
      <c r="AA1" s="305" t="s">
        <v>26</v>
      </c>
      <c r="AB1" s="305" t="s">
        <v>27</v>
      </c>
      <c r="AC1" s="306" t="s">
        <v>28</v>
      </c>
      <c r="AD1" s="306" t="s">
        <v>29</v>
      </c>
      <c r="AE1" s="306" t="s">
        <v>30</v>
      </c>
      <c r="AF1" s="303" t="s">
        <v>31</v>
      </c>
      <c r="AG1" s="305" t="s">
        <v>32</v>
      </c>
      <c r="AH1" s="307" t="s">
        <v>33</v>
      </c>
      <c r="AI1" s="307" t="s">
        <v>559</v>
      </c>
      <c r="AJ1" s="307" t="s">
        <v>560</v>
      </c>
      <c r="AK1" s="308" t="s">
        <v>36</v>
      </c>
      <c r="AL1" s="309" t="s">
        <v>37</v>
      </c>
      <c r="AM1" s="309" t="s">
        <v>38</v>
      </c>
      <c r="AN1" s="308" t="s">
        <v>39</v>
      </c>
      <c r="AO1" s="309" t="s">
        <v>40</v>
      </c>
      <c r="AP1" s="309" t="s">
        <v>41</v>
      </c>
      <c r="AQ1" s="309" t="s">
        <v>561</v>
      </c>
      <c r="AR1" s="310" t="s">
        <v>43</v>
      </c>
      <c r="AS1" s="310" t="s">
        <v>44</v>
      </c>
      <c r="AT1" s="311" t="s">
        <v>45</v>
      </c>
      <c r="AU1" s="311" t="s">
        <v>46</v>
      </c>
      <c r="AV1" s="311" t="s">
        <v>47</v>
      </c>
      <c r="AW1" s="310" t="s">
        <v>49</v>
      </c>
      <c r="AX1" s="310" t="s">
        <v>50</v>
      </c>
      <c r="AY1" s="312" t="s">
        <v>2052</v>
      </c>
      <c r="AZ1" s="270" t="s">
        <v>2564</v>
      </c>
      <c r="BA1" s="312" t="s">
        <v>2566</v>
      </c>
      <c r="BB1" s="407" t="s">
        <v>2569</v>
      </c>
      <c r="BC1" s="407" t="s">
        <v>2567</v>
      </c>
      <c r="BD1" s="407" t="s">
        <v>2568</v>
      </c>
    </row>
    <row r="2" spans="1:56" ht="19.95" customHeight="1">
      <c r="A2" s="460" t="s">
        <v>2560</v>
      </c>
      <c r="B2" s="5" t="s">
        <v>562</v>
      </c>
      <c r="C2" s="313">
        <v>15022538</v>
      </c>
      <c r="D2" s="313" t="s">
        <v>1183</v>
      </c>
      <c r="E2" s="313" t="s">
        <v>1184</v>
      </c>
      <c r="F2" s="313" t="s">
        <v>54</v>
      </c>
      <c r="G2" s="313" t="s">
        <v>55</v>
      </c>
      <c r="H2" s="313" t="s">
        <v>1254</v>
      </c>
      <c r="I2" s="313" t="s">
        <v>1133</v>
      </c>
      <c r="J2" s="313" t="s">
        <v>876</v>
      </c>
      <c r="K2" s="314">
        <v>45748</v>
      </c>
      <c r="L2" s="313" t="s">
        <v>105</v>
      </c>
      <c r="M2" s="313" t="s">
        <v>950</v>
      </c>
      <c r="N2" s="313" t="s">
        <v>107</v>
      </c>
      <c r="O2" s="315">
        <v>2</v>
      </c>
      <c r="P2" s="315">
        <v>5</v>
      </c>
      <c r="Q2" s="343">
        <v>11700</v>
      </c>
      <c r="R2" s="338">
        <v>0.05</v>
      </c>
      <c r="S2" s="344">
        <v>585</v>
      </c>
      <c r="T2" s="338">
        <v>2.7E-2</v>
      </c>
      <c r="U2" s="344">
        <v>316</v>
      </c>
      <c r="V2" s="338">
        <v>7.7008547008547007E-2</v>
      </c>
      <c r="W2" s="344">
        <v>901</v>
      </c>
      <c r="X2" s="344">
        <v>12601</v>
      </c>
      <c r="Y2" s="345">
        <v>16700</v>
      </c>
      <c r="Z2" s="346">
        <v>5000</v>
      </c>
      <c r="AA2" s="339">
        <v>0.4274</v>
      </c>
      <c r="AB2" s="340" t="s">
        <v>411</v>
      </c>
      <c r="AC2" s="347"/>
      <c r="AD2" s="347"/>
      <c r="AE2" s="347"/>
      <c r="AF2" s="341"/>
      <c r="AG2" s="343">
        <v>0</v>
      </c>
      <c r="AH2" s="348">
        <v>16700</v>
      </c>
      <c r="AI2" s="326">
        <v>5000</v>
      </c>
      <c r="AJ2" s="342">
        <v>0.42735042735042739</v>
      </c>
      <c r="AK2" s="328">
        <v>14</v>
      </c>
      <c r="AL2" s="328">
        <v>450</v>
      </c>
      <c r="AM2" s="328"/>
      <c r="AN2" s="328">
        <v>688</v>
      </c>
      <c r="AO2" s="328">
        <v>239888</v>
      </c>
      <c r="AP2" s="315" t="e">
        <v>#N/A</v>
      </c>
      <c r="AQ2" s="328"/>
      <c r="AR2" s="329" t="s">
        <v>1275</v>
      </c>
      <c r="AS2" s="329" t="s">
        <v>330</v>
      </c>
      <c r="AT2" s="313" t="s">
        <v>1095</v>
      </c>
      <c r="AU2" s="313" t="s">
        <v>261</v>
      </c>
      <c r="AV2" s="313" t="s">
        <v>62</v>
      </c>
      <c r="AW2" s="329"/>
      <c r="AX2" s="329"/>
      <c r="AY2" s="330" t="s">
        <v>134</v>
      </c>
      <c r="AZ2" t="s">
        <v>2564</v>
      </c>
      <c r="BA2" s="21" t="str">
        <f>VLOOKUP(表1[[#This Row],[Pers.no.]],'[6]Person Detail'!$B:$L,11,0)</f>
        <v>70-90</v>
      </c>
      <c r="BB2" s="404">
        <f>VLOOKUP(表1[[#This Row],[Pers.no.]],'[6]Person Detail'!$B:$R,17,0)</f>
        <v>1.0015174506828528</v>
      </c>
      <c r="BC2" s="404">
        <f>VLOOKUP(表1[[#This Row],[Pers.no.]],'[6]Person Detail'!$B:$W,21,0)</f>
        <v>1.0025316455696203</v>
      </c>
      <c r="BD2" s="404">
        <f>VLOOKUP(表1[[#This Row],[Pers.no.]],'[6]Person Detail'!$B:$W,22,0)</f>
        <v>1.0312192723697149</v>
      </c>
    </row>
    <row r="3" spans="1:56" ht="19.95" customHeight="1">
      <c r="A3" s="460"/>
      <c r="B3" s="5" t="s">
        <v>562</v>
      </c>
      <c r="C3" s="313">
        <v>1706037</v>
      </c>
      <c r="D3" s="313" t="s">
        <v>1015</v>
      </c>
      <c r="E3" s="313" t="s">
        <v>1016</v>
      </c>
      <c r="F3" s="313" t="s">
        <v>54</v>
      </c>
      <c r="G3" s="313" t="s">
        <v>55</v>
      </c>
      <c r="H3" s="313" t="s">
        <v>1254</v>
      </c>
      <c r="I3" s="313" t="s">
        <v>996</v>
      </c>
      <c r="J3" s="313" t="s">
        <v>997</v>
      </c>
      <c r="K3" s="314">
        <v>40023</v>
      </c>
      <c r="L3" s="313" t="s">
        <v>105</v>
      </c>
      <c r="M3" s="313" t="s">
        <v>946</v>
      </c>
      <c r="N3" s="313" t="s">
        <v>107</v>
      </c>
      <c r="O3" s="315">
        <v>2</v>
      </c>
      <c r="P3" s="315">
        <v>5</v>
      </c>
      <c r="Q3" s="332">
        <v>6492</v>
      </c>
      <c r="R3" s="338">
        <v>0.05</v>
      </c>
      <c r="S3" s="333">
        <v>325</v>
      </c>
      <c r="T3" s="338">
        <v>2.7E-2</v>
      </c>
      <c r="U3" s="333">
        <v>175</v>
      </c>
      <c r="V3" s="338">
        <v>7.7017868145409729E-2</v>
      </c>
      <c r="W3" s="333">
        <v>500</v>
      </c>
      <c r="X3" s="333">
        <v>6992</v>
      </c>
      <c r="Y3" s="334">
        <v>7790</v>
      </c>
      <c r="Z3" s="335">
        <v>1298</v>
      </c>
      <c r="AA3" s="339">
        <v>0.19989999999999999</v>
      </c>
      <c r="AB3" s="340" t="s">
        <v>411</v>
      </c>
      <c r="AC3" s="336"/>
      <c r="AD3" s="336"/>
      <c r="AE3" s="336"/>
      <c r="AF3" s="341"/>
      <c r="AG3" s="332">
        <v>0</v>
      </c>
      <c r="AH3" s="337">
        <v>7790</v>
      </c>
      <c r="AI3" s="326">
        <v>1298</v>
      </c>
      <c r="AJ3" s="342">
        <v>0.19993838570548372</v>
      </c>
      <c r="AK3" s="328">
        <v>14</v>
      </c>
      <c r="AL3" s="328">
        <v>450</v>
      </c>
      <c r="AM3" s="328"/>
      <c r="AN3" s="328">
        <v>688</v>
      </c>
      <c r="AO3" s="328">
        <v>115148</v>
      </c>
      <c r="AP3" s="315">
        <v>4</v>
      </c>
      <c r="AQ3" s="328"/>
      <c r="AR3" s="329" t="s">
        <v>1017</v>
      </c>
      <c r="AS3" s="329" t="s">
        <v>391</v>
      </c>
      <c r="AT3" s="313" t="s">
        <v>936</v>
      </c>
      <c r="AU3" s="313" t="s">
        <v>261</v>
      </c>
      <c r="AV3" s="313" t="s">
        <v>62</v>
      </c>
      <c r="AW3" s="329"/>
      <c r="AX3" s="329"/>
      <c r="AY3" s="331" t="s">
        <v>134</v>
      </c>
      <c r="BA3" s="21" t="str">
        <f>VLOOKUP(表1[[#This Row],[Pers.no.]],'[6]Person Detail'!$B:$L,11,0)</f>
        <v>50-70</v>
      </c>
      <c r="BB3" s="404">
        <f>VLOOKUP(表1[[#This Row],[Pers.no.]],'[6]Person Detail'!$B:$R,17,0)</f>
        <v>1.0404653515427416</v>
      </c>
      <c r="BC3" s="404">
        <f>VLOOKUP(表1[[#This Row],[Pers.no.]],'[6]Person Detail'!$B:$W,21,0)</f>
        <v>1.0415189873417721</v>
      </c>
      <c r="BD3" s="404">
        <f>VLOOKUP(表1[[#This Row],[Pers.no.]],'[6]Person Detail'!$B:$W,22,0)</f>
        <v>1.072763028515241</v>
      </c>
    </row>
    <row r="4" spans="1:56" ht="19.95" customHeight="1">
      <c r="A4" s="460"/>
      <c r="B4" s="5" t="s">
        <v>562</v>
      </c>
      <c r="C4" s="313">
        <v>1706029</v>
      </c>
      <c r="D4" s="313" t="s">
        <v>1548</v>
      </c>
      <c r="E4" s="313" t="s">
        <v>591</v>
      </c>
      <c r="F4" s="313" t="s">
        <v>54</v>
      </c>
      <c r="G4" s="313" t="s">
        <v>55</v>
      </c>
      <c r="H4" s="313" t="s">
        <v>2146</v>
      </c>
      <c r="I4" s="313" t="s">
        <v>2239</v>
      </c>
      <c r="J4" s="313" t="s">
        <v>2240</v>
      </c>
      <c r="K4" s="314">
        <v>40023</v>
      </c>
      <c r="L4" s="313" t="s">
        <v>105</v>
      </c>
      <c r="M4" s="313" t="s">
        <v>105</v>
      </c>
      <c r="N4" s="313" t="s">
        <v>107</v>
      </c>
      <c r="O4" s="315">
        <v>2</v>
      </c>
      <c r="P4" s="315">
        <v>5</v>
      </c>
      <c r="Q4" s="332">
        <v>8050</v>
      </c>
      <c r="R4" s="317">
        <v>0.06</v>
      </c>
      <c r="S4" s="333">
        <v>483</v>
      </c>
      <c r="T4" s="317">
        <v>2.7E-2</v>
      </c>
      <c r="U4" s="333">
        <v>217</v>
      </c>
      <c r="V4" s="317">
        <v>8.6956521739130432E-2</v>
      </c>
      <c r="W4" s="333">
        <v>700</v>
      </c>
      <c r="X4" s="333">
        <v>8750</v>
      </c>
      <c r="Y4" s="334">
        <v>9600</v>
      </c>
      <c r="Z4" s="335">
        <v>1550</v>
      </c>
      <c r="AA4" s="321">
        <v>0.1925</v>
      </c>
      <c r="AB4" s="322" t="s">
        <v>2557</v>
      </c>
      <c r="AC4" s="336"/>
      <c r="AD4" s="336"/>
      <c r="AE4" s="336"/>
      <c r="AF4" s="324"/>
      <c r="AG4" s="332">
        <v>0</v>
      </c>
      <c r="AH4" s="337">
        <v>9600</v>
      </c>
      <c r="AI4" s="326">
        <v>1550</v>
      </c>
      <c r="AJ4" s="327">
        <v>0.19254658385093171</v>
      </c>
      <c r="AK4" s="328">
        <v>14</v>
      </c>
      <c r="AL4" s="328">
        <v>450</v>
      </c>
      <c r="AM4" s="328"/>
      <c r="AN4" s="328">
        <v>688</v>
      </c>
      <c r="AO4" s="328">
        <v>140488</v>
      </c>
      <c r="AP4" s="315">
        <v>3</v>
      </c>
      <c r="AQ4" s="328"/>
      <c r="AR4" s="329" t="s">
        <v>2280</v>
      </c>
      <c r="AS4" s="329" t="s">
        <v>230</v>
      </c>
      <c r="AT4" s="313" t="s">
        <v>2202</v>
      </c>
      <c r="AU4" s="313" t="s">
        <v>2203</v>
      </c>
      <c r="AV4" s="313" t="s">
        <v>425</v>
      </c>
      <c r="AW4" s="329"/>
      <c r="AX4" s="329"/>
      <c r="AY4" s="330" t="s">
        <v>134</v>
      </c>
      <c r="BA4" s="21" t="str">
        <f>VLOOKUP(表1[[#This Row],[Pers.no.]],'[6]Person Detail'!$B:$L,11,0)</f>
        <v>50-70</v>
      </c>
      <c r="BB4" s="404">
        <f>VLOOKUP(表1[[#This Row],[Pers.no.]],'[6]Person Detail'!$B:$R,17,0)</f>
        <v>0.86178553363682342</v>
      </c>
      <c r="BC4" s="404">
        <f>VLOOKUP(表1[[#This Row],[Pers.no.]],'[6]Person Detail'!$B:$W,21,0)</f>
        <v>0.86265822784810131</v>
      </c>
      <c r="BD4" s="404">
        <f>VLOOKUP(表1[[#This Row],[Pers.no.]],'[6]Person Detail'!$B:$W,22,0)</f>
        <v>0.86270894788593899</v>
      </c>
    </row>
    <row r="5" spans="1:56" ht="19.95" customHeight="1">
      <c r="A5" s="460"/>
      <c r="B5" s="5" t="s">
        <v>562</v>
      </c>
      <c r="C5" s="313">
        <v>15010296</v>
      </c>
      <c r="D5" s="313" t="s">
        <v>2162</v>
      </c>
      <c r="E5" s="313" t="s">
        <v>2163</v>
      </c>
      <c r="F5" s="313" t="s">
        <v>54</v>
      </c>
      <c r="G5" s="313" t="s">
        <v>55</v>
      </c>
      <c r="H5" s="313" t="s">
        <v>2146</v>
      </c>
      <c r="I5" s="313" t="s">
        <v>2146</v>
      </c>
      <c r="J5" s="313" t="s">
        <v>2164</v>
      </c>
      <c r="K5" s="314">
        <v>41408</v>
      </c>
      <c r="L5" s="313" t="s">
        <v>468</v>
      </c>
      <c r="M5" s="313" t="s">
        <v>468</v>
      </c>
      <c r="N5" s="313" t="s">
        <v>59</v>
      </c>
      <c r="O5" s="315">
        <v>2</v>
      </c>
      <c r="P5" s="315">
        <v>5</v>
      </c>
      <c r="Q5" s="332">
        <v>21200</v>
      </c>
      <c r="R5" s="317">
        <v>0.06</v>
      </c>
      <c r="S5" s="333">
        <v>1272</v>
      </c>
      <c r="T5" s="317">
        <v>2.7E-2</v>
      </c>
      <c r="U5" s="333">
        <v>572</v>
      </c>
      <c r="V5" s="317">
        <v>8.6981132075471701E-2</v>
      </c>
      <c r="W5" s="333">
        <v>1844</v>
      </c>
      <c r="X5" s="333">
        <v>23044</v>
      </c>
      <c r="Y5" s="334">
        <v>25000</v>
      </c>
      <c r="Z5" s="335">
        <v>3800</v>
      </c>
      <c r="AA5" s="321">
        <v>0.1792</v>
      </c>
      <c r="AB5" s="322" t="s">
        <v>372</v>
      </c>
      <c r="AC5" s="336"/>
      <c r="AD5" s="336"/>
      <c r="AE5" s="336"/>
      <c r="AF5" s="324"/>
      <c r="AG5" s="332">
        <v>0</v>
      </c>
      <c r="AH5" s="337">
        <v>25000</v>
      </c>
      <c r="AI5" s="326">
        <v>3800</v>
      </c>
      <c r="AJ5" s="327">
        <v>0.179245283018868</v>
      </c>
      <c r="AK5" s="328">
        <v>14</v>
      </c>
      <c r="AL5" s="328">
        <v>450</v>
      </c>
      <c r="AM5" s="328"/>
      <c r="AN5" s="328">
        <v>688</v>
      </c>
      <c r="AO5" s="328">
        <v>356088</v>
      </c>
      <c r="AP5" s="315">
        <v>4</v>
      </c>
      <c r="AQ5" s="328"/>
      <c r="AR5" s="329"/>
      <c r="AS5" s="329" t="s">
        <v>292</v>
      </c>
      <c r="AT5" s="313" t="s">
        <v>2158</v>
      </c>
      <c r="AU5" s="313" t="s">
        <v>2159</v>
      </c>
      <c r="AV5" s="313" t="s">
        <v>62</v>
      </c>
      <c r="AW5" s="329"/>
      <c r="AX5" s="329"/>
      <c r="AY5" s="331" t="s">
        <v>134</v>
      </c>
      <c r="BA5" s="21" t="str">
        <f>VLOOKUP(表1[[#This Row],[Pers.no.]],'[6]Person Detail'!$B:$L,11,0)</f>
        <v>70-90</v>
      </c>
      <c r="BB5" s="404">
        <f>VLOOKUP(表1[[#This Row],[Pers.no.]],'[6]Person Detail'!$B:$R,17,0)</f>
        <v>1.1685211410074854</v>
      </c>
      <c r="BC5" s="404">
        <f>VLOOKUP(表1[[#This Row],[Pers.no.]],'[6]Person Detail'!$B:$W,21,0)</f>
        <v>1.0744047619047619</v>
      </c>
      <c r="BD5" s="404">
        <f>VLOOKUP(表1[[#This Row],[Pers.no.]],'[6]Person Detail'!$B:$W,22,0)</f>
        <v>1.1049316783912195</v>
      </c>
    </row>
    <row r="6" spans="1:56" ht="19.95" customHeight="1">
      <c r="A6" s="460"/>
      <c r="B6" s="5" t="s">
        <v>562</v>
      </c>
      <c r="C6" s="313">
        <v>1132162</v>
      </c>
      <c r="D6" s="313" t="s">
        <v>747</v>
      </c>
      <c r="E6" s="313" t="s">
        <v>748</v>
      </c>
      <c r="F6" s="313" t="s">
        <v>54</v>
      </c>
      <c r="G6" s="313" t="s">
        <v>55</v>
      </c>
      <c r="H6" s="313" t="s">
        <v>736</v>
      </c>
      <c r="I6" s="313" t="s">
        <v>737</v>
      </c>
      <c r="J6" s="313" t="s">
        <v>378</v>
      </c>
      <c r="K6" s="314">
        <v>40735</v>
      </c>
      <c r="L6" s="313" t="s">
        <v>87</v>
      </c>
      <c r="M6" s="313" t="s">
        <v>749</v>
      </c>
      <c r="N6" s="313" t="s">
        <v>89</v>
      </c>
      <c r="O6" s="315">
        <v>2</v>
      </c>
      <c r="P6" s="315">
        <v>4</v>
      </c>
      <c r="Q6" s="332">
        <v>8140</v>
      </c>
      <c r="R6" s="317">
        <v>5.2500000000000005E-2</v>
      </c>
      <c r="S6" s="333">
        <v>427</v>
      </c>
      <c r="T6" s="317">
        <v>4.2099999999999999E-2</v>
      </c>
      <c r="U6" s="333">
        <v>343</v>
      </c>
      <c r="V6" s="317">
        <v>9.45945945945946E-2</v>
      </c>
      <c r="W6" s="333">
        <v>770</v>
      </c>
      <c r="X6" s="333">
        <v>8910</v>
      </c>
      <c r="Y6" s="334">
        <v>9500</v>
      </c>
      <c r="Z6" s="335">
        <v>1360</v>
      </c>
      <c r="AA6" s="321">
        <v>0.1671</v>
      </c>
      <c r="AB6" s="322" t="s">
        <v>2556</v>
      </c>
      <c r="AC6" s="336"/>
      <c r="AD6" s="336"/>
      <c r="AE6" s="336"/>
      <c r="AF6" s="324"/>
      <c r="AG6" s="332">
        <v>0</v>
      </c>
      <c r="AH6" s="337">
        <v>9500</v>
      </c>
      <c r="AI6" s="326">
        <v>1360</v>
      </c>
      <c r="AJ6" s="327">
        <v>0.16707616707616713</v>
      </c>
      <c r="AK6" s="328">
        <v>14</v>
      </c>
      <c r="AL6" s="328">
        <v>450</v>
      </c>
      <c r="AM6" s="328"/>
      <c r="AN6" s="328">
        <v>688</v>
      </c>
      <c r="AO6" s="328">
        <v>139088</v>
      </c>
      <c r="AP6" s="315">
        <v>3</v>
      </c>
      <c r="AQ6" s="328"/>
      <c r="AR6" s="396" t="s">
        <v>2082</v>
      </c>
      <c r="AS6" s="329" t="s">
        <v>413</v>
      </c>
      <c r="AT6" s="313" t="s">
        <v>733</v>
      </c>
      <c r="AU6" s="313" t="s">
        <v>261</v>
      </c>
      <c r="AV6" s="313" t="s">
        <v>374</v>
      </c>
      <c r="AW6" s="329"/>
      <c r="AX6" s="329"/>
      <c r="AY6" s="330" t="s">
        <v>134</v>
      </c>
      <c r="BA6" s="21" t="str">
        <f>VLOOKUP(表1[[#This Row],[Pers.no.]],'[6]Person Detail'!$B:$L,11,0)</f>
        <v>50-70</v>
      </c>
      <c r="BB6" s="404">
        <f>VLOOKUP(表1[[#This Row],[Pers.no.]],'[6]Person Detail'!$B:$R,17,0)</f>
        <v>0.90313606474456243</v>
      </c>
      <c r="BC6" s="404">
        <f>VLOOKUP(表1[[#This Row],[Pers.no.]],'[6]Person Detail'!$B:$W,21,0)</f>
        <v>0.90405063291139243</v>
      </c>
      <c r="BD6" s="404">
        <f>VLOOKUP(表1[[#This Row],[Pers.no.]],'[6]Person Detail'!$B:$W,22,0)</f>
        <v>0.90265486725663713</v>
      </c>
    </row>
    <row r="7" spans="1:56" ht="19.95" customHeight="1">
      <c r="A7" s="460"/>
      <c r="B7" s="5" t="s">
        <v>562</v>
      </c>
      <c r="C7" s="313">
        <v>1116073</v>
      </c>
      <c r="D7" s="313" t="s">
        <v>639</v>
      </c>
      <c r="E7" s="313" t="s">
        <v>640</v>
      </c>
      <c r="F7" s="313" t="s">
        <v>54</v>
      </c>
      <c r="G7" s="313" t="s">
        <v>55</v>
      </c>
      <c r="H7" s="313" t="s">
        <v>2146</v>
      </c>
      <c r="I7" s="313" t="s">
        <v>2242</v>
      </c>
      <c r="J7" s="313" t="s">
        <v>2243</v>
      </c>
      <c r="K7" s="314">
        <v>38566</v>
      </c>
      <c r="L7" s="313" t="s">
        <v>105</v>
      </c>
      <c r="M7" s="313" t="s">
        <v>2304</v>
      </c>
      <c r="N7" s="313" t="s">
        <v>107</v>
      </c>
      <c r="O7" s="315">
        <v>2</v>
      </c>
      <c r="P7" s="315">
        <v>5</v>
      </c>
      <c r="Q7" s="332">
        <v>8880</v>
      </c>
      <c r="R7" s="317">
        <v>0.05</v>
      </c>
      <c r="S7" s="333">
        <v>444</v>
      </c>
      <c r="T7" s="317">
        <v>2.7E-2</v>
      </c>
      <c r="U7" s="333">
        <v>240</v>
      </c>
      <c r="V7" s="317">
        <v>7.7027027027027031E-2</v>
      </c>
      <c r="W7" s="333">
        <v>684</v>
      </c>
      <c r="X7" s="333">
        <v>9564</v>
      </c>
      <c r="Y7" s="334">
        <v>10200</v>
      </c>
      <c r="Z7" s="335">
        <v>1320</v>
      </c>
      <c r="AA7" s="321">
        <v>0.14860000000000001</v>
      </c>
      <c r="AB7" s="322" t="s">
        <v>411</v>
      </c>
      <c r="AC7" s="336" t="s">
        <v>112</v>
      </c>
      <c r="AD7" s="336" t="s">
        <v>197</v>
      </c>
      <c r="AE7" s="336" t="s">
        <v>198</v>
      </c>
      <c r="AF7" s="324">
        <v>8.9700000000000002E-2</v>
      </c>
      <c r="AG7" s="332">
        <v>797</v>
      </c>
      <c r="AH7" s="337">
        <v>10997</v>
      </c>
      <c r="AI7" s="326">
        <v>2117</v>
      </c>
      <c r="AJ7" s="327">
        <v>0.23840090090090094</v>
      </c>
      <c r="AK7" s="328">
        <v>14</v>
      </c>
      <c r="AL7" s="328">
        <v>450</v>
      </c>
      <c r="AM7" s="328"/>
      <c r="AN7" s="328">
        <v>688</v>
      </c>
      <c r="AO7" s="328">
        <v>160046</v>
      </c>
      <c r="AP7" s="315">
        <v>4</v>
      </c>
      <c r="AQ7" s="328"/>
      <c r="AR7" s="329" t="s">
        <v>2305</v>
      </c>
      <c r="AS7" s="329" t="s">
        <v>282</v>
      </c>
      <c r="AT7" s="313" t="s">
        <v>2202</v>
      </c>
      <c r="AU7" s="313" t="s">
        <v>2203</v>
      </c>
      <c r="AV7" s="313" t="s">
        <v>425</v>
      </c>
      <c r="AW7" s="329"/>
      <c r="AX7" s="329"/>
      <c r="AY7" s="331" t="s">
        <v>134</v>
      </c>
      <c r="BA7" s="21" t="str">
        <f>VLOOKUP(表1[[#This Row],[Pers.no.]],'[6]Person Detail'!$B:$L,11,0)</f>
        <v>&gt;90</v>
      </c>
      <c r="BB7" s="404">
        <f>VLOOKUP(表1[[#This Row],[Pers.no.]],'[6]Person Detail'!$B:$R,17,0)</f>
        <v>1.4542235710672737</v>
      </c>
      <c r="BC7" s="404">
        <f>VLOOKUP(表1[[#This Row],[Pers.no.]],'[6]Person Detail'!$B:$W,21,0)</f>
        <v>1.4556962025316456</v>
      </c>
      <c r="BD7" s="404">
        <f>VLOOKUP(表1[[#This Row],[Pers.no.]],'[6]Person Detail'!$B:$W,22,0)</f>
        <v>1.4134709931170109</v>
      </c>
    </row>
    <row r="8" spans="1:56" ht="19.95" customHeight="1">
      <c r="A8" s="460"/>
      <c r="B8" s="5" t="s">
        <v>562</v>
      </c>
      <c r="C8" s="313">
        <v>15002828</v>
      </c>
      <c r="D8" s="313" t="s">
        <v>1921</v>
      </c>
      <c r="E8" s="313" t="s">
        <v>1922</v>
      </c>
      <c r="F8" s="313" t="s">
        <v>54</v>
      </c>
      <c r="G8" s="313" t="s">
        <v>55</v>
      </c>
      <c r="H8" s="313" t="s">
        <v>2051</v>
      </c>
      <c r="I8" s="313" t="s">
        <v>1879</v>
      </c>
      <c r="J8" s="313" t="s">
        <v>1880</v>
      </c>
      <c r="K8" s="314">
        <v>40269</v>
      </c>
      <c r="L8" s="313" t="s">
        <v>594</v>
      </c>
      <c r="M8" s="313" t="s">
        <v>594</v>
      </c>
      <c r="N8" s="313" t="s">
        <v>568</v>
      </c>
      <c r="O8" s="315">
        <v>2</v>
      </c>
      <c r="P8" s="315">
        <v>4</v>
      </c>
      <c r="Q8" s="332">
        <v>5342</v>
      </c>
      <c r="R8" s="317">
        <v>0.03</v>
      </c>
      <c r="S8" s="333">
        <v>160</v>
      </c>
      <c r="T8" s="317">
        <v>0</v>
      </c>
      <c r="U8" s="333">
        <v>0</v>
      </c>
      <c r="V8" s="317">
        <v>2.9951329090228379E-2</v>
      </c>
      <c r="W8" s="333">
        <v>160</v>
      </c>
      <c r="X8" s="333">
        <v>5502</v>
      </c>
      <c r="Y8" s="334">
        <v>6103</v>
      </c>
      <c r="Z8" s="335">
        <v>761</v>
      </c>
      <c r="AA8" s="321">
        <v>0.14249999999999999</v>
      </c>
      <c r="AB8" s="322" t="s">
        <v>2538</v>
      </c>
      <c r="AC8" s="336" t="s">
        <v>112</v>
      </c>
      <c r="AD8" s="336" t="s">
        <v>285</v>
      </c>
      <c r="AE8" s="336" t="s">
        <v>609</v>
      </c>
      <c r="AF8" s="324">
        <v>0.14099999999999999</v>
      </c>
      <c r="AG8" s="332">
        <v>753</v>
      </c>
      <c r="AH8" s="337">
        <v>6856</v>
      </c>
      <c r="AI8" s="326">
        <v>1514</v>
      </c>
      <c r="AJ8" s="327">
        <v>0.28341445151628597</v>
      </c>
      <c r="AK8" s="328">
        <v>14</v>
      </c>
      <c r="AL8" s="328">
        <v>550</v>
      </c>
      <c r="AM8" s="328"/>
      <c r="AN8" s="328">
        <v>688</v>
      </c>
      <c r="AO8" s="328">
        <v>103272</v>
      </c>
      <c r="AP8" s="315">
        <v>3</v>
      </c>
      <c r="AQ8" s="328"/>
      <c r="AR8" s="329" t="s">
        <v>1923</v>
      </c>
      <c r="AS8" s="329" t="s">
        <v>282</v>
      </c>
      <c r="AT8" s="313" t="s">
        <v>1841</v>
      </c>
      <c r="AU8" s="313" t="s">
        <v>76</v>
      </c>
      <c r="AV8" s="400"/>
      <c r="AW8" s="400"/>
      <c r="AX8" s="400"/>
      <c r="AY8" s="330" t="s">
        <v>134</v>
      </c>
      <c r="BA8" s="21" t="str">
        <f>VLOOKUP(表1[[#This Row],[Pers.no.]],'[6]Person Detail'!$B:$L,11,0)</f>
        <v>70-90</v>
      </c>
      <c r="BB8" s="404">
        <f>VLOOKUP(表1[[#This Row],[Pers.no.]],'[6]Person Detail'!$B:$R,17,0)</f>
        <v>1.0179564997470916</v>
      </c>
      <c r="BC8" s="404">
        <f>VLOOKUP(表1[[#This Row],[Pers.no.]],'[6]Person Detail'!$B:$W,21,0)</f>
        <v>1.018987341772152</v>
      </c>
      <c r="BD8" s="404">
        <f>VLOOKUP(表1[[#This Row],[Pers.no.]],'[6]Person Detail'!$B:$W,22,0)</f>
        <v>1.015117994100295</v>
      </c>
    </row>
    <row r="9" spans="1:56" ht="19.95" customHeight="1">
      <c r="A9" s="460"/>
      <c r="B9" s="5" t="s">
        <v>562</v>
      </c>
      <c r="C9" s="313">
        <v>1120273</v>
      </c>
      <c r="D9" s="313" t="s">
        <v>2191</v>
      </c>
      <c r="E9" s="313" t="s">
        <v>2192</v>
      </c>
      <c r="F9" s="313" t="s">
        <v>54</v>
      </c>
      <c r="G9" s="313" t="s">
        <v>55</v>
      </c>
      <c r="H9" s="313" t="s">
        <v>2146</v>
      </c>
      <c r="I9" s="313" t="s">
        <v>2187</v>
      </c>
      <c r="J9" s="313" t="s">
        <v>2188</v>
      </c>
      <c r="K9" s="314">
        <v>44124</v>
      </c>
      <c r="L9" s="313" t="s">
        <v>65</v>
      </c>
      <c r="M9" s="313" t="s">
        <v>65</v>
      </c>
      <c r="N9" s="313" t="s">
        <v>66</v>
      </c>
      <c r="O9" s="315">
        <v>2</v>
      </c>
      <c r="P9" s="315">
        <v>3</v>
      </c>
      <c r="Q9" s="332">
        <v>12302</v>
      </c>
      <c r="R9" s="317">
        <v>0.03</v>
      </c>
      <c r="S9" s="333">
        <v>369</v>
      </c>
      <c r="T9" s="317">
        <v>0</v>
      </c>
      <c r="U9" s="333">
        <v>0</v>
      </c>
      <c r="V9" s="317">
        <v>2.9995122744269225E-2</v>
      </c>
      <c r="W9" s="333">
        <v>369</v>
      </c>
      <c r="X9" s="333">
        <v>12671</v>
      </c>
      <c r="Y9" s="334">
        <v>13808</v>
      </c>
      <c r="Z9" s="335">
        <v>1506</v>
      </c>
      <c r="AA9" s="321">
        <v>0.12239999999999999</v>
      </c>
      <c r="AB9" s="322" t="s">
        <v>403</v>
      </c>
      <c r="AC9" s="336"/>
      <c r="AD9" s="336"/>
      <c r="AE9" s="336"/>
      <c r="AF9" s="324"/>
      <c r="AG9" s="332">
        <v>0</v>
      </c>
      <c r="AH9" s="337">
        <v>13808</v>
      </c>
      <c r="AI9" s="326">
        <v>1506</v>
      </c>
      <c r="AJ9" s="327">
        <v>0.12241911884246459</v>
      </c>
      <c r="AK9" s="328">
        <v>14</v>
      </c>
      <c r="AL9" s="328">
        <v>450</v>
      </c>
      <c r="AM9" s="328"/>
      <c r="AN9" s="328">
        <v>688</v>
      </c>
      <c r="AO9" s="328">
        <v>199400</v>
      </c>
      <c r="AP9" s="315">
        <v>4</v>
      </c>
      <c r="AQ9" s="328"/>
      <c r="AR9" s="329"/>
      <c r="AS9" s="329" t="s">
        <v>132</v>
      </c>
      <c r="AT9" s="313" t="s">
        <v>2158</v>
      </c>
      <c r="AU9" s="313" t="s">
        <v>2159</v>
      </c>
      <c r="AV9" s="313" t="s">
        <v>62</v>
      </c>
      <c r="AW9" s="329"/>
      <c r="AX9" s="329"/>
      <c r="AY9" s="330" t="s">
        <v>134</v>
      </c>
      <c r="BA9" s="21" t="str">
        <f>VLOOKUP(表1[[#This Row],[Pers.no.]],'[6]Person Detail'!$B:$L,11,0)</f>
        <v>50-70</v>
      </c>
      <c r="BB9" s="404">
        <f>VLOOKUP(表1[[#This Row],[Pers.no.]],'[6]Person Detail'!$B:$R,17,0)</f>
        <v>0.82897066262013153</v>
      </c>
      <c r="BC9" s="404">
        <f>VLOOKUP(表1[[#This Row],[Pers.no.]],'[6]Person Detail'!$B:$W,21,0)</f>
        <v>0.82981012658227848</v>
      </c>
      <c r="BD9" s="404">
        <f>VLOOKUP(表1[[#This Row],[Pers.no.]],'[6]Person Detail'!$B:$W,22,0)</f>
        <v>0.8644296951819076</v>
      </c>
    </row>
    <row r="10" spans="1:56" ht="19.95" customHeight="1">
      <c r="A10" s="460"/>
      <c r="B10" s="5" t="s">
        <v>562</v>
      </c>
      <c r="C10" s="313">
        <v>15021739</v>
      </c>
      <c r="D10" s="313" t="s">
        <v>1963</v>
      </c>
      <c r="E10" s="313" t="s">
        <v>1964</v>
      </c>
      <c r="F10" s="313" t="s">
        <v>54</v>
      </c>
      <c r="G10" s="313" t="s">
        <v>55</v>
      </c>
      <c r="H10" s="313" t="s">
        <v>2051</v>
      </c>
      <c r="I10" s="313" t="s">
        <v>1916</v>
      </c>
      <c r="J10" s="313" t="s">
        <v>1953</v>
      </c>
      <c r="K10" s="314">
        <v>44454</v>
      </c>
      <c r="L10" s="313" t="s">
        <v>87</v>
      </c>
      <c r="M10" s="313" t="s">
        <v>87</v>
      </c>
      <c r="N10" s="313" t="s">
        <v>89</v>
      </c>
      <c r="O10" s="315">
        <v>2</v>
      </c>
      <c r="P10" s="315">
        <v>5</v>
      </c>
      <c r="Q10" s="332">
        <v>11507</v>
      </c>
      <c r="R10" s="317">
        <v>0.05</v>
      </c>
      <c r="S10" s="333">
        <v>575</v>
      </c>
      <c r="T10" s="317">
        <v>2.7E-2</v>
      </c>
      <c r="U10" s="333">
        <v>311</v>
      </c>
      <c r="V10" s="317">
        <v>7.6996610758668635E-2</v>
      </c>
      <c r="W10" s="333">
        <v>886</v>
      </c>
      <c r="X10" s="333">
        <v>12393</v>
      </c>
      <c r="Y10" s="334">
        <v>12807</v>
      </c>
      <c r="Z10" s="335">
        <v>1300</v>
      </c>
      <c r="AA10" s="321">
        <v>0.113</v>
      </c>
      <c r="AB10" s="322" t="s">
        <v>411</v>
      </c>
      <c r="AC10" s="336"/>
      <c r="AD10" s="336"/>
      <c r="AE10" s="336"/>
      <c r="AF10" s="324"/>
      <c r="AG10" s="332">
        <v>0</v>
      </c>
      <c r="AH10" s="337">
        <v>12807</v>
      </c>
      <c r="AI10" s="326">
        <v>1300</v>
      </c>
      <c r="AJ10" s="327">
        <v>0.11297471104545065</v>
      </c>
      <c r="AK10" s="328">
        <v>14</v>
      </c>
      <c r="AL10" s="328">
        <v>550</v>
      </c>
      <c r="AM10" s="328"/>
      <c r="AN10" s="328">
        <v>688</v>
      </c>
      <c r="AO10" s="328">
        <v>186586</v>
      </c>
      <c r="AP10" s="315">
        <v>2</v>
      </c>
      <c r="AQ10" s="328"/>
      <c r="AR10" s="329" t="s">
        <v>1965</v>
      </c>
      <c r="AS10" s="329" t="s">
        <v>115</v>
      </c>
      <c r="AT10" s="313" t="s">
        <v>1841</v>
      </c>
      <c r="AU10" s="313" t="s">
        <v>76</v>
      </c>
      <c r="AV10" s="400"/>
      <c r="AW10" s="400"/>
      <c r="AX10" s="400"/>
      <c r="AY10" s="331" t="s">
        <v>134</v>
      </c>
      <c r="BA10" s="21" t="str">
        <f>VLOOKUP(表1[[#This Row],[Pers.no.]],'[6]Person Detail'!$B:$L,11,0)</f>
        <v>0</v>
      </c>
      <c r="BB10" s="404">
        <f>VLOOKUP(表1[[#This Row],[Pers.no.]],'[6]Person Detail'!$B:$R,17,0)</f>
        <v>1.2969312169312168</v>
      </c>
      <c r="BC10" s="404">
        <f>VLOOKUP(表1[[#This Row],[Pers.no.]],'[6]Person Detail'!$B:$W,21,0)</f>
        <v>1.1617612209109436</v>
      </c>
      <c r="BD10" s="404">
        <f>VLOOKUP(表1[[#This Row],[Pers.no.]],'[6]Person Detail'!$B:$W,22,0)</f>
        <v>1.1313578879350135</v>
      </c>
    </row>
    <row r="11" spans="1:56" ht="19.95" customHeight="1">
      <c r="A11" s="460"/>
      <c r="B11" s="5" t="s">
        <v>562</v>
      </c>
      <c r="C11" s="313">
        <v>1707015</v>
      </c>
      <c r="D11" s="313" t="s">
        <v>2281</v>
      </c>
      <c r="E11" s="313" t="s">
        <v>2282</v>
      </c>
      <c r="F11" s="313" t="s">
        <v>54</v>
      </c>
      <c r="G11" s="313" t="s">
        <v>55</v>
      </c>
      <c r="H11" s="313" t="s">
        <v>2146</v>
      </c>
      <c r="I11" s="313" t="s">
        <v>2239</v>
      </c>
      <c r="J11" s="313" t="s">
        <v>2240</v>
      </c>
      <c r="K11" s="314">
        <v>40391</v>
      </c>
      <c r="L11" s="313" t="s">
        <v>105</v>
      </c>
      <c r="M11" s="313" t="s">
        <v>105</v>
      </c>
      <c r="N11" s="313" t="s">
        <v>107</v>
      </c>
      <c r="O11" s="315">
        <v>2</v>
      </c>
      <c r="P11" s="315">
        <v>4</v>
      </c>
      <c r="Q11" s="332">
        <v>7774</v>
      </c>
      <c r="R11" s="317">
        <v>3.7500000000000006E-2</v>
      </c>
      <c r="S11" s="333">
        <v>292</v>
      </c>
      <c r="T11" s="317">
        <v>1.55E-2</v>
      </c>
      <c r="U11" s="333">
        <v>120</v>
      </c>
      <c r="V11" s="317">
        <v>5.2997170054026238E-2</v>
      </c>
      <c r="W11" s="333">
        <v>412</v>
      </c>
      <c r="X11" s="333">
        <v>8186</v>
      </c>
      <c r="Y11" s="334">
        <v>8600</v>
      </c>
      <c r="Z11" s="335">
        <v>826</v>
      </c>
      <c r="AA11" s="321">
        <v>0.10630000000000001</v>
      </c>
      <c r="AB11" s="322" t="s">
        <v>380</v>
      </c>
      <c r="AC11" s="336"/>
      <c r="AD11" s="336"/>
      <c r="AE11" s="336"/>
      <c r="AF11" s="324"/>
      <c r="AG11" s="332">
        <v>0</v>
      </c>
      <c r="AH11" s="337">
        <v>8600</v>
      </c>
      <c r="AI11" s="326">
        <v>826</v>
      </c>
      <c r="AJ11" s="327">
        <v>0.10625160792384869</v>
      </c>
      <c r="AK11" s="328">
        <v>14</v>
      </c>
      <c r="AL11" s="328">
        <v>450</v>
      </c>
      <c r="AM11" s="328"/>
      <c r="AN11" s="328">
        <v>688</v>
      </c>
      <c r="AO11" s="328">
        <v>126488</v>
      </c>
      <c r="AP11" s="315">
        <v>3</v>
      </c>
      <c r="AQ11" s="328"/>
      <c r="AR11" s="329" t="s">
        <v>2283</v>
      </c>
      <c r="AS11" s="329" t="s">
        <v>2563</v>
      </c>
      <c r="AT11" s="313" t="s">
        <v>2202</v>
      </c>
      <c r="AU11" s="313" t="s">
        <v>2203</v>
      </c>
      <c r="AV11" s="313" t="s">
        <v>425</v>
      </c>
      <c r="AW11" s="329"/>
      <c r="AX11" s="329"/>
      <c r="AY11" s="331" t="s">
        <v>134</v>
      </c>
      <c r="BA11" s="21" t="str">
        <f>VLOOKUP(表1[[#This Row],[Pers.no.]],'[6]Person Detail'!$B:$L,11,0)</f>
        <v>70-90</v>
      </c>
      <c r="BB11" s="404">
        <f>VLOOKUP(表1[[#This Row],[Pers.no.]],'[6]Person Detail'!$B:$R,17,0)</f>
        <v>0.94404207970867893</v>
      </c>
      <c r="BC11" s="404">
        <f>VLOOKUP(表1[[#This Row],[Pers.no.]],'[6]Person Detail'!$B:$W,21,0)</f>
        <v>0.86800595238095235</v>
      </c>
      <c r="BD11" s="404">
        <f>VLOOKUP(表1[[#This Row],[Pers.no.]],'[6]Person Detail'!$B:$W,22,0)</f>
        <v>0.96246915399064492</v>
      </c>
    </row>
    <row r="12" spans="1:56" ht="19.95" customHeight="1">
      <c r="A12" s="460"/>
      <c r="B12" s="5" t="s">
        <v>562</v>
      </c>
      <c r="C12" s="313">
        <v>1711024</v>
      </c>
      <c r="D12" s="313" t="s">
        <v>925</v>
      </c>
      <c r="E12" s="313" t="s">
        <v>926</v>
      </c>
      <c r="F12" s="313" t="s">
        <v>54</v>
      </c>
      <c r="G12" s="313" t="s">
        <v>55</v>
      </c>
      <c r="H12" s="313" t="s">
        <v>1254</v>
      </c>
      <c r="I12" s="313" t="s">
        <v>927</v>
      </c>
      <c r="J12" s="313" t="s">
        <v>882</v>
      </c>
      <c r="K12" s="314">
        <v>41814</v>
      </c>
      <c r="L12" s="313" t="s">
        <v>285</v>
      </c>
      <c r="M12" s="313" t="s">
        <v>285</v>
      </c>
      <c r="N12" s="313" t="s">
        <v>286</v>
      </c>
      <c r="O12" s="315">
        <v>2</v>
      </c>
      <c r="P12" s="315" t="s">
        <v>287</v>
      </c>
      <c r="Q12" s="332">
        <v>5720</v>
      </c>
      <c r="R12" s="317">
        <v>2.5000000000000001E-2</v>
      </c>
      <c r="S12" s="333">
        <v>143</v>
      </c>
      <c r="T12" s="317">
        <v>0</v>
      </c>
      <c r="U12" s="333">
        <v>0</v>
      </c>
      <c r="V12" s="317">
        <v>2.5000000000000001E-2</v>
      </c>
      <c r="W12" s="333">
        <v>143</v>
      </c>
      <c r="X12" s="333">
        <v>5863</v>
      </c>
      <c r="Y12" s="334">
        <v>6297</v>
      </c>
      <c r="Z12" s="335">
        <v>577</v>
      </c>
      <c r="AA12" s="321">
        <v>0.1009</v>
      </c>
      <c r="AB12" s="322" t="s">
        <v>400</v>
      </c>
      <c r="AC12" s="336"/>
      <c r="AD12" s="336"/>
      <c r="AE12" s="336"/>
      <c r="AF12" s="324"/>
      <c r="AG12" s="332">
        <v>0</v>
      </c>
      <c r="AH12" s="337">
        <v>6297</v>
      </c>
      <c r="AI12" s="326">
        <v>577</v>
      </c>
      <c r="AJ12" s="327">
        <v>0.10087412587412592</v>
      </c>
      <c r="AK12" s="328">
        <v>14</v>
      </c>
      <c r="AL12" s="328">
        <v>450</v>
      </c>
      <c r="AM12" s="328"/>
      <c r="AN12" s="328">
        <v>688</v>
      </c>
      <c r="AO12" s="328">
        <v>94246</v>
      </c>
      <c r="AP12" s="315" t="s">
        <v>287</v>
      </c>
      <c r="AQ12" s="328"/>
      <c r="AR12" s="329" t="s">
        <v>928</v>
      </c>
      <c r="AS12" s="329" t="s">
        <v>132</v>
      </c>
      <c r="AT12" s="313" t="s">
        <v>900</v>
      </c>
      <c r="AU12" s="313" t="s">
        <v>261</v>
      </c>
      <c r="AV12" s="313" t="s">
        <v>425</v>
      </c>
      <c r="AW12" s="329"/>
      <c r="AX12" s="329"/>
      <c r="AY12" s="330" t="s">
        <v>134</v>
      </c>
      <c r="BA12" s="21" t="str">
        <f>VLOOKUP(表1[[#This Row],[Pers.no.]],'[6]Person Detail'!$B:$L,11,0)</f>
        <v>70-90</v>
      </c>
      <c r="BB12" s="404">
        <f>VLOOKUP(表1[[#This Row],[Pers.no.]],'[6]Person Detail'!$B:$R,17,0)</f>
        <v>0.9989883662114315</v>
      </c>
      <c r="BC12" s="404">
        <f>VLOOKUP(表1[[#This Row],[Pers.no.]],'[6]Person Detail'!$B:$W,21,0)</f>
        <v>1</v>
      </c>
      <c r="BD12" s="404">
        <f>VLOOKUP(表1[[#This Row],[Pers.no.]],'[6]Person Detail'!$B:$W,22,0)</f>
        <v>1</v>
      </c>
    </row>
    <row r="13" spans="1:56" ht="19.95" customHeight="1">
      <c r="A13" s="460"/>
      <c r="B13" s="5" t="s">
        <v>562</v>
      </c>
      <c r="C13" s="313">
        <v>15006800</v>
      </c>
      <c r="D13" s="313" t="s">
        <v>363</v>
      </c>
      <c r="E13" s="313" t="s">
        <v>364</v>
      </c>
      <c r="F13" s="313" t="s">
        <v>54</v>
      </c>
      <c r="G13" s="313" t="s">
        <v>55</v>
      </c>
      <c r="H13" s="313" t="s">
        <v>67</v>
      </c>
      <c r="I13" s="313" t="s">
        <v>365</v>
      </c>
      <c r="J13" s="313" t="s">
        <v>339</v>
      </c>
      <c r="K13" s="314">
        <v>40744</v>
      </c>
      <c r="L13" s="313" t="s">
        <v>150</v>
      </c>
      <c r="M13" s="313" t="s">
        <v>366</v>
      </c>
      <c r="N13" s="313" t="s">
        <v>59</v>
      </c>
      <c r="O13" s="315">
        <v>2</v>
      </c>
      <c r="P13" s="315">
        <v>3</v>
      </c>
      <c r="Q13" s="332">
        <v>15455</v>
      </c>
      <c r="R13" s="338">
        <v>0.03</v>
      </c>
      <c r="S13" s="333">
        <v>464</v>
      </c>
      <c r="T13" s="338">
        <v>0</v>
      </c>
      <c r="U13" s="333">
        <v>0</v>
      </c>
      <c r="V13" s="338">
        <v>3.0022646392753153E-2</v>
      </c>
      <c r="W13" s="333">
        <v>464</v>
      </c>
      <c r="X13" s="333">
        <v>15919</v>
      </c>
      <c r="Y13" s="334">
        <v>17010</v>
      </c>
      <c r="Z13" s="335">
        <v>1555</v>
      </c>
      <c r="AA13" s="339">
        <v>0.10059999999999999</v>
      </c>
      <c r="AB13" s="340" t="s">
        <v>403</v>
      </c>
      <c r="AC13" s="336"/>
      <c r="AD13" s="336"/>
      <c r="AE13" s="336"/>
      <c r="AF13" s="341"/>
      <c r="AG13" s="332">
        <v>0</v>
      </c>
      <c r="AH13" s="337">
        <v>17010</v>
      </c>
      <c r="AI13" s="326">
        <v>1555</v>
      </c>
      <c r="AJ13" s="342">
        <v>0.10061468780329985</v>
      </c>
      <c r="AK13" s="328">
        <v>14</v>
      </c>
      <c r="AL13" s="328">
        <v>450</v>
      </c>
      <c r="AM13" s="328"/>
      <c r="AN13" s="328">
        <v>688</v>
      </c>
      <c r="AO13" s="328">
        <v>244228</v>
      </c>
      <c r="AP13" s="315">
        <v>5</v>
      </c>
      <c r="AQ13" s="328"/>
      <c r="AR13" s="329" t="s">
        <v>367</v>
      </c>
      <c r="AS13" s="329" t="s">
        <v>349</v>
      </c>
      <c r="AT13" s="313" t="s">
        <v>343</v>
      </c>
      <c r="AU13" s="313" t="s">
        <v>261</v>
      </c>
      <c r="AV13" s="313" t="s">
        <v>62</v>
      </c>
      <c r="AW13" s="401" t="s">
        <v>133</v>
      </c>
      <c r="AX13" s="401" t="s">
        <v>134</v>
      </c>
      <c r="AY13" s="349" t="s">
        <v>134</v>
      </c>
      <c r="BA13" s="21" t="str">
        <f>VLOOKUP(表1[[#This Row],[Pers.no.]],'[6]Person Detail'!$B:$L,11,0)</f>
        <v>70-90</v>
      </c>
      <c r="BB13" s="404">
        <f>VLOOKUP(表1[[#This Row],[Pers.no.]],'[6]Person Detail'!$B:$R,17,0)</f>
        <v>1.1822779688448311</v>
      </c>
      <c r="BC13" s="404">
        <f>VLOOKUP(表1[[#This Row],[Pers.no.]],'[6]Person Detail'!$B:$W,21,0)</f>
        <v>1.0870535714285714</v>
      </c>
      <c r="BD13" s="404">
        <f>VLOOKUP(表1[[#This Row],[Pers.no.]],'[6]Person Detail'!$B:$W,22,0)</f>
        <v>1.0762034547530477</v>
      </c>
    </row>
    <row r="14" spans="1:56" ht="19.95" customHeight="1">
      <c r="A14" s="460"/>
      <c r="B14" s="5" t="s">
        <v>562</v>
      </c>
      <c r="C14" s="313">
        <v>1705021</v>
      </c>
      <c r="D14" s="313" t="s">
        <v>2334</v>
      </c>
      <c r="E14" s="313" t="s">
        <v>2335</v>
      </c>
      <c r="F14" s="313" t="s">
        <v>54</v>
      </c>
      <c r="G14" s="313" t="s">
        <v>55</v>
      </c>
      <c r="H14" s="313" t="s">
        <v>2146</v>
      </c>
      <c r="I14" s="313" t="s">
        <v>2242</v>
      </c>
      <c r="J14" s="313" t="s">
        <v>2243</v>
      </c>
      <c r="K14" s="314">
        <v>39664</v>
      </c>
      <c r="L14" s="313" t="s">
        <v>87</v>
      </c>
      <c r="M14" s="313" t="s">
        <v>2336</v>
      </c>
      <c r="N14" s="313" t="s">
        <v>89</v>
      </c>
      <c r="O14" s="315">
        <v>2</v>
      </c>
      <c r="P14" s="315">
        <v>4</v>
      </c>
      <c r="Q14" s="332">
        <v>11633</v>
      </c>
      <c r="R14" s="317">
        <v>3.7500000000000006E-2</v>
      </c>
      <c r="S14" s="333">
        <v>436</v>
      </c>
      <c r="T14" s="317">
        <v>1.55E-2</v>
      </c>
      <c r="U14" s="333">
        <v>180</v>
      </c>
      <c r="V14" s="317">
        <v>5.295280667067824E-2</v>
      </c>
      <c r="W14" s="333">
        <v>616</v>
      </c>
      <c r="X14" s="333">
        <v>12249</v>
      </c>
      <c r="Y14" s="334">
        <v>12800</v>
      </c>
      <c r="Z14" s="335">
        <v>1167</v>
      </c>
      <c r="AA14" s="321">
        <v>0.1003</v>
      </c>
      <c r="AB14" s="322" t="s">
        <v>2543</v>
      </c>
      <c r="AC14" s="336" t="s">
        <v>112</v>
      </c>
      <c r="AD14" s="336" t="s">
        <v>2337</v>
      </c>
      <c r="AE14" s="336" t="s">
        <v>114</v>
      </c>
      <c r="AF14" s="324">
        <v>0.05</v>
      </c>
      <c r="AG14" s="332">
        <v>582</v>
      </c>
      <c r="AH14" s="337">
        <v>13382</v>
      </c>
      <c r="AI14" s="326">
        <v>1749</v>
      </c>
      <c r="AJ14" s="327">
        <v>0.15034814751138992</v>
      </c>
      <c r="AK14" s="328">
        <v>14</v>
      </c>
      <c r="AL14" s="328">
        <v>450</v>
      </c>
      <c r="AM14" s="328"/>
      <c r="AN14" s="328">
        <v>688</v>
      </c>
      <c r="AO14" s="328">
        <v>193436</v>
      </c>
      <c r="AP14" s="315">
        <v>4</v>
      </c>
      <c r="AQ14" s="328"/>
      <c r="AR14" s="329" t="s">
        <v>2338</v>
      </c>
      <c r="AS14" s="329" t="s">
        <v>282</v>
      </c>
      <c r="AT14" s="313" t="s">
        <v>2202</v>
      </c>
      <c r="AU14" s="313" t="s">
        <v>2203</v>
      </c>
      <c r="AV14" s="313" t="s">
        <v>425</v>
      </c>
      <c r="AW14" s="401"/>
      <c r="AX14" s="401"/>
      <c r="AY14" s="145" t="s">
        <v>134</v>
      </c>
      <c r="BA14" s="21" t="str">
        <f>VLOOKUP(表1[[#This Row],[Pers.no.]],'[6]Person Detail'!$B:$L,11,0)</f>
        <v>50-70</v>
      </c>
      <c r="BB14" s="404">
        <f>VLOOKUP(表1[[#This Row],[Pers.no.]],'[6]Person Detail'!$B:$R,17,0)</f>
        <v>0.82827516439049065</v>
      </c>
      <c r="BC14" s="404">
        <f>VLOOKUP(表1[[#This Row],[Pers.no.]],'[6]Person Detail'!$B:$W,21,0)</f>
        <v>0.82911392405063289</v>
      </c>
      <c r="BD14" s="404">
        <f>VLOOKUP(表1[[#This Row],[Pers.no.]],'[6]Person Detail'!$B:$W,22,0)</f>
        <v>0.87954768928220251</v>
      </c>
    </row>
    <row r="15" spans="1:56" ht="19.95" customHeight="1">
      <c r="A15" s="460"/>
      <c r="B15" s="5" t="s">
        <v>562</v>
      </c>
      <c r="C15" s="313">
        <v>1120196</v>
      </c>
      <c r="D15" s="313" t="s">
        <v>677</v>
      </c>
      <c r="E15" s="313" t="s">
        <v>2322</v>
      </c>
      <c r="F15" s="313" t="s">
        <v>54</v>
      </c>
      <c r="G15" s="313" t="s">
        <v>55</v>
      </c>
      <c r="H15" s="313" t="s">
        <v>2146</v>
      </c>
      <c r="I15" s="313" t="s">
        <v>2242</v>
      </c>
      <c r="J15" s="313" t="s">
        <v>2243</v>
      </c>
      <c r="K15" s="314">
        <v>43094</v>
      </c>
      <c r="L15" s="313" t="s">
        <v>58</v>
      </c>
      <c r="M15" s="313" t="s">
        <v>58</v>
      </c>
      <c r="N15" s="313" t="s">
        <v>59</v>
      </c>
      <c r="O15" s="315">
        <v>2</v>
      </c>
      <c r="P15" s="315">
        <v>3</v>
      </c>
      <c r="Q15" s="332">
        <v>17480</v>
      </c>
      <c r="R15" s="317">
        <v>0.03</v>
      </c>
      <c r="S15" s="333">
        <v>524</v>
      </c>
      <c r="T15" s="317">
        <v>0</v>
      </c>
      <c r="U15" s="333">
        <v>0</v>
      </c>
      <c r="V15" s="317">
        <v>2.9977116704805493E-2</v>
      </c>
      <c r="W15" s="333">
        <v>524</v>
      </c>
      <c r="X15" s="333">
        <v>18004</v>
      </c>
      <c r="Y15" s="334">
        <v>19228</v>
      </c>
      <c r="Z15" s="335">
        <v>1748</v>
      </c>
      <c r="AA15" s="321">
        <v>0.1</v>
      </c>
      <c r="AB15" s="322" t="s">
        <v>403</v>
      </c>
      <c r="AC15" s="336"/>
      <c r="AD15" s="336"/>
      <c r="AE15" s="336"/>
      <c r="AF15" s="324"/>
      <c r="AG15" s="332">
        <v>0</v>
      </c>
      <c r="AH15" s="337">
        <v>19228</v>
      </c>
      <c r="AI15" s="326">
        <v>1748</v>
      </c>
      <c r="AJ15" s="327">
        <v>0.10000000000000009</v>
      </c>
      <c r="AK15" s="328">
        <v>14</v>
      </c>
      <c r="AL15" s="328">
        <v>450</v>
      </c>
      <c r="AM15" s="328"/>
      <c r="AN15" s="328">
        <v>688</v>
      </c>
      <c r="AO15" s="328">
        <v>275280</v>
      </c>
      <c r="AP15" s="315">
        <v>4</v>
      </c>
      <c r="AQ15" s="328"/>
      <c r="AR15" s="329" t="s">
        <v>2323</v>
      </c>
      <c r="AS15" s="329" t="s">
        <v>413</v>
      </c>
      <c r="AT15" s="313" t="s">
        <v>2202</v>
      </c>
      <c r="AU15" s="313" t="s">
        <v>2203</v>
      </c>
      <c r="AV15" s="313" t="s">
        <v>425</v>
      </c>
      <c r="AW15" s="401"/>
      <c r="AX15" s="401"/>
      <c r="AY15" s="349" t="s">
        <v>134</v>
      </c>
      <c r="BA15" s="21" t="str">
        <f>VLOOKUP(表1[[#This Row],[Pers.no.]],'[6]Person Detail'!$B:$L,11,0)</f>
        <v>50-70</v>
      </c>
      <c r="BB15" s="404">
        <f>VLOOKUP(表1[[#This Row],[Pers.no.]],'[6]Person Detail'!$B:$R,17,0)</f>
        <v>0.96901871522508853</v>
      </c>
      <c r="BC15" s="404">
        <f>VLOOKUP(表1[[#This Row],[Pers.no.]],'[6]Person Detail'!$B:$W,21,0)</f>
        <v>0.97</v>
      </c>
      <c r="BD15" s="404">
        <f>VLOOKUP(表1[[#This Row],[Pers.no.]],'[6]Person Detail'!$B:$W,22,0)</f>
        <v>0.94186332350049162</v>
      </c>
    </row>
    <row r="16" spans="1:56" ht="19.95" customHeight="1">
      <c r="A16" s="460"/>
      <c r="B16" s="5" t="s">
        <v>562</v>
      </c>
      <c r="C16" s="5">
        <v>1118259</v>
      </c>
      <c r="D16" s="5" t="s">
        <v>2206</v>
      </c>
      <c r="E16" s="5" t="s">
        <v>2207</v>
      </c>
      <c r="F16" s="5" t="s">
        <v>54</v>
      </c>
      <c r="G16" s="5" t="s">
        <v>55</v>
      </c>
      <c r="H16" s="5" t="s">
        <v>2146</v>
      </c>
      <c r="I16" s="5" t="s">
        <v>2208</v>
      </c>
      <c r="J16" s="5" t="s">
        <v>2200</v>
      </c>
      <c r="K16" s="6">
        <v>37715</v>
      </c>
      <c r="L16" s="5" t="s">
        <v>80</v>
      </c>
      <c r="M16" s="5" t="s">
        <v>2209</v>
      </c>
      <c r="N16" s="5" t="s">
        <v>66</v>
      </c>
      <c r="O16" s="7">
        <v>2</v>
      </c>
      <c r="P16" s="7">
        <v>4</v>
      </c>
      <c r="Q16" s="350">
        <v>14894</v>
      </c>
      <c r="R16" s="361">
        <v>3.7500000000000006E-2</v>
      </c>
      <c r="S16" s="352">
        <v>559</v>
      </c>
      <c r="T16" s="361">
        <v>1.55E-2</v>
      </c>
      <c r="U16" s="352">
        <v>231</v>
      </c>
      <c r="V16" s="361">
        <v>5.3041493218745801E-2</v>
      </c>
      <c r="W16" s="352">
        <v>790</v>
      </c>
      <c r="X16" s="352">
        <v>15684</v>
      </c>
      <c r="Y16" s="353">
        <v>16380</v>
      </c>
      <c r="Z16" s="354">
        <v>1486</v>
      </c>
      <c r="AA16" s="362">
        <v>9.98E-2</v>
      </c>
      <c r="AB16" s="363" t="s">
        <v>380</v>
      </c>
      <c r="AC16" s="357"/>
      <c r="AD16" s="357"/>
      <c r="AE16" s="357"/>
      <c r="AF16" s="364"/>
      <c r="AG16" s="350">
        <v>0</v>
      </c>
      <c r="AH16" s="359">
        <v>16380</v>
      </c>
      <c r="AI16" s="18">
        <v>1486</v>
      </c>
      <c r="AJ16" s="365">
        <v>9.9771720155767518E-2</v>
      </c>
      <c r="AK16" s="20">
        <v>14</v>
      </c>
      <c r="AL16" s="20">
        <v>450</v>
      </c>
      <c r="AM16" s="20"/>
      <c r="AN16" s="20">
        <v>688</v>
      </c>
      <c r="AO16" s="20">
        <v>235408</v>
      </c>
      <c r="AP16" s="7">
        <v>5</v>
      </c>
      <c r="AQ16" s="20"/>
      <c r="AR16" s="21" t="s">
        <v>2210</v>
      </c>
      <c r="AS16" s="21" t="s">
        <v>349</v>
      </c>
      <c r="AT16" s="5" t="s">
        <v>2202</v>
      </c>
      <c r="AU16" s="5" t="s">
        <v>2203</v>
      </c>
      <c r="AV16" s="5" t="s">
        <v>425</v>
      </c>
      <c r="AW16" s="21"/>
      <c r="AX16" s="21"/>
      <c r="AY16" s="145" t="s">
        <v>134</v>
      </c>
      <c r="BA16" s="21" t="str">
        <f>VLOOKUP(表1[[#This Row],[Pers.no.]],'[6]Person Detail'!$B:$L,11,0)</f>
        <v>70-90</v>
      </c>
      <c r="BB16" s="404">
        <f>VLOOKUP(表1[[#This Row],[Pers.no.]],'[6]Person Detail'!$B:$R,17,0)</f>
        <v>1.2016993728504957</v>
      </c>
      <c r="BC16" s="404">
        <f>VLOOKUP(表1[[#This Row],[Pers.no.]],'[6]Person Detail'!$B:$W,21,0)</f>
        <v>1.1049107142857142</v>
      </c>
      <c r="BD16" s="404">
        <f>VLOOKUP(表1[[#This Row],[Pers.no.]],'[6]Person Detail'!$B:$W,22,0)</f>
        <v>1.1159809951751316</v>
      </c>
    </row>
    <row r="17" spans="1:56" ht="19.95" customHeight="1">
      <c r="A17" s="460"/>
      <c r="B17" s="5" t="s">
        <v>562</v>
      </c>
      <c r="C17" s="5">
        <v>1120353</v>
      </c>
      <c r="D17" s="5" t="s">
        <v>2274</v>
      </c>
      <c r="E17" s="5" t="s">
        <v>2275</v>
      </c>
      <c r="F17" s="5" t="s">
        <v>54</v>
      </c>
      <c r="G17" s="5" t="s">
        <v>55</v>
      </c>
      <c r="H17" s="5" t="s">
        <v>2146</v>
      </c>
      <c r="I17" s="5" t="s">
        <v>2239</v>
      </c>
      <c r="J17" s="5" t="s">
        <v>2240</v>
      </c>
      <c r="K17" s="6">
        <v>44452</v>
      </c>
      <c r="L17" s="5" t="s">
        <v>87</v>
      </c>
      <c r="M17" s="5" t="s">
        <v>87</v>
      </c>
      <c r="N17" s="5" t="s">
        <v>89</v>
      </c>
      <c r="O17" s="7">
        <v>2</v>
      </c>
      <c r="P17" s="7">
        <v>3</v>
      </c>
      <c r="Q17" s="350">
        <v>9274</v>
      </c>
      <c r="R17" s="361">
        <v>0.03</v>
      </c>
      <c r="S17" s="352">
        <v>278</v>
      </c>
      <c r="T17" s="361">
        <v>0</v>
      </c>
      <c r="U17" s="352">
        <v>0</v>
      </c>
      <c r="V17" s="361">
        <v>2.9976277765796852E-2</v>
      </c>
      <c r="W17" s="352">
        <v>278</v>
      </c>
      <c r="X17" s="352">
        <v>9552</v>
      </c>
      <c r="Y17" s="353">
        <v>10200</v>
      </c>
      <c r="Z17" s="354">
        <v>926</v>
      </c>
      <c r="AA17" s="362">
        <v>9.98E-2</v>
      </c>
      <c r="AB17" s="363" t="s">
        <v>403</v>
      </c>
      <c r="AC17" s="357"/>
      <c r="AD17" s="357"/>
      <c r="AE17" s="357"/>
      <c r="AF17" s="364"/>
      <c r="AG17" s="350">
        <v>0</v>
      </c>
      <c r="AH17" s="359">
        <v>10200</v>
      </c>
      <c r="AI17" s="18">
        <v>926</v>
      </c>
      <c r="AJ17" s="365">
        <v>9.9849040327798066E-2</v>
      </c>
      <c r="AK17" s="20">
        <v>14</v>
      </c>
      <c r="AL17" s="20">
        <v>450</v>
      </c>
      <c r="AM17" s="20"/>
      <c r="AN17" s="20">
        <v>688</v>
      </c>
      <c r="AO17" s="20">
        <v>148888</v>
      </c>
      <c r="AP17" s="7">
        <v>4</v>
      </c>
      <c r="AQ17" s="20"/>
      <c r="AR17" s="21" t="s">
        <v>2276</v>
      </c>
      <c r="AS17" s="21" t="s">
        <v>413</v>
      </c>
      <c r="AT17" s="5" t="s">
        <v>2202</v>
      </c>
      <c r="AU17" s="5" t="s">
        <v>2203</v>
      </c>
      <c r="AV17" s="5" t="s">
        <v>425</v>
      </c>
      <c r="AW17" s="21"/>
      <c r="AX17" s="21"/>
      <c r="AY17" s="145" t="s">
        <v>134</v>
      </c>
      <c r="BA17" s="21" t="str">
        <f>VLOOKUP(表1[[#This Row],[Pers.no.]],'[6]Person Detail'!$B:$L,11,0)</f>
        <v>0</v>
      </c>
      <c r="BB17" s="404">
        <f>VLOOKUP(表1[[#This Row],[Pers.no.]],'[6]Person Detail'!$B:$R,17,0)</f>
        <v>1.1013554521545621</v>
      </c>
      <c r="BC17" s="404">
        <f>VLOOKUP(表1[[#This Row],[Pers.no.]],'[6]Person Detail'!$B:$W,21,0)</f>
        <v>1.0126488095238095</v>
      </c>
      <c r="BD17" s="404">
        <f>VLOOKUP(表1[[#This Row],[Pers.no.]],'[6]Person Detail'!$B:$W,22,0)</f>
        <v>1.0025413428602998</v>
      </c>
    </row>
    <row r="18" spans="1:56" ht="19.95" customHeight="1">
      <c r="A18" s="460"/>
      <c r="B18" s="5" t="s">
        <v>562</v>
      </c>
      <c r="C18" s="5">
        <v>1707005</v>
      </c>
      <c r="D18" s="5" t="s">
        <v>920</v>
      </c>
      <c r="E18" s="5" t="s">
        <v>921</v>
      </c>
      <c r="F18" s="5" t="s">
        <v>54</v>
      </c>
      <c r="G18" s="5" t="s">
        <v>55</v>
      </c>
      <c r="H18" s="5" t="s">
        <v>1254</v>
      </c>
      <c r="I18" s="5" t="s">
        <v>910</v>
      </c>
      <c r="J18" s="5" t="s">
        <v>911</v>
      </c>
      <c r="K18" s="6">
        <v>40391</v>
      </c>
      <c r="L18" s="5" t="s">
        <v>87</v>
      </c>
      <c r="M18" s="5" t="s">
        <v>87</v>
      </c>
      <c r="N18" s="5" t="s">
        <v>89</v>
      </c>
      <c r="O18" s="7">
        <v>2</v>
      </c>
      <c r="P18" s="7">
        <v>3</v>
      </c>
      <c r="Q18" s="350">
        <v>7103</v>
      </c>
      <c r="R18" s="361">
        <v>3.5000000000000003E-2</v>
      </c>
      <c r="S18" s="352">
        <v>249</v>
      </c>
      <c r="T18" s="361">
        <v>0</v>
      </c>
      <c r="U18" s="352">
        <v>0</v>
      </c>
      <c r="V18" s="361">
        <v>3.505561030550472E-2</v>
      </c>
      <c r="W18" s="352">
        <v>249</v>
      </c>
      <c r="X18" s="352">
        <v>7352</v>
      </c>
      <c r="Y18" s="353">
        <v>7800</v>
      </c>
      <c r="Z18" s="354">
        <v>697</v>
      </c>
      <c r="AA18" s="362">
        <v>9.8100000000000007E-2</v>
      </c>
      <c r="AB18" s="363" t="s">
        <v>2554</v>
      </c>
      <c r="AC18" s="357"/>
      <c r="AD18" s="357"/>
      <c r="AE18" s="357"/>
      <c r="AF18" s="364"/>
      <c r="AG18" s="350">
        <v>0</v>
      </c>
      <c r="AH18" s="359">
        <v>7800</v>
      </c>
      <c r="AI18" s="18">
        <v>697</v>
      </c>
      <c r="AJ18" s="365">
        <v>9.8127551738701912E-2</v>
      </c>
      <c r="AK18" s="20">
        <v>14</v>
      </c>
      <c r="AL18" s="20">
        <v>450</v>
      </c>
      <c r="AM18" s="20"/>
      <c r="AN18" s="20">
        <v>688</v>
      </c>
      <c r="AO18" s="20">
        <v>115288</v>
      </c>
      <c r="AP18" s="7">
        <v>3</v>
      </c>
      <c r="AQ18" s="20"/>
      <c r="AR18" s="21" t="s">
        <v>922</v>
      </c>
      <c r="AS18" s="21" t="s">
        <v>132</v>
      </c>
      <c r="AT18" s="5" t="s">
        <v>900</v>
      </c>
      <c r="AU18" s="5" t="s">
        <v>261</v>
      </c>
      <c r="AV18" s="5" t="s">
        <v>425</v>
      </c>
      <c r="AW18" s="21"/>
      <c r="AX18" s="21"/>
      <c r="AY18" s="145" t="s">
        <v>134</v>
      </c>
      <c r="BA18" s="21" t="str">
        <f>VLOOKUP(表1[[#This Row],[Pers.no.]],'[6]Person Detail'!$B:$L,11,0)</f>
        <v>0</v>
      </c>
      <c r="BB18" s="404">
        <f>VLOOKUP(表1[[#This Row],[Pers.no.]],'[6]Person Detail'!$B:$R,17,0)</f>
        <v>0.86907886245321175</v>
      </c>
      <c r="BC18" s="404">
        <f>VLOOKUP(表1[[#This Row],[Pers.no.]],'[6]Person Detail'!$B:$W,21,0)</f>
        <v>0.84873949579831931</v>
      </c>
      <c r="BD18" s="404">
        <f>VLOOKUP(表1[[#This Row],[Pers.no.]],'[6]Person Detail'!$B:$W,22,0)</f>
        <v>0.79841897233201586</v>
      </c>
    </row>
    <row r="19" spans="1:56" ht="19.95" customHeight="1">
      <c r="A19" s="460"/>
      <c r="B19" s="5" t="s">
        <v>562</v>
      </c>
      <c r="C19" s="5">
        <v>1213096</v>
      </c>
      <c r="D19" s="5" t="s">
        <v>939</v>
      </c>
      <c r="E19" s="5" t="s">
        <v>940</v>
      </c>
      <c r="F19" s="5" t="s">
        <v>54</v>
      </c>
      <c r="G19" s="5" t="s">
        <v>55</v>
      </c>
      <c r="H19" s="5" t="s">
        <v>1254</v>
      </c>
      <c r="I19" s="5" t="s">
        <v>933</v>
      </c>
      <c r="J19" s="5" t="s">
        <v>825</v>
      </c>
      <c r="K19" s="6">
        <v>37088</v>
      </c>
      <c r="L19" s="5" t="s">
        <v>150</v>
      </c>
      <c r="M19" s="5" t="s">
        <v>941</v>
      </c>
      <c r="N19" s="5" t="s">
        <v>59</v>
      </c>
      <c r="O19" s="7">
        <v>2</v>
      </c>
      <c r="P19" s="7">
        <v>4</v>
      </c>
      <c r="Q19" s="350">
        <v>23768</v>
      </c>
      <c r="R19" s="351">
        <v>3.7500000000000006E-2</v>
      </c>
      <c r="S19" s="352">
        <v>891</v>
      </c>
      <c r="T19" s="351">
        <v>1.55E-2</v>
      </c>
      <c r="U19" s="352">
        <v>368</v>
      </c>
      <c r="V19" s="351">
        <v>5.2970380343318746E-2</v>
      </c>
      <c r="W19" s="352">
        <v>1259</v>
      </c>
      <c r="X19" s="352">
        <v>25027</v>
      </c>
      <c r="Y19" s="353">
        <v>26000</v>
      </c>
      <c r="Z19" s="354">
        <v>2232</v>
      </c>
      <c r="AA19" s="355">
        <v>9.3899999999999997E-2</v>
      </c>
      <c r="AB19" s="356" t="s">
        <v>380</v>
      </c>
      <c r="AC19" s="357"/>
      <c r="AD19" s="357"/>
      <c r="AE19" s="357"/>
      <c r="AF19" s="358"/>
      <c r="AG19" s="350">
        <v>0</v>
      </c>
      <c r="AH19" s="359">
        <v>26000</v>
      </c>
      <c r="AI19" s="18">
        <v>2232</v>
      </c>
      <c r="AJ19" s="360">
        <v>9.3907775159878915E-2</v>
      </c>
      <c r="AK19" s="20">
        <v>14</v>
      </c>
      <c r="AL19" s="20">
        <v>450</v>
      </c>
      <c r="AM19" s="20"/>
      <c r="AN19" s="20">
        <v>688</v>
      </c>
      <c r="AO19" s="20">
        <v>370088</v>
      </c>
      <c r="AP19" s="7">
        <v>4</v>
      </c>
      <c r="AQ19" s="20"/>
      <c r="AR19" s="21" t="s">
        <v>942</v>
      </c>
      <c r="AS19" s="21" t="s">
        <v>349</v>
      </c>
      <c r="AT19" s="5" t="s">
        <v>936</v>
      </c>
      <c r="AU19" s="5" t="s">
        <v>261</v>
      </c>
      <c r="AV19" s="5" t="s">
        <v>62</v>
      </c>
      <c r="AW19" s="21"/>
      <c r="AX19" s="21"/>
      <c r="AY19" s="145" t="s">
        <v>134</v>
      </c>
      <c r="BA19" s="21" t="str">
        <f>VLOOKUP(表1[[#This Row],[Pers.no.]],'[6]Person Detail'!$B:$L,11,0)</f>
        <v>90-110</v>
      </c>
      <c r="BB19" s="404">
        <f>VLOOKUP(表1[[#This Row],[Pers.no.]],'[6]Person Detail'!$B:$R,17,0)</f>
        <v>1.0239642042765564</v>
      </c>
      <c r="BC19" s="404">
        <f>VLOOKUP(表1[[#This Row],[Pers.no.]],'[6]Person Detail'!$B:$W,21,0)</f>
        <v>1</v>
      </c>
      <c r="BD19" s="404">
        <f>VLOOKUP(表1[[#This Row],[Pers.no.]],'[6]Person Detail'!$B:$W,22,0)</f>
        <v>1.0535968379446641</v>
      </c>
    </row>
    <row r="20" spans="1:56" ht="19.95" customHeight="1">
      <c r="A20" s="460"/>
      <c r="B20" s="5" t="s">
        <v>562</v>
      </c>
      <c r="C20" s="5">
        <v>11016123</v>
      </c>
      <c r="D20" s="5" t="s">
        <v>1493</v>
      </c>
      <c r="E20" s="5" t="s">
        <v>1494</v>
      </c>
      <c r="F20" s="5" t="s">
        <v>54</v>
      </c>
      <c r="G20" s="5" t="s">
        <v>55</v>
      </c>
      <c r="H20" s="5" t="s">
        <v>1344</v>
      </c>
      <c r="I20" s="5" t="s">
        <v>1475</v>
      </c>
      <c r="J20" s="5" t="s">
        <v>1321</v>
      </c>
      <c r="K20" s="6">
        <v>43234</v>
      </c>
      <c r="L20" s="5" t="s">
        <v>80</v>
      </c>
      <c r="M20" s="5" t="s">
        <v>80</v>
      </c>
      <c r="N20" s="5" t="s">
        <v>66</v>
      </c>
      <c r="O20" s="7">
        <v>2</v>
      </c>
      <c r="P20" s="7">
        <v>4</v>
      </c>
      <c r="Q20" s="350">
        <v>14800</v>
      </c>
      <c r="R20" s="361">
        <v>3.7500000000000006E-2</v>
      </c>
      <c r="S20" s="352">
        <v>555</v>
      </c>
      <c r="T20" s="361">
        <v>1.55E-2</v>
      </c>
      <c r="U20" s="352">
        <v>229</v>
      </c>
      <c r="V20" s="361">
        <v>5.2972972972972973E-2</v>
      </c>
      <c r="W20" s="352">
        <v>784</v>
      </c>
      <c r="X20" s="352">
        <v>15584</v>
      </c>
      <c r="Y20" s="353">
        <v>16184</v>
      </c>
      <c r="Z20" s="354">
        <v>1384</v>
      </c>
      <c r="AA20" s="362">
        <v>9.35E-2</v>
      </c>
      <c r="AB20" s="363" t="s">
        <v>380</v>
      </c>
      <c r="AC20" s="357"/>
      <c r="AD20" s="357"/>
      <c r="AE20" s="357"/>
      <c r="AF20" s="364"/>
      <c r="AG20" s="350">
        <v>0</v>
      </c>
      <c r="AH20" s="359">
        <v>16184</v>
      </c>
      <c r="AI20" s="18">
        <v>1384</v>
      </c>
      <c r="AJ20" s="365">
        <v>9.3513513513513447E-2</v>
      </c>
      <c r="AK20" s="20">
        <v>14</v>
      </c>
      <c r="AL20" s="20">
        <v>450</v>
      </c>
      <c r="AM20" s="20"/>
      <c r="AN20" s="20">
        <v>688</v>
      </c>
      <c r="AO20" s="20">
        <v>232664</v>
      </c>
      <c r="AP20" s="7">
        <v>3</v>
      </c>
      <c r="AQ20" s="20"/>
      <c r="AR20" s="21"/>
      <c r="AS20" s="21" t="s">
        <v>349</v>
      </c>
      <c r="AT20" s="5" t="s">
        <v>1476</v>
      </c>
      <c r="AU20" s="5" t="s">
        <v>173</v>
      </c>
      <c r="AV20" s="398"/>
      <c r="AW20" s="398"/>
      <c r="AX20" s="398"/>
      <c r="AY20" s="145" t="s">
        <v>134</v>
      </c>
      <c r="BA20" s="21" t="str">
        <f>VLOOKUP(表1[[#This Row],[Pers.no.]],'[6]Person Detail'!$B:$L,11,0)</f>
        <v>90-110</v>
      </c>
      <c r="BB20" s="404">
        <f>VLOOKUP(表1[[#This Row],[Pers.no.]],'[6]Person Detail'!$B:$R,17,0)</f>
        <v>1.0540807985199845</v>
      </c>
      <c r="BC20" s="404">
        <f>VLOOKUP(表1[[#This Row],[Pers.no.]],'[6]Person Detail'!$B:$W,21,0)</f>
        <v>1.0294117647058822</v>
      </c>
      <c r="BD20" s="404">
        <f>VLOOKUP(表1[[#This Row],[Pers.no.]],'[6]Person Detail'!$B:$W,22,0)</f>
        <v>1.0845849802371541</v>
      </c>
    </row>
    <row r="21" spans="1:56" ht="19.95" customHeight="1">
      <c r="A21" s="460"/>
      <c r="B21" s="5" t="s">
        <v>562</v>
      </c>
      <c r="C21" s="5">
        <v>15007522</v>
      </c>
      <c r="D21" s="5" t="s">
        <v>128</v>
      </c>
      <c r="E21" s="5" t="s">
        <v>129</v>
      </c>
      <c r="F21" s="5" t="s">
        <v>54</v>
      </c>
      <c r="G21" s="5" t="s">
        <v>55</v>
      </c>
      <c r="H21" s="5" t="s">
        <v>67</v>
      </c>
      <c r="I21" s="5" t="s">
        <v>124</v>
      </c>
      <c r="J21" s="5" t="s">
        <v>119</v>
      </c>
      <c r="K21" s="6">
        <v>41091</v>
      </c>
      <c r="L21" s="5" t="s">
        <v>80</v>
      </c>
      <c r="M21" s="5" t="s">
        <v>130</v>
      </c>
      <c r="N21" s="5" t="s">
        <v>66</v>
      </c>
      <c r="O21" s="7">
        <v>2</v>
      </c>
      <c r="P21" s="7">
        <v>3</v>
      </c>
      <c r="Q21" s="390">
        <v>13100</v>
      </c>
      <c r="R21" s="361">
        <v>0.03</v>
      </c>
      <c r="S21" s="391">
        <v>393</v>
      </c>
      <c r="T21" s="361">
        <v>0</v>
      </c>
      <c r="U21" s="391">
        <v>0</v>
      </c>
      <c r="V21" s="361">
        <v>0.03</v>
      </c>
      <c r="W21" s="391">
        <v>393</v>
      </c>
      <c r="X21" s="391">
        <v>13493</v>
      </c>
      <c r="Y21" s="392">
        <v>14312</v>
      </c>
      <c r="Z21" s="393">
        <v>1212</v>
      </c>
      <c r="AA21" s="362">
        <v>9.2499999999999999E-2</v>
      </c>
      <c r="AB21" s="363" t="s">
        <v>403</v>
      </c>
      <c r="AC21" s="394"/>
      <c r="AD21" s="394"/>
      <c r="AE21" s="394"/>
      <c r="AF21" s="364"/>
      <c r="AG21" s="390">
        <v>0</v>
      </c>
      <c r="AH21" s="395">
        <v>14312</v>
      </c>
      <c r="AI21" s="18">
        <v>1212</v>
      </c>
      <c r="AJ21" s="365">
        <v>9.2519083969465621E-2</v>
      </c>
      <c r="AK21" s="20">
        <v>14</v>
      </c>
      <c r="AL21" s="20">
        <v>450</v>
      </c>
      <c r="AM21" s="20"/>
      <c r="AN21" s="20">
        <v>688</v>
      </c>
      <c r="AO21" s="20">
        <v>206456</v>
      </c>
      <c r="AP21" s="7">
        <v>2</v>
      </c>
      <c r="AQ21" s="20"/>
      <c r="AR21" s="21" t="s">
        <v>131</v>
      </c>
      <c r="AS21" s="21" t="s">
        <v>132</v>
      </c>
      <c r="AT21" s="5" t="s">
        <v>121</v>
      </c>
      <c r="AU21" s="5" t="s">
        <v>76</v>
      </c>
      <c r="AV21" s="5" t="s">
        <v>62</v>
      </c>
      <c r="AW21" s="21" t="s">
        <v>133</v>
      </c>
      <c r="AX21" s="21" t="s">
        <v>134</v>
      </c>
      <c r="AY21" s="349" t="s">
        <v>134</v>
      </c>
      <c r="AZ21" t="s">
        <v>2564</v>
      </c>
      <c r="BA21" s="21" t="str">
        <f>VLOOKUP(表1[[#This Row],[Pers.no.]],'[6]Person Detail'!$B:$L,11,0)</f>
        <v>70-90</v>
      </c>
      <c r="BB21" s="404">
        <f>VLOOKUP(表1[[#This Row],[Pers.no.]],'[6]Person Detail'!$B:$R,17,0)</f>
        <v>1.1632611774226178</v>
      </c>
      <c r="BC21" s="404">
        <f>VLOOKUP(表1[[#This Row],[Pers.no.]],'[6]Person Detail'!$B:$W,21,0)</f>
        <v>1.0695684523809523</v>
      </c>
      <c r="BD21" s="404">
        <f>VLOOKUP(表1[[#This Row],[Pers.no.]],'[6]Person Detail'!$B:$W,22,0)</f>
        <v>1.0853375566277486</v>
      </c>
    </row>
    <row r="22" spans="1:56" ht="19.95" customHeight="1">
      <c r="A22" s="460"/>
      <c r="B22" s="5" t="s">
        <v>562</v>
      </c>
      <c r="C22" s="5">
        <v>11011629</v>
      </c>
      <c r="D22" s="5" t="s">
        <v>1363</v>
      </c>
      <c r="E22" s="5" t="s">
        <v>1364</v>
      </c>
      <c r="F22" s="5" t="s">
        <v>54</v>
      </c>
      <c r="G22" s="5" t="s">
        <v>55</v>
      </c>
      <c r="H22" s="5" t="s">
        <v>1344</v>
      </c>
      <c r="I22" s="5" t="s">
        <v>1553</v>
      </c>
      <c r="J22" s="5" t="s">
        <v>1335</v>
      </c>
      <c r="K22" s="6">
        <v>41920</v>
      </c>
      <c r="L22" s="5" t="s">
        <v>388</v>
      </c>
      <c r="M22" s="5" t="s">
        <v>388</v>
      </c>
      <c r="N22" s="5" t="s">
        <v>107</v>
      </c>
      <c r="O22" s="7">
        <v>2</v>
      </c>
      <c r="P22" s="7">
        <v>3</v>
      </c>
      <c r="Q22" s="350">
        <v>8185</v>
      </c>
      <c r="R22" s="361">
        <v>2.5000000000000001E-2</v>
      </c>
      <c r="S22" s="352">
        <v>205</v>
      </c>
      <c r="T22" s="361">
        <v>0</v>
      </c>
      <c r="U22" s="352">
        <v>0</v>
      </c>
      <c r="V22" s="361">
        <v>2.504581551618815E-2</v>
      </c>
      <c r="W22" s="352">
        <v>205</v>
      </c>
      <c r="X22" s="352">
        <v>8390</v>
      </c>
      <c r="Y22" s="353">
        <v>8890</v>
      </c>
      <c r="Z22" s="354">
        <v>705</v>
      </c>
      <c r="AA22" s="362">
        <v>8.6099999999999996E-2</v>
      </c>
      <c r="AB22" s="363" t="s">
        <v>505</v>
      </c>
      <c r="AC22" s="357"/>
      <c r="AD22" s="357"/>
      <c r="AE22" s="357"/>
      <c r="AF22" s="364"/>
      <c r="AG22" s="350">
        <v>0</v>
      </c>
      <c r="AH22" s="359">
        <v>8890</v>
      </c>
      <c r="AI22" s="18">
        <v>705</v>
      </c>
      <c r="AJ22" s="365">
        <v>8.6133170433720263E-2</v>
      </c>
      <c r="AK22" s="20">
        <v>14</v>
      </c>
      <c r="AL22" s="20">
        <v>450</v>
      </c>
      <c r="AM22" s="20"/>
      <c r="AN22" s="20">
        <v>688</v>
      </c>
      <c r="AO22" s="20">
        <v>130548</v>
      </c>
      <c r="AP22" s="7">
        <v>3</v>
      </c>
      <c r="AQ22" s="20"/>
      <c r="AR22" s="21"/>
      <c r="AS22" s="21" t="s">
        <v>179</v>
      </c>
      <c r="AT22" s="5" t="s">
        <v>1476</v>
      </c>
      <c r="AU22" s="5" t="s">
        <v>173</v>
      </c>
      <c r="AV22" s="398"/>
      <c r="AW22" s="398"/>
      <c r="AX22" s="398"/>
      <c r="AY22" s="145" t="s">
        <v>134</v>
      </c>
      <c r="BA22" s="21" t="str">
        <f>VLOOKUP(表1[[#This Row],[Pers.no.]],'[6]Person Detail'!$B:$L,11,0)</f>
        <v>50-70</v>
      </c>
      <c r="BB22" s="404">
        <f>VLOOKUP(表1[[#This Row],[Pers.no.]],'[6]Person Detail'!$B:$R,17,0)</f>
        <v>0.8004046125834513</v>
      </c>
      <c r="BC22" s="404">
        <f>VLOOKUP(表1[[#This Row],[Pers.no.]],'[6]Person Detail'!$B:$W,21,0)</f>
        <v>0.73593750000000002</v>
      </c>
      <c r="BD22" s="404">
        <f>VLOOKUP(表1[[#This Row],[Pers.no.]],'[6]Person Detail'!$B:$W,22,0)</f>
        <v>0.79201502707082616</v>
      </c>
    </row>
    <row r="23" spans="1:56" ht="19.95" customHeight="1">
      <c r="A23" s="460"/>
      <c r="B23" s="5" t="s">
        <v>562</v>
      </c>
      <c r="C23" s="5">
        <v>11007521</v>
      </c>
      <c r="D23" s="5" t="s">
        <v>1317</v>
      </c>
      <c r="E23" s="5" t="s">
        <v>1318</v>
      </c>
      <c r="F23" s="5" t="s">
        <v>54</v>
      </c>
      <c r="G23" s="5" t="s">
        <v>55</v>
      </c>
      <c r="H23" s="5" t="s">
        <v>1344</v>
      </c>
      <c r="I23" s="5" t="s">
        <v>1320</v>
      </c>
      <c r="J23" s="5" t="s">
        <v>1321</v>
      </c>
      <c r="K23" s="6">
        <v>40653</v>
      </c>
      <c r="L23" s="5" t="s">
        <v>528</v>
      </c>
      <c r="M23" s="5" t="s">
        <v>1322</v>
      </c>
      <c r="N23" s="5" t="s">
        <v>530</v>
      </c>
      <c r="O23" s="7">
        <v>1</v>
      </c>
      <c r="P23" s="7">
        <v>3</v>
      </c>
      <c r="Q23" s="350">
        <v>48000</v>
      </c>
      <c r="R23" s="361">
        <v>4.5025672433819608E-2</v>
      </c>
      <c r="S23" s="352">
        <v>2161</v>
      </c>
      <c r="T23" s="361">
        <v>0</v>
      </c>
      <c r="U23" s="352">
        <v>0</v>
      </c>
      <c r="V23" s="361">
        <v>4.5020833333333336E-2</v>
      </c>
      <c r="W23" s="352">
        <v>2161</v>
      </c>
      <c r="X23" s="352">
        <v>50161</v>
      </c>
      <c r="Y23" s="353">
        <v>52053</v>
      </c>
      <c r="Z23" s="354">
        <v>4053</v>
      </c>
      <c r="AA23" s="362">
        <v>8.4400000000000003E-2</v>
      </c>
      <c r="AB23" s="363" t="s">
        <v>2555</v>
      </c>
      <c r="AC23" s="357"/>
      <c r="AD23" s="357"/>
      <c r="AE23" s="357"/>
      <c r="AF23" s="364"/>
      <c r="AG23" s="350">
        <v>0</v>
      </c>
      <c r="AH23" s="359">
        <v>52053</v>
      </c>
      <c r="AI23" s="18">
        <v>4053</v>
      </c>
      <c r="AJ23" s="365">
        <v>8.4437499999999943E-2</v>
      </c>
      <c r="AK23" s="20">
        <v>16</v>
      </c>
      <c r="AL23" s="20">
        <v>450</v>
      </c>
      <c r="AM23" s="20">
        <v>5000</v>
      </c>
      <c r="AN23" s="20">
        <v>0</v>
      </c>
      <c r="AO23" s="20">
        <v>898248</v>
      </c>
      <c r="AP23" s="7">
        <v>3</v>
      </c>
      <c r="AQ23" s="20"/>
      <c r="AR23" s="21" t="s">
        <v>2562</v>
      </c>
      <c r="AS23" s="21" t="s">
        <v>391</v>
      </c>
      <c r="AT23" s="5" t="s">
        <v>1323</v>
      </c>
      <c r="AU23" s="5" t="s">
        <v>173</v>
      </c>
      <c r="AV23" s="398"/>
      <c r="AW23" s="398"/>
      <c r="AX23" s="398"/>
      <c r="AY23" s="349" t="s">
        <v>134</v>
      </c>
      <c r="BA23" s="21" t="str">
        <f>VLOOKUP(表1[[#This Row],[Pers.no.]],'[6]Person Detail'!$B:$L,11,0)</f>
        <v>70-90</v>
      </c>
      <c r="BB23" s="404">
        <f>VLOOKUP(表1[[#This Row],[Pers.no.]],'[6]Person Detail'!$B:$R,17,0)</f>
        <v>0.86772486772486768</v>
      </c>
      <c r="BC23" s="404">
        <f>VLOOKUP(表1[[#This Row],[Pers.no.]],'[6]Person Detail'!$B:$W,21,0)</f>
        <v>0.7772880231290582</v>
      </c>
      <c r="BD23" s="404">
        <f>VLOOKUP(表1[[#This Row],[Pers.no.]],'[6]Person Detail'!$B:$W,22,0)</f>
        <v>0.77679313209637224</v>
      </c>
    </row>
    <row r="24" spans="1:56" ht="19.95" customHeight="1">
      <c r="A24" s="460"/>
      <c r="B24" s="5" t="s">
        <v>562</v>
      </c>
      <c r="C24" s="5">
        <v>15003288</v>
      </c>
      <c r="D24" s="5" t="s">
        <v>1459</v>
      </c>
      <c r="E24" s="5" t="s">
        <v>1460</v>
      </c>
      <c r="F24" s="5" t="s">
        <v>54</v>
      </c>
      <c r="G24" s="5" t="s">
        <v>55</v>
      </c>
      <c r="H24" s="5" t="s">
        <v>1344</v>
      </c>
      <c r="I24" s="5" t="s">
        <v>1401</v>
      </c>
      <c r="J24" s="5" t="s">
        <v>1327</v>
      </c>
      <c r="K24" s="6">
        <v>40360</v>
      </c>
      <c r="L24" s="5" t="s">
        <v>388</v>
      </c>
      <c r="M24" s="5" t="s">
        <v>388</v>
      </c>
      <c r="N24" s="5" t="s">
        <v>107</v>
      </c>
      <c r="O24" s="7">
        <v>2</v>
      </c>
      <c r="P24" s="7">
        <v>4</v>
      </c>
      <c r="Q24" s="350">
        <v>8300</v>
      </c>
      <c r="R24" s="351">
        <v>0.03</v>
      </c>
      <c r="S24" s="352">
        <v>249</v>
      </c>
      <c r="T24" s="351">
        <v>0</v>
      </c>
      <c r="U24" s="352">
        <v>0</v>
      </c>
      <c r="V24" s="351">
        <v>0.03</v>
      </c>
      <c r="W24" s="352">
        <v>249</v>
      </c>
      <c r="X24" s="352">
        <v>8549</v>
      </c>
      <c r="Y24" s="353">
        <v>9000</v>
      </c>
      <c r="Z24" s="354">
        <v>700</v>
      </c>
      <c r="AA24" s="355">
        <v>8.43E-2</v>
      </c>
      <c r="AB24" s="356" t="s">
        <v>403</v>
      </c>
      <c r="AC24" s="357"/>
      <c r="AD24" s="357"/>
      <c r="AE24" s="357"/>
      <c r="AF24" s="358"/>
      <c r="AG24" s="350">
        <v>0</v>
      </c>
      <c r="AH24" s="359">
        <v>9000</v>
      </c>
      <c r="AI24" s="18">
        <v>700</v>
      </c>
      <c r="AJ24" s="360">
        <v>8.43373493975903E-2</v>
      </c>
      <c r="AK24" s="20">
        <v>14</v>
      </c>
      <c r="AL24" s="20">
        <v>450</v>
      </c>
      <c r="AM24" s="20"/>
      <c r="AN24" s="20">
        <v>688</v>
      </c>
      <c r="AO24" s="20">
        <v>132088</v>
      </c>
      <c r="AP24" s="7">
        <v>3</v>
      </c>
      <c r="AQ24" s="20"/>
      <c r="AR24" s="21"/>
      <c r="AS24" s="21" t="s">
        <v>115</v>
      </c>
      <c r="AT24" s="5" t="s">
        <v>1351</v>
      </c>
      <c r="AU24" s="5" t="s">
        <v>173</v>
      </c>
      <c r="AV24" s="398"/>
      <c r="AW24" s="398"/>
      <c r="AX24" s="398"/>
      <c r="AY24" s="145" t="s">
        <v>134</v>
      </c>
      <c r="BA24" s="21" t="str">
        <f>VLOOKUP(表1[[#This Row],[Pers.no.]],'[6]Person Detail'!$B:$L,11,0)</f>
        <v>50-70</v>
      </c>
      <c r="BB24" s="404">
        <f>VLOOKUP(表1[[#This Row],[Pers.no.]],'[6]Person Detail'!$B:$R,17,0)</f>
        <v>0.96889226100151749</v>
      </c>
      <c r="BC24" s="404">
        <f>VLOOKUP(表1[[#This Row],[Pers.no.]],'[6]Person Detail'!$B:$W,21,0)</f>
        <v>0.96987341772151903</v>
      </c>
      <c r="BD24" s="404">
        <f>VLOOKUP(表1[[#This Row],[Pers.no.]],'[6]Person Detail'!$B:$W,22,0)</f>
        <v>0.95870206489675514</v>
      </c>
    </row>
    <row r="25" spans="1:56" ht="19.95" customHeight="1">
      <c r="A25" s="460"/>
      <c r="B25" s="5" t="s">
        <v>562</v>
      </c>
      <c r="C25" s="5">
        <v>1705001</v>
      </c>
      <c r="D25" s="5" t="s">
        <v>975</v>
      </c>
      <c r="E25" s="5" t="s">
        <v>976</v>
      </c>
      <c r="F25" s="5" t="s">
        <v>54</v>
      </c>
      <c r="G25" s="5" t="s">
        <v>55</v>
      </c>
      <c r="H25" s="5" t="s">
        <v>1254</v>
      </c>
      <c r="I25" s="5" t="s">
        <v>933</v>
      </c>
      <c r="J25" s="5" t="s">
        <v>825</v>
      </c>
      <c r="K25" s="6">
        <v>39664</v>
      </c>
      <c r="L25" s="5" t="s">
        <v>87</v>
      </c>
      <c r="M25" s="5" t="s">
        <v>87</v>
      </c>
      <c r="N25" s="5" t="s">
        <v>89</v>
      </c>
      <c r="O25" s="7">
        <v>2</v>
      </c>
      <c r="P25" s="7">
        <v>3</v>
      </c>
      <c r="Q25" s="350">
        <v>8315</v>
      </c>
      <c r="R25" s="351">
        <v>0.03</v>
      </c>
      <c r="S25" s="352">
        <v>249</v>
      </c>
      <c r="T25" s="351">
        <v>0</v>
      </c>
      <c r="U25" s="352">
        <v>0</v>
      </c>
      <c r="V25" s="351">
        <v>2.9945880938063739E-2</v>
      </c>
      <c r="W25" s="352">
        <v>249</v>
      </c>
      <c r="X25" s="352">
        <v>8564</v>
      </c>
      <c r="Y25" s="353">
        <v>9000</v>
      </c>
      <c r="Z25" s="354">
        <v>685</v>
      </c>
      <c r="AA25" s="355">
        <v>8.2400000000000001E-2</v>
      </c>
      <c r="AB25" s="356" t="s">
        <v>2538</v>
      </c>
      <c r="AC25" s="357"/>
      <c r="AD25" s="357"/>
      <c r="AE25" s="357"/>
      <c r="AF25" s="358"/>
      <c r="AG25" s="350">
        <v>0</v>
      </c>
      <c r="AH25" s="359">
        <v>9000</v>
      </c>
      <c r="AI25" s="18">
        <v>685</v>
      </c>
      <c r="AJ25" s="360">
        <v>8.2381238725195427E-2</v>
      </c>
      <c r="AK25" s="20">
        <v>14</v>
      </c>
      <c r="AL25" s="20">
        <v>450</v>
      </c>
      <c r="AM25" s="20"/>
      <c r="AN25" s="20">
        <v>688</v>
      </c>
      <c r="AO25" s="20">
        <v>132088</v>
      </c>
      <c r="AP25" s="7">
        <v>5</v>
      </c>
      <c r="AQ25" s="20"/>
      <c r="AR25" s="21" t="s">
        <v>977</v>
      </c>
      <c r="AS25" s="21" t="s">
        <v>349</v>
      </c>
      <c r="AT25" s="5" t="s">
        <v>936</v>
      </c>
      <c r="AU25" s="5" t="s">
        <v>261</v>
      </c>
      <c r="AV25" s="5" t="s">
        <v>62</v>
      </c>
      <c r="AW25" s="21"/>
      <c r="AX25" s="21"/>
      <c r="AY25" s="349" t="s">
        <v>134</v>
      </c>
      <c r="BA25" s="21" t="str">
        <f>VLOOKUP(表1[[#This Row],[Pers.no.]],'[6]Person Detail'!$B:$L,11,0)</f>
        <v>70-90</v>
      </c>
      <c r="BB25" s="404">
        <f>VLOOKUP(表1[[#This Row],[Pers.no.]],'[6]Person Detail'!$B:$R,17,0)</f>
        <v>0.87338123305941573</v>
      </c>
      <c r="BC25" s="404">
        <f>VLOOKUP(表1[[#This Row],[Pers.no.]],'[6]Person Detail'!$B:$W,21,0)</f>
        <v>0.8529411764705882</v>
      </c>
      <c r="BD25" s="404">
        <f>VLOOKUP(表1[[#This Row],[Pers.no.]],'[6]Person Detail'!$B:$W,22,0)</f>
        <v>0.84980237154150196</v>
      </c>
    </row>
    <row r="26" spans="1:56" ht="19.95" customHeight="1">
      <c r="A26" s="460"/>
      <c r="B26" s="5" t="s">
        <v>562</v>
      </c>
      <c r="C26" s="5">
        <v>1709022</v>
      </c>
      <c r="D26" s="5" t="s">
        <v>2490</v>
      </c>
      <c r="E26" s="5" t="s">
        <v>2491</v>
      </c>
      <c r="F26" s="5" t="s">
        <v>54</v>
      </c>
      <c r="G26" s="5" t="s">
        <v>55</v>
      </c>
      <c r="H26" s="5" t="s">
        <v>564</v>
      </c>
      <c r="I26" s="5" t="s">
        <v>2492</v>
      </c>
      <c r="J26" s="5" t="s">
        <v>2486</v>
      </c>
      <c r="K26" s="6">
        <v>41115</v>
      </c>
      <c r="L26" s="5" t="s">
        <v>65</v>
      </c>
      <c r="M26" s="5" t="s">
        <v>2493</v>
      </c>
      <c r="N26" s="5" t="s">
        <v>66</v>
      </c>
      <c r="O26" s="7">
        <v>2</v>
      </c>
      <c r="P26" s="7">
        <v>3</v>
      </c>
      <c r="Q26" s="350">
        <v>8880</v>
      </c>
      <c r="R26" s="361">
        <v>0.03</v>
      </c>
      <c r="S26" s="352">
        <v>266</v>
      </c>
      <c r="T26" s="361">
        <v>0</v>
      </c>
      <c r="U26" s="352">
        <v>0</v>
      </c>
      <c r="V26" s="361">
        <v>2.9954954954954954E-2</v>
      </c>
      <c r="W26" s="352">
        <v>266</v>
      </c>
      <c r="X26" s="352">
        <v>9146</v>
      </c>
      <c r="Y26" s="353">
        <v>9600</v>
      </c>
      <c r="Z26" s="354">
        <v>720</v>
      </c>
      <c r="AA26" s="362">
        <v>8.1100000000000005E-2</v>
      </c>
      <c r="AB26" s="363" t="s">
        <v>2538</v>
      </c>
      <c r="AC26" s="357"/>
      <c r="AD26" s="357"/>
      <c r="AE26" s="357"/>
      <c r="AF26" s="364"/>
      <c r="AG26" s="350">
        <v>0</v>
      </c>
      <c r="AH26" s="359">
        <v>9600</v>
      </c>
      <c r="AI26" s="18">
        <v>720</v>
      </c>
      <c r="AJ26" s="365">
        <v>8.1081081081081141E-2</v>
      </c>
      <c r="AK26" s="20">
        <v>14</v>
      </c>
      <c r="AL26" s="20">
        <v>450</v>
      </c>
      <c r="AM26" s="20"/>
      <c r="AN26" s="20">
        <v>688</v>
      </c>
      <c r="AO26" s="20">
        <v>140488</v>
      </c>
      <c r="AP26" s="7">
        <v>3</v>
      </c>
      <c r="AQ26" s="20"/>
      <c r="AR26" s="21" t="s">
        <v>179</v>
      </c>
      <c r="AS26" s="21" t="s">
        <v>132</v>
      </c>
      <c r="AT26" s="5" t="s">
        <v>2472</v>
      </c>
      <c r="AU26" s="5" t="s">
        <v>424</v>
      </c>
      <c r="AV26" s="5" t="s">
        <v>425</v>
      </c>
      <c r="AW26" s="21"/>
      <c r="AX26" s="21"/>
      <c r="AY26" s="145" t="s">
        <v>134</v>
      </c>
      <c r="BA26" s="21" t="str">
        <f>VLOOKUP(表1[[#This Row],[Pers.no.]],'[6]Person Detail'!$B:$L,11,0)</f>
        <v>70-90</v>
      </c>
      <c r="BB26" s="404">
        <f>VLOOKUP(表1[[#This Row],[Pers.no.]],'[6]Person Detail'!$B:$R,17,0)</f>
        <v>1.1621133244417674</v>
      </c>
      <c r="BC26" s="404">
        <f>VLOOKUP(表1[[#This Row],[Pers.no.]],'[6]Person Detail'!$B:$W,21,0)</f>
        <v>1.1349159663865547</v>
      </c>
      <c r="BD26" s="404">
        <f>VLOOKUP(表1[[#This Row],[Pers.no.]],'[6]Person Detail'!$B:$W,22,0)</f>
        <v>1.0948616600790513</v>
      </c>
    </row>
    <row r="27" spans="1:56" ht="19.95" customHeight="1">
      <c r="A27" s="460"/>
      <c r="B27" s="5" t="s">
        <v>562</v>
      </c>
      <c r="C27" s="5">
        <v>15001698</v>
      </c>
      <c r="D27" s="5" t="s">
        <v>288</v>
      </c>
      <c r="E27" s="5" t="s">
        <v>289</v>
      </c>
      <c r="F27" s="5" t="s">
        <v>54</v>
      </c>
      <c r="G27" s="5" t="s">
        <v>55</v>
      </c>
      <c r="H27" s="5" t="s">
        <v>67</v>
      </c>
      <c r="I27" s="5" t="s">
        <v>264</v>
      </c>
      <c r="J27" s="5" t="s">
        <v>258</v>
      </c>
      <c r="K27" s="6">
        <v>39616</v>
      </c>
      <c r="L27" s="5" t="s">
        <v>87</v>
      </c>
      <c r="M27" s="5" t="s">
        <v>290</v>
      </c>
      <c r="N27" s="5" t="s">
        <v>89</v>
      </c>
      <c r="O27" s="7">
        <v>2</v>
      </c>
      <c r="P27" s="7">
        <v>4</v>
      </c>
      <c r="Q27" s="350">
        <v>11737</v>
      </c>
      <c r="R27" s="351">
        <v>3.7500000000000006E-2</v>
      </c>
      <c r="S27" s="352">
        <v>440</v>
      </c>
      <c r="T27" s="351">
        <v>1.55E-2</v>
      </c>
      <c r="U27" s="352">
        <v>182</v>
      </c>
      <c r="V27" s="351">
        <v>5.2994802760500982E-2</v>
      </c>
      <c r="W27" s="352">
        <v>622</v>
      </c>
      <c r="X27" s="352">
        <v>12359</v>
      </c>
      <c r="Y27" s="353">
        <v>12659</v>
      </c>
      <c r="Z27" s="354">
        <v>922</v>
      </c>
      <c r="AA27" s="355">
        <v>7.8600000000000003E-2</v>
      </c>
      <c r="AB27" s="356" t="s">
        <v>380</v>
      </c>
      <c r="AC27" s="357"/>
      <c r="AD27" s="357"/>
      <c r="AE27" s="357"/>
      <c r="AF27" s="358"/>
      <c r="AG27" s="350">
        <v>0</v>
      </c>
      <c r="AH27" s="359">
        <v>12659</v>
      </c>
      <c r="AI27" s="18">
        <v>922</v>
      </c>
      <c r="AJ27" s="360">
        <v>7.8554997017977302E-2</v>
      </c>
      <c r="AK27" s="20">
        <v>14</v>
      </c>
      <c r="AL27" s="20">
        <v>450</v>
      </c>
      <c r="AM27" s="20"/>
      <c r="AN27" s="20">
        <v>688</v>
      </c>
      <c r="AO27" s="20">
        <v>183314</v>
      </c>
      <c r="AP27" s="7">
        <v>3</v>
      </c>
      <c r="AQ27" s="20"/>
      <c r="AR27" s="21" t="s">
        <v>291</v>
      </c>
      <c r="AS27" s="21" t="s">
        <v>292</v>
      </c>
      <c r="AT27" s="5" t="s">
        <v>260</v>
      </c>
      <c r="AU27" s="5" t="s">
        <v>261</v>
      </c>
      <c r="AV27" s="5" t="s">
        <v>62</v>
      </c>
      <c r="AW27" s="21" t="s">
        <v>133</v>
      </c>
      <c r="AX27" s="21" t="s">
        <v>134</v>
      </c>
      <c r="AY27" s="349" t="s">
        <v>134</v>
      </c>
      <c r="BA27" s="21" t="str">
        <f>VLOOKUP(表1[[#This Row],[Pers.no.]],'[6]Person Detail'!$B:$L,11,0)</f>
        <v>70-90</v>
      </c>
      <c r="BB27" s="404">
        <f>VLOOKUP(表1[[#This Row],[Pers.no.]],'[6]Person Detail'!$B:$R,17,0)</f>
        <v>1.1013554521545621</v>
      </c>
      <c r="BC27" s="404">
        <f>VLOOKUP(表1[[#This Row],[Pers.no.]],'[6]Person Detail'!$B:$W,21,0)</f>
        <v>1.0126488095238095</v>
      </c>
      <c r="BD27" s="404">
        <f>VLOOKUP(表1[[#This Row],[Pers.no.]],'[6]Person Detail'!$B:$W,22,0)</f>
        <v>1.1049316783912195</v>
      </c>
    </row>
    <row r="28" spans="1:56" ht="19.95" customHeight="1">
      <c r="A28" s="460"/>
      <c r="B28" s="5" t="s">
        <v>562</v>
      </c>
      <c r="C28" s="313">
        <v>1120352</v>
      </c>
      <c r="D28" s="313" t="s">
        <v>2361</v>
      </c>
      <c r="E28" s="313" t="s">
        <v>2362</v>
      </c>
      <c r="F28" s="313" t="s">
        <v>54</v>
      </c>
      <c r="G28" s="313" t="s">
        <v>55</v>
      </c>
      <c r="H28" s="313" t="s">
        <v>2146</v>
      </c>
      <c r="I28" s="313" t="s">
        <v>2348</v>
      </c>
      <c r="J28" s="313" t="s">
        <v>2349</v>
      </c>
      <c r="K28" s="314">
        <v>44445</v>
      </c>
      <c r="L28" s="313" t="s">
        <v>65</v>
      </c>
      <c r="M28" s="313" t="s">
        <v>65</v>
      </c>
      <c r="N28" s="313" t="s">
        <v>66</v>
      </c>
      <c r="O28" s="315">
        <v>2</v>
      </c>
      <c r="P28" s="315">
        <v>3</v>
      </c>
      <c r="Q28" s="332">
        <v>12522</v>
      </c>
      <c r="R28" s="317">
        <v>0.03</v>
      </c>
      <c r="S28" s="333">
        <v>376</v>
      </c>
      <c r="T28" s="317">
        <v>0</v>
      </c>
      <c r="U28" s="333">
        <v>0</v>
      </c>
      <c r="V28" s="317">
        <v>3.0027152212106691E-2</v>
      </c>
      <c r="W28" s="333">
        <v>376</v>
      </c>
      <c r="X28" s="333">
        <v>12898</v>
      </c>
      <c r="Y28" s="334">
        <v>13500</v>
      </c>
      <c r="Z28" s="335">
        <v>978</v>
      </c>
      <c r="AA28" s="321">
        <v>7.8100000000000003E-2</v>
      </c>
      <c r="AB28" s="322" t="s">
        <v>403</v>
      </c>
      <c r="AC28" s="336"/>
      <c r="AD28" s="336"/>
      <c r="AE28" s="336"/>
      <c r="AF28" s="324"/>
      <c r="AG28" s="332">
        <v>0</v>
      </c>
      <c r="AH28" s="337">
        <v>13500</v>
      </c>
      <c r="AI28" s="326">
        <v>978</v>
      </c>
      <c r="AJ28" s="327">
        <v>7.8102539530426451E-2</v>
      </c>
      <c r="AK28" s="328">
        <v>14</v>
      </c>
      <c r="AL28" s="328">
        <v>450</v>
      </c>
      <c r="AM28" s="328"/>
      <c r="AN28" s="328">
        <v>688</v>
      </c>
      <c r="AO28" s="328">
        <v>195088</v>
      </c>
      <c r="AP28" s="315">
        <v>5</v>
      </c>
      <c r="AQ28" s="328"/>
      <c r="AR28" s="329" t="s">
        <v>2363</v>
      </c>
      <c r="AS28" s="329" t="s">
        <v>2563</v>
      </c>
      <c r="AT28" s="313" t="s">
        <v>2350</v>
      </c>
      <c r="AU28" s="313" t="s">
        <v>61</v>
      </c>
      <c r="AV28" s="399" t="s">
        <v>425</v>
      </c>
      <c r="AW28" s="401"/>
      <c r="AX28" s="401"/>
      <c r="AY28" s="349" t="s">
        <v>134</v>
      </c>
      <c r="BA28" s="21" t="str">
        <f>VLOOKUP(表1[[#This Row],[Pers.no.]],'[6]Person Detail'!$B:$L,11,0)</f>
        <v>70-90</v>
      </c>
      <c r="BB28" s="404">
        <f>VLOOKUP(表1[[#This Row],[Pers.no.]],'[6]Person Detail'!$B:$R,17,0)</f>
        <v>1.1111111111111112</v>
      </c>
      <c r="BC28" s="404">
        <f>VLOOKUP(表1[[#This Row],[Pers.no.]],'[6]Person Detail'!$B:$W,21,0)</f>
        <v>0.99530783449452576</v>
      </c>
      <c r="BD28" s="404">
        <f>VLOOKUP(表1[[#This Row],[Pers.no.]],'[6]Person Detail'!$B:$W,22,0)</f>
        <v>1.1077263915812794</v>
      </c>
    </row>
    <row r="29" spans="1:56" ht="19.95" customHeight="1">
      <c r="A29" s="460"/>
      <c r="B29" s="5" t="s">
        <v>562</v>
      </c>
      <c r="C29" s="313">
        <v>15018456</v>
      </c>
      <c r="D29" s="313" t="s">
        <v>386</v>
      </c>
      <c r="E29" s="313" t="s">
        <v>387</v>
      </c>
      <c r="F29" s="313" t="s">
        <v>54</v>
      </c>
      <c r="G29" s="313" t="s">
        <v>55</v>
      </c>
      <c r="H29" s="313" t="s">
        <v>736</v>
      </c>
      <c r="I29" s="313" t="s">
        <v>370</v>
      </c>
      <c r="J29" s="313" t="s">
        <v>371</v>
      </c>
      <c r="K29" s="314">
        <v>43042</v>
      </c>
      <c r="L29" s="313" t="s">
        <v>388</v>
      </c>
      <c r="M29" s="313" t="s">
        <v>388</v>
      </c>
      <c r="N29" s="313" t="s">
        <v>107</v>
      </c>
      <c r="O29" s="315">
        <v>2</v>
      </c>
      <c r="P29" s="315">
        <v>4</v>
      </c>
      <c r="Q29" s="332">
        <v>6679</v>
      </c>
      <c r="R29" s="317">
        <v>3.7500000000000006E-2</v>
      </c>
      <c r="S29" s="333">
        <v>250</v>
      </c>
      <c r="T29" s="317">
        <v>0</v>
      </c>
      <c r="U29" s="333">
        <v>0</v>
      </c>
      <c r="V29" s="317">
        <v>3.7430753106752507E-2</v>
      </c>
      <c r="W29" s="333">
        <v>250</v>
      </c>
      <c r="X29" s="333">
        <v>6929</v>
      </c>
      <c r="Y29" s="334">
        <v>7185</v>
      </c>
      <c r="Z29" s="335">
        <v>506</v>
      </c>
      <c r="AA29" s="321">
        <v>7.5800000000000006E-2</v>
      </c>
      <c r="AB29" s="322" t="s">
        <v>389</v>
      </c>
      <c r="AC29" s="336"/>
      <c r="AD29" s="336"/>
      <c r="AE29" s="336"/>
      <c r="AF29" s="324"/>
      <c r="AG29" s="332">
        <v>0</v>
      </c>
      <c r="AH29" s="337">
        <v>7185</v>
      </c>
      <c r="AI29" s="326">
        <v>506</v>
      </c>
      <c r="AJ29" s="327">
        <v>7.5759844288067146E-2</v>
      </c>
      <c r="AK29" s="328">
        <v>14</v>
      </c>
      <c r="AL29" s="328">
        <v>450</v>
      </c>
      <c r="AM29" s="328"/>
      <c r="AN29" s="328">
        <v>688</v>
      </c>
      <c r="AO29" s="328">
        <v>106678</v>
      </c>
      <c r="AP29" s="315">
        <v>3</v>
      </c>
      <c r="AQ29" s="328"/>
      <c r="AR29" s="329" t="s">
        <v>390</v>
      </c>
      <c r="AS29" s="329" t="s">
        <v>349</v>
      </c>
      <c r="AT29" s="313" t="s">
        <v>373</v>
      </c>
      <c r="AU29" s="313" t="s">
        <v>261</v>
      </c>
      <c r="AV29" s="399" t="s">
        <v>374</v>
      </c>
      <c r="AW29" s="401"/>
      <c r="AX29" s="401"/>
      <c r="AY29" s="145" t="s">
        <v>134</v>
      </c>
      <c r="BA29" s="21" t="str">
        <f>VLOOKUP(表1[[#This Row],[Pers.no.]],'[6]Person Detail'!$B:$L,11,0)</f>
        <v>0</v>
      </c>
      <c r="BB29" s="404">
        <f>VLOOKUP(表1[[#This Row],[Pers.no.]],'[6]Person Detail'!$B:$R,17,0)</f>
        <v>1.0116337885685383</v>
      </c>
      <c r="BC29" s="404">
        <f>VLOOKUP(表1[[#This Row],[Pers.no.]],'[6]Person Detail'!$B:$W,21,0)</f>
        <v>1.0126582278481013</v>
      </c>
      <c r="BD29" s="404">
        <f>VLOOKUP(表1[[#This Row],[Pers.no.]],'[6]Person Detail'!$B:$W,22,0)</f>
        <v>1.1061946902654867</v>
      </c>
    </row>
    <row r="30" spans="1:56" ht="19.95" customHeight="1">
      <c r="A30" s="460"/>
      <c r="B30" s="5" t="s">
        <v>562</v>
      </c>
      <c r="C30" s="313">
        <v>15015270</v>
      </c>
      <c r="D30" s="313" t="s">
        <v>840</v>
      </c>
      <c r="E30" s="313" t="s">
        <v>841</v>
      </c>
      <c r="F30" s="313" t="s">
        <v>54</v>
      </c>
      <c r="G30" s="313" t="s">
        <v>55</v>
      </c>
      <c r="H30" s="313" t="s">
        <v>1254</v>
      </c>
      <c r="I30" s="313" t="s">
        <v>805</v>
      </c>
      <c r="J30" s="313" t="s">
        <v>807</v>
      </c>
      <c r="K30" s="314">
        <v>42552</v>
      </c>
      <c r="L30" s="313" t="s">
        <v>340</v>
      </c>
      <c r="M30" s="313" t="s">
        <v>842</v>
      </c>
      <c r="N30" s="313" t="s">
        <v>341</v>
      </c>
      <c r="O30" s="315">
        <v>2</v>
      </c>
      <c r="P30" s="315">
        <v>3</v>
      </c>
      <c r="Q30" s="332">
        <v>21000</v>
      </c>
      <c r="R30" s="338">
        <v>3.5000000000000003E-2</v>
      </c>
      <c r="S30" s="333">
        <v>735</v>
      </c>
      <c r="T30" s="338">
        <v>0</v>
      </c>
      <c r="U30" s="333">
        <v>0</v>
      </c>
      <c r="V30" s="338">
        <v>3.5000000000000003E-2</v>
      </c>
      <c r="W30" s="333">
        <v>735</v>
      </c>
      <c r="X30" s="333">
        <v>21735</v>
      </c>
      <c r="Y30" s="334">
        <v>22500</v>
      </c>
      <c r="Z30" s="335">
        <v>1500</v>
      </c>
      <c r="AA30" s="339">
        <v>7.1400000000000005E-2</v>
      </c>
      <c r="AB30" s="340" t="s">
        <v>2551</v>
      </c>
      <c r="AC30" s="336"/>
      <c r="AD30" s="336"/>
      <c r="AE30" s="336"/>
      <c r="AF30" s="341"/>
      <c r="AG30" s="332">
        <v>0</v>
      </c>
      <c r="AH30" s="337">
        <v>22500</v>
      </c>
      <c r="AI30" s="326">
        <v>1500</v>
      </c>
      <c r="AJ30" s="342">
        <v>7.1428571428571397E-2</v>
      </c>
      <c r="AK30" s="328">
        <v>14</v>
      </c>
      <c r="AL30" s="328">
        <v>450</v>
      </c>
      <c r="AM30" s="328">
        <v>1000</v>
      </c>
      <c r="AN30" s="328">
        <v>688</v>
      </c>
      <c r="AO30" s="328">
        <v>333088</v>
      </c>
      <c r="AP30" s="315">
        <v>5</v>
      </c>
      <c r="AQ30" s="328"/>
      <c r="AR30" s="329" t="s">
        <v>843</v>
      </c>
      <c r="AS30" s="329" t="s">
        <v>132</v>
      </c>
      <c r="AT30" s="313" t="s">
        <v>809</v>
      </c>
      <c r="AU30" s="313" t="s">
        <v>261</v>
      </c>
      <c r="AV30" s="399" t="s">
        <v>62</v>
      </c>
      <c r="AW30" s="401"/>
      <c r="AX30" s="401"/>
      <c r="AY30" s="145" t="s">
        <v>134</v>
      </c>
      <c r="BA30" s="21" t="str">
        <f>VLOOKUP(表1[[#This Row],[Pers.no.]],'[6]Person Detail'!$B:$L,11,0)</f>
        <v>&gt;90</v>
      </c>
      <c r="BB30" s="404">
        <f>VLOOKUP(表1[[#This Row],[Pers.no.]],'[6]Person Detail'!$B:$R,17,0)</f>
        <v>1.2838897319170461</v>
      </c>
      <c r="BC30" s="404">
        <f>VLOOKUP(表1[[#This Row],[Pers.no.]],'[6]Person Detail'!$B:$W,21,0)</f>
        <v>1.2851898734177216</v>
      </c>
      <c r="BD30" s="404">
        <f>VLOOKUP(表1[[#This Row],[Pers.no.]],'[6]Person Detail'!$B:$W,22,0)</f>
        <v>1.2598328416912488</v>
      </c>
    </row>
    <row r="31" spans="1:56" ht="19.95" customHeight="1">
      <c r="A31" s="460"/>
      <c r="B31" s="5" t="s">
        <v>562</v>
      </c>
      <c r="C31" s="313">
        <v>15004177</v>
      </c>
      <c r="D31" s="313" t="s">
        <v>401</v>
      </c>
      <c r="E31" s="313" t="s">
        <v>402</v>
      </c>
      <c r="F31" s="313" t="s">
        <v>54</v>
      </c>
      <c r="G31" s="313" t="s">
        <v>55</v>
      </c>
      <c r="H31" s="313" t="s">
        <v>736</v>
      </c>
      <c r="I31" s="313" t="s">
        <v>377</v>
      </c>
      <c r="J31" s="313" t="s">
        <v>378</v>
      </c>
      <c r="K31" s="314">
        <v>40373</v>
      </c>
      <c r="L31" s="313" t="s">
        <v>285</v>
      </c>
      <c r="M31" s="313" t="s">
        <v>285</v>
      </c>
      <c r="N31" s="313" t="s">
        <v>286</v>
      </c>
      <c r="O31" s="315">
        <v>2</v>
      </c>
      <c r="P31" s="315">
        <v>3</v>
      </c>
      <c r="Q31" s="332">
        <v>6725</v>
      </c>
      <c r="R31" s="317">
        <v>0.03</v>
      </c>
      <c r="S31" s="333">
        <v>202</v>
      </c>
      <c r="T31" s="317">
        <v>0</v>
      </c>
      <c r="U31" s="333">
        <v>0</v>
      </c>
      <c r="V31" s="317">
        <v>3.0037174721189591E-2</v>
      </c>
      <c r="W31" s="333">
        <v>202</v>
      </c>
      <c r="X31" s="333">
        <v>6927</v>
      </c>
      <c r="Y31" s="334">
        <v>7200</v>
      </c>
      <c r="Z31" s="335">
        <v>475</v>
      </c>
      <c r="AA31" s="321">
        <v>7.0599999999999996E-2</v>
      </c>
      <c r="AB31" s="322" t="s">
        <v>403</v>
      </c>
      <c r="AC31" s="336"/>
      <c r="AD31" s="336"/>
      <c r="AE31" s="336"/>
      <c r="AF31" s="324"/>
      <c r="AG31" s="332">
        <v>0</v>
      </c>
      <c r="AH31" s="337">
        <v>7200</v>
      </c>
      <c r="AI31" s="326">
        <v>475</v>
      </c>
      <c r="AJ31" s="327">
        <v>7.0631970260222943E-2</v>
      </c>
      <c r="AK31" s="328">
        <v>14</v>
      </c>
      <c r="AL31" s="328">
        <v>450</v>
      </c>
      <c r="AM31" s="328"/>
      <c r="AN31" s="328">
        <v>688</v>
      </c>
      <c r="AO31" s="328">
        <v>106888</v>
      </c>
      <c r="AP31" s="315">
        <v>2</v>
      </c>
      <c r="AQ31" s="328"/>
      <c r="AR31" s="329" t="s">
        <v>404</v>
      </c>
      <c r="AS31" s="329" t="s">
        <v>349</v>
      </c>
      <c r="AT31" s="313" t="s">
        <v>373</v>
      </c>
      <c r="AU31" s="313" t="s">
        <v>261</v>
      </c>
      <c r="AV31" s="399" t="s">
        <v>374</v>
      </c>
      <c r="AW31" s="401"/>
      <c r="AX31" s="401"/>
      <c r="AY31" s="349" t="s">
        <v>134</v>
      </c>
      <c r="AZ31" t="s">
        <v>2564</v>
      </c>
      <c r="BA31" s="21" t="str">
        <f>VLOOKUP(表1[[#This Row],[Pers.no.]],'[6]Person Detail'!$B:$L,11,0)</f>
        <v>70-90</v>
      </c>
      <c r="BB31" s="404">
        <f>VLOOKUP(表1[[#This Row],[Pers.no.]],'[6]Person Detail'!$B:$R,17,0)</f>
        <v>1.0786971474812868</v>
      </c>
      <c r="BC31" s="404">
        <f>VLOOKUP(表1[[#This Row],[Pers.no.]],'[6]Person Detail'!$B:$W,21,0)</f>
        <v>0.99181547619047616</v>
      </c>
      <c r="BD31" s="404">
        <f>VLOOKUP(表1[[#This Row],[Pers.no.]],'[6]Person Detail'!$B:$W,22,0)</f>
        <v>1.0018047217413724</v>
      </c>
    </row>
    <row r="32" spans="1:56" ht="19.95" customHeight="1">
      <c r="A32" s="460"/>
      <c r="B32" s="5" t="s">
        <v>562</v>
      </c>
      <c r="C32" s="313">
        <v>15022342</v>
      </c>
      <c r="D32" s="313" t="s">
        <v>331</v>
      </c>
      <c r="E32" s="313" t="s">
        <v>332</v>
      </c>
      <c r="F32" s="313" t="s">
        <v>54</v>
      </c>
      <c r="G32" s="313" t="s">
        <v>55</v>
      </c>
      <c r="H32" s="313" t="s">
        <v>67</v>
      </c>
      <c r="I32" s="313" t="s">
        <v>257</v>
      </c>
      <c r="J32" s="313" t="s">
        <v>258</v>
      </c>
      <c r="K32" s="314">
        <v>45035</v>
      </c>
      <c r="L32" s="313" t="s">
        <v>87</v>
      </c>
      <c r="M32" s="313" t="s">
        <v>333</v>
      </c>
      <c r="N32" s="313" t="s">
        <v>89</v>
      </c>
      <c r="O32" s="315">
        <v>2</v>
      </c>
      <c r="P32" s="315">
        <v>3</v>
      </c>
      <c r="Q32" s="332">
        <v>11020</v>
      </c>
      <c r="R32" s="338">
        <v>0.03</v>
      </c>
      <c r="S32" s="333">
        <v>331</v>
      </c>
      <c r="T32" s="338">
        <v>0</v>
      </c>
      <c r="U32" s="333">
        <v>0</v>
      </c>
      <c r="V32" s="338">
        <v>3.0036297640653357E-2</v>
      </c>
      <c r="W32" s="333">
        <v>331</v>
      </c>
      <c r="X32" s="333">
        <v>11351</v>
      </c>
      <c r="Y32" s="334">
        <v>11751</v>
      </c>
      <c r="Z32" s="335">
        <v>731</v>
      </c>
      <c r="AA32" s="339">
        <v>6.6299999999999998E-2</v>
      </c>
      <c r="AB32" s="340" t="s">
        <v>403</v>
      </c>
      <c r="AC32" s="336"/>
      <c r="AD32" s="336"/>
      <c r="AE32" s="336"/>
      <c r="AF32" s="341"/>
      <c r="AG32" s="332">
        <v>0</v>
      </c>
      <c r="AH32" s="337">
        <v>11751</v>
      </c>
      <c r="AI32" s="326">
        <v>731</v>
      </c>
      <c r="AJ32" s="342">
        <v>6.6333938294010908E-2</v>
      </c>
      <c r="AK32" s="328">
        <v>14</v>
      </c>
      <c r="AL32" s="328">
        <v>550</v>
      </c>
      <c r="AM32" s="328"/>
      <c r="AN32" s="328">
        <v>688</v>
      </c>
      <c r="AO32" s="328">
        <v>171802</v>
      </c>
      <c r="AP32" s="315">
        <v>5</v>
      </c>
      <c r="AQ32" s="328"/>
      <c r="AR32" s="329" t="s">
        <v>334</v>
      </c>
      <c r="AS32" s="329" t="s">
        <v>132</v>
      </c>
      <c r="AT32" s="313" t="s">
        <v>260</v>
      </c>
      <c r="AU32" s="313" t="s">
        <v>261</v>
      </c>
      <c r="AV32" s="399" t="s">
        <v>62</v>
      </c>
      <c r="AW32" s="401" t="s">
        <v>133</v>
      </c>
      <c r="AX32" s="401" t="s">
        <v>134</v>
      </c>
      <c r="AY32" s="349" t="s">
        <v>134</v>
      </c>
      <c r="BA32" s="21" t="str">
        <f>VLOOKUP(表1[[#This Row],[Pers.no.]],'[6]Person Detail'!$B:$L,11,0)</f>
        <v>70-90</v>
      </c>
      <c r="BB32" s="404">
        <f>VLOOKUP(表1[[#This Row],[Pers.no.]],'[6]Person Detail'!$B:$R,17,0)</f>
        <v>1</v>
      </c>
      <c r="BC32" s="404">
        <f>VLOOKUP(表1[[#This Row],[Pers.no.]],'[6]Person Detail'!$B:$W,21,0)</f>
        <v>0.89577705104507321</v>
      </c>
      <c r="BD32" s="404">
        <f>VLOOKUP(表1[[#This Row],[Pers.no.]],'[6]Person Detail'!$B:$W,22,0)</f>
        <v>0.89541216652820088</v>
      </c>
    </row>
    <row r="33" spans="1:56" ht="19.95" customHeight="1">
      <c r="A33" s="460"/>
      <c r="B33" s="5" t="s">
        <v>562</v>
      </c>
      <c r="C33" s="313">
        <v>1007579</v>
      </c>
      <c r="D33" s="313" t="s">
        <v>2495</v>
      </c>
      <c r="E33" s="313" t="s">
        <v>2496</v>
      </c>
      <c r="F33" s="313" t="s">
        <v>54</v>
      </c>
      <c r="G33" s="313" t="s">
        <v>55</v>
      </c>
      <c r="H33" s="313" t="s">
        <v>564</v>
      </c>
      <c r="I33" s="313" t="s">
        <v>2462</v>
      </c>
      <c r="J33" s="313" t="s">
        <v>2463</v>
      </c>
      <c r="K33" s="314">
        <v>40994</v>
      </c>
      <c r="L33" s="313" t="s">
        <v>65</v>
      </c>
      <c r="M33" s="313" t="s">
        <v>65</v>
      </c>
      <c r="N33" s="313" t="s">
        <v>66</v>
      </c>
      <c r="O33" s="315">
        <v>2</v>
      </c>
      <c r="P33" s="315">
        <v>3</v>
      </c>
      <c r="Q33" s="332">
        <v>9848</v>
      </c>
      <c r="R33" s="317">
        <v>0.03</v>
      </c>
      <c r="S33" s="333">
        <v>295</v>
      </c>
      <c r="T33" s="317">
        <v>0</v>
      </c>
      <c r="U33" s="333">
        <v>0</v>
      </c>
      <c r="V33" s="317">
        <v>2.99553208773355E-2</v>
      </c>
      <c r="W33" s="333">
        <v>295</v>
      </c>
      <c r="X33" s="333">
        <v>10143</v>
      </c>
      <c r="Y33" s="334">
        <v>10500</v>
      </c>
      <c r="Z33" s="335">
        <v>652</v>
      </c>
      <c r="AA33" s="321">
        <v>6.6199999999999995E-2</v>
      </c>
      <c r="AB33" s="322" t="s">
        <v>2538</v>
      </c>
      <c r="AC33" s="336"/>
      <c r="AD33" s="336"/>
      <c r="AE33" s="336"/>
      <c r="AF33" s="324"/>
      <c r="AG33" s="332">
        <v>0</v>
      </c>
      <c r="AH33" s="337">
        <v>10500</v>
      </c>
      <c r="AI33" s="326">
        <v>652</v>
      </c>
      <c r="AJ33" s="327">
        <v>6.6206336311941616E-2</v>
      </c>
      <c r="AK33" s="328">
        <v>14</v>
      </c>
      <c r="AL33" s="328">
        <v>450</v>
      </c>
      <c r="AM33" s="328"/>
      <c r="AN33" s="328">
        <v>688</v>
      </c>
      <c r="AO33" s="328">
        <v>153088</v>
      </c>
      <c r="AP33" s="315">
        <v>4</v>
      </c>
      <c r="AQ33" s="328"/>
      <c r="AR33" s="329" t="s">
        <v>179</v>
      </c>
      <c r="AS33" s="329" t="s">
        <v>132</v>
      </c>
      <c r="AT33" s="313" t="s">
        <v>2494</v>
      </c>
      <c r="AU33" s="313" t="s">
        <v>424</v>
      </c>
      <c r="AV33" s="399" t="s">
        <v>425</v>
      </c>
      <c r="AW33" s="401"/>
      <c r="AX33" s="401"/>
      <c r="AY33" s="349" t="s">
        <v>134</v>
      </c>
      <c r="BA33" s="21" t="str">
        <f>VLOOKUP(表1[[#This Row],[Pers.no.]],'[6]Person Detail'!$B:$L,11,0)</f>
        <v>&gt;90</v>
      </c>
      <c r="BB33" s="404">
        <f>VLOOKUP(表1[[#This Row],[Pers.no.]],'[6]Person Detail'!$B:$R,17,0)</f>
        <v>0.83597883597883593</v>
      </c>
      <c r="BC33" s="404">
        <f>VLOOKUP(表1[[#This Row],[Pers.no.]],'[6]Person Detail'!$B:$W,21,0)</f>
        <v>0.74885065642921467</v>
      </c>
      <c r="BD33" s="404">
        <f>VLOOKUP(表1[[#This Row],[Pers.no.]],'[6]Person Detail'!$B:$W,22,0)</f>
        <v>0.7384842610541863</v>
      </c>
    </row>
    <row r="34" spans="1:56" ht="19.95" customHeight="1">
      <c r="A34" s="460"/>
      <c r="B34" s="5" t="s">
        <v>562</v>
      </c>
      <c r="C34" s="313">
        <v>11018858</v>
      </c>
      <c r="D34" s="313" t="s">
        <v>2074</v>
      </c>
      <c r="E34" s="313" t="s">
        <v>2075</v>
      </c>
      <c r="F34" s="313" t="s">
        <v>54</v>
      </c>
      <c r="G34" s="313" t="s">
        <v>55</v>
      </c>
      <c r="H34" s="313" t="s">
        <v>1344</v>
      </c>
      <c r="I34" s="313" t="s">
        <v>1339</v>
      </c>
      <c r="J34" s="313" t="s">
        <v>1340</v>
      </c>
      <c r="K34" s="314">
        <v>44480</v>
      </c>
      <c r="L34" s="313" t="s">
        <v>65</v>
      </c>
      <c r="M34" s="313" t="s">
        <v>65</v>
      </c>
      <c r="N34" s="313" t="s">
        <v>66</v>
      </c>
      <c r="O34" s="315">
        <v>2</v>
      </c>
      <c r="P34" s="315">
        <v>3</v>
      </c>
      <c r="Q34" s="332">
        <v>16818</v>
      </c>
      <c r="R34" s="317">
        <v>3.5000000000000003E-2</v>
      </c>
      <c r="S34" s="333">
        <v>589</v>
      </c>
      <c r="T34" s="317">
        <v>0</v>
      </c>
      <c r="U34" s="333">
        <v>0</v>
      </c>
      <c r="V34" s="317">
        <v>3.5022000237840412E-2</v>
      </c>
      <c r="W34" s="333">
        <v>589</v>
      </c>
      <c r="X34" s="333">
        <v>17407</v>
      </c>
      <c r="Y34" s="334">
        <v>17900</v>
      </c>
      <c r="Z34" s="335">
        <v>1082</v>
      </c>
      <c r="AA34" s="321">
        <v>6.4299999999999996E-2</v>
      </c>
      <c r="AB34" s="322" t="s">
        <v>2551</v>
      </c>
      <c r="AC34" s="336"/>
      <c r="AD34" s="336"/>
      <c r="AE34" s="336"/>
      <c r="AF34" s="324"/>
      <c r="AG34" s="332">
        <v>0</v>
      </c>
      <c r="AH34" s="337">
        <v>17900</v>
      </c>
      <c r="AI34" s="326">
        <v>1082</v>
      </c>
      <c r="AJ34" s="327">
        <v>6.4335830657628712E-2</v>
      </c>
      <c r="AK34" s="328">
        <v>14</v>
      </c>
      <c r="AL34" s="328">
        <v>450</v>
      </c>
      <c r="AM34" s="328"/>
      <c r="AN34" s="328">
        <v>688</v>
      </c>
      <c r="AO34" s="328">
        <v>256688</v>
      </c>
      <c r="AP34" s="315">
        <v>3</v>
      </c>
      <c r="AQ34" s="328"/>
      <c r="AR34" s="329"/>
      <c r="AS34" s="329" t="s">
        <v>391</v>
      </c>
      <c r="AT34" s="313" t="s">
        <v>518</v>
      </c>
      <c r="AU34" s="313" t="s">
        <v>173</v>
      </c>
      <c r="AV34" s="242"/>
      <c r="AW34" s="242"/>
      <c r="AX34" s="242"/>
      <c r="AY34" s="145" t="s">
        <v>134</v>
      </c>
      <c r="BA34" s="21" t="str">
        <f>VLOOKUP(表1[[#This Row],[Pers.no.]],'[6]Person Detail'!$B:$L,11,0)</f>
        <v>70-90</v>
      </c>
      <c r="BB34" s="404">
        <f>VLOOKUP(表1[[#This Row],[Pers.no.]],'[6]Person Detail'!$B:$R,17,0)</f>
        <v>1.0687830687830688</v>
      </c>
      <c r="BC34" s="404">
        <f>VLOOKUP(表1[[#This Row],[Pers.no.]],'[6]Person Detail'!$B:$W,21,0)</f>
        <v>0.95739134556140104</v>
      </c>
      <c r="BD34" s="404">
        <f>VLOOKUP(表1[[#This Row],[Pers.no.]],'[6]Person Detail'!$B:$W,22,0)</f>
        <v>0.95079848610726481</v>
      </c>
    </row>
    <row r="35" spans="1:56" ht="19.95" customHeight="1">
      <c r="A35" s="460"/>
      <c r="B35" s="5" t="s">
        <v>562</v>
      </c>
      <c r="C35" s="313">
        <v>15014438</v>
      </c>
      <c r="D35" s="313" t="s">
        <v>888</v>
      </c>
      <c r="E35" s="313" t="s">
        <v>889</v>
      </c>
      <c r="F35" s="313" t="s">
        <v>54</v>
      </c>
      <c r="G35" s="313" t="s">
        <v>55</v>
      </c>
      <c r="H35" s="313" t="s">
        <v>1254</v>
      </c>
      <c r="I35" s="313" t="s">
        <v>890</v>
      </c>
      <c r="J35" s="313" t="s">
        <v>891</v>
      </c>
      <c r="K35" s="314">
        <v>42156</v>
      </c>
      <c r="L35" s="313" t="s">
        <v>340</v>
      </c>
      <c r="M35" s="313" t="s">
        <v>892</v>
      </c>
      <c r="N35" s="313" t="s">
        <v>341</v>
      </c>
      <c r="O35" s="315">
        <v>2</v>
      </c>
      <c r="P35" s="315">
        <v>3</v>
      </c>
      <c r="Q35" s="332">
        <v>22367</v>
      </c>
      <c r="R35" s="338">
        <v>3.5000000000000003E-2</v>
      </c>
      <c r="S35" s="333">
        <v>783</v>
      </c>
      <c r="T35" s="338">
        <v>0</v>
      </c>
      <c r="U35" s="333">
        <v>0</v>
      </c>
      <c r="V35" s="338">
        <v>3.5006929852014125E-2</v>
      </c>
      <c r="W35" s="333">
        <v>783</v>
      </c>
      <c r="X35" s="333">
        <v>23150</v>
      </c>
      <c r="Y35" s="334">
        <v>23754</v>
      </c>
      <c r="Z35" s="335">
        <v>1387</v>
      </c>
      <c r="AA35" s="339">
        <v>6.2E-2</v>
      </c>
      <c r="AB35" s="340" t="s">
        <v>2551</v>
      </c>
      <c r="AC35" s="336"/>
      <c r="AD35" s="336"/>
      <c r="AE35" s="336"/>
      <c r="AF35" s="341"/>
      <c r="AG35" s="332">
        <v>0</v>
      </c>
      <c r="AH35" s="337">
        <v>23754</v>
      </c>
      <c r="AI35" s="326">
        <v>1387</v>
      </c>
      <c r="AJ35" s="342">
        <v>6.201099834577728E-2</v>
      </c>
      <c r="AK35" s="328">
        <v>14</v>
      </c>
      <c r="AL35" s="328">
        <v>3950</v>
      </c>
      <c r="AM35" s="328">
        <v>1000</v>
      </c>
      <c r="AN35" s="328">
        <v>688</v>
      </c>
      <c r="AO35" s="328">
        <v>392644</v>
      </c>
      <c r="AP35" s="315">
        <v>3</v>
      </c>
      <c r="AQ35" s="328"/>
      <c r="AR35" s="329" t="s">
        <v>893</v>
      </c>
      <c r="AS35" s="329" t="s">
        <v>132</v>
      </c>
      <c r="AT35" s="313" t="s">
        <v>809</v>
      </c>
      <c r="AU35" s="313" t="s">
        <v>261</v>
      </c>
      <c r="AV35" s="399" t="s">
        <v>62</v>
      </c>
      <c r="AW35" s="401"/>
      <c r="AX35" s="401"/>
      <c r="AY35" s="349" t="s">
        <v>134</v>
      </c>
      <c r="BA35" s="21" t="str">
        <f>VLOOKUP(表1[[#This Row],[Pers.no.]],'[6]Person Detail'!$B:$L,11,0)</f>
        <v>70-90</v>
      </c>
      <c r="BB35" s="404">
        <f>VLOOKUP(表1[[#This Row],[Pers.no.]],'[6]Person Detail'!$B:$R,17,0)</f>
        <v>1.037037037037037</v>
      </c>
      <c r="BC35" s="404">
        <f>VLOOKUP(表1[[#This Row],[Pers.no.]],'[6]Person Detail'!$B:$W,21,0)</f>
        <v>0.92895397886155739</v>
      </c>
      <c r="BD35" s="404">
        <f>VLOOKUP(表1[[#This Row],[Pers.no.]],'[6]Person Detail'!$B:$W,22,0)</f>
        <v>0.95079848610726481</v>
      </c>
    </row>
    <row r="36" spans="1:56" ht="19.95" customHeight="1">
      <c r="A36" s="460"/>
      <c r="B36" s="5" t="s">
        <v>562</v>
      </c>
      <c r="C36" s="313">
        <v>15004574</v>
      </c>
      <c r="D36" s="313" t="s">
        <v>1203</v>
      </c>
      <c r="E36" s="313" t="s">
        <v>1204</v>
      </c>
      <c r="F36" s="313" t="s">
        <v>54</v>
      </c>
      <c r="G36" s="313" t="s">
        <v>55</v>
      </c>
      <c r="H36" s="313" t="s">
        <v>1254</v>
      </c>
      <c r="I36" s="313" t="s">
        <v>1200</v>
      </c>
      <c r="J36" s="313" t="s">
        <v>1201</v>
      </c>
      <c r="K36" s="314">
        <v>41456</v>
      </c>
      <c r="L36" s="313" t="s">
        <v>285</v>
      </c>
      <c r="M36" s="313" t="s">
        <v>285</v>
      </c>
      <c r="N36" s="313" t="s">
        <v>286</v>
      </c>
      <c r="O36" s="315">
        <v>2</v>
      </c>
      <c r="P36" s="315">
        <v>3</v>
      </c>
      <c r="Q36" s="332">
        <v>7688</v>
      </c>
      <c r="R36" s="338">
        <v>0.03</v>
      </c>
      <c r="S36" s="333">
        <v>231</v>
      </c>
      <c r="T36" s="338">
        <v>0</v>
      </c>
      <c r="U36" s="333">
        <v>0</v>
      </c>
      <c r="V36" s="338">
        <v>3.0046826222684703E-2</v>
      </c>
      <c r="W36" s="333">
        <v>231</v>
      </c>
      <c r="X36" s="333">
        <v>7919</v>
      </c>
      <c r="Y36" s="334">
        <v>8150</v>
      </c>
      <c r="Z36" s="335">
        <v>462</v>
      </c>
      <c r="AA36" s="339">
        <v>6.0100000000000001E-2</v>
      </c>
      <c r="AB36" s="340" t="s">
        <v>434</v>
      </c>
      <c r="AC36" s="336"/>
      <c r="AD36" s="336"/>
      <c r="AE36" s="336"/>
      <c r="AF36" s="341"/>
      <c r="AG36" s="332">
        <v>0</v>
      </c>
      <c r="AH36" s="337">
        <v>8150</v>
      </c>
      <c r="AI36" s="326">
        <v>462</v>
      </c>
      <c r="AJ36" s="342">
        <v>6.0093652445369461E-2</v>
      </c>
      <c r="AK36" s="328">
        <v>14</v>
      </c>
      <c r="AL36" s="328">
        <v>600</v>
      </c>
      <c r="AM36" s="328"/>
      <c r="AN36" s="328">
        <v>688</v>
      </c>
      <c r="AO36" s="328">
        <v>121988</v>
      </c>
      <c r="AP36" s="315">
        <v>3</v>
      </c>
      <c r="AQ36" s="328"/>
      <c r="AR36" s="397" t="s">
        <v>1205</v>
      </c>
      <c r="AS36" s="329" t="s">
        <v>179</v>
      </c>
      <c r="AT36" s="313" t="s">
        <v>1202</v>
      </c>
      <c r="AU36" s="313" t="s">
        <v>261</v>
      </c>
      <c r="AV36" s="399" t="s">
        <v>62</v>
      </c>
      <c r="AW36" s="401"/>
      <c r="AX36" s="401"/>
      <c r="AY36" s="145" t="s">
        <v>134</v>
      </c>
      <c r="BA36" s="21" t="str">
        <f>VLOOKUP(表1[[#This Row],[Pers.no.]],'[6]Person Detail'!$B:$L,11,0)</f>
        <v>50-70</v>
      </c>
      <c r="BB36" s="404">
        <f>VLOOKUP(表1[[#This Row],[Pers.no.]],'[6]Person Detail'!$B:$R,17,0)</f>
        <v>0.78148710166919577</v>
      </c>
      <c r="BC36" s="404">
        <f>VLOOKUP(表1[[#This Row],[Pers.no.]],'[6]Person Detail'!$B:$W,21,0)</f>
        <v>0.78227848101265818</v>
      </c>
      <c r="BD36" s="404">
        <f>VLOOKUP(表1[[#This Row],[Pers.no.]],'[6]Person Detail'!$B:$W,22,0)</f>
        <v>0.81735496558505405</v>
      </c>
    </row>
    <row r="37" spans="1:56" ht="19.95" customHeight="1">
      <c r="A37" s="460"/>
      <c r="B37" s="5" t="s">
        <v>562</v>
      </c>
      <c r="C37" s="313">
        <v>15000475</v>
      </c>
      <c r="D37" s="313" t="s">
        <v>480</v>
      </c>
      <c r="E37" s="313" t="s">
        <v>481</v>
      </c>
      <c r="F37" s="313" t="s">
        <v>54</v>
      </c>
      <c r="G37" s="313" t="s">
        <v>55</v>
      </c>
      <c r="H37" s="313" t="s">
        <v>564</v>
      </c>
      <c r="I37" s="313" t="s">
        <v>482</v>
      </c>
      <c r="J37" s="313" t="s">
        <v>473</v>
      </c>
      <c r="K37" s="314">
        <v>38808</v>
      </c>
      <c r="L37" s="313" t="s">
        <v>80</v>
      </c>
      <c r="M37" s="313" t="s">
        <v>483</v>
      </c>
      <c r="N37" s="313" t="s">
        <v>66</v>
      </c>
      <c r="O37" s="315">
        <v>2</v>
      </c>
      <c r="P37" s="315">
        <v>4</v>
      </c>
      <c r="Q37" s="343">
        <v>14690</v>
      </c>
      <c r="R37" s="338">
        <v>0.03</v>
      </c>
      <c r="S37" s="344">
        <v>441</v>
      </c>
      <c r="T37" s="338">
        <v>0</v>
      </c>
      <c r="U37" s="344">
        <v>0</v>
      </c>
      <c r="V37" s="338">
        <v>3.0020422055820287E-2</v>
      </c>
      <c r="W37" s="344">
        <v>441</v>
      </c>
      <c r="X37" s="344">
        <v>15131</v>
      </c>
      <c r="Y37" s="345">
        <v>15500</v>
      </c>
      <c r="Z37" s="346">
        <v>810</v>
      </c>
      <c r="AA37" s="339">
        <v>5.5100000000000003E-2</v>
      </c>
      <c r="AB37" s="340" t="s">
        <v>403</v>
      </c>
      <c r="AC37" s="347"/>
      <c r="AD37" s="347"/>
      <c r="AE37" s="347"/>
      <c r="AF37" s="341"/>
      <c r="AG37" s="343">
        <v>0</v>
      </c>
      <c r="AH37" s="348">
        <v>15500</v>
      </c>
      <c r="AI37" s="326">
        <v>810</v>
      </c>
      <c r="AJ37" s="342">
        <v>5.5139550714772056E-2</v>
      </c>
      <c r="AK37" s="328">
        <v>14</v>
      </c>
      <c r="AL37" s="328">
        <v>450</v>
      </c>
      <c r="AM37" s="328"/>
      <c r="AN37" s="328">
        <v>688</v>
      </c>
      <c r="AO37" s="328">
        <v>223088</v>
      </c>
      <c r="AP37" s="315">
        <v>4</v>
      </c>
      <c r="AQ37" s="328"/>
      <c r="AR37" s="329" t="s">
        <v>115</v>
      </c>
      <c r="AS37" s="329" t="s">
        <v>413</v>
      </c>
      <c r="AT37" s="313" t="s">
        <v>484</v>
      </c>
      <c r="AU37" s="313" t="s">
        <v>424</v>
      </c>
      <c r="AV37" s="399" t="s">
        <v>62</v>
      </c>
      <c r="AW37" s="242"/>
      <c r="AX37" s="242"/>
      <c r="AY37" s="349" t="s">
        <v>134</v>
      </c>
      <c r="BA37" s="21" t="str">
        <f>VLOOKUP(表1[[#This Row],[Pers.no.]],'[6]Person Detail'!$B:$L,11,0)</f>
        <v>70-90</v>
      </c>
      <c r="BB37" s="404">
        <f>VLOOKUP(表1[[#This Row],[Pers.no.]],'[6]Person Detail'!$B:$R,17,0)</f>
        <v>1.0115314586283632</v>
      </c>
      <c r="BC37" s="404">
        <f>VLOOKUP(表1[[#This Row],[Pers.no.]],'[6]Person Detail'!$B:$W,21,0)</f>
        <v>0.93005952380952384</v>
      </c>
      <c r="BD37" s="404">
        <f>VLOOKUP(表1[[#This Row],[Pers.no.]],'[6]Person Detail'!$B:$W,22,0)</f>
        <v>0.9281426098486244</v>
      </c>
    </row>
    <row r="38" spans="1:56" ht="19.95" customHeight="1">
      <c r="A38" s="460"/>
      <c r="B38" s="5" t="s">
        <v>562</v>
      </c>
      <c r="C38" s="313">
        <v>1009417</v>
      </c>
      <c r="D38" s="313" t="s">
        <v>2454</v>
      </c>
      <c r="E38" s="313" t="s">
        <v>2455</v>
      </c>
      <c r="F38" s="313" t="s">
        <v>54</v>
      </c>
      <c r="G38" s="313" t="s">
        <v>55</v>
      </c>
      <c r="H38" s="313" t="s">
        <v>564</v>
      </c>
      <c r="I38" s="313" t="s">
        <v>2425</v>
      </c>
      <c r="J38" s="313" t="s">
        <v>2453</v>
      </c>
      <c r="K38" s="314">
        <v>41634</v>
      </c>
      <c r="L38" s="313" t="s">
        <v>1305</v>
      </c>
      <c r="M38" s="313" t="s">
        <v>1305</v>
      </c>
      <c r="N38" s="313" t="s">
        <v>107</v>
      </c>
      <c r="O38" s="315">
        <v>2</v>
      </c>
      <c r="P38" s="315">
        <v>3</v>
      </c>
      <c r="Q38" s="332">
        <v>6162</v>
      </c>
      <c r="R38" s="317">
        <v>2.5000000000000001E-2</v>
      </c>
      <c r="S38" s="333">
        <v>154</v>
      </c>
      <c r="T38" s="317">
        <v>0</v>
      </c>
      <c r="U38" s="333">
        <v>0</v>
      </c>
      <c r="V38" s="317">
        <v>2.4991885751379422E-2</v>
      </c>
      <c r="W38" s="333">
        <v>154</v>
      </c>
      <c r="X38" s="333">
        <v>6316</v>
      </c>
      <c r="Y38" s="334">
        <v>6500</v>
      </c>
      <c r="Z38" s="335">
        <v>338</v>
      </c>
      <c r="AA38" s="321">
        <v>5.4899999999999997E-2</v>
      </c>
      <c r="AB38" s="322" t="s">
        <v>400</v>
      </c>
      <c r="AC38" s="336"/>
      <c r="AD38" s="336"/>
      <c r="AE38" s="336"/>
      <c r="AF38" s="324"/>
      <c r="AG38" s="332">
        <v>0</v>
      </c>
      <c r="AH38" s="337">
        <v>6500</v>
      </c>
      <c r="AI38" s="326">
        <v>338</v>
      </c>
      <c r="AJ38" s="327">
        <v>5.4852320675105481E-2</v>
      </c>
      <c r="AK38" s="328">
        <v>14</v>
      </c>
      <c r="AL38" s="328">
        <v>450</v>
      </c>
      <c r="AM38" s="328"/>
      <c r="AN38" s="328">
        <v>688</v>
      </c>
      <c r="AO38" s="328">
        <v>97088</v>
      </c>
      <c r="AP38" s="315">
        <v>3</v>
      </c>
      <c r="AQ38" s="328"/>
      <c r="AR38" s="329" t="s">
        <v>179</v>
      </c>
      <c r="AS38" s="329" t="s">
        <v>179</v>
      </c>
      <c r="AT38" s="313" t="s">
        <v>469</v>
      </c>
      <c r="AU38" s="313" t="s">
        <v>424</v>
      </c>
      <c r="AV38" s="399" t="s">
        <v>425</v>
      </c>
      <c r="AW38" s="401"/>
      <c r="AX38" s="401"/>
      <c r="AY38" s="145" t="s">
        <v>134</v>
      </c>
      <c r="BA38" s="21" t="str">
        <f>VLOOKUP(表1[[#This Row],[Pers.no.]],'[6]Person Detail'!$B:$L,11,0)</f>
        <v>70-90</v>
      </c>
      <c r="BB38" s="404">
        <f>VLOOKUP(表1[[#This Row],[Pers.no.]],'[6]Person Detail'!$B:$R,17,0)</f>
        <v>1.1380880121396055</v>
      </c>
      <c r="BC38" s="404">
        <f>VLOOKUP(表1[[#This Row],[Pers.no.]],'[6]Person Detail'!$B:$W,21,0)</f>
        <v>1.139240506329114</v>
      </c>
      <c r="BD38" s="404">
        <f>VLOOKUP(表1[[#This Row],[Pers.no.]],'[6]Person Detail'!$B:$W,22,0)</f>
        <v>1.210668633235005</v>
      </c>
    </row>
    <row r="39" spans="1:56" ht="19.95" customHeight="1">
      <c r="A39" s="460"/>
      <c r="B39" s="5" t="s">
        <v>562</v>
      </c>
      <c r="C39" s="313">
        <v>11009910</v>
      </c>
      <c r="D39" s="313" t="s">
        <v>519</v>
      </c>
      <c r="E39" s="313" t="s">
        <v>520</v>
      </c>
      <c r="F39" s="313" t="s">
        <v>54</v>
      </c>
      <c r="G39" s="313" t="s">
        <v>55</v>
      </c>
      <c r="H39" s="313" t="s">
        <v>564</v>
      </c>
      <c r="I39" s="313" t="s">
        <v>516</v>
      </c>
      <c r="J39" s="313" t="s">
        <v>517</v>
      </c>
      <c r="K39" s="314">
        <v>41491</v>
      </c>
      <c r="L39" s="313" t="s">
        <v>105</v>
      </c>
      <c r="M39" s="313" t="s">
        <v>105</v>
      </c>
      <c r="N39" s="313" t="s">
        <v>107</v>
      </c>
      <c r="O39" s="315">
        <v>2</v>
      </c>
      <c r="P39" s="315">
        <v>3</v>
      </c>
      <c r="Q39" s="343">
        <v>8533</v>
      </c>
      <c r="R39" s="338">
        <v>0.03</v>
      </c>
      <c r="S39" s="344">
        <v>256</v>
      </c>
      <c r="T39" s="338">
        <v>0</v>
      </c>
      <c r="U39" s="344">
        <v>0</v>
      </c>
      <c r="V39" s="338">
        <v>3.0001171920778155E-2</v>
      </c>
      <c r="W39" s="344">
        <v>256</v>
      </c>
      <c r="X39" s="344">
        <v>8789</v>
      </c>
      <c r="Y39" s="345">
        <v>9000</v>
      </c>
      <c r="Z39" s="346">
        <v>467</v>
      </c>
      <c r="AA39" s="339">
        <v>5.4699999999999999E-2</v>
      </c>
      <c r="AB39" s="340" t="s">
        <v>403</v>
      </c>
      <c r="AC39" s="347"/>
      <c r="AD39" s="347"/>
      <c r="AE39" s="347"/>
      <c r="AF39" s="341"/>
      <c r="AG39" s="343">
        <v>0</v>
      </c>
      <c r="AH39" s="348">
        <v>9000</v>
      </c>
      <c r="AI39" s="326">
        <v>467</v>
      </c>
      <c r="AJ39" s="342">
        <v>5.4728700339857106E-2</v>
      </c>
      <c r="AK39" s="328">
        <v>14</v>
      </c>
      <c r="AL39" s="328">
        <v>450</v>
      </c>
      <c r="AM39" s="328"/>
      <c r="AN39" s="328">
        <v>688</v>
      </c>
      <c r="AO39" s="328">
        <v>132088</v>
      </c>
      <c r="AP39" s="315">
        <v>3</v>
      </c>
      <c r="AQ39" s="328"/>
      <c r="AR39" s="329" t="s">
        <v>179</v>
      </c>
      <c r="AS39" s="329" t="s">
        <v>179</v>
      </c>
      <c r="AT39" s="313" t="s">
        <v>518</v>
      </c>
      <c r="AU39" s="313" t="s">
        <v>424</v>
      </c>
      <c r="AV39" s="399" t="s">
        <v>374</v>
      </c>
      <c r="AW39" s="242"/>
      <c r="AX39" s="242"/>
      <c r="AY39" s="349" t="s">
        <v>134</v>
      </c>
      <c r="BA39" s="21" t="str">
        <f>VLOOKUP(表1[[#This Row],[Pers.no.]],'[6]Person Detail'!$B:$L,11,0)</f>
        <v>50-70</v>
      </c>
      <c r="BB39" s="404">
        <f>VLOOKUP(表1[[#This Row],[Pers.no.]],'[6]Person Detail'!$B:$R,17,0)</f>
        <v>0.80922516690269064</v>
      </c>
      <c r="BC39" s="404">
        <f>VLOOKUP(表1[[#This Row],[Pers.no.]],'[6]Person Detail'!$B:$W,21,0)</f>
        <v>0.74404761904761907</v>
      </c>
      <c r="BD39" s="404">
        <f>VLOOKUP(表1[[#This Row],[Pers.no.]],'[6]Person Detail'!$B:$W,22,0)</f>
        <v>0.7881845972524032</v>
      </c>
    </row>
    <row r="40" spans="1:56" ht="19.95" customHeight="1">
      <c r="A40" s="460"/>
      <c r="B40" s="5" t="s">
        <v>562</v>
      </c>
      <c r="C40" s="313">
        <v>1120384</v>
      </c>
      <c r="D40" s="313" t="s">
        <v>2365</v>
      </c>
      <c r="E40" s="313" t="s">
        <v>979</v>
      </c>
      <c r="F40" s="313" t="s">
        <v>54</v>
      </c>
      <c r="G40" s="313" t="s">
        <v>55</v>
      </c>
      <c r="H40" s="313" t="s">
        <v>2146</v>
      </c>
      <c r="I40" s="313" t="s">
        <v>2347</v>
      </c>
      <c r="J40" s="313" t="s">
        <v>2349</v>
      </c>
      <c r="K40" s="314">
        <v>44671</v>
      </c>
      <c r="L40" s="313" t="s">
        <v>105</v>
      </c>
      <c r="M40" s="313" t="s">
        <v>2366</v>
      </c>
      <c r="N40" s="313" t="s">
        <v>107</v>
      </c>
      <c r="O40" s="315">
        <v>2</v>
      </c>
      <c r="P40" s="315">
        <v>3</v>
      </c>
      <c r="Q40" s="332">
        <v>8066</v>
      </c>
      <c r="R40" s="317">
        <v>0.03</v>
      </c>
      <c r="S40" s="333">
        <v>242</v>
      </c>
      <c r="T40" s="317">
        <v>0</v>
      </c>
      <c r="U40" s="333">
        <v>0</v>
      </c>
      <c r="V40" s="317">
        <v>3.0002479543763949E-2</v>
      </c>
      <c r="W40" s="333">
        <v>242</v>
      </c>
      <c r="X40" s="333">
        <v>8308</v>
      </c>
      <c r="Y40" s="334">
        <v>8500</v>
      </c>
      <c r="Z40" s="335">
        <v>434</v>
      </c>
      <c r="AA40" s="321">
        <v>5.3800000000000001E-2</v>
      </c>
      <c r="AB40" s="322" t="s">
        <v>403</v>
      </c>
      <c r="AC40" s="336"/>
      <c r="AD40" s="336"/>
      <c r="AE40" s="336"/>
      <c r="AF40" s="324"/>
      <c r="AG40" s="332">
        <v>0</v>
      </c>
      <c r="AH40" s="337">
        <v>8500</v>
      </c>
      <c r="AI40" s="326">
        <v>434</v>
      </c>
      <c r="AJ40" s="327">
        <v>5.3806099677659258E-2</v>
      </c>
      <c r="AK40" s="328">
        <v>14</v>
      </c>
      <c r="AL40" s="328">
        <v>450</v>
      </c>
      <c r="AM40" s="328"/>
      <c r="AN40" s="328">
        <v>688</v>
      </c>
      <c r="AO40" s="328">
        <v>125088</v>
      </c>
      <c r="AP40" s="315">
        <v>3</v>
      </c>
      <c r="AQ40" s="328"/>
      <c r="AR40" s="329" t="s">
        <v>2367</v>
      </c>
      <c r="AS40" s="329" t="s">
        <v>2563</v>
      </c>
      <c r="AT40" s="313" t="s">
        <v>2350</v>
      </c>
      <c r="AU40" s="313" t="s">
        <v>61</v>
      </c>
      <c r="AV40" s="399" t="s">
        <v>425</v>
      </c>
      <c r="AW40" s="401"/>
      <c r="AX40" s="401"/>
      <c r="AY40" s="145" t="s">
        <v>134</v>
      </c>
      <c r="BA40" s="21" t="str">
        <f>VLOOKUP(表1[[#This Row],[Pers.no.]],'[6]Person Detail'!$B:$L,11,0)</f>
        <v>50-70</v>
      </c>
      <c r="BB40" s="404">
        <f>VLOOKUP(表1[[#This Row],[Pers.no.]],'[6]Person Detail'!$B:$R,17,0)</f>
        <v>0.92728882144663627</v>
      </c>
      <c r="BC40" s="404">
        <f>VLOOKUP(表1[[#This Row],[Pers.no.]],'[6]Person Detail'!$B:$W,21,0)</f>
        <v>0.9282278481012658</v>
      </c>
      <c r="BD40" s="404">
        <f>VLOOKUP(表1[[#This Row],[Pers.no.]],'[6]Person Detail'!$B:$W,22,0)</f>
        <v>0.92293411996066865</v>
      </c>
    </row>
    <row r="41" spans="1:56" ht="19.95" customHeight="1">
      <c r="A41" s="460"/>
      <c r="B41" s="5" t="s">
        <v>562</v>
      </c>
      <c r="C41" s="313">
        <v>1118315</v>
      </c>
      <c r="D41" s="313" t="s">
        <v>878</v>
      </c>
      <c r="E41" s="313" t="s">
        <v>879</v>
      </c>
      <c r="F41" s="313" t="s">
        <v>54</v>
      </c>
      <c r="G41" s="313" t="s">
        <v>55</v>
      </c>
      <c r="H41" s="313" t="s">
        <v>564</v>
      </c>
      <c r="I41" s="313" t="s">
        <v>2504</v>
      </c>
      <c r="J41" s="313" t="s">
        <v>2505</v>
      </c>
      <c r="K41" s="314">
        <v>39295</v>
      </c>
      <c r="L41" s="313" t="s">
        <v>105</v>
      </c>
      <c r="M41" s="313" t="s">
        <v>105</v>
      </c>
      <c r="N41" s="313" t="s">
        <v>107</v>
      </c>
      <c r="O41" s="315">
        <v>2</v>
      </c>
      <c r="P41" s="315">
        <v>3</v>
      </c>
      <c r="Q41" s="332">
        <v>6926</v>
      </c>
      <c r="R41" s="317">
        <v>0.03</v>
      </c>
      <c r="S41" s="333">
        <v>208</v>
      </c>
      <c r="T41" s="317">
        <v>0</v>
      </c>
      <c r="U41" s="333">
        <v>0</v>
      </c>
      <c r="V41" s="317">
        <v>3.003176436615651E-2</v>
      </c>
      <c r="W41" s="333">
        <v>208</v>
      </c>
      <c r="X41" s="333">
        <v>7134</v>
      </c>
      <c r="Y41" s="334">
        <v>7285</v>
      </c>
      <c r="Z41" s="335">
        <v>359</v>
      </c>
      <c r="AA41" s="321">
        <v>5.1799999999999999E-2</v>
      </c>
      <c r="AB41" s="322" t="s">
        <v>403</v>
      </c>
      <c r="AC41" s="336"/>
      <c r="AD41" s="336"/>
      <c r="AE41" s="336"/>
      <c r="AF41" s="324"/>
      <c r="AG41" s="332">
        <v>0</v>
      </c>
      <c r="AH41" s="337">
        <v>7285</v>
      </c>
      <c r="AI41" s="326">
        <v>359</v>
      </c>
      <c r="AJ41" s="327">
        <v>5.1833670228125905E-2</v>
      </c>
      <c r="AK41" s="328">
        <v>14</v>
      </c>
      <c r="AL41" s="328">
        <v>550</v>
      </c>
      <c r="AM41" s="328"/>
      <c r="AN41" s="328">
        <v>688</v>
      </c>
      <c r="AO41" s="328">
        <v>109278</v>
      </c>
      <c r="AP41" s="315">
        <v>3</v>
      </c>
      <c r="AQ41" s="328"/>
      <c r="AR41" s="329" t="s">
        <v>179</v>
      </c>
      <c r="AS41" s="329" t="s">
        <v>179</v>
      </c>
      <c r="AT41" s="313" t="s">
        <v>518</v>
      </c>
      <c r="AU41" s="313" t="s">
        <v>424</v>
      </c>
      <c r="AV41" s="399" t="s">
        <v>374</v>
      </c>
      <c r="AW41" s="401"/>
      <c r="AX41" s="401"/>
      <c r="AY41" s="349" t="s">
        <v>134</v>
      </c>
      <c r="BA41" s="21" t="str">
        <f>VLOOKUP(表1[[#This Row],[Pers.no.]],'[6]Person Detail'!$B:$L,11,0)</f>
        <v>70-90</v>
      </c>
      <c r="BB41" s="404">
        <f>VLOOKUP(表1[[#This Row],[Pers.no.]],'[6]Person Detail'!$B:$R,17,0)</f>
        <v>0.98954523942692418</v>
      </c>
      <c r="BC41" s="404">
        <f>VLOOKUP(表1[[#This Row],[Pers.no.]],'[6]Person Detail'!$B:$W,21,0)</f>
        <v>0.96638655462184875</v>
      </c>
      <c r="BD41" s="404">
        <f>VLOOKUP(表1[[#This Row],[Pers.no.]],'[6]Person Detail'!$B:$W,22,0)</f>
        <v>0.94818181818181824</v>
      </c>
    </row>
    <row r="42" spans="1:56" ht="19.95" customHeight="1">
      <c r="A42" s="460"/>
      <c r="B42" s="5" t="s">
        <v>562</v>
      </c>
      <c r="C42" s="5">
        <v>1716016</v>
      </c>
      <c r="D42" s="5" t="s">
        <v>2388</v>
      </c>
      <c r="E42" s="5" t="s">
        <v>2389</v>
      </c>
      <c r="F42" s="5" t="s">
        <v>54</v>
      </c>
      <c r="G42" s="5" t="s">
        <v>55</v>
      </c>
      <c r="H42" s="5" t="s">
        <v>2146</v>
      </c>
      <c r="I42" s="5" t="s">
        <v>2348</v>
      </c>
      <c r="J42" s="5" t="s">
        <v>2349</v>
      </c>
      <c r="K42" s="6">
        <v>43678</v>
      </c>
      <c r="L42" s="5" t="s">
        <v>285</v>
      </c>
      <c r="M42" s="5" t="s">
        <v>2390</v>
      </c>
      <c r="N42" s="5" t="s">
        <v>286</v>
      </c>
      <c r="O42" s="7">
        <v>2</v>
      </c>
      <c r="P42" s="7">
        <v>3</v>
      </c>
      <c r="Q42" s="350">
        <v>6830</v>
      </c>
      <c r="R42" s="361">
        <v>0.03</v>
      </c>
      <c r="S42" s="352">
        <v>205</v>
      </c>
      <c r="T42" s="361">
        <v>0</v>
      </c>
      <c r="U42" s="352">
        <v>0</v>
      </c>
      <c r="V42" s="361">
        <v>3.0014641288433383E-2</v>
      </c>
      <c r="W42" s="352">
        <v>205</v>
      </c>
      <c r="X42" s="352">
        <v>7035</v>
      </c>
      <c r="Y42" s="353">
        <v>7175</v>
      </c>
      <c r="Z42" s="354">
        <v>345</v>
      </c>
      <c r="AA42" s="362">
        <v>5.0500000000000003E-2</v>
      </c>
      <c r="AB42" s="363" t="s">
        <v>403</v>
      </c>
      <c r="AC42" s="357"/>
      <c r="AD42" s="357"/>
      <c r="AE42" s="357"/>
      <c r="AF42" s="364"/>
      <c r="AG42" s="350">
        <v>0</v>
      </c>
      <c r="AH42" s="359">
        <v>7175</v>
      </c>
      <c r="AI42" s="18">
        <v>345</v>
      </c>
      <c r="AJ42" s="365">
        <v>5.051244509516839E-2</v>
      </c>
      <c r="AK42" s="20">
        <v>14</v>
      </c>
      <c r="AL42" s="20">
        <v>450</v>
      </c>
      <c r="AM42" s="20"/>
      <c r="AN42" s="20">
        <v>688</v>
      </c>
      <c r="AO42" s="20">
        <v>106538</v>
      </c>
      <c r="AP42" s="7">
        <v>3</v>
      </c>
      <c r="AQ42" s="20"/>
      <c r="AR42" s="21" t="s">
        <v>2367</v>
      </c>
      <c r="AS42" s="21" t="s">
        <v>2563</v>
      </c>
      <c r="AT42" s="5" t="s">
        <v>2350</v>
      </c>
      <c r="AU42" s="5" t="s">
        <v>61</v>
      </c>
      <c r="AV42" s="399" t="s">
        <v>425</v>
      </c>
      <c r="AW42" s="401"/>
      <c r="AX42" s="401"/>
      <c r="AY42" s="145" t="s">
        <v>134</v>
      </c>
      <c r="BA42" s="21" t="str">
        <f>VLOOKUP(表1[[#This Row],[Pers.no.]],'[6]Person Detail'!$B:$L,11,0)</f>
        <v>&gt;90</v>
      </c>
      <c r="BB42" s="404">
        <f>VLOOKUP(表1[[#This Row],[Pers.no.]],'[6]Person Detail'!$B:$R,17,0)</f>
        <v>1.1335449735449736</v>
      </c>
      <c r="BC42" s="404">
        <f>VLOOKUP(表1[[#This Row],[Pers.no.]],'[6]Person Detail'!$B:$W,21,0)</f>
        <v>1.0154035736290818</v>
      </c>
      <c r="BD42" s="404">
        <f>VLOOKUP(表1[[#This Row],[Pers.no.]],'[6]Person Detail'!$B:$W,22,0)</f>
        <v>1.0216006646358349</v>
      </c>
    </row>
    <row r="43" spans="1:56" ht="19.95" customHeight="1">
      <c r="A43" s="460"/>
      <c r="B43" s="5" t="s">
        <v>562</v>
      </c>
      <c r="C43" s="5">
        <v>1707035</v>
      </c>
      <c r="D43" s="5" t="s">
        <v>2376</v>
      </c>
      <c r="E43" s="5" t="s">
        <v>2377</v>
      </c>
      <c r="F43" s="5" t="s">
        <v>54</v>
      </c>
      <c r="G43" s="5" t="s">
        <v>55</v>
      </c>
      <c r="H43" s="5" t="s">
        <v>2146</v>
      </c>
      <c r="I43" s="5" t="s">
        <v>2379</v>
      </c>
      <c r="J43" s="5" t="s">
        <v>2352</v>
      </c>
      <c r="K43" s="6">
        <v>40391</v>
      </c>
      <c r="L43" s="5" t="s">
        <v>80</v>
      </c>
      <c r="M43" s="5" t="s">
        <v>2380</v>
      </c>
      <c r="N43" s="5" t="s">
        <v>66</v>
      </c>
      <c r="O43" s="7">
        <v>2</v>
      </c>
      <c r="P43" s="7">
        <v>3</v>
      </c>
      <c r="Q43" s="350">
        <v>10680</v>
      </c>
      <c r="R43" s="361">
        <v>0.03</v>
      </c>
      <c r="S43" s="352">
        <v>320</v>
      </c>
      <c r="T43" s="361">
        <v>0</v>
      </c>
      <c r="U43" s="352">
        <v>0</v>
      </c>
      <c r="V43" s="361">
        <v>2.9962546816479401E-2</v>
      </c>
      <c r="W43" s="352">
        <v>320</v>
      </c>
      <c r="X43" s="352">
        <v>11000</v>
      </c>
      <c r="Y43" s="353">
        <v>11215</v>
      </c>
      <c r="Z43" s="354">
        <v>535</v>
      </c>
      <c r="AA43" s="362">
        <v>5.0099999999999999E-2</v>
      </c>
      <c r="AB43" s="363" t="s">
        <v>403</v>
      </c>
      <c r="AC43" s="357"/>
      <c r="AD43" s="357"/>
      <c r="AE43" s="357"/>
      <c r="AF43" s="364"/>
      <c r="AG43" s="350">
        <v>0</v>
      </c>
      <c r="AH43" s="359">
        <v>11215</v>
      </c>
      <c r="AI43" s="18">
        <v>535</v>
      </c>
      <c r="AJ43" s="365">
        <v>5.0093632958801537E-2</v>
      </c>
      <c r="AK43" s="20">
        <v>14</v>
      </c>
      <c r="AL43" s="20">
        <v>450</v>
      </c>
      <c r="AM43" s="20"/>
      <c r="AN43" s="20">
        <v>688</v>
      </c>
      <c r="AO43" s="20">
        <v>163098</v>
      </c>
      <c r="AP43" s="7">
        <v>3</v>
      </c>
      <c r="AQ43" s="20"/>
      <c r="AR43" s="21" t="s">
        <v>2381</v>
      </c>
      <c r="AS43" s="21" t="s">
        <v>2563</v>
      </c>
      <c r="AT43" s="5" t="s">
        <v>2350</v>
      </c>
      <c r="AU43" s="5" t="s">
        <v>61</v>
      </c>
      <c r="AV43" s="399" t="s">
        <v>425</v>
      </c>
      <c r="AW43" s="401"/>
      <c r="AX43" s="401"/>
      <c r="AY43" s="145" t="s">
        <v>134</v>
      </c>
      <c r="BA43" s="21" t="str">
        <f>VLOOKUP(表1[[#This Row],[Pers.no.]],'[6]Person Detail'!$B:$L,11,0)</f>
        <v>50-70</v>
      </c>
      <c r="BB43" s="404">
        <f>VLOOKUP(表1[[#This Row],[Pers.no.]],'[6]Person Detail'!$B:$R,17,0)</f>
        <v>0.83472432979261513</v>
      </c>
      <c r="BC43" s="404">
        <f>VLOOKUP(表1[[#This Row],[Pers.no.]],'[6]Person Detail'!$B:$W,21,0)</f>
        <v>0.8355696202531645</v>
      </c>
      <c r="BD43" s="404">
        <f>VLOOKUP(表1[[#This Row],[Pers.no.]],'[6]Person Detail'!$B:$W,22,0)</f>
        <v>0.81747787610619471</v>
      </c>
    </row>
    <row r="44" spans="1:56" ht="19.95" customHeight="1">
      <c r="A44" s="460"/>
      <c r="B44" s="5" t="s">
        <v>562</v>
      </c>
      <c r="C44" s="5">
        <v>1710029</v>
      </c>
      <c r="D44" s="5" t="s">
        <v>2384</v>
      </c>
      <c r="E44" s="5" t="s">
        <v>2385</v>
      </c>
      <c r="F44" s="5" t="s">
        <v>54</v>
      </c>
      <c r="G44" s="5" t="s">
        <v>55</v>
      </c>
      <c r="H44" s="5" t="s">
        <v>2146</v>
      </c>
      <c r="I44" s="5" t="s">
        <v>2358</v>
      </c>
      <c r="J44" s="5" t="s">
        <v>2349</v>
      </c>
      <c r="K44" s="6">
        <v>41460</v>
      </c>
      <c r="L44" s="5" t="s">
        <v>388</v>
      </c>
      <c r="M44" s="5" t="s">
        <v>2386</v>
      </c>
      <c r="N44" s="5" t="s">
        <v>286</v>
      </c>
      <c r="O44" s="7">
        <v>2</v>
      </c>
      <c r="P44" s="7">
        <v>3</v>
      </c>
      <c r="Q44" s="350">
        <v>7000</v>
      </c>
      <c r="R44" s="361">
        <v>2.5000000000000001E-2</v>
      </c>
      <c r="S44" s="352">
        <v>175</v>
      </c>
      <c r="T44" s="361">
        <v>0</v>
      </c>
      <c r="U44" s="352">
        <v>0</v>
      </c>
      <c r="V44" s="361">
        <v>2.5000000000000001E-2</v>
      </c>
      <c r="W44" s="352">
        <v>175</v>
      </c>
      <c r="X44" s="352">
        <v>7175</v>
      </c>
      <c r="Y44" s="353">
        <v>7350</v>
      </c>
      <c r="Z44" s="354">
        <v>350</v>
      </c>
      <c r="AA44" s="362">
        <v>0.05</v>
      </c>
      <c r="AB44" s="363" t="s">
        <v>400</v>
      </c>
      <c r="AC44" s="357"/>
      <c r="AD44" s="357"/>
      <c r="AE44" s="357"/>
      <c r="AF44" s="364"/>
      <c r="AG44" s="350">
        <v>0</v>
      </c>
      <c r="AH44" s="359">
        <v>7350</v>
      </c>
      <c r="AI44" s="18">
        <v>350</v>
      </c>
      <c r="AJ44" s="365">
        <v>5.0000000000000044E-2</v>
      </c>
      <c r="AK44" s="20">
        <v>14</v>
      </c>
      <c r="AL44" s="20">
        <v>550</v>
      </c>
      <c r="AM44" s="20"/>
      <c r="AN44" s="20">
        <v>688</v>
      </c>
      <c r="AO44" s="20">
        <v>110188</v>
      </c>
      <c r="AP44" s="7">
        <v>3</v>
      </c>
      <c r="AQ44" s="20"/>
      <c r="AR44" s="21" t="s">
        <v>2367</v>
      </c>
      <c r="AS44" s="21" t="s">
        <v>2563</v>
      </c>
      <c r="AT44" s="5" t="s">
        <v>2350</v>
      </c>
      <c r="AU44" s="5" t="s">
        <v>61</v>
      </c>
      <c r="AV44" s="399" t="s">
        <v>425</v>
      </c>
      <c r="AW44" s="401"/>
      <c r="AX44" s="401"/>
      <c r="AY44" s="349" t="s">
        <v>134</v>
      </c>
      <c r="BA44" s="21" t="str">
        <f>VLOOKUP(表1[[#This Row],[Pers.no.]],'[6]Person Detail'!$B:$L,11,0)</f>
        <v>70-90</v>
      </c>
      <c r="BB44" s="404">
        <f>VLOOKUP(表1[[#This Row],[Pers.no.]],'[6]Person Detail'!$B:$R,17,0)</f>
        <v>1.0669879103385966</v>
      </c>
      <c r="BC44" s="404">
        <f>VLOOKUP(表1[[#This Row],[Pers.no.]],'[6]Person Detail'!$B:$W,21,0)</f>
        <v>1.0420168067226891</v>
      </c>
      <c r="BD44" s="404">
        <f>VLOOKUP(表1[[#This Row],[Pers.no.]],'[6]Person Detail'!$B:$W,22,0)</f>
        <v>1</v>
      </c>
    </row>
    <row r="45" spans="1:56" ht="19.95" customHeight="1">
      <c r="A45" s="460"/>
      <c r="B45" s="5" t="s">
        <v>562</v>
      </c>
      <c r="C45" s="5">
        <v>1120179</v>
      </c>
      <c r="D45" s="5" t="s">
        <v>2296</v>
      </c>
      <c r="E45" s="5" t="s">
        <v>2297</v>
      </c>
      <c r="F45" s="5" t="s">
        <v>54</v>
      </c>
      <c r="G45" s="5" t="s">
        <v>55</v>
      </c>
      <c r="H45" s="5" t="s">
        <v>2146</v>
      </c>
      <c r="I45" s="5" t="s">
        <v>2245</v>
      </c>
      <c r="J45" s="5" t="s">
        <v>2246</v>
      </c>
      <c r="K45" s="6">
        <v>42835</v>
      </c>
      <c r="L45" s="5" t="s">
        <v>105</v>
      </c>
      <c r="M45" s="5" t="s">
        <v>105</v>
      </c>
      <c r="N45" s="5" t="s">
        <v>107</v>
      </c>
      <c r="O45" s="7">
        <v>2</v>
      </c>
      <c r="P45" s="7">
        <v>3</v>
      </c>
      <c r="Q45" s="350">
        <v>8780</v>
      </c>
      <c r="R45" s="361">
        <v>2.5000000000000001E-2</v>
      </c>
      <c r="S45" s="352">
        <v>220</v>
      </c>
      <c r="T45" s="361">
        <v>0</v>
      </c>
      <c r="U45" s="352">
        <v>0</v>
      </c>
      <c r="V45" s="361">
        <v>2.5056947608200455E-2</v>
      </c>
      <c r="W45" s="352">
        <v>220</v>
      </c>
      <c r="X45" s="352">
        <v>9000</v>
      </c>
      <c r="Y45" s="353">
        <v>9200</v>
      </c>
      <c r="Z45" s="354">
        <v>420</v>
      </c>
      <c r="AA45" s="362">
        <v>4.7800000000000002E-2</v>
      </c>
      <c r="AB45" s="363" t="s">
        <v>505</v>
      </c>
      <c r="AC45" s="357"/>
      <c r="AD45" s="357"/>
      <c r="AE45" s="357"/>
      <c r="AF45" s="364"/>
      <c r="AG45" s="350">
        <v>0</v>
      </c>
      <c r="AH45" s="359">
        <v>9200</v>
      </c>
      <c r="AI45" s="18">
        <v>420</v>
      </c>
      <c r="AJ45" s="365">
        <v>4.7835990888382751E-2</v>
      </c>
      <c r="AK45" s="20">
        <v>14</v>
      </c>
      <c r="AL45" s="20">
        <v>450</v>
      </c>
      <c r="AM45" s="20"/>
      <c r="AN45" s="20">
        <v>688</v>
      </c>
      <c r="AO45" s="20">
        <v>134888</v>
      </c>
      <c r="AP45" s="7">
        <v>3</v>
      </c>
      <c r="AQ45" s="20"/>
      <c r="AR45" s="287" t="s">
        <v>2298</v>
      </c>
      <c r="AS45" s="21" t="s">
        <v>2563</v>
      </c>
      <c r="AT45" s="5" t="s">
        <v>2202</v>
      </c>
      <c r="AU45" s="5" t="s">
        <v>2203</v>
      </c>
      <c r="AV45" s="399" t="s">
        <v>425</v>
      </c>
      <c r="AW45" s="401"/>
      <c r="AX45" s="401"/>
      <c r="AY45" s="349" t="s">
        <v>134</v>
      </c>
      <c r="BA45" s="21" t="str">
        <f>VLOOKUP(表1[[#This Row],[Pers.no.]],'[6]Person Detail'!$B:$L,11,0)</f>
        <v>70-90</v>
      </c>
      <c r="BB45" s="404">
        <f>VLOOKUP(表1[[#This Row],[Pers.no.]],'[6]Person Detail'!$B:$R,17,0)</f>
        <v>1.2127522264767887</v>
      </c>
      <c r="BC45" s="404">
        <f>VLOOKUP(表1[[#This Row],[Pers.no.]],'[6]Person Detail'!$B:$W,21,0)</f>
        <v>1.1843697478991597</v>
      </c>
      <c r="BD45" s="404">
        <f>VLOOKUP(表1[[#This Row],[Pers.no.]],'[6]Person Detail'!$B:$W,22,0)</f>
        <v>1.1364332015810277</v>
      </c>
    </row>
    <row r="46" spans="1:56" ht="19.95" customHeight="1">
      <c r="A46" s="460"/>
      <c r="B46" s="5" t="s">
        <v>562</v>
      </c>
      <c r="C46" s="5">
        <v>1132189</v>
      </c>
      <c r="D46" s="5" t="s">
        <v>2368</v>
      </c>
      <c r="E46" s="5" t="s">
        <v>2369</v>
      </c>
      <c r="F46" s="5" t="s">
        <v>54</v>
      </c>
      <c r="G46" s="5" t="s">
        <v>55</v>
      </c>
      <c r="H46" s="5" t="s">
        <v>2146</v>
      </c>
      <c r="I46" s="5" t="s">
        <v>2358</v>
      </c>
      <c r="J46" s="5" t="s">
        <v>2349</v>
      </c>
      <c r="K46" s="6">
        <v>40735</v>
      </c>
      <c r="L46" s="5" t="s">
        <v>285</v>
      </c>
      <c r="M46" s="5" t="s">
        <v>285</v>
      </c>
      <c r="N46" s="5" t="s">
        <v>286</v>
      </c>
      <c r="O46" s="7">
        <v>2</v>
      </c>
      <c r="P46" s="7">
        <v>3</v>
      </c>
      <c r="Q46" s="350">
        <v>8000</v>
      </c>
      <c r="R46" s="361">
        <v>2.5000000000000001E-2</v>
      </c>
      <c r="S46" s="352">
        <v>200</v>
      </c>
      <c r="T46" s="361">
        <v>0</v>
      </c>
      <c r="U46" s="352">
        <v>0</v>
      </c>
      <c r="V46" s="361">
        <v>2.5000000000000001E-2</v>
      </c>
      <c r="W46" s="352">
        <v>200</v>
      </c>
      <c r="X46" s="352">
        <v>8200</v>
      </c>
      <c r="Y46" s="353">
        <v>8360</v>
      </c>
      <c r="Z46" s="354">
        <v>360</v>
      </c>
      <c r="AA46" s="362">
        <v>4.4999999999999998E-2</v>
      </c>
      <c r="AB46" s="363" t="s">
        <v>400</v>
      </c>
      <c r="AC46" s="357"/>
      <c r="AD46" s="357"/>
      <c r="AE46" s="357"/>
      <c r="AF46" s="364"/>
      <c r="AG46" s="350">
        <v>0</v>
      </c>
      <c r="AH46" s="359">
        <v>8360</v>
      </c>
      <c r="AI46" s="18">
        <v>360</v>
      </c>
      <c r="AJ46" s="365">
        <v>4.4999999999999929E-2</v>
      </c>
      <c r="AK46" s="20">
        <v>14</v>
      </c>
      <c r="AL46" s="20">
        <v>450</v>
      </c>
      <c r="AM46" s="20"/>
      <c r="AN46" s="20">
        <v>688</v>
      </c>
      <c r="AO46" s="20">
        <v>123128</v>
      </c>
      <c r="AP46" s="7">
        <v>3</v>
      </c>
      <c r="AQ46" s="20"/>
      <c r="AR46" s="21" t="s">
        <v>2370</v>
      </c>
      <c r="AS46" s="21" t="s">
        <v>2563</v>
      </c>
      <c r="AT46" s="5" t="s">
        <v>2350</v>
      </c>
      <c r="AU46" s="5" t="s">
        <v>61</v>
      </c>
      <c r="AV46" s="399" t="s">
        <v>425</v>
      </c>
      <c r="AW46" s="401"/>
      <c r="AX46" s="401"/>
      <c r="AY46" s="349" t="s">
        <v>134</v>
      </c>
      <c r="BA46" s="21" t="str">
        <f>VLOOKUP(表1[[#This Row],[Pers.no.]],'[6]Person Detail'!$B:$L,11,0)</f>
        <v>90-110</v>
      </c>
      <c r="BB46" s="404">
        <f>VLOOKUP(表1[[#This Row],[Pers.no.]],'[6]Person Detail'!$B:$R,17,0)</f>
        <v>1.338095238095238</v>
      </c>
      <c r="BC46" s="404">
        <f>VLOOKUP(表1[[#This Row],[Pers.no.]],'[6]Person Detail'!$B:$W,21,0)</f>
        <v>1.1986350063984075</v>
      </c>
      <c r="BD46" s="404">
        <f>VLOOKUP(表1[[#This Row],[Pers.no.]],'[6]Person Detail'!$B:$W,22,0)</f>
        <v>1.2840395089079664</v>
      </c>
    </row>
    <row r="47" spans="1:56" ht="19.95" customHeight="1">
      <c r="A47" s="460"/>
      <c r="B47" s="5" t="s">
        <v>562</v>
      </c>
      <c r="C47" s="5">
        <v>11021405</v>
      </c>
      <c r="D47" s="5" t="s">
        <v>723</v>
      </c>
      <c r="E47" s="5" t="s">
        <v>724</v>
      </c>
      <c r="F47" s="5" t="s">
        <v>725</v>
      </c>
      <c r="G47" s="5" t="s">
        <v>55</v>
      </c>
      <c r="H47" s="5" t="s">
        <v>736</v>
      </c>
      <c r="I47" s="5" t="s">
        <v>716</v>
      </c>
      <c r="J47" s="5" t="s">
        <v>717</v>
      </c>
      <c r="K47" s="6">
        <v>45553</v>
      </c>
      <c r="L47" s="5" t="s">
        <v>388</v>
      </c>
      <c r="M47" s="5" t="s">
        <v>388</v>
      </c>
      <c r="N47" s="5" t="s">
        <v>107</v>
      </c>
      <c r="O47" s="7">
        <v>2</v>
      </c>
      <c r="P47" s="7">
        <v>3</v>
      </c>
      <c r="Q47" s="350">
        <v>7050</v>
      </c>
      <c r="R47" s="361">
        <v>0</v>
      </c>
      <c r="S47" s="352">
        <v>0</v>
      </c>
      <c r="T47" s="361">
        <v>0</v>
      </c>
      <c r="U47" s="352">
        <v>0</v>
      </c>
      <c r="V47" s="361">
        <v>0</v>
      </c>
      <c r="W47" s="352">
        <v>0</v>
      </c>
      <c r="X47" s="352">
        <v>7050</v>
      </c>
      <c r="Y47" s="353">
        <v>7350</v>
      </c>
      <c r="Z47" s="354">
        <v>300</v>
      </c>
      <c r="AA47" s="362">
        <v>4.2599999999999999E-2</v>
      </c>
      <c r="AB47" s="363" t="s">
        <v>385</v>
      </c>
      <c r="AC47" s="357"/>
      <c r="AD47" s="357"/>
      <c r="AE47" s="357"/>
      <c r="AF47" s="364"/>
      <c r="AG47" s="350">
        <v>0</v>
      </c>
      <c r="AH47" s="359">
        <v>7350</v>
      </c>
      <c r="AI47" s="18">
        <v>300</v>
      </c>
      <c r="AJ47" s="365">
        <v>4.2553191489361764E-2</v>
      </c>
      <c r="AK47" s="20">
        <v>14</v>
      </c>
      <c r="AL47" s="20">
        <v>450</v>
      </c>
      <c r="AM47" s="20"/>
      <c r="AN47" s="20">
        <v>0</v>
      </c>
      <c r="AO47" s="20">
        <v>108300</v>
      </c>
      <c r="AP47" s="7">
        <v>3</v>
      </c>
      <c r="AQ47" s="20"/>
      <c r="AR47" s="21" t="s">
        <v>726</v>
      </c>
      <c r="AS47" s="21" t="s">
        <v>349</v>
      </c>
      <c r="AT47" s="5" t="s">
        <v>718</v>
      </c>
      <c r="AU47" s="5" t="s">
        <v>261</v>
      </c>
      <c r="AV47" s="399" t="s">
        <v>374</v>
      </c>
      <c r="AW47" s="401"/>
      <c r="AX47" s="401"/>
      <c r="AY47" s="145" t="s">
        <v>134</v>
      </c>
      <c r="BA47" s="21" t="str">
        <f>VLOOKUP(表1[[#This Row],[Pers.no.]],'[6]Person Detail'!$B:$L,11,0)</f>
        <v>70-90</v>
      </c>
      <c r="BB47" s="404">
        <f>VLOOKUP(表1[[#This Row],[Pers.no.]],'[6]Person Detail'!$B:$R,17,0)</f>
        <v>1.0692198581560284</v>
      </c>
      <c r="BC47" s="404">
        <f>VLOOKUP(表1[[#This Row],[Pers.no.]],'[6]Person Detail'!$B:$W,21,0)</f>
        <v>1</v>
      </c>
      <c r="BD47" s="404">
        <f>VLOOKUP(表1[[#This Row],[Pers.no.]],'[6]Person Detail'!$B:$W,22,0)</f>
        <v>1</v>
      </c>
    </row>
    <row r="48" spans="1:56" ht="19.95" customHeight="1">
      <c r="A48" s="460"/>
      <c r="B48" s="5" t="s">
        <v>562</v>
      </c>
      <c r="C48" s="5">
        <v>1117218</v>
      </c>
      <c r="D48" s="5" t="s">
        <v>2497</v>
      </c>
      <c r="E48" s="5" t="s">
        <v>2498</v>
      </c>
      <c r="F48" s="5" t="s">
        <v>54</v>
      </c>
      <c r="G48" s="5" t="s">
        <v>55</v>
      </c>
      <c r="H48" s="5" t="s">
        <v>564</v>
      </c>
      <c r="I48" s="5" t="s">
        <v>2462</v>
      </c>
      <c r="J48" s="5" t="s">
        <v>2463</v>
      </c>
      <c r="K48" s="6">
        <v>38566</v>
      </c>
      <c r="L48" s="5" t="s">
        <v>432</v>
      </c>
      <c r="M48" s="5" t="s">
        <v>2499</v>
      </c>
      <c r="N48" s="5" t="s">
        <v>89</v>
      </c>
      <c r="O48" s="7">
        <v>2</v>
      </c>
      <c r="P48" s="7">
        <v>3</v>
      </c>
      <c r="Q48" s="350">
        <v>9600</v>
      </c>
      <c r="R48" s="361">
        <v>2.5000000000000001E-2</v>
      </c>
      <c r="S48" s="352">
        <v>240</v>
      </c>
      <c r="T48" s="361">
        <v>0</v>
      </c>
      <c r="U48" s="352">
        <v>0</v>
      </c>
      <c r="V48" s="361">
        <v>2.5000000000000001E-2</v>
      </c>
      <c r="W48" s="352">
        <v>240</v>
      </c>
      <c r="X48" s="352">
        <v>9840</v>
      </c>
      <c r="Y48" s="353">
        <v>10000</v>
      </c>
      <c r="Z48" s="354">
        <v>400</v>
      </c>
      <c r="AA48" s="362">
        <v>4.1700000000000001E-2</v>
      </c>
      <c r="AB48" s="363" t="s">
        <v>400</v>
      </c>
      <c r="AC48" s="357"/>
      <c r="AD48" s="357"/>
      <c r="AE48" s="357"/>
      <c r="AF48" s="364"/>
      <c r="AG48" s="350">
        <v>0</v>
      </c>
      <c r="AH48" s="359">
        <v>10000</v>
      </c>
      <c r="AI48" s="18">
        <v>400</v>
      </c>
      <c r="AJ48" s="365">
        <v>4.1666666666666741E-2</v>
      </c>
      <c r="AK48" s="20">
        <v>14</v>
      </c>
      <c r="AL48" s="20">
        <v>450</v>
      </c>
      <c r="AM48" s="20"/>
      <c r="AN48" s="20">
        <v>688</v>
      </c>
      <c r="AO48" s="20">
        <v>146088</v>
      </c>
      <c r="AP48" s="7">
        <v>3</v>
      </c>
      <c r="AQ48" s="20"/>
      <c r="AR48" s="21" t="s">
        <v>179</v>
      </c>
      <c r="AS48" s="21" t="s">
        <v>179</v>
      </c>
      <c r="AT48" s="5" t="s">
        <v>2494</v>
      </c>
      <c r="AU48" s="5" t="s">
        <v>424</v>
      </c>
      <c r="AV48" s="399" t="s">
        <v>425</v>
      </c>
      <c r="AW48" s="401"/>
      <c r="AX48" s="401"/>
      <c r="AY48" s="145" t="s">
        <v>134</v>
      </c>
      <c r="BA48" s="21" t="str">
        <f>VLOOKUP(表1[[#This Row],[Pers.no.]],'[6]Person Detail'!$B:$L,11,0)</f>
        <v>70-90</v>
      </c>
      <c r="BB48" s="404">
        <f>VLOOKUP(表1[[#This Row],[Pers.no.]],'[6]Person Detail'!$B:$R,17,0)</f>
        <v>0.94978757839368799</v>
      </c>
      <c r="BC48" s="404">
        <f>VLOOKUP(表1[[#This Row],[Pers.no.]],'[6]Person Detail'!$B:$W,21,0)</f>
        <v>0.87328869047619051</v>
      </c>
      <c r="BD48" s="404">
        <f>VLOOKUP(表1[[#This Row],[Pers.no.]],'[6]Person Detail'!$B:$W,22,0)</f>
        <v>0.93248867445029648</v>
      </c>
    </row>
    <row r="49" spans="1:56" ht="19.95" customHeight="1">
      <c r="A49" s="460"/>
      <c r="B49" s="5" t="s">
        <v>562</v>
      </c>
      <c r="C49" s="5">
        <v>15004087</v>
      </c>
      <c r="D49" s="5" t="s">
        <v>1722</v>
      </c>
      <c r="E49" s="5" t="s">
        <v>1723</v>
      </c>
      <c r="F49" s="5" t="s">
        <v>54</v>
      </c>
      <c r="G49" s="5" t="s">
        <v>55</v>
      </c>
      <c r="H49" s="5" t="s">
        <v>1708</v>
      </c>
      <c r="I49" s="5" t="s">
        <v>1708</v>
      </c>
      <c r="J49" s="5" t="s">
        <v>1709</v>
      </c>
      <c r="K49" s="6">
        <v>40360</v>
      </c>
      <c r="L49" s="5" t="s">
        <v>1724</v>
      </c>
      <c r="M49" s="5" t="s">
        <v>1725</v>
      </c>
      <c r="N49" s="5" t="s">
        <v>59</v>
      </c>
      <c r="O49" s="7">
        <v>2</v>
      </c>
      <c r="P49" s="7">
        <v>3</v>
      </c>
      <c r="Q49" s="350">
        <v>21000</v>
      </c>
      <c r="R49" s="361">
        <v>2.5000000000000001E-2</v>
      </c>
      <c r="S49" s="352">
        <v>525</v>
      </c>
      <c r="T49" s="361">
        <v>0</v>
      </c>
      <c r="U49" s="352">
        <v>0</v>
      </c>
      <c r="V49" s="361">
        <v>2.5000000000000001E-2</v>
      </c>
      <c r="W49" s="352">
        <v>525</v>
      </c>
      <c r="X49" s="352">
        <v>21525</v>
      </c>
      <c r="Y49" s="353">
        <v>21800</v>
      </c>
      <c r="Z49" s="354">
        <v>800</v>
      </c>
      <c r="AA49" s="362">
        <v>3.8100000000000002E-2</v>
      </c>
      <c r="AB49" s="363" t="s">
        <v>400</v>
      </c>
      <c r="AC49" s="357"/>
      <c r="AD49" s="357"/>
      <c r="AE49" s="357"/>
      <c r="AF49" s="364"/>
      <c r="AG49" s="350">
        <v>0</v>
      </c>
      <c r="AH49" s="359">
        <v>21800</v>
      </c>
      <c r="AI49" s="18">
        <v>800</v>
      </c>
      <c r="AJ49" s="365">
        <v>3.8095238095238182E-2</v>
      </c>
      <c r="AK49" s="20">
        <v>14</v>
      </c>
      <c r="AL49" s="20">
        <v>450</v>
      </c>
      <c r="AM49" s="20"/>
      <c r="AN49" s="20">
        <v>688</v>
      </c>
      <c r="AO49" s="20">
        <v>311288</v>
      </c>
      <c r="AP49" s="7">
        <v>3</v>
      </c>
      <c r="AQ49" s="20"/>
      <c r="AR49" s="21" t="s">
        <v>1726</v>
      </c>
      <c r="AS49" s="21" t="s">
        <v>115</v>
      </c>
      <c r="AT49" s="5" t="s">
        <v>1710</v>
      </c>
      <c r="AU49" s="5" t="s">
        <v>76</v>
      </c>
      <c r="AV49" s="242"/>
      <c r="AW49" s="242"/>
      <c r="AX49" s="242"/>
      <c r="AY49" s="145" t="s">
        <v>134</v>
      </c>
      <c r="BA49" s="21" t="str">
        <f>VLOOKUP(表1[[#This Row],[Pers.no.]],'[6]Person Detail'!$B:$L,11,0)</f>
        <v>&gt;90</v>
      </c>
      <c r="BB49" s="404">
        <f>VLOOKUP(表1[[#This Row],[Pers.no.]],'[6]Person Detail'!$B:$R,17,0)</f>
        <v>1.1380880121396055</v>
      </c>
      <c r="BC49" s="404">
        <f>VLOOKUP(表1[[#This Row],[Pers.no.]],'[6]Person Detail'!$B:$W,21,0)</f>
        <v>1.139240506329114</v>
      </c>
      <c r="BD49" s="404">
        <f>VLOOKUP(表1[[#This Row],[Pers.no.]],'[6]Person Detail'!$B:$W,22,0)</f>
        <v>1.1061946902654867</v>
      </c>
    </row>
    <row r="50" spans="1:56" ht="19.95" customHeight="1">
      <c r="A50" s="460"/>
      <c r="B50" s="5" t="s">
        <v>562</v>
      </c>
      <c r="C50" s="5">
        <v>11016857</v>
      </c>
      <c r="D50" s="5" t="s">
        <v>1407</v>
      </c>
      <c r="E50" s="5" t="s">
        <v>1408</v>
      </c>
      <c r="F50" s="5" t="s">
        <v>54</v>
      </c>
      <c r="G50" s="5" t="s">
        <v>55</v>
      </c>
      <c r="H50" s="5" t="s">
        <v>1344</v>
      </c>
      <c r="I50" s="5" t="s">
        <v>1479</v>
      </c>
      <c r="J50" s="5" t="s">
        <v>1480</v>
      </c>
      <c r="K50" s="6">
        <v>43633</v>
      </c>
      <c r="L50" s="5" t="s">
        <v>110</v>
      </c>
      <c r="M50" s="5" t="s">
        <v>110</v>
      </c>
      <c r="N50" s="5" t="s">
        <v>89</v>
      </c>
      <c r="O50" s="7">
        <v>2</v>
      </c>
      <c r="P50" s="7">
        <v>4</v>
      </c>
      <c r="Q50" s="350">
        <v>14900</v>
      </c>
      <c r="R50" s="361">
        <v>2.2499999999999999E-2</v>
      </c>
      <c r="S50" s="352">
        <v>335</v>
      </c>
      <c r="T50" s="361">
        <v>0</v>
      </c>
      <c r="U50" s="352">
        <v>0</v>
      </c>
      <c r="V50" s="361">
        <v>2.2483221476510069E-2</v>
      </c>
      <c r="W50" s="352">
        <v>335</v>
      </c>
      <c r="X50" s="352">
        <v>15235</v>
      </c>
      <c r="Y50" s="353">
        <v>15410</v>
      </c>
      <c r="Z50" s="354">
        <v>510</v>
      </c>
      <c r="AA50" s="362">
        <v>3.4200000000000001E-2</v>
      </c>
      <c r="AB50" s="363" t="s">
        <v>2536</v>
      </c>
      <c r="AC50" s="357"/>
      <c r="AD50" s="357"/>
      <c r="AE50" s="357"/>
      <c r="AF50" s="364"/>
      <c r="AG50" s="350">
        <v>0</v>
      </c>
      <c r="AH50" s="359">
        <v>15410</v>
      </c>
      <c r="AI50" s="18">
        <v>510</v>
      </c>
      <c r="AJ50" s="365">
        <v>3.4228187919463027E-2</v>
      </c>
      <c r="AK50" s="20">
        <v>14</v>
      </c>
      <c r="AL50" s="20">
        <v>450</v>
      </c>
      <c r="AM50" s="20"/>
      <c r="AN50" s="20">
        <v>688</v>
      </c>
      <c r="AO50" s="20">
        <v>221828</v>
      </c>
      <c r="AP50" s="7">
        <v>3</v>
      </c>
      <c r="AQ50" s="20"/>
      <c r="AR50" s="21"/>
      <c r="AS50" s="21" t="s">
        <v>230</v>
      </c>
      <c r="AT50" s="5" t="s">
        <v>1476</v>
      </c>
      <c r="AU50" s="5" t="s">
        <v>173</v>
      </c>
      <c r="AV50" s="242"/>
      <c r="AW50" s="242"/>
      <c r="AX50" s="242"/>
      <c r="AY50" s="349" t="s">
        <v>134</v>
      </c>
      <c r="BA50" s="21" t="str">
        <f>VLOOKUP(表1[[#This Row],[Pers.no.]],'[6]Person Detail'!$B:$L,11,0)</f>
        <v>90-110</v>
      </c>
      <c r="BB50" s="404">
        <f>VLOOKUP(表1[[#This Row],[Pers.no.]],'[6]Person Detail'!$B:$R,17,0)</f>
        <v>1.3537566137566137</v>
      </c>
      <c r="BC50" s="404">
        <f>VLOOKUP(表1[[#This Row],[Pers.no.]],'[6]Person Detail'!$B:$W,21,0)</f>
        <v>1.2126641073036637</v>
      </c>
      <c r="BD50" s="404">
        <f>VLOOKUP(表1[[#This Row],[Pers.no.]],'[6]Person Detail'!$B:$W,22,0)</f>
        <v>1.3108095633711807</v>
      </c>
    </row>
    <row r="51" spans="1:56" ht="19.95" customHeight="1">
      <c r="A51" s="460"/>
      <c r="B51" s="372" t="s">
        <v>562</v>
      </c>
      <c r="C51" s="5">
        <v>15022173</v>
      </c>
      <c r="D51" s="5" t="s">
        <v>265</v>
      </c>
      <c r="E51" s="5" t="s">
        <v>266</v>
      </c>
      <c r="F51" s="5" t="s">
        <v>54</v>
      </c>
      <c r="G51" s="5" t="s">
        <v>55</v>
      </c>
      <c r="H51" s="5" t="s">
        <v>67</v>
      </c>
      <c r="I51" s="5" t="s">
        <v>257</v>
      </c>
      <c r="J51" s="5" t="s">
        <v>258</v>
      </c>
      <c r="K51" s="6">
        <v>44671</v>
      </c>
      <c r="L51" s="5" t="s">
        <v>105</v>
      </c>
      <c r="M51" s="5" t="s">
        <v>196</v>
      </c>
      <c r="N51" s="5" t="s">
        <v>107</v>
      </c>
      <c r="O51" s="7">
        <v>2</v>
      </c>
      <c r="P51" s="7">
        <v>3</v>
      </c>
      <c r="Q51" s="350">
        <v>10712</v>
      </c>
      <c r="R51" s="351">
        <v>0</v>
      </c>
      <c r="S51" s="352">
        <v>0</v>
      </c>
      <c r="T51" s="351">
        <v>0</v>
      </c>
      <c r="U51" s="352">
        <v>0</v>
      </c>
      <c r="V51" s="351">
        <v>0</v>
      </c>
      <c r="W51" s="352">
        <v>0</v>
      </c>
      <c r="X51" s="352">
        <v>10712</v>
      </c>
      <c r="Y51" s="353">
        <v>11067</v>
      </c>
      <c r="Z51" s="354">
        <v>355</v>
      </c>
      <c r="AA51" s="355">
        <v>3.3099999999999997E-2</v>
      </c>
      <c r="AB51" s="356" t="s">
        <v>385</v>
      </c>
      <c r="AC51" s="357"/>
      <c r="AD51" s="357"/>
      <c r="AE51" s="357"/>
      <c r="AF51" s="358"/>
      <c r="AG51" s="350">
        <v>0</v>
      </c>
      <c r="AH51" s="359">
        <v>11067</v>
      </c>
      <c r="AI51" s="18">
        <v>355</v>
      </c>
      <c r="AJ51" s="360">
        <v>3.3140403286034292E-2</v>
      </c>
      <c r="AK51" s="20">
        <v>14</v>
      </c>
      <c r="AL51" s="20">
        <v>450</v>
      </c>
      <c r="AM51" s="20"/>
      <c r="AN51" s="20">
        <v>688</v>
      </c>
      <c r="AO51" s="20">
        <v>161026</v>
      </c>
      <c r="AP51" s="7">
        <v>2</v>
      </c>
      <c r="AQ51" s="20"/>
      <c r="AR51" s="21" t="s">
        <v>267</v>
      </c>
      <c r="AS51" s="21" t="s">
        <v>132</v>
      </c>
      <c r="AT51" s="5" t="s">
        <v>260</v>
      </c>
      <c r="AU51" s="5" t="s">
        <v>261</v>
      </c>
      <c r="AV51" s="5" t="s">
        <v>62</v>
      </c>
      <c r="AW51" s="21" t="s">
        <v>133</v>
      </c>
      <c r="AX51" s="21" t="s">
        <v>134</v>
      </c>
      <c r="AY51" s="145" t="s">
        <v>134</v>
      </c>
      <c r="AZ51" t="s">
        <v>2564</v>
      </c>
      <c r="BA51" s="21" t="str">
        <f>VLOOKUP(表1[[#This Row],[Pers.no.]],'[6]Person Detail'!$B:$L,11,0)</f>
        <v>70-90</v>
      </c>
      <c r="BB51" s="404">
        <f>VLOOKUP(表1[[#This Row],[Pers.no.]],'[6]Person Detail'!$B:$R,17,0)</f>
        <v>1.0750556342302247</v>
      </c>
      <c r="BC51" s="404">
        <f>VLOOKUP(表1[[#This Row],[Pers.no.]],'[6]Person Detail'!$B:$W,21,0)</f>
        <v>0.98846726190476186</v>
      </c>
      <c r="BD51" s="404">
        <f>VLOOKUP(表1[[#This Row],[Pers.no.]],'[6]Person Detail'!$B:$W,22,0)</f>
        <v>0.99819527825862764</v>
      </c>
    </row>
    <row r="52" spans="1:56" ht="19.95" customHeight="1">
      <c r="A52" s="460"/>
      <c r="B52" s="5" t="s">
        <v>562</v>
      </c>
      <c r="C52" s="5">
        <v>1421065</v>
      </c>
      <c r="D52" s="5" t="s">
        <v>2460</v>
      </c>
      <c r="E52" s="5" t="s">
        <v>2461</v>
      </c>
      <c r="F52" s="5" t="s">
        <v>54</v>
      </c>
      <c r="G52" s="5" t="s">
        <v>55</v>
      </c>
      <c r="H52" s="5" t="s">
        <v>564</v>
      </c>
      <c r="I52" s="5" t="s">
        <v>2462</v>
      </c>
      <c r="J52" s="5" t="s">
        <v>2463</v>
      </c>
      <c r="K52" s="6">
        <v>39630</v>
      </c>
      <c r="L52" s="5" t="s">
        <v>150</v>
      </c>
      <c r="M52" s="5" t="s">
        <v>479</v>
      </c>
      <c r="N52" s="5" t="s">
        <v>59</v>
      </c>
      <c r="O52" s="7">
        <v>2</v>
      </c>
      <c r="P52" s="7">
        <v>3</v>
      </c>
      <c r="Q52" s="350">
        <v>23249</v>
      </c>
      <c r="R52" s="361">
        <v>0</v>
      </c>
      <c r="S52" s="352">
        <v>0</v>
      </c>
      <c r="T52" s="361">
        <v>0</v>
      </c>
      <c r="U52" s="352">
        <v>0</v>
      </c>
      <c r="V52" s="361">
        <v>0</v>
      </c>
      <c r="W52" s="352">
        <v>0</v>
      </c>
      <c r="X52" s="352">
        <v>23249</v>
      </c>
      <c r="Y52" s="353">
        <v>24000</v>
      </c>
      <c r="Z52" s="354">
        <v>751</v>
      </c>
      <c r="AA52" s="362">
        <v>3.2300000000000002E-2</v>
      </c>
      <c r="AB52" s="363" t="s">
        <v>385</v>
      </c>
      <c r="AC52" s="357"/>
      <c r="AD52" s="357"/>
      <c r="AE52" s="357"/>
      <c r="AF52" s="364"/>
      <c r="AG52" s="350">
        <v>0</v>
      </c>
      <c r="AH52" s="359">
        <v>24000</v>
      </c>
      <c r="AI52" s="18">
        <v>751</v>
      </c>
      <c r="AJ52" s="365">
        <v>3.2302464622134375E-2</v>
      </c>
      <c r="AK52" s="20">
        <v>14</v>
      </c>
      <c r="AL52" s="20">
        <v>950</v>
      </c>
      <c r="AM52" s="20"/>
      <c r="AN52" s="20">
        <v>688</v>
      </c>
      <c r="AO52" s="20">
        <v>348088</v>
      </c>
      <c r="AP52" s="7">
        <v>3</v>
      </c>
      <c r="AQ52" s="20"/>
      <c r="AR52" s="21" t="s">
        <v>2464</v>
      </c>
      <c r="AS52" s="21" t="s">
        <v>179</v>
      </c>
      <c r="AT52" s="5" t="s">
        <v>469</v>
      </c>
      <c r="AU52" s="5" t="s">
        <v>424</v>
      </c>
      <c r="AV52" s="5" t="s">
        <v>425</v>
      </c>
      <c r="AW52" s="21"/>
      <c r="AX52" s="21"/>
      <c r="AY52" s="349" t="s">
        <v>134</v>
      </c>
      <c r="BA52" s="21" t="str">
        <f>VLOOKUP(表1[[#This Row],[Pers.no.]],'[6]Person Detail'!$B:$L,11,0)</f>
        <v>&gt;90</v>
      </c>
      <c r="BB52" s="404">
        <f>VLOOKUP(表1[[#This Row],[Pers.no.]],'[6]Person Detail'!$B:$R,17,0)</f>
        <v>1.2259761278575765</v>
      </c>
      <c r="BC52" s="404">
        <f>VLOOKUP(表1[[#This Row],[Pers.no.]],'[6]Person Detail'!$B:$W,21,0)</f>
        <v>1.1272321428571428</v>
      </c>
      <c r="BD52" s="404">
        <f>VLOOKUP(表1[[#This Row],[Pers.no.]],'[6]Person Detail'!$B:$W,22,0)</f>
        <v>1.1159809951751316</v>
      </c>
    </row>
    <row r="53" spans="1:56" ht="19.95" customHeight="1">
      <c r="A53" s="460"/>
      <c r="B53" s="372" t="s">
        <v>562</v>
      </c>
      <c r="C53" s="5">
        <v>1120359</v>
      </c>
      <c r="D53" s="5" t="s">
        <v>663</v>
      </c>
      <c r="E53" s="5" t="s">
        <v>664</v>
      </c>
      <c r="F53" s="5" t="s">
        <v>54</v>
      </c>
      <c r="G53" s="5" t="s">
        <v>55</v>
      </c>
      <c r="H53" s="5" t="s">
        <v>2146</v>
      </c>
      <c r="I53" s="5" t="s">
        <v>2413</v>
      </c>
      <c r="J53" s="5" t="s">
        <v>258</v>
      </c>
      <c r="K53" s="6">
        <v>44491</v>
      </c>
      <c r="L53" s="5" t="s">
        <v>87</v>
      </c>
      <c r="M53" s="5" t="s">
        <v>87</v>
      </c>
      <c r="N53" s="5" t="s">
        <v>89</v>
      </c>
      <c r="O53" s="7">
        <v>2</v>
      </c>
      <c r="P53" s="7">
        <v>2</v>
      </c>
      <c r="Q53" s="350">
        <v>10210</v>
      </c>
      <c r="R53" s="361">
        <v>0</v>
      </c>
      <c r="S53" s="352">
        <v>0</v>
      </c>
      <c r="T53" s="361">
        <v>0</v>
      </c>
      <c r="U53" s="352">
        <v>0</v>
      </c>
      <c r="V53" s="361">
        <v>0</v>
      </c>
      <c r="W53" s="352">
        <v>0</v>
      </c>
      <c r="X53" s="352">
        <v>10210</v>
      </c>
      <c r="Y53" s="353">
        <v>10510</v>
      </c>
      <c r="Z53" s="354">
        <v>300</v>
      </c>
      <c r="AA53" s="362">
        <v>2.9399999999999999E-2</v>
      </c>
      <c r="AB53" s="363" t="s">
        <v>385</v>
      </c>
      <c r="AC53" s="357"/>
      <c r="AD53" s="357"/>
      <c r="AE53" s="357"/>
      <c r="AF53" s="364"/>
      <c r="AG53" s="350">
        <v>0</v>
      </c>
      <c r="AH53" s="359">
        <v>10510</v>
      </c>
      <c r="AI53" s="18">
        <v>300</v>
      </c>
      <c r="AJ53" s="365">
        <v>2.938295788442713E-2</v>
      </c>
      <c r="AK53" s="20">
        <v>14</v>
      </c>
      <c r="AL53" s="20">
        <v>450</v>
      </c>
      <c r="AM53" s="20"/>
      <c r="AN53" s="20">
        <v>688</v>
      </c>
      <c r="AO53" s="20">
        <v>153228</v>
      </c>
      <c r="AP53" s="7">
        <v>4</v>
      </c>
      <c r="AQ53" s="20"/>
      <c r="AR53" s="21" t="s">
        <v>2414</v>
      </c>
      <c r="AS53" s="21" t="s">
        <v>230</v>
      </c>
      <c r="AT53" s="5" t="s">
        <v>2394</v>
      </c>
      <c r="AU53" s="5" t="s">
        <v>2395</v>
      </c>
      <c r="AV53" s="5" t="s">
        <v>425</v>
      </c>
      <c r="AW53" s="21"/>
      <c r="AX53" s="21"/>
      <c r="AY53" s="349" t="s">
        <v>134</v>
      </c>
      <c r="BA53" s="21" t="str">
        <f>VLOOKUP(表1[[#This Row],[Pers.no.]],'[6]Person Detail'!$B:$L,11,0)</f>
        <v>70-90</v>
      </c>
      <c r="BB53" s="404">
        <f>VLOOKUP(表1[[#This Row],[Pers.no.]],'[6]Person Detail'!$B:$R,17,0)</f>
        <v>0.97407407407407409</v>
      </c>
      <c r="BC53" s="404">
        <f>VLOOKUP(表1[[#This Row],[Pers.no.]],'[6]Person Detail'!$B:$W,21,0)</f>
        <v>0.87255320157353433</v>
      </c>
      <c r="BD53" s="404">
        <f>VLOOKUP(表1[[#This Row],[Pers.no.]],'[6]Person Detail'!$B:$W,22,0)</f>
        <v>0.8497184528754731</v>
      </c>
    </row>
    <row r="54" spans="1:56" ht="19.95" customHeight="1">
      <c r="A54" s="460"/>
      <c r="B54" s="5" t="s">
        <v>562</v>
      </c>
      <c r="C54" s="5">
        <v>15022537</v>
      </c>
      <c r="D54" s="5" t="s">
        <v>1069</v>
      </c>
      <c r="E54" s="5" t="s">
        <v>1070</v>
      </c>
      <c r="F54" s="5" t="s">
        <v>54</v>
      </c>
      <c r="G54" s="5" t="s">
        <v>55</v>
      </c>
      <c r="H54" s="5" t="s">
        <v>1254</v>
      </c>
      <c r="I54" s="5" t="s">
        <v>1071</v>
      </c>
      <c r="J54" s="5" t="s">
        <v>1072</v>
      </c>
      <c r="K54" s="6">
        <v>45839</v>
      </c>
      <c r="L54" s="5" t="s">
        <v>105</v>
      </c>
      <c r="M54" s="5" t="s">
        <v>1073</v>
      </c>
      <c r="N54" s="5" t="s">
        <v>107</v>
      </c>
      <c r="O54" s="7">
        <v>2</v>
      </c>
      <c r="P54" s="7">
        <v>3</v>
      </c>
      <c r="Q54" s="350">
        <v>10500</v>
      </c>
      <c r="R54" s="361">
        <v>0</v>
      </c>
      <c r="S54" s="352">
        <v>0</v>
      </c>
      <c r="T54" s="361">
        <v>0</v>
      </c>
      <c r="U54" s="352">
        <v>0</v>
      </c>
      <c r="V54" s="361">
        <v>0</v>
      </c>
      <c r="W54" s="352">
        <v>0</v>
      </c>
      <c r="X54" s="352">
        <v>10500</v>
      </c>
      <c r="Y54" s="353">
        <v>10800</v>
      </c>
      <c r="Z54" s="354">
        <v>300</v>
      </c>
      <c r="AA54" s="362">
        <v>2.86E-2</v>
      </c>
      <c r="AB54" s="363" t="s">
        <v>385</v>
      </c>
      <c r="AC54" s="357"/>
      <c r="AD54" s="357"/>
      <c r="AE54" s="357"/>
      <c r="AF54" s="364"/>
      <c r="AG54" s="350">
        <v>0</v>
      </c>
      <c r="AH54" s="359">
        <v>10800</v>
      </c>
      <c r="AI54" s="18">
        <v>300</v>
      </c>
      <c r="AJ54" s="365">
        <v>2.857142857142847E-2</v>
      </c>
      <c r="AK54" s="20">
        <v>14</v>
      </c>
      <c r="AL54" s="20">
        <v>450</v>
      </c>
      <c r="AM54" s="20"/>
      <c r="AN54" s="20">
        <v>688</v>
      </c>
      <c r="AO54" s="20">
        <v>157288</v>
      </c>
      <c r="AP54" s="7" t="e">
        <v>#N/A</v>
      </c>
      <c r="AQ54" s="20"/>
      <c r="AR54" s="21" t="s">
        <v>1074</v>
      </c>
      <c r="AS54" s="21" t="s">
        <v>413</v>
      </c>
      <c r="AT54" s="5" t="s">
        <v>1024</v>
      </c>
      <c r="AU54" s="5" t="s">
        <v>261</v>
      </c>
      <c r="AV54" s="5" t="s">
        <v>62</v>
      </c>
      <c r="AW54" s="21"/>
      <c r="AX54" s="21"/>
      <c r="AY54" s="145" t="s">
        <v>134</v>
      </c>
      <c r="BA54" s="21" t="str">
        <f>VLOOKUP(表1[[#This Row],[Pers.no.]],'[6]Person Detail'!$B:$L,11,0)</f>
        <v>&gt;90</v>
      </c>
      <c r="BB54" s="404">
        <f>VLOOKUP(表1[[#This Row],[Pers.no.]],'[6]Person Detail'!$B:$R,17,0)</f>
        <v>1.0507788792231438</v>
      </c>
      <c r="BC54" s="404">
        <f>VLOOKUP(表1[[#This Row],[Pers.no.]],'[6]Person Detail'!$B:$W,21,0)</f>
        <v>0.96614583333333337</v>
      </c>
      <c r="BD54" s="404">
        <f>VLOOKUP(表1[[#This Row],[Pers.no.]],'[6]Person Detail'!$B:$W,22,0)</f>
        <v>0.95650252292733229</v>
      </c>
    </row>
    <row r="55" spans="1:56" ht="19.95" customHeight="1">
      <c r="A55" s="460"/>
      <c r="B55" s="372" t="s">
        <v>562</v>
      </c>
      <c r="C55" s="5">
        <v>1421147</v>
      </c>
      <c r="D55" s="5" t="s">
        <v>2436</v>
      </c>
      <c r="E55" s="5" t="s">
        <v>2437</v>
      </c>
      <c r="F55" s="5" t="s">
        <v>54</v>
      </c>
      <c r="G55" s="5" t="s">
        <v>55</v>
      </c>
      <c r="H55" s="5" t="s">
        <v>564</v>
      </c>
      <c r="I55" s="5" t="s">
        <v>2429</v>
      </c>
      <c r="J55" s="5" t="s">
        <v>2427</v>
      </c>
      <c r="K55" s="6">
        <v>40441</v>
      </c>
      <c r="L55" s="5" t="s">
        <v>80</v>
      </c>
      <c r="M55" s="5" t="s">
        <v>2438</v>
      </c>
      <c r="N55" s="5" t="s">
        <v>66</v>
      </c>
      <c r="O55" s="7">
        <v>2</v>
      </c>
      <c r="P55" s="7">
        <v>2</v>
      </c>
      <c r="Q55" s="350">
        <v>12187</v>
      </c>
      <c r="R55" s="361">
        <v>0</v>
      </c>
      <c r="S55" s="352">
        <v>0</v>
      </c>
      <c r="T55" s="361">
        <v>0</v>
      </c>
      <c r="U55" s="352">
        <v>0</v>
      </c>
      <c r="V55" s="361">
        <v>0</v>
      </c>
      <c r="W55" s="352">
        <v>0</v>
      </c>
      <c r="X55" s="352">
        <v>12187</v>
      </c>
      <c r="Y55" s="353">
        <v>12500</v>
      </c>
      <c r="Z55" s="354">
        <v>313</v>
      </c>
      <c r="AA55" s="362">
        <v>2.5700000000000001E-2</v>
      </c>
      <c r="AB55" s="363" t="s">
        <v>385</v>
      </c>
      <c r="AC55" s="357"/>
      <c r="AD55" s="357"/>
      <c r="AE55" s="357"/>
      <c r="AF55" s="364"/>
      <c r="AG55" s="350">
        <v>0</v>
      </c>
      <c r="AH55" s="359">
        <v>12500</v>
      </c>
      <c r="AI55" s="18">
        <v>313</v>
      </c>
      <c r="AJ55" s="365">
        <v>2.5683104947895385E-2</v>
      </c>
      <c r="AK55" s="20">
        <v>14</v>
      </c>
      <c r="AL55" s="20">
        <v>450</v>
      </c>
      <c r="AM55" s="20"/>
      <c r="AN55" s="20">
        <v>688</v>
      </c>
      <c r="AO55" s="20">
        <v>181088</v>
      </c>
      <c r="AP55" s="7">
        <v>4</v>
      </c>
      <c r="AQ55" s="20"/>
      <c r="AR55" s="21" t="s">
        <v>2439</v>
      </c>
      <c r="AS55" s="21" t="s">
        <v>179</v>
      </c>
      <c r="AT55" s="5" t="s">
        <v>423</v>
      </c>
      <c r="AU55" s="5" t="s">
        <v>424</v>
      </c>
      <c r="AV55" s="5" t="s">
        <v>425</v>
      </c>
      <c r="AW55" s="21"/>
      <c r="AX55" s="21"/>
      <c r="AY55" s="349" t="s">
        <v>134</v>
      </c>
      <c r="BA55" s="21" t="str">
        <f>VLOOKUP(表1[[#This Row],[Pers.no.]],'[6]Person Detail'!$B:$L,11,0)</f>
        <v>110-130</v>
      </c>
      <c r="BB55" s="404">
        <f>VLOOKUP(表1[[#This Row],[Pers.no.]],'[6]Person Detail'!$B:$R,17,0)</f>
        <v>1.4145255917459032</v>
      </c>
      <c r="BC55" s="404">
        <f>VLOOKUP(表1[[#This Row],[Pers.no.]],'[6]Person Detail'!$B:$W,21,0)</f>
        <v>1.3005952380952381</v>
      </c>
      <c r="BD55" s="404">
        <f>VLOOKUP(表1[[#This Row],[Pers.no.]],'[6]Person Detail'!$B:$W,22,0)</f>
        <v>1.3340208463776657</v>
      </c>
    </row>
    <row r="56" spans="1:56" ht="19.95" customHeight="1">
      <c r="A56" s="460"/>
      <c r="B56" s="5" t="s">
        <v>562</v>
      </c>
      <c r="C56" s="5">
        <v>15014172</v>
      </c>
      <c r="D56" s="5" t="s">
        <v>1470</v>
      </c>
      <c r="E56" s="5" t="s">
        <v>1471</v>
      </c>
      <c r="F56" s="5" t="s">
        <v>54</v>
      </c>
      <c r="G56" s="5" t="s">
        <v>55</v>
      </c>
      <c r="H56" s="5" t="s">
        <v>1344</v>
      </c>
      <c r="I56" s="5" t="s">
        <v>1467</v>
      </c>
      <c r="J56" s="5" t="s">
        <v>1468</v>
      </c>
      <c r="K56" s="6">
        <v>40967</v>
      </c>
      <c r="L56" s="5" t="s">
        <v>80</v>
      </c>
      <c r="M56" s="5" t="s">
        <v>1472</v>
      </c>
      <c r="N56" s="5" t="s">
        <v>66</v>
      </c>
      <c r="O56" s="7">
        <v>2</v>
      </c>
      <c r="P56" s="7">
        <v>3</v>
      </c>
      <c r="Q56" s="350">
        <v>15938</v>
      </c>
      <c r="R56" s="351">
        <v>0</v>
      </c>
      <c r="S56" s="352">
        <v>0</v>
      </c>
      <c r="T56" s="351">
        <v>0</v>
      </c>
      <c r="U56" s="352">
        <v>0</v>
      </c>
      <c r="V56" s="351">
        <v>0</v>
      </c>
      <c r="W56" s="352">
        <v>0</v>
      </c>
      <c r="X56" s="352">
        <v>15938</v>
      </c>
      <c r="Y56" s="353">
        <v>16300</v>
      </c>
      <c r="Z56" s="354">
        <v>362</v>
      </c>
      <c r="AA56" s="355">
        <v>2.2700000000000001E-2</v>
      </c>
      <c r="AB56" s="356" t="s">
        <v>385</v>
      </c>
      <c r="AC56" s="357"/>
      <c r="AD56" s="357"/>
      <c r="AE56" s="357"/>
      <c r="AF56" s="358"/>
      <c r="AG56" s="350">
        <v>0</v>
      </c>
      <c r="AH56" s="359">
        <v>16300</v>
      </c>
      <c r="AI56" s="18">
        <v>362</v>
      </c>
      <c r="AJ56" s="360">
        <v>2.2713012925084763E-2</v>
      </c>
      <c r="AK56" s="20">
        <v>14</v>
      </c>
      <c r="AL56" s="20">
        <v>2950</v>
      </c>
      <c r="AM56" s="20"/>
      <c r="AN56" s="20">
        <v>688</v>
      </c>
      <c r="AO56" s="20">
        <v>264288</v>
      </c>
      <c r="AP56" s="7">
        <v>4</v>
      </c>
      <c r="AQ56" s="20"/>
      <c r="AR56" s="21" t="s">
        <v>1469</v>
      </c>
      <c r="AS56" s="21" t="s">
        <v>115</v>
      </c>
      <c r="AT56" s="5" t="s">
        <v>1351</v>
      </c>
      <c r="AU56" s="5" t="s">
        <v>173</v>
      </c>
      <c r="AV56" s="398"/>
      <c r="AW56" s="398"/>
      <c r="AX56" s="398"/>
      <c r="AY56" s="349" t="s">
        <v>134</v>
      </c>
      <c r="BA56" s="21" t="str">
        <f>VLOOKUP(表1[[#This Row],[Pers.no.]],'[6]Person Detail'!$B:$L,11,0)</f>
        <v>70-90</v>
      </c>
      <c r="BB56" s="404">
        <f>VLOOKUP(表1[[#This Row],[Pers.no.]],'[6]Person Detail'!$B:$R,17,0)</f>
        <v>1.002710904309124</v>
      </c>
      <c r="BC56" s="404">
        <f>VLOOKUP(表1[[#This Row],[Pers.no.]],'[6]Person Detail'!$B:$W,21,0)</f>
        <v>0.92194940476190479</v>
      </c>
      <c r="BD56" s="404">
        <f>VLOOKUP(表1[[#This Row],[Pers.no.]],'[6]Person Detail'!$B:$W,22,0)</f>
        <v>0.96114323597657547</v>
      </c>
    </row>
    <row r="57" spans="1:56" ht="19.95" customHeight="1">
      <c r="A57" s="460"/>
      <c r="B57" s="5" t="s">
        <v>562</v>
      </c>
      <c r="C57" s="5">
        <v>15003586</v>
      </c>
      <c r="D57" s="5" t="s">
        <v>360</v>
      </c>
      <c r="E57" s="5" t="s">
        <v>361</v>
      </c>
      <c r="F57" s="5" t="s">
        <v>54</v>
      </c>
      <c r="G57" s="5" t="s">
        <v>55</v>
      </c>
      <c r="H57" s="5" t="s">
        <v>67</v>
      </c>
      <c r="I57" s="5" t="s">
        <v>256</v>
      </c>
      <c r="J57" s="5" t="s">
        <v>339</v>
      </c>
      <c r="K57" s="6">
        <v>40269</v>
      </c>
      <c r="L57" s="5" t="s">
        <v>87</v>
      </c>
      <c r="M57" s="5" t="s">
        <v>87</v>
      </c>
      <c r="N57" s="5" t="s">
        <v>89</v>
      </c>
      <c r="O57" s="7">
        <v>2</v>
      </c>
      <c r="P57" s="7">
        <v>3</v>
      </c>
      <c r="Q57" s="350">
        <v>12200</v>
      </c>
      <c r="R57" s="351">
        <v>0</v>
      </c>
      <c r="S57" s="352">
        <v>0</v>
      </c>
      <c r="T57" s="351">
        <v>0</v>
      </c>
      <c r="U57" s="352">
        <v>0</v>
      </c>
      <c r="V57" s="351">
        <v>0</v>
      </c>
      <c r="W57" s="352">
        <v>0</v>
      </c>
      <c r="X57" s="352">
        <v>12200</v>
      </c>
      <c r="Y57" s="353">
        <v>12474</v>
      </c>
      <c r="Z57" s="354">
        <v>274</v>
      </c>
      <c r="AA57" s="355">
        <v>2.2499999999999999E-2</v>
      </c>
      <c r="AB57" s="356" t="s">
        <v>385</v>
      </c>
      <c r="AC57" s="357"/>
      <c r="AD57" s="357"/>
      <c r="AE57" s="357"/>
      <c r="AF57" s="358"/>
      <c r="AG57" s="350">
        <v>0</v>
      </c>
      <c r="AH57" s="359">
        <v>12474</v>
      </c>
      <c r="AI57" s="18">
        <v>274</v>
      </c>
      <c r="AJ57" s="360">
        <v>2.245901639344261E-2</v>
      </c>
      <c r="AK57" s="20">
        <v>14</v>
      </c>
      <c r="AL57" s="20">
        <v>450</v>
      </c>
      <c r="AM57" s="20"/>
      <c r="AN57" s="20">
        <v>688</v>
      </c>
      <c r="AO57" s="20">
        <v>180724</v>
      </c>
      <c r="AP57" s="7">
        <v>3</v>
      </c>
      <c r="AQ57" s="20"/>
      <c r="AR57" s="21" t="s">
        <v>362</v>
      </c>
      <c r="AS57" s="21" t="s">
        <v>349</v>
      </c>
      <c r="AT57" s="5" t="s">
        <v>343</v>
      </c>
      <c r="AU57" s="5" t="s">
        <v>261</v>
      </c>
      <c r="AV57" s="5" t="s">
        <v>62</v>
      </c>
      <c r="AW57" s="21" t="s">
        <v>133</v>
      </c>
      <c r="AX57" s="21" t="s">
        <v>134</v>
      </c>
      <c r="AY57" s="145" t="s">
        <v>134</v>
      </c>
      <c r="BA57" s="21" t="str">
        <f>VLOOKUP(表1[[#This Row],[Pers.no.]],'[6]Person Detail'!$B:$L,11,0)</f>
        <v>90-110</v>
      </c>
      <c r="BB57" s="404">
        <f>VLOOKUP(表1[[#This Row],[Pers.no.]],'[6]Person Detail'!$B:$R,17,0)</f>
        <v>1.302852518713332</v>
      </c>
      <c r="BC57" s="404">
        <f>VLOOKUP(表1[[#This Row],[Pers.no.]],'[6]Person Detail'!$B:$W,21,0)</f>
        <v>1.1979166666666667</v>
      </c>
      <c r="BD57" s="404">
        <f>VLOOKUP(表1[[#This Row],[Pers.no.]],'[6]Person Detail'!$B:$W,22,0)</f>
        <v>1.2215388015174395</v>
      </c>
    </row>
    <row r="58" spans="1:56" ht="19.95" customHeight="1">
      <c r="A58" s="460"/>
      <c r="B58" s="5" t="s">
        <v>562</v>
      </c>
      <c r="C58" s="5">
        <v>15013583</v>
      </c>
      <c r="D58" s="5" t="s">
        <v>1727</v>
      </c>
      <c r="E58" s="5" t="s">
        <v>1728</v>
      </c>
      <c r="F58" s="5" t="s">
        <v>54</v>
      </c>
      <c r="G58" s="5" t="s">
        <v>55</v>
      </c>
      <c r="H58" s="5" t="s">
        <v>1708</v>
      </c>
      <c r="I58" s="5" t="s">
        <v>1708</v>
      </c>
      <c r="J58" s="5" t="s">
        <v>1729</v>
      </c>
      <c r="K58" s="6">
        <v>41857</v>
      </c>
      <c r="L58" s="5" t="s">
        <v>84</v>
      </c>
      <c r="M58" s="5" t="s">
        <v>84</v>
      </c>
      <c r="N58" s="5" t="s">
        <v>66</v>
      </c>
      <c r="O58" s="7">
        <v>2</v>
      </c>
      <c r="P58" s="7">
        <v>3</v>
      </c>
      <c r="Q58" s="350">
        <v>23030</v>
      </c>
      <c r="R58" s="361">
        <v>0</v>
      </c>
      <c r="S58" s="352">
        <v>0</v>
      </c>
      <c r="T58" s="361">
        <v>0</v>
      </c>
      <c r="U58" s="352">
        <v>0</v>
      </c>
      <c r="V58" s="361">
        <v>0</v>
      </c>
      <c r="W58" s="352">
        <v>0</v>
      </c>
      <c r="X58" s="352">
        <v>23030</v>
      </c>
      <c r="Y58" s="353">
        <v>23530</v>
      </c>
      <c r="Z58" s="354">
        <v>500</v>
      </c>
      <c r="AA58" s="362">
        <v>2.1700000000000001E-2</v>
      </c>
      <c r="AB58" s="363" t="s">
        <v>385</v>
      </c>
      <c r="AC58" s="357"/>
      <c r="AD58" s="357"/>
      <c r="AE58" s="357"/>
      <c r="AF58" s="364"/>
      <c r="AG58" s="350">
        <v>0</v>
      </c>
      <c r="AH58" s="359">
        <v>23530</v>
      </c>
      <c r="AI58" s="18">
        <v>500</v>
      </c>
      <c r="AJ58" s="365">
        <v>2.1710811984368306E-2</v>
      </c>
      <c r="AK58" s="20">
        <v>14</v>
      </c>
      <c r="AL58" s="20">
        <v>450</v>
      </c>
      <c r="AM58" s="20"/>
      <c r="AN58" s="20">
        <v>688</v>
      </c>
      <c r="AO58" s="20">
        <v>335508</v>
      </c>
      <c r="AP58" s="7">
        <v>5</v>
      </c>
      <c r="AQ58" s="20"/>
      <c r="AR58" s="21" t="s">
        <v>1730</v>
      </c>
      <c r="AS58" s="21" t="s">
        <v>115</v>
      </c>
      <c r="AT58" s="5" t="s">
        <v>1710</v>
      </c>
      <c r="AU58" s="5" t="s">
        <v>76</v>
      </c>
      <c r="AV58" s="398"/>
      <c r="AW58" s="398"/>
      <c r="AX58" s="398"/>
      <c r="AY58" s="349" t="s">
        <v>134</v>
      </c>
      <c r="BA58" s="21" t="str">
        <f>VLOOKUP(表1[[#This Row],[Pers.no.]],'[6]Person Detail'!$B:$L,11,0)</f>
        <v>0</v>
      </c>
      <c r="BB58" s="404">
        <f>VLOOKUP(表1[[#This Row],[Pers.no.]],'[6]Person Detail'!$B:$R,17,0)</f>
        <v>0.92733296046121416</v>
      </c>
      <c r="BC58" s="404">
        <f>VLOOKUP(表1[[#This Row],[Pers.no.]],'[6]Person Detail'!$B:$W,21,0)</f>
        <v>0.90563025210084036</v>
      </c>
      <c r="BD58" s="404">
        <f>VLOOKUP(表1[[#This Row],[Pers.no.]],'[6]Person Detail'!$B:$W,22,0)</f>
        <v>0.95735177865612653</v>
      </c>
    </row>
    <row r="59" spans="1:56" ht="19.95" customHeight="1">
      <c r="A59" s="460"/>
      <c r="B59" s="5" t="s">
        <v>562</v>
      </c>
      <c r="C59" s="5">
        <v>15014543</v>
      </c>
      <c r="D59" s="5" t="s">
        <v>837</v>
      </c>
      <c r="E59" s="5" t="s">
        <v>838</v>
      </c>
      <c r="F59" s="5" t="s">
        <v>54</v>
      </c>
      <c r="G59" s="5" t="s">
        <v>55</v>
      </c>
      <c r="H59" s="5" t="s">
        <v>1254</v>
      </c>
      <c r="I59" s="5" t="s">
        <v>812</v>
      </c>
      <c r="J59" s="5" t="s">
        <v>807</v>
      </c>
      <c r="K59" s="6">
        <v>42193</v>
      </c>
      <c r="L59" s="5" t="s">
        <v>58</v>
      </c>
      <c r="M59" s="5" t="s">
        <v>58</v>
      </c>
      <c r="N59" s="5" t="s">
        <v>59</v>
      </c>
      <c r="O59" s="7">
        <v>2</v>
      </c>
      <c r="P59" s="7">
        <v>2</v>
      </c>
      <c r="Q59" s="350">
        <v>17580</v>
      </c>
      <c r="R59" s="351">
        <v>0</v>
      </c>
      <c r="S59" s="352">
        <v>0</v>
      </c>
      <c r="T59" s="351">
        <v>0</v>
      </c>
      <c r="U59" s="352">
        <v>0</v>
      </c>
      <c r="V59" s="351">
        <v>0</v>
      </c>
      <c r="W59" s="352">
        <v>0</v>
      </c>
      <c r="X59" s="352">
        <v>17580</v>
      </c>
      <c r="Y59" s="353">
        <v>17922</v>
      </c>
      <c r="Z59" s="354">
        <v>342</v>
      </c>
      <c r="AA59" s="355">
        <v>1.95E-2</v>
      </c>
      <c r="AB59" s="356" t="s">
        <v>385</v>
      </c>
      <c r="AC59" s="357"/>
      <c r="AD59" s="357"/>
      <c r="AE59" s="357"/>
      <c r="AF59" s="358"/>
      <c r="AG59" s="350">
        <v>0</v>
      </c>
      <c r="AH59" s="359">
        <v>17922</v>
      </c>
      <c r="AI59" s="18">
        <v>342</v>
      </c>
      <c r="AJ59" s="360">
        <v>1.945392491467568E-2</v>
      </c>
      <c r="AK59" s="20">
        <v>14</v>
      </c>
      <c r="AL59" s="20">
        <v>450</v>
      </c>
      <c r="AM59" s="20"/>
      <c r="AN59" s="20">
        <v>688</v>
      </c>
      <c r="AO59" s="20">
        <v>256996</v>
      </c>
      <c r="AP59" s="7">
        <v>5</v>
      </c>
      <c r="AQ59" s="20"/>
      <c r="AR59" s="21" t="s">
        <v>839</v>
      </c>
      <c r="AS59" s="21" t="s">
        <v>115</v>
      </c>
      <c r="AT59" s="5" t="s">
        <v>809</v>
      </c>
      <c r="AU59" s="5" t="s">
        <v>261</v>
      </c>
      <c r="AV59" s="5" t="s">
        <v>62</v>
      </c>
      <c r="AW59" s="21"/>
      <c r="AX59" s="21"/>
      <c r="AY59" s="349" t="s">
        <v>134</v>
      </c>
      <c r="BA59" s="21" t="str">
        <f>VLOOKUP(表1[[#This Row],[Pers.no.]],'[6]Person Detail'!$B:$L,11,0)</f>
        <v>50-70</v>
      </c>
      <c r="BB59" s="404">
        <f>VLOOKUP(表1[[#This Row],[Pers.no.]],'[6]Person Detail'!$B:$R,17,0)</f>
        <v>0.8776836036656197</v>
      </c>
      <c r="BC59" s="404">
        <f>VLOOKUP(表1[[#This Row],[Pers.no.]],'[6]Person Detail'!$B:$W,21,0)</f>
        <v>0.8571428571428571</v>
      </c>
      <c r="BD59" s="404">
        <f>VLOOKUP(表1[[#This Row],[Pers.no.]],'[6]Person Detail'!$B:$W,22,0)</f>
        <v>0.83051383399209489</v>
      </c>
    </row>
    <row r="60" spans="1:56" ht="19.95" customHeight="1">
      <c r="A60" s="460"/>
      <c r="B60" s="5" t="s">
        <v>562</v>
      </c>
      <c r="C60" s="5">
        <v>15001064</v>
      </c>
      <c r="D60" s="5" t="s">
        <v>1899</v>
      </c>
      <c r="E60" s="5" t="s">
        <v>1900</v>
      </c>
      <c r="F60" s="5" t="s">
        <v>54</v>
      </c>
      <c r="G60" s="5" t="s">
        <v>55</v>
      </c>
      <c r="H60" s="5" t="s">
        <v>2051</v>
      </c>
      <c r="I60" s="5" t="s">
        <v>1887</v>
      </c>
      <c r="J60" s="5" t="s">
        <v>1880</v>
      </c>
      <c r="K60" s="6">
        <v>39448</v>
      </c>
      <c r="L60" s="5" t="s">
        <v>594</v>
      </c>
      <c r="M60" s="5" t="s">
        <v>1897</v>
      </c>
      <c r="N60" s="5" t="s">
        <v>568</v>
      </c>
      <c r="O60" s="7">
        <v>2</v>
      </c>
      <c r="P60" s="7">
        <v>3</v>
      </c>
      <c r="Q60" s="350">
        <v>5358</v>
      </c>
      <c r="R60" s="361">
        <v>0</v>
      </c>
      <c r="S60" s="352">
        <v>0</v>
      </c>
      <c r="T60" s="361">
        <v>0</v>
      </c>
      <c r="U60" s="352">
        <v>0</v>
      </c>
      <c r="V60" s="361">
        <v>0</v>
      </c>
      <c r="W60" s="352">
        <v>0</v>
      </c>
      <c r="X60" s="352">
        <v>5358</v>
      </c>
      <c r="Y60" s="353">
        <v>5458</v>
      </c>
      <c r="Z60" s="354">
        <v>100</v>
      </c>
      <c r="AA60" s="362">
        <v>1.8700000000000001E-2</v>
      </c>
      <c r="AB60" s="363" t="s">
        <v>385</v>
      </c>
      <c r="AC60" s="357"/>
      <c r="AD60" s="357"/>
      <c r="AE60" s="357"/>
      <c r="AF60" s="364"/>
      <c r="AG60" s="350">
        <v>0</v>
      </c>
      <c r="AH60" s="359">
        <v>5458</v>
      </c>
      <c r="AI60" s="18">
        <v>100</v>
      </c>
      <c r="AJ60" s="365">
        <v>1.8663680477790212E-2</v>
      </c>
      <c r="AK60" s="20">
        <v>14</v>
      </c>
      <c r="AL60" s="20">
        <v>550</v>
      </c>
      <c r="AM60" s="20"/>
      <c r="AN60" s="20">
        <v>688</v>
      </c>
      <c r="AO60" s="20">
        <v>83700</v>
      </c>
      <c r="AP60" s="7">
        <v>3</v>
      </c>
      <c r="AQ60" s="20"/>
      <c r="AR60" s="21" t="s">
        <v>1901</v>
      </c>
      <c r="AS60" s="21" t="s">
        <v>115</v>
      </c>
      <c r="AT60" s="5" t="s">
        <v>1841</v>
      </c>
      <c r="AU60" s="5" t="s">
        <v>76</v>
      </c>
      <c r="AV60" s="398"/>
      <c r="AW60" s="398"/>
      <c r="AX60" s="398"/>
      <c r="AY60" s="145" t="s">
        <v>134</v>
      </c>
      <c r="BA60" s="21" t="str">
        <f>VLOOKUP(表1[[#This Row],[Pers.no.]],'[6]Person Detail'!$B:$L,11,0)</f>
        <v>&gt;90</v>
      </c>
      <c r="BB60" s="404">
        <f>VLOOKUP(表1[[#This Row],[Pers.no.]],'[6]Person Detail'!$B:$R,17,0)</f>
        <v>1.3197883597883597</v>
      </c>
      <c r="BC60" s="404">
        <f>VLOOKUP(表1[[#This Row],[Pers.no.]],'[6]Person Detail'!$B:$W,21,0)</f>
        <v>1.182236124934831</v>
      </c>
      <c r="BD60" s="404">
        <f>VLOOKUP(表1[[#This Row],[Pers.no.]],'[6]Person Detail'!$B:$W,22,0)</f>
        <v>1.1723437644235206</v>
      </c>
    </row>
    <row r="61" spans="1:56" ht="19.95" customHeight="1">
      <c r="A61" s="460"/>
      <c r="B61" s="5" t="s">
        <v>562</v>
      </c>
      <c r="C61" s="5">
        <v>15022179</v>
      </c>
      <c r="D61" s="5" t="s">
        <v>326</v>
      </c>
      <c r="E61" s="5" t="s">
        <v>327</v>
      </c>
      <c r="F61" s="5" t="s">
        <v>54</v>
      </c>
      <c r="G61" s="5" t="s">
        <v>55</v>
      </c>
      <c r="H61" s="5" t="s">
        <v>67</v>
      </c>
      <c r="I61" s="5" t="s">
        <v>295</v>
      </c>
      <c r="J61" s="5" t="s">
        <v>296</v>
      </c>
      <c r="K61" s="6">
        <v>44686</v>
      </c>
      <c r="L61" s="5" t="s">
        <v>105</v>
      </c>
      <c r="M61" s="5" t="s">
        <v>328</v>
      </c>
      <c r="N61" s="5" t="s">
        <v>107</v>
      </c>
      <c r="O61" s="7">
        <v>2</v>
      </c>
      <c r="P61" s="7">
        <v>3</v>
      </c>
      <c r="Q61" s="350">
        <v>12472</v>
      </c>
      <c r="R61" s="351">
        <v>0</v>
      </c>
      <c r="S61" s="352">
        <v>0</v>
      </c>
      <c r="T61" s="351">
        <v>0</v>
      </c>
      <c r="U61" s="352">
        <v>0</v>
      </c>
      <c r="V61" s="351">
        <v>0</v>
      </c>
      <c r="W61" s="352">
        <v>0</v>
      </c>
      <c r="X61" s="352">
        <v>12472</v>
      </c>
      <c r="Y61" s="353">
        <v>12700</v>
      </c>
      <c r="Z61" s="354">
        <v>228</v>
      </c>
      <c r="AA61" s="355">
        <v>1.83E-2</v>
      </c>
      <c r="AB61" s="356" t="s">
        <v>385</v>
      </c>
      <c r="AC61" s="357"/>
      <c r="AD61" s="357"/>
      <c r="AE61" s="357"/>
      <c r="AF61" s="358"/>
      <c r="AG61" s="350">
        <v>0</v>
      </c>
      <c r="AH61" s="359">
        <v>12700</v>
      </c>
      <c r="AI61" s="18">
        <v>228</v>
      </c>
      <c r="AJ61" s="360">
        <v>1.8280949326491269E-2</v>
      </c>
      <c r="AK61" s="20">
        <v>14</v>
      </c>
      <c r="AL61" s="20">
        <v>450</v>
      </c>
      <c r="AM61" s="20"/>
      <c r="AN61" s="20">
        <v>688</v>
      </c>
      <c r="AO61" s="20">
        <v>183888</v>
      </c>
      <c r="AP61" s="7">
        <v>3</v>
      </c>
      <c r="AQ61" s="20"/>
      <c r="AR61" s="21" t="s">
        <v>329</v>
      </c>
      <c r="AS61" s="21" t="s">
        <v>330</v>
      </c>
      <c r="AT61" s="5" t="s">
        <v>260</v>
      </c>
      <c r="AU61" s="5" t="s">
        <v>261</v>
      </c>
      <c r="AV61" s="5" t="s">
        <v>62</v>
      </c>
      <c r="AW61" s="21" t="s">
        <v>133</v>
      </c>
      <c r="AX61" s="21" t="s">
        <v>134</v>
      </c>
      <c r="AY61" s="145" t="s">
        <v>134</v>
      </c>
      <c r="BA61" s="21" t="str">
        <f>VLOOKUP(表1[[#This Row],[Pers.no.]],'[6]Person Detail'!$B:$L,11,0)</f>
        <v>50-70</v>
      </c>
      <c r="BB61" s="404">
        <f>VLOOKUP(表1[[#This Row],[Pers.no.]],'[6]Person Detail'!$B:$R,17,0)</f>
        <v>0.89176613392676507</v>
      </c>
      <c r="BC61" s="404">
        <f>VLOOKUP(表1[[#This Row],[Pers.no.]],'[6]Person Detail'!$B:$W,21,0)</f>
        <v>0.81994047619047616</v>
      </c>
      <c r="BD61" s="404">
        <f>VLOOKUP(表1[[#This Row],[Pers.no.]],'[6]Person Detail'!$B:$W,22,0)</f>
        <v>0.86560347685168137</v>
      </c>
    </row>
    <row r="62" spans="1:56" ht="19.95" customHeight="1">
      <c r="A62" s="460"/>
      <c r="B62" s="5" t="s">
        <v>562</v>
      </c>
      <c r="C62" s="5">
        <v>1120133</v>
      </c>
      <c r="D62" s="5" t="s">
        <v>2254</v>
      </c>
      <c r="E62" s="5" t="s">
        <v>2255</v>
      </c>
      <c r="F62" s="5" t="s">
        <v>54</v>
      </c>
      <c r="G62" s="5" t="s">
        <v>55</v>
      </c>
      <c r="H62" s="5" t="s">
        <v>2146</v>
      </c>
      <c r="I62" s="5" t="s">
        <v>2256</v>
      </c>
      <c r="J62" s="5" t="s">
        <v>2257</v>
      </c>
      <c r="K62" s="6">
        <v>40693</v>
      </c>
      <c r="L62" s="5" t="s">
        <v>87</v>
      </c>
      <c r="M62" s="5" t="s">
        <v>2258</v>
      </c>
      <c r="N62" s="5" t="s">
        <v>89</v>
      </c>
      <c r="O62" s="7">
        <v>2</v>
      </c>
      <c r="P62" s="7">
        <v>3</v>
      </c>
      <c r="Q62" s="350">
        <v>15114</v>
      </c>
      <c r="R62" s="361">
        <v>0</v>
      </c>
      <c r="S62" s="352">
        <v>0</v>
      </c>
      <c r="T62" s="361">
        <v>0</v>
      </c>
      <c r="U62" s="352">
        <v>0</v>
      </c>
      <c r="V62" s="361">
        <v>0</v>
      </c>
      <c r="W62" s="352">
        <v>0</v>
      </c>
      <c r="X62" s="352">
        <v>15114</v>
      </c>
      <c r="Y62" s="353">
        <v>15369</v>
      </c>
      <c r="Z62" s="354">
        <v>255</v>
      </c>
      <c r="AA62" s="362">
        <v>1.6899999999999998E-2</v>
      </c>
      <c r="AB62" s="363" t="s">
        <v>385</v>
      </c>
      <c r="AC62" s="357"/>
      <c r="AD62" s="357"/>
      <c r="AE62" s="357"/>
      <c r="AF62" s="364"/>
      <c r="AG62" s="350">
        <v>0</v>
      </c>
      <c r="AH62" s="359">
        <v>15369</v>
      </c>
      <c r="AI62" s="18">
        <v>255</v>
      </c>
      <c r="AJ62" s="365">
        <v>1.6871774513695925E-2</v>
      </c>
      <c r="AK62" s="20">
        <v>14</v>
      </c>
      <c r="AL62" s="20">
        <v>850</v>
      </c>
      <c r="AM62" s="20"/>
      <c r="AN62" s="20">
        <v>688</v>
      </c>
      <c r="AO62" s="20">
        <v>226054</v>
      </c>
      <c r="AP62" s="7">
        <v>3</v>
      </c>
      <c r="AQ62" s="20"/>
      <c r="AR62" s="21" t="s">
        <v>2259</v>
      </c>
      <c r="AS62" s="21" t="s">
        <v>349</v>
      </c>
      <c r="AT62" s="5" t="s">
        <v>2202</v>
      </c>
      <c r="AU62" s="5" t="s">
        <v>2203</v>
      </c>
      <c r="AV62" s="5" t="s">
        <v>425</v>
      </c>
      <c r="AW62" s="21"/>
      <c r="AX62" s="21"/>
      <c r="AY62" s="349" t="s">
        <v>134</v>
      </c>
      <c r="BA62" s="21" t="str">
        <f>VLOOKUP(表1[[#This Row],[Pers.no.]],'[6]Person Detail'!$B:$L,11,0)</f>
        <v>&gt;90</v>
      </c>
      <c r="BB62" s="404">
        <f>VLOOKUP(表1[[#This Row],[Pers.no.]],'[6]Person Detail'!$B:$R,17,0)</f>
        <v>1.28994708994709</v>
      </c>
      <c r="BC62" s="404">
        <f>VLOOKUP(表1[[#This Row],[Pers.no.]],'[6]Person Detail'!$B:$W,21,0)</f>
        <v>1.155505000236978</v>
      </c>
      <c r="BD62" s="404">
        <f>VLOOKUP(表1[[#This Row],[Pers.no.]],'[6]Person Detail'!$B:$W,22,0)</f>
        <v>1.1252653927813163</v>
      </c>
    </row>
    <row r="63" spans="1:56" ht="19.95" customHeight="1">
      <c r="A63" s="460"/>
      <c r="B63" s="5" t="s">
        <v>562</v>
      </c>
      <c r="C63" s="5">
        <v>51202544</v>
      </c>
      <c r="D63" s="5" t="s">
        <v>2422</v>
      </c>
      <c r="E63" s="5" t="s">
        <v>2423</v>
      </c>
      <c r="F63" s="5" t="s">
        <v>54</v>
      </c>
      <c r="G63" s="5" t="s">
        <v>55</v>
      </c>
      <c r="H63" s="5" t="s">
        <v>2146</v>
      </c>
      <c r="I63" s="5" t="s">
        <v>2396</v>
      </c>
      <c r="J63" s="5" t="s">
        <v>2397</v>
      </c>
      <c r="K63" s="6">
        <v>44137</v>
      </c>
      <c r="L63" s="5" t="s">
        <v>105</v>
      </c>
      <c r="M63" s="5" t="s">
        <v>105</v>
      </c>
      <c r="N63" s="5" t="s">
        <v>107</v>
      </c>
      <c r="O63" s="7">
        <v>2</v>
      </c>
      <c r="P63" s="7">
        <v>2</v>
      </c>
      <c r="Q63" s="350">
        <v>8953</v>
      </c>
      <c r="R63" s="361">
        <v>0</v>
      </c>
      <c r="S63" s="352">
        <v>0</v>
      </c>
      <c r="T63" s="361">
        <v>0</v>
      </c>
      <c r="U63" s="352">
        <v>0</v>
      </c>
      <c r="V63" s="361">
        <v>0</v>
      </c>
      <c r="W63" s="352">
        <v>0</v>
      </c>
      <c r="X63" s="352">
        <v>8953</v>
      </c>
      <c r="Y63" s="353">
        <v>9100</v>
      </c>
      <c r="Z63" s="354">
        <v>147</v>
      </c>
      <c r="AA63" s="362">
        <v>1.6400000000000001E-2</v>
      </c>
      <c r="AB63" s="363" t="s">
        <v>385</v>
      </c>
      <c r="AC63" s="357"/>
      <c r="AD63" s="357"/>
      <c r="AE63" s="357"/>
      <c r="AF63" s="364"/>
      <c r="AG63" s="350">
        <v>0</v>
      </c>
      <c r="AH63" s="359">
        <v>9100</v>
      </c>
      <c r="AI63" s="18">
        <v>147</v>
      </c>
      <c r="AJ63" s="365">
        <v>1.6419077404222104E-2</v>
      </c>
      <c r="AK63" s="20">
        <v>14</v>
      </c>
      <c r="AL63" s="20">
        <v>450</v>
      </c>
      <c r="AM63" s="20"/>
      <c r="AN63" s="20">
        <v>688</v>
      </c>
      <c r="AO63" s="20">
        <v>133488</v>
      </c>
      <c r="AP63" s="7">
        <v>5</v>
      </c>
      <c r="AQ63" s="20"/>
      <c r="AR63" s="21" t="s">
        <v>2424</v>
      </c>
      <c r="AS63" s="21" t="s">
        <v>230</v>
      </c>
      <c r="AT63" s="5" t="s">
        <v>2394</v>
      </c>
      <c r="AU63" s="5" t="s">
        <v>2395</v>
      </c>
      <c r="AV63" s="5" t="s">
        <v>425</v>
      </c>
      <c r="AW63" s="21"/>
      <c r="AX63" s="21"/>
      <c r="AY63" s="145" t="s">
        <v>134</v>
      </c>
      <c r="BA63" s="21" t="str">
        <f>VLOOKUP(表1[[#This Row],[Pers.no.]],'[6]Person Detail'!$B:$L,11,0)</f>
        <v>90-110</v>
      </c>
      <c r="BB63" s="404">
        <f>VLOOKUP(表1[[#This Row],[Pers.no.]],'[6]Person Detail'!$B:$R,17,0)</f>
        <v>1.262261424986693</v>
      </c>
      <c r="BC63" s="404">
        <f>VLOOKUP(表1[[#This Row],[Pers.no.]],'[6]Person Detail'!$B:$W,21,0)</f>
        <v>1.1672330950427752</v>
      </c>
      <c r="BD63" s="404">
        <f>VLOOKUP(表1[[#This Row],[Pers.no.]],'[6]Person Detail'!$B:$W,22,0)</f>
        <v>1.1619277331972726</v>
      </c>
    </row>
    <row r="64" spans="1:56" ht="19.95" customHeight="1">
      <c r="A64" s="460"/>
      <c r="B64" s="5" t="s">
        <v>562</v>
      </c>
      <c r="C64" s="5">
        <v>11019395</v>
      </c>
      <c r="D64" s="5" t="s">
        <v>1702</v>
      </c>
      <c r="E64" s="5" t="s">
        <v>1703</v>
      </c>
      <c r="F64" s="5" t="s">
        <v>54</v>
      </c>
      <c r="G64" s="5" t="s">
        <v>55</v>
      </c>
      <c r="H64" s="5" t="s">
        <v>1344</v>
      </c>
      <c r="I64" s="5" t="s">
        <v>1553</v>
      </c>
      <c r="J64" s="5" t="s">
        <v>1335</v>
      </c>
      <c r="K64" s="6">
        <v>44673</v>
      </c>
      <c r="L64" s="5" t="s">
        <v>110</v>
      </c>
      <c r="M64" s="5" t="s">
        <v>110</v>
      </c>
      <c r="N64" s="5" t="s">
        <v>89</v>
      </c>
      <c r="O64" s="7">
        <v>2</v>
      </c>
      <c r="P64" s="7">
        <v>3</v>
      </c>
      <c r="Q64" s="350">
        <v>12384</v>
      </c>
      <c r="R64" s="361">
        <v>0</v>
      </c>
      <c r="S64" s="352">
        <v>0</v>
      </c>
      <c r="T64" s="361">
        <v>0</v>
      </c>
      <c r="U64" s="352">
        <v>0</v>
      </c>
      <c r="V64" s="361">
        <v>0</v>
      </c>
      <c r="W64" s="352">
        <v>0</v>
      </c>
      <c r="X64" s="352">
        <v>12384</v>
      </c>
      <c r="Y64" s="353">
        <v>12584</v>
      </c>
      <c r="Z64" s="354">
        <v>200</v>
      </c>
      <c r="AA64" s="362">
        <v>1.61E-2</v>
      </c>
      <c r="AB64" s="363" t="s">
        <v>385</v>
      </c>
      <c r="AC64" s="357"/>
      <c r="AD64" s="357"/>
      <c r="AE64" s="357"/>
      <c r="AF64" s="364"/>
      <c r="AG64" s="350">
        <v>0</v>
      </c>
      <c r="AH64" s="359">
        <v>12584</v>
      </c>
      <c r="AI64" s="18">
        <v>200</v>
      </c>
      <c r="AJ64" s="365">
        <v>1.6149870801033694E-2</v>
      </c>
      <c r="AK64" s="20">
        <v>14</v>
      </c>
      <c r="AL64" s="20">
        <v>450</v>
      </c>
      <c r="AM64" s="20"/>
      <c r="AN64" s="20">
        <v>688</v>
      </c>
      <c r="AO64" s="20">
        <v>182264</v>
      </c>
      <c r="AP64" s="7">
        <v>4</v>
      </c>
      <c r="AQ64" s="20"/>
      <c r="AR64" s="21"/>
      <c r="AS64" s="21" t="s">
        <v>230</v>
      </c>
      <c r="AT64" s="5" t="s">
        <v>1476</v>
      </c>
      <c r="AU64" s="5" t="s">
        <v>173</v>
      </c>
      <c r="AV64" s="398"/>
      <c r="AW64" s="398"/>
      <c r="AX64" s="398"/>
      <c r="AY64" s="145" t="s">
        <v>134</v>
      </c>
      <c r="BA64" s="21" t="str">
        <f>VLOOKUP(表1[[#This Row],[Pers.no.]],'[6]Person Detail'!$B:$L,11,0)</f>
        <v>&gt;90</v>
      </c>
      <c r="BB64" s="404">
        <f>VLOOKUP(表1[[#This Row],[Pers.no.]],'[6]Person Detail'!$B:$R,17,0)</f>
        <v>1.0962410970014955</v>
      </c>
      <c r="BC64" s="404">
        <f>VLOOKUP(表1[[#This Row],[Pers.no.]],'[6]Person Detail'!$B:$W,21,0)</f>
        <v>1.0137114731044181</v>
      </c>
      <c r="BD64" s="404">
        <f>VLOOKUP(表1[[#This Row],[Pers.no.]],'[6]Person Detail'!$B:$W,22,0)</f>
        <v>1.0100190175796651</v>
      </c>
    </row>
    <row r="65" spans="1:56" ht="19.95" customHeight="1">
      <c r="A65" s="460"/>
      <c r="B65" s="5" t="s">
        <v>562</v>
      </c>
      <c r="C65" s="5">
        <v>11010967</v>
      </c>
      <c r="D65" s="5" t="s">
        <v>1713</v>
      </c>
      <c r="E65" s="5" t="s">
        <v>1714</v>
      </c>
      <c r="F65" s="5" t="s">
        <v>54</v>
      </c>
      <c r="G65" s="5" t="s">
        <v>55</v>
      </c>
      <c r="H65" s="5" t="s">
        <v>1708</v>
      </c>
      <c r="I65" s="5" t="s">
        <v>1708</v>
      </c>
      <c r="J65" s="5" t="s">
        <v>1709</v>
      </c>
      <c r="K65" s="6">
        <v>41793</v>
      </c>
      <c r="L65" s="5" t="s">
        <v>1285</v>
      </c>
      <c r="M65" s="5" t="s">
        <v>1285</v>
      </c>
      <c r="N65" s="5" t="s">
        <v>59</v>
      </c>
      <c r="O65" s="7">
        <v>2</v>
      </c>
      <c r="P65" s="7">
        <v>3</v>
      </c>
      <c r="Q65" s="350">
        <v>33125</v>
      </c>
      <c r="R65" s="361">
        <v>0</v>
      </c>
      <c r="S65" s="352">
        <v>0</v>
      </c>
      <c r="T65" s="361">
        <v>0</v>
      </c>
      <c r="U65" s="352">
        <v>0</v>
      </c>
      <c r="V65" s="361">
        <v>0</v>
      </c>
      <c r="W65" s="352">
        <v>0</v>
      </c>
      <c r="X65" s="352">
        <v>33125</v>
      </c>
      <c r="Y65" s="353">
        <v>33625</v>
      </c>
      <c r="Z65" s="354">
        <v>500</v>
      </c>
      <c r="AA65" s="362">
        <v>1.5100000000000001E-2</v>
      </c>
      <c r="AB65" s="363" t="s">
        <v>385</v>
      </c>
      <c r="AC65" s="357"/>
      <c r="AD65" s="357"/>
      <c r="AE65" s="357"/>
      <c r="AF65" s="364"/>
      <c r="AG65" s="350">
        <v>0</v>
      </c>
      <c r="AH65" s="359">
        <v>33625</v>
      </c>
      <c r="AI65" s="18">
        <v>500</v>
      </c>
      <c r="AJ65" s="365">
        <v>1.5094339622641506E-2</v>
      </c>
      <c r="AK65" s="20">
        <v>14</v>
      </c>
      <c r="AL65" s="20">
        <v>450</v>
      </c>
      <c r="AM65" s="20"/>
      <c r="AN65" s="20">
        <v>688</v>
      </c>
      <c r="AO65" s="20">
        <v>476838</v>
      </c>
      <c r="AP65" s="7">
        <v>3</v>
      </c>
      <c r="AQ65" s="20"/>
      <c r="AR65" s="21" t="s">
        <v>1715</v>
      </c>
      <c r="AS65" s="21" t="s">
        <v>115</v>
      </c>
      <c r="AT65" s="5" t="s">
        <v>1710</v>
      </c>
      <c r="AU65" s="5" t="s">
        <v>76</v>
      </c>
      <c r="AV65" s="398"/>
      <c r="AW65" s="398"/>
      <c r="AX65" s="398"/>
      <c r="AY65" s="349" t="s">
        <v>134</v>
      </c>
      <c r="BA65" s="21" t="str">
        <f>VLOOKUP(表1[[#This Row],[Pers.no.]],'[6]Person Detail'!$B:$L,11,0)</f>
        <v>70-90</v>
      </c>
      <c r="BB65" s="404">
        <f>VLOOKUP(表1[[#This Row],[Pers.no.]],'[6]Person Detail'!$B:$R,17,0)</f>
        <v>0.81084361723649601</v>
      </c>
      <c r="BC65" s="404">
        <f>VLOOKUP(表1[[#This Row],[Pers.no.]],'[6]Person Detail'!$B:$W,21,0)</f>
        <v>0.7455357142857143</v>
      </c>
      <c r="BD65" s="404">
        <f>VLOOKUP(表1[[#This Row],[Pers.no.]],'[6]Person Detail'!$B:$W,22,0)</f>
        <v>0.76984273139110904</v>
      </c>
    </row>
    <row r="66" spans="1:56" ht="19.95" customHeight="1">
      <c r="A66" s="460"/>
      <c r="B66" s="5" t="s">
        <v>562</v>
      </c>
      <c r="C66" s="5">
        <v>11006959</v>
      </c>
      <c r="D66" s="5" t="s">
        <v>1556</v>
      </c>
      <c r="E66" s="5" t="s">
        <v>1557</v>
      </c>
      <c r="F66" s="5" t="s">
        <v>54</v>
      </c>
      <c r="G66" s="5" t="s">
        <v>55</v>
      </c>
      <c r="H66" s="5" t="s">
        <v>1344</v>
      </c>
      <c r="I66" s="5" t="s">
        <v>1530</v>
      </c>
      <c r="J66" s="5" t="s">
        <v>1531</v>
      </c>
      <c r="K66" s="6">
        <v>40497</v>
      </c>
      <c r="L66" s="5" t="s">
        <v>1510</v>
      </c>
      <c r="M66" s="5" t="s">
        <v>1510</v>
      </c>
      <c r="N66" s="5" t="s">
        <v>568</v>
      </c>
      <c r="O66" s="7">
        <v>2</v>
      </c>
      <c r="P66" s="7">
        <v>3</v>
      </c>
      <c r="Q66" s="350">
        <v>6795</v>
      </c>
      <c r="R66" s="361">
        <v>0</v>
      </c>
      <c r="S66" s="352">
        <v>0</v>
      </c>
      <c r="T66" s="361">
        <v>0</v>
      </c>
      <c r="U66" s="352">
        <v>0</v>
      </c>
      <c r="V66" s="361">
        <v>0</v>
      </c>
      <c r="W66" s="352">
        <v>0</v>
      </c>
      <c r="X66" s="352">
        <v>6795</v>
      </c>
      <c r="Y66" s="353">
        <v>6895</v>
      </c>
      <c r="Z66" s="354">
        <v>100</v>
      </c>
      <c r="AA66" s="362">
        <v>1.47E-2</v>
      </c>
      <c r="AB66" s="363" t="s">
        <v>385</v>
      </c>
      <c r="AC66" s="357"/>
      <c r="AD66" s="357"/>
      <c r="AE66" s="357"/>
      <c r="AF66" s="364"/>
      <c r="AG66" s="350">
        <v>0</v>
      </c>
      <c r="AH66" s="359">
        <v>6895</v>
      </c>
      <c r="AI66" s="18">
        <v>100</v>
      </c>
      <c r="AJ66" s="365">
        <v>1.471670345842524E-2</v>
      </c>
      <c r="AK66" s="20">
        <v>14</v>
      </c>
      <c r="AL66" s="20">
        <v>2050</v>
      </c>
      <c r="AM66" s="20"/>
      <c r="AN66" s="20">
        <v>688</v>
      </c>
      <c r="AO66" s="20">
        <v>121818</v>
      </c>
      <c r="AP66" s="7">
        <v>3</v>
      </c>
      <c r="AQ66" s="20"/>
      <c r="AR66" s="21"/>
      <c r="AS66" s="21" t="s">
        <v>179</v>
      </c>
      <c r="AT66" s="5" t="s">
        <v>1476</v>
      </c>
      <c r="AU66" s="5" t="s">
        <v>173</v>
      </c>
      <c r="AV66" s="398"/>
      <c r="AW66" s="398"/>
      <c r="AX66" s="398"/>
      <c r="AY66" s="145" t="s">
        <v>134</v>
      </c>
      <c r="BA66" s="21" t="str">
        <f>VLOOKUP(表1[[#This Row],[Pers.no.]],'[6]Person Detail'!$B:$L,11,0)</f>
        <v>&gt;90</v>
      </c>
      <c r="BB66" s="404">
        <f>VLOOKUP(表1[[#This Row],[Pers.no.]],'[6]Person Detail'!$B:$R,17,0)</f>
        <v>1.2907111818612056</v>
      </c>
      <c r="BC66" s="404">
        <f>VLOOKUP(表1[[#This Row],[Pers.no.]],'[6]Person Detail'!$B:$W,21,0)</f>
        <v>1.2605042016806722</v>
      </c>
      <c r="BD66" s="404">
        <f>VLOOKUP(表1[[#This Row],[Pers.no.]],'[6]Person Detail'!$B:$W,22,0)</f>
        <v>1.1857707509881423</v>
      </c>
    </row>
    <row r="67" spans="1:56" ht="19.95" customHeight="1">
      <c r="A67" s="460"/>
      <c r="B67" s="5" t="s">
        <v>562</v>
      </c>
      <c r="C67" s="5">
        <v>10069647</v>
      </c>
      <c r="D67" s="5" t="s">
        <v>1506</v>
      </c>
      <c r="E67" s="5" t="s">
        <v>1507</v>
      </c>
      <c r="F67" s="5" t="s">
        <v>54</v>
      </c>
      <c r="G67" s="5" t="s">
        <v>55</v>
      </c>
      <c r="H67" s="5" t="s">
        <v>1344</v>
      </c>
      <c r="I67" s="5" t="s">
        <v>1508</v>
      </c>
      <c r="J67" s="5" t="s">
        <v>1509</v>
      </c>
      <c r="K67" s="6">
        <v>43922</v>
      </c>
      <c r="L67" s="5" t="s">
        <v>1510</v>
      </c>
      <c r="M67" s="5" t="s">
        <v>1510</v>
      </c>
      <c r="N67" s="5" t="s">
        <v>568</v>
      </c>
      <c r="O67" s="7">
        <v>2</v>
      </c>
      <c r="P67" s="7">
        <v>3</v>
      </c>
      <c r="Q67" s="350">
        <v>6831</v>
      </c>
      <c r="R67" s="361">
        <v>0</v>
      </c>
      <c r="S67" s="352">
        <v>0</v>
      </c>
      <c r="T67" s="361">
        <v>0</v>
      </c>
      <c r="U67" s="352">
        <v>0</v>
      </c>
      <c r="V67" s="361">
        <v>0</v>
      </c>
      <c r="W67" s="352">
        <v>0</v>
      </c>
      <c r="X67" s="352">
        <v>6831</v>
      </c>
      <c r="Y67" s="353">
        <v>6931</v>
      </c>
      <c r="Z67" s="354">
        <v>100</v>
      </c>
      <c r="AA67" s="362">
        <v>1.46E-2</v>
      </c>
      <c r="AB67" s="363" t="s">
        <v>385</v>
      </c>
      <c r="AC67" s="357"/>
      <c r="AD67" s="357"/>
      <c r="AE67" s="357"/>
      <c r="AF67" s="364"/>
      <c r="AG67" s="350">
        <v>0</v>
      </c>
      <c r="AH67" s="359">
        <v>6931</v>
      </c>
      <c r="AI67" s="18">
        <v>100</v>
      </c>
      <c r="AJ67" s="365">
        <v>1.4639145073927606E-2</v>
      </c>
      <c r="AK67" s="20">
        <v>14</v>
      </c>
      <c r="AL67" s="20">
        <v>650</v>
      </c>
      <c r="AM67" s="20"/>
      <c r="AN67" s="20">
        <v>688</v>
      </c>
      <c r="AO67" s="20">
        <v>105522</v>
      </c>
      <c r="AP67" s="7">
        <v>3</v>
      </c>
      <c r="AQ67" s="20"/>
      <c r="AR67" s="21"/>
      <c r="AS67" s="21" t="s">
        <v>179</v>
      </c>
      <c r="AT67" s="5" t="s">
        <v>1476</v>
      </c>
      <c r="AU67" s="5" t="s">
        <v>173</v>
      </c>
      <c r="AV67" s="398"/>
      <c r="AW67" s="398"/>
      <c r="AX67" s="398"/>
      <c r="AY67" s="145" t="s">
        <v>134</v>
      </c>
      <c r="BA67" s="21" t="str">
        <f>VLOOKUP(表1[[#This Row],[Pers.no.]],'[6]Person Detail'!$B:$L,11,0)</f>
        <v>&gt;90</v>
      </c>
      <c r="BB67" s="404">
        <f>VLOOKUP(表1[[#This Row],[Pers.no.]],'[6]Person Detail'!$B:$R,17,0)</f>
        <v>1.0665855574987961</v>
      </c>
      <c r="BC67" s="404">
        <f>VLOOKUP(表1[[#This Row],[Pers.no.]],'[6]Person Detail'!$B:$W,21,0)</f>
        <v>0.98628852689558189</v>
      </c>
      <c r="BD67" s="404">
        <f>VLOOKUP(表1[[#This Row],[Pers.no.]],'[6]Person Detail'!$B:$W,22,0)</f>
        <v>0.98998098242033494</v>
      </c>
    </row>
    <row r="68" spans="1:56" ht="19.95" customHeight="1">
      <c r="A68" s="460"/>
      <c r="B68" s="5" t="s">
        <v>562</v>
      </c>
      <c r="C68" s="5">
        <v>15000580</v>
      </c>
      <c r="D68" s="5" t="s">
        <v>355</v>
      </c>
      <c r="E68" s="5" t="s">
        <v>356</v>
      </c>
      <c r="F68" s="5" t="s">
        <v>54</v>
      </c>
      <c r="G68" s="5" t="s">
        <v>55</v>
      </c>
      <c r="H68" s="5" t="s">
        <v>67</v>
      </c>
      <c r="I68" s="5" t="s">
        <v>357</v>
      </c>
      <c r="J68" s="5" t="s">
        <v>339</v>
      </c>
      <c r="K68" s="6">
        <v>38916</v>
      </c>
      <c r="L68" s="5" t="s">
        <v>340</v>
      </c>
      <c r="M68" s="5" t="s">
        <v>358</v>
      </c>
      <c r="N68" s="5" t="s">
        <v>341</v>
      </c>
      <c r="O68" s="7">
        <v>2</v>
      </c>
      <c r="P68" s="7">
        <v>3</v>
      </c>
      <c r="Q68" s="350">
        <v>42080</v>
      </c>
      <c r="R68" s="351">
        <v>0</v>
      </c>
      <c r="S68" s="352">
        <v>0</v>
      </c>
      <c r="T68" s="351">
        <v>0</v>
      </c>
      <c r="U68" s="352">
        <v>0</v>
      </c>
      <c r="V68" s="351">
        <v>0</v>
      </c>
      <c r="W68" s="352">
        <v>0</v>
      </c>
      <c r="X68" s="352">
        <v>42080</v>
      </c>
      <c r="Y68" s="353">
        <v>42686</v>
      </c>
      <c r="Z68" s="354">
        <v>606</v>
      </c>
      <c r="AA68" s="355">
        <v>1.44E-2</v>
      </c>
      <c r="AB68" s="356" t="s">
        <v>385</v>
      </c>
      <c r="AC68" s="357"/>
      <c r="AD68" s="357"/>
      <c r="AE68" s="357"/>
      <c r="AF68" s="358"/>
      <c r="AG68" s="350">
        <v>0</v>
      </c>
      <c r="AH68" s="359">
        <v>42686</v>
      </c>
      <c r="AI68" s="18">
        <v>606</v>
      </c>
      <c r="AJ68" s="360">
        <v>1.4401140684410674E-2</v>
      </c>
      <c r="AK68" s="20">
        <v>14</v>
      </c>
      <c r="AL68" s="20">
        <v>450</v>
      </c>
      <c r="AM68" s="20">
        <v>1000</v>
      </c>
      <c r="AN68" s="20">
        <v>688</v>
      </c>
      <c r="AO68" s="20">
        <v>615692</v>
      </c>
      <c r="AP68" s="7">
        <v>3</v>
      </c>
      <c r="AQ68" s="20"/>
      <c r="AR68" s="21" t="s">
        <v>359</v>
      </c>
      <c r="AS68" s="21" t="s">
        <v>349</v>
      </c>
      <c r="AT68" s="5" t="s">
        <v>343</v>
      </c>
      <c r="AU68" s="5" t="s">
        <v>261</v>
      </c>
      <c r="AV68" s="5" t="s">
        <v>62</v>
      </c>
      <c r="AW68" s="21" t="s">
        <v>133</v>
      </c>
      <c r="AX68" s="21" t="s">
        <v>134</v>
      </c>
      <c r="AY68" s="349" t="s">
        <v>134</v>
      </c>
      <c r="BA68" s="21" t="str">
        <f>VLOOKUP(表1[[#This Row],[Pers.no.]],'[6]Person Detail'!$B:$L,11,0)</f>
        <v>&gt;90</v>
      </c>
      <c r="BB68" s="404">
        <f>VLOOKUP(表1[[#This Row],[Pers.no.]],'[6]Person Detail'!$B:$R,17,0)</f>
        <v>0.98725470362128265</v>
      </c>
      <c r="BC68" s="404">
        <f>VLOOKUP(表1[[#This Row],[Pers.no.]],'[6]Person Detail'!$B:$W,21,0)</f>
        <v>0.90773809523809523</v>
      </c>
      <c r="BD68" s="404">
        <f>VLOOKUP(表1[[#This Row],[Pers.no.]],'[6]Person Detail'!$B:$W,22,0)</f>
        <v>0.91886118375013814</v>
      </c>
    </row>
    <row r="69" spans="1:56" ht="19.95" customHeight="1">
      <c r="A69" s="460"/>
      <c r="B69" s="5" t="s">
        <v>562</v>
      </c>
      <c r="C69" s="5">
        <v>11007163</v>
      </c>
      <c r="D69" s="5" t="s">
        <v>1564</v>
      </c>
      <c r="E69" s="5" t="s">
        <v>1565</v>
      </c>
      <c r="F69" s="5" t="s">
        <v>54</v>
      </c>
      <c r="G69" s="5" t="s">
        <v>55</v>
      </c>
      <c r="H69" s="5" t="s">
        <v>1344</v>
      </c>
      <c r="I69" s="5" t="s">
        <v>1566</v>
      </c>
      <c r="J69" s="5" t="s">
        <v>1567</v>
      </c>
      <c r="K69" s="6">
        <v>40583</v>
      </c>
      <c r="L69" s="5" t="s">
        <v>1513</v>
      </c>
      <c r="M69" s="5" t="s">
        <v>1513</v>
      </c>
      <c r="N69" s="5" t="s">
        <v>568</v>
      </c>
      <c r="O69" s="7">
        <v>2</v>
      </c>
      <c r="P69" s="7">
        <v>3</v>
      </c>
      <c r="Q69" s="350">
        <v>7056</v>
      </c>
      <c r="R69" s="361">
        <v>0</v>
      </c>
      <c r="S69" s="352">
        <v>0</v>
      </c>
      <c r="T69" s="361">
        <v>0</v>
      </c>
      <c r="U69" s="352">
        <v>0</v>
      </c>
      <c r="V69" s="361">
        <v>0</v>
      </c>
      <c r="W69" s="352">
        <v>0</v>
      </c>
      <c r="X69" s="352">
        <v>7056</v>
      </c>
      <c r="Y69" s="353">
        <v>7156</v>
      </c>
      <c r="Z69" s="354">
        <v>100</v>
      </c>
      <c r="AA69" s="362">
        <v>1.4200000000000001E-2</v>
      </c>
      <c r="AB69" s="363" t="s">
        <v>385</v>
      </c>
      <c r="AC69" s="357"/>
      <c r="AD69" s="357"/>
      <c r="AE69" s="357"/>
      <c r="AF69" s="364"/>
      <c r="AG69" s="350">
        <v>0</v>
      </c>
      <c r="AH69" s="359">
        <v>7156</v>
      </c>
      <c r="AI69" s="18">
        <v>100</v>
      </c>
      <c r="AJ69" s="365">
        <v>1.4172335600907138E-2</v>
      </c>
      <c r="AK69" s="20">
        <v>14</v>
      </c>
      <c r="AL69" s="20">
        <v>750</v>
      </c>
      <c r="AM69" s="20"/>
      <c r="AN69" s="20">
        <v>688</v>
      </c>
      <c r="AO69" s="20">
        <v>109872</v>
      </c>
      <c r="AP69" s="7">
        <v>3</v>
      </c>
      <c r="AQ69" s="20"/>
      <c r="AR69" s="21"/>
      <c r="AS69" s="21" t="s">
        <v>179</v>
      </c>
      <c r="AT69" s="5" t="s">
        <v>1476</v>
      </c>
      <c r="AU69" s="5" t="s">
        <v>173</v>
      </c>
      <c r="AV69" s="398"/>
      <c r="AW69" s="398"/>
      <c r="AX69" s="398"/>
      <c r="AY69" s="349" t="s">
        <v>134</v>
      </c>
      <c r="BA69" s="21" t="str">
        <f>VLOOKUP(表1[[#This Row],[Pers.no.]],'[6]Person Detail'!$B:$L,11,0)</f>
        <v>50-70</v>
      </c>
      <c r="BB69" s="404">
        <f>VLOOKUP(表1[[#This Row],[Pers.no.]],'[6]Person Detail'!$B:$R,17,0)</f>
        <v>0.664931377188831</v>
      </c>
      <c r="BC69" s="404">
        <f>VLOOKUP(表1[[#This Row],[Pers.no.]],'[6]Person Detail'!$B:$W,21,0)</f>
        <v>0.64936974789915969</v>
      </c>
      <c r="BD69" s="404">
        <f>VLOOKUP(表1[[#This Row],[Pers.no.]],'[6]Person Detail'!$B:$W,22,0)</f>
        <v>0.67233201581027668</v>
      </c>
    </row>
    <row r="70" spans="1:56" ht="19.95" customHeight="1">
      <c r="A70" s="460"/>
      <c r="B70" s="5" t="s">
        <v>562</v>
      </c>
      <c r="C70" s="5">
        <v>15000525</v>
      </c>
      <c r="D70" s="5" t="s">
        <v>212</v>
      </c>
      <c r="E70" s="5" t="s">
        <v>213</v>
      </c>
      <c r="F70" s="5" t="s">
        <v>54</v>
      </c>
      <c r="G70" s="5" t="s">
        <v>55</v>
      </c>
      <c r="H70" s="5" t="s">
        <v>67</v>
      </c>
      <c r="I70" s="5" t="s">
        <v>214</v>
      </c>
      <c r="J70" s="5" t="s">
        <v>215</v>
      </c>
      <c r="K70" s="6">
        <v>38869</v>
      </c>
      <c r="L70" s="5" t="s">
        <v>216</v>
      </c>
      <c r="M70" s="5" t="s">
        <v>217</v>
      </c>
      <c r="N70" s="5" t="s">
        <v>107</v>
      </c>
      <c r="O70" s="7">
        <v>2</v>
      </c>
      <c r="P70" s="7">
        <v>3</v>
      </c>
      <c r="Q70" s="350">
        <v>7900</v>
      </c>
      <c r="R70" s="361">
        <v>0</v>
      </c>
      <c r="S70" s="352">
        <v>0</v>
      </c>
      <c r="T70" s="361">
        <v>0</v>
      </c>
      <c r="U70" s="352">
        <v>0</v>
      </c>
      <c r="V70" s="361">
        <v>0</v>
      </c>
      <c r="W70" s="352">
        <v>0</v>
      </c>
      <c r="X70" s="352">
        <v>7900</v>
      </c>
      <c r="Y70" s="353">
        <v>8000</v>
      </c>
      <c r="Z70" s="354">
        <v>100</v>
      </c>
      <c r="AA70" s="362">
        <v>1.2699999999999999E-2</v>
      </c>
      <c r="AB70" s="363" t="s">
        <v>385</v>
      </c>
      <c r="AC70" s="357"/>
      <c r="AD70" s="357"/>
      <c r="AE70" s="357"/>
      <c r="AF70" s="364"/>
      <c r="AG70" s="350">
        <v>0</v>
      </c>
      <c r="AH70" s="359">
        <v>8000</v>
      </c>
      <c r="AI70" s="18">
        <v>100</v>
      </c>
      <c r="AJ70" s="365">
        <v>1.2658227848101333E-2</v>
      </c>
      <c r="AK70" s="20">
        <v>14</v>
      </c>
      <c r="AL70" s="20">
        <v>650</v>
      </c>
      <c r="AM70" s="20"/>
      <c r="AN70" s="20">
        <v>688</v>
      </c>
      <c r="AO70" s="20">
        <v>120488</v>
      </c>
      <c r="AP70" s="7">
        <v>3</v>
      </c>
      <c r="AQ70" s="20"/>
      <c r="AR70" s="21"/>
      <c r="AS70" s="21" t="s">
        <v>179</v>
      </c>
      <c r="AT70" s="5" t="s">
        <v>172</v>
      </c>
      <c r="AU70" s="5" t="s">
        <v>173</v>
      </c>
      <c r="AV70" s="5" t="s">
        <v>62</v>
      </c>
      <c r="AW70" s="21" t="s">
        <v>133</v>
      </c>
      <c r="AX70" s="21" t="s">
        <v>134</v>
      </c>
      <c r="AY70" s="349" t="s">
        <v>134</v>
      </c>
      <c r="BA70" s="21" t="str">
        <f>VLOOKUP(表1[[#This Row],[Pers.no.]],'[6]Person Detail'!$B:$L,11,0)</f>
        <v>&gt;90</v>
      </c>
      <c r="BB70" s="404">
        <f>VLOOKUP(表1[[#This Row],[Pers.no.]],'[6]Person Detail'!$B:$R,17,0)</f>
        <v>1.0678306878306878</v>
      </c>
      <c r="BC70" s="404">
        <f>VLOOKUP(表1[[#This Row],[Pers.no.]],'[6]Person Detail'!$B:$W,21,0)</f>
        <v>1.237400367872471</v>
      </c>
      <c r="BD70" s="404">
        <f>VLOOKUP(表1[[#This Row],[Pers.no.]],'[6]Person Detail'!$B:$W,22,0)</f>
        <v>1.2072018183993301</v>
      </c>
    </row>
    <row r="71" spans="1:56" ht="19.95" customHeight="1">
      <c r="A71" s="460"/>
      <c r="B71" s="5" t="s">
        <v>562</v>
      </c>
      <c r="C71" s="5">
        <v>11017687</v>
      </c>
      <c r="D71" s="5" t="s">
        <v>1688</v>
      </c>
      <c r="E71" s="5" t="s">
        <v>1689</v>
      </c>
      <c r="F71" s="5" t="s">
        <v>54</v>
      </c>
      <c r="G71" s="5" t="s">
        <v>55</v>
      </c>
      <c r="H71" s="5" t="s">
        <v>1344</v>
      </c>
      <c r="I71" s="5" t="s">
        <v>1530</v>
      </c>
      <c r="J71" s="5" t="s">
        <v>1531</v>
      </c>
      <c r="K71" s="6">
        <v>44130</v>
      </c>
      <c r="L71" s="5" t="s">
        <v>1513</v>
      </c>
      <c r="M71" s="5" t="s">
        <v>1513</v>
      </c>
      <c r="N71" s="5" t="s">
        <v>568</v>
      </c>
      <c r="O71" s="7">
        <v>2</v>
      </c>
      <c r="P71" s="7">
        <v>3</v>
      </c>
      <c r="Q71" s="350">
        <v>8013</v>
      </c>
      <c r="R71" s="361">
        <v>0</v>
      </c>
      <c r="S71" s="352">
        <v>0</v>
      </c>
      <c r="T71" s="361">
        <v>0</v>
      </c>
      <c r="U71" s="352">
        <v>0</v>
      </c>
      <c r="V71" s="361">
        <v>0</v>
      </c>
      <c r="W71" s="352">
        <v>0</v>
      </c>
      <c r="X71" s="352">
        <v>8013</v>
      </c>
      <c r="Y71" s="353">
        <v>8113</v>
      </c>
      <c r="Z71" s="354">
        <v>100</v>
      </c>
      <c r="AA71" s="362">
        <v>1.2500000000000001E-2</v>
      </c>
      <c r="AB71" s="363" t="s">
        <v>385</v>
      </c>
      <c r="AC71" s="357"/>
      <c r="AD71" s="357"/>
      <c r="AE71" s="357"/>
      <c r="AF71" s="364"/>
      <c r="AG71" s="350">
        <v>0</v>
      </c>
      <c r="AH71" s="359">
        <v>8113</v>
      </c>
      <c r="AI71" s="18">
        <v>100</v>
      </c>
      <c r="AJ71" s="365">
        <v>1.2479720454261933E-2</v>
      </c>
      <c r="AK71" s="20">
        <v>14</v>
      </c>
      <c r="AL71" s="20">
        <v>1650</v>
      </c>
      <c r="AM71" s="20"/>
      <c r="AN71" s="20">
        <v>688</v>
      </c>
      <c r="AO71" s="20">
        <v>134070</v>
      </c>
      <c r="AP71" s="7">
        <v>2</v>
      </c>
      <c r="AQ71" s="20"/>
      <c r="AR71" s="21"/>
      <c r="AS71" s="21" t="s">
        <v>179</v>
      </c>
      <c r="AT71" s="5" t="s">
        <v>1476</v>
      </c>
      <c r="AU71" s="5" t="s">
        <v>173</v>
      </c>
      <c r="AV71" s="398"/>
      <c r="AW71" s="398"/>
      <c r="AX71" s="398"/>
      <c r="AY71" s="349" t="s">
        <v>134</v>
      </c>
      <c r="BA71" s="21" t="str">
        <f>VLOOKUP(表1[[#This Row],[Pers.no.]],'[6]Person Detail'!$B:$L,11,0)</f>
        <v>&gt;90</v>
      </c>
      <c r="BB71" s="404">
        <f>VLOOKUP(表1[[#This Row],[Pers.no.]],'[6]Person Detail'!$B:$R,17,0)</f>
        <v>1.0678306878306878</v>
      </c>
      <c r="BC71" s="404">
        <f>VLOOKUP(表1[[#This Row],[Pers.no.]],'[6]Person Detail'!$B:$W,21,0)</f>
        <v>1.237400367872471</v>
      </c>
      <c r="BD71" s="404">
        <f>VLOOKUP(表1[[#This Row],[Pers.no.]],'[6]Person Detail'!$B:$W,22,0)</f>
        <v>1.2072018183993301</v>
      </c>
    </row>
    <row r="72" spans="1:56" ht="19.95" customHeight="1">
      <c r="A72" s="460"/>
      <c r="B72" s="5" t="s">
        <v>562</v>
      </c>
      <c r="C72" s="5">
        <v>15001281</v>
      </c>
      <c r="D72" s="5" t="s">
        <v>2078</v>
      </c>
      <c r="E72" s="5" t="s">
        <v>2079</v>
      </c>
      <c r="F72" s="5" t="s">
        <v>54</v>
      </c>
      <c r="G72" s="5" t="s">
        <v>55</v>
      </c>
      <c r="H72" s="5" t="s">
        <v>1344</v>
      </c>
      <c r="I72" s="5" t="s">
        <v>1339</v>
      </c>
      <c r="J72" s="5" t="s">
        <v>1340</v>
      </c>
      <c r="K72" s="6">
        <v>42891</v>
      </c>
      <c r="L72" s="5" t="s">
        <v>150</v>
      </c>
      <c r="M72" s="5" t="s">
        <v>150</v>
      </c>
      <c r="N72" s="5" t="s">
        <v>59</v>
      </c>
      <c r="O72" s="7">
        <v>2</v>
      </c>
      <c r="P72" s="7">
        <v>3</v>
      </c>
      <c r="Q72" s="350">
        <v>29042</v>
      </c>
      <c r="R72" s="361">
        <v>0</v>
      </c>
      <c r="S72" s="352">
        <v>0</v>
      </c>
      <c r="T72" s="361">
        <v>0</v>
      </c>
      <c r="U72" s="352">
        <v>0</v>
      </c>
      <c r="V72" s="361">
        <v>0</v>
      </c>
      <c r="W72" s="352">
        <v>0</v>
      </c>
      <c r="X72" s="352">
        <v>29042</v>
      </c>
      <c r="Y72" s="353">
        <v>29392</v>
      </c>
      <c r="Z72" s="354">
        <v>350</v>
      </c>
      <c r="AA72" s="362">
        <v>1.21E-2</v>
      </c>
      <c r="AB72" s="363" t="s">
        <v>385</v>
      </c>
      <c r="AC72" s="357"/>
      <c r="AD72" s="357"/>
      <c r="AE72" s="357"/>
      <c r="AF72" s="364"/>
      <c r="AG72" s="350">
        <v>0</v>
      </c>
      <c r="AH72" s="359">
        <v>29392</v>
      </c>
      <c r="AI72" s="18">
        <v>350</v>
      </c>
      <c r="AJ72" s="365">
        <v>1.2051511603883958E-2</v>
      </c>
      <c r="AK72" s="20">
        <v>14</v>
      </c>
      <c r="AL72" s="20">
        <v>450</v>
      </c>
      <c r="AM72" s="20"/>
      <c r="AN72" s="20">
        <v>688</v>
      </c>
      <c r="AO72" s="20">
        <v>417576</v>
      </c>
      <c r="AP72" s="7">
        <v>3</v>
      </c>
      <c r="AQ72" s="20"/>
      <c r="AR72" s="21"/>
      <c r="AS72" s="21" t="s">
        <v>349</v>
      </c>
      <c r="AT72" s="5" t="s">
        <v>518</v>
      </c>
      <c r="AU72" s="5" t="s">
        <v>173</v>
      </c>
      <c r="AV72" s="398"/>
      <c r="AW72" s="398"/>
      <c r="AX72" s="398"/>
      <c r="AY72" s="349" t="s">
        <v>134</v>
      </c>
      <c r="BA72" s="21" t="str">
        <f>VLOOKUP(表1[[#This Row],[Pers.no.]],'[6]Person Detail'!$B:$L,11,0)</f>
        <v>50-70</v>
      </c>
      <c r="BB72" s="404">
        <f>VLOOKUP(表1[[#This Row],[Pers.no.]],'[6]Person Detail'!$B:$R,17,0)</f>
        <v>0.66761076269471975</v>
      </c>
      <c r="BC72" s="404">
        <f>VLOOKUP(表1[[#This Row],[Pers.no.]],'[6]Person Detail'!$B:$W,21,0)</f>
        <v>0.79129100326107804</v>
      </c>
      <c r="BD72" s="404">
        <f>VLOOKUP(表1[[#This Row],[Pers.no.]],'[6]Person Detail'!$B:$W,22,0)</f>
        <v>0.79153244362632302</v>
      </c>
    </row>
    <row r="73" spans="1:56" ht="19.95" customHeight="1">
      <c r="A73" s="460"/>
      <c r="B73" s="5" t="s">
        <v>562</v>
      </c>
      <c r="C73" s="5">
        <v>15021832</v>
      </c>
      <c r="D73" s="5" t="s">
        <v>2018</v>
      </c>
      <c r="E73" s="5" t="s">
        <v>2019</v>
      </c>
      <c r="F73" s="5" t="s">
        <v>54</v>
      </c>
      <c r="G73" s="5" t="s">
        <v>55</v>
      </c>
      <c r="H73" s="5" t="s">
        <v>2051</v>
      </c>
      <c r="I73" s="5" t="s">
        <v>1846</v>
      </c>
      <c r="J73" s="5" t="s">
        <v>1953</v>
      </c>
      <c r="K73" s="6">
        <v>44480</v>
      </c>
      <c r="L73" s="5" t="s">
        <v>87</v>
      </c>
      <c r="M73" s="5" t="s">
        <v>87</v>
      </c>
      <c r="N73" s="5" t="s">
        <v>89</v>
      </c>
      <c r="O73" s="7">
        <v>2</v>
      </c>
      <c r="P73" s="7">
        <v>3</v>
      </c>
      <c r="Q73" s="350">
        <v>16997</v>
      </c>
      <c r="R73" s="361">
        <v>0</v>
      </c>
      <c r="S73" s="352">
        <v>0</v>
      </c>
      <c r="T73" s="361">
        <v>0</v>
      </c>
      <c r="U73" s="352">
        <v>0</v>
      </c>
      <c r="V73" s="361">
        <v>0</v>
      </c>
      <c r="W73" s="352">
        <v>0</v>
      </c>
      <c r="X73" s="352">
        <v>16997</v>
      </c>
      <c r="Y73" s="353">
        <v>17197</v>
      </c>
      <c r="Z73" s="354">
        <v>200</v>
      </c>
      <c r="AA73" s="362">
        <v>1.18E-2</v>
      </c>
      <c r="AB73" s="363" t="s">
        <v>385</v>
      </c>
      <c r="AC73" s="357"/>
      <c r="AD73" s="357"/>
      <c r="AE73" s="357"/>
      <c r="AF73" s="364"/>
      <c r="AG73" s="350">
        <v>0</v>
      </c>
      <c r="AH73" s="359">
        <v>17197</v>
      </c>
      <c r="AI73" s="18">
        <v>200</v>
      </c>
      <c r="AJ73" s="365">
        <v>1.1766782373360041E-2</v>
      </c>
      <c r="AK73" s="20">
        <v>14</v>
      </c>
      <c r="AL73" s="20">
        <v>450</v>
      </c>
      <c r="AM73" s="20"/>
      <c r="AN73" s="20">
        <v>688</v>
      </c>
      <c r="AO73" s="20">
        <v>246846</v>
      </c>
      <c r="AP73" s="7">
        <v>5</v>
      </c>
      <c r="AQ73" s="20"/>
      <c r="AR73" s="21" t="s">
        <v>2020</v>
      </c>
      <c r="AS73" s="21" t="s">
        <v>115</v>
      </c>
      <c r="AT73" s="5" t="s">
        <v>1841</v>
      </c>
      <c r="AU73" s="5" t="s">
        <v>76</v>
      </c>
      <c r="AV73" s="398"/>
      <c r="AW73" s="398"/>
      <c r="AX73" s="398"/>
      <c r="AY73" s="349" t="s">
        <v>134</v>
      </c>
      <c r="BA73" s="21" t="str">
        <f>VLOOKUP(表1[[#This Row],[Pers.no.]],'[6]Person Detail'!$B:$L,11,0)</f>
        <v>70-90</v>
      </c>
      <c r="BB73" s="404">
        <f>VLOOKUP(表1[[#This Row],[Pers.no.]],'[6]Person Detail'!$B:$R,17,0)</f>
        <v>0.90604451188669699</v>
      </c>
      <c r="BC73" s="404">
        <f>VLOOKUP(表1[[#This Row],[Pers.no.]],'[6]Person Detail'!$B:$W,21,0)</f>
        <v>0.98759476223294285</v>
      </c>
      <c r="BD73" s="404">
        <f>VLOOKUP(表1[[#This Row],[Pers.no.]],'[6]Person Detail'!$B:$W,22,0)</f>
        <v>0.9865637974435254</v>
      </c>
    </row>
    <row r="74" spans="1:56" ht="19.95" customHeight="1">
      <c r="A74" s="460"/>
      <c r="B74" s="5" t="s">
        <v>562</v>
      </c>
      <c r="C74" s="5">
        <v>15021942</v>
      </c>
      <c r="D74" s="5" t="s">
        <v>1810</v>
      </c>
      <c r="E74" s="5" t="s">
        <v>1811</v>
      </c>
      <c r="F74" s="5" t="s">
        <v>54</v>
      </c>
      <c r="G74" s="5" t="s">
        <v>55</v>
      </c>
      <c r="H74" s="5" t="s">
        <v>1805</v>
      </c>
      <c r="I74" s="5" t="s">
        <v>1783</v>
      </c>
      <c r="J74" s="5" t="s">
        <v>1779</v>
      </c>
      <c r="K74" s="6">
        <v>44487</v>
      </c>
      <c r="L74" s="5" t="s">
        <v>110</v>
      </c>
      <c r="M74" s="5" t="s">
        <v>110</v>
      </c>
      <c r="N74" s="5" t="s">
        <v>89</v>
      </c>
      <c r="O74" s="7">
        <v>2</v>
      </c>
      <c r="P74" s="7">
        <v>3</v>
      </c>
      <c r="Q74" s="350">
        <v>18127</v>
      </c>
      <c r="R74" s="361">
        <v>0</v>
      </c>
      <c r="S74" s="352">
        <v>0</v>
      </c>
      <c r="T74" s="361">
        <v>0</v>
      </c>
      <c r="U74" s="352">
        <v>0</v>
      </c>
      <c r="V74" s="361">
        <v>0</v>
      </c>
      <c r="W74" s="352">
        <v>0</v>
      </c>
      <c r="X74" s="352">
        <v>18127</v>
      </c>
      <c r="Y74" s="353">
        <v>18310</v>
      </c>
      <c r="Z74" s="354">
        <v>183</v>
      </c>
      <c r="AA74" s="362">
        <v>1.01E-2</v>
      </c>
      <c r="AB74" s="363" t="s">
        <v>385</v>
      </c>
      <c r="AC74" s="357"/>
      <c r="AD74" s="357"/>
      <c r="AE74" s="357"/>
      <c r="AF74" s="364"/>
      <c r="AG74" s="350">
        <v>0</v>
      </c>
      <c r="AH74" s="359">
        <v>18310</v>
      </c>
      <c r="AI74" s="18">
        <v>183</v>
      </c>
      <c r="AJ74" s="365">
        <v>1.0095437744800595E-2</v>
      </c>
      <c r="AK74" s="20">
        <v>14</v>
      </c>
      <c r="AL74" s="20">
        <v>450</v>
      </c>
      <c r="AM74" s="20"/>
      <c r="AN74" s="20">
        <v>688</v>
      </c>
      <c r="AO74" s="20">
        <v>262428</v>
      </c>
      <c r="AP74" s="7">
        <v>4</v>
      </c>
      <c r="AQ74" s="20"/>
      <c r="AR74" s="21" t="s">
        <v>1812</v>
      </c>
      <c r="AS74" s="21" t="s">
        <v>115</v>
      </c>
      <c r="AT74" s="5" t="s">
        <v>1780</v>
      </c>
      <c r="AU74" s="5" t="s">
        <v>76</v>
      </c>
      <c r="AV74" s="398"/>
      <c r="AW74" s="398"/>
      <c r="AX74" s="398"/>
      <c r="AY74" s="349" t="s">
        <v>134</v>
      </c>
      <c r="BA74" s="21" t="str">
        <f>VLOOKUP(表1[[#This Row],[Pers.no.]],'[6]Person Detail'!$B:$L,11,0)</f>
        <v>70-90</v>
      </c>
      <c r="BB74" s="404">
        <f>VLOOKUP(表1[[#This Row],[Pers.no.]],'[6]Person Detail'!$B:$R,17,0)</f>
        <v>0.89227513227513222</v>
      </c>
      <c r="BC74" s="404">
        <f>VLOOKUP(表1[[#This Row],[Pers.no.]],'[6]Person Detail'!$B:$W,21,0)</f>
        <v>1.033966891477621</v>
      </c>
      <c r="BD74" s="404">
        <f>VLOOKUP(表1[[#This Row],[Pers.no.]],'[6]Person Detail'!$B:$W,22,0)</f>
        <v>1.0339753559038163</v>
      </c>
    </row>
    <row r="75" spans="1:56" ht="19.95" customHeight="1">
      <c r="A75" s="460"/>
      <c r="B75" s="5" t="s">
        <v>562</v>
      </c>
      <c r="C75" s="5">
        <v>11018344</v>
      </c>
      <c r="D75" s="5" t="s">
        <v>1065</v>
      </c>
      <c r="E75" s="5" t="s">
        <v>1066</v>
      </c>
      <c r="F75" s="5" t="s">
        <v>54</v>
      </c>
      <c r="G75" s="5" t="s">
        <v>55</v>
      </c>
      <c r="H75" s="5" t="s">
        <v>1254</v>
      </c>
      <c r="I75" s="5" t="s">
        <v>1032</v>
      </c>
      <c r="J75" s="5" t="s">
        <v>830</v>
      </c>
      <c r="K75" s="6">
        <v>44326</v>
      </c>
      <c r="L75" s="5" t="s">
        <v>150</v>
      </c>
      <c r="M75" s="5" t="s">
        <v>1067</v>
      </c>
      <c r="N75" s="5" t="s">
        <v>59</v>
      </c>
      <c r="O75" s="7">
        <v>2</v>
      </c>
      <c r="P75" s="7">
        <v>3</v>
      </c>
      <c r="Q75" s="350">
        <v>34000</v>
      </c>
      <c r="R75" s="361">
        <v>0</v>
      </c>
      <c r="S75" s="352">
        <v>0</v>
      </c>
      <c r="T75" s="361">
        <v>0</v>
      </c>
      <c r="U75" s="352">
        <v>0</v>
      </c>
      <c r="V75" s="361">
        <v>0</v>
      </c>
      <c r="W75" s="352">
        <v>0</v>
      </c>
      <c r="X75" s="352">
        <v>34000</v>
      </c>
      <c r="Y75" s="353">
        <v>34340</v>
      </c>
      <c r="Z75" s="354">
        <v>340</v>
      </c>
      <c r="AA75" s="362">
        <v>0.01</v>
      </c>
      <c r="AB75" s="363" t="s">
        <v>385</v>
      </c>
      <c r="AC75" s="357"/>
      <c r="AD75" s="357"/>
      <c r="AE75" s="357"/>
      <c r="AF75" s="364"/>
      <c r="AG75" s="350">
        <v>0</v>
      </c>
      <c r="AH75" s="359">
        <v>34340</v>
      </c>
      <c r="AI75" s="18">
        <v>340</v>
      </c>
      <c r="AJ75" s="365">
        <v>1.0000000000000009E-2</v>
      </c>
      <c r="AK75" s="20">
        <v>14</v>
      </c>
      <c r="AL75" s="20">
        <v>450</v>
      </c>
      <c r="AM75" s="20"/>
      <c r="AN75" s="20">
        <v>688</v>
      </c>
      <c r="AO75" s="20">
        <v>486848</v>
      </c>
      <c r="AP75" s="7">
        <v>3</v>
      </c>
      <c r="AQ75" s="20"/>
      <c r="AR75" s="21" t="s">
        <v>1068</v>
      </c>
      <c r="AS75" s="21" t="s">
        <v>413</v>
      </c>
      <c r="AT75" s="5" t="s">
        <v>1024</v>
      </c>
      <c r="AU75" s="5" t="s">
        <v>261</v>
      </c>
      <c r="AV75" s="5" t="s">
        <v>62</v>
      </c>
      <c r="AW75" s="21"/>
      <c r="AX75" s="21"/>
      <c r="AY75" s="349" t="s">
        <v>134</v>
      </c>
      <c r="BA75" s="21" t="str">
        <f>VLOOKUP(表1[[#This Row],[Pers.no.]],'[6]Person Detail'!$B:$L,11,0)</f>
        <v>50-70</v>
      </c>
      <c r="BB75" s="404">
        <f>VLOOKUP(表1[[#This Row],[Pers.no.]],'[6]Person Detail'!$B:$R,17,0)</f>
        <v>0.79142221323083151</v>
      </c>
      <c r="BC75" s="404">
        <f>VLOOKUP(表1[[#This Row],[Pers.no.]],'[6]Person Detail'!$B:$W,21,0)</f>
        <v>0.93803951659313256</v>
      </c>
      <c r="BD75" s="404">
        <f>VLOOKUP(表1[[#This Row],[Pers.no.]],'[6]Person Detail'!$B:$W,22,0)</f>
        <v>0.92710538426138978</v>
      </c>
    </row>
    <row r="76" spans="1:56" ht="19.95" customHeight="1">
      <c r="A76" s="460"/>
      <c r="B76" s="5" t="s">
        <v>562</v>
      </c>
      <c r="C76" s="5">
        <v>15022628</v>
      </c>
      <c r="D76" s="5" t="s">
        <v>470</v>
      </c>
      <c r="E76" s="5" t="s">
        <v>471</v>
      </c>
      <c r="F76" s="5" t="s">
        <v>54</v>
      </c>
      <c r="G76" s="5" t="s">
        <v>55</v>
      </c>
      <c r="H76" s="5" t="s">
        <v>564</v>
      </c>
      <c r="I76" s="5" t="s">
        <v>472</v>
      </c>
      <c r="J76" s="5" t="s">
        <v>473</v>
      </c>
      <c r="K76" s="6">
        <v>45839</v>
      </c>
      <c r="L76" s="5" t="s">
        <v>340</v>
      </c>
      <c r="M76" s="5" t="s">
        <v>474</v>
      </c>
      <c r="N76" s="5" t="s">
        <v>341</v>
      </c>
      <c r="O76" s="7">
        <v>2</v>
      </c>
      <c r="P76" s="7">
        <v>2</v>
      </c>
      <c r="Q76" s="366">
        <v>25500</v>
      </c>
      <c r="R76" s="351">
        <v>0</v>
      </c>
      <c r="S76" s="367">
        <v>0</v>
      </c>
      <c r="T76" s="351">
        <v>0</v>
      </c>
      <c r="U76" s="367">
        <v>0</v>
      </c>
      <c r="V76" s="351">
        <v>0</v>
      </c>
      <c r="W76" s="367">
        <v>0</v>
      </c>
      <c r="X76" s="367">
        <v>25500</v>
      </c>
      <c r="Y76" s="368">
        <v>25750</v>
      </c>
      <c r="Z76" s="369">
        <v>250</v>
      </c>
      <c r="AA76" s="355">
        <v>9.7999999999999997E-3</v>
      </c>
      <c r="AB76" s="356" t="s">
        <v>385</v>
      </c>
      <c r="AC76" s="370"/>
      <c r="AD76" s="370"/>
      <c r="AE76" s="370"/>
      <c r="AF76" s="358"/>
      <c r="AG76" s="366">
        <v>0</v>
      </c>
      <c r="AH76" s="371">
        <v>25750</v>
      </c>
      <c r="AI76" s="18">
        <v>250</v>
      </c>
      <c r="AJ76" s="360">
        <v>9.8039215686274161E-3</v>
      </c>
      <c r="AK76" s="20">
        <v>14</v>
      </c>
      <c r="AL76" s="20">
        <v>450</v>
      </c>
      <c r="AM76" s="20">
        <v>1000</v>
      </c>
      <c r="AN76" s="20">
        <v>688</v>
      </c>
      <c r="AO76" s="20">
        <v>378588</v>
      </c>
      <c r="AP76" s="7" t="e">
        <v>#N/A</v>
      </c>
      <c r="AQ76" s="20"/>
      <c r="AR76" s="21"/>
      <c r="AS76" s="21" t="s">
        <v>179</v>
      </c>
      <c r="AT76" s="5" t="s">
        <v>469</v>
      </c>
      <c r="AU76" s="5" t="s">
        <v>424</v>
      </c>
      <c r="AV76" s="5" t="s">
        <v>425</v>
      </c>
      <c r="AW76" s="398"/>
      <c r="AX76" s="398"/>
      <c r="AY76" s="145" t="s">
        <v>134</v>
      </c>
      <c r="BA76" s="21" t="str">
        <f>VLOOKUP(表1[[#This Row],[Pers.no.]],'[6]Person Detail'!$B:$L,11,0)</f>
        <v>70-90</v>
      </c>
      <c r="BB76" s="404">
        <f>VLOOKUP(表1[[#This Row],[Pers.no.]],'[6]Person Detail'!$B:$R,17,0)</f>
        <v>0.95820105820105816</v>
      </c>
      <c r="BC76" s="404">
        <f>VLOOKUP(表1[[#This Row],[Pers.no.]],'[6]Person Detail'!$B:$W,21,0)</f>
        <v>1.1103617412630289</v>
      </c>
      <c r="BD76" s="404">
        <f>VLOOKUP(表1[[#This Row],[Pers.no.]],'[6]Person Detail'!$B:$W,22,0)</f>
        <v>1.1103002751525302</v>
      </c>
    </row>
    <row r="77" spans="1:56" ht="19.95" customHeight="1">
      <c r="A77" s="460"/>
      <c r="B77" s="5" t="s">
        <v>562</v>
      </c>
      <c r="C77" s="5">
        <v>15001306</v>
      </c>
      <c r="D77" s="5" t="s">
        <v>203</v>
      </c>
      <c r="E77" s="5" t="s">
        <v>204</v>
      </c>
      <c r="F77" s="5" t="s">
        <v>54</v>
      </c>
      <c r="G77" s="5" t="s">
        <v>55</v>
      </c>
      <c r="H77" s="5" t="s">
        <v>67</v>
      </c>
      <c r="I77" s="5" t="s">
        <v>188</v>
      </c>
      <c r="J77" s="5" t="s">
        <v>170</v>
      </c>
      <c r="K77" s="6">
        <v>39420</v>
      </c>
      <c r="L77" s="5" t="s">
        <v>65</v>
      </c>
      <c r="M77" s="5" t="s">
        <v>65</v>
      </c>
      <c r="N77" s="5" t="s">
        <v>66</v>
      </c>
      <c r="O77" s="7">
        <v>2</v>
      </c>
      <c r="P77" s="7">
        <v>3</v>
      </c>
      <c r="Q77" s="350">
        <v>20306</v>
      </c>
      <c r="R77" s="361">
        <v>0</v>
      </c>
      <c r="S77" s="352">
        <v>0</v>
      </c>
      <c r="T77" s="361">
        <v>0</v>
      </c>
      <c r="U77" s="352">
        <v>0</v>
      </c>
      <c r="V77" s="361">
        <v>0</v>
      </c>
      <c r="W77" s="352">
        <v>0</v>
      </c>
      <c r="X77" s="352">
        <v>20306</v>
      </c>
      <c r="Y77" s="353">
        <v>20500</v>
      </c>
      <c r="Z77" s="354">
        <v>194</v>
      </c>
      <c r="AA77" s="362">
        <v>9.5999999999999992E-3</v>
      </c>
      <c r="AB77" s="363" t="s">
        <v>385</v>
      </c>
      <c r="AC77" s="357"/>
      <c r="AD77" s="357"/>
      <c r="AE77" s="357"/>
      <c r="AF77" s="364"/>
      <c r="AG77" s="350">
        <v>0</v>
      </c>
      <c r="AH77" s="359">
        <v>20500</v>
      </c>
      <c r="AI77" s="18">
        <v>194</v>
      </c>
      <c r="AJ77" s="365">
        <v>9.5538264552348373E-3</v>
      </c>
      <c r="AK77" s="20">
        <v>14</v>
      </c>
      <c r="AL77" s="20">
        <v>600</v>
      </c>
      <c r="AM77" s="20"/>
      <c r="AN77" s="20">
        <v>688</v>
      </c>
      <c r="AO77" s="20">
        <v>294888</v>
      </c>
      <c r="AP77" s="7">
        <v>4</v>
      </c>
      <c r="AQ77" s="20"/>
      <c r="AR77" s="21"/>
      <c r="AS77" s="21" t="s">
        <v>115</v>
      </c>
      <c r="AT77" s="5" t="s">
        <v>172</v>
      </c>
      <c r="AU77" s="5" t="s">
        <v>173</v>
      </c>
      <c r="AV77" s="5" t="s">
        <v>62</v>
      </c>
      <c r="AW77" s="21" t="s">
        <v>133</v>
      </c>
      <c r="AX77" s="21" t="s">
        <v>134</v>
      </c>
      <c r="AY77" s="349" t="s">
        <v>134</v>
      </c>
      <c r="BA77" s="21" t="str">
        <f>VLOOKUP(表1[[#This Row],[Pers.no.]],'[6]Person Detail'!$B:$L,11,0)</f>
        <v>70-90</v>
      </c>
      <c r="BB77" s="404">
        <f>VLOOKUP(表1[[#This Row],[Pers.no.]],'[6]Person Detail'!$B:$R,17,0)</f>
        <v>0.82945579607525799</v>
      </c>
      <c r="BC77" s="404">
        <f>VLOOKUP(表1[[#This Row],[Pers.no.]],'[6]Person Detail'!$B:$W,21,0)</f>
        <v>0.98311912526376366</v>
      </c>
      <c r="BD77" s="404">
        <f>VLOOKUP(表1[[#This Row],[Pers.no.]],'[6]Person Detail'!$B:$W,22,0)</f>
        <v>1.0124252185918086</v>
      </c>
    </row>
    <row r="78" spans="1:56" ht="19.95" customHeight="1">
      <c r="A78" s="460"/>
      <c r="B78" s="5" t="s">
        <v>562</v>
      </c>
      <c r="C78" s="5">
        <v>11003123</v>
      </c>
      <c r="D78" s="5" t="s">
        <v>1528</v>
      </c>
      <c r="E78" s="5" t="s">
        <v>1529</v>
      </c>
      <c r="F78" s="5" t="s">
        <v>54</v>
      </c>
      <c r="G78" s="5" t="s">
        <v>55</v>
      </c>
      <c r="H78" s="5" t="s">
        <v>1344</v>
      </c>
      <c r="I78" s="5" t="s">
        <v>1530</v>
      </c>
      <c r="J78" s="5" t="s">
        <v>1531</v>
      </c>
      <c r="K78" s="6">
        <v>38777</v>
      </c>
      <c r="L78" s="5" t="s">
        <v>1526</v>
      </c>
      <c r="M78" s="5" t="s">
        <v>1526</v>
      </c>
      <c r="N78" s="5" t="s">
        <v>568</v>
      </c>
      <c r="O78" s="7">
        <v>2</v>
      </c>
      <c r="P78" s="7">
        <v>3</v>
      </c>
      <c r="Q78" s="350">
        <v>10920</v>
      </c>
      <c r="R78" s="361">
        <v>0</v>
      </c>
      <c r="S78" s="352">
        <v>0</v>
      </c>
      <c r="T78" s="361">
        <v>0</v>
      </c>
      <c r="U78" s="352">
        <v>0</v>
      </c>
      <c r="V78" s="361">
        <v>0</v>
      </c>
      <c r="W78" s="352">
        <v>0</v>
      </c>
      <c r="X78" s="352">
        <v>10920</v>
      </c>
      <c r="Y78" s="353">
        <v>11020</v>
      </c>
      <c r="Z78" s="354">
        <v>100</v>
      </c>
      <c r="AA78" s="362">
        <v>9.1999999999999998E-3</v>
      </c>
      <c r="AB78" s="363" t="s">
        <v>385</v>
      </c>
      <c r="AC78" s="357"/>
      <c r="AD78" s="357"/>
      <c r="AE78" s="357"/>
      <c r="AF78" s="364"/>
      <c r="AG78" s="350">
        <v>0</v>
      </c>
      <c r="AH78" s="359">
        <v>11020</v>
      </c>
      <c r="AI78" s="18">
        <v>100</v>
      </c>
      <c r="AJ78" s="365">
        <v>9.157509157509125E-3</v>
      </c>
      <c r="AK78" s="20">
        <v>14</v>
      </c>
      <c r="AL78" s="20">
        <v>450</v>
      </c>
      <c r="AM78" s="20"/>
      <c r="AN78" s="20">
        <v>688</v>
      </c>
      <c r="AO78" s="20">
        <v>160368</v>
      </c>
      <c r="AP78" s="7">
        <v>3</v>
      </c>
      <c r="AQ78" s="20"/>
      <c r="AR78" s="21"/>
      <c r="AS78" s="21" t="s">
        <v>179</v>
      </c>
      <c r="AT78" s="5" t="s">
        <v>1476</v>
      </c>
      <c r="AU78" s="5" t="s">
        <v>173</v>
      </c>
      <c r="AV78" s="398"/>
      <c r="AW78" s="398"/>
      <c r="AX78" s="398"/>
      <c r="AY78" s="349" t="s">
        <v>134</v>
      </c>
      <c r="BA78" s="21" t="str">
        <f>VLOOKUP(表1[[#This Row],[Pers.no.]],'[6]Person Detail'!$B:$L,11,0)</f>
        <v>70-90</v>
      </c>
      <c r="BB78" s="404">
        <f>VLOOKUP(表1[[#This Row],[Pers.no.]],'[6]Person Detail'!$B:$R,17,0)</f>
        <v>1.0612178838761885</v>
      </c>
      <c r="BC78" s="404">
        <f>VLOOKUP(表1[[#This Row],[Pers.no.]],'[6]Person Detail'!$B:$W,21,0)</f>
        <v>1.2578169959716095</v>
      </c>
      <c r="BD78" s="404">
        <f>VLOOKUP(表1[[#This Row],[Pers.no.]],'[6]Person Detail'!$B:$W,22,0)</f>
        <v>1.2326737229636446</v>
      </c>
    </row>
    <row r="79" spans="1:56" ht="19.95" customHeight="1">
      <c r="A79" s="460"/>
      <c r="B79" s="5" t="s">
        <v>562</v>
      </c>
      <c r="C79" s="5">
        <v>15000070</v>
      </c>
      <c r="D79" s="5" t="s">
        <v>1797</v>
      </c>
      <c r="E79" s="5" t="s">
        <v>1798</v>
      </c>
      <c r="F79" s="5" t="s">
        <v>54</v>
      </c>
      <c r="G79" s="5" t="s">
        <v>55</v>
      </c>
      <c r="H79" s="5" t="s">
        <v>1805</v>
      </c>
      <c r="I79" s="5" t="s">
        <v>1778</v>
      </c>
      <c r="J79" s="5" t="s">
        <v>1779</v>
      </c>
      <c r="K79" s="6">
        <v>38504</v>
      </c>
      <c r="L79" s="5" t="s">
        <v>1724</v>
      </c>
      <c r="M79" s="5" t="s">
        <v>1725</v>
      </c>
      <c r="N79" s="5" t="s">
        <v>59</v>
      </c>
      <c r="O79" s="7">
        <v>2</v>
      </c>
      <c r="P79" s="7">
        <v>3</v>
      </c>
      <c r="Q79" s="350">
        <v>27983</v>
      </c>
      <c r="R79" s="361">
        <v>0</v>
      </c>
      <c r="S79" s="352">
        <v>0</v>
      </c>
      <c r="T79" s="361">
        <v>0</v>
      </c>
      <c r="U79" s="352">
        <v>0</v>
      </c>
      <c r="V79" s="361">
        <v>0</v>
      </c>
      <c r="W79" s="352">
        <v>0</v>
      </c>
      <c r="X79" s="352">
        <v>27983</v>
      </c>
      <c r="Y79" s="353">
        <v>28200</v>
      </c>
      <c r="Z79" s="354">
        <v>217</v>
      </c>
      <c r="AA79" s="362">
        <v>7.7999999999999996E-3</v>
      </c>
      <c r="AB79" s="363" t="s">
        <v>385</v>
      </c>
      <c r="AC79" s="357"/>
      <c r="AD79" s="357"/>
      <c r="AE79" s="357"/>
      <c r="AF79" s="364"/>
      <c r="AG79" s="350">
        <v>0</v>
      </c>
      <c r="AH79" s="359">
        <v>28200</v>
      </c>
      <c r="AI79" s="18">
        <v>217</v>
      </c>
      <c r="AJ79" s="365">
        <v>7.7547082157023439E-3</v>
      </c>
      <c r="AK79" s="20">
        <v>14</v>
      </c>
      <c r="AL79" s="20">
        <v>450</v>
      </c>
      <c r="AM79" s="20"/>
      <c r="AN79" s="20">
        <v>688</v>
      </c>
      <c r="AO79" s="20">
        <v>400888</v>
      </c>
      <c r="AP79" s="7">
        <v>3</v>
      </c>
      <c r="AQ79" s="20"/>
      <c r="AR79" s="21" t="s">
        <v>1799</v>
      </c>
      <c r="AS79" s="21" t="s">
        <v>115</v>
      </c>
      <c r="AT79" s="5" t="s">
        <v>1780</v>
      </c>
      <c r="AU79" s="5" t="s">
        <v>76</v>
      </c>
      <c r="AV79" s="398"/>
      <c r="AW79" s="398"/>
      <c r="AX79" s="398"/>
      <c r="AY79" s="145" t="s">
        <v>134</v>
      </c>
      <c r="BA79" s="21" t="str">
        <f>VLOOKUP(表1[[#This Row],[Pers.no.]],'[6]Person Detail'!$B:$L,11,0)</f>
        <v>70-90</v>
      </c>
      <c r="BB79" s="404">
        <f>VLOOKUP(表1[[#This Row],[Pers.no.]],'[6]Person Detail'!$B:$R,17,0)</f>
        <v>0.86296296296296293</v>
      </c>
      <c r="BC79" s="404">
        <f>VLOOKUP(表1[[#This Row],[Pers.no.]],'[6]Person Detail'!$B:$W,21,0)</f>
        <v>1</v>
      </c>
      <c r="BD79" s="404">
        <f>VLOOKUP(表1[[#This Row],[Pers.no.]],'[6]Person Detail'!$B:$W,22,0)</f>
        <v>1</v>
      </c>
    </row>
    <row r="80" spans="1:56" ht="19.95" customHeight="1">
      <c r="A80" s="460"/>
      <c r="B80" s="5" t="s">
        <v>562</v>
      </c>
      <c r="C80" s="5">
        <v>15002547</v>
      </c>
      <c r="D80" s="5" t="s">
        <v>344</v>
      </c>
      <c r="E80" s="5" t="s">
        <v>345</v>
      </c>
      <c r="F80" s="5" t="s">
        <v>54</v>
      </c>
      <c r="G80" s="5" t="s">
        <v>55</v>
      </c>
      <c r="H80" s="5" t="s">
        <v>67</v>
      </c>
      <c r="I80" s="5" t="s">
        <v>346</v>
      </c>
      <c r="J80" s="5" t="s">
        <v>339</v>
      </c>
      <c r="K80" s="6">
        <v>39993</v>
      </c>
      <c r="L80" s="5" t="s">
        <v>340</v>
      </c>
      <c r="M80" s="5" t="s">
        <v>347</v>
      </c>
      <c r="N80" s="5" t="s">
        <v>341</v>
      </c>
      <c r="O80" s="7">
        <v>2</v>
      </c>
      <c r="P80" s="7">
        <v>3</v>
      </c>
      <c r="Q80" s="350">
        <v>43250</v>
      </c>
      <c r="R80" s="351">
        <v>0</v>
      </c>
      <c r="S80" s="352">
        <v>0</v>
      </c>
      <c r="T80" s="351">
        <v>0</v>
      </c>
      <c r="U80" s="352">
        <v>0</v>
      </c>
      <c r="V80" s="351">
        <v>0</v>
      </c>
      <c r="W80" s="352">
        <v>0</v>
      </c>
      <c r="X80" s="352">
        <v>43250</v>
      </c>
      <c r="Y80" s="353">
        <v>43550</v>
      </c>
      <c r="Z80" s="354">
        <v>300</v>
      </c>
      <c r="AA80" s="355">
        <v>6.8999999999999999E-3</v>
      </c>
      <c r="AB80" s="356" t="s">
        <v>385</v>
      </c>
      <c r="AC80" s="357"/>
      <c r="AD80" s="357"/>
      <c r="AE80" s="357"/>
      <c r="AF80" s="358"/>
      <c r="AG80" s="350">
        <v>0</v>
      </c>
      <c r="AH80" s="359">
        <v>43550</v>
      </c>
      <c r="AI80" s="18">
        <v>300</v>
      </c>
      <c r="AJ80" s="360">
        <v>6.9364161849712058E-3</v>
      </c>
      <c r="AK80" s="20">
        <v>14</v>
      </c>
      <c r="AL80" s="20">
        <v>450</v>
      </c>
      <c r="AM80" s="20">
        <v>1000</v>
      </c>
      <c r="AN80" s="20">
        <v>688</v>
      </c>
      <c r="AO80" s="20">
        <v>627788</v>
      </c>
      <c r="AP80" s="7">
        <v>4</v>
      </c>
      <c r="AQ80" s="20"/>
      <c r="AR80" s="21" t="s">
        <v>348</v>
      </c>
      <c r="AS80" s="21" t="s">
        <v>349</v>
      </c>
      <c r="AT80" s="5" t="s">
        <v>343</v>
      </c>
      <c r="AU80" s="5" t="s">
        <v>261</v>
      </c>
      <c r="AV80" s="5" t="s">
        <v>62</v>
      </c>
      <c r="AW80" s="21" t="s">
        <v>133</v>
      </c>
      <c r="AX80" s="21" t="s">
        <v>134</v>
      </c>
      <c r="AY80" s="145" t="s">
        <v>134</v>
      </c>
      <c r="BA80" s="21" t="str">
        <f>VLOOKUP(表1[[#This Row],[Pers.no.]],'[6]Person Detail'!$B:$L,11,0)</f>
        <v>90-110</v>
      </c>
      <c r="BB80" s="404">
        <f>VLOOKUP(表1[[#This Row],[Pers.no.]],'[6]Person Detail'!$B:$R,17,0)</f>
        <v>1.1886697015680323</v>
      </c>
      <c r="BC80" s="404">
        <f>VLOOKUP(表1[[#This Row],[Pers.no.]],'[6]Person Detail'!$B:$W,21,0)</f>
        <v>1.2956581667815299</v>
      </c>
      <c r="BD80" s="404">
        <f>VLOOKUP(表1[[#This Row],[Pers.no.]],'[6]Person Detail'!$B:$W,22,0)</f>
        <v>1.2700644022360978</v>
      </c>
    </row>
    <row r="81" spans="1:56" ht="19.95" customHeight="1">
      <c r="A81" s="460"/>
      <c r="B81" s="5" t="s">
        <v>562</v>
      </c>
      <c r="C81" s="5">
        <v>15000037</v>
      </c>
      <c r="D81" s="5" t="s">
        <v>772</v>
      </c>
      <c r="E81" s="5" t="s">
        <v>773</v>
      </c>
      <c r="F81" s="5" t="s">
        <v>54</v>
      </c>
      <c r="G81" s="5" t="s">
        <v>55</v>
      </c>
      <c r="H81" s="5" t="s">
        <v>736</v>
      </c>
      <c r="I81" s="5" t="s">
        <v>752</v>
      </c>
      <c r="J81" s="5" t="s">
        <v>753</v>
      </c>
      <c r="K81" s="6">
        <v>38535</v>
      </c>
      <c r="L81" s="5" t="s">
        <v>150</v>
      </c>
      <c r="M81" s="5" t="s">
        <v>774</v>
      </c>
      <c r="N81" s="5" t="s">
        <v>59</v>
      </c>
      <c r="O81" s="7">
        <v>2</v>
      </c>
      <c r="P81" s="7">
        <v>3</v>
      </c>
      <c r="Q81" s="350">
        <v>25792</v>
      </c>
      <c r="R81" s="361">
        <v>0</v>
      </c>
      <c r="S81" s="352">
        <v>0</v>
      </c>
      <c r="T81" s="361">
        <v>0</v>
      </c>
      <c r="U81" s="352">
        <v>0</v>
      </c>
      <c r="V81" s="361">
        <v>0</v>
      </c>
      <c r="W81" s="352">
        <v>0</v>
      </c>
      <c r="X81" s="352">
        <v>25792</v>
      </c>
      <c r="Y81" s="353">
        <v>25920</v>
      </c>
      <c r="Z81" s="354">
        <v>128</v>
      </c>
      <c r="AA81" s="362">
        <v>5.0000000000000001E-3</v>
      </c>
      <c r="AB81" s="363" t="s">
        <v>385</v>
      </c>
      <c r="AC81" s="357"/>
      <c r="AD81" s="357"/>
      <c r="AE81" s="357"/>
      <c r="AF81" s="364"/>
      <c r="AG81" s="350">
        <v>0</v>
      </c>
      <c r="AH81" s="359">
        <v>25920</v>
      </c>
      <c r="AI81" s="18">
        <v>128</v>
      </c>
      <c r="AJ81" s="365">
        <v>4.9627791563275903E-3</v>
      </c>
      <c r="AK81" s="20">
        <v>14</v>
      </c>
      <c r="AL81" s="20">
        <v>4250</v>
      </c>
      <c r="AM81" s="20"/>
      <c r="AN81" s="20">
        <v>688</v>
      </c>
      <c r="AO81" s="20">
        <v>414568</v>
      </c>
      <c r="AP81" s="7">
        <v>3</v>
      </c>
      <c r="AQ81" s="20"/>
      <c r="AR81" s="21" t="s">
        <v>775</v>
      </c>
      <c r="AS81" s="21" t="s">
        <v>179</v>
      </c>
      <c r="AT81" s="5" t="s">
        <v>733</v>
      </c>
      <c r="AU81" s="5" t="s">
        <v>261</v>
      </c>
      <c r="AV81" s="5" t="s">
        <v>374</v>
      </c>
      <c r="AW81" s="21"/>
      <c r="AX81" s="21"/>
      <c r="AY81" s="145" t="s">
        <v>134</v>
      </c>
      <c r="BA81" s="21" t="str">
        <f>VLOOKUP(表1[[#This Row],[Pers.no.]],'[6]Person Detail'!$B:$L,11,0)</f>
        <v>50-70</v>
      </c>
      <c r="BB81" s="404">
        <f>VLOOKUP(表1[[#This Row],[Pers.no.]],'[6]Person Detail'!$B:$R,17,0)</f>
        <v>0.94227364693980775</v>
      </c>
      <c r="BC81" s="404">
        <f>VLOOKUP(表1[[#This Row],[Pers.no.]],'[6]Person Detail'!$B:$W,21,0)</f>
        <v>1.0270847691247416</v>
      </c>
      <c r="BD81" s="404">
        <f>VLOOKUP(表1[[#This Row],[Pers.no.]],'[6]Person Detail'!$B:$W,22,0)</f>
        <v>1.0461276929615222</v>
      </c>
    </row>
    <row r="82" spans="1:56" ht="19.95" customHeight="1">
      <c r="A82" s="460"/>
      <c r="B82" s="5" t="s">
        <v>562</v>
      </c>
      <c r="C82" s="5">
        <v>11015244</v>
      </c>
      <c r="D82" s="5" t="s">
        <v>786</v>
      </c>
      <c r="E82" s="5" t="s">
        <v>787</v>
      </c>
      <c r="F82" s="5" t="s">
        <v>54</v>
      </c>
      <c r="G82" s="5" t="s">
        <v>55</v>
      </c>
      <c r="H82" s="5" t="s">
        <v>736</v>
      </c>
      <c r="I82" s="5" t="s">
        <v>782</v>
      </c>
      <c r="J82" s="5" t="s">
        <v>732</v>
      </c>
      <c r="K82" s="6">
        <v>41122</v>
      </c>
      <c r="L82" s="5" t="s">
        <v>150</v>
      </c>
      <c r="M82" s="5" t="s">
        <v>788</v>
      </c>
      <c r="N82" s="5" t="s">
        <v>59</v>
      </c>
      <c r="O82" s="7">
        <v>2</v>
      </c>
      <c r="P82" s="7">
        <v>3</v>
      </c>
      <c r="Q82" s="350">
        <v>31350</v>
      </c>
      <c r="R82" s="361">
        <v>0</v>
      </c>
      <c r="S82" s="352">
        <v>0</v>
      </c>
      <c r="T82" s="361">
        <v>0</v>
      </c>
      <c r="U82" s="352">
        <v>0</v>
      </c>
      <c r="V82" s="361">
        <v>0</v>
      </c>
      <c r="W82" s="352">
        <v>0</v>
      </c>
      <c r="X82" s="352">
        <v>31350</v>
      </c>
      <c r="Y82" s="353">
        <v>31478</v>
      </c>
      <c r="Z82" s="354">
        <v>128</v>
      </c>
      <c r="AA82" s="362">
        <v>4.1000000000000003E-3</v>
      </c>
      <c r="AB82" s="363" t="s">
        <v>385</v>
      </c>
      <c r="AC82" s="357"/>
      <c r="AD82" s="357"/>
      <c r="AE82" s="357"/>
      <c r="AF82" s="364"/>
      <c r="AG82" s="350">
        <v>0</v>
      </c>
      <c r="AH82" s="359">
        <v>31478</v>
      </c>
      <c r="AI82" s="18">
        <v>128</v>
      </c>
      <c r="AJ82" s="365">
        <v>4.0829346092503549E-3</v>
      </c>
      <c r="AK82" s="20">
        <v>14</v>
      </c>
      <c r="AL82" s="20">
        <v>450</v>
      </c>
      <c r="AM82" s="20"/>
      <c r="AN82" s="20">
        <v>688</v>
      </c>
      <c r="AO82" s="20">
        <v>446780</v>
      </c>
      <c r="AP82" s="7">
        <v>3</v>
      </c>
      <c r="AQ82" s="20"/>
      <c r="AR82" s="21" t="s">
        <v>775</v>
      </c>
      <c r="AS82" s="21" t="s">
        <v>179</v>
      </c>
      <c r="AT82" s="5" t="s">
        <v>373</v>
      </c>
      <c r="AU82" s="5" t="s">
        <v>261</v>
      </c>
      <c r="AV82" s="5" t="s">
        <v>374</v>
      </c>
      <c r="AW82" s="21"/>
      <c r="AX82" s="21"/>
      <c r="AY82" s="349" t="s">
        <v>134</v>
      </c>
      <c r="BA82" s="21" t="str">
        <f>VLOOKUP(表1[[#This Row],[Pers.no.]],'[6]Person Detail'!$B:$L,11,0)</f>
        <v>70-90</v>
      </c>
      <c r="BB82" s="404">
        <f>VLOOKUP(表1[[#This Row],[Pers.no.]],'[6]Person Detail'!$B:$R,17,0)</f>
        <v>1.0489609774986017</v>
      </c>
      <c r="BC82" s="404">
        <f>VLOOKUP(表1[[#This Row],[Pers.no.]],'[6]Person Detail'!$B:$W,21,0)</f>
        <v>1.1460198829584713</v>
      </c>
      <c r="BD82" s="404">
        <f>VLOOKUP(表1[[#This Row],[Pers.no.]],'[6]Person Detail'!$B:$W,22,0)</f>
        <v>1.1867539995892005</v>
      </c>
    </row>
    <row r="83" spans="1:56" ht="19.95" customHeight="1">
      <c r="A83" s="460"/>
      <c r="B83" s="5" t="s">
        <v>562</v>
      </c>
      <c r="C83" s="5">
        <v>15022687</v>
      </c>
      <c r="D83" s="5" t="s">
        <v>243</v>
      </c>
      <c r="E83" s="5" t="s">
        <v>244</v>
      </c>
      <c r="F83" s="5" t="s">
        <v>54</v>
      </c>
      <c r="G83" s="5" t="s">
        <v>55</v>
      </c>
      <c r="H83" s="5" t="s">
        <v>67</v>
      </c>
      <c r="I83" s="5" t="s">
        <v>237</v>
      </c>
      <c r="J83" s="5" t="s">
        <v>238</v>
      </c>
      <c r="K83" s="6">
        <v>45931</v>
      </c>
      <c r="L83" s="5" t="s">
        <v>87</v>
      </c>
      <c r="M83" s="5" t="s">
        <v>239</v>
      </c>
      <c r="N83" s="5" t="s">
        <v>89</v>
      </c>
      <c r="O83" s="7">
        <v>2</v>
      </c>
      <c r="P83" s="7">
        <v>3</v>
      </c>
      <c r="Q83" s="350">
        <v>18000</v>
      </c>
      <c r="R83" s="361">
        <v>0</v>
      </c>
      <c r="S83" s="352">
        <v>0</v>
      </c>
      <c r="T83" s="361">
        <v>0</v>
      </c>
      <c r="U83" s="352">
        <v>0</v>
      </c>
      <c r="V83" s="361">
        <v>0</v>
      </c>
      <c r="W83" s="352">
        <v>0</v>
      </c>
      <c r="X83" s="352">
        <v>18000</v>
      </c>
      <c r="Y83" s="353">
        <v>18050</v>
      </c>
      <c r="Z83" s="354">
        <v>50</v>
      </c>
      <c r="AA83" s="362">
        <v>2.8E-3</v>
      </c>
      <c r="AB83" s="363" t="s">
        <v>385</v>
      </c>
      <c r="AC83" s="357"/>
      <c r="AD83" s="357"/>
      <c r="AE83" s="357"/>
      <c r="AF83" s="364"/>
      <c r="AG83" s="350">
        <v>0</v>
      </c>
      <c r="AH83" s="359">
        <v>18050</v>
      </c>
      <c r="AI83" s="18">
        <v>50</v>
      </c>
      <c r="AJ83" s="365">
        <v>2.7777777777777679E-3</v>
      </c>
      <c r="AK83" s="20">
        <v>14</v>
      </c>
      <c r="AL83" s="20">
        <v>450</v>
      </c>
      <c r="AM83" s="20"/>
      <c r="AN83" s="20">
        <v>688</v>
      </c>
      <c r="AO83" s="20">
        <v>258788</v>
      </c>
      <c r="AP83" s="7" t="e">
        <v>#N/A</v>
      </c>
      <c r="AQ83" s="20"/>
      <c r="AR83" s="21"/>
      <c r="AS83" s="21" t="s">
        <v>179</v>
      </c>
      <c r="AT83" s="5" t="s">
        <v>240</v>
      </c>
      <c r="AU83" s="5" t="s">
        <v>173</v>
      </c>
      <c r="AV83" s="5"/>
      <c r="AW83" s="21"/>
      <c r="AX83" s="21"/>
      <c r="AY83" s="145" t="s">
        <v>134</v>
      </c>
      <c r="BA83" s="21" t="str">
        <f>VLOOKUP(表1[[#This Row],[Pers.no.]],'[6]Person Detail'!$B:$L,11,0)</f>
        <v>0</v>
      </c>
      <c r="BB83" s="404">
        <f>VLOOKUP(表1[[#This Row],[Pers.no.]],'[6]Person Detail'!$B:$R,17,0)</f>
        <v>0.64633868146908979</v>
      </c>
      <c r="BC83" s="404">
        <f>VLOOKUP(表1[[#This Row],[Pers.no.]],'[6]Person Detail'!$B:$W,21,0)</f>
        <v>0.9381898454746137</v>
      </c>
      <c r="BD83" s="404">
        <f>VLOOKUP(表1[[#This Row],[Pers.no.]],'[6]Person Detail'!$B:$W,22,0)</f>
        <v>0.91536027869610037</v>
      </c>
    </row>
    <row r="84" spans="1:56" ht="19.95" customHeight="1">
      <c r="A84" s="460"/>
      <c r="B84" s="5" t="s">
        <v>562</v>
      </c>
      <c r="C84" s="5">
        <v>15022527</v>
      </c>
      <c r="D84" s="5" t="s">
        <v>248</v>
      </c>
      <c r="E84" s="5" t="s">
        <v>249</v>
      </c>
      <c r="F84" s="5" t="s">
        <v>54</v>
      </c>
      <c r="G84" s="5" t="s">
        <v>55</v>
      </c>
      <c r="H84" s="5" t="s">
        <v>67</v>
      </c>
      <c r="I84" s="5" t="s">
        <v>237</v>
      </c>
      <c r="J84" s="5" t="s">
        <v>238</v>
      </c>
      <c r="K84" s="6">
        <v>45300</v>
      </c>
      <c r="L84" s="5" t="s">
        <v>87</v>
      </c>
      <c r="M84" s="5" t="s">
        <v>239</v>
      </c>
      <c r="N84" s="5" t="s">
        <v>89</v>
      </c>
      <c r="O84" s="7">
        <v>2</v>
      </c>
      <c r="P84" s="7">
        <v>3</v>
      </c>
      <c r="Q84" s="350">
        <v>20066</v>
      </c>
      <c r="R84" s="361">
        <v>0</v>
      </c>
      <c r="S84" s="352">
        <v>0</v>
      </c>
      <c r="T84" s="361">
        <v>0</v>
      </c>
      <c r="U84" s="352">
        <v>0</v>
      </c>
      <c r="V84" s="361">
        <v>0</v>
      </c>
      <c r="W84" s="352">
        <v>0</v>
      </c>
      <c r="X84" s="352">
        <v>20066</v>
      </c>
      <c r="Y84" s="353">
        <v>20116</v>
      </c>
      <c r="Z84" s="354">
        <v>50</v>
      </c>
      <c r="AA84" s="362">
        <v>2.5000000000000001E-3</v>
      </c>
      <c r="AB84" s="363" t="s">
        <v>385</v>
      </c>
      <c r="AC84" s="357"/>
      <c r="AD84" s="357"/>
      <c r="AE84" s="357"/>
      <c r="AF84" s="364"/>
      <c r="AG84" s="350">
        <v>0</v>
      </c>
      <c r="AH84" s="359">
        <v>20116</v>
      </c>
      <c r="AI84" s="18">
        <v>50</v>
      </c>
      <c r="AJ84" s="365">
        <v>2.4917771354528995E-3</v>
      </c>
      <c r="AK84" s="20">
        <v>14</v>
      </c>
      <c r="AL84" s="20">
        <v>450</v>
      </c>
      <c r="AM84" s="20"/>
      <c r="AN84" s="20">
        <v>688</v>
      </c>
      <c r="AO84" s="20">
        <v>287712</v>
      </c>
      <c r="AP84" s="7">
        <v>3</v>
      </c>
      <c r="AQ84" s="20"/>
      <c r="AR84" s="21"/>
      <c r="AS84" s="21" t="s">
        <v>179</v>
      </c>
      <c r="AT84" s="5" t="s">
        <v>240</v>
      </c>
      <c r="AU84" s="5" t="s">
        <v>173</v>
      </c>
      <c r="AV84" s="5"/>
      <c r="AW84" s="21"/>
      <c r="AX84" s="21"/>
      <c r="AY84" s="373" t="s">
        <v>134</v>
      </c>
      <c r="BA84" s="21" t="str">
        <f>VLOOKUP(表1[[#This Row],[Pers.no.]],'[6]Person Detail'!$B:$L,11,0)</f>
        <v>&gt;90</v>
      </c>
      <c r="BB84" s="404">
        <f>VLOOKUP(表1[[#This Row],[Pers.no.]],'[6]Person Detail'!$B:$R,17,0)</f>
        <v>1.2584434023146753</v>
      </c>
      <c r="BC84" s="404">
        <f>VLOOKUP(表1[[#This Row],[Pers.no.]],'[6]Person Detail'!$B:$W,21,0)</f>
        <v>1.3748854262144821</v>
      </c>
      <c r="BD84" s="404">
        <f>VLOOKUP(表1[[#This Row],[Pers.no.]],'[6]Person Detail'!$B:$W,22,0)</f>
        <v>1.3350982495378505</v>
      </c>
    </row>
    <row r="85" spans="1:56" ht="19.95" customHeight="1">
      <c r="A85" s="459" t="s">
        <v>2561</v>
      </c>
      <c r="B85" s="5" t="s">
        <v>562</v>
      </c>
      <c r="C85" s="313">
        <v>1120211</v>
      </c>
      <c r="D85" s="313" t="s">
        <v>1229</v>
      </c>
      <c r="E85" s="313" t="s">
        <v>1230</v>
      </c>
      <c r="F85" s="313" t="s">
        <v>54</v>
      </c>
      <c r="G85" s="313" t="s">
        <v>55</v>
      </c>
      <c r="H85" s="313" t="s">
        <v>1254</v>
      </c>
      <c r="I85" s="313" t="s">
        <v>1224</v>
      </c>
      <c r="J85" s="313" t="s">
        <v>835</v>
      </c>
      <c r="K85" s="314">
        <v>43200</v>
      </c>
      <c r="L85" s="313" t="s">
        <v>87</v>
      </c>
      <c r="M85" s="313" t="s">
        <v>1153</v>
      </c>
      <c r="N85" s="313" t="s">
        <v>89</v>
      </c>
      <c r="O85" s="315">
        <v>2</v>
      </c>
      <c r="P85" s="315">
        <v>5</v>
      </c>
      <c r="Q85" s="332">
        <v>10987</v>
      </c>
      <c r="R85" s="338">
        <v>0.05</v>
      </c>
      <c r="S85" s="333">
        <v>549</v>
      </c>
      <c r="T85" s="338">
        <v>2.7E-2</v>
      </c>
      <c r="U85" s="333">
        <v>297</v>
      </c>
      <c r="V85" s="338">
        <v>7.7000091016656044E-2</v>
      </c>
      <c r="W85" s="333">
        <v>846</v>
      </c>
      <c r="X85" s="333">
        <v>11833</v>
      </c>
      <c r="Y85" s="334">
        <v>11500</v>
      </c>
      <c r="Z85" s="335">
        <v>513</v>
      </c>
      <c r="AA85" s="339">
        <v>4.6699999999999998E-2</v>
      </c>
      <c r="AB85" s="340" t="s">
        <v>411</v>
      </c>
      <c r="AC85" s="336" t="s">
        <v>112</v>
      </c>
      <c r="AD85" s="336" t="s">
        <v>412</v>
      </c>
      <c r="AE85" s="336" t="s">
        <v>114</v>
      </c>
      <c r="AF85" s="341">
        <v>0.12180000000000001</v>
      </c>
      <c r="AG85" s="332">
        <v>1338</v>
      </c>
      <c r="AH85" s="337">
        <v>12838</v>
      </c>
      <c r="AI85" s="326">
        <v>1851</v>
      </c>
      <c r="AJ85" s="342">
        <v>0.16847183034495306</v>
      </c>
      <c r="AK85" s="328">
        <v>14</v>
      </c>
      <c r="AL85" s="328">
        <v>450</v>
      </c>
      <c r="AM85" s="328"/>
      <c r="AN85" s="328">
        <v>688</v>
      </c>
      <c r="AO85" s="328">
        <v>185820</v>
      </c>
      <c r="AP85" s="315">
        <v>3</v>
      </c>
      <c r="AQ85" s="328"/>
      <c r="AR85" s="397" t="s">
        <v>1231</v>
      </c>
      <c r="AS85" s="329" t="s">
        <v>282</v>
      </c>
      <c r="AT85" s="313" t="s">
        <v>1202</v>
      </c>
      <c r="AU85" s="313" t="s">
        <v>261</v>
      </c>
      <c r="AV85" s="313" t="s">
        <v>62</v>
      </c>
      <c r="AW85" s="329"/>
      <c r="AX85" s="329"/>
      <c r="AY85" s="330" t="s">
        <v>180</v>
      </c>
      <c r="BA85" s="21" t="str">
        <f>VLOOKUP(表1[[#This Row],[Pers.no.]],'[6]Person Detail'!$B:$L,11,0)</f>
        <v>90-110</v>
      </c>
      <c r="BB85" s="404">
        <f>VLOOKUP(表1[[#This Row],[Pers.no.]],'[6]Person Detail'!$B:$R,17,0)</f>
        <v>0.92880627212948907</v>
      </c>
      <c r="BC85" s="404">
        <f>VLOOKUP(表1[[#This Row],[Pers.no.]],'[6]Person Detail'!$B:$W,21,0)</f>
        <v>1.0124052377670572</v>
      </c>
      <c r="BD85" s="404">
        <f>VLOOKUP(表1[[#This Row],[Pers.no.]],'[6]Person Detail'!$B:$W,22,0)</f>
        <v>1.0134362025564745</v>
      </c>
    </row>
    <row r="86" spans="1:56" ht="19.95" customHeight="1">
      <c r="A86" s="459"/>
      <c r="B86" s="5" t="s">
        <v>562</v>
      </c>
      <c r="C86" s="313">
        <v>15004523</v>
      </c>
      <c r="D86" s="313" t="s">
        <v>704</v>
      </c>
      <c r="E86" s="313" t="s">
        <v>705</v>
      </c>
      <c r="F86" s="313" t="s">
        <v>54</v>
      </c>
      <c r="G86" s="313" t="s">
        <v>55</v>
      </c>
      <c r="H86" s="313" t="s">
        <v>1708</v>
      </c>
      <c r="I86" s="313" t="s">
        <v>1708</v>
      </c>
      <c r="J86" s="313" t="s">
        <v>1729</v>
      </c>
      <c r="K86" s="314">
        <v>40435</v>
      </c>
      <c r="L86" s="313" t="s">
        <v>1311</v>
      </c>
      <c r="M86" s="313" t="s">
        <v>1311</v>
      </c>
      <c r="N86" s="313" t="s">
        <v>341</v>
      </c>
      <c r="O86" s="315">
        <v>2</v>
      </c>
      <c r="P86" s="315">
        <v>5</v>
      </c>
      <c r="Q86" s="332">
        <v>37392</v>
      </c>
      <c r="R86" s="317">
        <v>0.06</v>
      </c>
      <c r="S86" s="333">
        <v>2244</v>
      </c>
      <c r="T86" s="317">
        <v>2.7E-2</v>
      </c>
      <c r="U86" s="333">
        <v>1010</v>
      </c>
      <c r="V86" s="317">
        <v>8.7023962344886602E-2</v>
      </c>
      <c r="W86" s="333">
        <v>3254</v>
      </c>
      <c r="X86" s="333">
        <v>40646</v>
      </c>
      <c r="Y86" s="334">
        <v>38907</v>
      </c>
      <c r="Z86" s="335">
        <v>1515</v>
      </c>
      <c r="AA86" s="321">
        <v>4.0500000000000001E-2</v>
      </c>
      <c r="AB86" s="322" t="s">
        <v>372</v>
      </c>
      <c r="AC86" s="336"/>
      <c r="AD86" s="336"/>
      <c r="AE86" s="336"/>
      <c r="AF86" s="324"/>
      <c r="AG86" s="332">
        <v>0</v>
      </c>
      <c r="AH86" s="337">
        <v>38907</v>
      </c>
      <c r="AI86" s="326">
        <v>1515</v>
      </c>
      <c r="AJ86" s="327">
        <v>4.0516688061617456E-2</v>
      </c>
      <c r="AK86" s="328">
        <v>14</v>
      </c>
      <c r="AL86" s="328">
        <v>450</v>
      </c>
      <c r="AM86" s="328">
        <v>1000</v>
      </c>
      <c r="AN86" s="328">
        <v>688</v>
      </c>
      <c r="AO86" s="328">
        <v>562786</v>
      </c>
      <c r="AP86" s="315">
        <v>3</v>
      </c>
      <c r="AQ86" s="328"/>
      <c r="AR86" s="329" t="s">
        <v>1733</v>
      </c>
      <c r="AS86" s="329" t="s">
        <v>179</v>
      </c>
      <c r="AT86" s="313" t="s">
        <v>1710</v>
      </c>
      <c r="AU86" s="313" t="s">
        <v>76</v>
      </c>
      <c r="AV86" s="400"/>
      <c r="AW86" s="400"/>
      <c r="AX86" s="400"/>
      <c r="AY86" s="330" t="s">
        <v>180</v>
      </c>
      <c r="BA86" s="21" t="str">
        <f>VLOOKUP(表1[[#This Row],[Pers.no.]],'[6]Person Detail'!$B:$L,11,0)</f>
        <v>0</v>
      </c>
      <c r="BB86" s="404">
        <f>VLOOKUP(表1[[#This Row],[Pers.no.]],'[6]Person Detail'!$B:$R,17,0)</f>
        <v>1.3028368794326242</v>
      </c>
      <c r="BC86" s="404">
        <f>VLOOKUP(表1[[#This Row],[Pers.no.]],'[6]Person Detail'!$B:$W,21,0)</f>
        <v>1</v>
      </c>
      <c r="BD86" s="404">
        <f>VLOOKUP(表1[[#This Row],[Pers.no.]],'[6]Person Detail'!$B:$W,22,0)</f>
        <v>1</v>
      </c>
    </row>
    <row r="87" spans="1:56" ht="19.95" customHeight="1">
      <c r="A87" s="459"/>
      <c r="B87" s="5" t="s">
        <v>562</v>
      </c>
      <c r="C87" s="313">
        <v>1220066</v>
      </c>
      <c r="D87" s="313" t="s">
        <v>1005</v>
      </c>
      <c r="E87" s="313" t="s">
        <v>1006</v>
      </c>
      <c r="F87" s="313" t="s">
        <v>54</v>
      </c>
      <c r="G87" s="313" t="s">
        <v>55</v>
      </c>
      <c r="H87" s="313" t="s">
        <v>1254</v>
      </c>
      <c r="I87" s="313" t="s">
        <v>992</v>
      </c>
      <c r="J87" s="313" t="s">
        <v>993</v>
      </c>
      <c r="K87" s="314">
        <v>40386</v>
      </c>
      <c r="L87" s="313" t="s">
        <v>87</v>
      </c>
      <c r="M87" s="313" t="s">
        <v>87</v>
      </c>
      <c r="N87" s="313" t="s">
        <v>89</v>
      </c>
      <c r="O87" s="315">
        <v>2</v>
      </c>
      <c r="P87" s="315">
        <v>4</v>
      </c>
      <c r="Q87" s="332">
        <v>9518</v>
      </c>
      <c r="R87" s="338">
        <v>3.7500000000000006E-2</v>
      </c>
      <c r="S87" s="333">
        <v>357</v>
      </c>
      <c r="T87" s="338">
        <v>1.55E-2</v>
      </c>
      <c r="U87" s="333">
        <v>148</v>
      </c>
      <c r="V87" s="338">
        <v>5.3057364992645517E-2</v>
      </c>
      <c r="W87" s="333">
        <v>505</v>
      </c>
      <c r="X87" s="333">
        <v>10023</v>
      </c>
      <c r="Y87" s="334">
        <v>9800</v>
      </c>
      <c r="Z87" s="335">
        <v>282</v>
      </c>
      <c r="AA87" s="339">
        <v>2.9600000000000001E-2</v>
      </c>
      <c r="AB87" s="340" t="s">
        <v>2534</v>
      </c>
      <c r="AC87" s="336"/>
      <c r="AD87" s="336"/>
      <c r="AE87" s="336"/>
      <c r="AF87" s="341"/>
      <c r="AG87" s="332">
        <v>0</v>
      </c>
      <c r="AH87" s="337">
        <v>9800</v>
      </c>
      <c r="AI87" s="326">
        <v>282</v>
      </c>
      <c r="AJ87" s="342">
        <v>2.9628073124605914E-2</v>
      </c>
      <c r="AK87" s="328">
        <v>14</v>
      </c>
      <c r="AL87" s="328">
        <v>550</v>
      </c>
      <c r="AM87" s="328"/>
      <c r="AN87" s="328">
        <v>688</v>
      </c>
      <c r="AO87" s="328">
        <v>144488</v>
      </c>
      <c r="AP87" s="315">
        <v>3</v>
      </c>
      <c r="AQ87" s="328"/>
      <c r="AR87" s="329" t="s">
        <v>1007</v>
      </c>
      <c r="AS87" s="329" t="s">
        <v>126</v>
      </c>
      <c r="AT87" s="313" t="s">
        <v>936</v>
      </c>
      <c r="AU87" s="313" t="s">
        <v>261</v>
      </c>
      <c r="AV87" s="313" t="s">
        <v>62</v>
      </c>
      <c r="AW87" s="329"/>
      <c r="AX87" s="329"/>
      <c r="AY87" s="330" t="s">
        <v>180</v>
      </c>
      <c r="BA87" s="21" t="str">
        <f>VLOOKUP(表1[[#This Row],[Pers.no.]],'[6]Person Detail'!$B:$L,11,0)</f>
        <v>&gt;90</v>
      </c>
      <c r="BB87" s="404">
        <f>VLOOKUP(表1[[#This Row],[Pers.no.]],'[6]Person Detail'!$B:$R,17,0)</f>
        <v>1.1244309559939303</v>
      </c>
      <c r="BC87" s="404">
        <f>VLOOKUP(表1[[#This Row],[Pers.no.]],'[6]Person Detail'!$B:$W,21,0)</f>
        <v>1.2256374913852515</v>
      </c>
      <c r="BD87" s="404">
        <f>VLOOKUP(表1[[#This Row],[Pers.no.]],'[6]Person Detail'!$B:$W,22,0)</f>
        <v>1.1627709307267318</v>
      </c>
    </row>
    <row r="88" spans="1:56" ht="19.95" customHeight="1">
      <c r="A88" s="459"/>
      <c r="B88" s="5" t="s">
        <v>562</v>
      </c>
      <c r="C88" s="5">
        <v>15022076</v>
      </c>
      <c r="D88" s="5" t="s">
        <v>375</v>
      </c>
      <c r="E88" s="5" t="s">
        <v>376</v>
      </c>
      <c r="F88" s="5" t="s">
        <v>54</v>
      </c>
      <c r="G88" s="5" t="s">
        <v>55</v>
      </c>
      <c r="H88" s="5" t="s">
        <v>736</v>
      </c>
      <c r="I88" s="5" t="s">
        <v>377</v>
      </c>
      <c r="J88" s="5" t="s">
        <v>378</v>
      </c>
      <c r="K88" s="6">
        <v>44545</v>
      </c>
      <c r="L88" s="5" t="s">
        <v>87</v>
      </c>
      <c r="M88" s="5" t="s">
        <v>379</v>
      </c>
      <c r="N88" s="5" t="s">
        <v>89</v>
      </c>
      <c r="O88" s="7">
        <v>2</v>
      </c>
      <c r="P88" s="7">
        <v>4</v>
      </c>
      <c r="Q88" s="350">
        <v>12700</v>
      </c>
      <c r="R88" s="361">
        <v>3.7500000000000006E-2</v>
      </c>
      <c r="S88" s="352">
        <v>476</v>
      </c>
      <c r="T88" s="361">
        <v>1.55E-2</v>
      </c>
      <c r="U88" s="352">
        <v>197</v>
      </c>
      <c r="V88" s="361">
        <v>5.2992125984251966E-2</v>
      </c>
      <c r="W88" s="352">
        <v>673</v>
      </c>
      <c r="X88" s="352">
        <v>13373</v>
      </c>
      <c r="Y88" s="353">
        <v>12900</v>
      </c>
      <c r="Z88" s="354">
        <v>200</v>
      </c>
      <c r="AA88" s="362">
        <v>1.5699999999999999E-2</v>
      </c>
      <c r="AB88" s="363" t="s">
        <v>380</v>
      </c>
      <c r="AC88" s="357"/>
      <c r="AD88" s="357"/>
      <c r="AE88" s="357"/>
      <c r="AF88" s="364"/>
      <c r="AG88" s="350">
        <v>0</v>
      </c>
      <c r="AH88" s="359">
        <v>12900</v>
      </c>
      <c r="AI88" s="18">
        <v>200</v>
      </c>
      <c r="AJ88" s="365">
        <v>1.5748031496062964E-2</v>
      </c>
      <c r="AK88" s="20">
        <v>14</v>
      </c>
      <c r="AL88" s="20">
        <v>450</v>
      </c>
      <c r="AM88" s="20"/>
      <c r="AN88" s="20">
        <v>688</v>
      </c>
      <c r="AO88" s="20">
        <v>186688</v>
      </c>
      <c r="AP88" s="7">
        <v>3</v>
      </c>
      <c r="AQ88" s="20"/>
      <c r="AR88" s="21"/>
      <c r="AS88" s="21" t="s">
        <v>179</v>
      </c>
      <c r="AT88" s="5" t="s">
        <v>373</v>
      </c>
      <c r="AU88" s="5" t="s">
        <v>261</v>
      </c>
      <c r="AV88" s="5" t="s">
        <v>374</v>
      </c>
      <c r="AW88" s="21"/>
      <c r="AX88" s="21"/>
      <c r="AY88" s="145" t="s">
        <v>180</v>
      </c>
      <c r="BA88" s="21" t="str">
        <f>VLOOKUP(表1[[#This Row],[Pers.no.]],'[6]Person Detail'!$B:$L,11,0)</f>
        <v>70-90</v>
      </c>
      <c r="BB88" s="404">
        <f>VLOOKUP(表1[[#This Row],[Pers.no.]],'[6]Person Detail'!$B:$R,17,0)</f>
        <v>0.86115326251896818</v>
      </c>
      <c r="BC88" s="404">
        <f>VLOOKUP(表1[[#This Row],[Pers.no.]],'[6]Person Detail'!$B:$W,21,0)</f>
        <v>0.93866299104066164</v>
      </c>
      <c r="BD88" s="404">
        <f>VLOOKUP(表1[[#This Row],[Pers.no.]],'[6]Person Detail'!$B:$W,22,0)</f>
        <v>0.89051619863349574</v>
      </c>
    </row>
    <row r="89" spans="1:56" ht="19.95" customHeight="1">
      <c r="A89" s="459"/>
      <c r="B89" s="5" t="s">
        <v>562</v>
      </c>
      <c r="C89" s="5">
        <v>1132006</v>
      </c>
      <c r="D89" s="5" t="s">
        <v>2260</v>
      </c>
      <c r="E89" s="5" t="s">
        <v>2261</v>
      </c>
      <c r="F89" s="5" t="s">
        <v>54</v>
      </c>
      <c r="G89" s="5" t="s">
        <v>55</v>
      </c>
      <c r="H89" s="5" t="s">
        <v>2146</v>
      </c>
      <c r="I89" s="5" t="s">
        <v>2256</v>
      </c>
      <c r="J89" s="5" t="s">
        <v>2257</v>
      </c>
      <c r="K89" s="6">
        <v>33786</v>
      </c>
      <c r="L89" s="5" t="s">
        <v>1285</v>
      </c>
      <c r="M89" s="5" t="s">
        <v>1285</v>
      </c>
      <c r="N89" s="5" t="s">
        <v>59</v>
      </c>
      <c r="O89" s="7">
        <v>2</v>
      </c>
      <c r="P89" s="7">
        <v>3</v>
      </c>
      <c r="Q89" s="350">
        <v>24151</v>
      </c>
      <c r="R89" s="361">
        <v>2.5000000000000001E-2</v>
      </c>
      <c r="S89" s="352">
        <v>604</v>
      </c>
      <c r="T89" s="361">
        <v>0</v>
      </c>
      <c r="U89" s="352">
        <v>0</v>
      </c>
      <c r="V89" s="361">
        <v>2.5009316384414722E-2</v>
      </c>
      <c r="W89" s="352">
        <v>604</v>
      </c>
      <c r="X89" s="352">
        <v>24755</v>
      </c>
      <c r="Y89" s="353">
        <v>24500</v>
      </c>
      <c r="Z89" s="354">
        <v>349</v>
      </c>
      <c r="AA89" s="362">
        <v>1.4500000000000001E-2</v>
      </c>
      <c r="AB89" s="363" t="s">
        <v>400</v>
      </c>
      <c r="AC89" s="357"/>
      <c r="AD89" s="357"/>
      <c r="AE89" s="357"/>
      <c r="AF89" s="364"/>
      <c r="AG89" s="350">
        <v>0</v>
      </c>
      <c r="AH89" s="359">
        <v>24500</v>
      </c>
      <c r="AI89" s="18">
        <v>349</v>
      </c>
      <c r="AJ89" s="365">
        <v>1.4450747381060891E-2</v>
      </c>
      <c r="AK89" s="20">
        <v>14</v>
      </c>
      <c r="AL89" s="20">
        <v>450</v>
      </c>
      <c r="AM89" s="20"/>
      <c r="AN89" s="20">
        <v>688</v>
      </c>
      <c r="AO89" s="20">
        <v>349088</v>
      </c>
      <c r="AP89" s="7">
        <v>2</v>
      </c>
      <c r="AQ89" s="20"/>
      <c r="AR89" s="21" t="s">
        <v>2259</v>
      </c>
      <c r="AS89" s="21" t="s">
        <v>179</v>
      </c>
      <c r="AT89" s="5" t="s">
        <v>2202</v>
      </c>
      <c r="AU89" s="5" t="s">
        <v>2203</v>
      </c>
      <c r="AV89" s="5" t="s">
        <v>425</v>
      </c>
      <c r="AW89" s="21"/>
      <c r="AX89" s="21"/>
      <c r="AY89" s="349" t="s">
        <v>180</v>
      </c>
      <c r="BA89" s="21" t="str">
        <f>VLOOKUP(表1[[#This Row],[Pers.no.]],'[6]Person Detail'!$B:$L,11,0)</f>
        <v>0</v>
      </c>
      <c r="BB89" s="404">
        <f>VLOOKUP(表1[[#This Row],[Pers.no.]],'[6]Person Detail'!$B:$R,17,0)</f>
        <v>0.60435399905347842</v>
      </c>
      <c r="BC89" s="404">
        <f>VLOOKUP(表1[[#This Row],[Pers.no.]],'[6]Person Detail'!$B:$W,21,0)</f>
        <v>0.66027403699264375</v>
      </c>
      <c r="BD89" s="404">
        <f>VLOOKUP(表1[[#This Row],[Pers.no.]],'[6]Person Detail'!$B:$W,22,0)</f>
        <v>0.64116667047036535</v>
      </c>
    </row>
    <row r="90" spans="1:56" ht="19.95" customHeight="1">
      <c r="A90" s="459"/>
      <c r="B90" s="5" t="s">
        <v>562</v>
      </c>
      <c r="C90" s="5">
        <v>1120312</v>
      </c>
      <c r="D90" s="5" t="s">
        <v>85</v>
      </c>
      <c r="E90" s="5" t="s">
        <v>86</v>
      </c>
      <c r="F90" s="5" t="s">
        <v>54</v>
      </c>
      <c r="G90" s="5" t="s">
        <v>55</v>
      </c>
      <c r="H90" s="5" t="s">
        <v>564</v>
      </c>
      <c r="I90" s="5" t="s">
        <v>2504</v>
      </c>
      <c r="J90" s="5" t="s">
        <v>2505</v>
      </c>
      <c r="K90" s="6">
        <v>44314</v>
      </c>
      <c r="L90" s="5" t="s">
        <v>105</v>
      </c>
      <c r="M90" s="5" t="s">
        <v>2509</v>
      </c>
      <c r="N90" s="5" t="s">
        <v>107</v>
      </c>
      <c r="O90" s="7">
        <v>2</v>
      </c>
      <c r="P90" s="7">
        <v>5</v>
      </c>
      <c r="Q90" s="350">
        <v>10600</v>
      </c>
      <c r="R90" s="361">
        <v>0.03</v>
      </c>
      <c r="S90" s="352">
        <v>318</v>
      </c>
      <c r="T90" s="361">
        <v>0</v>
      </c>
      <c r="U90" s="352">
        <v>0</v>
      </c>
      <c r="V90" s="361">
        <v>0.03</v>
      </c>
      <c r="W90" s="352">
        <v>318</v>
      </c>
      <c r="X90" s="352">
        <v>10918</v>
      </c>
      <c r="Y90" s="353">
        <v>10750</v>
      </c>
      <c r="Z90" s="354">
        <v>150</v>
      </c>
      <c r="AA90" s="362">
        <v>1.4200000000000001E-2</v>
      </c>
      <c r="AB90" s="363" t="s">
        <v>403</v>
      </c>
      <c r="AC90" s="357" t="s">
        <v>112</v>
      </c>
      <c r="AD90" s="357" t="s">
        <v>87</v>
      </c>
      <c r="AE90" s="357" t="s">
        <v>198</v>
      </c>
      <c r="AF90" s="364">
        <v>7.0000000000000007E-2</v>
      </c>
      <c r="AG90" s="350">
        <v>742</v>
      </c>
      <c r="AH90" s="359">
        <v>11492</v>
      </c>
      <c r="AI90" s="18">
        <v>892</v>
      </c>
      <c r="AJ90" s="365">
        <v>8.4150943396226419E-2</v>
      </c>
      <c r="AK90" s="20">
        <v>14</v>
      </c>
      <c r="AL90" s="20">
        <v>850</v>
      </c>
      <c r="AM90" s="20"/>
      <c r="AN90" s="20">
        <v>688</v>
      </c>
      <c r="AO90" s="20">
        <v>171776</v>
      </c>
      <c r="AP90" s="7">
        <v>3</v>
      </c>
      <c r="AQ90" s="20"/>
      <c r="AR90" s="21" t="s">
        <v>282</v>
      </c>
      <c r="AS90" s="21" t="s">
        <v>282</v>
      </c>
      <c r="AT90" s="5" t="s">
        <v>518</v>
      </c>
      <c r="AU90" s="5" t="s">
        <v>424</v>
      </c>
      <c r="AV90" s="5" t="s">
        <v>374</v>
      </c>
      <c r="AW90" s="21" t="s">
        <v>2510</v>
      </c>
      <c r="AX90" s="21"/>
      <c r="AY90" s="145" t="s">
        <v>180</v>
      </c>
      <c r="BA90" s="21" t="str">
        <f>VLOOKUP(表1[[#This Row],[Pers.no.]],'[6]Person Detail'!$B:$L,11,0)</f>
        <v>90-110</v>
      </c>
      <c r="BB90" s="404">
        <f>VLOOKUP(表1[[#This Row],[Pers.no.]],'[6]Person Detail'!$B:$R,17,0)</f>
        <v>0.92049362735181062</v>
      </c>
      <c r="BC90" s="404">
        <f>VLOOKUP(表1[[#This Row],[Pers.no.]],'[6]Person Detail'!$B:$W,21,0)</f>
        <v>1.0910224438902743</v>
      </c>
      <c r="BD90" s="404">
        <f>VLOOKUP(表1[[#This Row],[Pers.no.]],'[6]Person Detail'!$B:$W,22,0)</f>
        <v>1.129222273354809</v>
      </c>
    </row>
    <row r="91" spans="1:56" ht="19.95" customHeight="1">
      <c r="A91" s="459"/>
      <c r="B91" s="5" t="s">
        <v>562</v>
      </c>
      <c r="C91" s="5">
        <v>11008930</v>
      </c>
      <c r="D91" s="5" t="s">
        <v>1583</v>
      </c>
      <c r="E91" s="5" t="s">
        <v>1584</v>
      </c>
      <c r="F91" s="5" t="s">
        <v>54</v>
      </c>
      <c r="G91" s="5" t="s">
        <v>55</v>
      </c>
      <c r="H91" s="5" t="s">
        <v>1344</v>
      </c>
      <c r="I91" s="5" t="s">
        <v>1530</v>
      </c>
      <c r="J91" s="5" t="s">
        <v>1531</v>
      </c>
      <c r="K91" s="6">
        <v>41114</v>
      </c>
      <c r="L91" s="5" t="s">
        <v>1513</v>
      </c>
      <c r="M91" s="5" t="s">
        <v>1585</v>
      </c>
      <c r="N91" s="5" t="s">
        <v>59</v>
      </c>
      <c r="O91" s="7">
        <v>2</v>
      </c>
      <c r="P91" s="7">
        <v>3</v>
      </c>
      <c r="Q91" s="350">
        <v>17270</v>
      </c>
      <c r="R91" s="361">
        <v>0.03</v>
      </c>
      <c r="S91" s="352">
        <v>518</v>
      </c>
      <c r="T91" s="361">
        <v>0</v>
      </c>
      <c r="U91" s="352">
        <v>0</v>
      </c>
      <c r="V91" s="361">
        <v>2.9994209612044007E-2</v>
      </c>
      <c r="W91" s="352">
        <v>518</v>
      </c>
      <c r="X91" s="352">
        <v>17788</v>
      </c>
      <c r="Y91" s="353">
        <v>17488</v>
      </c>
      <c r="Z91" s="354">
        <v>218</v>
      </c>
      <c r="AA91" s="362">
        <v>1.26E-2</v>
      </c>
      <c r="AB91" s="363" t="s">
        <v>403</v>
      </c>
      <c r="AC91" s="357"/>
      <c r="AD91" s="357"/>
      <c r="AE91" s="357"/>
      <c r="AF91" s="364"/>
      <c r="AG91" s="350">
        <v>0</v>
      </c>
      <c r="AH91" s="359">
        <v>17488</v>
      </c>
      <c r="AI91" s="18">
        <v>218</v>
      </c>
      <c r="AJ91" s="365">
        <v>1.2623045744064809E-2</v>
      </c>
      <c r="AK91" s="20">
        <v>14</v>
      </c>
      <c r="AL91" s="20">
        <v>450</v>
      </c>
      <c r="AM91" s="20"/>
      <c r="AN91" s="20">
        <v>688</v>
      </c>
      <c r="AO91" s="20">
        <v>250920</v>
      </c>
      <c r="AP91" s="7">
        <v>4</v>
      </c>
      <c r="AQ91" s="20"/>
      <c r="AR91" s="21"/>
      <c r="AS91" s="21" t="s">
        <v>179</v>
      </c>
      <c r="AT91" s="5" t="s">
        <v>1476</v>
      </c>
      <c r="AU91" s="5" t="s">
        <v>173</v>
      </c>
      <c r="AV91" s="398"/>
      <c r="AW91" s="398"/>
      <c r="AX91" s="398"/>
      <c r="AY91" s="145" t="s">
        <v>180</v>
      </c>
      <c r="BA91" s="21" t="str">
        <f>VLOOKUP(表1[[#This Row],[Pers.no.]],'[6]Person Detail'!$B:$L,11,0)</f>
        <v>70-90</v>
      </c>
      <c r="BB91" s="404">
        <f>VLOOKUP(表1[[#This Row],[Pers.no.]],'[6]Person Detail'!$B:$R,17,0)</f>
        <v>0.94179894179894175</v>
      </c>
      <c r="BC91" s="404">
        <f>VLOOKUP(表1[[#This Row],[Pers.no.]],'[6]Person Detail'!$B:$W,21,0)</f>
        <v>1.0913549969343961</v>
      </c>
      <c r="BD91" s="404">
        <f>VLOOKUP(表1[[#This Row],[Pers.no.]],'[6]Person Detail'!$B:$W,22,0)</f>
        <v>1.0890058619452088</v>
      </c>
    </row>
    <row r="92" spans="1:56" ht="19.95" customHeight="1">
      <c r="A92" s="459"/>
      <c r="B92" s="5" t="s">
        <v>562</v>
      </c>
      <c r="C92" s="5">
        <v>1120349</v>
      </c>
      <c r="D92" s="5" t="s">
        <v>2272</v>
      </c>
      <c r="E92" s="5" t="s">
        <v>2273</v>
      </c>
      <c r="F92" s="5" t="s">
        <v>54</v>
      </c>
      <c r="G92" s="5" t="s">
        <v>55</v>
      </c>
      <c r="H92" s="5" t="s">
        <v>2146</v>
      </c>
      <c r="I92" s="5" t="s">
        <v>2239</v>
      </c>
      <c r="J92" s="5" t="s">
        <v>2240</v>
      </c>
      <c r="K92" s="6">
        <v>44445</v>
      </c>
      <c r="L92" s="5" t="s">
        <v>87</v>
      </c>
      <c r="M92" s="5" t="s">
        <v>2265</v>
      </c>
      <c r="N92" s="5" t="s">
        <v>89</v>
      </c>
      <c r="O92" s="7">
        <v>2</v>
      </c>
      <c r="P92" s="7">
        <v>3</v>
      </c>
      <c r="Q92" s="350">
        <v>11357</v>
      </c>
      <c r="R92" s="361">
        <v>0.03</v>
      </c>
      <c r="S92" s="352">
        <v>341</v>
      </c>
      <c r="T92" s="361">
        <v>0</v>
      </c>
      <c r="U92" s="352">
        <v>0</v>
      </c>
      <c r="V92" s="361">
        <v>3.0025534912388834E-2</v>
      </c>
      <c r="W92" s="352">
        <v>341</v>
      </c>
      <c r="X92" s="352">
        <v>11698</v>
      </c>
      <c r="Y92" s="353">
        <v>11500</v>
      </c>
      <c r="Z92" s="354">
        <v>143</v>
      </c>
      <c r="AA92" s="362">
        <v>1.26E-2</v>
      </c>
      <c r="AB92" s="363" t="s">
        <v>403</v>
      </c>
      <c r="AC92" s="357"/>
      <c r="AD92" s="357"/>
      <c r="AE92" s="357"/>
      <c r="AF92" s="364"/>
      <c r="AG92" s="350">
        <v>0</v>
      </c>
      <c r="AH92" s="359">
        <v>11500</v>
      </c>
      <c r="AI92" s="18">
        <v>143</v>
      </c>
      <c r="AJ92" s="365">
        <v>1.2591353350356549E-2</v>
      </c>
      <c r="AK92" s="20">
        <v>14</v>
      </c>
      <c r="AL92" s="20">
        <v>450</v>
      </c>
      <c r="AM92" s="20"/>
      <c r="AN92" s="20">
        <v>688</v>
      </c>
      <c r="AO92" s="20">
        <v>167088</v>
      </c>
      <c r="AP92" s="7">
        <v>3</v>
      </c>
      <c r="AQ92" s="20"/>
      <c r="AR92" s="21" t="s">
        <v>2266</v>
      </c>
      <c r="AS92" s="21" t="s">
        <v>179</v>
      </c>
      <c r="AT92" s="5" t="s">
        <v>2202</v>
      </c>
      <c r="AU92" s="5" t="s">
        <v>2203</v>
      </c>
      <c r="AV92" s="5" t="s">
        <v>425</v>
      </c>
      <c r="AW92" s="21"/>
      <c r="AX92" s="21"/>
      <c r="AY92" s="145" t="s">
        <v>180</v>
      </c>
      <c r="BA92" s="21" t="str">
        <f>VLOOKUP(表1[[#This Row],[Pers.no.]],'[6]Person Detail'!$B:$L,11,0)</f>
        <v>70-90</v>
      </c>
      <c r="BB92" s="404">
        <f>VLOOKUP(表1[[#This Row],[Pers.no.]],'[6]Person Detail'!$B:$R,17,0)</f>
        <v>0.9208465608465608</v>
      </c>
      <c r="BC92" s="404">
        <f>VLOOKUP(表1[[#This Row],[Pers.no.]],'[6]Person Detail'!$B:$W,21,0)</f>
        <v>1.0670754138565297</v>
      </c>
      <c r="BD92" s="404">
        <f>VLOOKUP(表1[[#This Row],[Pers.no.]],'[6]Person Detail'!$B:$W,22,0)</f>
        <v>1.0659169757147984</v>
      </c>
    </row>
    <row r="93" spans="1:56" ht="19.95" customHeight="1">
      <c r="A93" s="459"/>
      <c r="B93" s="5" t="s">
        <v>562</v>
      </c>
      <c r="C93" s="5">
        <v>1120158</v>
      </c>
      <c r="D93" s="5" t="s">
        <v>2354</v>
      </c>
      <c r="E93" s="5" t="s">
        <v>2355</v>
      </c>
      <c r="F93" s="5" t="s">
        <v>54</v>
      </c>
      <c r="G93" s="5" t="s">
        <v>55</v>
      </c>
      <c r="H93" s="5" t="s">
        <v>2146</v>
      </c>
      <c r="I93" s="5" t="s">
        <v>2348</v>
      </c>
      <c r="J93" s="5" t="s">
        <v>2349</v>
      </c>
      <c r="K93" s="6">
        <v>44179</v>
      </c>
      <c r="L93" s="5" t="s">
        <v>87</v>
      </c>
      <c r="M93" s="5" t="s">
        <v>192</v>
      </c>
      <c r="N93" s="5" t="s">
        <v>89</v>
      </c>
      <c r="O93" s="7">
        <v>2</v>
      </c>
      <c r="P93" s="7">
        <v>5</v>
      </c>
      <c r="Q93" s="350">
        <v>16000</v>
      </c>
      <c r="R93" s="361">
        <v>0.04</v>
      </c>
      <c r="S93" s="352">
        <v>640</v>
      </c>
      <c r="T93" s="361">
        <v>0</v>
      </c>
      <c r="U93" s="352">
        <v>0</v>
      </c>
      <c r="V93" s="361">
        <v>0.04</v>
      </c>
      <c r="W93" s="352">
        <v>640</v>
      </c>
      <c r="X93" s="352">
        <v>16640</v>
      </c>
      <c r="Y93" s="353">
        <v>16200</v>
      </c>
      <c r="Z93" s="354">
        <v>200</v>
      </c>
      <c r="AA93" s="362">
        <v>1.2500000000000001E-2</v>
      </c>
      <c r="AB93" s="363" t="s">
        <v>459</v>
      </c>
      <c r="AC93" s="357" t="s">
        <v>112</v>
      </c>
      <c r="AD93" s="357" t="s">
        <v>2356</v>
      </c>
      <c r="AE93" s="357" t="s">
        <v>114</v>
      </c>
      <c r="AF93" s="364">
        <v>9.2999999999999999E-2</v>
      </c>
      <c r="AG93" s="350">
        <v>1488</v>
      </c>
      <c r="AH93" s="359">
        <v>17688</v>
      </c>
      <c r="AI93" s="18">
        <v>1688</v>
      </c>
      <c r="AJ93" s="365">
        <v>0.10549999999999993</v>
      </c>
      <c r="AK93" s="20">
        <v>14</v>
      </c>
      <c r="AL93" s="20">
        <v>450</v>
      </c>
      <c r="AM93" s="20"/>
      <c r="AN93" s="20">
        <v>688</v>
      </c>
      <c r="AO93" s="20">
        <v>253720</v>
      </c>
      <c r="AP93" s="7">
        <v>4</v>
      </c>
      <c r="AQ93" s="20"/>
      <c r="AR93" s="21" t="s">
        <v>2357</v>
      </c>
      <c r="AS93" s="21" t="s">
        <v>282</v>
      </c>
      <c r="AT93" s="5" t="s">
        <v>2350</v>
      </c>
      <c r="AU93" s="5" t="s">
        <v>61</v>
      </c>
      <c r="AV93" s="5" t="s">
        <v>425</v>
      </c>
      <c r="AW93" s="21"/>
      <c r="AX93" s="21"/>
      <c r="AY93" s="349" t="s">
        <v>180</v>
      </c>
      <c r="BA93" s="21" t="str">
        <f>VLOOKUP(表1[[#This Row],[Pers.no.]],'[6]Person Detail'!$B:$L,11,0)</f>
        <v>70-90</v>
      </c>
      <c r="BB93" s="404">
        <f>VLOOKUP(表1[[#This Row],[Pers.no.]],'[6]Person Detail'!$B:$R,17,0)</f>
        <v>0.83873015873015877</v>
      </c>
      <c r="BC93" s="404">
        <f>VLOOKUP(表1[[#This Row],[Pers.no.]],'[6]Person Detail'!$B:$W,21,0)</f>
        <v>0.97191906805640715</v>
      </c>
      <c r="BD93" s="404">
        <f>VLOOKUP(表1[[#This Row],[Pers.no.]],'[6]Person Detail'!$B:$W,22,0)</f>
        <v>0.97547553535111853</v>
      </c>
    </row>
    <row r="94" spans="1:56" ht="19.95" customHeight="1">
      <c r="A94" s="459"/>
      <c r="B94" s="5" t="s">
        <v>562</v>
      </c>
      <c r="C94" s="5">
        <v>1707039</v>
      </c>
      <c r="D94" s="5" t="s">
        <v>978</v>
      </c>
      <c r="E94" s="5" t="s">
        <v>979</v>
      </c>
      <c r="F94" s="5" t="s">
        <v>54</v>
      </c>
      <c r="G94" s="5" t="s">
        <v>55</v>
      </c>
      <c r="H94" s="5" t="s">
        <v>1254</v>
      </c>
      <c r="I94" s="5" t="s">
        <v>933</v>
      </c>
      <c r="J94" s="5" t="s">
        <v>825</v>
      </c>
      <c r="K94" s="6">
        <v>40391</v>
      </c>
      <c r="L94" s="5" t="s">
        <v>65</v>
      </c>
      <c r="M94" s="5" t="s">
        <v>65</v>
      </c>
      <c r="N94" s="5" t="s">
        <v>66</v>
      </c>
      <c r="O94" s="7">
        <v>2</v>
      </c>
      <c r="P94" s="7">
        <v>3</v>
      </c>
      <c r="Q94" s="350">
        <v>15491</v>
      </c>
      <c r="R94" s="351">
        <v>2.5000000000000001E-2</v>
      </c>
      <c r="S94" s="352">
        <v>387</v>
      </c>
      <c r="T94" s="351">
        <v>0</v>
      </c>
      <c r="U94" s="352">
        <v>0</v>
      </c>
      <c r="V94" s="351">
        <v>2.4982247756761992E-2</v>
      </c>
      <c r="W94" s="352">
        <v>387</v>
      </c>
      <c r="X94" s="352">
        <v>15878</v>
      </c>
      <c r="Y94" s="353">
        <v>15650</v>
      </c>
      <c r="Z94" s="354">
        <v>159</v>
      </c>
      <c r="AA94" s="355">
        <v>1.03E-2</v>
      </c>
      <c r="AB94" s="356" t="s">
        <v>400</v>
      </c>
      <c r="AC94" s="357"/>
      <c r="AD94" s="357"/>
      <c r="AE94" s="357"/>
      <c r="AF94" s="358"/>
      <c r="AG94" s="350">
        <v>0</v>
      </c>
      <c r="AH94" s="359">
        <v>15650</v>
      </c>
      <c r="AI94" s="18">
        <v>159</v>
      </c>
      <c r="AJ94" s="360">
        <v>1.0264024272158112E-2</v>
      </c>
      <c r="AK94" s="20">
        <v>14</v>
      </c>
      <c r="AL94" s="20">
        <v>450</v>
      </c>
      <c r="AM94" s="20"/>
      <c r="AN94" s="20">
        <v>688</v>
      </c>
      <c r="AO94" s="20">
        <v>225188</v>
      </c>
      <c r="AP94" s="7">
        <v>4</v>
      </c>
      <c r="AQ94" s="20"/>
      <c r="AR94" s="21" t="s">
        <v>980</v>
      </c>
      <c r="AS94" s="21" t="s">
        <v>179</v>
      </c>
      <c r="AT94" s="5" t="s">
        <v>936</v>
      </c>
      <c r="AU94" s="5" t="s">
        <v>261</v>
      </c>
      <c r="AV94" s="5" t="s">
        <v>62</v>
      </c>
      <c r="AW94" s="21"/>
      <c r="AX94" s="21"/>
      <c r="AY94" s="349" t="s">
        <v>180</v>
      </c>
      <c r="BA94" s="21" t="str">
        <f>VLOOKUP(表1[[#This Row],[Pers.no.]],'[6]Person Detail'!$B:$L,11,0)</f>
        <v>50-70</v>
      </c>
      <c r="BB94" s="404">
        <f>VLOOKUP(表1[[#This Row],[Pers.no.]],'[6]Person Detail'!$B:$R,17,0)</f>
        <v>0.79365079365079361</v>
      </c>
      <c r="BC94" s="404">
        <f>VLOOKUP(表1[[#This Row],[Pers.no.]],'[6]Person Detail'!$B:$W,21,0)</f>
        <v>0.91968117719190678</v>
      </c>
      <c r="BD94" s="404">
        <f>VLOOKUP(表1[[#This Row],[Pers.no.]],'[6]Person Detail'!$B:$W,22,0)</f>
        <v>0.97547553535111853</v>
      </c>
    </row>
    <row r="95" spans="1:56" ht="19.95" customHeight="1">
      <c r="A95" s="459"/>
      <c r="B95" s="5" t="s">
        <v>562</v>
      </c>
      <c r="C95" s="313">
        <v>1120374</v>
      </c>
      <c r="D95" s="313" t="s">
        <v>2324</v>
      </c>
      <c r="E95" s="313" t="s">
        <v>2325</v>
      </c>
      <c r="F95" s="313" t="s">
        <v>54</v>
      </c>
      <c r="G95" s="313" t="s">
        <v>55</v>
      </c>
      <c r="H95" s="313" t="s">
        <v>2146</v>
      </c>
      <c r="I95" s="313" t="s">
        <v>2242</v>
      </c>
      <c r="J95" s="313" t="s">
        <v>2243</v>
      </c>
      <c r="K95" s="314">
        <v>44554</v>
      </c>
      <c r="L95" s="313" t="s">
        <v>105</v>
      </c>
      <c r="M95" s="313" t="s">
        <v>2288</v>
      </c>
      <c r="N95" s="313" t="s">
        <v>107</v>
      </c>
      <c r="O95" s="315">
        <v>2</v>
      </c>
      <c r="P95" s="315">
        <v>3</v>
      </c>
      <c r="Q95" s="332">
        <v>10000</v>
      </c>
      <c r="R95" s="317">
        <v>0.03</v>
      </c>
      <c r="S95" s="333">
        <v>300</v>
      </c>
      <c r="T95" s="317">
        <v>0</v>
      </c>
      <c r="U95" s="333">
        <v>0</v>
      </c>
      <c r="V95" s="317">
        <v>0.03</v>
      </c>
      <c r="W95" s="333">
        <v>300</v>
      </c>
      <c r="X95" s="333">
        <v>10300</v>
      </c>
      <c r="Y95" s="334">
        <v>10101</v>
      </c>
      <c r="Z95" s="335">
        <v>101</v>
      </c>
      <c r="AA95" s="321">
        <v>1.01E-2</v>
      </c>
      <c r="AB95" s="322" t="s">
        <v>403</v>
      </c>
      <c r="AC95" s="336"/>
      <c r="AD95" s="336"/>
      <c r="AE95" s="336"/>
      <c r="AF95" s="324"/>
      <c r="AG95" s="332">
        <v>0</v>
      </c>
      <c r="AH95" s="337">
        <v>10101</v>
      </c>
      <c r="AI95" s="326">
        <v>101</v>
      </c>
      <c r="AJ95" s="327">
        <v>1.0099999999999998E-2</v>
      </c>
      <c r="AK95" s="328">
        <v>14</v>
      </c>
      <c r="AL95" s="328">
        <v>450</v>
      </c>
      <c r="AM95" s="328"/>
      <c r="AN95" s="328">
        <v>688</v>
      </c>
      <c r="AO95" s="328">
        <v>147502</v>
      </c>
      <c r="AP95" s="315">
        <v>3</v>
      </c>
      <c r="AQ95" s="328"/>
      <c r="AR95" s="329" t="s">
        <v>2326</v>
      </c>
      <c r="AS95" s="21" t="s">
        <v>179</v>
      </c>
      <c r="AT95" s="313" t="s">
        <v>2202</v>
      </c>
      <c r="AU95" s="313" t="s">
        <v>2203</v>
      </c>
      <c r="AV95" s="399" t="s">
        <v>425</v>
      </c>
      <c r="AW95" s="401"/>
      <c r="AX95" s="401"/>
      <c r="AY95" s="349" t="s">
        <v>180</v>
      </c>
      <c r="BA95" s="21" t="str">
        <f>VLOOKUP(表1[[#This Row],[Pers.no.]],'[6]Person Detail'!$B:$L,11,0)</f>
        <v>50-70</v>
      </c>
      <c r="BB95" s="404">
        <f>VLOOKUP(表1[[#This Row],[Pers.no.]],'[6]Person Detail'!$B:$R,17,0)</f>
        <v>0.82777610463365314</v>
      </c>
      <c r="BC95" s="404">
        <f>VLOOKUP(表1[[#This Row],[Pers.no.]],'[6]Person Detail'!$B:$W,21,0)</f>
        <v>0.90436908035441488</v>
      </c>
      <c r="BD95" s="404">
        <f>VLOOKUP(表1[[#This Row],[Pers.no.]],'[6]Person Detail'!$B:$W,22,0)</f>
        <v>0.9045347696099687</v>
      </c>
    </row>
    <row r="96" spans="1:56" ht="19.95" customHeight="1">
      <c r="A96" s="459"/>
      <c r="B96" s="5" t="s">
        <v>562</v>
      </c>
      <c r="C96" s="5">
        <v>1220096</v>
      </c>
      <c r="D96" s="5" t="s">
        <v>969</v>
      </c>
      <c r="E96" s="5" t="s">
        <v>787</v>
      </c>
      <c r="F96" s="5" t="s">
        <v>54</v>
      </c>
      <c r="G96" s="5" t="s">
        <v>55</v>
      </c>
      <c r="H96" s="5" t="s">
        <v>1254</v>
      </c>
      <c r="I96" s="5" t="s">
        <v>949</v>
      </c>
      <c r="J96" s="5" t="s">
        <v>825</v>
      </c>
      <c r="K96" s="6">
        <v>42719</v>
      </c>
      <c r="L96" s="5" t="s">
        <v>105</v>
      </c>
      <c r="M96" s="5" t="s">
        <v>970</v>
      </c>
      <c r="N96" s="5" t="s">
        <v>107</v>
      </c>
      <c r="O96" s="7">
        <v>2</v>
      </c>
      <c r="P96" s="7">
        <v>3</v>
      </c>
      <c r="Q96" s="350">
        <v>7129</v>
      </c>
      <c r="R96" s="351">
        <v>3.5000000000000003E-2</v>
      </c>
      <c r="S96" s="352">
        <v>250</v>
      </c>
      <c r="T96" s="351">
        <v>0</v>
      </c>
      <c r="U96" s="352">
        <v>0</v>
      </c>
      <c r="V96" s="351">
        <v>3.5068031982045167E-2</v>
      </c>
      <c r="W96" s="352">
        <v>250</v>
      </c>
      <c r="X96" s="352">
        <v>7379</v>
      </c>
      <c r="Y96" s="353">
        <v>7200</v>
      </c>
      <c r="Z96" s="354">
        <v>71</v>
      </c>
      <c r="AA96" s="355">
        <v>0.01</v>
      </c>
      <c r="AB96" s="356" t="s">
        <v>2558</v>
      </c>
      <c r="AC96" s="357"/>
      <c r="AD96" s="357"/>
      <c r="AE96" s="357"/>
      <c r="AF96" s="358"/>
      <c r="AG96" s="350">
        <v>0</v>
      </c>
      <c r="AH96" s="359">
        <v>7200</v>
      </c>
      <c r="AI96" s="18">
        <v>71</v>
      </c>
      <c r="AJ96" s="360">
        <v>9.9593210829007628E-3</v>
      </c>
      <c r="AK96" s="20">
        <v>14</v>
      </c>
      <c r="AL96" s="20">
        <v>850</v>
      </c>
      <c r="AM96" s="20"/>
      <c r="AN96" s="20">
        <v>688</v>
      </c>
      <c r="AO96" s="20">
        <v>111688</v>
      </c>
      <c r="AP96" s="7">
        <v>3</v>
      </c>
      <c r="AQ96" s="20"/>
      <c r="AR96" s="21" t="s">
        <v>971</v>
      </c>
      <c r="AS96" s="21" t="s">
        <v>126</v>
      </c>
      <c r="AT96" s="5" t="s">
        <v>936</v>
      </c>
      <c r="AU96" s="5" t="s">
        <v>261</v>
      </c>
      <c r="AV96" s="399" t="s">
        <v>62</v>
      </c>
      <c r="AW96" s="401"/>
      <c r="AX96" s="401"/>
      <c r="AY96" s="145" t="s">
        <v>180</v>
      </c>
      <c r="BA96" s="21" t="str">
        <f>VLOOKUP(表1[[#This Row],[Pers.no.]],'[6]Person Detail'!$B:$L,11,0)</f>
        <v>50-70</v>
      </c>
      <c r="BB96" s="404">
        <f>VLOOKUP(表1[[#This Row],[Pers.no.]],'[6]Person Detail'!$B:$R,17,0)</f>
        <v>0.90296296296296297</v>
      </c>
      <c r="BC96" s="404">
        <f>VLOOKUP(表1[[#This Row],[Pers.no.]],'[6]Person Detail'!$B:$W,21,0)</f>
        <v>1.0463519313304721</v>
      </c>
      <c r="BD96" s="404">
        <f>VLOOKUP(表1[[#This Row],[Pers.no.]],'[6]Person Detail'!$B:$W,22,0)</f>
        <v>1.0766838138533317</v>
      </c>
    </row>
    <row r="97" spans="1:56" ht="19.95" customHeight="1">
      <c r="A97" s="459"/>
      <c r="B97" s="5" t="s">
        <v>562</v>
      </c>
      <c r="C97" s="5">
        <v>1120071</v>
      </c>
      <c r="D97" s="5" t="s">
        <v>2306</v>
      </c>
      <c r="E97" s="5" t="s">
        <v>2307</v>
      </c>
      <c r="F97" s="5" t="s">
        <v>54</v>
      </c>
      <c r="G97" s="5" t="s">
        <v>55</v>
      </c>
      <c r="H97" s="5" t="s">
        <v>2146</v>
      </c>
      <c r="I97" s="5" t="s">
        <v>2242</v>
      </c>
      <c r="J97" s="5" t="s">
        <v>2243</v>
      </c>
      <c r="K97" s="6">
        <v>39248</v>
      </c>
      <c r="L97" s="5" t="s">
        <v>65</v>
      </c>
      <c r="M97" s="5" t="s">
        <v>65</v>
      </c>
      <c r="N97" s="5" t="s">
        <v>66</v>
      </c>
      <c r="O97" s="7">
        <v>2</v>
      </c>
      <c r="P97" s="7">
        <v>3</v>
      </c>
      <c r="Q97" s="350">
        <v>17720</v>
      </c>
      <c r="R97" s="361">
        <v>2.5000000000000001E-2</v>
      </c>
      <c r="S97" s="352">
        <v>443</v>
      </c>
      <c r="T97" s="361">
        <v>0</v>
      </c>
      <c r="U97" s="352">
        <v>0</v>
      </c>
      <c r="V97" s="361">
        <v>2.5000000000000001E-2</v>
      </c>
      <c r="W97" s="352">
        <v>443</v>
      </c>
      <c r="X97" s="352">
        <v>18163</v>
      </c>
      <c r="Y97" s="353">
        <v>17897</v>
      </c>
      <c r="Z97" s="354">
        <v>177</v>
      </c>
      <c r="AA97" s="362">
        <v>0.01</v>
      </c>
      <c r="AB97" s="363" t="s">
        <v>400</v>
      </c>
      <c r="AC97" s="357"/>
      <c r="AD97" s="357"/>
      <c r="AE97" s="357"/>
      <c r="AF97" s="364"/>
      <c r="AG97" s="350">
        <v>0</v>
      </c>
      <c r="AH97" s="359">
        <v>17897</v>
      </c>
      <c r="AI97" s="18">
        <v>177</v>
      </c>
      <c r="AJ97" s="365">
        <v>9.9887133182843257E-3</v>
      </c>
      <c r="AK97" s="20">
        <v>14</v>
      </c>
      <c r="AL97" s="20">
        <v>450</v>
      </c>
      <c r="AM97" s="20"/>
      <c r="AN97" s="20">
        <v>688</v>
      </c>
      <c r="AO97" s="20">
        <v>256646</v>
      </c>
      <c r="AP97" s="7">
        <v>3</v>
      </c>
      <c r="AQ97" s="20"/>
      <c r="AR97" s="21" t="s">
        <v>2308</v>
      </c>
      <c r="AS97" s="21" t="s">
        <v>140</v>
      </c>
      <c r="AT97" s="5" t="s">
        <v>2202</v>
      </c>
      <c r="AU97" s="5" t="s">
        <v>2203</v>
      </c>
      <c r="AV97" s="5" t="s">
        <v>425</v>
      </c>
      <c r="AW97" s="21"/>
      <c r="AX97" s="21"/>
      <c r="AY97" s="145" t="s">
        <v>180</v>
      </c>
      <c r="BA97" s="21" t="str">
        <f>VLOOKUP(表1[[#This Row],[Pers.no.]],'[6]Person Detail'!$B:$L,11,0)</f>
        <v>50-70</v>
      </c>
      <c r="BB97" s="404">
        <f>VLOOKUP(表1[[#This Row],[Pers.no.]],'[6]Person Detail'!$B:$R,17,0)</f>
        <v>0.80298431967627715</v>
      </c>
      <c r="BC97" s="404">
        <f>VLOOKUP(表1[[#This Row],[Pers.no.]],'[6]Person Detail'!$B:$W,21,0)</f>
        <v>0.87525844245348039</v>
      </c>
      <c r="BD97" s="404">
        <f>VLOOKUP(表1[[#This Row],[Pers.no.]],'[6]Person Detail'!$B:$W,22,0)</f>
        <v>0.89574683709830327</v>
      </c>
    </row>
    <row r="98" spans="1:56" ht="19.95" customHeight="1">
      <c r="A98" s="459"/>
      <c r="B98" s="5" t="s">
        <v>562</v>
      </c>
      <c r="C98" s="5">
        <v>1132203</v>
      </c>
      <c r="D98" s="5" t="s">
        <v>2331</v>
      </c>
      <c r="E98" s="5" t="s">
        <v>2332</v>
      </c>
      <c r="F98" s="5" t="s">
        <v>54</v>
      </c>
      <c r="G98" s="5" t="s">
        <v>55</v>
      </c>
      <c r="H98" s="5" t="s">
        <v>2146</v>
      </c>
      <c r="I98" s="5" t="s">
        <v>2242</v>
      </c>
      <c r="J98" s="5" t="s">
        <v>2243</v>
      </c>
      <c r="K98" s="6">
        <v>42040</v>
      </c>
      <c r="L98" s="5" t="s">
        <v>105</v>
      </c>
      <c r="M98" s="5" t="s">
        <v>2288</v>
      </c>
      <c r="N98" s="5" t="s">
        <v>107</v>
      </c>
      <c r="O98" s="7">
        <v>2</v>
      </c>
      <c r="P98" s="7">
        <v>3</v>
      </c>
      <c r="Q98" s="350">
        <v>10336</v>
      </c>
      <c r="R98" s="361">
        <v>0.03</v>
      </c>
      <c r="S98" s="352">
        <v>310</v>
      </c>
      <c r="T98" s="361">
        <v>0</v>
      </c>
      <c r="U98" s="352">
        <v>0</v>
      </c>
      <c r="V98" s="361">
        <v>2.9992260061919504E-2</v>
      </c>
      <c r="W98" s="352">
        <v>310</v>
      </c>
      <c r="X98" s="352">
        <v>10646</v>
      </c>
      <c r="Y98" s="353">
        <v>10439</v>
      </c>
      <c r="Z98" s="354">
        <v>103</v>
      </c>
      <c r="AA98" s="362">
        <v>0.01</v>
      </c>
      <c r="AB98" s="363" t="s">
        <v>403</v>
      </c>
      <c r="AC98" s="357"/>
      <c r="AD98" s="357"/>
      <c r="AE98" s="357"/>
      <c r="AF98" s="364"/>
      <c r="AG98" s="350">
        <v>0</v>
      </c>
      <c r="AH98" s="359">
        <v>10439</v>
      </c>
      <c r="AI98" s="18">
        <v>103</v>
      </c>
      <c r="AJ98" s="365">
        <v>9.9651702786378582E-3</v>
      </c>
      <c r="AK98" s="20">
        <v>14</v>
      </c>
      <c r="AL98" s="20">
        <v>550</v>
      </c>
      <c r="AM98" s="20"/>
      <c r="AN98" s="20">
        <v>688</v>
      </c>
      <c r="AO98" s="20">
        <v>153434</v>
      </c>
      <c r="AP98" s="7">
        <v>3</v>
      </c>
      <c r="AQ98" s="20"/>
      <c r="AR98" s="21" t="s">
        <v>2326</v>
      </c>
      <c r="AS98" s="21" t="s">
        <v>179</v>
      </c>
      <c r="AT98" s="5" t="s">
        <v>2202</v>
      </c>
      <c r="AU98" s="5" t="s">
        <v>2203</v>
      </c>
      <c r="AV98" s="5" t="s">
        <v>425</v>
      </c>
      <c r="AW98" s="21"/>
      <c r="AX98" s="21"/>
      <c r="AY98" s="145" t="s">
        <v>180</v>
      </c>
      <c r="BA98" s="21" t="str">
        <f>VLOOKUP(表1[[#This Row],[Pers.no.]],'[6]Person Detail'!$B:$L,11,0)</f>
        <v>50-70</v>
      </c>
      <c r="BB98" s="404">
        <f>VLOOKUP(表1[[#This Row],[Pers.no.]],'[6]Person Detail'!$B:$R,17,0)</f>
        <v>0.89354642929395101</v>
      </c>
      <c r="BC98" s="404">
        <f>VLOOKUP(表1[[#This Row],[Pers.no.]],'[6]Person Detail'!$B:$W,21,0)</f>
        <v>1.0590830615768272</v>
      </c>
      <c r="BD98" s="404">
        <f>VLOOKUP(表1[[#This Row],[Pers.no.]],'[6]Person Detail'!$B:$W,22,0)</f>
        <v>1.0446387482742752</v>
      </c>
    </row>
    <row r="99" spans="1:56" ht="19.95" customHeight="1">
      <c r="A99" s="459"/>
      <c r="B99" s="5" t="s">
        <v>562</v>
      </c>
      <c r="C99" s="5">
        <v>15001287</v>
      </c>
      <c r="D99" s="5" t="s">
        <v>224</v>
      </c>
      <c r="E99" s="5" t="s">
        <v>225</v>
      </c>
      <c r="F99" s="5" t="s">
        <v>54</v>
      </c>
      <c r="G99" s="5" t="s">
        <v>55</v>
      </c>
      <c r="H99" s="5" t="s">
        <v>67</v>
      </c>
      <c r="I99" s="5" t="s">
        <v>169</v>
      </c>
      <c r="J99" s="5" t="s">
        <v>170</v>
      </c>
      <c r="K99" s="6">
        <v>39392</v>
      </c>
      <c r="L99" s="5" t="s">
        <v>87</v>
      </c>
      <c r="M99" s="5" t="s">
        <v>88</v>
      </c>
      <c r="N99" s="5" t="s">
        <v>89</v>
      </c>
      <c r="O99" s="7">
        <v>2</v>
      </c>
      <c r="P99" s="7">
        <v>3</v>
      </c>
      <c r="Q99" s="350">
        <v>12500</v>
      </c>
      <c r="R99" s="361">
        <v>2.5000000000000001E-2</v>
      </c>
      <c r="S99" s="352">
        <v>313</v>
      </c>
      <c r="T99" s="361">
        <v>0</v>
      </c>
      <c r="U99" s="352">
        <v>0</v>
      </c>
      <c r="V99" s="361">
        <v>2.504E-2</v>
      </c>
      <c r="W99" s="352">
        <v>313</v>
      </c>
      <c r="X99" s="352">
        <v>12813</v>
      </c>
      <c r="Y99" s="353">
        <v>12600</v>
      </c>
      <c r="Z99" s="354">
        <v>100</v>
      </c>
      <c r="AA99" s="362">
        <v>8.0000000000000002E-3</v>
      </c>
      <c r="AB99" s="363" t="s">
        <v>400</v>
      </c>
      <c r="AC99" s="357"/>
      <c r="AD99" s="357"/>
      <c r="AE99" s="357"/>
      <c r="AF99" s="364"/>
      <c r="AG99" s="350">
        <v>0</v>
      </c>
      <c r="AH99" s="359">
        <v>12600</v>
      </c>
      <c r="AI99" s="18">
        <v>100</v>
      </c>
      <c r="AJ99" s="365">
        <v>8.0000000000000071E-3</v>
      </c>
      <c r="AK99" s="20">
        <v>14</v>
      </c>
      <c r="AL99" s="20">
        <v>450</v>
      </c>
      <c r="AM99" s="20"/>
      <c r="AN99" s="20">
        <v>688</v>
      </c>
      <c r="AO99" s="20">
        <v>182488</v>
      </c>
      <c r="AP99" s="7">
        <v>3</v>
      </c>
      <c r="AQ99" s="20"/>
      <c r="AR99" s="21"/>
      <c r="AS99" s="21" t="s">
        <v>226</v>
      </c>
      <c r="AT99" s="5" t="s">
        <v>172</v>
      </c>
      <c r="AU99" s="5" t="s">
        <v>173</v>
      </c>
      <c r="AV99" s="5" t="s">
        <v>62</v>
      </c>
      <c r="AW99" s="21" t="s">
        <v>133</v>
      </c>
      <c r="AX99" s="21" t="s">
        <v>180</v>
      </c>
      <c r="AY99" s="145" t="s">
        <v>180</v>
      </c>
      <c r="BA99" s="21" t="str">
        <f>VLOOKUP(表1[[#This Row],[Pers.no.]],'[6]Person Detail'!$B:$L,11,0)</f>
        <v>70-90</v>
      </c>
      <c r="BB99" s="404">
        <f>VLOOKUP(表1[[#This Row],[Pers.no.]],'[6]Person Detail'!$B:$R,17,0)</f>
        <v>0.92118057049434243</v>
      </c>
      <c r="BC99" s="404">
        <f>VLOOKUP(表1[[#This Row],[Pers.no.]],'[6]Person Detail'!$B:$W,21,0)</f>
        <v>0.8996218487394958</v>
      </c>
      <c r="BD99" s="404">
        <f>VLOOKUP(表1[[#This Row],[Pers.no.]],'[6]Person Detail'!$B:$W,22,0)</f>
        <v>0.8674308300395257</v>
      </c>
    </row>
    <row r="100" spans="1:56" ht="19.95" customHeight="1">
      <c r="A100" s="459"/>
      <c r="B100" s="5" t="s">
        <v>562</v>
      </c>
      <c r="C100" s="5">
        <v>1706022</v>
      </c>
      <c r="D100" s="5" t="s">
        <v>1012</v>
      </c>
      <c r="E100" s="5" t="s">
        <v>1013</v>
      </c>
      <c r="F100" s="5" t="s">
        <v>54</v>
      </c>
      <c r="G100" s="5" t="s">
        <v>55</v>
      </c>
      <c r="H100" s="5" t="s">
        <v>1254</v>
      </c>
      <c r="I100" s="5" t="s">
        <v>992</v>
      </c>
      <c r="J100" s="5" t="s">
        <v>993</v>
      </c>
      <c r="K100" s="6">
        <v>40023</v>
      </c>
      <c r="L100" s="5" t="s">
        <v>87</v>
      </c>
      <c r="M100" s="5" t="s">
        <v>87</v>
      </c>
      <c r="N100" s="5" t="s">
        <v>89</v>
      </c>
      <c r="O100" s="7">
        <v>2</v>
      </c>
      <c r="P100" s="7">
        <v>3</v>
      </c>
      <c r="Q100" s="350">
        <v>7567</v>
      </c>
      <c r="R100" s="351">
        <v>0.03</v>
      </c>
      <c r="S100" s="352">
        <v>227</v>
      </c>
      <c r="T100" s="351">
        <v>0</v>
      </c>
      <c r="U100" s="352">
        <v>0</v>
      </c>
      <c r="V100" s="351">
        <v>2.9998678472313994E-2</v>
      </c>
      <c r="W100" s="352">
        <v>227</v>
      </c>
      <c r="X100" s="352">
        <v>7794</v>
      </c>
      <c r="Y100" s="353">
        <v>7627</v>
      </c>
      <c r="Z100" s="354">
        <v>60</v>
      </c>
      <c r="AA100" s="355">
        <v>7.9000000000000008E-3</v>
      </c>
      <c r="AB100" s="356" t="s">
        <v>403</v>
      </c>
      <c r="AC100" s="357"/>
      <c r="AD100" s="357"/>
      <c r="AE100" s="357"/>
      <c r="AF100" s="358"/>
      <c r="AG100" s="350">
        <v>0</v>
      </c>
      <c r="AH100" s="359">
        <v>7627</v>
      </c>
      <c r="AI100" s="18">
        <v>60</v>
      </c>
      <c r="AJ100" s="360">
        <v>7.9291661160301175E-3</v>
      </c>
      <c r="AK100" s="20">
        <v>14</v>
      </c>
      <c r="AL100" s="20">
        <v>450</v>
      </c>
      <c r="AM100" s="20"/>
      <c r="AN100" s="20">
        <v>688</v>
      </c>
      <c r="AO100" s="20">
        <v>112866</v>
      </c>
      <c r="AP100" s="7">
        <v>3</v>
      </c>
      <c r="AQ100" s="20"/>
      <c r="AR100" s="21" t="s">
        <v>1014</v>
      </c>
      <c r="AS100" s="21" t="s">
        <v>126</v>
      </c>
      <c r="AT100" s="5" t="s">
        <v>936</v>
      </c>
      <c r="AU100" s="5" t="s">
        <v>261</v>
      </c>
      <c r="AV100" s="5" t="s">
        <v>62</v>
      </c>
      <c r="AW100" s="21"/>
      <c r="AX100" s="21"/>
      <c r="AY100" s="145" t="s">
        <v>180</v>
      </c>
      <c r="BA100" s="21" t="str">
        <f>VLOOKUP(表1[[#This Row],[Pers.no.]],'[6]Person Detail'!$B:$L,11,0)</f>
        <v>70-90</v>
      </c>
      <c r="BB100" s="404">
        <f>VLOOKUP(表1[[#This Row],[Pers.no.]],'[6]Person Detail'!$B:$R,17,0)</f>
        <v>1.0211178553363682</v>
      </c>
      <c r="BC100" s="404">
        <f>VLOOKUP(表1[[#This Row],[Pers.no.]],'[6]Person Detail'!$B:$W,21,0)</f>
        <v>1.0221518987341771</v>
      </c>
      <c r="BD100" s="404">
        <f>VLOOKUP(表1[[#This Row],[Pers.no.]],'[6]Person Detail'!$B:$W,22,0)</f>
        <v>1.0173303834808261</v>
      </c>
    </row>
    <row r="101" spans="1:56" ht="19.95" customHeight="1">
      <c r="A101" s="459"/>
      <c r="B101" s="5" t="s">
        <v>562</v>
      </c>
      <c r="C101" s="5">
        <v>15017727</v>
      </c>
      <c r="D101" s="5" t="s">
        <v>268</v>
      </c>
      <c r="E101" s="5" t="s">
        <v>269</v>
      </c>
      <c r="F101" s="5" t="s">
        <v>54</v>
      </c>
      <c r="G101" s="5" t="s">
        <v>55</v>
      </c>
      <c r="H101" s="5" t="s">
        <v>67</v>
      </c>
      <c r="I101" s="5" t="s">
        <v>257</v>
      </c>
      <c r="J101" s="5" t="s">
        <v>258</v>
      </c>
      <c r="K101" s="6">
        <v>42935</v>
      </c>
      <c r="L101" s="5" t="s">
        <v>201</v>
      </c>
      <c r="M101" s="5" t="s">
        <v>202</v>
      </c>
      <c r="N101" s="5" t="s">
        <v>66</v>
      </c>
      <c r="O101" s="7">
        <v>2</v>
      </c>
      <c r="P101" s="7">
        <v>3</v>
      </c>
      <c r="Q101" s="350">
        <v>13202</v>
      </c>
      <c r="R101" s="351">
        <v>0.03</v>
      </c>
      <c r="S101" s="352">
        <v>396</v>
      </c>
      <c r="T101" s="351">
        <v>0</v>
      </c>
      <c r="U101" s="352">
        <v>0</v>
      </c>
      <c r="V101" s="351">
        <v>2.9995455234055446E-2</v>
      </c>
      <c r="W101" s="352">
        <v>396</v>
      </c>
      <c r="X101" s="352">
        <v>13598</v>
      </c>
      <c r="Y101" s="353">
        <v>13302</v>
      </c>
      <c r="Z101" s="354">
        <v>100</v>
      </c>
      <c r="AA101" s="355">
        <v>7.6E-3</v>
      </c>
      <c r="AB101" s="356" t="s">
        <v>403</v>
      </c>
      <c r="AC101" s="357"/>
      <c r="AD101" s="357"/>
      <c r="AE101" s="357"/>
      <c r="AF101" s="358"/>
      <c r="AG101" s="350">
        <v>0</v>
      </c>
      <c r="AH101" s="359">
        <v>13302</v>
      </c>
      <c r="AI101" s="18">
        <v>100</v>
      </c>
      <c r="AJ101" s="360">
        <v>7.5746099075897355E-3</v>
      </c>
      <c r="AK101" s="20">
        <v>14</v>
      </c>
      <c r="AL101" s="20">
        <v>450</v>
      </c>
      <c r="AM101" s="20"/>
      <c r="AN101" s="20">
        <v>688</v>
      </c>
      <c r="AO101" s="20">
        <v>192316</v>
      </c>
      <c r="AP101" s="7">
        <v>3</v>
      </c>
      <c r="AQ101" s="20"/>
      <c r="AR101" s="21" t="s">
        <v>270</v>
      </c>
      <c r="AS101" s="21" t="s">
        <v>126</v>
      </c>
      <c r="AT101" s="5" t="s">
        <v>260</v>
      </c>
      <c r="AU101" s="5" t="s">
        <v>261</v>
      </c>
      <c r="AV101" s="5" t="s">
        <v>62</v>
      </c>
      <c r="AW101" s="21" t="s">
        <v>133</v>
      </c>
      <c r="AX101" s="21" t="s">
        <v>180</v>
      </c>
      <c r="AY101" s="349" t="s">
        <v>180</v>
      </c>
      <c r="BA101" s="21" t="str">
        <f>VLOOKUP(表1[[#This Row],[Pers.no.]],'[6]Person Detail'!$B:$L,11,0)</f>
        <v>&gt;115%</v>
      </c>
      <c r="BB101" s="404">
        <f>VLOOKUP(表1[[#This Row],[Pers.no.]],'[6]Person Detail'!$B:$R,17,0)</f>
        <v>1</v>
      </c>
      <c r="BC101" s="404">
        <f>VLOOKUP(表1[[#This Row],[Pers.no.]],'[6]Person Detail'!$B:$W,21,0)</f>
        <v>1</v>
      </c>
      <c r="BD101" s="404">
        <f>VLOOKUP(表1[[#This Row],[Pers.no.]],'[6]Person Detail'!$B:$W,22,0)</f>
        <v>1</v>
      </c>
    </row>
    <row r="102" spans="1:56" ht="19.95" customHeight="1">
      <c r="A102" s="459"/>
      <c r="B102" s="5" t="s">
        <v>562</v>
      </c>
      <c r="C102" s="5">
        <v>51202067</v>
      </c>
      <c r="D102" s="5" t="s">
        <v>337</v>
      </c>
      <c r="E102" s="5" t="s">
        <v>338</v>
      </c>
      <c r="F102" s="5" t="s">
        <v>54</v>
      </c>
      <c r="G102" s="5" t="s">
        <v>55</v>
      </c>
      <c r="H102" s="5" t="s">
        <v>67</v>
      </c>
      <c r="I102" s="5" t="s">
        <v>276</v>
      </c>
      <c r="J102" s="5" t="s">
        <v>339</v>
      </c>
      <c r="K102" s="6">
        <v>38292</v>
      </c>
      <c r="L102" s="5" t="s">
        <v>340</v>
      </c>
      <c r="M102" s="5" t="s">
        <v>189</v>
      </c>
      <c r="N102" s="5" t="s">
        <v>341</v>
      </c>
      <c r="O102" s="7">
        <v>2</v>
      </c>
      <c r="P102" s="7">
        <v>4</v>
      </c>
      <c r="Q102" s="350">
        <v>49800</v>
      </c>
      <c r="R102" s="351">
        <v>0.03</v>
      </c>
      <c r="S102" s="352">
        <v>1494</v>
      </c>
      <c r="T102" s="351">
        <v>0</v>
      </c>
      <c r="U102" s="352">
        <v>0</v>
      </c>
      <c r="V102" s="351">
        <v>0.03</v>
      </c>
      <c r="W102" s="352">
        <v>1494</v>
      </c>
      <c r="X102" s="352">
        <v>51294</v>
      </c>
      <c r="Y102" s="353">
        <v>50100</v>
      </c>
      <c r="Z102" s="354">
        <v>300</v>
      </c>
      <c r="AA102" s="355">
        <v>6.0000000000000001E-3</v>
      </c>
      <c r="AB102" s="356" t="s">
        <v>403</v>
      </c>
      <c r="AC102" s="357"/>
      <c r="AD102" s="357"/>
      <c r="AE102" s="357"/>
      <c r="AF102" s="358"/>
      <c r="AG102" s="350">
        <v>0</v>
      </c>
      <c r="AH102" s="359">
        <v>50100</v>
      </c>
      <c r="AI102" s="18">
        <v>300</v>
      </c>
      <c r="AJ102" s="360">
        <v>6.0240963855422436E-3</v>
      </c>
      <c r="AK102" s="20">
        <v>14</v>
      </c>
      <c r="AL102" s="20">
        <v>450</v>
      </c>
      <c r="AM102" s="20">
        <v>1000</v>
      </c>
      <c r="AN102" s="20">
        <v>688</v>
      </c>
      <c r="AO102" s="20">
        <v>719488</v>
      </c>
      <c r="AP102" s="7">
        <v>4</v>
      </c>
      <c r="AQ102" s="20"/>
      <c r="AR102" s="21" t="s">
        <v>342</v>
      </c>
      <c r="AS102" s="21" t="s">
        <v>179</v>
      </c>
      <c r="AT102" s="5" t="s">
        <v>343</v>
      </c>
      <c r="AU102" s="5" t="s">
        <v>261</v>
      </c>
      <c r="AV102" s="5" t="s">
        <v>62</v>
      </c>
      <c r="AW102" s="21" t="s">
        <v>133</v>
      </c>
      <c r="AX102" s="21" t="s">
        <v>180</v>
      </c>
      <c r="AY102" s="349" t="s">
        <v>180</v>
      </c>
      <c r="BA102" s="21" t="str">
        <f>VLOOKUP(表1[[#This Row],[Pers.no.]],'[6]Person Detail'!$B:$L,11,0)</f>
        <v>&gt;90</v>
      </c>
      <c r="BB102" s="404">
        <f>VLOOKUP(表1[[#This Row],[Pers.no.]],'[6]Person Detail'!$B:$R,17,0)</f>
        <v>1.0368602063524175</v>
      </c>
      <c r="BC102" s="404">
        <f>VLOOKUP(表1[[#This Row],[Pers.no.]],'[6]Person Detail'!$B:$W,21,0)</f>
        <v>0.95334821428571426</v>
      </c>
      <c r="BD102" s="404">
        <f>VLOOKUP(表1[[#This Row],[Pers.no.]],'[6]Person Detail'!$B:$W,22,0)</f>
        <v>0.94383263968177966</v>
      </c>
    </row>
    <row r="103" spans="1:56" ht="19.95" customHeight="1">
      <c r="A103" s="459"/>
      <c r="B103" s="5" t="s">
        <v>562</v>
      </c>
      <c r="C103" s="5">
        <v>15021228</v>
      </c>
      <c r="D103" s="5" t="s">
        <v>904</v>
      </c>
      <c r="E103" s="5" t="s">
        <v>905</v>
      </c>
      <c r="F103" s="5" t="s">
        <v>54</v>
      </c>
      <c r="G103" s="5" t="s">
        <v>55</v>
      </c>
      <c r="H103" s="5" t="s">
        <v>1254</v>
      </c>
      <c r="I103" s="5" t="s">
        <v>890</v>
      </c>
      <c r="J103" s="5" t="s">
        <v>891</v>
      </c>
      <c r="K103" s="6">
        <v>44300</v>
      </c>
      <c r="L103" s="5" t="s">
        <v>105</v>
      </c>
      <c r="M103" s="5" t="s">
        <v>906</v>
      </c>
      <c r="N103" s="5" t="s">
        <v>107</v>
      </c>
      <c r="O103" s="7">
        <v>2</v>
      </c>
      <c r="P103" s="7">
        <v>4</v>
      </c>
      <c r="Q103" s="350">
        <v>8306</v>
      </c>
      <c r="R103" s="361">
        <v>3.7500000000000006E-2</v>
      </c>
      <c r="S103" s="352">
        <v>311</v>
      </c>
      <c r="T103" s="361">
        <v>1.55E-2</v>
      </c>
      <c r="U103" s="352">
        <v>129</v>
      </c>
      <c r="V103" s="361">
        <v>5.2973753912834098E-2</v>
      </c>
      <c r="W103" s="352">
        <v>440</v>
      </c>
      <c r="X103" s="352">
        <v>8746</v>
      </c>
      <c r="Y103" s="353">
        <v>8350</v>
      </c>
      <c r="Z103" s="354">
        <v>44</v>
      </c>
      <c r="AA103" s="362">
        <v>5.3E-3</v>
      </c>
      <c r="AB103" s="363" t="s">
        <v>380</v>
      </c>
      <c r="AC103" s="357" t="s">
        <v>112</v>
      </c>
      <c r="AD103" s="357" t="s">
        <v>854</v>
      </c>
      <c r="AE103" s="357" t="s">
        <v>198</v>
      </c>
      <c r="AF103" s="364">
        <v>7.2599999999999998E-2</v>
      </c>
      <c r="AG103" s="350">
        <v>603</v>
      </c>
      <c r="AH103" s="359">
        <v>8953</v>
      </c>
      <c r="AI103" s="18">
        <v>647</v>
      </c>
      <c r="AJ103" s="365">
        <v>7.7895497230917377E-2</v>
      </c>
      <c r="AK103" s="20">
        <v>14</v>
      </c>
      <c r="AL103" s="20">
        <v>450</v>
      </c>
      <c r="AM103" s="20"/>
      <c r="AN103" s="20">
        <v>688</v>
      </c>
      <c r="AO103" s="20">
        <v>131430</v>
      </c>
      <c r="AP103" s="7">
        <v>3</v>
      </c>
      <c r="AQ103" s="20"/>
      <c r="AR103" s="21" t="s">
        <v>907</v>
      </c>
      <c r="AS103" s="21" t="s">
        <v>282</v>
      </c>
      <c r="AT103" s="5" t="s">
        <v>900</v>
      </c>
      <c r="AU103" s="5" t="s">
        <v>261</v>
      </c>
      <c r="AV103" s="5" t="s">
        <v>425</v>
      </c>
      <c r="AW103" s="21"/>
      <c r="AX103" s="21"/>
      <c r="AY103" s="349" t="s">
        <v>180</v>
      </c>
      <c r="BA103" s="21" t="str">
        <f>VLOOKUP(表1[[#This Row],[Pers.no.]],'[6]Person Detail'!$B:$L,11,0)</f>
        <v>70-90</v>
      </c>
      <c r="BB103" s="404">
        <f>VLOOKUP(表1[[#This Row],[Pers.no.]],'[6]Person Detail'!$B:$R,17,0)</f>
        <v>1.163963343802435</v>
      </c>
      <c r="BC103" s="404">
        <f>VLOOKUP(表1[[#This Row],[Pers.no.]],'[6]Person Detail'!$B:$W,21,0)</f>
        <v>1.1367226890756303</v>
      </c>
      <c r="BD103" s="404">
        <f>VLOOKUP(表1[[#This Row],[Pers.no.]],'[6]Person Detail'!$B:$W,22,0)</f>
        <v>1.1027667984189724</v>
      </c>
    </row>
    <row r="104" spans="1:56" ht="19.95" customHeight="1">
      <c r="A104" s="459"/>
      <c r="B104" s="5" t="s">
        <v>562</v>
      </c>
      <c r="C104" s="5">
        <v>1212018</v>
      </c>
      <c r="D104" s="5" t="s">
        <v>990</v>
      </c>
      <c r="E104" s="5" t="s">
        <v>991</v>
      </c>
      <c r="F104" s="5" t="s">
        <v>54</v>
      </c>
      <c r="G104" s="5" t="s">
        <v>55</v>
      </c>
      <c r="H104" s="5" t="s">
        <v>1254</v>
      </c>
      <c r="I104" s="5" t="s">
        <v>992</v>
      </c>
      <c r="J104" s="5" t="s">
        <v>993</v>
      </c>
      <c r="K104" s="6">
        <v>38845</v>
      </c>
      <c r="L104" s="5" t="s">
        <v>950</v>
      </c>
      <c r="M104" s="5" t="s">
        <v>950</v>
      </c>
      <c r="N104" s="5" t="s">
        <v>107</v>
      </c>
      <c r="O104" s="7">
        <v>2</v>
      </c>
      <c r="P104" s="7">
        <v>3</v>
      </c>
      <c r="Q104" s="350">
        <v>10503</v>
      </c>
      <c r="R104" s="351">
        <v>2.5000000000000001E-2</v>
      </c>
      <c r="S104" s="352">
        <v>263</v>
      </c>
      <c r="T104" s="351">
        <v>0</v>
      </c>
      <c r="U104" s="352">
        <v>0</v>
      </c>
      <c r="V104" s="351">
        <v>2.5040464629153575E-2</v>
      </c>
      <c r="W104" s="352">
        <v>263</v>
      </c>
      <c r="X104" s="352">
        <v>10766</v>
      </c>
      <c r="Y104" s="353">
        <v>10550</v>
      </c>
      <c r="Z104" s="354">
        <v>47</v>
      </c>
      <c r="AA104" s="355">
        <v>4.4999999999999997E-3</v>
      </c>
      <c r="AB104" s="356" t="s">
        <v>400</v>
      </c>
      <c r="AC104" s="357"/>
      <c r="AD104" s="357"/>
      <c r="AE104" s="357"/>
      <c r="AF104" s="358"/>
      <c r="AG104" s="350">
        <v>0</v>
      </c>
      <c r="AH104" s="359">
        <v>10550</v>
      </c>
      <c r="AI104" s="18">
        <v>47</v>
      </c>
      <c r="AJ104" s="360">
        <v>4.4749119299247742E-3</v>
      </c>
      <c r="AK104" s="20">
        <v>14</v>
      </c>
      <c r="AL104" s="20">
        <v>450</v>
      </c>
      <c r="AM104" s="20"/>
      <c r="AN104" s="20">
        <v>688</v>
      </c>
      <c r="AO104" s="20">
        <v>153788</v>
      </c>
      <c r="AP104" s="7">
        <v>3</v>
      </c>
      <c r="AQ104" s="20"/>
      <c r="AR104" s="21" t="s">
        <v>954</v>
      </c>
      <c r="AS104" s="21" t="s">
        <v>179</v>
      </c>
      <c r="AT104" s="5" t="s">
        <v>936</v>
      </c>
      <c r="AU104" s="5" t="s">
        <v>261</v>
      </c>
      <c r="AV104" s="5" t="s">
        <v>62</v>
      </c>
      <c r="AW104" s="21"/>
      <c r="AX104" s="21"/>
      <c r="AY104" s="145" t="s">
        <v>180</v>
      </c>
      <c r="BA104" s="21" t="str">
        <f>VLOOKUP(表1[[#This Row],[Pers.no.]],'[6]Person Detail'!$B:$L,11,0)</f>
        <v>50-70</v>
      </c>
      <c r="BB104" s="404">
        <f>VLOOKUP(表1[[#This Row],[Pers.no.]],'[6]Person Detail'!$B:$R,17,0)</f>
        <v>0.93478315970902082</v>
      </c>
      <c r="BC104" s="404">
        <f>VLOOKUP(表1[[#This Row],[Pers.no.]],'[6]Person Detail'!$B:$W,21,0)</f>
        <v>0.86440876596742056</v>
      </c>
      <c r="BD104" s="404">
        <f>VLOOKUP(表1[[#This Row],[Pers.no.]],'[6]Person Detail'!$B:$W,22,0)</f>
        <v>0.88130247228535641</v>
      </c>
    </row>
    <row r="105" spans="1:56" ht="19.95" customHeight="1">
      <c r="A105" s="459"/>
      <c r="B105" s="5" t="s">
        <v>562</v>
      </c>
      <c r="C105" s="5">
        <v>1132015</v>
      </c>
      <c r="D105" s="5" t="s">
        <v>2289</v>
      </c>
      <c r="E105" s="5" t="s">
        <v>2290</v>
      </c>
      <c r="F105" s="5" t="s">
        <v>54</v>
      </c>
      <c r="G105" s="5" t="s">
        <v>55</v>
      </c>
      <c r="H105" s="5" t="s">
        <v>2146</v>
      </c>
      <c r="I105" s="5" t="s">
        <v>2250</v>
      </c>
      <c r="J105" s="5" t="s">
        <v>2251</v>
      </c>
      <c r="K105" s="6">
        <v>34182</v>
      </c>
      <c r="L105" s="5" t="s">
        <v>105</v>
      </c>
      <c r="M105" s="5" t="s">
        <v>2291</v>
      </c>
      <c r="N105" s="5" t="s">
        <v>107</v>
      </c>
      <c r="O105" s="7">
        <v>2</v>
      </c>
      <c r="P105" s="7">
        <v>1</v>
      </c>
      <c r="Q105" s="350">
        <v>8937</v>
      </c>
      <c r="R105" s="361">
        <v>0</v>
      </c>
      <c r="S105" s="352">
        <v>0</v>
      </c>
      <c r="T105" s="361">
        <v>0</v>
      </c>
      <c r="U105" s="352">
        <v>0</v>
      </c>
      <c r="V105" s="361">
        <v>0</v>
      </c>
      <c r="W105" s="352">
        <v>0</v>
      </c>
      <c r="X105" s="352">
        <v>8937</v>
      </c>
      <c r="Y105" s="353">
        <v>8740</v>
      </c>
      <c r="Z105" s="354">
        <v>-197</v>
      </c>
      <c r="AA105" s="362">
        <v>-2.1999999999999999E-2</v>
      </c>
      <c r="AB105" s="363" t="s">
        <v>385</v>
      </c>
      <c r="AC105" s="357" t="s">
        <v>2292</v>
      </c>
      <c r="AD105" s="357" t="s">
        <v>2293</v>
      </c>
      <c r="AE105" s="357" t="s">
        <v>2294</v>
      </c>
      <c r="AF105" s="364"/>
      <c r="AG105" s="350">
        <v>0</v>
      </c>
      <c r="AH105" s="359">
        <v>8740</v>
      </c>
      <c r="AI105" s="18">
        <v>-197</v>
      </c>
      <c r="AJ105" s="365">
        <v>-2.2043191227481218E-2</v>
      </c>
      <c r="AK105" s="20">
        <v>14</v>
      </c>
      <c r="AL105" s="20">
        <v>450</v>
      </c>
      <c r="AM105" s="20"/>
      <c r="AN105" s="20">
        <v>688</v>
      </c>
      <c r="AO105" s="20">
        <v>128448</v>
      </c>
      <c r="AP105" s="7">
        <v>1</v>
      </c>
      <c r="AQ105" s="20"/>
      <c r="AR105" s="21" t="s">
        <v>2292</v>
      </c>
      <c r="AS105" s="21" t="s">
        <v>140</v>
      </c>
      <c r="AT105" s="5" t="s">
        <v>2202</v>
      </c>
      <c r="AU105" s="5" t="s">
        <v>2203</v>
      </c>
      <c r="AV105" s="5" t="s">
        <v>425</v>
      </c>
      <c r="AW105" s="21"/>
      <c r="AX105" s="21"/>
      <c r="AY105" s="373" t="s">
        <v>180</v>
      </c>
      <c r="BA105" s="21" t="str">
        <f>VLOOKUP(表1[[#This Row],[Pers.no.]],'[6]Person Detail'!$B:$L,11,0)</f>
        <v>&gt;90</v>
      </c>
      <c r="BB105" s="404">
        <f>VLOOKUP(表1[[#This Row],[Pers.no.]],'[6]Person Detail'!$B:$R,17,0)</f>
        <v>1.419782300047326</v>
      </c>
      <c r="BC105" s="404">
        <f>VLOOKUP(表1[[#This Row],[Pers.no.]],'[6]Person Detail'!$B:$W,21,0)</f>
        <v>1.3865546218487395</v>
      </c>
      <c r="BD105" s="404">
        <f>VLOOKUP(表1[[#This Row],[Pers.no.]],'[6]Person Detail'!$B:$W,22,0)</f>
        <v>1.3043478260869565</v>
      </c>
    </row>
    <row r="106" spans="1:56" ht="19.95" customHeight="1">
      <c r="A106" s="458" t="s">
        <v>2559</v>
      </c>
      <c r="B106" s="5" t="s">
        <v>562</v>
      </c>
      <c r="C106" s="313">
        <v>15000166</v>
      </c>
      <c r="D106" s="313" t="s">
        <v>122</v>
      </c>
      <c r="E106" s="313" t="s">
        <v>123</v>
      </c>
      <c r="F106" s="313" t="s">
        <v>54</v>
      </c>
      <c r="G106" s="313" t="s">
        <v>55</v>
      </c>
      <c r="H106" s="313" t="s">
        <v>67</v>
      </c>
      <c r="I106" s="313" t="s">
        <v>124</v>
      </c>
      <c r="J106" s="313" t="s">
        <v>119</v>
      </c>
      <c r="K106" s="314">
        <v>38600</v>
      </c>
      <c r="L106" s="313" t="s">
        <v>87</v>
      </c>
      <c r="M106" s="313" t="s">
        <v>87</v>
      </c>
      <c r="N106" s="313" t="s">
        <v>89</v>
      </c>
      <c r="O106" s="315">
        <v>2</v>
      </c>
      <c r="P106" s="315">
        <v>3</v>
      </c>
      <c r="Q106" s="316">
        <v>14610</v>
      </c>
      <c r="R106" s="317">
        <v>2.5000000000000001E-2</v>
      </c>
      <c r="S106" s="318">
        <v>365</v>
      </c>
      <c r="T106" s="317">
        <v>0</v>
      </c>
      <c r="U106" s="318">
        <v>0</v>
      </c>
      <c r="V106" s="317">
        <v>2.4982888432580425E-2</v>
      </c>
      <c r="W106" s="318">
        <v>365</v>
      </c>
      <c r="X106" s="318">
        <v>14975</v>
      </c>
      <c r="Y106" s="319">
        <v>14610</v>
      </c>
      <c r="Z106" s="320">
        <v>0</v>
      </c>
      <c r="AA106" s="321">
        <v>0</v>
      </c>
      <c r="AB106" s="322" t="s">
        <v>400</v>
      </c>
      <c r="AC106" s="323"/>
      <c r="AD106" s="323"/>
      <c r="AE106" s="323"/>
      <c r="AF106" s="324"/>
      <c r="AG106" s="316">
        <v>0</v>
      </c>
      <c r="AH106" s="325">
        <v>14610</v>
      </c>
      <c r="AI106" s="326">
        <v>0</v>
      </c>
      <c r="AJ106" s="327">
        <v>0</v>
      </c>
      <c r="AK106" s="328">
        <v>14</v>
      </c>
      <c r="AL106" s="328">
        <v>450</v>
      </c>
      <c r="AM106" s="328"/>
      <c r="AN106" s="328">
        <v>688</v>
      </c>
      <c r="AO106" s="328">
        <v>210628</v>
      </c>
      <c r="AP106" s="315">
        <v>3</v>
      </c>
      <c r="AQ106" s="328"/>
      <c r="AR106" s="329" t="s">
        <v>125</v>
      </c>
      <c r="AS106" s="329" t="s">
        <v>126</v>
      </c>
      <c r="AT106" s="313" t="s">
        <v>121</v>
      </c>
      <c r="AU106" s="313" t="s">
        <v>76</v>
      </c>
      <c r="AV106" s="313" t="s">
        <v>62</v>
      </c>
      <c r="AW106" s="329" t="s">
        <v>127</v>
      </c>
      <c r="AX106" s="329"/>
      <c r="AY106" s="330" t="s">
        <v>2532</v>
      </c>
      <c r="BA106" s="21" t="str">
        <f>VLOOKUP(表1[[#This Row],[Pers.no.]],'[6]Person Detail'!$B:$L,11,0)</f>
        <v>50-70</v>
      </c>
      <c r="BB106" s="404">
        <f>VLOOKUP(表1[[#This Row],[Pers.no.]],'[6]Person Detail'!$B:$R,17,0)</f>
        <v>0.7081702017811814</v>
      </c>
      <c r="BC106" s="404">
        <f>VLOOKUP(表1[[#This Row],[Pers.no.]],'[6]Person Detail'!$B:$W,21,0)</f>
        <v>0.74740044498932934</v>
      </c>
      <c r="BD106" s="404">
        <f>VLOOKUP(表1[[#This Row],[Pers.no.]],'[6]Person Detail'!$B:$W,22,0)</f>
        <v>0.72144680851063825</v>
      </c>
    </row>
    <row r="107" spans="1:56" ht="19.95" customHeight="1">
      <c r="A107" s="458"/>
      <c r="B107" s="5" t="s">
        <v>562</v>
      </c>
      <c r="C107" s="313">
        <v>15001471</v>
      </c>
      <c r="D107" s="313" t="s">
        <v>135</v>
      </c>
      <c r="E107" s="313" t="s">
        <v>136</v>
      </c>
      <c r="F107" s="313" t="s">
        <v>54</v>
      </c>
      <c r="G107" s="313" t="s">
        <v>55</v>
      </c>
      <c r="H107" s="313" t="s">
        <v>67</v>
      </c>
      <c r="I107" s="313" t="s">
        <v>137</v>
      </c>
      <c r="J107" s="313" t="s">
        <v>119</v>
      </c>
      <c r="K107" s="314">
        <v>39546</v>
      </c>
      <c r="L107" s="313" t="s">
        <v>80</v>
      </c>
      <c r="M107" s="313" t="s">
        <v>138</v>
      </c>
      <c r="N107" s="313" t="s">
        <v>66</v>
      </c>
      <c r="O107" s="315">
        <v>2</v>
      </c>
      <c r="P107" s="315">
        <v>3</v>
      </c>
      <c r="Q107" s="316">
        <v>15326</v>
      </c>
      <c r="R107" s="317">
        <v>0.03</v>
      </c>
      <c r="S107" s="318">
        <v>460</v>
      </c>
      <c r="T107" s="317">
        <v>0</v>
      </c>
      <c r="U107" s="318">
        <v>0</v>
      </c>
      <c r="V107" s="317">
        <v>3.0014354691374135E-2</v>
      </c>
      <c r="W107" s="318">
        <v>460</v>
      </c>
      <c r="X107" s="318">
        <v>15786</v>
      </c>
      <c r="Y107" s="319">
        <v>15326</v>
      </c>
      <c r="Z107" s="320">
        <v>0</v>
      </c>
      <c r="AA107" s="321">
        <v>0</v>
      </c>
      <c r="AB107" s="322" t="s">
        <v>403</v>
      </c>
      <c r="AC107" s="323"/>
      <c r="AD107" s="323"/>
      <c r="AE107" s="323"/>
      <c r="AF107" s="324"/>
      <c r="AG107" s="316">
        <v>0</v>
      </c>
      <c r="AH107" s="325">
        <v>15326</v>
      </c>
      <c r="AI107" s="326">
        <v>0</v>
      </c>
      <c r="AJ107" s="327">
        <v>0</v>
      </c>
      <c r="AK107" s="328">
        <v>14</v>
      </c>
      <c r="AL107" s="328">
        <v>450</v>
      </c>
      <c r="AM107" s="328"/>
      <c r="AN107" s="328">
        <v>688</v>
      </c>
      <c r="AO107" s="328">
        <v>220652</v>
      </c>
      <c r="AP107" s="315">
        <v>4</v>
      </c>
      <c r="AQ107" s="328"/>
      <c r="AR107" s="329" t="s">
        <v>139</v>
      </c>
      <c r="AS107" s="329" t="s">
        <v>140</v>
      </c>
      <c r="AT107" s="313" t="s">
        <v>121</v>
      </c>
      <c r="AU107" s="313" t="s">
        <v>76</v>
      </c>
      <c r="AV107" s="313" t="s">
        <v>62</v>
      </c>
      <c r="AW107" s="329" t="s">
        <v>127</v>
      </c>
      <c r="AX107" s="329"/>
      <c r="AY107" s="331" t="s">
        <v>2532</v>
      </c>
      <c r="BA107" s="21" t="str">
        <f>VLOOKUP(表1[[#This Row],[Pers.no.]],'[6]Person Detail'!$B:$L,11,0)</f>
        <v>70-90</v>
      </c>
      <c r="BB107" s="404">
        <f>VLOOKUP(表1[[#This Row],[Pers.no.]],'[6]Person Detail'!$B:$R,17,0)</f>
        <v>0.89648496321473137</v>
      </c>
      <c r="BC107" s="404">
        <f>VLOOKUP(表1[[#This Row],[Pers.no.]],'[6]Person Detail'!$B:$W,21,0)</f>
        <v>0.94614720973527677</v>
      </c>
      <c r="BD107" s="404">
        <f>VLOOKUP(表1[[#This Row],[Pers.no.]],'[6]Person Detail'!$B:$W,22,0)</f>
        <v>0.94042553191489364</v>
      </c>
    </row>
    <row r="108" spans="1:56" ht="19.95" customHeight="1">
      <c r="A108" s="458"/>
      <c r="B108" s="5" t="s">
        <v>562</v>
      </c>
      <c r="C108" s="313">
        <v>15022075</v>
      </c>
      <c r="D108" s="313" t="s">
        <v>277</v>
      </c>
      <c r="E108" s="313" t="s">
        <v>278</v>
      </c>
      <c r="F108" s="313" t="s">
        <v>54</v>
      </c>
      <c r="G108" s="313" t="s">
        <v>55</v>
      </c>
      <c r="H108" s="313" t="s">
        <v>67</v>
      </c>
      <c r="I108" s="313" t="s">
        <v>257</v>
      </c>
      <c r="J108" s="313" t="s">
        <v>258</v>
      </c>
      <c r="K108" s="314">
        <v>44524</v>
      </c>
      <c r="L108" s="313" t="s">
        <v>105</v>
      </c>
      <c r="M108" s="313" t="s">
        <v>279</v>
      </c>
      <c r="N108" s="313" t="s">
        <v>107</v>
      </c>
      <c r="O108" s="315">
        <v>2</v>
      </c>
      <c r="P108" s="315">
        <v>4</v>
      </c>
      <c r="Q108" s="332">
        <v>12645</v>
      </c>
      <c r="R108" s="338">
        <v>0.03</v>
      </c>
      <c r="S108" s="333">
        <v>379</v>
      </c>
      <c r="T108" s="338">
        <v>0</v>
      </c>
      <c r="U108" s="333">
        <v>0</v>
      </c>
      <c r="V108" s="338">
        <v>2.9972321075523924E-2</v>
      </c>
      <c r="W108" s="333">
        <v>379</v>
      </c>
      <c r="X108" s="333">
        <v>13024</v>
      </c>
      <c r="Y108" s="334">
        <v>12645</v>
      </c>
      <c r="Z108" s="335">
        <v>0</v>
      </c>
      <c r="AA108" s="339">
        <v>0</v>
      </c>
      <c r="AB108" s="340" t="s">
        <v>403</v>
      </c>
      <c r="AC108" s="336" t="s">
        <v>112</v>
      </c>
      <c r="AD108" s="336" t="s">
        <v>280</v>
      </c>
      <c r="AE108" s="336" t="s">
        <v>198</v>
      </c>
      <c r="AF108" s="341">
        <v>0.1</v>
      </c>
      <c r="AG108" s="332">
        <v>1265</v>
      </c>
      <c r="AH108" s="337">
        <v>13910</v>
      </c>
      <c r="AI108" s="326">
        <v>1265</v>
      </c>
      <c r="AJ108" s="342">
        <v>0.10003954132068005</v>
      </c>
      <c r="AK108" s="328">
        <v>14</v>
      </c>
      <c r="AL108" s="328">
        <v>450</v>
      </c>
      <c r="AM108" s="328"/>
      <c r="AN108" s="328">
        <v>688</v>
      </c>
      <c r="AO108" s="328">
        <v>200828</v>
      </c>
      <c r="AP108" s="315">
        <v>4</v>
      </c>
      <c r="AQ108" s="328"/>
      <c r="AR108" s="329" t="s">
        <v>281</v>
      </c>
      <c r="AS108" s="329" t="s">
        <v>282</v>
      </c>
      <c r="AT108" s="313" t="s">
        <v>260</v>
      </c>
      <c r="AU108" s="313" t="s">
        <v>261</v>
      </c>
      <c r="AV108" s="313" t="s">
        <v>62</v>
      </c>
      <c r="AW108" s="329" t="s">
        <v>127</v>
      </c>
      <c r="AX108" s="329"/>
      <c r="AY108" s="330" t="s">
        <v>2532</v>
      </c>
      <c r="BA108" s="21" t="str">
        <f>VLOOKUP(表1[[#This Row],[Pers.no.]],'[6]Person Detail'!$B:$L,11,0)</f>
        <v>90-110</v>
      </c>
      <c r="BB108" s="404">
        <f>VLOOKUP(表1[[#This Row],[Pers.no.]],'[6]Person Detail'!$B:$R,17,0)</f>
        <v>1.0399352619866478</v>
      </c>
      <c r="BC108" s="404">
        <f>VLOOKUP(表1[[#This Row],[Pers.no.]],'[6]Person Detail'!$B:$W,21,0)</f>
        <v>1.1092313667947002</v>
      </c>
      <c r="BD108" s="404">
        <f>VLOOKUP(表1[[#This Row],[Pers.no.]],'[6]Person Detail'!$B:$W,22,0)</f>
        <v>1.0905870236869206</v>
      </c>
    </row>
    <row r="109" spans="1:56" ht="19.95" customHeight="1">
      <c r="A109" s="458"/>
      <c r="B109" s="5" t="s">
        <v>562</v>
      </c>
      <c r="C109" s="313">
        <v>15021416</v>
      </c>
      <c r="D109" s="313" t="s">
        <v>297</v>
      </c>
      <c r="E109" s="313" t="s">
        <v>298</v>
      </c>
      <c r="F109" s="313" t="s">
        <v>54</v>
      </c>
      <c r="G109" s="313" t="s">
        <v>55</v>
      </c>
      <c r="H109" s="313" t="s">
        <v>67</v>
      </c>
      <c r="I109" s="313" t="s">
        <v>257</v>
      </c>
      <c r="J109" s="313" t="s">
        <v>258</v>
      </c>
      <c r="K109" s="314">
        <v>44370</v>
      </c>
      <c r="L109" s="313" t="s">
        <v>105</v>
      </c>
      <c r="M109" s="313" t="s">
        <v>299</v>
      </c>
      <c r="N109" s="313" t="s">
        <v>107</v>
      </c>
      <c r="O109" s="315">
        <v>2</v>
      </c>
      <c r="P109" s="315">
        <v>5</v>
      </c>
      <c r="Q109" s="332">
        <v>12793</v>
      </c>
      <c r="R109" s="338">
        <v>0.04</v>
      </c>
      <c r="S109" s="333">
        <v>512</v>
      </c>
      <c r="T109" s="338">
        <v>0</v>
      </c>
      <c r="U109" s="333">
        <v>0</v>
      </c>
      <c r="V109" s="338">
        <v>4.0021886969436413E-2</v>
      </c>
      <c r="W109" s="333">
        <v>512</v>
      </c>
      <c r="X109" s="333">
        <v>13305</v>
      </c>
      <c r="Y109" s="334">
        <v>12793</v>
      </c>
      <c r="Z109" s="335">
        <v>0</v>
      </c>
      <c r="AA109" s="339">
        <v>0</v>
      </c>
      <c r="AB109" s="340" t="s">
        <v>459</v>
      </c>
      <c r="AC109" s="336" t="s">
        <v>112</v>
      </c>
      <c r="AD109" s="336" t="s">
        <v>300</v>
      </c>
      <c r="AE109" s="336" t="s">
        <v>198</v>
      </c>
      <c r="AF109" s="341">
        <v>0.11</v>
      </c>
      <c r="AG109" s="332">
        <v>1407</v>
      </c>
      <c r="AH109" s="337">
        <v>14200</v>
      </c>
      <c r="AI109" s="326">
        <v>1407</v>
      </c>
      <c r="AJ109" s="342">
        <v>0.10998202141796298</v>
      </c>
      <c r="AK109" s="328">
        <v>14</v>
      </c>
      <c r="AL109" s="328">
        <v>450</v>
      </c>
      <c r="AM109" s="328"/>
      <c r="AN109" s="328">
        <v>688</v>
      </c>
      <c r="AO109" s="328">
        <v>204888</v>
      </c>
      <c r="AP109" s="315">
        <v>3</v>
      </c>
      <c r="AQ109" s="328"/>
      <c r="AR109" s="329" t="s">
        <v>301</v>
      </c>
      <c r="AS109" s="329" t="s">
        <v>282</v>
      </c>
      <c r="AT109" s="313" t="s">
        <v>260</v>
      </c>
      <c r="AU109" s="313" t="s">
        <v>261</v>
      </c>
      <c r="AV109" s="313" t="s">
        <v>62</v>
      </c>
      <c r="AW109" s="329" t="s">
        <v>127</v>
      </c>
      <c r="AX109" s="329"/>
      <c r="AY109" s="331" t="s">
        <v>2532</v>
      </c>
      <c r="BA109" s="21" t="str">
        <f>VLOOKUP(表1[[#This Row],[Pers.no.]],'[6]Person Detail'!$B:$L,11,0)</f>
        <v>70-90</v>
      </c>
      <c r="BB109" s="404">
        <f>VLOOKUP(表1[[#This Row],[Pers.no.]],'[6]Person Detail'!$B:$R,17,0)</f>
        <v>0.97098927776653854</v>
      </c>
      <c r="BC109" s="404">
        <f>VLOOKUP(表1[[#This Row],[Pers.no.]],'[6]Person Detail'!$B:$W,21,0)</f>
        <v>1.0356911656812395</v>
      </c>
      <c r="BD109" s="404">
        <f>VLOOKUP(表1[[#This Row],[Pers.no.]],'[6]Person Detail'!$B:$W,22,0)</f>
        <v>1.0133058702368691</v>
      </c>
    </row>
    <row r="110" spans="1:56" ht="19.95" customHeight="1">
      <c r="A110" s="458"/>
      <c r="B110" s="5" t="s">
        <v>562</v>
      </c>
      <c r="C110" s="313">
        <v>15022143</v>
      </c>
      <c r="D110" s="313" t="s">
        <v>308</v>
      </c>
      <c r="E110" s="313" t="s">
        <v>309</v>
      </c>
      <c r="F110" s="313" t="s">
        <v>54</v>
      </c>
      <c r="G110" s="313" t="s">
        <v>55</v>
      </c>
      <c r="H110" s="313" t="s">
        <v>67</v>
      </c>
      <c r="I110" s="313" t="s">
        <v>257</v>
      </c>
      <c r="J110" s="313" t="s">
        <v>258</v>
      </c>
      <c r="K110" s="314">
        <v>44615</v>
      </c>
      <c r="L110" s="313" t="s">
        <v>105</v>
      </c>
      <c r="M110" s="313" t="s">
        <v>310</v>
      </c>
      <c r="N110" s="313" t="s">
        <v>107</v>
      </c>
      <c r="O110" s="315">
        <v>2</v>
      </c>
      <c r="P110" s="315">
        <v>3</v>
      </c>
      <c r="Q110" s="332">
        <v>9205</v>
      </c>
      <c r="R110" s="338">
        <v>2.5000000000000001E-2</v>
      </c>
      <c r="S110" s="333">
        <v>230</v>
      </c>
      <c r="T110" s="338">
        <v>0</v>
      </c>
      <c r="U110" s="333">
        <v>0</v>
      </c>
      <c r="V110" s="338">
        <v>2.4986420423682782E-2</v>
      </c>
      <c r="W110" s="333">
        <v>230</v>
      </c>
      <c r="X110" s="333">
        <v>9435</v>
      </c>
      <c r="Y110" s="334">
        <v>9205</v>
      </c>
      <c r="Z110" s="335">
        <v>0</v>
      </c>
      <c r="AA110" s="339">
        <v>0</v>
      </c>
      <c r="AB110" s="340" t="s">
        <v>400</v>
      </c>
      <c r="AC110" s="336"/>
      <c r="AD110" s="336"/>
      <c r="AE110" s="336"/>
      <c r="AF110" s="341"/>
      <c r="AG110" s="332">
        <v>0</v>
      </c>
      <c r="AH110" s="337">
        <v>9205</v>
      </c>
      <c r="AI110" s="326">
        <v>0</v>
      </c>
      <c r="AJ110" s="342">
        <v>0</v>
      </c>
      <c r="AK110" s="328">
        <v>14</v>
      </c>
      <c r="AL110" s="328">
        <v>450</v>
      </c>
      <c r="AM110" s="328"/>
      <c r="AN110" s="328">
        <v>688</v>
      </c>
      <c r="AO110" s="328">
        <v>134958</v>
      </c>
      <c r="AP110" s="315">
        <v>3</v>
      </c>
      <c r="AQ110" s="328"/>
      <c r="AR110" s="329" t="s">
        <v>311</v>
      </c>
      <c r="AS110" s="329" t="s">
        <v>226</v>
      </c>
      <c r="AT110" s="313" t="s">
        <v>260</v>
      </c>
      <c r="AU110" s="313" t="s">
        <v>261</v>
      </c>
      <c r="AV110" s="313" t="s">
        <v>62</v>
      </c>
      <c r="AW110" s="329" t="s">
        <v>127</v>
      </c>
      <c r="AX110" s="329"/>
      <c r="AY110" s="330" t="s">
        <v>2532</v>
      </c>
      <c r="BA110" s="21" t="str">
        <f>VLOOKUP(表1[[#This Row],[Pers.no.]],'[6]Person Detail'!$B:$L,11,0)</f>
        <v>70-90</v>
      </c>
      <c r="BB110" s="404">
        <f>VLOOKUP(表1[[#This Row],[Pers.no.]],'[6]Person Detail'!$B:$R,17,0)</f>
        <v>0.99354644409069393</v>
      </c>
      <c r="BC110" s="404">
        <f>VLOOKUP(表1[[#This Row],[Pers.no.]],'[6]Person Detail'!$B:$W,21,0)</f>
        <v>1.0485855696317485</v>
      </c>
      <c r="BD110" s="404">
        <f>VLOOKUP(表1[[#This Row],[Pers.no.]],'[6]Person Detail'!$B:$W,22,0)</f>
        <v>1.0072340425531916</v>
      </c>
    </row>
    <row r="111" spans="1:56" ht="19.95" customHeight="1">
      <c r="A111" s="458"/>
      <c r="B111" s="5" t="s">
        <v>562</v>
      </c>
      <c r="C111" s="313">
        <v>15002964</v>
      </c>
      <c r="D111" s="313" t="s">
        <v>493</v>
      </c>
      <c r="E111" s="313" t="s">
        <v>494</v>
      </c>
      <c r="F111" s="313" t="s">
        <v>54</v>
      </c>
      <c r="G111" s="313" t="s">
        <v>55</v>
      </c>
      <c r="H111" s="313" t="s">
        <v>564</v>
      </c>
      <c r="I111" s="313" t="s">
        <v>487</v>
      </c>
      <c r="J111" s="313" t="s">
        <v>488</v>
      </c>
      <c r="K111" s="314">
        <v>40094</v>
      </c>
      <c r="L111" s="313" t="s">
        <v>80</v>
      </c>
      <c r="M111" s="313" t="s">
        <v>80</v>
      </c>
      <c r="N111" s="313" t="s">
        <v>66</v>
      </c>
      <c r="O111" s="315">
        <v>2</v>
      </c>
      <c r="P111" s="315">
        <v>3</v>
      </c>
      <c r="Q111" s="343">
        <v>13620</v>
      </c>
      <c r="R111" s="338">
        <v>2.5000000000000001E-2</v>
      </c>
      <c r="S111" s="344">
        <v>341</v>
      </c>
      <c r="T111" s="338">
        <v>0</v>
      </c>
      <c r="U111" s="344">
        <v>0</v>
      </c>
      <c r="V111" s="338">
        <v>2.5036710719530102E-2</v>
      </c>
      <c r="W111" s="344">
        <v>341</v>
      </c>
      <c r="X111" s="344">
        <v>13961</v>
      </c>
      <c r="Y111" s="345">
        <v>13620</v>
      </c>
      <c r="Z111" s="346">
        <v>0</v>
      </c>
      <c r="AA111" s="339">
        <v>0</v>
      </c>
      <c r="AB111" s="340" t="s">
        <v>400</v>
      </c>
      <c r="AC111" s="347"/>
      <c r="AD111" s="347"/>
      <c r="AE111" s="347"/>
      <c r="AF111" s="341"/>
      <c r="AG111" s="343">
        <v>0</v>
      </c>
      <c r="AH111" s="348">
        <v>13620</v>
      </c>
      <c r="AI111" s="326">
        <v>0</v>
      </c>
      <c r="AJ111" s="342">
        <v>0</v>
      </c>
      <c r="AK111" s="328">
        <v>14</v>
      </c>
      <c r="AL111" s="328">
        <v>450</v>
      </c>
      <c r="AM111" s="328"/>
      <c r="AN111" s="328">
        <v>688</v>
      </c>
      <c r="AO111" s="328">
        <v>196768</v>
      </c>
      <c r="AP111" s="315">
        <v>3</v>
      </c>
      <c r="AQ111" s="328"/>
      <c r="AR111" s="329" t="s">
        <v>495</v>
      </c>
      <c r="AS111" s="329" t="s">
        <v>495</v>
      </c>
      <c r="AT111" s="313" t="s">
        <v>484</v>
      </c>
      <c r="AU111" s="313" t="s">
        <v>424</v>
      </c>
      <c r="AV111" s="313" t="s">
        <v>62</v>
      </c>
      <c r="AW111" s="242"/>
      <c r="AX111" s="242"/>
      <c r="AY111" s="349" t="s">
        <v>2532</v>
      </c>
      <c r="BA111" s="21" t="str">
        <f>VLOOKUP(表1[[#This Row],[Pers.no.]],'[6]Person Detail'!$B:$L,11,0)</f>
        <v>70-90</v>
      </c>
      <c r="BB111" s="404">
        <f>VLOOKUP(表1[[#This Row],[Pers.no.]],'[6]Person Detail'!$B:$R,17,0)</f>
        <v>1.207411350214179</v>
      </c>
      <c r="BC111" s="404">
        <f>VLOOKUP(表1[[#This Row],[Pers.no.]],'[6]Person Detail'!$B:$W,21,0)</f>
        <v>1.5491885914989105</v>
      </c>
      <c r="BD111" s="404">
        <f>VLOOKUP(表1[[#This Row],[Pers.no.]],'[6]Person Detail'!$B:$W,22,0)</f>
        <v>1.5421724245253656</v>
      </c>
    </row>
    <row r="112" spans="1:56" ht="19.95" customHeight="1">
      <c r="A112" s="458"/>
      <c r="B112" s="5" t="s">
        <v>562</v>
      </c>
      <c r="C112" s="5">
        <v>1213149</v>
      </c>
      <c r="D112" s="5" t="s">
        <v>931</v>
      </c>
      <c r="E112" s="5" t="s">
        <v>932</v>
      </c>
      <c r="F112" s="5" t="s">
        <v>54</v>
      </c>
      <c r="G112" s="5" t="s">
        <v>55</v>
      </c>
      <c r="H112" s="5" t="s">
        <v>1254</v>
      </c>
      <c r="I112" s="5" t="s">
        <v>933</v>
      </c>
      <c r="J112" s="5" t="s">
        <v>825</v>
      </c>
      <c r="K112" s="6">
        <v>40725</v>
      </c>
      <c r="L112" s="5" t="s">
        <v>105</v>
      </c>
      <c r="M112" s="5" t="s">
        <v>934</v>
      </c>
      <c r="N112" s="5" t="s">
        <v>107</v>
      </c>
      <c r="O112" s="7">
        <v>2</v>
      </c>
      <c r="P112" s="7">
        <v>4</v>
      </c>
      <c r="Q112" s="350">
        <v>10342</v>
      </c>
      <c r="R112" s="351">
        <v>0.03</v>
      </c>
      <c r="S112" s="352">
        <v>310</v>
      </c>
      <c r="T112" s="351">
        <v>0</v>
      </c>
      <c r="U112" s="352">
        <v>0</v>
      </c>
      <c r="V112" s="351">
        <v>2.9974859795010637E-2</v>
      </c>
      <c r="W112" s="352">
        <v>310</v>
      </c>
      <c r="X112" s="352">
        <v>10652</v>
      </c>
      <c r="Y112" s="353">
        <v>10342</v>
      </c>
      <c r="Z112" s="354">
        <v>0</v>
      </c>
      <c r="AA112" s="355">
        <v>0</v>
      </c>
      <c r="AB112" s="356" t="s">
        <v>403</v>
      </c>
      <c r="AC112" s="357" t="s">
        <v>112</v>
      </c>
      <c r="AD112" s="357" t="s">
        <v>854</v>
      </c>
      <c r="AE112" s="357" t="s">
        <v>198</v>
      </c>
      <c r="AF112" s="358">
        <v>0.16800000000000001</v>
      </c>
      <c r="AG112" s="350">
        <v>1737</v>
      </c>
      <c r="AH112" s="359">
        <v>12079</v>
      </c>
      <c r="AI112" s="18">
        <v>1737</v>
      </c>
      <c r="AJ112" s="360">
        <v>0.1679559079481725</v>
      </c>
      <c r="AK112" s="20">
        <v>14</v>
      </c>
      <c r="AL112" s="20">
        <v>450</v>
      </c>
      <c r="AM112" s="20"/>
      <c r="AN112" s="20">
        <v>688</v>
      </c>
      <c r="AO112" s="20">
        <v>175194</v>
      </c>
      <c r="AP112" s="7">
        <v>3</v>
      </c>
      <c r="AQ112" s="20"/>
      <c r="AR112" s="21" t="s">
        <v>935</v>
      </c>
      <c r="AS112" s="21" t="s">
        <v>282</v>
      </c>
      <c r="AT112" s="5" t="s">
        <v>936</v>
      </c>
      <c r="AU112" s="5" t="s">
        <v>261</v>
      </c>
      <c r="AV112" s="5" t="s">
        <v>62</v>
      </c>
      <c r="AW112" s="21"/>
      <c r="AX112" s="21"/>
      <c r="AY112" s="349" t="s">
        <v>2532</v>
      </c>
      <c r="BA112" s="21" t="str">
        <f>VLOOKUP(表1[[#This Row],[Pers.no.]],'[6]Person Detail'!$B:$L,11,0)</f>
        <v>70-90</v>
      </c>
      <c r="BB112" s="404">
        <f>VLOOKUP(表1[[#This Row],[Pers.no.]],'[6]Person Detail'!$B:$R,17,0)</f>
        <v>0.91341596329810149</v>
      </c>
      <c r="BC112" s="404">
        <f>VLOOKUP(表1[[#This Row],[Pers.no.]],'[6]Person Detail'!$B:$W,21,0)</f>
        <v>1.1719730722950339</v>
      </c>
      <c r="BD112" s="404">
        <f>VLOOKUP(表1[[#This Row],[Pers.no.]],'[6]Person Detail'!$B:$W,22,0)</f>
        <v>1.1441020852785559</v>
      </c>
    </row>
    <row r="113" spans="1:56" ht="19.95" customHeight="1">
      <c r="A113" s="458"/>
      <c r="B113" s="5" t="s">
        <v>562</v>
      </c>
      <c r="C113" s="5">
        <v>1212025</v>
      </c>
      <c r="D113" s="5" t="s">
        <v>952</v>
      </c>
      <c r="E113" s="5" t="s">
        <v>953</v>
      </c>
      <c r="F113" s="5" t="s">
        <v>54</v>
      </c>
      <c r="G113" s="5" t="s">
        <v>55</v>
      </c>
      <c r="H113" s="5" t="s">
        <v>1254</v>
      </c>
      <c r="I113" s="5" t="s">
        <v>949</v>
      </c>
      <c r="J113" s="5" t="s">
        <v>825</v>
      </c>
      <c r="K113" s="6">
        <v>39953</v>
      </c>
      <c r="L113" s="5" t="s">
        <v>201</v>
      </c>
      <c r="M113" s="5" t="s">
        <v>201</v>
      </c>
      <c r="N113" s="5" t="s">
        <v>66</v>
      </c>
      <c r="O113" s="7">
        <v>2</v>
      </c>
      <c r="P113" s="7">
        <v>3</v>
      </c>
      <c r="Q113" s="350">
        <v>15530</v>
      </c>
      <c r="R113" s="351">
        <v>0.03</v>
      </c>
      <c r="S113" s="352">
        <v>466</v>
      </c>
      <c r="T113" s="351">
        <v>0</v>
      </c>
      <c r="U113" s="352">
        <v>0</v>
      </c>
      <c r="V113" s="351">
        <v>3.0006439150032194E-2</v>
      </c>
      <c r="W113" s="352">
        <v>466</v>
      </c>
      <c r="X113" s="352">
        <v>15996</v>
      </c>
      <c r="Y113" s="353">
        <v>15530</v>
      </c>
      <c r="Z113" s="354">
        <v>0</v>
      </c>
      <c r="AA113" s="355">
        <v>0</v>
      </c>
      <c r="AB113" s="356" t="s">
        <v>403</v>
      </c>
      <c r="AC113" s="357"/>
      <c r="AD113" s="357"/>
      <c r="AE113" s="357"/>
      <c r="AF113" s="358"/>
      <c r="AG113" s="350">
        <v>0</v>
      </c>
      <c r="AH113" s="359">
        <v>15530</v>
      </c>
      <c r="AI113" s="18">
        <v>0</v>
      </c>
      <c r="AJ113" s="360">
        <v>0</v>
      </c>
      <c r="AK113" s="20">
        <v>14</v>
      </c>
      <c r="AL113" s="20">
        <v>850</v>
      </c>
      <c r="AM113" s="20"/>
      <c r="AN113" s="20">
        <v>688</v>
      </c>
      <c r="AO113" s="20">
        <v>228308</v>
      </c>
      <c r="AP113" s="7">
        <v>3</v>
      </c>
      <c r="AQ113" s="20"/>
      <c r="AR113" s="21" t="s">
        <v>954</v>
      </c>
      <c r="AS113" s="21" t="s">
        <v>179</v>
      </c>
      <c r="AT113" s="5" t="s">
        <v>936</v>
      </c>
      <c r="AU113" s="5" t="s">
        <v>261</v>
      </c>
      <c r="AV113" s="5" t="s">
        <v>62</v>
      </c>
      <c r="AW113" s="21"/>
      <c r="AX113" s="21"/>
      <c r="AY113" s="145" t="s">
        <v>2532</v>
      </c>
      <c r="BA113" s="21" t="str">
        <f>VLOOKUP(表1[[#This Row],[Pers.no.]],'[6]Person Detail'!$B:$L,11,0)</f>
        <v>70-90</v>
      </c>
      <c r="BB113" s="404">
        <f>VLOOKUP(表1[[#This Row],[Pers.no.]],'[6]Person Detail'!$B:$R,17,0)</f>
        <v>1.0167034192583579</v>
      </c>
      <c r="BC113" s="404">
        <f>VLOOKUP(表1[[#This Row],[Pers.no.]],'[6]Person Detail'!$B:$W,21,0)</f>
        <v>1.3044977072425119</v>
      </c>
      <c r="BD113" s="404">
        <f>VLOOKUP(表1[[#This Row],[Pers.no.]],'[6]Person Detail'!$B:$W,22,0)</f>
        <v>1.2796451914098972</v>
      </c>
    </row>
    <row r="114" spans="1:56" ht="19.95" customHeight="1">
      <c r="A114" s="458"/>
      <c r="B114" s="5" t="s">
        <v>562</v>
      </c>
      <c r="C114" s="5">
        <v>1213114</v>
      </c>
      <c r="D114" s="5" t="s">
        <v>956</v>
      </c>
      <c r="E114" s="5" t="s">
        <v>957</v>
      </c>
      <c r="F114" s="5" t="s">
        <v>54</v>
      </c>
      <c r="G114" s="5" t="s">
        <v>55</v>
      </c>
      <c r="H114" s="5" t="s">
        <v>1254</v>
      </c>
      <c r="I114" s="5" t="s">
        <v>949</v>
      </c>
      <c r="J114" s="5" t="s">
        <v>825</v>
      </c>
      <c r="K114" s="6">
        <v>38841</v>
      </c>
      <c r="L114" s="5" t="s">
        <v>87</v>
      </c>
      <c r="M114" s="5" t="s">
        <v>87</v>
      </c>
      <c r="N114" s="5" t="s">
        <v>89</v>
      </c>
      <c r="O114" s="7">
        <v>2</v>
      </c>
      <c r="P114" s="7">
        <v>3</v>
      </c>
      <c r="Q114" s="350">
        <v>14147</v>
      </c>
      <c r="R114" s="351">
        <v>2.5000000000000001E-2</v>
      </c>
      <c r="S114" s="352">
        <v>354</v>
      </c>
      <c r="T114" s="351">
        <v>0</v>
      </c>
      <c r="U114" s="352">
        <v>0</v>
      </c>
      <c r="V114" s="351">
        <v>2.5022973068495089E-2</v>
      </c>
      <c r="W114" s="352">
        <v>354</v>
      </c>
      <c r="X114" s="352">
        <v>14501</v>
      </c>
      <c r="Y114" s="353">
        <v>14147</v>
      </c>
      <c r="Z114" s="354">
        <v>0</v>
      </c>
      <c r="AA114" s="355">
        <v>0</v>
      </c>
      <c r="AB114" s="356" t="s">
        <v>400</v>
      </c>
      <c r="AC114" s="357"/>
      <c r="AD114" s="357"/>
      <c r="AE114" s="357"/>
      <c r="AF114" s="358"/>
      <c r="AG114" s="350">
        <v>0</v>
      </c>
      <c r="AH114" s="359">
        <v>14147</v>
      </c>
      <c r="AI114" s="18">
        <v>0</v>
      </c>
      <c r="AJ114" s="360">
        <v>0</v>
      </c>
      <c r="AK114" s="20">
        <v>14</v>
      </c>
      <c r="AL114" s="20">
        <v>500</v>
      </c>
      <c r="AM114" s="20"/>
      <c r="AN114" s="20">
        <v>688</v>
      </c>
      <c r="AO114" s="20">
        <v>204746</v>
      </c>
      <c r="AP114" s="7">
        <v>3</v>
      </c>
      <c r="AQ114" s="20"/>
      <c r="AR114" s="21" t="s">
        <v>954</v>
      </c>
      <c r="AS114" s="21" t="s">
        <v>179</v>
      </c>
      <c r="AT114" s="5" t="s">
        <v>936</v>
      </c>
      <c r="AU114" s="5" t="s">
        <v>261</v>
      </c>
      <c r="AV114" s="5" t="s">
        <v>62</v>
      </c>
      <c r="AW114" s="21"/>
      <c r="AX114" s="21"/>
      <c r="AY114" s="349" t="s">
        <v>2532</v>
      </c>
      <c r="BA114" s="21" t="str">
        <f>VLOOKUP(表1[[#This Row],[Pers.no.]],'[6]Person Detail'!$B:$L,11,0)</f>
        <v>0</v>
      </c>
      <c r="BB114" s="404">
        <f>VLOOKUP(表1[[#This Row],[Pers.no.]],'[6]Person Detail'!$B:$R,17,0)</f>
        <v>0.75635675257066648</v>
      </c>
      <c r="BC114" s="404">
        <f>VLOOKUP(表1[[#This Row],[Pers.no.]],'[6]Person Detail'!$B:$W,21,0)</f>
        <v>0.79825636834218772</v>
      </c>
      <c r="BD114" s="404">
        <f>VLOOKUP(表1[[#This Row],[Pers.no.]],'[6]Person Detail'!$B:$W,22,0)</f>
        <v>0.76263829787234039</v>
      </c>
    </row>
    <row r="115" spans="1:56" ht="19.95" customHeight="1">
      <c r="A115" s="458"/>
      <c r="B115" s="5" t="s">
        <v>562</v>
      </c>
      <c r="C115" s="5">
        <v>1213127</v>
      </c>
      <c r="D115" s="5" t="s">
        <v>635</v>
      </c>
      <c r="E115" s="5" t="s">
        <v>961</v>
      </c>
      <c r="F115" s="5" t="s">
        <v>54</v>
      </c>
      <c r="G115" s="5" t="s">
        <v>55</v>
      </c>
      <c r="H115" s="5" t="s">
        <v>1254</v>
      </c>
      <c r="I115" s="5" t="s">
        <v>949</v>
      </c>
      <c r="J115" s="5" t="s">
        <v>825</v>
      </c>
      <c r="K115" s="6">
        <v>39209</v>
      </c>
      <c r="L115" s="5" t="s">
        <v>105</v>
      </c>
      <c r="M115" s="5" t="s">
        <v>946</v>
      </c>
      <c r="N115" s="5" t="s">
        <v>107</v>
      </c>
      <c r="O115" s="7">
        <v>2</v>
      </c>
      <c r="P115" s="7">
        <v>3</v>
      </c>
      <c r="Q115" s="350">
        <v>11426</v>
      </c>
      <c r="R115" s="351">
        <v>2.5000000000000001E-2</v>
      </c>
      <c r="S115" s="352">
        <v>286</v>
      </c>
      <c r="T115" s="351">
        <v>0</v>
      </c>
      <c r="U115" s="352">
        <v>0</v>
      </c>
      <c r="V115" s="351">
        <v>2.5030631892175741E-2</v>
      </c>
      <c r="W115" s="352">
        <v>286</v>
      </c>
      <c r="X115" s="352">
        <v>11712</v>
      </c>
      <c r="Y115" s="353">
        <v>11426</v>
      </c>
      <c r="Z115" s="354">
        <v>0</v>
      </c>
      <c r="AA115" s="355">
        <v>0</v>
      </c>
      <c r="AB115" s="356" t="s">
        <v>400</v>
      </c>
      <c r="AC115" s="357"/>
      <c r="AD115" s="357"/>
      <c r="AE115" s="357"/>
      <c r="AF115" s="358"/>
      <c r="AG115" s="350">
        <v>0</v>
      </c>
      <c r="AH115" s="359">
        <v>11426</v>
      </c>
      <c r="AI115" s="18">
        <v>0</v>
      </c>
      <c r="AJ115" s="360">
        <v>0</v>
      </c>
      <c r="AK115" s="20">
        <v>14</v>
      </c>
      <c r="AL115" s="20">
        <v>450</v>
      </c>
      <c r="AM115" s="20"/>
      <c r="AN115" s="20">
        <v>688</v>
      </c>
      <c r="AO115" s="20">
        <v>166052</v>
      </c>
      <c r="AP115" s="7">
        <v>5</v>
      </c>
      <c r="AQ115" s="20"/>
      <c r="AR115" s="21" t="s">
        <v>954</v>
      </c>
      <c r="AS115" s="21" t="s">
        <v>179</v>
      </c>
      <c r="AT115" s="5" t="s">
        <v>936</v>
      </c>
      <c r="AU115" s="5" t="s">
        <v>261</v>
      </c>
      <c r="AV115" s="5" t="s">
        <v>62</v>
      </c>
      <c r="AW115" s="21"/>
      <c r="AX115" s="21"/>
      <c r="AY115" s="145" t="s">
        <v>2532</v>
      </c>
      <c r="BA115" s="21" t="str">
        <f>VLOOKUP(表1[[#This Row],[Pers.no.]],'[6]Person Detail'!$B:$L,11,0)</f>
        <v>&lt;50</v>
      </c>
      <c r="BB115" s="404">
        <f>VLOOKUP(表1[[#This Row],[Pers.no.]],'[6]Person Detail'!$B:$R,17,0)</f>
        <v>0.53227891415101514</v>
      </c>
      <c r="BC115" s="404">
        <f>VLOOKUP(表1[[#This Row],[Pers.no.]],'[6]Person Detail'!$B:$W,21,0)</f>
        <v>0.68294903899313797</v>
      </c>
      <c r="BD115" s="404">
        <f>VLOOKUP(表1[[#This Row],[Pers.no.]],'[6]Person Detail'!$B:$W,22,0)</f>
        <v>0.70028011204481788</v>
      </c>
    </row>
    <row r="116" spans="1:56" ht="19.95" customHeight="1">
      <c r="A116" s="458"/>
      <c r="B116" s="5" t="s">
        <v>562</v>
      </c>
      <c r="C116" s="5">
        <v>1213120</v>
      </c>
      <c r="D116" s="5" t="s">
        <v>998</v>
      </c>
      <c r="E116" s="5" t="s">
        <v>999</v>
      </c>
      <c r="F116" s="5" t="s">
        <v>54</v>
      </c>
      <c r="G116" s="5" t="s">
        <v>55</v>
      </c>
      <c r="H116" s="5" t="s">
        <v>1254</v>
      </c>
      <c r="I116" s="5" t="s">
        <v>992</v>
      </c>
      <c r="J116" s="5" t="s">
        <v>993</v>
      </c>
      <c r="K116" s="6">
        <v>39038</v>
      </c>
      <c r="L116" s="5" t="s">
        <v>80</v>
      </c>
      <c r="M116" s="5" t="s">
        <v>1000</v>
      </c>
      <c r="N116" s="5" t="s">
        <v>66</v>
      </c>
      <c r="O116" s="7">
        <v>2</v>
      </c>
      <c r="P116" s="7">
        <v>3</v>
      </c>
      <c r="Q116" s="350">
        <v>16923</v>
      </c>
      <c r="R116" s="351">
        <v>2.5000000000000001E-2</v>
      </c>
      <c r="S116" s="352">
        <v>423</v>
      </c>
      <c r="T116" s="351">
        <v>0</v>
      </c>
      <c r="U116" s="352">
        <v>0</v>
      </c>
      <c r="V116" s="351">
        <v>2.4995568161673462E-2</v>
      </c>
      <c r="W116" s="352">
        <v>423</v>
      </c>
      <c r="X116" s="352">
        <v>17346</v>
      </c>
      <c r="Y116" s="353">
        <v>16923</v>
      </c>
      <c r="Z116" s="354">
        <v>0</v>
      </c>
      <c r="AA116" s="355">
        <v>0</v>
      </c>
      <c r="AB116" s="356" t="s">
        <v>400</v>
      </c>
      <c r="AC116" s="357"/>
      <c r="AD116" s="357"/>
      <c r="AE116" s="357"/>
      <c r="AF116" s="358"/>
      <c r="AG116" s="350">
        <v>0</v>
      </c>
      <c r="AH116" s="359">
        <v>16923</v>
      </c>
      <c r="AI116" s="18">
        <v>0</v>
      </c>
      <c r="AJ116" s="360">
        <v>0</v>
      </c>
      <c r="AK116" s="20">
        <v>14</v>
      </c>
      <c r="AL116" s="20">
        <v>450</v>
      </c>
      <c r="AM116" s="20"/>
      <c r="AN116" s="20">
        <v>688</v>
      </c>
      <c r="AO116" s="20">
        <v>243010</v>
      </c>
      <c r="AP116" s="7">
        <v>3</v>
      </c>
      <c r="AQ116" s="20"/>
      <c r="AR116" s="21" t="s">
        <v>954</v>
      </c>
      <c r="AS116" s="21" t="s">
        <v>179</v>
      </c>
      <c r="AT116" s="5" t="s">
        <v>936</v>
      </c>
      <c r="AU116" s="5" t="s">
        <v>261</v>
      </c>
      <c r="AV116" s="5" t="s">
        <v>62</v>
      </c>
      <c r="AW116" s="21"/>
      <c r="AX116" s="21"/>
      <c r="AY116" s="349" t="s">
        <v>2532</v>
      </c>
      <c r="BA116" s="21" t="str">
        <f>VLOOKUP(表1[[#This Row],[Pers.no.]],'[6]Person Detail'!$B:$L,11,0)</f>
        <v>50-70</v>
      </c>
      <c r="BB116" s="404">
        <f>VLOOKUP(表1[[#This Row],[Pers.no.]],'[6]Person Detail'!$B:$R,17,0)</f>
        <v>1.2512169312169312</v>
      </c>
      <c r="BC116" s="404">
        <f>VLOOKUP(表1[[#This Row],[Pers.no.]],'[6]Person Detail'!$B:$W,21,0)</f>
        <v>1.2538706256627783</v>
      </c>
      <c r="BD116" s="404">
        <f>VLOOKUP(表1[[#This Row],[Pers.no.]],'[6]Person Detail'!$B:$W,22,0)</f>
        <v>1.2341913254965544</v>
      </c>
    </row>
    <row r="117" spans="1:56" ht="19.95" customHeight="1">
      <c r="A117" s="458"/>
      <c r="B117" s="5" t="s">
        <v>562</v>
      </c>
      <c r="C117" s="5">
        <v>1220061</v>
      </c>
      <c r="D117" s="5" t="s">
        <v>1003</v>
      </c>
      <c r="E117" s="5" t="s">
        <v>1004</v>
      </c>
      <c r="F117" s="5" t="s">
        <v>54</v>
      </c>
      <c r="G117" s="5" t="s">
        <v>55</v>
      </c>
      <c r="H117" s="5" t="s">
        <v>1254</v>
      </c>
      <c r="I117" s="5" t="s">
        <v>992</v>
      </c>
      <c r="J117" s="5" t="s">
        <v>993</v>
      </c>
      <c r="K117" s="6">
        <v>40360</v>
      </c>
      <c r="L117" s="5" t="s">
        <v>950</v>
      </c>
      <c r="M117" s="5" t="s">
        <v>950</v>
      </c>
      <c r="N117" s="5" t="s">
        <v>107</v>
      </c>
      <c r="O117" s="7">
        <v>2</v>
      </c>
      <c r="P117" s="7">
        <v>3</v>
      </c>
      <c r="Q117" s="350">
        <v>11097</v>
      </c>
      <c r="R117" s="351">
        <v>2.5000000000000001E-2</v>
      </c>
      <c r="S117" s="352">
        <v>277</v>
      </c>
      <c r="T117" s="351">
        <v>0</v>
      </c>
      <c r="U117" s="352">
        <v>0</v>
      </c>
      <c r="V117" s="351">
        <v>2.4961701360728124E-2</v>
      </c>
      <c r="W117" s="352">
        <v>277</v>
      </c>
      <c r="X117" s="352">
        <v>11374</v>
      </c>
      <c r="Y117" s="353">
        <v>11097</v>
      </c>
      <c r="Z117" s="354">
        <v>0</v>
      </c>
      <c r="AA117" s="355">
        <v>0</v>
      </c>
      <c r="AB117" s="356" t="s">
        <v>400</v>
      </c>
      <c r="AC117" s="357"/>
      <c r="AD117" s="357"/>
      <c r="AE117" s="357"/>
      <c r="AF117" s="358"/>
      <c r="AG117" s="350">
        <v>0</v>
      </c>
      <c r="AH117" s="359">
        <v>11097</v>
      </c>
      <c r="AI117" s="18">
        <v>0</v>
      </c>
      <c r="AJ117" s="360">
        <v>0</v>
      </c>
      <c r="AK117" s="20">
        <v>14</v>
      </c>
      <c r="AL117" s="20">
        <v>450</v>
      </c>
      <c r="AM117" s="20"/>
      <c r="AN117" s="20">
        <v>688</v>
      </c>
      <c r="AO117" s="20">
        <v>161446</v>
      </c>
      <c r="AP117" s="7">
        <v>3</v>
      </c>
      <c r="AQ117" s="20"/>
      <c r="AR117" s="21" t="s">
        <v>954</v>
      </c>
      <c r="AS117" s="21" t="s">
        <v>179</v>
      </c>
      <c r="AT117" s="5" t="s">
        <v>936</v>
      </c>
      <c r="AU117" s="5" t="s">
        <v>261</v>
      </c>
      <c r="AV117" s="5" t="s">
        <v>62</v>
      </c>
      <c r="AW117" s="21"/>
      <c r="AX117" s="21"/>
      <c r="AY117" s="145" t="s">
        <v>2532</v>
      </c>
      <c r="BA117" s="21" t="str">
        <f>VLOOKUP(表1[[#This Row],[Pers.no.]],'[6]Person Detail'!$B:$L,11,0)</f>
        <v>70-90</v>
      </c>
      <c r="BB117" s="404">
        <f>VLOOKUP(表1[[#This Row],[Pers.no.]],'[6]Person Detail'!$B:$R,17,0)</f>
        <v>0.77790815294355653</v>
      </c>
      <c r="BC117" s="404">
        <f>VLOOKUP(表1[[#This Row],[Pers.no.]],'[6]Person Detail'!$B:$W,21,0)</f>
        <v>0.82974407664753358</v>
      </c>
      <c r="BD117" s="404">
        <f>VLOOKUP(表1[[#This Row],[Pers.no.]],'[6]Person Detail'!$B:$W,22,0)</f>
        <v>0.81178166838311017</v>
      </c>
    </row>
    <row r="118" spans="1:56" ht="19.95" customHeight="1">
      <c r="A118" s="458"/>
      <c r="B118" s="5" t="s">
        <v>562</v>
      </c>
      <c r="C118" s="5">
        <v>15021373</v>
      </c>
      <c r="D118" s="5" t="s">
        <v>1030</v>
      </c>
      <c r="E118" s="5" t="s">
        <v>1031</v>
      </c>
      <c r="F118" s="5" t="s">
        <v>54</v>
      </c>
      <c r="G118" s="5" t="s">
        <v>55</v>
      </c>
      <c r="H118" s="5" t="s">
        <v>1254</v>
      </c>
      <c r="I118" s="5" t="s">
        <v>1032</v>
      </c>
      <c r="J118" s="5" t="s">
        <v>830</v>
      </c>
      <c r="K118" s="6">
        <v>44349</v>
      </c>
      <c r="L118" s="5" t="s">
        <v>87</v>
      </c>
      <c r="M118" s="5" t="s">
        <v>815</v>
      </c>
      <c r="N118" s="5" t="s">
        <v>89</v>
      </c>
      <c r="O118" s="7">
        <v>2</v>
      </c>
      <c r="P118" s="7">
        <v>5</v>
      </c>
      <c r="Q118" s="350">
        <v>15564</v>
      </c>
      <c r="R118" s="361">
        <v>0.04</v>
      </c>
      <c r="S118" s="352">
        <v>623</v>
      </c>
      <c r="T118" s="361">
        <v>0</v>
      </c>
      <c r="U118" s="352">
        <v>0</v>
      </c>
      <c r="V118" s="361">
        <v>4.002827036751478E-2</v>
      </c>
      <c r="W118" s="352">
        <v>623</v>
      </c>
      <c r="X118" s="352">
        <v>16187</v>
      </c>
      <c r="Y118" s="353">
        <v>15564</v>
      </c>
      <c r="Z118" s="354">
        <v>0</v>
      </c>
      <c r="AA118" s="362">
        <v>0</v>
      </c>
      <c r="AB118" s="363" t="s">
        <v>459</v>
      </c>
      <c r="AC118" s="357" t="s">
        <v>112</v>
      </c>
      <c r="AD118" s="357" t="s">
        <v>65</v>
      </c>
      <c r="AE118" s="357" t="s">
        <v>114</v>
      </c>
      <c r="AF118" s="364">
        <v>7.0000000000000007E-2</v>
      </c>
      <c r="AG118" s="350">
        <v>1089</v>
      </c>
      <c r="AH118" s="359">
        <v>16653</v>
      </c>
      <c r="AI118" s="18">
        <v>1089</v>
      </c>
      <c r="AJ118" s="365">
        <v>6.9969159599074793E-2</v>
      </c>
      <c r="AK118" s="20">
        <v>14</v>
      </c>
      <c r="AL118" s="20">
        <v>450</v>
      </c>
      <c r="AM118" s="20"/>
      <c r="AN118" s="20">
        <v>688</v>
      </c>
      <c r="AO118" s="20">
        <v>239230</v>
      </c>
      <c r="AP118" s="7">
        <v>3</v>
      </c>
      <c r="AQ118" s="20"/>
      <c r="AR118" s="21" t="s">
        <v>1033</v>
      </c>
      <c r="AS118" s="21" t="s">
        <v>282</v>
      </c>
      <c r="AT118" s="5" t="s">
        <v>1024</v>
      </c>
      <c r="AU118" s="5" t="s">
        <v>261</v>
      </c>
      <c r="AV118" s="5" t="s">
        <v>62</v>
      </c>
      <c r="AW118" s="21"/>
      <c r="AX118" s="21"/>
      <c r="AY118" s="349" t="s">
        <v>2532</v>
      </c>
      <c r="BA118" s="21" t="str">
        <f>VLOOKUP(表1[[#This Row],[Pers.no.]],'[6]Person Detail'!$B:$L,11,0)</f>
        <v>50-70</v>
      </c>
      <c r="BB118" s="404">
        <f>VLOOKUP(表1[[#This Row],[Pers.no.]],'[6]Person Detail'!$B:$R,17,0)</f>
        <v>1.0241269841269842</v>
      </c>
      <c r="BC118" s="404">
        <f>VLOOKUP(表1[[#This Row],[Pers.no.]],'[6]Person Detail'!$B:$W,21,0)</f>
        <v>1.0262990455991516</v>
      </c>
      <c r="BD118" s="404">
        <f>VLOOKUP(表1[[#This Row],[Pers.no.]],'[6]Person Detail'!$B:$W,22,0)</f>
        <v>1.1649777057154438</v>
      </c>
    </row>
    <row r="119" spans="1:56" ht="19.95" customHeight="1">
      <c r="A119" s="458"/>
      <c r="B119" s="5" t="s">
        <v>562</v>
      </c>
      <c r="C119" s="5">
        <v>15021707</v>
      </c>
      <c r="D119" s="5" t="s">
        <v>1042</v>
      </c>
      <c r="E119" s="5" t="s">
        <v>1043</v>
      </c>
      <c r="F119" s="5" t="s">
        <v>54</v>
      </c>
      <c r="G119" s="5" t="s">
        <v>55</v>
      </c>
      <c r="H119" s="5" t="s">
        <v>1254</v>
      </c>
      <c r="I119" s="5" t="s">
        <v>1044</v>
      </c>
      <c r="J119" s="5" t="s">
        <v>830</v>
      </c>
      <c r="K119" s="6">
        <v>44440</v>
      </c>
      <c r="L119" s="5" t="s">
        <v>105</v>
      </c>
      <c r="M119" s="5" t="s">
        <v>950</v>
      </c>
      <c r="N119" s="5" t="s">
        <v>107</v>
      </c>
      <c r="O119" s="7">
        <v>2</v>
      </c>
      <c r="P119" s="7">
        <v>4</v>
      </c>
      <c r="Q119" s="350">
        <v>13000</v>
      </c>
      <c r="R119" s="361">
        <v>0.03</v>
      </c>
      <c r="S119" s="352">
        <v>390</v>
      </c>
      <c r="T119" s="361">
        <v>0</v>
      </c>
      <c r="U119" s="352">
        <v>0</v>
      </c>
      <c r="V119" s="361">
        <v>0.03</v>
      </c>
      <c r="W119" s="352">
        <v>390</v>
      </c>
      <c r="X119" s="352">
        <v>13390</v>
      </c>
      <c r="Y119" s="353">
        <v>13000</v>
      </c>
      <c r="Z119" s="354">
        <v>0</v>
      </c>
      <c r="AA119" s="362">
        <v>0</v>
      </c>
      <c r="AB119" s="363" t="s">
        <v>403</v>
      </c>
      <c r="AC119" s="357" t="s">
        <v>112</v>
      </c>
      <c r="AD119" s="357" t="s">
        <v>815</v>
      </c>
      <c r="AE119" s="357" t="s">
        <v>198</v>
      </c>
      <c r="AF119" s="364">
        <v>7.6999999999999999E-2</v>
      </c>
      <c r="AG119" s="350">
        <v>1001</v>
      </c>
      <c r="AH119" s="359">
        <v>14001</v>
      </c>
      <c r="AI119" s="18">
        <v>1001</v>
      </c>
      <c r="AJ119" s="365">
        <v>7.6999999999999957E-2</v>
      </c>
      <c r="AK119" s="20">
        <v>14</v>
      </c>
      <c r="AL119" s="20">
        <v>450</v>
      </c>
      <c r="AM119" s="20"/>
      <c r="AN119" s="20">
        <v>688</v>
      </c>
      <c r="AO119" s="20">
        <v>202102</v>
      </c>
      <c r="AP119" s="7">
        <v>3</v>
      </c>
      <c r="AQ119" s="20"/>
      <c r="AR119" s="21" t="s">
        <v>1045</v>
      </c>
      <c r="AS119" s="21" t="s">
        <v>282</v>
      </c>
      <c r="AT119" s="5" t="s">
        <v>1024</v>
      </c>
      <c r="AU119" s="5" t="s">
        <v>261</v>
      </c>
      <c r="AV119" s="5" t="s">
        <v>62</v>
      </c>
      <c r="AW119" s="21"/>
      <c r="AX119" s="21"/>
      <c r="AY119" s="145" t="s">
        <v>2532</v>
      </c>
      <c r="BA119" s="21" t="str">
        <f>VLOOKUP(表1[[#This Row],[Pers.no.]],'[6]Person Detail'!$B:$L,11,0)</f>
        <v>70-90</v>
      </c>
      <c r="BB119" s="404">
        <f>VLOOKUP(表1[[#This Row],[Pers.no.]],'[6]Person Detail'!$B:$R,17,0)</f>
        <v>0.98941798941798942</v>
      </c>
      <c r="BC119" s="404">
        <f>VLOOKUP(表1[[#This Row],[Pers.no.]],'[6]Person Detail'!$B:$W,21,0)</f>
        <v>0.99151643690349944</v>
      </c>
      <c r="BD119" s="404">
        <f>VLOOKUP(表1[[#This Row],[Pers.no.]],'[6]Person Detail'!$B:$W,22,0)</f>
        <v>1.0925212809079854</v>
      </c>
    </row>
    <row r="120" spans="1:56" ht="19.95" customHeight="1">
      <c r="A120" s="458"/>
      <c r="B120" s="5" t="s">
        <v>562</v>
      </c>
      <c r="C120" s="313">
        <v>11008077</v>
      </c>
      <c r="D120" s="313" t="s">
        <v>1324</v>
      </c>
      <c r="E120" s="313" t="s">
        <v>1325</v>
      </c>
      <c r="F120" s="313" t="s">
        <v>54</v>
      </c>
      <c r="G120" s="313" t="s">
        <v>55</v>
      </c>
      <c r="H120" s="313" t="s">
        <v>1344</v>
      </c>
      <c r="I120" s="313" t="s">
        <v>1326</v>
      </c>
      <c r="J120" s="313" t="s">
        <v>1327</v>
      </c>
      <c r="K120" s="314">
        <v>38473</v>
      </c>
      <c r="L120" s="313" t="s">
        <v>528</v>
      </c>
      <c r="M120" s="313" t="s">
        <v>1328</v>
      </c>
      <c r="N120" s="313" t="s">
        <v>530</v>
      </c>
      <c r="O120" s="315">
        <v>1</v>
      </c>
      <c r="P120" s="315">
        <v>3</v>
      </c>
      <c r="Q120" s="332">
        <v>58500</v>
      </c>
      <c r="R120" s="317">
        <v>2.8849251159320615E-2</v>
      </c>
      <c r="S120" s="333">
        <v>1688</v>
      </c>
      <c r="T120" s="317">
        <v>0</v>
      </c>
      <c r="U120" s="333">
        <v>0</v>
      </c>
      <c r="V120" s="317">
        <v>2.8854700854700856E-2</v>
      </c>
      <c r="W120" s="333">
        <v>1688</v>
      </c>
      <c r="X120" s="333">
        <v>60188</v>
      </c>
      <c r="Y120" s="334">
        <v>58500</v>
      </c>
      <c r="Z120" s="335">
        <v>0</v>
      </c>
      <c r="AA120" s="321">
        <v>0</v>
      </c>
      <c r="AB120" s="322" t="s">
        <v>2550</v>
      </c>
      <c r="AC120" s="336"/>
      <c r="AD120" s="336"/>
      <c r="AE120" s="336"/>
      <c r="AF120" s="324"/>
      <c r="AG120" s="332">
        <v>0</v>
      </c>
      <c r="AH120" s="337">
        <v>58500</v>
      </c>
      <c r="AI120" s="326">
        <v>0</v>
      </c>
      <c r="AJ120" s="327">
        <v>0</v>
      </c>
      <c r="AK120" s="328">
        <v>16</v>
      </c>
      <c r="AL120" s="328">
        <v>3450</v>
      </c>
      <c r="AM120" s="328">
        <v>5000</v>
      </c>
      <c r="AN120" s="328">
        <v>0</v>
      </c>
      <c r="AO120" s="328">
        <v>1037400</v>
      </c>
      <c r="AP120" s="315">
        <v>3</v>
      </c>
      <c r="AQ120" s="328"/>
      <c r="AR120" s="329"/>
      <c r="AS120" s="329" t="s">
        <v>126</v>
      </c>
      <c r="AT120" s="313" t="s">
        <v>1323</v>
      </c>
      <c r="AU120" s="313" t="s">
        <v>173</v>
      </c>
      <c r="AV120" s="242"/>
      <c r="AW120" s="242"/>
      <c r="AX120" s="242"/>
      <c r="AY120" s="349" t="s">
        <v>2532</v>
      </c>
      <c r="BA120" s="21" t="str">
        <f>VLOOKUP(表1[[#This Row],[Pers.no.]],'[6]Person Detail'!$B:$L,11,0)</f>
        <v>50-70</v>
      </c>
      <c r="BB120" s="404">
        <f>VLOOKUP(表1[[#This Row],[Pers.no.]],'[6]Person Detail'!$B:$R,17,0)</f>
        <v>0.78476190476190477</v>
      </c>
      <c r="BC120" s="404">
        <f>VLOOKUP(表1[[#This Row],[Pers.no.]],'[6]Person Detail'!$B:$W,21,0)</f>
        <v>0.78642629904559913</v>
      </c>
      <c r="BD120" s="404">
        <f>VLOOKUP(表1[[#This Row],[Pers.no.]],'[6]Person Detail'!$B:$W,22,0)</f>
        <v>0.77401702472638834</v>
      </c>
    </row>
    <row r="121" spans="1:56" ht="19.95" customHeight="1">
      <c r="A121" s="458"/>
      <c r="B121" s="5" t="s">
        <v>562</v>
      </c>
      <c r="C121" s="313">
        <v>11010005</v>
      </c>
      <c r="D121" s="313" t="s">
        <v>1433</v>
      </c>
      <c r="E121" s="313" t="s">
        <v>1434</v>
      </c>
      <c r="F121" s="313" t="s">
        <v>54</v>
      </c>
      <c r="G121" s="313" t="s">
        <v>55</v>
      </c>
      <c r="H121" s="313" t="s">
        <v>1344</v>
      </c>
      <c r="I121" s="313" t="s">
        <v>1401</v>
      </c>
      <c r="J121" s="313" t="s">
        <v>1327</v>
      </c>
      <c r="K121" s="314">
        <v>41526</v>
      </c>
      <c r="L121" s="313" t="s">
        <v>388</v>
      </c>
      <c r="M121" s="313" t="s">
        <v>388</v>
      </c>
      <c r="N121" s="313" t="s">
        <v>107</v>
      </c>
      <c r="O121" s="315">
        <v>2</v>
      </c>
      <c r="P121" s="315">
        <v>4</v>
      </c>
      <c r="Q121" s="332">
        <v>9200</v>
      </c>
      <c r="R121" s="338">
        <v>0.03</v>
      </c>
      <c r="S121" s="333">
        <v>276</v>
      </c>
      <c r="T121" s="338">
        <v>0</v>
      </c>
      <c r="U121" s="333">
        <v>0</v>
      </c>
      <c r="V121" s="338">
        <v>0.03</v>
      </c>
      <c r="W121" s="333">
        <v>276</v>
      </c>
      <c r="X121" s="333">
        <v>9476</v>
      </c>
      <c r="Y121" s="334">
        <v>9200</v>
      </c>
      <c r="Z121" s="335">
        <v>0</v>
      </c>
      <c r="AA121" s="339">
        <v>0</v>
      </c>
      <c r="AB121" s="340" t="s">
        <v>403</v>
      </c>
      <c r="AC121" s="336" t="s">
        <v>112</v>
      </c>
      <c r="AD121" s="336"/>
      <c r="AE121" s="336" t="s">
        <v>198</v>
      </c>
      <c r="AF121" s="341">
        <v>0.14080000000000001</v>
      </c>
      <c r="AG121" s="332">
        <v>1295</v>
      </c>
      <c r="AH121" s="337">
        <v>10495</v>
      </c>
      <c r="AI121" s="326">
        <v>1295</v>
      </c>
      <c r="AJ121" s="342">
        <v>0.14076086956521738</v>
      </c>
      <c r="AK121" s="328">
        <v>14</v>
      </c>
      <c r="AL121" s="328">
        <v>450</v>
      </c>
      <c r="AM121" s="328"/>
      <c r="AN121" s="328">
        <v>688</v>
      </c>
      <c r="AO121" s="328">
        <v>153018</v>
      </c>
      <c r="AP121" s="315">
        <v>3</v>
      </c>
      <c r="AQ121" s="328"/>
      <c r="AR121" s="329"/>
      <c r="AS121" s="21" t="s">
        <v>282</v>
      </c>
      <c r="AT121" s="313" t="s">
        <v>1351</v>
      </c>
      <c r="AU121" s="313" t="s">
        <v>173</v>
      </c>
      <c r="AV121" s="242"/>
      <c r="AW121" s="242"/>
      <c r="AX121" s="242"/>
      <c r="AY121" s="145" t="s">
        <v>2532</v>
      </c>
      <c r="BA121" s="21" t="str">
        <f>VLOOKUP(表1[[#This Row],[Pers.no.]],'[6]Person Detail'!$B:$L,11,0)</f>
        <v>0</v>
      </c>
      <c r="BB121" s="404">
        <f>VLOOKUP(表1[[#This Row],[Pers.no.]],'[6]Person Detail'!$B:$R,17,0)</f>
        <v>1.3487931850449597</v>
      </c>
      <c r="BC121" s="404">
        <f>VLOOKUP(表1[[#This Row],[Pers.no.]],'[6]Person Detail'!$B:$W,21,0)</f>
        <v>1.4235117831358126</v>
      </c>
      <c r="BD121" s="404">
        <f>VLOOKUP(表1[[#This Row],[Pers.no.]],'[6]Person Detail'!$B:$W,22,0)</f>
        <v>1.3340425531914895</v>
      </c>
    </row>
    <row r="122" spans="1:56" ht="19.95" customHeight="1">
      <c r="A122" s="458"/>
      <c r="B122" s="5" t="s">
        <v>562</v>
      </c>
      <c r="C122" s="313">
        <v>11018246</v>
      </c>
      <c r="D122" s="313" t="s">
        <v>1449</v>
      </c>
      <c r="E122" s="313" t="s">
        <v>1450</v>
      </c>
      <c r="F122" s="313" t="s">
        <v>54</v>
      </c>
      <c r="G122" s="313" t="s">
        <v>55</v>
      </c>
      <c r="H122" s="313" t="s">
        <v>1344</v>
      </c>
      <c r="I122" s="313" t="s">
        <v>1326</v>
      </c>
      <c r="J122" s="313" t="s">
        <v>1327</v>
      </c>
      <c r="K122" s="314">
        <v>44298</v>
      </c>
      <c r="L122" s="313" t="s">
        <v>388</v>
      </c>
      <c r="M122" s="313" t="s">
        <v>388</v>
      </c>
      <c r="N122" s="313" t="s">
        <v>107</v>
      </c>
      <c r="O122" s="315">
        <v>2</v>
      </c>
      <c r="P122" s="315">
        <v>5</v>
      </c>
      <c r="Q122" s="332">
        <v>11300</v>
      </c>
      <c r="R122" s="338">
        <v>0.03</v>
      </c>
      <c r="S122" s="333">
        <v>339</v>
      </c>
      <c r="T122" s="338">
        <v>0</v>
      </c>
      <c r="U122" s="333">
        <v>0</v>
      </c>
      <c r="V122" s="338">
        <v>0.03</v>
      </c>
      <c r="W122" s="333">
        <v>339</v>
      </c>
      <c r="X122" s="333">
        <v>11639</v>
      </c>
      <c r="Y122" s="334">
        <v>11300</v>
      </c>
      <c r="Z122" s="335">
        <v>0</v>
      </c>
      <c r="AA122" s="339">
        <v>0</v>
      </c>
      <c r="AB122" s="340" t="s">
        <v>403</v>
      </c>
      <c r="AC122" s="336" t="s">
        <v>112</v>
      </c>
      <c r="AD122" s="336"/>
      <c r="AE122" s="336" t="s">
        <v>89</v>
      </c>
      <c r="AF122" s="341">
        <v>0.155</v>
      </c>
      <c r="AG122" s="332">
        <v>1752</v>
      </c>
      <c r="AH122" s="337">
        <v>13052</v>
      </c>
      <c r="AI122" s="326">
        <v>1752</v>
      </c>
      <c r="AJ122" s="342">
        <v>0.15504424778761061</v>
      </c>
      <c r="AK122" s="328">
        <v>14</v>
      </c>
      <c r="AL122" s="328">
        <v>550</v>
      </c>
      <c r="AM122" s="328"/>
      <c r="AN122" s="328">
        <v>688</v>
      </c>
      <c r="AO122" s="328">
        <v>190016</v>
      </c>
      <c r="AP122" s="315">
        <v>3</v>
      </c>
      <c r="AQ122" s="328"/>
      <c r="AR122" s="329" t="s">
        <v>1451</v>
      </c>
      <c r="AS122" s="21" t="s">
        <v>282</v>
      </c>
      <c r="AT122" s="313" t="s">
        <v>1351</v>
      </c>
      <c r="AU122" s="313" t="s">
        <v>173</v>
      </c>
      <c r="AV122" s="242"/>
      <c r="AW122" s="242"/>
      <c r="AX122" s="242"/>
      <c r="AY122" s="349" t="s">
        <v>2532</v>
      </c>
      <c r="BA122" s="21" t="str">
        <f>VLOOKUP(表1[[#This Row],[Pers.no.]],'[6]Person Detail'!$B:$L,11,0)</f>
        <v>70-90</v>
      </c>
      <c r="BB122" s="404">
        <f>VLOOKUP(表1[[#This Row],[Pers.no.]],'[6]Person Detail'!$B:$R,17,0)</f>
        <v>1.1172395990190596</v>
      </c>
      <c r="BC122" s="404">
        <f>VLOOKUP(表1[[#This Row],[Pers.no.]],'[6]Person Detail'!$B:$W,21,0)</f>
        <v>1.1791309085955592</v>
      </c>
      <c r="BD122" s="404">
        <f>VLOOKUP(表1[[#This Row],[Pers.no.]],'[6]Person Detail'!$B:$W,22,0)</f>
        <v>1.1464680851063829</v>
      </c>
    </row>
    <row r="123" spans="1:56" ht="19.95" customHeight="1">
      <c r="A123" s="458"/>
      <c r="B123" s="5" t="s">
        <v>562</v>
      </c>
      <c r="C123" s="313">
        <v>11002805</v>
      </c>
      <c r="D123" s="313" t="s">
        <v>1527</v>
      </c>
      <c r="E123" s="313" t="s">
        <v>1355</v>
      </c>
      <c r="F123" s="313" t="s">
        <v>54</v>
      </c>
      <c r="G123" s="313" t="s">
        <v>55</v>
      </c>
      <c r="H123" s="313" t="s">
        <v>1344</v>
      </c>
      <c r="I123" s="313" t="s">
        <v>1503</v>
      </c>
      <c r="J123" s="313" t="s">
        <v>1504</v>
      </c>
      <c r="K123" s="314">
        <v>38504</v>
      </c>
      <c r="L123" s="313" t="s">
        <v>1513</v>
      </c>
      <c r="M123" s="313" t="s">
        <v>1513</v>
      </c>
      <c r="N123" s="313" t="s">
        <v>568</v>
      </c>
      <c r="O123" s="315">
        <v>2</v>
      </c>
      <c r="P123" s="315">
        <v>5</v>
      </c>
      <c r="Q123" s="332">
        <v>8717</v>
      </c>
      <c r="R123" s="317">
        <v>0.03</v>
      </c>
      <c r="S123" s="333">
        <v>262</v>
      </c>
      <c r="T123" s="317">
        <v>0</v>
      </c>
      <c r="U123" s="333">
        <v>0</v>
      </c>
      <c r="V123" s="317">
        <v>3.0056211999541126E-2</v>
      </c>
      <c r="W123" s="333">
        <v>262</v>
      </c>
      <c r="X123" s="333">
        <v>8979</v>
      </c>
      <c r="Y123" s="334">
        <v>8717</v>
      </c>
      <c r="Z123" s="335">
        <v>0</v>
      </c>
      <c r="AA123" s="321">
        <v>0</v>
      </c>
      <c r="AB123" s="322" t="s">
        <v>434</v>
      </c>
      <c r="AC123" s="336" t="s">
        <v>112</v>
      </c>
      <c r="AD123" s="336" t="s">
        <v>110</v>
      </c>
      <c r="AE123" s="336" t="s">
        <v>198</v>
      </c>
      <c r="AF123" s="324">
        <v>0.113</v>
      </c>
      <c r="AG123" s="332">
        <v>985</v>
      </c>
      <c r="AH123" s="337">
        <v>9702</v>
      </c>
      <c r="AI123" s="326">
        <v>985</v>
      </c>
      <c r="AJ123" s="327">
        <v>0.11299759091430528</v>
      </c>
      <c r="AK123" s="328">
        <v>14</v>
      </c>
      <c r="AL123" s="328">
        <v>1050</v>
      </c>
      <c r="AM123" s="328"/>
      <c r="AN123" s="328">
        <v>688</v>
      </c>
      <c r="AO123" s="328">
        <v>149116</v>
      </c>
      <c r="AP123" s="315">
        <v>4</v>
      </c>
      <c r="AQ123" s="328"/>
      <c r="AR123" s="329"/>
      <c r="AS123" s="21" t="s">
        <v>282</v>
      </c>
      <c r="AT123" s="313" t="s">
        <v>1476</v>
      </c>
      <c r="AU123" s="313" t="s">
        <v>173</v>
      </c>
      <c r="AV123" s="242"/>
      <c r="AW123" s="242"/>
      <c r="AX123" s="242"/>
      <c r="AY123" s="145" t="s">
        <v>2532</v>
      </c>
      <c r="BA123" s="21" t="str">
        <f>VLOOKUP(表1[[#This Row],[Pers.no.]],'[6]Person Detail'!$B:$L,11,0)</f>
        <v>50-70</v>
      </c>
      <c r="BB123" s="404">
        <f>VLOOKUP(表1[[#This Row],[Pers.no.]],'[6]Person Detail'!$B:$R,17,0)</f>
        <v>0.76091726541324267</v>
      </c>
      <c r="BC123" s="404">
        <f>VLOOKUP(表1[[#This Row],[Pers.no.]],'[6]Person Detail'!$B:$W,21,0)</f>
        <v>0.80306951823094042</v>
      </c>
      <c r="BD123" s="404">
        <f>VLOOKUP(表1[[#This Row],[Pers.no.]],'[6]Person Detail'!$B:$W,22,0)</f>
        <v>0.81808510638297871</v>
      </c>
    </row>
    <row r="124" spans="1:56" ht="19.95" customHeight="1">
      <c r="A124" s="458"/>
      <c r="B124" s="5" t="s">
        <v>562</v>
      </c>
      <c r="C124" s="313">
        <v>11011160</v>
      </c>
      <c r="D124" s="313" t="s">
        <v>1611</v>
      </c>
      <c r="E124" s="313" t="s">
        <v>1612</v>
      </c>
      <c r="F124" s="313" t="s">
        <v>54</v>
      </c>
      <c r="G124" s="313" t="s">
        <v>55</v>
      </c>
      <c r="H124" s="313" t="s">
        <v>1344</v>
      </c>
      <c r="I124" s="313" t="s">
        <v>1539</v>
      </c>
      <c r="J124" s="313" t="s">
        <v>1540</v>
      </c>
      <c r="K124" s="314">
        <v>41827</v>
      </c>
      <c r="L124" s="313" t="s">
        <v>1510</v>
      </c>
      <c r="M124" s="313" t="s">
        <v>1510</v>
      </c>
      <c r="N124" s="313" t="s">
        <v>568</v>
      </c>
      <c r="O124" s="315">
        <v>2</v>
      </c>
      <c r="P124" s="315">
        <v>4</v>
      </c>
      <c r="Q124" s="332">
        <v>8300</v>
      </c>
      <c r="R124" s="317">
        <v>2.2499999999999999E-2</v>
      </c>
      <c r="S124" s="333">
        <v>187</v>
      </c>
      <c r="T124" s="317">
        <v>0</v>
      </c>
      <c r="U124" s="333">
        <v>0</v>
      </c>
      <c r="V124" s="317">
        <v>2.253012048192771E-2</v>
      </c>
      <c r="W124" s="333">
        <v>187</v>
      </c>
      <c r="X124" s="333">
        <v>8487</v>
      </c>
      <c r="Y124" s="334">
        <v>8300</v>
      </c>
      <c r="Z124" s="335">
        <v>0</v>
      </c>
      <c r="AA124" s="321">
        <v>0</v>
      </c>
      <c r="AB124" s="322" t="s">
        <v>2536</v>
      </c>
      <c r="AC124" s="336" t="s">
        <v>112</v>
      </c>
      <c r="AD124" s="336" t="s">
        <v>110</v>
      </c>
      <c r="AE124" s="336" t="s">
        <v>198</v>
      </c>
      <c r="AF124" s="324">
        <v>0.16</v>
      </c>
      <c r="AG124" s="332">
        <v>1328</v>
      </c>
      <c r="AH124" s="337">
        <v>9628</v>
      </c>
      <c r="AI124" s="326">
        <v>1328</v>
      </c>
      <c r="AJ124" s="327">
        <v>0.15999999999999992</v>
      </c>
      <c r="AK124" s="328">
        <v>14</v>
      </c>
      <c r="AL124" s="328">
        <v>1650</v>
      </c>
      <c r="AM124" s="328"/>
      <c r="AN124" s="328">
        <v>688</v>
      </c>
      <c r="AO124" s="328">
        <v>155280</v>
      </c>
      <c r="AP124" s="315">
        <v>3</v>
      </c>
      <c r="AQ124" s="328"/>
      <c r="AR124" s="329"/>
      <c r="AS124" s="21" t="s">
        <v>282</v>
      </c>
      <c r="AT124" s="313" t="s">
        <v>1476</v>
      </c>
      <c r="AU124" s="313" t="s">
        <v>173</v>
      </c>
      <c r="AV124" s="242"/>
      <c r="AW124" s="242"/>
      <c r="AX124" s="242"/>
      <c r="AY124" s="349" t="s">
        <v>2532</v>
      </c>
      <c r="BA124" s="21" t="str">
        <f>VLOOKUP(表1[[#This Row],[Pers.no.]],'[6]Person Detail'!$B:$L,11,0)</f>
        <v>70-90</v>
      </c>
      <c r="BB124" s="404">
        <f>VLOOKUP(表1[[#This Row],[Pers.no.]],'[6]Person Detail'!$B:$R,17,0)</f>
        <v>1.0534053177198186</v>
      </c>
      <c r="BC124" s="404">
        <f>VLOOKUP(表1[[#This Row],[Pers.no.]],'[6]Person Detail'!$B:$W,21,0)</f>
        <v>1.3515886695502293</v>
      </c>
      <c r="BD124" s="404">
        <f>VLOOKUP(表1[[#This Row],[Pers.no.]],'[6]Person Detail'!$B:$W,22,0)</f>
        <v>1.3711484593837535</v>
      </c>
    </row>
    <row r="125" spans="1:56" ht="19.95" customHeight="1">
      <c r="A125" s="458"/>
      <c r="B125" s="5" t="s">
        <v>562</v>
      </c>
      <c r="C125" s="313">
        <v>11013956</v>
      </c>
      <c r="D125" s="313" t="s">
        <v>1637</v>
      </c>
      <c r="E125" s="313" t="s">
        <v>1638</v>
      </c>
      <c r="F125" s="313" t="s">
        <v>54</v>
      </c>
      <c r="G125" s="313" t="s">
        <v>55</v>
      </c>
      <c r="H125" s="313" t="s">
        <v>1344</v>
      </c>
      <c r="I125" s="313" t="s">
        <v>1519</v>
      </c>
      <c r="J125" s="313" t="s">
        <v>1520</v>
      </c>
      <c r="K125" s="314">
        <v>42562</v>
      </c>
      <c r="L125" s="313" t="s">
        <v>1510</v>
      </c>
      <c r="M125" s="313" t="s">
        <v>1510</v>
      </c>
      <c r="N125" s="313" t="s">
        <v>568</v>
      </c>
      <c r="O125" s="315">
        <v>2</v>
      </c>
      <c r="P125" s="315">
        <v>5</v>
      </c>
      <c r="Q125" s="332">
        <v>9217</v>
      </c>
      <c r="R125" s="317">
        <v>1.9999999999999997E-2</v>
      </c>
      <c r="S125" s="333">
        <v>184</v>
      </c>
      <c r="T125" s="317">
        <v>0</v>
      </c>
      <c r="U125" s="333">
        <v>0</v>
      </c>
      <c r="V125" s="317">
        <v>1.9963111641531951E-2</v>
      </c>
      <c r="W125" s="333">
        <v>184</v>
      </c>
      <c r="X125" s="333">
        <v>9401</v>
      </c>
      <c r="Y125" s="334">
        <v>9217</v>
      </c>
      <c r="Z125" s="335">
        <v>0</v>
      </c>
      <c r="AA125" s="321">
        <v>0</v>
      </c>
      <c r="AB125" s="322" t="s">
        <v>2537</v>
      </c>
      <c r="AC125" s="336" t="s">
        <v>112</v>
      </c>
      <c r="AD125" s="336" t="s">
        <v>110</v>
      </c>
      <c r="AE125" s="336" t="s">
        <v>198</v>
      </c>
      <c r="AF125" s="324">
        <v>0.1101</v>
      </c>
      <c r="AG125" s="332">
        <v>1015</v>
      </c>
      <c r="AH125" s="337">
        <v>10232</v>
      </c>
      <c r="AI125" s="326">
        <v>1015</v>
      </c>
      <c r="AJ125" s="327">
        <v>0.11012259954432024</v>
      </c>
      <c r="AK125" s="328">
        <v>14</v>
      </c>
      <c r="AL125" s="328">
        <v>2150</v>
      </c>
      <c r="AM125" s="328"/>
      <c r="AN125" s="328">
        <v>688</v>
      </c>
      <c r="AO125" s="328">
        <v>169736</v>
      </c>
      <c r="AP125" s="315">
        <v>5</v>
      </c>
      <c r="AQ125" s="328"/>
      <c r="AR125" s="329"/>
      <c r="AS125" s="21" t="s">
        <v>282</v>
      </c>
      <c r="AT125" s="313" t="s">
        <v>1476</v>
      </c>
      <c r="AU125" s="313" t="s">
        <v>173</v>
      </c>
      <c r="AV125" s="242"/>
      <c r="AW125" s="242"/>
      <c r="AX125" s="242"/>
      <c r="AY125" s="145" t="s">
        <v>2532</v>
      </c>
      <c r="BA125" s="21" t="str">
        <f>VLOOKUP(表1[[#This Row],[Pers.no.]],'[6]Person Detail'!$B:$L,11,0)</f>
        <v>70-90</v>
      </c>
      <c r="BB125" s="404">
        <f>VLOOKUP(表1[[#This Row],[Pers.no.]],'[6]Person Detail'!$B:$R,17,0)</f>
        <v>1.0193000202306293</v>
      </c>
      <c r="BC125" s="404">
        <f>VLOOKUP(表1[[#This Row],[Pers.no.]],'[6]Person Detail'!$B:$W,21,0)</f>
        <v>1.0872210953346857</v>
      </c>
      <c r="BD125" s="404">
        <f>VLOOKUP(表1[[#This Row],[Pers.no.]],'[6]Person Detail'!$B:$W,22,0)</f>
        <v>1.0637281153450051</v>
      </c>
    </row>
    <row r="126" spans="1:56" ht="19.95" customHeight="1">
      <c r="A126" s="458"/>
      <c r="B126" s="5" t="s">
        <v>562</v>
      </c>
      <c r="C126" s="313">
        <v>11015490</v>
      </c>
      <c r="D126" s="313" t="s">
        <v>1641</v>
      </c>
      <c r="E126" s="313" t="s">
        <v>605</v>
      </c>
      <c r="F126" s="313" t="s">
        <v>54</v>
      </c>
      <c r="G126" s="313" t="s">
        <v>55</v>
      </c>
      <c r="H126" s="313" t="s">
        <v>1344</v>
      </c>
      <c r="I126" s="313" t="s">
        <v>1530</v>
      </c>
      <c r="J126" s="313" t="s">
        <v>1531</v>
      </c>
      <c r="K126" s="314">
        <v>43017</v>
      </c>
      <c r="L126" s="313" t="s">
        <v>1526</v>
      </c>
      <c r="M126" s="313" t="s">
        <v>1526</v>
      </c>
      <c r="N126" s="313" t="s">
        <v>568</v>
      </c>
      <c r="O126" s="315">
        <v>2</v>
      </c>
      <c r="P126" s="315">
        <v>5</v>
      </c>
      <c r="Q126" s="332">
        <v>9723</v>
      </c>
      <c r="R126" s="317">
        <v>0.04</v>
      </c>
      <c r="S126" s="333">
        <v>389</v>
      </c>
      <c r="T126" s="317">
        <v>0</v>
      </c>
      <c r="U126" s="333">
        <v>0</v>
      </c>
      <c r="V126" s="317">
        <v>4.0008227913195513E-2</v>
      </c>
      <c r="W126" s="333">
        <v>389</v>
      </c>
      <c r="X126" s="333">
        <v>10112</v>
      </c>
      <c r="Y126" s="334">
        <v>9723</v>
      </c>
      <c r="Z126" s="335">
        <v>0</v>
      </c>
      <c r="AA126" s="321">
        <v>0</v>
      </c>
      <c r="AB126" s="322" t="s">
        <v>459</v>
      </c>
      <c r="AC126" s="336" t="s">
        <v>112</v>
      </c>
      <c r="AD126" s="336" t="s">
        <v>110</v>
      </c>
      <c r="AE126" s="336" t="s">
        <v>198</v>
      </c>
      <c r="AF126" s="324">
        <v>0.1</v>
      </c>
      <c r="AG126" s="332">
        <v>972</v>
      </c>
      <c r="AH126" s="337">
        <v>10695</v>
      </c>
      <c r="AI126" s="326">
        <v>972</v>
      </c>
      <c r="AJ126" s="327">
        <v>9.9969145325516706E-2</v>
      </c>
      <c r="AK126" s="328">
        <v>14</v>
      </c>
      <c r="AL126" s="328">
        <v>450</v>
      </c>
      <c r="AM126" s="328"/>
      <c r="AN126" s="328">
        <v>688</v>
      </c>
      <c r="AO126" s="328">
        <v>155818</v>
      </c>
      <c r="AP126" s="315">
        <v>3</v>
      </c>
      <c r="AQ126" s="328"/>
      <c r="AR126" s="329"/>
      <c r="AS126" s="21" t="s">
        <v>282</v>
      </c>
      <c r="AT126" s="313" t="s">
        <v>1476</v>
      </c>
      <c r="AU126" s="313" t="s">
        <v>173</v>
      </c>
      <c r="AV126" s="242"/>
      <c r="AW126" s="242"/>
      <c r="AX126" s="242"/>
      <c r="AY126" s="349" t="s">
        <v>2532</v>
      </c>
      <c r="BA126" s="21" t="str">
        <f>VLOOKUP(表1[[#This Row],[Pers.no.]],'[6]Person Detail'!$B:$L,11,0)</f>
        <v>50-70</v>
      </c>
      <c r="BB126" s="404">
        <f>VLOOKUP(表1[[#This Row],[Pers.no.]],'[6]Person Detail'!$B:$R,17,0)</f>
        <v>0.94359788359788355</v>
      </c>
      <c r="BC126" s="404">
        <f>VLOOKUP(表1[[#This Row],[Pers.no.]],'[6]Person Detail'!$B:$W,21,0)</f>
        <v>0.94559915164369035</v>
      </c>
      <c r="BD126" s="404">
        <f>VLOOKUP(表1[[#This Row],[Pers.no.]],'[6]Person Detail'!$B:$W,22,0)</f>
        <v>0.93078638021888938</v>
      </c>
    </row>
    <row r="127" spans="1:56" ht="19.95" customHeight="1">
      <c r="A127" s="458"/>
      <c r="B127" s="5" t="s">
        <v>562</v>
      </c>
      <c r="C127" s="313">
        <v>11017418</v>
      </c>
      <c r="D127" s="313" t="s">
        <v>1665</v>
      </c>
      <c r="E127" s="313" t="s">
        <v>1666</v>
      </c>
      <c r="F127" s="313" t="s">
        <v>54</v>
      </c>
      <c r="G127" s="313" t="s">
        <v>55</v>
      </c>
      <c r="H127" s="313" t="s">
        <v>1344</v>
      </c>
      <c r="I127" s="313" t="s">
        <v>1566</v>
      </c>
      <c r="J127" s="313" t="s">
        <v>1567</v>
      </c>
      <c r="K127" s="314">
        <v>44053</v>
      </c>
      <c r="L127" s="313" t="s">
        <v>1510</v>
      </c>
      <c r="M127" s="313" t="s">
        <v>1510</v>
      </c>
      <c r="N127" s="313" t="s">
        <v>568</v>
      </c>
      <c r="O127" s="315">
        <v>2</v>
      </c>
      <c r="P127" s="315">
        <v>5</v>
      </c>
      <c r="Q127" s="332">
        <v>8922</v>
      </c>
      <c r="R127" s="317">
        <v>0.03</v>
      </c>
      <c r="S127" s="333">
        <v>268</v>
      </c>
      <c r="T127" s="317">
        <v>0</v>
      </c>
      <c r="U127" s="333">
        <v>0</v>
      </c>
      <c r="V127" s="317">
        <v>3.0038108047522976E-2</v>
      </c>
      <c r="W127" s="333">
        <v>268</v>
      </c>
      <c r="X127" s="333">
        <v>9190</v>
      </c>
      <c r="Y127" s="334">
        <v>8922</v>
      </c>
      <c r="Z127" s="335">
        <v>0</v>
      </c>
      <c r="AA127" s="321">
        <v>0</v>
      </c>
      <c r="AB127" s="322" t="s">
        <v>403</v>
      </c>
      <c r="AC127" s="336" t="s">
        <v>112</v>
      </c>
      <c r="AD127" s="336" t="s">
        <v>110</v>
      </c>
      <c r="AE127" s="336" t="s">
        <v>198</v>
      </c>
      <c r="AF127" s="324">
        <v>0.129</v>
      </c>
      <c r="AG127" s="332">
        <v>1151</v>
      </c>
      <c r="AH127" s="337">
        <v>10073</v>
      </c>
      <c r="AI127" s="326">
        <v>1151</v>
      </c>
      <c r="AJ127" s="327">
        <v>0.12900694911454824</v>
      </c>
      <c r="AK127" s="328">
        <v>14</v>
      </c>
      <c r="AL127" s="328">
        <v>2650</v>
      </c>
      <c r="AM127" s="328"/>
      <c r="AN127" s="328">
        <v>688</v>
      </c>
      <c r="AO127" s="328">
        <v>173510</v>
      </c>
      <c r="AP127" s="315">
        <v>4</v>
      </c>
      <c r="AQ127" s="328"/>
      <c r="AR127" s="329"/>
      <c r="AS127" s="21" t="s">
        <v>282</v>
      </c>
      <c r="AT127" s="313" t="s">
        <v>1476</v>
      </c>
      <c r="AU127" s="313" t="s">
        <v>173</v>
      </c>
      <c r="AV127" s="242"/>
      <c r="AW127" s="242"/>
      <c r="AX127" s="242"/>
      <c r="AY127" s="145" t="s">
        <v>2532</v>
      </c>
      <c r="BA127" s="21" t="str">
        <f>VLOOKUP(表1[[#This Row],[Pers.no.]],'[6]Person Detail'!$B:$L,11,0)</f>
        <v>70-90</v>
      </c>
      <c r="BB127" s="404">
        <f>VLOOKUP(表1[[#This Row],[Pers.no.]],'[6]Person Detail'!$B:$R,17,0)</f>
        <v>0.90560846560846564</v>
      </c>
      <c r="BC127" s="404">
        <f>VLOOKUP(表1[[#This Row],[Pers.no.]],'[6]Person Detail'!$B:$W,21,0)</f>
        <v>0.90752916224814417</v>
      </c>
      <c r="BD127" s="404">
        <f>VLOOKUP(表1[[#This Row],[Pers.no.]],'[6]Person Detail'!$B:$W,22,0)</f>
        <v>1</v>
      </c>
    </row>
    <row r="128" spans="1:56" ht="19.95" customHeight="1">
      <c r="A128" s="458"/>
      <c r="B128" s="5" t="s">
        <v>562</v>
      </c>
      <c r="C128" s="313">
        <v>11017501</v>
      </c>
      <c r="D128" s="313" t="s">
        <v>1677</v>
      </c>
      <c r="E128" s="313" t="s">
        <v>1678</v>
      </c>
      <c r="F128" s="313" t="s">
        <v>54</v>
      </c>
      <c r="G128" s="313" t="s">
        <v>55</v>
      </c>
      <c r="H128" s="313" t="s">
        <v>1344</v>
      </c>
      <c r="I128" s="313" t="s">
        <v>1673</v>
      </c>
      <c r="J128" s="313" t="s">
        <v>1546</v>
      </c>
      <c r="K128" s="314">
        <v>44075</v>
      </c>
      <c r="L128" s="313" t="s">
        <v>1505</v>
      </c>
      <c r="M128" s="313" t="s">
        <v>1505</v>
      </c>
      <c r="N128" s="313" t="s">
        <v>568</v>
      </c>
      <c r="O128" s="315">
        <v>2</v>
      </c>
      <c r="P128" s="315">
        <v>5</v>
      </c>
      <c r="Q128" s="332">
        <v>9755</v>
      </c>
      <c r="R128" s="317">
        <v>0.04</v>
      </c>
      <c r="S128" s="333">
        <v>390</v>
      </c>
      <c r="T128" s="317">
        <v>0</v>
      </c>
      <c r="U128" s="333">
        <v>0</v>
      </c>
      <c r="V128" s="317">
        <v>3.9979497693490518E-2</v>
      </c>
      <c r="W128" s="333">
        <v>390</v>
      </c>
      <c r="X128" s="333">
        <v>10145</v>
      </c>
      <c r="Y128" s="334">
        <v>9755</v>
      </c>
      <c r="Z128" s="335">
        <v>0</v>
      </c>
      <c r="AA128" s="321">
        <v>0</v>
      </c>
      <c r="AB128" s="322" t="s">
        <v>459</v>
      </c>
      <c r="AC128" s="336" t="s">
        <v>112</v>
      </c>
      <c r="AD128" s="336" t="s">
        <v>110</v>
      </c>
      <c r="AE128" s="336" t="s">
        <v>198</v>
      </c>
      <c r="AF128" s="324">
        <v>0.1</v>
      </c>
      <c r="AG128" s="332">
        <v>976</v>
      </c>
      <c r="AH128" s="337">
        <v>10731</v>
      </c>
      <c r="AI128" s="326">
        <v>976</v>
      </c>
      <c r="AJ128" s="327">
        <v>0.10005125576627361</v>
      </c>
      <c r="AK128" s="328">
        <v>14</v>
      </c>
      <c r="AL128" s="328">
        <v>450</v>
      </c>
      <c r="AM128" s="328"/>
      <c r="AN128" s="328">
        <v>688</v>
      </c>
      <c r="AO128" s="328">
        <v>156322</v>
      </c>
      <c r="AP128" s="315">
        <v>4</v>
      </c>
      <c r="AQ128" s="328"/>
      <c r="AR128" s="329"/>
      <c r="AS128" s="21" t="s">
        <v>282</v>
      </c>
      <c r="AT128" s="313" t="s">
        <v>1476</v>
      </c>
      <c r="AU128" s="313" t="s">
        <v>173</v>
      </c>
      <c r="AV128" s="242"/>
      <c r="AW128" s="242"/>
      <c r="AX128" s="242"/>
      <c r="AY128" s="349" t="s">
        <v>2532</v>
      </c>
      <c r="BA128" s="21" t="str">
        <f>VLOOKUP(表1[[#This Row],[Pers.no.]],'[6]Person Detail'!$B:$L,11,0)</f>
        <v>&lt;50</v>
      </c>
      <c r="BB128" s="404">
        <f>VLOOKUP(表1[[#This Row],[Pers.no.]],'[6]Person Detail'!$B:$R,17,0)</f>
        <v>0.56692773680075026</v>
      </c>
      <c r="BC128" s="404">
        <f>VLOOKUP(表1[[#This Row],[Pers.no.]],'[6]Person Detail'!$B:$W,21,0)</f>
        <v>0.72740576929331036</v>
      </c>
      <c r="BD128" s="404">
        <f>VLOOKUP(表1[[#This Row],[Pers.no.]],'[6]Person Detail'!$B:$W,22,0)</f>
        <v>0.73930905695611582</v>
      </c>
    </row>
    <row r="129" spans="1:56" ht="19.95" customHeight="1">
      <c r="A129" s="458"/>
      <c r="B129" s="5" t="s">
        <v>562</v>
      </c>
      <c r="C129" s="5">
        <v>1133009</v>
      </c>
      <c r="D129" s="5" t="s">
        <v>750</v>
      </c>
      <c r="E129" s="5" t="s">
        <v>751</v>
      </c>
      <c r="F129" s="5" t="s">
        <v>54</v>
      </c>
      <c r="G129" s="5" t="s">
        <v>55</v>
      </c>
      <c r="H129" s="5" t="s">
        <v>736</v>
      </c>
      <c r="I129" s="5" t="s">
        <v>752</v>
      </c>
      <c r="J129" s="5" t="s">
        <v>753</v>
      </c>
      <c r="K129" s="6">
        <v>40183</v>
      </c>
      <c r="L129" s="5" t="s">
        <v>80</v>
      </c>
      <c r="M129" s="5" t="s">
        <v>754</v>
      </c>
      <c r="N129" s="5" t="s">
        <v>66</v>
      </c>
      <c r="O129" s="7">
        <v>2</v>
      </c>
      <c r="P129" s="7">
        <v>3</v>
      </c>
      <c r="Q129" s="350">
        <v>10545</v>
      </c>
      <c r="R129" s="361">
        <v>0.03</v>
      </c>
      <c r="S129" s="352">
        <v>316</v>
      </c>
      <c r="T129" s="361">
        <v>0</v>
      </c>
      <c r="U129" s="352">
        <v>0</v>
      </c>
      <c r="V129" s="361">
        <v>2.9966808914177336E-2</v>
      </c>
      <c r="W129" s="352">
        <v>316</v>
      </c>
      <c r="X129" s="352">
        <v>10861</v>
      </c>
      <c r="Y129" s="353">
        <v>10545</v>
      </c>
      <c r="Z129" s="354">
        <v>0</v>
      </c>
      <c r="AA129" s="362">
        <v>0</v>
      </c>
      <c r="AB129" s="363" t="s">
        <v>403</v>
      </c>
      <c r="AC129" s="357"/>
      <c r="AD129" s="357"/>
      <c r="AE129" s="357"/>
      <c r="AF129" s="364"/>
      <c r="AG129" s="350">
        <v>0</v>
      </c>
      <c r="AH129" s="359">
        <v>10545</v>
      </c>
      <c r="AI129" s="18">
        <v>0</v>
      </c>
      <c r="AJ129" s="365">
        <v>0</v>
      </c>
      <c r="AK129" s="20">
        <v>14</v>
      </c>
      <c r="AL129" s="20">
        <v>450</v>
      </c>
      <c r="AM129" s="20"/>
      <c r="AN129" s="20">
        <v>688</v>
      </c>
      <c r="AO129" s="20">
        <v>153718</v>
      </c>
      <c r="AP129" s="7">
        <v>3</v>
      </c>
      <c r="AQ129" s="20"/>
      <c r="AR129" s="21" t="s">
        <v>2083</v>
      </c>
      <c r="AS129" s="21" t="s">
        <v>2083</v>
      </c>
      <c r="AT129" s="5" t="s">
        <v>733</v>
      </c>
      <c r="AU129" s="5" t="s">
        <v>261</v>
      </c>
      <c r="AV129" s="5" t="s">
        <v>374</v>
      </c>
      <c r="AW129" s="21"/>
      <c r="AX129" s="21"/>
      <c r="AY129" s="145" t="s">
        <v>2532</v>
      </c>
      <c r="BA129" s="21" t="str">
        <f>VLOOKUP(表1[[#This Row],[Pers.no.]],'[6]Person Detail'!$B:$L,11,0)</f>
        <v>0</v>
      </c>
      <c r="BB129" s="404">
        <f>VLOOKUP(表1[[#This Row],[Pers.no.]],'[6]Person Detail'!$B:$R,17,0)</f>
        <v>0.81481481481481477</v>
      </c>
      <c r="BC129" s="404">
        <f>VLOOKUP(表1[[#This Row],[Pers.no.]],'[6]Person Detail'!$B:$W,21,0)</f>
        <v>0.81654294803817606</v>
      </c>
      <c r="BD129" s="404">
        <f>VLOOKUP(表1[[#This Row],[Pers.no.]],'[6]Person Detail'!$B:$W,22,0)</f>
        <v>0.80370895824888533</v>
      </c>
    </row>
    <row r="130" spans="1:56" ht="19.95" customHeight="1">
      <c r="A130" s="458"/>
      <c r="B130" s="5" t="s">
        <v>562</v>
      </c>
      <c r="C130" s="5">
        <v>1332022</v>
      </c>
      <c r="D130" s="5" t="s">
        <v>758</v>
      </c>
      <c r="E130" s="5" t="s">
        <v>759</v>
      </c>
      <c r="F130" s="5" t="s">
        <v>54</v>
      </c>
      <c r="G130" s="5" t="s">
        <v>55</v>
      </c>
      <c r="H130" s="5" t="s">
        <v>736</v>
      </c>
      <c r="I130" s="5" t="s">
        <v>752</v>
      </c>
      <c r="J130" s="5" t="s">
        <v>753</v>
      </c>
      <c r="K130" s="6">
        <v>37186</v>
      </c>
      <c r="L130" s="5" t="s">
        <v>80</v>
      </c>
      <c r="M130" s="5" t="s">
        <v>760</v>
      </c>
      <c r="N130" s="5" t="s">
        <v>66</v>
      </c>
      <c r="O130" s="7">
        <v>2</v>
      </c>
      <c r="P130" s="7">
        <v>3</v>
      </c>
      <c r="Q130" s="350">
        <v>9000</v>
      </c>
      <c r="R130" s="361">
        <v>3.5000000000000003E-2</v>
      </c>
      <c r="S130" s="352">
        <v>315</v>
      </c>
      <c r="T130" s="361">
        <v>0</v>
      </c>
      <c r="U130" s="352">
        <v>0</v>
      </c>
      <c r="V130" s="361">
        <v>3.5000000000000003E-2</v>
      </c>
      <c r="W130" s="352">
        <v>315</v>
      </c>
      <c r="X130" s="352">
        <v>9315</v>
      </c>
      <c r="Y130" s="353">
        <v>9000</v>
      </c>
      <c r="Z130" s="354">
        <v>0</v>
      </c>
      <c r="AA130" s="362">
        <v>0</v>
      </c>
      <c r="AB130" s="363" t="s">
        <v>2551</v>
      </c>
      <c r="AC130" s="357"/>
      <c r="AD130" s="357"/>
      <c r="AE130" s="357"/>
      <c r="AF130" s="364"/>
      <c r="AG130" s="350">
        <v>0</v>
      </c>
      <c r="AH130" s="359">
        <v>9000</v>
      </c>
      <c r="AI130" s="18">
        <v>0</v>
      </c>
      <c r="AJ130" s="365">
        <v>0</v>
      </c>
      <c r="AK130" s="20">
        <v>14</v>
      </c>
      <c r="AL130" s="20">
        <v>1580</v>
      </c>
      <c r="AM130" s="20"/>
      <c r="AN130" s="20">
        <v>688</v>
      </c>
      <c r="AO130" s="20">
        <v>145648</v>
      </c>
      <c r="AP130" s="7">
        <v>3</v>
      </c>
      <c r="AQ130" s="20"/>
      <c r="AR130" s="21" t="s">
        <v>2083</v>
      </c>
      <c r="AS130" s="21" t="s">
        <v>2083</v>
      </c>
      <c r="AT130" s="5" t="s">
        <v>733</v>
      </c>
      <c r="AU130" s="5" t="s">
        <v>261</v>
      </c>
      <c r="AV130" s="5" t="s">
        <v>374</v>
      </c>
      <c r="AW130" s="21"/>
      <c r="AX130" s="21"/>
      <c r="AY130" s="349" t="s">
        <v>2532</v>
      </c>
      <c r="BA130" s="21" t="str">
        <f>VLOOKUP(表1[[#This Row],[Pers.no.]],'[6]Person Detail'!$B:$L,11,0)</f>
        <v>50-70</v>
      </c>
      <c r="BB130" s="404">
        <f>VLOOKUP(表1[[#This Row],[Pers.no.]],'[6]Person Detail'!$B:$R,17,0)</f>
        <v>0.83605209914011125</v>
      </c>
      <c r="BC130" s="404">
        <f>VLOOKUP(表1[[#This Row],[Pers.no.]],'[6]Person Detail'!$B:$W,21,0)</f>
        <v>0.8816214954828816</v>
      </c>
      <c r="BD130" s="404">
        <f>VLOOKUP(表1[[#This Row],[Pers.no.]],'[6]Person Detail'!$B:$W,22,0)</f>
        <v>0.88132522324317331</v>
      </c>
    </row>
    <row r="131" spans="1:56" ht="19.95" customHeight="1">
      <c r="A131" s="458"/>
      <c r="B131" s="5" t="s">
        <v>562</v>
      </c>
      <c r="C131" s="5">
        <v>11017464</v>
      </c>
      <c r="D131" s="5" t="s">
        <v>2165</v>
      </c>
      <c r="E131" s="5" t="s">
        <v>2166</v>
      </c>
      <c r="F131" s="5" t="s">
        <v>54</v>
      </c>
      <c r="G131" s="5" t="s">
        <v>55</v>
      </c>
      <c r="H131" s="5" t="s">
        <v>2146</v>
      </c>
      <c r="I131" s="5" t="s">
        <v>2167</v>
      </c>
      <c r="J131" s="5" t="s">
        <v>2168</v>
      </c>
      <c r="K131" s="6">
        <v>42993</v>
      </c>
      <c r="L131" s="5" t="s">
        <v>340</v>
      </c>
      <c r="M131" s="5" t="s">
        <v>2169</v>
      </c>
      <c r="N131" s="5" t="s">
        <v>341</v>
      </c>
      <c r="O131" s="7">
        <v>2</v>
      </c>
      <c r="P131" s="7">
        <v>3</v>
      </c>
      <c r="Q131" s="350">
        <v>44400</v>
      </c>
      <c r="R131" s="361">
        <v>2.5000000000000001E-2</v>
      </c>
      <c r="S131" s="352">
        <v>1110</v>
      </c>
      <c r="T131" s="361">
        <v>0</v>
      </c>
      <c r="U131" s="352">
        <v>0</v>
      </c>
      <c r="V131" s="361">
        <v>2.5000000000000001E-2</v>
      </c>
      <c r="W131" s="352">
        <v>1110</v>
      </c>
      <c r="X131" s="352">
        <v>45510</v>
      </c>
      <c r="Y131" s="353">
        <v>44400</v>
      </c>
      <c r="Z131" s="354">
        <v>0</v>
      </c>
      <c r="AA131" s="362">
        <v>0</v>
      </c>
      <c r="AB131" s="363" t="s">
        <v>400</v>
      </c>
      <c r="AC131" s="357"/>
      <c r="AD131" s="357"/>
      <c r="AE131" s="357"/>
      <c r="AF131" s="364"/>
      <c r="AG131" s="350">
        <v>0</v>
      </c>
      <c r="AH131" s="359">
        <v>44400</v>
      </c>
      <c r="AI131" s="18">
        <v>0</v>
      </c>
      <c r="AJ131" s="365">
        <v>0</v>
      </c>
      <c r="AK131" s="20">
        <v>14</v>
      </c>
      <c r="AL131" s="20">
        <v>450</v>
      </c>
      <c r="AM131" s="20">
        <v>1000</v>
      </c>
      <c r="AN131" s="20">
        <v>688</v>
      </c>
      <c r="AO131" s="20">
        <v>639688</v>
      </c>
      <c r="AP131" s="7">
        <v>3</v>
      </c>
      <c r="AQ131" s="20"/>
      <c r="AR131" s="21"/>
      <c r="AS131" s="21" t="s">
        <v>179</v>
      </c>
      <c r="AT131" s="5" t="s">
        <v>2158</v>
      </c>
      <c r="AU131" s="5" t="s">
        <v>2159</v>
      </c>
      <c r="AV131" s="5" t="s">
        <v>62</v>
      </c>
      <c r="AW131" s="21"/>
      <c r="AX131" s="21"/>
      <c r="AY131" s="145" t="s">
        <v>2532</v>
      </c>
      <c r="BA131" s="21" t="str">
        <f>VLOOKUP(表1[[#This Row],[Pers.no.]],'[6]Person Detail'!$B:$L,11,0)</f>
        <v>0</v>
      </c>
      <c r="BB131" s="404">
        <f>VLOOKUP(表1[[#This Row],[Pers.no.]],'[6]Person Detail'!$B:$R,17,0)</f>
        <v>0.79185185185185181</v>
      </c>
      <c r="BC131" s="404">
        <f>VLOOKUP(表1[[#This Row],[Pers.no.]],'[6]Person Detail'!$B:$W,21,0)</f>
        <v>0.7935312831389183</v>
      </c>
      <c r="BD131" s="404">
        <f>VLOOKUP(表1[[#This Row],[Pers.no.]],'[6]Person Detail'!$B:$W,22,0)</f>
        <v>0.75830968788001618</v>
      </c>
    </row>
    <row r="132" spans="1:56" ht="19.95" customHeight="1">
      <c r="A132" s="458"/>
      <c r="B132" s="5" t="s">
        <v>562</v>
      </c>
      <c r="C132" s="5">
        <v>1120400</v>
      </c>
      <c r="D132" s="5" t="s">
        <v>2170</v>
      </c>
      <c r="E132" s="5" t="s">
        <v>2171</v>
      </c>
      <c r="F132" s="5" t="s">
        <v>54</v>
      </c>
      <c r="G132" s="5" t="s">
        <v>55</v>
      </c>
      <c r="H132" s="5" t="s">
        <v>2146</v>
      </c>
      <c r="I132" s="5" t="s">
        <v>2172</v>
      </c>
      <c r="J132" s="5" t="s">
        <v>2173</v>
      </c>
      <c r="K132" s="6">
        <v>45989</v>
      </c>
      <c r="L132" s="5" t="s">
        <v>340</v>
      </c>
      <c r="M132" s="5" t="s">
        <v>189</v>
      </c>
      <c r="N132" s="5" t="s">
        <v>341</v>
      </c>
      <c r="O132" s="7">
        <v>2</v>
      </c>
      <c r="P132" s="7" t="s">
        <v>287</v>
      </c>
      <c r="Q132" s="350">
        <v>40000</v>
      </c>
      <c r="R132" s="361">
        <v>2.5000000000000001E-2</v>
      </c>
      <c r="S132" s="352">
        <v>1000</v>
      </c>
      <c r="T132" s="361">
        <v>0</v>
      </c>
      <c r="U132" s="352">
        <v>0</v>
      </c>
      <c r="V132" s="361">
        <v>2.5000000000000001E-2</v>
      </c>
      <c r="W132" s="352">
        <v>1000</v>
      </c>
      <c r="X132" s="352">
        <v>41000</v>
      </c>
      <c r="Y132" s="353">
        <v>40000</v>
      </c>
      <c r="Z132" s="354">
        <v>0</v>
      </c>
      <c r="AA132" s="362">
        <v>0</v>
      </c>
      <c r="AB132" s="363" t="s">
        <v>400</v>
      </c>
      <c r="AC132" s="357"/>
      <c r="AD132" s="357"/>
      <c r="AE132" s="357"/>
      <c r="AF132" s="364"/>
      <c r="AG132" s="350">
        <v>0</v>
      </c>
      <c r="AH132" s="359">
        <v>40000</v>
      </c>
      <c r="AI132" s="18">
        <v>0</v>
      </c>
      <c r="AJ132" s="365">
        <v>0</v>
      </c>
      <c r="AK132" s="20">
        <v>14</v>
      </c>
      <c r="AL132" s="20">
        <v>9050</v>
      </c>
      <c r="AM132" s="20">
        <v>1000</v>
      </c>
      <c r="AN132" s="20">
        <v>688</v>
      </c>
      <c r="AO132" s="20">
        <v>681288</v>
      </c>
      <c r="AP132" s="7" t="e">
        <v>#N/A</v>
      </c>
      <c r="AQ132" s="20"/>
      <c r="AR132" s="21"/>
      <c r="AS132" s="21" t="s">
        <v>2174</v>
      </c>
      <c r="AT132" s="5" t="s">
        <v>2158</v>
      </c>
      <c r="AU132" s="5" t="s">
        <v>2159</v>
      </c>
      <c r="AV132" s="5" t="s">
        <v>62</v>
      </c>
      <c r="AW132" s="21"/>
      <c r="AX132" s="21"/>
      <c r="AY132" s="349" t="s">
        <v>2532</v>
      </c>
      <c r="BA132" s="21" t="str">
        <f>VLOOKUP(表1[[#This Row],[Pers.no.]],'[6]Person Detail'!$B:$L,11,0)</f>
        <v>70-90</v>
      </c>
      <c r="BB132" s="404">
        <f>VLOOKUP(表1[[#This Row],[Pers.no.]],'[6]Person Detail'!$B:$R,17,0)</f>
        <v>0.93278958017197777</v>
      </c>
      <c r="BC132" s="404">
        <f>VLOOKUP(表1[[#This Row],[Pers.no.]],'[6]Person Detail'!$B:$W,21,0)</f>
        <v>0.98363169650298365</v>
      </c>
      <c r="BD132" s="404">
        <f>VLOOKUP(表1[[#This Row],[Pers.no.]],'[6]Person Detail'!$B:$W,22,0)</f>
        <v>0.9950821793710366</v>
      </c>
    </row>
    <row r="133" spans="1:56" ht="19.95" customHeight="1">
      <c r="A133" s="458"/>
      <c r="B133" s="5" t="s">
        <v>562</v>
      </c>
      <c r="C133" s="5">
        <v>1119108</v>
      </c>
      <c r="D133" s="5" t="s">
        <v>2177</v>
      </c>
      <c r="E133" s="5" t="s">
        <v>2178</v>
      </c>
      <c r="F133" s="5" t="s">
        <v>54</v>
      </c>
      <c r="G133" s="5" t="s">
        <v>55</v>
      </c>
      <c r="H133" s="5" t="s">
        <v>2146</v>
      </c>
      <c r="I133" s="5" t="s">
        <v>2179</v>
      </c>
      <c r="J133" s="5" t="s">
        <v>2180</v>
      </c>
      <c r="K133" s="6">
        <v>38201</v>
      </c>
      <c r="L133" s="5" t="s">
        <v>80</v>
      </c>
      <c r="M133" s="5" t="s">
        <v>2181</v>
      </c>
      <c r="N133" s="5" t="s">
        <v>66</v>
      </c>
      <c r="O133" s="7">
        <v>2</v>
      </c>
      <c r="P133" s="7">
        <v>3</v>
      </c>
      <c r="Q133" s="350">
        <v>15234</v>
      </c>
      <c r="R133" s="361">
        <v>0.03</v>
      </c>
      <c r="S133" s="352">
        <v>457</v>
      </c>
      <c r="T133" s="361">
        <v>0</v>
      </c>
      <c r="U133" s="352">
        <v>0</v>
      </c>
      <c r="V133" s="361">
        <v>2.9998687147170803E-2</v>
      </c>
      <c r="W133" s="352">
        <v>457</v>
      </c>
      <c r="X133" s="352">
        <v>15691</v>
      </c>
      <c r="Y133" s="353">
        <v>15234</v>
      </c>
      <c r="Z133" s="354">
        <v>0</v>
      </c>
      <c r="AA133" s="362">
        <v>0</v>
      </c>
      <c r="AB133" s="363" t="s">
        <v>403</v>
      </c>
      <c r="AC133" s="357"/>
      <c r="AD133" s="357"/>
      <c r="AE133" s="357"/>
      <c r="AF133" s="364"/>
      <c r="AG133" s="350">
        <v>0</v>
      </c>
      <c r="AH133" s="359">
        <v>15234</v>
      </c>
      <c r="AI133" s="18">
        <v>0</v>
      </c>
      <c r="AJ133" s="365">
        <v>0</v>
      </c>
      <c r="AK133" s="20">
        <v>14</v>
      </c>
      <c r="AL133" s="20">
        <v>600</v>
      </c>
      <c r="AM133" s="20"/>
      <c r="AN133" s="20">
        <v>688</v>
      </c>
      <c r="AO133" s="20">
        <v>221164</v>
      </c>
      <c r="AP133" s="7">
        <v>3</v>
      </c>
      <c r="AQ133" s="20"/>
      <c r="AR133" s="21"/>
      <c r="AS133" s="21" t="s">
        <v>179</v>
      </c>
      <c r="AT133" s="5" t="s">
        <v>2158</v>
      </c>
      <c r="AU133" s="5" t="s">
        <v>2159</v>
      </c>
      <c r="AV133" s="5" t="s">
        <v>62</v>
      </c>
      <c r="AW133" s="21"/>
      <c r="AX133" s="21"/>
      <c r="AY133" s="145" t="s">
        <v>2532</v>
      </c>
      <c r="BA133" s="21" t="str">
        <f>VLOOKUP(表1[[#This Row],[Pers.no.]],'[6]Person Detail'!$B:$L,11,0)</f>
        <v>70-90</v>
      </c>
      <c r="BB133" s="404">
        <f>VLOOKUP(表1[[#This Row],[Pers.no.]],'[6]Person Detail'!$B:$R,17,0)</f>
        <v>0.87894179894179891</v>
      </c>
      <c r="BC133" s="404">
        <f>VLOOKUP(表1[[#This Row],[Pers.no.]],'[6]Person Detail'!$B:$W,21,0)</f>
        <v>0.88080593849416755</v>
      </c>
      <c r="BD133" s="404">
        <f>VLOOKUP(表1[[#This Row],[Pers.no.]],'[6]Person Detail'!$B:$W,22,0)</f>
        <v>0.90727604377786786</v>
      </c>
    </row>
    <row r="134" spans="1:56" ht="19.95" customHeight="1">
      <c r="A134" s="458"/>
      <c r="B134" s="5" t="s">
        <v>562</v>
      </c>
      <c r="C134" s="5">
        <v>1120097</v>
      </c>
      <c r="D134" s="5" t="s">
        <v>2185</v>
      </c>
      <c r="E134" s="5" t="s">
        <v>2186</v>
      </c>
      <c r="F134" s="5" t="s">
        <v>54</v>
      </c>
      <c r="G134" s="5" t="s">
        <v>55</v>
      </c>
      <c r="H134" s="5" t="s">
        <v>2146</v>
      </c>
      <c r="I134" s="5" t="s">
        <v>2187</v>
      </c>
      <c r="J134" s="5" t="s">
        <v>2188</v>
      </c>
      <c r="K134" s="6">
        <v>45063</v>
      </c>
      <c r="L134" s="5" t="s">
        <v>150</v>
      </c>
      <c r="M134" s="5" t="s">
        <v>2189</v>
      </c>
      <c r="N134" s="5" t="s">
        <v>59</v>
      </c>
      <c r="O134" s="7">
        <v>2</v>
      </c>
      <c r="P134" s="7">
        <v>3</v>
      </c>
      <c r="Q134" s="350">
        <v>23924</v>
      </c>
      <c r="R134" s="361">
        <v>2.5000000000000001E-2</v>
      </c>
      <c r="S134" s="352">
        <v>598</v>
      </c>
      <c r="T134" s="361">
        <v>0</v>
      </c>
      <c r="U134" s="352">
        <v>0</v>
      </c>
      <c r="V134" s="361">
        <v>2.499582009697375E-2</v>
      </c>
      <c r="W134" s="352">
        <v>598</v>
      </c>
      <c r="X134" s="352">
        <v>24522</v>
      </c>
      <c r="Y134" s="353">
        <v>23924</v>
      </c>
      <c r="Z134" s="354">
        <v>0</v>
      </c>
      <c r="AA134" s="362">
        <v>0</v>
      </c>
      <c r="AB134" s="363" t="s">
        <v>400</v>
      </c>
      <c r="AC134" s="357"/>
      <c r="AD134" s="357"/>
      <c r="AE134" s="357"/>
      <c r="AF134" s="364"/>
      <c r="AG134" s="350">
        <v>0</v>
      </c>
      <c r="AH134" s="359">
        <v>23924</v>
      </c>
      <c r="AI134" s="18">
        <v>0</v>
      </c>
      <c r="AJ134" s="365">
        <v>0</v>
      </c>
      <c r="AK134" s="20">
        <v>14</v>
      </c>
      <c r="AL134" s="20">
        <v>450</v>
      </c>
      <c r="AM134" s="20"/>
      <c r="AN134" s="20">
        <v>688</v>
      </c>
      <c r="AO134" s="20">
        <v>341024</v>
      </c>
      <c r="AP134" s="7">
        <v>4</v>
      </c>
      <c r="AQ134" s="20"/>
      <c r="AR134" s="21"/>
      <c r="AS134" s="21" t="s">
        <v>179</v>
      </c>
      <c r="AT134" s="5" t="s">
        <v>2158</v>
      </c>
      <c r="AU134" s="5" t="s">
        <v>2159</v>
      </c>
      <c r="AV134" s="5" t="s">
        <v>62</v>
      </c>
      <c r="AW134" s="21"/>
      <c r="AX134" s="21"/>
      <c r="AY134" s="349" t="s">
        <v>2532</v>
      </c>
      <c r="BA134" s="21" t="str">
        <f>VLOOKUP(表1[[#This Row],[Pers.no.]],'[6]Person Detail'!$B:$L,11,0)</f>
        <v>70-90</v>
      </c>
      <c r="BB134" s="404">
        <f>VLOOKUP(表1[[#This Row],[Pers.no.]],'[6]Person Detail'!$B:$R,17,0)</f>
        <v>0.95011126846044913</v>
      </c>
      <c r="BC134" s="404">
        <f>VLOOKUP(表1[[#This Row],[Pers.no.]],'[6]Person Detail'!$B:$W,21,0)</f>
        <v>1.013421949851107</v>
      </c>
      <c r="BD134" s="404">
        <f>VLOOKUP(表1[[#This Row],[Pers.no.]],'[6]Person Detail'!$B:$W,22,0)</f>
        <v>0.98669412976313076</v>
      </c>
    </row>
    <row r="135" spans="1:56" ht="19.95" customHeight="1">
      <c r="A135" s="458"/>
      <c r="B135" s="5" t="s">
        <v>562</v>
      </c>
      <c r="C135" s="5">
        <v>1120261</v>
      </c>
      <c r="D135" s="5" t="s">
        <v>2190</v>
      </c>
      <c r="E135" s="5" t="s">
        <v>1258</v>
      </c>
      <c r="F135" s="5" t="s">
        <v>54</v>
      </c>
      <c r="G135" s="5" t="s">
        <v>55</v>
      </c>
      <c r="H135" s="5" t="s">
        <v>2146</v>
      </c>
      <c r="I135" s="5" t="s">
        <v>2187</v>
      </c>
      <c r="J135" s="5" t="s">
        <v>2188</v>
      </c>
      <c r="K135" s="6">
        <v>44057</v>
      </c>
      <c r="L135" s="5" t="s">
        <v>87</v>
      </c>
      <c r="M135" s="5" t="s">
        <v>87</v>
      </c>
      <c r="N135" s="5" t="s">
        <v>89</v>
      </c>
      <c r="O135" s="7">
        <v>2</v>
      </c>
      <c r="P135" s="7">
        <v>3</v>
      </c>
      <c r="Q135" s="350">
        <v>9602</v>
      </c>
      <c r="R135" s="361">
        <v>2.5000000000000001E-2</v>
      </c>
      <c r="S135" s="352">
        <v>240</v>
      </c>
      <c r="T135" s="361">
        <v>0</v>
      </c>
      <c r="U135" s="352">
        <v>0</v>
      </c>
      <c r="V135" s="361">
        <v>2.4994792751510102E-2</v>
      </c>
      <c r="W135" s="352">
        <v>240</v>
      </c>
      <c r="X135" s="352">
        <v>9842</v>
      </c>
      <c r="Y135" s="353">
        <v>9602</v>
      </c>
      <c r="Z135" s="354">
        <v>0</v>
      </c>
      <c r="AA135" s="362">
        <v>0</v>
      </c>
      <c r="AB135" s="363" t="s">
        <v>400</v>
      </c>
      <c r="AC135" s="357"/>
      <c r="AD135" s="357"/>
      <c r="AE135" s="357"/>
      <c r="AF135" s="364"/>
      <c r="AG135" s="350">
        <v>0</v>
      </c>
      <c r="AH135" s="359">
        <v>9602</v>
      </c>
      <c r="AI135" s="18">
        <v>0</v>
      </c>
      <c r="AJ135" s="365">
        <v>0</v>
      </c>
      <c r="AK135" s="20">
        <v>14</v>
      </c>
      <c r="AL135" s="20">
        <v>850</v>
      </c>
      <c r="AM135" s="20"/>
      <c r="AN135" s="20">
        <v>688</v>
      </c>
      <c r="AO135" s="20">
        <v>145316</v>
      </c>
      <c r="AP135" s="7">
        <v>4</v>
      </c>
      <c r="AQ135" s="20"/>
      <c r="AR135" s="21"/>
      <c r="AS135" s="21" t="s">
        <v>179</v>
      </c>
      <c r="AT135" s="5" t="s">
        <v>2158</v>
      </c>
      <c r="AU135" s="5" t="s">
        <v>2159</v>
      </c>
      <c r="AV135" s="5" t="s">
        <v>62</v>
      </c>
      <c r="AW135" s="21"/>
      <c r="AX135" s="21"/>
      <c r="AY135" s="145" t="s">
        <v>2532</v>
      </c>
      <c r="BA135" s="21" t="str">
        <f>VLOOKUP(表1[[#This Row],[Pers.no.]],'[6]Person Detail'!$B:$L,11,0)</f>
        <v>70-90</v>
      </c>
      <c r="BB135" s="404">
        <f>VLOOKUP(表1[[#This Row],[Pers.no.]],'[6]Person Detail'!$B:$R,17,0)</f>
        <v>1.0658201058201058</v>
      </c>
      <c r="BC135" s="404">
        <f>VLOOKUP(表1[[#This Row],[Pers.no.]],'[6]Person Detail'!$B:$W,21,0)</f>
        <v>1.0680805938494167</v>
      </c>
      <c r="BD135" s="404">
        <f>VLOOKUP(表1[[#This Row],[Pers.no.]],'[6]Person Detail'!$B:$W,22,0)</f>
        <v>1.0410417511147143</v>
      </c>
    </row>
    <row r="136" spans="1:56" ht="19.95" customHeight="1">
      <c r="A136" s="458"/>
      <c r="B136" s="5" t="s">
        <v>562</v>
      </c>
      <c r="C136" s="5">
        <v>1120397</v>
      </c>
      <c r="D136" s="5" t="s">
        <v>2194</v>
      </c>
      <c r="E136" s="5" t="s">
        <v>2195</v>
      </c>
      <c r="F136" s="5" t="s">
        <v>54</v>
      </c>
      <c r="G136" s="5" t="s">
        <v>55</v>
      </c>
      <c r="H136" s="5" t="s">
        <v>2146</v>
      </c>
      <c r="I136" s="5" t="s">
        <v>2146</v>
      </c>
      <c r="J136" s="5" t="s">
        <v>2173</v>
      </c>
      <c r="K136" s="6">
        <v>45840</v>
      </c>
      <c r="L136" s="5" t="s">
        <v>110</v>
      </c>
      <c r="M136" s="5" t="s">
        <v>1346</v>
      </c>
      <c r="N136" s="5" t="s">
        <v>89</v>
      </c>
      <c r="O136" s="7">
        <v>2</v>
      </c>
      <c r="P136" s="7">
        <v>3</v>
      </c>
      <c r="Q136" s="350">
        <v>10500</v>
      </c>
      <c r="R136" s="361">
        <v>2.5000000000000001E-2</v>
      </c>
      <c r="S136" s="352">
        <v>263</v>
      </c>
      <c r="T136" s="361">
        <v>0</v>
      </c>
      <c r="U136" s="352">
        <v>0</v>
      </c>
      <c r="V136" s="361">
        <v>2.5047619047619048E-2</v>
      </c>
      <c r="W136" s="352">
        <v>263</v>
      </c>
      <c r="X136" s="352">
        <v>10763</v>
      </c>
      <c r="Y136" s="353">
        <v>10500</v>
      </c>
      <c r="Z136" s="354">
        <v>0</v>
      </c>
      <c r="AA136" s="362">
        <v>0</v>
      </c>
      <c r="AB136" s="363" t="s">
        <v>505</v>
      </c>
      <c r="AC136" s="357"/>
      <c r="AD136" s="357"/>
      <c r="AE136" s="357"/>
      <c r="AF136" s="364"/>
      <c r="AG136" s="350">
        <v>0</v>
      </c>
      <c r="AH136" s="359">
        <v>10500</v>
      </c>
      <c r="AI136" s="18">
        <v>0</v>
      </c>
      <c r="AJ136" s="365">
        <v>0</v>
      </c>
      <c r="AK136" s="20">
        <v>14</v>
      </c>
      <c r="AL136" s="20">
        <v>450</v>
      </c>
      <c r="AM136" s="20"/>
      <c r="AN136" s="20">
        <v>688</v>
      </c>
      <c r="AO136" s="20">
        <v>153088</v>
      </c>
      <c r="AP136" s="7" t="e">
        <v>#N/A</v>
      </c>
      <c r="AQ136" s="20"/>
      <c r="AR136" s="21"/>
      <c r="AS136" s="21" t="s">
        <v>179</v>
      </c>
      <c r="AT136" s="5" t="s">
        <v>2158</v>
      </c>
      <c r="AU136" s="5" t="s">
        <v>2159</v>
      </c>
      <c r="AV136" s="5" t="s">
        <v>62</v>
      </c>
      <c r="AW136" s="21"/>
      <c r="AX136" s="21"/>
      <c r="AY136" s="349" t="s">
        <v>2532</v>
      </c>
      <c r="BA136" s="21" t="str">
        <f>VLOOKUP(表1[[#This Row],[Pers.no.]],'[6]Person Detail'!$B:$L,11,0)</f>
        <v>70-90</v>
      </c>
      <c r="BB136" s="404">
        <f>VLOOKUP(表1[[#This Row],[Pers.no.]],'[6]Person Detail'!$B:$R,17,0)</f>
        <v>0.91262013151239252</v>
      </c>
      <c r="BC136" s="404">
        <f>VLOOKUP(表1[[#This Row],[Pers.no.]],'[6]Person Detail'!$B:$W,21,0)</f>
        <v>0.96236290295696236</v>
      </c>
      <c r="BD136" s="404">
        <f>VLOOKUP(表1[[#This Row],[Pers.no.]],'[6]Person Detail'!$B:$W,22,0)</f>
        <v>0.99197618739484927</v>
      </c>
    </row>
    <row r="137" spans="1:56" ht="19.95" customHeight="1">
      <c r="A137" s="458"/>
      <c r="B137" s="5" t="s">
        <v>562</v>
      </c>
      <c r="C137" s="5">
        <v>1610011</v>
      </c>
      <c r="D137" s="5" t="s">
        <v>2196</v>
      </c>
      <c r="E137" s="5" t="s">
        <v>2197</v>
      </c>
      <c r="F137" s="5" t="s">
        <v>54</v>
      </c>
      <c r="G137" s="5" t="s">
        <v>55</v>
      </c>
      <c r="H137" s="5" t="s">
        <v>2146</v>
      </c>
      <c r="I137" s="5" t="s">
        <v>2187</v>
      </c>
      <c r="J137" s="5" t="s">
        <v>2188</v>
      </c>
      <c r="K137" s="6">
        <v>37987</v>
      </c>
      <c r="L137" s="5" t="s">
        <v>105</v>
      </c>
      <c r="M137" s="5" t="s">
        <v>2198</v>
      </c>
      <c r="N137" s="5" t="s">
        <v>107</v>
      </c>
      <c r="O137" s="7">
        <v>2</v>
      </c>
      <c r="P137" s="7">
        <v>3</v>
      </c>
      <c r="Q137" s="350">
        <v>9388</v>
      </c>
      <c r="R137" s="361">
        <v>2.5000000000000001E-2</v>
      </c>
      <c r="S137" s="352">
        <v>235</v>
      </c>
      <c r="T137" s="361">
        <v>0</v>
      </c>
      <c r="U137" s="352">
        <v>0</v>
      </c>
      <c r="V137" s="361">
        <v>2.5031955688112485E-2</v>
      </c>
      <c r="W137" s="352">
        <v>235</v>
      </c>
      <c r="X137" s="352">
        <v>9623</v>
      </c>
      <c r="Y137" s="353">
        <v>9388</v>
      </c>
      <c r="Z137" s="354">
        <v>0</v>
      </c>
      <c r="AA137" s="362">
        <v>0</v>
      </c>
      <c r="AB137" s="363" t="s">
        <v>400</v>
      </c>
      <c r="AC137" s="357"/>
      <c r="AD137" s="357"/>
      <c r="AE137" s="357"/>
      <c r="AF137" s="364"/>
      <c r="AG137" s="350">
        <v>0</v>
      </c>
      <c r="AH137" s="359">
        <v>9388</v>
      </c>
      <c r="AI137" s="18">
        <v>0</v>
      </c>
      <c r="AJ137" s="365">
        <v>0</v>
      </c>
      <c r="AK137" s="20">
        <v>14</v>
      </c>
      <c r="AL137" s="20">
        <v>450</v>
      </c>
      <c r="AM137" s="20"/>
      <c r="AN137" s="20">
        <v>688</v>
      </c>
      <c r="AO137" s="20">
        <v>137520</v>
      </c>
      <c r="AP137" s="7">
        <v>3</v>
      </c>
      <c r="AQ137" s="20"/>
      <c r="AR137" s="21"/>
      <c r="AS137" s="21" t="s">
        <v>179</v>
      </c>
      <c r="AT137" s="5" t="s">
        <v>2158</v>
      </c>
      <c r="AU137" s="5" t="s">
        <v>2159</v>
      </c>
      <c r="AV137" s="5" t="s">
        <v>62</v>
      </c>
      <c r="AW137" s="21"/>
      <c r="AX137" s="21"/>
      <c r="AY137" s="145" t="s">
        <v>2532</v>
      </c>
      <c r="BA137" s="21" t="str">
        <f>VLOOKUP(表1[[#This Row],[Pers.no.]],'[6]Person Detail'!$B:$L,11,0)</f>
        <v>50-70</v>
      </c>
      <c r="BB137" s="404">
        <f>VLOOKUP(表1[[#This Row],[Pers.no.]],'[6]Person Detail'!$B:$R,17,0)</f>
        <v>0.924973544973545</v>
      </c>
      <c r="BC137" s="404">
        <f>VLOOKUP(表1[[#This Row],[Pers.no.]],'[6]Person Detail'!$B:$W,21,0)</f>
        <v>0.92693531283138919</v>
      </c>
      <c r="BD137" s="404">
        <f>VLOOKUP(表1[[#This Row],[Pers.no.]],'[6]Person Detail'!$B:$W,22,0)</f>
        <v>0.9120389136603162</v>
      </c>
    </row>
    <row r="138" spans="1:56" ht="19.95" customHeight="1">
      <c r="A138" s="458"/>
      <c r="B138" s="5" t="s">
        <v>562</v>
      </c>
      <c r="C138" s="5">
        <v>1120127</v>
      </c>
      <c r="D138" s="5" t="s">
        <v>2263</v>
      </c>
      <c r="E138" s="5" t="s">
        <v>2264</v>
      </c>
      <c r="F138" s="5" t="s">
        <v>54</v>
      </c>
      <c r="G138" s="5" t="s">
        <v>55</v>
      </c>
      <c r="H138" s="5" t="s">
        <v>2146</v>
      </c>
      <c r="I138" s="5" t="s">
        <v>2239</v>
      </c>
      <c r="J138" s="5" t="s">
        <v>2240</v>
      </c>
      <c r="K138" s="6">
        <v>40634</v>
      </c>
      <c r="L138" s="5" t="s">
        <v>87</v>
      </c>
      <c r="M138" s="5" t="s">
        <v>2265</v>
      </c>
      <c r="N138" s="5" t="s">
        <v>89</v>
      </c>
      <c r="O138" s="7">
        <v>2</v>
      </c>
      <c r="P138" s="7">
        <v>3</v>
      </c>
      <c r="Q138" s="350">
        <v>11695</v>
      </c>
      <c r="R138" s="361">
        <v>2.5000000000000001E-2</v>
      </c>
      <c r="S138" s="352">
        <v>292</v>
      </c>
      <c r="T138" s="361">
        <v>0</v>
      </c>
      <c r="U138" s="352">
        <v>0</v>
      </c>
      <c r="V138" s="361">
        <v>2.4967935014963659E-2</v>
      </c>
      <c r="W138" s="352">
        <v>292</v>
      </c>
      <c r="X138" s="352">
        <v>11987</v>
      </c>
      <c r="Y138" s="353">
        <v>11695</v>
      </c>
      <c r="Z138" s="354">
        <v>0</v>
      </c>
      <c r="AA138" s="362">
        <v>0</v>
      </c>
      <c r="AB138" s="363" t="s">
        <v>400</v>
      </c>
      <c r="AC138" s="357"/>
      <c r="AD138" s="357"/>
      <c r="AE138" s="357"/>
      <c r="AF138" s="364"/>
      <c r="AG138" s="350">
        <v>0</v>
      </c>
      <c r="AH138" s="359">
        <v>11695</v>
      </c>
      <c r="AI138" s="18">
        <v>0</v>
      </c>
      <c r="AJ138" s="365">
        <v>0</v>
      </c>
      <c r="AK138" s="20">
        <v>14</v>
      </c>
      <c r="AL138" s="20">
        <v>850</v>
      </c>
      <c r="AM138" s="20"/>
      <c r="AN138" s="20">
        <v>688</v>
      </c>
      <c r="AO138" s="20">
        <v>174618</v>
      </c>
      <c r="AP138" s="7">
        <v>3</v>
      </c>
      <c r="AQ138" s="20"/>
      <c r="AR138" s="21" t="s">
        <v>2266</v>
      </c>
      <c r="AS138" s="21" t="s">
        <v>179</v>
      </c>
      <c r="AT138" s="5" t="s">
        <v>2202</v>
      </c>
      <c r="AU138" s="5" t="s">
        <v>2203</v>
      </c>
      <c r="AV138" s="5" t="s">
        <v>425</v>
      </c>
      <c r="AW138" s="21"/>
      <c r="AX138" s="21"/>
      <c r="AY138" s="349" t="s">
        <v>2532</v>
      </c>
      <c r="BA138" s="21" t="str">
        <f>VLOOKUP(表1[[#This Row],[Pers.no.]],'[6]Person Detail'!$B:$L,11,0)</f>
        <v>&lt;50</v>
      </c>
      <c r="BB138" s="404">
        <f>VLOOKUP(表1[[#This Row],[Pers.no.]],'[6]Person Detail'!$B:$R,17,0)</f>
        <v>0.57479263605098119</v>
      </c>
      <c r="BC138" s="404">
        <f>VLOOKUP(表1[[#This Row],[Pers.no.]],'[6]Person Detail'!$B:$W,21,0)</f>
        <v>0.6130939536489578</v>
      </c>
      <c r="BD138" s="404">
        <f>VLOOKUP(表1[[#This Row],[Pers.no.]],'[6]Person Detail'!$B:$W,22,0)</f>
        <v>0.64263645726055618</v>
      </c>
    </row>
    <row r="139" spans="1:56" ht="19.95" customHeight="1">
      <c r="A139" s="458"/>
      <c r="B139" s="5" t="s">
        <v>562</v>
      </c>
      <c r="C139" s="5">
        <v>1120306</v>
      </c>
      <c r="D139" s="5" t="s">
        <v>2267</v>
      </c>
      <c r="E139" s="5" t="s">
        <v>2268</v>
      </c>
      <c r="F139" s="5" t="s">
        <v>54</v>
      </c>
      <c r="G139" s="5" t="s">
        <v>55</v>
      </c>
      <c r="H139" s="5" t="s">
        <v>2146</v>
      </c>
      <c r="I139" s="5" t="s">
        <v>2239</v>
      </c>
      <c r="J139" s="5" t="s">
        <v>2240</v>
      </c>
      <c r="K139" s="6">
        <v>44280</v>
      </c>
      <c r="L139" s="5" t="s">
        <v>105</v>
      </c>
      <c r="M139" s="5" t="s">
        <v>2269</v>
      </c>
      <c r="N139" s="5" t="s">
        <v>107</v>
      </c>
      <c r="O139" s="7">
        <v>2</v>
      </c>
      <c r="P139" s="7">
        <v>3</v>
      </c>
      <c r="Q139" s="350">
        <v>9195</v>
      </c>
      <c r="R139" s="361">
        <v>2.5000000000000001E-2</v>
      </c>
      <c r="S139" s="352">
        <v>230</v>
      </c>
      <c r="T139" s="361">
        <v>0</v>
      </c>
      <c r="U139" s="352">
        <v>0</v>
      </c>
      <c r="V139" s="361">
        <v>2.5013594344752584E-2</v>
      </c>
      <c r="W139" s="352">
        <v>230</v>
      </c>
      <c r="X139" s="352">
        <v>9425</v>
      </c>
      <c r="Y139" s="353">
        <v>9195</v>
      </c>
      <c r="Z139" s="354">
        <v>0</v>
      </c>
      <c r="AA139" s="362">
        <v>0</v>
      </c>
      <c r="AB139" s="363" t="s">
        <v>400</v>
      </c>
      <c r="AC139" s="357"/>
      <c r="AD139" s="357"/>
      <c r="AE139" s="357"/>
      <c r="AF139" s="364"/>
      <c r="AG139" s="350">
        <v>0</v>
      </c>
      <c r="AH139" s="359">
        <v>9195</v>
      </c>
      <c r="AI139" s="18">
        <v>0</v>
      </c>
      <c r="AJ139" s="365">
        <v>0</v>
      </c>
      <c r="AK139" s="20">
        <v>14</v>
      </c>
      <c r="AL139" s="20">
        <v>450</v>
      </c>
      <c r="AM139" s="20"/>
      <c r="AN139" s="20">
        <v>688</v>
      </c>
      <c r="AO139" s="20">
        <v>134818</v>
      </c>
      <c r="AP139" s="7">
        <v>3</v>
      </c>
      <c r="AQ139" s="20"/>
      <c r="AR139" s="21" t="s">
        <v>2266</v>
      </c>
      <c r="AS139" s="21" t="s">
        <v>179</v>
      </c>
      <c r="AT139" s="5" t="s">
        <v>2202</v>
      </c>
      <c r="AU139" s="5" t="s">
        <v>2203</v>
      </c>
      <c r="AV139" s="5" t="s">
        <v>425</v>
      </c>
      <c r="AW139" s="21"/>
      <c r="AX139" s="21"/>
      <c r="AY139" s="145" t="s">
        <v>2532</v>
      </c>
      <c r="BA139" s="21" t="str">
        <f>VLOOKUP(表1[[#This Row],[Pers.no.]],'[6]Person Detail'!$B:$L,11,0)</f>
        <v>0</v>
      </c>
      <c r="BB139" s="404">
        <f>VLOOKUP(表1[[#This Row],[Pers.no.]],'[6]Person Detail'!$B:$R,17,0)</f>
        <v>0.84060445118866967</v>
      </c>
      <c r="BC139" s="404">
        <f>VLOOKUP(表1[[#This Row],[Pers.no.]],'[6]Person Detail'!$B:$W,21,0)</f>
        <v>0.88642197553088642</v>
      </c>
      <c r="BD139" s="404">
        <f>VLOOKUP(表1[[#This Row],[Pers.no.]],'[6]Person Detail'!$B:$W,22,0)</f>
        <v>0.8602950692377378</v>
      </c>
    </row>
    <row r="140" spans="1:56" ht="19.95" customHeight="1">
      <c r="A140" s="458"/>
      <c r="B140" s="5" t="s">
        <v>562</v>
      </c>
      <c r="C140" s="5">
        <v>1120325</v>
      </c>
      <c r="D140" s="5" t="s">
        <v>2270</v>
      </c>
      <c r="E140" s="5" t="s">
        <v>2271</v>
      </c>
      <c r="F140" s="5" t="s">
        <v>54</v>
      </c>
      <c r="G140" s="5" t="s">
        <v>55</v>
      </c>
      <c r="H140" s="5" t="s">
        <v>2146</v>
      </c>
      <c r="I140" s="5" t="s">
        <v>2239</v>
      </c>
      <c r="J140" s="5" t="s">
        <v>2240</v>
      </c>
      <c r="K140" s="6">
        <v>44347</v>
      </c>
      <c r="L140" s="5" t="s">
        <v>87</v>
      </c>
      <c r="M140" s="5" t="s">
        <v>87</v>
      </c>
      <c r="N140" s="5" t="s">
        <v>89</v>
      </c>
      <c r="O140" s="7">
        <v>2</v>
      </c>
      <c r="P140" s="7">
        <v>3</v>
      </c>
      <c r="Q140" s="350">
        <v>13000</v>
      </c>
      <c r="R140" s="361">
        <v>2.5000000000000001E-2</v>
      </c>
      <c r="S140" s="352">
        <v>325</v>
      </c>
      <c r="T140" s="361">
        <v>0</v>
      </c>
      <c r="U140" s="352">
        <v>0</v>
      </c>
      <c r="V140" s="361">
        <v>2.5000000000000001E-2</v>
      </c>
      <c r="W140" s="352">
        <v>325</v>
      </c>
      <c r="X140" s="352">
        <v>13325</v>
      </c>
      <c r="Y140" s="353">
        <v>13000</v>
      </c>
      <c r="Z140" s="354">
        <v>0</v>
      </c>
      <c r="AA140" s="362">
        <v>0</v>
      </c>
      <c r="AB140" s="363" t="s">
        <v>400</v>
      </c>
      <c r="AC140" s="357"/>
      <c r="AD140" s="357"/>
      <c r="AE140" s="357"/>
      <c r="AF140" s="364"/>
      <c r="AG140" s="350">
        <v>0</v>
      </c>
      <c r="AH140" s="359">
        <v>13000</v>
      </c>
      <c r="AI140" s="18">
        <v>0</v>
      </c>
      <c r="AJ140" s="365">
        <v>0</v>
      </c>
      <c r="AK140" s="20">
        <v>14</v>
      </c>
      <c r="AL140" s="20">
        <v>450</v>
      </c>
      <c r="AM140" s="20"/>
      <c r="AN140" s="20">
        <v>688</v>
      </c>
      <c r="AO140" s="20">
        <v>188088</v>
      </c>
      <c r="AP140" s="7">
        <v>5</v>
      </c>
      <c r="AQ140" s="20"/>
      <c r="AR140" s="21" t="s">
        <v>2266</v>
      </c>
      <c r="AS140" s="21" t="s">
        <v>179</v>
      </c>
      <c r="AT140" s="5" t="s">
        <v>2202</v>
      </c>
      <c r="AU140" s="5" t="s">
        <v>2203</v>
      </c>
      <c r="AV140" s="5" t="s">
        <v>425</v>
      </c>
      <c r="AW140" s="21"/>
      <c r="AX140" s="21"/>
      <c r="AY140" s="349" t="s">
        <v>2532</v>
      </c>
      <c r="BA140" s="21" t="str">
        <f>VLOOKUP(表1[[#This Row],[Pers.no.]],'[6]Person Detail'!$B:$L,11,0)</f>
        <v>0</v>
      </c>
      <c r="BB140" s="404">
        <f>VLOOKUP(表1[[#This Row],[Pers.no.]],'[6]Person Detail'!$B:$R,17,0)</f>
        <v>0.8113475177304964</v>
      </c>
      <c r="BC140" s="404">
        <f>VLOOKUP(表1[[#This Row],[Pers.no.]],'[6]Person Detail'!$B:$W,21,0)</f>
        <v>0.9859519089890546</v>
      </c>
      <c r="BD140" s="404">
        <f>VLOOKUP(表1[[#This Row],[Pers.no.]],'[6]Person Detail'!$B:$W,22,0)</f>
        <v>1.0321258810031142</v>
      </c>
    </row>
    <row r="141" spans="1:56" ht="19.95" customHeight="1">
      <c r="A141" s="458"/>
      <c r="B141" s="5" t="s">
        <v>562</v>
      </c>
      <c r="C141" s="5">
        <v>1120393</v>
      </c>
      <c r="D141" s="5" t="s">
        <v>2277</v>
      </c>
      <c r="E141" s="5" t="s">
        <v>2278</v>
      </c>
      <c r="F141" s="5" t="s">
        <v>54</v>
      </c>
      <c r="G141" s="5" t="s">
        <v>55</v>
      </c>
      <c r="H141" s="5" t="s">
        <v>2146</v>
      </c>
      <c r="I141" s="5" t="s">
        <v>2239</v>
      </c>
      <c r="J141" s="5" t="s">
        <v>2240</v>
      </c>
      <c r="K141" s="6">
        <v>44909</v>
      </c>
      <c r="L141" s="5" t="s">
        <v>105</v>
      </c>
      <c r="M141" s="5" t="s">
        <v>2269</v>
      </c>
      <c r="N141" s="5" t="s">
        <v>107</v>
      </c>
      <c r="O141" s="7">
        <v>2</v>
      </c>
      <c r="P141" s="7">
        <v>4</v>
      </c>
      <c r="Q141" s="350">
        <v>10312</v>
      </c>
      <c r="R141" s="361">
        <v>3.7500000000000006E-2</v>
      </c>
      <c r="S141" s="352">
        <v>387</v>
      </c>
      <c r="T141" s="361">
        <v>0</v>
      </c>
      <c r="U141" s="352">
        <v>0</v>
      </c>
      <c r="V141" s="361">
        <v>3.7529092319627616E-2</v>
      </c>
      <c r="W141" s="352">
        <v>387</v>
      </c>
      <c r="X141" s="352">
        <v>10699</v>
      </c>
      <c r="Y141" s="353">
        <v>10312</v>
      </c>
      <c r="Z141" s="354">
        <v>0</v>
      </c>
      <c r="AA141" s="362">
        <v>0</v>
      </c>
      <c r="AB141" s="363" t="s">
        <v>2531</v>
      </c>
      <c r="AC141" s="357"/>
      <c r="AD141" s="357"/>
      <c r="AE141" s="357"/>
      <c r="AF141" s="364"/>
      <c r="AG141" s="350">
        <v>0</v>
      </c>
      <c r="AH141" s="359">
        <v>10312</v>
      </c>
      <c r="AI141" s="18">
        <v>0</v>
      </c>
      <c r="AJ141" s="365">
        <v>0</v>
      </c>
      <c r="AK141" s="20">
        <v>14</v>
      </c>
      <c r="AL141" s="20">
        <v>450</v>
      </c>
      <c r="AM141" s="20"/>
      <c r="AN141" s="20">
        <v>688</v>
      </c>
      <c r="AO141" s="20">
        <v>150456</v>
      </c>
      <c r="AP141" s="7">
        <v>3</v>
      </c>
      <c r="AQ141" s="20"/>
      <c r="AR141" s="21" t="s">
        <v>2279</v>
      </c>
      <c r="AS141" s="21" t="s">
        <v>140</v>
      </c>
      <c r="AT141" s="5" t="s">
        <v>2202</v>
      </c>
      <c r="AU141" s="5" t="s">
        <v>2203</v>
      </c>
      <c r="AV141" s="5" t="s">
        <v>425</v>
      </c>
      <c r="AW141" s="21"/>
      <c r="AX141" s="21"/>
      <c r="AY141" s="145" t="s">
        <v>2532</v>
      </c>
      <c r="AZ141" t="s">
        <v>2564</v>
      </c>
      <c r="BA141" s="21" t="str">
        <f>VLOOKUP(表1[[#This Row],[Pers.no.]],'[6]Person Detail'!$B:$L,11,0)</f>
        <v>70-90</v>
      </c>
      <c r="BB141" s="404">
        <f>VLOOKUP(表1[[#This Row],[Pers.no.]],'[6]Person Detail'!$B:$R,17,0)</f>
        <v>0.81489361702127661</v>
      </c>
      <c r="BC141" s="404">
        <f>VLOOKUP(表1[[#This Row],[Pers.no.]],'[6]Person Detail'!$B:$W,21,0)</f>
        <v>0.99026113936051019</v>
      </c>
      <c r="BD141" s="404">
        <f>VLOOKUP(表1[[#This Row],[Pers.no.]],'[6]Person Detail'!$B:$W,22,0)</f>
        <v>0.96525159809867234</v>
      </c>
    </row>
    <row r="142" spans="1:56" ht="19.95" customHeight="1">
      <c r="A142" s="458"/>
      <c r="B142" s="5" t="s">
        <v>562</v>
      </c>
      <c r="C142" s="5">
        <v>1708038</v>
      </c>
      <c r="D142" s="5" t="s">
        <v>1856</v>
      </c>
      <c r="E142" s="5" t="s">
        <v>1857</v>
      </c>
      <c r="F142" s="5" t="s">
        <v>54</v>
      </c>
      <c r="G142" s="5" t="s">
        <v>55</v>
      </c>
      <c r="H142" s="5" t="s">
        <v>2146</v>
      </c>
      <c r="I142" s="5" t="s">
        <v>2239</v>
      </c>
      <c r="J142" s="5" t="s">
        <v>2240</v>
      </c>
      <c r="K142" s="6">
        <v>40764</v>
      </c>
      <c r="L142" s="5" t="s">
        <v>105</v>
      </c>
      <c r="M142" s="5" t="s">
        <v>105</v>
      </c>
      <c r="N142" s="5" t="s">
        <v>107</v>
      </c>
      <c r="O142" s="7">
        <v>2</v>
      </c>
      <c r="P142" s="7">
        <v>3</v>
      </c>
      <c r="Q142" s="350">
        <v>8789</v>
      </c>
      <c r="R142" s="361">
        <v>2.5000000000000001E-2</v>
      </c>
      <c r="S142" s="352">
        <v>220</v>
      </c>
      <c r="T142" s="361">
        <v>0</v>
      </c>
      <c r="U142" s="352">
        <v>0</v>
      </c>
      <c r="V142" s="361">
        <v>2.5031289111389236E-2</v>
      </c>
      <c r="W142" s="352">
        <v>220</v>
      </c>
      <c r="X142" s="352">
        <v>9009</v>
      </c>
      <c r="Y142" s="353">
        <v>8789</v>
      </c>
      <c r="Z142" s="354">
        <v>0</v>
      </c>
      <c r="AA142" s="362">
        <v>0</v>
      </c>
      <c r="AB142" s="363" t="s">
        <v>400</v>
      </c>
      <c r="AC142" s="357"/>
      <c r="AD142" s="357"/>
      <c r="AE142" s="357"/>
      <c r="AF142" s="364"/>
      <c r="AG142" s="350">
        <v>0</v>
      </c>
      <c r="AH142" s="359">
        <v>8789</v>
      </c>
      <c r="AI142" s="18">
        <v>0</v>
      </c>
      <c r="AJ142" s="365">
        <v>0</v>
      </c>
      <c r="AK142" s="20">
        <v>14</v>
      </c>
      <c r="AL142" s="20">
        <v>450</v>
      </c>
      <c r="AM142" s="20"/>
      <c r="AN142" s="20">
        <v>688</v>
      </c>
      <c r="AO142" s="20">
        <v>129134</v>
      </c>
      <c r="AP142" s="7">
        <v>3</v>
      </c>
      <c r="AQ142" s="20"/>
      <c r="AR142" s="21" t="s">
        <v>2284</v>
      </c>
      <c r="AS142" s="21" t="s">
        <v>140</v>
      </c>
      <c r="AT142" s="5" t="s">
        <v>2202</v>
      </c>
      <c r="AU142" s="5" t="s">
        <v>2203</v>
      </c>
      <c r="AV142" s="5" t="s">
        <v>425</v>
      </c>
      <c r="AW142" s="21"/>
      <c r="AX142" s="21"/>
      <c r="AY142" s="349" t="s">
        <v>2532</v>
      </c>
      <c r="BA142" s="21" t="str">
        <f>VLOOKUP(表1[[#This Row],[Pers.no.]],'[6]Person Detail'!$B:$L,11,0)</f>
        <v>90-110</v>
      </c>
      <c r="BB142" s="404">
        <f>VLOOKUP(表1[[#This Row],[Pers.no.]],'[6]Person Detail'!$B:$R,17,0)</f>
        <v>1.0943915343915345</v>
      </c>
      <c r="BC142" s="404">
        <f>VLOOKUP(表1[[#This Row],[Pers.no.]],'[6]Person Detail'!$B:$W,21,0)</f>
        <v>1.096712619300106</v>
      </c>
      <c r="BD142" s="404">
        <f>VLOOKUP(表1[[#This Row],[Pers.no.]],'[6]Person Detail'!$B:$W,22,0)</f>
        <v>1.2240575597892176</v>
      </c>
    </row>
    <row r="143" spans="1:56" ht="19.95" customHeight="1">
      <c r="A143" s="458"/>
      <c r="B143" s="5" t="s">
        <v>562</v>
      </c>
      <c r="C143" s="5">
        <v>1709034</v>
      </c>
      <c r="D143" s="5" t="s">
        <v>2285</v>
      </c>
      <c r="E143" s="5" t="s">
        <v>2286</v>
      </c>
      <c r="F143" s="5" t="s">
        <v>54</v>
      </c>
      <c r="G143" s="5" t="s">
        <v>55</v>
      </c>
      <c r="H143" s="5" t="s">
        <v>2146</v>
      </c>
      <c r="I143" s="5" t="s">
        <v>2239</v>
      </c>
      <c r="J143" s="5" t="s">
        <v>2240</v>
      </c>
      <c r="K143" s="6">
        <v>41115</v>
      </c>
      <c r="L143" s="5" t="s">
        <v>285</v>
      </c>
      <c r="M143" s="5" t="s">
        <v>2287</v>
      </c>
      <c r="N143" s="5" t="s">
        <v>286</v>
      </c>
      <c r="O143" s="7">
        <v>2</v>
      </c>
      <c r="P143" s="7">
        <v>3</v>
      </c>
      <c r="Q143" s="350">
        <v>7050</v>
      </c>
      <c r="R143" s="361">
        <v>2.5000000000000001E-2</v>
      </c>
      <c r="S143" s="352">
        <v>176</v>
      </c>
      <c r="T143" s="361">
        <v>0</v>
      </c>
      <c r="U143" s="352">
        <v>0</v>
      </c>
      <c r="V143" s="361">
        <v>2.4964539007092199E-2</v>
      </c>
      <c r="W143" s="352">
        <v>176</v>
      </c>
      <c r="X143" s="352">
        <v>7226</v>
      </c>
      <c r="Y143" s="353">
        <v>7050</v>
      </c>
      <c r="Z143" s="354">
        <v>0</v>
      </c>
      <c r="AA143" s="362">
        <v>0</v>
      </c>
      <c r="AB143" s="363" t="s">
        <v>400</v>
      </c>
      <c r="AC143" s="357"/>
      <c r="AD143" s="357"/>
      <c r="AE143" s="357"/>
      <c r="AF143" s="364"/>
      <c r="AG143" s="350">
        <v>0</v>
      </c>
      <c r="AH143" s="359">
        <v>7050</v>
      </c>
      <c r="AI143" s="18">
        <v>0</v>
      </c>
      <c r="AJ143" s="365">
        <v>0</v>
      </c>
      <c r="AK143" s="20">
        <v>14</v>
      </c>
      <c r="AL143" s="20">
        <v>450</v>
      </c>
      <c r="AM143" s="20"/>
      <c r="AN143" s="20">
        <v>688</v>
      </c>
      <c r="AO143" s="20">
        <v>104788</v>
      </c>
      <c r="AP143" s="7">
        <v>3</v>
      </c>
      <c r="AQ143" s="20"/>
      <c r="AR143" s="21" t="s">
        <v>2284</v>
      </c>
      <c r="AS143" s="21" t="s">
        <v>140</v>
      </c>
      <c r="AT143" s="5" t="s">
        <v>2202</v>
      </c>
      <c r="AU143" s="5" t="s">
        <v>2203</v>
      </c>
      <c r="AV143" s="5" t="s">
        <v>425</v>
      </c>
      <c r="AW143" s="21"/>
      <c r="AX143" s="21"/>
      <c r="AY143" s="145" t="s">
        <v>2532</v>
      </c>
      <c r="BA143" s="21" t="str">
        <f>VLOOKUP(表1[[#This Row],[Pers.no.]],'[6]Person Detail'!$B:$L,11,0)</f>
        <v>&gt;90</v>
      </c>
      <c r="BB143" s="404">
        <f>VLOOKUP(表1[[#This Row],[Pers.no.]],'[6]Person Detail'!$B:$R,17,0)</f>
        <v>1.5446489985838558</v>
      </c>
      <c r="BC143" s="404">
        <f>VLOOKUP(表1[[#This Row],[Pers.no.]],'[6]Person Detail'!$B:$W,21,0)</f>
        <v>1.6475767122696474</v>
      </c>
      <c r="BD143" s="404">
        <f>VLOOKUP(表1[[#This Row],[Pers.no.]],'[6]Person Detail'!$B:$W,22,0)</f>
        <v>1.5726467559217301</v>
      </c>
    </row>
    <row r="144" spans="1:56" ht="19.95" customHeight="1">
      <c r="A144" s="458"/>
      <c r="B144" s="5" t="s">
        <v>562</v>
      </c>
      <c r="C144" s="5">
        <v>1211015</v>
      </c>
      <c r="D144" s="5" t="s">
        <v>2300</v>
      </c>
      <c r="E144" s="5" t="s">
        <v>2301</v>
      </c>
      <c r="F144" s="5" t="s">
        <v>54</v>
      </c>
      <c r="G144" s="5" t="s">
        <v>55</v>
      </c>
      <c r="H144" s="5" t="s">
        <v>2146</v>
      </c>
      <c r="I144" s="5" t="s">
        <v>2245</v>
      </c>
      <c r="J144" s="5" t="s">
        <v>2246</v>
      </c>
      <c r="K144" s="6">
        <v>37890</v>
      </c>
      <c r="L144" s="5" t="s">
        <v>150</v>
      </c>
      <c r="M144" s="5" t="s">
        <v>1285</v>
      </c>
      <c r="N144" s="5" t="s">
        <v>59</v>
      </c>
      <c r="O144" s="7">
        <v>2</v>
      </c>
      <c r="P144" s="7">
        <v>3</v>
      </c>
      <c r="Q144" s="350">
        <v>24174</v>
      </c>
      <c r="R144" s="361">
        <v>2.5000000000000001E-2</v>
      </c>
      <c r="S144" s="352">
        <v>604</v>
      </c>
      <c r="T144" s="361">
        <v>0</v>
      </c>
      <c r="U144" s="352">
        <v>0</v>
      </c>
      <c r="V144" s="361">
        <v>2.4985521634814264E-2</v>
      </c>
      <c r="W144" s="352">
        <v>604</v>
      </c>
      <c r="X144" s="352">
        <v>24778</v>
      </c>
      <c r="Y144" s="353">
        <v>24174</v>
      </c>
      <c r="Z144" s="354">
        <v>0</v>
      </c>
      <c r="AA144" s="362">
        <v>0</v>
      </c>
      <c r="AB144" s="363" t="s">
        <v>400</v>
      </c>
      <c r="AC144" s="357"/>
      <c r="AD144" s="357"/>
      <c r="AE144" s="357"/>
      <c r="AF144" s="364"/>
      <c r="AG144" s="350">
        <v>0</v>
      </c>
      <c r="AH144" s="359">
        <v>24174</v>
      </c>
      <c r="AI144" s="18">
        <v>0</v>
      </c>
      <c r="AJ144" s="365">
        <v>0</v>
      </c>
      <c r="AK144" s="20">
        <v>14</v>
      </c>
      <c r="AL144" s="20">
        <v>450</v>
      </c>
      <c r="AM144" s="20"/>
      <c r="AN144" s="20">
        <v>688</v>
      </c>
      <c r="AO144" s="20">
        <v>344524</v>
      </c>
      <c r="AP144" s="7">
        <v>4</v>
      </c>
      <c r="AQ144" s="20"/>
      <c r="AR144" s="21" t="s">
        <v>2302</v>
      </c>
      <c r="AS144" s="21" t="s">
        <v>126</v>
      </c>
      <c r="AT144" s="5" t="s">
        <v>2202</v>
      </c>
      <c r="AU144" s="5" t="s">
        <v>2203</v>
      </c>
      <c r="AV144" s="5" t="s">
        <v>425</v>
      </c>
      <c r="AW144" s="21"/>
      <c r="AX144" s="21"/>
      <c r="AY144" s="349" t="s">
        <v>2532</v>
      </c>
      <c r="BA144" s="21" t="str">
        <f>VLOOKUP(表1[[#This Row],[Pers.no.]],'[6]Person Detail'!$B:$L,11,0)</f>
        <v>70-90</v>
      </c>
      <c r="BB144" s="404">
        <f>VLOOKUP(表1[[#This Row],[Pers.no.]],'[6]Person Detail'!$B:$R,17,0)</f>
        <v>1.0225874456825712</v>
      </c>
      <c r="BC144" s="404">
        <f>VLOOKUP(表1[[#This Row],[Pers.no.]],'[6]Person Detail'!$B:$W,21,0)</f>
        <v>1.0792353448667302</v>
      </c>
      <c r="BD144" s="404">
        <f>VLOOKUP(表1[[#This Row],[Pers.no.]],'[6]Person Detail'!$B:$W,22,0)</f>
        <v>1.1063829787234043</v>
      </c>
    </row>
    <row r="145" spans="1:56" ht="19.95" customHeight="1">
      <c r="A145" s="458"/>
      <c r="B145" s="5" t="s">
        <v>562</v>
      </c>
      <c r="C145" s="5">
        <v>1120123</v>
      </c>
      <c r="D145" s="5" t="s">
        <v>2313</v>
      </c>
      <c r="E145" s="5" t="s">
        <v>2314</v>
      </c>
      <c r="F145" s="5" t="s">
        <v>54</v>
      </c>
      <c r="G145" s="5" t="s">
        <v>55</v>
      </c>
      <c r="H145" s="5" t="s">
        <v>2146</v>
      </c>
      <c r="I145" s="5" t="s">
        <v>2242</v>
      </c>
      <c r="J145" s="5" t="s">
        <v>2243</v>
      </c>
      <c r="K145" s="6">
        <v>40603</v>
      </c>
      <c r="L145" s="5" t="s">
        <v>87</v>
      </c>
      <c r="M145" s="5" t="s">
        <v>87</v>
      </c>
      <c r="N145" s="5" t="s">
        <v>89</v>
      </c>
      <c r="O145" s="7">
        <v>2</v>
      </c>
      <c r="P145" s="7">
        <v>3</v>
      </c>
      <c r="Q145" s="350">
        <v>10515</v>
      </c>
      <c r="R145" s="361">
        <v>0.03</v>
      </c>
      <c r="S145" s="352">
        <v>315</v>
      </c>
      <c r="T145" s="361">
        <v>0</v>
      </c>
      <c r="U145" s="352">
        <v>0</v>
      </c>
      <c r="V145" s="361">
        <v>2.9957203994293864E-2</v>
      </c>
      <c r="W145" s="352">
        <v>315</v>
      </c>
      <c r="X145" s="352">
        <v>10830</v>
      </c>
      <c r="Y145" s="353">
        <v>10515</v>
      </c>
      <c r="Z145" s="354">
        <v>0</v>
      </c>
      <c r="AA145" s="362">
        <v>0</v>
      </c>
      <c r="AB145" s="363" t="s">
        <v>2538</v>
      </c>
      <c r="AC145" s="357"/>
      <c r="AD145" s="357"/>
      <c r="AE145" s="357"/>
      <c r="AF145" s="364"/>
      <c r="AG145" s="350">
        <v>0</v>
      </c>
      <c r="AH145" s="359">
        <v>10515</v>
      </c>
      <c r="AI145" s="18">
        <v>0</v>
      </c>
      <c r="AJ145" s="365">
        <v>0</v>
      </c>
      <c r="AK145" s="20">
        <v>14</v>
      </c>
      <c r="AL145" s="20">
        <v>850</v>
      </c>
      <c r="AM145" s="20"/>
      <c r="AN145" s="20">
        <v>688</v>
      </c>
      <c r="AO145" s="20">
        <v>158098</v>
      </c>
      <c r="AP145" s="7">
        <v>3</v>
      </c>
      <c r="AQ145" s="20"/>
      <c r="AR145" s="21" t="s">
        <v>2315</v>
      </c>
      <c r="AS145" s="21" t="s">
        <v>140</v>
      </c>
      <c r="AT145" s="5" t="s">
        <v>2202</v>
      </c>
      <c r="AU145" s="5" t="s">
        <v>2203</v>
      </c>
      <c r="AV145" s="5" t="s">
        <v>425</v>
      </c>
      <c r="AW145" s="21"/>
      <c r="AX145" s="21"/>
      <c r="AY145" s="145" t="s">
        <v>2532</v>
      </c>
      <c r="BA145" s="21" t="str">
        <f>VLOOKUP(表1[[#This Row],[Pers.no.]],'[6]Person Detail'!$B:$L,11,0)</f>
        <v>50-70</v>
      </c>
      <c r="BB145" s="404">
        <f>VLOOKUP(表1[[#This Row],[Pers.no.]],'[6]Person Detail'!$B:$R,17,0)</f>
        <v>0.88169312169312164</v>
      </c>
      <c r="BC145" s="404">
        <f>VLOOKUP(表1[[#This Row],[Pers.no.]],'[6]Person Detail'!$B:$W,21,0)</f>
        <v>0.88356309650053022</v>
      </c>
      <c r="BD145" s="404">
        <f>VLOOKUP(表1[[#This Row],[Pers.no.]],'[6]Person Detail'!$B:$W,22,0)</f>
        <v>0.86967977300364818</v>
      </c>
    </row>
    <row r="146" spans="1:56" ht="19.95" customHeight="1">
      <c r="A146" s="458"/>
      <c r="B146" s="5" t="s">
        <v>562</v>
      </c>
      <c r="C146" s="5">
        <v>1120124</v>
      </c>
      <c r="D146" s="5" t="s">
        <v>2316</v>
      </c>
      <c r="E146" s="5" t="s">
        <v>2317</v>
      </c>
      <c r="F146" s="5" t="s">
        <v>54</v>
      </c>
      <c r="G146" s="5" t="s">
        <v>55</v>
      </c>
      <c r="H146" s="5" t="s">
        <v>2146</v>
      </c>
      <c r="I146" s="5" t="s">
        <v>2242</v>
      </c>
      <c r="J146" s="5" t="s">
        <v>2243</v>
      </c>
      <c r="K146" s="6">
        <v>40606</v>
      </c>
      <c r="L146" s="5" t="s">
        <v>87</v>
      </c>
      <c r="M146" s="5" t="s">
        <v>2318</v>
      </c>
      <c r="N146" s="5" t="s">
        <v>89</v>
      </c>
      <c r="O146" s="7">
        <v>2</v>
      </c>
      <c r="P146" s="7">
        <v>3</v>
      </c>
      <c r="Q146" s="350">
        <v>12896</v>
      </c>
      <c r="R146" s="361">
        <v>2.5000000000000001E-2</v>
      </c>
      <c r="S146" s="352">
        <v>322</v>
      </c>
      <c r="T146" s="361">
        <v>0</v>
      </c>
      <c r="U146" s="352">
        <v>0</v>
      </c>
      <c r="V146" s="361">
        <v>2.4968982630272953E-2</v>
      </c>
      <c r="W146" s="352">
        <v>322</v>
      </c>
      <c r="X146" s="352">
        <v>13218</v>
      </c>
      <c r="Y146" s="353">
        <v>12896</v>
      </c>
      <c r="Z146" s="354">
        <v>0</v>
      </c>
      <c r="AA146" s="362">
        <v>0</v>
      </c>
      <c r="AB146" s="363" t="s">
        <v>400</v>
      </c>
      <c r="AC146" s="357"/>
      <c r="AD146" s="357"/>
      <c r="AE146" s="357"/>
      <c r="AF146" s="364"/>
      <c r="AG146" s="350">
        <v>0</v>
      </c>
      <c r="AH146" s="359">
        <v>12896</v>
      </c>
      <c r="AI146" s="18">
        <v>0</v>
      </c>
      <c r="AJ146" s="365">
        <v>0</v>
      </c>
      <c r="AK146" s="20">
        <v>14</v>
      </c>
      <c r="AL146" s="20">
        <v>450</v>
      </c>
      <c r="AM146" s="20"/>
      <c r="AN146" s="20">
        <v>688</v>
      </c>
      <c r="AO146" s="20">
        <v>186632</v>
      </c>
      <c r="AP146" s="7">
        <v>3</v>
      </c>
      <c r="AQ146" s="20"/>
      <c r="AR146" s="21" t="s">
        <v>2315</v>
      </c>
      <c r="AS146" s="21" t="s">
        <v>140</v>
      </c>
      <c r="AT146" s="5" t="s">
        <v>2202</v>
      </c>
      <c r="AU146" s="5" t="s">
        <v>2203</v>
      </c>
      <c r="AV146" s="5" t="s">
        <v>425</v>
      </c>
      <c r="AW146" s="21"/>
      <c r="AX146" s="21"/>
      <c r="AY146" s="349" t="s">
        <v>2532</v>
      </c>
      <c r="BA146" s="21" t="str">
        <f>VLOOKUP(表1[[#This Row],[Pers.no.]],'[6]Person Detail'!$B:$L,11,0)</f>
        <v>0</v>
      </c>
      <c r="BB146" s="404">
        <f>VLOOKUP(表1[[#This Row],[Pers.no.]],'[6]Person Detail'!$B:$R,17,0)</f>
        <v>0.84656084656084651</v>
      </c>
      <c r="BC146" s="404">
        <f>VLOOKUP(表1[[#This Row],[Pers.no.]],'[6]Person Detail'!$B:$W,21,0)</f>
        <v>0.84835630965005304</v>
      </c>
      <c r="BD146" s="404">
        <f>VLOOKUP(表1[[#This Row],[Pers.no.]],'[6]Person Detail'!$B:$W,22,0)</f>
        <v>0.81070125658694769</v>
      </c>
    </row>
    <row r="147" spans="1:56" ht="19.95" customHeight="1">
      <c r="A147" s="458"/>
      <c r="B147" s="5" t="s">
        <v>562</v>
      </c>
      <c r="C147" s="5">
        <v>1120162</v>
      </c>
      <c r="D147" s="5" t="s">
        <v>2319</v>
      </c>
      <c r="E147" s="5" t="s">
        <v>2320</v>
      </c>
      <c r="F147" s="5" t="s">
        <v>54</v>
      </c>
      <c r="G147" s="5" t="s">
        <v>55</v>
      </c>
      <c r="H147" s="5" t="s">
        <v>2146</v>
      </c>
      <c r="I147" s="5" t="s">
        <v>2242</v>
      </c>
      <c r="J147" s="5" t="s">
        <v>2243</v>
      </c>
      <c r="K147" s="6">
        <v>41799</v>
      </c>
      <c r="L147" s="5" t="s">
        <v>201</v>
      </c>
      <c r="M147" s="5" t="s">
        <v>201</v>
      </c>
      <c r="N147" s="5" t="s">
        <v>66</v>
      </c>
      <c r="O147" s="7">
        <v>2</v>
      </c>
      <c r="P147" s="7">
        <v>3</v>
      </c>
      <c r="Q147" s="350">
        <v>14427</v>
      </c>
      <c r="R147" s="361">
        <v>0.03</v>
      </c>
      <c r="S147" s="352">
        <v>433</v>
      </c>
      <c r="T147" s="361">
        <v>0</v>
      </c>
      <c r="U147" s="352">
        <v>0</v>
      </c>
      <c r="V147" s="361">
        <v>3.0013169751161018E-2</v>
      </c>
      <c r="W147" s="352">
        <v>433</v>
      </c>
      <c r="X147" s="352">
        <v>14860</v>
      </c>
      <c r="Y147" s="353">
        <v>14427</v>
      </c>
      <c r="Z147" s="354">
        <v>0</v>
      </c>
      <c r="AA147" s="362">
        <v>0</v>
      </c>
      <c r="AB147" s="363" t="s">
        <v>403</v>
      </c>
      <c r="AC147" s="357"/>
      <c r="AD147" s="357"/>
      <c r="AE147" s="357"/>
      <c r="AF147" s="364"/>
      <c r="AG147" s="350">
        <v>0</v>
      </c>
      <c r="AH147" s="359">
        <v>14427</v>
      </c>
      <c r="AI147" s="18">
        <v>0</v>
      </c>
      <c r="AJ147" s="365">
        <v>0</v>
      </c>
      <c r="AK147" s="20">
        <v>14</v>
      </c>
      <c r="AL147" s="20">
        <v>450</v>
      </c>
      <c r="AM147" s="20"/>
      <c r="AN147" s="20">
        <v>688</v>
      </c>
      <c r="AO147" s="20">
        <v>208066</v>
      </c>
      <c r="AP147" s="7">
        <v>3</v>
      </c>
      <c r="AQ147" s="20"/>
      <c r="AR147" s="21" t="s">
        <v>2321</v>
      </c>
      <c r="AS147" s="21" t="s">
        <v>179</v>
      </c>
      <c r="AT147" s="5" t="s">
        <v>2202</v>
      </c>
      <c r="AU147" s="5" t="s">
        <v>2203</v>
      </c>
      <c r="AV147" s="5" t="s">
        <v>425</v>
      </c>
      <c r="AW147" s="21"/>
      <c r="AX147" s="21"/>
      <c r="AY147" s="145" t="s">
        <v>2532</v>
      </c>
      <c r="BA147" s="21" t="str">
        <f>VLOOKUP(表1[[#This Row],[Pers.no.]],'[6]Person Detail'!$B:$L,11,0)</f>
        <v>50-70</v>
      </c>
      <c r="BB147" s="404">
        <f>VLOOKUP(表1[[#This Row],[Pers.no.]],'[6]Person Detail'!$B:$R,17,0)</f>
        <v>0.98191704602933738</v>
      </c>
      <c r="BC147" s="404">
        <f>VLOOKUP(表1[[#This Row],[Pers.no.]],'[6]Person Detail'!$B:$W,21,0)</f>
        <v>1.0354368770210354</v>
      </c>
      <c r="BD147" s="404">
        <f>VLOOKUP(表1[[#This Row],[Pers.no.]],'[6]Person Detail'!$B:$W,22,0)</f>
        <v>1.0049178206289633</v>
      </c>
    </row>
    <row r="148" spans="1:56" ht="19.95" customHeight="1">
      <c r="A148" s="458"/>
      <c r="B148" s="5" t="s">
        <v>562</v>
      </c>
      <c r="C148" s="5">
        <v>1132111</v>
      </c>
      <c r="D148" s="5" t="s">
        <v>2327</v>
      </c>
      <c r="E148" s="5" t="s">
        <v>2328</v>
      </c>
      <c r="F148" s="5" t="s">
        <v>54</v>
      </c>
      <c r="G148" s="5" t="s">
        <v>55</v>
      </c>
      <c r="H148" s="5" t="s">
        <v>2146</v>
      </c>
      <c r="I148" s="5" t="s">
        <v>2242</v>
      </c>
      <c r="J148" s="5" t="s">
        <v>2243</v>
      </c>
      <c r="K148" s="6">
        <v>37760</v>
      </c>
      <c r="L148" s="5" t="s">
        <v>105</v>
      </c>
      <c r="M148" s="5" t="s">
        <v>2288</v>
      </c>
      <c r="N148" s="5" t="s">
        <v>107</v>
      </c>
      <c r="O148" s="7">
        <v>2</v>
      </c>
      <c r="P148" s="7">
        <v>3</v>
      </c>
      <c r="Q148" s="350">
        <v>10600</v>
      </c>
      <c r="R148" s="361">
        <v>0.03</v>
      </c>
      <c r="S148" s="352">
        <v>318</v>
      </c>
      <c r="T148" s="361">
        <v>0</v>
      </c>
      <c r="U148" s="352">
        <v>0</v>
      </c>
      <c r="V148" s="361">
        <v>0.03</v>
      </c>
      <c r="W148" s="352">
        <v>318</v>
      </c>
      <c r="X148" s="352">
        <v>10918</v>
      </c>
      <c r="Y148" s="353">
        <v>10600</v>
      </c>
      <c r="Z148" s="354">
        <v>0</v>
      </c>
      <c r="AA148" s="362">
        <v>0</v>
      </c>
      <c r="AB148" s="363" t="s">
        <v>403</v>
      </c>
      <c r="AC148" s="357"/>
      <c r="AD148" s="357"/>
      <c r="AE148" s="357"/>
      <c r="AF148" s="364"/>
      <c r="AG148" s="350">
        <v>0</v>
      </c>
      <c r="AH148" s="359">
        <v>10600</v>
      </c>
      <c r="AI148" s="18">
        <v>0</v>
      </c>
      <c r="AJ148" s="365">
        <v>0</v>
      </c>
      <c r="AK148" s="20">
        <v>14</v>
      </c>
      <c r="AL148" s="20">
        <v>500</v>
      </c>
      <c r="AM148" s="20"/>
      <c r="AN148" s="20">
        <v>688</v>
      </c>
      <c r="AO148" s="20">
        <v>155088</v>
      </c>
      <c r="AP148" s="7">
        <v>3</v>
      </c>
      <c r="AQ148" s="20"/>
      <c r="AR148" s="21" t="s">
        <v>2326</v>
      </c>
      <c r="AS148" s="21" t="s">
        <v>179</v>
      </c>
      <c r="AT148" s="5" t="s">
        <v>2202</v>
      </c>
      <c r="AU148" s="5" t="s">
        <v>2203</v>
      </c>
      <c r="AV148" s="5" t="s">
        <v>425</v>
      </c>
      <c r="AW148" s="21"/>
      <c r="AX148" s="21"/>
      <c r="AY148" s="349" t="s">
        <v>2532</v>
      </c>
      <c r="BA148" s="21" t="str">
        <f>VLOOKUP(表1[[#This Row],[Pers.no.]],'[6]Person Detail'!$B:$L,11,0)</f>
        <v>&gt;90</v>
      </c>
      <c r="BB148" s="404">
        <f>VLOOKUP(表1[[#This Row],[Pers.no.]],'[6]Person Detail'!$B:$R,17,0)</f>
        <v>1.3553439153439153</v>
      </c>
      <c r="BC148" s="404">
        <f>VLOOKUP(表1[[#This Row],[Pers.no.]],'[6]Person Detail'!$B:$W,21,0)</f>
        <v>1.3582184517497349</v>
      </c>
      <c r="BD148" s="404">
        <f>VLOOKUP(表1[[#This Row],[Pers.no.]],'[6]Person Detail'!$B:$W,22,0)</f>
        <v>1.2979327117957034</v>
      </c>
    </row>
    <row r="149" spans="1:56" ht="19.95" customHeight="1">
      <c r="A149" s="458"/>
      <c r="B149" s="5" t="s">
        <v>562</v>
      </c>
      <c r="C149" s="5">
        <v>1110027</v>
      </c>
      <c r="D149" s="5" t="s">
        <v>2346</v>
      </c>
      <c r="E149" s="5" t="s">
        <v>661</v>
      </c>
      <c r="F149" s="5" t="s">
        <v>54</v>
      </c>
      <c r="G149" s="5" t="s">
        <v>55</v>
      </c>
      <c r="H149" s="5" t="s">
        <v>2146</v>
      </c>
      <c r="I149" s="5" t="s">
        <v>2348</v>
      </c>
      <c r="J149" s="5" t="s">
        <v>2349</v>
      </c>
      <c r="K149" s="6">
        <v>40378</v>
      </c>
      <c r="L149" s="5" t="s">
        <v>201</v>
      </c>
      <c r="M149" s="5" t="s">
        <v>201</v>
      </c>
      <c r="N149" s="5" t="s">
        <v>66</v>
      </c>
      <c r="O149" s="7">
        <v>2</v>
      </c>
      <c r="P149" s="7">
        <v>3</v>
      </c>
      <c r="Q149" s="350">
        <v>16060</v>
      </c>
      <c r="R149" s="361">
        <v>2.5000000000000001E-2</v>
      </c>
      <c r="S149" s="352">
        <v>402</v>
      </c>
      <c r="T149" s="361">
        <v>0</v>
      </c>
      <c r="U149" s="352">
        <v>0</v>
      </c>
      <c r="V149" s="361">
        <v>2.5031133250311331E-2</v>
      </c>
      <c r="W149" s="352">
        <v>402</v>
      </c>
      <c r="X149" s="352">
        <v>16462</v>
      </c>
      <c r="Y149" s="353">
        <v>16060</v>
      </c>
      <c r="Z149" s="354">
        <v>0</v>
      </c>
      <c r="AA149" s="362">
        <v>0</v>
      </c>
      <c r="AB149" s="363" t="s">
        <v>400</v>
      </c>
      <c r="AC149" s="357"/>
      <c r="AD149" s="357"/>
      <c r="AE149" s="357"/>
      <c r="AF149" s="364"/>
      <c r="AG149" s="350">
        <v>0</v>
      </c>
      <c r="AH149" s="359">
        <v>16060</v>
      </c>
      <c r="AI149" s="18">
        <v>0</v>
      </c>
      <c r="AJ149" s="365">
        <v>0</v>
      </c>
      <c r="AK149" s="20">
        <v>14</v>
      </c>
      <c r="AL149" s="20">
        <v>850</v>
      </c>
      <c r="AM149" s="20"/>
      <c r="AN149" s="20">
        <v>688</v>
      </c>
      <c r="AO149" s="20">
        <v>235728</v>
      </c>
      <c r="AP149" s="7">
        <v>3</v>
      </c>
      <c r="AQ149" s="20"/>
      <c r="AR149" s="21"/>
      <c r="AS149" s="21" t="s">
        <v>179</v>
      </c>
      <c r="AT149" s="5" t="s">
        <v>2350</v>
      </c>
      <c r="AU149" s="5" t="s">
        <v>61</v>
      </c>
      <c r="AV149" s="5" t="s">
        <v>425</v>
      </c>
      <c r="AW149" s="21"/>
      <c r="AX149" s="21"/>
      <c r="AY149" s="145" t="s">
        <v>2532</v>
      </c>
      <c r="BA149" s="21" t="str">
        <f>VLOOKUP(表1[[#This Row],[Pers.no.]],'[6]Person Detail'!$B:$L,11,0)</f>
        <v>70-90</v>
      </c>
      <c r="BB149" s="404">
        <f>VLOOKUP(表1[[#This Row],[Pers.no.]],'[6]Person Detail'!$B:$R,17,0)</f>
        <v>1.1448108436172364</v>
      </c>
      <c r="BC149" s="404">
        <f>VLOOKUP(表1[[#This Row],[Pers.no.]],'[6]Person Detail'!$B:$W,21,0)</f>
        <v>1.2210953346855984</v>
      </c>
      <c r="BD149" s="404">
        <f>VLOOKUP(表1[[#This Row],[Pers.no.]],'[6]Person Detail'!$B:$W,22,0)</f>
        <v>1.1655612770339856</v>
      </c>
    </row>
    <row r="150" spans="1:56" ht="19.95" customHeight="1">
      <c r="A150" s="458"/>
      <c r="B150" s="5" t="s">
        <v>562</v>
      </c>
      <c r="C150" s="5">
        <v>1320017</v>
      </c>
      <c r="D150" s="5" t="s">
        <v>2374</v>
      </c>
      <c r="E150" s="5" t="s">
        <v>2375</v>
      </c>
      <c r="F150" s="5" t="s">
        <v>54</v>
      </c>
      <c r="G150" s="5" t="s">
        <v>55</v>
      </c>
      <c r="H150" s="5" t="s">
        <v>2146</v>
      </c>
      <c r="I150" s="5" t="s">
        <v>2358</v>
      </c>
      <c r="J150" s="5" t="s">
        <v>2349</v>
      </c>
      <c r="K150" s="6">
        <v>44323</v>
      </c>
      <c r="L150" s="5" t="s">
        <v>105</v>
      </c>
      <c r="M150" s="5" t="s">
        <v>171</v>
      </c>
      <c r="N150" s="5" t="s">
        <v>107</v>
      </c>
      <c r="O150" s="7">
        <v>2</v>
      </c>
      <c r="P150" s="7">
        <v>3</v>
      </c>
      <c r="Q150" s="350">
        <v>9800</v>
      </c>
      <c r="R150" s="361">
        <v>2.5000000000000001E-2</v>
      </c>
      <c r="S150" s="352">
        <v>245</v>
      </c>
      <c r="T150" s="361">
        <v>0</v>
      </c>
      <c r="U150" s="352">
        <v>0</v>
      </c>
      <c r="V150" s="361">
        <v>2.5000000000000001E-2</v>
      </c>
      <c r="W150" s="352">
        <v>245</v>
      </c>
      <c r="X150" s="352">
        <v>10045</v>
      </c>
      <c r="Y150" s="353">
        <v>9800</v>
      </c>
      <c r="Z150" s="354">
        <v>0</v>
      </c>
      <c r="AA150" s="362">
        <v>0</v>
      </c>
      <c r="AB150" s="363" t="s">
        <v>400</v>
      </c>
      <c r="AC150" s="357"/>
      <c r="AD150" s="357"/>
      <c r="AE150" s="357"/>
      <c r="AF150" s="364"/>
      <c r="AG150" s="350">
        <v>0</v>
      </c>
      <c r="AH150" s="359">
        <v>9800</v>
      </c>
      <c r="AI150" s="18">
        <v>0</v>
      </c>
      <c r="AJ150" s="365">
        <v>0</v>
      </c>
      <c r="AK150" s="20">
        <v>14</v>
      </c>
      <c r="AL150" s="20">
        <v>450</v>
      </c>
      <c r="AM150" s="20"/>
      <c r="AN150" s="20">
        <v>688</v>
      </c>
      <c r="AO150" s="20">
        <v>143288</v>
      </c>
      <c r="AP150" s="7">
        <v>3</v>
      </c>
      <c r="AQ150" s="20"/>
      <c r="AR150" s="21"/>
      <c r="AS150" s="21" t="s">
        <v>140</v>
      </c>
      <c r="AT150" s="5" t="s">
        <v>2350</v>
      </c>
      <c r="AU150" s="5" t="s">
        <v>61</v>
      </c>
      <c r="AV150" s="5" t="s">
        <v>425</v>
      </c>
      <c r="AW150" s="21"/>
      <c r="AX150" s="21"/>
      <c r="AY150" s="349" t="s">
        <v>2532</v>
      </c>
      <c r="BA150" s="21" t="str">
        <f>VLOOKUP(表1[[#This Row],[Pers.no.]],'[6]Person Detail'!$B:$L,11,0)</f>
        <v>50-70</v>
      </c>
      <c r="BB150" s="404">
        <f>VLOOKUP(表1[[#This Row],[Pers.no.]],'[6]Person Detail'!$B:$R,17,0)</f>
        <v>1.0477248677248676</v>
      </c>
      <c r="BC150" s="404">
        <f>VLOOKUP(表1[[#This Row],[Pers.no.]],'[6]Person Detail'!$B:$W,21,0)</f>
        <v>1.0499469777306469</v>
      </c>
      <c r="BD150" s="404">
        <f>VLOOKUP(表1[[#This Row],[Pers.no.]],'[6]Person Detail'!$B:$W,22,0)</f>
        <v>1.0336441021483582</v>
      </c>
    </row>
    <row r="151" spans="1:56" ht="19.95" customHeight="1">
      <c r="A151" s="458"/>
      <c r="B151" s="5" t="s">
        <v>562</v>
      </c>
      <c r="C151" s="5">
        <v>1120289</v>
      </c>
      <c r="D151" s="5" t="s">
        <v>2407</v>
      </c>
      <c r="E151" s="5" t="s">
        <v>2408</v>
      </c>
      <c r="F151" s="5" t="s">
        <v>54</v>
      </c>
      <c r="G151" s="5" t="s">
        <v>55</v>
      </c>
      <c r="H151" s="5" t="s">
        <v>2146</v>
      </c>
      <c r="I151" s="5" t="s">
        <v>2400</v>
      </c>
      <c r="J151" s="5" t="s">
        <v>258</v>
      </c>
      <c r="K151" s="6">
        <v>44200</v>
      </c>
      <c r="L151" s="5" t="s">
        <v>201</v>
      </c>
      <c r="M151" s="5" t="s">
        <v>201</v>
      </c>
      <c r="N151" s="5" t="s">
        <v>66</v>
      </c>
      <c r="O151" s="7">
        <v>2</v>
      </c>
      <c r="P151" s="7">
        <v>3</v>
      </c>
      <c r="Q151" s="350">
        <v>13624</v>
      </c>
      <c r="R151" s="361">
        <v>0.03</v>
      </c>
      <c r="S151" s="352">
        <v>409</v>
      </c>
      <c r="T151" s="361">
        <v>0</v>
      </c>
      <c r="U151" s="352">
        <v>0</v>
      </c>
      <c r="V151" s="361">
        <v>3.0020551967116851E-2</v>
      </c>
      <c r="W151" s="352">
        <v>409</v>
      </c>
      <c r="X151" s="352">
        <v>14033</v>
      </c>
      <c r="Y151" s="353">
        <v>13624</v>
      </c>
      <c r="Z151" s="354">
        <v>0</v>
      </c>
      <c r="AA151" s="362">
        <v>0</v>
      </c>
      <c r="AB151" s="363" t="s">
        <v>403</v>
      </c>
      <c r="AC151" s="357"/>
      <c r="AD151" s="357"/>
      <c r="AE151" s="357"/>
      <c r="AF151" s="364"/>
      <c r="AG151" s="350">
        <v>0</v>
      </c>
      <c r="AH151" s="359">
        <v>13624</v>
      </c>
      <c r="AI151" s="18">
        <v>0</v>
      </c>
      <c r="AJ151" s="365">
        <v>0</v>
      </c>
      <c r="AK151" s="20">
        <v>14</v>
      </c>
      <c r="AL151" s="20">
        <v>450</v>
      </c>
      <c r="AM151" s="20"/>
      <c r="AN151" s="20">
        <v>688</v>
      </c>
      <c r="AO151" s="20">
        <v>196824</v>
      </c>
      <c r="AP151" s="7">
        <v>3</v>
      </c>
      <c r="AQ151" s="20"/>
      <c r="AR151" s="21" t="s">
        <v>2409</v>
      </c>
      <c r="AS151" s="21" t="s">
        <v>179</v>
      </c>
      <c r="AT151" s="5" t="s">
        <v>2394</v>
      </c>
      <c r="AU151" s="5" t="s">
        <v>2395</v>
      </c>
      <c r="AV151" s="5" t="s">
        <v>425</v>
      </c>
      <c r="AW151" s="21"/>
      <c r="AX151" s="21"/>
      <c r="AY151" s="145" t="s">
        <v>2532</v>
      </c>
      <c r="BA151" s="21" t="str">
        <f>VLOOKUP(表1[[#This Row],[Pers.no.]],'[6]Person Detail'!$B:$L,11,0)</f>
        <v>70-90</v>
      </c>
      <c r="BB151" s="404">
        <f>VLOOKUP(表1[[#This Row],[Pers.no.]],'[6]Person Detail'!$B:$R,17,0)</f>
        <v>1.209100529100529</v>
      </c>
      <c r="BC151" s="404">
        <f>VLOOKUP(表1[[#This Row],[Pers.no.]],'[6]Person Detail'!$B:$W,21,0)</f>
        <v>1.2116648992576882</v>
      </c>
      <c r="BD151" s="404">
        <f>VLOOKUP(表1[[#This Row],[Pers.no.]],'[6]Person Detail'!$B:$W,22,0)</f>
        <v>1.1578840697203081</v>
      </c>
    </row>
    <row r="152" spans="1:56" ht="19.95" customHeight="1">
      <c r="A152" s="458"/>
      <c r="B152" s="5" t="s">
        <v>562</v>
      </c>
      <c r="C152" s="5">
        <v>1710386</v>
      </c>
      <c r="D152" s="5" t="s">
        <v>2416</v>
      </c>
      <c r="E152" s="5" t="s">
        <v>2417</v>
      </c>
      <c r="F152" s="5" t="s">
        <v>54</v>
      </c>
      <c r="G152" s="5" t="s">
        <v>55</v>
      </c>
      <c r="H152" s="5" t="s">
        <v>2146</v>
      </c>
      <c r="I152" s="5" t="s">
        <v>2399</v>
      </c>
      <c r="J152" s="5" t="s">
        <v>258</v>
      </c>
      <c r="K152" s="6">
        <v>44378</v>
      </c>
      <c r="L152" s="5" t="s">
        <v>105</v>
      </c>
      <c r="M152" s="5" t="s">
        <v>741</v>
      </c>
      <c r="N152" s="5" t="s">
        <v>107</v>
      </c>
      <c r="O152" s="7">
        <v>2</v>
      </c>
      <c r="P152" s="7">
        <v>3</v>
      </c>
      <c r="Q152" s="350">
        <v>7136</v>
      </c>
      <c r="R152" s="361">
        <v>0.03</v>
      </c>
      <c r="S152" s="352">
        <v>214</v>
      </c>
      <c r="T152" s="361">
        <v>0</v>
      </c>
      <c r="U152" s="352">
        <v>0</v>
      </c>
      <c r="V152" s="361">
        <v>2.9988789237668161E-2</v>
      </c>
      <c r="W152" s="352">
        <v>214</v>
      </c>
      <c r="X152" s="352">
        <v>7350</v>
      </c>
      <c r="Y152" s="353">
        <v>7136</v>
      </c>
      <c r="Z152" s="354">
        <v>0</v>
      </c>
      <c r="AA152" s="362">
        <v>0</v>
      </c>
      <c r="AB152" s="363" t="s">
        <v>403</v>
      </c>
      <c r="AC152" s="357"/>
      <c r="AD152" s="357"/>
      <c r="AE152" s="357"/>
      <c r="AF152" s="364"/>
      <c r="AG152" s="350">
        <v>0</v>
      </c>
      <c r="AH152" s="359">
        <v>7136</v>
      </c>
      <c r="AI152" s="18">
        <v>0</v>
      </c>
      <c r="AJ152" s="365">
        <v>0</v>
      </c>
      <c r="AK152" s="20">
        <v>14</v>
      </c>
      <c r="AL152" s="20">
        <v>450</v>
      </c>
      <c r="AM152" s="20"/>
      <c r="AN152" s="20">
        <v>688</v>
      </c>
      <c r="AO152" s="20">
        <v>105992</v>
      </c>
      <c r="AP152" s="7">
        <v>3</v>
      </c>
      <c r="AQ152" s="20"/>
      <c r="AR152" s="21" t="s">
        <v>2409</v>
      </c>
      <c r="AS152" s="21" t="s">
        <v>179</v>
      </c>
      <c r="AT152" s="5" t="s">
        <v>2394</v>
      </c>
      <c r="AU152" s="5" t="s">
        <v>2395</v>
      </c>
      <c r="AV152" s="5" t="s">
        <v>425</v>
      </c>
      <c r="AW152" s="21"/>
      <c r="AX152" s="21"/>
      <c r="AY152" s="349" t="s">
        <v>2532</v>
      </c>
      <c r="BA152" s="21" t="str">
        <f>VLOOKUP(表1[[#This Row],[Pers.no.]],'[6]Person Detail'!$B:$L,11,0)</f>
        <v>70-90</v>
      </c>
      <c r="BB152" s="404">
        <f>VLOOKUP(表1[[#This Row],[Pers.no.]],'[6]Person Detail'!$B:$R,17,0)</f>
        <v>0.95452394269242358</v>
      </c>
      <c r="BC152" s="404">
        <f>VLOOKUP(表1[[#This Row],[Pers.no.]],'[6]Person Detail'!$B:$W,21,0)</f>
        <v>1.0074013531308177</v>
      </c>
      <c r="BD152" s="404">
        <f>VLOOKUP(表1[[#This Row],[Pers.no.]],'[6]Person Detail'!$B:$W,22,0)</f>
        <v>1.0335744680851064</v>
      </c>
    </row>
    <row r="153" spans="1:56" ht="19.95" customHeight="1">
      <c r="A153" s="458"/>
      <c r="B153" s="5" t="s">
        <v>562</v>
      </c>
      <c r="C153" s="5">
        <v>1421192</v>
      </c>
      <c r="D153" s="5" t="s">
        <v>2440</v>
      </c>
      <c r="E153" s="5" t="s">
        <v>2441</v>
      </c>
      <c r="F153" s="5" t="s">
        <v>54</v>
      </c>
      <c r="G153" s="5" t="s">
        <v>55</v>
      </c>
      <c r="H153" s="5" t="s">
        <v>564</v>
      </c>
      <c r="I153" s="5" t="s">
        <v>2429</v>
      </c>
      <c r="J153" s="5" t="s">
        <v>2427</v>
      </c>
      <c r="K153" s="6">
        <v>41500</v>
      </c>
      <c r="L153" s="5" t="s">
        <v>421</v>
      </c>
      <c r="M153" s="5" t="s">
        <v>422</v>
      </c>
      <c r="N153" s="5" t="s">
        <v>107</v>
      </c>
      <c r="O153" s="7">
        <v>2</v>
      </c>
      <c r="P153" s="7">
        <v>3</v>
      </c>
      <c r="Q153" s="350">
        <v>8455</v>
      </c>
      <c r="R153" s="361">
        <v>2.5000000000000001E-2</v>
      </c>
      <c r="S153" s="352">
        <v>211</v>
      </c>
      <c r="T153" s="361">
        <v>0</v>
      </c>
      <c r="U153" s="352">
        <v>0</v>
      </c>
      <c r="V153" s="361">
        <v>2.4955647545830871E-2</v>
      </c>
      <c r="W153" s="352">
        <v>211</v>
      </c>
      <c r="X153" s="352">
        <v>8666</v>
      </c>
      <c r="Y153" s="353">
        <v>8455</v>
      </c>
      <c r="Z153" s="354">
        <v>0</v>
      </c>
      <c r="AA153" s="362">
        <v>0</v>
      </c>
      <c r="AB153" s="363" t="s">
        <v>2552</v>
      </c>
      <c r="AC153" s="357"/>
      <c r="AD153" s="357"/>
      <c r="AE153" s="357"/>
      <c r="AF153" s="364"/>
      <c r="AG153" s="350">
        <v>0</v>
      </c>
      <c r="AH153" s="359">
        <v>8455</v>
      </c>
      <c r="AI153" s="18">
        <v>0</v>
      </c>
      <c r="AJ153" s="365">
        <v>0</v>
      </c>
      <c r="AK153" s="20">
        <v>14</v>
      </c>
      <c r="AL153" s="20">
        <v>950</v>
      </c>
      <c r="AM153" s="20"/>
      <c r="AN153" s="20">
        <v>688</v>
      </c>
      <c r="AO153" s="20">
        <v>130458</v>
      </c>
      <c r="AP153" s="7">
        <v>2</v>
      </c>
      <c r="AQ153" s="20"/>
      <c r="AR153" s="21" t="s">
        <v>140</v>
      </c>
      <c r="AS153" s="21" t="s">
        <v>140</v>
      </c>
      <c r="AT153" s="5" t="s">
        <v>423</v>
      </c>
      <c r="AU153" s="5" t="s">
        <v>424</v>
      </c>
      <c r="AV153" s="5" t="s">
        <v>425</v>
      </c>
      <c r="AW153" s="21"/>
      <c r="AX153" s="21"/>
      <c r="AY153" s="145" t="s">
        <v>2532</v>
      </c>
      <c r="BA153" s="21" t="str">
        <f>VLOOKUP(表1[[#This Row],[Pers.no.]],'[6]Person Detail'!$B:$L,11,0)</f>
        <v>70-90</v>
      </c>
      <c r="BB153" s="404">
        <f>VLOOKUP(表1[[#This Row],[Pers.no.]],'[6]Person Detail'!$B:$R,17,0)</f>
        <v>0.9182979821881857</v>
      </c>
      <c r="BC153" s="404">
        <f>VLOOKUP(表1[[#This Row],[Pers.no.]],'[6]Person Detail'!$B:$W,21,0)</f>
        <v>0.96916859646732956</v>
      </c>
      <c r="BD153" s="404">
        <f>VLOOKUP(表1[[#This Row],[Pers.no.]],'[6]Person Detail'!$B:$W,22,0)</f>
        <v>0.93617021276595747</v>
      </c>
    </row>
    <row r="154" spans="1:56" ht="19.95" customHeight="1">
      <c r="A154" s="458"/>
      <c r="B154" s="5" t="s">
        <v>562</v>
      </c>
      <c r="C154" s="5">
        <v>1520011</v>
      </c>
      <c r="D154" s="5" t="s">
        <v>2449</v>
      </c>
      <c r="E154" s="5" t="s">
        <v>2450</v>
      </c>
      <c r="F154" s="5" t="s">
        <v>54</v>
      </c>
      <c r="G154" s="5" t="s">
        <v>55</v>
      </c>
      <c r="H154" s="5" t="s">
        <v>564</v>
      </c>
      <c r="I154" s="5" t="s">
        <v>2430</v>
      </c>
      <c r="J154" s="5" t="s">
        <v>2427</v>
      </c>
      <c r="K154" s="6">
        <v>31107</v>
      </c>
      <c r="L154" s="5" t="s">
        <v>421</v>
      </c>
      <c r="M154" s="5" t="s">
        <v>422</v>
      </c>
      <c r="N154" s="5" t="s">
        <v>107</v>
      </c>
      <c r="O154" s="7">
        <v>2</v>
      </c>
      <c r="P154" s="7">
        <v>3</v>
      </c>
      <c r="Q154" s="350">
        <v>8035</v>
      </c>
      <c r="R154" s="361">
        <v>2.5000000000000001E-2</v>
      </c>
      <c r="S154" s="352">
        <v>201</v>
      </c>
      <c r="T154" s="361">
        <v>0</v>
      </c>
      <c r="U154" s="352">
        <v>0</v>
      </c>
      <c r="V154" s="361">
        <v>2.5015556938394523E-2</v>
      </c>
      <c r="W154" s="352">
        <v>201</v>
      </c>
      <c r="X154" s="352">
        <v>8236</v>
      </c>
      <c r="Y154" s="353">
        <v>8035</v>
      </c>
      <c r="Z154" s="354">
        <v>0</v>
      </c>
      <c r="AA154" s="362">
        <v>0</v>
      </c>
      <c r="AB154" s="363" t="s">
        <v>400</v>
      </c>
      <c r="AC154" s="357"/>
      <c r="AD154" s="357"/>
      <c r="AE154" s="357"/>
      <c r="AF154" s="364"/>
      <c r="AG154" s="350">
        <v>0</v>
      </c>
      <c r="AH154" s="359">
        <v>8035</v>
      </c>
      <c r="AI154" s="18">
        <v>0</v>
      </c>
      <c r="AJ154" s="365">
        <v>0</v>
      </c>
      <c r="AK154" s="20">
        <v>14</v>
      </c>
      <c r="AL154" s="20">
        <v>450</v>
      </c>
      <c r="AM154" s="20"/>
      <c r="AN154" s="20">
        <v>688</v>
      </c>
      <c r="AO154" s="20">
        <v>118578</v>
      </c>
      <c r="AP154" s="7">
        <v>2</v>
      </c>
      <c r="AQ154" s="20"/>
      <c r="AR154" s="21" t="s">
        <v>140</v>
      </c>
      <c r="AS154" s="21" t="s">
        <v>140</v>
      </c>
      <c r="AT154" s="5" t="s">
        <v>423</v>
      </c>
      <c r="AU154" s="5" t="s">
        <v>424</v>
      </c>
      <c r="AV154" s="5" t="s">
        <v>425</v>
      </c>
      <c r="AW154" s="21"/>
      <c r="AX154" s="21"/>
      <c r="AY154" s="349" t="s">
        <v>2532</v>
      </c>
      <c r="BA154" s="21" t="str">
        <f>VLOOKUP(表1[[#This Row],[Pers.no.]],'[6]Person Detail'!$B:$L,11,0)</f>
        <v>&lt;50</v>
      </c>
      <c r="BB154" s="404">
        <f>VLOOKUP(表1[[#This Row],[Pers.no.]],'[6]Person Detail'!$B:$R,17,0)</f>
        <v>0.75439153439153439</v>
      </c>
      <c r="BC154" s="404">
        <f>VLOOKUP(表1[[#This Row],[Pers.no.]],'[6]Person Detail'!$B:$W,21,0)</f>
        <v>0.75599151643690354</v>
      </c>
      <c r="BD154" s="404">
        <f>VLOOKUP(表1[[#This Row],[Pers.no.]],'[6]Person Detail'!$B:$W,22,0)</f>
        <v>0.72963113092825294</v>
      </c>
    </row>
    <row r="155" spans="1:56" ht="19.95" customHeight="1">
      <c r="A155" s="458"/>
      <c r="B155" s="5" t="s">
        <v>562</v>
      </c>
      <c r="C155" s="5">
        <v>1520004</v>
      </c>
      <c r="D155" s="5" t="s">
        <v>2451</v>
      </c>
      <c r="E155" s="5" t="s">
        <v>2452</v>
      </c>
      <c r="F155" s="5" t="s">
        <v>54</v>
      </c>
      <c r="G155" s="5" t="s">
        <v>55</v>
      </c>
      <c r="H155" s="5" t="s">
        <v>564</v>
      </c>
      <c r="I155" s="5" t="s">
        <v>2425</v>
      </c>
      <c r="J155" s="5" t="s">
        <v>2453</v>
      </c>
      <c r="K155" s="6">
        <v>33786</v>
      </c>
      <c r="L155" s="5" t="s">
        <v>80</v>
      </c>
      <c r="M155" s="5" t="s">
        <v>463</v>
      </c>
      <c r="N155" s="5" t="s">
        <v>66</v>
      </c>
      <c r="O155" s="7">
        <v>2</v>
      </c>
      <c r="P155" s="7">
        <v>3</v>
      </c>
      <c r="Q155" s="350">
        <v>16374</v>
      </c>
      <c r="R155" s="361">
        <v>0.03</v>
      </c>
      <c r="S155" s="352">
        <v>491</v>
      </c>
      <c r="T155" s="361">
        <v>0</v>
      </c>
      <c r="U155" s="352">
        <v>0</v>
      </c>
      <c r="V155" s="361">
        <v>2.9986564064981066E-2</v>
      </c>
      <c r="W155" s="352">
        <v>491</v>
      </c>
      <c r="X155" s="352">
        <v>16865</v>
      </c>
      <c r="Y155" s="353">
        <v>16374</v>
      </c>
      <c r="Z155" s="354">
        <v>0</v>
      </c>
      <c r="AA155" s="362">
        <v>0</v>
      </c>
      <c r="AB155" s="363" t="s">
        <v>403</v>
      </c>
      <c r="AC155" s="357"/>
      <c r="AD155" s="357"/>
      <c r="AE155" s="357"/>
      <c r="AF155" s="364"/>
      <c r="AG155" s="350">
        <v>0</v>
      </c>
      <c r="AH155" s="359">
        <v>16374</v>
      </c>
      <c r="AI155" s="18">
        <v>0</v>
      </c>
      <c r="AJ155" s="365">
        <v>0</v>
      </c>
      <c r="AK155" s="20">
        <v>14</v>
      </c>
      <c r="AL155" s="20">
        <v>450</v>
      </c>
      <c r="AM155" s="20"/>
      <c r="AN155" s="20">
        <v>688</v>
      </c>
      <c r="AO155" s="20">
        <v>235324</v>
      </c>
      <c r="AP155" s="7">
        <v>3</v>
      </c>
      <c r="AQ155" s="20"/>
      <c r="AR155" s="21" t="s">
        <v>2446</v>
      </c>
      <c r="AS155" s="21" t="s">
        <v>179</v>
      </c>
      <c r="AT155" s="5" t="s">
        <v>465</v>
      </c>
      <c r="AU155" s="5" t="s">
        <v>424</v>
      </c>
      <c r="AV155" s="5" t="s">
        <v>425</v>
      </c>
      <c r="AW155" s="21"/>
      <c r="AX155" s="21"/>
      <c r="AY155" s="145" t="s">
        <v>2532</v>
      </c>
      <c r="BA155" s="21" t="str">
        <f>VLOOKUP(表1[[#This Row],[Pers.no.]],'[6]Person Detail'!$B:$L,11,0)</f>
        <v>50-70</v>
      </c>
      <c r="BB155" s="404">
        <f>VLOOKUP(表1[[#This Row],[Pers.no.]],'[6]Person Detail'!$B:$R,17,0)</f>
        <v>1.0368253968253969</v>
      </c>
      <c r="BC155" s="404">
        <f>VLOOKUP(表1[[#This Row],[Pers.no.]],'[6]Person Detail'!$B:$W,21,0)</f>
        <v>1.0390243902439025</v>
      </c>
      <c r="BD155" s="404">
        <f>VLOOKUP(表1[[#This Row],[Pers.no.]],'[6]Person Detail'!$B:$W,22,0)</f>
        <v>1.0133765707336846</v>
      </c>
    </row>
    <row r="156" spans="1:56" ht="19.95" customHeight="1">
      <c r="A156" s="458"/>
      <c r="B156" s="5" t="s">
        <v>562</v>
      </c>
      <c r="C156" s="5">
        <v>1120031</v>
      </c>
      <c r="D156" s="5" t="s">
        <v>2456</v>
      </c>
      <c r="E156" s="5" t="s">
        <v>2457</v>
      </c>
      <c r="F156" s="5" t="s">
        <v>54</v>
      </c>
      <c r="G156" s="5" t="s">
        <v>55</v>
      </c>
      <c r="H156" s="5" t="s">
        <v>564</v>
      </c>
      <c r="I156" s="5" t="s">
        <v>2458</v>
      </c>
      <c r="J156" s="5" t="s">
        <v>2453</v>
      </c>
      <c r="K156" s="6">
        <v>36584</v>
      </c>
      <c r="L156" s="5" t="s">
        <v>340</v>
      </c>
      <c r="M156" s="5" t="s">
        <v>2459</v>
      </c>
      <c r="N156" s="5" t="s">
        <v>341</v>
      </c>
      <c r="O156" s="7">
        <v>2</v>
      </c>
      <c r="P156" s="7">
        <v>3</v>
      </c>
      <c r="Q156" s="350">
        <v>29250</v>
      </c>
      <c r="R156" s="361">
        <v>0.03</v>
      </c>
      <c r="S156" s="352">
        <v>878</v>
      </c>
      <c r="T156" s="361">
        <v>0</v>
      </c>
      <c r="U156" s="352">
        <v>0</v>
      </c>
      <c r="V156" s="361">
        <v>3.0017094017094018E-2</v>
      </c>
      <c r="W156" s="352">
        <v>878</v>
      </c>
      <c r="X156" s="352">
        <v>30128</v>
      </c>
      <c r="Y156" s="353">
        <v>29250</v>
      </c>
      <c r="Z156" s="354">
        <v>0</v>
      </c>
      <c r="AA156" s="362">
        <v>0</v>
      </c>
      <c r="AB156" s="363" t="s">
        <v>403</v>
      </c>
      <c r="AC156" s="357"/>
      <c r="AD156" s="357"/>
      <c r="AE156" s="357"/>
      <c r="AF156" s="364"/>
      <c r="AG156" s="350">
        <v>0</v>
      </c>
      <c r="AH156" s="359">
        <v>29250</v>
      </c>
      <c r="AI156" s="18">
        <v>0</v>
      </c>
      <c r="AJ156" s="365">
        <v>0</v>
      </c>
      <c r="AK156" s="20">
        <v>14</v>
      </c>
      <c r="AL156" s="20">
        <v>950</v>
      </c>
      <c r="AM156" s="20">
        <v>1000</v>
      </c>
      <c r="AN156" s="20">
        <v>688</v>
      </c>
      <c r="AO156" s="20">
        <v>433588</v>
      </c>
      <c r="AP156" s="7">
        <v>4</v>
      </c>
      <c r="AQ156" s="20"/>
      <c r="AR156" s="21" t="s">
        <v>179</v>
      </c>
      <c r="AS156" s="21" t="s">
        <v>179</v>
      </c>
      <c r="AT156" s="5" t="s">
        <v>469</v>
      </c>
      <c r="AU156" s="5" t="s">
        <v>424</v>
      </c>
      <c r="AV156" s="5" t="s">
        <v>425</v>
      </c>
      <c r="AW156" s="21"/>
      <c r="AX156" s="21"/>
      <c r="AY156" s="349" t="s">
        <v>2532</v>
      </c>
      <c r="BA156" s="21" t="str">
        <f>VLOOKUP(表1[[#This Row],[Pers.no.]],'[6]Person Detail'!$B:$L,11,0)</f>
        <v>50-70</v>
      </c>
      <c r="BB156" s="404">
        <f>VLOOKUP(表1[[#This Row],[Pers.no.]],'[6]Person Detail'!$B:$R,17,0)</f>
        <v>0.67287072627958733</v>
      </c>
      <c r="BC156" s="404">
        <f>VLOOKUP(表1[[#This Row],[Pers.no.]],'[6]Person Detail'!$B:$W,21,0)</f>
        <v>0.71770747917655686</v>
      </c>
      <c r="BD156" s="404">
        <f>VLOOKUP(表1[[#This Row],[Pers.no.]],'[6]Person Detail'!$B:$W,22,0)</f>
        <v>0.74150360453141095</v>
      </c>
    </row>
    <row r="157" spans="1:56" ht="19.95" customHeight="1">
      <c r="A157" s="458"/>
      <c r="B157" s="5" t="s">
        <v>562</v>
      </c>
      <c r="C157" s="5">
        <v>1007574</v>
      </c>
      <c r="D157" s="5" t="s">
        <v>2467</v>
      </c>
      <c r="E157" s="5" t="s">
        <v>2468</v>
      </c>
      <c r="F157" s="5" t="s">
        <v>54</v>
      </c>
      <c r="G157" s="5" t="s">
        <v>55</v>
      </c>
      <c r="H157" s="5" t="s">
        <v>564</v>
      </c>
      <c r="I157" s="5" t="s">
        <v>2469</v>
      </c>
      <c r="J157" s="5" t="s">
        <v>2470</v>
      </c>
      <c r="K157" s="6">
        <v>40994</v>
      </c>
      <c r="L157" s="5" t="s">
        <v>80</v>
      </c>
      <c r="M157" s="5" t="s">
        <v>2471</v>
      </c>
      <c r="N157" s="5" t="s">
        <v>66</v>
      </c>
      <c r="O157" s="7">
        <v>2</v>
      </c>
      <c r="P157" s="7">
        <v>3</v>
      </c>
      <c r="Q157" s="350">
        <v>10350</v>
      </c>
      <c r="R157" s="361">
        <v>0.03</v>
      </c>
      <c r="S157" s="352">
        <v>311</v>
      </c>
      <c r="T157" s="361">
        <v>0</v>
      </c>
      <c r="U157" s="352">
        <v>0</v>
      </c>
      <c r="V157" s="361">
        <v>3.0048309178743963E-2</v>
      </c>
      <c r="W157" s="352">
        <v>311</v>
      </c>
      <c r="X157" s="352">
        <v>10661</v>
      </c>
      <c r="Y157" s="353">
        <v>10350</v>
      </c>
      <c r="Z157" s="354">
        <v>0</v>
      </c>
      <c r="AA157" s="362">
        <v>0</v>
      </c>
      <c r="AB157" s="363" t="s">
        <v>434</v>
      </c>
      <c r="AC157" s="357"/>
      <c r="AD157" s="357"/>
      <c r="AE157" s="357"/>
      <c r="AF157" s="364"/>
      <c r="AG157" s="350">
        <v>0</v>
      </c>
      <c r="AH157" s="359">
        <v>10350</v>
      </c>
      <c r="AI157" s="18">
        <v>0</v>
      </c>
      <c r="AJ157" s="365">
        <v>0</v>
      </c>
      <c r="AK157" s="20">
        <v>14</v>
      </c>
      <c r="AL157" s="20">
        <v>450</v>
      </c>
      <c r="AM157" s="20"/>
      <c r="AN157" s="20">
        <v>688</v>
      </c>
      <c r="AO157" s="20">
        <v>150988</v>
      </c>
      <c r="AP157" s="7">
        <v>3</v>
      </c>
      <c r="AQ157" s="20"/>
      <c r="AR157" s="21" t="s">
        <v>126</v>
      </c>
      <c r="AS157" s="21" t="s">
        <v>179</v>
      </c>
      <c r="AT157" s="5" t="s">
        <v>2472</v>
      </c>
      <c r="AU157" s="5" t="s">
        <v>424</v>
      </c>
      <c r="AV157" s="5" t="s">
        <v>425</v>
      </c>
      <c r="AW157" s="21"/>
      <c r="AX157" s="21"/>
      <c r="AY157" s="145" t="s">
        <v>2532</v>
      </c>
      <c r="BA157" s="21" t="str">
        <f>VLOOKUP(表1[[#This Row],[Pers.no.]],'[6]Person Detail'!$B:$L,11,0)</f>
        <v>70-90</v>
      </c>
      <c r="BB157" s="404">
        <f>VLOOKUP(表1[[#This Row],[Pers.no.]],'[6]Person Detail'!$B:$R,17,0)</f>
        <v>0.9794511886697016</v>
      </c>
      <c r="BC157" s="404">
        <f>VLOOKUP(表1[[#This Row],[Pers.no.]],'[6]Person Detail'!$B:$W,21,0)</f>
        <v>1.0328366169950329</v>
      </c>
      <c r="BD157" s="404">
        <f>VLOOKUP(表1[[#This Row],[Pers.no.]],'[6]Person Detail'!$B:$W,22,0)</f>
        <v>1.0126828005694319</v>
      </c>
    </row>
    <row r="158" spans="1:56" ht="19.95" customHeight="1">
      <c r="A158" s="458"/>
      <c r="B158" s="5" t="s">
        <v>562</v>
      </c>
      <c r="C158" s="5">
        <v>1421181</v>
      </c>
      <c r="D158" s="5" t="s">
        <v>2478</v>
      </c>
      <c r="E158" s="5" t="s">
        <v>2479</v>
      </c>
      <c r="F158" s="5" t="s">
        <v>54</v>
      </c>
      <c r="G158" s="5" t="s">
        <v>55</v>
      </c>
      <c r="H158" s="5" t="s">
        <v>564</v>
      </c>
      <c r="I158" s="5" t="s">
        <v>2458</v>
      </c>
      <c r="J158" s="5" t="s">
        <v>2453</v>
      </c>
      <c r="K158" s="6">
        <v>40945</v>
      </c>
      <c r="L158" s="5" t="s">
        <v>150</v>
      </c>
      <c r="M158" s="5" t="s">
        <v>150</v>
      </c>
      <c r="N158" s="5" t="s">
        <v>59</v>
      </c>
      <c r="O158" s="7">
        <v>2</v>
      </c>
      <c r="P158" s="7">
        <v>3</v>
      </c>
      <c r="Q158" s="350">
        <v>19300</v>
      </c>
      <c r="R158" s="361">
        <v>2.5000000000000001E-2</v>
      </c>
      <c r="S158" s="352">
        <v>483</v>
      </c>
      <c r="T158" s="361">
        <v>0</v>
      </c>
      <c r="U158" s="352">
        <v>0</v>
      </c>
      <c r="V158" s="361">
        <v>2.5025906735751294E-2</v>
      </c>
      <c r="W158" s="352">
        <v>483</v>
      </c>
      <c r="X158" s="352">
        <v>19783</v>
      </c>
      <c r="Y158" s="353">
        <v>19300</v>
      </c>
      <c r="Z158" s="354">
        <v>0</v>
      </c>
      <c r="AA158" s="362">
        <v>0</v>
      </c>
      <c r="AB158" s="363" t="s">
        <v>400</v>
      </c>
      <c r="AC158" s="357"/>
      <c r="AD158" s="357"/>
      <c r="AE158" s="357"/>
      <c r="AF158" s="364"/>
      <c r="AG158" s="350">
        <v>0</v>
      </c>
      <c r="AH158" s="359">
        <v>19300</v>
      </c>
      <c r="AI158" s="18">
        <v>0</v>
      </c>
      <c r="AJ158" s="365">
        <v>0</v>
      </c>
      <c r="AK158" s="20">
        <v>14</v>
      </c>
      <c r="AL158" s="20">
        <v>450</v>
      </c>
      <c r="AM158" s="20"/>
      <c r="AN158" s="20">
        <v>688</v>
      </c>
      <c r="AO158" s="20">
        <v>276288</v>
      </c>
      <c r="AP158" s="7">
        <v>4</v>
      </c>
      <c r="AQ158" s="20"/>
      <c r="AR158" s="21"/>
      <c r="AS158" s="21" t="s">
        <v>126</v>
      </c>
      <c r="AT158" s="5" t="s">
        <v>2472</v>
      </c>
      <c r="AU158" s="5" t="s">
        <v>424</v>
      </c>
      <c r="AV158" s="5" t="s">
        <v>425</v>
      </c>
      <c r="AW158" s="21" t="s">
        <v>2480</v>
      </c>
      <c r="AX158" s="21"/>
      <c r="AY158" s="349" t="s">
        <v>2532</v>
      </c>
      <c r="BA158" s="21" t="str">
        <f>VLOOKUP(表1[[#This Row],[Pers.no.]],'[6]Person Detail'!$B:$L,11,0)</f>
        <v>&lt;50</v>
      </c>
      <c r="BB158" s="404">
        <f>VLOOKUP(表1[[#This Row],[Pers.no.]],'[6]Person Detail'!$B:$R,17,0)</f>
        <v>0.77894179894179894</v>
      </c>
      <c r="BC158" s="404">
        <f>VLOOKUP(表1[[#This Row],[Pers.no.]],'[6]Person Detail'!$B:$W,21,0)</f>
        <v>0.78059384941675503</v>
      </c>
      <c r="BD158" s="404">
        <f>VLOOKUP(表1[[#This Row],[Pers.no.]],'[6]Person Detail'!$B:$W,22,0)</f>
        <v>0.83512363194162953</v>
      </c>
    </row>
    <row r="159" spans="1:56" ht="19.95" customHeight="1">
      <c r="A159" s="458"/>
      <c r="B159" s="5" t="s">
        <v>562</v>
      </c>
      <c r="C159" s="5">
        <v>15022528</v>
      </c>
      <c r="D159" s="5" t="s">
        <v>250</v>
      </c>
      <c r="E159" s="5" t="s">
        <v>251</v>
      </c>
      <c r="F159" s="5" t="s">
        <v>54</v>
      </c>
      <c r="G159" s="5" t="s">
        <v>55</v>
      </c>
      <c r="H159" s="5" t="s">
        <v>67</v>
      </c>
      <c r="I159" s="5" t="s">
        <v>237</v>
      </c>
      <c r="J159" s="5" t="s">
        <v>238</v>
      </c>
      <c r="K159" s="6">
        <v>45314</v>
      </c>
      <c r="L159" s="5" t="s">
        <v>105</v>
      </c>
      <c r="M159" s="5" t="s">
        <v>247</v>
      </c>
      <c r="N159" s="5" t="s">
        <v>107</v>
      </c>
      <c r="O159" s="7">
        <v>2</v>
      </c>
      <c r="P159" s="7">
        <v>4</v>
      </c>
      <c r="Q159" s="350">
        <v>15000</v>
      </c>
      <c r="R159" s="361">
        <v>1.4999999999999998E-2</v>
      </c>
      <c r="S159" s="352">
        <v>225</v>
      </c>
      <c r="T159" s="361">
        <v>0</v>
      </c>
      <c r="U159" s="352">
        <v>0</v>
      </c>
      <c r="V159" s="361">
        <v>1.4999999999999999E-2</v>
      </c>
      <c r="W159" s="352">
        <v>225</v>
      </c>
      <c r="X159" s="352">
        <v>15225</v>
      </c>
      <c r="Y159" s="353">
        <v>15000</v>
      </c>
      <c r="Z159" s="354">
        <v>0</v>
      </c>
      <c r="AA159" s="362">
        <v>0</v>
      </c>
      <c r="AB159" s="363" t="s">
        <v>2553</v>
      </c>
      <c r="AC159" s="357"/>
      <c r="AD159" s="357"/>
      <c r="AE159" s="357"/>
      <c r="AF159" s="364"/>
      <c r="AG159" s="350">
        <v>0</v>
      </c>
      <c r="AH159" s="359">
        <v>15000</v>
      </c>
      <c r="AI159" s="18">
        <v>0</v>
      </c>
      <c r="AJ159" s="365">
        <v>0</v>
      </c>
      <c r="AK159" s="20">
        <v>14</v>
      </c>
      <c r="AL159" s="20">
        <v>550</v>
      </c>
      <c r="AM159" s="20"/>
      <c r="AN159" s="20">
        <v>688</v>
      </c>
      <c r="AO159" s="20">
        <v>217288</v>
      </c>
      <c r="AP159" s="7">
        <v>4</v>
      </c>
      <c r="AQ159" s="20"/>
      <c r="AR159" s="21"/>
      <c r="AS159" s="21" t="s">
        <v>226</v>
      </c>
      <c r="AT159" s="5" t="s">
        <v>240</v>
      </c>
      <c r="AU159" s="5" t="s">
        <v>173</v>
      </c>
      <c r="AV159" s="5"/>
      <c r="AW159" s="21"/>
      <c r="AX159" s="21"/>
      <c r="AY159" s="388" t="s">
        <v>2532</v>
      </c>
      <c r="BA159" s="21" t="str">
        <f>VLOOKUP(表1[[#This Row],[Pers.no.]],'[6]Person Detail'!$B:$L,11,0)</f>
        <v>&lt;50</v>
      </c>
      <c r="BB159" s="404">
        <f>VLOOKUP(表1[[#This Row],[Pers.no.]],'[6]Person Detail'!$B:$R,17,0)</f>
        <v>0.51321060084968639</v>
      </c>
      <c r="BC159" s="404">
        <f>VLOOKUP(表1[[#This Row],[Pers.no.]],'[6]Person Detail'!$B:$W,21,0)</f>
        <v>0.54740839842907085</v>
      </c>
      <c r="BD159" s="404">
        <f>VLOOKUP(表1[[#This Row],[Pers.no.]],'[6]Person Detail'!$B:$W,22,0)</f>
        <v>0.59715756951596288</v>
      </c>
    </row>
  </sheetData>
  <protectedRanges>
    <protectedRange sqref="AC3:AF3 Y3" name="Green_10_1_3_1"/>
    <protectedRange sqref="AC4:AF4 Y4" name="Green_10_1_1_1_1"/>
    <protectedRange sqref="AR9:AS9 AC9:AF9 Y9" name="Green_1_1_1_3_1"/>
    <protectedRange sqref="AR10:AS12 AC10:AF12 Y10:Y12" name="Green_1_1_1_1_5_1"/>
    <protectedRange sqref="Y16:Y17 AC16:AF17 AR16:AS17" name="Green_6_4_1"/>
    <protectedRange sqref="AW16:AX17" name="Green_6_1_1_1"/>
    <protectedRange sqref="Y18 AC18:AF18 AR18:AS18" name="Green_6_2_1_1"/>
    <protectedRange sqref="AW18:AX18" name="Green_6_3_1_1"/>
    <protectedRange sqref="AR19:AS19 Y19 AC19:AF19" name="Green_1_3_6_1"/>
    <protectedRange sqref="AW19:AX19" name="Green_1_3_1_3_1"/>
    <protectedRange sqref="AR20:AS20 Y20 AC20:AF20" name="Green_1_3_2_1_1"/>
    <protectedRange sqref="AW20:AX20" name="Green_1_3_3_1_1"/>
    <protectedRange sqref="AR21:AS21 Y21 AC21:AF21" name="Green_2_2_16_1"/>
    <protectedRange sqref="AW21:AX21" name="Green_2_2_1_5_1"/>
    <protectedRange sqref="AR22:AS22 Y22 AC22:AF22" name="Green_2_2_2_2_1"/>
    <protectedRange sqref="AW22:AX22" name="Green_2_2_3_2_1"/>
    <protectedRange sqref="AR23:AS23 Y23 AC23:AF23" name="Green_2_2_4_2_1"/>
    <protectedRange sqref="AW23:AX23" name="Green_2_2_5_2_1"/>
    <protectedRange sqref="AR24:AS25 AC24:AF25 Y24:Y25" name="Green_3_2_2_1"/>
    <protectedRange sqref="AW24:AX25" name="Green_3_2_1_5_1"/>
    <protectedRange sqref="Y26 AR26:AS26 AC26:AF26" name="Green_4_3_2_1"/>
    <protectedRange sqref="AW26:AX26" name="Green_4_3_1_1_1"/>
    <protectedRange sqref="AR27:AS27 AC27:AF27 Y27" name="Green_5_2_4_1"/>
    <protectedRange sqref="AW27:AX27" name="Green_5_2_1_1_1"/>
    <protectedRange sqref="AR28:AS28 AC28:AF28 Y28" name="Green_3_4_2"/>
    <protectedRange sqref="AR29:AS29 AC29:AF29 Y29" name="Green_1_1_3_2"/>
    <protectedRange sqref="AR30:AS30 AC30:AF30 Y30" name="Green_1_1_2_1_2"/>
    <protectedRange sqref="AR31:AS31 AC31:AF31 Y31" name="Green_2_1_4_2"/>
    <protectedRange sqref="AR32:AS32 AC32:AF32 Y32" name="Green_2_1_1_7_2"/>
    <protectedRange sqref="AR33:AS34 AC33:AF34 Y33:Y34" name="Green_3_3_1_2"/>
    <protectedRange sqref="Y35 AC35:AF35 AR35 AS35:AS40" name="Green_4_1_12_2"/>
    <protectedRange sqref="Y36 AC36:AF36 AR36" name="Green_4_1_1_1_2"/>
    <protectedRange sqref="Y37 AC37:AF37 AR37" name="Green_4_1_2_3_2"/>
    <protectedRange sqref="Y38 AC38:AF38 AR38" name="Green_4_1_3_1_2"/>
    <protectedRange sqref="Y39 AC39:AF39 AR39" name="Green_4_1_4_1_2"/>
    <protectedRange sqref="Y40 AC40:AF40 AR40" name="Green_4_1_5_1_2"/>
    <protectedRange sqref="Y41 AC41:AF41 AR41:AS41" name="Green_4_1_6_2_2"/>
    <protectedRange sqref="AR42:AS42 AC42:AF42 Y42" name="Green_9_3_2"/>
    <protectedRange sqref="AR43:AS44 AC43:AF44 Y43:Y44" name="Green_9_1_5_2"/>
    <protectedRange sqref="AR45:AS45 AC45:AF45 Y45" name="Green_11_2_2"/>
    <protectedRange sqref="AR46:AS46 AC46:AF46 Y46" name="Green_11_1_1_2"/>
    <protectedRange sqref="AR47:AS47 AC47:AF47 Y47" name="Green_12_4_2"/>
    <protectedRange sqref="AR48 AC48:AF48 Y48" name="Green_12_1_1_2"/>
    <protectedRange sqref="AR49:AS49 AC49:AF49 Y49" name="Green_12_2_1_2"/>
    <protectedRange sqref="AR50:AS50 AC50:AF50 Y50" name="Green_12_3_1_2"/>
    <protectedRange sqref="AR51:AS51 AC51:AF51 Y51" name="Green_5_8_2"/>
    <protectedRange sqref="AR52:AS52 AC52:AF52 Y52" name="Green_5_1_13_2"/>
    <protectedRange sqref="AR53:AS53 AC53:AF53 Y53 AS54" name="Green_5_3_2_2"/>
    <protectedRange sqref="AR54 AC54:AF54 Y54" name="Green_5_4_1_2"/>
    <protectedRange sqref="AR55:AS55 AC55:AF55 Y55" name="Green_5_5_1_2"/>
    <protectedRange sqref="AR56:AS56 AC56:AF56 Y56" name="Green_5_6_1_2"/>
    <protectedRange sqref="AR57:AS57 AC57:AF57 Y57" name="Green_15_13_2"/>
    <protectedRange sqref="AW57:AX57" name="Green_15_1_2_2"/>
    <protectedRange sqref="AR58:AS58 AC58:AF58 Y58" name="Green_15_2_2_2"/>
    <protectedRange sqref="AW58:AX58" name="Green_15_3_2_2"/>
    <protectedRange sqref="AR59:AS59 AC59:AF59 Y59 AS60" name="Green_1_2_2_2"/>
    <protectedRange sqref="AW59:AX59" name="Green_1_2_1_1_2"/>
    <protectedRange sqref="AR60 AC60:AF60 Y60" name="Green_1_1_1_1_1_1_2"/>
    <protectedRange sqref="AW60:AX60" name="Green_1_1_1_1_2_1_2"/>
    <protectedRange sqref="AR61:AS61 AC61:AF61 Y61" name="Green_2_1_1_1_2_2"/>
    <protectedRange sqref="AW61:AX61" name="Green_2_1_1_2_2_2"/>
    <protectedRange sqref="AR62:AS63 AC62:AF63 Y62:Y63 AS64 AS68:AS73" name="Green_2_1_1_3_2_2"/>
    <protectedRange sqref="AW62:AX63" name="Green_2_1_1_4_2_2"/>
    <protectedRange sqref="AR64 AC64:AF64 Y64" name="Green_4_1_2_1_2_2"/>
    <protectedRange sqref="AW64:AX64" name="Green_4_1_2_2_2_2"/>
    <protectedRange sqref="AR65 AC65:AF65 Y65" name="Green_5_1_1_2_2"/>
    <protectedRange sqref="AW65:AX65" name="Green_5_1_2_2_2"/>
    <protectedRange sqref="AR66:AS66 AC66:AF66 Y66" name="Green_5_1_3_2_2"/>
    <protectedRange sqref="AW66:AX66" name="Green_5_1_4_2_2"/>
    <protectedRange sqref="AR67 AC67:AF67 Y67" name="Green_5_1_5_2_2"/>
    <protectedRange sqref="AW67:AX67" name="Green_5_1_6_2_2"/>
    <protectedRange sqref="AR68 AC68:AF68 Y68" name="Green_7_1_12_2"/>
    <protectedRange sqref="AW68:AX68" name="Green_7_1_1_5_2"/>
    <protectedRange sqref="AC69:AF70 Y69:Y70 AR69:AR70" name="Green_7_1_2_2_2"/>
    <protectedRange sqref="AW69:AX70" name="Green_7_1_3_2_2"/>
    <protectedRange sqref="AR71 AC71:AF71 Y71" name="Green_7_1_4_2_2"/>
    <protectedRange sqref="AW71:AX71" name="Green_7_1_5_1_2"/>
    <protectedRange sqref="AR72 AC72:AF72 Y72" name="Green_7_1_6_1_2"/>
    <protectedRange sqref="AW72:AX72" name="Green_7_1_7_1_2"/>
    <protectedRange sqref="AR73 AC73:AF73 Y73" name="Green_7_1_8_1_2"/>
    <protectedRange sqref="AW73:AX73" name="Green_7_1_9_1_2"/>
    <protectedRange sqref="AR74:AS74 AC74:AF74 Y74" name="Green_9_1_1_2_2"/>
    <protectedRange sqref="AW74:AX74" name="Green_9_1_2_2_2"/>
    <protectedRange sqref="AR75:AS75 AC75:AF75 Y75" name="Green_9_1_3_2_2"/>
    <protectedRange sqref="AW75:AX75" name="Green_9_1_4_2_2"/>
    <protectedRange sqref="AR76:AS76 AC76:AF76 Y76" name="Green_8_1_5_2"/>
    <protectedRange sqref="AW76:AX76" name="Green_8_1_1_3_2"/>
    <protectedRange sqref="Y77 AC77:AF77 AR77:AS77" name="Green_2_2_1_1_2_2"/>
    <protectedRange sqref="AW77:AX77" name="Green_2_2_1_2_2_2"/>
    <protectedRange sqref="Y78 AC78:AF78 AR78:AS78" name="Green_2_2_1_3_1_2"/>
    <protectedRange sqref="AW78:AX78" name="Green_2_2_1_4_1_2"/>
    <protectedRange sqref="AR79:AS79 AC79:AF79 Y79" name="Green_3_2_1_1_2_2"/>
    <protectedRange sqref="AW79:AX79" name="Green_3_2_1_2_2_2"/>
    <protectedRange sqref="AR80:AS80 AC80:AF80 Y80" name="Green_4_2_1_4_2"/>
    <protectedRange sqref="AW80:AX80" name="Green_4_2_1_1_1_2"/>
    <protectedRange sqref="AR81:AS81 AC81:AF81 Y81" name="Green_4_2_1_2_1_2"/>
    <protectedRange sqref="AW81:AX81" name="Green_4_2_1_3_1_2"/>
    <protectedRange sqref="AC82:AF82 AR82:AS82" name="Green_7_1_1_1_2_2"/>
    <protectedRange sqref="Y82" name="Green_8_1_1_1_2_2"/>
    <protectedRange sqref="AW82:AX82" name="Green_7_1_1_2_1_2"/>
    <protectedRange sqref="AR83:AS83 AC83:AF83 Y83" name="Green_17_2_2"/>
    <protectedRange sqref="AR84:AS84 AC84:AF84 Y84" name="Green_17_1_2_2"/>
    <protectedRange sqref="AC85:AF85 Y85" name="Green_10_1_2_1_3"/>
    <protectedRange sqref="AR87:AS87 AC87:AF87 Y87" name="Green_1_1_1_2_1_3"/>
    <protectedRange sqref="AR88 Y88 AC88:AF88" name="Green_1_3_4_1_3"/>
    <protectedRange sqref="AW88:AX88" name="Green_1_3_5_1_3"/>
    <protectedRange sqref="AR89:AS89 Y89 AC89:AF89" name="Green_2_2_6_2_3"/>
    <protectedRange sqref="AW89:AX89" name="Green_2_2_7_2_3"/>
    <protectedRange sqref="AR90:AS90 Y90 AC90:AF90" name="Green_2_2_8_2_3"/>
    <protectedRange sqref="AW90:AX90" name="Green_2_2_9_2_3"/>
    <protectedRange sqref="AR91:AS91 Y91 AC91:AF91" name="Green_2_2_10_2_3"/>
    <protectedRange sqref="AW91:AX91" name="Green_2_2_11_2_3"/>
    <protectedRange sqref="AR92:AS92 Y92 AC92:AF92" name="Green_2_2_12_2_3"/>
    <protectedRange sqref="AW92:AX92" name="Green_2_2_13_2_3"/>
    <protectedRange sqref="AR93:AS93 Y93 AC93:AF93" name="Green_2_2_14_1_3"/>
    <protectedRange sqref="AW93:AX93" name="Green_2_2_15_1_3"/>
    <protectedRange sqref="AR94 AC94:AF94 Y94" name="Green_5_2_2_1_3"/>
    <protectedRange sqref="AW94:AX94" name="Green_5_2_3_1_3"/>
    <protectedRange sqref="Y95 AC95:AF95 AR95" name="Green_4_1_7_2_3"/>
    <protectedRange sqref="AR96:AS96 AC96:AF96 Y96 AS95 AS97:AS99 AS102:AS103" name="Green_9_2_1_3"/>
    <protectedRange sqref="AR97 AC97:AF97 Y97" name="Green_5_7_1_3"/>
    <protectedRange sqref="AR98 AC98:AF98 Y98" name="Green_1_1_1_1_3_1_3"/>
    <protectedRange sqref="AW98:AX98" name="Green_1_1_1_1_4_1_3"/>
    <protectedRange sqref="AR99 AC99:AF99 Y99" name="Green_2_1_1_5_2_3"/>
    <protectedRange sqref="AW99:AX99" name="Green_2_1_1_6_2_3"/>
    <protectedRange sqref="Y100 AC100:AF100 AR100:AS100 AS101" name="Green_3_1_1_2_3"/>
    <protectedRange sqref="AW100:AX100" name="Green_3_1_1_1_1_3"/>
    <protectedRange sqref="AR101 AC101:AF101 Y101" name="Green_5_1_7_2_3"/>
    <protectedRange sqref="AW101:AX101" name="Green_5_1_8_1_3"/>
    <protectedRange sqref="AR102 AC102:AF102 Y102" name="Green_5_1_9_1_3"/>
    <protectedRange sqref="AW102:AX102" name="Green_5_1_10_1_3"/>
    <protectedRange sqref="AR103 AC103:AF103 Y103" name="Green_5_1_11_1_3"/>
    <protectedRange sqref="AW103:AX103" name="Green_5_1_12_1_3"/>
    <protectedRange sqref="AR104 AC104:AF104 Y104" name="Green_7_1_10_1_3"/>
    <protectedRange sqref="AW104:AX104" name="Green_7_1_11_1_3"/>
    <protectedRange sqref="AC105 AF105" name="Green_7_1_1_3_1_3"/>
    <protectedRange sqref="Y105" name="Green_8_1_1_2_1_3"/>
    <protectedRange sqref="AD105:AE105" name="Green_9_1_1_1_2_3"/>
    <protectedRange sqref="AR105" name="Green_10_2_1_3"/>
    <protectedRange sqref="AW105:AX105" name="Green_7_1_1_4_1_3"/>
  </protectedRanges>
  <autoFilter ref="A1:BD159" xr:uid="{DBDDA768-6FEC-4E9C-BB9D-E9034382050F}"/>
  <mergeCells count="3">
    <mergeCell ref="A106:A159"/>
    <mergeCell ref="A85:A105"/>
    <mergeCell ref="A2:A84"/>
  </mergeCells>
  <phoneticPr fontId="45" type="noConversion"/>
  <conditionalFormatting sqref="AA2:AA12">
    <cfRule type="expression" dxfId="36" priority="20">
      <formula>IF(OR($N2=1,$N2=2,$N2=4),     OR($Z2&lt;--LEFT($AA2,FIND("-",$AA2)-1),$Z2&gt;--RIGHT($AA2,LEN($AA2)-FIND("-",$AA2))),     OR($Z2=0,        $Z2&lt;--LEFT($AA2,FIND("-",$AA2)-1),        $Z2&gt;--RIGHT($AA2,LEN($AA2)-FIND("-",$AA2))) )</formula>
    </cfRule>
  </conditionalFormatting>
  <conditionalFormatting sqref="AA16:AA28">
    <cfRule type="expression" dxfId="35" priority="19">
      <formula>IF(OR($N16=1,$N16=2,$N16=4),     OR($Z16&lt;--LEFT($AA16,FIND("-",$AA16)-1),$Z16&gt;--RIGHT($AA16,LEN($AA16)-FIND("-",$AA16))),     OR($Z16=0,        $Z16&lt;--LEFT($AA16,FIND("-",$AA16)-1),        $Z16&gt;--RIGHT($AA16,LEN($AA16)-FIND("-",$AA16))) )</formula>
    </cfRule>
  </conditionalFormatting>
  <conditionalFormatting sqref="AA29">
    <cfRule type="expression" dxfId="34" priority="18">
      <formula>IF(OR($N25=1,$N25=2,$N25=4),OR($Z25&lt;--LEFT($AA25,FIND("-",$AA25)-1),$Z25&gt;--RIGHT($AA25,LEN($AA25)-FIND("-",$AA25))),OR($Z25=0,$Z25&lt;--LEFT($AA25,FIND("-",$AA25)-1),$Z25&gt;--RIGHT($AA25,LEN($AA25)-FIND("-",$AA25))))</formula>
    </cfRule>
  </conditionalFormatting>
  <conditionalFormatting sqref="AA30">
    <cfRule type="expression" dxfId="33" priority="17">
      <formula>IF(OR($N24=1,$N24=2,$N24=4),OR($Z24&lt;--LEFT($AA24,FIND("-",$AA24)-1),$Z24&gt;--RIGHT($AA24,LEN($AA24)-FIND("-",$AA24))),OR($Z24=0,$Z24&lt;--LEFT($AA24,FIND("-",$AA24)-1),$Z24&gt;--RIGHT($AA24,LEN($AA24)-FIND("-",$AA24))))</formula>
    </cfRule>
  </conditionalFormatting>
  <conditionalFormatting sqref="AA31:AA32">
    <cfRule type="expression" dxfId="32" priority="16">
      <formula>IF(OR($N31=1,$N31=2,$N31=4),     OR($Z31&lt;--LEFT($AA31,FIND("-",$AA31)-1),$Z31&gt;--RIGHT($AA31,LEN($AA31)-FIND("-",$AA31))),     OR($Z31=0,        $Z31&lt;--LEFT($AA31,FIND("-",$AA31)-1),        $Z31&gt;--RIGHT($AA31,LEN($AA31)-FIND("-",$AA31))) )</formula>
    </cfRule>
  </conditionalFormatting>
  <conditionalFormatting sqref="AA33">
    <cfRule type="expression" dxfId="31" priority="14">
      <formula>IF(OR($N26=1,$N26=2,$N26=4),OR($Z26&lt;--LEFT($AA26,FIND("-",$AA26)-1),$Z26&gt;--RIGHT($AA26,LEN($AA26)-FIND("-",$AA26))),OR($Z26=0,$Z26&lt;--LEFT($AA26,FIND("-",$AA26)-1),$Z26&gt;--RIGHT($AA26,LEN($AA26)-FIND("-",$AA26))))</formula>
    </cfRule>
  </conditionalFormatting>
  <conditionalFormatting sqref="AA34">
    <cfRule type="expression" dxfId="30" priority="15">
      <formula>IF(OR($N26=1,$N26=2,$N26=4),OR($Z26&lt;--LEFT($AA26,FIND("-",$AA26)-1),$Z26&gt;--RIGHT($AA26,LEN($AA26)-FIND("-",$AA26))),OR($Z26=0,$Z26&lt;--LEFT($AA26,FIND("-",$AA26)-1),$Z26&gt;--RIGHT($AA26,LEN($AA26)-FIND("-",$AA26))))</formula>
    </cfRule>
  </conditionalFormatting>
  <conditionalFormatting sqref="AA35:AA41">
    <cfRule type="expression" dxfId="29" priority="13">
      <formula>IF(OR(#REF!=1,#REF!=2,#REF!=4),OR(#REF!&lt;--LEFT(#REF!,FIND("-",#REF!)-1),#REF!&gt;--RIGHT(#REF!,LEN(#REF!)-FIND("-",#REF!))),OR(#REF!=0,#REF!&lt;--LEFT(#REF!,FIND("-",#REF!)-1),#REF!&gt;--RIGHT(#REF!,LEN(#REF!)-FIND("-",#REF!))))</formula>
    </cfRule>
  </conditionalFormatting>
  <conditionalFormatting sqref="AA42:AA94">
    <cfRule type="expression" dxfId="28" priority="5">
      <formula>IF(OR($N42=1,$N42=2,$N42=4),     OR($Z42&lt;--LEFT($AA42,FIND("-",$AA42)-1),$Z42&gt;--RIGHT($AA42,LEN($AA42)-FIND("-",$AA42))),     OR($Z42=0,        $Z42&lt;--LEFT($AA42,FIND("-",$AA42)-1),        $Z42&gt;--RIGHT($AA42,LEN($AA42)-FIND("-",$AA42))) )</formula>
    </cfRule>
  </conditionalFormatting>
  <conditionalFormatting sqref="AA45">
    <cfRule type="expression" dxfId="27" priority="12">
      <formula>IF(OR($N38=1,$N38=2,$N38=4),OR($Z38&lt;--LEFT($AA38,FIND("-",$AA38)-1),$Z38&gt;--RIGHT($AA38,LEN($AA38)-FIND("-",$AA38))),OR($Z38=0,$Z38&lt;--LEFT($AA38,FIND("-",$AA38)-1),$Z38&gt;--RIGHT($AA38,LEN($AA38)-FIND("-",$AA38))))</formula>
    </cfRule>
  </conditionalFormatting>
  <conditionalFormatting sqref="AA46">
    <cfRule type="expression" dxfId="26" priority="11">
      <formula>IF(OR($N34=1,$N34=2,$N34=4),OR($Z34&lt;--LEFT($AA34,FIND("-",$AA34)-1),$Z34&gt;--RIGHT($AA34,LEN($AA34)-FIND("-",$AA34))),OR($Z34=0,$Z34&lt;--LEFT($AA34,FIND("-",$AA34)-1),$Z34&gt;--RIGHT($AA34,LEN($AA34)-FIND("-",$AA34))))</formula>
    </cfRule>
  </conditionalFormatting>
  <conditionalFormatting sqref="AA47">
    <cfRule type="expression" dxfId="25" priority="10">
      <formula>IF(OR($N27=1,$N27=2,$N27=4),OR($Z27&lt;--LEFT($AA27,FIND("-",$AA27)-1),$Z27&gt;--RIGHT($AA27,LEN($AA27)-FIND("-",$AA27))),OR($Z27=0,$Z27&lt;--LEFT($AA27,FIND("-",$AA27)-1),$Z27&gt;--RIGHT($AA27,LEN($AA27)-FIND("-",$AA27))))</formula>
    </cfRule>
  </conditionalFormatting>
  <conditionalFormatting sqref="AA48">
    <cfRule type="expression" dxfId="24" priority="9">
      <formula>IF(OR($N18=1,$N18=2,$N18=4),OR($Z18&lt;--LEFT($AA18,FIND("-",$AA18)-1),$Z18&gt;--RIGHT($AA18,LEN($AA18)-FIND("-",$AA18))),OR($Z18=0,$Z18&lt;--LEFT($AA18,FIND("-",$AA18)-1),$Z18&gt;--RIGHT($AA18,LEN($AA18)-FIND("-",$AA18))))</formula>
    </cfRule>
  </conditionalFormatting>
  <conditionalFormatting sqref="AA49">
    <cfRule type="expression" dxfId="23" priority="23">
      <formula>IF(OR($N158=1,$N158=2,$N158=4),OR($Z158&lt;--LEFT($AA158,FIND("-",$AA158)-1),$Z158&gt;--RIGHT($AA158,LEN($AA158)-FIND("-",$AA158))),OR($Z158=0,$Z158&lt;--LEFT($AA158,FIND("-",$AA158)-1),$Z158&gt;--RIGHT($AA158,LEN($AA158)-FIND("-",$AA158))))</formula>
    </cfRule>
  </conditionalFormatting>
  <conditionalFormatting sqref="AA50">
    <cfRule type="expression" dxfId="22" priority="24">
      <formula>IF(OR($N138=1,$N138=2,$N138=4),OR($Z138&lt;--LEFT($AA138,FIND("-",$AA138)-1),$Z138&gt;--RIGHT($AA138,LEN($AA138)-FIND("-",$AA138))),OR($Z138=0,$Z138&lt;--LEFT($AA138,FIND("-",$AA138)-1),$Z138&gt;--RIGHT($AA138,LEN($AA138)-FIND("-",$AA138))))</formula>
    </cfRule>
  </conditionalFormatting>
  <conditionalFormatting sqref="AA95">
    <cfRule type="expression" dxfId="21" priority="4">
      <formula>IF(OR(#REF!=1,#REF!=2,#REF!=4),OR(#REF!&lt;--LEFT(#REF!,FIND("-",#REF!)-1),#REF!&gt;--RIGHT(#REF!,LEN(#REF!)-FIND("-",#REF!))),OR(#REF!=0,#REF!&lt;--LEFT(#REF!,FIND("-",#REF!)-1),#REF!&gt;--RIGHT(#REF!,LEN(#REF!)-FIND("-",#REF!))))</formula>
    </cfRule>
  </conditionalFormatting>
  <conditionalFormatting sqref="AA96:AA105">
    <cfRule type="expression" dxfId="20" priority="3">
      <formula>IF(OR($N96=1,$N96=2,$N96=4),     OR($Z96&lt;--LEFT($AA96,FIND("-",$AA96)-1),$Z96&gt;--RIGHT($AA96,LEN($AA96)-FIND("-",$AA96))),     OR($Z96=0,        $Z96&lt;--LEFT($AA96,FIND("-",$AA96)-1),        $Z96&gt;--RIGHT($AA96,LEN($AA96)-FIND("-",$AA96))) )</formula>
    </cfRule>
  </conditionalFormatting>
  <conditionalFormatting sqref="AA106:AA110 AA112:AA122 AA129:AA159">
    <cfRule type="expression" dxfId="19" priority="64">
      <formula>IF(OR($O106=1,$O106=2,$O106=4),     OR($AA106&lt;--LEFT($AB106,FIND("-",$AB106)-1),$AA106&gt;--RIGHT($AB106,LEN($AB106)-FIND("-",$AB106))),     OR($AA106=0,        $AA106&lt;--LEFT($AB106,FIND("-",$AB106)-1),        $AA106&gt;--RIGHT($AB106,LEN($AB106)-FIND("-",$AB106))) )</formula>
    </cfRule>
  </conditionalFormatting>
  <conditionalFormatting sqref="AA123:AA128">
    <cfRule type="expression" dxfId="18" priority="58">
      <formula>IF(OR(#REF!=1,#REF!=2,#REF!=4),OR(#REF!&lt;--LEFT(#REF!,FIND("-",#REF!)-1),#REF!&gt;--RIGHT(#REF!,LEN(#REF!)-FIND("-",#REF!))),OR(#REF!=0,#REF!&lt;--LEFT(#REF!,FIND("-",#REF!)-1),#REF!&gt;--RIGHT(#REF!,LEN(#REF!)-FIND("-",#REF!))))</formula>
    </cfRule>
  </conditionalFormatting>
  <conditionalFormatting sqref="AF2:AF12">
    <cfRule type="cellIs" dxfId="17" priority="21" operator="lessThan">
      <formula>-0.2</formula>
    </cfRule>
    <cfRule type="cellIs" dxfId="16" priority="22" operator="greaterThan">
      <formula>0.2</formula>
    </cfRule>
  </conditionalFormatting>
  <conditionalFormatting sqref="AF16:AF110">
    <cfRule type="cellIs" dxfId="15" priority="1" operator="lessThan">
      <formula>-0.2</formula>
    </cfRule>
    <cfRule type="cellIs" dxfId="14" priority="2" operator="greaterThan">
      <formula>0.2</formula>
    </cfRule>
  </conditionalFormatting>
  <conditionalFormatting sqref="AF112:AF159">
    <cfRule type="cellIs" dxfId="13" priority="50" operator="lessThan">
      <formula>-0.2</formula>
    </cfRule>
    <cfRule type="cellIs" dxfId="12" priority="51" operator="greaterThan">
      <formula>0.2</formula>
    </cfRule>
  </conditionalFormatting>
  <dataValidations count="42">
    <dataValidation type="custom" errorStyle="information" allowBlank="1" showInputMessage="1" showErrorMessage="1" error="promotion increase 5%~20%" sqref="AF112:AF159 AF2:AF12 AF16:AF110" xr:uid="{04925C42-66E9-4AF1-AACC-92469E456E4B}">
      <formula1>IF(OR(AND(AF2&gt;=-0.2,AF2&lt;=-0.05),AND(AF2&gt;=0.05,AF2&lt;=0.2)),AF2,0)</formula1>
    </dataValidation>
    <dataValidation type="custom" errorStyle="information" allowBlank="1" showInputMessage="1" showErrorMessage="1" error="promotion increase 5%~20%" sqref="AF133 AF12 AF30 AF44 AF68 AF79" xr:uid="{EEA6A216-CB0F-4A98-83F8-7066B82F4F68}">
      <formula1>IF(OR(AND(AF6&gt;=-0.2,AF6&lt;=-0.05),AND(AF6&gt;=0.05,AF6&lt;=0.2)),AF6,0)</formula1>
    </dataValidation>
    <dataValidation type="custom" errorStyle="information" allowBlank="1" showInputMessage="1" showErrorMessage="1" error="promotion increase 5%~20%" sqref="AF135 AF20" xr:uid="{AA796094-B8E3-41C0-8B52-3A5DA80E63E0}">
      <formula1>IF(OR(AND(AF10&gt;=-0.2,AF10&lt;=-0.05),AND(AF10&gt;=0.05,AF10&lt;=0.2)),AF10,0)</formula1>
    </dataValidation>
    <dataValidation type="custom" errorStyle="information" allowBlank="1" showInputMessage="1" showErrorMessage="1" error="promotion increase 5%~20%" sqref="AF118 AF131 AF158 AF81 AF88" xr:uid="{2E1F6866-BE39-4FFB-93FA-E932ADBEC96D}">
      <formula1>IF(OR(AND(AF78&gt;=-0.2,AF78&lt;=-0.05),AND(AF78&gt;=0.05,AF78&lt;=0.2)),AF78,0)</formula1>
    </dataValidation>
    <dataValidation type="custom" errorStyle="information" allowBlank="1" showInputMessage="1" showErrorMessage="1" error="promotion increase 5%~20%" sqref="AF119 AF134 AF69 AF16 AF19 AF34 AF96" xr:uid="{B983B314-4708-443E-A506-CB4572E4874A}">
      <formula1>IF(OR(AND(AF8&gt;=-0.2,AF8&lt;=-0.05),AND(AF8&gt;=0.05,AF8&lt;=0.2)),AF8,0)</formula1>
    </dataValidation>
    <dataValidation type="custom" errorStyle="information" allowBlank="1" showInputMessage="1" showErrorMessage="1" error="promotion increase 5%~20%" sqref="AF117 AF121" xr:uid="{F53F1FC3-04C8-4787-9D7D-09CFE6864DC7}">
      <formula1>IF(OR(AND(AF1048497&gt;=-0.2,AF1048497&lt;=-0.05),AND(AF1048497&gt;=0.05,AF1048497&lt;=0.2)),AF1048497,0)</formula1>
    </dataValidation>
    <dataValidation type="custom" errorStyle="information" allowBlank="1" showInputMessage="1" showErrorMessage="1" error="promotion increase 5%~20%" sqref="AF122" xr:uid="{77F557AA-EE47-4236-B8BF-E9D26A829197}">
      <formula1>IF(OR(AND(AF1048494&gt;=-0.2,AF1048494&lt;=-0.05),AND(AF1048494&gt;=0.05,AF1048494&lt;=0.2)),AF1048494,0)</formula1>
    </dataValidation>
    <dataValidation type="custom" errorStyle="information" allowBlank="1" showInputMessage="1" showErrorMessage="1" error="promotion increase 5%~20%" sqref="AF123:AF128 AF138:AF148 AF153:AF156 AF59:AF67 AF76:AF78 AF82 AF35:AF41 AF105 AF95 AF98:AF103 AF85:AF86 AF89:AF91" xr:uid="{854714DD-234F-46D9-B373-49DCF03B542B}">
      <formula1>IF(OR(AND(#REF!&gt;=-0.2,#REF!&lt;=-0.05),AND(#REF!&gt;=0.05,#REF!&lt;=0.2)),#REF!,0)</formula1>
    </dataValidation>
    <dataValidation type="custom" errorStyle="information" allowBlank="1" showInputMessage="1" showErrorMessage="1" error="promotion increase 5%~20%" sqref="AF136 AF152 AF71" xr:uid="{AA354359-DF84-4C18-BC3D-C9BFDAA79436}">
      <formula1>IF(OR(AND(AF58&gt;=-0.2,AF58&lt;=-0.05),AND(AF58&gt;=0.05,AF58&lt;=0.2)),AF58,0)</formula1>
    </dataValidation>
    <dataValidation type="custom" errorStyle="information" allowBlank="1" showInputMessage="1" showErrorMessage="1" error="promotion increase 5%~20%" sqref="AF113 AF159 AF11 AF43" xr:uid="{1D117FE7-3FD8-41F1-B283-3C78A1000EDA}">
      <formula1>IF(OR(AND(AF6&gt;=-0.2,AF6&lt;=-0.05),AND(AF6&gt;=0.05,AF6&lt;=0.2)),AF6,0)</formula1>
    </dataValidation>
    <dataValidation type="custom" errorStyle="information" allowBlank="1" showInputMessage="1" showErrorMessage="1" error="promotion increase 5%~20%" sqref="AF114 AF151 AF33 AF45" xr:uid="{0360985A-0AFA-484F-B095-55000530D310}">
      <formula1>IF(OR(AND(AF26&gt;=-0.2,AF26&lt;=-0.05),AND(AF26&gt;=0.05,AF26&lt;=0.2)),AF26,0)</formula1>
    </dataValidation>
    <dataValidation type="custom" errorStyle="information" allowBlank="1" showInputMessage="1" showErrorMessage="1" error="promotion increase 5%~20%" sqref="AF115 AF70 AF17 AF94" xr:uid="{E35D6CE7-402A-4724-9158-7430E36FFBF5}">
      <formula1>IF(OR(AND(AF8&gt;=-0.2,AF8&lt;=-0.05),AND(AF8&gt;=0.05,AF8&lt;=0.2)),AF8,0)</formula1>
    </dataValidation>
    <dataValidation type="custom" errorStyle="information" allowBlank="1" showInputMessage="1" showErrorMessage="1" error="promotion increase 5%~20%" sqref="AF116" xr:uid="{65FD1AD6-5199-474E-AD38-054CE84784CD}">
      <formula1>IF(OR(AND(AF1048498&gt;=-0.2,AF1048498&lt;=-0.05),AND(AF1048498&gt;=0.05,AF1048498&lt;=0.2)),AF1048498,0)</formula1>
    </dataValidation>
    <dataValidation type="custom" errorStyle="information" allowBlank="1" showInputMessage="1" showErrorMessage="1" error="promotion increase 5%~20%" sqref="AF120 AF9 AF27 AF80" xr:uid="{18DC4E2F-65FA-4EC2-88D0-1A6E832AF13F}">
      <formula1>IF(OR(AND(AF8&gt;=-0.2,AF8&lt;=-0.05),AND(AF8&gt;=0.05,AF8&lt;=0.2)),AF8,0)</formula1>
    </dataValidation>
    <dataValidation type="custom" errorStyle="information" allowBlank="1" showInputMessage="1" showErrorMessage="1" error="promotion increase 5%~20%" sqref="AF132 AF10 AF29 AF84" xr:uid="{05988D42-C61F-47E4-80DC-F9FCA4C16234}">
      <formula1>IF(OR(AND(AF6&gt;=-0.2,AF6&lt;=-0.05),AND(AF6&gt;=0.05,AF6&lt;=0.2)),AF6,0)</formula1>
    </dataValidation>
    <dataValidation type="custom" errorStyle="information" allowBlank="1" showInputMessage="1" showErrorMessage="1" error="promotion increase 5%~20%" sqref="AF137 AF72" xr:uid="{536B0D0A-FCC7-4DD7-857C-89B187920085}">
      <formula1>IF(OR(AND(AF57&gt;=-0.2,AF57&lt;=-0.05),AND(AF57&gt;=0.05,AF57&lt;=0.2)),AF57,0)</formula1>
    </dataValidation>
    <dataValidation type="custom" errorStyle="information" allowBlank="1" showInputMessage="1" showErrorMessage="1" error="promotion increase 5%~20%" sqref="AF150 AF46" xr:uid="{72EFA2F6-782B-45CD-A64E-2E3D0541F347}">
      <formula1>IF(OR(AND(AF34&gt;=-0.2,AF34&lt;=-0.05),AND(AF34&gt;=0.05,AF34&lt;=0.2)),AF34,0)</formula1>
    </dataValidation>
    <dataValidation type="custom" errorStyle="information" allowBlank="1" showInputMessage="1" showErrorMessage="1" error="promotion increase 5%~20%" sqref="AF58 AF74" xr:uid="{62BF90DB-36EC-450C-B5DD-E7E0A8ACDF48}">
      <formula1>IF(OR(AND(AF47&gt;=-0.2,AF47&lt;=-0.05),AND(AF47&gt;=0.05,AF47&lt;=0.2)),AF47,0)</formula1>
    </dataValidation>
    <dataValidation type="custom" errorStyle="information" allowBlank="1" showInputMessage="1" showErrorMessage="1" error="promotion increase 5%~20%" sqref="AF48" xr:uid="{CC320596-0852-4CF0-A653-1362A730DB16}">
      <formula1>IF(OR(AND(AF18&gt;=-0.2,AF18&lt;=-0.05),AND(AF18&gt;=0.05,AF18&lt;=0.2)),AF18,0)</formula1>
    </dataValidation>
    <dataValidation type="custom" errorStyle="information" allowBlank="1" showInputMessage="1" showErrorMessage="1" error="promotion increase 5%~20%" sqref="AF25 AF73" xr:uid="{A44EC865-5B55-43E6-B505-D2F345491197}">
      <formula1>IF(OR(AND(AF7&gt;=-0.2,AF7&lt;=-0.05),AND(AF7&gt;=0.05,AF7&lt;=0.2)),AF7,0)</formula1>
    </dataValidation>
    <dataValidation type="custom" errorStyle="information" allowBlank="1" showInputMessage="1" showErrorMessage="1" error="promotion increase 5%~20%" sqref="AF24" xr:uid="{11BF9D08-4D64-4A30-8A0A-6F5C812EE9AE}">
      <formula1>IF(OR(AND(AF7&gt;=-0.2,AF7&lt;=-0.05),AND(AF7&gt;=0.05,AF7&lt;=0.2)),AF7,0)</formula1>
    </dataValidation>
    <dataValidation type="custom" errorStyle="information" allowBlank="1" showInputMessage="1" showErrorMessage="1" error="promotion increase 5%~20%" sqref="AF22" xr:uid="{D1E21A3F-AD66-4041-90D7-93B28E0CB00C}">
      <formula1>IF(OR(AND(AF8&gt;=-0.2,AF8&lt;=-0.05),AND(AF8&gt;=0.05,AF8&lt;=0.2)),AF8,0)</formula1>
    </dataValidation>
    <dataValidation type="custom" errorStyle="information" allowBlank="1" showInputMessage="1" showErrorMessage="1" error="promotion increase 5%~20%" sqref="AF108" xr:uid="{8C72C8AF-4A6F-4D05-9333-D9F7AA1AF1E6}">
      <formula1>IF(OR(AND(AF1048505&gt;=-0.2,AF1048505&lt;=-0.05),AND(AF1048505&gt;=0.05,AF1048505&lt;=0.2)),AF1048505,0)</formula1>
    </dataValidation>
    <dataValidation type="custom" errorStyle="information" allowBlank="1" showInputMessage="1" showErrorMessage="1" error="promotion increase 5%~20%" sqref="AF47 AF75" xr:uid="{644B7004-FEF3-4807-A727-CCB2403F2E0A}">
      <formula1>IF(OR(AND(AF27&gt;=-0.2,AF27&lt;=-0.05),AND(AF27&gt;=0.05,AF27&lt;=0.2)),AF27,0)</formula1>
    </dataValidation>
    <dataValidation type="custom" errorStyle="information" allowBlank="1" showInputMessage="1" showErrorMessage="1" error="promotion increase 5%~20%" sqref="AF83 AF5 AF21 AF42 AF57 AF104" xr:uid="{7BA7F72B-1E48-4FC7-B615-0655F2FE5899}">
      <formula1>IF(OR(AND(AF3&gt;=-0.2,AF3&lt;=-0.05),AND(AF3&gt;=0.05,AF3&lt;=0.2)),AF3,0)</formula1>
    </dataValidation>
    <dataValidation type="custom" errorStyle="information" allowBlank="1" showInputMessage="1" showErrorMessage="1" error="promotion increase 5%~20%" sqref="AF109" xr:uid="{6FCA29C7-4908-4FC8-9A8C-3C1674E7A361}">
      <formula1>IF(OR(AND(AF1048502&gt;=-0.2,AF1048502&lt;=-0.05),AND(AF1048502&gt;=0.05,AF1048502&lt;=0.2)),AF1048502,0)</formula1>
    </dataValidation>
    <dataValidation type="custom" errorStyle="information" allowBlank="1" showInputMessage="1" showErrorMessage="1" error="promotion increase 5%~20%" sqref="AF110" xr:uid="{C1651097-BE9B-49E7-AB01-139C427B2CB9}">
      <formula1>IF(OR(AND(AF1048500&gt;=-0.2,AF1048500&lt;=-0.05),AND(AF1048500&gt;=0.05,AF1048500&lt;=0.2)),AF1048500,0)</formula1>
    </dataValidation>
    <dataValidation type="list" showInputMessage="1" showErrorMessage="1" sqref="AC2:AC159" xr:uid="{FBF9BD48-0DFB-4539-9CD3-C987A3E218CC}">
      <formula1>"Promotion,Demotion"</formula1>
    </dataValidation>
    <dataValidation allowBlank="1" showInputMessage="1" showErrorMessage="1" errorTitle="Over budget" error="You are over budget,please adjust." sqref="U2:X159 S2:S159 AB2:AB159" xr:uid="{E1465AFF-21D7-452F-91F6-550FB75B1DC9}"/>
    <dataValidation type="custom" errorStyle="information" allowBlank="1" showInputMessage="1" showErrorMessage="1" error="promotion increase 5%~20%" sqref="AF3" xr:uid="{29758306-0E2E-44CE-BF78-7982BCDD4F55}">
      <formula1>IF(OR(AND(AF155&gt;=-0.2,AF155&lt;=-0.05),AND(AF155&gt;=0.05,AF155&lt;=0.2)),AF155,0)</formula1>
    </dataValidation>
    <dataValidation type="custom" errorStyle="information" allowBlank="1" showInputMessage="1" showErrorMessage="1" error="promotion increase 5%~20%" sqref="AF6" xr:uid="{86BC4EE6-BC10-4938-85F9-0AF510B49DCA}">
      <formula1>IF(OR(AND(AF157&gt;=-0.2,AF157&lt;=-0.05),AND(AF157&gt;=0.05,AF157&lt;=0.2)),AF157,0)</formula1>
    </dataValidation>
    <dataValidation type="custom" errorStyle="information" allowBlank="1" showInputMessage="1" showErrorMessage="1" error="promotion increase 5%~20%" sqref="AF4" xr:uid="{967D5FE5-13DD-40CB-BEDC-36BA91E9C9CA}">
      <formula1>IF(OR(AND(AF153&gt;=-0.2,AF153&lt;=-0.05),AND(AF153&gt;=0.05,AF153&lt;=0.2)),AF153,0)</formula1>
    </dataValidation>
    <dataValidation type="custom" errorStyle="information" allowBlank="1" showInputMessage="1" showErrorMessage="1" error="promotion increase 5%~20%" sqref="AF23" xr:uid="{6D08298B-0D9E-42DF-8542-6BCDD595C235}">
      <formula1>IF(OR(AND(AF155&gt;=-0.2,AF155&lt;=-0.05),AND(AF155&gt;=0.05,AF155&lt;=0.2)),AF155,0)</formula1>
    </dataValidation>
    <dataValidation type="custom" errorStyle="information" allowBlank="1" showInputMessage="1" showErrorMessage="1" error="promotion increase 5%~20%" sqref="AF7" xr:uid="{024107A8-488D-47EB-B81D-C12AB995C6CD}">
      <formula1>IF(OR(AND(AF146&gt;=-0.2,AF146&lt;=-0.05),AND(AF146&gt;=0.05,AF146&lt;=0.2)),AF146,0)</formula1>
    </dataValidation>
    <dataValidation type="custom" errorStyle="information" allowBlank="1" showInputMessage="1" showErrorMessage="1" error="promotion increase 5%~20%" sqref="AF50" xr:uid="{D962E5C7-D767-4F96-A3B7-9831920C6779}">
      <formula1>IF(OR(AND(AF138&gt;=-0.2,AF138&lt;=-0.05),AND(AF138&gt;=0.05,AF138&lt;=0.2)),AF138,0)</formula1>
    </dataValidation>
    <dataValidation type="custom" errorStyle="information" allowBlank="1" showInputMessage="1" showErrorMessage="1" error="promotion increase 5%~20%" sqref="AF49" xr:uid="{A5684B36-4F97-4A4B-89DC-03551A6EEF96}">
      <formula1>IF(OR(AND(AF158&gt;=-0.2,AF158&lt;=-0.05),AND(AF158&gt;=0.05,AF158&lt;=0.2)),AF158,0)</formula1>
    </dataValidation>
    <dataValidation type="custom" errorStyle="information" allowBlank="1" showInputMessage="1" showErrorMessage="1" error="promotion increase 5%~20%" sqref="AF32" xr:uid="{9CCA4D34-5B66-4983-B49F-D9EBB366047E}">
      <formula1>IF(OR(AND(AF151&gt;=-0.2,AF151&lt;=-0.05),AND(AF151&gt;=0.05,AF151&lt;=0.2)),AF151,0)</formula1>
    </dataValidation>
    <dataValidation type="custom" errorStyle="information" allowBlank="1" showInputMessage="1" showErrorMessage="1" error="promotion increase 5%~20%" sqref="AF31" xr:uid="{94C8646A-18A9-42B9-B880-B5068C3F6726}">
      <formula1>IF(OR(AND(AF154&gt;=-0.2,AF154&lt;=-0.05),AND(AF154&gt;=0.05,AF154&lt;=0.2)),AF154,0)</formula1>
    </dataValidation>
    <dataValidation type="custom" errorStyle="information" allowBlank="1" showInputMessage="1" showErrorMessage="1" error="promotion increase 5%~20%" sqref="AF18" xr:uid="{B3483DE7-BCEC-4EED-9FDB-2225A06399AF}">
      <formula1>IF(OR(AND(AF155&gt;=-0.2,AF155&lt;=-0.05),AND(AF155&gt;=0.05,AF155&lt;=0.2)),AF155,0)</formula1>
    </dataValidation>
    <dataValidation type="custom" errorStyle="information" allowBlank="1" showInputMessage="1" showErrorMessage="1" error="promotion increase 5%~20%" sqref="AF8" xr:uid="{450986C0-14F5-483E-9EC4-29F6A1C27AB5}">
      <formula1>IF(OR(AND(AF146&gt;=-0.2,AF146&lt;=-0.05),AND(AF146&gt;=0.05,AF146&lt;=0.2)),AF146,0)</formula1>
    </dataValidation>
    <dataValidation type="custom" errorStyle="information" allowBlank="1" showInputMessage="1" showErrorMessage="1" error="promotion increase 5%~20%" sqref="AF92" xr:uid="{895B225A-CC10-4F6B-8D0E-9ACA32D46CBF}">
      <formula1>IF(OR(AND(AF20&gt;=-0.2,AF20&lt;=-0.05),AND(AF20&gt;=0.05,AF20&lt;=0.2)),AF20,0)</formula1>
    </dataValidation>
    <dataValidation type="custom" errorStyle="information" allowBlank="1" showInputMessage="1" showErrorMessage="1" error="promotion increase 5%~20%" sqref="AF93" xr:uid="{29D02544-2AD6-4778-9684-184C7A46A7EB}">
      <formula1>IF(OR(AND(AF19&gt;=-0.2,AF19&lt;=-0.05),AND(AF19&gt;=0.05,AF19&lt;=0.2)),AF19,0)</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A755F-99AE-405F-8BA2-5E7990A3157B}">
  <dimension ref="A1:AW3194"/>
  <sheetViews>
    <sheetView tabSelected="1" topLeftCell="A1019" workbookViewId="0">
      <selection activeCell="C1019" sqref="C1:C1048576"/>
    </sheetView>
  </sheetViews>
  <sheetFormatPr defaultRowHeight="13.8"/>
  <cols>
    <col min="1" max="1" width="18.44140625" customWidth="1"/>
    <col min="2" max="2" width="11.44140625" customWidth="1"/>
    <col min="3" max="3" width="13.21875" customWidth="1"/>
    <col min="5" max="5" width="11.33203125" customWidth="1"/>
    <col min="6" max="6" width="13.77734375" customWidth="1"/>
    <col min="7" max="7" width="11" customWidth="1"/>
    <col min="8" max="8" width="13.109375" customWidth="1"/>
    <col min="10" max="10" width="11.5546875" customWidth="1"/>
    <col min="11" max="11" width="14.44140625" customWidth="1"/>
    <col min="12" max="12" width="17.88671875" customWidth="1"/>
    <col min="13" max="13" width="27.5546875" customWidth="1"/>
    <col min="14" max="14" width="16.6640625" customWidth="1"/>
    <col min="16" max="16" width="27.21875" customWidth="1"/>
    <col min="20" max="20" width="43.44140625" customWidth="1"/>
    <col min="21" max="21" width="37.5546875" customWidth="1"/>
    <col min="22" max="22" width="21.5546875" customWidth="1"/>
    <col min="23" max="23" width="17.21875" customWidth="1"/>
    <col min="24" max="24" width="46.77734375" customWidth="1"/>
    <col min="25" max="25" width="33.5546875" customWidth="1"/>
    <col min="26" max="26" width="27.21875" customWidth="1"/>
    <col min="27" max="27" width="21.109375" customWidth="1"/>
    <col min="28" max="28" width="13.21875" customWidth="1"/>
    <col min="30" max="30" width="46.77734375" customWidth="1"/>
    <col min="32" max="32" width="37.109375" customWidth="1"/>
    <col min="33" max="33" width="33.109375" customWidth="1"/>
    <col min="34" max="34" width="15.21875" customWidth="1"/>
    <col min="35" max="35" width="29.77734375" customWidth="1"/>
    <col min="36" max="36" width="27" customWidth="1"/>
    <col min="38" max="38" width="22.44140625" customWidth="1"/>
    <col min="39" max="39" width="27.5546875" customWidth="1"/>
    <col min="40" max="40" width="24.44140625" customWidth="1"/>
    <col min="41" max="41" width="25.109375" customWidth="1"/>
    <col min="42" max="42" width="15.6640625" customWidth="1"/>
    <col min="43" max="43" width="30.6640625" customWidth="1"/>
    <col min="44" max="44" width="27.77734375" customWidth="1"/>
    <col min="46" max="46" width="44.77734375" customWidth="1"/>
    <col min="47" max="49" width="22.88671875" customWidth="1"/>
  </cols>
  <sheetData>
    <row r="1" spans="1:49" ht="25.2" thickBot="1">
      <c r="A1" s="23"/>
      <c r="B1" s="24" t="s">
        <v>546</v>
      </c>
      <c r="C1" s="25"/>
      <c r="D1" s="25"/>
      <c r="E1" s="25"/>
      <c r="F1" s="26"/>
      <c r="G1" s="27"/>
      <c r="H1" s="28"/>
      <c r="I1" s="27"/>
      <c r="J1" s="27"/>
      <c r="K1" s="27"/>
      <c r="L1" s="29"/>
      <c r="M1" s="29"/>
      <c r="N1" s="30">
        <f>SUM($N$9:$N$1000)</f>
        <v>5267197</v>
      </c>
      <c r="O1" s="31"/>
      <c r="P1" s="31"/>
      <c r="Q1" s="31"/>
      <c r="R1" s="31"/>
      <c r="S1" s="32"/>
      <c r="T1" s="33" t="s">
        <v>547</v>
      </c>
      <c r="U1" s="32"/>
      <c r="V1" s="34">
        <f>COUNTIF($W$9:$W$1200,"&gt;0")/COUNTA($B$9:$B$1200)</f>
        <v>0.91191275167785235</v>
      </c>
      <c r="W1" s="31"/>
      <c r="X1" s="35"/>
      <c r="Y1" s="35"/>
      <c r="Z1" s="32"/>
      <c r="AA1" s="36"/>
      <c r="AB1" s="32"/>
      <c r="AC1" s="32"/>
      <c r="AD1" s="35"/>
      <c r="AE1" s="37"/>
      <c r="AF1" s="38"/>
      <c r="AG1" s="38"/>
      <c r="AH1" s="37"/>
      <c r="AI1" s="37"/>
      <c r="AJ1" s="37"/>
      <c r="AK1" s="37"/>
      <c r="AL1" s="37"/>
      <c r="AM1" s="37"/>
      <c r="AN1" s="37"/>
      <c r="AO1" s="37"/>
      <c r="AP1" s="37"/>
      <c r="AQ1" s="37"/>
      <c r="AR1" s="37"/>
      <c r="AS1" s="37"/>
      <c r="AT1" s="37"/>
      <c r="AU1" s="37"/>
      <c r="AV1" s="37"/>
      <c r="AW1" s="37"/>
    </row>
    <row r="2" spans="1:49" ht="21">
      <c r="A2" s="23"/>
      <c r="B2" s="26"/>
      <c r="C2" s="25"/>
      <c r="D2" s="25"/>
      <c r="E2" s="25"/>
      <c r="F2" s="26"/>
      <c r="G2" s="27"/>
      <c r="H2" s="28"/>
      <c r="I2" s="27"/>
      <c r="J2" s="27"/>
      <c r="K2" s="27"/>
      <c r="L2" s="29"/>
      <c r="M2" s="29"/>
      <c r="N2" s="39"/>
      <c r="O2" s="32"/>
      <c r="P2" s="32"/>
      <c r="Q2" s="32"/>
      <c r="R2" s="32"/>
      <c r="S2" s="32"/>
      <c r="T2" s="40" t="s">
        <v>548</v>
      </c>
      <c r="U2" s="41"/>
      <c r="V2" s="42">
        <f>SUM($P$9:$P$1000)</f>
        <v>105346</v>
      </c>
      <c r="W2" s="35"/>
      <c r="X2" s="35"/>
      <c r="Y2" s="35"/>
      <c r="Z2" s="32"/>
      <c r="AA2" s="40" t="s">
        <v>549</v>
      </c>
      <c r="AB2" s="41"/>
      <c r="AC2" s="41"/>
      <c r="AD2" s="43">
        <f>COUNTIFS($Z$9:$Z$1000,"Promotion")/COUNTA($B$9:$B$1000)</f>
        <v>4.0322580645161289E-3</v>
      </c>
      <c r="AE2" s="37"/>
      <c r="AF2" s="38"/>
      <c r="AG2" s="38"/>
      <c r="AH2" s="37"/>
      <c r="AI2" s="37"/>
      <c r="AJ2" s="37"/>
      <c r="AK2" s="37"/>
      <c r="AL2" s="37"/>
      <c r="AM2" s="37"/>
      <c r="AN2" s="37"/>
      <c r="AO2" s="37"/>
      <c r="AP2" s="37"/>
      <c r="AQ2" s="37"/>
      <c r="AR2" s="37"/>
      <c r="AS2" s="37"/>
      <c r="AT2" s="37"/>
      <c r="AU2" s="37"/>
      <c r="AV2" s="37"/>
      <c r="AW2" s="37"/>
    </row>
    <row r="3" spans="1:49" ht="21">
      <c r="A3" s="23"/>
      <c r="B3" s="26"/>
      <c r="C3" s="23"/>
      <c r="D3" s="23"/>
      <c r="E3" s="23"/>
      <c r="F3" s="23"/>
      <c r="G3" s="23"/>
      <c r="H3" s="44"/>
      <c r="I3" s="45"/>
      <c r="J3" s="45"/>
      <c r="K3" s="45"/>
      <c r="L3" s="46"/>
      <c r="M3" s="46"/>
      <c r="N3" s="47"/>
      <c r="O3" s="48"/>
      <c r="P3" s="48"/>
      <c r="Q3" s="49"/>
      <c r="R3" s="49"/>
      <c r="S3" s="49"/>
      <c r="T3" s="50" t="s">
        <v>550</v>
      </c>
      <c r="U3" s="32"/>
      <c r="V3" s="51">
        <f>SUM($R$9:$R$1000)</f>
        <v>26343</v>
      </c>
      <c r="W3" s="52"/>
      <c r="X3" s="35"/>
      <c r="Y3" s="52"/>
      <c r="Z3" s="32"/>
      <c r="AA3" s="50" t="s">
        <v>551</v>
      </c>
      <c r="AB3" s="32"/>
      <c r="AC3" s="32"/>
      <c r="AD3" s="51" cm="1">
        <f t="array" ref="AD3">ROUND(SUM(IF($L$9:$L$1000=5,$N$9:$N$1000*0.330133575939483%,IF($L$9:$L$1000=6,$N$9:$N$1000*0.428202670113844%,IF($L$9:$L$1000=1,$N$9:$N$1000*0,IF($L$9:$L$1000=7,$N$9:$N$1000*0,$N$9:$N$1000*0.5%))))),0)</f>
        <v>22554</v>
      </c>
      <c r="AE3" s="53"/>
      <c r="AF3" s="54"/>
      <c r="AG3" s="54"/>
      <c r="AH3" s="47"/>
      <c r="AI3" s="47"/>
      <c r="AJ3" s="47"/>
      <c r="AK3" s="47"/>
      <c r="AL3" s="47"/>
      <c r="AM3" s="47"/>
      <c r="AN3" s="47"/>
      <c r="AO3" s="37"/>
      <c r="AP3" s="37"/>
      <c r="AQ3" s="47"/>
      <c r="AR3" s="47"/>
      <c r="AS3" s="47"/>
      <c r="AT3" s="47"/>
      <c r="AU3" s="47"/>
      <c r="AV3" s="47"/>
      <c r="AW3" s="47"/>
    </row>
    <row r="4" spans="1:49" ht="17.399999999999999">
      <c r="A4" s="56"/>
      <c r="B4" s="26"/>
      <c r="C4" s="25"/>
      <c r="D4" s="25"/>
      <c r="E4" s="25"/>
      <c r="F4" s="26"/>
      <c r="G4" s="27"/>
      <c r="H4" s="28"/>
      <c r="I4" s="27"/>
      <c r="J4" s="27"/>
      <c r="K4" s="27"/>
      <c r="L4" s="29"/>
      <c r="M4" s="29"/>
      <c r="N4" s="39"/>
      <c r="O4" s="32"/>
      <c r="P4" s="32"/>
      <c r="Q4" s="32"/>
      <c r="R4" s="32"/>
      <c r="S4" s="32"/>
      <c r="T4" s="50" t="s">
        <v>552</v>
      </c>
      <c r="U4" s="32"/>
      <c r="V4" s="51">
        <f>SUMIF($W$9:$W$1000,"&gt;0")</f>
        <v>131412.89129999987</v>
      </c>
      <c r="W4" s="35">
        <f>SUM($W$9:$W$1000)-V4</f>
        <v>0</v>
      </c>
      <c r="X4" s="35"/>
      <c r="Y4" s="35"/>
      <c r="Z4" s="32"/>
      <c r="AA4" s="50" t="s">
        <v>553</v>
      </c>
      <c r="AB4" s="32"/>
      <c r="AC4" s="32"/>
      <c r="AD4" s="51">
        <f>SUMIF($AD$9:$AD$1000,"&gt;0")</f>
        <v>1718</v>
      </c>
      <c r="AE4" s="37"/>
      <c r="AF4" s="38"/>
      <c r="AG4" s="38"/>
      <c r="AH4" s="37"/>
      <c r="AI4" s="37"/>
      <c r="AJ4" s="37"/>
      <c r="AK4" s="37"/>
      <c r="AL4" s="37"/>
      <c r="AM4" s="37"/>
      <c r="AN4" s="37"/>
      <c r="AO4" s="37"/>
      <c r="AP4" s="37"/>
      <c r="AQ4" s="37"/>
      <c r="AR4" s="37"/>
      <c r="AS4" s="37"/>
      <c r="AT4" s="37"/>
      <c r="AU4" s="37"/>
      <c r="AV4" s="37"/>
      <c r="AW4" s="37"/>
    </row>
    <row r="5" spans="1:49" ht="18" thickBot="1">
      <c r="A5" s="56"/>
      <c r="B5" s="26"/>
      <c r="C5" s="57"/>
      <c r="D5" s="57"/>
      <c r="E5" s="57"/>
      <c r="F5" s="26"/>
      <c r="G5" s="26"/>
      <c r="H5" s="58"/>
      <c r="I5" s="26"/>
      <c r="J5" s="26"/>
      <c r="K5" s="26"/>
      <c r="L5" s="25"/>
      <c r="M5" s="25"/>
      <c r="N5" s="37"/>
      <c r="O5" s="32"/>
      <c r="P5" s="32"/>
      <c r="Q5" s="32"/>
      <c r="R5" s="32"/>
      <c r="S5" s="32"/>
      <c r="T5" s="59" t="s">
        <v>554</v>
      </c>
      <c r="U5" s="60"/>
      <c r="V5" s="61">
        <f>V2+V3-V4</f>
        <v>276.10870000012801</v>
      </c>
      <c r="W5" s="62"/>
      <c r="X5" s="35"/>
      <c r="Y5" s="35"/>
      <c r="Z5" s="32"/>
      <c r="AA5" s="59" t="s">
        <v>555</v>
      </c>
      <c r="AB5" s="60"/>
      <c r="AC5" s="60"/>
      <c r="AD5" s="63">
        <f>AD3-AD4</f>
        <v>20836</v>
      </c>
      <c r="AE5" s="62"/>
      <c r="AF5" s="38"/>
      <c r="AG5" s="38"/>
      <c r="AH5" s="37"/>
      <c r="AI5" s="37"/>
      <c r="AJ5" s="37"/>
      <c r="AK5" s="37"/>
      <c r="AL5" s="64"/>
      <c r="AM5" s="64"/>
      <c r="AN5" s="37"/>
      <c r="AO5" s="37"/>
      <c r="AP5" s="37"/>
      <c r="AQ5" s="37"/>
      <c r="AR5" s="37"/>
      <c r="AS5" s="37"/>
      <c r="AT5" s="64"/>
      <c r="AU5" s="37"/>
      <c r="AV5" s="37"/>
      <c r="AW5" s="37"/>
    </row>
    <row r="6" spans="1:49" ht="17.399999999999999">
      <c r="A6" s="56"/>
      <c r="B6" s="26"/>
      <c r="C6" s="57"/>
      <c r="D6" s="57"/>
      <c r="E6" s="57"/>
      <c r="F6" s="26"/>
      <c r="G6" s="26"/>
      <c r="H6" s="58"/>
      <c r="I6" s="26"/>
      <c r="J6" s="26"/>
      <c r="K6" s="26"/>
      <c r="L6" s="25"/>
      <c r="M6" s="25"/>
      <c r="N6" s="37"/>
      <c r="O6" s="32"/>
      <c r="P6" s="32"/>
      <c r="Q6" s="32"/>
      <c r="R6" s="32"/>
      <c r="S6" s="32"/>
      <c r="T6" s="65"/>
      <c r="U6" s="32"/>
      <c r="V6" s="31"/>
      <c r="W6" s="62"/>
      <c r="X6" s="35"/>
      <c r="Y6" s="35"/>
      <c r="Z6" s="32"/>
      <c r="AA6" s="66" t="s">
        <v>556</v>
      </c>
      <c r="AB6" s="32"/>
      <c r="AC6" s="32"/>
      <c r="AD6" s="35"/>
      <c r="AE6" s="62"/>
      <c r="AF6" s="38"/>
      <c r="AG6" s="38"/>
      <c r="AH6" s="37"/>
      <c r="AI6" s="37"/>
      <c r="AJ6" s="37"/>
      <c r="AK6" s="37"/>
      <c r="AL6" s="64"/>
      <c r="AM6" s="64"/>
      <c r="AN6" s="37"/>
      <c r="AO6" s="37"/>
      <c r="AP6" s="37"/>
      <c r="AQ6" s="37"/>
      <c r="AR6" s="37"/>
      <c r="AS6" s="37"/>
      <c r="AT6" s="64"/>
      <c r="AU6" s="37"/>
      <c r="AV6" s="37"/>
      <c r="AW6" s="37"/>
    </row>
    <row r="7" spans="1:49" ht="21">
      <c r="A7" s="45"/>
      <c r="B7" s="1"/>
      <c r="C7" s="1"/>
      <c r="D7" s="1"/>
      <c r="E7" s="1"/>
      <c r="F7" s="1"/>
      <c r="G7" s="1"/>
      <c r="H7" s="2"/>
      <c r="I7" s="452" t="s">
        <v>0</v>
      </c>
      <c r="J7" s="453"/>
      <c r="K7" s="453"/>
      <c r="L7" s="453"/>
      <c r="M7" s="453"/>
      <c r="N7" s="454"/>
      <c r="O7" s="455" t="s">
        <v>1</v>
      </c>
      <c r="P7" s="456"/>
      <c r="Q7" s="456"/>
      <c r="R7" s="456"/>
      <c r="S7" s="456"/>
      <c r="T7" s="456"/>
      <c r="U7" s="456"/>
      <c r="V7" s="456"/>
      <c r="W7" s="456"/>
      <c r="X7" s="456"/>
      <c r="Y7" s="456"/>
      <c r="Z7" s="456"/>
      <c r="AA7" s="456"/>
      <c r="AB7" s="456"/>
      <c r="AC7" s="456"/>
      <c r="AD7" s="456"/>
      <c r="AE7" s="456"/>
      <c r="AF7" s="456"/>
      <c r="AG7" s="457"/>
      <c r="AH7" s="3"/>
      <c r="AI7" s="3"/>
      <c r="AJ7" s="3"/>
      <c r="AK7" s="3"/>
      <c r="AL7" s="3"/>
      <c r="AM7" s="3"/>
      <c r="AN7" s="3"/>
      <c r="AO7" s="67"/>
      <c r="AP7" s="67"/>
      <c r="AQ7" s="4"/>
      <c r="AR7" s="4"/>
      <c r="AS7" s="4"/>
      <c r="AT7" s="4"/>
      <c r="AU7" s="67"/>
      <c r="AV7" s="67"/>
      <c r="AW7" s="67"/>
    </row>
    <row r="8" spans="1:49" ht="80.55" customHeight="1">
      <c r="A8" s="118" t="s">
        <v>557</v>
      </c>
      <c r="B8" s="69" t="s">
        <v>2</v>
      </c>
      <c r="C8" s="69" t="s">
        <v>5</v>
      </c>
      <c r="D8" s="69" t="s">
        <v>6</v>
      </c>
      <c r="E8" s="69" t="s">
        <v>7</v>
      </c>
      <c r="F8" s="69" t="s">
        <v>8</v>
      </c>
      <c r="G8" s="69" t="s">
        <v>9</v>
      </c>
      <c r="H8" s="70" t="s">
        <v>10</v>
      </c>
      <c r="I8" s="69" t="s">
        <v>11</v>
      </c>
      <c r="J8" s="69" t="s">
        <v>12</v>
      </c>
      <c r="K8" s="69" t="s">
        <v>13</v>
      </c>
      <c r="L8" s="71" t="s">
        <v>14</v>
      </c>
      <c r="M8" s="72" t="s">
        <v>15</v>
      </c>
      <c r="N8" s="73" t="s">
        <v>16</v>
      </c>
      <c r="O8" s="74" t="s">
        <v>17</v>
      </c>
      <c r="P8" s="75" t="s">
        <v>18</v>
      </c>
      <c r="Q8" s="74" t="s">
        <v>19</v>
      </c>
      <c r="R8" s="76" t="s">
        <v>20</v>
      </c>
      <c r="S8" s="76" t="s">
        <v>21</v>
      </c>
      <c r="T8" s="76" t="s">
        <v>22</v>
      </c>
      <c r="U8" s="75" t="s">
        <v>23</v>
      </c>
      <c r="V8" s="77" t="s">
        <v>24</v>
      </c>
      <c r="W8" s="78" t="s">
        <v>25</v>
      </c>
      <c r="X8" s="79" t="s">
        <v>26</v>
      </c>
      <c r="Y8" s="79" t="s">
        <v>27</v>
      </c>
      <c r="Z8" s="80" t="s">
        <v>28</v>
      </c>
      <c r="AA8" s="80" t="s">
        <v>29</v>
      </c>
      <c r="AB8" s="80" t="s">
        <v>30</v>
      </c>
      <c r="AC8" s="77" t="s">
        <v>31</v>
      </c>
      <c r="AD8" s="79" t="s">
        <v>32</v>
      </c>
      <c r="AE8" s="81" t="s">
        <v>33</v>
      </c>
      <c r="AF8" s="81" t="s">
        <v>34</v>
      </c>
      <c r="AG8" s="81" t="s">
        <v>35</v>
      </c>
      <c r="AH8" s="82" t="s">
        <v>36</v>
      </c>
      <c r="AI8" s="83" t="s">
        <v>37</v>
      </c>
      <c r="AJ8" s="83" t="s">
        <v>38</v>
      </c>
      <c r="AK8" s="82" t="s">
        <v>39</v>
      </c>
      <c r="AL8" s="83" t="s">
        <v>40</v>
      </c>
      <c r="AM8" s="83" t="s">
        <v>41</v>
      </c>
      <c r="AN8" s="83" t="s">
        <v>42</v>
      </c>
      <c r="AO8" s="84" t="s">
        <v>43</v>
      </c>
      <c r="AP8" s="84" t="s">
        <v>44</v>
      </c>
      <c r="AQ8" s="85" t="s">
        <v>45</v>
      </c>
      <c r="AR8" s="85" t="s">
        <v>46</v>
      </c>
      <c r="AS8" s="85" t="s">
        <v>47</v>
      </c>
      <c r="AT8" s="85" t="s">
        <v>48</v>
      </c>
      <c r="AU8" s="84" t="s">
        <v>49</v>
      </c>
      <c r="AV8" s="84" t="s">
        <v>50</v>
      </c>
      <c r="AW8" s="84" t="s">
        <v>51</v>
      </c>
    </row>
    <row r="9" spans="1:49">
      <c r="A9" s="87" t="s">
        <v>562</v>
      </c>
      <c r="B9" s="5">
        <v>15007471</v>
      </c>
      <c r="C9" s="5" t="s">
        <v>565</v>
      </c>
      <c r="D9" s="5" t="s">
        <v>55</v>
      </c>
      <c r="E9" s="5" t="s">
        <v>67</v>
      </c>
      <c r="F9" s="5" t="s">
        <v>233</v>
      </c>
      <c r="G9" s="5" t="s">
        <v>566</v>
      </c>
      <c r="H9" s="6">
        <v>40947</v>
      </c>
      <c r="I9" s="5" t="s">
        <v>567</v>
      </c>
      <c r="J9" s="5" t="s">
        <v>567</v>
      </c>
      <c r="K9" s="5" t="s">
        <v>568</v>
      </c>
      <c r="L9" s="7">
        <v>6</v>
      </c>
      <c r="M9" s="7" t="s">
        <v>287</v>
      </c>
      <c r="N9" s="8">
        <v>7300</v>
      </c>
      <c r="O9" s="89">
        <v>0.02</v>
      </c>
      <c r="P9" s="10">
        <f t="shared" ref="P9:P72" si="0">ROUND(N9*O9,0)</f>
        <v>146</v>
      </c>
      <c r="Q9" s="89">
        <v>5.0000000000000001E-3</v>
      </c>
      <c r="R9" s="10">
        <f t="shared" ref="R9:R72" si="1">ROUND(N9*Q9,0)</f>
        <v>37</v>
      </c>
      <c r="S9" s="89">
        <f t="shared" ref="S9:S72" si="2">T9/N9</f>
        <v>2.5068493150684931E-2</v>
      </c>
      <c r="T9" s="10">
        <f t="shared" ref="T9:T72" si="3">P9+R9</f>
        <v>183</v>
      </c>
      <c r="U9" s="10">
        <f t="shared" ref="U9:U72" si="4">N9+T9</f>
        <v>7483</v>
      </c>
      <c r="V9" s="11">
        <v>7500</v>
      </c>
      <c r="W9" s="12">
        <f t="shared" ref="W9:W72" si="5">V9-N9</f>
        <v>200</v>
      </c>
      <c r="X9" s="93">
        <f t="shared" ref="X9:X72" si="6">ROUND(V9/N9-1,4)</f>
        <v>2.7400000000000001E-2</v>
      </c>
      <c r="Y9" s="94" t="str">
        <f t="shared" ref="Y9:Y72" si="7">IF(OR(L9=1,L9=2,L9=4),TEXT(S9*0.8,"0.00%")&amp;"-"&amp;TEXT(S9*1.2,"0.00%"),IF(OR(L9=3,L9=6),TEXT(0,"0.00%")&amp;"-"&amp;TEXT(7%*1.2,"0.00%"),IF(OR(L9=5,L9=7),TEXT((R9/N9),"0.00%")&amp;"-"&amp;TEXT((R9/N9)+7%,"0.00%"),"")))</f>
        <v>0.00%-8.40%</v>
      </c>
      <c r="Z9" s="15"/>
      <c r="AA9" s="15"/>
      <c r="AB9" s="15"/>
      <c r="AC9" s="96"/>
      <c r="AD9" s="8">
        <f t="shared" ref="AD9:AD72" si="8">ROUND(N9*AC9,0)</f>
        <v>0</v>
      </c>
      <c r="AE9" s="17">
        <f t="shared" ref="AE9:AE72" si="9">V9+AD9</f>
        <v>7500</v>
      </c>
      <c r="AF9" s="18">
        <f t="shared" ref="AF9:AF72" si="10">AE9-N9</f>
        <v>200</v>
      </c>
      <c r="AG9" s="98">
        <f t="shared" ref="AG9:AG72" si="11">AE9/N9-1</f>
        <v>2.7397260273972712E-2</v>
      </c>
      <c r="AH9" s="20">
        <v>13.6</v>
      </c>
      <c r="AI9" s="20">
        <v>450</v>
      </c>
      <c r="AJ9" s="20"/>
      <c r="AK9" s="20">
        <v>688</v>
      </c>
      <c r="AL9" s="20">
        <f t="shared" ref="AL9:AL72" si="12">AE9*AH9+AI9*12+AK9+IF(AB9="",AJ9,IF(AB9="D",5000,IF(AB9="C",1000,0)))*12</f>
        <v>108088</v>
      </c>
      <c r="AM9" s="7" t="s">
        <v>287</v>
      </c>
      <c r="AN9" s="20"/>
      <c r="AO9" s="21"/>
      <c r="AP9" s="21"/>
      <c r="AQ9" s="5" t="s">
        <v>172</v>
      </c>
      <c r="AR9" s="5" t="s">
        <v>173</v>
      </c>
      <c r="AS9" s="5" t="s">
        <v>62</v>
      </c>
      <c r="AT9" s="20"/>
      <c r="AU9" s="21" t="s">
        <v>569</v>
      </c>
      <c r="AV9" s="21"/>
      <c r="AW9" s="21"/>
    </row>
    <row r="10" spans="1:49">
      <c r="A10" s="87" t="s">
        <v>562</v>
      </c>
      <c r="B10" s="5">
        <v>15000636</v>
      </c>
      <c r="C10" s="5" t="s">
        <v>565</v>
      </c>
      <c r="D10" s="5" t="s">
        <v>55</v>
      </c>
      <c r="E10" s="5" t="s">
        <v>67</v>
      </c>
      <c r="F10" s="5" t="s">
        <v>233</v>
      </c>
      <c r="G10" s="5" t="s">
        <v>566</v>
      </c>
      <c r="H10" s="6">
        <v>38965</v>
      </c>
      <c r="I10" s="5" t="s">
        <v>567</v>
      </c>
      <c r="J10" s="5" t="s">
        <v>567</v>
      </c>
      <c r="K10" s="5" t="s">
        <v>568</v>
      </c>
      <c r="L10" s="7">
        <v>6</v>
      </c>
      <c r="M10" s="7" t="s">
        <v>287</v>
      </c>
      <c r="N10" s="8">
        <v>8250</v>
      </c>
      <c r="O10" s="89">
        <v>0.02</v>
      </c>
      <c r="P10" s="10">
        <f t="shared" si="0"/>
        <v>165</v>
      </c>
      <c r="Q10" s="89">
        <v>5.0000000000000001E-3</v>
      </c>
      <c r="R10" s="10">
        <f t="shared" si="1"/>
        <v>41</v>
      </c>
      <c r="S10" s="89">
        <f t="shared" si="2"/>
        <v>2.4969696969696968E-2</v>
      </c>
      <c r="T10" s="10">
        <f t="shared" si="3"/>
        <v>206</v>
      </c>
      <c r="U10" s="10">
        <f t="shared" si="4"/>
        <v>8456</v>
      </c>
      <c r="V10" s="11">
        <v>8380</v>
      </c>
      <c r="W10" s="12">
        <f t="shared" si="5"/>
        <v>130</v>
      </c>
      <c r="X10" s="93">
        <f t="shared" si="6"/>
        <v>1.5800000000000002E-2</v>
      </c>
      <c r="Y10" s="94" t="str">
        <f t="shared" si="7"/>
        <v>0.00%-8.40%</v>
      </c>
      <c r="Z10" s="15"/>
      <c r="AA10" s="15"/>
      <c r="AB10" s="15"/>
      <c r="AC10" s="96"/>
      <c r="AD10" s="8">
        <f t="shared" si="8"/>
        <v>0</v>
      </c>
      <c r="AE10" s="17">
        <f t="shared" si="9"/>
        <v>8380</v>
      </c>
      <c r="AF10" s="18">
        <f t="shared" si="10"/>
        <v>130</v>
      </c>
      <c r="AG10" s="98">
        <f t="shared" si="11"/>
        <v>1.5757575757575859E-2</v>
      </c>
      <c r="AH10" s="20">
        <v>13.6</v>
      </c>
      <c r="AI10" s="20">
        <v>450</v>
      </c>
      <c r="AJ10" s="20"/>
      <c r="AK10" s="20">
        <v>688</v>
      </c>
      <c r="AL10" s="20">
        <f t="shared" si="12"/>
        <v>120056</v>
      </c>
      <c r="AM10" s="7" t="s">
        <v>287</v>
      </c>
      <c r="AN10" s="20"/>
      <c r="AO10" s="21"/>
      <c r="AP10" s="21"/>
      <c r="AQ10" s="5" t="s">
        <v>172</v>
      </c>
      <c r="AR10" s="5" t="s">
        <v>173</v>
      </c>
      <c r="AS10" s="5" t="s">
        <v>62</v>
      </c>
      <c r="AT10" s="20"/>
      <c r="AU10" s="21" t="s">
        <v>569</v>
      </c>
      <c r="AV10" s="21"/>
      <c r="AW10" s="21"/>
    </row>
    <row r="11" spans="1:49">
      <c r="A11" s="87" t="s">
        <v>562</v>
      </c>
      <c r="B11" s="5">
        <v>15005585</v>
      </c>
      <c r="C11" s="5" t="s">
        <v>565</v>
      </c>
      <c r="D11" s="5" t="s">
        <v>55</v>
      </c>
      <c r="E11" s="5" t="s">
        <v>67</v>
      </c>
      <c r="F11" s="5" t="s">
        <v>183</v>
      </c>
      <c r="G11" s="5" t="s">
        <v>570</v>
      </c>
      <c r="H11" s="6">
        <v>40625</v>
      </c>
      <c r="I11" s="5" t="s">
        <v>567</v>
      </c>
      <c r="J11" s="5" t="s">
        <v>567</v>
      </c>
      <c r="K11" s="5" t="s">
        <v>568</v>
      </c>
      <c r="L11" s="7">
        <v>6</v>
      </c>
      <c r="M11" s="7" t="s">
        <v>287</v>
      </c>
      <c r="N11" s="8">
        <v>7250</v>
      </c>
      <c r="O11" s="89">
        <v>0.02</v>
      </c>
      <c r="P11" s="10">
        <f t="shared" si="0"/>
        <v>145</v>
      </c>
      <c r="Q11" s="89">
        <v>5.0000000000000001E-3</v>
      </c>
      <c r="R11" s="10">
        <f t="shared" si="1"/>
        <v>36</v>
      </c>
      <c r="S11" s="89">
        <f t="shared" si="2"/>
        <v>2.4965517241379312E-2</v>
      </c>
      <c r="T11" s="10">
        <f t="shared" si="3"/>
        <v>181</v>
      </c>
      <c r="U11" s="10">
        <f t="shared" si="4"/>
        <v>7431</v>
      </c>
      <c r="V11" s="11">
        <v>7650</v>
      </c>
      <c r="W11" s="12">
        <f t="shared" si="5"/>
        <v>400</v>
      </c>
      <c r="X11" s="93">
        <f t="shared" si="6"/>
        <v>5.5199999999999999E-2</v>
      </c>
      <c r="Y11" s="94" t="str">
        <f t="shared" si="7"/>
        <v>0.00%-8.40%</v>
      </c>
      <c r="Z11" s="15"/>
      <c r="AA11" s="15"/>
      <c r="AB11" s="15"/>
      <c r="AC11" s="96"/>
      <c r="AD11" s="8">
        <f t="shared" si="8"/>
        <v>0</v>
      </c>
      <c r="AE11" s="17">
        <f t="shared" si="9"/>
        <v>7650</v>
      </c>
      <c r="AF11" s="18">
        <f t="shared" si="10"/>
        <v>400</v>
      </c>
      <c r="AG11" s="98">
        <f t="shared" si="11"/>
        <v>5.5172413793103559E-2</v>
      </c>
      <c r="AH11" s="20">
        <v>13.6</v>
      </c>
      <c r="AI11" s="20">
        <v>450</v>
      </c>
      <c r="AJ11" s="20"/>
      <c r="AK11" s="20">
        <v>688</v>
      </c>
      <c r="AL11" s="20">
        <f t="shared" si="12"/>
        <v>110128</v>
      </c>
      <c r="AM11" s="7" t="s">
        <v>287</v>
      </c>
      <c r="AN11" s="20"/>
      <c r="AO11" s="21"/>
      <c r="AP11" s="21"/>
      <c r="AQ11" s="5" t="s">
        <v>172</v>
      </c>
      <c r="AR11" s="5" t="s">
        <v>173</v>
      </c>
      <c r="AS11" s="5" t="s">
        <v>62</v>
      </c>
      <c r="AT11" s="20"/>
      <c r="AU11" s="21" t="s">
        <v>571</v>
      </c>
      <c r="AV11" s="21"/>
      <c r="AW11" s="21"/>
    </row>
    <row r="12" spans="1:49">
      <c r="A12" s="87" t="s">
        <v>562</v>
      </c>
      <c r="B12" s="5">
        <v>15002044</v>
      </c>
      <c r="C12" s="5" t="s">
        <v>565</v>
      </c>
      <c r="D12" s="5" t="s">
        <v>55</v>
      </c>
      <c r="E12" s="5" t="s">
        <v>67</v>
      </c>
      <c r="F12" s="5" t="s">
        <v>183</v>
      </c>
      <c r="G12" s="5" t="s">
        <v>572</v>
      </c>
      <c r="H12" s="6">
        <v>39728</v>
      </c>
      <c r="I12" s="5" t="s">
        <v>567</v>
      </c>
      <c r="J12" s="5" t="s">
        <v>567</v>
      </c>
      <c r="K12" s="5" t="s">
        <v>568</v>
      </c>
      <c r="L12" s="7">
        <v>6</v>
      </c>
      <c r="M12" s="7" t="s">
        <v>287</v>
      </c>
      <c r="N12" s="8">
        <v>7200</v>
      </c>
      <c r="O12" s="89">
        <v>0.02</v>
      </c>
      <c r="P12" s="10">
        <f t="shared" si="0"/>
        <v>144</v>
      </c>
      <c r="Q12" s="89">
        <v>5.0000000000000001E-3</v>
      </c>
      <c r="R12" s="10">
        <f t="shared" si="1"/>
        <v>36</v>
      </c>
      <c r="S12" s="89">
        <f t="shared" si="2"/>
        <v>2.5000000000000001E-2</v>
      </c>
      <c r="T12" s="10">
        <f t="shared" si="3"/>
        <v>180</v>
      </c>
      <c r="U12" s="10">
        <f t="shared" si="4"/>
        <v>7380</v>
      </c>
      <c r="V12" s="11">
        <v>7400</v>
      </c>
      <c r="W12" s="12">
        <f t="shared" si="5"/>
        <v>200</v>
      </c>
      <c r="X12" s="93">
        <f t="shared" si="6"/>
        <v>2.7799999999999998E-2</v>
      </c>
      <c r="Y12" s="94" t="str">
        <f t="shared" si="7"/>
        <v>0.00%-8.40%</v>
      </c>
      <c r="Z12" s="15"/>
      <c r="AA12" s="15"/>
      <c r="AB12" s="15"/>
      <c r="AC12" s="96"/>
      <c r="AD12" s="8">
        <f t="shared" si="8"/>
        <v>0</v>
      </c>
      <c r="AE12" s="17">
        <f t="shared" si="9"/>
        <v>7400</v>
      </c>
      <c r="AF12" s="18">
        <f t="shared" si="10"/>
        <v>200</v>
      </c>
      <c r="AG12" s="98">
        <f t="shared" si="11"/>
        <v>2.7777777777777679E-2</v>
      </c>
      <c r="AH12" s="20">
        <v>13.6</v>
      </c>
      <c r="AI12" s="20">
        <v>450</v>
      </c>
      <c r="AJ12" s="20"/>
      <c r="AK12" s="20">
        <v>688</v>
      </c>
      <c r="AL12" s="20">
        <f t="shared" si="12"/>
        <v>106728</v>
      </c>
      <c r="AM12" s="7" t="s">
        <v>287</v>
      </c>
      <c r="AN12" s="20"/>
      <c r="AO12" s="21"/>
      <c r="AP12" s="21"/>
      <c r="AQ12" s="5" t="s">
        <v>172</v>
      </c>
      <c r="AR12" s="5" t="s">
        <v>173</v>
      </c>
      <c r="AS12" s="5" t="s">
        <v>62</v>
      </c>
      <c r="AT12" s="20"/>
      <c r="AU12" s="21" t="s">
        <v>569</v>
      </c>
      <c r="AV12" s="21"/>
      <c r="AW12" s="21"/>
    </row>
    <row r="13" spans="1:49">
      <c r="A13" s="87" t="s">
        <v>562</v>
      </c>
      <c r="B13" s="5">
        <v>15001989</v>
      </c>
      <c r="C13" s="5" t="s">
        <v>565</v>
      </c>
      <c r="D13" s="5" t="s">
        <v>55</v>
      </c>
      <c r="E13" s="5" t="s">
        <v>67</v>
      </c>
      <c r="F13" s="5" t="s">
        <v>183</v>
      </c>
      <c r="G13" s="5" t="s">
        <v>572</v>
      </c>
      <c r="H13" s="6">
        <v>39701</v>
      </c>
      <c r="I13" s="5" t="s">
        <v>489</v>
      </c>
      <c r="J13" s="5" t="s">
        <v>573</v>
      </c>
      <c r="K13" s="5" t="s">
        <v>568</v>
      </c>
      <c r="L13" s="7">
        <v>6</v>
      </c>
      <c r="M13" s="7" t="s">
        <v>287</v>
      </c>
      <c r="N13" s="8">
        <v>6100</v>
      </c>
      <c r="O13" s="89">
        <v>0.02</v>
      </c>
      <c r="P13" s="10">
        <f t="shared" si="0"/>
        <v>122</v>
      </c>
      <c r="Q13" s="89">
        <v>5.0000000000000001E-3</v>
      </c>
      <c r="R13" s="10">
        <f t="shared" si="1"/>
        <v>31</v>
      </c>
      <c r="S13" s="89">
        <f t="shared" si="2"/>
        <v>2.5081967213114755E-2</v>
      </c>
      <c r="T13" s="10">
        <f t="shared" si="3"/>
        <v>153</v>
      </c>
      <c r="U13" s="10">
        <f t="shared" si="4"/>
        <v>6253</v>
      </c>
      <c r="V13" s="11">
        <v>6278</v>
      </c>
      <c r="W13" s="12">
        <f t="shared" si="5"/>
        <v>178</v>
      </c>
      <c r="X13" s="93">
        <f t="shared" si="6"/>
        <v>2.92E-2</v>
      </c>
      <c r="Y13" s="94" t="str">
        <f t="shared" si="7"/>
        <v>0.00%-8.40%</v>
      </c>
      <c r="Z13" s="15"/>
      <c r="AA13" s="15"/>
      <c r="AB13" s="15"/>
      <c r="AC13" s="96"/>
      <c r="AD13" s="8">
        <f t="shared" si="8"/>
        <v>0</v>
      </c>
      <c r="AE13" s="17">
        <f t="shared" si="9"/>
        <v>6278</v>
      </c>
      <c r="AF13" s="18">
        <f t="shared" si="10"/>
        <v>178</v>
      </c>
      <c r="AG13" s="98">
        <f t="shared" si="11"/>
        <v>2.9180327868852496E-2</v>
      </c>
      <c r="AH13" s="20">
        <v>13.6</v>
      </c>
      <c r="AI13" s="20">
        <v>450</v>
      </c>
      <c r="AJ13" s="20"/>
      <c r="AK13" s="20">
        <v>688</v>
      </c>
      <c r="AL13" s="20">
        <f t="shared" si="12"/>
        <v>91468.800000000003</v>
      </c>
      <c r="AM13" s="7" t="s">
        <v>287</v>
      </c>
      <c r="AN13" s="20"/>
      <c r="AO13" s="21"/>
      <c r="AP13" s="21"/>
      <c r="AQ13" s="5" t="s">
        <v>172</v>
      </c>
      <c r="AR13" s="5" t="s">
        <v>173</v>
      </c>
      <c r="AS13" s="5" t="s">
        <v>62</v>
      </c>
      <c r="AT13" s="20"/>
      <c r="AU13" s="21" t="s">
        <v>574</v>
      </c>
      <c r="AV13" s="21"/>
      <c r="AW13" s="21"/>
    </row>
    <row r="14" spans="1:49">
      <c r="A14" s="87" t="s">
        <v>562</v>
      </c>
      <c r="B14" s="5">
        <v>15020193</v>
      </c>
      <c r="C14" s="5" t="s">
        <v>565</v>
      </c>
      <c r="D14" s="5" t="s">
        <v>55</v>
      </c>
      <c r="E14" s="5" t="s">
        <v>67</v>
      </c>
      <c r="F14" s="5" t="s">
        <v>183</v>
      </c>
      <c r="G14" s="5" t="s">
        <v>572</v>
      </c>
      <c r="H14" s="6">
        <v>44317</v>
      </c>
      <c r="I14" s="5" t="s">
        <v>575</v>
      </c>
      <c r="J14" s="5" t="s">
        <v>575</v>
      </c>
      <c r="K14" s="5" t="s">
        <v>568</v>
      </c>
      <c r="L14" s="7">
        <v>6</v>
      </c>
      <c r="M14" s="7" t="s">
        <v>287</v>
      </c>
      <c r="N14" s="8">
        <v>4494</v>
      </c>
      <c r="O14" s="89">
        <v>0.02</v>
      </c>
      <c r="P14" s="10">
        <f t="shared" si="0"/>
        <v>90</v>
      </c>
      <c r="Q14" s="89">
        <v>5.0000000000000001E-3</v>
      </c>
      <c r="R14" s="10">
        <f t="shared" si="1"/>
        <v>22</v>
      </c>
      <c r="S14" s="89">
        <f t="shared" si="2"/>
        <v>2.4922118380062305E-2</v>
      </c>
      <c r="T14" s="10">
        <f t="shared" si="3"/>
        <v>112</v>
      </c>
      <c r="U14" s="10">
        <f t="shared" si="4"/>
        <v>4606</v>
      </c>
      <c r="V14" s="11">
        <v>4561</v>
      </c>
      <c r="W14" s="12">
        <f t="shared" si="5"/>
        <v>67</v>
      </c>
      <c r="X14" s="93">
        <f t="shared" si="6"/>
        <v>1.49E-2</v>
      </c>
      <c r="Y14" s="94" t="str">
        <f t="shared" si="7"/>
        <v>0.00%-8.40%</v>
      </c>
      <c r="Z14" s="15"/>
      <c r="AA14" s="15"/>
      <c r="AB14" s="15"/>
      <c r="AC14" s="96"/>
      <c r="AD14" s="8">
        <f t="shared" si="8"/>
        <v>0</v>
      </c>
      <c r="AE14" s="17">
        <f t="shared" si="9"/>
        <v>4561</v>
      </c>
      <c r="AF14" s="18">
        <f t="shared" si="10"/>
        <v>67</v>
      </c>
      <c r="AG14" s="98">
        <f t="shared" si="11"/>
        <v>1.4908767245215948E-2</v>
      </c>
      <c r="AH14" s="20">
        <v>13.6</v>
      </c>
      <c r="AI14" s="20">
        <v>450</v>
      </c>
      <c r="AJ14" s="20"/>
      <c r="AK14" s="20">
        <v>688</v>
      </c>
      <c r="AL14" s="20">
        <f t="shared" si="12"/>
        <v>68117.600000000006</v>
      </c>
      <c r="AM14" s="7" t="s">
        <v>287</v>
      </c>
      <c r="AN14" s="20"/>
      <c r="AO14" s="21"/>
      <c r="AP14" s="21"/>
      <c r="AQ14" s="5" t="s">
        <v>172</v>
      </c>
      <c r="AR14" s="5" t="s">
        <v>173</v>
      </c>
      <c r="AS14" s="5" t="s">
        <v>62</v>
      </c>
      <c r="AT14" s="20"/>
      <c r="AU14" s="21" t="s">
        <v>576</v>
      </c>
      <c r="AV14" s="119"/>
      <c r="AW14" s="21"/>
    </row>
    <row r="15" spans="1:49">
      <c r="A15" s="87" t="s">
        <v>562</v>
      </c>
      <c r="B15" s="5">
        <v>15005074</v>
      </c>
      <c r="C15" s="5" t="s">
        <v>565</v>
      </c>
      <c r="D15" s="5" t="s">
        <v>55</v>
      </c>
      <c r="E15" s="5" t="s">
        <v>67</v>
      </c>
      <c r="F15" s="5" t="s">
        <v>233</v>
      </c>
      <c r="G15" s="5" t="s">
        <v>566</v>
      </c>
      <c r="H15" s="6">
        <v>40534</v>
      </c>
      <c r="I15" s="5" t="s">
        <v>489</v>
      </c>
      <c r="J15" s="5" t="s">
        <v>573</v>
      </c>
      <c r="K15" s="5" t="s">
        <v>568</v>
      </c>
      <c r="L15" s="7">
        <v>6</v>
      </c>
      <c r="M15" s="7" t="s">
        <v>287</v>
      </c>
      <c r="N15" s="8">
        <v>4878</v>
      </c>
      <c r="O15" s="89">
        <v>0.02</v>
      </c>
      <c r="P15" s="10">
        <f t="shared" si="0"/>
        <v>98</v>
      </c>
      <c r="Q15" s="89">
        <v>5.0000000000000001E-3</v>
      </c>
      <c r="R15" s="10">
        <f t="shared" si="1"/>
        <v>24</v>
      </c>
      <c r="S15" s="89">
        <f t="shared" si="2"/>
        <v>2.5010250102501026E-2</v>
      </c>
      <c r="T15" s="10">
        <f t="shared" si="3"/>
        <v>122</v>
      </c>
      <c r="U15" s="10">
        <f t="shared" si="4"/>
        <v>5000</v>
      </c>
      <c r="V15" s="11">
        <v>4878</v>
      </c>
      <c r="W15" s="12">
        <f t="shared" si="5"/>
        <v>0</v>
      </c>
      <c r="X15" s="93">
        <f t="shared" si="6"/>
        <v>0</v>
      </c>
      <c r="Y15" s="94" t="str">
        <f t="shared" si="7"/>
        <v>0.00%-8.40%</v>
      </c>
      <c r="Z15" s="15"/>
      <c r="AA15" s="15"/>
      <c r="AB15" s="15"/>
      <c r="AC15" s="96"/>
      <c r="AD15" s="8">
        <f t="shared" si="8"/>
        <v>0</v>
      </c>
      <c r="AE15" s="17">
        <f t="shared" si="9"/>
        <v>4878</v>
      </c>
      <c r="AF15" s="18">
        <f t="shared" si="10"/>
        <v>0</v>
      </c>
      <c r="AG15" s="98">
        <f t="shared" si="11"/>
        <v>0</v>
      </c>
      <c r="AH15" s="20">
        <v>13.6</v>
      </c>
      <c r="AI15" s="20">
        <v>700</v>
      </c>
      <c r="AJ15" s="20"/>
      <c r="AK15" s="20">
        <v>688</v>
      </c>
      <c r="AL15" s="20">
        <f t="shared" si="12"/>
        <v>75428.800000000003</v>
      </c>
      <c r="AM15" s="7" t="s">
        <v>287</v>
      </c>
      <c r="AN15" s="20"/>
      <c r="AO15" s="21"/>
      <c r="AP15" s="21" t="s">
        <v>577</v>
      </c>
      <c r="AQ15" s="5" t="s">
        <v>172</v>
      </c>
      <c r="AR15" s="5" t="s">
        <v>173</v>
      </c>
      <c r="AS15" s="5" t="s">
        <v>62</v>
      </c>
      <c r="AT15" s="20"/>
      <c r="AU15" s="21" t="s">
        <v>578</v>
      </c>
      <c r="AV15" s="21" t="s">
        <v>577</v>
      </c>
      <c r="AW15" s="21"/>
    </row>
    <row r="16" spans="1:49">
      <c r="A16" s="87" t="s">
        <v>562</v>
      </c>
      <c r="B16" s="5">
        <v>15005942</v>
      </c>
      <c r="C16" s="5" t="s">
        <v>565</v>
      </c>
      <c r="D16" s="5" t="s">
        <v>55</v>
      </c>
      <c r="E16" s="5" t="s">
        <v>67</v>
      </c>
      <c r="F16" s="5" t="s">
        <v>233</v>
      </c>
      <c r="G16" s="5" t="s">
        <v>566</v>
      </c>
      <c r="H16" s="6">
        <v>40667</v>
      </c>
      <c r="I16" s="5" t="s">
        <v>489</v>
      </c>
      <c r="J16" s="5" t="s">
        <v>573</v>
      </c>
      <c r="K16" s="5" t="s">
        <v>568</v>
      </c>
      <c r="L16" s="7">
        <v>6</v>
      </c>
      <c r="M16" s="7" t="s">
        <v>287</v>
      </c>
      <c r="N16" s="8">
        <v>5664</v>
      </c>
      <c r="O16" s="89">
        <v>0.02</v>
      </c>
      <c r="P16" s="10">
        <f t="shared" si="0"/>
        <v>113</v>
      </c>
      <c r="Q16" s="89">
        <v>5.0000000000000001E-3</v>
      </c>
      <c r="R16" s="10">
        <f t="shared" si="1"/>
        <v>28</v>
      </c>
      <c r="S16" s="89">
        <f t="shared" si="2"/>
        <v>2.4894067796610169E-2</v>
      </c>
      <c r="T16" s="10">
        <f t="shared" si="3"/>
        <v>141</v>
      </c>
      <c r="U16" s="10">
        <f t="shared" si="4"/>
        <v>5805</v>
      </c>
      <c r="V16" s="11">
        <v>5750</v>
      </c>
      <c r="W16" s="12">
        <f t="shared" si="5"/>
        <v>86</v>
      </c>
      <c r="X16" s="93">
        <f t="shared" si="6"/>
        <v>1.52E-2</v>
      </c>
      <c r="Y16" s="94" t="str">
        <f t="shared" si="7"/>
        <v>0.00%-8.40%</v>
      </c>
      <c r="Z16" s="15"/>
      <c r="AA16" s="15"/>
      <c r="AB16" s="15"/>
      <c r="AC16" s="96"/>
      <c r="AD16" s="8">
        <f t="shared" si="8"/>
        <v>0</v>
      </c>
      <c r="AE16" s="17">
        <f t="shared" si="9"/>
        <v>5750</v>
      </c>
      <c r="AF16" s="18">
        <f t="shared" si="10"/>
        <v>86</v>
      </c>
      <c r="AG16" s="98">
        <f t="shared" si="11"/>
        <v>1.5183615819209129E-2</v>
      </c>
      <c r="AH16" s="20">
        <v>13.6</v>
      </c>
      <c r="AI16" s="20">
        <v>750</v>
      </c>
      <c r="AJ16" s="20"/>
      <c r="AK16" s="20">
        <v>688</v>
      </c>
      <c r="AL16" s="20">
        <f t="shared" si="12"/>
        <v>87888</v>
      </c>
      <c r="AM16" s="7" t="s">
        <v>287</v>
      </c>
      <c r="AN16" s="20"/>
      <c r="AO16" s="21"/>
      <c r="AP16" s="21"/>
      <c r="AQ16" s="5" t="s">
        <v>172</v>
      </c>
      <c r="AR16" s="5" t="s">
        <v>173</v>
      </c>
      <c r="AS16" s="5" t="s">
        <v>62</v>
      </c>
      <c r="AT16" s="20"/>
      <c r="AU16" s="21" t="s">
        <v>579</v>
      </c>
      <c r="AV16" s="21"/>
      <c r="AW16" s="21"/>
    </row>
    <row r="17" spans="1:49">
      <c r="A17" s="87" t="s">
        <v>562</v>
      </c>
      <c r="B17" s="5">
        <v>15013560</v>
      </c>
      <c r="C17" s="5" t="s">
        <v>565</v>
      </c>
      <c r="D17" s="5" t="s">
        <v>55</v>
      </c>
      <c r="E17" s="5" t="s">
        <v>67</v>
      </c>
      <c r="F17" s="5" t="s">
        <v>233</v>
      </c>
      <c r="G17" s="5" t="s">
        <v>566</v>
      </c>
      <c r="H17" s="6">
        <v>41829</v>
      </c>
      <c r="I17" s="5" t="s">
        <v>489</v>
      </c>
      <c r="J17" s="5" t="s">
        <v>573</v>
      </c>
      <c r="K17" s="5" t="s">
        <v>568</v>
      </c>
      <c r="L17" s="7">
        <v>6</v>
      </c>
      <c r="M17" s="7" t="s">
        <v>287</v>
      </c>
      <c r="N17" s="8">
        <v>5050</v>
      </c>
      <c r="O17" s="89">
        <v>0.02</v>
      </c>
      <c r="P17" s="10">
        <f t="shared" si="0"/>
        <v>101</v>
      </c>
      <c r="Q17" s="89">
        <v>5.0000000000000001E-3</v>
      </c>
      <c r="R17" s="10">
        <f t="shared" si="1"/>
        <v>25</v>
      </c>
      <c r="S17" s="89">
        <f t="shared" si="2"/>
        <v>2.4950495049504952E-2</v>
      </c>
      <c r="T17" s="10">
        <f t="shared" si="3"/>
        <v>126</v>
      </c>
      <c r="U17" s="10">
        <f t="shared" si="4"/>
        <v>5176</v>
      </c>
      <c r="V17" s="11">
        <v>5150</v>
      </c>
      <c r="W17" s="12">
        <f t="shared" si="5"/>
        <v>100</v>
      </c>
      <c r="X17" s="93">
        <f t="shared" si="6"/>
        <v>1.9800000000000002E-2</v>
      </c>
      <c r="Y17" s="94" t="str">
        <f t="shared" si="7"/>
        <v>0.00%-8.40%</v>
      </c>
      <c r="Z17" s="15"/>
      <c r="AA17" s="15"/>
      <c r="AB17" s="15"/>
      <c r="AC17" s="96"/>
      <c r="AD17" s="8">
        <f t="shared" si="8"/>
        <v>0</v>
      </c>
      <c r="AE17" s="17">
        <f t="shared" si="9"/>
        <v>5150</v>
      </c>
      <c r="AF17" s="18">
        <f t="shared" si="10"/>
        <v>100</v>
      </c>
      <c r="AG17" s="98">
        <f t="shared" si="11"/>
        <v>1.980198019801982E-2</v>
      </c>
      <c r="AH17" s="20">
        <v>13.6</v>
      </c>
      <c r="AI17" s="20">
        <v>750</v>
      </c>
      <c r="AJ17" s="20"/>
      <c r="AK17" s="20">
        <v>688</v>
      </c>
      <c r="AL17" s="20">
        <f t="shared" si="12"/>
        <v>79728</v>
      </c>
      <c r="AM17" s="7" t="s">
        <v>287</v>
      </c>
      <c r="AN17" s="20"/>
      <c r="AO17" s="21"/>
      <c r="AP17" s="21"/>
      <c r="AQ17" s="5" t="s">
        <v>172</v>
      </c>
      <c r="AR17" s="5" t="s">
        <v>173</v>
      </c>
      <c r="AS17" s="5" t="s">
        <v>62</v>
      </c>
      <c r="AT17" s="20"/>
      <c r="AU17" s="21" t="s">
        <v>579</v>
      </c>
      <c r="AV17" s="21"/>
      <c r="AW17" s="21"/>
    </row>
    <row r="18" spans="1:49">
      <c r="A18" s="87" t="s">
        <v>562</v>
      </c>
      <c r="B18" s="5">
        <v>15001905</v>
      </c>
      <c r="C18" s="5" t="s">
        <v>565</v>
      </c>
      <c r="D18" s="5" t="s">
        <v>55</v>
      </c>
      <c r="E18" s="5" t="s">
        <v>67</v>
      </c>
      <c r="F18" s="5" t="s">
        <v>233</v>
      </c>
      <c r="G18" s="5" t="s">
        <v>566</v>
      </c>
      <c r="H18" s="6">
        <v>39665</v>
      </c>
      <c r="I18" s="5" t="s">
        <v>489</v>
      </c>
      <c r="J18" s="5" t="s">
        <v>489</v>
      </c>
      <c r="K18" s="5" t="s">
        <v>568</v>
      </c>
      <c r="L18" s="7">
        <v>6</v>
      </c>
      <c r="M18" s="7" t="s">
        <v>287</v>
      </c>
      <c r="N18" s="8">
        <v>7870</v>
      </c>
      <c r="O18" s="89">
        <v>0.02</v>
      </c>
      <c r="P18" s="10">
        <f t="shared" si="0"/>
        <v>157</v>
      </c>
      <c r="Q18" s="89">
        <v>5.0000000000000001E-3</v>
      </c>
      <c r="R18" s="10">
        <f t="shared" si="1"/>
        <v>39</v>
      </c>
      <c r="S18" s="89">
        <f t="shared" si="2"/>
        <v>2.4904701397712833E-2</v>
      </c>
      <c r="T18" s="10">
        <f t="shared" si="3"/>
        <v>196</v>
      </c>
      <c r="U18" s="10">
        <f t="shared" si="4"/>
        <v>8066</v>
      </c>
      <c r="V18" s="11">
        <v>8100</v>
      </c>
      <c r="W18" s="12">
        <f t="shared" si="5"/>
        <v>230</v>
      </c>
      <c r="X18" s="93">
        <f t="shared" si="6"/>
        <v>2.92E-2</v>
      </c>
      <c r="Y18" s="94" t="str">
        <f t="shared" si="7"/>
        <v>0.00%-8.40%</v>
      </c>
      <c r="Z18" s="15"/>
      <c r="AA18" s="15"/>
      <c r="AB18" s="15"/>
      <c r="AC18" s="96"/>
      <c r="AD18" s="8">
        <f t="shared" si="8"/>
        <v>0</v>
      </c>
      <c r="AE18" s="17">
        <f t="shared" si="9"/>
        <v>8100</v>
      </c>
      <c r="AF18" s="18">
        <f t="shared" si="10"/>
        <v>230</v>
      </c>
      <c r="AG18" s="98">
        <f t="shared" si="11"/>
        <v>2.9224904701397714E-2</v>
      </c>
      <c r="AH18" s="20">
        <v>13.6</v>
      </c>
      <c r="AI18" s="20">
        <v>450</v>
      </c>
      <c r="AJ18" s="20"/>
      <c r="AK18" s="20">
        <v>688</v>
      </c>
      <c r="AL18" s="20">
        <f t="shared" si="12"/>
        <v>116248</v>
      </c>
      <c r="AM18" s="7" t="s">
        <v>287</v>
      </c>
      <c r="AN18" s="20"/>
      <c r="AO18" s="21"/>
      <c r="AP18" s="21"/>
      <c r="AQ18" s="5" t="s">
        <v>172</v>
      </c>
      <c r="AR18" s="5" t="s">
        <v>173</v>
      </c>
      <c r="AS18" s="5" t="s">
        <v>62</v>
      </c>
      <c r="AT18" s="20"/>
      <c r="AU18" s="21" t="s">
        <v>569</v>
      </c>
      <c r="AV18" s="21"/>
      <c r="AW18" s="21"/>
    </row>
    <row r="19" spans="1:49">
      <c r="A19" s="87" t="s">
        <v>562</v>
      </c>
      <c r="B19" s="5">
        <v>15011351</v>
      </c>
      <c r="C19" s="5" t="s">
        <v>565</v>
      </c>
      <c r="D19" s="5" t="s">
        <v>55</v>
      </c>
      <c r="E19" s="5" t="s">
        <v>67</v>
      </c>
      <c r="F19" s="5" t="s">
        <v>233</v>
      </c>
      <c r="G19" s="5" t="s">
        <v>566</v>
      </c>
      <c r="H19" s="6">
        <v>44044</v>
      </c>
      <c r="I19" s="5" t="s">
        <v>575</v>
      </c>
      <c r="J19" s="5" t="s">
        <v>575</v>
      </c>
      <c r="K19" s="5" t="s">
        <v>568</v>
      </c>
      <c r="L19" s="7">
        <v>6</v>
      </c>
      <c r="M19" s="7" t="s">
        <v>287</v>
      </c>
      <c r="N19" s="8">
        <v>4678</v>
      </c>
      <c r="O19" s="89">
        <v>0.02</v>
      </c>
      <c r="P19" s="10">
        <f t="shared" si="0"/>
        <v>94</v>
      </c>
      <c r="Q19" s="89">
        <v>5.0000000000000001E-3</v>
      </c>
      <c r="R19" s="10">
        <f t="shared" si="1"/>
        <v>23</v>
      </c>
      <c r="S19" s="89">
        <f t="shared" si="2"/>
        <v>2.5010688328345448E-2</v>
      </c>
      <c r="T19" s="10">
        <f t="shared" si="3"/>
        <v>117</v>
      </c>
      <c r="U19" s="10">
        <f t="shared" si="4"/>
        <v>4795</v>
      </c>
      <c r="V19" s="11">
        <v>4748</v>
      </c>
      <c r="W19" s="12">
        <f t="shared" si="5"/>
        <v>70</v>
      </c>
      <c r="X19" s="93">
        <f t="shared" si="6"/>
        <v>1.4999999999999999E-2</v>
      </c>
      <c r="Y19" s="94" t="str">
        <f t="shared" si="7"/>
        <v>0.00%-8.40%</v>
      </c>
      <c r="Z19" s="15"/>
      <c r="AA19" s="15"/>
      <c r="AB19" s="15"/>
      <c r="AC19" s="96"/>
      <c r="AD19" s="8">
        <f t="shared" si="8"/>
        <v>0</v>
      </c>
      <c r="AE19" s="17">
        <f t="shared" si="9"/>
        <v>4748</v>
      </c>
      <c r="AF19" s="18">
        <f t="shared" si="10"/>
        <v>70</v>
      </c>
      <c r="AG19" s="98">
        <f t="shared" si="11"/>
        <v>1.4963659683625563E-2</v>
      </c>
      <c r="AH19" s="20">
        <v>13.6</v>
      </c>
      <c r="AI19" s="20">
        <v>450</v>
      </c>
      <c r="AJ19" s="20"/>
      <c r="AK19" s="20">
        <v>688</v>
      </c>
      <c r="AL19" s="20">
        <f t="shared" si="12"/>
        <v>70660.799999999988</v>
      </c>
      <c r="AM19" s="7" t="s">
        <v>287</v>
      </c>
      <c r="AN19" s="20"/>
      <c r="AO19" s="21"/>
      <c r="AP19" s="21"/>
      <c r="AQ19" s="5" t="s">
        <v>172</v>
      </c>
      <c r="AR19" s="5" t="s">
        <v>173</v>
      </c>
      <c r="AS19" s="5" t="s">
        <v>62</v>
      </c>
      <c r="AT19" s="20"/>
      <c r="AU19" s="21" t="s">
        <v>576</v>
      </c>
      <c r="AV19" s="21"/>
      <c r="AW19" s="21"/>
    </row>
    <row r="20" spans="1:49">
      <c r="A20" s="87" t="s">
        <v>562</v>
      </c>
      <c r="B20" s="5">
        <v>15006866</v>
      </c>
      <c r="C20" s="5" t="s">
        <v>565</v>
      </c>
      <c r="D20" s="5" t="s">
        <v>55</v>
      </c>
      <c r="E20" s="5" t="s">
        <v>67</v>
      </c>
      <c r="F20" s="5" t="s">
        <v>183</v>
      </c>
      <c r="G20" s="5" t="s">
        <v>570</v>
      </c>
      <c r="H20" s="6">
        <v>40940</v>
      </c>
      <c r="I20" s="5" t="s">
        <v>489</v>
      </c>
      <c r="J20" s="5" t="s">
        <v>573</v>
      </c>
      <c r="K20" s="5" t="s">
        <v>568</v>
      </c>
      <c r="L20" s="7">
        <v>6</v>
      </c>
      <c r="M20" s="7" t="s">
        <v>287</v>
      </c>
      <c r="N20" s="8">
        <v>5200</v>
      </c>
      <c r="O20" s="89">
        <v>0.02</v>
      </c>
      <c r="P20" s="10">
        <f t="shared" si="0"/>
        <v>104</v>
      </c>
      <c r="Q20" s="89">
        <v>5.0000000000000001E-3</v>
      </c>
      <c r="R20" s="10">
        <f t="shared" si="1"/>
        <v>26</v>
      </c>
      <c r="S20" s="89">
        <f t="shared" si="2"/>
        <v>2.5000000000000001E-2</v>
      </c>
      <c r="T20" s="10">
        <f t="shared" si="3"/>
        <v>130</v>
      </c>
      <c r="U20" s="10">
        <f t="shared" si="4"/>
        <v>5330</v>
      </c>
      <c r="V20" s="11">
        <v>5386</v>
      </c>
      <c r="W20" s="12">
        <f t="shared" si="5"/>
        <v>186</v>
      </c>
      <c r="X20" s="93">
        <f t="shared" si="6"/>
        <v>3.5799999999999998E-2</v>
      </c>
      <c r="Y20" s="94" t="str">
        <f t="shared" si="7"/>
        <v>0.00%-8.40%</v>
      </c>
      <c r="Z20" s="15"/>
      <c r="AA20" s="15"/>
      <c r="AB20" s="15"/>
      <c r="AC20" s="96"/>
      <c r="AD20" s="8">
        <f t="shared" si="8"/>
        <v>0</v>
      </c>
      <c r="AE20" s="17">
        <f t="shared" si="9"/>
        <v>5386</v>
      </c>
      <c r="AF20" s="18">
        <f t="shared" si="10"/>
        <v>186</v>
      </c>
      <c r="AG20" s="98">
        <f t="shared" si="11"/>
        <v>3.5769230769230775E-2</v>
      </c>
      <c r="AH20" s="20">
        <v>13.6</v>
      </c>
      <c r="AI20" s="20">
        <v>750</v>
      </c>
      <c r="AJ20" s="20"/>
      <c r="AK20" s="20">
        <v>688</v>
      </c>
      <c r="AL20" s="20">
        <f t="shared" si="12"/>
        <v>82937.599999999991</v>
      </c>
      <c r="AM20" s="7" t="s">
        <v>287</v>
      </c>
      <c r="AN20" s="20"/>
      <c r="AO20" s="21"/>
      <c r="AP20" s="21"/>
      <c r="AQ20" s="5" t="s">
        <v>172</v>
      </c>
      <c r="AR20" s="5" t="s">
        <v>173</v>
      </c>
      <c r="AS20" s="5" t="s">
        <v>62</v>
      </c>
      <c r="AT20" s="20"/>
      <c r="AU20" s="21" t="s">
        <v>574</v>
      </c>
      <c r="AV20" s="21" t="s">
        <v>580</v>
      </c>
      <c r="AW20" s="21"/>
    </row>
    <row r="21" spans="1:49">
      <c r="A21" s="87" t="s">
        <v>562</v>
      </c>
      <c r="B21" s="5">
        <v>15002767</v>
      </c>
      <c r="C21" s="5" t="s">
        <v>565</v>
      </c>
      <c r="D21" s="5" t="s">
        <v>55</v>
      </c>
      <c r="E21" s="5" t="s">
        <v>67</v>
      </c>
      <c r="F21" s="5" t="s">
        <v>233</v>
      </c>
      <c r="G21" s="5" t="s">
        <v>566</v>
      </c>
      <c r="H21" s="6">
        <v>40148</v>
      </c>
      <c r="I21" s="5" t="s">
        <v>489</v>
      </c>
      <c r="J21" s="5" t="s">
        <v>573</v>
      </c>
      <c r="K21" s="5" t="s">
        <v>568</v>
      </c>
      <c r="L21" s="7">
        <v>6</v>
      </c>
      <c r="M21" s="7" t="s">
        <v>287</v>
      </c>
      <c r="N21" s="8">
        <v>5400</v>
      </c>
      <c r="O21" s="89">
        <v>0.02</v>
      </c>
      <c r="P21" s="10">
        <f t="shared" si="0"/>
        <v>108</v>
      </c>
      <c r="Q21" s="89">
        <v>5.0000000000000001E-3</v>
      </c>
      <c r="R21" s="10">
        <f t="shared" si="1"/>
        <v>27</v>
      </c>
      <c r="S21" s="89">
        <f t="shared" si="2"/>
        <v>2.5000000000000001E-2</v>
      </c>
      <c r="T21" s="10">
        <f t="shared" si="3"/>
        <v>135</v>
      </c>
      <c r="U21" s="10">
        <f t="shared" si="4"/>
        <v>5535</v>
      </c>
      <c r="V21" s="11">
        <v>5550</v>
      </c>
      <c r="W21" s="12">
        <f t="shared" si="5"/>
        <v>150</v>
      </c>
      <c r="X21" s="93">
        <f t="shared" si="6"/>
        <v>2.7799999999999998E-2</v>
      </c>
      <c r="Y21" s="94" t="str">
        <f t="shared" si="7"/>
        <v>0.00%-8.40%</v>
      </c>
      <c r="Z21" s="15"/>
      <c r="AA21" s="15"/>
      <c r="AB21" s="15"/>
      <c r="AC21" s="96"/>
      <c r="AD21" s="8">
        <f t="shared" si="8"/>
        <v>0</v>
      </c>
      <c r="AE21" s="17">
        <f t="shared" si="9"/>
        <v>5550</v>
      </c>
      <c r="AF21" s="18">
        <f t="shared" si="10"/>
        <v>150</v>
      </c>
      <c r="AG21" s="98">
        <f t="shared" si="11"/>
        <v>2.7777777777777679E-2</v>
      </c>
      <c r="AH21" s="20">
        <v>13.6</v>
      </c>
      <c r="AI21" s="20">
        <v>700</v>
      </c>
      <c r="AJ21" s="20"/>
      <c r="AK21" s="20">
        <v>688</v>
      </c>
      <c r="AL21" s="20">
        <f t="shared" si="12"/>
        <v>84568</v>
      </c>
      <c r="AM21" s="7" t="s">
        <v>287</v>
      </c>
      <c r="AN21" s="20"/>
      <c r="AO21" s="21"/>
      <c r="AP21" s="21"/>
      <c r="AQ21" s="5" t="s">
        <v>172</v>
      </c>
      <c r="AR21" s="5" t="s">
        <v>173</v>
      </c>
      <c r="AS21" s="5" t="s">
        <v>62</v>
      </c>
      <c r="AT21" s="20"/>
      <c r="AU21" s="21" t="s">
        <v>574</v>
      </c>
      <c r="AV21" s="21"/>
      <c r="AW21" s="21"/>
    </row>
    <row r="22" spans="1:49">
      <c r="A22" s="87" t="s">
        <v>562</v>
      </c>
      <c r="B22" s="5">
        <v>15014367</v>
      </c>
      <c r="C22" s="5" t="s">
        <v>565</v>
      </c>
      <c r="D22" s="5" t="s">
        <v>55</v>
      </c>
      <c r="E22" s="5" t="s">
        <v>67</v>
      </c>
      <c r="F22" s="5" t="s">
        <v>233</v>
      </c>
      <c r="G22" s="5" t="s">
        <v>566</v>
      </c>
      <c r="H22" s="6">
        <v>42309</v>
      </c>
      <c r="I22" s="5" t="s">
        <v>489</v>
      </c>
      <c r="J22" s="5" t="s">
        <v>573</v>
      </c>
      <c r="K22" s="5" t="s">
        <v>568</v>
      </c>
      <c r="L22" s="7">
        <v>6</v>
      </c>
      <c r="M22" s="7" t="s">
        <v>287</v>
      </c>
      <c r="N22" s="8">
        <v>5450</v>
      </c>
      <c r="O22" s="89">
        <v>0.02</v>
      </c>
      <c r="P22" s="10">
        <f t="shared" si="0"/>
        <v>109</v>
      </c>
      <c r="Q22" s="89">
        <v>5.0000000000000001E-3</v>
      </c>
      <c r="R22" s="10">
        <f t="shared" si="1"/>
        <v>27</v>
      </c>
      <c r="S22" s="89">
        <f t="shared" si="2"/>
        <v>2.4954128440366971E-2</v>
      </c>
      <c r="T22" s="10">
        <f t="shared" si="3"/>
        <v>136</v>
      </c>
      <c r="U22" s="10">
        <f t="shared" si="4"/>
        <v>5586</v>
      </c>
      <c r="V22" s="11">
        <v>5600</v>
      </c>
      <c r="W22" s="12">
        <f t="shared" si="5"/>
        <v>150</v>
      </c>
      <c r="X22" s="93">
        <f t="shared" si="6"/>
        <v>2.75E-2</v>
      </c>
      <c r="Y22" s="94" t="str">
        <f t="shared" si="7"/>
        <v>0.00%-8.40%</v>
      </c>
      <c r="Z22" s="15"/>
      <c r="AA22" s="15"/>
      <c r="AB22" s="15"/>
      <c r="AC22" s="96"/>
      <c r="AD22" s="8">
        <f t="shared" si="8"/>
        <v>0</v>
      </c>
      <c r="AE22" s="17">
        <f t="shared" si="9"/>
        <v>5600</v>
      </c>
      <c r="AF22" s="18">
        <f t="shared" si="10"/>
        <v>150</v>
      </c>
      <c r="AG22" s="98">
        <f t="shared" si="11"/>
        <v>2.7522935779816571E-2</v>
      </c>
      <c r="AH22" s="20">
        <v>13.6</v>
      </c>
      <c r="AI22" s="20">
        <v>750</v>
      </c>
      <c r="AJ22" s="20"/>
      <c r="AK22" s="20">
        <v>688</v>
      </c>
      <c r="AL22" s="20">
        <f t="shared" si="12"/>
        <v>85848</v>
      </c>
      <c r="AM22" s="7" t="s">
        <v>287</v>
      </c>
      <c r="AN22" s="20"/>
      <c r="AO22" s="21"/>
      <c r="AP22" s="21"/>
      <c r="AQ22" s="5" t="s">
        <v>172</v>
      </c>
      <c r="AR22" s="5" t="s">
        <v>173</v>
      </c>
      <c r="AS22" s="5" t="s">
        <v>62</v>
      </c>
      <c r="AT22" s="20"/>
      <c r="AU22" s="21" t="s">
        <v>574</v>
      </c>
      <c r="AV22" s="21"/>
      <c r="AW22" s="21"/>
    </row>
    <row r="23" spans="1:49">
      <c r="A23" s="87" t="s">
        <v>562</v>
      </c>
      <c r="B23" s="5">
        <v>15000864</v>
      </c>
      <c r="C23" s="5" t="s">
        <v>565</v>
      </c>
      <c r="D23" s="5" t="s">
        <v>55</v>
      </c>
      <c r="E23" s="5" t="s">
        <v>67</v>
      </c>
      <c r="F23" s="5" t="s">
        <v>233</v>
      </c>
      <c r="G23" s="5" t="s">
        <v>566</v>
      </c>
      <c r="H23" s="6">
        <v>39143</v>
      </c>
      <c r="I23" s="5" t="s">
        <v>489</v>
      </c>
      <c r="J23" s="5" t="s">
        <v>573</v>
      </c>
      <c r="K23" s="5" t="s">
        <v>568</v>
      </c>
      <c r="L23" s="7">
        <v>6</v>
      </c>
      <c r="M23" s="7" t="s">
        <v>287</v>
      </c>
      <c r="N23" s="8">
        <v>5050</v>
      </c>
      <c r="O23" s="89">
        <v>0.02</v>
      </c>
      <c r="P23" s="10">
        <f t="shared" si="0"/>
        <v>101</v>
      </c>
      <c r="Q23" s="89">
        <v>5.0000000000000001E-3</v>
      </c>
      <c r="R23" s="10">
        <f t="shared" si="1"/>
        <v>25</v>
      </c>
      <c r="S23" s="89">
        <f t="shared" si="2"/>
        <v>2.4950495049504952E-2</v>
      </c>
      <c r="T23" s="10">
        <f t="shared" si="3"/>
        <v>126</v>
      </c>
      <c r="U23" s="10">
        <f t="shared" si="4"/>
        <v>5176</v>
      </c>
      <c r="V23" s="11">
        <v>5150</v>
      </c>
      <c r="W23" s="12">
        <f t="shared" si="5"/>
        <v>100</v>
      </c>
      <c r="X23" s="93">
        <f t="shared" si="6"/>
        <v>1.9800000000000002E-2</v>
      </c>
      <c r="Y23" s="94" t="str">
        <f t="shared" si="7"/>
        <v>0.00%-8.40%</v>
      </c>
      <c r="Z23" s="15"/>
      <c r="AA23" s="15"/>
      <c r="AB23" s="15"/>
      <c r="AC23" s="96"/>
      <c r="AD23" s="8">
        <f t="shared" si="8"/>
        <v>0</v>
      </c>
      <c r="AE23" s="17">
        <f t="shared" si="9"/>
        <v>5150</v>
      </c>
      <c r="AF23" s="18">
        <f t="shared" si="10"/>
        <v>100</v>
      </c>
      <c r="AG23" s="98">
        <f t="shared" si="11"/>
        <v>1.980198019801982E-2</v>
      </c>
      <c r="AH23" s="20">
        <v>13.6</v>
      </c>
      <c r="AI23" s="20">
        <v>660</v>
      </c>
      <c r="AJ23" s="20"/>
      <c r="AK23" s="20">
        <v>688</v>
      </c>
      <c r="AL23" s="20">
        <f t="shared" si="12"/>
        <v>78648</v>
      </c>
      <c r="AM23" s="7" t="s">
        <v>287</v>
      </c>
      <c r="AN23" s="20"/>
      <c r="AO23" s="21"/>
      <c r="AP23" s="21"/>
      <c r="AQ23" s="5" t="s">
        <v>172</v>
      </c>
      <c r="AR23" s="5" t="s">
        <v>173</v>
      </c>
      <c r="AS23" s="5" t="s">
        <v>62</v>
      </c>
      <c r="AT23" s="20"/>
      <c r="AU23" s="21" t="s">
        <v>579</v>
      </c>
      <c r="AV23" s="21"/>
      <c r="AW23" s="21"/>
    </row>
    <row r="24" spans="1:49">
      <c r="A24" s="87" t="s">
        <v>562</v>
      </c>
      <c r="B24" s="5">
        <v>15000704</v>
      </c>
      <c r="C24" s="5" t="s">
        <v>565</v>
      </c>
      <c r="D24" s="5" t="s">
        <v>55</v>
      </c>
      <c r="E24" s="5" t="s">
        <v>67</v>
      </c>
      <c r="F24" s="5" t="s">
        <v>233</v>
      </c>
      <c r="G24" s="5" t="s">
        <v>566</v>
      </c>
      <c r="H24" s="6">
        <v>39007</v>
      </c>
      <c r="I24" s="5" t="s">
        <v>489</v>
      </c>
      <c r="J24" s="5" t="s">
        <v>573</v>
      </c>
      <c r="K24" s="5" t="s">
        <v>568</v>
      </c>
      <c r="L24" s="7">
        <v>6</v>
      </c>
      <c r="M24" s="7" t="s">
        <v>287</v>
      </c>
      <c r="N24" s="8">
        <v>6510</v>
      </c>
      <c r="O24" s="89">
        <v>0.02</v>
      </c>
      <c r="P24" s="10">
        <f t="shared" si="0"/>
        <v>130</v>
      </c>
      <c r="Q24" s="89">
        <v>5.0000000000000001E-3</v>
      </c>
      <c r="R24" s="10">
        <f t="shared" si="1"/>
        <v>33</v>
      </c>
      <c r="S24" s="89">
        <f t="shared" si="2"/>
        <v>2.5038402457757295E-2</v>
      </c>
      <c r="T24" s="10">
        <f t="shared" si="3"/>
        <v>163</v>
      </c>
      <c r="U24" s="10">
        <f t="shared" si="4"/>
        <v>6673</v>
      </c>
      <c r="V24" s="11">
        <v>6650</v>
      </c>
      <c r="W24" s="12">
        <f t="shared" si="5"/>
        <v>140</v>
      </c>
      <c r="X24" s="93">
        <f t="shared" si="6"/>
        <v>2.1499999999999998E-2</v>
      </c>
      <c r="Y24" s="94" t="str">
        <f t="shared" si="7"/>
        <v>0.00%-8.40%</v>
      </c>
      <c r="Z24" s="15"/>
      <c r="AA24" s="15"/>
      <c r="AB24" s="15"/>
      <c r="AC24" s="96"/>
      <c r="AD24" s="8">
        <f t="shared" si="8"/>
        <v>0</v>
      </c>
      <c r="AE24" s="17">
        <f t="shared" si="9"/>
        <v>6650</v>
      </c>
      <c r="AF24" s="18">
        <f t="shared" si="10"/>
        <v>140</v>
      </c>
      <c r="AG24" s="98">
        <f t="shared" si="11"/>
        <v>2.1505376344086002E-2</v>
      </c>
      <c r="AH24" s="20">
        <v>13.6</v>
      </c>
      <c r="AI24" s="20">
        <v>750</v>
      </c>
      <c r="AJ24" s="20"/>
      <c r="AK24" s="20">
        <v>688</v>
      </c>
      <c r="AL24" s="20">
        <f t="shared" si="12"/>
        <v>100128</v>
      </c>
      <c r="AM24" s="7" t="s">
        <v>287</v>
      </c>
      <c r="AN24" s="20"/>
      <c r="AO24" s="21"/>
      <c r="AP24" s="21"/>
      <c r="AQ24" s="5" t="s">
        <v>172</v>
      </c>
      <c r="AR24" s="5" t="s">
        <v>173</v>
      </c>
      <c r="AS24" s="5" t="s">
        <v>62</v>
      </c>
      <c r="AT24" s="20"/>
      <c r="AU24" s="21" t="s">
        <v>583</v>
      </c>
      <c r="AV24" s="21"/>
      <c r="AW24" s="21"/>
    </row>
    <row r="25" spans="1:49">
      <c r="A25" s="87" t="s">
        <v>562</v>
      </c>
      <c r="B25" s="5">
        <v>15004753</v>
      </c>
      <c r="C25" s="5" t="s">
        <v>565</v>
      </c>
      <c r="D25" s="5" t="s">
        <v>55</v>
      </c>
      <c r="E25" s="5" t="s">
        <v>67</v>
      </c>
      <c r="F25" s="5" t="s">
        <v>233</v>
      </c>
      <c r="G25" s="5" t="s">
        <v>566</v>
      </c>
      <c r="H25" s="6">
        <v>40471</v>
      </c>
      <c r="I25" s="5" t="s">
        <v>489</v>
      </c>
      <c r="J25" s="5" t="s">
        <v>573</v>
      </c>
      <c r="K25" s="5" t="s">
        <v>568</v>
      </c>
      <c r="L25" s="7">
        <v>6</v>
      </c>
      <c r="M25" s="7" t="s">
        <v>287</v>
      </c>
      <c r="N25" s="8">
        <v>6233</v>
      </c>
      <c r="O25" s="89">
        <v>0.02</v>
      </c>
      <c r="P25" s="10">
        <f t="shared" si="0"/>
        <v>125</v>
      </c>
      <c r="Q25" s="89">
        <v>5.0000000000000001E-3</v>
      </c>
      <c r="R25" s="10">
        <f t="shared" si="1"/>
        <v>31</v>
      </c>
      <c r="S25" s="89">
        <f t="shared" si="2"/>
        <v>2.5028076367720198E-2</v>
      </c>
      <c r="T25" s="10">
        <f t="shared" si="3"/>
        <v>156</v>
      </c>
      <c r="U25" s="10">
        <f t="shared" si="4"/>
        <v>6389</v>
      </c>
      <c r="V25" s="11">
        <v>6500</v>
      </c>
      <c r="W25" s="12">
        <f t="shared" si="5"/>
        <v>267</v>
      </c>
      <c r="X25" s="93">
        <f t="shared" si="6"/>
        <v>4.2799999999999998E-2</v>
      </c>
      <c r="Y25" s="94" t="str">
        <f t="shared" si="7"/>
        <v>0.00%-8.40%</v>
      </c>
      <c r="Z25" s="15"/>
      <c r="AA25" s="15"/>
      <c r="AB25" s="15"/>
      <c r="AC25" s="96"/>
      <c r="AD25" s="8">
        <f t="shared" si="8"/>
        <v>0</v>
      </c>
      <c r="AE25" s="17">
        <f t="shared" si="9"/>
        <v>6500</v>
      </c>
      <c r="AF25" s="18">
        <f t="shared" si="10"/>
        <v>267</v>
      </c>
      <c r="AG25" s="98">
        <f t="shared" si="11"/>
        <v>4.2836515321674984E-2</v>
      </c>
      <c r="AH25" s="20">
        <v>13.6</v>
      </c>
      <c r="AI25" s="20">
        <v>750</v>
      </c>
      <c r="AJ25" s="20"/>
      <c r="AK25" s="20">
        <v>688</v>
      </c>
      <c r="AL25" s="20">
        <f t="shared" si="12"/>
        <v>98088</v>
      </c>
      <c r="AM25" s="7" t="s">
        <v>287</v>
      </c>
      <c r="AN25" s="20"/>
      <c r="AO25" s="21"/>
      <c r="AP25" s="21"/>
      <c r="AQ25" s="5" t="s">
        <v>172</v>
      </c>
      <c r="AR25" s="5" t="s">
        <v>173</v>
      </c>
      <c r="AS25" s="5" t="s">
        <v>62</v>
      </c>
      <c r="AT25" s="20"/>
      <c r="AU25" s="21" t="s">
        <v>583</v>
      </c>
      <c r="AV25" s="21"/>
      <c r="AW25" s="21"/>
    </row>
    <row r="26" spans="1:49">
      <c r="A26" s="87" t="s">
        <v>562</v>
      </c>
      <c r="B26" s="5">
        <v>15009437</v>
      </c>
      <c r="C26" s="5" t="s">
        <v>565</v>
      </c>
      <c r="D26" s="5" t="s">
        <v>55</v>
      </c>
      <c r="E26" s="5" t="s">
        <v>67</v>
      </c>
      <c r="F26" s="5" t="s">
        <v>183</v>
      </c>
      <c r="G26" s="5" t="s">
        <v>572</v>
      </c>
      <c r="H26" s="6">
        <v>41487</v>
      </c>
      <c r="I26" s="5" t="s">
        <v>575</v>
      </c>
      <c r="J26" s="5" t="s">
        <v>575</v>
      </c>
      <c r="K26" s="5" t="s">
        <v>568</v>
      </c>
      <c r="L26" s="7">
        <v>6</v>
      </c>
      <c r="M26" s="7" t="s">
        <v>287</v>
      </c>
      <c r="N26" s="8">
        <v>5492</v>
      </c>
      <c r="O26" s="89">
        <v>0.02</v>
      </c>
      <c r="P26" s="10">
        <f t="shared" si="0"/>
        <v>110</v>
      </c>
      <c r="Q26" s="89">
        <v>5.0000000000000001E-3</v>
      </c>
      <c r="R26" s="10">
        <f t="shared" si="1"/>
        <v>27</v>
      </c>
      <c r="S26" s="89">
        <f t="shared" si="2"/>
        <v>2.4945375091041513E-2</v>
      </c>
      <c r="T26" s="10">
        <f t="shared" si="3"/>
        <v>137</v>
      </c>
      <c r="U26" s="10">
        <f t="shared" si="4"/>
        <v>5629</v>
      </c>
      <c r="V26" s="11">
        <v>5492</v>
      </c>
      <c r="W26" s="12">
        <f t="shared" si="5"/>
        <v>0</v>
      </c>
      <c r="X26" s="93">
        <f t="shared" si="6"/>
        <v>0</v>
      </c>
      <c r="Y26" s="94" t="str">
        <f t="shared" si="7"/>
        <v>0.00%-8.40%</v>
      </c>
      <c r="Z26" s="15" t="s">
        <v>112</v>
      </c>
      <c r="AA26" s="15" t="s">
        <v>584</v>
      </c>
      <c r="AB26" s="15"/>
      <c r="AC26" s="96">
        <v>0.11070000000000001</v>
      </c>
      <c r="AD26" s="8">
        <f t="shared" si="8"/>
        <v>608</v>
      </c>
      <c r="AE26" s="17">
        <f t="shared" si="9"/>
        <v>6100</v>
      </c>
      <c r="AF26" s="18">
        <f t="shared" si="10"/>
        <v>608</v>
      </c>
      <c r="AG26" s="98">
        <f t="shared" si="11"/>
        <v>0.11070648215586298</v>
      </c>
      <c r="AH26" s="20">
        <v>13.6</v>
      </c>
      <c r="AI26" s="20">
        <v>450</v>
      </c>
      <c r="AJ26" s="20"/>
      <c r="AK26" s="20">
        <v>688</v>
      </c>
      <c r="AL26" s="20">
        <f t="shared" si="12"/>
        <v>89048</v>
      </c>
      <c r="AM26" s="7" t="s">
        <v>287</v>
      </c>
      <c r="AN26" s="20"/>
      <c r="AO26" s="21"/>
      <c r="AP26" s="21" t="s">
        <v>282</v>
      </c>
      <c r="AQ26" s="5" t="s">
        <v>172</v>
      </c>
      <c r="AR26" s="5" t="s">
        <v>173</v>
      </c>
      <c r="AS26" s="5" t="s">
        <v>62</v>
      </c>
      <c r="AT26" s="20"/>
      <c r="AU26" s="21" t="s">
        <v>574</v>
      </c>
      <c r="AV26" s="21"/>
      <c r="AW26" s="21"/>
    </row>
    <row r="27" spans="1:49">
      <c r="A27" s="87" t="s">
        <v>562</v>
      </c>
      <c r="B27" s="5">
        <v>15001598</v>
      </c>
      <c r="C27" s="5" t="s">
        <v>565</v>
      </c>
      <c r="D27" s="5" t="s">
        <v>55</v>
      </c>
      <c r="E27" s="5" t="s">
        <v>67</v>
      </c>
      <c r="F27" s="5" t="s">
        <v>233</v>
      </c>
      <c r="G27" s="5" t="s">
        <v>566</v>
      </c>
      <c r="H27" s="6">
        <v>39576</v>
      </c>
      <c r="I27" s="5" t="s">
        <v>489</v>
      </c>
      <c r="J27" s="5" t="s">
        <v>573</v>
      </c>
      <c r="K27" s="5" t="s">
        <v>568</v>
      </c>
      <c r="L27" s="7">
        <v>6</v>
      </c>
      <c r="M27" s="7" t="s">
        <v>287</v>
      </c>
      <c r="N27" s="8">
        <v>5760</v>
      </c>
      <c r="O27" s="89">
        <v>0.02</v>
      </c>
      <c r="P27" s="10">
        <f t="shared" si="0"/>
        <v>115</v>
      </c>
      <c r="Q27" s="89">
        <v>5.0000000000000001E-3</v>
      </c>
      <c r="R27" s="10">
        <f t="shared" si="1"/>
        <v>29</v>
      </c>
      <c r="S27" s="89">
        <f t="shared" si="2"/>
        <v>2.5000000000000001E-2</v>
      </c>
      <c r="T27" s="10">
        <f t="shared" si="3"/>
        <v>144</v>
      </c>
      <c r="U27" s="10">
        <f t="shared" si="4"/>
        <v>5904</v>
      </c>
      <c r="V27" s="11">
        <v>5850</v>
      </c>
      <c r="W27" s="12">
        <f t="shared" si="5"/>
        <v>90</v>
      </c>
      <c r="X27" s="93">
        <f t="shared" si="6"/>
        <v>1.5599999999999999E-2</v>
      </c>
      <c r="Y27" s="94" t="str">
        <f t="shared" si="7"/>
        <v>0.00%-8.40%</v>
      </c>
      <c r="Z27" s="15"/>
      <c r="AA27" s="15"/>
      <c r="AB27" s="15"/>
      <c r="AC27" s="96"/>
      <c r="AD27" s="8">
        <f t="shared" si="8"/>
        <v>0</v>
      </c>
      <c r="AE27" s="17">
        <f t="shared" si="9"/>
        <v>5850</v>
      </c>
      <c r="AF27" s="18">
        <f t="shared" si="10"/>
        <v>90</v>
      </c>
      <c r="AG27" s="98">
        <f t="shared" si="11"/>
        <v>1.5625E-2</v>
      </c>
      <c r="AH27" s="20">
        <v>13.6</v>
      </c>
      <c r="AI27" s="20">
        <v>750</v>
      </c>
      <c r="AJ27" s="20"/>
      <c r="AK27" s="20">
        <v>688</v>
      </c>
      <c r="AL27" s="20">
        <f t="shared" si="12"/>
        <v>89248</v>
      </c>
      <c r="AM27" s="7" t="s">
        <v>287</v>
      </c>
      <c r="AN27" s="20"/>
      <c r="AO27" s="21"/>
      <c r="AP27" s="21"/>
      <c r="AQ27" s="5" t="s">
        <v>172</v>
      </c>
      <c r="AR27" s="5" t="s">
        <v>173</v>
      </c>
      <c r="AS27" s="5" t="s">
        <v>62</v>
      </c>
      <c r="AT27" s="20"/>
      <c r="AU27" s="21" t="s">
        <v>579</v>
      </c>
      <c r="AV27" s="21"/>
      <c r="AW27" s="21"/>
    </row>
    <row r="28" spans="1:49">
      <c r="A28" s="87" t="s">
        <v>562</v>
      </c>
      <c r="B28" s="5">
        <v>15006879</v>
      </c>
      <c r="C28" s="5" t="s">
        <v>565</v>
      </c>
      <c r="D28" s="5" t="s">
        <v>55</v>
      </c>
      <c r="E28" s="5" t="s">
        <v>67</v>
      </c>
      <c r="F28" s="5" t="s">
        <v>233</v>
      </c>
      <c r="G28" s="5" t="s">
        <v>566</v>
      </c>
      <c r="H28" s="6">
        <v>40749</v>
      </c>
      <c r="I28" s="5" t="s">
        <v>489</v>
      </c>
      <c r="J28" s="5" t="s">
        <v>573</v>
      </c>
      <c r="K28" s="5" t="s">
        <v>568</v>
      </c>
      <c r="L28" s="7">
        <v>6</v>
      </c>
      <c r="M28" s="7" t="s">
        <v>287</v>
      </c>
      <c r="N28" s="8">
        <v>5100</v>
      </c>
      <c r="O28" s="89">
        <v>0.02</v>
      </c>
      <c r="P28" s="10">
        <f t="shared" si="0"/>
        <v>102</v>
      </c>
      <c r="Q28" s="89">
        <v>5.0000000000000001E-3</v>
      </c>
      <c r="R28" s="10">
        <f t="shared" si="1"/>
        <v>26</v>
      </c>
      <c r="S28" s="89">
        <f t="shared" si="2"/>
        <v>2.5098039215686273E-2</v>
      </c>
      <c r="T28" s="10">
        <f t="shared" si="3"/>
        <v>128</v>
      </c>
      <c r="U28" s="10">
        <f t="shared" si="4"/>
        <v>5228</v>
      </c>
      <c r="V28" s="11">
        <v>5200</v>
      </c>
      <c r="W28" s="12">
        <f t="shared" si="5"/>
        <v>100</v>
      </c>
      <c r="X28" s="93">
        <f t="shared" si="6"/>
        <v>1.9599999999999999E-2</v>
      </c>
      <c r="Y28" s="94" t="str">
        <f t="shared" si="7"/>
        <v>0.00%-8.40%</v>
      </c>
      <c r="Z28" s="15"/>
      <c r="AA28" s="15"/>
      <c r="AB28" s="15"/>
      <c r="AC28" s="96"/>
      <c r="AD28" s="8">
        <f t="shared" si="8"/>
        <v>0</v>
      </c>
      <c r="AE28" s="17">
        <f t="shared" si="9"/>
        <v>5200</v>
      </c>
      <c r="AF28" s="18">
        <f t="shared" si="10"/>
        <v>100</v>
      </c>
      <c r="AG28" s="98">
        <f t="shared" si="11"/>
        <v>1.9607843137254832E-2</v>
      </c>
      <c r="AH28" s="20">
        <v>13.6</v>
      </c>
      <c r="AI28" s="20">
        <v>750</v>
      </c>
      <c r="AJ28" s="20"/>
      <c r="AK28" s="20">
        <v>688</v>
      </c>
      <c r="AL28" s="20">
        <f t="shared" si="12"/>
        <v>80408</v>
      </c>
      <c r="AM28" s="7" t="s">
        <v>287</v>
      </c>
      <c r="AN28" s="20"/>
      <c r="AO28" s="21"/>
      <c r="AP28" s="21"/>
      <c r="AQ28" s="5" t="s">
        <v>172</v>
      </c>
      <c r="AR28" s="5" t="s">
        <v>173</v>
      </c>
      <c r="AS28" s="5" t="s">
        <v>62</v>
      </c>
      <c r="AT28" s="20"/>
      <c r="AU28" s="21" t="s">
        <v>579</v>
      </c>
      <c r="AV28" s="21"/>
      <c r="AW28" s="21"/>
    </row>
    <row r="29" spans="1:49">
      <c r="A29" s="87" t="s">
        <v>562</v>
      </c>
      <c r="B29" s="5">
        <v>15008467</v>
      </c>
      <c r="C29" s="5" t="s">
        <v>565</v>
      </c>
      <c r="D29" s="5" t="s">
        <v>55</v>
      </c>
      <c r="E29" s="5" t="s">
        <v>67</v>
      </c>
      <c r="F29" s="5" t="s">
        <v>183</v>
      </c>
      <c r="G29" s="5" t="s">
        <v>570</v>
      </c>
      <c r="H29" s="6">
        <v>41426</v>
      </c>
      <c r="I29" s="5" t="s">
        <v>489</v>
      </c>
      <c r="J29" s="5" t="s">
        <v>573</v>
      </c>
      <c r="K29" s="5" t="s">
        <v>568</v>
      </c>
      <c r="L29" s="7">
        <v>6</v>
      </c>
      <c r="M29" s="7" t="s">
        <v>287</v>
      </c>
      <c r="N29" s="8">
        <v>5550</v>
      </c>
      <c r="O29" s="89">
        <v>0.02</v>
      </c>
      <c r="P29" s="10">
        <f t="shared" si="0"/>
        <v>111</v>
      </c>
      <c r="Q29" s="89">
        <v>5.0000000000000001E-3</v>
      </c>
      <c r="R29" s="10">
        <f t="shared" si="1"/>
        <v>28</v>
      </c>
      <c r="S29" s="89">
        <f t="shared" si="2"/>
        <v>2.5045045045045046E-2</v>
      </c>
      <c r="T29" s="10">
        <f t="shared" si="3"/>
        <v>139</v>
      </c>
      <c r="U29" s="10">
        <f t="shared" si="4"/>
        <v>5689</v>
      </c>
      <c r="V29" s="11">
        <v>5650</v>
      </c>
      <c r="W29" s="12">
        <f t="shared" si="5"/>
        <v>100</v>
      </c>
      <c r="X29" s="93">
        <f t="shared" si="6"/>
        <v>1.7999999999999999E-2</v>
      </c>
      <c r="Y29" s="94" t="str">
        <f t="shared" si="7"/>
        <v>0.00%-8.40%</v>
      </c>
      <c r="Z29" s="15"/>
      <c r="AA29" s="15"/>
      <c r="AB29" s="15"/>
      <c r="AC29" s="96"/>
      <c r="AD29" s="8">
        <f t="shared" si="8"/>
        <v>0</v>
      </c>
      <c r="AE29" s="17">
        <f t="shared" si="9"/>
        <v>5650</v>
      </c>
      <c r="AF29" s="18">
        <f t="shared" si="10"/>
        <v>100</v>
      </c>
      <c r="AG29" s="98">
        <f t="shared" si="11"/>
        <v>1.8018018018018056E-2</v>
      </c>
      <c r="AH29" s="20">
        <v>13.6</v>
      </c>
      <c r="AI29" s="20">
        <v>800</v>
      </c>
      <c r="AJ29" s="20"/>
      <c r="AK29" s="20">
        <v>688</v>
      </c>
      <c r="AL29" s="20">
        <f t="shared" si="12"/>
        <v>87128</v>
      </c>
      <c r="AM29" s="7" t="s">
        <v>287</v>
      </c>
      <c r="AN29" s="20"/>
      <c r="AO29" s="21"/>
      <c r="AP29" s="21"/>
      <c r="AQ29" s="5" t="s">
        <v>172</v>
      </c>
      <c r="AR29" s="5" t="s">
        <v>173</v>
      </c>
      <c r="AS29" s="5" t="s">
        <v>62</v>
      </c>
      <c r="AT29" s="20"/>
      <c r="AU29" s="21" t="s">
        <v>579</v>
      </c>
      <c r="AV29" s="21"/>
      <c r="AW29" s="21"/>
    </row>
    <row r="30" spans="1:49">
      <c r="A30" s="87" t="s">
        <v>562</v>
      </c>
      <c r="B30" s="5">
        <v>15002473</v>
      </c>
      <c r="C30" s="5" t="s">
        <v>585</v>
      </c>
      <c r="D30" s="5" t="s">
        <v>55</v>
      </c>
      <c r="E30" s="5" t="s">
        <v>67</v>
      </c>
      <c r="F30" s="5" t="s">
        <v>214</v>
      </c>
      <c r="G30" s="5" t="s">
        <v>184</v>
      </c>
      <c r="H30" s="6">
        <v>39973</v>
      </c>
      <c r="I30" s="5" t="s">
        <v>586</v>
      </c>
      <c r="J30" s="5" t="s">
        <v>586</v>
      </c>
      <c r="K30" s="5" t="s">
        <v>568</v>
      </c>
      <c r="L30" s="7">
        <v>6</v>
      </c>
      <c r="M30" s="7" t="s">
        <v>287</v>
      </c>
      <c r="N30" s="8">
        <v>6750</v>
      </c>
      <c r="O30" s="89">
        <v>0.02</v>
      </c>
      <c r="P30" s="10">
        <f t="shared" si="0"/>
        <v>135</v>
      </c>
      <c r="Q30" s="89">
        <v>5.0000000000000001E-3</v>
      </c>
      <c r="R30" s="10">
        <f t="shared" si="1"/>
        <v>34</v>
      </c>
      <c r="S30" s="89">
        <f t="shared" si="2"/>
        <v>2.5037037037037038E-2</v>
      </c>
      <c r="T30" s="10">
        <f t="shared" si="3"/>
        <v>169</v>
      </c>
      <c r="U30" s="10">
        <f t="shared" si="4"/>
        <v>6919</v>
      </c>
      <c r="V30" s="11">
        <v>7000</v>
      </c>
      <c r="W30" s="12">
        <f t="shared" si="5"/>
        <v>250</v>
      </c>
      <c r="X30" s="93">
        <f t="shared" si="6"/>
        <v>3.6999999999999998E-2</v>
      </c>
      <c r="Y30" s="94" t="str">
        <f t="shared" si="7"/>
        <v>0.00%-8.40%</v>
      </c>
      <c r="Z30" s="15"/>
      <c r="AA30" s="15"/>
      <c r="AB30" s="15"/>
      <c r="AC30" s="96"/>
      <c r="AD30" s="8">
        <f t="shared" si="8"/>
        <v>0</v>
      </c>
      <c r="AE30" s="17">
        <f t="shared" si="9"/>
        <v>7000</v>
      </c>
      <c r="AF30" s="18">
        <f t="shared" si="10"/>
        <v>250</v>
      </c>
      <c r="AG30" s="98">
        <f t="shared" si="11"/>
        <v>3.7037037037036979E-2</v>
      </c>
      <c r="AH30" s="20">
        <v>13.6</v>
      </c>
      <c r="AI30" s="20">
        <v>450</v>
      </c>
      <c r="AJ30" s="20"/>
      <c r="AK30" s="20">
        <v>688</v>
      </c>
      <c r="AL30" s="20">
        <f t="shared" si="12"/>
        <v>101288</v>
      </c>
      <c r="AM30" s="7" t="s">
        <v>287</v>
      </c>
      <c r="AN30" s="20"/>
      <c r="AO30" s="21"/>
      <c r="AP30" s="21"/>
      <c r="AQ30" s="5" t="s">
        <v>172</v>
      </c>
      <c r="AR30" s="5" t="s">
        <v>173</v>
      </c>
      <c r="AS30" s="5" t="s">
        <v>62</v>
      </c>
      <c r="AT30" s="20"/>
      <c r="AU30" s="21" t="s">
        <v>569</v>
      </c>
      <c r="AV30" s="21"/>
      <c r="AW30" s="21"/>
    </row>
    <row r="31" spans="1:49">
      <c r="A31" s="87" t="s">
        <v>562</v>
      </c>
      <c r="B31" s="5">
        <v>15000776</v>
      </c>
      <c r="C31" s="5" t="s">
        <v>565</v>
      </c>
      <c r="D31" s="5" t="s">
        <v>55</v>
      </c>
      <c r="E31" s="5" t="s">
        <v>67</v>
      </c>
      <c r="F31" s="5" t="s">
        <v>183</v>
      </c>
      <c r="G31" s="5" t="s">
        <v>587</v>
      </c>
      <c r="H31" s="6">
        <v>39065</v>
      </c>
      <c r="I31" s="5" t="s">
        <v>489</v>
      </c>
      <c r="J31" s="5" t="s">
        <v>573</v>
      </c>
      <c r="K31" s="5" t="s">
        <v>568</v>
      </c>
      <c r="L31" s="7">
        <v>6</v>
      </c>
      <c r="M31" s="7" t="s">
        <v>287</v>
      </c>
      <c r="N31" s="8">
        <v>5100</v>
      </c>
      <c r="O31" s="89">
        <v>0.02</v>
      </c>
      <c r="P31" s="10">
        <f t="shared" si="0"/>
        <v>102</v>
      </c>
      <c r="Q31" s="89">
        <v>5.0000000000000001E-3</v>
      </c>
      <c r="R31" s="10">
        <f t="shared" si="1"/>
        <v>26</v>
      </c>
      <c r="S31" s="89">
        <f t="shared" si="2"/>
        <v>2.5098039215686273E-2</v>
      </c>
      <c r="T31" s="10">
        <f t="shared" si="3"/>
        <v>128</v>
      </c>
      <c r="U31" s="10">
        <f t="shared" si="4"/>
        <v>5228</v>
      </c>
      <c r="V31" s="11">
        <v>5100</v>
      </c>
      <c r="W31" s="12">
        <f t="shared" si="5"/>
        <v>0</v>
      </c>
      <c r="X31" s="93">
        <f t="shared" si="6"/>
        <v>0</v>
      </c>
      <c r="Y31" s="94" t="str">
        <f t="shared" si="7"/>
        <v>0.00%-8.40%</v>
      </c>
      <c r="Z31" s="15"/>
      <c r="AA31" s="15"/>
      <c r="AB31" s="15"/>
      <c r="AC31" s="96"/>
      <c r="AD31" s="8">
        <f t="shared" si="8"/>
        <v>0</v>
      </c>
      <c r="AE31" s="17">
        <f t="shared" si="9"/>
        <v>5100</v>
      </c>
      <c r="AF31" s="18">
        <f t="shared" si="10"/>
        <v>0</v>
      </c>
      <c r="AG31" s="98">
        <f t="shared" si="11"/>
        <v>0</v>
      </c>
      <c r="AH31" s="20">
        <v>13.6</v>
      </c>
      <c r="AI31" s="20">
        <v>750</v>
      </c>
      <c r="AJ31" s="20"/>
      <c r="AK31" s="20">
        <v>688</v>
      </c>
      <c r="AL31" s="20">
        <f t="shared" si="12"/>
        <v>79048</v>
      </c>
      <c r="AM31" s="7" t="s">
        <v>287</v>
      </c>
      <c r="AN31" s="20" t="s">
        <v>588</v>
      </c>
      <c r="AO31" s="21"/>
      <c r="AP31" s="21" t="s">
        <v>577</v>
      </c>
      <c r="AQ31" s="5" t="s">
        <v>172</v>
      </c>
      <c r="AR31" s="5" t="s">
        <v>173</v>
      </c>
      <c r="AS31" s="5" t="s">
        <v>62</v>
      </c>
      <c r="AT31" s="20"/>
      <c r="AU31" s="21" t="s">
        <v>578</v>
      </c>
      <c r="AV31" s="21" t="s">
        <v>577</v>
      </c>
      <c r="AW31" s="21"/>
    </row>
    <row r="32" spans="1:49">
      <c r="A32" s="87" t="s">
        <v>562</v>
      </c>
      <c r="B32" s="5">
        <v>15001607</v>
      </c>
      <c r="C32" s="5" t="s">
        <v>585</v>
      </c>
      <c r="D32" s="5" t="s">
        <v>55</v>
      </c>
      <c r="E32" s="5" t="s">
        <v>67</v>
      </c>
      <c r="F32" s="5" t="s">
        <v>214</v>
      </c>
      <c r="G32" s="5" t="s">
        <v>184</v>
      </c>
      <c r="H32" s="6">
        <v>39581</v>
      </c>
      <c r="I32" s="5" t="s">
        <v>586</v>
      </c>
      <c r="J32" s="5" t="s">
        <v>589</v>
      </c>
      <c r="K32" s="5" t="s">
        <v>568</v>
      </c>
      <c r="L32" s="7">
        <v>6</v>
      </c>
      <c r="M32" s="7" t="s">
        <v>287</v>
      </c>
      <c r="N32" s="8">
        <v>7000</v>
      </c>
      <c r="O32" s="89">
        <v>0.02</v>
      </c>
      <c r="P32" s="10">
        <f t="shared" si="0"/>
        <v>140</v>
      </c>
      <c r="Q32" s="89">
        <v>5.0000000000000001E-3</v>
      </c>
      <c r="R32" s="10">
        <f t="shared" si="1"/>
        <v>35</v>
      </c>
      <c r="S32" s="89">
        <f t="shared" si="2"/>
        <v>2.5000000000000001E-2</v>
      </c>
      <c r="T32" s="10">
        <f t="shared" si="3"/>
        <v>175</v>
      </c>
      <c r="U32" s="10">
        <f t="shared" si="4"/>
        <v>7175</v>
      </c>
      <c r="V32" s="11">
        <v>7200</v>
      </c>
      <c r="W32" s="12">
        <f t="shared" si="5"/>
        <v>200</v>
      </c>
      <c r="X32" s="93">
        <f t="shared" si="6"/>
        <v>2.86E-2</v>
      </c>
      <c r="Y32" s="94" t="str">
        <f t="shared" si="7"/>
        <v>0.00%-8.40%</v>
      </c>
      <c r="Z32" s="15"/>
      <c r="AA32" s="15"/>
      <c r="AB32" s="15"/>
      <c r="AC32" s="96"/>
      <c r="AD32" s="8">
        <f t="shared" si="8"/>
        <v>0</v>
      </c>
      <c r="AE32" s="17">
        <f t="shared" si="9"/>
        <v>7200</v>
      </c>
      <c r="AF32" s="18">
        <f t="shared" si="10"/>
        <v>200</v>
      </c>
      <c r="AG32" s="98">
        <f t="shared" si="11"/>
        <v>2.857142857142847E-2</v>
      </c>
      <c r="AH32" s="20">
        <v>13.6</v>
      </c>
      <c r="AI32" s="20">
        <v>450</v>
      </c>
      <c r="AJ32" s="20"/>
      <c r="AK32" s="20">
        <v>688</v>
      </c>
      <c r="AL32" s="20">
        <f t="shared" si="12"/>
        <v>104008</v>
      </c>
      <c r="AM32" s="7" t="s">
        <v>287</v>
      </c>
      <c r="AN32" s="20"/>
      <c r="AO32" s="21"/>
      <c r="AP32" s="21"/>
      <c r="AQ32" s="5" t="s">
        <v>172</v>
      </c>
      <c r="AR32" s="5" t="s">
        <v>173</v>
      </c>
      <c r="AS32" s="5" t="s">
        <v>62</v>
      </c>
      <c r="AT32" s="20"/>
      <c r="AU32" s="21" t="s">
        <v>569</v>
      </c>
      <c r="AV32" s="21"/>
      <c r="AW32" s="21"/>
    </row>
    <row r="33" spans="1:49">
      <c r="A33" s="87" t="s">
        <v>562</v>
      </c>
      <c r="B33" s="5">
        <v>15003843</v>
      </c>
      <c r="C33" s="5" t="s">
        <v>565</v>
      </c>
      <c r="D33" s="5" t="s">
        <v>55</v>
      </c>
      <c r="E33" s="5" t="s">
        <v>67</v>
      </c>
      <c r="F33" s="5" t="s">
        <v>183</v>
      </c>
      <c r="G33" s="5" t="s">
        <v>572</v>
      </c>
      <c r="H33" s="6">
        <v>40317</v>
      </c>
      <c r="I33" s="5" t="s">
        <v>489</v>
      </c>
      <c r="J33" s="5" t="s">
        <v>573</v>
      </c>
      <c r="K33" s="5" t="s">
        <v>568</v>
      </c>
      <c r="L33" s="7">
        <v>6</v>
      </c>
      <c r="M33" s="7" t="s">
        <v>287</v>
      </c>
      <c r="N33" s="8">
        <v>6150</v>
      </c>
      <c r="O33" s="89">
        <v>0.02</v>
      </c>
      <c r="P33" s="10">
        <f t="shared" si="0"/>
        <v>123</v>
      </c>
      <c r="Q33" s="89">
        <v>5.0000000000000001E-3</v>
      </c>
      <c r="R33" s="10">
        <f t="shared" si="1"/>
        <v>31</v>
      </c>
      <c r="S33" s="89">
        <f t="shared" si="2"/>
        <v>2.5040650406504064E-2</v>
      </c>
      <c r="T33" s="10">
        <f t="shared" si="3"/>
        <v>154</v>
      </c>
      <c r="U33" s="10">
        <f t="shared" si="4"/>
        <v>6304</v>
      </c>
      <c r="V33" s="11">
        <v>6500</v>
      </c>
      <c r="W33" s="12">
        <f t="shared" si="5"/>
        <v>350</v>
      </c>
      <c r="X33" s="93">
        <f t="shared" si="6"/>
        <v>5.6899999999999999E-2</v>
      </c>
      <c r="Y33" s="94" t="str">
        <f t="shared" si="7"/>
        <v>0.00%-8.40%</v>
      </c>
      <c r="Z33" s="15"/>
      <c r="AA33" s="15"/>
      <c r="AB33" s="15"/>
      <c r="AC33" s="96"/>
      <c r="AD33" s="8">
        <f t="shared" si="8"/>
        <v>0</v>
      </c>
      <c r="AE33" s="17">
        <f t="shared" si="9"/>
        <v>6500</v>
      </c>
      <c r="AF33" s="18">
        <f t="shared" si="10"/>
        <v>350</v>
      </c>
      <c r="AG33" s="98">
        <f t="shared" si="11"/>
        <v>5.6910569105691033E-2</v>
      </c>
      <c r="AH33" s="20">
        <v>13.6</v>
      </c>
      <c r="AI33" s="20">
        <v>800</v>
      </c>
      <c r="AJ33" s="20"/>
      <c r="AK33" s="20">
        <v>688</v>
      </c>
      <c r="AL33" s="20">
        <f t="shared" si="12"/>
        <v>98688</v>
      </c>
      <c r="AM33" s="7" t="s">
        <v>287</v>
      </c>
      <c r="AN33" s="20"/>
      <c r="AO33" s="21"/>
      <c r="AP33" s="21"/>
      <c r="AQ33" s="5" t="s">
        <v>172</v>
      </c>
      <c r="AR33" s="5" t="s">
        <v>173</v>
      </c>
      <c r="AS33" s="5" t="s">
        <v>62</v>
      </c>
      <c r="AT33" s="20"/>
      <c r="AU33" s="21" t="s">
        <v>583</v>
      </c>
      <c r="AV33" s="21"/>
      <c r="AW33" s="21"/>
    </row>
    <row r="34" spans="1:49">
      <c r="A34" s="87" t="s">
        <v>562</v>
      </c>
      <c r="B34" s="5">
        <v>15002398</v>
      </c>
      <c r="C34" s="5" t="s">
        <v>565</v>
      </c>
      <c r="D34" s="5" t="s">
        <v>55</v>
      </c>
      <c r="E34" s="5" t="s">
        <v>67</v>
      </c>
      <c r="F34" s="5" t="s">
        <v>183</v>
      </c>
      <c r="G34" s="5" t="s">
        <v>587</v>
      </c>
      <c r="H34" s="6">
        <v>39967</v>
      </c>
      <c r="I34" s="5" t="s">
        <v>489</v>
      </c>
      <c r="J34" s="5" t="s">
        <v>573</v>
      </c>
      <c r="K34" s="5" t="s">
        <v>568</v>
      </c>
      <c r="L34" s="7">
        <v>6</v>
      </c>
      <c r="M34" s="7" t="s">
        <v>287</v>
      </c>
      <c r="N34" s="8">
        <v>5490</v>
      </c>
      <c r="O34" s="89">
        <v>0.02</v>
      </c>
      <c r="P34" s="10">
        <f t="shared" si="0"/>
        <v>110</v>
      </c>
      <c r="Q34" s="89">
        <v>5.0000000000000001E-3</v>
      </c>
      <c r="R34" s="10">
        <f t="shared" si="1"/>
        <v>27</v>
      </c>
      <c r="S34" s="89">
        <f t="shared" si="2"/>
        <v>2.4954462659380693E-2</v>
      </c>
      <c r="T34" s="10">
        <f t="shared" si="3"/>
        <v>137</v>
      </c>
      <c r="U34" s="10">
        <f t="shared" si="4"/>
        <v>5627</v>
      </c>
      <c r="V34" s="11">
        <v>5600</v>
      </c>
      <c r="W34" s="12">
        <f t="shared" si="5"/>
        <v>110</v>
      </c>
      <c r="X34" s="93">
        <f t="shared" si="6"/>
        <v>0.02</v>
      </c>
      <c r="Y34" s="94" t="str">
        <f t="shared" si="7"/>
        <v>0.00%-8.40%</v>
      </c>
      <c r="Z34" s="15"/>
      <c r="AA34" s="15"/>
      <c r="AB34" s="15"/>
      <c r="AC34" s="96"/>
      <c r="AD34" s="8">
        <f t="shared" si="8"/>
        <v>0</v>
      </c>
      <c r="AE34" s="17">
        <f t="shared" si="9"/>
        <v>5600</v>
      </c>
      <c r="AF34" s="18">
        <f t="shared" si="10"/>
        <v>110</v>
      </c>
      <c r="AG34" s="98">
        <f t="shared" si="11"/>
        <v>2.0036429872495543E-2</v>
      </c>
      <c r="AH34" s="20">
        <v>13.6</v>
      </c>
      <c r="AI34" s="20">
        <v>750</v>
      </c>
      <c r="AJ34" s="20"/>
      <c r="AK34" s="20">
        <v>688</v>
      </c>
      <c r="AL34" s="20">
        <f t="shared" si="12"/>
        <v>85848</v>
      </c>
      <c r="AM34" s="7" t="s">
        <v>287</v>
      </c>
      <c r="AN34" s="20"/>
      <c r="AO34" s="21"/>
      <c r="AP34" s="21"/>
      <c r="AQ34" s="5" t="s">
        <v>172</v>
      </c>
      <c r="AR34" s="5" t="s">
        <v>173</v>
      </c>
      <c r="AS34" s="5" t="s">
        <v>62</v>
      </c>
      <c r="AT34" s="20"/>
      <c r="AU34" s="21" t="s">
        <v>579</v>
      </c>
      <c r="AV34" s="21"/>
      <c r="AW34" s="21"/>
    </row>
    <row r="35" spans="1:49">
      <c r="A35" s="87" t="s">
        <v>562</v>
      </c>
      <c r="B35" s="5">
        <v>15006609</v>
      </c>
      <c r="C35" s="5" t="s">
        <v>565</v>
      </c>
      <c r="D35" s="5" t="s">
        <v>55</v>
      </c>
      <c r="E35" s="5" t="s">
        <v>67</v>
      </c>
      <c r="F35" s="5" t="s">
        <v>233</v>
      </c>
      <c r="G35" s="5" t="s">
        <v>566</v>
      </c>
      <c r="H35" s="6">
        <v>40940</v>
      </c>
      <c r="I35" s="5" t="s">
        <v>575</v>
      </c>
      <c r="J35" s="5" t="s">
        <v>575</v>
      </c>
      <c r="K35" s="5" t="s">
        <v>568</v>
      </c>
      <c r="L35" s="7">
        <v>6</v>
      </c>
      <c r="M35" s="7" t="s">
        <v>287</v>
      </c>
      <c r="N35" s="8">
        <v>5157</v>
      </c>
      <c r="O35" s="89">
        <v>0.02</v>
      </c>
      <c r="P35" s="10">
        <f t="shared" si="0"/>
        <v>103</v>
      </c>
      <c r="Q35" s="89">
        <v>5.0000000000000001E-3</v>
      </c>
      <c r="R35" s="10">
        <f t="shared" si="1"/>
        <v>26</v>
      </c>
      <c r="S35" s="89">
        <f t="shared" si="2"/>
        <v>2.501454333915067E-2</v>
      </c>
      <c r="T35" s="10">
        <f t="shared" si="3"/>
        <v>129</v>
      </c>
      <c r="U35" s="10">
        <f t="shared" si="4"/>
        <v>5286</v>
      </c>
      <c r="V35" s="11">
        <v>5200</v>
      </c>
      <c r="W35" s="12">
        <f t="shared" si="5"/>
        <v>43</v>
      </c>
      <c r="X35" s="93">
        <f t="shared" si="6"/>
        <v>8.3000000000000001E-3</v>
      </c>
      <c r="Y35" s="94" t="str">
        <f t="shared" si="7"/>
        <v>0.00%-8.40%</v>
      </c>
      <c r="Z35" s="15"/>
      <c r="AA35" s="15"/>
      <c r="AB35" s="15"/>
      <c r="AC35" s="96"/>
      <c r="AD35" s="8">
        <f t="shared" si="8"/>
        <v>0</v>
      </c>
      <c r="AE35" s="17">
        <f t="shared" si="9"/>
        <v>5200</v>
      </c>
      <c r="AF35" s="18">
        <f t="shared" si="10"/>
        <v>43</v>
      </c>
      <c r="AG35" s="98">
        <f t="shared" si="11"/>
        <v>8.3381811130502914E-3</v>
      </c>
      <c r="AH35" s="20">
        <v>13.6</v>
      </c>
      <c r="AI35" s="20">
        <v>450</v>
      </c>
      <c r="AJ35" s="20"/>
      <c r="AK35" s="20">
        <v>688</v>
      </c>
      <c r="AL35" s="20">
        <f t="shared" si="12"/>
        <v>76808</v>
      </c>
      <c r="AM35" s="7" t="s">
        <v>287</v>
      </c>
      <c r="AN35" s="20"/>
      <c r="AO35" s="21"/>
      <c r="AP35" s="21"/>
      <c r="AQ35" s="5" t="s">
        <v>172</v>
      </c>
      <c r="AR35" s="5" t="s">
        <v>173</v>
      </c>
      <c r="AS35" s="5" t="s">
        <v>62</v>
      </c>
      <c r="AT35" s="20"/>
      <c r="AU35" s="21" t="s">
        <v>576</v>
      </c>
      <c r="AV35" s="21"/>
      <c r="AW35" s="21"/>
    </row>
    <row r="36" spans="1:49">
      <c r="A36" s="87" t="s">
        <v>562</v>
      </c>
      <c r="B36" s="5">
        <v>15005386</v>
      </c>
      <c r="C36" s="5" t="s">
        <v>565</v>
      </c>
      <c r="D36" s="5" t="s">
        <v>55</v>
      </c>
      <c r="E36" s="5" t="s">
        <v>67</v>
      </c>
      <c r="F36" s="5" t="s">
        <v>183</v>
      </c>
      <c r="G36" s="5" t="s">
        <v>572</v>
      </c>
      <c r="H36" s="6">
        <v>40618</v>
      </c>
      <c r="I36" s="5" t="s">
        <v>489</v>
      </c>
      <c r="J36" s="5" t="s">
        <v>573</v>
      </c>
      <c r="K36" s="5" t="s">
        <v>568</v>
      </c>
      <c r="L36" s="7">
        <v>6</v>
      </c>
      <c r="M36" s="7" t="s">
        <v>287</v>
      </c>
      <c r="N36" s="8">
        <v>5800</v>
      </c>
      <c r="O36" s="89">
        <v>0.02</v>
      </c>
      <c r="P36" s="10">
        <f t="shared" si="0"/>
        <v>116</v>
      </c>
      <c r="Q36" s="89">
        <v>5.0000000000000001E-3</v>
      </c>
      <c r="R36" s="10">
        <f t="shared" si="1"/>
        <v>29</v>
      </c>
      <c r="S36" s="89">
        <f t="shared" si="2"/>
        <v>2.5000000000000001E-2</v>
      </c>
      <c r="T36" s="10">
        <f t="shared" si="3"/>
        <v>145</v>
      </c>
      <c r="U36" s="10">
        <f t="shared" si="4"/>
        <v>5945</v>
      </c>
      <c r="V36" s="11">
        <v>6100</v>
      </c>
      <c r="W36" s="12">
        <f t="shared" si="5"/>
        <v>300</v>
      </c>
      <c r="X36" s="93">
        <f t="shared" si="6"/>
        <v>5.1700000000000003E-2</v>
      </c>
      <c r="Y36" s="94" t="str">
        <f t="shared" si="7"/>
        <v>0.00%-8.40%</v>
      </c>
      <c r="Z36" s="15"/>
      <c r="AA36" s="15"/>
      <c r="AB36" s="15"/>
      <c r="AC36" s="96"/>
      <c r="AD36" s="8">
        <f t="shared" si="8"/>
        <v>0</v>
      </c>
      <c r="AE36" s="17">
        <f t="shared" si="9"/>
        <v>6100</v>
      </c>
      <c r="AF36" s="18">
        <f t="shared" si="10"/>
        <v>300</v>
      </c>
      <c r="AG36" s="98">
        <f t="shared" si="11"/>
        <v>5.1724137931034475E-2</v>
      </c>
      <c r="AH36" s="20">
        <v>13.6</v>
      </c>
      <c r="AI36" s="20">
        <v>800</v>
      </c>
      <c r="AJ36" s="20"/>
      <c r="AK36" s="20">
        <v>688</v>
      </c>
      <c r="AL36" s="20">
        <f t="shared" si="12"/>
        <v>93248</v>
      </c>
      <c r="AM36" s="7" t="s">
        <v>287</v>
      </c>
      <c r="AN36" s="20"/>
      <c r="AO36" s="21"/>
      <c r="AP36" s="21"/>
      <c r="AQ36" s="5" t="s">
        <v>172</v>
      </c>
      <c r="AR36" s="5" t="s">
        <v>173</v>
      </c>
      <c r="AS36" s="5" t="s">
        <v>62</v>
      </c>
      <c r="AT36" s="20"/>
      <c r="AU36" s="21" t="s">
        <v>583</v>
      </c>
      <c r="AV36" s="21"/>
      <c r="AW36" s="21"/>
    </row>
    <row r="37" spans="1:49">
      <c r="A37" s="87" t="s">
        <v>562</v>
      </c>
      <c r="B37" s="5">
        <v>15011838</v>
      </c>
      <c r="C37" s="5" t="s">
        <v>565</v>
      </c>
      <c r="D37" s="5" t="s">
        <v>55</v>
      </c>
      <c r="E37" s="5" t="s">
        <v>67</v>
      </c>
      <c r="F37" s="5" t="s">
        <v>183</v>
      </c>
      <c r="G37" s="5" t="s">
        <v>572</v>
      </c>
      <c r="H37" s="6">
        <v>41609</v>
      </c>
      <c r="I37" s="5" t="s">
        <v>489</v>
      </c>
      <c r="J37" s="5" t="s">
        <v>573</v>
      </c>
      <c r="K37" s="5" t="s">
        <v>568</v>
      </c>
      <c r="L37" s="7">
        <v>6</v>
      </c>
      <c r="M37" s="7" t="s">
        <v>287</v>
      </c>
      <c r="N37" s="8">
        <v>5050</v>
      </c>
      <c r="O37" s="89">
        <v>0.02</v>
      </c>
      <c r="P37" s="10">
        <f t="shared" si="0"/>
        <v>101</v>
      </c>
      <c r="Q37" s="89">
        <v>5.0000000000000001E-3</v>
      </c>
      <c r="R37" s="10">
        <f t="shared" si="1"/>
        <v>25</v>
      </c>
      <c r="S37" s="89">
        <f t="shared" si="2"/>
        <v>2.4950495049504952E-2</v>
      </c>
      <c r="T37" s="10">
        <f t="shared" si="3"/>
        <v>126</v>
      </c>
      <c r="U37" s="10">
        <f t="shared" si="4"/>
        <v>5176</v>
      </c>
      <c r="V37" s="11">
        <v>5150</v>
      </c>
      <c r="W37" s="12">
        <f t="shared" si="5"/>
        <v>100</v>
      </c>
      <c r="X37" s="93">
        <f t="shared" si="6"/>
        <v>1.9800000000000002E-2</v>
      </c>
      <c r="Y37" s="94" t="str">
        <f t="shared" si="7"/>
        <v>0.00%-8.40%</v>
      </c>
      <c r="Z37" s="15"/>
      <c r="AA37" s="15"/>
      <c r="AB37" s="15"/>
      <c r="AC37" s="96"/>
      <c r="AD37" s="8">
        <f t="shared" si="8"/>
        <v>0</v>
      </c>
      <c r="AE37" s="17">
        <f t="shared" si="9"/>
        <v>5150</v>
      </c>
      <c r="AF37" s="18">
        <f t="shared" si="10"/>
        <v>100</v>
      </c>
      <c r="AG37" s="98">
        <f t="shared" si="11"/>
        <v>1.980198019801982E-2</v>
      </c>
      <c r="AH37" s="20">
        <v>13.6</v>
      </c>
      <c r="AI37" s="20">
        <v>750</v>
      </c>
      <c r="AJ37" s="20"/>
      <c r="AK37" s="20">
        <v>688</v>
      </c>
      <c r="AL37" s="20">
        <f t="shared" si="12"/>
        <v>79728</v>
      </c>
      <c r="AM37" s="7" t="s">
        <v>287</v>
      </c>
      <c r="AN37" s="20"/>
      <c r="AO37" s="21"/>
      <c r="AP37" s="21"/>
      <c r="AQ37" s="5" t="s">
        <v>172</v>
      </c>
      <c r="AR37" s="5" t="s">
        <v>173</v>
      </c>
      <c r="AS37" s="5" t="s">
        <v>62</v>
      </c>
      <c r="AT37" s="20"/>
      <c r="AU37" s="21" t="s">
        <v>579</v>
      </c>
      <c r="AV37" s="21"/>
      <c r="AW37" s="21"/>
    </row>
    <row r="38" spans="1:49">
      <c r="A38" s="87" t="s">
        <v>562</v>
      </c>
      <c r="B38" s="5">
        <v>15003280</v>
      </c>
      <c r="C38" s="5" t="s">
        <v>585</v>
      </c>
      <c r="D38" s="5" t="s">
        <v>55</v>
      </c>
      <c r="E38" s="5" t="s">
        <v>67</v>
      </c>
      <c r="F38" s="5" t="s">
        <v>176</v>
      </c>
      <c r="G38" s="5" t="s">
        <v>177</v>
      </c>
      <c r="H38" s="6">
        <v>40210</v>
      </c>
      <c r="I38" s="5" t="s">
        <v>592</v>
      </c>
      <c r="J38" s="5" t="s">
        <v>592</v>
      </c>
      <c r="K38" s="5" t="s">
        <v>568</v>
      </c>
      <c r="L38" s="7">
        <v>6</v>
      </c>
      <c r="M38" s="7" t="s">
        <v>287</v>
      </c>
      <c r="N38" s="8">
        <v>7688</v>
      </c>
      <c r="O38" s="89">
        <v>0.02</v>
      </c>
      <c r="P38" s="10">
        <f t="shared" si="0"/>
        <v>154</v>
      </c>
      <c r="Q38" s="89">
        <v>5.0000000000000001E-3</v>
      </c>
      <c r="R38" s="10">
        <f t="shared" si="1"/>
        <v>38</v>
      </c>
      <c r="S38" s="89">
        <f t="shared" si="2"/>
        <v>2.497398543184183E-2</v>
      </c>
      <c r="T38" s="10">
        <f t="shared" si="3"/>
        <v>192</v>
      </c>
      <c r="U38" s="10">
        <f t="shared" si="4"/>
        <v>7880</v>
      </c>
      <c r="V38" s="11">
        <v>8000</v>
      </c>
      <c r="W38" s="12">
        <f t="shared" si="5"/>
        <v>312</v>
      </c>
      <c r="X38" s="93">
        <f t="shared" si="6"/>
        <v>4.0599999999999997E-2</v>
      </c>
      <c r="Y38" s="94" t="str">
        <f t="shared" si="7"/>
        <v>0.00%-8.40%</v>
      </c>
      <c r="Z38" s="15"/>
      <c r="AA38" s="15"/>
      <c r="AB38" s="15"/>
      <c r="AC38" s="96"/>
      <c r="AD38" s="8">
        <f t="shared" si="8"/>
        <v>0</v>
      </c>
      <c r="AE38" s="17">
        <f t="shared" si="9"/>
        <v>8000</v>
      </c>
      <c r="AF38" s="18">
        <f t="shared" si="10"/>
        <v>312</v>
      </c>
      <c r="AG38" s="98">
        <f t="shared" si="11"/>
        <v>4.0582726326742868E-2</v>
      </c>
      <c r="AH38" s="20">
        <v>13.6</v>
      </c>
      <c r="AI38" s="20">
        <v>500</v>
      </c>
      <c r="AJ38" s="20"/>
      <c r="AK38" s="20">
        <v>688</v>
      </c>
      <c r="AL38" s="20">
        <f t="shared" si="12"/>
        <v>115488</v>
      </c>
      <c r="AM38" s="7" t="s">
        <v>287</v>
      </c>
      <c r="AN38" s="20"/>
      <c r="AO38" s="21"/>
      <c r="AP38" s="21"/>
      <c r="AQ38" s="5" t="s">
        <v>172</v>
      </c>
      <c r="AR38" s="5" t="s">
        <v>173</v>
      </c>
      <c r="AS38" s="5" t="s">
        <v>62</v>
      </c>
      <c r="AT38" s="20"/>
      <c r="AU38" s="21" t="s">
        <v>569</v>
      </c>
      <c r="AV38" s="21" t="s">
        <v>580</v>
      </c>
      <c r="AW38" s="21"/>
    </row>
    <row r="39" spans="1:49">
      <c r="A39" s="87" t="s">
        <v>562</v>
      </c>
      <c r="B39" s="5">
        <v>15000857</v>
      </c>
      <c r="C39" s="5" t="s">
        <v>565</v>
      </c>
      <c r="D39" s="5" t="s">
        <v>55</v>
      </c>
      <c r="E39" s="5" t="s">
        <v>67</v>
      </c>
      <c r="F39" s="5" t="s">
        <v>183</v>
      </c>
      <c r="G39" s="5" t="s">
        <v>570</v>
      </c>
      <c r="H39" s="6">
        <v>39142</v>
      </c>
      <c r="I39" s="5" t="s">
        <v>489</v>
      </c>
      <c r="J39" s="5" t="s">
        <v>489</v>
      </c>
      <c r="K39" s="5" t="s">
        <v>568</v>
      </c>
      <c r="L39" s="7">
        <v>6</v>
      </c>
      <c r="M39" s="7" t="s">
        <v>287</v>
      </c>
      <c r="N39" s="8">
        <v>7934</v>
      </c>
      <c r="O39" s="89">
        <v>0.02</v>
      </c>
      <c r="P39" s="10">
        <f t="shared" si="0"/>
        <v>159</v>
      </c>
      <c r="Q39" s="89">
        <v>5.0000000000000001E-3</v>
      </c>
      <c r="R39" s="10">
        <f t="shared" si="1"/>
        <v>40</v>
      </c>
      <c r="S39" s="89">
        <f t="shared" si="2"/>
        <v>2.508192588858079E-2</v>
      </c>
      <c r="T39" s="10">
        <f t="shared" si="3"/>
        <v>199</v>
      </c>
      <c r="U39" s="10">
        <f t="shared" si="4"/>
        <v>8133</v>
      </c>
      <c r="V39" s="11">
        <v>8100</v>
      </c>
      <c r="W39" s="12">
        <f t="shared" si="5"/>
        <v>166</v>
      </c>
      <c r="X39" s="93">
        <f t="shared" si="6"/>
        <v>2.0899999999999998E-2</v>
      </c>
      <c r="Y39" s="94" t="str">
        <f t="shared" si="7"/>
        <v>0.00%-8.40%</v>
      </c>
      <c r="Z39" s="15"/>
      <c r="AA39" s="15"/>
      <c r="AB39" s="15"/>
      <c r="AC39" s="96"/>
      <c r="AD39" s="8">
        <f t="shared" si="8"/>
        <v>0</v>
      </c>
      <c r="AE39" s="17">
        <f t="shared" si="9"/>
        <v>8100</v>
      </c>
      <c r="AF39" s="18">
        <f t="shared" si="10"/>
        <v>166</v>
      </c>
      <c r="AG39" s="98">
        <f t="shared" si="11"/>
        <v>2.0922611545248326E-2</v>
      </c>
      <c r="AH39" s="20">
        <v>13.6</v>
      </c>
      <c r="AI39" s="20">
        <v>450</v>
      </c>
      <c r="AJ39" s="20"/>
      <c r="AK39" s="20">
        <v>688</v>
      </c>
      <c r="AL39" s="20">
        <f t="shared" si="12"/>
        <v>116248</v>
      </c>
      <c r="AM39" s="7" t="s">
        <v>287</v>
      </c>
      <c r="AN39" s="20"/>
      <c r="AO39" s="21"/>
      <c r="AP39" s="21"/>
      <c r="AQ39" s="5" t="s">
        <v>172</v>
      </c>
      <c r="AR39" s="5" t="s">
        <v>173</v>
      </c>
      <c r="AS39" s="5" t="s">
        <v>62</v>
      </c>
      <c r="AT39" s="20"/>
      <c r="AU39" s="21" t="s">
        <v>593</v>
      </c>
      <c r="AV39" s="21"/>
      <c r="AW39" s="21"/>
    </row>
    <row r="40" spans="1:49">
      <c r="A40" s="87" t="s">
        <v>562</v>
      </c>
      <c r="B40" s="5">
        <v>15004451</v>
      </c>
      <c r="C40" s="5" t="s">
        <v>585</v>
      </c>
      <c r="D40" s="5" t="s">
        <v>55</v>
      </c>
      <c r="E40" s="5" t="s">
        <v>67</v>
      </c>
      <c r="F40" s="5" t="s">
        <v>176</v>
      </c>
      <c r="G40" s="5" t="s">
        <v>177</v>
      </c>
      <c r="H40" s="6">
        <v>40422</v>
      </c>
      <c r="I40" s="5" t="s">
        <v>489</v>
      </c>
      <c r="J40" s="5" t="s">
        <v>489</v>
      </c>
      <c r="K40" s="5" t="s">
        <v>568</v>
      </c>
      <c r="L40" s="7">
        <v>6</v>
      </c>
      <c r="M40" s="7" t="s">
        <v>287</v>
      </c>
      <c r="N40" s="8">
        <v>7770</v>
      </c>
      <c r="O40" s="89">
        <v>0.02</v>
      </c>
      <c r="P40" s="10">
        <f t="shared" si="0"/>
        <v>155</v>
      </c>
      <c r="Q40" s="89">
        <v>5.0000000000000001E-3</v>
      </c>
      <c r="R40" s="10">
        <f t="shared" si="1"/>
        <v>39</v>
      </c>
      <c r="S40" s="89">
        <f t="shared" si="2"/>
        <v>2.4967824967824969E-2</v>
      </c>
      <c r="T40" s="10">
        <f t="shared" si="3"/>
        <v>194</v>
      </c>
      <c r="U40" s="10">
        <f t="shared" si="4"/>
        <v>7964</v>
      </c>
      <c r="V40" s="11">
        <v>8150</v>
      </c>
      <c r="W40" s="12">
        <f t="shared" si="5"/>
        <v>380</v>
      </c>
      <c r="X40" s="93">
        <f t="shared" si="6"/>
        <v>4.8899999999999999E-2</v>
      </c>
      <c r="Y40" s="94" t="str">
        <f t="shared" si="7"/>
        <v>0.00%-8.40%</v>
      </c>
      <c r="Z40" s="15"/>
      <c r="AA40" s="15"/>
      <c r="AB40" s="15"/>
      <c r="AC40" s="96"/>
      <c r="AD40" s="8">
        <f t="shared" si="8"/>
        <v>0</v>
      </c>
      <c r="AE40" s="17">
        <f t="shared" si="9"/>
        <v>8150</v>
      </c>
      <c r="AF40" s="18">
        <f t="shared" si="10"/>
        <v>380</v>
      </c>
      <c r="AG40" s="98">
        <f t="shared" si="11"/>
        <v>4.8906048906048882E-2</v>
      </c>
      <c r="AH40" s="20">
        <v>13.6</v>
      </c>
      <c r="AI40" s="20">
        <v>500</v>
      </c>
      <c r="AJ40" s="20"/>
      <c r="AK40" s="20">
        <v>688</v>
      </c>
      <c r="AL40" s="20">
        <f t="shared" si="12"/>
        <v>117528</v>
      </c>
      <c r="AM40" s="7" t="s">
        <v>287</v>
      </c>
      <c r="AN40" s="20"/>
      <c r="AO40" s="21"/>
      <c r="AP40" s="21"/>
      <c r="AQ40" s="5" t="s">
        <v>172</v>
      </c>
      <c r="AR40" s="5" t="s">
        <v>173</v>
      </c>
      <c r="AS40" s="5" t="s">
        <v>62</v>
      </c>
      <c r="AT40" s="20"/>
      <c r="AU40" s="21" t="s">
        <v>571</v>
      </c>
      <c r="AV40" s="21"/>
      <c r="AW40" s="21"/>
    </row>
    <row r="41" spans="1:49">
      <c r="A41" s="87" t="s">
        <v>562</v>
      </c>
      <c r="B41" s="5">
        <v>15020454</v>
      </c>
      <c r="C41" s="5" t="s">
        <v>585</v>
      </c>
      <c r="D41" s="5" t="s">
        <v>55</v>
      </c>
      <c r="E41" s="5" t="s">
        <v>67</v>
      </c>
      <c r="F41" s="5" t="s">
        <v>176</v>
      </c>
      <c r="G41" s="5" t="s">
        <v>177</v>
      </c>
      <c r="H41" s="6">
        <v>44378</v>
      </c>
      <c r="I41" s="5" t="s">
        <v>594</v>
      </c>
      <c r="J41" s="5" t="s">
        <v>594</v>
      </c>
      <c r="K41" s="5" t="s">
        <v>568</v>
      </c>
      <c r="L41" s="7">
        <v>6</v>
      </c>
      <c r="M41" s="7" t="s">
        <v>287</v>
      </c>
      <c r="N41" s="8">
        <v>5800</v>
      </c>
      <c r="O41" s="89">
        <v>0.02</v>
      </c>
      <c r="P41" s="10">
        <f t="shared" si="0"/>
        <v>116</v>
      </c>
      <c r="Q41" s="89">
        <v>5.0000000000000001E-3</v>
      </c>
      <c r="R41" s="10">
        <f t="shared" si="1"/>
        <v>29</v>
      </c>
      <c r="S41" s="89">
        <f t="shared" si="2"/>
        <v>2.5000000000000001E-2</v>
      </c>
      <c r="T41" s="10">
        <f t="shared" si="3"/>
        <v>145</v>
      </c>
      <c r="U41" s="10">
        <f t="shared" si="4"/>
        <v>5945</v>
      </c>
      <c r="V41" s="11">
        <v>6100</v>
      </c>
      <c r="W41" s="12">
        <f t="shared" si="5"/>
        <v>300</v>
      </c>
      <c r="X41" s="93">
        <f t="shared" si="6"/>
        <v>5.1700000000000003E-2</v>
      </c>
      <c r="Y41" s="94" t="str">
        <f t="shared" si="7"/>
        <v>0.00%-8.40%</v>
      </c>
      <c r="Z41" s="15"/>
      <c r="AA41" s="15"/>
      <c r="AB41" s="15"/>
      <c r="AC41" s="96"/>
      <c r="AD41" s="8">
        <f t="shared" si="8"/>
        <v>0</v>
      </c>
      <c r="AE41" s="17">
        <f t="shared" si="9"/>
        <v>6100</v>
      </c>
      <c r="AF41" s="18">
        <f t="shared" si="10"/>
        <v>300</v>
      </c>
      <c r="AG41" s="98">
        <f t="shared" si="11"/>
        <v>5.1724137931034475E-2</v>
      </c>
      <c r="AH41" s="20">
        <v>13.6</v>
      </c>
      <c r="AI41" s="20">
        <v>500</v>
      </c>
      <c r="AJ41" s="20"/>
      <c r="AK41" s="20">
        <v>688</v>
      </c>
      <c r="AL41" s="20">
        <f t="shared" si="12"/>
        <v>89648</v>
      </c>
      <c r="AM41" s="7" t="s">
        <v>287</v>
      </c>
      <c r="AN41" s="20"/>
      <c r="AO41" s="21"/>
      <c r="AP41" s="21"/>
      <c r="AQ41" s="5" t="s">
        <v>172</v>
      </c>
      <c r="AR41" s="5" t="s">
        <v>173</v>
      </c>
      <c r="AS41" s="5" t="s">
        <v>62</v>
      </c>
      <c r="AT41" s="20"/>
      <c r="AU41" s="21" t="s">
        <v>583</v>
      </c>
      <c r="AV41" s="21"/>
      <c r="AW41" s="21"/>
    </row>
    <row r="42" spans="1:49">
      <c r="A42" s="87" t="s">
        <v>562</v>
      </c>
      <c r="B42" s="5">
        <v>15021725</v>
      </c>
      <c r="C42" s="5" t="s">
        <v>585</v>
      </c>
      <c r="D42" s="5" t="s">
        <v>55</v>
      </c>
      <c r="E42" s="5" t="s">
        <v>67</v>
      </c>
      <c r="F42" s="5" t="s">
        <v>176</v>
      </c>
      <c r="G42" s="5" t="s">
        <v>177</v>
      </c>
      <c r="H42" s="6">
        <v>44743</v>
      </c>
      <c r="I42" s="5" t="s">
        <v>594</v>
      </c>
      <c r="J42" s="5" t="s">
        <v>594</v>
      </c>
      <c r="K42" s="5" t="s">
        <v>568</v>
      </c>
      <c r="L42" s="7">
        <v>6</v>
      </c>
      <c r="M42" s="7" t="s">
        <v>287</v>
      </c>
      <c r="N42" s="8">
        <v>5439</v>
      </c>
      <c r="O42" s="89">
        <v>0.02</v>
      </c>
      <c r="P42" s="10">
        <f t="shared" si="0"/>
        <v>109</v>
      </c>
      <c r="Q42" s="89">
        <v>5.0000000000000001E-3</v>
      </c>
      <c r="R42" s="10">
        <f t="shared" si="1"/>
        <v>27</v>
      </c>
      <c r="S42" s="89">
        <f t="shared" si="2"/>
        <v>2.5004596433167863E-2</v>
      </c>
      <c r="T42" s="10">
        <f t="shared" si="3"/>
        <v>136</v>
      </c>
      <c r="U42" s="10">
        <f t="shared" si="4"/>
        <v>5575</v>
      </c>
      <c r="V42" s="11">
        <v>5650</v>
      </c>
      <c r="W42" s="12">
        <f t="shared" si="5"/>
        <v>211</v>
      </c>
      <c r="X42" s="93">
        <f t="shared" si="6"/>
        <v>3.8800000000000001E-2</v>
      </c>
      <c r="Y42" s="94" t="str">
        <f t="shared" si="7"/>
        <v>0.00%-8.40%</v>
      </c>
      <c r="Z42" s="15"/>
      <c r="AA42" s="15"/>
      <c r="AB42" s="15"/>
      <c r="AC42" s="96"/>
      <c r="AD42" s="8">
        <f t="shared" si="8"/>
        <v>0</v>
      </c>
      <c r="AE42" s="17">
        <f t="shared" si="9"/>
        <v>5650</v>
      </c>
      <c r="AF42" s="18">
        <f t="shared" si="10"/>
        <v>211</v>
      </c>
      <c r="AG42" s="98">
        <f t="shared" si="11"/>
        <v>3.8793895936753087E-2</v>
      </c>
      <c r="AH42" s="20">
        <v>13.6</v>
      </c>
      <c r="AI42" s="20">
        <v>500</v>
      </c>
      <c r="AJ42" s="20"/>
      <c r="AK42" s="20">
        <v>688</v>
      </c>
      <c r="AL42" s="20">
        <f t="shared" si="12"/>
        <v>83528</v>
      </c>
      <c r="AM42" s="7" t="s">
        <v>287</v>
      </c>
      <c r="AN42" s="20"/>
      <c r="AO42" s="21"/>
      <c r="AP42" s="21"/>
      <c r="AQ42" s="5" t="s">
        <v>172</v>
      </c>
      <c r="AR42" s="5" t="s">
        <v>173</v>
      </c>
      <c r="AS42" s="5" t="s">
        <v>62</v>
      </c>
      <c r="AT42" s="20"/>
      <c r="AU42" s="21" t="s">
        <v>574</v>
      </c>
      <c r="AV42" s="21" t="s">
        <v>580</v>
      </c>
      <c r="AW42" s="21"/>
    </row>
    <row r="43" spans="1:49">
      <c r="A43" s="87" t="s">
        <v>562</v>
      </c>
      <c r="B43" s="5">
        <v>15004450</v>
      </c>
      <c r="C43" s="5" t="s">
        <v>585</v>
      </c>
      <c r="D43" s="5" t="s">
        <v>55</v>
      </c>
      <c r="E43" s="5" t="s">
        <v>67</v>
      </c>
      <c r="F43" s="5" t="s">
        <v>176</v>
      </c>
      <c r="G43" s="5" t="s">
        <v>177</v>
      </c>
      <c r="H43" s="6">
        <v>40422</v>
      </c>
      <c r="I43" s="5" t="s">
        <v>594</v>
      </c>
      <c r="J43" s="5" t="s">
        <v>595</v>
      </c>
      <c r="K43" s="5" t="s">
        <v>568</v>
      </c>
      <c r="L43" s="7">
        <v>6</v>
      </c>
      <c r="M43" s="7" t="s">
        <v>287</v>
      </c>
      <c r="N43" s="8">
        <v>6464</v>
      </c>
      <c r="O43" s="89">
        <v>0.02</v>
      </c>
      <c r="P43" s="10">
        <f t="shared" si="0"/>
        <v>129</v>
      </c>
      <c r="Q43" s="89">
        <v>5.0000000000000001E-3</v>
      </c>
      <c r="R43" s="10">
        <f t="shared" si="1"/>
        <v>32</v>
      </c>
      <c r="S43" s="89">
        <f t="shared" si="2"/>
        <v>2.4907178217821783E-2</v>
      </c>
      <c r="T43" s="10">
        <f t="shared" si="3"/>
        <v>161</v>
      </c>
      <c r="U43" s="10">
        <f t="shared" si="4"/>
        <v>6625</v>
      </c>
      <c r="V43" s="11">
        <v>6500</v>
      </c>
      <c r="W43" s="12">
        <f t="shared" si="5"/>
        <v>36</v>
      </c>
      <c r="X43" s="93">
        <f t="shared" si="6"/>
        <v>5.5999999999999999E-3</v>
      </c>
      <c r="Y43" s="94" t="str">
        <f t="shared" si="7"/>
        <v>0.00%-8.40%</v>
      </c>
      <c r="Z43" s="15"/>
      <c r="AA43" s="15"/>
      <c r="AB43" s="15"/>
      <c r="AC43" s="96"/>
      <c r="AD43" s="8">
        <f t="shared" si="8"/>
        <v>0</v>
      </c>
      <c r="AE43" s="17">
        <f t="shared" si="9"/>
        <v>6500</v>
      </c>
      <c r="AF43" s="18">
        <f t="shared" si="10"/>
        <v>36</v>
      </c>
      <c r="AG43" s="98">
        <f t="shared" si="11"/>
        <v>5.5693069306930187E-3</v>
      </c>
      <c r="AH43" s="20">
        <v>13.6</v>
      </c>
      <c r="AI43" s="20">
        <v>500</v>
      </c>
      <c r="AJ43" s="20"/>
      <c r="AK43" s="20">
        <v>688</v>
      </c>
      <c r="AL43" s="20">
        <f t="shared" si="12"/>
        <v>95088</v>
      </c>
      <c r="AM43" s="7" t="s">
        <v>287</v>
      </c>
      <c r="AN43" s="20"/>
      <c r="AO43" s="21"/>
      <c r="AP43" s="21"/>
      <c r="AQ43" s="5" t="s">
        <v>172</v>
      </c>
      <c r="AR43" s="5" t="s">
        <v>173</v>
      </c>
      <c r="AS43" s="5" t="s">
        <v>62</v>
      </c>
      <c r="AT43" s="20"/>
      <c r="AU43" s="21" t="s">
        <v>579</v>
      </c>
      <c r="AV43" s="21"/>
      <c r="AW43" s="21"/>
    </row>
    <row r="44" spans="1:49">
      <c r="A44" s="87" t="s">
        <v>562</v>
      </c>
      <c r="B44" s="5">
        <v>15022516</v>
      </c>
      <c r="C44" s="5" t="s">
        <v>585</v>
      </c>
      <c r="D44" s="5" t="s">
        <v>55</v>
      </c>
      <c r="E44" s="5" t="s">
        <v>67</v>
      </c>
      <c r="F44" s="5" t="s">
        <v>176</v>
      </c>
      <c r="G44" s="5" t="s">
        <v>177</v>
      </c>
      <c r="H44" s="6">
        <v>45870</v>
      </c>
      <c r="I44" s="5" t="s">
        <v>594</v>
      </c>
      <c r="J44" s="5" t="s">
        <v>594</v>
      </c>
      <c r="K44" s="5" t="s">
        <v>568</v>
      </c>
      <c r="L44" s="7">
        <v>6</v>
      </c>
      <c r="M44" s="7" t="s">
        <v>287</v>
      </c>
      <c r="N44" s="8">
        <v>4548</v>
      </c>
      <c r="O44" s="89">
        <v>0.02</v>
      </c>
      <c r="P44" s="10">
        <f t="shared" si="0"/>
        <v>91</v>
      </c>
      <c r="Q44" s="89">
        <v>5.0000000000000001E-3</v>
      </c>
      <c r="R44" s="10">
        <f t="shared" si="1"/>
        <v>23</v>
      </c>
      <c r="S44" s="89">
        <f t="shared" si="2"/>
        <v>2.5065963060686015E-2</v>
      </c>
      <c r="T44" s="10">
        <f t="shared" si="3"/>
        <v>114</v>
      </c>
      <c r="U44" s="10">
        <f t="shared" si="4"/>
        <v>4662</v>
      </c>
      <c r="V44" s="11">
        <v>4616</v>
      </c>
      <c r="W44" s="12">
        <f t="shared" si="5"/>
        <v>68</v>
      </c>
      <c r="X44" s="93">
        <f t="shared" si="6"/>
        <v>1.4999999999999999E-2</v>
      </c>
      <c r="Y44" s="94" t="str">
        <f t="shared" si="7"/>
        <v>0.00%-8.40%</v>
      </c>
      <c r="Z44" s="15"/>
      <c r="AA44" s="15"/>
      <c r="AB44" s="15"/>
      <c r="AC44" s="96"/>
      <c r="AD44" s="8">
        <f t="shared" si="8"/>
        <v>0</v>
      </c>
      <c r="AE44" s="17">
        <f t="shared" si="9"/>
        <v>4616</v>
      </c>
      <c r="AF44" s="18">
        <f t="shared" si="10"/>
        <v>68</v>
      </c>
      <c r="AG44" s="98">
        <f t="shared" si="11"/>
        <v>1.4951627088830355E-2</v>
      </c>
      <c r="AH44" s="20">
        <v>13.6</v>
      </c>
      <c r="AI44" s="20">
        <v>500</v>
      </c>
      <c r="AJ44" s="20"/>
      <c r="AK44" s="20">
        <v>688</v>
      </c>
      <c r="AL44" s="20">
        <f t="shared" si="12"/>
        <v>69465.600000000006</v>
      </c>
      <c r="AM44" s="7" t="e">
        <v>#N/A</v>
      </c>
      <c r="AN44" s="20"/>
      <c r="AO44" s="21"/>
      <c r="AP44" s="21"/>
      <c r="AQ44" s="5" t="s">
        <v>172</v>
      </c>
      <c r="AR44" s="5" t="s">
        <v>173</v>
      </c>
      <c r="AS44" s="5" t="s">
        <v>62</v>
      </c>
      <c r="AT44" s="20"/>
      <c r="AU44" s="21" t="s">
        <v>596</v>
      </c>
      <c r="AV44" s="21"/>
      <c r="AW44" s="21"/>
    </row>
    <row r="45" spans="1:49">
      <c r="A45" s="87" t="s">
        <v>562</v>
      </c>
      <c r="B45" s="5">
        <v>15000496</v>
      </c>
      <c r="C45" s="5" t="s">
        <v>585</v>
      </c>
      <c r="D45" s="5" t="s">
        <v>55</v>
      </c>
      <c r="E45" s="5" t="s">
        <v>67</v>
      </c>
      <c r="F45" s="5" t="s">
        <v>233</v>
      </c>
      <c r="G45" s="5" t="s">
        <v>234</v>
      </c>
      <c r="H45" s="6">
        <v>38845</v>
      </c>
      <c r="I45" s="5" t="s">
        <v>597</v>
      </c>
      <c r="J45" s="5" t="s">
        <v>598</v>
      </c>
      <c r="K45" s="5" t="s">
        <v>568</v>
      </c>
      <c r="L45" s="7">
        <v>6</v>
      </c>
      <c r="M45" s="7" t="s">
        <v>287</v>
      </c>
      <c r="N45" s="8">
        <v>7000</v>
      </c>
      <c r="O45" s="89">
        <v>0.02</v>
      </c>
      <c r="P45" s="10">
        <f t="shared" si="0"/>
        <v>140</v>
      </c>
      <c r="Q45" s="89">
        <v>5.0000000000000001E-3</v>
      </c>
      <c r="R45" s="10">
        <f t="shared" si="1"/>
        <v>35</v>
      </c>
      <c r="S45" s="89">
        <f t="shared" si="2"/>
        <v>2.5000000000000001E-2</v>
      </c>
      <c r="T45" s="10">
        <f t="shared" si="3"/>
        <v>175</v>
      </c>
      <c r="U45" s="10">
        <f t="shared" si="4"/>
        <v>7175</v>
      </c>
      <c r="V45" s="11">
        <v>7700</v>
      </c>
      <c r="W45" s="12">
        <f t="shared" si="5"/>
        <v>700</v>
      </c>
      <c r="X45" s="93">
        <f t="shared" si="6"/>
        <v>0.1</v>
      </c>
      <c r="Y45" s="94" t="str">
        <f t="shared" si="7"/>
        <v>0.00%-8.40%</v>
      </c>
      <c r="Z45" s="15"/>
      <c r="AA45" s="15"/>
      <c r="AB45" s="15"/>
      <c r="AC45" s="96"/>
      <c r="AD45" s="8">
        <f t="shared" si="8"/>
        <v>0</v>
      </c>
      <c r="AE45" s="17">
        <f t="shared" si="9"/>
        <v>7700</v>
      </c>
      <c r="AF45" s="18">
        <f t="shared" si="10"/>
        <v>700</v>
      </c>
      <c r="AG45" s="98">
        <f t="shared" si="11"/>
        <v>0.10000000000000009</v>
      </c>
      <c r="AH45" s="20">
        <v>13.6</v>
      </c>
      <c r="AI45" s="20">
        <v>450</v>
      </c>
      <c r="AJ45" s="20"/>
      <c r="AK45" s="20">
        <v>688</v>
      </c>
      <c r="AL45" s="20">
        <f t="shared" si="12"/>
        <v>110808</v>
      </c>
      <c r="AM45" s="7" t="s">
        <v>287</v>
      </c>
      <c r="AN45" s="20"/>
      <c r="AO45" s="21"/>
      <c r="AP45" s="21"/>
      <c r="AQ45" s="5" t="s">
        <v>172</v>
      </c>
      <c r="AR45" s="5" t="s">
        <v>173</v>
      </c>
      <c r="AS45" s="5" t="s">
        <v>62</v>
      </c>
      <c r="AT45" s="20"/>
      <c r="AU45" s="21" t="s">
        <v>571</v>
      </c>
      <c r="AV45" s="21" t="s">
        <v>580</v>
      </c>
      <c r="AW45" s="21"/>
    </row>
    <row r="46" spans="1:49">
      <c r="A46" s="87" t="s">
        <v>562</v>
      </c>
      <c r="B46" s="5">
        <v>15016412</v>
      </c>
      <c r="C46" s="5" t="s">
        <v>565</v>
      </c>
      <c r="D46" s="5" t="s">
        <v>55</v>
      </c>
      <c r="E46" s="5" t="s">
        <v>67</v>
      </c>
      <c r="F46" s="5" t="s">
        <v>183</v>
      </c>
      <c r="G46" s="5" t="s">
        <v>572</v>
      </c>
      <c r="H46" s="6">
        <v>42948</v>
      </c>
      <c r="I46" s="5" t="s">
        <v>575</v>
      </c>
      <c r="J46" s="5" t="s">
        <v>575</v>
      </c>
      <c r="K46" s="5" t="s">
        <v>568</v>
      </c>
      <c r="L46" s="7">
        <v>6</v>
      </c>
      <c r="M46" s="7" t="s">
        <v>287</v>
      </c>
      <c r="N46" s="8">
        <v>4869</v>
      </c>
      <c r="O46" s="89">
        <v>0.02</v>
      </c>
      <c r="P46" s="10">
        <f t="shared" si="0"/>
        <v>97</v>
      </c>
      <c r="Q46" s="89">
        <v>5.0000000000000001E-3</v>
      </c>
      <c r="R46" s="10">
        <f t="shared" si="1"/>
        <v>24</v>
      </c>
      <c r="S46" s="89">
        <f t="shared" si="2"/>
        <v>2.4851098788252209E-2</v>
      </c>
      <c r="T46" s="10">
        <f t="shared" si="3"/>
        <v>121</v>
      </c>
      <c r="U46" s="10">
        <f t="shared" si="4"/>
        <v>4990</v>
      </c>
      <c r="V46" s="11">
        <v>4942</v>
      </c>
      <c r="W46" s="12">
        <f t="shared" si="5"/>
        <v>73</v>
      </c>
      <c r="X46" s="93">
        <f t="shared" si="6"/>
        <v>1.4999999999999999E-2</v>
      </c>
      <c r="Y46" s="94" t="str">
        <f t="shared" si="7"/>
        <v>0.00%-8.40%</v>
      </c>
      <c r="Z46" s="15"/>
      <c r="AA46" s="15"/>
      <c r="AB46" s="15"/>
      <c r="AC46" s="96"/>
      <c r="AD46" s="8">
        <f t="shared" si="8"/>
        <v>0</v>
      </c>
      <c r="AE46" s="17">
        <f t="shared" si="9"/>
        <v>4942</v>
      </c>
      <c r="AF46" s="18">
        <f t="shared" si="10"/>
        <v>73</v>
      </c>
      <c r="AG46" s="98">
        <f t="shared" si="11"/>
        <v>1.4992811665639705E-2</v>
      </c>
      <c r="AH46" s="20">
        <v>13.6</v>
      </c>
      <c r="AI46" s="20">
        <v>450</v>
      </c>
      <c r="AJ46" s="20"/>
      <c r="AK46" s="20">
        <v>688</v>
      </c>
      <c r="AL46" s="20">
        <f t="shared" si="12"/>
        <v>73299.199999999997</v>
      </c>
      <c r="AM46" s="7" t="s">
        <v>287</v>
      </c>
      <c r="AN46" s="20"/>
      <c r="AO46" s="21"/>
      <c r="AP46" s="21"/>
      <c r="AQ46" s="5" t="s">
        <v>172</v>
      </c>
      <c r="AR46" s="5" t="s">
        <v>173</v>
      </c>
      <c r="AS46" s="5" t="s">
        <v>62</v>
      </c>
      <c r="AT46" s="20"/>
      <c r="AU46" s="21" t="s">
        <v>576</v>
      </c>
      <c r="AV46" s="21"/>
      <c r="AW46" s="21"/>
    </row>
    <row r="47" spans="1:49">
      <c r="A47" s="87" t="s">
        <v>562</v>
      </c>
      <c r="B47" s="5">
        <v>15018818</v>
      </c>
      <c r="C47" s="5" t="s">
        <v>565</v>
      </c>
      <c r="D47" s="5" t="s">
        <v>55</v>
      </c>
      <c r="E47" s="5" t="s">
        <v>67</v>
      </c>
      <c r="F47" s="5" t="s">
        <v>233</v>
      </c>
      <c r="G47" s="5" t="s">
        <v>566</v>
      </c>
      <c r="H47" s="6">
        <v>43124</v>
      </c>
      <c r="I47" s="5" t="s">
        <v>575</v>
      </c>
      <c r="J47" s="5" t="s">
        <v>599</v>
      </c>
      <c r="K47" s="5" t="s">
        <v>568</v>
      </c>
      <c r="L47" s="7">
        <v>6</v>
      </c>
      <c r="M47" s="7" t="s">
        <v>287</v>
      </c>
      <c r="N47" s="8">
        <v>4575</v>
      </c>
      <c r="O47" s="89">
        <v>0.02</v>
      </c>
      <c r="P47" s="10">
        <f t="shared" si="0"/>
        <v>92</v>
      </c>
      <c r="Q47" s="89">
        <v>5.0000000000000001E-3</v>
      </c>
      <c r="R47" s="10">
        <f t="shared" si="1"/>
        <v>23</v>
      </c>
      <c r="S47" s="89">
        <f t="shared" si="2"/>
        <v>2.5136612021857924E-2</v>
      </c>
      <c r="T47" s="10">
        <f t="shared" si="3"/>
        <v>115</v>
      </c>
      <c r="U47" s="10">
        <f t="shared" si="4"/>
        <v>4690</v>
      </c>
      <c r="V47" s="11">
        <v>4575</v>
      </c>
      <c r="W47" s="12">
        <f t="shared" si="5"/>
        <v>0</v>
      </c>
      <c r="X47" s="93">
        <f t="shared" si="6"/>
        <v>0</v>
      </c>
      <c r="Y47" s="94" t="str">
        <f t="shared" si="7"/>
        <v>0.00%-8.40%</v>
      </c>
      <c r="Z47" s="15"/>
      <c r="AA47" s="15"/>
      <c r="AB47" s="15"/>
      <c r="AC47" s="96"/>
      <c r="AD47" s="8">
        <f t="shared" si="8"/>
        <v>0</v>
      </c>
      <c r="AE47" s="17">
        <f t="shared" si="9"/>
        <v>4575</v>
      </c>
      <c r="AF47" s="18">
        <f t="shared" si="10"/>
        <v>0</v>
      </c>
      <c r="AG47" s="98">
        <f t="shared" si="11"/>
        <v>0</v>
      </c>
      <c r="AH47" s="20">
        <v>13.6</v>
      </c>
      <c r="AI47" s="20">
        <v>500</v>
      </c>
      <c r="AJ47" s="20"/>
      <c r="AK47" s="20">
        <v>688</v>
      </c>
      <c r="AL47" s="20">
        <f t="shared" si="12"/>
        <v>68908</v>
      </c>
      <c r="AM47" s="7" t="s">
        <v>287</v>
      </c>
      <c r="AN47" s="20" t="s">
        <v>588</v>
      </c>
      <c r="AO47" s="21"/>
      <c r="AP47" s="21" t="s">
        <v>577</v>
      </c>
      <c r="AQ47" s="5" t="s">
        <v>172</v>
      </c>
      <c r="AR47" s="5" t="s">
        <v>173</v>
      </c>
      <c r="AS47" s="5" t="s">
        <v>62</v>
      </c>
      <c r="AT47" s="20"/>
      <c r="AU47" s="21" t="s">
        <v>600</v>
      </c>
      <c r="AV47" s="21" t="s">
        <v>577</v>
      </c>
      <c r="AW47" s="21"/>
    </row>
    <row r="48" spans="1:49">
      <c r="A48" s="87" t="s">
        <v>562</v>
      </c>
      <c r="B48" s="5">
        <v>15002838</v>
      </c>
      <c r="C48" s="5" t="s">
        <v>565</v>
      </c>
      <c r="D48" s="5" t="s">
        <v>55</v>
      </c>
      <c r="E48" s="5" t="s">
        <v>67</v>
      </c>
      <c r="F48" s="5" t="s">
        <v>233</v>
      </c>
      <c r="G48" s="5" t="s">
        <v>566</v>
      </c>
      <c r="H48" s="6">
        <v>40057</v>
      </c>
      <c r="I48" s="5" t="s">
        <v>575</v>
      </c>
      <c r="J48" s="5" t="s">
        <v>575</v>
      </c>
      <c r="K48" s="5" t="s">
        <v>568</v>
      </c>
      <c r="L48" s="7">
        <v>6</v>
      </c>
      <c r="M48" s="7" t="s">
        <v>287</v>
      </c>
      <c r="N48" s="8">
        <v>4500</v>
      </c>
      <c r="O48" s="89">
        <v>0.02</v>
      </c>
      <c r="P48" s="10">
        <f t="shared" si="0"/>
        <v>90</v>
      </c>
      <c r="Q48" s="89">
        <v>5.0000000000000001E-3</v>
      </c>
      <c r="R48" s="10">
        <f t="shared" si="1"/>
        <v>23</v>
      </c>
      <c r="S48" s="89">
        <f t="shared" si="2"/>
        <v>2.5111111111111112E-2</v>
      </c>
      <c r="T48" s="10">
        <f t="shared" si="3"/>
        <v>113</v>
      </c>
      <c r="U48" s="10">
        <f t="shared" si="4"/>
        <v>4613</v>
      </c>
      <c r="V48" s="11">
        <v>4650</v>
      </c>
      <c r="W48" s="12">
        <f t="shared" si="5"/>
        <v>150</v>
      </c>
      <c r="X48" s="93">
        <f t="shared" si="6"/>
        <v>3.3300000000000003E-2</v>
      </c>
      <c r="Y48" s="94" t="str">
        <f t="shared" si="7"/>
        <v>0.00%-8.40%</v>
      </c>
      <c r="Z48" s="15"/>
      <c r="AA48" s="15"/>
      <c r="AB48" s="15"/>
      <c r="AC48" s="96"/>
      <c r="AD48" s="8">
        <f t="shared" si="8"/>
        <v>0</v>
      </c>
      <c r="AE48" s="17">
        <f t="shared" si="9"/>
        <v>4650</v>
      </c>
      <c r="AF48" s="18">
        <f t="shared" si="10"/>
        <v>150</v>
      </c>
      <c r="AG48" s="98">
        <f t="shared" si="11"/>
        <v>3.3333333333333437E-2</v>
      </c>
      <c r="AH48" s="20">
        <v>13.6</v>
      </c>
      <c r="AI48" s="20">
        <v>450</v>
      </c>
      <c r="AJ48" s="20"/>
      <c r="AK48" s="20">
        <v>688</v>
      </c>
      <c r="AL48" s="20">
        <f t="shared" si="12"/>
        <v>69328</v>
      </c>
      <c r="AM48" s="7" t="s">
        <v>287</v>
      </c>
      <c r="AN48" s="20"/>
      <c r="AO48" s="21"/>
      <c r="AP48" s="21"/>
      <c r="AQ48" s="5" t="s">
        <v>172</v>
      </c>
      <c r="AR48" s="5" t="s">
        <v>173</v>
      </c>
      <c r="AS48" s="5" t="s">
        <v>62</v>
      </c>
      <c r="AT48" s="20"/>
      <c r="AU48" s="21" t="s">
        <v>601</v>
      </c>
      <c r="AV48" s="21"/>
      <c r="AW48" s="21"/>
    </row>
    <row r="49" spans="1:49">
      <c r="A49" s="87" t="s">
        <v>562</v>
      </c>
      <c r="B49" s="5">
        <v>15021669</v>
      </c>
      <c r="C49" s="5" t="s">
        <v>565</v>
      </c>
      <c r="D49" s="5" t="s">
        <v>55</v>
      </c>
      <c r="E49" s="5" t="s">
        <v>67</v>
      </c>
      <c r="F49" s="5" t="s">
        <v>233</v>
      </c>
      <c r="G49" s="5" t="s">
        <v>566</v>
      </c>
      <c r="H49" s="6">
        <v>44621</v>
      </c>
      <c r="I49" s="5" t="s">
        <v>575</v>
      </c>
      <c r="J49" s="5" t="s">
        <v>575</v>
      </c>
      <c r="K49" s="5" t="s">
        <v>568</v>
      </c>
      <c r="L49" s="7">
        <v>6</v>
      </c>
      <c r="M49" s="7" t="s">
        <v>287</v>
      </c>
      <c r="N49" s="8">
        <v>4907</v>
      </c>
      <c r="O49" s="89">
        <v>0.02</v>
      </c>
      <c r="P49" s="10">
        <f t="shared" si="0"/>
        <v>98</v>
      </c>
      <c r="Q49" s="89">
        <v>5.0000000000000001E-3</v>
      </c>
      <c r="R49" s="10">
        <f t="shared" si="1"/>
        <v>25</v>
      </c>
      <c r="S49" s="89">
        <f t="shared" si="2"/>
        <v>2.5066231913592828E-2</v>
      </c>
      <c r="T49" s="10">
        <f t="shared" si="3"/>
        <v>123</v>
      </c>
      <c r="U49" s="10">
        <f t="shared" si="4"/>
        <v>5030</v>
      </c>
      <c r="V49" s="11">
        <v>4980</v>
      </c>
      <c r="W49" s="12">
        <f t="shared" si="5"/>
        <v>73</v>
      </c>
      <c r="X49" s="93">
        <f t="shared" si="6"/>
        <v>1.49E-2</v>
      </c>
      <c r="Y49" s="94" t="str">
        <f t="shared" si="7"/>
        <v>0.00%-8.40%</v>
      </c>
      <c r="Z49" s="15"/>
      <c r="AA49" s="15"/>
      <c r="AB49" s="15"/>
      <c r="AC49" s="96"/>
      <c r="AD49" s="8">
        <f t="shared" si="8"/>
        <v>0</v>
      </c>
      <c r="AE49" s="17">
        <f t="shared" si="9"/>
        <v>4980</v>
      </c>
      <c r="AF49" s="18">
        <f t="shared" si="10"/>
        <v>73</v>
      </c>
      <c r="AG49" s="98">
        <f t="shared" si="11"/>
        <v>1.4876706745465595E-2</v>
      </c>
      <c r="AH49" s="20">
        <v>13.6</v>
      </c>
      <c r="AI49" s="20">
        <v>450</v>
      </c>
      <c r="AJ49" s="20"/>
      <c r="AK49" s="20">
        <v>688</v>
      </c>
      <c r="AL49" s="20">
        <f t="shared" si="12"/>
        <v>73816</v>
      </c>
      <c r="AM49" s="7" t="s">
        <v>287</v>
      </c>
      <c r="AN49" s="20"/>
      <c r="AO49" s="21"/>
      <c r="AP49" s="21"/>
      <c r="AQ49" s="5" t="s">
        <v>172</v>
      </c>
      <c r="AR49" s="5" t="s">
        <v>173</v>
      </c>
      <c r="AS49" s="5" t="s">
        <v>62</v>
      </c>
      <c r="AT49" s="20"/>
      <c r="AU49" s="21" t="s">
        <v>576</v>
      </c>
      <c r="AV49" s="21"/>
      <c r="AW49" s="21"/>
    </row>
    <row r="50" spans="1:49">
      <c r="A50" s="87" t="s">
        <v>562</v>
      </c>
      <c r="B50" s="5">
        <v>15021412</v>
      </c>
      <c r="C50" s="5" t="s">
        <v>565</v>
      </c>
      <c r="D50" s="5" t="s">
        <v>55</v>
      </c>
      <c r="E50" s="5" t="s">
        <v>67</v>
      </c>
      <c r="F50" s="5" t="s">
        <v>233</v>
      </c>
      <c r="G50" s="5" t="s">
        <v>566</v>
      </c>
      <c r="H50" s="6">
        <v>44531</v>
      </c>
      <c r="I50" s="5" t="s">
        <v>575</v>
      </c>
      <c r="J50" s="5" t="s">
        <v>575</v>
      </c>
      <c r="K50" s="5" t="s">
        <v>568</v>
      </c>
      <c r="L50" s="7">
        <v>6</v>
      </c>
      <c r="M50" s="7" t="s">
        <v>287</v>
      </c>
      <c r="N50" s="8">
        <v>4821</v>
      </c>
      <c r="O50" s="89">
        <v>0.02</v>
      </c>
      <c r="P50" s="10">
        <f t="shared" si="0"/>
        <v>96</v>
      </c>
      <c r="Q50" s="89">
        <v>5.0000000000000001E-3</v>
      </c>
      <c r="R50" s="10">
        <f t="shared" si="1"/>
        <v>24</v>
      </c>
      <c r="S50" s="89">
        <f t="shared" si="2"/>
        <v>2.4891101431238332E-2</v>
      </c>
      <c r="T50" s="10">
        <f t="shared" si="3"/>
        <v>120</v>
      </c>
      <c r="U50" s="10">
        <f t="shared" si="4"/>
        <v>4941</v>
      </c>
      <c r="V50" s="11">
        <v>4950</v>
      </c>
      <c r="W50" s="12">
        <f t="shared" si="5"/>
        <v>129</v>
      </c>
      <c r="X50" s="93">
        <f t="shared" si="6"/>
        <v>2.6800000000000001E-2</v>
      </c>
      <c r="Y50" s="94" t="str">
        <f t="shared" si="7"/>
        <v>0.00%-8.40%</v>
      </c>
      <c r="Z50" s="15"/>
      <c r="AA50" s="15"/>
      <c r="AB50" s="15"/>
      <c r="AC50" s="96"/>
      <c r="AD50" s="8">
        <f t="shared" si="8"/>
        <v>0</v>
      </c>
      <c r="AE50" s="17">
        <f t="shared" si="9"/>
        <v>4950</v>
      </c>
      <c r="AF50" s="18">
        <f t="shared" si="10"/>
        <v>129</v>
      </c>
      <c r="AG50" s="98">
        <f t="shared" si="11"/>
        <v>2.6757934038581288E-2</v>
      </c>
      <c r="AH50" s="20">
        <v>13.6</v>
      </c>
      <c r="AI50" s="20">
        <v>450</v>
      </c>
      <c r="AJ50" s="20"/>
      <c r="AK50" s="20">
        <v>688</v>
      </c>
      <c r="AL50" s="20">
        <f t="shared" si="12"/>
        <v>73408</v>
      </c>
      <c r="AM50" s="7" t="s">
        <v>287</v>
      </c>
      <c r="AN50" s="20"/>
      <c r="AO50" s="21"/>
      <c r="AP50" s="21"/>
      <c r="AQ50" s="5" t="s">
        <v>172</v>
      </c>
      <c r="AR50" s="5" t="s">
        <v>173</v>
      </c>
      <c r="AS50" s="5" t="s">
        <v>62</v>
      </c>
      <c r="AT50" s="20"/>
      <c r="AU50" s="21" t="s">
        <v>601</v>
      </c>
      <c r="AV50" s="21"/>
      <c r="AW50" s="21"/>
    </row>
    <row r="51" spans="1:49">
      <c r="A51" s="87" t="s">
        <v>562</v>
      </c>
      <c r="B51" s="5">
        <v>15002932</v>
      </c>
      <c r="C51" s="5" t="s">
        <v>565</v>
      </c>
      <c r="D51" s="5" t="s">
        <v>55</v>
      </c>
      <c r="E51" s="5" t="s">
        <v>67</v>
      </c>
      <c r="F51" s="5" t="s">
        <v>233</v>
      </c>
      <c r="G51" s="5" t="s">
        <v>566</v>
      </c>
      <c r="H51" s="6">
        <v>41609</v>
      </c>
      <c r="I51" s="5" t="s">
        <v>575</v>
      </c>
      <c r="J51" s="5" t="s">
        <v>602</v>
      </c>
      <c r="K51" s="5" t="s">
        <v>568</v>
      </c>
      <c r="L51" s="7">
        <v>6</v>
      </c>
      <c r="M51" s="7" t="s">
        <v>287</v>
      </c>
      <c r="N51" s="8">
        <v>4856</v>
      </c>
      <c r="O51" s="89">
        <v>0.02</v>
      </c>
      <c r="P51" s="10">
        <f t="shared" si="0"/>
        <v>97</v>
      </c>
      <c r="Q51" s="89">
        <v>5.0000000000000001E-3</v>
      </c>
      <c r="R51" s="10">
        <f t="shared" si="1"/>
        <v>24</v>
      </c>
      <c r="S51" s="89">
        <f t="shared" si="2"/>
        <v>2.4917627677100495E-2</v>
      </c>
      <c r="T51" s="10">
        <f t="shared" si="3"/>
        <v>121</v>
      </c>
      <c r="U51" s="10">
        <f t="shared" si="4"/>
        <v>4977</v>
      </c>
      <c r="V51" s="11">
        <v>4929</v>
      </c>
      <c r="W51" s="12">
        <f t="shared" si="5"/>
        <v>73</v>
      </c>
      <c r="X51" s="93">
        <f t="shared" si="6"/>
        <v>1.4999999999999999E-2</v>
      </c>
      <c r="Y51" s="94" t="str">
        <f t="shared" si="7"/>
        <v>0.00%-8.40%</v>
      </c>
      <c r="Z51" s="15"/>
      <c r="AA51" s="15"/>
      <c r="AB51" s="15"/>
      <c r="AC51" s="96"/>
      <c r="AD51" s="8">
        <f t="shared" si="8"/>
        <v>0</v>
      </c>
      <c r="AE51" s="17">
        <f t="shared" si="9"/>
        <v>4929</v>
      </c>
      <c r="AF51" s="18">
        <f t="shared" si="10"/>
        <v>73</v>
      </c>
      <c r="AG51" s="98">
        <f t="shared" si="11"/>
        <v>1.5032948929159851E-2</v>
      </c>
      <c r="AH51" s="20">
        <v>13.6</v>
      </c>
      <c r="AI51" s="20">
        <v>450</v>
      </c>
      <c r="AJ51" s="20"/>
      <c r="AK51" s="20">
        <v>688</v>
      </c>
      <c r="AL51" s="20">
        <f t="shared" si="12"/>
        <v>73122.399999999994</v>
      </c>
      <c r="AM51" s="7" t="s">
        <v>287</v>
      </c>
      <c r="AN51" s="20"/>
      <c r="AO51" s="21"/>
      <c r="AP51" s="21"/>
      <c r="AQ51" s="5" t="s">
        <v>172</v>
      </c>
      <c r="AR51" s="5" t="s">
        <v>173</v>
      </c>
      <c r="AS51" s="5" t="s">
        <v>62</v>
      </c>
      <c r="AT51" s="20"/>
      <c r="AU51" s="21" t="s">
        <v>596</v>
      </c>
      <c r="AV51" s="21"/>
      <c r="AW51" s="21"/>
    </row>
    <row r="52" spans="1:49">
      <c r="A52" s="87" t="s">
        <v>562</v>
      </c>
      <c r="B52" s="5">
        <v>15017769</v>
      </c>
      <c r="C52" s="5" t="s">
        <v>565</v>
      </c>
      <c r="D52" s="5" t="s">
        <v>55</v>
      </c>
      <c r="E52" s="5" t="s">
        <v>67</v>
      </c>
      <c r="F52" s="5" t="s">
        <v>233</v>
      </c>
      <c r="G52" s="5" t="s">
        <v>566</v>
      </c>
      <c r="H52" s="6">
        <v>43040</v>
      </c>
      <c r="I52" s="5" t="s">
        <v>575</v>
      </c>
      <c r="J52" s="5" t="s">
        <v>575</v>
      </c>
      <c r="K52" s="5" t="s">
        <v>568</v>
      </c>
      <c r="L52" s="7">
        <v>6</v>
      </c>
      <c r="M52" s="7" t="s">
        <v>287</v>
      </c>
      <c r="N52" s="8">
        <v>4655</v>
      </c>
      <c r="O52" s="89">
        <v>0.02</v>
      </c>
      <c r="P52" s="10">
        <f t="shared" si="0"/>
        <v>93</v>
      </c>
      <c r="Q52" s="89">
        <v>5.0000000000000001E-3</v>
      </c>
      <c r="R52" s="10">
        <f t="shared" si="1"/>
        <v>23</v>
      </c>
      <c r="S52" s="89">
        <f t="shared" si="2"/>
        <v>2.4919441460794844E-2</v>
      </c>
      <c r="T52" s="10">
        <f t="shared" si="3"/>
        <v>116</v>
      </c>
      <c r="U52" s="10">
        <f t="shared" si="4"/>
        <v>4771</v>
      </c>
      <c r="V52" s="11">
        <v>4724</v>
      </c>
      <c r="W52" s="12">
        <f t="shared" si="5"/>
        <v>69</v>
      </c>
      <c r="X52" s="93">
        <f t="shared" si="6"/>
        <v>1.4800000000000001E-2</v>
      </c>
      <c r="Y52" s="94" t="str">
        <f t="shared" si="7"/>
        <v>0.00%-8.40%</v>
      </c>
      <c r="Z52" s="15"/>
      <c r="AA52" s="15"/>
      <c r="AB52" s="15"/>
      <c r="AC52" s="96"/>
      <c r="AD52" s="8">
        <f t="shared" si="8"/>
        <v>0</v>
      </c>
      <c r="AE52" s="17">
        <f t="shared" si="9"/>
        <v>4724</v>
      </c>
      <c r="AF52" s="18">
        <f t="shared" si="10"/>
        <v>69</v>
      </c>
      <c r="AG52" s="98">
        <f t="shared" si="11"/>
        <v>1.4822771213748753E-2</v>
      </c>
      <c r="AH52" s="20">
        <v>13.6</v>
      </c>
      <c r="AI52" s="20">
        <v>500</v>
      </c>
      <c r="AJ52" s="20"/>
      <c r="AK52" s="20">
        <v>688</v>
      </c>
      <c r="AL52" s="20">
        <f t="shared" si="12"/>
        <v>70934.399999999994</v>
      </c>
      <c r="AM52" s="7" t="s">
        <v>287</v>
      </c>
      <c r="AN52" s="20"/>
      <c r="AO52" s="21"/>
      <c r="AP52" s="21"/>
      <c r="AQ52" s="5" t="s">
        <v>172</v>
      </c>
      <c r="AR52" s="5" t="s">
        <v>173</v>
      </c>
      <c r="AS52" s="5" t="s">
        <v>62</v>
      </c>
      <c r="AT52" s="20"/>
      <c r="AU52" s="21" t="s">
        <v>576</v>
      </c>
      <c r="AV52" s="21"/>
      <c r="AW52" s="21"/>
    </row>
    <row r="53" spans="1:49">
      <c r="A53" s="87" t="s">
        <v>562</v>
      </c>
      <c r="B53" s="5">
        <v>15013282</v>
      </c>
      <c r="C53" s="5" t="s">
        <v>565</v>
      </c>
      <c r="D53" s="5" t="s">
        <v>55</v>
      </c>
      <c r="E53" s="5" t="s">
        <v>67</v>
      </c>
      <c r="F53" s="5" t="s">
        <v>233</v>
      </c>
      <c r="G53" s="5" t="s">
        <v>566</v>
      </c>
      <c r="H53" s="6">
        <v>41794</v>
      </c>
      <c r="I53" s="5" t="s">
        <v>575</v>
      </c>
      <c r="J53" s="5" t="s">
        <v>575</v>
      </c>
      <c r="K53" s="5" t="s">
        <v>568</v>
      </c>
      <c r="L53" s="7">
        <v>6</v>
      </c>
      <c r="M53" s="7" t="s">
        <v>287</v>
      </c>
      <c r="N53" s="8">
        <v>4514</v>
      </c>
      <c r="O53" s="89">
        <v>0.02</v>
      </c>
      <c r="P53" s="10">
        <f t="shared" si="0"/>
        <v>90</v>
      </c>
      <c r="Q53" s="89">
        <v>5.0000000000000001E-3</v>
      </c>
      <c r="R53" s="10">
        <f t="shared" si="1"/>
        <v>23</v>
      </c>
      <c r="S53" s="89">
        <f t="shared" si="2"/>
        <v>2.5033229951262739E-2</v>
      </c>
      <c r="T53" s="10">
        <f t="shared" si="3"/>
        <v>113</v>
      </c>
      <c r="U53" s="10">
        <f t="shared" si="4"/>
        <v>4627</v>
      </c>
      <c r="V53" s="11">
        <v>4582</v>
      </c>
      <c r="W53" s="12">
        <f t="shared" si="5"/>
        <v>68</v>
      </c>
      <c r="X53" s="93">
        <f t="shared" si="6"/>
        <v>1.5100000000000001E-2</v>
      </c>
      <c r="Y53" s="94" t="str">
        <f t="shared" si="7"/>
        <v>0.00%-8.40%</v>
      </c>
      <c r="Z53" s="15"/>
      <c r="AA53" s="15"/>
      <c r="AB53" s="15"/>
      <c r="AC53" s="96"/>
      <c r="AD53" s="8">
        <f t="shared" si="8"/>
        <v>0</v>
      </c>
      <c r="AE53" s="17">
        <f t="shared" si="9"/>
        <v>4582</v>
      </c>
      <c r="AF53" s="18">
        <f t="shared" si="10"/>
        <v>68</v>
      </c>
      <c r="AG53" s="98">
        <f t="shared" si="11"/>
        <v>1.5064244572441376E-2</v>
      </c>
      <c r="AH53" s="20">
        <v>13.6</v>
      </c>
      <c r="AI53" s="20">
        <v>450</v>
      </c>
      <c r="AJ53" s="20"/>
      <c r="AK53" s="20">
        <v>688</v>
      </c>
      <c r="AL53" s="20">
        <f t="shared" si="12"/>
        <v>68403.199999999997</v>
      </c>
      <c r="AM53" s="7" t="s">
        <v>287</v>
      </c>
      <c r="AN53" s="20"/>
      <c r="AO53" s="21"/>
      <c r="AP53" s="21"/>
      <c r="AQ53" s="5" t="s">
        <v>172</v>
      </c>
      <c r="AR53" s="5" t="s">
        <v>173</v>
      </c>
      <c r="AS53" s="5" t="s">
        <v>62</v>
      </c>
      <c r="AT53" s="20"/>
      <c r="AU53" s="21" t="s">
        <v>576</v>
      </c>
      <c r="AV53" s="21"/>
      <c r="AW53" s="21"/>
    </row>
    <row r="54" spans="1:49">
      <c r="A54" s="87" t="s">
        <v>562</v>
      </c>
      <c r="B54" s="5">
        <v>15018821</v>
      </c>
      <c r="C54" s="5" t="s">
        <v>565</v>
      </c>
      <c r="D54" s="5" t="s">
        <v>55</v>
      </c>
      <c r="E54" s="5" t="s">
        <v>67</v>
      </c>
      <c r="F54" s="5" t="s">
        <v>233</v>
      </c>
      <c r="G54" s="5" t="s">
        <v>566</v>
      </c>
      <c r="H54" s="6">
        <v>43124</v>
      </c>
      <c r="I54" s="5" t="s">
        <v>575</v>
      </c>
      <c r="J54" s="5" t="s">
        <v>575</v>
      </c>
      <c r="K54" s="5" t="s">
        <v>568</v>
      </c>
      <c r="L54" s="7">
        <v>6</v>
      </c>
      <c r="M54" s="7" t="s">
        <v>287</v>
      </c>
      <c r="N54" s="8">
        <v>4832</v>
      </c>
      <c r="O54" s="89">
        <v>0.02</v>
      </c>
      <c r="P54" s="10">
        <f t="shared" si="0"/>
        <v>97</v>
      </c>
      <c r="Q54" s="89">
        <v>5.0000000000000001E-3</v>
      </c>
      <c r="R54" s="10">
        <f t="shared" si="1"/>
        <v>24</v>
      </c>
      <c r="S54" s="89">
        <f t="shared" si="2"/>
        <v>2.5041390728476821E-2</v>
      </c>
      <c r="T54" s="10">
        <f t="shared" si="3"/>
        <v>121</v>
      </c>
      <c r="U54" s="10">
        <f t="shared" si="4"/>
        <v>4953</v>
      </c>
      <c r="V54" s="11">
        <v>4950</v>
      </c>
      <c r="W54" s="12">
        <f t="shared" si="5"/>
        <v>118</v>
      </c>
      <c r="X54" s="93">
        <f t="shared" si="6"/>
        <v>2.4400000000000002E-2</v>
      </c>
      <c r="Y54" s="94" t="str">
        <f t="shared" si="7"/>
        <v>0.00%-8.40%</v>
      </c>
      <c r="Z54" s="15"/>
      <c r="AA54" s="15"/>
      <c r="AB54" s="15"/>
      <c r="AC54" s="96"/>
      <c r="AD54" s="8">
        <f t="shared" si="8"/>
        <v>0</v>
      </c>
      <c r="AE54" s="17">
        <f t="shared" si="9"/>
        <v>4950</v>
      </c>
      <c r="AF54" s="18">
        <f t="shared" si="10"/>
        <v>118</v>
      </c>
      <c r="AG54" s="98">
        <f t="shared" si="11"/>
        <v>2.4420529801324475E-2</v>
      </c>
      <c r="AH54" s="20">
        <v>13.6</v>
      </c>
      <c r="AI54" s="20">
        <v>450</v>
      </c>
      <c r="AJ54" s="20"/>
      <c r="AK54" s="20">
        <v>688</v>
      </c>
      <c r="AL54" s="20">
        <f t="shared" si="12"/>
        <v>73408</v>
      </c>
      <c r="AM54" s="7" t="s">
        <v>287</v>
      </c>
      <c r="AN54" s="20"/>
      <c r="AO54" s="21"/>
      <c r="AP54" s="21"/>
      <c r="AQ54" s="5" t="s">
        <v>172</v>
      </c>
      <c r="AR54" s="5" t="s">
        <v>173</v>
      </c>
      <c r="AS54" s="5" t="s">
        <v>62</v>
      </c>
      <c r="AT54" s="20"/>
      <c r="AU54" s="21" t="s">
        <v>601</v>
      </c>
      <c r="AV54" s="21"/>
      <c r="AW54" s="21"/>
    </row>
    <row r="55" spans="1:49">
      <c r="A55" s="87" t="s">
        <v>562</v>
      </c>
      <c r="B55" s="5">
        <v>15012989</v>
      </c>
      <c r="C55" s="5" t="s">
        <v>565</v>
      </c>
      <c r="D55" s="5" t="s">
        <v>55</v>
      </c>
      <c r="E55" s="5" t="s">
        <v>67</v>
      </c>
      <c r="F55" s="5" t="s">
        <v>233</v>
      </c>
      <c r="G55" s="5" t="s">
        <v>566</v>
      </c>
      <c r="H55" s="6">
        <v>41752</v>
      </c>
      <c r="I55" s="5" t="s">
        <v>575</v>
      </c>
      <c r="J55" s="5" t="s">
        <v>575</v>
      </c>
      <c r="K55" s="5" t="s">
        <v>568</v>
      </c>
      <c r="L55" s="7">
        <v>6</v>
      </c>
      <c r="M55" s="7" t="s">
        <v>287</v>
      </c>
      <c r="N55" s="8">
        <v>4781</v>
      </c>
      <c r="O55" s="89">
        <v>0.02</v>
      </c>
      <c r="P55" s="10">
        <f t="shared" si="0"/>
        <v>96</v>
      </c>
      <c r="Q55" s="89">
        <v>5.0000000000000001E-3</v>
      </c>
      <c r="R55" s="10">
        <f t="shared" si="1"/>
        <v>24</v>
      </c>
      <c r="S55" s="89">
        <f t="shared" si="2"/>
        <v>2.5099351600083666E-2</v>
      </c>
      <c r="T55" s="10">
        <f t="shared" si="3"/>
        <v>120</v>
      </c>
      <c r="U55" s="10">
        <f t="shared" si="4"/>
        <v>4901</v>
      </c>
      <c r="V55" s="11">
        <v>4900</v>
      </c>
      <c r="W55" s="12">
        <f t="shared" si="5"/>
        <v>119</v>
      </c>
      <c r="X55" s="93">
        <f t="shared" si="6"/>
        <v>2.4899999999999999E-2</v>
      </c>
      <c r="Y55" s="94" t="str">
        <f t="shared" si="7"/>
        <v>0.00%-8.40%</v>
      </c>
      <c r="Z55" s="15"/>
      <c r="AA55" s="15"/>
      <c r="AB55" s="15"/>
      <c r="AC55" s="96"/>
      <c r="AD55" s="8">
        <f t="shared" si="8"/>
        <v>0</v>
      </c>
      <c r="AE55" s="17">
        <f t="shared" si="9"/>
        <v>4900</v>
      </c>
      <c r="AF55" s="18">
        <f t="shared" si="10"/>
        <v>119</v>
      </c>
      <c r="AG55" s="98">
        <f t="shared" si="11"/>
        <v>2.4890190336749551E-2</v>
      </c>
      <c r="AH55" s="20">
        <v>13.6</v>
      </c>
      <c r="AI55" s="20">
        <v>450</v>
      </c>
      <c r="AJ55" s="20"/>
      <c r="AK55" s="20">
        <v>688</v>
      </c>
      <c r="AL55" s="20">
        <f t="shared" si="12"/>
        <v>72728</v>
      </c>
      <c r="AM55" s="7" t="s">
        <v>287</v>
      </c>
      <c r="AN55" s="20"/>
      <c r="AO55" s="21"/>
      <c r="AP55" s="21"/>
      <c r="AQ55" s="5" t="s">
        <v>172</v>
      </c>
      <c r="AR55" s="5" t="s">
        <v>173</v>
      </c>
      <c r="AS55" s="5" t="s">
        <v>62</v>
      </c>
      <c r="AT55" s="20"/>
      <c r="AU55" s="21" t="s">
        <v>601</v>
      </c>
      <c r="AV55" s="21"/>
      <c r="AW55" s="21"/>
    </row>
    <row r="56" spans="1:49">
      <c r="A56" s="87" t="s">
        <v>562</v>
      </c>
      <c r="B56" s="5">
        <v>15018830</v>
      </c>
      <c r="C56" s="5" t="s">
        <v>565</v>
      </c>
      <c r="D56" s="5" t="s">
        <v>55</v>
      </c>
      <c r="E56" s="5" t="s">
        <v>67</v>
      </c>
      <c r="F56" s="5" t="s">
        <v>233</v>
      </c>
      <c r="G56" s="5" t="s">
        <v>566</v>
      </c>
      <c r="H56" s="6">
        <v>43252</v>
      </c>
      <c r="I56" s="5" t="s">
        <v>575</v>
      </c>
      <c r="J56" s="5" t="s">
        <v>599</v>
      </c>
      <c r="K56" s="5" t="s">
        <v>568</v>
      </c>
      <c r="L56" s="7">
        <v>6</v>
      </c>
      <c r="M56" s="7" t="s">
        <v>287</v>
      </c>
      <c r="N56" s="8">
        <v>4580</v>
      </c>
      <c r="O56" s="89">
        <v>0.02</v>
      </c>
      <c r="P56" s="10">
        <f t="shared" si="0"/>
        <v>92</v>
      </c>
      <c r="Q56" s="89">
        <v>5.0000000000000001E-3</v>
      </c>
      <c r="R56" s="10">
        <f t="shared" si="1"/>
        <v>23</v>
      </c>
      <c r="S56" s="89">
        <f t="shared" si="2"/>
        <v>2.5109170305676855E-2</v>
      </c>
      <c r="T56" s="10">
        <f t="shared" si="3"/>
        <v>115</v>
      </c>
      <c r="U56" s="10">
        <f t="shared" si="4"/>
        <v>4695</v>
      </c>
      <c r="V56" s="11">
        <v>4648</v>
      </c>
      <c r="W56" s="12">
        <f t="shared" si="5"/>
        <v>68</v>
      </c>
      <c r="X56" s="93">
        <f t="shared" si="6"/>
        <v>1.4800000000000001E-2</v>
      </c>
      <c r="Y56" s="94" t="str">
        <f t="shared" si="7"/>
        <v>0.00%-8.40%</v>
      </c>
      <c r="Z56" s="15"/>
      <c r="AA56" s="15"/>
      <c r="AB56" s="15"/>
      <c r="AC56" s="96"/>
      <c r="AD56" s="8">
        <f t="shared" si="8"/>
        <v>0</v>
      </c>
      <c r="AE56" s="17">
        <f t="shared" si="9"/>
        <v>4648</v>
      </c>
      <c r="AF56" s="18">
        <f t="shared" si="10"/>
        <v>68</v>
      </c>
      <c r="AG56" s="98">
        <f t="shared" si="11"/>
        <v>1.4847161572052459E-2</v>
      </c>
      <c r="AH56" s="20">
        <v>13.6</v>
      </c>
      <c r="AI56" s="20">
        <v>560</v>
      </c>
      <c r="AJ56" s="20"/>
      <c r="AK56" s="20">
        <v>688</v>
      </c>
      <c r="AL56" s="20">
        <f t="shared" si="12"/>
        <v>70620.799999999988</v>
      </c>
      <c r="AM56" s="7" t="s">
        <v>287</v>
      </c>
      <c r="AN56" s="20"/>
      <c r="AO56" s="21"/>
      <c r="AP56" s="21"/>
      <c r="AQ56" s="5" t="s">
        <v>172</v>
      </c>
      <c r="AR56" s="5" t="s">
        <v>173</v>
      </c>
      <c r="AS56" s="5" t="s">
        <v>62</v>
      </c>
      <c r="AT56" s="20"/>
      <c r="AU56" s="21" t="s">
        <v>576</v>
      </c>
      <c r="AV56" s="21"/>
      <c r="AW56" s="21"/>
    </row>
    <row r="57" spans="1:49">
      <c r="A57" s="87" t="s">
        <v>562</v>
      </c>
      <c r="B57" s="5">
        <v>15017148</v>
      </c>
      <c r="C57" s="5" t="s">
        <v>565</v>
      </c>
      <c r="D57" s="5" t="s">
        <v>55</v>
      </c>
      <c r="E57" s="5" t="s">
        <v>67</v>
      </c>
      <c r="F57" s="5" t="s">
        <v>233</v>
      </c>
      <c r="G57" s="5" t="s">
        <v>566</v>
      </c>
      <c r="H57" s="6">
        <v>43040</v>
      </c>
      <c r="I57" s="5" t="s">
        <v>575</v>
      </c>
      <c r="J57" s="5" t="s">
        <v>575</v>
      </c>
      <c r="K57" s="5" t="s">
        <v>568</v>
      </c>
      <c r="L57" s="7">
        <v>6</v>
      </c>
      <c r="M57" s="7" t="s">
        <v>287</v>
      </c>
      <c r="N57" s="8">
        <v>4500</v>
      </c>
      <c r="O57" s="89">
        <v>0.02</v>
      </c>
      <c r="P57" s="10">
        <f t="shared" si="0"/>
        <v>90</v>
      </c>
      <c r="Q57" s="89">
        <v>5.0000000000000001E-3</v>
      </c>
      <c r="R57" s="10">
        <f t="shared" si="1"/>
        <v>23</v>
      </c>
      <c r="S57" s="89">
        <f t="shared" si="2"/>
        <v>2.5111111111111112E-2</v>
      </c>
      <c r="T57" s="10">
        <f t="shared" si="3"/>
        <v>113</v>
      </c>
      <c r="U57" s="10">
        <f t="shared" si="4"/>
        <v>4613</v>
      </c>
      <c r="V57" s="11">
        <v>4650</v>
      </c>
      <c r="W57" s="12">
        <f t="shared" si="5"/>
        <v>150</v>
      </c>
      <c r="X57" s="93">
        <f t="shared" si="6"/>
        <v>3.3300000000000003E-2</v>
      </c>
      <c r="Y57" s="94" t="str">
        <f t="shared" si="7"/>
        <v>0.00%-8.40%</v>
      </c>
      <c r="Z57" s="15"/>
      <c r="AA57" s="15"/>
      <c r="AB57" s="15"/>
      <c r="AC57" s="96"/>
      <c r="AD57" s="8">
        <f t="shared" si="8"/>
        <v>0</v>
      </c>
      <c r="AE57" s="17">
        <f t="shared" si="9"/>
        <v>4650</v>
      </c>
      <c r="AF57" s="18">
        <f t="shared" si="10"/>
        <v>150</v>
      </c>
      <c r="AG57" s="98">
        <f t="shared" si="11"/>
        <v>3.3333333333333437E-2</v>
      </c>
      <c r="AH57" s="20">
        <v>13.6</v>
      </c>
      <c r="AI57" s="20">
        <v>450</v>
      </c>
      <c r="AJ57" s="20"/>
      <c r="AK57" s="20">
        <v>688</v>
      </c>
      <c r="AL57" s="20">
        <f t="shared" si="12"/>
        <v>69328</v>
      </c>
      <c r="AM57" s="7" t="s">
        <v>287</v>
      </c>
      <c r="AN57" s="20"/>
      <c r="AO57" s="21"/>
      <c r="AP57" s="21"/>
      <c r="AQ57" s="5" t="s">
        <v>172</v>
      </c>
      <c r="AR57" s="5" t="s">
        <v>173</v>
      </c>
      <c r="AS57" s="5" t="s">
        <v>62</v>
      </c>
      <c r="AT57" s="20"/>
      <c r="AU57" s="21" t="s">
        <v>601</v>
      </c>
      <c r="AV57" s="21"/>
      <c r="AW57" s="21"/>
    </row>
    <row r="58" spans="1:49">
      <c r="A58" s="87" t="s">
        <v>562</v>
      </c>
      <c r="B58" s="5">
        <v>15005815</v>
      </c>
      <c r="C58" s="5" t="s">
        <v>565</v>
      </c>
      <c r="D58" s="5" t="s">
        <v>55</v>
      </c>
      <c r="E58" s="5" t="s">
        <v>67</v>
      </c>
      <c r="F58" s="5" t="s">
        <v>183</v>
      </c>
      <c r="G58" s="5" t="s">
        <v>603</v>
      </c>
      <c r="H58" s="6">
        <v>40653</v>
      </c>
      <c r="I58" s="5" t="s">
        <v>575</v>
      </c>
      <c r="J58" s="5" t="s">
        <v>575</v>
      </c>
      <c r="K58" s="5" t="s">
        <v>568</v>
      </c>
      <c r="L58" s="7">
        <v>6</v>
      </c>
      <c r="M58" s="7" t="s">
        <v>287</v>
      </c>
      <c r="N58" s="8">
        <v>4514</v>
      </c>
      <c r="O58" s="89">
        <v>0.02</v>
      </c>
      <c r="P58" s="10">
        <f t="shared" si="0"/>
        <v>90</v>
      </c>
      <c r="Q58" s="89">
        <v>5.0000000000000001E-3</v>
      </c>
      <c r="R58" s="10">
        <f t="shared" si="1"/>
        <v>23</v>
      </c>
      <c r="S58" s="89">
        <f t="shared" si="2"/>
        <v>2.5033229951262739E-2</v>
      </c>
      <c r="T58" s="10">
        <f t="shared" si="3"/>
        <v>113</v>
      </c>
      <c r="U58" s="10">
        <f t="shared" si="4"/>
        <v>4627</v>
      </c>
      <c r="V58" s="11">
        <v>4582</v>
      </c>
      <c r="W58" s="12">
        <f t="shared" si="5"/>
        <v>68</v>
      </c>
      <c r="X58" s="93">
        <f t="shared" si="6"/>
        <v>1.5100000000000001E-2</v>
      </c>
      <c r="Y58" s="94" t="str">
        <f t="shared" si="7"/>
        <v>0.00%-8.40%</v>
      </c>
      <c r="Z58" s="15"/>
      <c r="AA58" s="15"/>
      <c r="AB58" s="15"/>
      <c r="AC58" s="96"/>
      <c r="AD58" s="8">
        <f t="shared" si="8"/>
        <v>0</v>
      </c>
      <c r="AE58" s="17">
        <f t="shared" si="9"/>
        <v>4582</v>
      </c>
      <c r="AF58" s="18">
        <f t="shared" si="10"/>
        <v>68</v>
      </c>
      <c r="AG58" s="98">
        <f t="shared" si="11"/>
        <v>1.5064244572441376E-2</v>
      </c>
      <c r="AH58" s="20">
        <v>13.6</v>
      </c>
      <c r="AI58" s="20">
        <v>450</v>
      </c>
      <c r="AJ58" s="20"/>
      <c r="AK58" s="20">
        <v>688</v>
      </c>
      <c r="AL58" s="20">
        <f t="shared" si="12"/>
        <v>68403.199999999997</v>
      </c>
      <c r="AM58" s="7" t="s">
        <v>287</v>
      </c>
      <c r="AN58" s="20"/>
      <c r="AO58" s="21"/>
      <c r="AP58" s="21"/>
      <c r="AQ58" s="5" t="s">
        <v>172</v>
      </c>
      <c r="AR58" s="5" t="s">
        <v>173</v>
      </c>
      <c r="AS58" s="5" t="s">
        <v>62</v>
      </c>
      <c r="AT58" s="20"/>
      <c r="AU58" s="21" t="s">
        <v>576</v>
      </c>
      <c r="AV58" s="21"/>
      <c r="AW58" s="21"/>
    </row>
    <row r="59" spans="1:49">
      <c r="A59" s="87" t="s">
        <v>562</v>
      </c>
      <c r="B59" s="5">
        <v>15012299</v>
      </c>
      <c r="C59" s="5" t="s">
        <v>565</v>
      </c>
      <c r="D59" s="5" t="s">
        <v>55</v>
      </c>
      <c r="E59" s="5" t="s">
        <v>67</v>
      </c>
      <c r="F59" s="5" t="s">
        <v>233</v>
      </c>
      <c r="G59" s="5" t="s">
        <v>566</v>
      </c>
      <c r="H59" s="6">
        <v>41591</v>
      </c>
      <c r="I59" s="5" t="s">
        <v>575</v>
      </c>
      <c r="J59" s="5" t="s">
        <v>575</v>
      </c>
      <c r="K59" s="5" t="s">
        <v>568</v>
      </c>
      <c r="L59" s="7">
        <v>6</v>
      </c>
      <c r="M59" s="7" t="s">
        <v>287</v>
      </c>
      <c r="N59" s="8">
        <v>4570</v>
      </c>
      <c r="O59" s="89">
        <v>0.02</v>
      </c>
      <c r="P59" s="10">
        <f t="shared" si="0"/>
        <v>91</v>
      </c>
      <c r="Q59" s="89">
        <v>5.0000000000000001E-3</v>
      </c>
      <c r="R59" s="10">
        <f t="shared" si="1"/>
        <v>23</v>
      </c>
      <c r="S59" s="89">
        <f t="shared" si="2"/>
        <v>2.4945295404814005E-2</v>
      </c>
      <c r="T59" s="10">
        <f t="shared" si="3"/>
        <v>114</v>
      </c>
      <c r="U59" s="10">
        <f t="shared" si="4"/>
        <v>4684</v>
      </c>
      <c r="V59" s="11">
        <v>4639</v>
      </c>
      <c r="W59" s="12">
        <f t="shared" si="5"/>
        <v>69</v>
      </c>
      <c r="X59" s="93">
        <f t="shared" si="6"/>
        <v>1.5100000000000001E-2</v>
      </c>
      <c r="Y59" s="94" t="str">
        <f t="shared" si="7"/>
        <v>0.00%-8.40%</v>
      </c>
      <c r="Z59" s="15"/>
      <c r="AA59" s="15"/>
      <c r="AB59" s="15"/>
      <c r="AC59" s="96"/>
      <c r="AD59" s="8">
        <f t="shared" si="8"/>
        <v>0</v>
      </c>
      <c r="AE59" s="17">
        <f t="shared" si="9"/>
        <v>4639</v>
      </c>
      <c r="AF59" s="18">
        <f t="shared" si="10"/>
        <v>69</v>
      </c>
      <c r="AG59" s="98">
        <f t="shared" si="11"/>
        <v>1.5098468271334875E-2</v>
      </c>
      <c r="AH59" s="20">
        <v>13.6</v>
      </c>
      <c r="AI59" s="20">
        <v>650</v>
      </c>
      <c r="AJ59" s="20"/>
      <c r="AK59" s="20">
        <v>688</v>
      </c>
      <c r="AL59" s="20">
        <f t="shared" si="12"/>
        <v>71578.399999999994</v>
      </c>
      <c r="AM59" s="7" t="s">
        <v>287</v>
      </c>
      <c r="AN59" s="20"/>
      <c r="AO59" s="21"/>
      <c r="AP59" s="21"/>
      <c r="AQ59" s="5" t="s">
        <v>172</v>
      </c>
      <c r="AR59" s="5" t="s">
        <v>173</v>
      </c>
      <c r="AS59" s="5" t="s">
        <v>62</v>
      </c>
      <c r="AT59" s="20"/>
      <c r="AU59" s="21" t="s">
        <v>576</v>
      </c>
      <c r="AV59" s="21"/>
      <c r="AW59" s="21"/>
    </row>
    <row r="60" spans="1:49">
      <c r="A60" s="87" t="s">
        <v>562</v>
      </c>
      <c r="B60" s="5">
        <v>15013078</v>
      </c>
      <c r="C60" s="5" t="s">
        <v>565</v>
      </c>
      <c r="D60" s="5" t="s">
        <v>55</v>
      </c>
      <c r="E60" s="5" t="s">
        <v>67</v>
      </c>
      <c r="F60" s="5" t="s">
        <v>233</v>
      </c>
      <c r="G60" s="5" t="s">
        <v>566</v>
      </c>
      <c r="H60" s="6">
        <v>41766</v>
      </c>
      <c r="I60" s="5" t="s">
        <v>575</v>
      </c>
      <c r="J60" s="5" t="s">
        <v>575</v>
      </c>
      <c r="K60" s="5" t="s">
        <v>568</v>
      </c>
      <c r="L60" s="7">
        <v>6</v>
      </c>
      <c r="M60" s="7" t="s">
        <v>287</v>
      </c>
      <c r="N60" s="8">
        <v>4390</v>
      </c>
      <c r="O60" s="89">
        <v>0.02</v>
      </c>
      <c r="P60" s="10">
        <f t="shared" si="0"/>
        <v>88</v>
      </c>
      <c r="Q60" s="89">
        <v>5.0000000000000001E-3</v>
      </c>
      <c r="R60" s="10">
        <f t="shared" si="1"/>
        <v>22</v>
      </c>
      <c r="S60" s="89">
        <f t="shared" si="2"/>
        <v>2.5056947608200455E-2</v>
      </c>
      <c r="T60" s="10">
        <f t="shared" si="3"/>
        <v>110</v>
      </c>
      <c r="U60" s="10">
        <f t="shared" si="4"/>
        <v>4500</v>
      </c>
      <c r="V60" s="11">
        <v>4455</v>
      </c>
      <c r="W60" s="12">
        <f t="shared" si="5"/>
        <v>65</v>
      </c>
      <c r="X60" s="93">
        <f t="shared" si="6"/>
        <v>1.4800000000000001E-2</v>
      </c>
      <c r="Y60" s="94" t="str">
        <f t="shared" si="7"/>
        <v>0.00%-8.40%</v>
      </c>
      <c r="Z60" s="15"/>
      <c r="AA60" s="15"/>
      <c r="AB60" s="15"/>
      <c r="AC60" s="96"/>
      <c r="AD60" s="8">
        <f t="shared" si="8"/>
        <v>0</v>
      </c>
      <c r="AE60" s="17">
        <f t="shared" si="9"/>
        <v>4455</v>
      </c>
      <c r="AF60" s="18">
        <f t="shared" si="10"/>
        <v>65</v>
      </c>
      <c r="AG60" s="98">
        <f t="shared" si="11"/>
        <v>1.4806378132118381E-2</v>
      </c>
      <c r="AH60" s="20">
        <v>13.6</v>
      </c>
      <c r="AI60" s="20">
        <v>500</v>
      </c>
      <c r="AJ60" s="20"/>
      <c r="AK60" s="20">
        <v>688</v>
      </c>
      <c r="AL60" s="20">
        <f t="shared" si="12"/>
        <v>67276</v>
      </c>
      <c r="AM60" s="7" t="s">
        <v>287</v>
      </c>
      <c r="AN60" s="20"/>
      <c r="AO60" s="21"/>
      <c r="AP60" s="21"/>
      <c r="AQ60" s="5" t="s">
        <v>172</v>
      </c>
      <c r="AR60" s="5" t="s">
        <v>173</v>
      </c>
      <c r="AS60" s="5" t="s">
        <v>62</v>
      </c>
      <c r="AT60" s="20"/>
      <c r="AU60" s="21" t="s">
        <v>576</v>
      </c>
      <c r="AV60" s="21"/>
      <c r="AW60" s="21"/>
    </row>
    <row r="61" spans="1:49">
      <c r="A61" s="87" t="s">
        <v>562</v>
      </c>
      <c r="B61" s="5">
        <v>15004206</v>
      </c>
      <c r="C61" s="5" t="s">
        <v>565</v>
      </c>
      <c r="D61" s="5" t="s">
        <v>55</v>
      </c>
      <c r="E61" s="5" t="s">
        <v>67</v>
      </c>
      <c r="F61" s="5" t="s">
        <v>233</v>
      </c>
      <c r="G61" s="5" t="s">
        <v>566</v>
      </c>
      <c r="H61" s="6">
        <v>40544</v>
      </c>
      <c r="I61" s="5" t="s">
        <v>575</v>
      </c>
      <c r="J61" s="5" t="s">
        <v>575</v>
      </c>
      <c r="K61" s="5" t="s">
        <v>568</v>
      </c>
      <c r="L61" s="7">
        <v>6</v>
      </c>
      <c r="M61" s="7" t="s">
        <v>287</v>
      </c>
      <c r="N61" s="8">
        <v>4661</v>
      </c>
      <c r="O61" s="89">
        <v>0.02</v>
      </c>
      <c r="P61" s="10">
        <f t="shared" si="0"/>
        <v>93</v>
      </c>
      <c r="Q61" s="89">
        <v>5.0000000000000001E-3</v>
      </c>
      <c r="R61" s="10">
        <f t="shared" si="1"/>
        <v>23</v>
      </c>
      <c r="S61" s="89">
        <f t="shared" si="2"/>
        <v>2.4887363226775368E-2</v>
      </c>
      <c r="T61" s="10">
        <f t="shared" si="3"/>
        <v>116</v>
      </c>
      <c r="U61" s="10">
        <f t="shared" si="4"/>
        <v>4777</v>
      </c>
      <c r="V61" s="11">
        <v>4731</v>
      </c>
      <c r="W61" s="12">
        <f t="shared" si="5"/>
        <v>70</v>
      </c>
      <c r="X61" s="93">
        <f t="shared" si="6"/>
        <v>1.4999999999999999E-2</v>
      </c>
      <c r="Y61" s="94" t="str">
        <f t="shared" si="7"/>
        <v>0.00%-8.40%</v>
      </c>
      <c r="Z61" s="15"/>
      <c r="AA61" s="15"/>
      <c r="AB61" s="15"/>
      <c r="AC61" s="96"/>
      <c r="AD61" s="8">
        <f t="shared" si="8"/>
        <v>0</v>
      </c>
      <c r="AE61" s="17">
        <f t="shared" si="9"/>
        <v>4731</v>
      </c>
      <c r="AF61" s="18">
        <f t="shared" si="10"/>
        <v>70</v>
      </c>
      <c r="AG61" s="98">
        <f t="shared" si="11"/>
        <v>1.5018236429950704E-2</v>
      </c>
      <c r="AH61" s="20">
        <v>13.6</v>
      </c>
      <c r="AI61" s="20">
        <v>500</v>
      </c>
      <c r="AJ61" s="20"/>
      <c r="AK61" s="20">
        <v>688</v>
      </c>
      <c r="AL61" s="20">
        <f t="shared" si="12"/>
        <v>71029.600000000006</v>
      </c>
      <c r="AM61" s="7" t="s">
        <v>287</v>
      </c>
      <c r="AN61" s="20"/>
      <c r="AO61" s="21"/>
      <c r="AP61" s="21"/>
      <c r="AQ61" s="5" t="s">
        <v>172</v>
      </c>
      <c r="AR61" s="5" t="s">
        <v>173</v>
      </c>
      <c r="AS61" s="5" t="s">
        <v>62</v>
      </c>
      <c r="AT61" s="20"/>
      <c r="AU61" s="21" t="s">
        <v>576</v>
      </c>
      <c r="AV61" s="21"/>
      <c r="AW61" s="21"/>
    </row>
    <row r="62" spans="1:49">
      <c r="A62" s="87" t="s">
        <v>562</v>
      </c>
      <c r="B62" s="5">
        <v>15010265</v>
      </c>
      <c r="C62" s="5" t="s">
        <v>565</v>
      </c>
      <c r="D62" s="5" t="s">
        <v>55</v>
      </c>
      <c r="E62" s="5" t="s">
        <v>67</v>
      </c>
      <c r="F62" s="5" t="s">
        <v>233</v>
      </c>
      <c r="G62" s="5" t="s">
        <v>566</v>
      </c>
      <c r="H62" s="6">
        <v>41821</v>
      </c>
      <c r="I62" s="5" t="s">
        <v>575</v>
      </c>
      <c r="J62" s="5" t="s">
        <v>575</v>
      </c>
      <c r="K62" s="5" t="s">
        <v>568</v>
      </c>
      <c r="L62" s="7">
        <v>6</v>
      </c>
      <c r="M62" s="7" t="s">
        <v>287</v>
      </c>
      <c r="N62" s="8">
        <v>4500</v>
      </c>
      <c r="O62" s="89">
        <v>0.02</v>
      </c>
      <c r="P62" s="10">
        <f t="shared" si="0"/>
        <v>90</v>
      </c>
      <c r="Q62" s="89">
        <v>5.0000000000000001E-3</v>
      </c>
      <c r="R62" s="10">
        <f t="shared" si="1"/>
        <v>23</v>
      </c>
      <c r="S62" s="89">
        <f t="shared" si="2"/>
        <v>2.5111111111111112E-2</v>
      </c>
      <c r="T62" s="10">
        <f t="shared" si="3"/>
        <v>113</v>
      </c>
      <c r="U62" s="10">
        <f t="shared" si="4"/>
        <v>4613</v>
      </c>
      <c r="V62" s="11">
        <v>4750</v>
      </c>
      <c r="W62" s="12">
        <f t="shared" si="5"/>
        <v>250</v>
      </c>
      <c r="X62" s="93">
        <f t="shared" si="6"/>
        <v>5.5599999999999997E-2</v>
      </c>
      <c r="Y62" s="94" t="str">
        <f t="shared" si="7"/>
        <v>0.00%-8.40%</v>
      </c>
      <c r="Z62" s="15"/>
      <c r="AA62" s="15"/>
      <c r="AB62" s="15"/>
      <c r="AC62" s="96"/>
      <c r="AD62" s="8">
        <f t="shared" si="8"/>
        <v>0</v>
      </c>
      <c r="AE62" s="17">
        <f t="shared" si="9"/>
        <v>4750</v>
      </c>
      <c r="AF62" s="18">
        <f t="shared" si="10"/>
        <v>250</v>
      </c>
      <c r="AG62" s="98">
        <f t="shared" si="11"/>
        <v>5.555555555555558E-2</v>
      </c>
      <c r="AH62" s="20">
        <v>13.6</v>
      </c>
      <c r="AI62" s="20">
        <v>450</v>
      </c>
      <c r="AJ62" s="20"/>
      <c r="AK62" s="20">
        <v>688</v>
      </c>
      <c r="AL62" s="20">
        <f t="shared" si="12"/>
        <v>70688</v>
      </c>
      <c r="AM62" s="7" t="s">
        <v>287</v>
      </c>
      <c r="AN62" s="20"/>
      <c r="AO62" s="21"/>
      <c r="AP62" s="21"/>
      <c r="AQ62" s="5" t="s">
        <v>172</v>
      </c>
      <c r="AR62" s="5" t="s">
        <v>173</v>
      </c>
      <c r="AS62" s="5" t="s">
        <v>62</v>
      </c>
      <c r="AT62" s="20"/>
      <c r="AU62" s="21" t="s">
        <v>604</v>
      </c>
      <c r="AV62" s="21"/>
      <c r="AW62" s="21"/>
    </row>
    <row r="63" spans="1:49">
      <c r="A63" s="87" t="s">
        <v>562</v>
      </c>
      <c r="B63" s="5">
        <v>15012987</v>
      </c>
      <c r="C63" s="5" t="s">
        <v>565</v>
      </c>
      <c r="D63" s="5" t="s">
        <v>55</v>
      </c>
      <c r="E63" s="5" t="s">
        <v>67</v>
      </c>
      <c r="F63" s="5" t="s">
        <v>233</v>
      </c>
      <c r="G63" s="5" t="s">
        <v>566</v>
      </c>
      <c r="H63" s="6">
        <v>41752</v>
      </c>
      <c r="I63" s="5" t="s">
        <v>575</v>
      </c>
      <c r="J63" s="5" t="s">
        <v>575</v>
      </c>
      <c r="K63" s="5" t="s">
        <v>568</v>
      </c>
      <c r="L63" s="7">
        <v>6</v>
      </c>
      <c r="M63" s="7" t="s">
        <v>287</v>
      </c>
      <c r="N63" s="8">
        <v>4758</v>
      </c>
      <c r="O63" s="89">
        <v>0.02</v>
      </c>
      <c r="P63" s="10">
        <f t="shared" si="0"/>
        <v>95</v>
      </c>
      <c r="Q63" s="89">
        <v>5.0000000000000001E-3</v>
      </c>
      <c r="R63" s="10">
        <f t="shared" si="1"/>
        <v>24</v>
      </c>
      <c r="S63" s="89">
        <f t="shared" si="2"/>
        <v>2.5010508617065993E-2</v>
      </c>
      <c r="T63" s="10">
        <f t="shared" si="3"/>
        <v>119</v>
      </c>
      <c r="U63" s="10">
        <f t="shared" si="4"/>
        <v>4877</v>
      </c>
      <c r="V63" s="11">
        <v>4900</v>
      </c>
      <c r="W63" s="12">
        <f t="shared" si="5"/>
        <v>142</v>
      </c>
      <c r="X63" s="93">
        <f t="shared" si="6"/>
        <v>2.98E-2</v>
      </c>
      <c r="Y63" s="94" t="str">
        <f t="shared" si="7"/>
        <v>0.00%-8.40%</v>
      </c>
      <c r="Z63" s="15"/>
      <c r="AA63" s="15"/>
      <c r="AB63" s="15"/>
      <c r="AC63" s="96"/>
      <c r="AD63" s="8">
        <f t="shared" si="8"/>
        <v>0</v>
      </c>
      <c r="AE63" s="17">
        <f t="shared" si="9"/>
        <v>4900</v>
      </c>
      <c r="AF63" s="18">
        <f t="shared" si="10"/>
        <v>142</v>
      </c>
      <c r="AG63" s="98">
        <f t="shared" si="11"/>
        <v>2.9844472467423389E-2</v>
      </c>
      <c r="AH63" s="20">
        <v>13.6</v>
      </c>
      <c r="AI63" s="20">
        <v>650</v>
      </c>
      <c r="AJ63" s="20"/>
      <c r="AK63" s="20">
        <v>688</v>
      </c>
      <c r="AL63" s="20">
        <f t="shared" si="12"/>
        <v>75128</v>
      </c>
      <c r="AM63" s="7" t="s">
        <v>287</v>
      </c>
      <c r="AN63" s="20"/>
      <c r="AO63" s="21"/>
      <c r="AP63" s="21"/>
      <c r="AQ63" s="5" t="s">
        <v>172</v>
      </c>
      <c r="AR63" s="5" t="s">
        <v>173</v>
      </c>
      <c r="AS63" s="5" t="s">
        <v>62</v>
      </c>
      <c r="AT63" s="20"/>
      <c r="AU63" s="21" t="s">
        <v>601</v>
      </c>
      <c r="AV63" s="21"/>
      <c r="AW63" s="21"/>
    </row>
    <row r="64" spans="1:49">
      <c r="A64" s="87" t="s">
        <v>562</v>
      </c>
      <c r="B64" s="5">
        <v>15009682</v>
      </c>
      <c r="C64" s="5" t="s">
        <v>565</v>
      </c>
      <c r="D64" s="5" t="s">
        <v>55</v>
      </c>
      <c r="E64" s="5" t="s">
        <v>67</v>
      </c>
      <c r="F64" s="5" t="s">
        <v>233</v>
      </c>
      <c r="G64" s="5" t="s">
        <v>566</v>
      </c>
      <c r="H64" s="6">
        <v>41426</v>
      </c>
      <c r="I64" s="5" t="s">
        <v>575</v>
      </c>
      <c r="J64" s="5" t="s">
        <v>575</v>
      </c>
      <c r="K64" s="5" t="s">
        <v>568</v>
      </c>
      <c r="L64" s="7">
        <v>6</v>
      </c>
      <c r="M64" s="7" t="s">
        <v>287</v>
      </c>
      <c r="N64" s="8">
        <v>4580</v>
      </c>
      <c r="O64" s="89">
        <v>0.02</v>
      </c>
      <c r="P64" s="10">
        <f t="shared" si="0"/>
        <v>92</v>
      </c>
      <c r="Q64" s="89">
        <v>5.0000000000000001E-3</v>
      </c>
      <c r="R64" s="10">
        <f t="shared" si="1"/>
        <v>23</v>
      </c>
      <c r="S64" s="89">
        <f t="shared" si="2"/>
        <v>2.5109170305676855E-2</v>
      </c>
      <c r="T64" s="10">
        <f t="shared" si="3"/>
        <v>115</v>
      </c>
      <c r="U64" s="10">
        <f t="shared" si="4"/>
        <v>4695</v>
      </c>
      <c r="V64" s="11">
        <v>4649</v>
      </c>
      <c r="W64" s="12">
        <f t="shared" si="5"/>
        <v>69</v>
      </c>
      <c r="X64" s="93">
        <f t="shared" si="6"/>
        <v>1.5100000000000001E-2</v>
      </c>
      <c r="Y64" s="94" t="str">
        <f t="shared" si="7"/>
        <v>0.00%-8.40%</v>
      </c>
      <c r="Z64" s="15"/>
      <c r="AA64" s="15"/>
      <c r="AB64" s="15"/>
      <c r="AC64" s="96"/>
      <c r="AD64" s="8">
        <f t="shared" si="8"/>
        <v>0</v>
      </c>
      <c r="AE64" s="17">
        <f t="shared" si="9"/>
        <v>4649</v>
      </c>
      <c r="AF64" s="18">
        <f t="shared" si="10"/>
        <v>69</v>
      </c>
      <c r="AG64" s="98">
        <f t="shared" si="11"/>
        <v>1.5065502183406076E-2</v>
      </c>
      <c r="AH64" s="20">
        <v>13.6</v>
      </c>
      <c r="AI64" s="20">
        <v>500</v>
      </c>
      <c r="AJ64" s="20"/>
      <c r="AK64" s="20">
        <v>688</v>
      </c>
      <c r="AL64" s="20">
        <f t="shared" si="12"/>
        <v>69914.399999999994</v>
      </c>
      <c r="AM64" s="7" t="s">
        <v>287</v>
      </c>
      <c r="AN64" s="20"/>
      <c r="AO64" s="21"/>
      <c r="AP64" s="21"/>
      <c r="AQ64" s="5" t="s">
        <v>172</v>
      </c>
      <c r="AR64" s="5" t="s">
        <v>173</v>
      </c>
      <c r="AS64" s="5" t="s">
        <v>62</v>
      </c>
      <c r="AT64" s="20"/>
      <c r="AU64" s="21" t="s">
        <v>576</v>
      </c>
      <c r="AV64" s="21"/>
      <c r="AW64" s="21"/>
    </row>
    <row r="65" spans="1:49">
      <c r="A65" s="87" t="s">
        <v>562</v>
      </c>
      <c r="B65" s="5">
        <v>15001875</v>
      </c>
      <c r="C65" s="5" t="s">
        <v>565</v>
      </c>
      <c r="D65" s="5" t="s">
        <v>55</v>
      </c>
      <c r="E65" s="5" t="s">
        <v>67</v>
      </c>
      <c r="F65" s="5" t="s">
        <v>233</v>
      </c>
      <c r="G65" s="5" t="s">
        <v>566</v>
      </c>
      <c r="H65" s="6">
        <v>39657</v>
      </c>
      <c r="I65" s="5" t="s">
        <v>575</v>
      </c>
      <c r="J65" s="5" t="s">
        <v>575</v>
      </c>
      <c r="K65" s="5" t="s">
        <v>568</v>
      </c>
      <c r="L65" s="7">
        <v>6</v>
      </c>
      <c r="M65" s="7" t="s">
        <v>287</v>
      </c>
      <c r="N65" s="8">
        <v>4721</v>
      </c>
      <c r="O65" s="89">
        <v>0.02</v>
      </c>
      <c r="P65" s="10">
        <f t="shared" si="0"/>
        <v>94</v>
      </c>
      <c r="Q65" s="89">
        <v>5.0000000000000001E-3</v>
      </c>
      <c r="R65" s="10">
        <f t="shared" si="1"/>
        <v>24</v>
      </c>
      <c r="S65" s="89">
        <f t="shared" si="2"/>
        <v>2.4994704511755984E-2</v>
      </c>
      <c r="T65" s="10">
        <f t="shared" si="3"/>
        <v>118</v>
      </c>
      <c r="U65" s="10">
        <f t="shared" si="4"/>
        <v>4839</v>
      </c>
      <c r="V65" s="11">
        <v>4792</v>
      </c>
      <c r="W65" s="12">
        <f t="shared" si="5"/>
        <v>71</v>
      </c>
      <c r="X65" s="93">
        <f t="shared" si="6"/>
        <v>1.4999999999999999E-2</v>
      </c>
      <c r="Y65" s="94" t="str">
        <f t="shared" si="7"/>
        <v>0.00%-8.40%</v>
      </c>
      <c r="Z65" s="15"/>
      <c r="AA65" s="15"/>
      <c r="AB65" s="15"/>
      <c r="AC65" s="96"/>
      <c r="AD65" s="8">
        <f t="shared" si="8"/>
        <v>0</v>
      </c>
      <c r="AE65" s="17">
        <f t="shared" si="9"/>
        <v>4792</v>
      </c>
      <c r="AF65" s="18">
        <f t="shared" si="10"/>
        <v>71</v>
      </c>
      <c r="AG65" s="98">
        <f t="shared" si="11"/>
        <v>1.5039186613005739E-2</v>
      </c>
      <c r="AH65" s="20">
        <v>13.6</v>
      </c>
      <c r="AI65" s="20">
        <v>700</v>
      </c>
      <c r="AJ65" s="20"/>
      <c r="AK65" s="20">
        <v>688</v>
      </c>
      <c r="AL65" s="20">
        <f t="shared" si="12"/>
        <v>74259.199999999997</v>
      </c>
      <c r="AM65" s="7" t="s">
        <v>287</v>
      </c>
      <c r="AN65" s="20"/>
      <c r="AO65" s="21"/>
      <c r="AP65" s="21"/>
      <c r="AQ65" s="5" t="s">
        <v>172</v>
      </c>
      <c r="AR65" s="5" t="s">
        <v>173</v>
      </c>
      <c r="AS65" s="5" t="s">
        <v>62</v>
      </c>
      <c r="AT65" s="20"/>
      <c r="AU65" s="21" t="s">
        <v>576</v>
      </c>
      <c r="AV65" s="21"/>
      <c r="AW65" s="21"/>
    </row>
    <row r="66" spans="1:49">
      <c r="A66" s="87" t="s">
        <v>562</v>
      </c>
      <c r="B66" s="5">
        <v>15009670</v>
      </c>
      <c r="C66" s="5" t="s">
        <v>565</v>
      </c>
      <c r="D66" s="5" t="s">
        <v>55</v>
      </c>
      <c r="E66" s="5" t="s">
        <v>67</v>
      </c>
      <c r="F66" s="5" t="s">
        <v>183</v>
      </c>
      <c r="G66" s="5" t="s">
        <v>572</v>
      </c>
      <c r="H66" s="6">
        <v>41487</v>
      </c>
      <c r="I66" s="5" t="s">
        <v>575</v>
      </c>
      <c r="J66" s="5" t="s">
        <v>575</v>
      </c>
      <c r="K66" s="5" t="s">
        <v>568</v>
      </c>
      <c r="L66" s="7">
        <v>6</v>
      </c>
      <c r="M66" s="7" t="s">
        <v>287</v>
      </c>
      <c r="N66" s="8">
        <v>4590</v>
      </c>
      <c r="O66" s="89">
        <v>0.02</v>
      </c>
      <c r="P66" s="10">
        <f t="shared" si="0"/>
        <v>92</v>
      </c>
      <c r="Q66" s="89">
        <v>5.0000000000000001E-3</v>
      </c>
      <c r="R66" s="10">
        <f t="shared" si="1"/>
        <v>23</v>
      </c>
      <c r="S66" s="89">
        <f t="shared" si="2"/>
        <v>2.5054466230936819E-2</v>
      </c>
      <c r="T66" s="10">
        <f t="shared" si="3"/>
        <v>115</v>
      </c>
      <c r="U66" s="10">
        <f t="shared" si="4"/>
        <v>4705</v>
      </c>
      <c r="V66" s="11">
        <v>4659</v>
      </c>
      <c r="W66" s="12">
        <f t="shared" si="5"/>
        <v>69</v>
      </c>
      <c r="X66" s="93">
        <f t="shared" si="6"/>
        <v>1.4999999999999999E-2</v>
      </c>
      <c r="Y66" s="94" t="str">
        <f t="shared" si="7"/>
        <v>0.00%-8.40%</v>
      </c>
      <c r="Z66" s="15"/>
      <c r="AA66" s="15"/>
      <c r="AB66" s="15"/>
      <c r="AC66" s="96"/>
      <c r="AD66" s="8">
        <f t="shared" si="8"/>
        <v>0</v>
      </c>
      <c r="AE66" s="17">
        <f t="shared" si="9"/>
        <v>4659</v>
      </c>
      <c r="AF66" s="18">
        <f t="shared" si="10"/>
        <v>69</v>
      </c>
      <c r="AG66" s="98">
        <f t="shared" si="11"/>
        <v>1.5032679738562038E-2</v>
      </c>
      <c r="AH66" s="20">
        <v>13.6</v>
      </c>
      <c r="AI66" s="20">
        <v>450</v>
      </c>
      <c r="AJ66" s="20"/>
      <c r="AK66" s="20">
        <v>688</v>
      </c>
      <c r="AL66" s="20">
        <f t="shared" si="12"/>
        <v>69450.399999999994</v>
      </c>
      <c r="AM66" s="7" t="s">
        <v>287</v>
      </c>
      <c r="AN66" s="20"/>
      <c r="AO66" s="21"/>
      <c r="AP66" s="21"/>
      <c r="AQ66" s="5" t="s">
        <v>172</v>
      </c>
      <c r="AR66" s="5" t="s">
        <v>173</v>
      </c>
      <c r="AS66" s="5" t="s">
        <v>62</v>
      </c>
      <c r="AT66" s="20"/>
      <c r="AU66" s="21" t="s">
        <v>576</v>
      </c>
      <c r="AV66" s="21"/>
      <c r="AW66" s="21"/>
    </row>
    <row r="67" spans="1:49">
      <c r="A67" s="87" t="s">
        <v>562</v>
      </c>
      <c r="B67" s="5">
        <v>15012627</v>
      </c>
      <c r="C67" s="5" t="s">
        <v>565</v>
      </c>
      <c r="D67" s="5" t="s">
        <v>55</v>
      </c>
      <c r="E67" s="5" t="s">
        <v>67</v>
      </c>
      <c r="F67" s="5" t="s">
        <v>233</v>
      </c>
      <c r="G67" s="5" t="s">
        <v>566</v>
      </c>
      <c r="H67" s="6">
        <v>41696</v>
      </c>
      <c r="I67" s="5" t="s">
        <v>575</v>
      </c>
      <c r="J67" s="5" t="s">
        <v>575</v>
      </c>
      <c r="K67" s="5" t="s">
        <v>568</v>
      </c>
      <c r="L67" s="7">
        <v>6</v>
      </c>
      <c r="M67" s="7" t="s">
        <v>287</v>
      </c>
      <c r="N67" s="8">
        <v>4814</v>
      </c>
      <c r="O67" s="89">
        <v>0.02</v>
      </c>
      <c r="P67" s="10">
        <f t="shared" si="0"/>
        <v>96</v>
      </c>
      <c r="Q67" s="89">
        <v>5.0000000000000001E-3</v>
      </c>
      <c r="R67" s="10">
        <f t="shared" si="1"/>
        <v>24</v>
      </c>
      <c r="S67" s="89">
        <f t="shared" si="2"/>
        <v>2.4927295388450354E-2</v>
      </c>
      <c r="T67" s="10">
        <f t="shared" si="3"/>
        <v>120</v>
      </c>
      <c r="U67" s="10">
        <f t="shared" si="4"/>
        <v>4934</v>
      </c>
      <c r="V67" s="11">
        <v>4950</v>
      </c>
      <c r="W67" s="12">
        <f t="shared" si="5"/>
        <v>136</v>
      </c>
      <c r="X67" s="93">
        <f t="shared" si="6"/>
        <v>2.8299999999999999E-2</v>
      </c>
      <c r="Y67" s="94" t="str">
        <f t="shared" si="7"/>
        <v>0.00%-8.40%</v>
      </c>
      <c r="Z67" s="15"/>
      <c r="AA67" s="15"/>
      <c r="AB67" s="15"/>
      <c r="AC67" s="96"/>
      <c r="AD67" s="8">
        <f t="shared" si="8"/>
        <v>0</v>
      </c>
      <c r="AE67" s="17">
        <f t="shared" si="9"/>
        <v>4950</v>
      </c>
      <c r="AF67" s="18">
        <f t="shared" si="10"/>
        <v>136</v>
      </c>
      <c r="AG67" s="98">
        <f t="shared" si="11"/>
        <v>2.8250934773577097E-2</v>
      </c>
      <c r="AH67" s="20">
        <v>13.6</v>
      </c>
      <c r="AI67" s="20">
        <v>650</v>
      </c>
      <c r="AJ67" s="20"/>
      <c r="AK67" s="20">
        <v>688</v>
      </c>
      <c r="AL67" s="20">
        <f t="shared" si="12"/>
        <v>75808</v>
      </c>
      <c r="AM67" s="7" t="s">
        <v>287</v>
      </c>
      <c r="AN67" s="20"/>
      <c r="AO67" s="21"/>
      <c r="AP67" s="21"/>
      <c r="AQ67" s="5" t="s">
        <v>172</v>
      </c>
      <c r="AR67" s="5" t="s">
        <v>173</v>
      </c>
      <c r="AS67" s="5" t="s">
        <v>62</v>
      </c>
      <c r="AT67" s="20"/>
      <c r="AU67" s="21" t="s">
        <v>601</v>
      </c>
      <c r="AV67" s="21"/>
      <c r="AW67" s="21"/>
    </row>
    <row r="68" spans="1:49">
      <c r="A68" s="87" t="s">
        <v>562</v>
      </c>
      <c r="B68" s="5">
        <v>15016450</v>
      </c>
      <c r="C68" s="5" t="s">
        <v>565</v>
      </c>
      <c r="D68" s="5" t="s">
        <v>55</v>
      </c>
      <c r="E68" s="5" t="s">
        <v>67</v>
      </c>
      <c r="F68" s="5" t="s">
        <v>233</v>
      </c>
      <c r="G68" s="5" t="s">
        <v>566</v>
      </c>
      <c r="H68" s="6">
        <v>42887</v>
      </c>
      <c r="I68" s="5" t="s">
        <v>575</v>
      </c>
      <c r="J68" s="5" t="s">
        <v>575</v>
      </c>
      <c r="K68" s="5" t="s">
        <v>568</v>
      </c>
      <c r="L68" s="7">
        <v>6</v>
      </c>
      <c r="M68" s="7" t="s">
        <v>287</v>
      </c>
      <c r="N68" s="8">
        <v>4756</v>
      </c>
      <c r="O68" s="89">
        <v>0.02</v>
      </c>
      <c r="P68" s="10">
        <f t="shared" si="0"/>
        <v>95</v>
      </c>
      <c r="Q68" s="89">
        <v>5.0000000000000001E-3</v>
      </c>
      <c r="R68" s="10">
        <f t="shared" si="1"/>
        <v>24</v>
      </c>
      <c r="S68" s="89">
        <f t="shared" si="2"/>
        <v>2.5021026072329689E-2</v>
      </c>
      <c r="T68" s="10">
        <f t="shared" si="3"/>
        <v>119</v>
      </c>
      <c r="U68" s="10">
        <f t="shared" si="4"/>
        <v>4875</v>
      </c>
      <c r="V68" s="11">
        <v>4900</v>
      </c>
      <c r="W68" s="12">
        <f t="shared" si="5"/>
        <v>144</v>
      </c>
      <c r="X68" s="93">
        <f t="shared" si="6"/>
        <v>3.0300000000000001E-2</v>
      </c>
      <c r="Y68" s="94" t="str">
        <f t="shared" si="7"/>
        <v>0.00%-8.40%</v>
      </c>
      <c r="Z68" s="15"/>
      <c r="AA68" s="15"/>
      <c r="AB68" s="15"/>
      <c r="AC68" s="96"/>
      <c r="AD68" s="8">
        <f t="shared" si="8"/>
        <v>0</v>
      </c>
      <c r="AE68" s="17">
        <f t="shared" si="9"/>
        <v>4900</v>
      </c>
      <c r="AF68" s="18">
        <f t="shared" si="10"/>
        <v>144</v>
      </c>
      <c r="AG68" s="98">
        <f t="shared" si="11"/>
        <v>3.0277544154751812E-2</v>
      </c>
      <c r="AH68" s="20">
        <v>13.6</v>
      </c>
      <c r="AI68" s="20">
        <v>540</v>
      </c>
      <c r="AJ68" s="20"/>
      <c r="AK68" s="20">
        <v>688</v>
      </c>
      <c r="AL68" s="20">
        <f t="shared" si="12"/>
        <v>73808</v>
      </c>
      <c r="AM68" s="7" t="s">
        <v>287</v>
      </c>
      <c r="AN68" s="20"/>
      <c r="AO68" s="21"/>
      <c r="AP68" s="21"/>
      <c r="AQ68" s="5" t="s">
        <v>172</v>
      </c>
      <c r="AR68" s="5" t="s">
        <v>173</v>
      </c>
      <c r="AS68" s="5" t="s">
        <v>62</v>
      </c>
      <c r="AT68" s="20"/>
      <c r="AU68" s="21" t="s">
        <v>601</v>
      </c>
      <c r="AV68" s="21"/>
      <c r="AW68" s="21"/>
    </row>
    <row r="69" spans="1:49">
      <c r="A69" s="87" t="s">
        <v>562</v>
      </c>
      <c r="B69" s="5">
        <v>15003629</v>
      </c>
      <c r="C69" s="5" t="s">
        <v>565</v>
      </c>
      <c r="D69" s="5" t="s">
        <v>55</v>
      </c>
      <c r="E69" s="5" t="s">
        <v>67</v>
      </c>
      <c r="F69" s="5" t="s">
        <v>183</v>
      </c>
      <c r="G69" s="5" t="s">
        <v>603</v>
      </c>
      <c r="H69" s="6">
        <v>40276</v>
      </c>
      <c r="I69" s="5" t="s">
        <v>575</v>
      </c>
      <c r="J69" s="5" t="s">
        <v>575</v>
      </c>
      <c r="K69" s="5" t="s">
        <v>568</v>
      </c>
      <c r="L69" s="7">
        <v>6</v>
      </c>
      <c r="M69" s="7" t="s">
        <v>287</v>
      </c>
      <c r="N69" s="8">
        <v>4763</v>
      </c>
      <c r="O69" s="89">
        <v>0.02</v>
      </c>
      <c r="P69" s="10">
        <f t="shared" si="0"/>
        <v>95</v>
      </c>
      <c r="Q69" s="89">
        <v>5.0000000000000001E-3</v>
      </c>
      <c r="R69" s="10">
        <f t="shared" si="1"/>
        <v>24</v>
      </c>
      <c r="S69" s="89">
        <f t="shared" si="2"/>
        <v>2.4984253621667018E-2</v>
      </c>
      <c r="T69" s="10">
        <f t="shared" si="3"/>
        <v>119</v>
      </c>
      <c r="U69" s="10">
        <f t="shared" si="4"/>
        <v>4882</v>
      </c>
      <c r="V69" s="11">
        <v>4900</v>
      </c>
      <c r="W69" s="12">
        <f t="shared" si="5"/>
        <v>137</v>
      </c>
      <c r="X69" s="93">
        <f t="shared" si="6"/>
        <v>2.8799999999999999E-2</v>
      </c>
      <c r="Y69" s="94" t="str">
        <f t="shared" si="7"/>
        <v>0.00%-8.40%</v>
      </c>
      <c r="Z69" s="15"/>
      <c r="AA69" s="15"/>
      <c r="AB69" s="15"/>
      <c r="AC69" s="96"/>
      <c r="AD69" s="8">
        <f t="shared" si="8"/>
        <v>0</v>
      </c>
      <c r="AE69" s="17">
        <f t="shared" si="9"/>
        <v>4900</v>
      </c>
      <c r="AF69" s="18">
        <f t="shared" si="10"/>
        <v>137</v>
      </c>
      <c r="AG69" s="98">
        <f t="shared" si="11"/>
        <v>2.8763384421583105E-2</v>
      </c>
      <c r="AH69" s="20">
        <v>13.6</v>
      </c>
      <c r="AI69" s="20">
        <v>450</v>
      </c>
      <c r="AJ69" s="20"/>
      <c r="AK69" s="20">
        <v>688</v>
      </c>
      <c r="AL69" s="20">
        <f t="shared" si="12"/>
        <v>72728</v>
      </c>
      <c r="AM69" s="7" t="s">
        <v>287</v>
      </c>
      <c r="AN69" s="20"/>
      <c r="AO69" s="21"/>
      <c r="AP69" s="21"/>
      <c r="AQ69" s="5" t="s">
        <v>172</v>
      </c>
      <c r="AR69" s="5" t="s">
        <v>173</v>
      </c>
      <c r="AS69" s="5" t="s">
        <v>62</v>
      </c>
      <c r="AT69" s="20"/>
      <c r="AU69" s="21" t="s">
        <v>601</v>
      </c>
      <c r="AV69" s="21"/>
      <c r="AW69" s="21"/>
    </row>
    <row r="70" spans="1:49">
      <c r="A70" s="87" t="s">
        <v>562</v>
      </c>
      <c r="B70" s="5">
        <v>15017149</v>
      </c>
      <c r="C70" s="5" t="s">
        <v>565</v>
      </c>
      <c r="D70" s="5" t="s">
        <v>55</v>
      </c>
      <c r="E70" s="5" t="s">
        <v>67</v>
      </c>
      <c r="F70" s="5" t="s">
        <v>233</v>
      </c>
      <c r="G70" s="5" t="s">
        <v>566</v>
      </c>
      <c r="H70" s="6">
        <v>42948</v>
      </c>
      <c r="I70" s="5" t="s">
        <v>575</v>
      </c>
      <c r="J70" s="5" t="s">
        <v>575</v>
      </c>
      <c r="K70" s="5" t="s">
        <v>568</v>
      </c>
      <c r="L70" s="7">
        <v>6</v>
      </c>
      <c r="M70" s="7" t="s">
        <v>287</v>
      </c>
      <c r="N70" s="8">
        <v>4794</v>
      </c>
      <c r="O70" s="89">
        <v>0.02</v>
      </c>
      <c r="P70" s="10">
        <f t="shared" si="0"/>
        <v>96</v>
      </c>
      <c r="Q70" s="89">
        <v>5.0000000000000001E-3</v>
      </c>
      <c r="R70" s="10">
        <f t="shared" si="1"/>
        <v>24</v>
      </c>
      <c r="S70" s="89">
        <f t="shared" si="2"/>
        <v>2.5031289111389236E-2</v>
      </c>
      <c r="T70" s="10">
        <f t="shared" si="3"/>
        <v>120</v>
      </c>
      <c r="U70" s="10">
        <f t="shared" si="4"/>
        <v>4914</v>
      </c>
      <c r="V70" s="11">
        <v>4866</v>
      </c>
      <c r="W70" s="12">
        <f t="shared" si="5"/>
        <v>72</v>
      </c>
      <c r="X70" s="93">
        <f t="shared" si="6"/>
        <v>1.4999999999999999E-2</v>
      </c>
      <c r="Y70" s="94" t="str">
        <f t="shared" si="7"/>
        <v>0.00%-8.40%</v>
      </c>
      <c r="Z70" s="15"/>
      <c r="AA70" s="15"/>
      <c r="AB70" s="15"/>
      <c r="AC70" s="96"/>
      <c r="AD70" s="8">
        <f t="shared" si="8"/>
        <v>0</v>
      </c>
      <c r="AE70" s="17">
        <f t="shared" si="9"/>
        <v>4866</v>
      </c>
      <c r="AF70" s="18">
        <f t="shared" si="10"/>
        <v>72</v>
      </c>
      <c r="AG70" s="98">
        <f t="shared" si="11"/>
        <v>1.5018773466833446E-2</v>
      </c>
      <c r="AH70" s="20">
        <v>13.6</v>
      </c>
      <c r="AI70" s="20">
        <v>700</v>
      </c>
      <c r="AJ70" s="20"/>
      <c r="AK70" s="20">
        <v>688</v>
      </c>
      <c r="AL70" s="20">
        <f t="shared" si="12"/>
        <v>75265.599999999991</v>
      </c>
      <c r="AM70" s="7" t="s">
        <v>287</v>
      </c>
      <c r="AN70" s="20"/>
      <c r="AO70" s="21"/>
      <c r="AP70" s="21"/>
      <c r="AQ70" s="5" t="s">
        <v>172</v>
      </c>
      <c r="AR70" s="5" t="s">
        <v>173</v>
      </c>
      <c r="AS70" s="5" t="s">
        <v>62</v>
      </c>
      <c r="AT70" s="20"/>
      <c r="AU70" s="21" t="s">
        <v>576</v>
      </c>
      <c r="AV70" s="21"/>
      <c r="AW70" s="21"/>
    </row>
    <row r="71" spans="1:49">
      <c r="A71" s="87" t="s">
        <v>562</v>
      </c>
      <c r="B71" s="5">
        <v>15005320</v>
      </c>
      <c r="C71" s="5" t="s">
        <v>565</v>
      </c>
      <c r="D71" s="5" t="s">
        <v>55</v>
      </c>
      <c r="E71" s="5" t="s">
        <v>67</v>
      </c>
      <c r="F71" s="5" t="s">
        <v>183</v>
      </c>
      <c r="G71" s="5" t="s">
        <v>570</v>
      </c>
      <c r="H71" s="6">
        <v>40604</v>
      </c>
      <c r="I71" s="5" t="s">
        <v>575</v>
      </c>
      <c r="J71" s="5" t="s">
        <v>575</v>
      </c>
      <c r="K71" s="5" t="s">
        <v>568</v>
      </c>
      <c r="L71" s="7">
        <v>6</v>
      </c>
      <c r="M71" s="7" t="s">
        <v>287</v>
      </c>
      <c r="N71" s="8">
        <v>4514</v>
      </c>
      <c r="O71" s="89">
        <v>0.02</v>
      </c>
      <c r="P71" s="10">
        <f t="shared" si="0"/>
        <v>90</v>
      </c>
      <c r="Q71" s="89">
        <v>5.0000000000000001E-3</v>
      </c>
      <c r="R71" s="10">
        <f t="shared" si="1"/>
        <v>23</v>
      </c>
      <c r="S71" s="89">
        <f t="shared" si="2"/>
        <v>2.5033229951262739E-2</v>
      </c>
      <c r="T71" s="10">
        <f t="shared" si="3"/>
        <v>113</v>
      </c>
      <c r="U71" s="10">
        <f t="shared" si="4"/>
        <v>4627</v>
      </c>
      <c r="V71" s="11">
        <v>4582</v>
      </c>
      <c r="W71" s="12">
        <f t="shared" si="5"/>
        <v>68</v>
      </c>
      <c r="X71" s="93">
        <f t="shared" si="6"/>
        <v>1.5100000000000001E-2</v>
      </c>
      <c r="Y71" s="94" t="str">
        <f t="shared" si="7"/>
        <v>0.00%-8.40%</v>
      </c>
      <c r="Z71" s="15"/>
      <c r="AA71" s="15"/>
      <c r="AB71" s="15"/>
      <c r="AC71" s="96"/>
      <c r="AD71" s="8">
        <f t="shared" si="8"/>
        <v>0</v>
      </c>
      <c r="AE71" s="17">
        <f t="shared" si="9"/>
        <v>4582</v>
      </c>
      <c r="AF71" s="18">
        <f t="shared" si="10"/>
        <v>68</v>
      </c>
      <c r="AG71" s="98">
        <f t="shared" si="11"/>
        <v>1.5064244572441376E-2</v>
      </c>
      <c r="AH71" s="20">
        <v>13.6</v>
      </c>
      <c r="AI71" s="20">
        <v>450</v>
      </c>
      <c r="AJ71" s="20"/>
      <c r="AK71" s="20">
        <v>688</v>
      </c>
      <c r="AL71" s="20">
        <f t="shared" si="12"/>
        <v>68403.199999999997</v>
      </c>
      <c r="AM71" s="7" t="s">
        <v>287</v>
      </c>
      <c r="AN71" s="20"/>
      <c r="AO71" s="21"/>
      <c r="AP71" s="21"/>
      <c r="AQ71" s="5" t="s">
        <v>172</v>
      </c>
      <c r="AR71" s="5" t="s">
        <v>173</v>
      </c>
      <c r="AS71" s="5" t="s">
        <v>62</v>
      </c>
      <c r="AT71" s="20"/>
      <c r="AU71" s="21" t="s">
        <v>576</v>
      </c>
      <c r="AV71" s="21"/>
      <c r="AW71" s="21"/>
    </row>
    <row r="72" spans="1:49">
      <c r="A72" s="87" t="s">
        <v>562</v>
      </c>
      <c r="B72" s="5">
        <v>15013283</v>
      </c>
      <c r="C72" s="5" t="s">
        <v>565</v>
      </c>
      <c r="D72" s="5" t="s">
        <v>55</v>
      </c>
      <c r="E72" s="5" t="s">
        <v>67</v>
      </c>
      <c r="F72" s="5" t="s">
        <v>183</v>
      </c>
      <c r="G72" s="5" t="s">
        <v>587</v>
      </c>
      <c r="H72" s="6">
        <v>41794</v>
      </c>
      <c r="I72" s="5" t="s">
        <v>575</v>
      </c>
      <c r="J72" s="5" t="s">
        <v>575</v>
      </c>
      <c r="K72" s="5" t="s">
        <v>568</v>
      </c>
      <c r="L72" s="7">
        <v>6</v>
      </c>
      <c r="M72" s="7" t="s">
        <v>287</v>
      </c>
      <c r="N72" s="8">
        <v>4500</v>
      </c>
      <c r="O72" s="89">
        <v>0.02</v>
      </c>
      <c r="P72" s="10">
        <f t="shared" si="0"/>
        <v>90</v>
      </c>
      <c r="Q72" s="89">
        <v>5.0000000000000001E-3</v>
      </c>
      <c r="R72" s="10">
        <f t="shared" si="1"/>
        <v>23</v>
      </c>
      <c r="S72" s="89">
        <f t="shared" si="2"/>
        <v>2.5111111111111112E-2</v>
      </c>
      <c r="T72" s="10">
        <f t="shared" si="3"/>
        <v>113</v>
      </c>
      <c r="U72" s="10">
        <f t="shared" si="4"/>
        <v>4613</v>
      </c>
      <c r="V72" s="11">
        <v>4568</v>
      </c>
      <c r="W72" s="12">
        <f t="shared" si="5"/>
        <v>68</v>
      </c>
      <c r="X72" s="93">
        <f t="shared" si="6"/>
        <v>1.5100000000000001E-2</v>
      </c>
      <c r="Y72" s="94" t="str">
        <f t="shared" si="7"/>
        <v>0.00%-8.40%</v>
      </c>
      <c r="Z72" s="15"/>
      <c r="AA72" s="15"/>
      <c r="AB72" s="15"/>
      <c r="AC72" s="96"/>
      <c r="AD72" s="8">
        <f t="shared" si="8"/>
        <v>0</v>
      </c>
      <c r="AE72" s="17">
        <f t="shared" si="9"/>
        <v>4568</v>
      </c>
      <c r="AF72" s="18">
        <f t="shared" si="10"/>
        <v>68</v>
      </c>
      <c r="AG72" s="98">
        <f t="shared" si="11"/>
        <v>1.5111111111111075E-2</v>
      </c>
      <c r="AH72" s="20">
        <v>13.6</v>
      </c>
      <c r="AI72" s="20">
        <v>450</v>
      </c>
      <c r="AJ72" s="20"/>
      <c r="AK72" s="20">
        <v>688</v>
      </c>
      <c r="AL72" s="20">
        <f t="shared" si="12"/>
        <v>68212.799999999988</v>
      </c>
      <c r="AM72" s="7" t="s">
        <v>287</v>
      </c>
      <c r="AN72" s="20"/>
      <c r="AO72" s="21"/>
      <c r="AP72" s="21"/>
      <c r="AQ72" s="5" t="s">
        <v>172</v>
      </c>
      <c r="AR72" s="5" t="s">
        <v>173</v>
      </c>
      <c r="AS72" s="5" t="s">
        <v>62</v>
      </c>
      <c r="AT72" s="20"/>
      <c r="AU72" s="21" t="s">
        <v>576</v>
      </c>
      <c r="AV72" s="21"/>
      <c r="AW72" s="21"/>
    </row>
    <row r="73" spans="1:49">
      <c r="A73" s="87" t="s">
        <v>562</v>
      </c>
      <c r="B73" s="5">
        <v>15012844</v>
      </c>
      <c r="C73" s="5" t="s">
        <v>565</v>
      </c>
      <c r="D73" s="5" t="s">
        <v>55</v>
      </c>
      <c r="E73" s="5" t="s">
        <v>67</v>
      </c>
      <c r="F73" s="5" t="s">
        <v>183</v>
      </c>
      <c r="G73" s="5" t="s">
        <v>587</v>
      </c>
      <c r="H73" s="6">
        <v>41852</v>
      </c>
      <c r="I73" s="5" t="s">
        <v>575</v>
      </c>
      <c r="J73" s="5" t="s">
        <v>575</v>
      </c>
      <c r="K73" s="5" t="s">
        <v>568</v>
      </c>
      <c r="L73" s="7">
        <v>6</v>
      </c>
      <c r="M73" s="7" t="s">
        <v>287</v>
      </c>
      <c r="N73" s="8">
        <v>4500</v>
      </c>
      <c r="O73" s="89">
        <v>0.02</v>
      </c>
      <c r="P73" s="10">
        <f t="shared" ref="P73:P136" si="13">ROUND(N73*O73,0)</f>
        <v>90</v>
      </c>
      <c r="Q73" s="89">
        <v>5.0000000000000001E-3</v>
      </c>
      <c r="R73" s="10">
        <f t="shared" ref="R73:R136" si="14">ROUND(N73*Q73,0)</f>
        <v>23</v>
      </c>
      <c r="S73" s="89">
        <f t="shared" ref="S73:S136" si="15">T73/N73</f>
        <v>2.5111111111111112E-2</v>
      </c>
      <c r="T73" s="10">
        <f t="shared" ref="T73:T136" si="16">P73+R73</f>
        <v>113</v>
      </c>
      <c r="U73" s="10">
        <f t="shared" ref="U73:U136" si="17">N73+T73</f>
        <v>4613</v>
      </c>
      <c r="V73" s="11">
        <v>4568</v>
      </c>
      <c r="W73" s="12">
        <f t="shared" ref="W73:W136" si="18">V73-N73</f>
        <v>68</v>
      </c>
      <c r="X73" s="93">
        <f t="shared" ref="X73:X136" si="19">ROUND(V73/N73-1,4)</f>
        <v>1.5100000000000001E-2</v>
      </c>
      <c r="Y73" s="94" t="str">
        <f t="shared" ref="Y73:Y136" si="20">IF(OR(L73=1,L73=2,L73=4),TEXT(S73*0.8,"0.00%")&amp;"-"&amp;TEXT(S73*1.2,"0.00%"),IF(OR(L73=3,L73=6),TEXT(0,"0.00%")&amp;"-"&amp;TEXT(7%*1.2,"0.00%"),IF(OR(L73=5,L73=7),TEXT((R73/N73),"0.00%")&amp;"-"&amp;TEXT((R73/N73)+7%,"0.00%"),"")))</f>
        <v>0.00%-8.40%</v>
      </c>
      <c r="Z73" s="15"/>
      <c r="AA73" s="15"/>
      <c r="AB73" s="15"/>
      <c r="AC73" s="96"/>
      <c r="AD73" s="8">
        <f t="shared" ref="AD73:AD136" si="21">ROUND(N73*AC73,0)</f>
        <v>0</v>
      </c>
      <c r="AE73" s="17">
        <f t="shared" ref="AE73:AE136" si="22">V73+AD73</f>
        <v>4568</v>
      </c>
      <c r="AF73" s="18">
        <f t="shared" ref="AF73:AF136" si="23">AE73-N73</f>
        <v>68</v>
      </c>
      <c r="AG73" s="98">
        <f t="shared" ref="AG73:AG136" si="24">AE73/N73-1</f>
        <v>1.5111111111111075E-2</v>
      </c>
      <c r="AH73" s="20">
        <v>13.6</v>
      </c>
      <c r="AI73" s="20">
        <v>450</v>
      </c>
      <c r="AJ73" s="20"/>
      <c r="AK73" s="20">
        <v>688</v>
      </c>
      <c r="AL73" s="20">
        <f t="shared" ref="AL73:AL136" si="25">AE73*AH73+AI73*12+AK73+IF(AB73="",AJ73,IF(AB73="D",5000,IF(AB73="C",1000,0)))*12</f>
        <v>68212.799999999988</v>
      </c>
      <c r="AM73" s="7" t="s">
        <v>287</v>
      </c>
      <c r="AN73" s="20"/>
      <c r="AO73" s="21"/>
      <c r="AP73" s="21"/>
      <c r="AQ73" s="5" t="s">
        <v>172</v>
      </c>
      <c r="AR73" s="5" t="s">
        <v>173</v>
      </c>
      <c r="AS73" s="5" t="s">
        <v>62</v>
      </c>
      <c r="AT73" s="20"/>
      <c r="AU73" s="21" t="s">
        <v>576</v>
      </c>
      <c r="AV73" s="21"/>
      <c r="AW73" s="21"/>
    </row>
    <row r="74" spans="1:49">
      <c r="A74" s="87" t="s">
        <v>562</v>
      </c>
      <c r="B74" s="5">
        <v>15018837</v>
      </c>
      <c r="C74" s="5" t="s">
        <v>565</v>
      </c>
      <c r="D74" s="5" t="s">
        <v>55</v>
      </c>
      <c r="E74" s="5" t="s">
        <v>67</v>
      </c>
      <c r="F74" s="5" t="s">
        <v>183</v>
      </c>
      <c r="G74" s="5" t="s">
        <v>572</v>
      </c>
      <c r="H74" s="6">
        <v>43138</v>
      </c>
      <c r="I74" s="5" t="s">
        <v>575</v>
      </c>
      <c r="J74" s="5" t="s">
        <v>575</v>
      </c>
      <c r="K74" s="5" t="s">
        <v>568</v>
      </c>
      <c r="L74" s="7">
        <v>6</v>
      </c>
      <c r="M74" s="7" t="s">
        <v>287</v>
      </c>
      <c r="N74" s="8">
        <v>4726</v>
      </c>
      <c r="O74" s="89">
        <v>0.02</v>
      </c>
      <c r="P74" s="10">
        <f t="shared" si="13"/>
        <v>95</v>
      </c>
      <c r="Q74" s="89">
        <v>5.0000000000000001E-3</v>
      </c>
      <c r="R74" s="10">
        <f t="shared" si="14"/>
        <v>24</v>
      </c>
      <c r="S74" s="89">
        <f t="shared" si="15"/>
        <v>2.5179856115107913E-2</v>
      </c>
      <c r="T74" s="10">
        <f t="shared" si="16"/>
        <v>119</v>
      </c>
      <c r="U74" s="10">
        <f t="shared" si="17"/>
        <v>4845</v>
      </c>
      <c r="V74" s="11">
        <v>4797</v>
      </c>
      <c r="W74" s="12">
        <f t="shared" si="18"/>
        <v>71</v>
      </c>
      <c r="X74" s="93">
        <f t="shared" si="19"/>
        <v>1.4999999999999999E-2</v>
      </c>
      <c r="Y74" s="94" t="str">
        <f t="shared" si="20"/>
        <v>0.00%-8.40%</v>
      </c>
      <c r="Z74" s="15"/>
      <c r="AA74" s="15"/>
      <c r="AB74" s="15"/>
      <c r="AC74" s="96"/>
      <c r="AD74" s="8">
        <f t="shared" si="21"/>
        <v>0</v>
      </c>
      <c r="AE74" s="17">
        <f t="shared" si="22"/>
        <v>4797</v>
      </c>
      <c r="AF74" s="18">
        <f t="shared" si="23"/>
        <v>71</v>
      </c>
      <c r="AG74" s="98">
        <f t="shared" si="24"/>
        <v>1.5023275497249244E-2</v>
      </c>
      <c r="AH74" s="20">
        <v>13.6</v>
      </c>
      <c r="AI74" s="20">
        <v>450</v>
      </c>
      <c r="AJ74" s="20"/>
      <c r="AK74" s="20">
        <v>688</v>
      </c>
      <c r="AL74" s="20">
        <f t="shared" si="25"/>
        <v>71327.199999999997</v>
      </c>
      <c r="AM74" s="7" t="s">
        <v>287</v>
      </c>
      <c r="AN74" s="20"/>
      <c r="AO74" s="21"/>
      <c r="AP74" s="21"/>
      <c r="AQ74" s="5" t="s">
        <v>172</v>
      </c>
      <c r="AR74" s="5" t="s">
        <v>173</v>
      </c>
      <c r="AS74" s="5" t="s">
        <v>62</v>
      </c>
      <c r="AT74" s="20"/>
      <c r="AU74" s="21" t="s">
        <v>576</v>
      </c>
      <c r="AV74" s="21"/>
      <c r="AW74" s="21"/>
    </row>
    <row r="75" spans="1:49">
      <c r="A75" s="87" t="s">
        <v>562</v>
      </c>
      <c r="B75" s="5">
        <v>15009065</v>
      </c>
      <c r="C75" s="5" t="s">
        <v>565</v>
      </c>
      <c r="D75" s="5" t="s">
        <v>55</v>
      </c>
      <c r="E75" s="5" t="s">
        <v>67</v>
      </c>
      <c r="F75" s="5" t="s">
        <v>183</v>
      </c>
      <c r="G75" s="5" t="s">
        <v>603</v>
      </c>
      <c r="H75" s="6">
        <v>41235</v>
      </c>
      <c r="I75" s="5" t="s">
        <v>575</v>
      </c>
      <c r="J75" s="5" t="s">
        <v>602</v>
      </c>
      <c r="K75" s="5" t="s">
        <v>568</v>
      </c>
      <c r="L75" s="7">
        <v>6</v>
      </c>
      <c r="M75" s="7" t="s">
        <v>287</v>
      </c>
      <c r="N75" s="8">
        <v>4928</v>
      </c>
      <c r="O75" s="89">
        <v>0.02</v>
      </c>
      <c r="P75" s="10">
        <f t="shared" si="13"/>
        <v>99</v>
      </c>
      <c r="Q75" s="89">
        <v>5.0000000000000001E-3</v>
      </c>
      <c r="R75" s="10">
        <f t="shared" si="14"/>
        <v>25</v>
      </c>
      <c r="S75" s="89">
        <f t="shared" si="15"/>
        <v>2.5162337662337664E-2</v>
      </c>
      <c r="T75" s="10">
        <f t="shared" si="16"/>
        <v>124</v>
      </c>
      <c r="U75" s="10">
        <f t="shared" si="17"/>
        <v>5052</v>
      </c>
      <c r="V75" s="11">
        <v>5050</v>
      </c>
      <c r="W75" s="12">
        <f t="shared" si="18"/>
        <v>122</v>
      </c>
      <c r="X75" s="93">
        <f t="shared" si="19"/>
        <v>2.4799999999999999E-2</v>
      </c>
      <c r="Y75" s="94" t="str">
        <f t="shared" si="20"/>
        <v>0.00%-8.40%</v>
      </c>
      <c r="Z75" s="15"/>
      <c r="AA75" s="15"/>
      <c r="AB75" s="15"/>
      <c r="AC75" s="96"/>
      <c r="AD75" s="8">
        <f t="shared" si="21"/>
        <v>0</v>
      </c>
      <c r="AE75" s="17">
        <f t="shared" si="22"/>
        <v>5050</v>
      </c>
      <c r="AF75" s="18">
        <f t="shared" si="23"/>
        <v>122</v>
      </c>
      <c r="AG75" s="98">
        <f t="shared" si="24"/>
        <v>2.4756493506493449E-2</v>
      </c>
      <c r="AH75" s="20">
        <v>13.6</v>
      </c>
      <c r="AI75" s="20">
        <v>450</v>
      </c>
      <c r="AJ75" s="20"/>
      <c r="AK75" s="20">
        <v>688</v>
      </c>
      <c r="AL75" s="20">
        <f t="shared" si="25"/>
        <v>74768</v>
      </c>
      <c r="AM75" s="7" t="s">
        <v>287</v>
      </c>
      <c r="AN75" s="20"/>
      <c r="AO75" s="21"/>
      <c r="AP75" s="21"/>
      <c r="AQ75" s="5" t="s">
        <v>172</v>
      </c>
      <c r="AR75" s="5" t="s">
        <v>173</v>
      </c>
      <c r="AS75" s="5" t="s">
        <v>62</v>
      </c>
      <c r="AT75" s="20"/>
      <c r="AU75" s="21" t="s">
        <v>606</v>
      </c>
      <c r="AV75" s="21"/>
      <c r="AW75" s="21"/>
    </row>
    <row r="76" spans="1:49">
      <c r="A76" s="87" t="s">
        <v>562</v>
      </c>
      <c r="B76" s="5">
        <v>15018918</v>
      </c>
      <c r="C76" s="5" t="s">
        <v>565</v>
      </c>
      <c r="D76" s="5" t="s">
        <v>55</v>
      </c>
      <c r="E76" s="5" t="s">
        <v>67</v>
      </c>
      <c r="F76" s="5" t="s">
        <v>183</v>
      </c>
      <c r="G76" s="5" t="s">
        <v>572</v>
      </c>
      <c r="H76" s="6">
        <v>43166</v>
      </c>
      <c r="I76" s="5" t="s">
        <v>575</v>
      </c>
      <c r="J76" s="5" t="s">
        <v>575</v>
      </c>
      <c r="K76" s="5" t="s">
        <v>568</v>
      </c>
      <c r="L76" s="7">
        <v>6</v>
      </c>
      <c r="M76" s="7" t="s">
        <v>287</v>
      </c>
      <c r="N76" s="8">
        <v>4661</v>
      </c>
      <c r="O76" s="89">
        <v>0.02</v>
      </c>
      <c r="P76" s="10">
        <f t="shared" si="13"/>
        <v>93</v>
      </c>
      <c r="Q76" s="89">
        <v>5.0000000000000001E-3</v>
      </c>
      <c r="R76" s="10">
        <f t="shared" si="14"/>
        <v>23</v>
      </c>
      <c r="S76" s="89">
        <f t="shared" si="15"/>
        <v>2.4887363226775368E-2</v>
      </c>
      <c r="T76" s="10">
        <f t="shared" si="16"/>
        <v>116</v>
      </c>
      <c r="U76" s="10">
        <f t="shared" si="17"/>
        <v>4777</v>
      </c>
      <c r="V76" s="11">
        <v>4731</v>
      </c>
      <c r="W76" s="12">
        <f t="shared" si="18"/>
        <v>70</v>
      </c>
      <c r="X76" s="93">
        <f t="shared" si="19"/>
        <v>1.4999999999999999E-2</v>
      </c>
      <c r="Y76" s="94" t="str">
        <f t="shared" si="20"/>
        <v>0.00%-8.40%</v>
      </c>
      <c r="Z76" s="15"/>
      <c r="AA76" s="15"/>
      <c r="AB76" s="15"/>
      <c r="AC76" s="96"/>
      <c r="AD76" s="8">
        <f t="shared" si="21"/>
        <v>0</v>
      </c>
      <c r="AE76" s="17">
        <f t="shared" si="22"/>
        <v>4731</v>
      </c>
      <c r="AF76" s="18">
        <f t="shared" si="23"/>
        <v>70</v>
      </c>
      <c r="AG76" s="98">
        <f t="shared" si="24"/>
        <v>1.5018236429950704E-2</v>
      </c>
      <c r="AH76" s="20">
        <v>13.6</v>
      </c>
      <c r="AI76" s="20">
        <v>450</v>
      </c>
      <c r="AJ76" s="20"/>
      <c r="AK76" s="20">
        <v>688</v>
      </c>
      <c r="AL76" s="20">
        <f t="shared" si="25"/>
        <v>70429.600000000006</v>
      </c>
      <c r="AM76" s="7" t="s">
        <v>287</v>
      </c>
      <c r="AN76" s="20"/>
      <c r="AO76" s="21"/>
      <c r="AP76" s="21"/>
      <c r="AQ76" s="5" t="s">
        <v>172</v>
      </c>
      <c r="AR76" s="5" t="s">
        <v>173</v>
      </c>
      <c r="AS76" s="5" t="s">
        <v>62</v>
      </c>
      <c r="AT76" s="20"/>
      <c r="AU76" s="21" t="s">
        <v>576</v>
      </c>
      <c r="AV76" s="21"/>
      <c r="AW76" s="21"/>
    </row>
    <row r="77" spans="1:49">
      <c r="A77" s="87" t="s">
        <v>562</v>
      </c>
      <c r="B77" s="5">
        <v>15011383</v>
      </c>
      <c r="C77" s="5" t="s">
        <v>565</v>
      </c>
      <c r="D77" s="5" t="s">
        <v>55</v>
      </c>
      <c r="E77" s="5" t="s">
        <v>67</v>
      </c>
      <c r="F77" s="5" t="s">
        <v>183</v>
      </c>
      <c r="G77" s="5" t="s">
        <v>570</v>
      </c>
      <c r="H77" s="6">
        <v>41579</v>
      </c>
      <c r="I77" s="5" t="s">
        <v>575</v>
      </c>
      <c r="J77" s="5" t="s">
        <v>575</v>
      </c>
      <c r="K77" s="5" t="s">
        <v>568</v>
      </c>
      <c r="L77" s="7">
        <v>6</v>
      </c>
      <c r="M77" s="7" t="s">
        <v>287</v>
      </c>
      <c r="N77" s="8">
        <v>5051</v>
      </c>
      <c r="O77" s="89">
        <v>0.02</v>
      </c>
      <c r="P77" s="10">
        <f t="shared" si="13"/>
        <v>101</v>
      </c>
      <c r="Q77" s="89">
        <v>5.0000000000000001E-3</v>
      </c>
      <c r="R77" s="10">
        <f t="shared" si="14"/>
        <v>25</v>
      </c>
      <c r="S77" s="89">
        <f t="shared" si="15"/>
        <v>2.4945555335577112E-2</v>
      </c>
      <c r="T77" s="10">
        <f t="shared" si="16"/>
        <v>126</v>
      </c>
      <c r="U77" s="10">
        <f t="shared" si="17"/>
        <v>5177</v>
      </c>
      <c r="V77" s="11">
        <v>5200</v>
      </c>
      <c r="W77" s="12">
        <f t="shared" si="18"/>
        <v>149</v>
      </c>
      <c r="X77" s="93">
        <f t="shared" si="19"/>
        <v>2.9499999999999998E-2</v>
      </c>
      <c r="Y77" s="94" t="str">
        <f t="shared" si="20"/>
        <v>0.00%-8.40%</v>
      </c>
      <c r="Z77" s="15"/>
      <c r="AA77" s="15"/>
      <c r="AB77" s="15"/>
      <c r="AC77" s="96"/>
      <c r="AD77" s="8">
        <f t="shared" si="21"/>
        <v>0</v>
      </c>
      <c r="AE77" s="17">
        <f t="shared" si="22"/>
        <v>5200</v>
      </c>
      <c r="AF77" s="18">
        <f t="shared" si="23"/>
        <v>149</v>
      </c>
      <c r="AG77" s="98">
        <f t="shared" si="24"/>
        <v>2.949910908730935E-2</v>
      </c>
      <c r="AH77" s="20">
        <v>13.6</v>
      </c>
      <c r="AI77" s="20">
        <v>500</v>
      </c>
      <c r="AJ77" s="20"/>
      <c r="AK77" s="20">
        <v>688</v>
      </c>
      <c r="AL77" s="20">
        <f t="shared" si="25"/>
        <v>77408</v>
      </c>
      <c r="AM77" s="7" t="s">
        <v>287</v>
      </c>
      <c r="AN77" s="20"/>
      <c r="AO77" s="21"/>
      <c r="AP77" s="21"/>
      <c r="AQ77" s="5" t="s">
        <v>172</v>
      </c>
      <c r="AR77" s="5" t="s">
        <v>173</v>
      </c>
      <c r="AS77" s="5" t="s">
        <v>62</v>
      </c>
      <c r="AT77" s="20"/>
      <c r="AU77" s="21" t="s">
        <v>604</v>
      </c>
      <c r="AV77" s="21"/>
      <c r="AW77" s="21"/>
    </row>
    <row r="78" spans="1:49">
      <c r="A78" s="87" t="s">
        <v>562</v>
      </c>
      <c r="B78" s="5">
        <v>15006771</v>
      </c>
      <c r="C78" s="5" t="s">
        <v>565</v>
      </c>
      <c r="D78" s="5" t="s">
        <v>55</v>
      </c>
      <c r="E78" s="5" t="s">
        <v>67</v>
      </c>
      <c r="F78" s="5" t="s">
        <v>183</v>
      </c>
      <c r="G78" s="5" t="s">
        <v>570</v>
      </c>
      <c r="H78" s="6">
        <v>40940</v>
      </c>
      <c r="I78" s="5" t="s">
        <v>575</v>
      </c>
      <c r="J78" s="5" t="s">
        <v>575</v>
      </c>
      <c r="K78" s="5" t="s">
        <v>568</v>
      </c>
      <c r="L78" s="7">
        <v>6</v>
      </c>
      <c r="M78" s="7" t="s">
        <v>287</v>
      </c>
      <c r="N78" s="8">
        <v>5570</v>
      </c>
      <c r="O78" s="89">
        <v>0.02</v>
      </c>
      <c r="P78" s="10">
        <f t="shared" si="13"/>
        <v>111</v>
      </c>
      <c r="Q78" s="89">
        <v>5.0000000000000001E-3</v>
      </c>
      <c r="R78" s="10">
        <f t="shared" si="14"/>
        <v>28</v>
      </c>
      <c r="S78" s="89">
        <f t="shared" si="15"/>
        <v>2.4955116696588869E-2</v>
      </c>
      <c r="T78" s="10">
        <f t="shared" si="16"/>
        <v>139</v>
      </c>
      <c r="U78" s="10">
        <f t="shared" si="17"/>
        <v>5709</v>
      </c>
      <c r="V78" s="11">
        <v>5600</v>
      </c>
      <c r="W78" s="12">
        <f t="shared" si="18"/>
        <v>30</v>
      </c>
      <c r="X78" s="93">
        <f t="shared" si="19"/>
        <v>5.4000000000000003E-3</v>
      </c>
      <c r="Y78" s="94" t="str">
        <f t="shared" si="20"/>
        <v>0.00%-8.40%</v>
      </c>
      <c r="Z78" s="15"/>
      <c r="AA78" s="15"/>
      <c r="AB78" s="15"/>
      <c r="AC78" s="96"/>
      <c r="AD78" s="8">
        <f t="shared" si="21"/>
        <v>0</v>
      </c>
      <c r="AE78" s="17">
        <f t="shared" si="22"/>
        <v>5600</v>
      </c>
      <c r="AF78" s="18">
        <f t="shared" si="23"/>
        <v>30</v>
      </c>
      <c r="AG78" s="98">
        <f t="shared" si="24"/>
        <v>5.3859964093356805E-3</v>
      </c>
      <c r="AH78" s="20">
        <v>13.6</v>
      </c>
      <c r="AI78" s="20">
        <v>500</v>
      </c>
      <c r="AJ78" s="20"/>
      <c r="AK78" s="20">
        <v>688</v>
      </c>
      <c r="AL78" s="20">
        <f t="shared" si="25"/>
        <v>82848</v>
      </c>
      <c r="AM78" s="7" t="s">
        <v>287</v>
      </c>
      <c r="AN78" s="20"/>
      <c r="AO78" s="21"/>
      <c r="AP78" s="21"/>
      <c r="AQ78" s="5" t="s">
        <v>172</v>
      </c>
      <c r="AR78" s="5" t="s">
        <v>173</v>
      </c>
      <c r="AS78" s="5" t="s">
        <v>62</v>
      </c>
      <c r="AT78" s="20"/>
      <c r="AU78" s="21" t="s">
        <v>576</v>
      </c>
      <c r="AV78" s="21"/>
      <c r="AW78" s="21"/>
    </row>
    <row r="79" spans="1:49">
      <c r="A79" s="87" t="s">
        <v>562</v>
      </c>
      <c r="B79" s="5">
        <v>15005028</v>
      </c>
      <c r="C79" s="5" t="s">
        <v>565</v>
      </c>
      <c r="D79" s="5" t="s">
        <v>55</v>
      </c>
      <c r="E79" s="5" t="s">
        <v>67</v>
      </c>
      <c r="F79" s="5" t="s">
        <v>183</v>
      </c>
      <c r="G79" s="5" t="s">
        <v>572</v>
      </c>
      <c r="H79" s="6">
        <v>40520</v>
      </c>
      <c r="I79" s="5" t="s">
        <v>575</v>
      </c>
      <c r="J79" s="5" t="s">
        <v>575</v>
      </c>
      <c r="K79" s="5" t="s">
        <v>568</v>
      </c>
      <c r="L79" s="7">
        <v>6</v>
      </c>
      <c r="M79" s="7" t="s">
        <v>287</v>
      </c>
      <c r="N79" s="8">
        <v>4724</v>
      </c>
      <c r="O79" s="89">
        <v>0.02</v>
      </c>
      <c r="P79" s="10">
        <f t="shared" si="13"/>
        <v>94</v>
      </c>
      <c r="Q79" s="89">
        <v>5.0000000000000001E-3</v>
      </c>
      <c r="R79" s="10">
        <f t="shared" si="14"/>
        <v>24</v>
      </c>
      <c r="S79" s="89">
        <f t="shared" si="15"/>
        <v>2.4978831498729891E-2</v>
      </c>
      <c r="T79" s="10">
        <f t="shared" si="16"/>
        <v>118</v>
      </c>
      <c r="U79" s="10">
        <f t="shared" si="17"/>
        <v>4842</v>
      </c>
      <c r="V79" s="11">
        <v>4795</v>
      </c>
      <c r="W79" s="12">
        <f t="shared" si="18"/>
        <v>71</v>
      </c>
      <c r="X79" s="93">
        <f t="shared" si="19"/>
        <v>1.4999999999999999E-2</v>
      </c>
      <c r="Y79" s="94" t="str">
        <f t="shared" si="20"/>
        <v>0.00%-8.40%</v>
      </c>
      <c r="Z79" s="15"/>
      <c r="AA79" s="15"/>
      <c r="AB79" s="15"/>
      <c r="AC79" s="96"/>
      <c r="AD79" s="8">
        <f t="shared" si="21"/>
        <v>0</v>
      </c>
      <c r="AE79" s="17">
        <f t="shared" si="22"/>
        <v>4795</v>
      </c>
      <c r="AF79" s="18">
        <f t="shared" si="23"/>
        <v>71</v>
      </c>
      <c r="AG79" s="98">
        <f t="shared" si="24"/>
        <v>1.5029635901778082E-2</v>
      </c>
      <c r="AH79" s="20">
        <v>13.6</v>
      </c>
      <c r="AI79" s="20">
        <v>450</v>
      </c>
      <c r="AJ79" s="20"/>
      <c r="AK79" s="20">
        <v>688</v>
      </c>
      <c r="AL79" s="20">
        <f t="shared" si="25"/>
        <v>71300</v>
      </c>
      <c r="AM79" s="7" t="s">
        <v>287</v>
      </c>
      <c r="AN79" s="20"/>
      <c r="AO79" s="21"/>
      <c r="AP79" s="21"/>
      <c r="AQ79" s="5" t="s">
        <v>172</v>
      </c>
      <c r="AR79" s="5" t="s">
        <v>173</v>
      </c>
      <c r="AS79" s="5" t="s">
        <v>62</v>
      </c>
      <c r="AT79" s="20"/>
      <c r="AU79" s="21" t="s">
        <v>576</v>
      </c>
      <c r="AV79" s="21"/>
      <c r="AW79" s="21"/>
    </row>
    <row r="80" spans="1:49">
      <c r="A80" s="87" t="s">
        <v>562</v>
      </c>
      <c r="B80" s="5">
        <v>15005840</v>
      </c>
      <c r="C80" s="5" t="s">
        <v>565</v>
      </c>
      <c r="D80" s="5" t="s">
        <v>55</v>
      </c>
      <c r="E80" s="5" t="s">
        <v>67</v>
      </c>
      <c r="F80" s="5" t="s">
        <v>183</v>
      </c>
      <c r="G80" s="5" t="s">
        <v>603</v>
      </c>
      <c r="H80" s="6">
        <v>40817</v>
      </c>
      <c r="I80" s="5" t="s">
        <v>575</v>
      </c>
      <c r="J80" s="5" t="s">
        <v>575</v>
      </c>
      <c r="K80" s="5" t="s">
        <v>568</v>
      </c>
      <c r="L80" s="7">
        <v>6</v>
      </c>
      <c r="M80" s="7" t="s">
        <v>287</v>
      </c>
      <c r="N80" s="8">
        <v>4790</v>
      </c>
      <c r="O80" s="89">
        <v>0.02</v>
      </c>
      <c r="P80" s="10">
        <f t="shared" si="13"/>
        <v>96</v>
      </c>
      <c r="Q80" s="89">
        <v>5.0000000000000001E-3</v>
      </c>
      <c r="R80" s="10">
        <f t="shared" si="14"/>
        <v>24</v>
      </c>
      <c r="S80" s="89">
        <f t="shared" si="15"/>
        <v>2.5052192066805846E-2</v>
      </c>
      <c r="T80" s="10">
        <f t="shared" si="16"/>
        <v>120</v>
      </c>
      <c r="U80" s="10">
        <f t="shared" si="17"/>
        <v>4910</v>
      </c>
      <c r="V80" s="11">
        <v>4862</v>
      </c>
      <c r="W80" s="12">
        <f t="shared" si="18"/>
        <v>72</v>
      </c>
      <c r="X80" s="93">
        <f t="shared" si="19"/>
        <v>1.4999999999999999E-2</v>
      </c>
      <c r="Y80" s="94" t="str">
        <f t="shared" si="20"/>
        <v>0.00%-8.40%</v>
      </c>
      <c r="Z80" s="15"/>
      <c r="AA80" s="15"/>
      <c r="AB80" s="15"/>
      <c r="AC80" s="96"/>
      <c r="AD80" s="8">
        <f t="shared" si="21"/>
        <v>0</v>
      </c>
      <c r="AE80" s="17">
        <f t="shared" si="22"/>
        <v>4862</v>
      </c>
      <c r="AF80" s="18">
        <f t="shared" si="23"/>
        <v>72</v>
      </c>
      <c r="AG80" s="98">
        <f t="shared" si="24"/>
        <v>1.5031315240083609E-2</v>
      </c>
      <c r="AH80" s="20">
        <v>13.6</v>
      </c>
      <c r="AI80" s="20">
        <v>450</v>
      </c>
      <c r="AJ80" s="20"/>
      <c r="AK80" s="20">
        <v>688</v>
      </c>
      <c r="AL80" s="20">
        <f t="shared" si="25"/>
        <v>72211.199999999997</v>
      </c>
      <c r="AM80" s="7" t="s">
        <v>287</v>
      </c>
      <c r="AN80" s="20"/>
      <c r="AO80" s="21"/>
      <c r="AP80" s="21"/>
      <c r="AQ80" s="5" t="s">
        <v>172</v>
      </c>
      <c r="AR80" s="5" t="s">
        <v>173</v>
      </c>
      <c r="AS80" s="5" t="s">
        <v>62</v>
      </c>
      <c r="AT80" s="20"/>
      <c r="AU80" s="21" t="s">
        <v>576</v>
      </c>
      <c r="AV80" s="21"/>
      <c r="AW80" s="21"/>
    </row>
    <row r="81" spans="1:49">
      <c r="A81" s="87" t="s">
        <v>562</v>
      </c>
      <c r="B81" s="5">
        <v>15017184</v>
      </c>
      <c r="C81" s="5" t="s">
        <v>565</v>
      </c>
      <c r="D81" s="5" t="s">
        <v>55</v>
      </c>
      <c r="E81" s="5" t="s">
        <v>67</v>
      </c>
      <c r="F81" s="5" t="s">
        <v>183</v>
      </c>
      <c r="G81" s="5" t="s">
        <v>603</v>
      </c>
      <c r="H81" s="6">
        <v>42948</v>
      </c>
      <c r="I81" s="5" t="s">
        <v>575</v>
      </c>
      <c r="J81" s="5" t="s">
        <v>575</v>
      </c>
      <c r="K81" s="5" t="s">
        <v>568</v>
      </c>
      <c r="L81" s="7">
        <v>6</v>
      </c>
      <c r="M81" s="7" t="s">
        <v>287</v>
      </c>
      <c r="N81" s="8">
        <v>4655</v>
      </c>
      <c r="O81" s="89">
        <v>0.02</v>
      </c>
      <c r="P81" s="10">
        <f t="shared" si="13"/>
        <v>93</v>
      </c>
      <c r="Q81" s="89">
        <v>5.0000000000000001E-3</v>
      </c>
      <c r="R81" s="10">
        <f t="shared" si="14"/>
        <v>23</v>
      </c>
      <c r="S81" s="89">
        <f t="shared" si="15"/>
        <v>2.4919441460794844E-2</v>
      </c>
      <c r="T81" s="10">
        <f t="shared" si="16"/>
        <v>116</v>
      </c>
      <c r="U81" s="10">
        <f t="shared" si="17"/>
        <v>4771</v>
      </c>
      <c r="V81" s="11">
        <v>4725</v>
      </c>
      <c r="W81" s="12">
        <f t="shared" si="18"/>
        <v>70</v>
      </c>
      <c r="X81" s="93">
        <f t="shared" si="19"/>
        <v>1.4999999999999999E-2</v>
      </c>
      <c r="Y81" s="94" t="str">
        <f t="shared" si="20"/>
        <v>0.00%-8.40%</v>
      </c>
      <c r="Z81" s="15"/>
      <c r="AA81" s="15"/>
      <c r="AB81" s="15"/>
      <c r="AC81" s="96"/>
      <c r="AD81" s="8">
        <f t="shared" si="21"/>
        <v>0</v>
      </c>
      <c r="AE81" s="17">
        <f t="shared" si="22"/>
        <v>4725</v>
      </c>
      <c r="AF81" s="18">
        <f t="shared" si="23"/>
        <v>70</v>
      </c>
      <c r="AG81" s="98">
        <f t="shared" si="24"/>
        <v>1.5037593984962516E-2</v>
      </c>
      <c r="AH81" s="20">
        <v>13.6</v>
      </c>
      <c r="AI81" s="20">
        <v>450</v>
      </c>
      <c r="AJ81" s="20"/>
      <c r="AK81" s="20">
        <v>688</v>
      </c>
      <c r="AL81" s="20">
        <f t="shared" si="25"/>
        <v>70348</v>
      </c>
      <c r="AM81" s="7" t="s">
        <v>287</v>
      </c>
      <c r="AN81" s="20"/>
      <c r="AO81" s="21"/>
      <c r="AP81" s="21"/>
      <c r="AQ81" s="5" t="s">
        <v>172</v>
      </c>
      <c r="AR81" s="5" t="s">
        <v>173</v>
      </c>
      <c r="AS81" s="5" t="s">
        <v>62</v>
      </c>
      <c r="AT81" s="20"/>
      <c r="AU81" s="21" t="s">
        <v>576</v>
      </c>
      <c r="AV81" s="21"/>
      <c r="AW81" s="21"/>
    </row>
    <row r="82" spans="1:49">
      <c r="A82" s="87" t="s">
        <v>562</v>
      </c>
      <c r="B82" s="5">
        <v>15000508</v>
      </c>
      <c r="C82" s="5" t="s">
        <v>565</v>
      </c>
      <c r="D82" s="5" t="s">
        <v>55</v>
      </c>
      <c r="E82" s="5" t="s">
        <v>67</v>
      </c>
      <c r="F82" s="5" t="s">
        <v>183</v>
      </c>
      <c r="G82" s="5" t="s">
        <v>587</v>
      </c>
      <c r="H82" s="6">
        <v>38854</v>
      </c>
      <c r="I82" s="5" t="s">
        <v>575</v>
      </c>
      <c r="J82" s="5" t="s">
        <v>575</v>
      </c>
      <c r="K82" s="5" t="s">
        <v>568</v>
      </c>
      <c r="L82" s="7">
        <v>6</v>
      </c>
      <c r="M82" s="7" t="s">
        <v>287</v>
      </c>
      <c r="N82" s="8">
        <v>4510</v>
      </c>
      <c r="O82" s="89">
        <v>0.02</v>
      </c>
      <c r="P82" s="10">
        <f t="shared" si="13"/>
        <v>90</v>
      </c>
      <c r="Q82" s="89">
        <v>5.0000000000000001E-3</v>
      </c>
      <c r="R82" s="10">
        <f t="shared" si="14"/>
        <v>23</v>
      </c>
      <c r="S82" s="89">
        <f t="shared" si="15"/>
        <v>2.5055432372505543E-2</v>
      </c>
      <c r="T82" s="10">
        <f t="shared" si="16"/>
        <v>113</v>
      </c>
      <c r="U82" s="10">
        <f t="shared" si="17"/>
        <v>4623</v>
      </c>
      <c r="V82" s="11">
        <v>4650</v>
      </c>
      <c r="W82" s="12">
        <f t="shared" si="18"/>
        <v>140</v>
      </c>
      <c r="X82" s="93">
        <f t="shared" si="19"/>
        <v>3.1E-2</v>
      </c>
      <c r="Y82" s="94" t="str">
        <f t="shared" si="20"/>
        <v>0.00%-8.40%</v>
      </c>
      <c r="Z82" s="15"/>
      <c r="AA82" s="15"/>
      <c r="AB82" s="15"/>
      <c r="AC82" s="96"/>
      <c r="AD82" s="8">
        <f t="shared" si="21"/>
        <v>0</v>
      </c>
      <c r="AE82" s="17">
        <f t="shared" si="22"/>
        <v>4650</v>
      </c>
      <c r="AF82" s="18">
        <f t="shared" si="23"/>
        <v>140</v>
      </c>
      <c r="AG82" s="98">
        <f t="shared" si="24"/>
        <v>3.104212860310418E-2</v>
      </c>
      <c r="AH82" s="20">
        <v>13.6</v>
      </c>
      <c r="AI82" s="20">
        <v>450</v>
      </c>
      <c r="AJ82" s="20"/>
      <c r="AK82" s="20">
        <v>688</v>
      </c>
      <c r="AL82" s="20">
        <f t="shared" si="25"/>
        <v>69328</v>
      </c>
      <c r="AM82" s="7" t="s">
        <v>287</v>
      </c>
      <c r="AN82" s="20"/>
      <c r="AO82" s="21"/>
      <c r="AP82" s="21"/>
      <c r="AQ82" s="5" t="s">
        <v>172</v>
      </c>
      <c r="AR82" s="5" t="s">
        <v>173</v>
      </c>
      <c r="AS82" s="5" t="s">
        <v>62</v>
      </c>
      <c r="AT82" s="20"/>
      <c r="AU82" s="21" t="s">
        <v>601</v>
      </c>
      <c r="AV82" s="21"/>
      <c r="AW82" s="21"/>
    </row>
    <row r="83" spans="1:49">
      <c r="A83" s="87" t="s">
        <v>562</v>
      </c>
      <c r="B83" s="5">
        <v>15013190</v>
      </c>
      <c r="C83" s="5" t="s">
        <v>565</v>
      </c>
      <c r="D83" s="5" t="s">
        <v>55</v>
      </c>
      <c r="E83" s="5" t="s">
        <v>67</v>
      </c>
      <c r="F83" s="5" t="s">
        <v>183</v>
      </c>
      <c r="G83" s="5" t="s">
        <v>570</v>
      </c>
      <c r="H83" s="6">
        <v>41913</v>
      </c>
      <c r="I83" s="5" t="s">
        <v>575</v>
      </c>
      <c r="J83" s="5" t="s">
        <v>575</v>
      </c>
      <c r="K83" s="5" t="s">
        <v>568</v>
      </c>
      <c r="L83" s="7">
        <v>6</v>
      </c>
      <c r="M83" s="7" t="s">
        <v>287</v>
      </c>
      <c r="N83" s="8">
        <v>5064</v>
      </c>
      <c r="O83" s="89">
        <v>0.02</v>
      </c>
      <c r="P83" s="10">
        <f t="shared" si="13"/>
        <v>101</v>
      </c>
      <c r="Q83" s="89">
        <v>5.0000000000000001E-3</v>
      </c>
      <c r="R83" s="10">
        <f t="shared" si="14"/>
        <v>25</v>
      </c>
      <c r="S83" s="89">
        <f t="shared" si="15"/>
        <v>2.4881516587677725E-2</v>
      </c>
      <c r="T83" s="10">
        <f t="shared" si="16"/>
        <v>126</v>
      </c>
      <c r="U83" s="10">
        <f t="shared" si="17"/>
        <v>5190</v>
      </c>
      <c r="V83" s="11">
        <v>5200</v>
      </c>
      <c r="W83" s="12">
        <f t="shared" si="18"/>
        <v>136</v>
      </c>
      <c r="X83" s="93">
        <f t="shared" si="19"/>
        <v>2.69E-2</v>
      </c>
      <c r="Y83" s="94" t="str">
        <f t="shared" si="20"/>
        <v>0.00%-8.40%</v>
      </c>
      <c r="Z83" s="15"/>
      <c r="AA83" s="15"/>
      <c r="AB83" s="15"/>
      <c r="AC83" s="96"/>
      <c r="AD83" s="8">
        <f t="shared" si="21"/>
        <v>0</v>
      </c>
      <c r="AE83" s="17">
        <f t="shared" si="22"/>
        <v>5200</v>
      </c>
      <c r="AF83" s="18">
        <f t="shared" si="23"/>
        <v>136</v>
      </c>
      <c r="AG83" s="98">
        <f t="shared" si="24"/>
        <v>2.6856240126382325E-2</v>
      </c>
      <c r="AH83" s="20">
        <v>13.6</v>
      </c>
      <c r="AI83" s="20">
        <v>800</v>
      </c>
      <c r="AJ83" s="20"/>
      <c r="AK83" s="20">
        <v>688</v>
      </c>
      <c r="AL83" s="20">
        <f t="shared" si="25"/>
        <v>81008</v>
      </c>
      <c r="AM83" s="7" t="s">
        <v>287</v>
      </c>
      <c r="AN83" s="20"/>
      <c r="AO83" s="21"/>
      <c r="AP83" s="21"/>
      <c r="AQ83" s="5" t="s">
        <v>172</v>
      </c>
      <c r="AR83" s="5" t="s">
        <v>173</v>
      </c>
      <c r="AS83" s="5" t="s">
        <v>62</v>
      </c>
      <c r="AT83" s="20"/>
      <c r="AU83" s="21" t="s">
        <v>601</v>
      </c>
      <c r="AV83" s="21"/>
      <c r="AW83" s="21"/>
    </row>
    <row r="84" spans="1:49">
      <c r="A84" s="87" t="s">
        <v>562</v>
      </c>
      <c r="B84" s="5">
        <v>15009680</v>
      </c>
      <c r="C84" s="5" t="s">
        <v>565</v>
      </c>
      <c r="D84" s="5" t="s">
        <v>55</v>
      </c>
      <c r="E84" s="5" t="s">
        <v>67</v>
      </c>
      <c r="F84" s="5" t="s">
        <v>183</v>
      </c>
      <c r="G84" s="5" t="s">
        <v>587</v>
      </c>
      <c r="H84" s="6">
        <v>41426</v>
      </c>
      <c r="I84" s="5" t="s">
        <v>575</v>
      </c>
      <c r="J84" s="5" t="s">
        <v>575</v>
      </c>
      <c r="K84" s="5" t="s">
        <v>568</v>
      </c>
      <c r="L84" s="7">
        <v>6</v>
      </c>
      <c r="M84" s="7" t="s">
        <v>287</v>
      </c>
      <c r="N84" s="8">
        <v>4747</v>
      </c>
      <c r="O84" s="89">
        <v>0.02</v>
      </c>
      <c r="P84" s="10">
        <f t="shared" si="13"/>
        <v>95</v>
      </c>
      <c r="Q84" s="89">
        <v>5.0000000000000001E-3</v>
      </c>
      <c r="R84" s="10">
        <f t="shared" si="14"/>
        <v>24</v>
      </c>
      <c r="S84" s="89">
        <f t="shared" si="15"/>
        <v>2.5068464293237835E-2</v>
      </c>
      <c r="T84" s="10">
        <f t="shared" si="16"/>
        <v>119</v>
      </c>
      <c r="U84" s="10">
        <f t="shared" si="17"/>
        <v>4866</v>
      </c>
      <c r="V84" s="11">
        <v>4900</v>
      </c>
      <c r="W84" s="12">
        <f t="shared" si="18"/>
        <v>153</v>
      </c>
      <c r="X84" s="93">
        <f t="shared" si="19"/>
        <v>3.2199999999999999E-2</v>
      </c>
      <c r="Y84" s="94" t="str">
        <f t="shared" si="20"/>
        <v>0.00%-8.40%</v>
      </c>
      <c r="Z84" s="15"/>
      <c r="AA84" s="15"/>
      <c r="AB84" s="15"/>
      <c r="AC84" s="96"/>
      <c r="AD84" s="8">
        <f t="shared" si="21"/>
        <v>0</v>
      </c>
      <c r="AE84" s="17">
        <f t="shared" si="22"/>
        <v>4900</v>
      </c>
      <c r="AF84" s="18">
        <f t="shared" si="23"/>
        <v>153</v>
      </c>
      <c r="AG84" s="98">
        <f t="shared" si="24"/>
        <v>3.2230882662734439E-2</v>
      </c>
      <c r="AH84" s="20">
        <v>13.6</v>
      </c>
      <c r="AI84" s="20">
        <v>450</v>
      </c>
      <c r="AJ84" s="20"/>
      <c r="AK84" s="20">
        <v>688</v>
      </c>
      <c r="AL84" s="20">
        <f t="shared" si="25"/>
        <v>72728</v>
      </c>
      <c r="AM84" s="7" t="s">
        <v>287</v>
      </c>
      <c r="AN84" s="20"/>
      <c r="AO84" s="21"/>
      <c r="AP84" s="21"/>
      <c r="AQ84" s="5" t="s">
        <v>172</v>
      </c>
      <c r="AR84" s="5" t="s">
        <v>173</v>
      </c>
      <c r="AS84" s="5" t="s">
        <v>62</v>
      </c>
      <c r="AT84" s="20"/>
      <c r="AU84" s="21" t="s">
        <v>601</v>
      </c>
      <c r="AV84" s="21"/>
      <c r="AW84" s="21"/>
    </row>
    <row r="85" spans="1:49">
      <c r="A85" s="87" t="s">
        <v>562</v>
      </c>
      <c r="B85" s="5">
        <v>15011931</v>
      </c>
      <c r="C85" s="5" t="s">
        <v>565</v>
      </c>
      <c r="D85" s="5" t="s">
        <v>55</v>
      </c>
      <c r="E85" s="5" t="s">
        <v>67</v>
      </c>
      <c r="F85" s="5" t="s">
        <v>183</v>
      </c>
      <c r="G85" s="5" t="s">
        <v>572</v>
      </c>
      <c r="H85" s="6">
        <v>41609</v>
      </c>
      <c r="I85" s="5" t="s">
        <v>575</v>
      </c>
      <c r="J85" s="5" t="s">
        <v>575</v>
      </c>
      <c r="K85" s="5" t="s">
        <v>568</v>
      </c>
      <c r="L85" s="7">
        <v>6</v>
      </c>
      <c r="M85" s="7" t="s">
        <v>287</v>
      </c>
      <c r="N85" s="8">
        <v>4657</v>
      </c>
      <c r="O85" s="89">
        <v>0.02</v>
      </c>
      <c r="P85" s="10">
        <f t="shared" si="13"/>
        <v>93</v>
      </c>
      <c r="Q85" s="89">
        <v>5.0000000000000001E-3</v>
      </c>
      <c r="R85" s="10">
        <f t="shared" si="14"/>
        <v>23</v>
      </c>
      <c r="S85" s="89">
        <f t="shared" si="15"/>
        <v>2.4908739531887481E-2</v>
      </c>
      <c r="T85" s="10">
        <f t="shared" si="16"/>
        <v>116</v>
      </c>
      <c r="U85" s="10">
        <f t="shared" si="17"/>
        <v>4773</v>
      </c>
      <c r="V85" s="11">
        <v>4727</v>
      </c>
      <c r="W85" s="12">
        <f t="shared" si="18"/>
        <v>70</v>
      </c>
      <c r="X85" s="93">
        <f t="shared" si="19"/>
        <v>1.4999999999999999E-2</v>
      </c>
      <c r="Y85" s="94" t="str">
        <f t="shared" si="20"/>
        <v>0.00%-8.40%</v>
      </c>
      <c r="Z85" s="15"/>
      <c r="AA85" s="15"/>
      <c r="AB85" s="15"/>
      <c r="AC85" s="96"/>
      <c r="AD85" s="8">
        <f t="shared" si="21"/>
        <v>0</v>
      </c>
      <c r="AE85" s="17">
        <f t="shared" si="22"/>
        <v>4727</v>
      </c>
      <c r="AF85" s="18">
        <f t="shared" si="23"/>
        <v>70</v>
      </c>
      <c r="AG85" s="98">
        <f t="shared" si="24"/>
        <v>1.5031135924414851E-2</v>
      </c>
      <c r="AH85" s="20">
        <v>13.6</v>
      </c>
      <c r="AI85" s="20">
        <v>450</v>
      </c>
      <c r="AJ85" s="20"/>
      <c r="AK85" s="20">
        <v>688</v>
      </c>
      <c r="AL85" s="20">
        <f t="shared" si="25"/>
        <v>70375.199999999997</v>
      </c>
      <c r="AM85" s="7" t="s">
        <v>287</v>
      </c>
      <c r="AN85" s="20"/>
      <c r="AO85" s="21"/>
      <c r="AP85" s="21"/>
      <c r="AQ85" s="5" t="s">
        <v>172</v>
      </c>
      <c r="AR85" s="5" t="s">
        <v>173</v>
      </c>
      <c r="AS85" s="5" t="s">
        <v>62</v>
      </c>
      <c r="AT85" s="20"/>
      <c r="AU85" s="21" t="s">
        <v>576</v>
      </c>
      <c r="AV85" s="21"/>
      <c r="AW85" s="21"/>
    </row>
    <row r="86" spans="1:49">
      <c r="A86" s="87" t="s">
        <v>562</v>
      </c>
      <c r="B86" s="5">
        <v>15020733</v>
      </c>
      <c r="C86" s="5" t="s">
        <v>565</v>
      </c>
      <c r="D86" s="5" t="s">
        <v>55</v>
      </c>
      <c r="E86" s="5" t="s">
        <v>67</v>
      </c>
      <c r="F86" s="5" t="s">
        <v>183</v>
      </c>
      <c r="G86" s="5" t="s">
        <v>603</v>
      </c>
      <c r="H86" s="6">
        <v>44256</v>
      </c>
      <c r="I86" s="5" t="s">
        <v>575</v>
      </c>
      <c r="J86" s="5" t="s">
        <v>575</v>
      </c>
      <c r="K86" s="5" t="s">
        <v>568</v>
      </c>
      <c r="L86" s="7">
        <v>6</v>
      </c>
      <c r="M86" s="7" t="s">
        <v>287</v>
      </c>
      <c r="N86" s="8">
        <v>4514</v>
      </c>
      <c r="O86" s="89">
        <v>0.02</v>
      </c>
      <c r="P86" s="10">
        <f t="shared" si="13"/>
        <v>90</v>
      </c>
      <c r="Q86" s="89">
        <v>5.0000000000000001E-3</v>
      </c>
      <c r="R86" s="10">
        <f t="shared" si="14"/>
        <v>23</v>
      </c>
      <c r="S86" s="89">
        <f t="shared" si="15"/>
        <v>2.5033229951262739E-2</v>
      </c>
      <c r="T86" s="10">
        <f t="shared" si="16"/>
        <v>113</v>
      </c>
      <c r="U86" s="10">
        <f t="shared" si="17"/>
        <v>4627</v>
      </c>
      <c r="V86" s="11">
        <v>4650</v>
      </c>
      <c r="W86" s="12">
        <f t="shared" si="18"/>
        <v>136</v>
      </c>
      <c r="X86" s="93">
        <f t="shared" si="19"/>
        <v>3.0099999999999998E-2</v>
      </c>
      <c r="Y86" s="94" t="str">
        <f t="shared" si="20"/>
        <v>0.00%-8.40%</v>
      </c>
      <c r="Z86" s="15"/>
      <c r="AA86" s="15"/>
      <c r="AB86" s="15"/>
      <c r="AC86" s="96"/>
      <c r="AD86" s="8">
        <f t="shared" si="21"/>
        <v>0</v>
      </c>
      <c r="AE86" s="17">
        <f t="shared" si="22"/>
        <v>4650</v>
      </c>
      <c r="AF86" s="18">
        <f t="shared" si="23"/>
        <v>136</v>
      </c>
      <c r="AG86" s="98">
        <f t="shared" si="24"/>
        <v>3.0128489144882531E-2</v>
      </c>
      <c r="AH86" s="20">
        <v>13.6</v>
      </c>
      <c r="AI86" s="20">
        <v>450</v>
      </c>
      <c r="AJ86" s="20"/>
      <c r="AK86" s="20">
        <v>688</v>
      </c>
      <c r="AL86" s="20">
        <f t="shared" si="25"/>
        <v>69328</v>
      </c>
      <c r="AM86" s="7" t="s">
        <v>287</v>
      </c>
      <c r="AN86" s="20"/>
      <c r="AO86" s="21"/>
      <c r="AP86" s="21"/>
      <c r="AQ86" s="5" t="s">
        <v>172</v>
      </c>
      <c r="AR86" s="5" t="s">
        <v>173</v>
      </c>
      <c r="AS86" s="5" t="s">
        <v>62</v>
      </c>
      <c r="AT86" s="20"/>
      <c r="AU86" s="21" t="s">
        <v>601</v>
      </c>
      <c r="AV86" s="21"/>
      <c r="AW86" s="21"/>
    </row>
    <row r="87" spans="1:49">
      <c r="A87" s="87" t="s">
        <v>562</v>
      </c>
      <c r="B87" s="5">
        <v>15002088</v>
      </c>
      <c r="C87" s="5" t="s">
        <v>585</v>
      </c>
      <c r="D87" s="5" t="s">
        <v>55</v>
      </c>
      <c r="E87" s="5" t="s">
        <v>67</v>
      </c>
      <c r="F87" s="5" t="s">
        <v>295</v>
      </c>
      <c r="G87" s="5" t="s">
        <v>296</v>
      </c>
      <c r="H87" s="6">
        <v>39736</v>
      </c>
      <c r="I87" s="5" t="s">
        <v>607</v>
      </c>
      <c r="J87" s="5" t="s">
        <v>608</v>
      </c>
      <c r="K87" s="5" t="s">
        <v>568</v>
      </c>
      <c r="L87" s="7">
        <v>6</v>
      </c>
      <c r="M87" s="7" t="s">
        <v>287</v>
      </c>
      <c r="N87" s="8">
        <v>6500</v>
      </c>
      <c r="O87" s="9">
        <v>0.02</v>
      </c>
      <c r="P87" s="10">
        <f t="shared" si="13"/>
        <v>130</v>
      </c>
      <c r="Q87" s="9">
        <v>5.0000000000000001E-3</v>
      </c>
      <c r="R87" s="10">
        <f t="shared" si="14"/>
        <v>33</v>
      </c>
      <c r="S87" s="9">
        <f t="shared" si="15"/>
        <v>2.5076923076923077E-2</v>
      </c>
      <c r="T87" s="10">
        <f t="shared" si="16"/>
        <v>163</v>
      </c>
      <c r="U87" s="10">
        <f t="shared" si="17"/>
        <v>6663</v>
      </c>
      <c r="V87" s="11">
        <v>6630</v>
      </c>
      <c r="W87" s="12">
        <f t="shared" si="18"/>
        <v>130</v>
      </c>
      <c r="X87" s="13">
        <f t="shared" si="19"/>
        <v>0.02</v>
      </c>
      <c r="Y87" s="14" t="str">
        <f t="shared" si="20"/>
        <v>0.00%-8.40%</v>
      </c>
      <c r="Z87" s="15"/>
      <c r="AA87" s="15"/>
      <c r="AB87" s="15"/>
      <c r="AC87" s="16"/>
      <c r="AD87" s="8">
        <f t="shared" si="21"/>
        <v>0</v>
      </c>
      <c r="AE87" s="17">
        <f t="shared" si="22"/>
        <v>6630</v>
      </c>
      <c r="AF87" s="18">
        <f t="shared" si="23"/>
        <v>130</v>
      </c>
      <c r="AG87" s="19">
        <f t="shared" si="24"/>
        <v>2.0000000000000018E-2</v>
      </c>
      <c r="AH87" s="20">
        <v>13.6</v>
      </c>
      <c r="AI87" s="20">
        <v>500</v>
      </c>
      <c r="AJ87" s="20"/>
      <c r="AK87" s="20">
        <v>688</v>
      </c>
      <c r="AL87" s="20">
        <f t="shared" si="25"/>
        <v>96856</v>
      </c>
      <c r="AM87" s="7" t="s">
        <v>287</v>
      </c>
      <c r="AN87" s="20"/>
      <c r="AO87" s="21"/>
      <c r="AP87" s="21"/>
      <c r="AQ87" s="5" t="s">
        <v>260</v>
      </c>
      <c r="AR87" s="5" t="s">
        <v>261</v>
      </c>
    </row>
    <row r="88" spans="1:49">
      <c r="A88" s="87" t="s">
        <v>562</v>
      </c>
      <c r="B88" s="5">
        <v>15007284</v>
      </c>
      <c r="C88" s="5" t="s">
        <v>585</v>
      </c>
      <c r="D88" s="5" t="s">
        <v>55</v>
      </c>
      <c r="E88" s="5" t="s">
        <v>67</v>
      </c>
      <c r="F88" s="5" t="s">
        <v>295</v>
      </c>
      <c r="G88" s="5" t="s">
        <v>296</v>
      </c>
      <c r="H88" s="6">
        <v>40812</v>
      </c>
      <c r="I88" s="5" t="s">
        <v>592</v>
      </c>
      <c r="J88" s="5" t="s">
        <v>592</v>
      </c>
      <c r="K88" s="5" t="s">
        <v>568</v>
      </c>
      <c r="L88" s="7">
        <v>6</v>
      </c>
      <c r="M88" s="7" t="s">
        <v>287</v>
      </c>
      <c r="N88" s="8">
        <v>8247</v>
      </c>
      <c r="O88" s="9">
        <v>0.02</v>
      </c>
      <c r="P88" s="10">
        <f t="shared" si="13"/>
        <v>165</v>
      </c>
      <c r="Q88" s="9">
        <v>5.0000000000000001E-3</v>
      </c>
      <c r="R88" s="10">
        <f t="shared" si="14"/>
        <v>41</v>
      </c>
      <c r="S88" s="9">
        <f t="shared" si="15"/>
        <v>2.4978780162483328E-2</v>
      </c>
      <c r="T88" s="10">
        <f t="shared" si="16"/>
        <v>206</v>
      </c>
      <c r="U88" s="10">
        <f t="shared" si="17"/>
        <v>8453</v>
      </c>
      <c r="V88" s="11">
        <f t="shared" ref="V88:V111" si="26">U88</f>
        <v>8453</v>
      </c>
      <c r="W88" s="12">
        <f t="shared" si="18"/>
        <v>206</v>
      </c>
      <c r="X88" s="13">
        <f t="shared" si="19"/>
        <v>2.5000000000000001E-2</v>
      </c>
      <c r="Y88" s="14" t="str">
        <f t="shared" si="20"/>
        <v>0.00%-8.40%</v>
      </c>
      <c r="Z88" s="15"/>
      <c r="AA88" s="15"/>
      <c r="AB88" s="15"/>
      <c r="AC88" s="16"/>
      <c r="AD88" s="8">
        <f t="shared" si="21"/>
        <v>0</v>
      </c>
      <c r="AE88" s="17">
        <f t="shared" si="22"/>
        <v>8453</v>
      </c>
      <c r="AF88" s="18">
        <f t="shared" si="23"/>
        <v>206</v>
      </c>
      <c r="AG88" s="19">
        <f t="shared" si="24"/>
        <v>2.4978780162483227E-2</v>
      </c>
      <c r="AH88" s="20">
        <v>13.6</v>
      </c>
      <c r="AI88" s="20">
        <v>900</v>
      </c>
      <c r="AJ88" s="20"/>
      <c r="AK88" s="20">
        <v>688</v>
      </c>
      <c r="AL88" s="20">
        <f t="shared" si="25"/>
        <v>126448.8</v>
      </c>
      <c r="AM88" s="7" t="s">
        <v>287</v>
      </c>
      <c r="AN88" s="20"/>
      <c r="AO88" s="21"/>
      <c r="AP88" s="21"/>
      <c r="AQ88" s="5" t="s">
        <v>260</v>
      </c>
      <c r="AR88" s="5" t="s">
        <v>261</v>
      </c>
    </row>
    <row r="89" spans="1:49">
      <c r="A89" s="87" t="s">
        <v>562</v>
      </c>
      <c r="B89" s="5">
        <v>15002925</v>
      </c>
      <c r="C89" s="5" t="s">
        <v>585</v>
      </c>
      <c r="D89" s="5" t="s">
        <v>55</v>
      </c>
      <c r="E89" s="5" t="s">
        <v>67</v>
      </c>
      <c r="F89" s="5" t="s">
        <v>295</v>
      </c>
      <c r="G89" s="5" t="s">
        <v>296</v>
      </c>
      <c r="H89" s="6">
        <v>40269</v>
      </c>
      <c r="I89" s="5" t="s">
        <v>594</v>
      </c>
      <c r="J89" s="5" t="s">
        <v>594</v>
      </c>
      <c r="K89" s="5" t="s">
        <v>568</v>
      </c>
      <c r="L89" s="7">
        <v>6</v>
      </c>
      <c r="M89" s="7" t="s">
        <v>287</v>
      </c>
      <c r="N89" s="8">
        <v>5464</v>
      </c>
      <c r="O89" s="9">
        <v>0.02</v>
      </c>
      <c r="P89" s="10">
        <f t="shared" si="13"/>
        <v>109</v>
      </c>
      <c r="Q89" s="9">
        <v>5.0000000000000001E-3</v>
      </c>
      <c r="R89" s="10">
        <f t="shared" si="14"/>
        <v>27</v>
      </c>
      <c r="S89" s="9">
        <f t="shared" si="15"/>
        <v>2.4890190336749635E-2</v>
      </c>
      <c r="T89" s="10">
        <f t="shared" si="16"/>
        <v>136</v>
      </c>
      <c r="U89" s="10">
        <f t="shared" si="17"/>
        <v>5600</v>
      </c>
      <c r="V89" s="11">
        <v>5655</v>
      </c>
      <c r="W89" s="12">
        <f t="shared" si="18"/>
        <v>191</v>
      </c>
      <c r="X89" s="13">
        <f t="shared" si="19"/>
        <v>3.5000000000000003E-2</v>
      </c>
      <c r="Y89" s="14" t="str">
        <f t="shared" si="20"/>
        <v>0.00%-8.40%</v>
      </c>
      <c r="Z89" s="15"/>
      <c r="AA89" s="15"/>
      <c r="AB89" s="15"/>
      <c r="AC89" s="16"/>
      <c r="AD89" s="8">
        <f t="shared" si="21"/>
        <v>0</v>
      </c>
      <c r="AE89" s="17">
        <f t="shared" si="22"/>
        <v>5655</v>
      </c>
      <c r="AF89" s="18">
        <f t="shared" si="23"/>
        <v>191</v>
      </c>
      <c r="AG89" s="19">
        <f t="shared" si="24"/>
        <v>3.4956076134699865E-2</v>
      </c>
      <c r="AH89" s="20">
        <v>13.6</v>
      </c>
      <c r="AI89" s="20">
        <v>500</v>
      </c>
      <c r="AJ89" s="20"/>
      <c r="AK89" s="20">
        <v>688</v>
      </c>
      <c r="AL89" s="20">
        <f t="shared" si="25"/>
        <v>83596</v>
      </c>
      <c r="AM89" s="7" t="s">
        <v>287</v>
      </c>
      <c r="AN89" s="20"/>
      <c r="AO89" s="21"/>
      <c r="AP89" s="21"/>
      <c r="AQ89" s="5" t="s">
        <v>260</v>
      </c>
      <c r="AR89" s="5" t="s">
        <v>261</v>
      </c>
    </row>
    <row r="90" spans="1:49">
      <c r="A90" s="87" t="s">
        <v>562</v>
      </c>
      <c r="B90" s="5">
        <v>15002033</v>
      </c>
      <c r="C90" s="5" t="s">
        <v>585</v>
      </c>
      <c r="D90" s="5" t="s">
        <v>55</v>
      </c>
      <c r="E90" s="5" t="s">
        <v>67</v>
      </c>
      <c r="F90" s="5" t="s">
        <v>264</v>
      </c>
      <c r="G90" s="5" t="s">
        <v>258</v>
      </c>
      <c r="H90" s="6">
        <v>39727</v>
      </c>
      <c r="I90" s="5" t="s">
        <v>594</v>
      </c>
      <c r="J90" s="5" t="s">
        <v>594</v>
      </c>
      <c r="K90" s="5" t="s">
        <v>568</v>
      </c>
      <c r="L90" s="7">
        <v>6</v>
      </c>
      <c r="M90" s="7" t="s">
        <v>287</v>
      </c>
      <c r="N90" s="8">
        <v>8477</v>
      </c>
      <c r="O90" s="9">
        <v>0.02</v>
      </c>
      <c r="P90" s="10">
        <f t="shared" si="13"/>
        <v>170</v>
      </c>
      <c r="Q90" s="9">
        <v>5.0000000000000001E-3</v>
      </c>
      <c r="R90" s="10">
        <f t="shared" si="14"/>
        <v>42</v>
      </c>
      <c r="S90" s="9">
        <f t="shared" si="15"/>
        <v>2.5008847469623688E-2</v>
      </c>
      <c r="T90" s="10">
        <f t="shared" si="16"/>
        <v>212</v>
      </c>
      <c r="U90" s="10">
        <f t="shared" si="17"/>
        <v>8689</v>
      </c>
      <c r="V90" s="11">
        <f t="shared" si="26"/>
        <v>8689</v>
      </c>
      <c r="W90" s="12">
        <f t="shared" si="18"/>
        <v>212</v>
      </c>
      <c r="X90" s="13">
        <f t="shared" si="19"/>
        <v>2.5000000000000001E-2</v>
      </c>
      <c r="Y90" s="14" t="str">
        <f t="shared" si="20"/>
        <v>0.00%-8.40%</v>
      </c>
      <c r="Z90" s="15" t="s">
        <v>112</v>
      </c>
      <c r="AA90" s="15" t="s">
        <v>285</v>
      </c>
      <c r="AB90" s="15" t="s">
        <v>609</v>
      </c>
      <c r="AC90" s="16">
        <v>3.4500000000000003E-2</v>
      </c>
      <c r="AD90" s="8">
        <f t="shared" si="21"/>
        <v>292</v>
      </c>
      <c r="AE90" s="17">
        <f t="shared" si="22"/>
        <v>8981</v>
      </c>
      <c r="AF90" s="18">
        <f t="shared" si="23"/>
        <v>504</v>
      </c>
      <c r="AG90" s="19">
        <f t="shared" si="24"/>
        <v>5.9454995871180749E-2</v>
      </c>
      <c r="AH90" s="20">
        <v>13.6</v>
      </c>
      <c r="AI90" s="20">
        <v>450</v>
      </c>
      <c r="AJ90" s="20"/>
      <c r="AK90" s="20">
        <v>688</v>
      </c>
      <c r="AL90" s="20">
        <f t="shared" si="25"/>
        <v>128229.59999999999</v>
      </c>
      <c r="AM90" s="7" t="s">
        <v>287</v>
      </c>
      <c r="AN90" s="20"/>
      <c r="AO90" s="21" t="s">
        <v>292</v>
      </c>
      <c r="AP90" s="21" t="s">
        <v>292</v>
      </c>
      <c r="AQ90" s="5" t="s">
        <v>260</v>
      </c>
      <c r="AR90" s="5" t="s">
        <v>261</v>
      </c>
    </row>
    <row r="91" spans="1:49">
      <c r="A91" s="87" t="s">
        <v>562</v>
      </c>
      <c r="B91" s="5">
        <v>15003198</v>
      </c>
      <c r="C91" s="5" t="s">
        <v>585</v>
      </c>
      <c r="D91" s="5" t="s">
        <v>55</v>
      </c>
      <c r="E91" s="5" t="s">
        <v>67</v>
      </c>
      <c r="F91" s="5" t="s">
        <v>276</v>
      </c>
      <c r="G91" s="5" t="s">
        <v>258</v>
      </c>
      <c r="H91" s="6">
        <v>43815</v>
      </c>
      <c r="I91" s="5" t="s">
        <v>594</v>
      </c>
      <c r="J91" s="5" t="s">
        <v>594</v>
      </c>
      <c r="K91" s="5" t="s">
        <v>568</v>
      </c>
      <c r="L91" s="7">
        <v>6</v>
      </c>
      <c r="M91" s="7" t="s">
        <v>287</v>
      </c>
      <c r="N91" s="8">
        <v>7894</v>
      </c>
      <c r="O91" s="9">
        <v>0.02</v>
      </c>
      <c r="P91" s="10">
        <f t="shared" si="13"/>
        <v>158</v>
      </c>
      <c r="Q91" s="9">
        <v>5.0000000000000001E-3</v>
      </c>
      <c r="R91" s="10">
        <f t="shared" si="14"/>
        <v>39</v>
      </c>
      <c r="S91" s="9">
        <f t="shared" si="15"/>
        <v>2.4955662528502662E-2</v>
      </c>
      <c r="T91" s="10">
        <f t="shared" si="16"/>
        <v>197</v>
      </c>
      <c r="U91" s="10">
        <f t="shared" si="17"/>
        <v>8091</v>
      </c>
      <c r="V91" s="11">
        <f>U91+47</f>
        <v>8138</v>
      </c>
      <c r="W91" s="12">
        <f t="shared" si="18"/>
        <v>244</v>
      </c>
      <c r="X91" s="13">
        <f t="shared" si="19"/>
        <v>3.09E-2</v>
      </c>
      <c r="Y91" s="14" t="str">
        <f t="shared" si="20"/>
        <v>0.00%-8.40%</v>
      </c>
      <c r="Z91" s="15" t="s">
        <v>112</v>
      </c>
      <c r="AA91" s="15" t="s">
        <v>285</v>
      </c>
      <c r="AB91" s="15" t="s">
        <v>609</v>
      </c>
      <c r="AC91" s="16">
        <v>0.06</v>
      </c>
      <c r="AD91" s="8">
        <f t="shared" si="21"/>
        <v>474</v>
      </c>
      <c r="AE91" s="17">
        <f t="shared" si="22"/>
        <v>8612</v>
      </c>
      <c r="AF91" s="18">
        <f t="shared" si="23"/>
        <v>718</v>
      </c>
      <c r="AG91" s="19">
        <f t="shared" si="24"/>
        <v>9.0955155814542721E-2</v>
      </c>
      <c r="AH91" s="20">
        <v>13.6</v>
      </c>
      <c r="AI91" s="20">
        <v>450</v>
      </c>
      <c r="AJ91" s="20"/>
      <c r="AK91" s="20">
        <v>688</v>
      </c>
      <c r="AL91" s="20">
        <f t="shared" si="25"/>
        <v>123211.2</v>
      </c>
      <c r="AM91" s="7" t="s">
        <v>287</v>
      </c>
      <c r="AN91" s="20"/>
      <c r="AO91" s="21" t="s">
        <v>115</v>
      </c>
      <c r="AP91" s="21" t="s">
        <v>115</v>
      </c>
      <c r="AQ91" s="5" t="s">
        <v>260</v>
      </c>
      <c r="AR91" s="5" t="s">
        <v>261</v>
      </c>
    </row>
    <row r="92" spans="1:49">
      <c r="A92" s="87" t="s">
        <v>562</v>
      </c>
      <c r="B92" s="5">
        <v>15001417</v>
      </c>
      <c r="C92" s="5" t="s">
        <v>585</v>
      </c>
      <c r="D92" s="5" t="s">
        <v>55</v>
      </c>
      <c r="E92" s="5" t="s">
        <v>67</v>
      </c>
      <c r="F92" s="5" t="s">
        <v>276</v>
      </c>
      <c r="G92" s="5" t="s">
        <v>296</v>
      </c>
      <c r="H92" s="6">
        <v>39511</v>
      </c>
      <c r="I92" s="5" t="s">
        <v>575</v>
      </c>
      <c r="J92" s="5" t="s">
        <v>575</v>
      </c>
      <c r="K92" s="5" t="s">
        <v>568</v>
      </c>
      <c r="L92" s="7">
        <v>6</v>
      </c>
      <c r="M92" s="7" t="s">
        <v>287</v>
      </c>
      <c r="N92" s="8">
        <v>6699</v>
      </c>
      <c r="O92" s="9">
        <v>0.02</v>
      </c>
      <c r="P92" s="10">
        <f t="shared" si="13"/>
        <v>134</v>
      </c>
      <c r="Q92" s="9">
        <v>5.0000000000000001E-3</v>
      </c>
      <c r="R92" s="10">
        <f t="shared" si="14"/>
        <v>33</v>
      </c>
      <c r="S92" s="9">
        <f t="shared" si="15"/>
        <v>2.4929093894611135E-2</v>
      </c>
      <c r="T92" s="10">
        <f t="shared" si="16"/>
        <v>167</v>
      </c>
      <c r="U92" s="10">
        <f t="shared" si="17"/>
        <v>6866</v>
      </c>
      <c r="V92" s="11">
        <f t="shared" si="26"/>
        <v>6866</v>
      </c>
      <c r="W92" s="12">
        <f t="shared" si="18"/>
        <v>167</v>
      </c>
      <c r="X92" s="13">
        <f t="shared" si="19"/>
        <v>2.4899999999999999E-2</v>
      </c>
      <c r="Y92" s="14" t="str">
        <f t="shared" si="20"/>
        <v>0.00%-8.40%</v>
      </c>
      <c r="Z92" s="15"/>
      <c r="AA92" s="15"/>
      <c r="AB92" s="15"/>
      <c r="AC92" s="16"/>
      <c r="AD92" s="8">
        <f t="shared" si="21"/>
        <v>0</v>
      </c>
      <c r="AE92" s="17">
        <f t="shared" si="22"/>
        <v>6866</v>
      </c>
      <c r="AF92" s="18">
        <f t="shared" si="23"/>
        <v>167</v>
      </c>
      <c r="AG92" s="19">
        <f t="shared" si="24"/>
        <v>2.4929093894611176E-2</v>
      </c>
      <c r="AH92" s="20">
        <v>13.6</v>
      </c>
      <c r="AI92" s="20">
        <v>500</v>
      </c>
      <c r="AJ92" s="20"/>
      <c r="AK92" s="20">
        <v>688</v>
      </c>
      <c r="AL92" s="20">
        <f t="shared" si="25"/>
        <v>100065.59999999999</v>
      </c>
      <c r="AM92" s="7" t="s">
        <v>287</v>
      </c>
      <c r="AN92" s="20"/>
      <c r="AO92" s="21"/>
      <c r="AP92" s="21"/>
      <c r="AQ92" s="5" t="s">
        <v>260</v>
      </c>
      <c r="AR92" s="5" t="s">
        <v>261</v>
      </c>
    </row>
    <row r="93" spans="1:49">
      <c r="A93" s="87" t="s">
        <v>562</v>
      </c>
      <c r="B93" s="5">
        <v>15006503</v>
      </c>
      <c r="C93" s="5" t="s">
        <v>585</v>
      </c>
      <c r="D93" s="5" t="s">
        <v>55</v>
      </c>
      <c r="E93" s="5" t="s">
        <v>67</v>
      </c>
      <c r="F93" s="5" t="s">
        <v>295</v>
      </c>
      <c r="G93" s="5" t="s">
        <v>296</v>
      </c>
      <c r="H93" s="6">
        <v>40716</v>
      </c>
      <c r="I93" s="5" t="s">
        <v>607</v>
      </c>
      <c r="J93" s="5" t="s">
        <v>608</v>
      </c>
      <c r="K93" s="5" t="s">
        <v>568</v>
      </c>
      <c r="L93" s="7">
        <v>6</v>
      </c>
      <c r="M93" s="7" t="s">
        <v>287</v>
      </c>
      <c r="N93" s="8">
        <v>7096</v>
      </c>
      <c r="O93" s="9">
        <v>0.02</v>
      </c>
      <c r="P93" s="10">
        <f t="shared" si="13"/>
        <v>142</v>
      </c>
      <c r="Q93" s="9">
        <v>5.0000000000000001E-3</v>
      </c>
      <c r="R93" s="10">
        <f t="shared" si="14"/>
        <v>35</v>
      </c>
      <c r="S93" s="9">
        <f t="shared" si="15"/>
        <v>2.4943630214205186E-2</v>
      </c>
      <c r="T93" s="10">
        <f t="shared" si="16"/>
        <v>177</v>
      </c>
      <c r="U93" s="10">
        <f t="shared" si="17"/>
        <v>7273</v>
      </c>
      <c r="V93" s="11">
        <f t="shared" si="26"/>
        <v>7273</v>
      </c>
      <c r="W93" s="12">
        <f t="shared" si="18"/>
        <v>177</v>
      </c>
      <c r="X93" s="13">
        <f t="shared" si="19"/>
        <v>2.4899999999999999E-2</v>
      </c>
      <c r="Y93" s="14" t="str">
        <f t="shared" si="20"/>
        <v>0.00%-8.40%</v>
      </c>
      <c r="Z93" s="15"/>
      <c r="AA93" s="15"/>
      <c r="AB93" s="15"/>
      <c r="AC93" s="16"/>
      <c r="AD93" s="8">
        <f t="shared" si="21"/>
        <v>0</v>
      </c>
      <c r="AE93" s="17">
        <f t="shared" si="22"/>
        <v>7273</v>
      </c>
      <c r="AF93" s="18">
        <f t="shared" si="23"/>
        <v>177</v>
      </c>
      <c r="AG93" s="19">
        <f t="shared" si="24"/>
        <v>2.4943630214205204E-2</v>
      </c>
      <c r="AH93" s="20">
        <v>13.6</v>
      </c>
      <c r="AI93" s="20">
        <v>500</v>
      </c>
      <c r="AJ93" s="20"/>
      <c r="AK93" s="20">
        <v>688</v>
      </c>
      <c r="AL93" s="20">
        <f t="shared" si="25"/>
        <v>105600.8</v>
      </c>
      <c r="AM93" s="7" t="s">
        <v>287</v>
      </c>
      <c r="AN93" s="20"/>
      <c r="AO93" s="21"/>
      <c r="AP93" s="21"/>
      <c r="AQ93" s="5" t="s">
        <v>260</v>
      </c>
      <c r="AR93" s="5" t="s">
        <v>261</v>
      </c>
    </row>
    <row r="94" spans="1:49">
      <c r="A94" s="87" t="s">
        <v>562</v>
      </c>
      <c r="B94" s="5">
        <v>15001421</v>
      </c>
      <c r="C94" s="5" t="s">
        <v>585</v>
      </c>
      <c r="D94" s="5" t="s">
        <v>55</v>
      </c>
      <c r="E94" s="5" t="s">
        <v>67</v>
      </c>
      <c r="F94" s="5" t="s">
        <v>295</v>
      </c>
      <c r="G94" s="5" t="s">
        <v>296</v>
      </c>
      <c r="H94" s="6">
        <v>39511</v>
      </c>
      <c r="I94" s="5" t="s">
        <v>607</v>
      </c>
      <c r="J94" s="5" t="s">
        <v>608</v>
      </c>
      <c r="K94" s="5" t="s">
        <v>568</v>
      </c>
      <c r="L94" s="7">
        <v>6</v>
      </c>
      <c r="M94" s="7" t="s">
        <v>287</v>
      </c>
      <c r="N94" s="8">
        <v>8082</v>
      </c>
      <c r="O94" s="9">
        <v>0.02</v>
      </c>
      <c r="P94" s="10">
        <f t="shared" si="13"/>
        <v>162</v>
      </c>
      <c r="Q94" s="9">
        <v>5.0000000000000001E-3</v>
      </c>
      <c r="R94" s="10">
        <f t="shared" si="14"/>
        <v>40</v>
      </c>
      <c r="S94" s="9">
        <f t="shared" si="15"/>
        <v>2.4993813412521652E-2</v>
      </c>
      <c r="T94" s="10">
        <f t="shared" si="16"/>
        <v>202</v>
      </c>
      <c r="U94" s="10">
        <f t="shared" si="17"/>
        <v>8284</v>
      </c>
      <c r="V94" s="11">
        <f t="shared" si="26"/>
        <v>8284</v>
      </c>
      <c r="W94" s="12">
        <f t="shared" si="18"/>
        <v>202</v>
      </c>
      <c r="X94" s="13">
        <f t="shared" si="19"/>
        <v>2.5000000000000001E-2</v>
      </c>
      <c r="Y94" s="14" t="str">
        <f t="shared" si="20"/>
        <v>0.00%-8.40%</v>
      </c>
      <c r="Z94" s="15"/>
      <c r="AA94" s="15"/>
      <c r="AB94" s="15"/>
      <c r="AC94" s="16"/>
      <c r="AD94" s="8">
        <f t="shared" si="21"/>
        <v>0</v>
      </c>
      <c r="AE94" s="17">
        <f t="shared" si="22"/>
        <v>8284</v>
      </c>
      <c r="AF94" s="18">
        <f t="shared" si="23"/>
        <v>202</v>
      </c>
      <c r="AG94" s="19">
        <f t="shared" si="24"/>
        <v>2.4993813412521604E-2</v>
      </c>
      <c r="AH94" s="20">
        <v>13.6</v>
      </c>
      <c r="AI94" s="20">
        <v>500</v>
      </c>
      <c r="AJ94" s="20"/>
      <c r="AK94" s="20">
        <v>688</v>
      </c>
      <c r="AL94" s="20">
        <f t="shared" si="25"/>
        <v>119350.39999999999</v>
      </c>
      <c r="AM94" s="7" t="s">
        <v>287</v>
      </c>
      <c r="AN94" s="20"/>
      <c r="AO94" s="21"/>
      <c r="AP94" s="21"/>
      <c r="AQ94" s="5" t="s">
        <v>260</v>
      </c>
      <c r="AR94" s="5" t="s">
        <v>261</v>
      </c>
    </row>
    <row r="95" spans="1:49">
      <c r="A95" s="87" t="s">
        <v>562</v>
      </c>
      <c r="B95" s="5">
        <v>15009869</v>
      </c>
      <c r="C95" s="5" t="s">
        <v>585</v>
      </c>
      <c r="D95" s="5" t="s">
        <v>55</v>
      </c>
      <c r="E95" s="5" t="s">
        <v>67</v>
      </c>
      <c r="F95" s="5" t="s">
        <v>295</v>
      </c>
      <c r="G95" s="5" t="s">
        <v>296</v>
      </c>
      <c r="H95" s="6">
        <v>41365</v>
      </c>
      <c r="I95" s="5" t="s">
        <v>592</v>
      </c>
      <c r="J95" s="5" t="s">
        <v>592</v>
      </c>
      <c r="K95" s="5" t="s">
        <v>568</v>
      </c>
      <c r="L95" s="7">
        <v>6</v>
      </c>
      <c r="M95" s="7" t="s">
        <v>287</v>
      </c>
      <c r="N95" s="8">
        <v>8784</v>
      </c>
      <c r="O95" s="9">
        <v>0.02</v>
      </c>
      <c r="P95" s="10">
        <f t="shared" si="13"/>
        <v>176</v>
      </c>
      <c r="Q95" s="9">
        <v>5.0000000000000001E-3</v>
      </c>
      <c r="R95" s="10">
        <f t="shared" si="14"/>
        <v>44</v>
      </c>
      <c r="S95" s="9">
        <f t="shared" si="15"/>
        <v>2.5045537340619307E-2</v>
      </c>
      <c r="T95" s="10">
        <f t="shared" si="16"/>
        <v>220</v>
      </c>
      <c r="U95" s="10">
        <f t="shared" si="17"/>
        <v>9004</v>
      </c>
      <c r="V95" s="11">
        <f>U95+230</f>
        <v>9234</v>
      </c>
      <c r="W95" s="12">
        <f t="shared" si="18"/>
        <v>450</v>
      </c>
      <c r="X95" s="13">
        <f t="shared" si="19"/>
        <v>5.1200000000000002E-2</v>
      </c>
      <c r="Y95" s="14" t="str">
        <f t="shared" si="20"/>
        <v>0.00%-8.40%</v>
      </c>
      <c r="Z95" s="15"/>
      <c r="AA95" s="15"/>
      <c r="AB95" s="15"/>
      <c r="AC95" s="16"/>
      <c r="AD95" s="8">
        <f t="shared" si="21"/>
        <v>0</v>
      </c>
      <c r="AE95" s="17">
        <f t="shared" si="22"/>
        <v>9234</v>
      </c>
      <c r="AF95" s="18">
        <f t="shared" si="23"/>
        <v>450</v>
      </c>
      <c r="AG95" s="19">
        <f t="shared" si="24"/>
        <v>5.1229508196721341E-2</v>
      </c>
      <c r="AH95" s="20">
        <v>13.6</v>
      </c>
      <c r="AI95" s="20">
        <v>500</v>
      </c>
      <c r="AJ95" s="20"/>
      <c r="AK95" s="20">
        <v>688</v>
      </c>
      <c r="AL95" s="20">
        <f t="shared" si="25"/>
        <v>132270.39999999999</v>
      </c>
      <c r="AM95" s="7" t="s">
        <v>287</v>
      </c>
      <c r="AN95" s="20"/>
      <c r="AO95" s="21"/>
      <c r="AP95" s="21"/>
      <c r="AQ95" s="5" t="s">
        <v>260</v>
      </c>
      <c r="AR95" s="5" t="s">
        <v>261</v>
      </c>
    </row>
    <row r="96" spans="1:49">
      <c r="A96" s="87" t="s">
        <v>562</v>
      </c>
      <c r="B96" s="5">
        <v>15014797</v>
      </c>
      <c r="C96" s="5" t="s">
        <v>585</v>
      </c>
      <c r="D96" s="5" t="s">
        <v>55</v>
      </c>
      <c r="E96" s="5" t="s">
        <v>67</v>
      </c>
      <c r="F96" s="5" t="s">
        <v>295</v>
      </c>
      <c r="G96" s="5" t="s">
        <v>296</v>
      </c>
      <c r="H96" s="6">
        <v>42228</v>
      </c>
      <c r="I96" s="5" t="s">
        <v>594</v>
      </c>
      <c r="J96" s="5" t="s">
        <v>610</v>
      </c>
      <c r="K96" s="5" t="s">
        <v>568</v>
      </c>
      <c r="L96" s="7">
        <v>6</v>
      </c>
      <c r="M96" s="7" t="s">
        <v>287</v>
      </c>
      <c r="N96" s="8">
        <v>6935</v>
      </c>
      <c r="O96" s="9">
        <v>0.02</v>
      </c>
      <c r="P96" s="10">
        <f t="shared" si="13"/>
        <v>139</v>
      </c>
      <c r="Q96" s="9">
        <v>5.0000000000000001E-3</v>
      </c>
      <c r="R96" s="10">
        <f t="shared" si="14"/>
        <v>35</v>
      </c>
      <c r="S96" s="9">
        <f t="shared" si="15"/>
        <v>2.5090122566690701E-2</v>
      </c>
      <c r="T96" s="10">
        <f t="shared" si="16"/>
        <v>174</v>
      </c>
      <c r="U96" s="10">
        <f t="shared" si="17"/>
        <v>7109</v>
      </c>
      <c r="V96" s="11">
        <v>7074</v>
      </c>
      <c r="W96" s="12">
        <f t="shared" si="18"/>
        <v>139</v>
      </c>
      <c r="X96" s="13">
        <f t="shared" si="19"/>
        <v>0.02</v>
      </c>
      <c r="Y96" s="14" t="str">
        <f t="shared" si="20"/>
        <v>0.00%-8.40%</v>
      </c>
      <c r="Z96" s="15"/>
      <c r="AA96" s="15"/>
      <c r="AB96" s="15"/>
      <c r="AC96" s="16"/>
      <c r="AD96" s="8">
        <f t="shared" si="21"/>
        <v>0</v>
      </c>
      <c r="AE96" s="17">
        <f t="shared" si="22"/>
        <v>7074</v>
      </c>
      <c r="AF96" s="18">
        <f t="shared" si="23"/>
        <v>139</v>
      </c>
      <c r="AG96" s="19">
        <f t="shared" si="24"/>
        <v>2.0043258832011634E-2</v>
      </c>
      <c r="AH96" s="20">
        <v>13.6</v>
      </c>
      <c r="AI96" s="20">
        <v>500</v>
      </c>
      <c r="AJ96" s="20"/>
      <c r="AK96" s="20">
        <v>688</v>
      </c>
      <c r="AL96" s="20">
        <f t="shared" si="25"/>
        <v>102894.39999999999</v>
      </c>
      <c r="AM96" s="7" t="s">
        <v>287</v>
      </c>
      <c r="AN96" s="20"/>
      <c r="AO96" s="21"/>
      <c r="AP96" s="21"/>
      <c r="AQ96" s="5" t="s">
        <v>260</v>
      </c>
      <c r="AR96" s="5" t="s">
        <v>261</v>
      </c>
    </row>
    <row r="97" spans="1:49">
      <c r="A97" s="87" t="s">
        <v>562</v>
      </c>
      <c r="B97" s="5">
        <v>15017968</v>
      </c>
      <c r="C97" s="5" t="s">
        <v>585</v>
      </c>
      <c r="D97" s="5" t="s">
        <v>55</v>
      </c>
      <c r="E97" s="5" t="s">
        <v>67</v>
      </c>
      <c r="F97" s="5" t="s">
        <v>295</v>
      </c>
      <c r="G97" s="5" t="s">
        <v>296</v>
      </c>
      <c r="H97" s="6">
        <v>42933</v>
      </c>
      <c r="I97" s="5" t="s">
        <v>594</v>
      </c>
      <c r="J97" s="5" t="s">
        <v>610</v>
      </c>
      <c r="K97" s="5" t="s">
        <v>568</v>
      </c>
      <c r="L97" s="7">
        <v>6</v>
      </c>
      <c r="M97" s="7" t="s">
        <v>287</v>
      </c>
      <c r="N97" s="8">
        <v>6926</v>
      </c>
      <c r="O97" s="9">
        <v>0.02</v>
      </c>
      <c r="P97" s="10">
        <f t="shared" si="13"/>
        <v>139</v>
      </c>
      <c r="Q97" s="9">
        <v>5.0000000000000001E-3</v>
      </c>
      <c r="R97" s="10">
        <f t="shared" si="14"/>
        <v>35</v>
      </c>
      <c r="S97" s="9">
        <f t="shared" si="15"/>
        <v>2.5122725960150159E-2</v>
      </c>
      <c r="T97" s="10">
        <f t="shared" si="16"/>
        <v>174</v>
      </c>
      <c r="U97" s="10">
        <f t="shared" si="17"/>
        <v>7100</v>
      </c>
      <c r="V97" s="11">
        <f t="shared" si="26"/>
        <v>7100</v>
      </c>
      <c r="W97" s="12">
        <f t="shared" si="18"/>
        <v>174</v>
      </c>
      <c r="X97" s="13">
        <f t="shared" si="19"/>
        <v>2.5100000000000001E-2</v>
      </c>
      <c r="Y97" s="14" t="str">
        <f t="shared" si="20"/>
        <v>0.00%-8.40%</v>
      </c>
      <c r="Z97" s="15"/>
      <c r="AA97" s="15"/>
      <c r="AB97" s="15"/>
      <c r="AC97" s="16"/>
      <c r="AD97" s="8">
        <f t="shared" si="21"/>
        <v>0</v>
      </c>
      <c r="AE97" s="17">
        <f t="shared" si="22"/>
        <v>7100</v>
      </c>
      <c r="AF97" s="18">
        <f t="shared" si="23"/>
        <v>174</v>
      </c>
      <c r="AG97" s="19">
        <f t="shared" si="24"/>
        <v>2.5122725960150083E-2</v>
      </c>
      <c r="AH97" s="20">
        <v>13.6</v>
      </c>
      <c r="AI97" s="20">
        <v>500</v>
      </c>
      <c r="AJ97" s="20"/>
      <c r="AK97" s="20">
        <v>688</v>
      </c>
      <c r="AL97" s="20">
        <f t="shared" si="25"/>
        <v>103248</v>
      </c>
      <c r="AM97" s="7" t="s">
        <v>287</v>
      </c>
      <c r="AN97" s="20"/>
      <c r="AO97" s="21"/>
      <c r="AP97" s="21"/>
      <c r="AQ97" s="5" t="s">
        <v>260</v>
      </c>
      <c r="AR97" s="5" t="s">
        <v>261</v>
      </c>
    </row>
    <row r="98" spans="1:49">
      <c r="A98" s="87" t="s">
        <v>562</v>
      </c>
      <c r="B98" s="5">
        <v>15004094</v>
      </c>
      <c r="C98" s="5" t="s">
        <v>585</v>
      </c>
      <c r="D98" s="5" t="s">
        <v>55</v>
      </c>
      <c r="E98" s="5" t="s">
        <v>67</v>
      </c>
      <c r="F98" s="5" t="s">
        <v>295</v>
      </c>
      <c r="G98" s="5" t="s">
        <v>296</v>
      </c>
      <c r="H98" s="6">
        <v>40360</v>
      </c>
      <c r="I98" s="5" t="s">
        <v>594</v>
      </c>
      <c r="J98" s="5" t="s">
        <v>611</v>
      </c>
      <c r="K98" s="5" t="s">
        <v>568</v>
      </c>
      <c r="L98" s="7">
        <v>6</v>
      </c>
      <c r="M98" s="7" t="s">
        <v>287</v>
      </c>
      <c r="N98" s="8">
        <v>7548</v>
      </c>
      <c r="O98" s="9">
        <v>0.02</v>
      </c>
      <c r="P98" s="10">
        <f t="shared" si="13"/>
        <v>151</v>
      </c>
      <c r="Q98" s="9">
        <v>5.0000000000000001E-3</v>
      </c>
      <c r="R98" s="10">
        <f t="shared" si="14"/>
        <v>38</v>
      </c>
      <c r="S98" s="9">
        <f t="shared" si="15"/>
        <v>2.5039745627980923E-2</v>
      </c>
      <c r="T98" s="10">
        <f t="shared" si="16"/>
        <v>189</v>
      </c>
      <c r="U98" s="10">
        <f t="shared" si="17"/>
        <v>7737</v>
      </c>
      <c r="V98" s="11">
        <v>7699</v>
      </c>
      <c r="W98" s="12">
        <f t="shared" si="18"/>
        <v>151</v>
      </c>
      <c r="X98" s="13">
        <f t="shared" si="19"/>
        <v>0.02</v>
      </c>
      <c r="Y98" s="14" t="str">
        <f t="shared" si="20"/>
        <v>0.00%-8.40%</v>
      </c>
      <c r="Z98" s="15"/>
      <c r="AA98" s="15"/>
      <c r="AB98" s="15"/>
      <c r="AC98" s="16"/>
      <c r="AD98" s="8">
        <f t="shared" si="21"/>
        <v>0</v>
      </c>
      <c r="AE98" s="17">
        <f t="shared" si="22"/>
        <v>7699</v>
      </c>
      <c r="AF98" s="18">
        <f t="shared" si="23"/>
        <v>151</v>
      </c>
      <c r="AG98" s="19">
        <f t="shared" si="24"/>
        <v>2.0005299417064082E-2</v>
      </c>
      <c r="AH98" s="20">
        <v>13.6</v>
      </c>
      <c r="AI98" s="20">
        <v>500</v>
      </c>
      <c r="AJ98" s="20"/>
      <c r="AK98" s="20">
        <v>688</v>
      </c>
      <c r="AL98" s="20">
        <f t="shared" si="25"/>
        <v>111394.4</v>
      </c>
      <c r="AM98" s="7" t="s">
        <v>287</v>
      </c>
      <c r="AN98" s="20"/>
      <c r="AO98" s="21"/>
      <c r="AP98" s="21"/>
      <c r="AQ98" s="5" t="s">
        <v>260</v>
      </c>
      <c r="AR98" s="5" t="s">
        <v>261</v>
      </c>
    </row>
    <row r="99" spans="1:49">
      <c r="A99" s="87" t="s">
        <v>562</v>
      </c>
      <c r="B99" s="5">
        <v>15002688</v>
      </c>
      <c r="C99" s="5" t="s">
        <v>585</v>
      </c>
      <c r="D99" s="5" t="s">
        <v>55</v>
      </c>
      <c r="E99" s="5" t="s">
        <v>67</v>
      </c>
      <c r="F99" s="5" t="s">
        <v>295</v>
      </c>
      <c r="G99" s="5" t="s">
        <v>296</v>
      </c>
      <c r="H99" s="6">
        <v>40031</v>
      </c>
      <c r="I99" s="5" t="s">
        <v>594</v>
      </c>
      <c r="J99" s="5" t="s">
        <v>594</v>
      </c>
      <c r="K99" s="5" t="s">
        <v>568</v>
      </c>
      <c r="L99" s="7">
        <v>6</v>
      </c>
      <c r="M99" s="7" t="s">
        <v>287</v>
      </c>
      <c r="N99" s="8">
        <v>7424</v>
      </c>
      <c r="O99" s="9">
        <v>0.02</v>
      </c>
      <c r="P99" s="10">
        <f t="shared" si="13"/>
        <v>148</v>
      </c>
      <c r="Q99" s="9">
        <v>5.0000000000000001E-3</v>
      </c>
      <c r="R99" s="10">
        <f t="shared" si="14"/>
        <v>37</v>
      </c>
      <c r="S99" s="9">
        <f t="shared" si="15"/>
        <v>2.4919181034482759E-2</v>
      </c>
      <c r="T99" s="10">
        <f t="shared" si="16"/>
        <v>185</v>
      </c>
      <c r="U99" s="10">
        <f t="shared" si="17"/>
        <v>7609</v>
      </c>
      <c r="V99" s="11">
        <f t="shared" si="26"/>
        <v>7609</v>
      </c>
      <c r="W99" s="12">
        <f t="shared" si="18"/>
        <v>185</v>
      </c>
      <c r="X99" s="13">
        <f t="shared" si="19"/>
        <v>2.4899999999999999E-2</v>
      </c>
      <c r="Y99" s="14" t="str">
        <f t="shared" si="20"/>
        <v>0.00%-8.40%</v>
      </c>
      <c r="Z99" s="15"/>
      <c r="AA99" s="15"/>
      <c r="AB99" s="15"/>
      <c r="AC99" s="16"/>
      <c r="AD99" s="8">
        <f t="shared" si="21"/>
        <v>0</v>
      </c>
      <c r="AE99" s="17">
        <f t="shared" si="22"/>
        <v>7609</v>
      </c>
      <c r="AF99" s="18">
        <f t="shared" si="23"/>
        <v>185</v>
      </c>
      <c r="AG99" s="19">
        <f t="shared" si="24"/>
        <v>2.4919181034482651E-2</v>
      </c>
      <c r="AH99" s="20">
        <v>13.6</v>
      </c>
      <c r="AI99" s="20">
        <v>450</v>
      </c>
      <c r="AJ99" s="20"/>
      <c r="AK99" s="20">
        <v>688</v>
      </c>
      <c r="AL99" s="20">
        <f t="shared" si="25"/>
        <v>109570.4</v>
      </c>
      <c r="AM99" s="7" t="s">
        <v>287</v>
      </c>
      <c r="AN99" s="20"/>
      <c r="AO99" s="21"/>
      <c r="AP99" s="21"/>
      <c r="AQ99" s="5" t="s">
        <v>260</v>
      </c>
      <c r="AR99" s="5" t="s">
        <v>261</v>
      </c>
    </row>
    <row r="100" spans="1:49">
      <c r="A100" s="87" t="s">
        <v>562</v>
      </c>
      <c r="B100" s="5">
        <v>15012354</v>
      </c>
      <c r="C100" s="5" t="s">
        <v>585</v>
      </c>
      <c r="D100" s="5" t="s">
        <v>55</v>
      </c>
      <c r="E100" s="5" t="s">
        <v>67</v>
      </c>
      <c r="F100" s="5" t="s">
        <v>295</v>
      </c>
      <c r="G100" s="5" t="s">
        <v>296</v>
      </c>
      <c r="H100" s="6">
        <v>41606</v>
      </c>
      <c r="I100" s="5" t="s">
        <v>594</v>
      </c>
      <c r="J100" s="5" t="s">
        <v>611</v>
      </c>
      <c r="K100" s="5" t="s">
        <v>568</v>
      </c>
      <c r="L100" s="7">
        <v>6</v>
      </c>
      <c r="M100" s="7" t="s">
        <v>287</v>
      </c>
      <c r="N100" s="8">
        <v>7230</v>
      </c>
      <c r="O100" s="9">
        <v>0.02</v>
      </c>
      <c r="P100" s="10">
        <f t="shared" si="13"/>
        <v>145</v>
      </c>
      <c r="Q100" s="9">
        <v>5.0000000000000001E-3</v>
      </c>
      <c r="R100" s="10">
        <f t="shared" si="14"/>
        <v>36</v>
      </c>
      <c r="S100" s="9">
        <f t="shared" si="15"/>
        <v>2.5034578146611343E-2</v>
      </c>
      <c r="T100" s="10">
        <f t="shared" si="16"/>
        <v>181</v>
      </c>
      <c r="U100" s="10">
        <f t="shared" si="17"/>
        <v>7411</v>
      </c>
      <c r="V100" s="11">
        <v>7447</v>
      </c>
      <c r="W100" s="12">
        <f t="shared" si="18"/>
        <v>217</v>
      </c>
      <c r="X100" s="13">
        <f t="shared" si="19"/>
        <v>0.03</v>
      </c>
      <c r="Y100" s="14" t="str">
        <f t="shared" si="20"/>
        <v>0.00%-8.40%</v>
      </c>
      <c r="Z100" s="15"/>
      <c r="AA100" s="15"/>
      <c r="AB100" s="15"/>
      <c r="AC100" s="16"/>
      <c r="AD100" s="8">
        <f t="shared" si="21"/>
        <v>0</v>
      </c>
      <c r="AE100" s="17">
        <f t="shared" si="22"/>
        <v>7447</v>
      </c>
      <c r="AF100" s="18">
        <f t="shared" si="23"/>
        <v>217</v>
      </c>
      <c r="AG100" s="19">
        <f t="shared" si="24"/>
        <v>3.001383125864443E-2</v>
      </c>
      <c r="AH100" s="20">
        <v>13.6</v>
      </c>
      <c r="AI100" s="20">
        <v>500</v>
      </c>
      <c r="AJ100" s="20"/>
      <c r="AK100" s="20">
        <v>688</v>
      </c>
      <c r="AL100" s="20">
        <f t="shared" si="25"/>
        <v>107967.2</v>
      </c>
      <c r="AM100" s="7" t="s">
        <v>287</v>
      </c>
      <c r="AN100" s="20"/>
      <c r="AO100" s="21"/>
      <c r="AP100" s="21"/>
      <c r="AQ100" s="5" t="s">
        <v>260</v>
      </c>
      <c r="AR100" s="5" t="s">
        <v>261</v>
      </c>
    </row>
    <row r="101" spans="1:49">
      <c r="A101" s="87" t="s">
        <v>562</v>
      </c>
      <c r="B101" s="5">
        <v>15021120</v>
      </c>
      <c r="C101" s="5" t="s">
        <v>585</v>
      </c>
      <c r="D101" s="5" t="s">
        <v>55</v>
      </c>
      <c r="E101" s="5" t="s">
        <v>67</v>
      </c>
      <c r="F101" s="5" t="s">
        <v>295</v>
      </c>
      <c r="G101" s="5" t="s">
        <v>296</v>
      </c>
      <c r="H101" s="6">
        <v>44279</v>
      </c>
      <c r="I101" s="5" t="s">
        <v>607</v>
      </c>
      <c r="J101" s="5" t="s">
        <v>608</v>
      </c>
      <c r="K101" s="5" t="s">
        <v>568</v>
      </c>
      <c r="L101" s="7">
        <v>6</v>
      </c>
      <c r="M101" s="7" t="s">
        <v>287</v>
      </c>
      <c r="N101" s="8">
        <v>7316</v>
      </c>
      <c r="O101" s="9">
        <v>0.02</v>
      </c>
      <c r="P101" s="10">
        <f t="shared" si="13"/>
        <v>146</v>
      </c>
      <c r="Q101" s="9">
        <v>5.0000000000000001E-3</v>
      </c>
      <c r="R101" s="10">
        <f t="shared" si="14"/>
        <v>37</v>
      </c>
      <c r="S101" s="9">
        <f t="shared" si="15"/>
        <v>2.5013668671405139E-2</v>
      </c>
      <c r="T101" s="10">
        <f t="shared" si="16"/>
        <v>183</v>
      </c>
      <c r="U101" s="10">
        <f t="shared" si="17"/>
        <v>7499</v>
      </c>
      <c r="V101" s="11">
        <v>7463</v>
      </c>
      <c r="W101" s="12">
        <f t="shared" si="18"/>
        <v>147</v>
      </c>
      <c r="X101" s="13">
        <f t="shared" si="19"/>
        <v>2.01E-2</v>
      </c>
      <c r="Y101" s="14" t="str">
        <f t="shared" si="20"/>
        <v>0.00%-8.40%</v>
      </c>
      <c r="Z101" s="15"/>
      <c r="AA101" s="15"/>
      <c r="AB101" s="15"/>
      <c r="AC101" s="16"/>
      <c r="AD101" s="8">
        <f t="shared" si="21"/>
        <v>0</v>
      </c>
      <c r="AE101" s="17">
        <f t="shared" si="22"/>
        <v>7463</v>
      </c>
      <c r="AF101" s="18">
        <f t="shared" si="23"/>
        <v>147</v>
      </c>
      <c r="AG101" s="19">
        <f t="shared" si="24"/>
        <v>2.0092946965554859E-2</v>
      </c>
      <c r="AH101" s="20">
        <v>13.6</v>
      </c>
      <c r="AI101" s="20">
        <v>500</v>
      </c>
      <c r="AJ101" s="20"/>
      <c r="AK101" s="20">
        <v>688</v>
      </c>
      <c r="AL101" s="20">
        <f t="shared" si="25"/>
        <v>108184.8</v>
      </c>
      <c r="AM101" s="7" t="s">
        <v>287</v>
      </c>
      <c r="AN101" s="20"/>
      <c r="AO101" s="21"/>
      <c r="AP101" s="21"/>
      <c r="AQ101" s="5" t="s">
        <v>260</v>
      </c>
      <c r="AR101" s="5" t="s">
        <v>261</v>
      </c>
    </row>
    <row r="102" spans="1:49">
      <c r="A102" s="87" t="s">
        <v>562</v>
      </c>
      <c r="B102" s="5">
        <v>15020207</v>
      </c>
      <c r="C102" s="5" t="s">
        <v>585</v>
      </c>
      <c r="D102" s="5" t="s">
        <v>55</v>
      </c>
      <c r="E102" s="5" t="s">
        <v>67</v>
      </c>
      <c r="F102" s="5" t="s">
        <v>295</v>
      </c>
      <c r="G102" s="5" t="s">
        <v>296</v>
      </c>
      <c r="H102" s="6">
        <v>44013</v>
      </c>
      <c r="I102" s="5" t="s">
        <v>489</v>
      </c>
      <c r="J102" s="5" t="s">
        <v>489</v>
      </c>
      <c r="K102" s="5" t="s">
        <v>568</v>
      </c>
      <c r="L102" s="7">
        <v>6</v>
      </c>
      <c r="M102" s="7" t="s">
        <v>287</v>
      </c>
      <c r="N102" s="8">
        <v>7141</v>
      </c>
      <c r="O102" s="9">
        <v>0.02</v>
      </c>
      <c r="P102" s="10">
        <f t="shared" si="13"/>
        <v>143</v>
      </c>
      <c r="Q102" s="9">
        <v>5.0000000000000001E-3</v>
      </c>
      <c r="R102" s="10">
        <f t="shared" si="14"/>
        <v>36</v>
      </c>
      <c r="S102" s="9">
        <f t="shared" si="15"/>
        <v>2.5066517294496569E-2</v>
      </c>
      <c r="T102" s="10">
        <f t="shared" si="16"/>
        <v>179</v>
      </c>
      <c r="U102" s="10">
        <f t="shared" si="17"/>
        <v>7320</v>
      </c>
      <c r="V102" s="11">
        <f>U102+301</f>
        <v>7621</v>
      </c>
      <c r="W102" s="12">
        <f t="shared" si="18"/>
        <v>480</v>
      </c>
      <c r="X102" s="13">
        <f t="shared" si="19"/>
        <v>6.7199999999999996E-2</v>
      </c>
      <c r="Y102" s="14" t="str">
        <f t="shared" si="20"/>
        <v>0.00%-8.40%</v>
      </c>
      <c r="Z102" s="15"/>
      <c r="AA102" s="15"/>
      <c r="AB102" s="15"/>
      <c r="AC102" s="16"/>
      <c r="AD102" s="8">
        <f t="shared" si="21"/>
        <v>0</v>
      </c>
      <c r="AE102" s="17">
        <f t="shared" si="22"/>
        <v>7621</v>
      </c>
      <c r="AF102" s="18">
        <f t="shared" si="23"/>
        <v>480</v>
      </c>
      <c r="AG102" s="19">
        <f t="shared" si="24"/>
        <v>6.7217476543901311E-2</v>
      </c>
      <c r="AH102" s="20">
        <v>13.6</v>
      </c>
      <c r="AI102" s="20">
        <v>500</v>
      </c>
      <c r="AJ102" s="20"/>
      <c r="AK102" s="20">
        <v>688</v>
      </c>
      <c r="AL102" s="20">
        <f t="shared" si="25"/>
        <v>110333.59999999999</v>
      </c>
      <c r="AM102" s="7" t="s">
        <v>287</v>
      </c>
      <c r="AN102" s="20"/>
      <c r="AO102" s="21"/>
      <c r="AP102" s="21"/>
      <c r="AQ102" s="5" t="s">
        <v>260</v>
      </c>
      <c r="AR102" s="5" t="s">
        <v>261</v>
      </c>
    </row>
    <row r="103" spans="1:49">
      <c r="A103" s="87" t="s">
        <v>562</v>
      </c>
      <c r="B103" s="5">
        <v>15017143</v>
      </c>
      <c r="C103" s="5" t="s">
        <v>585</v>
      </c>
      <c r="D103" s="5" t="s">
        <v>55</v>
      </c>
      <c r="E103" s="5" t="s">
        <v>67</v>
      </c>
      <c r="F103" s="5" t="s">
        <v>295</v>
      </c>
      <c r="G103" s="5" t="s">
        <v>296</v>
      </c>
      <c r="H103" s="6">
        <v>42849</v>
      </c>
      <c r="I103" s="5" t="s">
        <v>489</v>
      </c>
      <c r="J103" s="5" t="s">
        <v>489</v>
      </c>
      <c r="K103" s="5" t="s">
        <v>568</v>
      </c>
      <c r="L103" s="7">
        <v>6</v>
      </c>
      <c r="M103" s="7" t="s">
        <v>287</v>
      </c>
      <c r="N103" s="8">
        <v>7826</v>
      </c>
      <c r="O103" s="9">
        <v>0.02</v>
      </c>
      <c r="P103" s="10">
        <f t="shared" si="13"/>
        <v>157</v>
      </c>
      <c r="Q103" s="9">
        <v>5.0000000000000001E-3</v>
      </c>
      <c r="R103" s="10">
        <f t="shared" si="14"/>
        <v>39</v>
      </c>
      <c r="S103" s="9">
        <f t="shared" si="15"/>
        <v>2.5044722719141325E-2</v>
      </c>
      <c r="T103" s="10">
        <f t="shared" si="16"/>
        <v>196</v>
      </c>
      <c r="U103" s="10">
        <f t="shared" si="17"/>
        <v>8022</v>
      </c>
      <c r="V103" s="11">
        <f t="shared" si="26"/>
        <v>8022</v>
      </c>
      <c r="W103" s="12">
        <f t="shared" si="18"/>
        <v>196</v>
      </c>
      <c r="X103" s="13">
        <f t="shared" si="19"/>
        <v>2.5000000000000001E-2</v>
      </c>
      <c r="Y103" s="14" t="str">
        <f t="shared" si="20"/>
        <v>0.00%-8.40%</v>
      </c>
      <c r="Z103" s="15"/>
      <c r="AA103" s="15"/>
      <c r="AB103" s="15"/>
      <c r="AC103" s="16"/>
      <c r="AD103" s="8">
        <f t="shared" si="21"/>
        <v>0</v>
      </c>
      <c r="AE103" s="17">
        <f t="shared" si="22"/>
        <v>8022</v>
      </c>
      <c r="AF103" s="18">
        <f t="shared" si="23"/>
        <v>196</v>
      </c>
      <c r="AG103" s="19">
        <f t="shared" si="24"/>
        <v>2.5044722719141266E-2</v>
      </c>
      <c r="AH103" s="20">
        <v>13.6</v>
      </c>
      <c r="AI103" s="20">
        <v>500</v>
      </c>
      <c r="AJ103" s="20"/>
      <c r="AK103" s="20">
        <v>688</v>
      </c>
      <c r="AL103" s="20">
        <f t="shared" si="25"/>
        <v>115787.2</v>
      </c>
      <c r="AM103" s="7" t="s">
        <v>287</v>
      </c>
      <c r="AN103" s="20"/>
      <c r="AO103" s="21"/>
      <c r="AP103" s="21"/>
      <c r="AQ103" s="5" t="s">
        <v>260</v>
      </c>
      <c r="AR103" s="5" t="s">
        <v>261</v>
      </c>
    </row>
    <row r="104" spans="1:49">
      <c r="A104" s="87" t="s">
        <v>562</v>
      </c>
      <c r="B104" s="5">
        <v>15000343</v>
      </c>
      <c r="C104" s="5" t="s">
        <v>585</v>
      </c>
      <c r="D104" s="5" t="s">
        <v>55</v>
      </c>
      <c r="E104" s="5" t="s">
        <v>67</v>
      </c>
      <c r="F104" s="5" t="s">
        <v>295</v>
      </c>
      <c r="G104" s="5" t="s">
        <v>296</v>
      </c>
      <c r="H104" s="6">
        <v>38754</v>
      </c>
      <c r="I104" s="5" t="s">
        <v>594</v>
      </c>
      <c r="J104" s="5" t="s">
        <v>612</v>
      </c>
      <c r="K104" s="5" t="s">
        <v>568</v>
      </c>
      <c r="L104" s="7">
        <v>6</v>
      </c>
      <c r="M104" s="7" t="s">
        <v>287</v>
      </c>
      <c r="N104" s="8">
        <v>6987</v>
      </c>
      <c r="O104" s="9">
        <v>0.02</v>
      </c>
      <c r="P104" s="10">
        <f t="shared" si="13"/>
        <v>140</v>
      </c>
      <c r="Q104" s="9">
        <v>5.0000000000000001E-3</v>
      </c>
      <c r="R104" s="10">
        <f t="shared" si="14"/>
        <v>35</v>
      </c>
      <c r="S104" s="9">
        <f t="shared" si="15"/>
        <v>2.5046514956347504E-2</v>
      </c>
      <c r="T104" s="10">
        <f t="shared" si="16"/>
        <v>175</v>
      </c>
      <c r="U104" s="10">
        <f t="shared" si="17"/>
        <v>7162</v>
      </c>
      <c r="V104" s="11">
        <f>N104+30</f>
        <v>7017</v>
      </c>
      <c r="W104" s="12">
        <f t="shared" si="18"/>
        <v>30</v>
      </c>
      <c r="X104" s="13">
        <f t="shared" si="19"/>
        <v>4.3E-3</v>
      </c>
      <c r="Y104" s="14" t="str">
        <f t="shared" si="20"/>
        <v>0.00%-8.40%</v>
      </c>
      <c r="Z104" s="15"/>
      <c r="AA104" s="15"/>
      <c r="AB104" s="15"/>
      <c r="AC104" s="16"/>
      <c r="AD104" s="8">
        <f t="shared" si="21"/>
        <v>0</v>
      </c>
      <c r="AE104" s="17">
        <f t="shared" si="22"/>
        <v>7017</v>
      </c>
      <c r="AF104" s="18">
        <f t="shared" si="23"/>
        <v>30</v>
      </c>
      <c r="AG104" s="19">
        <f t="shared" si="24"/>
        <v>4.293688278230956E-3</v>
      </c>
      <c r="AH104" s="20">
        <v>13.6</v>
      </c>
      <c r="AI104" s="20">
        <v>500</v>
      </c>
      <c r="AJ104" s="20"/>
      <c r="AK104" s="20">
        <v>688</v>
      </c>
      <c r="AL104" s="20">
        <f t="shared" si="25"/>
        <v>102119.2</v>
      </c>
      <c r="AM104" s="7" t="s">
        <v>287</v>
      </c>
      <c r="AN104" s="20"/>
      <c r="AO104" s="21"/>
      <c r="AP104" s="21"/>
      <c r="AQ104" s="5" t="s">
        <v>260</v>
      </c>
      <c r="AR104" s="5" t="s">
        <v>261</v>
      </c>
    </row>
    <row r="105" spans="1:49">
      <c r="A105" s="87" t="s">
        <v>562</v>
      </c>
      <c r="B105" s="5">
        <v>15020669</v>
      </c>
      <c r="C105" s="5" t="s">
        <v>585</v>
      </c>
      <c r="D105" s="5" t="s">
        <v>55</v>
      </c>
      <c r="E105" s="5" t="s">
        <v>67</v>
      </c>
      <c r="F105" s="5" t="s">
        <v>295</v>
      </c>
      <c r="G105" s="5" t="s">
        <v>296</v>
      </c>
      <c r="H105" s="6">
        <v>45418</v>
      </c>
      <c r="I105" s="5" t="s">
        <v>594</v>
      </c>
      <c r="J105" s="5" t="s">
        <v>594</v>
      </c>
      <c r="K105" s="5" t="s">
        <v>568</v>
      </c>
      <c r="L105" s="7">
        <v>6</v>
      </c>
      <c r="M105" s="7" t="s">
        <v>287</v>
      </c>
      <c r="N105" s="8">
        <v>6970</v>
      </c>
      <c r="O105" s="9">
        <v>0.02</v>
      </c>
      <c r="P105" s="10">
        <f t="shared" si="13"/>
        <v>139</v>
      </c>
      <c r="Q105" s="9">
        <v>5.0000000000000001E-3</v>
      </c>
      <c r="R105" s="10">
        <f t="shared" si="14"/>
        <v>35</v>
      </c>
      <c r="S105" s="9">
        <f t="shared" si="15"/>
        <v>2.4964131994261118E-2</v>
      </c>
      <c r="T105" s="10">
        <f t="shared" si="16"/>
        <v>174</v>
      </c>
      <c r="U105" s="10">
        <f t="shared" si="17"/>
        <v>7144</v>
      </c>
      <c r="V105" s="11">
        <f>N105+30</f>
        <v>7000</v>
      </c>
      <c r="W105" s="12">
        <f t="shared" si="18"/>
        <v>30</v>
      </c>
      <c r="X105" s="13">
        <f t="shared" si="19"/>
        <v>4.3E-3</v>
      </c>
      <c r="Y105" s="14" t="str">
        <f t="shared" si="20"/>
        <v>0.00%-8.40%</v>
      </c>
      <c r="Z105" s="15"/>
      <c r="AA105" s="15"/>
      <c r="AB105" s="15"/>
      <c r="AC105" s="16"/>
      <c r="AD105" s="8">
        <f t="shared" si="21"/>
        <v>0</v>
      </c>
      <c r="AE105" s="17">
        <f t="shared" si="22"/>
        <v>7000</v>
      </c>
      <c r="AF105" s="18">
        <f t="shared" si="23"/>
        <v>30</v>
      </c>
      <c r="AG105" s="19">
        <f t="shared" si="24"/>
        <v>4.3041606886657924E-3</v>
      </c>
      <c r="AH105" s="20">
        <v>13.6</v>
      </c>
      <c r="AI105" s="20">
        <v>500</v>
      </c>
      <c r="AJ105" s="20"/>
      <c r="AK105" s="20">
        <v>688</v>
      </c>
      <c r="AL105" s="20">
        <f t="shared" si="25"/>
        <v>101888</v>
      </c>
      <c r="AM105" s="7" t="s">
        <v>287</v>
      </c>
      <c r="AN105" s="20"/>
      <c r="AO105" s="21"/>
      <c r="AP105" s="21"/>
      <c r="AQ105" s="5" t="s">
        <v>260</v>
      </c>
      <c r="AR105" s="5" t="s">
        <v>261</v>
      </c>
    </row>
    <row r="106" spans="1:49">
      <c r="A106" s="87" t="s">
        <v>562</v>
      </c>
      <c r="B106" s="5">
        <v>15002039</v>
      </c>
      <c r="C106" s="5" t="s">
        <v>585</v>
      </c>
      <c r="D106" s="5" t="s">
        <v>55</v>
      </c>
      <c r="E106" s="5" t="s">
        <v>67</v>
      </c>
      <c r="F106" s="5" t="s">
        <v>295</v>
      </c>
      <c r="G106" s="5" t="s">
        <v>296</v>
      </c>
      <c r="H106" s="6">
        <v>39727</v>
      </c>
      <c r="I106" s="5" t="s">
        <v>594</v>
      </c>
      <c r="J106" s="5" t="s">
        <v>594</v>
      </c>
      <c r="K106" s="5" t="s">
        <v>568</v>
      </c>
      <c r="L106" s="7">
        <v>6</v>
      </c>
      <c r="M106" s="7" t="s">
        <v>287</v>
      </c>
      <c r="N106" s="8">
        <v>7096</v>
      </c>
      <c r="O106" s="9">
        <v>0.02</v>
      </c>
      <c r="P106" s="10">
        <f t="shared" si="13"/>
        <v>142</v>
      </c>
      <c r="Q106" s="9">
        <v>5.0000000000000001E-3</v>
      </c>
      <c r="R106" s="10">
        <f t="shared" si="14"/>
        <v>35</v>
      </c>
      <c r="S106" s="9">
        <f t="shared" si="15"/>
        <v>2.4943630214205186E-2</v>
      </c>
      <c r="T106" s="10">
        <f t="shared" si="16"/>
        <v>177</v>
      </c>
      <c r="U106" s="10">
        <f t="shared" si="17"/>
        <v>7273</v>
      </c>
      <c r="V106" s="11">
        <v>7259</v>
      </c>
      <c r="W106" s="12">
        <f t="shared" si="18"/>
        <v>163</v>
      </c>
      <c r="X106" s="13">
        <f t="shared" si="19"/>
        <v>2.3E-2</v>
      </c>
      <c r="Y106" s="14" t="str">
        <f t="shared" si="20"/>
        <v>0.00%-8.40%</v>
      </c>
      <c r="Z106" s="15"/>
      <c r="AA106" s="15"/>
      <c r="AB106" s="15"/>
      <c r="AC106" s="16"/>
      <c r="AD106" s="8">
        <f t="shared" si="21"/>
        <v>0</v>
      </c>
      <c r="AE106" s="17">
        <f t="shared" si="22"/>
        <v>7259</v>
      </c>
      <c r="AF106" s="18">
        <f t="shared" si="23"/>
        <v>163</v>
      </c>
      <c r="AG106" s="19">
        <f t="shared" si="24"/>
        <v>2.2970687711386661E-2</v>
      </c>
      <c r="AH106" s="20">
        <v>13.6</v>
      </c>
      <c r="AI106" s="20">
        <v>600</v>
      </c>
      <c r="AJ106" s="20"/>
      <c r="AK106" s="20">
        <v>688</v>
      </c>
      <c r="AL106" s="20">
        <f t="shared" si="25"/>
        <v>106610.4</v>
      </c>
      <c r="AM106" s="7" t="s">
        <v>287</v>
      </c>
      <c r="AN106" s="20"/>
      <c r="AO106" s="21"/>
      <c r="AP106" s="21"/>
      <c r="AQ106" s="5" t="s">
        <v>260</v>
      </c>
      <c r="AR106" s="5" t="s">
        <v>261</v>
      </c>
    </row>
    <row r="107" spans="1:49">
      <c r="A107" s="87" t="s">
        <v>562</v>
      </c>
      <c r="B107" s="5">
        <v>15020206</v>
      </c>
      <c r="C107" s="5" t="s">
        <v>585</v>
      </c>
      <c r="D107" s="5" t="s">
        <v>55</v>
      </c>
      <c r="E107" s="5" t="s">
        <v>67</v>
      </c>
      <c r="F107" s="5" t="s">
        <v>295</v>
      </c>
      <c r="G107" s="5" t="s">
        <v>296</v>
      </c>
      <c r="H107" s="6">
        <v>44013</v>
      </c>
      <c r="I107" s="5" t="s">
        <v>594</v>
      </c>
      <c r="J107" s="5" t="s">
        <v>594</v>
      </c>
      <c r="K107" s="5" t="s">
        <v>568</v>
      </c>
      <c r="L107" s="7">
        <v>6</v>
      </c>
      <c r="M107" s="7" t="s">
        <v>287</v>
      </c>
      <c r="N107" s="8">
        <v>5439</v>
      </c>
      <c r="O107" s="9">
        <v>0.02</v>
      </c>
      <c r="P107" s="10">
        <f t="shared" si="13"/>
        <v>109</v>
      </c>
      <c r="Q107" s="9">
        <v>5.0000000000000001E-3</v>
      </c>
      <c r="R107" s="10">
        <f t="shared" si="14"/>
        <v>27</v>
      </c>
      <c r="S107" s="9">
        <f t="shared" si="15"/>
        <v>2.5004596433167863E-2</v>
      </c>
      <c r="T107" s="10">
        <f t="shared" si="16"/>
        <v>136</v>
      </c>
      <c r="U107" s="10">
        <f t="shared" si="17"/>
        <v>5575</v>
      </c>
      <c r="V107" s="11">
        <v>5629</v>
      </c>
      <c r="W107" s="12">
        <f t="shared" si="18"/>
        <v>190</v>
      </c>
      <c r="X107" s="13">
        <f t="shared" si="19"/>
        <v>3.49E-2</v>
      </c>
      <c r="Y107" s="14" t="str">
        <f t="shared" si="20"/>
        <v>0.00%-8.40%</v>
      </c>
      <c r="Z107" s="15"/>
      <c r="AA107" s="15"/>
      <c r="AB107" s="15"/>
      <c r="AC107" s="16"/>
      <c r="AD107" s="8">
        <f t="shared" si="21"/>
        <v>0</v>
      </c>
      <c r="AE107" s="17">
        <f t="shared" si="22"/>
        <v>5629</v>
      </c>
      <c r="AF107" s="18">
        <f t="shared" si="23"/>
        <v>190</v>
      </c>
      <c r="AG107" s="19">
        <f t="shared" si="24"/>
        <v>3.4932892075749233E-2</v>
      </c>
      <c r="AH107" s="20">
        <v>13.6</v>
      </c>
      <c r="AI107" s="20">
        <v>500</v>
      </c>
      <c r="AJ107" s="20"/>
      <c r="AK107" s="20">
        <v>688</v>
      </c>
      <c r="AL107" s="20">
        <f t="shared" si="25"/>
        <v>83242.399999999994</v>
      </c>
      <c r="AM107" s="7" t="s">
        <v>287</v>
      </c>
      <c r="AN107" s="20"/>
      <c r="AO107" s="21"/>
      <c r="AP107" s="21"/>
      <c r="AQ107" s="5" t="s">
        <v>260</v>
      </c>
      <c r="AR107" s="5" t="s">
        <v>261</v>
      </c>
    </row>
    <row r="108" spans="1:49">
      <c r="A108" s="87" t="s">
        <v>562</v>
      </c>
      <c r="B108" s="5">
        <v>15007997</v>
      </c>
      <c r="C108" s="5" t="s">
        <v>585</v>
      </c>
      <c r="D108" s="5" t="s">
        <v>55</v>
      </c>
      <c r="E108" s="5" t="s">
        <v>67</v>
      </c>
      <c r="F108" s="5" t="s">
        <v>295</v>
      </c>
      <c r="G108" s="5" t="s">
        <v>296</v>
      </c>
      <c r="H108" s="6">
        <v>41334</v>
      </c>
      <c r="I108" s="5" t="s">
        <v>607</v>
      </c>
      <c r="J108" s="5" t="s">
        <v>608</v>
      </c>
      <c r="K108" s="5" t="s">
        <v>568</v>
      </c>
      <c r="L108" s="7">
        <v>6</v>
      </c>
      <c r="M108" s="7" t="s">
        <v>287</v>
      </c>
      <c r="N108" s="8">
        <v>7287</v>
      </c>
      <c r="O108" s="9">
        <v>0.02</v>
      </c>
      <c r="P108" s="10">
        <f t="shared" si="13"/>
        <v>146</v>
      </c>
      <c r="Q108" s="9">
        <v>5.0000000000000001E-3</v>
      </c>
      <c r="R108" s="10">
        <f t="shared" si="14"/>
        <v>36</v>
      </c>
      <c r="S108" s="9">
        <f t="shared" si="15"/>
        <v>2.4975984630163303E-2</v>
      </c>
      <c r="T108" s="10">
        <f t="shared" si="16"/>
        <v>182</v>
      </c>
      <c r="U108" s="10">
        <f t="shared" si="17"/>
        <v>7469</v>
      </c>
      <c r="V108" s="11">
        <f>U108-150</f>
        <v>7319</v>
      </c>
      <c r="W108" s="12">
        <f t="shared" si="18"/>
        <v>32</v>
      </c>
      <c r="X108" s="13">
        <f t="shared" si="19"/>
        <v>4.4000000000000003E-3</v>
      </c>
      <c r="Y108" s="14" t="str">
        <f t="shared" si="20"/>
        <v>0.00%-8.40%</v>
      </c>
      <c r="Z108" s="15"/>
      <c r="AA108" s="15"/>
      <c r="AB108" s="15"/>
      <c r="AC108" s="16"/>
      <c r="AD108" s="8">
        <f t="shared" si="21"/>
        <v>0</v>
      </c>
      <c r="AE108" s="17">
        <f t="shared" si="22"/>
        <v>7319</v>
      </c>
      <c r="AF108" s="18">
        <f t="shared" si="23"/>
        <v>32</v>
      </c>
      <c r="AG108" s="19">
        <f t="shared" si="24"/>
        <v>4.3913819129957066E-3</v>
      </c>
      <c r="AH108" s="20">
        <v>13.6</v>
      </c>
      <c r="AI108" s="20">
        <v>500</v>
      </c>
      <c r="AJ108" s="20"/>
      <c r="AK108" s="20">
        <v>688</v>
      </c>
      <c r="AL108" s="20">
        <f t="shared" si="25"/>
        <v>106226.4</v>
      </c>
      <c r="AM108" s="7" t="s">
        <v>287</v>
      </c>
      <c r="AN108" s="20"/>
      <c r="AO108" s="21"/>
      <c r="AP108" s="21"/>
      <c r="AQ108" s="5" t="s">
        <v>260</v>
      </c>
      <c r="AR108" s="5" t="s">
        <v>261</v>
      </c>
    </row>
    <row r="109" spans="1:49">
      <c r="A109" s="87" t="s">
        <v>562</v>
      </c>
      <c r="B109" s="5">
        <v>15022455</v>
      </c>
      <c r="C109" s="5" t="s">
        <v>585</v>
      </c>
      <c r="D109" s="5" t="s">
        <v>55</v>
      </c>
      <c r="E109" s="5" t="s">
        <v>67</v>
      </c>
      <c r="F109" s="5" t="s">
        <v>295</v>
      </c>
      <c r="G109" s="5" t="s">
        <v>296</v>
      </c>
      <c r="H109" s="6">
        <v>45422</v>
      </c>
      <c r="I109" s="5" t="s">
        <v>594</v>
      </c>
      <c r="J109" s="5" t="s">
        <v>612</v>
      </c>
      <c r="K109" s="5" t="s">
        <v>568</v>
      </c>
      <c r="L109" s="7">
        <v>6</v>
      </c>
      <c r="M109" s="7" t="s">
        <v>287</v>
      </c>
      <c r="N109" s="8">
        <v>6747</v>
      </c>
      <c r="O109" s="9">
        <v>0.02</v>
      </c>
      <c r="P109" s="10">
        <f t="shared" si="13"/>
        <v>135</v>
      </c>
      <c r="Q109" s="9">
        <v>5.0000000000000001E-3</v>
      </c>
      <c r="R109" s="10">
        <f t="shared" si="14"/>
        <v>34</v>
      </c>
      <c r="S109" s="9">
        <f t="shared" si="15"/>
        <v>2.5048169556840076E-2</v>
      </c>
      <c r="T109" s="10">
        <f t="shared" si="16"/>
        <v>169</v>
      </c>
      <c r="U109" s="10">
        <f t="shared" si="17"/>
        <v>6916</v>
      </c>
      <c r="V109" s="11">
        <f t="shared" si="26"/>
        <v>6916</v>
      </c>
      <c r="W109" s="12">
        <f t="shared" si="18"/>
        <v>169</v>
      </c>
      <c r="X109" s="13">
        <f t="shared" si="19"/>
        <v>2.5000000000000001E-2</v>
      </c>
      <c r="Y109" s="14" t="str">
        <f t="shared" si="20"/>
        <v>0.00%-8.40%</v>
      </c>
      <c r="Z109" s="15"/>
      <c r="AA109" s="15"/>
      <c r="AB109" s="15"/>
      <c r="AC109" s="16"/>
      <c r="AD109" s="8">
        <f t="shared" si="21"/>
        <v>0</v>
      </c>
      <c r="AE109" s="17">
        <f t="shared" si="22"/>
        <v>6916</v>
      </c>
      <c r="AF109" s="18">
        <f t="shared" si="23"/>
        <v>169</v>
      </c>
      <c r="AG109" s="19">
        <f t="shared" si="24"/>
        <v>2.5048169556840083E-2</v>
      </c>
      <c r="AH109" s="20">
        <v>13.6</v>
      </c>
      <c r="AI109" s="20">
        <v>600</v>
      </c>
      <c r="AJ109" s="20"/>
      <c r="AK109" s="20">
        <v>688</v>
      </c>
      <c r="AL109" s="20">
        <f t="shared" si="25"/>
        <v>101945.59999999999</v>
      </c>
      <c r="AM109" s="7" t="s">
        <v>287</v>
      </c>
      <c r="AN109" s="20"/>
      <c r="AO109" s="21"/>
      <c r="AP109" s="21"/>
      <c r="AQ109" s="5" t="s">
        <v>260</v>
      </c>
      <c r="AR109" s="5" t="s">
        <v>261</v>
      </c>
    </row>
    <row r="110" spans="1:49">
      <c r="A110" s="87" t="s">
        <v>562</v>
      </c>
      <c r="B110" s="5">
        <v>15021417</v>
      </c>
      <c r="C110" s="5" t="s">
        <v>585</v>
      </c>
      <c r="D110" s="5" t="s">
        <v>55</v>
      </c>
      <c r="E110" s="5" t="s">
        <v>67</v>
      </c>
      <c r="F110" s="5" t="s">
        <v>295</v>
      </c>
      <c r="G110" s="5" t="s">
        <v>296</v>
      </c>
      <c r="H110" s="6">
        <v>44378</v>
      </c>
      <c r="I110" s="5" t="s">
        <v>594</v>
      </c>
      <c r="J110" s="5" t="s">
        <v>594</v>
      </c>
      <c r="K110" s="5" t="s">
        <v>568</v>
      </c>
      <c r="L110" s="7">
        <v>6</v>
      </c>
      <c r="M110" s="7" t="s">
        <v>287</v>
      </c>
      <c r="N110" s="8">
        <v>6317</v>
      </c>
      <c r="O110" s="9">
        <v>0.02</v>
      </c>
      <c r="P110" s="10">
        <f t="shared" si="13"/>
        <v>126</v>
      </c>
      <c r="Q110" s="9">
        <v>5.0000000000000001E-3</v>
      </c>
      <c r="R110" s="10">
        <f t="shared" si="14"/>
        <v>32</v>
      </c>
      <c r="S110" s="9">
        <f t="shared" si="15"/>
        <v>2.501187272439449E-2</v>
      </c>
      <c r="T110" s="10">
        <f t="shared" si="16"/>
        <v>158</v>
      </c>
      <c r="U110" s="10">
        <f t="shared" si="17"/>
        <v>6475</v>
      </c>
      <c r="V110" s="11">
        <f>N110+30</f>
        <v>6347</v>
      </c>
      <c r="W110" s="12">
        <f t="shared" si="18"/>
        <v>30</v>
      </c>
      <c r="X110" s="13">
        <f t="shared" si="19"/>
        <v>4.7000000000000002E-3</v>
      </c>
      <c r="Y110" s="14" t="str">
        <f t="shared" si="20"/>
        <v>0.00%-8.40%</v>
      </c>
      <c r="Z110" s="15"/>
      <c r="AA110" s="15"/>
      <c r="AB110" s="15"/>
      <c r="AC110" s="16"/>
      <c r="AD110" s="8">
        <f t="shared" si="21"/>
        <v>0</v>
      </c>
      <c r="AE110" s="17">
        <f t="shared" si="22"/>
        <v>6347</v>
      </c>
      <c r="AF110" s="18">
        <f t="shared" si="23"/>
        <v>30</v>
      </c>
      <c r="AG110" s="19">
        <f t="shared" si="24"/>
        <v>4.7490897577964208E-3</v>
      </c>
      <c r="AH110" s="20">
        <v>13.6</v>
      </c>
      <c r="AI110" s="20">
        <v>500</v>
      </c>
      <c r="AJ110" s="20"/>
      <c r="AK110" s="20">
        <v>688</v>
      </c>
      <c r="AL110" s="20">
        <f t="shared" si="25"/>
        <v>93007.2</v>
      </c>
      <c r="AM110" s="7" t="s">
        <v>287</v>
      </c>
      <c r="AN110" s="20"/>
      <c r="AO110" s="21"/>
      <c r="AP110" s="21"/>
      <c r="AQ110" s="5" t="s">
        <v>260</v>
      </c>
      <c r="AR110" s="5" t="s">
        <v>261</v>
      </c>
    </row>
    <row r="111" spans="1:49">
      <c r="A111" s="87" t="s">
        <v>562</v>
      </c>
      <c r="B111" s="5">
        <v>15020428</v>
      </c>
      <c r="C111" s="5" t="s">
        <v>585</v>
      </c>
      <c r="D111" s="5" t="s">
        <v>55</v>
      </c>
      <c r="E111" s="5" t="s">
        <v>67</v>
      </c>
      <c r="F111" s="5" t="s">
        <v>295</v>
      </c>
      <c r="G111" s="5" t="s">
        <v>296</v>
      </c>
      <c r="H111" s="6">
        <v>44064</v>
      </c>
      <c r="I111" s="5" t="s">
        <v>594</v>
      </c>
      <c r="J111" s="5" t="s">
        <v>610</v>
      </c>
      <c r="K111" s="5" t="s">
        <v>568</v>
      </c>
      <c r="L111" s="7">
        <v>6</v>
      </c>
      <c r="M111" s="7" t="s">
        <v>287</v>
      </c>
      <c r="N111" s="8">
        <v>6792</v>
      </c>
      <c r="O111" s="9">
        <v>0.02</v>
      </c>
      <c r="P111" s="10">
        <f t="shared" si="13"/>
        <v>136</v>
      </c>
      <c r="Q111" s="9">
        <v>5.0000000000000001E-3</v>
      </c>
      <c r="R111" s="10">
        <f t="shared" si="14"/>
        <v>34</v>
      </c>
      <c r="S111" s="9">
        <f t="shared" si="15"/>
        <v>2.5029446407538281E-2</v>
      </c>
      <c r="T111" s="10">
        <f t="shared" si="16"/>
        <v>170</v>
      </c>
      <c r="U111" s="10">
        <f t="shared" si="17"/>
        <v>6962</v>
      </c>
      <c r="V111" s="11">
        <f t="shared" si="26"/>
        <v>6962</v>
      </c>
      <c r="W111" s="12">
        <f t="shared" si="18"/>
        <v>170</v>
      </c>
      <c r="X111" s="13">
        <f t="shared" si="19"/>
        <v>2.5000000000000001E-2</v>
      </c>
      <c r="Y111" s="14" t="str">
        <f t="shared" si="20"/>
        <v>0.00%-8.40%</v>
      </c>
      <c r="Z111" s="15"/>
      <c r="AA111" s="15"/>
      <c r="AB111" s="15"/>
      <c r="AC111" s="16"/>
      <c r="AD111" s="8">
        <f t="shared" si="21"/>
        <v>0</v>
      </c>
      <c r="AE111" s="17">
        <f t="shared" si="22"/>
        <v>6962</v>
      </c>
      <c r="AF111" s="18">
        <f t="shared" si="23"/>
        <v>170</v>
      </c>
      <c r="AG111" s="19">
        <f t="shared" si="24"/>
        <v>2.5029446407538236E-2</v>
      </c>
      <c r="AH111" s="20">
        <v>13.6</v>
      </c>
      <c r="AI111" s="20">
        <v>500</v>
      </c>
      <c r="AJ111" s="20"/>
      <c r="AK111" s="20">
        <v>688</v>
      </c>
      <c r="AL111" s="20">
        <f t="shared" si="25"/>
        <v>101371.2</v>
      </c>
      <c r="AM111" s="7" t="s">
        <v>287</v>
      </c>
      <c r="AN111" s="20"/>
      <c r="AO111" s="21"/>
      <c r="AP111" s="21"/>
      <c r="AQ111" s="5" t="s">
        <v>260</v>
      </c>
      <c r="AR111" s="5" t="s">
        <v>261</v>
      </c>
    </row>
    <row r="112" spans="1:49" s="55" customFormat="1">
      <c r="A112" s="87" t="s">
        <v>562</v>
      </c>
      <c r="B112" s="5">
        <v>15001834</v>
      </c>
      <c r="C112" s="5" t="s">
        <v>565</v>
      </c>
      <c r="D112" s="5" t="s">
        <v>55</v>
      </c>
      <c r="E112" s="5" t="s">
        <v>67</v>
      </c>
      <c r="F112" s="5" t="s">
        <v>346</v>
      </c>
      <c r="G112" s="5" t="s">
        <v>613</v>
      </c>
      <c r="H112" s="6">
        <v>39651</v>
      </c>
      <c r="I112" s="5" t="s">
        <v>567</v>
      </c>
      <c r="J112" s="5" t="s">
        <v>567</v>
      </c>
      <c r="K112" s="5" t="s">
        <v>568</v>
      </c>
      <c r="L112" s="7">
        <v>6</v>
      </c>
      <c r="M112" s="7" t="s">
        <v>287</v>
      </c>
      <c r="N112" s="8">
        <v>6595</v>
      </c>
      <c r="O112" s="9">
        <v>0.02</v>
      </c>
      <c r="P112" s="10">
        <f t="shared" si="13"/>
        <v>132</v>
      </c>
      <c r="Q112" s="9">
        <v>5.0000000000000001E-3</v>
      </c>
      <c r="R112" s="10">
        <f t="shared" si="14"/>
        <v>33</v>
      </c>
      <c r="S112" s="9">
        <f t="shared" si="15"/>
        <v>2.5018953752843062E-2</v>
      </c>
      <c r="T112" s="10">
        <f t="shared" si="16"/>
        <v>165</v>
      </c>
      <c r="U112" s="10">
        <f t="shared" si="17"/>
        <v>6760</v>
      </c>
      <c r="V112" s="11">
        <v>6924.75</v>
      </c>
      <c r="W112" s="12">
        <f t="shared" si="18"/>
        <v>329.75</v>
      </c>
      <c r="X112" s="13">
        <f t="shared" si="19"/>
        <v>0.05</v>
      </c>
      <c r="Y112" s="14" t="str">
        <f t="shared" si="20"/>
        <v>0.00%-8.40%</v>
      </c>
      <c r="Z112" s="15"/>
      <c r="AA112" s="15"/>
      <c r="AB112" s="15"/>
      <c r="AC112" s="16"/>
      <c r="AD112" s="8">
        <f t="shared" si="21"/>
        <v>0</v>
      </c>
      <c r="AE112" s="17">
        <f t="shared" si="22"/>
        <v>6924.75</v>
      </c>
      <c r="AF112" s="18">
        <f t="shared" si="23"/>
        <v>329.75</v>
      </c>
      <c r="AG112" s="19">
        <f t="shared" si="24"/>
        <v>5.0000000000000044E-2</v>
      </c>
      <c r="AH112" s="20">
        <v>13.6</v>
      </c>
      <c r="AI112" s="20">
        <v>450</v>
      </c>
      <c r="AJ112" s="20"/>
      <c r="AK112" s="20">
        <v>688</v>
      </c>
      <c r="AL112" s="20">
        <f t="shared" si="25"/>
        <v>100264.59999999999</v>
      </c>
      <c r="AM112" s="7" t="s">
        <v>287</v>
      </c>
      <c r="AN112" s="20"/>
      <c r="AO112" s="21" t="s">
        <v>614</v>
      </c>
      <c r="AP112" s="21"/>
      <c r="AQ112" s="5" t="s">
        <v>615</v>
      </c>
      <c r="AR112" s="5" t="s">
        <v>261</v>
      </c>
      <c r="AS112" s="5" t="s">
        <v>62</v>
      </c>
      <c r="AT112" s="20"/>
      <c r="AU112" s="21"/>
      <c r="AV112" s="21"/>
      <c r="AW112" s="21"/>
    </row>
    <row r="113" spans="1:49" s="55" customFormat="1">
      <c r="A113" s="87" t="s">
        <v>562</v>
      </c>
      <c r="B113" s="5">
        <v>15013577</v>
      </c>
      <c r="C113" s="5" t="s">
        <v>565</v>
      </c>
      <c r="D113" s="5" t="s">
        <v>55</v>
      </c>
      <c r="E113" s="5" t="s">
        <v>67</v>
      </c>
      <c r="F113" s="5" t="s">
        <v>346</v>
      </c>
      <c r="G113" s="5" t="s">
        <v>613</v>
      </c>
      <c r="H113" s="6">
        <v>41944</v>
      </c>
      <c r="I113" s="5" t="s">
        <v>567</v>
      </c>
      <c r="J113" s="5" t="s">
        <v>616</v>
      </c>
      <c r="K113" s="5" t="s">
        <v>568</v>
      </c>
      <c r="L113" s="7">
        <v>6</v>
      </c>
      <c r="M113" s="7" t="s">
        <v>287</v>
      </c>
      <c r="N113" s="8">
        <v>6013</v>
      </c>
      <c r="O113" s="9">
        <v>0.02</v>
      </c>
      <c r="P113" s="10">
        <f t="shared" si="13"/>
        <v>120</v>
      </c>
      <c r="Q113" s="9">
        <v>5.0000000000000001E-3</v>
      </c>
      <c r="R113" s="10">
        <f t="shared" si="14"/>
        <v>30</v>
      </c>
      <c r="S113" s="9">
        <f t="shared" si="15"/>
        <v>2.4945950440711791E-2</v>
      </c>
      <c r="T113" s="10">
        <f t="shared" si="16"/>
        <v>150</v>
      </c>
      <c r="U113" s="10">
        <f t="shared" si="17"/>
        <v>6163</v>
      </c>
      <c r="V113" s="11">
        <v>6163.3249999999998</v>
      </c>
      <c r="W113" s="12">
        <f t="shared" si="18"/>
        <v>150.32499999999982</v>
      </c>
      <c r="X113" s="13">
        <f t="shared" si="19"/>
        <v>2.5000000000000001E-2</v>
      </c>
      <c r="Y113" s="14" t="str">
        <f t="shared" si="20"/>
        <v>0.00%-8.40%</v>
      </c>
      <c r="Z113" s="15"/>
      <c r="AA113" s="15"/>
      <c r="AB113" s="15"/>
      <c r="AC113" s="16"/>
      <c r="AD113" s="8">
        <f t="shared" si="21"/>
        <v>0</v>
      </c>
      <c r="AE113" s="17">
        <f t="shared" si="22"/>
        <v>6163.3249999999998</v>
      </c>
      <c r="AF113" s="18">
        <f t="shared" si="23"/>
        <v>150.32499999999982</v>
      </c>
      <c r="AG113" s="19">
        <f t="shared" si="24"/>
        <v>2.4999999999999911E-2</v>
      </c>
      <c r="AH113" s="20">
        <v>13.6</v>
      </c>
      <c r="AI113" s="20">
        <v>450</v>
      </c>
      <c r="AJ113" s="20"/>
      <c r="AK113" s="20">
        <v>688</v>
      </c>
      <c r="AL113" s="20">
        <f t="shared" si="25"/>
        <v>89909.22</v>
      </c>
      <c r="AM113" s="7" t="s">
        <v>287</v>
      </c>
      <c r="AN113" s="20"/>
      <c r="AO113" s="21" t="s">
        <v>614</v>
      </c>
      <c r="AP113" s="21"/>
      <c r="AQ113" s="5" t="s">
        <v>615</v>
      </c>
      <c r="AR113" s="5" t="s">
        <v>261</v>
      </c>
      <c r="AS113" s="5" t="s">
        <v>62</v>
      </c>
      <c r="AT113" s="20"/>
      <c r="AU113" s="21"/>
      <c r="AV113" s="21"/>
      <c r="AW113" s="21"/>
    </row>
    <row r="114" spans="1:49" s="55" customFormat="1">
      <c r="A114" s="87" t="s">
        <v>562</v>
      </c>
      <c r="B114" s="5">
        <v>15002935</v>
      </c>
      <c r="C114" s="5" t="s">
        <v>565</v>
      </c>
      <c r="D114" s="5" t="s">
        <v>55</v>
      </c>
      <c r="E114" s="5" t="s">
        <v>67</v>
      </c>
      <c r="F114" s="5" t="s">
        <v>346</v>
      </c>
      <c r="G114" s="5" t="s">
        <v>613</v>
      </c>
      <c r="H114" s="6">
        <v>40179</v>
      </c>
      <c r="I114" s="5" t="s">
        <v>567</v>
      </c>
      <c r="J114" s="5" t="s">
        <v>567</v>
      </c>
      <c r="K114" s="5" t="s">
        <v>568</v>
      </c>
      <c r="L114" s="7">
        <v>6</v>
      </c>
      <c r="M114" s="7" t="s">
        <v>287</v>
      </c>
      <c r="N114" s="8">
        <v>6682</v>
      </c>
      <c r="O114" s="9">
        <v>0.02</v>
      </c>
      <c r="P114" s="10">
        <f t="shared" si="13"/>
        <v>134</v>
      </c>
      <c r="Q114" s="9">
        <v>5.0000000000000001E-3</v>
      </c>
      <c r="R114" s="10">
        <f t="shared" si="14"/>
        <v>33</v>
      </c>
      <c r="S114" s="9">
        <f t="shared" si="15"/>
        <v>2.4992517210416045E-2</v>
      </c>
      <c r="T114" s="10">
        <f t="shared" si="16"/>
        <v>167</v>
      </c>
      <c r="U114" s="10">
        <f t="shared" si="17"/>
        <v>6849</v>
      </c>
      <c r="V114" s="11">
        <v>7350.2</v>
      </c>
      <c r="W114" s="12">
        <f t="shared" si="18"/>
        <v>668.19999999999982</v>
      </c>
      <c r="X114" s="13">
        <f t="shared" si="19"/>
        <v>0.1</v>
      </c>
      <c r="Y114" s="14" t="str">
        <f t="shared" si="20"/>
        <v>0.00%-8.40%</v>
      </c>
      <c r="Z114" s="15"/>
      <c r="AA114" s="15"/>
      <c r="AB114" s="15"/>
      <c r="AC114" s="16"/>
      <c r="AD114" s="8">
        <f t="shared" si="21"/>
        <v>0</v>
      </c>
      <c r="AE114" s="17">
        <f t="shared" si="22"/>
        <v>7350.2</v>
      </c>
      <c r="AF114" s="18">
        <f t="shared" si="23"/>
        <v>668.19999999999982</v>
      </c>
      <c r="AG114" s="19">
        <f t="shared" si="24"/>
        <v>9.9999999999999867E-2</v>
      </c>
      <c r="AH114" s="20">
        <v>13.6</v>
      </c>
      <c r="AI114" s="20">
        <v>450</v>
      </c>
      <c r="AJ114" s="20"/>
      <c r="AK114" s="20">
        <v>688</v>
      </c>
      <c r="AL114" s="20">
        <f t="shared" si="25"/>
        <v>106050.72</v>
      </c>
      <c r="AM114" s="7" t="s">
        <v>287</v>
      </c>
      <c r="AN114" s="20"/>
      <c r="AO114" s="21" t="s">
        <v>617</v>
      </c>
      <c r="AP114" s="21" t="s">
        <v>115</v>
      </c>
      <c r="AQ114" s="5" t="s">
        <v>615</v>
      </c>
      <c r="AR114" s="5" t="s">
        <v>261</v>
      </c>
      <c r="AS114" s="5" t="s">
        <v>62</v>
      </c>
      <c r="AT114" s="20"/>
      <c r="AU114" s="21"/>
      <c r="AV114" s="21"/>
      <c r="AW114" s="21"/>
    </row>
    <row r="115" spans="1:49" s="55" customFormat="1">
      <c r="A115" s="87" t="s">
        <v>562</v>
      </c>
      <c r="B115" s="5">
        <v>15007817</v>
      </c>
      <c r="C115" s="5" t="s">
        <v>565</v>
      </c>
      <c r="D115" s="5" t="s">
        <v>55</v>
      </c>
      <c r="E115" s="5" t="s">
        <v>67</v>
      </c>
      <c r="F115" s="5" t="s">
        <v>346</v>
      </c>
      <c r="G115" s="5" t="s">
        <v>613</v>
      </c>
      <c r="H115" s="6">
        <v>41275</v>
      </c>
      <c r="I115" s="5" t="s">
        <v>567</v>
      </c>
      <c r="J115" s="5" t="s">
        <v>616</v>
      </c>
      <c r="K115" s="5" t="s">
        <v>568</v>
      </c>
      <c r="L115" s="7">
        <v>6</v>
      </c>
      <c r="M115" s="7" t="s">
        <v>287</v>
      </c>
      <c r="N115" s="8">
        <v>5591</v>
      </c>
      <c r="O115" s="9">
        <v>0.02</v>
      </c>
      <c r="P115" s="10">
        <f t="shared" si="13"/>
        <v>112</v>
      </c>
      <c r="Q115" s="9">
        <v>5.0000000000000001E-3</v>
      </c>
      <c r="R115" s="10">
        <f t="shared" si="14"/>
        <v>28</v>
      </c>
      <c r="S115" s="9">
        <f t="shared" si="15"/>
        <v>2.5040243248077267E-2</v>
      </c>
      <c r="T115" s="10">
        <f t="shared" si="16"/>
        <v>140</v>
      </c>
      <c r="U115" s="10">
        <f t="shared" si="17"/>
        <v>5731</v>
      </c>
      <c r="V115" s="11">
        <v>5591</v>
      </c>
      <c r="W115" s="12">
        <f t="shared" si="18"/>
        <v>0</v>
      </c>
      <c r="X115" s="13">
        <f t="shared" si="19"/>
        <v>0</v>
      </c>
      <c r="Y115" s="14" t="str">
        <f t="shared" si="20"/>
        <v>0.00%-8.40%</v>
      </c>
      <c r="Z115" s="15"/>
      <c r="AA115" s="15"/>
      <c r="AB115" s="15"/>
      <c r="AC115" s="16"/>
      <c r="AD115" s="8">
        <f t="shared" si="21"/>
        <v>0</v>
      </c>
      <c r="AE115" s="17">
        <f t="shared" si="22"/>
        <v>5591</v>
      </c>
      <c r="AF115" s="18">
        <f t="shared" si="23"/>
        <v>0</v>
      </c>
      <c r="AG115" s="19">
        <f t="shared" si="24"/>
        <v>0</v>
      </c>
      <c r="AH115" s="20">
        <v>13.6</v>
      </c>
      <c r="AI115" s="20">
        <v>450</v>
      </c>
      <c r="AJ115" s="20"/>
      <c r="AK115" s="20">
        <v>688</v>
      </c>
      <c r="AL115" s="20">
        <f t="shared" si="25"/>
        <v>82125.599999999991</v>
      </c>
      <c r="AM115" s="7" t="s">
        <v>287</v>
      </c>
      <c r="AN115" s="20"/>
      <c r="AO115" s="21" t="s">
        <v>618</v>
      </c>
      <c r="AP115" s="21" t="s">
        <v>126</v>
      </c>
      <c r="AQ115" s="5" t="s">
        <v>615</v>
      </c>
      <c r="AR115" s="5" t="s">
        <v>261</v>
      </c>
      <c r="AS115" s="5" t="s">
        <v>62</v>
      </c>
      <c r="AT115" s="20"/>
      <c r="AU115" s="21"/>
      <c r="AV115" s="21"/>
      <c r="AW115" s="21"/>
    </row>
    <row r="116" spans="1:49" s="55" customFormat="1">
      <c r="A116" s="87" t="s">
        <v>562</v>
      </c>
      <c r="B116" s="5">
        <v>15014926</v>
      </c>
      <c r="C116" s="5" t="s">
        <v>565</v>
      </c>
      <c r="D116" s="5" t="s">
        <v>55</v>
      </c>
      <c r="E116" s="5" t="s">
        <v>67</v>
      </c>
      <c r="F116" s="5" t="s">
        <v>346</v>
      </c>
      <c r="G116" s="5" t="s">
        <v>613</v>
      </c>
      <c r="H116" s="6">
        <v>42430</v>
      </c>
      <c r="I116" s="5" t="s">
        <v>567</v>
      </c>
      <c r="J116" s="5" t="s">
        <v>567</v>
      </c>
      <c r="K116" s="5" t="s">
        <v>568</v>
      </c>
      <c r="L116" s="7">
        <v>6</v>
      </c>
      <c r="M116" s="7" t="s">
        <v>287</v>
      </c>
      <c r="N116" s="8">
        <v>5785</v>
      </c>
      <c r="O116" s="9">
        <v>0.02</v>
      </c>
      <c r="P116" s="10">
        <f t="shared" si="13"/>
        <v>116</v>
      </c>
      <c r="Q116" s="9">
        <v>5.0000000000000001E-3</v>
      </c>
      <c r="R116" s="10">
        <f t="shared" si="14"/>
        <v>29</v>
      </c>
      <c r="S116" s="9">
        <f t="shared" si="15"/>
        <v>2.5064822817631807E-2</v>
      </c>
      <c r="T116" s="10">
        <f t="shared" si="16"/>
        <v>145</v>
      </c>
      <c r="U116" s="10">
        <f t="shared" si="17"/>
        <v>5930</v>
      </c>
      <c r="V116" s="11">
        <v>5785</v>
      </c>
      <c r="W116" s="12">
        <f t="shared" si="18"/>
        <v>0</v>
      </c>
      <c r="X116" s="13">
        <f t="shared" si="19"/>
        <v>0</v>
      </c>
      <c r="Y116" s="14" t="str">
        <f t="shared" si="20"/>
        <v>0.00%-8.40%</v>
      </c>
      <c r="Z116" s="15"/>
      <c r="AA116" s="15"/>
      <c r="AB116" s="15"/>
      <c r="AC116" s="16"/>
      <c r="AD116" s="8">
        <f t="shared" si="21"/>
        <v>0</v>
      </c>
      <c r="AE116" s="17">
        <f t="shared" si="22"/>
        <v>5785</v>
      </c>
      <c r="AF116" s="18">
        <f t="shared" si="23"/>
        <v>0</v>
      </c>
      <c r="AG116" s="19">
        <f t="shared" si="24"/>
        <v>0</v>
      </c>
      <c r="AH116" s="20">
        <v>13.6</v>
      </c>
      <c r="AI116" s="20">
        <v>450</v>
      </c>
      <c r="AJ116" s="20"/>
      <c r="AK116" s="20">
        <v>688</v>
      </c>
      <c r="AL116" s="20">
        <f t="shared" si="25"/>
        <v>84764</v>
      </c>
      <c r="AM116" s="7" t="s">
        <v>287</v>
      </c>
      <c r="AN116" s="20"/>
      <c r="AO116" s="21" t="s">
        <v>126</v>
      </c>
      <c r="AP116" s="21" t="s">
        <v>126</v>
      </c>
      <c r="AQ116" s="5" t="s">
        <v>615</v>
      </c>
      <c r="AR116" s="5" t="s">
        <v>261</v>
      </c>
      <c r="AS116" s="5" t="s">
        <v>62</v>
      </c>
      <c r="AT116" s="20"/>
      <c r="AU116" s="21"/>
      <c r="AV116" s="21"/>
      <c r="AW116" s="21"/>
    </row>
    <row r="117" spans="1:49" s="55" customFormat="1">
      <c r="A117" s="87" t="s">
        <v>562</v>
      </c>
      <c r="B117" s="5">
        <v>15000359</v>
      </c>
      <c r="C117" s="5" t="s">
        <v>565</v>
      </c>
      <c r="D117" s="5" t="s">
        <v>55</v>
      </c>
      <c r="E117" s="5" t="s">
        <v>67</v>
      </c>
      <c r="F117" s="5" t="s">
        <v>346</v>
      </c>
      <c r="G117" s="5" t="s">
        <v>613</v>
      </c>
      <c r="H117" s="6">
        <v>39114</v>
      </c>
      <c r="I117" s="5" t="s">
        <v>567</v>
      </c>
      <c r="J117" s="5" t="s">
        <v>567</v>
      </c>
      <c r="K117" s="5" t="s">
        <v>568</v>
      </c>
      <c r="L117" s="7">
        <v>6</v>
      </c>
      <c r="M117" s="7" t="s">
        <v>287</v>
      </c>
      <c r="N117" s="8">
        <v>8125</v>
      </c>
      <c r="O117" s="9">
        <v>0.02</v>
      </c>
      <c r="P117" s="10">
        <f t="shared" si="13"/>
        <v>163</v>
      </c>
      <c r="Q117" s="9">
        <v>5.0000000000000001E-3</v>
      </c>
      <c r="R117" s="10">
        <f t="shared" si="14"/>
        <v>41</v>
      </c>
      <c r="S117" s="9">
        <f t="shared" si="15"/>
        <v>2.5107692307692307E-2</v>
      </c>
      <c r="T117" s="10">
        <f t="shared" si="16"/>
        <v>204</v>
      </c>
      <c r="U117" s="10">
        <f t="shared" si="17"/>
        <v>8329</v>
      </c>
      <c r="V117" s="11">
        <v>8531.25</v>
      </c>
      <c r="W117" s="12">
        <f t="shared" si="18"/>
        <v>406.25</v>
      </c>
      <c r="X117" s="13">
        <f t="shared" si="19"/>
        <v>0.05</v>
      </c>
      <c r="Y117" s="14" t="str">
        <f t="shared" si="20"/>
        <v>0.00%-8.40%</v>
      </c>
      <c r="Z117" s="15"/>
      <c r="AA117" s="15"/>
      <c r="AB117" s="15"/>
      <c r="AC117" s="16"/>
      <c r="AD117" s="8">
        <f t="shared" si="21"/>
        <v>0</v>
      </c>
      <c r="AE117" s="17">
        <f t="shared" si="22"/>
        <v>8531.25</v>
      </c>
      <c r="AF117" s="18">
        <f t="shared" si="23"/>
        <v>406.25</v>
      </c>
      <c r="AG117" s="19">
        <f t="shared" si="24"/>
        <v>5.0000000000000044E-2</v>
      </c>
      <c r="AH117" s="20">
        <v>13.6</v>
      </c>
      <c r="AI117" s="20">
        <v>450</v>
      </c>
      <c r="AJ117" s="20"/>
      <c r="AK117" s="20">
        <v>688</v>
      </c>
      <c r="AL117" s="20">
        <f t="shared" si="25"/>
        <v>122113</v>
      </c>
      <c r="AM117" s="7" t="s">
        <v>287</v>
      </c>
      <c r="AN117" s="20"/>
      <c r="AO117" s="21" t="s">
        <v>614</v>
      </c>
      <c r="AP117" s="21"/>
      <c r="AQ117" s="5" t="s">
        <v>615</v>
      </c>
      <c r="AR117" s="5" t="s">
        <v>261</v>
      </c>
      <c r="AS117" s="5" t="s">
        <v>62</v>
      </c>
      <c r="AT117" s="20"/>
      <c r="AU117" s="21"/>
      <c r="AV117" s="21"/>
      <c r="AW117" s="21"/>
    </row>
    <row r="118" spans="1:49" s="55" customFormat="1">
      <c r="A118" s="87" t="s">
        <v>562</v>
      </c>
      <c r="B118" s="5">
        <v>15000746</v>
      </c>
      <c r="C118" s="5" t="s">
        <v>565</v>
      </c>
      <c r="D118" s="5" t="s">
        <v>55</v>
      </c>
      <c r="E118" s="5" t="s">
        <v>67</v>
      </c>
      <c r="F118" s="5" t="s">
        <v>346</v>
      </c>
      <c r="G118" s="5" t="s">
        <v>613</v>
      </c>
      <c r="H118" s="6">
        <v>39041</v>
      </c>
      <c r="I118" s="5" t="s">
        <v>567</v>
      </c>
      <c r="J118" s="5" t="s">
        <v>567</v>
      </c>
      <c r="K118" s="5" t="s">
        <v>568</v>
      </c>
      <c r="L118" s="7">
        <v>6</v>
      </c>
      <c r="M118" s="7" t="s">
        <v>287</v>
      </c>
      <c r="N118" s="8">
        <v>7378</v>
      </c>
      <c r="O118" s="9">
        <v>0.02</v>
      </c>
      <c r="P118" s="10">
        <f t="shared" si="13"/>
        <v>148</v>
      </c>
      <c r="Q118" s="9">
        <v>5.0000000000000001E-3</v>
      </c>
      <c r="R118" s="10">
        <f t="shared" si="14"/>
        <v>37</v>
      </c>
      <c r="S118" s="9">
        <f t="shared" si="15"/>
        <v>2.5074545947411223E-2</v>
      </c>
      <c r="T118" s="10">
        <f t="shared" si="16"/>
        <v>185</v>
      </c>
      <c r="U118" s="10">
        <f t="shared" si="17"/>
        <v>7563</v>
      </c>
      <c r="V118" s="11">
        <v>7746.9</v>
      </c>
      <c r="W118" s="12">
        <f t="shared" si="18"/>
        <v>368.89999999999964</v>
      </c>
      <c r="X118" s="13">
        <f t="shared" si="19"/>
        <v>0.05</v>
      </c>
      <c r="Y118" s="14" t="str">
        <f t="shared" si="20"/>
        <v>0.00%-8.40%</v>
      </c>
      <c r="Z118" s="15"/>
      <c r="AA118" s="15"/>
      <c r="AB118" s="15"/>
      <c r="AC118" s="16"/>
      <c r="AD118" s="8">
        <f t="shared" si="21"/>
        <v>0</v>
      </c>
      <c r="AE118" s="17">
        <f t="shared" si="22"/>
        <v>7746.9</v>
      </c>
      <c r="AF118" s="18">
        <f t="shared" si="23"/>
        <v>368.89999999999964</v>
      </c>
      <c r="AG118" s="19">
        <f t="shared" si="24"/>
        <v>5.0000000000000044E-2</v>
      </c>
      <c r="AH118" s="20">
        <v>13.6</v>
      </c>
      <c r="AI118" s="20">
        <v>450</v>
      </c>
      <c r="AJ118" s="20"/>
      <c r="AK118" s="20">
        <v>688</v>
      </c>
      <c r="AL118" s="20">
        <f t="shared" si="25"/>
        <v>111445.84</v>
      </c>
      <c r="AM118" s="7" t="s">
        <v>287</v>
      </c>
      <c r="AN118" s="20"/>
      <c r="AO118" s="21" t="s">
        <v>614</v>
      </c>
      <c r="AP118" s="21"/>
      <c r="AQ118" s="5" t="s">
        <v>615</v>
      </c>
      <c r="AR118" s="5" t="s">
        <v>261</v>
      </c>
      <c r="AS118" s="5" t="s">
        <v>62</v>
      </c>
      <c r="AT118" s="20"/>
      <c r="AU118" s="21"/>
      <c r="AV118" s="21"/>
      <c r="AW118" s="21"/>
    </row>
    <row r="119" spans="1:49" s="55" customFormat="1">
      <c r="A119" s="87" t="s">
        <v>562</v>
      </c>
      <c r="B119" s="5">
        <v>15014337</v>
      </c>
      <c r="C119" s="5" t="s">
        <v>565</v>
      </c>
      <c r="D119" s="5" t="s">
        <v>55</v>
      </c>
      <c r="E119" s="5" t="s">
        <v>67</v>
      </c>
      <c r="F119" s="5" t="s">
        <v>346</v>
      </c>
      <c r="G119" s="5" t="s">
        <v>613</v>
      </c>
      <c r="H119" s="6">
        <v>42217</v>
      </c>
      <c r="I119" s="5" t="s">
        <v>567</v>
      </c>
      <c r="J119" s="5" t="s">
        <v>616</v>
      </c>
      <c r="K119" s="5" t="s">
        <v>568</v>
      </c>
      <c r="L119" s="7">
        <v>6</v>
      </c>
      <c r="M119" s="7" t="s">
        <v>287</v>
      </c>
      <c r="N119" s="8">
        <v>5202</v>
      </c>
      <c r="O119" s="9">
        <v>0.02</v>
      </c>
      <c r="P119" s="10">
        <f t="shared" si="13"/>
        <v>104</v>
      </c>
      <c r="Q119" s="9">
        <v>5.0000000000000001E-3</v>
      </c>
      <c r="R119" s="10">
        <f t="shared" si="14"/>
        <v>26</v>
      </c>
      <c r="S119" s="9">
        <f t="shared" si="15"/>
        <v>2.4990388312187622E-2</v>
      </c>
      <c r="T119" s="10">
        <f t="shared" si="16"/>
        <v>130</v>
      </c>
      <c r="U119" s="10">
        <f t="shared" si="17"/>
        <v>5332</v>
      </c>
      <c r="V119" s="11">
        <v>5332.05</v>
      </c>
      <c r="W119" s="12">
        <f t="shared" si="18"/>
        <v>130.05000000000018</v>
      </c>
      <c r="X119" s="13">
        <f t="shared" si="19"/>
        <v>2.5000000000000001E-2</v>
      </c>
      <c r="Y119" s="14" t="str">
        <f t="shared" si="20"/>
        <v>0.00%-8.40%</v>
      </c>
      <c r="Z119" s="15"/>
      <c r="AA119" s="15"/>
      <c r="AB119" s="15"/>
      <c r="AC119" s="16"/>
      <c r="AD119" s="8">
        <f t="shared" si="21"/>
        <v>0</v>
      </c>
      <c r="AE119" s="17">
        <f t="shared" si="22"/>
        <v>5332.05</v>
      </c>
      <c r="AF119" s="18">
        <f t="shared" si="23"/>
        <v>130.05000000000018</v>
      </c>
      <c r="AG119" s="19">
        <f t="shared" si="24"/>
        <v>2.5000000000000133E-2</v>
      </c>
      <c r="AH119" s="20">
        <v>13.6</v>
      </c>
      <c r="AI119" s="20">
        <v>450</v>
      </c>
      <c r="AJ119" s="20"/>
      <c r="AK119" s="20">
        <v>688</v>
      </c>
      <c r="AL119" s="20">
        <f t="shared" si="25"/>
        <v>78603.88</v>
      </c>
      <c r="AM119" s="7" t="s">
        <v>287</v>
      </c>
      <c r="AN119" s="20"/>
      <c r="AO119" s="21" t="s">
        <v>619</v>
      </c>
      <c r="AP119" s="21"/>
      <c r="AQ119" s="5" t="s">
        <v>615</v>
      </c>
      <c r="AR119" s="5" t="s">
        <v>261</v>
      </c>
      <c r="AS119" s="5" t="s">
        <v>62</v>
      </c>
      <c r="AT119" s="20"/>
      <c r="AU119" s="21"/>
      <c r="AV119" s="21"/>
      <c r="AW119" s="21"/>
    </row>
    <row r="120" spans="1:49" s="55" customFormat="1">
      <c r="A120" s="87" t="s">
        <v>562</v>
      </c>
      <c r="B120" s="5">
        <v>15005638</v>
      </c>
      <c r="C120" s="5" t="s">
        <v>565</v>
      </c>
      <c r="D120" s="5" t="s">
        <v>55</v>
      </c>
      <c r="E120" s="5" t="s">
        <v>67</v>
      </c>
      <c r="F120" s="5" t="s">
        <v>346</v>
      </c>
      <c r="G120" s="5" t="s">
        <v>613</v>
      </c>
      <c r="H120" s="6">
        <v>40634</v>
      </c>
      <c r="I120" s="5" t="s">
        <v>567</v>
      </c>
      <c r="J120" s="5" t="s">
        <v>616</v>
      </c>
      <c r="K120" s="5" t="s">
        <v>568</v>
      </c>
      <c r="L120" s="7">
        <v>6</v>
      </c>
      <c r="M120" s="7" t="s">
        <v>287</v>
      </c>
      <c r="N120" s="8">
        <v>5966</v>
      </c>
      <c r="O120" s="9">
        <v>0.02</v>
      </c>
      <c r="P120" s="10">
        <f t="shared" si="13"/>
        <v>119</v>
      </c>
      <c r="Q120" s="9">
        <v>5.0000000000000001E-3</v>
      </c>
      <c r="R120" s="10">
        <f t="shared" si="14"/>
        <v>30</v>
      </c>
      <c r="S120" s="9">
        <f t="shared" si="15"/>
        <v>2.4974857525980557E-2</v>
      </c>
      <c r="T120" s="10">
        <f t="shared" si="16"/>
        <v>149</v>
      </c>
      <c r="U120" s="10">
        <f t="shared" si="17"/>
        <v>6115</v>
      </c>
      <c r="V120" s="11">
        <v>5966</v>
      </c>
      <c r="W120" s="12">
        <f t="shared" si="18"/>
        <v>0</v>
      </c>
      <c r="X120" s="13">
        <f t="shared" si="19"/>
        <v>0</v>
      </c>
      <c r="Y120" s="14" t="str">
        <f t="shared" si="20"/>
        <v>0.00%-8.40%</v>
      </c>
      <c r="Z120" s="15"/>
      <c r="AA120" s="15"/>
      <c r="AB120" s="15"/>
      <c r="AC120" s="16"/>
      <c r="AD120" s="8">
        <f t="shared" si="21"/>
        <v>0</v>
      </c>
      <c r="AE120" s="17">
        <f t="shared" si="22"/>
        <v>5966</v>
      </c>
      <c r="AF120" s="18">
        <f t="shared" si="23"/>
        <v>0</v>
      </c>
      <c r="AG120" s="19">
        <f t="shared" si="24"/>
        <v>0</v>
      </c>
      <c r="AH120" s="20">
        <v>13.6</v>
      </c>
      <c r="AI120" s="20">
        <v>450</v>
      </c>
      <c r="AJ120" s="20"/>
      <c r="AK120" s="20">
        <v>688</v>
      </c>
      <c r="AL120" s="20">
        <f t="shared" si="25"/>
        <v>87225.599999999991</v>
      </c>
      <c r="AM120" s="7" t="s">
        <v>287</v>
      </c>
      <c r="AN120" s="20"/>
      <c r="AO120" s="21" t="s">
        <v>140</v>
      </c>
      <c r="AP120" s="21" t="s">
        <v>140</v>
      </c>
      <c r="AQ120" s="5" t="s">
        <v>615</v>
      </c>
      <c r="AR120" s="5" t="s">
        <v>261</v>
      </c>
      <c r="AS120" s="5" t="s">
        <v>62</v>
      </c>
      <c r="AT120" s="20"/>
      <c r="AU120" s="21"/>
      <c r="AV120" s="21"/>
      <c r="AW120" s="21"/>
    </row>
    <row r="121" spans="1:49" s="55" customFormat="1">
      <c r="A121" s="87" t="s">
        <v>562</v>
      </c>
      <c r="B121" s="5">
        <v>15001865</v>
      </c>
      <c r="C121" s="5" t="s">
        <v>565</v>
      </c>
      <c r="D121" s="5" t="s">
        <v>55</v>
      </c>
      <c r="E121" s="5" t="s">
        <v>67</v>
      </c>
      <c r="F121" s="5" t="s">
        <v>346</v>
      </c>
      <c r="G121" s="5" t="s">
        <v>613</v>
      </c>
      <c r="H121" s="6">
        <v>39657</v>
      </c>
      <c r="I121" s="5" t="s">
        <v>620</v>
      </c>
      <c r="J121" s="5" t="s">
        <v>620</v>
      </c>
      <c r="K121" s="5" t="s">
        <v>568</v>
      </c>
      <c r="L121" s="7">
        <v>6</v>
      </c>
      <c r="M121" s="7" t="s">
        <v>287</v>
      </c>
      <c r="N121" s="8">
        <v>9800</v>
      </c>
      <c r="O121" s="9">
        <v>0.02</v>
      </c>
      <c r="P121" s="10">
        <f t="shared" si="13"/>
        <v>196</v>
      </c>
      <c r="Q121" s="9">
        <v>5.0000000000000001E-3</v>
      </c>
      <c r="R121" s="10">
        <f t="shared" si="14"/>
        <v>49</v>
      </c>
      <c r="S121" s="9">
        <f t="shared" si="15"/>
        <v>2.5000000000000001E-2</v>
      </c>
      <c r="T121" s="10">
        <f t="shared" si="16"/>
        <v>245</v>
      </c>
      <c r="U121" s="10">
        <f t="shared" si="17"/>
        <v>10045</v>
      </c>
      <c r="V121" s="11">
        <v>10584</v>
      </c>
      <c r="W121" s="12">
        <f t="shared" si="18"/>
        <v>784</v>
      </c>
      <c r="X121" s="13">
        <f t="shared" si="19"/>
        <v>0.08</v>
      </c>
      <c r="Y121" s="14" t="str">
        <f t="shared" si="20"/>
        <v>0.00%-8.40%</v>
      </c>
      <c r="Z121" s="15"/>
      <c r="AA121" s="15"/>
      <c r="AB121" s="15"/>
      <c r="AC121" s="16"/>
      <c r="AD121" s="8">
        <f t="shared" si="21"/>
        <v>0</v>
      </c>
      <c r="AE121" s="17">
        <f t="shared" si="22"/>
        <v>10584</v>
      </c>
      <c r="AF121" s="18">
        <f t="shared" si="23"/>
        <v>784</v>
      </c>
      <c r="AG121" s="19">
        <f t="shared" si="24"/>
        <v>8.0000000000000071E-2</v>
      </c>
      <c r="AH121" s="20">
        <v>13.6</v>
      </c>
      <c r="AI121" s="20">
        <v>450</v>
      </c>
      <c r="AJ121" s="20"/>
      <c r="AK121" s="20">
        <v>688</v>
      </c>
      <c r="AL121" s="20">
        <f t="shared" si="25"/>
        <v>150030.39999999999</v>
      </c>
      <c r="AM121" s="7" t="s">
        <v>287</v>
      </c>
      <c r="AN121" s="20"/>
      <c r="AO121" s="21" t="s">
        <v>614</v>
      </c>
      <c r="AP121" s="21"/>
      <c r="AQ121" s="5" t="s">
        <v>615</v>
      </c>
      <c r="AR121" s="5" t="s">
        <v>261</v>
      </c>
      <c r="AS121" s="5" t="s">
        <v>62</v>
      </c>
      <c r="AT121" s="20"/>
      <c r="AU121" s="21"/>
      <c r="AV121" s="21"/>
      <c r="AW121" s="21"/>
    </row>
    <row r="122" spans="1:49" s="55" customFormat="1">
      <c r="A122" s="87" t="s">
        <v>562</v>
      </c>
      <c r="B122" s="5">
        <v>15000463</v>
      </c>
      <c r="C122" s="5" t="s">
        <v>565</v>
      </c>
      <c r="D122" s="5" t="s">
        <v>55</v>
      </c>
      <c r="E122" s="5" t="s">
        <v>67</v>
      </c>
      <c r="F122" s="5" t="s">
        <v>346</v>
      </c>
      <c r="G122" s="5" t="s">
        <v>613</v>
      </c>
      <c r="H122" s="6">
        <v>38808</v>
      </c>
      <c r="I122" s="5" t="s">
        <v>620</v>
      </c>
      <c r="J122" s="5" t="s">
        <v>620</v>
      </c>
      <c r="K122" s="5" t="s">
        <v>568</v>
      </c>
      <c r="L122" s="7">
        <v>6</v>
      </c>
      <c r="M122" s="7" t="s">
        <v>287</v>
      </c>
      <c r="N122" s="8">
        <v>8510</v>
      </c>
      <c r="O122" s="9">
        <v>0.02</v>
      </c>
      <c r="P122" s="10">
        <f t="shared" si="13"/>
        <v>170</v>
      </c>
      <c r="Q122" s="9">
        <v>5.0000000000000001E-3</v>
      </c>
      <c r="R122" s="10">
        <f t="shared" si="14"/>
        <v>43</v>
      </c>
      <c r="S122" s="9">
        <f t="shared" si="15"/>
        <v>2.5029377203290248E-2</v>
      </c>
      <c r="T122" s="10">
        <f t="shared" si="16"/>
        <v>213</v>
      </c>
      <c r="U122" s="10">
        <f t="shared" si="17"/>
        <v>8723</v>
      </c>
      <c r="V122" s="11">
        <v>8850.4</v>
      </c>
      <c r="W122" s="12">
        <f t="shared" si="18"/>
        <v>340.39999999999964</v>
      </c>
      <c r="X122" s="13">
        <f t="shared" si="19"/>
        <v>0.04</v>
      </c>
      <c r="Y122" s="14" t="str">
        <f t="shared" si="20"/>
        <v>0.00%-8.40%</v>
      </c>
      <c r="Z122" s="15"/>
      <c r="AA122" s="15"/>
      <c r="AB122" s="15"/>
      <c r="AC122" s="16"/>
      <c r="AD122" s="8">
        <f t="shared" si="21"/>
        <v>0</v>
      </c>
      <c r="AE122" s="17">
        <f t="shared" si="22"/>
        <v>8850.4</v>
      </c>
      <c r="AF122" s="18">
        <f t="shared" si="23"/>
        <v>340.39999999999964</v>
      </c>
      <c r="AG122" s="19">
        <f t="shared" si="24"/>
        <v>4.0000000000000036E-2</v>
      </c>
      <c r="AH122" s="20">
        <v>13.6</v>
      </c>
      <c r="AI122" s="20">
        <v>450</v>
      </c>
      <c r="AJ122" s="20"/>
      <c r="AK122" s="20">
        <v>688</v>
      </c>
      <c r="AL122" s="20">
        <f t="shared" si="25"/>
        <v>126453.43999999999</v>
      </c>
      <c r="AM122" s="7" t="s">
        <v>287</v>
      </c>
      <c r="AN122" s="20"/>
      <c r="AO122" s="21" t="s">
        <v>614</v>
      </c>
      <c r="AP122" s="21"/>
      <c r="AQ122" s="5" t="s">
        <v>615</v>
      </c>
      <c r="AR122" s="5" t="s">
        <v>261</v>
      </c>
      <c r="AS122" s="5" t="s">
        <v>62</v>
      </c>
      <c r="AT122" s="20"/>
      <c r="AU122" s="21"/>
      <c r="AV122" s="21"/>
      <c r="AW122" s="21"/>
    </row>
    <row r="123" spans="1:49" s="55" customFormat="1">
      <c r="A123" s="87" t="s">
        <v>562</v>
      </c>
      <c r="B123" s="5">
        <v>15002632</v>
      </c>
      <c r="C123" s="5" t="s">
        <v>565</v>
      </c>
      <c r="D123" s="5" t="s">
        <v>55</v>
      </c>
      <c r="E123" s="5" t="s">
        <v>67</v>
      </c>
      <c r="F123" s="5" t="s">
        <v>346</v>
      </c>
      <c r="G123" s="5" t="s">
        <v>613</v>
      </c>
      <c r="H123" s="6">
        <v>40004</v>
      </c>
      <c r="I123" s="5" t="s">
        <v>620</v>
      </c>
      <c r="J123" s="5" t="s">
        <v>620</v>
      </c>
      <c r="K123" s="5" t="s">
        <v>568</v>
      </c>
      <c r="L123" s="7">
        <v>6</v>
      </c>
      <c r="M123" s="7" t="s">
        <v>287</v>
      </c>
      <c r="N123" s="8">
        <v>8712</v>
      </c>
      <c r="O123" s="9">
        <v>0.02</v>
      </c>
      <c r="P123" s="10">
        <f t="shared" si="13"/>
        <v>174</v>
      </c>
      <c r="Q123" s="9">
        <v>5.0000000000000001E-3</v>
      </c>
      <c r="R123" s="10">
        <f t="shared" si="14"/>
        <v>44</v>
      </c>
      <c r="S123" s="9">
        <f t="shared" si="15"/>
        <v>2.5022956841138658E-2</v>
      </c>
      <c r="T123" s="10">
        <f t="shared" si="16"/>
        <v>218</v>
      </c>
      <c r="U123" s="10">
        <f t="shared" si="17"/>
        <v>8930</v>
      </c>
      <c r="V123" s="11">
        <v>9931.68</v>
      </c>
      <c r="W123" s="12">
        <f t="shared" si="18"/>
        <v>1219.6800000000003</v>
      </c>
      <c r="X123" s="13">
        <f t="shared" si="19"/>
        <v>0.14000000000000001</v>
      </c>
      <c r="Y123" s="14" t="str">
        <f t="shared" si="20"/>
        <v>0.00%-8.40%</v>
      </c>
      <c r="Z123" s="15"/>
      <c r="AA123" s="15"/>
      <c r="AB123" s="15"/>
      <c r="AC123" s="16"/>
      <c r="AD123" s="8">
        <f t="shared" si="21"/>
        <v>0</v>
      </c>
      <c r="AE123" s="17">
        <f t="shared" si="22"/>
        <v>9931.68</v>
      </c>
      <c r="AF123" s="18">
        <f t="shared" si="23"/>
        <v>1219.6800000000003</v>
      </c>
      <c r="AG123" s="19">
        <f t="shared" si="24"/>
        <v>0.14000000000000012</v>
      </c>
      <c r="AH123" s="20">
        <v>13.6</v>
      </c>
      <c r="AI123" s="20">
        <v>450</v>
      </c>
      <c r="AJ123" s="20"/>
      <c r="AK123" s="20">
        <v>688</v>
      </c>
      <c r="AL123" s="20">
        <f t="shared" si="25"/>
        <v>141158.848</v>
      </c>
      <c r="AM123" s="7" t="s">
        <v>287</v>
      </c>
      <c r="AN123" s="20"/>
      <c r="AO123" s="21" t="s">
        <v>621</v>
      </c>
      <c r="AP123" s="21" t="s">
        <v>115</v>
      </c>
      <c r="AQ123" s="5" t="s">
        <v>615</v>
      </c>
      <c r="AR123" s="5" t="s">
        <v>261</v>
      </c>
      <c r="AS123" s="5" t="s">
        <v>62</v>
      </c>
      <c r="AT123" s="20"/>
      <c r="AU123" s="21"/>
      <c r="AV123" s="21"/>
      <c r="AW123" s="21"/>
    </row>
    <row r="124" spans="1:49" s="55" customFormat="1">
      <c r="A124" s="87" t="s">
        <v>562</v>
      </c>
      <c r="B124" s="5">
        <v>15002294</v>
      </c>
      <c r="C124" s="5" t="s">
        <v>565</v>
      </c>
      <c r="D124" s="5" t="s">
        <v>55</v>
      </c>
      <c r="E124" s="5" t="s">
        <v>67</v>
      </c>
      <c r="F124" s="5" t="s">
        <v>346</v>
      </c>
      <c r="G124" s="5" t="s">
        <v>613</v>
      </c>
      <c r="H124" s="6">
        <v>40391</v>
      </c>
      <c r="I124" s="5" t="s">
        <v>489</v>
      </c>
      <c r="J124" s="5" t="s">
        <v>489</v>
      </c>
      <c r="K124" s="5" t="s">
        <v>568</v>
      </c>
      <c r="L124" s="7">
        <v>6</v>
      </c>
      <c r="M124" s="7" t="s">
        <v>287</v>
      </c>
      <c r="N124" s="8">
        <v>6193</v>
      </c>
      <c r="O124" s="9">
        <v>0.02</v>
      </c>
      <c r="P124" s="10">
        <f t="shared" si="13"/>
        <v>124</v>
      </c>
      <c r="Q124" s="9">
        <v>5.0000000000000001E-3</v>
      </c>
      <c r="R124" s="10">
        <f t="shared" si="14"/>
        <v>31</v>
      </c>
      <c r="S124" s="9">
        <f t="shared" si="15"/>
        <v>2.5028257710318101E-2</v>
      </c>
      <c r="T124" s="10">
        <f t="shared" si="16"/>
        <v>155</v>
      </c>
      <c r="U124" s="10">
        <f t="shared" si="17"/>
        <v>6348</v>
      </c>
      <c r="V124" s="11">
        <v>6502.65</v>
      </c>
      <c r="W124" s="12">
        <f t="shared" si="18"/>
        <v>309.64999999999964</v>
      </c>
      <c r="X124" s="13">
        <f t="shared" si="19"/>
        <v>0.05</v>
      </c>
      <c r="Y124" s="14" t="str">
        <f t="shared" si="20"/>
        <v>0.00%-8.40%</v>
      </c>
      <c r="Z124" s="15"/>
      <c r="AA124" s="15"/>
      <c r="AB124" s="15"/>
      <c r="AC124" s="16"/>
      <c r="AD124" s="8">
        <f t="shared" si="21"/>
        <v>0</v>
      </c>
      <c r="AE124" s="17">
        <f t="shared" si="22"/>
        <v>6502.65</v>
      </c>
      <c r="AF124" s="18">
        <f t="shared" si="23"/>
        <v>309.64999999999964</v>
      </c>
      <c r="AG124" s="19">
        <f t="shared" si="24"/>
        <v>5.0000000000000044E-2</v>
      </c>
      <c r="AH124" s="20">
        <v>13.6</v>
      </c>
      <c r="AI124" s="20">
        <v>450</v>
      </c>
      <c r="AJ124" s="20"/>
      <c r="AK124" s="20">
        <v>688</v>
      </c>
      <c r="AL124" s="20">
        <f t="shared" si="25"/>
        <v>94524.04</v>
      </c>
      <c r="AM124" s="7" t="s">
        <v>287</v>
      </c>
      <c r="AN124" s="20"/>
      <c r="AO124" s="21" t="s">
        <v>614</v>
      </c>
      <c r="AP124" s="21"/>
      <c r="AQ124" s="5" t="s">
        <v>615</v>
      </c>
      <c r="AR124" s="5" t="s">
        <v>261</v>
      </c>
      <c r="AS124" s="5" t="s">
        <v>62</v>
      </c>
      <c r="AT124" s="20"/>
      <c r="AU124" s="21"/>
      <c r="AV124" s="21"/>
      <c r="AW124" s="21"/>
    </row>
    <row r="125" spans="1:49" s="55" customFormat="1">
      <c r="A125" s="87" t="s">
        <v>562</v>
      </c>
      <c r="B125" s="5">
        <v>15003880</v>
      </c>
      <c r="C125" s="5" t="s">
        <v>565</v>
      </c>
      <c r="D125" s="5" t="s">
        <v>55</v>
      </c>
      <c r="E125" s="5" t="s">
        <v>67</v>
      </c>
      <c r="F125" s="5" t="s">
        <v>346</v>
      </c>
      <c r="G125" s="5" t="s">
        <v>613</v>
      </c>
      <c r="H125" s="6">
        <v>40756</v>
      </c>
      <c r="I125" s="5" t="s">
        <v>489</v>
      </c>
      <c r="J125" s="5" t="s">
        <v>489</v>
      </c>
      <c r="K125" s="5" t="s">
        <v>568</v>
      </c>
      <c r="L125" s="7">
        <v>6</v>
      </c>
      <c r="M125" s="7" t="s">
        <v>287</v>
      </c>
      <c r="N125" s="8">
        <v>6206</v>
      </c>
      <c r="O125" s="9">
        <v>0.02</v>
      </c>
      <c r="P125" s="10">
        <f t="shared" si="13"/>
        <v>124</v>
      </c>
      <c r="Q125" s="9">
        <v>5.0000000000000001E-3</v>
      </c>
      <c r="R125" s="10">
        <f t="shared" si="14"/>
        <v>31</v>
      </c>
      <c r="S125" s="9">
        <f t="shared" si="15"/>
        <v>2.4975829842088303E-2</v>
      </c>
      <c r="T125" s="10">
        <f t="shared" si="16"/>
        <v>155</v>
      </c>
      <c r="U125" s="10">
        <f t="shared" si="17"/>
        <v>6361</v>
      </c>
      <c r="V125" s="11">
        <v>6578.36</v>
      </c>
      <c r="W125" s="12">
        <f t="shared" si="18"/>
        <v>372.35999999999967</v>
      </c>
      <c r="X125" s="13">
        <f t="shared" si="19"/>
        <v>0.06</v>
      </c>
      <c r="Y125" s="14" t="str">
        <f t="shared" si="20"/>
        <v>0.00%-8.40%</v>
      </c>
      <c r="Z125" s="15"/>
      <c r="AA125" s="15"/>
      <c r="AB125" s="15"/>
      <c r="AC125" s="16"/>
      <c r="AD125" s="8">
        <f t="shared" si="21"/>
        <v>0</v>
      </c>
      <c r="AE125" s="17">
        <f t="shared" si="22"/>
        <v>6578.36</v>
      </c>
      <c r="AF125" s="18">
        <f t="shared" si="23"/>
        <v>372.35999999999967</v>
      </c>
      <c r="AG125" s="19">
        <f t="shared" si="24"/>
        <v>6.0000000000000053E-2</v>
      </c>
      <c r="AH125" s="20">
        <v>13.6</v>
      </c>
      <c r="AI125" s="20">
        <v>450</v>
      </c>
      <c r="AJ125" s="20"/>
      <c r="AK125" s="20">
        <v>688</v>
      </c>
      <c r="AL125" s="20">
        <f t="shared" si="25"/>
        <v>95553.695999999996</v>
      </c>
      <c r="AM125" s="7" t="s">
        <v>287</v>
      </c>
      <c r="AN125" s="20"/>
      <c r="AO125" s="21" t="s">
        <v>614</v>
      </c>
      <c r="AP125" s="21"/>
      <c r="AQ125" s="5" t="s">
        <v>615</v>
      </c>
      <c r="AR125" s="5" t="s">
        <v>261</v>
      </c>
      <c r="AS125" s="5" t="s">
        <v>62</v>
      </c>
      <c r="AT125" s="20"/>
      <c r="AU125" s="21"/>
      <c r="AV125" s="21"/>
      <c r="AW125" s="21"/>
    </row>
    <row r="126" spans="1:49" s="55" customFormat="1">
      <c r="A126" s="87" t="s">
        <v>562</v>
      </c>
      <c r="B126" s="5">
        <v>15002650</v>
      </c>
      <c r="C126" s="5" t="s">
        <v>565</v>
      </c>
      <c r="D126" s="5" t="s">
        <v>55</v>
      </c>
      <c r="E126" s="5" t="s">
        <v>67</v>
      </c>
      <c r="F126" s="5" t="s">
        <v>346</v>
      </c>
      <c r="G126" s="5" t="s">
        <v>613</v>
      </c>
      <c r="H126" s="6">
        <v>40087</v>
      </c>
      <c r="I126" s="5" t="s">
        <v>489</v>
      </c>
      <c r="J126" s="5" t="s">
        <v>489</v>
      </c>
      <c r="K126" s="5" t="s">
        <v>568</v>
      </c>
      <c r="L126" s="7">
        <v>6</v>
      </c>
      <c r="M126" s="7" t="s">
        <v>287</v>
      </c>
      <c r="N126" s="8">
        <v>6424</v>
      </c>
      <c r="O126" s="9">
        <v>0.02</v>
      </c>
      <c r="P126" s="10">
        <f t="shared" si="13"/>
        <v>128</v>
      </c>
      <c r="Q126" s="9">
        <v>5.0000000000000001E-3</v>
      </c>
      <c r="R126" s="10">
        <f t="shared" si="14"/>
        <v>32</v>
      </c>
      <c r="S126" s="9">
        <f t="shared" si="15"/>
        <v>2.4906600249066001E-2</v>
      </c>
      <c r="T126" s="10">
        <f t="shared" si="16"/>
        <v>160</v>
      </c>
      <c r="U126" s="10">
        <f t="shared" si="17"/>
        <v>6584</v>
      </c>
      <c r="V126" s="11">
        <v>6809.44</v>
      </c>
      <c r="W126" s="12">
        <f t="shared" si="18"/>
        <v>385.4399999999996</v>
      </c>
      <c r="X126" s="13">
        <f t="shared" si="19"/>
        <v>0.06</v>
      </c>
      <c r="Y126" s="14" t="str">
        <f t="shared" si="20"/>
        <v>0.00%-8.40%</v>
      </c>
      <c r="Z126" s="15"/>
      <c r="AA126" s="15"/>
      <c r="AB126" s="15"/>
      <c r="AC126" s="16"/>
      <c r="AD126" s="8">
        <f t="shared" si="21"/>
        <v>0</v>
      </c>
      <c r="AE126" s="17">
        <f t="shared" si="22"/>
        <v>6809.44</v>
      </c>
      <c r="AF126" s="18">
        <f t="shared" si="23"/>
        <v>385.4399999999996</v>
      </c>
      <c r="AG126" s="19">
        <f t="shared" si="24"/>
        <v>5.9999999999999831E-2</v>
      </c>
      <c r="AH126" s="20">
        <v>13.6</v>
      </c>
      <c r="AI126" s="20">
        <v>450</v>
      </c>
      <c r="AJ126" s="20"/>
      <c r="AK126" s="20">
        <v>688</v>
      </c>
      <c r="AL126" s="20">
        <f t="shared" si="25"/>
        <v>98696.383999999991</v>
      </c>
      <c r="AM126" s="7" t="s">
        <v>287</v>
      </c>
      <c r="AN126" s="20"/>
      <c r="AO126" s="21" t="s">
        <v>622</v>
      </c>
      <c r="AP126" s="21"/>
      <c r="AQ126" s="5" t="s">
        <v>615</v>
      </c>
      <c r="AR126" s="5" t="s">
        <v>261</v>
      </c>
      <c r="AS126" s="5" t="s">
        <v>62</v>
      </c>
      <c r="AT126" s="20"/>
      <c r="AU126" s="21"/>
      <c r="AV126" s="21"/>
      <c r="AW126" s="21"/>
    </row>
    <row r="127" spans="1:49" s="55" customFormat="1">
      <c r="A127" s="87" t="s">
        <v>562</v>
      </c>
      <c r="B127" s="5">
        <v>15002891</v>
      </c>
      <c r="C127" s="5" t="s">
        <v>565</v>
      </c>
      <c r="D127" s="5" t="s">
        <v>55</v>
      </c>
      <c r="E127" s="5" t="s">
        <v>67</v>
      </c>
      <c r="F127" s="5" t="s">
        <v>346</v>
      </c>
      <c r="G127" s="5" t="s">
        <v>613</v>
      </c>
      <c r="H127" s="6">
        <v>40179</v>
      </c>
      <c r="I127" s="5" t="s">
        <v>489</v>
      </c>
      <c r="J127" s="5" t="s">
        <v>489</v>
      </c>
      <c r="K127" s="5" t="s">
        <v>568</v>
      </c>
      <c r="L127" s="7">
        <v>6</v>
      </c>
      <c r="M127" s="7" t="s">
        <v>287</v>
      </c>
      <c r="N127" s="8">
        <v>5665</v>
      </c>
      <c r="O127" s="9">
        <v>0.02</v>
      </c>
      <c r="P127" s="10">
        <f t="shared" si="13"/>
        <v>113</v>
      </c>
      <c r="Q127" s="9">
        <v>5.0000000000000001E-3</v>
      </c>
      <c r="R127" s="10">
        <f t="shared" si="14"/>
        <v>28</v>
      </c>
      <c r="S127" s="9">
        <f t="shared" si="15"/>
        <v>2.4889673433362753E-2</v>
      </c>
      <c r="T127" s="10">
        <f t="shared" si="16"/>
        <v>141</v>
      </c>
      <c r="U127" s="10">
        <f t="shared" si="17"/>
        <v>5806</v>
      </c>
      <c r="V127" s="11">
        <v>5665</v>
      </c>
      <c r="W127" s="12">
        <f t="shared" si="18"/>
        <v>0</v>
      </c>
      <c r="X127" s="13">
        <f t="shared" si="19"/>
        <v>0</v>
      </c>
      <c r="Y127" s="14" t="str">
        <f t="shared" si="20"/>
        <v>0.00%-8.40%</v>
      </c>
      <c r="Z127" s="15"/>
      <c r="AA127" s="15"/>
      <c r="AB127" s="15"/>
      <c r="AC127" s="16"/>
      <c r="AD127" s="8">
        <f t="shared" si="21"/>
        <v>0</v>
      </c>
      <c r="AE127" s="17">
        <f t="shared" si="22"/>
        <v>5665</v>
      </c>
      <c r="AF127" s="18">
        <f t="shared" si="23"/>
        <v>0</v>
      </c>
      <c r="AG127" s="19">
        <f t="shared" si="24"/>
        <v>0</v>
      </c>
      <c r="AH127" s="20">
        <v>13.6</v>
      </c>
      <c r="AI127" s="20">
        <v>500</v>
      </c>
      <c r="AJ127" s="20"/>
      <c r="AK127" s="20">
        <v>688</v>
      </c>
      <c r="AL127" s="20">
        <f t="shared" si="25"/>
        <v>83732</v>
      </c>
      <c r="AM127" s="7" t="s">
        <v>287</v>
      </c>
      <c r="AN127" s="20"/>
      <c r="AO127" s="21" t="s">
        <v>126</v>
      </c>
      <c r="AP127" s="21" t="s">
        <v>126</v>
      </c>
      <c r="AQ127" s="5" t="s">
        <v>615</v>
      </c>
      <c r="AR127" s="5" t="s">
        <v>261</v>
      </c>
      <c r="AS127" s="5" t="s">
        <v>62</v>
      </c>
      <c r="AT127" s="20"/>
      <c r="AU127" s="21"/>
      <c r="AV127" s="21"/>
      <c r="AW127" s="21"/>
    </row>
    <row r="128" spans="1:49" s="55" customFormat="1">
      <c r="A128" s="87" t="s">
        <v>562</v>
      </c>
      <c r="B128" s="5">
        <v>15008051</v>
      </c>
      <c r="C128" s="5" t="s">
        <v>565</v>
      </c>
      <c r="D128" s="5" t="s">
        <v>55</v>
      </c>
      <c r="E128" s="5" t="s">
        <v>67</v>
      </c>
      <c r="F128" s="5" t="s">
        <v>346</v>
      </c>
      <c r="G128" s="5" t="s">
        <v>613</v>
      </c>
      <c r="H128" s="6">
        <v>41334</v>
      </c>
      <c r="I128" s="5" t="s">
        <v>489</v>
      </c>
      <c r="J128" s="5" t="s">
        <v>489</v>
      </c>
      <c r="K128" s="5" t="s">
        <v>568</v>
      </c>
      <c r="L128" s="7">
        <v>6</v>
      </c>
      <c r="M128" s="7" t="s">
        <v>287</v>
      </c>
      <c r="N128" s="8">
        <v>5854</v>
      </c>
      <c r="O128" s="9">
        <v>0.02</v>
      </c>
      <c r="P128" s="10">
        <f t="shared" si="13"/>
        <v>117</v>
      </c>
      <c r="Q128" s="9">
        <v>5.0000000000000001E-3</v>
      </c>
      <c r="R128" s="10">
        <f t="shared" si="14"/>
        <v>29</v>
      </c>
      <c r="S128" s="9">
        <f t="shared" si="15"/>
        <v>2.494021182097711E-2</v>
      </c>
      <c r="T128" s="10">
        <f t="shared" si="16"/>
        <v>146</v>
      </c>
      <c r="U128" s="10">
        <f t="shared" si="17"/>
        <v>6000</v>
      </c>
      <c r="V128" s="11">
        <v>6205.24</v>
      </c>
      <c r="W128" s="12">
        <f t="shared" si="18"/>
        <v>351.23999999999978</v>
      </c>
      <c r="X128" s="13">
        <f t="shared" si="19"/>
        <v>0.06</v>
      </c>
      <c r="Y128" s="14" t="str">
        <f t="shared" si="20"/>
        <v>0.00%-8.40%</v>
      </c>
      <c r="Z128" s="15"/>
      <c r="AA128" s="15"/>
      <c r="AB128" s="15"/>
      <c r="AC128" s="16"/>
      <c r="AD128" s="8">
        <f t="shared" si="21"/>
        <v>0</v>
      </c>
      <c r="AE128" s="17">
        <f t="shared" si="22"/>
        <v>6205.24</v>
      </c>
      <c r="AF128" s="18">
        <f t="shared" si="23"/>
        <v>351.23999999999978</v>
      </c>
      <c r="AG128" s="19">
        <f t="shared" si="24"/>
        <v>6.0000000000000053E-2</v>
      </c>
      <c r="AH128" s="20">
        <v>13.6</v>
      </c>
      <c r="AI128" s="20">
        <v>450</v>
      </c>
      <c r="AJ128" s="20"/>
      <c r="AK128" s="20">
        <v>688</v>
      </c>
      <c r="AL128" s="20">
        <f t="shared" si="25"/>
        <v>90479.263999999996</v>
      </c>
      <c r="AM128" s="7" t="s">
        <v>287</v>
      </c>
      <c r="AN128" s="20" t="s">
        <v>623</v>
      </c>
      <c r="AO128" s="21"/>
      <c r="AP128" s="21"/>
      <c r="AQ128" s="5" t="s">
        <v>615</v>
      </c>
      <c r="AR128" s="5" t="s">
        <v>261</v>
      </c>
      <c r="AS128" s="5" t="s">
        <v>62</v>
      </c>
      <c r="AT128" s="20"/>
      <c r="AU128" s="21"/>
      <c r="AV128" s="21"/>
      <c r="AW128" s="21"/>
    </row>
    <row r="129" spans="1:49" s="55" customFormat="1">
      <c r="A129" s="87" t="s">
        <v>562</v>
      </c>
      <c r="B129" s="5">
        <v>15005987</v>
      </c>
      <c r="C129" s="5" t="s">
        <v>565</v>
      </c>
      <c r="D129" s="5" t="s">
        <v>55</v>
      </c>
      <c r="E129" s="5" t="s">
        <v>67</v>
      </c>
      <c r="F129" s="5" t="s">
        <v>346</v>
      </c>
      <c r="G129" s="5" t="s">
        <v>613</v>
      </c>
      <c r="H129" s="6">
        <v>40909</v>
      </c>
      <c r="I129" s="5" t="s">
        <v>489</v>
      </c>
      <c r="J129" s="5" t="s">
        <v>489</v>
      </c>
      <c r="K129" s="5" t="s">
        <v>568</v>
      </c>
      <c r="L129" s="7">
        <v>6</v>
      </c>
      <c r="M129" s="7" t="s">
        <v>287</v>
      </c>
      <c r="N129" s="8">
        <v>5716</v>
      </c>
      <c r="O129" s="9">
        <v>0.02</v>
      </c>
      <c r="P129" s="10">
        <f t="shared" si="13"/>
        <v>114</v>
      </c>
      <c r="Q129" s="9">
        <v>5.0000000000000001E-3</v>
      </c>
      <c r="R129" s="10">
        <f t="shared" si="14"/>
        <v>29</v>
      </c>
      <c r="S129" s="9">
        <f t="shared" si="15"/>
        <v>2.5017494751574526E-2</v>
      </c>
      <c r="T129" s="10">
        <f t="shared" si="16"/>
        <v>143</v>
      </c>
      <c r="U129" s="10">
        <f t="shared" si="17"/>
        <v>5859</v>
      </c>
      <c r="V129" s="11">
        <v>5716</v>
      </c>
      <c r="W129" s="12">
        <f t="shared" si="18"/>
        <v>0</v>
      </c>
      <c r="X129" s="13">
        <f t="shared" si="19"/>
        <v>0</v>
      </c>
      <c r="Y129" s="14" t="str">
        <f t="shared" si="20"/>
        <v>0.00%-8.40%</v>
      </c>
      <c r="Z129" s="15"/>
      <c r="AA129" s="15"/>
      <c r="AB129" s="15"/>
      <c r="AC129" s="16"/>
      <c r="AD129" s="8">
        <f t="shared" si="21"/>
        <v>0</v>
      </c>
      <c r="AE129" s="17">
        <f t="shared" si="22"/>
        <v>5716</v>
      </c>
      <c r="AF129" s="18">
        <f t="shared" si="23"/>
        <v>0</v>
      </c>
      <c r="AG129" s="19">
        <f t="shared" si="24"/>
        <v>0</v>
      </c>
      <c r="AH129" s="20">
        <v>13.6</v>
      </c>
      <c r="AI129" s="20">
        <v>450</v>
      </c>
      <c r="AJ129" s="20"/>
      <c r="AK129" s="20">
        <v>688</v>
      </c>
      <c r="AL129" s="20">
        <f t="shared" si="25"/>
        <v>83825.599999999991</v>
      </c>
      <c r="AM129" s="7" t="s">
        <v>287</v>
      </c>
      <c r="AN129" s="20"/>
      <c r="AO129" s="21" t="s">
        <v>618</v>
      </c>
      <c r="AP129" s="21" t="s">
        <v>126</v>
      </c>
      <c r="AQ129" s="5" t="s">
        <v>615</v>
      </c>
      <c r="AR129" s="5" t="s">
        <v>261</v>
      </c>
      <c r="AS129" s="5" t="s">
        <v>62</v>
      </c>
      <c r="AT129" s="20"/>
      <c r="AU129" s="21"/>
      <c r="AV129" s="21"/>
      <c r="AW129" s="21"/>
    </row>
    <row r="130" spans="1:49" s="55" customFormat="1">
      <c r="A130" s="87" t="s">
        <v>562</v>
      </c>
      <c r="B130" s="5">
        <v>15003362</v>
      </c>
      <c r="C130" s="5" t="s">
        <v>565</v>
      </c>
      <c r="D130" s="5" t="s">
        <v>55</v>
      </c>
      <c r="E130" s="5" t="s">
        <v>67</v>
      </c>
      <c r="F130" s="5" t="s">
        <v>346</v>
      </c>
      <c r="G130" s="5" t="s">
        <v>613</v>
      </c>
      <c r="H130" s="6">
        <v>40299</v>
      </c>
      <c r="I130" s="5" t="s">
        <v>489</v>
      </c>
      <c r="J130" s="5" t="s">
        <v>489</v>
      </c>
      <c r="K130" s="5" t="s">
        <v>568</v>
      </c>
      <c r="L130" s="7">
        <v>6</v>
      </c>
      <c r="M130" s="7" t="s">
        <v>287</v>
      </c>
      <c r="N130" s="8">
        <v>5661</v>
      </c>
      <c r="O130" s="9">
        <v>0.02</v>
      </c>
      <c r="P130" s="10">
        <f t="shared" si="13"/>
        <v>113</v>
      </c>
      <c r="Q130" s="9">
        <v>5.0000000000000001E-3</v>
      </c>
      <c r="R130" s="10">
        <f t="shared" si="14"/>
        <v>28</v>
      </c>
      <c r="S130" s="9">
        <f t="shared" si="15"/>
        <v>2.4907260201377849E-2</v>
      </c>
      <c r="T130" s="10">
        <f t="shared" si="16"/>
        <v>141</v>
      </c>
      <c r="U130" s="10">
        <f t="shared" si="17"/>
        <v>5802</v>
      </c>
      <c r="V130" s="11">
        <v>5661</v>
      </c>
      <c r="W130" s="12">
        <f t="shared" si="18"/>
        <v>0</v>
      </c>
      <c r="X130" s="13">
        <f t="shared" si="19"/>
        <v>0</v>
      </c>
      <c r="Y130" s="14" t="str">
        <f t="shared" si="20"/>
        <v>0.00%-8.40%</v>
      </c>
      <c r="Z130" s="15"/>
      <c r="AA130" s="15"/>
      <c r="AB130" s="15"/>
      <c r="AC130" s="16"/>
      <c r="AD130" s="8">
        <f t="shared" si="21"/>
        <v>0</v>
      </c>
      <c r="AE130" s="17">
        <f t="shared" si="22"/>
        <v>5661</v>
      </c>
      <c r="AF130" s="18">
        <f t="shared" si="23"/>
        <v>0</v>
      </c>
      <c r="AG130" s="19">
        <f t="shared" si="24"/>
        <v>0</v>
      </c>
      <c r="AH130" s="20">
        <v>13.6</v>
      </c>
      <c r="AI130" s="20">
        <v>450</v>
      </c>
      <c r="AJ130" s="20"/>
      <c r="AK130" s="20">
        <v>688</v>
      </c>
      <c r="AL130" s="20">
        <f t="shared" si="25"/>
        <v>83077.599999999991</v>
      </c>
      <c r="AM130" s="7" t="s">
        <v>287</v>
      </c>
      <c r="AN130" s="20"/>
      <c r="AO130" s="21" t="s">
        <v>618</v>
      </c>
      <c r="AP130" s="21" t="s">
        <v>126</v>
      </c>
      <c r="AQ130" s="5" t="s">
        <v>615</v>
      </c>
      <c r="AR130" s="5" t="s">
        <v>261</v>
      </c>
      <c r="AS130" s="5" t="s">
        <v>62</v>
      </c>
      <c r="AT130" s="20"/>
      <c r="AU130" s="21"/>
      <c r="AV130" s="21"/>
      <c r="AW130" s="21"/>
    </row>
    <row r="131" spans="1:49" s="55" customFormat="1">
      <c r="A131" s="87" t="s">
        <v>562</v>
      </c>
      <c r="B131" s="5">
        <v>15010711</v>
      </c>
      <c r="C131" s="5" t="s">
        <v>565</v>
      </c>
      <c r="D131" s="5" t="s">
        <v>55</v>
      </c>
      <c r="E131" s="5" t="s">
        <v>67</v>
      </c>
      <c r="F131" s="5" t="s">
        <v>346</v>
      </c>
      <c r="G131" s="5" t="s">
        <v>613</v>
      </c>
      <c r="H131" s="6">
        <v>41579</v>
      </c>
      <c r="I131" s="5" t="s">
        <v>489</v>
      </c>
      <c r="J131" s="5" t="s">
        <v>489</v>
      </c>
      <c r="K131" s="5" t="s">
        <v>568</v>
      </c>
      <c r="L131" s="7">
        <v>6</v>
      </c>
      <c r="M131" s="7" t="s">
        <v>287</v>
      </c>
      <c r="N131" s="8">
        <v>5636</v>
      </c>
      <c r="O131" s="9">
        <v>0.02</v>
      </c>
      <c r="P131" s="10">
        <f t="shared" si="13"/>
        <v>113</v>
      </c>
      <c r="Q131" s="9">
        <v>5.0000000000000001E-3</v>
      </c>
      <c r="R131" s="10">
        <f t="shared" si="14"/>
        <v>28</v>
      </c>
      <c r="S131" s="9">
        <f t="shared" si="15"/>
        <v>2.5017743080198721E-2</v>
      </c>
      <c r="T131" s="10">
        <f t="shared" si="16"/>
        <v>141</v>
      </c>
      <c r="U131" s="10">
        <f t="shared" si="17"/>
        <v>5777</v>
      </c>
      <c r="V131" s="11">
        <v>6086.88</v>
      </c>
      <c r="W131" s="12">
        <f t="shared" si="18"/>
        <v>450.88000000000011</v>
      </c>
      <c r="X131" s="13">
        <f t="shared" si="19"/>
        <v>0.08</v>
      </c>
      <c r="Y131" s="14" t="str">
        <f t="shared" si="20"/>
        <v>0.00%-8.40%</v>
      </c>
      <c r="Z131" s="15"/>
      <c r="AA131" s="15"/>
      <c r="AB131" s="15"/>
      <c r="AC131" s="16"/>
      <c r="AD131" s="8">
        <f t="shared" si="21"/>
        <v>0</v>
      </c>
      <c r="AE131" s="17">
        <f t="shared" si="22"/>
        <v>6086.88</v>
      </c>
      <c r="AF131" s="18">
        <f t="shared" si="23"/>
        <v>450.88000000000011</v>
      </c>
      <c r="AG131" s="19">
        <f t="shared" si="24"/>
        <v>8.0000000000000071E-2</v>
      </c>
      <c r="AH131" s="20">
        <v>13.6</v>
      </c>
      <c r="AI131" s="20">
        <v>450</v>
      </c>
      <c r="AJ131" s="20"/>
      <c r="AK131" s="20">
        <v>688</v>
      </c>
      <c r="AL131" s="20">
        <f t="shared" si="25"/>
        <v>88869.567999999999</v>
      </c>
      <c r="AM131" s="7" t="s">
        <v>287</v>
      </c>
      <c r="AN131" s="20"/>
      <c r="AO131" s="21" t="s">
        <v>614</v>
      </c>
      <c r="AP131" s="21"/>
      <c r="AQ131" s="5" t="s">
        <v>615</v>
      </c>
      <c r="AR131" s="5" t="s">
        <v>261</v>
      </c>
      <c r="AS131" s="5" t="s">
        <v>62</v>
      </c>
      <c r="AT131" s="20"/>
      <c r="AU131" s="21"/>
      <c r="AV131" s="21"/>
      <c r="AW131" s="21"/>
    </row>
    <row r="132" spans="1:49" s="55" customFormat="1">
      <c r="A132" s="87" t="s">
        <v>562</v>
      </c>
      <c r="B132" s="5">
        <v>15010767</v>
      </c>
      <c r="C132" s="5" t="s">
        <v>565</v>
      </c>
      <c r="D132" s="5" t="s">
        <v>55</v>
      </c>
      <c r="E132" s="5" t="s">
        <v>67</v>
      </c>
      <c r="F132" s="5" t="s">
        <v>346</v>
      </c>
      <c r="G132" s="5" t="s">
        <v>613</v>
      </c>
      <c r="H132" s="6">
        <v>41821</v>
      </c>
      <c r="I132" s="5" t="s">
        <v>489</v>
      </c>
      <c r="J132" s="5" t="s">
        <v>489</v>
      </c>
      <c r="K132" s="5" t="s">
        <v>568</v>
      </c>
      <c r="L132" s="7">
        <v>6</v>
      </c>
      <c r="M132" s="7" t="s">
        <v>287</v>
      </c>
      <c r="N132" s="8">
        <v>6266</v>
      </c>
      <c r="O132" s="9">
        <v>0.02</v>
      </c>
      <c r="P132" s="10">
        <f t="shared" si="13"/>
        <v>125</v>
      </c>
      <c r="Q132" s="9">
        <v>5.0000000000000001E-3</v>
      </c>
      <c r="R132" s="10">
        <f t="shared" si="14"/>
        <v>31</v>
      </c>
      <c r="S132" s="9">
        <f t="shared" si="15"/>
        <v>2.4896265560165973E-2</v>
      </c>
      <c r="T132" s="10">
        <f t="shared" si="16"/>
        <v>156</v>
      </c>
      <c r="U132" s="10">
        <f t="shared" si="17"/>
        <v>6422</v>
      </c>
      <c r="V132" s="11">
        <v>6641.96</v>
      </c>
      <c r="W132" s="12">
        <f t="shared" si="18"/>
        <v>375.96000000000004</v>
      </c>
      <c r="X132" s="13">
        <f t="shared" si="19"/>
        <v>0.06</v>
      </c>
      <c r="Y132" s="14" t="str">
        <f t="shared" si="20"/>
        <v>0.00%-8.40%</v>
      </c>
      <c r="Z132" s="15"/>
      <c r="AA132" s="15"/>
      <c r="AB132" s="15"/>
      <c r="AC132" s="16"/>
      <c r="AD132" s="8">
        <f t="shared" si="21"/>
        <v>0</v>
      </c>
      <c r="AE132" s="17">
        <f t="shared" si="22"/>
        <v>6641.96</v>
      </c>
      <c r="AF132" s="18">
        <f t="shared" si="23"/>
        <v>375.96000000000004</v>
      </c>
      <c r="AG132" s="19">
        <f t="shared" si="24"/>
        <v>6.0000000000000053E-2</v>
      </c>
      <c r="AH132" s="20">
        <v>13.6</v>
      </c>
      <c r="AI132" s="20">
        <v>450</v>
      </c>
      <c r="AJ132" s="20"/>
      <c r="AK132" s="20">
        <v>688</v>
      </c>
      <c r="AL132" s="20">
        <f t="shared" si="25"/>
        <v>96418.656000000003</v>
      </c>
      <c r="AM132" s="7" t="s">
        <v>287</v>
      </c>
      <c r="AN132" s="20"/>
      <c r="AO132" s="21" t="s">
        <v>614</v>
      </c>
      <c r="AP132" s="21"/>
      <c r="AQ132" s="5" t="s">
        <v>615</v>
      </c>
      <c r="AR132" s="5" t="s">
        <v>261</v>
      </c>
      <c r="AS132" s="5" t="s">
        <v>62</v>
      </c>
      <c r="AT132" s="20"/>
      <c r="AU132" s="21"/>
      <c r="AV132" s="21"/>
      <c r="AW132" s="21"/>
    </row>
    <row r="133" spans="1:49" s="55" customFormat="1">
      <c r="A133" s="87" t="s">
        <v>562</v>
      </c>
      <c r="B133" s="5">
        <v>15016573</v>
      </c>
      <c r="C133" s="5" t="s">
        <v>565</v>
      </c>
      <c r="D133" s="5" t="s">
        <v>55</v>
      </c>
      <c r="E133" s="5" t="s">
        <v>67</v>
      </c>
      <c r="F133" s="5" t="s">
        <v>346</v>
      </c>
      <c r="G133" s="5" t="s">
        <v>613</v>
      </c>
      <c r="H133" s="6">
        <v>42979</v>
      </c>
      <c r="I133" s="5" t="s">
        <v>489</v>
      </c>
      <c r="J133" s="5" t="s">
        <v>489</v>
      </c>
      <c r="K133" s="5" t="s">
        <v>568</v>
      </c>
      <c r="L133" s="7">
        <v>6</v>
      </c>
      <c r="M133" s="7" t="s">
        <v>287</v>
      </c>
      <c r="N133" s="8">
        <v>5498</v>
      </c>
      <c r="O133" s="9">
        <v>0.02</v>
      </c>
      <c r="P133" s="10">
        <f t="shared" si="13"/>
        <v>110</v>
      </c>
      <c r="Q133" s="9">
        <v>5.0000000000000001E-3</v>
      </c>
      <c r="R133" s="10">
        <f t="shared" si="14"/>
        <v>27</v>
      </c>
      <c r="S133" s="9">
        <f t="shared" si="15"/>
        <v>2.4918152055292835E-2</v>
      </c>
      <c r="T133" s="10">
        <f t="shared" si="16"/>
        <v>137</v>
      </c>
      <c r="U133" s="10">
        <f t="shared" si="17"/>
        <v>5635</v>
      </c>
      <c r="V133" s="11">
        <v>5498</v>
      </c>
      <c r="W133" s="12">
        <f t="shared" si="18"/>
        <v>0</v>
      </c>
      <c r="X133" s="13">
        <f t="shared" si="19"/>
        <v>0</v>
      </c>
      <c r="Y133" s="14" t="str">
        <f t="shared" si="20"/>
        <v>0.00%-8.40%</v>
      </c>
      <c r="Z133" s="15"/>
      <c r="AA133" s="15"/>
      <c r="AB133" s="15"/>
      <c r="AC133" s="16"/>
      <c r="AD133" s="8">
        <f t="shared" si="21"/>
        <v>0</v>
      </c>
      <c r="AE133" s="17">
        <f t="shared" si="22"/>
        <v>5498</v>
      </c>
      <c r="AF133" s="18">
        <f t="shared" si="23"/>
        <v>0</v>
      </c>
      <c r="AG133" s="19">
        <f t="shared" si="24"/>
        <v>0</v>
      </c>
      <c r="AH133" s="20">
        <v>13.6</v>
      </c>
      <c r="AI133" s="20">
        <v>450</v>
      </c>
      <c r="AJ133" s="20"/>
      <c r="AK133" s="20">
        <v>688</v>
      </c>
      <c r="AL133" s="20">
        <f t="shared" si="25"/>
        <v>80860.800000000003</v>
      </c>
      <c r="AM133" s="7" t="s">
        <v>287</v>
      </c>
      <c r="AN133" s="20"/>
      <c r="AO133" s="21" t="s">
        <v>622</v>
      </c>
      <c r="AP133" s="21" t="s">
        <v>624</v>
      </c>
      <c r="AQ133" s="5" t="s">
        <v>615</v>
      </c>
      <c r="AR133" s="5" t="s">
        <v>261</v>
      </c>
      <c r="AS133" s="5" t="s">
        <v>62</v>
      </c>
      <c r="AT133" s="20"/>
      <c r="AU133" s="21"/>
      <c r="AV133" s="21"/>
      <c r="AW133" s="21"/>
    </row>
    <row r="134" spans="1:49" s="55" customFormat="1">
      <c r="A134" s="87" t="s">
        <v>562</v>
      </c>
      <c r="B134" s="5">
        <v>15004105</v>
      </c>
      <c r="C134" s="5" t="s">
        <v>565</v>
      </c>
      <c r="D134" s="5" t="s">
        <v>55</v>
      </c>
      <c r="E134" s="5" t="s">
        <v>67</v>
      </c>
      <c r="F134" s="5" t="s">
        <v>346</v>
      </c>
      <c r="G134" s="5" t="s">
        <v>613</v>
      </c>
      <c r="H134" s="6">
        <v>40422</v>
      </c>
      <c r="I134" s="5" t="s">
        <v>489</v>
      </c>
      <c r="J134" s="5" t="s">
        <v>489</v>
      </c>
      <c r="K134" s="5" t="s">
        <v>568</v>
      </c>
      <c r="L134" s="7">
        <v>6</v>
      </c>
      <c r="M134" s="7" t="s">
        <v>287</v>
      </c>
      <c r="N134" s="8">
        <v>6642</v>
      </c>
      <c r="O134" s="9">
        <v>0.02</v>
      </c>
      <c r="P134" s="10">
        <f t="shared" si="13"/>
        <v>133</v>
      </c>
      <c r="Q134" s="9">
        <v>5.0000000000000001E-3</v>
      </c>
      <c r="R134" s="10">
        <f t="shared" si="14"/>
        <v>33</v>
      </c>
      <c r="S134" s="9">
        <f t="shared" si="15"/>
        <v>2.4992472146943692E-2</v>
      </c>
      <c r="T134" s="10">
        <f t="shared" si="16"/>
        <v>166</v>
      </c>
      <c r="U134" s="10">
        <f t="shared" si="17"/>
        <v>6808</v>
      </c>
      <c r="V134" s="11">
        <v>6907.68</v>
      </c>
      <c r="W134" s="12">
        <f t="shared" si="18"/>
        <v>265.68000000000029</v>
      </c>
      <c r="X134" s="13">
        <f t="shared" si="19"/>
        <v>0.04</v>
      </c>
      <c r="Y134" s="14" t="str">
        <f t="shared" si="20"/>
        <v>0.00%-8.40%</v>
      </c>
      <c r="Z134" s="15"/>
      <c r="AA134" s="15"/>
      <c r="AB134" s="15"/>
      <c r="AC134" s="16"/>
      <c r="AD134" s="8">
        <f t="shared" si="21"/>
        <v>0</v>
      </c>
      <c r="AE134" s="17">
        <f t="shared" si="22"/>
        <v>6907.68</v>
      </c>
      <c r="AF134" s="18">
        <f t="shared" si="23"/>
        <v>265.68000000000029</v>
      </c>
      <c r="AG134" s="19">
        <f t="shared" si="24"/>
        <v>4.0000000000000036E-2</v>
      </c>
      <c r="AH134" s="20">
        <v>13.6</v>
      </c>
      <c r="AI134" s="20">
        <v>450</v>
      </c>
      <c r="AJ134" s="20"/>
      <c r="AK134" s="20">
        <v>688</v>
      </c>
      <c r="AL134" s="20">
        <f t="shared" si="25"/>
        <v>100032.448</v>
      </c>
      <c r="AM134" s="7" t="s">
        <v>287</v>
      </c>
      <c r="AN134" s="20"/>
      <c r="AO134" s="21" t="s">
        <v>614</v>
      </c>
      <c r="AP134" s="21"/>
      <c r="AQ134" s="5" t="s">
        <v>615</v>
      </c>
      <c r="AR134" s="5" t="s">
        <v>261</v>
      </c>
      <c r="AS134" s="5" t="s">
        <v>62</v>
      </c>
      <c r="AT134" s="20"/>
      <c r="AU134" s="21"/>
      <c r="AV134" s="21"/>
      <c r="AW134" s="21"/>
    </row>
    <row r="135" spans="1:49" s="55" customFormat="1">
      <c r="A135" s="87" t="s">
        <v>562</v>
      </c>
      <c r="B135" s="5">
        <v>15003028</v>
      </c>
      <c r="C135" s="5" t="s">
        <v>565</v>
      </c>
      <c r="D135" s="5" t="s">
        <v>55</v>
      </c>
      <c r="E135" s="5" t="s">
        <v>67</v>
      </c>
      <c r="F135" s="5" t="s">
        <v>346</v>
      </c>
      <c r="G135" s="5" t="s">
        <v>613</v>
      </c>
      <c r="H135" s="6">
        <v>40238</v>
      </c>
      <c r="I135" s="5" t="s">
        <v>489</v>
      </c>
      <c r="J135" s="5" t="s">
        <v>489</v>
      </c>
      <c r="K135" s="5" t="s">
        <v>568</v>
      </c>
      <c r="L135" s="7">
        <v>6</v>
      </c>
      <c r="M135" s="7" t="s">
        <v>287</v>
      </c>
      <c r="N135" s="8">
        <v>7007</v>
      </c>
      <c r="O135" s="9">
        <v>0.02</v>
      </c>
      <c r="P135" s="10">
        <f t="shared" si="13"/>
        <v>140</v>
      </c>
      <c r="Q135" s="9">
        <v>5.0000000000000001E-3</v>
      </c>
      <c r="R135" s="10">
        <f t="shared" si="14"/>
        <v>35</v>
      </c>
      <c r="S135" s="9">
        <f t="shared" si="15"/>
        <v>2.4975024975024976E-2</v>
      </c>
      <c r="T135" s="10">
        <f t="shared" si="16"/>
        <v>175</v>
      </c>
      <c r="U135" s="10">
        <f t="shared" si="17"/>
        <v>7182</v>
      </c>
      <c r="V135" s="11">
        <v>7287.28</v>
      </c>
      <c r="W135" s="12">
        <f t="shared" si="18"/>
        <v>280.27999999999975</v>
      </c>
      <c r="X135" s="13">
        <f t="shared" si="19"/>
        <v>0.04</v>
      </c>
      <c r="Y135" s="14" t="str">
        <f t="shared" si="20"/>
        <v>0.00%-8.40%</v>
      </c>
      <c r="Z135" s="15"/>
      <c r="AA135" s="15"/>
      <c r="AB135" s="15"/>
      <c r="AC135" s="16"/>
      <c r="AD135" s="8">
        <f t="shared" si="21"/>
        <v>0</v>
      </c>
      <c r="AE135" s="17">
        <f t="shared" si="22"/>
        <v>7287.28</v>
      </c>
      <c r="AF135" s="18">
        <f t="shared" si="23"/>
        <v>280.27999999999975</v>
      </c>
      <c r="AG135" s="19">
        <f t="shared" si="24"/>
        <v>4.0000000000000036E-2</v>
      </c>
      <c r="AH135" s="20">
        <v>13.6</v>
      </c>
      <c r="AI135" s="20">
        <v>450</v>
      </c>
      <c r="AJ135" s="20"/>
      <c r="AK135" s="20">
        <v>688</v>
      </c>
      <c r="AL135" s="20">
        <f t="shared" si="25"/>
        <v>105195.00799999999</v>
      </c>
      <c r="AM135" s="7" t="s">
        <v>287</v>
      </c>
      <c r="AN135" s="20"/>
      <c r="AO135" s="21" t="s">
        <v>614</v>
      </c>
      <c r="AP135" s="21"/>
      <c r="AQ135" s="5" t="s">
        <v>615</v>
      </c>
      <c r="AR135" s="5" t="s">
        <v>261</v>
      </c>
      <c r="AS135" s="5" t="s">
        <v>62</v>
      </c>
      <c r="AT135" s="20"/>
      <c r="AU135" s="21"/>
      <c r="AV135" s="21"/>
      <c r="AW135" s="21"/>
    </row>
    <row r="136" spans="1:49" s="55" customFormat="1">
      <c r="A136" s="87" t="s">
        <v>562</v>
      </c>
      <c r="B136" s="5">
        <v>15015100</v>
      </c>
      <c r="C136" s="5" t="s">
        <v>565</v>
      </c>
      <c r="D136" s="5" t="s">
        <v>55</v>
      </c>
      <c r="E136" s="5" t="s">
        <v>67</v>
      </c>
      <c r="F136" s="5" t="s">
        <v>346</v>
      </c>
      <c r="G136" s="5" t="s">
        <v>613</v>
      </c>
      <c r="H136" s="6">
        <v>42552</v>
      </c>
      <c r="I136" s="5" t="s">
        <v>489</v>
      </c>
      <c r="J136" s="5" t="s">
        <v>489</v>
      </c>
      <c r="K136" s="5" t="s">
        <v>568</v>
      </c>
      <c r="L136" s="7">
        <v>6</v>
      </c>
      <c r="M136" s="7" t="s">
        <v>287</v>
      </c>
      <c r="N136" s="8">
        <v>5818</v>
      </c>
      <c r="O136" s="9">
        <v>0.02</v>
      </c>
      <c r="P136" s="10">
        <f t="shared" si="13"/>
        <v>116</v>
      </c>
      <c r="Q136" s="9">
        <v>5.0000000000000001E-3</v>
      </c>
      <c r="R136" s="10">
        <f t="shared" si="14"/>
        <v>29</v>
      </c>
      <c r="S136" s="9">
        <f t="shared" si="15"/>
        <v>2.4922653832932278E-2</v>
      </c>
      <c r="T136" s="10">
        <f t="shared" si="16"/>
        <v>145</v>
      </c>
      <c r="U136" s="10">
        <f t="shared" si="17"/>
        <v>5963</v>
      </c>
      <c r="V136" s="11">
        <v>6167.08</v>
      </c>
      <c r="W136" s="12">
        <f t="shared" si="18"/>
        <v>349.07999999999993</v>
      </c>
      <c r="X136" s="13">
        <f t="shared" si="19"/>
        <v>0.06</v>
      </c>
      <c r="Y136" s="14" t="str">
        <f t="shared" si="20"/>
        <v>0.00%-8.40%</v>
      </c>
      <c r="Z136" s="15"/>
      <c r="AA136" s="15"/>
      <c r="AB136" s="15"/>
      <c r="AC136" s="16"/>
      <c r="AD136" s="8">
        <f t="shared" si="21"/>
        <v>0</v>
      </c>
      <c r="AE136" s="17">
        <f t="shared" si="22"/>
        <v>6167.08</v>
      </c>
      <c r="AF136" s="18">
        <f t="shared" si="23"/>
        <v>349.07999999999993</v>
      </c>
      <c r="AG136" s="19">
        <f t="shared" si="24"/>
        <v>6.0000000000000053E-2</v>
      </c>
      <c r="AH136" s="20">
        <v>13.6</v>
      </c>
      <c r="AI136" s="20">
        <v>450</v>
      </c>
      <c r="AJ136" s="20"/>
      <c r="AK136" s="20">
        <v>688</v>
      </c>
      <c r="AL136" s="20">
        <f t="shared" si="25"/>
        <v>89960.288</v>
      </c>
      <c r="AM136" s="7" t="s">
        <v>287</v>
      </c>
      <c r="AN136" s="20"/>
      <c r="AO136" s="21" t="s">
        <v>614</v>
      </c>
      <c r="AP136" s="21"/>
      <c r="AQ136" s="5" t="s">
        <v>615</v>
      </c>
      <c r="AR136" s="5" t="s">
        <v>261</v>
      </c>
      <c r="AS136" s="5" t="s">
        <v>62</v>
      </c>
      <c r="AT136" s="20"/>
      <c r="AU136" s="21"/>
      <c r="AV136" s="21"/>
      <c r="AW136" s="21"/>
    </row>
    <row r="137" spans="1:49" s="55" customFormat="1">
      <c r="A137" s="87" t="s">
        <v>562</v>
      </c>
      <c r="B137" s="5">
        <v>15012076</v>
      </c>
      <c r="C137" s="5" t="s">
        <v>565</v>
      </c>
      <c r="D137" s="5" t="s">
        <v>55</v>
      </c>
      <c r="E137" s="5" t="s">
        <v>67</v>
      </c>
      <c r="F137" s="5" t="s">
        <v>346</v>
      </c>
      <c r="G137" s="5" t="s">
        <v>613</v>
      </c>
      <c r="H137" s="6">
        <v>41699</v>
      </c>
      <c r="I137" s="5" t="s">
        <v>489</v>
      </c>
      <c r="J137" s="5" t="s">
        <v>489</v>
      </c>
      <c r="K137" s="5" t="s">
        <v>568</v>
      </c>
      <c r="L137" s="7">
        <v>6</v>
      </c>
      <c r="M137" s="7" t="s">
        <v>287</v>
      </c>
      <c r="N137" s="8">
        <v>6052</v>
      </c>
      <c r="O137" s="9">
        <v>0.02</v>
      </c>
      <c r="P137" s="10">
        <f t="shared" ref="P137:P200" si="27">ROUND(N137*O137,0)</f>
        <v>121</v>
      </c>
      <c r="Q137" s="9">
        <v>5.0000000000000001E-3</v>
      </c>
      <c r="R137" s="10">
        <f t="shared" ref="R137:R200" si="28">ROUND(N137*Q137,0)</f>
        <v>30</v>
      </c>
      <c r="S137" s="9">
        <f t="shared" ref="S137:S200" si="29">T137/N137</f>
        <v>2.4950429610046267E-2</v>
      </c>
      <c r="T137" s="10">
        <f t="shared" ref="T137:T200" si="30">P137+R137</f>
        <v>151</v>
      </c>
      <c r="U137" s="10">
        <f t="shared" ref="U137:U200" si="31">N137+T137</f>
        <v>6203</v>
      </c>
      <c r="V137" s="11">
        <v>6415.12</v>
      </c>
      <c r="W137" s="12">
        <f t="shared" ref="W137:W200" si="32">V137-N137</f>
        <v>363.11999999999989</v>
      </c>
      <c r="X137" s="13">
        <f t="shared" ref="X137:X200" si="33">ROUND(V137/N137-1,4)</f>
        <v>0.06</v>
      </c>
      <c r="Y137" s="14" t="str">
        <f t="shared" ref="Y137:Y200" si="34">IF(OR(L137=1,L137=2,L137=4),TEXT(S137*0.8,"0.00%")&amp;"-"&amp;TEXT(S137*1.2,"0.00%"),IF(OR(L137=3,L137=6),TEXT(0,"0.00%")&amp;"-"&amp;TEXT(7%*1.2,"0.00%"),IF(OR(L137=5,L137=7),TEXT((R137/N137),"0.00%")&amp;"-"&amp;TEXT((R137/N137)+7%,"0.00%"),"")))</f>
        <v>0.00%-8.40%</v>
      </c>
      <c r="Z137" s="15"/>
      <c r="AA137" s="15"/>
      <c r="AB137" s="15"/>
      <c r="AC137" s="16"/>
      <c r="AD137" s="8">
        <f t="shared" ref="AD137:AD200" si="35">ROUND(N137*AC137,0)</f>
        <v>0</v>
      </c>
      <c r="AE137" s="17">
        <f t="shared" ref="AE137:AE200" si="36">V137+AD137</f>
        <v>6415.12</v>
      </c>
      <c r="AF137" s="18">
        <f t="shared" ref="AF137:AF200" si="37">AE137-N137</f>
        <v>363.11999999999989</v>
      </c>
      <c r="AG137" s="19">
        <f t="shared" ref="AG137:AG200" si="38">AE137/N137-1</f>
        <v>6.0000000000000053E-2</v>
      </c>
      <c r="AH137" s="20">
        <v>13.6</v>
      </c>
      <c r="AI137" s="20">
        <v>450</v>
      </c>
      <c r="AJ137" s="20"/>
      <c r="AK137" s="20">
        <v>688</v>
      </c>
      <c r="AL137" s="20">
        <f t="shared" ref="AL137:AL200" si="39">AE137*AH137+AI137*12+AK137+IF(AB137="",AJ137,IF(AB137="D",5000,IF(AB137="C",1000,0)))*12</f>
        <v>93333.631999999998</v>
      </c>
      <c r="AM137" s="7" t="s">
        <v>287</v>
      </c>
      <c r="AN137" s="20"/>
      <c r="AO137" s="21" t="s">
        <v>614</v>
      </c>
      <c r="AP137" s="21"/>
      <c r="AQ137" s="5" t="s">
        <v>615</v>
      </c>
      <c r="AR137" s="5" t="s">
        <v>261</v>
      </c>
      <c r="AS137" s="5" t="s">
        <v>62</v>
      </c>
      <c r="AT137" s="20"/>
      <c r="AU137" s="21"/>
      <c r="AV137" s="21"/>
      <c r="AW137" s="21"/>
    </row>
    <row r="138" spans="1:49" s="55" customFormat="1">
      <c r="A138" s="87" t="s">
        <v>562</v>
      </c>
      <c r="B138" s="5">
        <v>15010507</v>
      </c>
      <c r="C138" s="5" t="s">
        <v>565</v>
      </c>
      <c r="D138" s="5" t="s">
        <v>55</v>
      </c>
      <c r="E138" s="5" t="s">
        <v>67</v>
      </c>
      <c r="F138" s="5" t="s">
        <v>346</v>
      </c>
      <c r="G138" s="5" t="s">
        <v>613</v>
      </c>
      <c r="H138" s="6">
        <v>41821</v>
      </c>
      <c r="I138" s="5" t="s">
        <v>489</v>
      </c>
      <c r="J138" s="5" t="s">
        <v>489</v>
      </c>
      <c r="K138" s="5" t="s">
        <v>568</v>
      </c>
      <c r="L138" s="7">
        <v>6</v>
      </c>
      <c r="M138" s="7" t="s">
        <v>287</v>
      </c>
      <c r="N138" s="8">
        <v>6476</v>
      </c>
      <c r="O138" s="9">
        <v>0.02</v>
      </c>
      <c r="P138" s="10">
        <f t="shared" si="27"/>
        <v>130</v>
      </c>
      <c r="Q138" s="9">
        <v>5.0000000000000001E-3</v>
      </c>
      <c r="R138" s="10">
        <f t="shared" si="28"/>
        <v>32</v>
      </c>
      <c r="S138" s="9">
        <f t="shared" si="29"/>
        <v>2.5015441630636195E-2</v>
      </c>
      <c r="T138" s="10">
        <f t="shared" si="30"/>
        <v>162</v>
      </c>
      <c r="U138" s="10">
        <f t="shared" si="31"/>
        <v>6638</v>
      </c>
      <c r="V138" s="11">
        <v>6799.8</v>
      </c>
      <c r="W138" s="12">
        <f t="shared" si="32"/>
        <v>323.80000000000018</v>
      </c>
      <c r="X138" s="13">
        <f t="shared" si="33"/>
        <v>0.05</v>
      </c>
      <c r="Y138" s="14" t="str">
        <f t="shared" si="34"/>
        <v>0.00%-8.40%</v>
      </c>
      <c r="Z138" s="15"/>
      <c r="AA138" s="15"/>
      <c r="AB138" s="15"/>
      <c r="AC138" s="16"/>
      <c r="AD138" s="8">
        <f t="shared" si="35"/>
        <v>0</v>
      </c>
      <c r="AE138" s="17">
        <f t="shared" si="36"/>
        <v>6799.8</v>
      </c>
      <c r="AF138" s="18">
        <f t="shared" si="37"/>
        <v>323.80000000000018</v>
      </c>
      <c r="AG138" s="19">
        <f t="shared" si="38"/>
        <v>5.0000000000000044E-2</v>
      </c>
      <c r="AH138" s="20">
        <v>13.6</v>
      </c>
      <c r="AI138" s="20">
        <v>450</v>
      </c>
      <c r="AJ138" s="20"/>
      <c r="AK138" s="20">
        <v>688</v>
      </c>
      <c r="AL138" s="20">
        <f t="shared" si="39"/>
        <v>98565.28</v>
      </c>
      <c r="AM138" s="7" t="s">
        <v>287</v>
      </c>
      <c r="AN138" s="20"/>
      <c r="AO138" s="21" t="s">
        <v>614</v>
      </c>
      <c r="AP138" s="21"/>
      <c r="AQ138" s="5" t="s">
        <v>615</v>
      </c>
      <c r="AR138" s="5" t="s">
        <v>261</v>
      </c>
      <c r="AS138" s="5" t="s">
        <v>62</v>
      </c>
      <c r="AT138" s="20"/>
      <c r="AU138" s="21"/>
      <c r="AV138" s="21"/>
      <c r="AW138" s="21"/>
    </row>
    <row r="139" spans="1:49" s="55" customFormat="1">
      <c r="A139" s="87" t="s">
        <v>562</v>
      </c>
      <c r="B139" s="5">
        <v>15012162</v>
      </c>
      <c r="C139" s="5" t="s">
        <v>565</v>
      </c>
      <c r="D139" s="5" t="s">
        <v>55</v>
      </c>
      <c r="E139" s="5" t="s">
        <v>67</v>
      </c>
      <c r="F139" s="5" t="s">
        <v>346</v>
      </c>
      <c r="G139" s="5" t="s">
        <v>613</v>
      </c>
      <c r="H139" s="6">
        <v>41699</v>
      </c>
      <c r="I139" s="5" t="s">
        <v>489</v>
      </c>
      <c r="J139" s="5" t="s">
        <v>489</v>
      </c>
      <c r="K139" s="5" t="s">
        <v>568</v>
      </c>
      <c r="L139" s="7">
        <v>6</v>
      </c>
      <c r="M139" s="7" t="s">
        <v>287</v>
      </c>
      <c r="N139" s="8">
        <v>5949</v>
      </c>
      <c r="O139" s="9">
        <v>0.02</v>
      </c>
      <c r="P139" s="10">
        <f t="shared" si="27"/>
        <v>119</v>
      </c>
      <c r="Q139" s="9">
        <v>5.0000000000000001E-3</v>
      </c>
      <c r="R139" s="10">
        <f t="shared" si="28"/>
        <v>30</v>
      </c>
      <c r="S139" s="9">
        <f t="shared" si="29"/>
        <v>2.50462262565137E-2</v>
      </c>
      <c r="T139" s="10">
        <f t="shared" si="30"/>
        <v>149</v>
      </c>
      <c r="U139" s="10">
        <f t="shared" si="31"/>
        <v>6098</v>
      </c>
      <c r="V139" s="11">
        <v>6067.98</v>
      </c>
      <c r="W139" s="12">
        <f t="shared" si="32"/>
        <v>118.97999999999956</v>
      </c>
      <c r="X139" s="13">
        <f t="shared" si="33"/>
        <v>0.02</v>
      </c>
      <c r="Y139" s="14" t="str">
        <f t="shared" si="34"/>
        <v>0.00%-8.40%</v>
      </c>
      <c r="Z139" s="15"/>
      <c r="AA139" s="15"/>
      <c r="AB139" s="15"/>
      <c r="AC139" s="16"/>
      <c r="AD139" s="8">
        <f t="shared" si="35"/>
        <v>0</v>
      </c>
      <c r="AE139" s="17">
        <f t="shared" si="36"/>
        <v>6067.98</v>
      </c>
      <c r="AF139" s="18">
        <f t="shared" si="37"/>
        <v>118.97999999999956</v>
      </c>
      <c r="AG139" s="19">
        <f t="shared" si="38"/>
        <v>2.0000000000000018E-2</v>
      </c>
      <c r="AH139" s="20">
        <v>13.6</v>
      </c>
      <c r="AI139" s="20">
        <v>450</v>
      </c>
      <c r="AJ139" s="20"/>
      <c r="AK139" s="20">
        <v>688</v>
      </c>
      <c r="AL139" s="20">
        <f t="shared" si="39"/>
        <v>88612.527999999991</v>
      </c>
      <c r="AM139" s="7" t="s">
        <v>287</v>
      </c>
      <c r="AN139" s="20"/>
      <c r="AO139" s="21" t="s">
        <v>625</v>
      </c>
      <c r="AP139" s="21"/>
      <c r="AQ139" s="5" t="s">
        <v>615</v>
      </c>
      <c r="AR139" s="5" t="s">
        <v>261</v>
      </c>
      <c r="AS139" s="5" t="s">
        <v>62</v>
      </c>
      <c r="AT139" s="20"/>
      <c r="AU139" s="21"/>
      <c r="AV139" s="21"/>
      <c r="AW139" s="21"/>
    </row>
    <row r="140" spans="1:49" s="55" customFormat="1">
      <c r="A140" s="87" t="s">
        <v>562</v>
      </c>
      <c r="B140" s="5">
        <v>15018356</v>
      </c>
      <c r="C140" s="5" t="s">
        <v>565</v>
      </c>
      <c r="D140" s="5" t="s">
        <v>55</v>
      </c>
      <c r="E140" s="5" t="s">
        <v>67</v>
      </c>
      <c r="F140" s="5" t="s">
        <v>346</v>
      </c>
      <c r="G140" s="5" t="s">
        <v>613</v>
      </c>
      <c r="H140" s="6">
        <v>43221</v>
      </c>
      <c r="I140" s="5" t="s">
        <v>489</v>
      </c>
      <c r="J140" s="5" t="s">
        <v>489</v>
      </c>
      <c r="K140" s="5" t="s">
        <v>568</v>
      </c>
      <c r="L140" s="7">
        <v>6</v>
      </c>
      <c r="M140" s="7" t="s">
        <v>287</v>
      </c>
      <c r="N140" s="8">
        <v>5738</v>
      </c>
      <c r="O140" s="9">
        <v>0.02</v>
      </c>
      <c r="P140" s="10">
        <f t="shared" si="27"/>
        <v>115</v>
      </c>
      <c r="Q140" s="9">
        <v>5.0000000000000001E-3</v>
      </c>
      <c r="R140" s="10">
        <f t="shared" si="28"/>
        <v>29</v>
      </c>
      <c r="S140" s="9">
        <f t="shared" si="29"/>
        <v>2.5095852213314743E-2</v>
      </c>
      <c r="T140" s="10">
        <f t="shared" si="30"/>
        <v>144</v>
      </c>
      <c r="U140" s="10">
        <f t="shared" si="31"/>
        <v>5882</v>
      </c>
      <c r="V140" s="11">
        <v>6208</v>
      </c>
      <c r="W140" s="12">
        <f t="shared" si="32"/>
        <v>470</v>
      </c>
      <c r="X140" s="13">
        <f t="shared" si="33"/>
        <v>8.1900000000000001E-2</v>
      </c>
      <c r="Y140" s="14" t="str">
        <f t="shared" si="34"/>
        <v>0.00%-8.40%</v>
      </c>
      <c r="Z140" s="15"/>
      <c r="AA140" s="15"/>
      <c r="AB140" s="15"/>
      <c r="AC140" s="16"/>
      <c r="AD140" s="8">
        <f t="shared" si="35"/>
        <v>0</v>
      </c>
      <c r="AE140" s="17">
        <f t="shared" si="36"/>
        <v>6208</v>
      </c>
      <c r="AF140" s="18">
        <f t="shared" si="37"/>
        <v>470</v>
      </c>
      <c r="AG140" s="19">
        <f t="shared" si="38"/>
        <v>8.1910073196235667E-2</v>
      </c>
      <c r="AH140" s="20">
        <v>13.6</v>
      </c>
      <c r="AI140" s="20">
        <v>450</v>
      </c>
      <c r="AJ140" s="20"/>
      <c r="AK140" s="20">
        <v>688</v>
      </c>
      <c r="AL140" s="20">
        <f t="shared" si="39"/>
        <v>90516.800000000003</v>
      </c>
      <c r="AM140" s="7" t="s">
        <v>287</v>
      </c>
      <c r="AN140" s="20"/>
      <c r="AO140" s="21" t="s">
        <v>614</v>
      </c>
      <c r="AP140" s="21"/>
      <c r="AQ140" s="5" t="s">
        <v>615</v>
      </c>
      <c r="AR140" s="5" t="s">
        <v>261</v>
      </c>
      <c r="AS140" s="5" t="s">
        <v>62</v>
      </c>
      <c r="AT140" s="20"/>
      <c r="AU140" s="21"/>
      <c r="AV140" s="21"/>
      <c r="AW140" s="21"/>
    </row>
    <row r="141" spans="1:49" s="55" customFormat="1">
      <c r="A141" s="87" t="s">
        <v>562</v>
      </c>
      <c r="B141" s="5">
        <v>15003705</v>
      </c>
      <c r="C141" s="5" t="s">
        <v>565</v>
      </c>
      <c r="D141" s="5" t="s">
        <v>55</v>
      </c>
      <c r="E141" s="5" t="s">
        <v>67</v>
      </c>
      <c r="F141" s="5" t="s">
        <v>346</v>
      </c>
      <c r="G141" s="5" t="s">
        <v>613</v>
      </c>
      <c r="H141" s="6">
        <v>40360</v>
      </c>
      <c r="I141" s="5" t="s">
        <v>489</v>
      </c>
      <c r="J141" s="5" t="s">
        <v>489</v>
      </c>
      <c r="K141" s="5" t="s">
        <v>568</v>
      </c>
      <c r="L141" s="7">
        <v>6</v>
      </c>
      <c r="M141" s="7" t="s">
        <v>287</v>
      </c>
      <c r="N141" s="8">
        <v>6247</v>
      </c>
      <c r="O141" s="9">
        <v>0.02</v>
      </c>
      <c r="P141" s="10">
        <f t="shared" si="27"/>
        <v>125</v>
      </c>
      <c r="Q141" s="9">
        <v>5.0000000000000001E-3</v>
      </c>
      <c r="R141" s="10">
        <f t="shared" si="28"/>
        <v>31</v>
      </c>
      <c r="S141" s="9">
        <f t="shared" si="29"/>
        <v>2.49719865535457E-2</v>
      </c>
      <c r="T141" s="10">
        <f t="shared" si="30"/>
        <v>156</v>
      </c>
      <c r="U141" s="10">
        <f t="shared" si="31"/>
        <v>6403</v>
      </c>
      <c r="V141" s="11">
        <v>6559.35</v>
      </c>
      <c r="W141" s="12">
        <f t="shared" si="32"/>
        <v>312.35000000000036</v>
      </c>
      <c r="X141" s="13">
        <f t="shared" si="33"/>
        <v>0.05</v>
      </c>
      <c r="Y141" s="14" t="str">
        <f t="shared" si="34"/>
        <v>0.00%-8.40%</v>
      </c>
      <c r="Z141" s="15"/>
      <c r="AA141" s="15"/>
      <c r="AB141" s="15"/>
      <c r="AC141" s="16"/>
      <c r="AD141" s="8">
        <f t="shared" si="35"/>
        <v>0</v>
      </c>
      <c r="AE141" s="17">
        <f t="shared" si="36"/>
        <v>6559.35</v>
      </c>
      <c r="AF141" s="18">
        <f t="shared" si="37"/>
        <v>312.35000000000036</v>
      </c>
      <c r="AG141" s="19">
        <f t="shared" si="38"/>
        <v>5.0000000000000044E-2</v>
      </c>
      <c r="AH141" s="20">
        <v>13.6</v>
      </c>
      <c r="AI141" s="20">
        <v>450</v>
      </c>
      <c r="AJ141" s="20"/>
      <c r="AK141" s="20">
        <v>688</v>
      </c>
      <c r="AL141" s="20">
        <f t="shared" si="39"/>
        <v>95295.16</v>
      </c>
      <c r="AM141" s="7" t="s">
        <v>287</v>
      </c>
      <c r="AN141" s="20"/>
      <c r="AO141" s="21" t="s">
        <v>614</v>
      </c>
      <c r="AP141" s="21"/>
      <c r="AQ141" s="5" t="s">
        <v>615</v>
      </c>
      <c r="AR141" s="5" t="s">
        <v>261</v>
      </c>
      <c r="AS141" s="5" t="s">
        <v>62</v>
      </c>
      <c r="AT141" s="20"/>
      <c r="AU141" s="21"/>
      <c r="AV141" s="21"/>
      <c r="AW141" s="21"/>
    </row>
    <row r="142" spans="1:49" s="55" customFormat="1">
      <c r="A142" s="87" t="s">
        <v>562</v>
      </c>
      <c r="B142" s="5">
        <v>15002403</v>
      </c>
      <c r="C142" s="5" t="s">
        <v>565</v>
      </c>
      <c r="D142" s="5" t="s">
        <v>55</v>
      </c>
      <c r="E142" s="5" t="s">
        <v>67</v>
      </c>
      <c r="F142" s="5" t="s">
        <v>346</v>
      </c>
      <c r="G142" s="5" t="s">
        <v>613</v>
      </c>
      <c r="H142" s="6">
        <v>39967</v>
      </c>
      <c r="I142" s="5" t="s">
        <v>489</v>
      </c>
      <c r="J142" s="5" t="s">
        <v>489</v>
      </c>
      <c r="K142" s="5" t="s">
        <v>568</v>
      </c>
      <c r="L142" s="7">
        <v>6</v>
      </c>
      <c r="M142" s="7" t="s">
        <v>287</v>
      </c>
      <c r="N142" s="8">
        <v>6172</v>
      </c>
      <c r="O142" s="9">
        <v>0.02</v>
      </c>
      <c r="P142" s="10">
        <f t="shared" si="27"/>
        <v>123</v>
      </c>
      <c r="Q142" s="9">
        <v>5.0000000000000001E-3</v>
      </c>
      <c r="R142" s="10">
        <f t="shared" si="28"/>
        <v>31</v>
      </c>
      <c r="S142" s="9">
        <f t="shared" si="29"/>
        <v>2.4951393389500972E-2</v>
      </c>
      <c r="T142" s="10">
        <f t="shared" si="30"/>
        <v>154</v>
      </c>
      <c r="U142" s="10">
        <f t="shared" si="31"/>
        <v>6326</v>
      </c>
      <c r="V142" s="11">
        <v>6480.6</v>
      </c>
      <c r="W142" s="12">
        <f t="shared" si="32"/>
        <v>308.60000000000036</v>
      </c>
      <c r="X142" s="13">
        <f t="shared" si="33"/>
        <v>0.05</v>
      </c>
      <c r="Y142" s="14" t="str">
        <f t="shared" si="34"/>
        <v>0.00%-8.40%</v>
      </c>
      <c r="Z142" s="15"/>
      <c r="AA142" s="15"/>
      <c r="AB142" s="15"/>
      <c r="AC142" s="16"/>
      <c r="AD142" s="8">
        <f t="shared" si="35"/>
        <v>0</v>
      </c>
      <c r="AE142" s="17">
        <f t="shared" si="36"/>
        <v>6480.6</v>
      </c>
      <c r="AF142" s="18">
        <f t="shared" si="37"/>
        <v>308.60000000000036</v>
      </c>
      <c r="AG142" s="19">
        <f t="shared" si="38"/>
        <v>5.0000000000000044E-2</v>
      </c>
      <c r="AH142" s="20">
        <v>13.6</v>
      </c>
      <c r="AI142" s="20">
        <v>450</v>
      </c>
      <c r="AJ142" s="20"/>
      <c r="AK142" s="20">
        <v>688</v>
      </c>
      <c r="AL142" s="20">
        <f t="shared" si="39"/>
        <v>94224.16</v>
      </c>
      <c r="AM142" s="7" t="s">
        <v>287</v>
      </c>
      <c r="AN142" s="20"/>
      <c r="AO142" s="21" t="s">
        <v>614</v>
      </c>
      <c r="AP142" s="21"/>
      <c r="AQ142" s="5" t="s">
        <v>615</v>
      </c>
      <c r="AR142" s="5" t="s">
        <v>261</v>
      </c>
      <c r="AS142" s="5" t="s">
        <v>62</v>
      </c>
      <c r="AT142" s="20"/>
      <c r="AU142" s="21"/>
      <c r="AV142" s="21"/>
      <c r="AW142" s="21"/>
    </row>
    <row r="143" spans="1:49" s="55" customFormat="1">
      <c r="A143" s="87" t="s">
        <v>562</v>
      </c>
      <c r="B143" s="5">
        <v>15004160</v>
      </c>
      <c r="C143" s="5" t="s">
        <v>565</v>
      </c>
      <c r="D143" s="5" t="s">
        <v>55</v>
      </c>
      <c r="E143" s="5" t="s">
        <v>67</v>
      </c>
      <c r="F143" s="5" t="s">
        <v>346</v>
      </c>
      <c r="G143" s="5" t="s">
        <v>613</v>
      </c>
      <c r="H143" s="6">
        <v>40422</v>
      </c>
      <c r="I143" s="5" t="s">
        <v>489</v>
      </c>
      <c r="J143" s="5" t="s">
        <v>489</v>
      </c>
      <c r="K143" s="5" t="s">
        <v>568</v>
      </c>
      <c r="L143" s="7">
        <v>6</v>
      </c>
      <c r="M143" s="7" t="s">
        <v>287</v>
      </c>
      <c r="N143" s="8">
        <v>6249</v>
      </c>
      <c r="O143" s="9">
        <v>0.02</v>
      </c>
      <c r="P143" s="10">
        <f t="shared" si="27"/>
        <v>125</v>
      </c>
      <c r="Q143" s="9">
        <v>5.0000000000000001E-3</v>
      </c>
      <c r="R143" s="10">
        <f t="shared" si="28"/>
        <v>31</v>
      </c>
      <c r="S143" s="9">
        <f t="shared" si="29"/>
        <v>2.4963994239078253E-2</v>
      </c>
      <c r="T143" s="10">
        <f t="shared" si="30"/>
        <v>156</v>
      </c>
      <c r="U143" s="10">
        <f t="shared" si="31"/>
        <v>6405</v>
      </c>
      <c r="V143" s="11">
        <v>6249</v>
      </c>
      <c r="W143" s="12">
        <f t="shared" si="32"/>
        <v>0</v>
      </c>
      <c r="X143" s="13">
        <f t="shared" si="33"/>
        <v>0</v>
      </c>
      <c r="Y143" s="14" t="str">
        <f t="shared" si="34"/>
        <v>0.00%-8.40%</v>
      </c>
      <c r="Z143" s="15"/>
      <c r="AA143" s="15"/>
      <c r="AB143" s="15"/>
      <c r="AC143" s="16"/>
      <c r="AD143" s="8">
        <f t="shared" si="35"/>
        <v>0</v>
      </c>
      <c r="AE143" s="17">
        <f t="shared" si="36"/>
        <v>6249</v>
      </c>
      <c r="AF143" s="18">
        <f t="shared" si="37"/>
        <v>0</v>
      </c>
      <c r="AG143" s="19">
        <f t="shared" si="38"/>
        <v>0</v>
      </c>
      <c r="AH143" s="20">
        <v>13.6</v>
      </c>
      <c r="AI143" s="20">
        <v>500</v>
      </c>
      <c r="AJ143" s="20"/>
      <c r="AK143" s="20">
        <v>688</v>
      </c>
      <c r="AL143" s="20">
        <f t="shared" si="39"/>
        <v>91674.4</v>
      </c>
      <c r="AM143" s="7" t="s">
        <v>287</v>
      </c>
      <c r="AN143" s="20" t="s">
        <v>588</v>
      </c>
      <c r="AO143" s="21" t="s">
        <v>626</v>
      </c>
      <c r="AP143" s="21" t="s">
        <v>495</v>
      </c>
      <c r="AQ143" s="5" t="s">
        <v>615</v>
      </c>
      <c r="AR143" s="5" t="s">
        <v>261</v>
      </c>
      <c r="AS143" s="5" t="s">
        <v>62</v>
      </c>
      <c r="AT143" s="20"/>
      <c r="AU143" s="21"/>
      <c r="AV143" s="21"/>
      <c r="AW143" s="21"/>
    </row>
    <row r="144" spans="1:49" s="55" customFormat="1">
      <c r="A144" s="87" t="s">
        <v>562</v>
      </c>
      <c r="B144" s="5">
        <v>15003531</v>
      </c>
      <c r="C144" s="5" t="s">
        <v>565</v>
      </c>
      <c r="D144" s="5" t="s">
        <v>55</v>
      </c>
      <c r="E144" s="5" t="s">
        <v>67</v>
      </c>
      <c r="F144" s="5" t="s">
        <v>346</v>
      </c>
      <c r="G144" s="5" t="s">
        <v>613</v>
      </c>
      <c r="H144" s="6">
        <v>40330</v>
      </c>
      <c r="I144" s="5" t="s">
        <v>489</v>
      </c>
      <c r="J144" s="5" t="s">
        <v>489</v>
      </c>
      <c r="K144" s="5" t="s">
        <v>568</v>
      </c>
      <c r="L144" s="7">
        <v>6</v>
      </c>
      <c r="M144" s="7" t="s">
        <v>287</v>
      </c>
      <c r="N144" s="8">
        <v>6359</v>
      </c>
      <c r="O144" s="9">
        <v>0.02</v>
      </c>
      <c r="P144" s="10">
        <f t="shared" si="27"/>
        <v>127</v>
      </c>
      <c r="Q144" s="9">
        <v>5.0000000000000001E-3</v>
      </c>
      <c r="R144" s="10">
        <f t="shared" si="28"/>
        <v>32</v>
      </c>
      <c r="S144" s="9">
        <f t="shared" si="29"/>
        <v>2.5003931435760341E-2</v>
      </c>
      <c r="T144" s="10">
        <f t="shared" si="30"/>
        <v>159</v>
      </c>
      <c r="U144" s="10">
        <f t="shared" si="31"/>
        <v>6518</v>
      </c>
      <c r="V144" s="11">
        <v>6517.9750000000004</v>
      </c>
      <c r="W144" s="12">
        <f t="shared" si="32"/>
        <v>158.97500000000036</v>
      </c>
      <c r="X144" s="13">
        <f t="shared" si="33"/>
        <v>2.5000000000000001E-2</v>
      </c>
      <c r="Y144" s="14" t="str">
        <f t="shared" si="34"/>
        <v>0.00%-8.40%</v>
      </c>
      <c r="Z144" s="15"/>
      <c r="AA144" s="15"/>
      <c r="AB144" s="15"/>
      <c r="AC144" s="16"/>
      <c r="AD144" s="8">
        <f t="shared" si="35"/>
        <v>0</v>
      </c>
      <c r="AE144" s="17">
        <f t="shared" si="36"/>
        <v>6517.9750000000004</v>
      </c>
      <c r="AF144" s="18">
        <f t="shared" si="37"/>
        <v>158.97500000000036</v>
      </c>
      <c r="AG144" s="19">
        <f t="shared" si="38"/>
        <v>2.5000000000000133E-2</v>
      </c>
      <c r="AH144" s="20">
        <v>13.6</v>
      </c>
      <c r="AI144" s="20">
        <v>500</v>
      </c>
      <c r="AJ144" s="20"/>
      <c r="AK144" s="20">
        <v>688</v>
      </c>
      <c r="AL144" s="20">
        <f t="shared" si="39"/>
        <v>95332.46</v>
      </c>
      <c r="AM144" s="7" t="s">
        <v>287</v>
      </c>
      <c r="AN144" s="20"/>
      <c r="AO144" s="21" t="s">
        <v>614</v>
      </c>
      <c r="AP144" s="21"/>
      <c r="AQ144" s="5" t="s">
        <v>615</v>
      </c>
      <c r="AR144" s="5" t="s">
        <v>261</v>
      </c>
      <c r="AS144" s="5" t="s">
        <v>62</v>
      </c>
      <c r="AT144" s="20"/>
      <c r="AU144" s="21"/>
      <c r="AV144" s="21"/>
      <c r="AW144" s="21"/>
    </row>
    <row r="145" spans="1:49" s="55" customFormat="1">
      <c r="A145" s="87" t="s">
        <v>562</v>
      </c>
      <c r="B145" s="5">
        <v>15002368</v>
      </c>
      <c r="C145" s="5" t="s">
        <v>565</v>
      </c>
      <c r="D145" s="5" t="s">
        <v>55</v>
      </c>
      <c r="E145" s="5" t="s">
        <v>67</v>
      </c>
      <c r="F145" s="5" t="s">
        <v>346</v>
      </c>
      <c r="G145" s="5" t="s">
        <v>613</v>
      </c>
      <c r="H145" s="6">
        <v>39967</v>
      </c>
      <c r="I145" s="5" t="s">
        <v>575</v>
      </c>
      <c r="J145" s="5" t="s">
        <v>627</v>
      </c>
      <c r="K145" s="5" t="s">
        <v>568</v>
      </c>
      <c r="L145" s="7">
        <v>6</v>
      </c>
      <c r="M145" s="7" t="s">
        <v>287</v>
      </c>
      <c r="N145" s="8">
        <v>4748</v>
      </c>
      <c r="O145" s="9">
        <v>0.02</v>
      </c>
      <c r="P145" s="10">
        <f t="shared" si="27"/>
        <v>95</v>
      </c>
      <c r="Q145" s="9">
        <v>5.0000000000000001E-3</v>
      </c>
      <c r="R145" s="10">
        <f t="shared" si="28"/>
        <v>24</v>
      </c>
      <c r="S145" s="9">
        <f t="shared" si="29"/>
        <v>2.5063184498736311E-2</v>
      </c>
      <c r="T145" s="10">
        <f t="shared" si="30"/>
        <v>119</v>
      </c>
      <c r="U145" s="10">
        <f t="shared" si="31"/>
        <v>4867</v>
      </c>
      <c r="V145" s="11">
        <v>4866.7</v>
      </c>
      <c r="W145" s="12">
        <f t="shared" si="32"/>
        <v>118.69999999999982</v>
      </c>
      <c r="X145" s="13">
        <f t="shared" si="33"/>
        <v>2.5000000000000001E-2</v>
      </c>
      <c r="Y145" s="14" t="str">
        <f t="shared" si="34"/>
        <v>0.00%-8.40%</v>
      </c>
      <c r="Z145" s="15"/>
      <c r="AA145" s="15"/>
      <c r="AB145" s="15"/>
      <c r="AC145" s="16"/>
      <c r="AD145" s="8">
        <f t="shared" si="35"/>
        <v>0</v>
      </c>
      <c r="AE145" s="17">
        <f t="shared" si="36"/>
        <v>4866.7</v>
      </c>
      <c r="AF145" s="18">
        <f t="shared" si="37"/>
        <v>118.69999999999982</v>
      </c>
      <c r="AG145" s="19">
        <f t="shared" si="38"/>
        <v>2.4999999999999911E-2</v>
      </c>
      <c r="AH145" s="20">
        <v>13.6</v>
      </c>
      <c r="AI145" s="20">
        <v>450</v>
      </c>
      <c r="AJ145" s="20"/>
      <c r="AK145" s="20">
        <v>688</v>
      </c>
      <c r="AL145" s="20">
        <f t="shared" si="39"/>
        <v>72275.12</v>
      </c>
      <c r="AM145" s="7" t="s">
        <v>287</v>
      </c>
      <c r="AN145" s="20"/>
      <c r="AO145" s="21" t="s">
        <v>614</v>
      </c>
      <c r="AP145" s="21"/>
      <c r="AQ145" s="5" t="s">
        <v>615</v>
      </c>
      <c r="AR145" s="5" t="s">
        <v>261</v>
      </c>
      <c r="AS145" s="5" t="s">
        <v>62</v>
      </c>
      <c r="AT145" s="20"/>
      <c r="AU145" s="21"/>
      <c r="AV145" s="21"/>
      <c r="AW145" s="21"/>
    </row>
    <row r="146" spans="1:49" s="55" customFormat="1">
      <c r="A146" s="87" t="s">
        <v>562</v>
      </c>
      <c r="B146" s="5">
        <v>15012276</v>
      </c>
      <c r="C146" s="5" t="s">
        <v>565</v>
      </c>
      <c r="D146" s="5" t="s">
        <v>55</v>
      </c>
      <c r="E146" s="5" t="s">
        <v>67</v>
      </c>
      <c r="F146" s="5" t="s">
        <v>346</v>
      </c>
      <c r="G146" s="5" t="s">
        <v>613</v>
      </c>
      <c r="H146" s="6">
        <v>41730</v>
      </c>
      <c r="I146" s="5" t="s">
        <v>575</v>
      </c>
      <c r="J146" s="5" t="s">
        <v>627</v>
      </c>
      <c r="K146" s="5" t="s">
        <v>568</v>
      </c>
      <c r="L146" s="7">
        <v>6</v>
      </c>
      <c r="M146" s="7" t="s">
        <v>287</v>
      </c>
      <c r="N146" s="8">
        <v>4575</v>
      </c>
      <c r="O146" s="9">
        <v>0.02</v>
      </c>
      <c r="P146" s="10">
        <f t="shared" si="27"/>
        <v>92</v>
      </c>
      <c r="Q146" s="9">
        <v>5.0000000000000001E-3</v>
      </c>
      <c r="R146" s="10">
        <f t="shared" si="28"/>
        <v>23</v>
      </c>
      <c r="S146" s="9">
        <f t="shared" si="29"/>
        <v>2.5136612021857924E-2</v>
      </c>
      <c r="T146" s="10">
        <f t="shared" si="30"/>
        <v>115</v>
      </c>
      <c r="U146" s="10">
        <f t="shared" si="31"/>
        <v>4690</v>
      </c>
      <c r="V146" s="11">
        <v>4597.875</v>
      </c>
      <c r="W146" s="12">
        <f t="shared" si="32"/>
        <v>22.875</v>
      </c>
      <c r="X146" s="13">
        <f t="shared" si="33"/>
        <v>5.0000000000000001E-3</v>
      </c>
      <c r="Y146" s="14" t="str">
        <f t="shared" si="34"/>
        <v>0.00%-8.40%</v>
      </c>
      <c r="Z146" s="15"/>
      <c r="AA146" s="15"/>
      <c r="AB146" s="15"/>
      <c r="AC146" s="16"/>
      <c r="AD146" s="8">
        <f t="shared" si="35"/>
        <v>0</v>
      </c>
      <c r="AE146" s="17">
        <f t="shared" si="36"/>
        <v>4597.875</v>
      </c>
      <c r="AF146" s="18">
        <f t="shared" si="37"/>
        <v>22.875</v>
      </c>
      <c r="AG146" s="19">
        <f t="shared" si="38"/>
        <v>4.9999999999998934E-3</v>
      </c>
      <c r="AH146" s="20">
        <v>13.6</v>
      </c>
      <c r="AI146" s="20">
        <v>450</v>
      </c>
      <c r="AJ146" s="20"/>
      <c r="AK146" s="20">
        <v>688</v>
      </c>
      <c r="AL146" s="20">
        <f t="shared" si="39"/>
        <v>68619.100000000006</v>
      </c>
      <c r="AM146" s="7" t="s">
        <v>287</v>
      </c>
      <c r="AN146" s="20"/>
      <c r="AO146" s="21" t="s">
        <v>628</v>
      </c>
      <c r="AP146" s="21"/>
      <c r="AQ146" s="5" t="s">
        <v>615</v>
      </c>
      <c r="AR146" s="5" t="s">
        <v>261</v>
      </c>
      <c r="AS146" s="5" t="s">
        <v>62</v>
      </c>
      <c r="AT146" s="20"/>
      <c r="AU146" s="21"/>
      <c r="AV146" s="21"/>
      <c r="AW146" s="21"/>
    </row>
    <row r="147" spans="1:49" s="55" customFormat="1">
      <c r="A147" s="87" t="s">
        <v>562</v>
      </c>
      <c r="B147" s="5">
        <v>15012561</v>
      </c>
      <c r="C147" s="5" t="s">
        <v>565</v>
      </c>
      <c r="D147" s="5" t="s">
        <v>55</v>
      </c>
      <c r="E147" s="5" t="s">
        <v>67</v>
      </c>
      <c r="F147" s="5" t="s">
        <v>346</v>
      </c>
      <c r="G147" s="5" t="s">
        <v>613</v>
      </c>
      <c r="H147" s="6">
        <v>41791</v>
      </c>
      <c r="I147" s="5" t="s">
        <v>575</v>
      </c>
      <c r="J147" s="5" t="s">
        <v>627</v>
      </c>
      <c r="K147" s="5" t="s">
        <v>568</v>
      </c>
      <c r="L147" s="7">
        <v>6</v>
      </c>
      <c r="M147" s="7" t="s">
        <v>287</v>
      </c>
      <c r="N147" s="8">
        <v>4555</v>
      </c>
      <c r="O147" s="9">
        <v>0.02</v>
      </c>
      <c r="P147" s="10">
        <f t="shared" si="27"/>
        <v>91</v>
      </c>
      <c r="Q147" s="9">
        <v>5.0000000000000001E-3</v>
      </c>
      <c r="R147" s="10">
        <f t="shared" si="28"/>
        <v>23</v>
      </c>
      <c r="S147" s="9">
        <f t="shared" si="29"/>
        <v>2.5027442371020857E-2</v>
      </c>
      <c r="T147" s="10">
        <f t="shared" si="30"/>
        <v>114</v>
      </c>
      <c r="U147" s="10">
        <f t="shared" si="31"/>
        <v>4669</v>
      </c>
      <c r="V147" s="11">
        <v>4668.875</v>
      </c>
      <c r="W147" s="12">
        <f t="shared" si="32"/>
        <v>113.875</v>
      </c>
      <c r="X147" s="13">
        <f t="shared" si="33"/>
        <v>2.5000000000000001E-2</v>
      </c>
      <c r="Y147" s="14" t="str">
        <f t="shared" si="34"/>
        <v>0.00%-8.40%</v>
      </c>
      <c r="Z147" s="15"/>
      <c r="AA147" s="15"/>
      <c r="AB147" s="15"/>
      <c r="AC147" s="16"/>
      <c r="AD147" s="8">
        <f t="shared" si="35"/>
        <v>0</v>
      </c>
      <c r="AE147" s="17">
        <f t="shared" si="36"/>
        <v>4668.875</v>
      </c>
      <c r="AF147" s="18">
        <f t="shared" si="37"/>
        <v>113.875</v>
      </c>
      <c r="AG147" s="19">
        <f t="shared" si="38"/>
        <v>2.4999999999999911E-2</v>
      </c>
      <c r="AH147" s="20">
        <v>13.6</v>
      </c>
      <c r="AI147" s="20">
        <v>450</v>
      </c>
      <c r="AJ147" s="20"/>
      <c r="AK147" s="20">
        <v>688</v>
      </c>
      <c r="AL147" s="20">
        <f t="shared" si="39"/>
        <v>69584.7</v>
      </c>
      <c r="AM147" s="7" t="s">
        <v>287</v>
      </c>
      <c r="AN147" s="20"/>
      <c r="AO147" s="21" t="s">
        <v>614</v>
      </c>
      <c r="AP147" s="21"/>
      <c r="AQ147" s="5" t="s">
        <v>615</v>
      </c>
      <c r="AR147" s="5" t="s">
        <v>261</v>
      </c>
      <c r="AS147" s="5" t="s">
        <v>62</v>
      </c>
      <c r="AT147" s="20"/>
      <c r="AU147" s="21"/>
      <c r="AV147" s="21"/>
      <c r="AW147" s="21"/>
    </row>
    <row r="148" spans="1:49" s="55" customFormat="1">
      <c r="A148" s="87" t="s">
        <v>562</v>
      </c>
      <c r="B148" s="5">
        <v>15021702</v>
      </c>
      <c r="C148" s="5" t="s">
        <v>565</v>
      </c>
      <c r="D148" s="5" t="s">
        <v>55</v>
      </c>
      <c r="E148" s="5" t="s">
        <v>67</v>
      </c>
      <c r="F148" s="5" t="s">
        <v>346</v>
      </c>
      <c r="G148" s="5" t="s">
        <v>613</v>
      </c>
      <c r="H148" s="6">
        <v>44621</v>
      </c>
      <c r="I148" s="5" t="s">
        <v>575</v>
      </c>
      <c r="J148" s="5" t="s">
        <v>627</v>
      </c>
      <c r="K148" s="5" t="s">
        <v>568</v>
      </c>
      <c r="L148" s="7">
        <v>6</v>
      </c>
      <c r="M148" s="7" t="s">
        <v>287</v>
      </c>
      <c r="N148" s="8">
        <v>4590</v>
      </c>
      <c r="O148" s="9">
        <v>0.02</v>
      </c>
      <c r="P148" s="10">
        <f t="shared" si="27"/>
        <v>92</v>
      </c>
      <c r="Q148" s="9">
        <v>5.0000000000000001E-3</v>
      </c>
      <c r="R148" s="10">
        <f t="shared" si="28"/>
        <v>23</v>
      </c>
      <c r="S148" s="9">
        <f t="shared" si="29"/>
        <v>2.5054466230936819E-2</v>
      </c>
      <c r="T148" s="10">
        <f t="shared" si="30"/>
        <v>115</v>
      </c>
      <c r="U148" s="10">
        <f t="shared" si="31"/>
        <v>4705</v>
      </c>
      <c r="V148" s="11">
        <v>4612.95</v>
      </c>
      <c r="W148" s="12">
        <f t="shared" si="32"/>
        <v>22.949999999999818</v>
      </c>
      <c r="X148" s="13">
        <f t="shared" si="33"/>
        <v>5.0000000000000001E-3</v>
      </c>
      <c r="Y148" s="14" t="str">
        <f t="shared" si="34"/>
        <v>0.00%-8.40%</v>
      </c>
      <c r="Z148" s="15"/>
      <c r="AA148" s="15"/>
      <c r="AB148" s="15"/>
      <c r="AC148" s="16"/>
      <c r="AD148" s="8">
        <f t="shared" si="35"/>
        <v>0</v>
      </c>
      <c r="AE148" s="17">
        <f t="shared" si="36"/>
        <v>4612.95</v>
      </c>
      <c r="AF148" s="18">
        <f t="shared" si="37"/>
        <v>22.949999999999818</v>
      </c>
      <c r="AG148" s="19">
        <f t="shared" si="38"/>
        <v>4.9999999999998934E-3</v>
      </c>
      <c r="AH148" s="20">
        <v>13.6</v>
      </c>
      <c r="AI148" s="20">
        <v>450</v>
      </c>
      <c r="AJ148" s="20"/>
      <c r="AK148" s="20">
        <v>688</v>
      </c>
      <c r="AL148" s="20">
        <f t="shared" si="39"/>
        <v>68824.12</v>
      </c>
      <c r="AM148" s="7" t="s">
        <v>287</v>
      </c>
      <c r="AN148" s="20"/>
      <c r="AO148" s="21" t="s">
        <v>628</v>
      </c>
      <c r="AP148" s="21"/>
      <c r="AQ148" s="5" t="s">
        <v>615</v>
      </c>
      <c r="AR148" s="5" t="s">
        <v>261</v>
      </c>
      <c r="AS148" s="5" t="s">
        <v>62</v>
      </c>
      <c r="AT148" s="20"/>
      <c r="AU148" s="21"/>
      <c r="AV148" s="21"/>
      <c r="AW148" s="21"/>
    </row>
    <row r="149" spans="1:49" s="55" customFormat="1">
      <c r="A149" s="87" t="s">
        <v>562</v>
      </c>
      <c r="B149" s="5">
        <v>15015824</v>
      </c>
      <c r="C149" s="5" t="s">
        <v>565</v>
      </c>
      <c r="D149" s="5" t="s">
        <v>55</v>
      </c>
      <c r="E149" s="5" t="s">
        <v>67</v>
      </c>
      <c r="F149" s="5" t="s">
        <v>346</v>
      </c>
      <c r="G149" s="5" t="s">
        <v>613</v>
      </c>
      <c r="H149" s="6">
        <v>42736</v>
      </c>
      <c r="I149" s="5" t="s">
        <v>575</v>
      </c>
      <c r="J149" s="5" t="s">
        <v>627</v>
      </c>
      <c r="K149" s="5" t="s">
        <v>568</v>
      </c>
      <c r="L149" s="7">
        <v>6</v>
      </c>
      <c r="M149" s="7" t="s">
        <v>287</v>
      </c>
      <c r="N149" s="8">
        <v>4954</v>
      </c>
      <c r="O149" s="9">
        <v>0.02</v>
      </c>
      <c r="P149" s="10">
        <f t="shared" si="27"/>
        <v>99</v>
      </c>
      <c r="Q149" s="9">
        <v>5.0000000000000001E-3</v>
      </c>
      <c r="R149" s="10">
        <f t="shared" si="28"/>
        <v>25</v>
      </c>
      <c r="S149" s="9">
        <f t="shared" si="29"/>
        <v>2.5030278562777553E-2</v>
      </c>
      <c r="T149" s="10">
        <f t="shared" si="30"/>
        <v>124</v>
      </c>
      <c r="U149" s="10">
        <f t="shared" si="31"/>
        <v>5078</v>
      </c>
      <c r="V149" s="11">
        <v>5077.8500000000004</v>
      </c>
      <c r="W149" s="12">
        <f t="shared" si="32"/>
        <v>123.85000000000036</v>
      </c>
      <c r="X149" s="13">
        <f t="shared" si="33"/>
        <v>2.5000000000000001E-2</v>
      </c>
      <c r="Y149" s="14" t="str">
        <f t="shared" si="34"/>
        <v>0.00%-8.40%</v>
      </c>
      <c r="Z149" s="15"/>
      <c r="AA149" s="15"/>
      <c r="AB149" s="15"/>
      <c r="AC149" s="16"/>
      <c r="AD149" s="8">
        <f t="shared" si="35"/>
        <v>0</v>
      </c>
      <c r="AE149" s="17">
        <f t="shared" si="36"/>
        <v>5077.8500000000004</v>
      </c>
      <c r="AF149" s="18">
        <f t="shared" si="37"/>
        <v>123.85000000000036</v>
      </c>
      <c r="AG149" s="19">
        <f t="shared" si="38"/>
        <v>2.5000000000000133E-2</v>
      </c>
      <c r="AH149" s="20">
        <v>13.6</v>
      </c>
      <c r="AI149" s="20">
        <v>450</v>
      </c>
      <c r="AJ149" s="20"/>
      <c r="AK149" s="20">
        <v>688</v>
      </c>
      <c r="AL149" s="20">
        <f t="shared" si="39"/>
        <v>75146.760000000009</v>
      </c>
      <c r="AM149" s="7" t="s">
        <v>287</v>
      </c>
      <c r="AN149" s="20"/>
      <c r="AO149" s="21" t="s">
        <v>614</v>
      </c>
      <c r="AP149" s="21"/>
      <c r="AQ149" s="5" t="s">
        <v>615</v>
      </c>
      <c r="AR149" s="5" t="s">
        <v>261</v>
      </c>
      <c r="AS149" s="5" t="s">
        <v>62</v>
      </c>
      <c r="AT149" s="20"/>
      <c r="AU149" s="21"/>
      <c r="AV149" s="21"/>
      <c r="AW149" s="21"/>
    </row>
    <row r="150" spans="1:49" s="55" customFormat="1">
      <c r="A150" s="87" t="s">
        <v>562</v>
      </c>
      <c r="B150" s="5">
        <v>15018459</v>
      </c>
      <c r="C150" s="5" t="s">
        <v>565</v>
      </c>
      <c r="D150" s="5" t="s">
        <v>55</v>
      </c>
      <c r="E150" s="5" t="s">
        <v>67</v>
      </c>
      <c r="F150" s="5" t="s">
        <v>346</v>
      </c>
      <c r="G150" s="5" t="s">
        <v>613</v>
      </c>
      <c r="H150" s="6">
        <v>43221</v>
      </c>
      <c r="I150" s="5" t="s">
        <v>575</v>
      </c>
      <c r="J150" s="5" t="s">
        <v>627</v>
      </c>
      <c r="K150" s="5" t="s">
        <v>568</v>
      </c>
      <c r="L150" s="7">
        <v>6</v>
      </c>
      <c r="M150" s="7" t="s">
        <v>287</v>
      </c>
      <c r="N150" s="8">
        <v>4646</v>
      </c>
      <c r="O150" s="9">
        <v>0.02</v>
      </c>
      <c r="P150" s="10">
        <f t="shared" si="27"/>
        <v>93</v>
      </c>
      <c r="Q150" s="9">
        <v>5.0000000000000001E-3</v>
      </c>
      <c r="R150" s="10">
        <f t="shared" si="28"/>
        <v>23</v>
      </c>
      <c r="S150" s="9">
        <f t="shared" si="29"/>
        <v>2.496771416272062E-2</v>
      </c>
      <c r="T150" s="10">
        <f t="shared" si="30"/>
        <v>116</v>
      </c>
      <c r="U150" s="10">
        <f t="shared" si="31"/>
        <v>4762</v>
      </c>
      <c r="V150" s="11">
        <v>4646</v>
      </c>
      <c r="W150" s="12">
        <f t="shared" si="32"/>
        <v>0</v>
      </c>
      <c r="X150" s="13">
        <f t="shared" si="33"/>
        <v>0</v>
      </c>
      <c r="Y150" s="14" t="str">
        <f t="shared" si="34"/>
        <v>0.00%-8.40%</v>
      </c>
      <c r="Z150" s="15"/>
      <c r="AA150" s="15"/>
      <c r="AB150" s="15"/>
      <c r="AC150" s="16"/>
      <c r="AD150" s="8">
        <f t="shared" si="35"/>
        <v>0</v>
      </c>
      <c r="AE150" s="17">
        <f t="shared" si="36"/>
        <v>4646</v>
      </c>
      <c r="AF150" s="18">
        <f t="shared" si="37"/>
        <v>0</v>
      </c>
      <c r="AG150" s="19">
        <f t="shared" si="38"/>
        <v>0</v>
      </c>
      <c r="AH150" s="20">
        <v>13.6</v>
      </c>
      <c r="AI150" s="20">
        <v>450</v>
      </c>
      <c r="AJ150" s="20"/>
      <c r="AK150" s="20">
        <v>688</v>
      </c>
      <c r="AL150" s="20">
        <f t="shared" si="39"/>
        <v>69273.600000000006</v>
      </c>
      <c r="AM150" s="7" t="s">
        <v>287</v>
      </c>
      <c r="AN150" s="20"/>
      <c r="AO150" s="21" t="s">
        <v>126</v>
      </c>
      <c r="AP150" s="21" t="s">
        <v>126</v>
      </c>
      <c r="AQ150" s="5" t="s">
        <v>615</v>
      </c>
      <c r="AR150" s="5" t="s">
        <v>261</v>
      </c>
      <c r="AS150" s="5" t="s">
        <v>62</v>
      </c>
      <c r="AT150" s="20"/>
      <c r="AU150" s="21"/>
      <c r="AV150" s="21"/>
      <c r="AW150" s="21"/>
    </row>
    <row r="151" spans="1:49" s="55" customFormat="1">
      <c r="A151" s="87" t="s">
        <v>562</v>
      </c>
      <c r="B151" s="5">
        <v>15018023</v>
      </c>
      <c r="C151" s="5" t="s">
        <v>565</v>
      </c>
      <c r="D151" s="5" t="s">
        <v>55</v>
      </c>
      <c r="E151" s="5" t="s">
        <v>67</v>
      </c>
      <c r="F151" s="5" t="s">
        <v>346</v>
      </c>
      <c r="G151" s="5" t="s">
        <v>613</v>
      </c>
      <c r="H151" s="6">
        <v>43132</v>
      </c>
      <c r="I151" s="5" t="s">
        <v>575</v>
      </c>
      <c r="J151" s="5" t="s">
        <v>627</v>
      </c>
      <c r="K151" s="5" t="s">
        <v>568</v>
      </c>
      <c r="L151" s="7">
        <v>6</v>
      </c>
      <c r="M151" s="7" t="s">
        <v>287</v>
      </c>
      <c r="N151" s="8">
        <v>5158</v>
      </c>
      <c r="O151" s="9">
        <v>0.02</v>
      </c>
      <c r="P151" s="10">
        <f t="shared" si="27"/>
        <v>103</v>
      </c>
      <c r="Q151" s="9">
        <v>5.0000000000000001E-3</v>
      </c>
      <c r="R151" s="10">
        <f t="shared" si="28"/>
        <v>26</v>
      </c>
      <c r="S151" s="9">
        <f t="shared" si="29"/>
        <v>2.5009693679720821E-2</v>
      </c>
      <c r="T151" s="10">
        <f t="shared" si="30"/>
        <v>129</v>
      </c>
      <c r="U151" s="10">
        <f t="shared" si="31"/>
        <v>5287</v>
      </c>
      <c r="V151" s="11">
        <v>5519.06</v>
      </c>
      <c r="W151" s="12">
        <f t="shared" si="32"/>
        <v>361.0600000000004</v>
      </c>
      <c r="X151" s="13">
        <f t="shared" si="33"/>
        <v>7.0000000000000007E-2</v>
      </c>
      <c r="Y151" s="14" t="str">
        <f t="shared" si="34"/>
        <v>0.00%-8.40%</v>
      </c>
      <c r="Z151" s="15"/>
      <c r="AA151" s="15"/>
      <c r="AB151" s="15"/>
      <c r="AC151" s="16"/>
      <c r="AD151" s="8">
        <f t="shared" si="35"/>
        <v>0</v>
      </c>
      <c r="AE151" s="17">
        <f t="shared" si="36"/>
        <v>5519.06</v>
      </c>
      <c r="AF151" s="18">
        <f t="shared" si="37"/>
        <v>361.0600000000004</v>
      </c>
      <c r="AG151" s="19">
        <f t="shared" si="38"/>
        <v>7.0000000000000062E-2</v>
      </c>
      <c r="AH151" s="20">
        <v>13.6</v>
      </c>
      <c r="AI151" s="20">
        <v>500</v>
      </c>
      <c r="AJ151" s="20"/>
      <c r="AK151" s="20">
        <v>688</v>
      </c>
      <c r="AL151" s="20">
        <f t="shared" si="39"/>
        <v>81747.216</v>
      </c>
      <c r="AM151" s="7" t="s">
        <v>287</v>
      </c>
      <c r="AN151" s="20"/>
      <c r="AO151" s="21" t="s">
        <v>614</v>
      </c>
      <c r="AP151" s="21"/>
      <c r="AQ151" s="5" t="s">
        <v>615</v>
      </c>
      <c r="AR151" s="5" t="s">
        <v>261</v>
      </c>
      <c r="AS151" s="5" t="s">
        <v>62</v>
      </c>
      <c r="AT151" s="20"/>
      <c r="AU151" s="21"/>
      <c r="AV151" s="21"/>
      <c r="AW151" s="21"/>
    </row>
    <row r="152" spans="1:49" s="55" customFormat="1">
      <c r="A152" s="87" t="s">
        <v>562</v>
      </c>
      <c r="B152" s="5">
        <v>15012615</v>
      </c>
      <c r="C152" s="5" t="s">
        <v>565</v>
      </c>
      <c r="D152" s="5" t="s">
        <v>55</v>
      </c>
      <c r="E152" s="5" t="s">
        <v>67</v>
      </c>
      <c r="F152" s="5" t="s">
        <v>346</v>
      </c>
      <c r="G152" s="5" t="s">
        <v>613</v>
      </c>
      <c r="H152" s="6">
        <v>41760</v>
      </c>
      <c r="I152" s="5" t="s">
        <v>575</v>
      </c>
      <c r="J152" s="5" t="s">
        <v>627</v>
      </c>
      <c r="K152" s="5" t="s">
        <v>568</v>
      </c>
      <c r="L152" s="7">
        <v>6</v>
      </c>
      <c r="M152" s="7" t="s">
        <v>287</v>
      </c>
      <c r="N152" s="8">
        <v>4913</v>
      </c>
      <c r="O152" s="9">
        <v>0.02</v>
      </c>
      <c r="P152" s="10">
        <f t="shared" si="27"/>
        <v>98</v>
      </c>
      <c r="Q152" s="9">
        <v>5.0000000000000001E-3</v>
      </c>
      <c r="R152" s="10">
        <f t="shared" si="28"/>
        <v>25</v>
      </c>
      <c r="S152" s="9">
        <f t="shared" si="29"/>
        <v>2.5035619784245879E-2</v>
      </c>
      <c r="T152" s="10">
        <f t="shared" si="30"/>
        <v>123</v>
      </c>
      <c r="U152" s="10">
        <f t="shared" si="31"/>
        <v>5036</v>
      </c>
      <c r="V152" s="11">
        <v>5035.8249999999998</v>
      </c>
      <c r="W152" s="12">
        <f t="shared" si="32"/>
        <v>122.82499999999982</v>
      </c>
      <c r="X152" s="13">
        <f t="shared" si="33"/>
        <v>2.5000000000000001E-2</v>
      </c>
      <c r="Y152" s="14" t="str">
        <f t="shared" si="34"/>
        <v>0.00%-8.40%</v>
      </c>
      <c r="Z152" s="15"/>
      <c r="AA152" s="15"/>
      <c r="AB152" s="15"/>
      <c r="AC152" s="16"/>
      <c r="AD152" s="8">
        <f t="shared" si="35"/>
        <v>0</v>
      </c>
      <c r="AE152" s="17">
        <f t="shared" si="36"/>
        <v>5035.8249999999998</v>
      </c>
      <c r="AF152" s="18">
        <f t="shared" si="37"/>
        <v>122.82499999999982</v>
      </c>
      <c r="AG152" s="19">
        <f t="shared" si="38"/>
        <v>2.4999999999999911E-2</v>
      </c>
      <c r="AH152" s="20">
        <v>13.6</v>
      </c>
      <c r="AI152" s="20">
        <v>450</v>
      </c>
      <c r="AJ152" s="20"/>
      <c r="AK152" s="20">
        <v>688</v>
      </c>
      <c r="AL152" s="20">
        <f t="shared" si="39"/>
        <v>74575.22</v>
      </c>
      <c r="AM152" s="7" t="s">
        <v>287</v>
      </c>
      <c r="AN152" s="20"/>
      <c r="AO152" s="21" t="s">
        <v>614</v>
      </c>
      <c r="AP152" s="21"/>
      <c r="AQ152" s="5" t="s">
        <v>615</v>
      </c>
      <c r="AR152" s="5" t="s">
        <v>261</v>
      </c>
      <c r="AS152" s="5" t="s">
        <v>62</v>
      </c>
      <c r="AT152" s="20"/>
      <c r="AU152" s="21"/>
      <c r="AV152" s="21"/>
      <c r="AW152" s="21"/>
    </row>
    <row r="153" spans="1:49" s="55" customFormat="1">
      <c r="A153" s="87" t="s">
        <v>562</v>
      </c>
      <c r="B153" s="5">
        <v>15016875</v>
      </c>
      <c r="C153" s="5" t="s">
        <v>565</v>
      </c>
      <c r="D153" s="5" t="s">
        <v>55</v>
      </c>
      <c r="E153" s="5" t="s">
        <v>67</v>
      </c>
      <c r="F153" s="5" t="s">
        <v>346</v>
      </c>
      <c r="G153" s="5" t="s">
        <v>613</v>
      </c>
      <c r="H153" s="6">
        <v>43040</v>
      </c>
      <c r="I153" s="5" t="s">
        <v>575</v>
      </c>
      <c r="J153" s="5" t="s">
        <v>627</v>
      </c>
      <c r="K153" s="5" t="s">
        <v>568</v>
      </c>
      <c r="L153" s="7">
        <v>6</v>
      </c>
      <c r="M153" s="7" t="s">
        <v>287</v>
      </c>
      <c r="N153" s="8">
        <v>4524</v>
      </c>
      <c r="O153" s="9">
        <v>0.02</v>
      </c>
      <c r="P153" s="10">
        <f t="shared" si="27"/>
        <v>90</v>
      </c>
      <c r="Q153" s="9">
        <v>5.0000000000000001E-3</v>
      </c>
      <c r="R153" s="10">
        <f t="shared" si="28"/>
        <v>23</v>
      </c>
      <c r="S153" s="9">
        <f t="shared" si="29"/>
        <v>2.4977895667550841E-2</v>
      </c>
      <c r="T153" s="10">
        <f t="shared" si="30"/>
        <v>113</v>
      </c>
      <c r="U153" s="10">
        <f t="shared" si="31"/>
        <v>4637</v>
      </c>
      <c r="V153" s="11">
        <v>4524</v>
      </c>
      <c r="W153" s="12">
        <f t="shared" si="32"/>
        <v>0</v>
      </c>
      <c r="X153" s="13">
        <f t="shared" si="33"/>
        <v>0</v>
      </c>
      <c r="Y153" s="14" t="str">
        <f t="shared" si="34"/>
        <v>0.00%-8.40%</v>
      </c>
      <c r="Z153" s="15"/>
      <c r="AA153" s="15"/>
      <c r="AB153" s="15"/>
      <c r="AC153" s="16"/>
      <c r="AD153" s="8">
        <f t="shared" si="35"/>
        <v>0</v>
      </c>
      <c r="AE153" s="17">
        <f t="shared" si="36"/>
        <v>4524</v>
      </c>
      <c r="AF153" s="18">
        <f t="shared" si="37"/>
        <v>0</v>
      </c>
      <c r="AG153" s="19">
        <f t="shared" si="38"/>
        <v>0</v>
      </c>
      <c r="AH153" s="20">
        <v>13.6</v>
      </c>
      <c r="AI153" s="20">
        <v>450</v>
      </c>
      <c r="AJ153" s="20"/>
      <c r="AK153" s="20">
        <v>688</v>
      </c>
      <c r="AL153" s="20">
        <f t="shared" si="39"/>
        <v>67614.399999999994</v>
      </c>
      <c r="AM153" s="7" t="s">
        <v>287</v>
      </c>
      <c r="AN153" s="20" t="s">
        <v>588</v>
      </c>
      <c r="AO153" s="21" t="s">
        <v>626</v>
      </c>
      <c r="AP153" s="21" t="s">
        <v>495</v>
      </c>
      <c r="AQ153" s="5" t="s">
        <v>615</v>
      </c>
      <c r="AR153" s="5" t="s">
        <v>261</v>
      </c>
      <c r="AS153" s="5" t="s">
        <v>62</v>
      </c>
      <c r="AT153" s="20"/>
      <c r="AU153" s="21"/>
      <c r="AV153" s="21"/>
      <c r="AW153" s="21"/>
    </row>
    <row r="154" spans="1:49" s="55" customFormat="1">
      <c r="A154" s="87" t="s">
        <v>562</v>
      </c>
      <c r="B154" s="5">
        <v>15009109</v>
      </c>
      <c r="C154" s="5" t="s">
        <v>565</v>
      </c>
      <c r="D154" s="5" t="s">
        <v>55</v>
      </c>
      <c r="E154" s="5" t="s">
        <v>67</v>
      </c>
      <c r="F154" s="5" t="s">
        <v>346</v>
      </c>
      <c r="G154" s="5" t="s">
        <v>613</v>
      </c>
      <c r="H154" s="6">
        <v>44136</v>
      </c>
      <c r="I154" s="5" t="s">
        <v>575</v>
      </c>
      <c r="J154" s="5" t="s">
        <v>627</v>
      </c>
      <c r="K154" s="5" t="s">
        <v>568</v>
      </c>
      <c r="L154" s="7">
        <v>6</v>
      </c>
      <c r="M154" s="7" t="s">
        <v>287</v>
      </c>
      <c r="N154" s="8">
        <v>4894</v>
      </c>
      <c r="O154" s="9">
        <v>0.02</v>
      </c>
      <c r="P154" s="10">
        <f t="shared" si="27"/>
        <v>98</v>
      </c>
      <c r="Q154" s="9">
        <v>5.0000000000000001E-3</v>
      </c>
      <c r="R154" s="10">
        <f t="shared" si="28"/>
        <v>24</v>
      </c>
      <c r="S154" s="9">
        <f t="shared" si="29"/>
        <v>2.4928483857785042E-2</v>
      </c>
      <c r="T154" s="10">
        <f t="shared" si="30"/>
        <v>122</v>
      </c>
      <c r="U154" s="10">
        <f t="shared" si="31"/>
        <v>5016</v>
      </c>
      <c r="V154" s="11">
        <v>5016.3500000000004</v>
      </c>
      <c r="W154" s="12">
        <f t="shared" si="32"/>
        <v>122.35000000000036</v>
      </c>
      <c r="X154" s="13">
        <f t="shared" si="33"/>
        <v>2.5000000000000001E-2</v>
      </c>
      <c r="Y154" s="14" t="str">
        <f t="shared" si="34"/>
        <v>0.00%-8.40%</v>
      </c>
      <c r="Z154" s="15"/>
      <c r="AA154" s="15"/>
      <c r="AB154" s="15"/>
      <c r="AC154" s="16"/>
      <c r="AD154" s="8">
        <f t="shared" si="35"/>
        <v>0</v>
      </c>
      <c r="AE154" s="17">
        <f t="shared" si="36"/>
        <v>5016.3500000000004</v>
      </c>
      <c r="AF154" s="18">
        <f t="shared" si="37"/>
        <v>122.35000000000036</v>
      </c>
      <c r="AG154" s="19">
        <f t="shared" si="38"/>
        <v>2.5000000000000133E-2</v>
      </c>
      <c r="AH154" s="20">
        <v>13.6</v>
      </c>
      <c r="AI154" s="20">
        <v>450</v>
      </c>
      <c r="AJ154" s="20"/>
      <c r="AK154" s="20">
        <v>688</v>
      </c>
      <c r="AL154" s="20">
        <f t="shared" si="39"/>
        <v>74310.36</v>
      </c>
      <c r="AM154" s="7" t="s">
        <v>287</v>
      </c>
      <c r="AN154" s="20"/>
      <c r="AO154" s="21" t="s">
        <v>614</v>
      </c>
      <c r="AP154" s="21"/>
      <c r="AQ154" s="5" t="s">
        <v>615</v>
      </c>
      <c r="AR154" s="5" t="s">
        <v>261</v>
      </c>
      <c r="AS154" s="5" t="s">
        <v>62</v>
      </c>
      <c r="AT154" s="20"/>
      <c r="AU154" s="21"/>
      <c r="AV154" s="21"/>
      <c r="AW154" s="21"/>
    </row>
    <row r="155" spans="1:49" s="55" customFormat="1">
      <c r="A155" s="87" t="s">
        <v>562</v>
      </c>
      <c r="B155" s="5">
        <v>15003302</v>
      </c>
      <c r="C155" s="5" t="s">
        <v>565</v>
      </c>
      <c r="D155" s="5" t="s">
        <v>55</v>
      </c>
      <c r="E155" s="5" t="s">
        <v>67</v>
      </c>
      <c r="F155" s="5" t="s">
        <v>346</v>
      </c>
      <c r="G155" s="5" t="s">
        <v>613</v>
      </c>
      <c r="H155" s="6">
        <v>40269</v>
      </c>
      <c r="I155" s="5" t="s">
        <v>575</v>
      </c>
      <c r="J155" s="5" t="s">
        <v>627</v>
      </c>
      <c r="K155" s="5" t="s">
        <v>568</v>
      </c>
      <c r="L155" s="7">
        <v>6</v>
      </c>
      <c r="M155" s="7" t="s">
        <v>287</v>
      </c>
      <c r="N155" s="8">
        <v>4847</v>
      </c>
      <c r="O155" s="9">
        <v>0.02</v>
      </c>
      <c r="P155" s="10">
        <f t="shared" si="27"/>
        <v>97</v>
      </c>
      <c r="Q155" s="9">
        <v>5.0000000000000001E-3</v>
      </c>
      <c r="R155" s="10">
        <f t="shared" si="28"/>
        <v>24</v>
      </c>
      <c r="S155" s="9">
        <f t="shared" si="29"/>
        <v>2.4963895192902825E-2</v>
      </c>
      <c r="T155" s="10">
        <f t="shared" si="30"/>
        <v>121</v>
      </c>
      <c r="U155" s="10">
        <f t="shared" si="31"/>
        <v>4968</v>
      </c>
      <c r="V155" s="11">
        <v>4968.1750000000002</v>
      </c>
      <c r="W155" s="12">
        <f t="shared" si="32"/>
        <v>121.17500000000018</v>
      </c>
      <c r="X155" s="13">
        <f t="shared" si="33"/>
        <v>2.5000000000000001E-2</v>
      </c>
      <c r="Y155" s="14" t="str">
        <f t="shared" si="34"/>
        <v>0.00%-8.40%</v>
      </c>
      <c r="Z155" s="15"/>
      <c r="AA155" s="15"/>
      <c r="AB155" s="15"/>
      <c r="AC155" s="16"/>
      <c r="AD155" s="8">
        <f t="shared" si="35"/>
        <v>0</v>
      </c>
      <c r="AE155" s="17">
        <f t="shared" si="36"/>
        <v>4968.1750000000002</v>
      </c>
      <c r="AF155" s="18">
        <f t="shared" si="37"/>
        <v>121.17500000000018</v>
      </c>
      <c r="AG155" s="19">
        <f t="shared" si="38"/>
        <v>2.5000000000000133E-2</v>
      </c>
      <c r="AH155" s="20">
        <v>13.6</v>
      </c>
      <c r="AI155" s="20">
        <v>450</v>
      </c>
      <c r="AJ155" s="20"/>
      <c r="AK155" s="20">
        <v>688</v>
      </c>
      <c r="AL155" s="20">
        <f t="shared" si="39"/>
        <v>73655.180000000008</v>
      </c>
      <c r="AM155" s="7" t="s">
        <v>287</v>
      </c>
      <c r="AN155" s="20"/>
      <c r="AO155" s="21" t="s">
        <v>614</v>
      </c>
      <c r="AP155" s="21"/>
      <c r="AQ155" s="5" t="s">
        <v>615</v>
      </c>
      <c r="AR155" s="5" t="s">
        <v>261</v>
      </c>
      <c r="AS155" s="5" t="s">
        <v>62</v>
      </c>
      <c r="AT155" s="20"/>
      <c r="AU155" s="21"/>
      <c r="AV155" s="21"/>
      <c r="AW155" s="21"/>
    </row>
    <row r="156" spans="1:49" s="55" customFormat="1">
      <c r="A156" s="87" t="s">
        <v>562</v>
      </c>
      <c r="B156" s="5">
        <v>15018671</v>
      </c>
      <c r="C156" s="5" t="s">
        <v>565</v>
      </c>
      <c r="D156" s="5" t="s">
        <v>55</v>
      </c>
      <c r="E156" s="5" t="s">
        <v>67</v>
      </c>
      <c r="F156" s="5" t="s">
        <v>346</v>
      </c>
      <c r="G156" s="5" t="s">
        <v>613</v>
      </c>
      <c r="H156" s="6">
        <v>43282</v>
      </c>
      <c r="I156" s="5" t="s">
        <v>575</v>
      </c>
      <c r="J156" s="5" t="s">
        <v>627</v>
      </c>
      <c r="K156" s="5" t="s">
        <v>568</v>
      </c>
      <c r="L156" s="7">
        <v>6</v>
      </c>
      <c r="M156" s="7" t="s">
        <v>287</v>
      </c>
      <c r="N156" s="8">
        <v>4591</v>
      </c>
      <c r="O156" s="9">
        <v>0.02</v>
      </c>
      <c r="P156" s="10">
        <f t="shared" si="27"/>
        <v>92</v>
      </c>
      <c r="Q156" s="9">
        <v>5.0000000000000001E-3</v>
      </c>
      <c r="R156" s="10">
        <f t="shared" si="28"/>
        <v>23</v>
      </c>
      <c r="S156" s="9">
        <f t="shared" si="29"/>
        <v>2.5049008930516228E-2</v>
      </c>
      <c r="T156" s="10">
        <f t="shared" si="30"/>
        <v>115</v>
      </c>
      <c r="U156" s="10">
        <f t="shared" si="31"/>
        <v>4706</v>
      </c>
      <c r="V156" s="11">
        <v>4591</v>
      </c>
      <c r="W156" s="12">
        <f t="shared" si="32"/>
        <v>0</v>
      </c>
      <c r="X156" s="13">
        <f t="shared" si="33"/>
        <v>0</v>
      </c>
      <c r="Y156" s="14" t="str">
        <f t="shared" si="34"/>
        <v>0.00%-8.40%</v>
      </c>
      <c r="Z156" s="15"/>
      <c r="AA156" s="15"/>
      <c r="AB156" s="15"/>
      <c r="AC156" s="16"/>
      <c r="AD156" s="8">
        <f t="shared" si="35"/>
        <v>0</v>
      </c>
      <c r="AE156" s="17">
        <f t="shared" si="36"/>
        <v>4591</v>
      </c>
      <c r="AF156" s="18">
        <f t="shared" si="37"/>
        <v>0</v>
      </c>
      <c r="AG156" s="19">
        <f t="shared" si="38"/>
        <v>0</v>
      </c>
      <c r="AH156" s="20">
        <v>13.6</v>
      </c>
      <c r="AI156" s="20">
        <v>450</v>
      </c>
      <c r="AJ156" s="20"/>
      <c r="AK156" s="20">
        <v>688</v>
      </c>
      <c r="AL156" s="20">
        <f t="shared" si="39"/>
        <v>68525.600000000006</v>
      </c>
      <c r="AM156" s="7" t="s">
        <v>287</v>
      </c>
      <c r="AN156" s="20" t="s">
        <v>588</v>
      </c>
      <c r="AO156" s="21" t="s">
        <v>626</v>
      </c>
      <c r="AP156" s="21" t="s">
        <v>495</v>
      </c>
      <c r="AQ156" s="5" t="s">
        <v>615</v>
      </c>
      <c r="AR156" s="5" t="s">
        <v>261</v>
      </c>
      <c r="AS156" s="5" t="s">
        <v>62</v>
      </c>
      <c r="AT156" s="20"/>
      <c r="AU156" s="21"/>
      <c r="AV156" s="21"/>
      <c r="AW156" s="21"/>
    </row>
    <row r="157" spans="1:49" s="55" customFormat="1">
      <c r="A157" s="87" t="s">
        <v>562</v>
      </c>
      <c r="B157" s="5">
        <v>15009086</v>
      </c>
      <c r="C157" s="5" t="s">
        <v>565</v>
      </c>
      <c r="D157" s="5" t="s">
        <v>55</v>
      </c>
      <c r="E157" s="5" t="s">
        <v>67</v>
      </c>
      <c r="F157" s="5" t="s">
        <v>346</v>
      </c>
      <c r="G157" s="5" t="s">
        <v>613</v>
      </c>
      <c r="H157" s="6">
        <v>41426</v>
      </c>
      <c r="I157" s="5" t="s">
        <v>575</v>
      </c>
      <c r="J157" s="5" t="s">
        <v>627</v>
      </c>
      <c r="K157" s="5" t="s">
        <v>568</v>
      </c>
      <c r="L157" s="7">
        <v>6</v>
      </c>
      <c r="M157" s="7" t="s">
        <v>287</v>
      </c>
      <c r="N157" s="8">
        <v>5521</v>
      </c>
      <c r="O157" s="9">
        <v>0.02</v>
      </c>
      <c r="P157" s="10">
        <f t="shared" si="27"/>
        <v>110</v>
      </c>
      <c r="Q157" s="9">
        <v>5.0000000000000001E-3</v>
      </c>
      <c r="R157" s="10">
        <f t="shared" si="28"/>
        <v>28</v>
      </c>
      <c r="S157" s="9">
        <f t="shared" si="29"/>
        <v>2.4995471834812533E-2</v>
      </c>
      <c r="T157" s="10">
        <f t="shared" si="30"/>
        <v>138</v>
      </c>
      <c r="U157" s="10">
        <f t="shared" si="31"/>
        <v>5659</v>
      </c>
      <c r="V157" s="11">
        <v>5797.05</v>
      </c>
      <c r="W157" s="12">
        <f t="shared" si="32"/>
        <v>276.05000000000018</v>
      </c>
      <c r="X157" s="13">
        <f t="shared" si="33"/>
        <v>0.05</v>
      </c>
      <c r="Y157" s="14" t="str">
        <f t="shared" si="34"/>
        <v>0.00%-8.40%</v>
      </c>
      <c r="Z157" s="15"/>
      <c r="AA157" s="15"/>
      <c r="AB157" s="15"/>
      <c r="AC157" s="16"/>
      <c r="AD157" s="8">
        <f t="shared" si="35"/>
        <v>0</v>
      </c>
      <c r="AE157" s="17">
        <f t="shared" si="36"/>
        <v>5797.05</v>
      </c>
      <c r="AF157" s="18">
        <f t="shared" si="37"/>
        <v>276.05000000000018</v>
      </c>
      <c r="AG157" s="19">
        <f t="shared" si="38"/>
        <v>5.0000000000000044E-2</v>
      </c>
      <c r="AH157" s="20">
        <v>13.6</v>
      </c>
      <c r="AI157" s="20">
        <v>450</v>
      </c>
      <c r="AJ157" s="20"/>
      <c r="AK157" s="20">
        <v>688</v>
      </c>
      <c r="AL157" s="20">
        <f t="shared" si="39"/>
        <v>84927.88</v>
      </c>
      <c r="AM157" s="7" t="s">
        <v>287</v>
      </c>
      <c r="AN157" s="20"/>
      <c r="AO157" s="21" t="s">
        <v>630</v>
      </c>
      <c r="AP157" s="21"/>
      <c r="AQ157" s="5" t="s">
        <v>615</v>
      </c>
      <c r="AR157" s="5" t="s">
        <v>261</v>
      </c>
      <c r="AS157" s="5" t="s">
        <v>62</v>
      </c>
      <c r="AT157" s="20"/>
      <c r="AU157" s="21"/>
      <c r="AV157" s="21"/>
      <c r="AW157" s="21"/>
    </row>
    <row r="158" spans="1:49" s="55" customFormat="1">
      <c r="A158" s="87" t="s">
        <v>562</v>
      </c>
      <c r="B158" s="5">
        <v>15012667</v>
      </c>
      <c r="C158" s="5" t="s">
        <v>565</v>
      </c>
      <c r="D158" s="5" t="s">
        <v>55</v>
      </c>
      <c r="E158" s="5" t="s">
        <v>67</v>
      </c>
      <c r="F158" s="5" t="s">
        <v>346</v>
      </c>
      <c r="G158" s="5" t="s">
        <v>613</v>
      </c>
      <c r="H158" s="6">
        <v>41791</v>
      </c>
      <c r="I158" s="5" t="s">
        <v>575</v>
      </c>
      <c r="J158" s="5" t="s">
        <v>627</v>
      </c>
      <c r="K158" s="5" t="s">
        <v>568</v>
      </c>
      <c r="L158" s="7">
        <v>6</v>
      </c>
      <c r="M158" s="7" t="s">
        <v>287</v>
      </c>
      <c r="N158" s="8">
        <v>5458</v>
      </c>
      <c r="O158" s="9">
        <v>0.02</v>
      </c>
      <c r="P158" s="10">
        <f t="shared" si="27"/>
        <v>109</v>
      </c>
      <c r="Q158" s="9">
        <v>5.0000000000000001E-3</v>
      </c>
      <c r="R158" s="10">
        <f t="shared" si="28"/>
        <v>27</v>
      </c>
      <c r="S158" s="9">
        <f t="shared" si="29"/>
        <v>2.4917552216929279E-2</v>
      </c>
      <c r="T158" s="10">
        <f t="shared" si="30"/>
        <v>136</v>
      </c>
      <c r="U158" s="10">
        <f t="shared" si="31"/>
        <v>5594</v>
      </c>
      <c r="V158" s="11">
        <v>5594.45</v>
      </c>
      <c r="W158" s="12">
        <f t="shared" si="32"/>
        <v>136.44999999999982</v>
      </c>
      <c r="X158" s="13">
        <f t="shared" si="33"/>
        <v>2.5000000000000001E-2</v>
      </c>
      <c r="Y158" s="14" t="str">
        <f t="shared" si="34"/>
        <v>0.00%-8.40%</v>
      </c>
      <c r="Z158" s="15"/>
      <c r="AA158" s="15"/>
      <c r="AB158" s="15"/>
      <c r="AC158" s="16"/>
      <c r="AD158" s="8">
        <f t="shared" si="35"/>
        <v>0</v>
      </c>
      <c r="AE158" s="17">
        <f t="shared" si="36"/>
        <v>5594.45</v>
      </c>
      <c r="AF158" s="18">
        <f t="shared" si="37"/>
        <v>136.44999999999982</v>
      </c>
      <c r="AG158" s="19">
        <f t="shared" si="38"/>
        <v>2.4999999999999911E-2</v>
      </c>
      <c r="AH158" s="20">
        <v>13.6</v>
      </c>
      <c r="AI158" s="20">
        <v>450</v>
      </c>
      <c r="AJ158" s="20"/>
      <c r="AK158" s="20">
        <v>688</v>
      </c>
      <c r="AL158" s="20">
        <f t="shared" si="39"/>
        <v>82172.51999999999</v>
      </c>
      <c r="AM158" s="7" t="s">
        <v>287</v>
      </c>
      <c r="AN158" s="20"/>
      <c r="AO158" s="21" t="s">
        <v>614</v>
      </c>
      <c r="AP158" s="21"/>
      <c r="AQ158" s="5" t="s">
        <v>615</v>
      </c>
      <c r="AR158" s="5" t="s">
        <v>261</v>
      </c>
      <c r="AS158" s="5" t="s">
        <v>62</v>
      </c>
      <c r="AT158" s="20"/>
      <c r="AU158" s="21"/>
      <c r="AV158" s="21"/>
      <c r="AW158" s="21"/>
    </row>
    <row r="159" spans="1:49" s="55" customFormat="1">
      <c r="A159" s="87" t="s">
        <v>562</v>
      </c>
      <c r="B159" s="5">
        <v>15006619</v>
      </c>
      <c r="C159" s="5" t="s">
        <v>565</v>
      </c>
      <c r="D159" s="5" t="s">
        <v>55</v>
      </c>
      <c r="E159" s="5" t="s">
        <v>67</v>
      </c>
      <c r="F159" s="5" t="s">
        <v>346</v>
      </c>
      <c r="G159" s="5" t="s">
        <v>613</v>
      </c>
      <c r="H159" s="6">
        <v>40940</v>
      </c>
      <c r="I159" s="5" t="s">
        <v>575</v>
      </c>
      <c r="J159" s="5" t="s">
        <v>627</v>
      </c>
      <c r="K159" s="5" t="s">
        <v>568</v>
      </c>
      <c r="L159" s="7">
        <v>6</v>
      </c>
      <c r="M159" s="7" t="s">
        <v>287</v>
      </c>
      <c r="N159" s="8">
        <v>4845</v>
      </c>
      <c r="O159" s="9">
        <v>0.02</v>
      </c>
      <c r="P159" s="10">
        <f t="shared" si="27"/>
        <v>97</v>
      </c>
      <c r="Q159" s="9">
        <v>5.0000000000000001E-3</v>
      </c>
      <c r="R159" s="10">
        <f t="shared" si="28"/>
        <v>24</v>
      </c>
      <c r="S159" s="9">
        <f t="shared" si="29"/>
        <v>2.4974200206398348E-2</v>
      </c>
      <c r="T159" s="10">
        <f t="shared" si="30"/>
        <v>121</v>
      </c>
      <c r="U159" s="10">
        <f t="shared" si="31"/>
        <v>4966</v>
      </c>
      <c r="V159" s="11">
        <v>4966.125</v>
      </c>
      <c r="W159" s="12">
        <f t="shared" si="32"/>
        <v>121.125</v>
      </c>
      <c r="X159" s="13">
        <f t="shared" si="33"/>
        <v>2.5000000000000001E-2</v>
      </c>
      <c r="Y159" s="14" t="str">
        <f t="shared" si="34"/>
        <v>0.00%-8.40%</v>
      </c>
      <c r="Z159" s="15"/>
      <c r="AA159" s="15"/>
      <c r="AB159" s="15"/>
      <c r="AC159" s="16"/>
      <c r="AD159" s="8">
        <f t="shared" si="35"/>
        <v>0</v>
      </c>
      <c r="AE159" s="17">
        <f t="shared" si="36"/>
        <v>4966.125</v>
      </c>
      <c r="AF159" s="18">
        <f t="shared" si="37"/>
        <v>121.125</v>
      </c>
      <c r="AG159" s="19">
        <f t="shared" si="38"/>
        <v>2.4999999999999911E-2</v>
      </c>
      <c r="AH159" s="20">
        <v>13.6</v>
      </c>
      <c r="AI159" s="20">
        <v>450</v>
      </c>
      <c r="AJ159" s="20"/>
      <c r="AK159" s="20">
        <v>688</v>
      </c>
      <c r="AL159" s="20">
        <f t="shared" si="39"/>
        <v>73627.3</v>
      </c>
      <c r="AM159" s="7" t="s">
        <v>287</v>
      </c>
      <c r="AN159" s="20"/>
      <c r="AO159" s="21" t="s">
        <v>614</v>
      </c>
      <c r="AP159" s="21"/>
      <c r="AQ159" s="5" t="s">
        <v>615</v>
      </c>
      <c r="AR159" s="5" t="s">
        <v>261</v>
      </c>
      <c r="AS159" s="5" t="s">
        <v>62</v>
      </c>
      <c r="AT159" s="20"/>
      <c r="AU159" s="21"/>
      <c r="AV159" s="21"/>
      <c r="AW159" s="21"/>
    </row>
    <row r="160" spans="1:49" s="55" customFormat="1">
      <c r="A160" s="87" t="s">
        <v>562</v>
      </c>
      <c r="B160" s="5">
        <v>15013810</v>
      </c>
      <c r="C160" s="5" t="s">
        <v>565</v>
      </c>
      <c r="D160" s="5" t="s">
        <v>55</v>
      </c>
      <c r="E160" s="5" t="s">
        <v>67</v>
      </c>
      <c r="F160" s="5" t="s">
        <v>346</v>
      </c>
      <c r="G160" s="5" t="s">
        <v>613</v>
      </c>
      <c r="H160" s="6">
        <v>42095</v>
      </c>
      <c r="I160" s="5" t="s">
        <v>575</v>
      </c>
      <c r="J160" s="5" t="s">
        <v>627</v>
      </c>
      <c r="K160" s="5" t="s">
        <v>568</v>
      </c>
      <c r="L160" s="7">
        <v>6</v>
      </c>
      <c r="M160" s="7" t="s">
        <v>287</v>
      </c>
      <c r="N160" s="8">
        <v>4738</v>
      </c>
      <c r="O160" s="9">
        <v>0.02</v>
      </c>
      <c r="P160" s="10">
        <f t="shared" si="27"/>
        <v>95</v>
      </c>
      <c r="Q160" s="9">
        <v>5.0000000000000001E-3</v>
      </c>
      <c r="R160" s="10">
        <f t="shared" si="28"/>
        <v>24</v>
      </c>
      <c r="S160" s="9">
        <f t="shared" si="29"/>
        <v>2.5116082735331363E-2</v>
      </c>
      <c r="T160" s="10">
        <f t="shared" si="30"/>
        <v>119</v>
      </c>
      <c r="U160" s="10">
        <f t="shared" si="31"/>
        <v>4857</v>
      </c>
      <c r="V160" s="11">
        <v>4856.45</v>
      </c>
      <c r="W160" s="12">
        <f t="shared" si="32"/>
        <v>118.44999999999982</v>
      </c>
      <c r="X160" s="13">
        <f t="shared" si="33"/>
        <v>2.5000000000000001E-2</v>
      </c>
      <c r="Y160" s="14" t="str">
        <f t="shared" si="34"/>
        <v>0.00%-8.40%</v>
      </c>
      <c r="Z160" s="15"/>
      <c r="AA160" s="15"/>
      <c r="AB160" s="15"/>
      <c r="AC160" s="16"/>
      <c r="AD160" s="8">
        <f t="shared" si="35"/>
        <v>0</v>
      </c>
      <c r="AE160" s="17">
        <f t="shared" si="36"/>
        <v>4856.45</v>
      </c>
      <c r="AF160" s="18">
        <f t="shared" si="37"/>
        <v>118.44999999999982</v>
      </c>
      <c r="AG160" s="19">
        <f t="shared" si="38"/>
        <v>2.4999999999999911E-2</v>
      </c>
      <c r="AH160" s="20">
        <v>13.6</v>
      </c>
      <c r="AI160" s="20">
        <v>450</v>
      </c>
      <c r="AJ160" s="20"/>
      <c r="AK160" s="20">
        <v>688</v>
      </c>
      <c r="AL160" s="20">
        <f t="shared" si="39"/>
        <v>72135.72</v>
      </c>
      <c r="AM160" s="7" t="s">
        <v>287</v>
      </c>
      <c r="AN160" s="20"/>
      <c r="AO160" s="21" t="s">
        <v>614</v>
      </c>
      <c r="AP160" s="21"/>
      <c r="AQ160" s="5" t="s">
        <v>615</v>
      </c>
      <c r="AR160" s="5" t="s">
        <v>261</v>
      </c>
      <c r="AS160" s="5" t="s">
        <v>62</v>
      </c>
      <c r="AT160" s="20"/>
      <c r="AU160" s="21"/>
      <c r="AV160" s="21"/>
      <c r="AW160" s="21"/>
    </row>
    <row r="161" spans="1:49" s="55" customFormat="1">
      <c r="A161" s="87" t="s">
        <v>562</v>
      </c>
      <c r="B161" s="5">
        <v>15017698</v>
      </c>
      <c r="C161" s="5" t="s">
        <v>565</v>
      </c>
      <c r="D161" s="5" t="s">
        <v>55</v>
      </c>
      <c r="E161" s="5" t="s">
        <v>67</v>
      </c>
      <c r="F161" s="5" t="s">
        <v>346</v>
      </c>
      <c r="G161" s="5" t="s">
        <v>613</v>
      </c>
      <c r="H161" s="6">
        <v>43191</v>
      </c>
      <c r="I161" s="5" t="s">
        <v>575</v>
      </c>
      <c r="J161" s="5" t="s">
        <v>627</v>
      </c>
      <c r="K161" s="5" t="s">
        <v>568</v>
      </c>
      <c r="L161" s="7">
        <v>6</v>
      </c>
      <c r="M161" s="7" t="s">
        <v>287</v>
      </c>
      <c r="N161" s="8">
        <v>4836</v>
      </c>
      <c r="O161" s="9">
        <v>0.02</v>
      </c>
      <c r="P161" s="10">
        <f t="shared" si="27"/>
        <v>97</v>
      </c>
      <c r="Q161" s="9">
        <v>5.0000000000000001E-3</v>
      </c>
      <c r="R161" s="10">
        <f t="shared" si="28"/>
        <v>24</v>
      </c>
      <c r="S161" s="9">
        <f t="shared" si="29"/>
        <v>2.5020678246484698E-2</v>
      </c>
      <c r="T161" s="10">
        <f t="shared" si="30"/>
        <v>121</v>
      </c>
      <c r="U161" s="10">
        <f t="shared" si="31"/>
        <v>4957</v>
      </c>
      <c r="V161" s="11">
        <v>4956.8999999999996</v>
      </c>
      <c r="W161" s="12">
        <f t="shared" si="32"/>
        <v>120.89999999999964</v>
      </c>
      <c r="X161" s="13">
        <f t="shared" si="33"/>
        <v>2.5000000000000001E-2</v>
      </c>
      <c r="Y161" s="14" t="str">
        <f t="shared" si="34"/>
        <v>0.00%-8.40%</v>
      </c>
      <c r="Z161" s="15"/>
      <c r="AA161" s="15"/>
      <c r="AB161" s="15"/>
      <c r="AC161" s="16"/>
      <c r="AD161" s="8">
        <f t="shared" si="35"/>
        <v>0</v>
      </c>
      <c r="AE161" s="17">
        <f t="shared" si="36"/>
        <v>4956.8999999999996</v>
      </c>
      <c r="AF161" s="18">
        <f t="shared" si="37"/>
        <v>120.89999999999964</v>
      </c>
      <c r="AG161" s="19">
        <f t="shared" si="38"/>
        <v>2.4999999999999911E-2</v>
      </c>
      <c r="AH161" s="20">
        <v>13.6</v>
      </c>
      <c r="AI161" s="20">
        <v>450</v>
      </c>
      <c r="AJ161" s="20"/>
      <c r="AK161" s="20">
        <v>688</v>
      </c>
      <c r="AL161" s="20">
        <f t="shared" si="39"/>
        <v>73501.84</v>
      </c>
      <c r="AM161" s="7" t="s">
        <v>287</v>
      </c>
      <c r="AN161" s="20"/>
      <c r="AO161" s="21" t="s">
        <v>614</v>
      </c>
      <c r="AP161" s="21"/>
      <c r="AQ161" s="5" t="s">
        <v>615</v>
      </c>
      <c r="AR161" s="5" t="s">
        <v>261</v>
      </c>
      <c r="AS161" s="5" t="s">
        <v>62</v>
      </c>
      <c r="AT161" s="20"/>
      <c r="AU161" s="21"/>
      <c r="AV161" s="21"/>
      <c r="AW161" s="21"/>
    </row>
    <row r="162" spans="1:49" s="55" customFormat="1">
      <c r="A162" s="87" t="s">
        <v>562</v>
      </c>
      <c r="B162" s="5">
        <v>15017177</v>
      </c>
      <c r="C162" s="5" t="s">
        <v>565</v>
      </c>
      <c r="D162" s="5" t="s">
        <v>55</v>
      </c>
      <c r="E162" s="5" t="s">
        <v>67</v>
      </c>
      <c r="F162" s="5" t="s">
        <v>346</v>
      </c>
      <c r="G162" s="5" t="s">
        <v>613</v>
      </c>
      <c r="H162" s="6">
        <v>42979</v>
      </c>
      <c r="I162" s="5" t="s">
        <v>575</v>
      </c>
      <c r="J162" s="5" t="s">
        <v>627</v>
      </c>
      <c r="K162" s="5" t="s">
        <v>568</v>
      </c>
      <c r="L162" s="7">
        <v>6</v>
      </c>
      <c r="M162" s="7" t="s">
        <v>287</v>
      </c>
      <c r="N162" s="8">
        <v>5378</v>
      </c>
      <c r="O162" s="9">
        <v>0.02</v>
      </c>
      <c r="P162" s="10">
        <f t="shared" si="27"/>
        <v>108</v>
      </c>
      <c r="Q162" s="9">
        <v>5.0000000000000001E-3</v>
      </c>
      <c r="R162" s="10">
        <f t="shared" si="28"/>
        <v>27</v>
      </c>
      <c r="S162" s="9">
        <f t="shared" si="29"/>
        <v>2.5102268501301598E-2</v>
      </c>
      <c r="T162" s="10">
        <f t="shared" si="30"/>
        <v>135</v>
      </c>
      <c r="U162" s="10">
        <f t="shared" si="31"/>
        <v>5513</v>
      </c>
      <c r="V162" s="11">
        <v>5512.45</v>
      </c>
      <c r="W162" s="12">
        <f t="shared" si="32"/>
        <v>134.44999999999982</v>
      </c>
      <c r="X162" s="13">
        <f t="shared" si="33"/>
        <v>2.5000000000000001E-2</v>
      </c>
      <c r="Y162" s="14" t="str">
        <f t="shared" si="34"/>
        <v>0.00%-8.40%</v>
      </c>
      <c r="Z162" s="15"/>
      <c r="AA162" s="15"/>
      <c r="AB162" s="15"/>
      <c r="AC162" s="16"/>
      <c r="AD162" s="8">
        <f t="shared" si="35"/>
        <v>0</v>
      </c>
      <c r="AE162" s="17">
        <f t="shared" si="36"/>
        <v>5512.45</v>
      </c>
      <c r="AF162" s="18">
        <f t="shared" si="37"/>
        <v>134.44999999999982</v>
      </c>
      <c r="AG162" s="19">
        <f t="shared" si="38"/>
        <v>2.4999999999999911E-2</v>
      </c>
      <c r="AH162" s="20">
        <v>13.6</v>
      </c>
      <c r="AI162" s="20">
        <v>450</v>
      </c>
      <c r="AJ162" s="20"/>
      <c r="AK162" s="20">
        <v>688</v>
      </c>
      <c r="AL162" s="20">
        <f t="shared" si="39"/>
        <v>81057.319999999992</v>
      </c>
      <c r="AM162" s="7" t="s">
        <v>287</v>
      </c>
      <c r="AN162" s="20"/>
      <c r="AO162" s="21" t="s">
        <v>614</v>
      </c>
      <c r="AP162" s="21"/>
      <c r="AQ162" s="5" t="s">
        <v>615</v>
      </c>
      <c r="AR162" s="5" t="s">
        <v>261</v>
      </c>
      <c r="AS162" s="5" t="s">
        <v>62</v>
      </c>
      <c r="AT162" s="20"/>
      <c r="AU162" s="21"/>
      <c r="AV162" s="21"/>
      <c r="AW162" s="21"/>
    </row>
    <row r="163" spans="1:49" s="55" customFormat="1">
      <c r="A163" s="87" t="s">
        <v>562</v>
      </c>
      <c r="B163" s="5">
        <v>15014201</v>
      </c>
      <c r="C163" s="5" t="s">
        <v>565</v>
      </c>
      <c r="D163" s="5" t="s">
        <v>55</v>
      </c>
      <c r="E163" s="5" t="s">
        <v>67</v>
      </c>
      <c r="F163" s="5" t="s">
        <v>346</v>
      </c>
      <c r="G163" s="5" t="s">
        <v>613</v>
      </c>
      <c r="H163" s="6">
        <v>42217</v>
      </c>
      <c r="I163" s="5" t="s">
        <v>575</v>
      </c>
      <c r="J163" s="5" t="s">
        <v>627</v>
      </c>
      <c r="K163" s="5" t="s">
        <v>568</v>
      </c>
      <c r="L163" s="7">
        <v>6</v>
      </c>
      <c r="M163" s="7" t="s">
        <v>287</v>
      </c>
      <c r="N163" s="8">
        <v>4711</v>
      </c>
      <c r="O163" s="9">
        <v>0.02</v>
      </c>
      <c r="P163" s="10">
        <f t="shared" si="27"/>
        <v>94</v>
      </c>
      <c r="Q163" s="9">
        <v>5.0000000000000001E-3</v>
      </c>
      <c r="R163" s="10">
        <f t="shared" si="28"/>
        <v>24</v>
      </c>
      <c r="S163" s="9">
        <f t="shared" si="29"/>
        <v>2.5047760560390576E-2</v>
      </c>
      <c r="T163" s="10">
        <f t="shared" si="30"/>
        <v>118</v>
      </c>
      <c r="U163" s="10">
        <f t="shared" si="31"/>
        <v>4829</v>
      </c>
      <c r="V163" s="11">
        <v>4711</v>
      </c>
      <c r="W163" s="12">
        <f t="shared" si="32"/>
        <v>0</v>
      </c>
      <c r="X163" s="13">
        <f t="shared" si="33"/>
        <v>0</v>
      </c>
      <c r="Y163" s="14" t="str">
        <f t="shared" si="34"/>
        <v>0.00%-8.40%</v>
      </c>
      <c r="Z163" s="15"/>
      <c r="AA163" s="15"/>
      <c r="AB163" s="15"/>
      <c r="AC163" s="16"/>
      <c r="AD163" s="8">
        <f t="shared" si="35"/>
        <v>0</v>
      </c>
      <c r="AE163" s="17">
        <f t="shared" si="36"/>
        <v>4711</v>
      </c>
      <c r="AF163" s="18">
        <f t="shared" si="37"/>
        <v>0</v>
      </c>
      <c r="AG163" s="19">
        <f t="shared" si="38"/>
        <v>0</v>
      </c>
      <c r="AH163" s="20">
        <v>13.6</v>
      </c>
      <c r="AI163" s="20">
        <v>450</v>
      </c>
      <c r="AJ163" s="20"/>
      <c r="AK163" s="20">
        <v>688</v>
      </c>
      <c r="AL163" s="20">
        <f t="shared" si="39"/>
        <v>70157.600000000006</v>
      </c>
      <c r="AM163" s="7" t="s">
        <v>287</v>
      </c>
      <c r="AN163" s="20"/>
      <c r="AO163" s="21" t="s">
        <v>126</v>
      </c>
      <c r="AP163" s="21" t="s">
        <v>126</v>
      </c>
      <c r="AQ163" s="5" t="s">
        <v>615</v>
      </c>
      <c r="AR163" s="5" t="s">
        <v>261</v>
      </c>
      <c r="AS163" s="5" t="s">
        <v>62</v>
      </c>
      <c r="AT163" s="20"/>
      <c r="AU163" s="21"/>
      <c r="AV163" s="21"/>
      <c r="AW163" s="21"/>
    </row>
    <row r="164" spans="1:49" s="55" customFormat="1">
      <c r="A164" s="87" t="s">
        <v>562</v>
      </c>
      <c r="B164" s="5">
        <v>15020372</v>
      </c>
      <c r="C164" s="5" t="s">
        <v>565</v>
      </c>
      <c r="D164" s="5" t="s">
        <v>55</v>
      </c>
      <c r="E164" s="5" t="s">
        <v>67</v>
      </c>
      <c r="F164" s="5" t="s">
        <v>346</v>
      </c>
      <c r="G164" s="5" t="s">
        <v>613</v>
      </c>
      <c r="H164" s="6">
        <v>44317</v>
      </c>
      <c r="I164" s="5" t="s">
        <v>575</v>
      </c>
      <c r="J164" s="5" t="s">
        <v>627</v>
      </c>
      <c r="K164" s="5" t="s">
        <v>568</v>
      </c>
      <c r="L164" s="7">
        <v>6</v>
      </c>
      <c r="M164" s="7" t="s">
        <v>287</v>
      </c>
      <c r="N164" s="8">
        <v>4810</v>
      </c>
      <c r="O164" s="9">
        <v>0.02</v>
      </c>
      <c r="P164" s="10">
        <f t="shared" si="27"/>
        <v>96</v>
      </c>
      <c r="Q164" s="9">
        <v>5.0000000000000001E-3</v>
      </c>
      <c r="R164" s="10">
        <f t="shared" si="28"/>
        <v>24</v>
      </c>
      <c r="S164" s="9">
        <f t="shared" si="29"/>
        <v>2.4948024948024949E-2</v>
      </c>
      <c r="T164" s="10">
        <f t="shared" si="30"/>
        <v>120</v>
      </c>
      <c r="U164" s="10">
        <f t="shared" si="31"/>
        <v>4930</v>
      </c>
      <c r="V164" s="11">
        <v>4930.25</v>
      </c>
      <c r="W164" s="12">
        <f t="shared" si="32"/>
        <v>120.25</v>
      </c>
      <c r="X164" s="13">
        <f t="shared" si="33"/>
        <v>2.5000000000000001E-2</v>
      </c>
      <c r="Y164" s="14" t="str">
        <f t="shared" si="34"/>
        <v>0.00%-8.40%</v>
      </c>
      <c r="Z164" s="15"/>
      <c r="AA164" s="15"/>
      <c r="AB164" s="15"/>
      <c r="AC164" s="16"/>
      <c r="AD164" s="8">
        <f t="shared" si="35"/>
        <v>0</v>
      </c>
      <c r="AE164" s="17">
        <f t="shared" si="36"/>
        <v>4930.25</v>
      </c>
      <c r="AF164" s="18">
        <f t="shared" si="37"/>
        <v>120.25</v>
      </c>
      <c r="AG164" s="19">
        <f t="shared" si="38"/>
        <v>2.4999999999999911E-2</v>
      </c>
      <c r="AH164" s="20">
        <v>13.6</v>
      </c>
      <c r="AI164" s="20">
        <v>450</v>
      </c>
      <c r="AJ164" s="20"/>
      <c r="AK164" s="20">
        <v>688</v>
      </c>
      <c r="AL164" s="20">
        <f t="shared" si="39"/>
        <v>73139.399999999994</v>
      </c>
      <c r="AM164" s="7" t="s">
        <v>287</v>
      </c>
      <c r="AN164" s="20"/>
      <c r="AO164" s="21" t="s">
        <v>614</v>
      </c>
      <c r="AP164" s="21"/>
      <c r="AQ164" s="5" t="s">
        <v>615</v>
      </c>
      <c r="AR164" s="5" t="s">
        <v>261</v>
      </c>
      <c r="AS164" s="5" t="s">
        <v>62</v>
      </c>
      <c r="AT164" s="20"/>
      <c r="AU164" s="21"/>
      <c r="AV164" s="21"/>
      <c r="AW164" s="21"/>
    </row>
    <row r="165" spans="1:49" s="55" customFormat="1">
      <c r="A165" s="87" t="s">
        <v>562</v>
      </c>
      <c r="B165" s="5">
        <v>15004429</v>
      </c>
      <c r="C165" s="5" t="s">
        <v>565</v>
      </c>
      <c r="D165" s="5" t="s">
        <v>55</v>
      </c>
      <c r="E165" s="5" t="s">
        <v>67</v>
      </c>
      <c r="F165" s="5" t="s">
        <v>346</v>
      </c>
      <c r="G165" s="5" t="s">
        <v>613</v>
      </c>
      <c r="H165" s="6">
        <v>40415</v>
      </c>
      <c r="I165" s="5" t="s">
        <v>575</v>
      </c>
      <c r="J165" s="5" t="s">
        <v>627</v>
      </c>
      <c r="K165" s="5" t="s">
        <v>568</v>
      </c>
      <c r="L165" s="7">
        <v>6</v>
      </c>
      <c r="M165" s="7" t="s">
        <v>287</v>
      </c>
      <c r="N165" s="8">
        <v>5488</v>
      </c>
      <c r="O165" s="9">
        <v>0.02</v>
      </c>
      <c r="P165" s="10">
        <f t="shared" si="27"/>
        <v>110</v>
      </c>
      <c r="Q165" s="9">
        <v>5.0000000000000001E-3</v>
      </c>
      <c r="R165" s="10">
        <f t="shared" si="28"/>
        <v>27</v>
      </c>
      <c r="S165" s="9">
        <f t="shared" si="29"/>
        <v>2.4963556851311953E-2</v>
      </c>
      <c r="T165" s="10">
        <f t="shared" si="30"/>
        <v>137</v>
      </c>
      <c r="U165" s="10">
        <f t="shared" si="31"/>
        <v>5625</v>
      </c>
      <c r="V165" s="11">
        <v>5488</v>
      </c>
      <c r="W165" s="12">
        <f t="shared" si="32"/>
        <v>0</v>
      </c>
      <c r="X165" s="13">
        <f t="shared" si="33"/>
        <v>0</v>
      </c>
      <c r="Y165" s="14" t="str">
        <f t="shared" si="34"/>
        <v>0.00%-8.40%</v>
      </c>
      <c r="Z165" s="15"/>
      <c r="AA165" s="15"/>
      <c r="AB165" s="15"/>
      <c r="AC165" s="16"/>
      <c r="AD165" s="8">
        <f t="shared" si="35"/>
        <v>0</v>
      </c>
      <c r="AE165" s="17">
        <f t="shared" si="36"/>
        <v>5488</v>
      </c>
      <c r="AF165" s="18">
        <f t="shared" si="37"/>
        <v>0</v>
      </c>
      <c r="AG165" s="19">
        <f t="shared" si="38"/>
        <v>0</v>
      </c>
      <c r="AH165" s="20">
        <v>13.6</v>
      </c>
      <c r="AI165" s="20">
        <v>450</v>
      </c>
      <c r="AJ165" s="20"/>
      <c r="AK165" s="20">
        <v>688</v>
      </c>
      <c r="AL165" s="20">
        <f t="shared" si="39"/>
        <v>80724.800000000003</v>
      </c>
      <c r="AM165" s="7" t="s">
        <v>287</v>
      </c>
      <c r="AN165" s="20"/>
      <c r="AO165" s="21" t="s">
        <v>126</v>
      </c>
      <c r="AP165" s="21" t="s">
        <v>126</v>
      </c>
      <c r="AQ165" s="5" t="s">
        <v>615</v>
      </c>
      <c r="AR165" s="5" t="s">
        <v>261</v>
      </c>
      <c r="AS165" s="5" t="s">
        <v>62</v>
      </c>
      <c r="AT165" s="20"/>
      <c r="AU165" s="21"/>
      <c r="AV165" s="21"/>
      <c r="AW165" s="21"/>
    </row>
    <row r="166" spans="1:49" s="55" customFormat="1">
      <c r="A166" s="87" t="s">
        <v>562</v>
      </c>
      <c r="B166" s="5">
        <v>15017879</v>
      </c>
      <c r="C166" s="5" t="s">
        <v>565</v>
      </c>
      <c r="D166" s="5" t="s">
        <v>55</v>
      </c>
      <c r="E166" s="5" t="s">
        <v>67</v>
      </c>
      <c r="F166" s="5" t="s">
        <v>346</v>
      </c>
      <c r="G166" s="5" t="s">
        <v>613</v>
      </c>
      <c r="H166" s="6">
        <v>43101</v>
      </c>
      <c r="I166" s="5" t="s">
        <v>575</v>
      </c>
      <c r="J166" s="5" t="s">
        <v>627</v>
      </c>
      <c r="K166" s="5" t="s">
        <v>568</v>
      </c>
      <c r="L166" s="7">
        <v>6</v>
      </c>
      <c r="M166" s="7" t="s">
        <v>287</v>
      </c>
      <c r="N166" s="8">
        <v>5002</v>
      </c>
      <c r="O166" s="9">
        <v>0.02</v>
      </c>
      <c r="P166" s="10">
        <f t="shared" si="27"/>
        <v>100</v>
      </c>
      <c r="Q166" s="9">
        <v>5.0000000000000001E-3</v>
      </c>
      <c r="R166" s="10">
        <f t="shared" si="28"/>
        <v>25</v>
      </c>
      <c r="S166" s="9">
        <f t="shared" si="29"/>
        <v>2.499000399840064E-2</v>
      </c>
      <c r="T166" s="10">
        <f t="shared" si="30"/>
        <v>125</v>
      </c>
      <c r="U166" s="10">
        <f t="shared" si="31"/>
        <v>5127</v>
      </c>
      <c r="V166" s="11">
        <v>5127.05</v>
      </c>
      <c r="W166" s="12">
        <f t="shared" si="32"/>
        <v>125.05000000000018</v>
      </c>
      <c r="X166" s="13">
        <f t="shared" si="33"/>
        <v>2.5000000000000001E-2</v>
      </c>
      <c r="Y166" s="14" t="str">
        <f t="shared" si="34"/>
        <v>0.00%-8.40%</v>
      </c>
      <c r="Z166" s="15"/>
      <c r="AA166" s="15"/>
      <c r="AB166" s="15"/>
      <c r="AC166" s="16"/>
      <c r="AD166" s="8">
        <f t="shared" si="35"/>
        <v>0</v>
      </c>
      <c r="AE166" s="17">
        <f t="shared" si="36"/>
        <v>5127.05</v>
      </c>
      <c r="AF166" s="18">
        <f t="shared" si="37"/>
        <v>125.05000000000018</v>
      </c>
      <c r="AG166" s="19">
        <f t="shared" si="38"/>
        <v>2.5000000000000133E-2</v>
      </c>
      <c r="AH166" s="20">
        <v>13.6</v>
      </c>
      <c r="AI166" s="20">
        <v>450</v>
      </c>
      <c r="AJ166" s="20"/>
      <c r="AK166" s="20">
        <v>688</v>
      </c>
      <c r="AL166" s="20">
        <f t="shared" si="39"/>
        <v>75815.88</v>
      </c>
      <c r="AM166" s="7" t="s">
        <v>287</v>
      </c>
      <c r="AN166" s="20"/>
      <c r="AO166" s="21" t="s">
        <v>614</v>
      </c>
      <c r="AP166" s="21"/>
      <c r="AQ166" s="5" t="s">
        <v>615</v>
      </c>
      <c r="AR166" s="5" t="s">
        <v>261</v>
      </c>
      <c r="AS166" s="5" t="s">
        <v>62</v>
      </c>
      <c r="AT166" s="20"/>
      <c r="AU166" s="21"/>
      <c r="AV166" s="21"/>
      <c r="AW166" s="21"/>
    </row>
    <row r="167" spans="1:49" s="55" customFormat="1">
      <c r="A167" s="87" t="s">
        <v>562</v>
      </c>
      <c r="B167" s="5">
        <v>15012423</v>
      </c>
      <c r="C167" s="5" t="s">
        <v>565</v>
      </c>
      <c r="D167" s="5" t="s">
        <v>55</v>
      </c>
      <c r="E167" s="5" t="s">
        <v>67</v>
      </c>
      <c r="F167" s="5" t="s">
        <v>346</v>
      </c>
      <c r="G167" s="5" t="s">
        <v>613</v>
      </c>
      <c r="H167" s="6">
        <v>41760</v>
      </c>
      <c r="I167" s="5" t="s">
        <v>575</v>
      </c>
      <c r="J167" s="5" t="s">
        <v>627</v>
      </c>
      <c r="K167" s="5" t="s">
        <v>568</v>
      </c>
      <c r="L167" s="7">
        <v>6</v>
      </c>
      <c r="M167" s="7" t="s">
        <v>287</v>
      </c>
      <c r="N167" s="8">
        <v>4591</v>
      </c>
      <c r="O167" s="9">
        <v>0.02</v>
      </c>
      <c r="P167" s="10">
        <f t="shared" si="27"/>
        <v>92</v>
      </c>
      <c r="Q167" s="9">
        <v>5.0000000000000001E-3</v>
      </c>
      <c r="R167" s="10">
        <f t="shared" si="28"/>
        <v>23</v>
      </c>
      <c r="S167" s="9">
        <f t="shared" si="29"/>
        <v>2.5049008930516228E-2</v>
      </c>
      <c r="T167" s="10">
        <f t="shared" si="30"/>
        <v>115</v>
      </c>
      <c r="U167" s="10">
        <f t="shared" si="31"/>
        <v>4706</v>
      </c>
      <c r="V167" s="11">
        <v>4591</v>
      </c>
      <c r="W167" s="12">
        <f t="shared" si="32"/>
        <v>0</v>
      </c>
      <c r="X167" s="13">
        <f t="shared" si="33"/>
        <v>0</v>
      </c>
      <c r="Y167" s="14" t="str">
        <f t="shared" si="34"/>
        <v>0.00%-8.40%</v>
      </c>
      <c r="Z167" s="15"/>
      <c r="AA167" s="15"/>
      <c r="AB167" s="15"/>
      <c r="AC167" s="16"/>
      <c r="AD167" s="8">
        <f t="shared" si="35"/>
        <v>0</v>
      </c>
      <c r="AE167" s="17">
        <f t="shared" si="36"/>
        <v>4591</v>
      </c>
      <c r="AF167" s="18">
        <f t="shared" si="37"/>
        <v>0</v>
      </c>
      <c r="AG167" s="19">
        <f t="shared" si="38"/>
        <v>0</v>
      </c>
      <c r="AH167" s="20">
        <v>13.6</v>
      </c>
      <c r="AI167" s="20">
        <v>450</v>
      </c>
      <c r="AJ167" s="20"/>
      <c r="AK167" s="20">
        <v>688</v>
      </c>
      <c r="AL167" s="20">
        <f t="shared" si="39"/>
        <v>68525.600000000006</v>
      </c>
      <c r="AM167" s="7" t="s">
        <v>287</v>
      </c>
      <c r="AN167" s="20" t="s">
        <v>588</v>
      </c>
      <c r="AO167" s="21" t="s">
        <v>626</v>
      </c>
      <c r="AP167" s="21" t="s">
        <v>495</v>
      </c>
      <c r="AQ167" s="5" t="s">
        <v>615</v>
      </c>
      <c r="AR167" s="5" t="s">
        <v>261</v>
      </c>
      <c r="AS167" s="5" t="s">
        <v>62</v>
      </c>
      <c r="AT167" s="20"/>
      <c r="AU167" s="21"/>
      <c r="AV167" s="21"/>
      <c r="AW167" s="21"/>
    </row>
    <row r="168" spans="1:49" s="55" customFormat="1">
      <c r="A168" s="87" t="s">
        <v>562</v>
      </c>
      <c r="B168" s="5">
        <v>15006475</v>
      </c>
      <c r="C168" s="5" t="s">
        <v>565</v>
      </c>
      <c r="D168" s="5" t="s">
        <v>55</v>
      </c>
      <c r="E168" s="5" t="s">
        <v>67</v>
      </c>
      <c r="F168" s="5" t="s">
        <v>346</v>
      </c>
      <c r="G168" s="5" t="s">
        <v>613</v>
      </c>
      <c r="H168" s="6">
        <v>40940</v>
      </c>
      <c r="I168" s="5" t="s">
        <v>575</v>
      </c>
      <c r="J168" s="5" t="s">
        <v>627</v>
      </c>
      <c r="K168" s="5" t="s">
        <v>568</v>
      </c>
      <c r="L168" s="7">
        <v>6</v>
      </c>
      <c r="M168" s="7" t="s">
        <v>287</v>
      </c>
      <c r="N168" s="8">
        <v>4714</v>
      </c>
      <c r="O168" s="9">
        <v>0.02</v>
      </c>
      <c r="P168" s="10">
        <f t="shared" si="27"/>
        <v>94</v>
      </c>
      <c r="Q168" s="9">
        <v>5.0000000000000001E-3</v>
      </c>
      <c r="R168" s="10">
        <f t="shared" si="28"/>
        <v>24</v>
      </c>
      <c r="S168" s="9">
        <f t="shared" si="29"/>
        <v>2.5031820110309716E-2</v>
      </c>
      <c r="T168" s="10">
        <f t="shared" si="30"/>
        <v>118</v>
      </c>
      <c r="U168" s="10">
        <f t="shared" si="31"/>
        <v>4832</v>
      </c>
      <c r="V168" s="11">
        <v>4831.8500000000004</v>
      </c>
      <c r="W168" s="12">
        <f t="shared" si="32"/>
        <v>117.85000000000036</v>
      </c>
      <c r="X168" s="13">
        <f t="shared" si="33"/>
        <v>2.5000000000000001E-2</v>
      </c>
      <c r="Y168" s="14" t="str">
        <f t="shared" si="34"/>
        <v>0.00%-8.40%</v>
      </c>
      <c r="Z168" s="15"/>
      <c r="AA168" s="15"/>
      <c r="AB168" s="15"/>
      <c r="AC168" s="16"/>
      <c r="AD168" s="8">
        <f t="shared" si="35"/>
        <v>0</v>
      </c>
      <c r="AE168" s="17">
        <f t="shared" si="36"/>
        <v>4831.8500000000004</v>
      </c>
      <c r="AF168" s="18">
        <f t="shared" si="37"/>
        <v>117.85000000000036</v>
      </c>
      <c r="AG168" s="19">
        <f t="shared" si="38"/>
        <v>2.5000000000000133E-2</v>
      </c>
      <c r="AH168" s="20">
        <v>13.6</v>
      </c>
      <c r="AI168" s="20">
        <v>450</v>
      </c>
      <c r="AJ168" s="20"/>
      <c r="AK168" s="20">
        <v>688</v>
      </c>
      <c r="AL168" s="20">
        <f t="shared" si="39"/>
        <v>71801.16</v>
      </c>
      <c r="AM168" s="7" t="s">
        <v>287</v>
      </c>
      <c r="AN168" s="20"/>
      <c r="AO168" s="21" t="s">
        <v>614</v>
      </c>
      <c r="AP168" s="21"/>
      <c r="AQ168" s="5" t="s">
        <v>615</v>
      </c>
      <c r="AR168" s="5" t="s">
        <v>261</v>
      </c>
      <c r="AS168" s="5" t="s">
        <v>62</v>
      </c>
      <c r="AT168" s="20"/>
      <c r="AU168" s="21"/>
      <c r="AV168" s="21"/>
      <c r="AW168" s="21"/>
    </row>
    <row r="169" spans="1:49" s="55" customFormat="1">
      <c r="A169" s="87" t="s">
        <v>562</v>
      </c>
      <c r="B169" s="5">
        <v>15013137</v>
      </c>
      <c r="C169" s="5" t="s">
        <v>565</v>
      </c>
      <c r="D169" s="5" t="s">
        <v>55</v>
      </c>
      <c r="E169" s="5" t="s">
        <v>67</v>
      </c>
      <c r="F169" s="5" t="s">
        <v>346</v>
      </c>
      <c r="G169" s="5" t="s">
        <v>613</v>
      </c>
      <c r="H169" s="6">
        <v>41852</v>
      </c>
      <c r="I169" s="5" t="s">
        <v>575</v>
      </c>
      <c r="J169" s="5" t="s">
        <v>627</v>
      </c>
      <c r="K169" s="5" t="s">
        <v>568</v>
      </c>
      <c r="L169" s="7">
        <v>6</v>
      </c>
      <c r="M169" s="7" t="s">
        <v>287</v>
      </c>
      <c r="N169" s="8">
        <v>4935</v>
      </c>
      <c r="O169" s="9">
        <v>0.02</v>
      </c>
      <c r="P169" s="10">
        <f t="shared" si="27"/>
        <v>99</v>
      </c>
      <c r="Q169" s="9">
        <v>5.0000000000000001E-3</v>
      </c>
      <c r="R169" s="10">
        <f t="shared" si="28"/>
        <v>25</v>
      </c>
      <c r="S169" s="9">
        <f t="shared" si="29"/>
        <v>2.5126646403242147E-2</v>
      </c>
      <c r="T169" s="10">
        <f t="shared" si="30"/>
        <v>124</v>
      </c>
      <c r="U169" s="10">
        <f t="shared" si="31"/>
        <v>5059</v>
      </c>
      <c r="V169" s="11">
        <v>5058.375</v>
      </c>
      <c r="W169" s="12">
        <f t="shared" si="32"/>
        <v>123.375</v>
      </c>
      <c r="X169" s="13">
        <f t="shared" si="33"/>
        <v>2.5000000000000001E-2</v>
      </c>
      <c r="Y169" s="14" t="str">
        <f t="shared" si="34"/>
        <v>0.00%-8.40%</v>
      </c>
      <c r="Z169" s="15"/>
      <c r="AA169" s="15"/>
      <c r="AB169" s="15"/>
      <c r="AC169" s="16"/>
      <c r="AD169" s="8">
        <f t="shared" si="35"/>
        <v>0</v>
      </c>
      <c r="AE169" s="17">
        <f t="shared" si="36"/>
        <v>5058.375</v>
      </c>
      <c r="AF169" s="18">
        <f t="shared" si="37"/>
        <v>123.375</v>
      </c>
      <c r="AG169" s="19">
        <f t="shared" si="38"/>
        <v>2.4999999999999911E-2</v>
      </c>
      <c r="AH169" s="20">
        <v>13.6</v>
      </c>
      <c r="AI169" s="20">
        <v>450</v>
      </c>
      <c r="AJ169" s="20"/>
      <c r="AK169" s="20">
        <v>688</v>
      </c>
      <c r="AL169" s="20">
        <f t="shared" si="39"/>
        <v>74881.899999999994</v>
      </c>
      <c r="AM169" s="7" t="s">
        <v>287</v>
      </c>
      <c r="AN169" s="20"/>
      <c r="AO169" s="21" t="s">
        <v>614</v>
      </c>
      <c r="AP169" s="21"/>
      <c r="AQ169" s="5" t="s">
        <v>615</v>
      </c>
      <c r="AR169" s="5" t="s">
        <v>261</v>
      </c>
      <c r="AS169" s="5" t="s">
        <v>62</v>
      </c>
      <c r="AT169" s="20"/>
      <c r="AU169" s="21"/>
      <c r="AV169" s="21"/>
      <c r="AW169" s="21"/>
    </row>
    <row r="170" spans="1:49" s="55" customFormat="1">
      <c r="A170" s="87" t="s">
        <v>562</v>
      </c>
      <c r="B170" s="5">
        <v>15015391</v>
      </c>
      <c r="C170" s="5" t="s">
        <v>565</v>
      </c>
      <c r="D170" s="5" t="s">
        <v>55</v>
      </c>
      <c r="E170" s="5" t="s">
        <v>67</v>
      </c>
      <c r="F170" s="5" t="s">
        <v>346</v>
      </c>
      <c r="G170" s="5" t="s">
        <v>613</v>
      </c>
      <c r="H170" s="6">
        <v>42644</v>
      </c>
      <c r="I170" s="5" t="s">
        <v>575</v>
      </c>
      <c r="J170" s="5" t="s">
        <v>627</v>
      </c>
      <c r="K170" s="5" t="s">
        <v>568</v>
      </c>
      <c r="L170" s="7">
        <v>6</v>
      </c>
      <c r="M170" s="7" t="s">
        <v>287</v>
      </c>
      <c r="N170" s="8">
        <v>5180</v>
      </c>
      <c r="O170" s="9">
        <v>0.02</v>
      </c>
      <c r="P170" s="10">
        <f t="shared" si="27"/>
        <v>104</v>
      </c>
      <c r="Q170" s="9">
        <v>5.0000000000000001E-3</v>
      </c>
      <c r="R170" s="10">
        <f t="shared" si="28"/>
        <v>26</v>
      </c>
      <c r="S170" s="9">
        <f t="shared" si="29"/>
        <v>2.5096525096525095E-2</v>
      </c>
      <c r="T170" s="10">
        <f t="shared" si="30"/>
        <v>130</v>
      </c>
      <c r="U170" s="10">
        <f t="shared" si="31"/>
        <v>5310</v>
      </c>
      <c r="V170" s="11">
        <v>5309.5</v>
      </c>
      <c r="W170" s="12">
        <f t="shared" si="32"/>
        <v>129.5</v>
      </c>
      <c r="X170" s="13">
        <f t="shared" si="33"/>
        <v>2.5000000000000001E-2</v>
      </c>
      <c r="Y170" s="14" t="str">
        <f t="shared" si="34"/>
        <v>0.00%-8.40%</v>
      </c>
      <c r="Z170" s="15"/>
      <c r="AA170" s="15"/>
      <c r="AB170" s="15"/>
      <c r="AC170" s="16"/>
      <c r="AD170" s="8">
        <f t="shared" si="35"/>
        <v>0</v>
      </c>
      <c r="AE170" s="17">
        <f t="shared" si="36"/>
        <v>5309.5</v>
      </c>
      <c r="AF170" s="18">
        <f t="shared" si="37"/>
        <v>129.5</v>
      </c>
      <c r="AG170" s="19">
        <f t="shared" si="38"/>
        <v>2.4999999999999911E-2</v>
      </c>
      <c r="AH170" s="20">
        <v>13.6</v>
      </c>
      <c r="AI170" s="20">
        <v>450</v>
      </c>
      <c r="AJ170" s="20"/>
      <c r="AK170" s="20">
        <v>688</v>
      </c>
      <c r="AL170" s="20">
        <f t="shared" si="39"/>
        <v>78297.2</v>
      </c>
      <c r="AM170" s="7" t="s">
        <v>287</v>
      </c>
      <c r="AN170" s="20"/>
      <c r="AO170" s="21" t="s">
        <v>614</v>
      </c>
      <c r="AP170" s="21"/>
      <c r="AQ170" s="5" t="s">
        <v>615</v>
      </c>
      <c r="AR170" s="5" t="s">
        <v>261</v>
      </c>
      <c r="AS170" s="5" t="s">
        <v>62</v>
      </c>
      <c r="AT170" s="20"/>
      <c r="AU170" s="21"/>
      <c r="AV170" s="21"/>
      <c r="AW170" s="21"/>
    </row>
    <row r="171" spans="1:49" s="55" customFormat="1">
      <c r="A171" s="87" t="s">
        <v>562</v>
      </c>
      <c r="B171" s="5">
        <v>15009423</v>
      </c>
      <c r="C171" s="5" t="s">
        <v>565</v>
      </c>
      <c r="D171" s="5" t="s">
        <v>55</v>
      </c>
      <c r="E171" s="5" t="s">
        <v>67</v>
      </c>
      <c r="F171" s="5" t="s">
        <v>346</v>
      </c>
      <c r="G171" s="5" t="s">
        <v>613</v>
      </c>
      <c r="H171" s="6">
        <v>41487</v>
      </c>
      <c r="I171" s="5" t="s">
        <v>575</v>
      </c>
      <c r="J171" s="5" t="s">
        <v>627</v>
      </c>
      <c r="K171" s="5" t="s">
        <v>568</v>
      </c>
      <c r="L171" s="7">
        <v>6</v>
      </c>
      <c r="M171" s="7" t="s">
        <v>287</v>
      </c>
      <c r="N171" s="8">
        <v>4913</v>
      </c>
      <c r="O171" s="9">
        <v>0.02</v>
      </c>
      <c r="P171" s="10">
        <f t="shared" si="27"/>
        <v>98</v>
      </c>
      <c r="Q171" s="9">
        <v>5.0000000000000001E-3</v>
      </c>
      <c r="R171" s="10">
        <f t="shared" si="28"/>
        <v>25</v>
      </c>
      <c r="S171" s="9">
        <f t="shared" si="29"/>
        <v>2.5035619784245879E-2</v>
      </c>
      <c r="T171" s="10">
        <f t="shared" si="30"/>
        <v>123</v>
      </c>
      <c r="U171" s="10">
        <f t="shared" si="31"/>
        <v>5036</v>
      </c>
      <c r="V171" s="11">
        <v>5035.8249999999998</v>
      </c>
      <c r="W171" s="12">
        <f t="shared" si="32"/>
        <v>122.82499999999982</v>
      </c>
      <c r="X171" s="13">
        <f t="shared" si="33"/>
        <v>2.5000000000000001E-2</v>
      </c>
      <c r="Y171" s="14" t="str">
        <f t="shared" si="34"/>
        <v>0.00%-8.40%</v>
      </c>
      <c r="Z171" s="15"/>
      <c r="AA171" s="15"/>
      <c r="AB171" s="15"/>
      <c r="AC171" s="16"/>
      <c r="AD171" s="8">
        <f t="shared" si="35"/>
        <v>0</v>
      </c>
      <c r="AE171" s="17">
        <f t="shared" si="36"/>
        <v>5035.8249999999998</v>
      </c>
      <c r="AF171" s="18">
        <f t="shared" si="37"/>
        <v>122.82499999999982</v>
      </c>
      <c r="AG171" s="19">
        <f t="shared" si="38"/>
        <v>2.4999999999999911E-2</v>
      </c>
      <c r="AH171" s="20">
        <v>13.6</v>
      </c>
      <c r="AI171" s="20">
        <v>450</v>
      </c>
      <c r="AJ171" s="20"/>
      <c r="AK171" s="20">
        <v>688</v>
      </c>
      <c r="AL171" s="20">
        <f t="shared" si="39"/>
        <v>74575.22</v>
      </c>
      <c r="AM171" s="7" t="s">
        <v>287</v>
      </c>
      <c r="AN171" s="20"/>
      <c r="AO171" s="21" t="s">
        <v>614</v>
      </c>
      <c r="AP171" s="21"/>
      <c r="AQ171" s="5" t="s">
        <v>615</v>
      </c>
      <c r="AR171" s="5" t="s">
        <v>261</v>
      </c>
      <c r="AS171" s="5" t="s">
        <v>62</v>
      </c>
      <c r="AT171" s="20"/>
      <c r="AU171" s="21"/>
      <c r="AV171" s="21"/>
      <c r="AW171" s="21"/>
    </row>
    <row r="172" spans="1:49" s="55" customFormat="1">
      <c r="A172" s="87" t="s">
        <v>562</v>
      </c>
      <c r="B172" s="5">
        <v>15011888</v>
      </c>
      <c r="C172" s="5" t="s">
        <v>565</v>
      </c>
      <c r="D172" s="5" t="s">
        <v>55</v>
      </c>
      <c r="E172" s="5" t="s">
        <v>67</v>
      </c>
      <c r="F172" s="5" t="s">
        <v>346</v>
      </c>
      <c r="G172" s="5" t="s">
        <v>613</v>
      </c>
      <c r="H172" s="6">
        <v>41609</v>
      </c>
      <c r="I172" s="5" t="s">
        <v>575</v>
      </c>
      <c r="J172" s="5" t="s">
        <v>627</v>
      </c>
      <c r="K172" s="5" t="s">
        <v>568</v>
      </c>
      <c r="L172" s="7">
        <v>6</v>
      </c>
      <c r="M172" s="7" t="s">
        <v>287</v>
      </c>
      <c r="N172" s="8">
        <v>5125</v>
      </c>
      <c r="O172" s="9">
        <v>0.02</v>
      </c>
      <c r="P172" s="10">
        <f t="shared" si="27"/>
        <v>103</v>
      </c>
      <c r="Q172" s="9">
        <v>5.0000000000000001E-3</v>
      </c>
      <c r="R172" s="10">
        <f t="shared" si="28"/>
        <v>26</v>
      </c>
      <c r="S172" s="9">
        <f t="shared" si="29"/>
        <v>2.5170731707317075E-2</v>
      </c>
      <c r="T172" s="10">
        <f t="shared" si="30"/>
        <v>129</v>
      </c>
      <c r="U172" s="10">
        <f t="shared" si="31"/>
        <v>5254</v>
      </c>
      <c r="V172" s="11">
        <v>5253.125</v>
      </c>
      <c r="W172" s="12">
        <f t="shared" si="32"/>
        <v>128.125</v>
      </c>
      <c r="X172" s="13">
        <f t="shared" si="33"/>
        <v>2.5000000000000001E-2</v>
      </c>
      <c r="Y172" s="14" t="str">
        <f t="shared" si="34"/>
        <v>0.00%-8.40%</v>
      </c>
      <c r="Z172" s="15"/>
      <c r="AA172" s="15"/>
      <c r="AB172" s="15"/>
      <c r="AC172" s="16"/>
      <c r="AD172" s="8">
        <f t="shared" si="35"/>
        <v>0</v>
      </c>
      <c r="AE172" s="17">
        <f t="shared" si="36"/>
        <v>5253.125</v>
      </c>
      <c r="AF172" s="18">
        <f t="shared" si="37"/>
        <v>128.125</v>
      </c>
      <c r="AG172" s="19">
        <f t="shared" si="38"/>
        <v>2.4999999999999911E-2</v>
      </c>
      <c r="AH172" s="20">
        <v>13.6</v>
      </c>
      <c r="AI172" s="20">
        <v>500</v>
      </c>
      <c r="AJ172" s="20"/>
      <c r="AK172" s="20">
        <v>688</v>
      </c>
      <c r="AL172" s="20">
        <f t="shared" si="39"/>
        <v>78130.5</v>
      </c>
      <c r="AM172" s="7" t="s">
        <v>287</v>
      </c>
      <c r="AN172" s="20"/>
      <c r="AO172" s="21" t="s">
        <v>614</v>
      </c>
      <c r="AP172" s="21"/>
      <c r="AQ172" s="5" t="s">
        <v>615</v>
      </c>
      <c r="AR172" s="5" t="s">
        <v>261</v>
      </c>
      <c r="AS172" s="5" t="s">
        <v>62</v>
      </c>
      <c r="AT172" s="20"/>
      <c r="AU172" s="21"/>
      <c r="AV172" s="21"/>
      <c r="AW172" s="21"/>
    </row>
    <row r="173" spans="1:49" s="55" customFormat="1">
      <c r="A173" s="87" t="s">
        <v>562</v>
      </c>
      <c r="B173" s="5">
        <v>15018780</v>
      </c>
      <c r="C173" s="5" t="s">
        <v>565</v>
      </c>
      <c r="D173" s="5" t="s">
        <v>55</v>
      </c>
      <c r="E173" s="5" t="s">
        <v>67</v>
      </c>
      <c r="F173" s="5" t="s">
        <v>346</v>
      </c>
      <c r="G173" s="5" t="s">
        <v>613</v>
      </c>
      <c r="H173" s="6">
        <v>43313</v>
      </c>
      <c r="I173" s="5" t="s">
        <v>575</v>
      </c>
      <c r="J173" s="5" t="s">
        <v>627</v>
      </c>
      <c r="K173" s="5" t="s">
        <v>568</v>
      </c>
      <c r="L173" s="7">
        <v>6</v>
      </c>
      <c r="M173" s="7" t="s">
        <v>287</v>
      </c>
      <c r="N173" s="8">
        <v>4829</v>
      </c>
      <c r="O173" s="9">
        <v>0.02</v>
      </c>
      <c r="P173" s="10">
        <f t="shared" si="27"/>
        <v>97</v>
      </c>
      <c r="Q173" s="9">
        <v>5.0000000000000001E-3</v>
      </c>
      <c r="R173" s="10">
        <f t="shared" si="28"/>
        <v>24</v>
      </c>
      <c r="S173" s="9">
        <f t="shared" si="29"/>
        <v>2.5056947608200455E-2</v>
      </c>
      <c r="T173" s="10">
        <f t="shared" si="30"/>
        <v>121</v>
      </c>
      <c r="U173" s="10">
        <f t="shared" si="31"/>
        <v>4950</v>
      </c>
      <c r="V173" s="11">
        <v>4949.7250000000004</v>
      </c>
      <c r="W173" s="12">
        <f t="shared" si="32"/>
        <v>120.72500000000036</v>
      </c>
      <c r="X173" s="13">
        <f t="shared" si="33"/>
        <v>2.5000000000000001E-2</v>
      </c>
      <c r="Y173" s="14" t="str">
        <f t="shared" si="34"/>
        <v>0.00%-8.40%</v>
      </c>
      <c r="Z173" s="15"/>
      <c r="AA173" s="15"/>
      <c r="AB173" s="15"/>
      <c r="AC173" s="16"/>
      <c r="AD173" s="8">
        <f t="shared" si="35"/>
        <v>0</v>
      </c>
      <c r="AE173" s="17">
        <f t="shared" si="36"/>
        <v>4949.7250000000004</v>
      </c>
      <c r="AF173" s="18">
        <f t="shared" si="37"/>
        <v>120.72500000000036</v>
      </c>
      <c r="AG173" s="19">
        <f t="shared" si="38"/>
        <v>2.5000000000000133E-2</v>
      </c>
      <c r="AH173" s="20">
        <v>13.6</v>
      </c>
      <c r="AI173" s="20">
        <v>450</v>
      </c>
      <c r="AJ173" s="20"/>
      <c r="AK173" s="20">
        <v>688</v>
      </c>
      <c r="AL173" s="20">
        <f t="shared" si="39"/>
        <v>73404.260000000009</v>
      </c>
      <c r="AM173" s="7" t="s">
        <v>287</v>
      </c>
      <c r="AN173" s="20"/>
      <c r="AO173" s="21" t="s">
        <v>614</v>
      </c>
      <c r="AP173" s="21"/>
      <c r="AQ173" s="5" t="s">
        <v>615</v>
      </c>
      <c r="AR173" s="5" t="s">
        <v>261</v>
      </c>
      <c r="AS173" s="5" t="s">
        <v>62</v>
      </c>
      <c r="AT173" s="20"/>
      <c r="AU173" s="21"/>
      <c r="AV173" s="21"/>
      <c r="AW173" s="21"/>
    </row>
    <row r="174" spans="1:49" s="55" customFormat="1">
      <c r="A174" s="87" t="s">
        <v>562</v>
      </c>
      <c r="B174" s="5">
        <v>15009112</v>
      </c>
      <c r="C174" s="5" t="s">
        <v>565</v>
      </c>
      <c r="D174" s="5" t="s">
        <v>55</v>
      </c>
      <c r="E174" s="5" t="s">
        <v>67</v>
      </c>
      <c r="F174" s="5" t="s">
        <v>346</v>
      </c>
      <c r="G174" s="5" t="s">
        <v>613</v>
      </c>
      <c r="H174" s="6">
        <v>41426</v>
      </c>
      <c r="I174" s="5" t="s">
        <v>575</v>
      </c>
      <c r="J174" s="5" t="s">
        <v>627</v>
      </c>
      <c r="K174" s="5" t="s">
        <v>568</v>
      </c>
      <c r="L174" s="7">
        <v>6</v>
      </c>
      <c r="M174" s="7" t="s">
        <v>287</v>
      </c>
      <c r="N174" s="8">
        <v>4857</v>
      </c>
      <c r="O174" s="9">
        <v>0.02</v>
      </c>
      <c r="P174" s="10">
        <f t="shared" si="27"/>
        <v>97</v>
      </c>
      <c r="Q174" s="9">
        <v>5.0000000000000001E-3</v>
      </c>
      <c r="R174" s="10">
        <f t="shared" si="28"/>
        <v>24</v>
      </c>
      <c r="S174" s="9">
        <f t="shared" si="29"/>
        <v>2.4912497426394894E-2</v>
      </c>
      <c r="T174" s="10">
        <f t="shared" si="30"/>
        <v>121</v>
      </c>
      <c r="U174" s="10">
        <f t="shared" si="31"/>
        <v>4978</v>
      </c>
      <c r="V174" s="11">
        <v>4881.2849999999999</v>
      </c>
      <c r="W174" s="12">
        <f t="shared" si="32"/>
        <v>24.284999999999854</v>
      </c>
      <c r="X174" s="13">
        <f t="shared" si="33"/>
        <v>5.0000000000000001E-3</v>
      </c>
      <c r="Y174" s="14" t="str">
        <f t="shared" si="34"/>
        <v>0.00%-8.40%</v>
      </c>
      <c r="Z174" s="15"/>
      <c r="AA174" s="15"/>
      <c r="AB174" s="15"/>
      <c r="AC174" s="16"/>
      <c r="AD174" s="8">
        <f t="shared" si="35"/>
        <v>0</v>
      </c>
      <c r="AE174" s="17">
        <f t="shared" si="36"/>
        <v>4881.2849999999999</v>
      </c>
      <c r="AF174" s="18">
        <f t="shared" si="37"/>
        <v>24.284999999999854</v>
      </c>
      <c r="AG174" s="19">
        <f t="shared" si="38"/>
        <v>4.9999999999998934E-3</v>
      </c>
      <c r="AH174" s="20">
        <v>13.6</v>
      </c>
      <c r="AI174" s="20">
        <v>450</v>
      </c>
      <c r="AJ174" s="20"/>
      <c r="AK174" s="20">
        <v>688</v>
      </c>
      <c r="AL174" s="20">
        <f t="shared" si="39"/>
        <v>72473.475999999995</v>
      </c>
      <c r="AM174" s="7" t="s">
        <v>287</v>
      </c>
      <c r="AN174" s="20"/>
      <c r="AO174" s="21" t="s">
        <v>628</v>
      </c>
      <c r="AP174" s="21"/>
      <c r="AQ174" s="5" t="s">
        <v>615</v>
      </c>
      <c r="AR174" s="5" t="s">
        <v>261</v>
      </c>
      <c r="AS174" s="5" t="s">
        <v>62</v>
      </c>
      <c r="AT174" s="20"/>
      <c r="AU174" s="21"/>
      <c r="AV174" s="21"/>
      <c r="AW174" s="21"/>
    </row>
    <row r="175" spans="1:49" s="55" customFormat="1">
      <c r="A175" s="87" t="s">
        <v>562</v>
      </c>
      <c r="B175" s="5">
        <v>15017105</v>
      </c>
      <c r="C175" s="5" t="s">
        <v>565</v>
      </c>
      <c r="D175" s="5" t="s">
        <v>55</v>
      </c>
      <c r="E175" s="5" t="s">
        <v>67</v>
      </c>
      <c r="F175" s="5" t="s">
        <v>346</v>
      </c>
      <c r="G175" s="5" t="s">
        <v>613</v>
      </c>
      <c r="H175" s="6">
        <v>42979</v>
      </c>
      <c r="I175" s="5" t="s">
        <v>575</v>
      </c>
      <c r="J175" s="5" t="s">
        <v>627</v>
      </c>
      <c r="K175" s="5" t="s">
        <v>568</v>
      </c>
      <c r="L175" s="7">
        <v>6</v>
      </c>
      <c r="M175" s="7" t="s">
        <v>287</v>
      </c>
      <c r="N175" s="8">
        <v>5750</v>
      </c>
      <c r="O175" s="9">
        <v>0.02</v>
      </c>
      <c r="P175" s="10">
        <f t="shared" si="27"/>
        <v>115</v>
      </c>
      <c r="Q175" s="9">
        <v>5.0000000000000001E-3</v>
      </c>
      <c r="R175" s="10">
        <f t="shared" si="28"/>
        <v>29</v>
      </c>
      <c r="S175" s="9">
        <f t="shared" si="29"/>
        <v>2.5043478260869566E-2</v>
      </c>
      <c r="T175" s="10">
        <f t="shared" si="30"/>
        <v>144</v>
      </c>
      <c r="U175" s="10">
        <f t="shared" si="31"/>
        <v>5894</v>
      </c>
      <c r="V175" s="11">
        <v>6152.5</v>
      </c>
      <c r="W175" s="12">
        <f t="shared" si="32"/>
        <v>402.5</v>
      </c>
      <c r="X175" s="13">
        <f t="shared" si="33"/>
        <v>7.0000000000000007E-2</v>
      </c>
      <c r="Y175" s="14" t="str">
        <f t="shared" si="34"/>
        <v>0.00%-8.40%</v>
      </c>
      <c r="Z175" s="15"/>
      <c r="AA175" s="15"/>
      <c r="AB175" s="15"/>
      <c r="AC175" s="16"/>
      <c r="AD175" s="8">
        <f t="shared" si="35"/>
        <v>0</v>
      </c>
      <c r="AE175" s="17">
        <f t="shared" si="36"/>
        <v>6152.5</v>
      </c>
      <c r="AF175" s="18">
        <f t="shared" si="37"/>
        <v>402.5</v>
      </c>
      <c r="AG175" s="19">
        <f t="shared" si="38"/>
        <v>7.0000000000000062E-2</v>
      </c>
      <c r="AH175" s="20">
        <v>13.6</v>
      </c>
      <c r="AI175" s="20">
        <v>450</v>
      </c>
      <c r="AJ175" s="20"/>
      <c r="AK175" s="20">
        <v>688</v>
      </c>
      <c r="AL175" s="20">
        <f t="shared" si="39"/>
        <v>89762</v>
      </c>
      <c r="AM175" s="7" t="s">
        <v>287</v>
      </c>
      <c r="AN175" s="20"/>
      <c r="AO175" s="21" t="s">
        <v>630</v>
      </c>
      <c r="AP175" s="21"/>
      <c r="AQ175" s="5" t="s">
        <v>615</v>
      </c>
      <c r="AR175" s="5" t="s">
        <v>261</v>
      </c>
      <c r="AS175" s="5" t="s">
        <v>62</v>
      </c>
      <c r="AT175" s="20"/>
      <c r="AU175" s="21"/>
      <c r="AV175" s="21"/>
      <c r="AW175" s="21"/>
    </row>
    <row r="176" spans="1:49" s="55" customFormat="1">
      <c r="A176" s="87" t="s">
        <v>562</v>
      </c>
      <c r="B176" s="5">
        <v>15017641</v>
      </c>
      <c r="C176" s="5" t="s">
        <v>565</v>
      </c>
      <c r="D176" s="5" t="s">
        <v>55</v>
      </c>
      <c r="E176" s="5" t="s">
        <v>67</v>
      </c>
      <c r="F176" s="5" t="s">
        <v>346</v>
      </c>
      <c r="G176" s="5" t="s">
        <v>613</v>
      </c>
      <c r="H176" s="6">
        <v>43191</v>
      </c>
      <c r="I176" s="5" t="s">
        <v>575</v>
      </c>
      <c r="J176" s="5" t="s">
        <v>627</v>
      </c>
      <c r="K176" s="5" t="s">
        <v>568</v>
      </c>
      <c r="L176" s="7">
        <v>6</v>
      </c>
      <c r="M176" s="7" t="s">
        <v>287</v>
      </c>
      <c r="N176" s="8">
        <v>5064</v>
      </c>
      <c r="O176" s="9">
        <v>0.02</v>
      </c>
      <c r="P176" s="10">
        <f t="shared" si="27"/>
        <v>101</v>
      </c>
      <c r="Q176" s="9">
        <v>5.0000000000000001E-3</v>
      </c>
      <c r="R176" s="10">
        <f t="shared" si="28"/>
        <v>25</v>
      </c>
      <c r="S176" s="9">
        <f t="shared" si="29"/>
        <v>2.4881516587677725E-2</v>
      </c>
      <c r="T176" s="10">
        <f t="shared" si="30"/>
        <v>126</v>
      </c>
      <c r="U176" s="10">
        <f t="shared" si="31"/>
        <v>5190</v>
      </c>
      <c r="V176" s="11">
        <v>5190.6000000000004</v>
      </c>
      <c r="W176" s="12">
        <f t="shared" si="32"/>
        <v>126.60000000000036</v>
      </c>
      <c r="X176" s="13">
        <f t="shared" si="33"/>
        <v>2.5000000000000001E-2</v>
      </c>
      <c r="Y176" s="14" t="str">
        <f t="shared" si="34"/>
        <v>0.00%-8.40%</v>
      </c>
      <c r="Z176" s="15"/>
      <c r="AA176" s="15"/>
      <c r="AB176" s="15"/>
      <c r="AC176" s="16"/>
      <c r="AD176" s="8">
        <f t="shared" si="35"/>
        <v>0</v>
      </c>
      <c r="AE176" s="17">
        <f t="shared" si="36"/>
        <v>5190.6000000000004</v>
      </c>
      <c r="AF176" s="18">
        <f t="shared" si="37"/>
        <v>126.60000000000036</v>
      </c>
      <c r="AG176" s="19">
        <f t="shared" si="38"/>
        <v>2.5000000000000133E-2</v>
      </c>
      <c r="AH176" s="20">
        <v>13.6</v>
      </c>
      <c r="AI176" s="20">
        <v>450</v>
      </c>
      <c r="AJ176" s="20"/>
      <c r="AK176" s="20">
        <v>688</v>
      </c>
      <c r="AL176" s="20">
        <f t="shared" si="39"/>
        <v>76680.160000000003</v>
      </c>
      <c r="AM176" s="7" t="s">
        <v>287</v>
      </c>
      <c r="AN176" s="20"/>
      <c r="AO176" s="21" t="s">
        <v>614</v>
      </c>
      <c r="AP176" s="21"/>
      <c r="AQ176" s="5" t="s">
        <v>615</v>
      </c>
      <c r="AR176" s="5" t="s">
        <v>261</v>
      </c>
      <c r="AS176" s="5" t="s">
        <v>62</v>
      </c>
      <c r="AT176" s="20"/>
      <c r="AU176" s="21"/>
      <c r="AV176" s="21"/>
      <c r="AW176" s="21"/>
    </row>
    <row r="177" spans="1:49" s="55" customFormat="1">
      <c r="A177" s="87" t="s">
        <v>562</v>
      </c>
      <c r="B177" s="5">
        <v>15011455</v>
      </c>
      <c r="C177" s="5" t="s">
        <v>565</v>
      </c>
      <c r="D177" s="5" t="s">
        <v>55</v>
      </c>
      <c r="E177" s="5" t="s">
        <v>67</v>
      </c>
      <c r="F177" s="5" t="s">
        <v>346</v>
      </c>
      <c r="G177" s="5" t="s">
        <v>613</v>
      </c>
      <c r="H177" s="6">
        <v>41640</v>
      </c>
      <c r="I177" s="5" t="s">
        <v>575</v>
      </c>
      <c r="J177" s="5" t="s">
        <v>627</v>
      </c>
      <c r="K177" s="5" t="s">
        <v>568</v>
      </c>
      <c r="L177" s="7">
        <v>6</v>
      </c>
      <c r="M177" s="7" t="s">
        <v>287</v>
      </c>
      <c r="N177" s="8">
        <v>4723</v>
      </c>
      <c r="O177" s="9">
        <v>0.02</v>
      </c>
      <c r="P177" s="10">
        <f t="shared" si="27"/>
        <v>94</v>
      </c>
      <c r="Q177" s="9">
        <v>5.0000000000000001E-3</v>
      </c>
      <c r="R177" s="10">
        <f t="shared" si="28"/>
        <v>24</v>
      </c>
      <c r="S177" s="9">
        <f t="shared" si="29"/>
        <v>2.4984120262544991E-2</v>
      </c>
      <c r="T177" s="10">
        <f t="shared" si="30"/>
        <v>118</v>
      </c>
      <c r="U177" s="10">
        <f t="shared" si="31"/>
        <v>4841</v>
      </c>
      <c r="V177" s="11">
        <v>4723</v>
      </c>
      <c r="W177" s="12">
        <f t="shared" si="32"/>
        <v>0</v>
      </c>
      <c r="X177" s="13">
        <f t="shared" si="33"/>
        <v>0</v>
      </c>
      <c r="Y177" s="14" t="str">
        <f t="shared" si="34"/>
        <v>0.00%-8.40%</v>
      </c>
      <c r="Z177" s="15"/>
      <c r="AA177" s="15"/>
      <c r="AB177" s="15"/>
      <c r="AC177" s="16"/>
      <c r="AD177" s="8">
        <f t="shared" si="35"/>
        <v>0</v>
      </c>
      <c r="AE177" s="17">
        <f t="shared" si="36"/>
        <v>4723</v>
      </c>
      <c r="AF177" s="18">
        <f t="shared" si="37"/>
        <v>0</v>
      </c>
      <c r="AG177" s="19">
        <f t="shared" si="38"/>
        <v>0</v>
      </c>
      <c r="AH177" s="20">
        <v>13.6</v>
      </c>
      <c r="AI177" s="20">
        <v>450</v>
      </c>
      <c r="AJ177" s="20"/>
      <c r="AK177" s="20">
        <v>688</v>
      </c>
      <c r="AL177" s="20">
        <f t="shared" si="39"/>
        <v>70320.799999999988</v>
      </c>
      <c r="AM177" s="7" t="s">
        <v>287</v>
      </c>
      <c r="AN177" s="20"/>
      <c r="AO177" s="21" t="s">
        <v>126</v>
      </c>
      <c r="AP177" s="21" t="s">
        <v>126</v>
      </c>
      <c r="AQ177" s="5" t="s">
        <v>615</v>
      </c>
      <c r="AR177" s="5" t="s">
        <v>261</v>
      </c>
      <c r="AS177" s="5" t="s">
        <v>62</v>
      </c>
      <c r="AT177" s="20"/>
      <c r="AU177" s="21"/>
      <c r="AV177" s="21"/>
      <c r="AW177" s="21"/>
    </row>
    <row r="178" spans="1:49" s="55" customFormat="1">
      <c r="A178" s="87" t="s">
        <v>562</v>
      </c>
      <c r="B178" s="5">
        <v>15008705</v>
      </c>
      <c r="C178" s="5" t="s">
        <v>565</v>
      </c>
      <c r="D178" s="5" t="s">
        <v>55</v>
      </c>
      <c r="E178" s="5" t="s">
        <v>67</v>
      </c>
      <c r="F178" s="5" t="s">
        <v>346</v>
      </c>
      <c r="G178" s="5" t="s">
        <v>613</v>
      </c>
      <c r="H178" s="6">
        <v>41426</v>
      </c>
      <c r="I178" s="5" t="s">
        <v>575</v>
      </c>
      <c r="J178" s="5" t="s">
        <v>627</v>
      </c>
      <c r="K178" s="5" t="s">
        <v>568</v>
      </c>
      <c r="L178" s="7">
        <v>6</v>
      </c>
      <c r="M178" s="7" t="s">
        <v>287</v>
      </c>
      <c r="N178" s="8">
        <v>5045</v>
      </c>
      <c r="O178" s="9">
        <v>0.02</v>
      </c>
      <c r="P178" s="10">
        <f t="shared" si="27"/>
        <v>101</v>
      </c>
      <c r="Q178" s="9">
        <v>5.0000000000000001E-3</v>
      </c>
      <c r="R178" s="10">
        <f t="shared" si="28"/>
        <v>25</v>
      </c>
      <c r="S178" s="9">
        <f t="shared" si="29"/>
        <v>2.497522299306244E-2</v>
      </c>
      <c r="T178" s="10">
        <f t="shared" si="30"/>
        <v>126</v>
      </c>
      <c r="U178" s="10">
        <f t="shared" si="31"/>
        <v>5171</v>
      </c>
      <c r="V178" s="11">
        <v>5171.125</v>
      </c>
      <c r="W178" s="12">
        <f t="shared" si="32"/>
        <v>126.125</v>
      </c>
      <c r="X178" s="13">
        <f t="shared" si="33"/>
        <v>2.5000000000000001E-2</v>
      </c>
      <c r="Y178" s="14" t="str">
        <f t="shared" si="34"/>
        <v>0.00%-8.40%</v>
      </c>
      <c r="Z178" s="15"/>
      <c r="AA178" s="15"/>
      <c r="AB178" s="15"/>
      <c r="AC178" s="16"/>
      <c r="AD178" s="8">
        <f t="shared" si="35"/>
        <v>0</v>
      </c>
      <c r="AE178" s="17">
        <f t="shared" si="36"/>
        <v>5171.125</v>
      </c>
      <c r="AF178" s="18">
        <f t="shared" si="37"/>
        <v>126.125</v>
      </c>
      <c r="AG178" s="19">
        <f t="shared" si="38"/>
        <v>2.4999999999999911E-2</v>
      </c>
      <c r="AH178" s="20">
        <v>13.6</v>
      </c>
      <c r="AI178" s="20">
        <v>450</v>
      </c>
      <c r="AJ178" s="20"/>
      <c r="AK178" s="20">
        <v>688</v>
      </c>
      <c r="AL178" s="20">
        <f t="shared" si="39"/>
        <v>76415.3</v>
      </c>
      <c r="AM178" s="7" t="s">
        <v>287</v>
      </c>
      <c r="AN178" s="20"/>
      <c r="AO178" s="21" t="s">
        <v>614</v>
      </c>
      <c r="AP178" s="21"/>
      <c r="AQ178" s="5" t="s">
        <v>615</v>
      </c>
      <c r="AR178" s="5" t="s">
        <v>261</v>
      </c>
      <c r="AS178" s="5" t="s">
        <v>62</v>
      </c>
      <c r="AT178" s="20"/>
      <c r="AU178" s="21"/>
      <c r="AV178" s="21"/>
      <c r="AW178" s="21"/>
    </row>
    <row r="179" spans="1:49" s="55" customFormat="1">
      <c r="A179" s="87" t="s">
        <v>562</v>
      </c>
      <c r="B179" s="5">
        <v>15003298</v>
      </c>
      <c r="C179" s="5" t="s">
        <v>565</v>
      </c>
      <c r="D179" s="5" t="s">
        <v>55</v>
      </c>
      <c r="E179" s="5" t="s">
        <v>67</v>
      </c>
      <c r="F179" s="5" t="s">
        <v>346</v>
      </c>
      <c r="G179" s="5" t="s">
        <v>613</v>
      </c>
      <c r="H179" s="6">
        <v>40269</v>
      </c>
      <c r="I179" s="5" t="s">
        <v>575</v>
      </c>
      <c r="J179" s="5" t="s">
        <v>631</v>
      </c>
      <c r="K179" s="5" t="s">
        <v>568</v>
      </c>
      <c r="L179" s="7">
        <v>6</v>
      </c>
      <c r="M179" s="7" t="s">
        <v>287</v>
      </c>
      <c r="N179" s="8">
        <v>5251</v>
      </c>
      <c r="O179" s="9">
        <v>0.02</v>
      </c>
      <c r="P179" s="10">
        <f t="shared" si="27"/>
        <v>105</v>
      </c>
      <c r="Q179" s="9">
        <v>5.0000000000000001E-3</v>
      </c>
      <c r="R179" s="10">
        <f t="shared" si="28"/>
        <v>26</v>
      </c>
      <c r="S179" s="9">
        <f t="shared" si="29"/>
        <v>2.4947629023043229E-2</v>
      </c>
      <c r="T179" s="10">
        <f t="shared" si="30"/>
        <v>131</v>
      </c>
      <c r="U179" s="10">
        <f t="shared" si="31"/>
        <v>5382</v>
      </c>
      <c r="V179" s="11">
        <v>5382.2749999999996</v>
      </c>
      <c r="W179" s="12">
        <f t="shared" si="32"/>
        <v>131.27499999999964</v>
      </c>
      <c r="X179" s="13">
        <f t="shared" si="33"/>
        <v>2.5000000000000001E-2</v>
      </c>
      <c r="Y179" s="14" t="str">
        <f t="shared" si="34"/>
        <v>0.00%-8.40%</v>
      </c>
      <c r="Z179" s="15"/>
      <c r="AA179" s="15"/>
      <c r="AB179" s="15"/>
      <c r="AC179" s="16"/>
      <c r="AD179" s="8">
        <f t="shared" si="35"/>
        <v>0</v>
      </c>
      <c r="AE179" s="17">
        <f t="shared" si="36"/>
        <v>5382.2749999999996</v>
      </c>
      <c r="AF179" s="18">
        <f t="shared" si="37"/>
        <v>131.27499999999964</v>
      </c>
      <c r="AG179" s="19">
        <f t="shared" si="38"/>
        <v>2.4999999999999911E-2</v>
      </c>
      <c r="AH179" s="20">
        <v>13.6</v>
      </c>
      <c r="AI179" s="20">
        <v>450</v>
      </c>
      <c r="AJ179" s="20"/>
      <c r="AK179" s="20">
        <v>688</v>
      </c>
      <c r="AL179" s="20">
        <f t="shared" si="39"/>
        <v>79286.939999999988</v>
      </c>
      <c r="AM179" s="7" t="s">
        <v>287</v>
      </c>
      <c r="AN179" s="20"/>
      <c r="AO179" s="21" t="s">
        <v>614</v>
      </c>
      <c r="AP179" s="21"/>
      <c r="AQ179" s="5" t="s">
        <v>615</v>
      </c>
      <c r="AR179" s="5" t="s">
        <v>261</v>
      </c>
      <c r="AS179" s="5" t="s">
        <v>62</v>
      </c>
      <c r="AT179" s="20"/>
      <c r="AU179" s="21"/>
      <c r="AV179" s="21"/>
      <c r="AW179" s="21"/>
    </row>
    <row r="180" spans="1:49" s="55" customFormat="1">
      <c r="A180" s="87" t="s">
        <v>562</v>
      </c>
      <c r="B180" s="5">
        <v>15012231</v>
      </c>
      <c r="C180" s="5" t="s">
        <v>565</v>
      </c>
      <c r="D180" s="5" t="s">
        <v>55</v>
      </c>
      <c r="E180" s="5" t="s">
        <v>67</v>
      </c>
      <c r="F180" s="5" t="s">
        <v>346</v>
      </c>
      <c r="G180" s="5" t="s">
        <v>613</v>
      </c>
      <c r="H180" s="6">
        <v>41699</v>
      </c>
      <c r="I180" s="5" t="s">
        <v>575</v>
      </c>
      <c r="J180" s="5" t="s">
        <v>627</v>
      </c>
      <c r="K180" s="5" t="s">
        <v>568</v>
      </c>
      <c r="L180" s="7">
        <v>6</v>
      </c>
      <c r="M180" s="7" t="s">
        <v>287</v>
      </c>
      <c r="N180" s="8">
        <v>4817</v>
      </c>
      <c r="O180" s="9">
        <v>0.02</v>
      </c>
      <c r="P180" s="10">
        <f t="shared" si="27"/>
        <v>96</v>
      </c>
      <c r="Q180" s="9">
        <v>5.0000000000000001E-3</v>
      </c>
      <c r="R180" s="10">
        <f t="shared" si="28"/>
        <v>24</v>
      </c>
      <c r="S180" s="9">
        <f t="shared" si="29"/>
        <v>2.4911770811708533E-2</v>
      </c>
      <c r="T180" s="10">
        <f t="shared" si="30"/>
        <v>120</v>
      </c>
      <c r="U180" s="10">
        <f t="shared" si="31"/>
        <v>4937</v>
      </c>
      <c r="V180" s="11">
        <v>4937.4250000000002</v>
      </c>
      <c r="W180" s="12">
        <f t="shared" si="32"/>
        <v>120.42500000000018</v>
      </c>
      <c r="X180" s="13">
        <f t="shared" si="33"/>
        <v>2.5000000000000001E-2</v>
      </c>
      <c r="Y180" s="14" t="str">
        <f t="shared" si="34"/>
        <v>0.00%-8.40%</v>
      </c>
      <c r="Z180" s="15"/>
      <c r="AA180" s="15"/>
      <c r="AB180" s="15"/>
      <c r="AC180" s="16"/>
      <c r="AD180" s="8">
        <f t="shared" si="35"/>
        <v>0</v>
      </c>
      <c r="AE180" s="17">
        <f t="shared" si="36"/>
        <v>4937.4250000000002</v>
      </c>
      <c r="AF180" s="18">
        <f t="shared" si="37"/>
        <v>120.42500000000018</v>
      </c>
      <c r="AG180" s="19">
        <f t="shared" si="38"/>
        <v>2.5000000000000133E-2</v>
      </c>
      <c r="AH180" s="20">
        <v>13.6</v>
      </c>
      <c r="AI180" s="20">
        <v>450</v>
      </c>
      <c r="AJ180" s="20"/>
      <c r="AK180" s="20">
        <v>688</v>
      </c>
      <c r="AL180" s="20">
        <f t="shared" si="39"/>
        <v>73236.98</v>
      </c>
      <c r="AM180" s="7" t="s">
        <v>287</v>
      </c>
      <c r="AN180" s="20"/>
      <c r="AO180" s="21" t="s">
        <v>614</v>
      </c>
      <c r="AP180" s="21"/>
      <c r="AQ180" s="5" t="s">
        <v>615</v>
      </c>
      <c r="AR180" s="5" t="s">
        <v>261</v>
      </c>
      <c r="AS180" s="5" t="s">
        <v>62</v>
      </c>
      <c r="AT180" s="20"/>
      <c r="AU180" s="21"/>
      <c r="AV180" s="21"/>
      <c r="AW180" s="21"/>
    </row>
    <row r="181" spans="1:49" s="55" customFormat="1">
      <c r="A181" s="87" t="s">
        <v>562</v>
      </c>
      <c r="B181" s="5">
        <v>15005832</v>
      </c>
      <c r="C181" s="5" t="s">
        <v>565</v>
      </c>
      <c r="D181" s="5" t="s">
        <v>55</v>
      </c>
      <c r="E181" s="5" t="s">
        <v>67</v>
      </c>
      <c r="F181" s="5" t="s">
        <v>346</v>
      </c>
      <c r="G181" s="5" t="s">
        <v>613</v>
      </c>
      <c r="H181" s="6">
        <v>40817</v>
      </c>
      <c r="I181" s="5" t="s">
        <v>575</v>
      </c>
      <c r="J181" s="5" t="s">
        <v>627</v>
      </c>
      <c r="K181" s="5" t="s">
        <v>568</v>
      </c>
      <c r="L181" s="7">
        <v>6</v>
      </c>
      <c r="M181" s="7" t="s">
        <v>287</v>
      </c>
      <c r="N181" s="8">
        <v>4919</v>
      </c>
      <c r="O181" s="9">
        <v>0.02</v>
      </c>
      <c r="P181" s="10">
        <f t="shared" si="27"/>
        <v>98</v>
      </c>
      <c r="Q181" s="9">
        <v>5.0000000000000001E-3</v>
      </c>
      <c r="R181" s="10">
        <f t="shared" si="28"/>
        <v>25</v>
      </c>
      <c r="S181" s="9">
        <f t="shared" si="29"/>
        <v>2.5005082333807684E-2</v>
      </c>
      <c r="T181" s="10">
        <f t="shared" si="30"/>
        <v>123</v>
      </c>
      <c r="U181" s="10">
        <f t="shared" si="31"/>
        <v>5042</v>
      </c>
      <c r="V181" s="11">
        <v>5041.9750000000004</v>
      </c>
      <c r="W181" s="12">
        <f t="shared" si="32"/>
        <v>122.97500000000036</v>
      </c>
      <c r="X181" s="13">
        <f t="shared" si="33"/>
        <v>2.5000000000000001E-2</v>
      </c>
      <c r="Y181" s="14" t="str">
        <f t="shared" si="34"/>
        <v>0.00%-8.40%</v>
      </c>
      <c r="Z181" s="15"/>
      <c r="AA181" s="15"/>
      <c r="AB181" s="15"/>
      <c r="AC181" s="16"/>
      <c r="AD181" s="8">
        <f t="shared" si="35"/>
        <v>0</v>
      </c>
      <c r="AE181" s="17">
        <f t="shared" si="36"/>
        <v>5041.9750000000004</v>
      </c>
      <c r="AF181" s="18">
        <f t="shared" si="37"/>
        <v>122.97500000000036</v>
      </c>
      <c r="AG181" s="19">
        <f t="shared" si="38"/>
        <v>2.5000000000000133E-2</v>
      </c>
      <c r="AH181" s="20">
        <v>13.6</v>
      </c>
      <c r="AI181" s="20">
        <v>450</v>
      </c>
      <c r="AJ181" s="20"/>
      <c r="AK181" s="20">
        <v>688</v>
      </c>
      <c r="AL181" s="20">
        <f t="shared" si="39"/>
        <v>74658.86</v>
      </c>
      <c r="AM181" s="7" t="s">
        <v>287</v>
      </c>
      <c r="AN181" s="20"/>
      <c r="AO181" s="21" t="s">
        <v>614</v>
      </c>
      <c r="AP181" s="21"/>
      <c r="AQ181" s="5" t="s">
        <v>615</v>
      </c>
      <c r="AR181" s="5" t="s">
        <v>261</v>
      </c>
      <c r="AS181" s="5" t="s">
        <v>62</v>
      </c>
      <c r="AT181" s="20"/>
      <c r="AU181" s="21"/>
      <c r="AV181" s="21"/>
      <c r="AW181" s="21"/>
    </row>
    <row r="182" spans="1:49" s="55" customFormat="1">
      <c r="A182" s="87" t="s">
        <v>562</v>
      </c>
      <c r="B182" s="5">
        <v>15011403</v>
      </c>
      <c r="C182" s="5" t="s">
        <v>565</v>
      </c>
      <c r="D182" s="5" t="s">
        <v>55</v>
      </c>
      <c r="E182" s="5" t="s">
        <v>67</v>
      </c>
      <c r="F182" s="5" t="s">
        <v>346</v>
      </c>
      <c r="G182" s="5" t="s">
        <v>613</v>
      </c>
      <c r="H182" s="6">
        <v>41609</v>
      </c>
      <c r="I182" s="5" t="s">
        <v>575</v>
      </c>
      <c r="J182" s="5" t="s">
        <v>627</v>
      </c>
      <c r="K182" s="5" t="s">
        <v>568</v>
      </c>
      <c r="L182" s="7">
        <v>6</v>
      </c>
      <c r="M182" s="7" t="s">
        <v>287</v>
      </c>
      <c r="N182" s="8">
        <v>4631</v>
      </c>
      <c r="O182" s="9">
        <v>0.02</v>
      </c>
      <c r="P182" s="10">
        <f t="shared" si="27"/>
        <v>93</v>
      </c>
      <c r="Q182" s="9">
        <v>5.0000000000000001E-3</v>
      </c>
      <c r="R182" s="10">
        <f t="shared" si="28"/>
        <v>23</v>
      </c>
      <c r="S182" s="9">
        <f t="shared" si="29"/>
        <v>2.5048585618656877E-2</v>
      </c>
      <c r="T182" s="10">
        <f t="shared" si="30"/>
        <v>116</v>
      </c>
      <c r="U182" s="10">
        <f t="shared" si="31"/>
        <v>4747</v>
      </c>
      <c r="V182" s="11">
        <v>4631</v>
      </c>
      <c r="W182" s="12">
        <f t="shared" si="32"/>
        <v>0</v>
      </c>
      <c r="X182" s="13">
        <f t="shared" si="33"/>
        <v>0</v>
      </c>
      <c r="Y182" s="14" t="str">
        <f t="shared" si="34"/>
        <v>0.00%-8.40%</v>
      </c>
      <c r="Z182" s="15"/>
      <c r="AA182" s="15"/>
      <c r="AB182" s="15"/>
      <c r="AC182" s="16"/>
      <c r="AD182" s="8">
        <f t="shared" si="35"/>
        <v>0</v>
      </c>
      <c r="AE182" s="17">
        <f t="shared" si="36"/>
        <v>4631</v>
      </c>
      <c r="AF182" s="18">
        <f t="shared" si="37"/>
        <v>0</v>
      </c>
      <c r="AG182" s="19">
        <f t="shared" si="38"/>
        <v>0</v>
      </c>
      <c r="AH182" s="20">
        <v>13.6</v>
      </c>
      <c r="AI182" s="20">
        <v>450</v>
      </c>
      <c r="AJ182" s="20"/>
      <c r="AK182" s="20">
        <v>688</v>
      </c>
      <c r="AL182" s="20">
        <f t="shared" si="39"/>
        <v>69069.600000000006</v>
      </c>
      <c r="AM182" s="7" t="s">
        <v>287</v>
      </c>
      <c r="AN182" s="20"/>
      <c r="AO182" s="21" t="s">
        <v>126</v>
      </c>
      <c r="AP182" s="21" t="s">
        <v>126</v>
      </c>
      <c r="AQ182" s="5" t="s">
        <v>615</v>
      </c>
      <c r="AR182" s="5" t="s">
        <v>261</v>
      </c>
      <c r="AS182" s="5" t="s">
        <v>62</v>
      </c>
      <c r="AT182" s="20"/>
      <c r="AU182" s="21"/>
      <c r="AV182" s="21"/>
      <c r="AW182" s="21"/>
    </row>
    <row r="183" spans="1:49" s="55" customFormat="1">
      <c r="A183" s="87" t="s">
        <v>562</v>
      </c>
      <c r="B183" s="5">
        <v>15013821</v>
      </c>
      <c r="C183" s="5" t="s">
        <v>565</v>
      </c>
      <c r="D183" s="5" t="s">
        <v>55</v>
      </c>
      <c r="E183" s="5" t="s">
        <v>67</v>
      </c>
      <c r="F183" s="5" t="s">
        <v>346</v>
      </c>
      <c r="G183" s="5" t="s">
        <v>613</v>
      </c>
      <c r="H183" s="6">
        <v>42095</v>
      </c>
      <c r="I183" s="5" t="s">
        <v>575</v>
      </c>
      <c r="J183" s="5" t="s">
        <v>627</v>
      </c>
      <c r="K183" s="5" t="s">
        <v>568</v>
      </c>
      <c r="L183" s="7">
        <v>6</v>
      </c>
      <c r="M183" s="7" t="s">
        <v>287</v>
      </c>
      <c r="N183" s="8">
        <v>5032</v>
      </c>
      <c r="O183" s="9">
        <v>0.02</v>
      </c>
      <c r="P183" s="10">
        <f t="shared" si="27"/>
        <v>101</v>
      </c>
      <c r="Q183" s="9">
        <v>5.0000000000000001E-3</v>
      </c>
      <c r="R183" s="10">
        <f t="shared" si="28"/>
        <v>25</v>
      </c>
      <c r="S183" s="9">
        <f t="shared" si="29"/>
        <v>2.5039745627980923E-2</v>
      </c>
      <c r="T183" s="10">
        <f t="shared" si="30"/>
        <v>126</v>
      </c>
      <c r="U183" s="10">
        <f t="shared" si="31"/>
        <v>5158</v>
      </c>
      <c r="V183" s="11">
        <v>5057.16</v>
      </c>
      <c r="W183" s="12">
        <f t="shared" si="32"/>
        <v>25.159999999999854</v>
      </c>
      <c r="X183" s="13">
        <f t="shared" si="33"/>
        <v>5.0000000000000001E-3</v>
      </c>
      <c r="Y183" s="14" t="str">
        <f t="shared" si="34"/>
        <v>0.00%-8.40%</v>
      </c>
      <c r="Z183" s="15"/>
      <c r="AA183" s="15"/>
      <c r="AB183" s="15"/>
      <c r="AC183" s="16"/>
      <c r="AD183" s="8">
        <f t="shared" si="35"/>
        <v>0</v>
      </c>
      <c r="AE183" s="17">
        <f t="shared" si="36"/>
        <v>5057.16</v>
      </c>
      <c r="AF183" s="18">
        <f t="shared" si="37"/>
        <v>25.159999999999854</v>
      </c>
      <c r="AG183" s="19">
        <f t="shared" si="38"/>
        <v>4.9999999999998934E-3</v>
      </c>
      <c r="AH183" s="20">
        <v>13.6</v>
      </c>
      <c r="AI183" s="20">
        <v>450</v>
      </c>
      <c r="AJ183" s="20"/>
      <c r="AK183" s="20">
        <v>688</v>
      </c>
      <c r="AL183" s="20">
        <f t="shared" si="39"/>
        <v>74865.375999999989</v>
      </c>
      <c r="AM183" s="7" t="s">
        <v>287</v>
      </c>
      <c r="AN183" s="20"/>
      <c r="AO183" s="21" t="s">
        <v>628</v>
      </c>
      <c r="AP183" s="21"/>
      <c r="AQ183" s="5" t="s">
        <v>615</v>
      </c>
      <c r="AR183" s="5" t="s">
        <v>261</v>
      </c>
      <c r="AS183" s="5" t="s">
        <v>62</v>
      </c>
      <c r="AT183" s="20"/>
      <c r="AU183" s="21"/>
      <c r="AV183" s="21"/>
      <c r="AW183" s="21"/>
    </row>
    <row r="184" spans="1:49" s="55" customFormat="1">
      <c r="A184" s="87" t="s">
        <v>562</v>
      </c>
      <c r="B184" s="5">
        <v>15013814</v>
      </c>
      <c r="C184" s="5" t="s">
        <v>565</v>
      </c>
      <c r="D184" s="5" t="s">
        <v>55</v>
      </c>
      <c r="E184" s="5" t="s">
        <v>67</v>
      </c>
      <c r="F184" s="5" t="s">
        <v>346</v>
      </c>
      <c r="G184" s="5" t="s">
        <v>613</v>
      </c>
      <c r="H184" s="6">
        <v>42095</v>
      </c>
      <c r="I184" s="5" t="s">
        <v>575</v>
      </c>
      <c r="J184" s="5" t="s">
        <v>627</v>
      </c>
      <c r="K184" s="5" t="s">
        <v>568</v>
      </c>
      <c r="L184" s="7">
        <v>6</v>
      </c>
      <c r="M184" s="7" t="s">
        <v>287</v>
      </c>
      <c r="N184" s="8">
        <v>4931</v>
      </c>
      <c r="O184" s="9">
        <v>0.02</v>
      </c>
      <c r="P184" s="10">
        <f t="shared" si="27"/>
        <v>99</v>
      </c>
      <c r="Q184" s="9">
        <v>5.0000000000000001E-3</v>
      </c>
      <c r="R184" s="10">
        <f t="shared" si="28"/>
        <v>25</v>
      </c>
      <c r="S184" s="9">
        <f t="shared" si="29"/>
        <v>2.5147029000202797E-2</v>
      </c>
      <c r="T184" s="10">
        <f t="shared" si="30"/>
        <v>124</v>
      </c>
      <c r="U184" s="10">
        <f t="shared" si="31"/>
        <v>5055</v>
      </c>
      <c r="V184" s="11">
        <v>5054.2749999999996</v>
      </c>
      <c r="W184" s="12">
        <f t="shared" si="32"/>
        <v>123.27499999999964</v>
      </c>
      <c r="X184" s="13">
        <f t="shared" si="33"/>
        <v>2.5000000000000001E-2</v>
      </c>
      <c r="Y184" s="14" t="str">
        <f t="shared" si="34"/>
        <v>0.00%-8.40%</v>
      </c>
      <c r="Z184" s="15"/>
      <c r="AA184" s="15"/>
      <c r="AB184" s="15"/>
      <c r="AC184" s="16"/>
      <c r="AD184" s="8">
        <f t="shared" si="35"/>
        <v>0</v>
      </c>
      <c r="AE184" s="17">
        <f t="shared" si="36"/>
        <v>5054.2749999999996</v>
      </c>
      <c r="AF184" s="18">
        <f t="shared" si="37"/>
        <v>123.27499999999964</v>
      </c>
      <c r="AG184" s="19">
        <f t="shared" si="38"/>
        <v>2.4999999999999911E-2</v>
      </c>
      <c r="AH184" s="20">
        <v>13.6</v>
      </c>
      <c r="AI184" s="20">
        <v>450</v>
      </c>
      <c r="AJ184" s="20"/>
      <c r="AK184" s="20">
        <v>688</v>
      </c>
      <c r="AL184" s="20">
        <f t="shared" si="39"/>
        <v>74826.14</v>
      </c>
      <c r="AM184" s="7" t="s">
        <v>287</v>
      </c>
      <c r="AN184" s="20"/>
      <c r="AO184" s="21" t="s">
        <v>614</v>
      </c>
      <c r="AP184" s="21"/>
      <c r="AQ184" s="5" t="s">
        <v>615</v>
      </c>
      <c r="AR184" s="5" t="s">
        <v>261</v>
      </c>
      <c r="AS184" s="5" t="s">
        <v>62</v>
      </c>
      <c r="AT184" s="20"/>
      <c r="AU184" s="21"/>
      <c r="AV184" s="21"/>
      <c r="AW184" s="21"/>
    </row>
    <row r="185" spans="1:49" s="55" customFormat="1">
      <c r="A185" s="87" t="s">
        <v>562</v>
      </c>
      <c r="B185" s="5">
        <v>15018699</v>
      </c>
      <c r="C185" s="5" t="s">
        <v>565</v>
      </c>
      <c r="D185" s="5" t="s">
        <v>55</v>
      </c>
      <c r="E185" s="5" t="s">
        <v>67</v>
      </c>
      <c r="F185" s="5" t="s">
        <v>346</v>
      </c>
      <c r="G185" s="5" t="s">
        <v>613</v>
      </c>
      <c r="H185" s="6">
        <v>43282</v>
      </c>
      <c r="I185" s="5" t="s">
        <v>575</v>
      </c>
      <c r="J185" s="5" t="s">
        <v>627</v>
      </c>
      <c r="K185" s="5" t="s">
        <v>568</v>
      </c>
      <c r="L185" s="7">
        <v>6</v>
      </c>
      <c r="M185" s="7" t="s">
        <v>287</v>
      </c>
      <c r="N185" s="8">
        <v>4887</v>
      </c>
      <c r="O185" s="9">
        <v>0.02</v>
      </c>
      <c r="P185" s="10">
        <f t="shared" si="27"/>
        <v>98</v>
      </c>
      <c r="Q185" s="9">
        <v>5.0000000000000001E-3</v>
      </c>
      <c r="R185" s="10">
        <f t="shared" si="28"/>
        <v>24</v>
      </c>
      <c r="S185" s="9">
        <f t="shared" si="29"/>
        <v>2.4964190710047063E-2</v>
      </c>
      <c r="T185" s="10">
        <f t="shared" si="30"/>
        <v>122</v>
      </c>
      <c r="U185" s="10">
        <f t="shared" si="31"/>
        <v>5009</v>
      </c>
      <c r="V185" s="11">
        <v>4935.87</v>
      </c>
      <c r="W185" s="12">
        <f t="shared" si="32"/>
        <v>48.869999999999891</v>
      </c>
      <c r="X185" s="13">
        <f t="shared" si="33"/>
        <v>0.01</v>
      </c>
      <c r="Y185" s="14" t="str">
        <f t="shared" si="34"/>
        <v>0.00%-8.40%</v>
      </c>
      <c r="Z185" s="15"/>
      <c r="AA185" s="15"/>
      <c r="AB185" s="15"/>
      <c r="AC185" s="16"/>
      <c r="AD185" s="8">
        <f t="shared" si="35"/>
        <v>0</v>
      </c>
      <c r="AE185" s="17">
        <f t="shared" si="36"/>
        <v>4935.87</v>
      </c>
      <c r="AF185" s="18">
        <f t="shared" si="37"/>
        <v>48.869999999999891</v>
      </c>
      <c r="AG185" s="19">
        <f t="shared" si="38"/>
        <v>1.0000000000000009E-2</v>
      </c>
      <c r="AH185" s="20">
        <v>13.6</v>
      </c>
      <c r="AI185" s="20">
        <v>450</v>
      </c>
      <c r="AJ185" s="20"/>
      <c r="AK185" s="20">
        <v>688</v>
      </c>
      <c r="AL185" s="20">
        <f t="shared" si="39"/>
        <v>73215.831999999995</v>
      </c>
      <c r="AM185" s="7" t="s">
        <v>287</v>
      </c>
      <c r="AN185" s="20"/>
      <c r="AO185" s="21" t="s">
        <v>614</v>
      </c>
      <c r="AP185" s="21"/>
      <c r="AQ185" s="5" t="s">
        <v>615</v>
      </c>
      <c r="AR185" s="5" t="s">
        <v>261</v>
      </c>
      <c r="AS185" s="5" t="s">
        <v>62</v>
      </c>
      <c r="AT185" s="20"/>
      <c r="AU185" s="21"/>
      <c r="AV185" s="21"/>
      <c r="AW185" s="21"/>
    </row>
    <row r="186" spans="1:49" s="55" customFormat="1">
      <c r="A186" s="87" t="s">
        <v>562</v>
      </c>
      <c r="B186" s="5">
        <v>15004159</v>
      </c>
      <c r="C186" s="5" t="s">
        <v>565</v>
      </c>
      <c r="D186" s="5" t="s">
        <v>55</v>
      </c>
      <c r="E186" s="5" t="s">
        <v>67</v>
      </c>
      <c r="F186" s="5" t="s">
        <v>346</v>
      </c>
      <c r="G186" s="5" t="s">
        <v>613</v>
      </c>
      <c r="H186" s="6">
        <v>40422</v>
      </c>
      <c r="I186" s="5" t="s">
        <v>575</v>
      </c>
      <c r="J186" s="5" t="s">
        <v>627</v>
      </c>
      <c r="K186" s="5" t="s">
        <v>568</v>
      </c>
      <c r="L186" s="7">
        <v>6</v>
      </c>
      <c r="M186" s="7" t="s">
        <v>287</v>
      </c>
      <c r="N186" s="8">
        <v>4869</v>
      </c>
      <c r="O186" s="9">
        <v>0.02</v>
      </c>
      <c r="P186" s="10">
        <f t="shared" si="27"/>
        <v>97</v>
      </c>
      <c r="Q186" s="9">
        <v>5.0000000000000001E-3</v>
      </c>
      <c r="R186" s="10">
        <f t="shared" si="28"/>
        <v>24</v>
      </c>
      <c r="S186" s="9">
        <f t="shared" si="29"/>
        <v>2.4851098788252209E-2</v>
      </c>
      <c r="T186" s="10">
        <f t="shared" si="30"/>
        <v>121</v>
      </c>
      <c r="U186" s="10">
        <f t="shared" si="31"/>
        <v>4990</v>
      </c>
      <c r="V186" s="11">
        <v>4869</v>
      </c>
      <c r="W186" s="12">
        <f t="shared" si="32"/>
        <v>0</v>
      </c>
      <c r="X186" s="13">
        <f t="shared" si="33"/>
        <v>0</v>
      </c>
      <c r="Y186" s="14" t="str">
        <f t="shared" si="34"/>
        <v>0.00%-8.40%</v>
      </c>
      <c r="Z186" s="15"/>
      <c r="AA186" s="15"/>
      <c r="AB186" s="15"/>
      <c r="AC186" s="16"/>
      <c r="AD186" s="8">
        <f t="shared" si="35"/>
        <v>0</v>
      </c>
      <c r="AE186" s="17">
        <f t="shared" si="36"/>
        <v>4869</v>
      </c>
      <c r="AF186" s="18">
        <f t="shared" si="37"/>
        <v>0</v>
      </c>
      <c r="AG186" s="19">
        <f t="shared" si="38"/>
        <v>0</v>
      </c>
      <c r="AH186" s="20">
        <v>13.6</v>
      </c>
      <c r="AI186" s="20">
        <v>450</v>
      </c>
      <c r="AJ186" s="20"/>
      <c r="AK186" s="20">
        <v>688</v>
      </c>
      <c r="AL186" s="20">
        <f t="shared" si="39"/>
        <v>72306.399999999994</v>
      </c>
      <c r="AM186" s="7" t="s">
        <v>287</v>
      </c>
      <c r="AN186" s="20"/>
      <c r="AO186" s="21" t="s">
        <v>126</v>
      </c>
      <c r="AP186" s="21" t="s">
        <v>126</v>
      </c>
      <c r="AQ186" s="5" t="s">
        <v>615</v>
      </c>
      <c r="AR186" s="5" t="s">
        <v>261</v>
      </c>
      <c r="AS186" s="5" t="s">
        <v>62</v>
      </c>
      <c r="AT186" s="20"/>
      <c r="AU186" s="21"/>
      <c r="AV186" s="21"/>
      <c r="AW186" s="21"/>
    </row>
    <row r="187" spans="1:49" s="55" customFormat="1">
      <c r="A187" s="87" t="s">
        <v>562</v>
      </c>
      <c r="B187" s="5">
        <v>15016877</v>
      </c>
      <c r="C187" s="5" t="s">
        <v>565</v>
      </c>
      <c r="D187" s="5" t="s">
        <v>55</v>
      </c>
      <c r="E187" s="5" t="s">
        <v>67</v>
      </c>
      <c r="F187" s="5" t="s">
        <v>346</v>
      </c>
      <c r="G187" s="5" t="s">
        <v>613</v>
      </c>
      <c r="H187" s="6">
        <v>42948</v>
      </c>
      <c r="I187" s="5" t="s">
        <v>575</v>
      </c>
      <c r="J187" s="5" t="s">
        <v>631</v>
      </c>
      <c r="K187" s="5" t="s">
        <v>568</v>
      </c>
      <c r="L187" s="7">
        <v>6</v>
      </c>
      <c r="M187" s="7" t="s">
        <v>287</v>
      </c>
      <c r="N187" s="8">
        <v>4501</v>
      </c>
      <c r="O187" s="9">
        <v>0.02</v>
      </c>
      <c r="P187" s="10">
        <f t="shared" si="27"/>
        <v>90</v>
      </c>
      <c r="Q187" s="9">
        <v>5.0000000000000001E-3</v>
      </c>
      <c r="R187" s="10">
        <f t="shared" si="28"/>
        <v>23</v>
      </c>
      <c r="S187" s="9">
        <f t="shared" si="29"/>
        <v>2.5105532103976893E-2</v>
      </c>
      <c r="T187" s="10">
        <f t="shared" si="30"/>
        <v>113</v>
      </c>
      <c r="U187" s="10">
        <f t="shared" si="31"/>
        <v>4614</v>
      </c>
      <c r="V187" s="11">
        <v>4546.01</v>
      </c>
      <c r="W187" s="12">
        <f t="shared" si="32"/>
        <v>45.010000000000218</v>
      </c>
      <c r="X187" s="13">
        <f t="shared" si="33"/>
        <v>0.01</v>
      </c>
      <c r="Y187" s="14" t="str">
        <f t="shared" si="34"/>
        <v>0.00%-8.40%</v>
      </c>
      <c r="Z187" s="15"/>
      <c r="AA187" s="15"/>
      <c r="AB187" s="15"/>
      <c r="AC187" s="16"/>
      <c r="AD187" s="8">
        <f t="shared" si="35"/>
        <v>0</v>
      </c>
      <c r="AE187" s="17">
        <f t="shared" si="36"/>
        <v>4546.01</v>
      </c>
      <c r="AF187" s="18">
        <f t="shared" si="37"/>
        <v>45.010000000000218</v>
      </c>
      <c r="AG187" s="19">
        <f t="shared" si="38"/>
        <v>1.0000000000000009E-2</v>
      </c>
      <c r="AH187" s="20">
        <v>13.6</v>
      </c>
      <c r="AI187" s="20">
        <v>450</v>
      </c>
      <c r="AJ187" s="20"/>
      <c r="AK187" s="20">
        <v>688</v>
      </c>
      <c r="AL187" s="20">
        <f t="shared" si="39"/>
        <v>67913.736000000004</v>
      </c>
      <c r="AM187" s="7" t="s">
        <v>287</v>
      </c>
      <c r="AN187" s="20"/>
      <c r="AO187" s="21" t="s">
        <v>614</v>
      </c>
      <c r="AP187" s="21"/>
      <c r="AQ187" s="5" t="s">
        <v>615</v>
      </c>
      <c r="AR187" s="5" t="s">
        <v>261</v>
      </c>
      <c r="AS187" s="5" t="s">
        <v>62</v>
      </c>
      <c r="AT187" s="20"/>
      <c r="AU187" s="21"/>
      <c r="AV187" s="21"/>
      <c r="AW187" s="21"/>
    </row>
    <row r="188" spans="1:49" s="55" customFormat="1">
      <c r="A188" s="87" t="s">
        <v>562</v>
      </c>
      <c r="B188" s="5">
        <v>15006040</v>
      </c>
      <c r="C188" s="5" t="s">
        <v>565</v>
      </c>
      <c r="D188" s="5" t="s">
        <v>55</v>
      </c>
      <c r="E188" s="5" t="s">
        <v>67</v>
      </c>
      <c r="F188" s="5" t="s">
        <v>346</v>
      </c>
      <c r="G188" s="5" t="s">
        <v>613</v>
      </c>
      <c r="H188" s="6">
        <v>40940</v>
      </c>
      <c r="I188" s="5" t="s">
        <v>575</v>
      </c>
      <c r="J188" s="5" t="s">
        <v>627</v>
      </c>
      <c r="K188" s="5" t="s">
        <v>568</v>
      </c>
      <c r="L188" s="7">
        <v>6</v>
      </c>
      <c r="M188" s="7" t="s">
        <v>287</v>
      </c>
      <c r="N188" s="8">
        <v>5061</v>
      </c>
      <c r="O188" s="9">
        <v>0.02</v>
      </c>
      <c r="P188" s="10">
        <f t="shared" si="27"/>
        <v>101</v>
      </c>
      <c r="Q188" s="9">
        <v>5.0000000000000001E-3</v>
      </c>
      <c r="R188" s="10">
        <f t="shared" si="28"/>
        <v>25</v>
      </c>
      <c r="S188" s="9">
        <f t="shared" si="29"/>
        <v>2.4896265560165973E-2</v>
      </c>
      <c r="T188" s="10">
        <f t="shared" si="30"/>
        <v>126</v>
      </c>
      <c r="U188" s="10">
        <f t="shared" si="31"/>
        <v>5187</v>
      </c>
      <c r="V188" s="11">
        <v>5111.6099999999997</v>
      </c>
      <c r="W188" s="12">
        <f t="shared" si="32"/>
        <v>50.609999999999673</v>
      </c>
      <c r="X188" s="13">
        <f t="shared" si="33"/>
        <v>0.01</v>
      </c>
      <c r="Y188" s="14" t="str">
        <f t="shared" si="34"/>
        <v>0.00%-8.40%</v>
      </c>
      <c r="Z188" s="15"/>
      <c r="AA188" s="15"/>
      <c r="AB188" s="15"/>
      <c r="AC188" s="16"/>
      <c r="AD188" s="8">
        <f t="shared" si="35"/>
        <v>0</v>
      </c>
      <c r="AE188" s="17">
        <f t="shared" si="36"/>
        <v>5111.6099999999997</v>
      </c>
      <c r="AF188" s="18">
        <f t="shared" si="37"/>
        <v>50.609999999999673</v>
      </c>
      <c r="AG188" s="19">
        <f t="shared" si="38"/>
        <v>1.0000000000000009E-2</v>
      </c>
      <c r="AH188" s="20">
        <v>13.6</v>
      </c>
      <c r="AI188" s="20">
        <v>450</v>
      </c>
      <c r="AJ188" s="20"/>
      <c r="AK188" s="20">
        <v>688</v>
      </c>
      <c r="AL188" s="20">
        <f t="shared" si="39"/>
        <v>75605.895999999993</v>
      </c>
      <c r="AM188" s="7" t="s">
        <v>287</v>
      </c>
      <c r="AN188" s="20"/>
      <c r="AO188" s="21" t="s">
        <v>614</v>
      </c>
      <c r="AP188" s="21"/>
      <c r="AQ188" s="5" t="s">
        <v>615</v>
      </c>
      <c r="AR188" s="5" t="s">
        <v>261</v>
      </c>
      <c r="AS188" s="5" t="s">
        <v>62</v>
      </c>
      <c r="AT188" s="20"/>
      <c r="AU188" s="21"/>
      <c r="AV188" s="21"/>
      <c r="AW188" s="21"/>
    </row>
    <row r="189" spans="1:49" s="55" customFormat="1">
      <c r="A189" s="87" t="s">
        <v>562</v>
      </c>
      <c r="B189" s="5">
        <v>15008850</v>
      </c>
      <c r="C189" s="5" t="s">
        <v>565</v>
      </c>
      <c r="D189" s="5" t="s">
        <v>55</v>
      </c>
      <c r="E189" s="5" t="s">
        <v>67</v>
      </c>
      <c r="F189" s="5" t="s">
        <v>346</v>
      </c>
      <c r="G189" s="5" t="s">
        <v>613</v>
      </c>
      <c r="H189" s="6">
        <v>41426</v>
      </c>
      <c r="I189" s="5" t="s">
        <v>575</v>
      </c>
      <c r="J189" s="5" t="s">
        <v>627</v>
      </c>
      <c r="K189" s="5" t="s">
        <v>568</v>
      </c>
      <c r="L189" s="7">
        <v>6</v>
      </c>
      <c r="M189" s="7" t="s">
        <v>287</v>
      </c>
      <c r="N189" s="8">
        <v>5006</v>
      </c>
      <c r="O189" s="9">
        <v>0.02</v>
      </c>
      <c r="P189" s="10">
        <f t="shared" si="27"/>
        <v>100</v>
      </c>
      <c r="Q189" s="9">
        <v>5.0000000000000001E-3</v>
      </c>
      <c r="R189" s="10">
        <f t="shared" si="28"/>
        <v>25</v>
      </c>
      <c r="S189" s="9">
        <f t="shared" si="29"/>
        <v>2.4970035956851776E-2</v>
      </c>
      <c r="T189" s="10">
        <f t="shared" si="30"/>
        <v>125</v>
      </c>
      <c r="U189" s="10">
        <f t="shared" si="31"/>
        <v>5131</v>
      </c>
      <c r="V189" s="11">
        <v>5131.1499999999996</v>
      </c>
      <c r="W189" s="12">
        <f t="shared" si="32"/>
        <v>125.14999999999964</v>
      </c>
      <c r="X189" s="13">
        <f t="shared" si="33"/>
        <v>2.5000000000000001E-2</v>
      </c>
      <c r="Y189" s="14" t="str">
        <f t="shared" si="34"/>
        <v>0.00%-8.40%</v>
      </c>
      <c r="Z189" s="15"/>
      <c r="AA189" s="15"/>
      <c r="AB189" s="15"/>
      <c r="AC189" s="16"/>
      <c r="AD189" s="8">
        <f t="shared" si="35"/>
        <v>0</v>
      </c>
      <c r="AE189" s="17">
        <f t="shared" si="36"/>
        <v>5131.1499999999996</v>
      </c>
      <c r="AF189" s="18">
        <f t="shared" si="37"/>
        <v>125.14999999999964</v>
      </c>
      <c r="AG189" s="19">
        <f t="shared" si="38"/>
        <v>2.4999999999999911E-2</v>
      </c>
      <c r="AH189" s="20">
        <v>13.6</v>
      </c>
      <c r="AI189" s="20">
        <v>450</v>
      </c>
      <c r="AJ189" s="20"/>
      <c r="AK189" s="20">
        <v>688</v>
      </c>
      <c r="AL189" s="20">
        <f t="shared" si="39"/>
        <v>75871.64</v>
      </c>
      <c r="AM189" s="7" t="s">
        <v>287</v>
      </c>
      <c r="AN189" s="20"/>
      <c r="AO189" s="21" t="s">
        <v>614</v>
      </c>
      <c r="AP189" s="21"/>
      <c r="AQ189" s="5" t="s">
        <v>615</v>
      </c>
      <c r="AR189" s="5" t="s">
        <v>261</v>
      </c>
      <c r="AS189" s="5" t="s">
        <v>62</v>
      </c>
      <c r="AT189" s="20"/>
      <c r="AU189" s="21"/>
      <c r="AV189" s="21"/>
      <c r="AW189" s="21"/>
    </row>
    <row r="190" spans="1:49" s="55" customFormat="1">
      <c r="A190" s="87" t="s">
        <v>562</v>
      </c>
      <c r="B190" s="5">
        <v>15003677</v>
      </c>
      <c r="C190" s="5" t="s">
        <v>565</v>
      </c>
      <c r="D190" s="5" t="s">
        <v>55</v>
      </c>
      <c r="E190" s="5" t="s">
        <v>67</v>
      </c>
      <c r="F190" s="5" t="s">
        <v>346</v>
      </c>
      <c r="G190" s="5" t="s">
        <v>613</v>
      </c>
      <c r="H190" s="6">
        <v>40360</v>
      </c>
      <c r="I190" s="5" t="s">
        <v>575</v>
      </c>
      <c r="J190" s="5" t="s">
        <v>627</v>
      </c>
      <c r="K190" s="5" t="s">
        <v>568</v>
      </c>
      <c r="L190" s="7">
        <v>6</v>
      </c>
      <c r="M190" s="7" t="s">
        <v>287</v>
      </c>
      <c r="N190" s="8">
        <v>5701</v>
      </c>
      <c r="O190" s="9">
        <v>0.02</v>
      </c>
      <c r="P190" s="10">
        <f t="shared" si="27"/>
        <v>114</v>
      </c>
      <c r="Q190" s="9">
        <v>5.0000000000000001E-3</v>
      </c>
      <c r="R190" s="10">
        <f t="shared" si="28"/>
        <v>29</v>
      </c>
      <c r="S190" s="9">
        <f t="shared" si="29"/>
        <v>2.5083318716014734E-2</v>
      </c>
      <c r="T190" s="10">
        <f t="shared" si="30"/>
        <v>143</v>
      </c>
      <c r="U190" s="10">
        <f t="shared" si="31"/>
        <v>5844</v>
      </c>
      <c r="V190" s="11">
        <v>5929.04</v>
      </c>
      <c r="W190" s="12">
        <f t="shared" si="32"/>
        <v>228.03999999999996</v>
      </c>
      <c r="X190" s="13">
        <f t="shared" si="33"/>
        <v>0.04</v>
      </c>
      <c r="Y190" s="14" t="str">
        <f t="shared" si="34"/>
        <v>0.00%-8.40%</v>
      </c>
      <c r="Z190" s="15"/>
      <c r="AA190" s="15"/>
      <c r="AB190" s="15"/>
      <c r="AC190" s="16"/>
      <c r="AD190" s="8">
        <f t="shared" si="35"/>
        <v>0</v>
      </c>
      <c r="AE190" s="17">
        <f t="shared" si="36"/>
        <v>5929.04</v>
      </c>
      <c r="AF190" s="18">
        <f t="shared" si="37"/>
        <v>228.03999999999996</v>
      </c>
      <c r="AG190" s="19">
        <f t="shared" si="38"/>
        <v>4.0000000000000036E-2</v>
      </c>
      <c r="AH190" s="20">
        <v>13.6</v>
      </c>
      <c r="AI190" s="20">
        <v>450</v>
      </c>
      <c r="AJ190" s="20"/>
      <c r="AK190" s="20">
        <v>688</v>
      </c>
      <c r="AL190" s="20">
        <f t="shared" si="39"/>
        <v>86722.944000000003</v>
      </c>
      <c r="AM190" s="7" t="s">
        <v>287</v>
      </c>
      <c r="AN190" s="20"/>
      <c r="AO190" s="21" t="s">
        <v>630</v>
      </c>
      <c r="AP190" s="21"/>
      <c r="AQ190" s="5" t="s">
        <v>615</v>
      </c>
      <c r="AR190" s="5" t="s">
        <v>261</v>
      </c>
      <c r="AS190" s="5" t="s">
        <v>62</v>
      </c>
      <c r="AT190" s="20"/>
      <c r="AU190" s="21"/>
      <c r="AV190" s="21"/>
      <c r="AW190" s="21"/>
    </row>
    <row r="191" spans="1:49" s="55" customFormat="1">
      <c r="A191" s="87" t="s">
        <v>562</v>
      </c>
      <c r="B191" s="5">
        <v>15012560</v>
      </c>
      <c r="C191" s="5" t="s">
        <v>565</v>
      </c>
      <c r="D191" s="5" t="s">
        <v>55</v>
      </c>
      <c r="E191" s="5" t="s">
        <v>67</v>
      </c>
      <c r="F191" s="5" t="s">
        <v>346</v>
      </c>
      <c r="G191" s="5" t="s">
        <v>613</v>
      </c>
      <c r="H191" s="6">
        <v>41791</v>
      </c>
      <c r="I191" s="5" t="s">
        <v>575</v>
      </c>
      <c r="J191" s="5" t="s">
        <v>627</v>
      </c>
      <c r="K191" s="5" t="s">
        <v>568</v>
      </c>
      <c r="L191" s="7">
        <v>6</v>
      </c>
      <c r="M191" s="7" t="s">
        <v>287</v>
      </c>
      <c r="N191" s="8">
        <v>4575</v>
      </c>
      <c r="O191" s="9">
        <v>0.02</v>
      </c>
      <c r="P191" s="10">
        <f t="shared" si="27"/>
        <v>92</v>
      </c>
      <c r="Q191" s="9">
        <v>5.0000000000000001E-3</v>
      </c>
      <c r="R191" s="10">
        <f t="shared" si="28"/>
        <v>23</v>
      </c>
      <c r="S191" s="9">
        <f t="shared" si="29"/>
        <v>2.5136612021857924E-2</v>
      </c>
      <c r="T191" s="10">
        <f t="shared" si="30"/>
        <v>115</v>
      </c>
      <c r="U191" s="10">
        <f t="shared" si="31"/>
        <v>4690</v>
      </c>
      <c r="V191" s="11">
        <v>4575</v>
      </c>
      <c r="W191" s="12">
        <f t="shared" si="32"/>
        <v>0</v>
      </c>
      <c r="X191" s="13">
        <f t="shared" si="33"/>
        <v>0</v>
      </c>
      <c r="Y191" s="14" t="str">
        <f t="shared" si="34"/>
        <v>0.00%-8.40%</v>
      </c>
      <c r="Z191" s="15"/>
      <c r="AA191" s="15"/>
      <c r="AB191" s="15"/>
      <c r="AC191" s="16"/>
      <c r="AD191" s="8">
        <f t="shared" si="35"/>
        <v>0</v>
      </c>
      <c r="AE191" s="17">
        <f t="shared" si="36"/>
        <v>4575</v>
      </c>
      <c r="AF191" s="18">
        <f t="shared" si="37"/>
        <v>0</v>
      </c>
      <c r="AG191" s="19">
        <f t="shared" si="38"/>
        <v>0</v>
      </c>
      <c r="AH191" s="20">
        <v>13.6</v>
      </c>
      <c r="AI191" s="20">
        <v>450</v>
      </c>
      <c r="AJ191" s="20"/>
      <c r="AK191" s="20">
        <v>688</v>
      </c>
      <c r="AL191" s="20">
        <f t="shared" si="39"/>
        <v>68308</v>
      </c>
      <c r="AM191" s="7" t="s">
        <v>287</v>
      </c>
      <c r="AN191" s="20"/>
      <c r="AO191" s="21" t="s">
        <v>622</v>
      </c>
      <c r="AP191" s="21" t="s">
        <v>624</v>
      </c>
      <c r="AQ191" s="5" t="s">
        <v>615</v>
      </c>
      <c r="AR191" s="5" t="s">
        <v>261</v>
      </c>
      <c r="AS191" s="5" t="s">
        <v>62</v>
      </c>
      <c r="AT191" s="20"/>
      <c r="AU191" s="21"/>
      <c r="AV191" s="21"/>
      <c r="AW191" s="21"/>
    </row>
    <row r="192" spans="1:49" s="55" customFormat="1">
      <c r="A192" s="87" t="s">
        <v>562</v>
      </c>
      <c r="B192" s="5">
        <v>15007323</v>
      </c>
      <c r="C192" s="5" t="s">
        <v>565</v>
      </c>
      <c r="D192" s="5" t="s">
        <v>55</v>
      </c>
      <c r="E192" s="5" t="s">
        <v>67</v>
      </c>
      <c r="F192" s="5" t="s">
        <v>346</v>
      </c>
      <c r="G192" s="5" t="s">
        <v>613</v>
      </c>
      <c r="H192" s="6">
        <v>41061</v>
      </c>
      <c r="I192" s="5" t="s">
        <v>575</v>
      </c>
      <c r="J192" s="5" t="s">
        <v>627</v>
      </c>
      <c r="K192" s="5" t="s">
        <v>568</v>
      </c>
      <c r="L192" s="7">
        <v>6</v>
      </c>
      <c r="M192" s="7" t="s">
        <v>287</v>
      </c>
      <c r="N192" s="8">
        <v>5302</v>
      </c>
      <c r="O192" s="9">
        <v>0.02</v>
      </c>
      <c r="P192" s="10">
        <f t="shared" si="27"/>
        <v>106</v>
      </c>
      <c r="Q192" s="9">
        <v>5.0000000000000001E-3</v>
      </c>
      <c r="R192" s="10">
        <f t="shared" si="28"/>
        <v>27</v>
      </c>
      <c r="S192" s="9">
        <f t="shared" si="29"/>
        <v>2.5084873632591476E-2</v>
      </c>
      <c r="T192" s="10">
        <f t="shared" si="30"/>
        <v>133</v>
      </c>
      <c r="U192" s="10">
        <f t="shared" si="31"/>
        <v>5435</v>
      </c>
      <c r="V192" s="11">
        <v>5434.55</v>
      </c>
      <c r="W192" s="12">
        <f t="shared" si="32"/>
        <v>132.55000000000018</v>
      </c>
      <c r="X192" s="13">
        <f t="shared" si="33"/>
        <v>2.5000000000000001E-2</v>
      </c>
      <c r="Y192" s="14" t="str">
        <f t="shared" si="34"/>
        <v>0.00%-8.40%</v>
      </c>
      <c r="Z192" s="15"/>
      <c r="AA192" s="15"/>
      <c r="AB192" s="15"/>
      <c r="AC192" s="16"/>
      <c r="AD192" s="8">
        <f t="shared" si="35"/>
        <v>0</v>
      </c>
      <c r="AE192" s="17">
        <f t="shared" si="36"/>
        <v>5434.55</v>
      </c>
      <c r="AF192" s="18">
        <f t="shared" si="37"/>
        <v>132.55000000000018</v>
      </c>
      <c r="AG192" s="19">
        <f t="shared" si="38"/>
        <v>2.5000000000000133E-2</v>
      </c>
      <c r="AH192" s="20">
        <v>13.6</v>
      </c>
      <c r="AI192" s="20">
        <v>450</v>
      </c>
      <c r="AJ192" s="20"/>
      <c r="AK192" s="20">
        <v>688</v>
      </c>
      <c r="AL192" s="20">
        <f t="shared" si="39"/>
        <v>79997.88</v>
      </c>
      <c r="AM192" s="7" t="s">
        <v>287</v>
      </c>
      <c r="AN192" s="20"/>
      <c r="AO192" s="21" t="s">
        <v>614</v>
      </c>
      <c r="AP192" s="21"/>
      <c r="AQ192" s="5" t="s">
        <v>615</v>
      </c>
      <c r="AR192" s="5" t="s">
        <v>261</v>
      </c>
      <c r="AS192" s="5" t="s">
        <v>62</v>
      </c>
      <c r="AT192" s="20"/>
      <c r="AU192" s="21"/>
      <c r="AV192" s="21"/>
      <c r="AW192" s="21"/>
    </row>
    <row r="193" spans="1:49" s="55" customFormat="1">
      <c r="A193" s="87" t="s">
        <v>562</v>
      </c>
      <c r="B193" s="5">
        <v>15013251</v>
      </c>
      <c r="C193" s="5" t="s">
        <v>565</v>
      </c>
      <c r="D193" s="5" t="s">
        <v>55</v>
      </c>
      <c r="E193" s="5" t="s">
        <v>67</v>
      </c>
      <c r="F193" s="5" t="s">
        <v>346</v>
      </c>
      <c r="G193" s="5" t="s">
        <v>613</v>
      </c>
      <c r="H193" s="6">
        <v>41852</v>
      </c>
      <c r="I193" s="5" t="s">
        <v>575</v>
      </c>
      <c r="J193" s="5" t="s">
        <v>627</v>
      </c>
      <c r="K193" s="5" t="s">
        <v>568</v>
      </c>
      <c r="L193" s="7">
        <v>6</v>
      </c>
      <c r="M193" s="7" t="s">
        <v>287</v>
      </c>
      <c r="N193" s="8">
        <v>4624</v>
      </c>
      <c r="O193" s="9">
        <v>0.02</v>
      </c>
      <c r="P193" s="10">
        <f t="shared" si="27"/>
        <v>92</v>
      </c>
      <c r="Q193" s="9">
        <v>5.0000000000000001E-3</v>
      </c>
      <c r="R193" s="10">
        <f t="shared" si="28"/>
        <v>23</v>
      </c>
      <c r="S193" s="9">
        <f t="shared" si="29"/>
        <v>2.4870242214532871E-2</v>
      </c>
      <c r="T193" s="10">
        <f t="shared" si="30"/>
        <v>115</v>
      </c>
      <c r="U193" s="10">
        <f t="shared" si="31"/>
        <v>4739</v>
      </c>
      <c r="V193" s="11">
        <v>4624</v>
      </c>
      <c r="W193" s="12">
        <f t="shared" si="32"/>
        <v>0</v>
      </c>
      <c r="X193" s="13">
        <f t="shared" si="33"/>
        <v>0</v>
      </c>
      <c r="Y193" s="14" t="str">
        <f t="shared" si="34"/>
        <v>0.00%-8.40%</v>
      </c>
      <c r="Z193" s="15"/>
      <c r="AA193" s="15"/>
      <c r="AB193" s="15"/>
      <c r="AC193" s="16"/>
      <c r="AD193" s="8">
        <f t="shared" si="35"/>
        <v>0</v>
      </c>
      <c r="AE193" s="17">
        <f t="shared" si="36"/>
        <v>4624</v>
      </c>
      <c r="AF193" s="18">
        <f t="shared" si="37"/>
        <v>0</v>
      </c>
      <c r="AG193" s="19">
        <f t="shared" si="38"/>
        <v>0</v>
      </c>
      <c r="AH193" s="20">
        <v>13.6</v>
      </c>
      <c r="AI193" s="20">
        <v>450</v>
      </c>
      <c r="AJ193" s="20"/>
      <c r="AK193" s="20">
        <v>688</v>
      </c>
      <c r="AL193" s="20">
        <f t="shared" si="39"/>
        <v>68974.399999999994</v>
      </c>
      <c r="AM193" s="7" t="s">
        <v>287</v>
      </c>
      <c r="AN193" s="20"/>
      <c r="AO193" s="21" t="s">
        <v>622</v>
      </c>
      <c r="AP193" s="21" t="s">
        <v>624</v>
      </c>
      <c r="AQ193" s="5" t="s">
        <v>615</v>
      </c>
      <c r="AR193" s="5" t="s">
        <v>261</v>
      </c>
      <c r="AS193" s="5" t="s">
        <v>62</v>
      </c>
      <c r="AT193" s="20"/>
      <c r="AU193" s="21"/>
      <c r="AV193" s="21"/>
      <c r="AW193" s="21"/>
    </row>
    <row r="194" spans="1:49" s="55" customFormat="1">
      <c r="A194" s="87" t="s">
        <v>562</v>
      </c>
      <c r="B194" s="5">
        <v>15017051</v>
      </c>
      <c r="C194" s="5" t="s">
        <v>565</v>
      </c>
      <c r="D194" s="5" t="s">
        <v>55</v>
      </c>
      <c r="E194" s="5" t="s">
        <v>67</v>
      </c>
      <c r="F194" s="5" t="s">
        <v>346</v>
      </c>
      <c r="G194" s="5" t="s">
        <v>613</v>
      </c>
      <c r="H194" s="6">
        <v>42948</v>
      </c>
      <c r="I194" s="5" t="s">
        <v>575</v>
      </c>
      <c r="J194" s="5" t="s">
        <v>627</v>
      </c>
      <c r="K194" s="5" t="s">
        <v>568</v>
      </c>
      <c r="L194" s="7">
        <v>6</v>
      </c>
      <c r="M194" s="7" t="s">
        <v>287</v>
      </c>
      <c r="N194" s="8">
        <v>5007</v>
      </c>
      <c r="O194" s="9">
        <v>0.02</v>
      </c>
      <c r="P194" s="10">
        <f t="shared" si="27"/>
        <v>100</v>
      </c>
      <c r="Q194" s="9">
        <v>5.0000000000000001E-3</v>
      </c>
      <c r="R194" s="10">
        <f t="shared" si="28"/>
        <v>25</v>
      </c>
      <c r="S194" s="9">
        <f t="shared" si="29"/>
        <v>2.4965048931495905E-2</v>
      </c>
      <c r="T194" s="10">
        <f t="shared" si="30"/>
        <v>125</v>
      </c>
      <c r="U194" s="10">
        <f t="shared" si="31"/>
        <v>5132</v>
      </c>
      <c r="V194" s="11">
        <v>5132.1750000000002</v>
      </c>
      <c r="W194" s="12">
        <f t="shared" si="32"/>
        <v>125.17500000000018</v>
      </c>
      <c r="X194" s="13">
        <f t="shared" si="33"/>
        <v>2.5000000000000001E-2</v>
      </c>
      <c r="Y194" s="14" t="str">
        <f t="shared" si="34"/>
        <v>0.00%-8.40%</v>
      </c>
      <c r="Z194" s="15"/>
      <c r="AA194" s="15"/>
      <c r="AB194" s="15"/>
      <c r="AC194" s="16"/>
      <c r="AD194" s="8">
        <f t="shared" si="35"/>
        <v>0</v>
      </c>
      <c r="AE194" s="17">
        <f t="shared" si="36"/>
        <v>5132.1750000000002</v>
      </c>
      <c r="AF194" s="18">
        <f t="shared" si="37"/>
        <v>125.17500000000018</v>
      </c>
      <c r="AG194" s="19">
        <f t="shared" si="38"/>
        <v>2.5000000000000133E-2</v>
      </c>
      <c r="AH194" s="20">
        <v>13.6</v>
      </c>
      <c r="AI194" s="20">
        <v>450</v>
      </c>
      <c r="AJ194" s="20"/>
      <c r="AK194" s="20">
        <v>688</v>
      </c>
      <c r="AL194" s="20">
        <f t="shared" si="39"/>
        <v>75885.58</v>
      </c>
      <c r="AM194" s="7" t="s">
        <v>287</v>
      </c>
      <c r="AN194" s="20"/>
      <c r="AO194" s="21" t="s">
        <v>614</v>
      </c>
      <c r="AP194" s="21"/>
      <c r="AQ194" s="5" t="s">
        <v>615</v>
      </c>
      <c r="AR194" s="5" t="s">
        <v>261</v>
      </c>
      <c r="AS194" s="5" t="s">
        <v>62</v>
      </c>
      <c r="AT194" s="20"/>
      <c r="AU194" s="21"/>
      <c r="AV194" s="21"/>
      <c r="AW194" s="21"/>
    </row>
    <row r="195" spans="1:49" s="55" customFormat="1">
      <c r="A195" s="87" t="s">
        <v>562</v>
      </c>
      <c r="B195" s="5">
        <v>15000533</v>
      </c>
      <c r="C195" s="5" t="s">
        <v>565</v>
      </c>
      <c r="D195" s="5" t="s">
        <v>55</v>
      </c>
      <c r="E195" s="5" t="s">
        <v>67</v>
      </c>
      <c r="F195" s="5" t="s">
        <v>346</v>
      </c>
      <c r="G195" s="5" t="s">
        <v>613</v>
      </c>
      <c r="H195" s="6">
        <v>38838</v>
      </c>
      <c r="I195" s="5" t="s">
        <v>575</v>
      </c>
      <c r="J195" s="5" t="s">
        <v>631</v>
      </c>
      <c r="K195" s="5" t="s">
        <v>568</v>
      </c>
      <c r="L195" s="7">
        <v>6</v>
      </c>
      <c r="M195" s="7" t="s">
        <v>287</v>
      </c>
      <c r="N195" s="8">
        <v>5048</v>
      </c>
      <c r="O195" s="9">
        <v>0.02</v>
      </c>
      <c r="P195" s="10">
        <f t="shared" si="27"/>
        <v>101</v>
      </c>
      <c r="Q195" s="9">
        <v>5.0000000000000001E-3</v>
      </c>
      <c r="R195" s="10">
        <f t="shared" si="28"/>
        <v>25</v>
      </c>
      <c r="S195" s="9">
        <f t="shared" si="29"/>
        <v>2.496038034865293E-2</v>
      </c>
      <c r="T195" s="10">
        <f t="shared" si="30"/>
        <v>126</v>
      </c>
      <c r="U195" s="10">
        <f t="shared" si="31"/>
        <v>5174</v>
      </c>
      <c r="V195" s="11">
        <v>5300.4</v>
      </c>
      <c r="W195" s="12">
        <f t="shared" si="32"/>
        <v>252.39999999999964</v>
      </c>
      <c r="X195" s="13">
        <f t="shared" si="33"/>
        <v>0.05</v>
      </c>
      <c r="Y195" s="14" t="str">
        <f t="shared" si="34"/>
        <v>0.00%-8.40%</v>
      </c>
      <c r="Z195" s="15"/>
      <c r="AA195" s="15"/>
      <c r="AB195" s="15"/>
      <c r="AC195" s="16"/>
      <c r="AD195" s="8">
        <f t="shared" si="35"/>
        <v>0</v>
      </c>
      <c r="AE195" s="17">
        <f t="shared" si="36"/>
        <v>5300.4</v>
      </c>
      <c r="AF195" s="18">
        <f t="shared" si="37"/>
        <v>252.39999999999964</v>
      </c>
      <c r="AG195" s="19">
        <f t="shared" si="38"/>
        <v>4.9999999999999822E-2</v>
      </c>
      <c r="AH195" s="20">
        <v>13.6</v>
      </c>
      <c r="AI195" s="20">
        <v>450</v>
      </c>
      <c r="AJ195" s="20"/>
      <c r="AK195" s="20">
        <v>688</v>
      </c>
      <c r="AL195" s="20">
        <f t="shared" si="39"/>
        <v>78173.439999999988</v>
      </c>
      <c r="AM195" s="7" t="s">
        <v>287</v>
      </c>
      <c r="AN195" s="20"/>
      <c r="AO195" s="21" t="s">
        <v>614</v>
      </c>
      <c r="AP195" s="21"/>
      <c r="AQ195" s="5" t="s">
        <v>615</v>
      </c>
      <c r="AR195" s="5" t="s">
        <v>261</v>
      </c>
      <c r="AS195" s="5" t="s">
        <v>62</v>
      </c>
      <c r="AT195" s="20"/>
      <c r="AU195" s="21"/>
      <c r="AV195" s="21"/>
      <c r="AW195" s="21"/>
    </row>
    <row r="196" spans="1:49" s="55" customFormat="1">
      <c r="A196" s="87" t="s">
        <v>562</v>
      </c>
      <c r="B196" s="5">
        <v>15001059</v>
      </c>
      <c r="C196" s="5" t="s">
        <v>565</v>
      </c>
      <c r="D196" s="5" t="s">
        <v>55</v>
      </c>
      <c r="E196" s="5" t="s">
        <v>67</v>
      </c>
      <c r="F196" s="5" t="s">
        <v>346</v>
      </c>
      <c r="G196" s="5" t="s">
        <v>613</v>
      </c>
      <c r="H196" s="6">
        <v>39448</v>
      </c>
      <c r="I196" s="5" t="s">
        <v>575</v>
      </c>
      <c r="J196" s="5" t="s">
        <v>627</v>
      </c>
      <c r="K196" s="5" t="s">
        <v>568</v>
      </c>
      <c r="L196" s="7">
        <v>6</v>
      </c>
      <c r="M196" s="7" t="s">
        <v>287</v>
      </c>
      <c r="N196" s="8">
        <v>4474</v>
      </c>
      <c r="O196" s="9">
        <v>0.02</v>
      </c>
      <c r="P196" s="10">
        <f t="shared" si="27"/>
        <v>89</v>
      </c>
      <c r="Q196" s="9">
        <v>5.0000000000000001E-3</v>
      </c>
      <c r="R196" s="10">
        <f t="shared" si="28"/>
        <v>22</v>
      </c>
      <c r="S196" s="9">
        <f t="shared" si="29"/>
        <v>2.4810013410818059E-2</v>
      </c>
      <c r="T196" s="10">
        <f t="shared" si="30"/>
        <v>111</v>
      </c>
      <c r="U196" s="10">
        <f t="shared" si="31"/>
        <v>4585</v>
      </c>
      <c r="V196" s="11">
        <v>4585.8500000000004</v>
      </c>
      <c r="W196" s="12">
        <f t="shared" si="32"/>
        <v>111.85000000000036</v>
      </c>
      <c r="X196" s="13">
        <f t="shared" si="33"/>
        <v>2.5000000000000001E-2</v>
      </c>
      <c r="Y196" s="14" t="str">
        <f t="shared" si="34"/>
        <v>0.00%-8.40%</v>
      </c>
      <c r="Z196" s="15"/>
      <c r="AA196" s="15"/>
      <c r="AB196" s="15"/>
      <c r="AC196" s="16"/>
      <c r="AD196" s="8">
        <f t="shared" si="35"/>
        <v>0</v>
      </c>
      <c r="AE196" s="17">
        <f t="shared" si="36"/>
        <v>4585.8500000000004</v>
      </c>
      <c r="AF196" s="18">
        <f t="shared" si="37"/>
        <v>111.85000000000036</v>
      </c>
      <c r="AG196" s="19">
        <f t="shared" si="38"/>
        <v>2.5000000000000133E-2</v>
      </c>
      <c r="AH196" s="20">
        <v>13.6</v>
      </c>
      <c r="AI196" s="20">
        <v>450</v>
      </c>
      <c r="AJ196" s="20"/>
      <c r="AK196" s="20">
        <v>688</v>
      </c>
      <c r="AL196" s="20">
        <f t="shared" si="39"/>
        <v>68455.56</v>
      </c>
      <c r="AM196" s="7" t="s">
        <v>287</v>
      </c>
      <c r="AN196" s="20"/>
      <c r="AO196" s="21" t="s">
        <v>614</v>
      </c>
      <c r="AP196" s="21"/>
      <c r="AQ196" s="5" t="s">
        <v>615</v>
      </c>
      <c r="AR196" s="5" t="s">
        <v>261</v>
      </c>
      <c r="AS196" s="5" t="s">
        <v>62</v>
      </c>
      <c r="AT196" s="20"/>
      <c r="AU196" s="21"/>
      <c r="AV196" s="21"/>
      <c r="AW196" s="21"/>
    </row>
    <row r="197" spans="1:49" s="55" customFormat="1">
      <c r="A197" s="87" t="s">
        <v>562</v>
      </c>
      <c r="B197" s="5">
        <v>15019907</v>
      </c>
      <c r="C197" s="5" t="s">
        <v>565</v>
      </c>
      <c r="D197" s="5" t="s">
        <v>55</v>
      </c>
      <c r="E197" s="5" t="s">
        <v>67</v>
      </c>
      <c r="F197" s="5" t="s">
        <v>346</v>
      </c>
      <c r="G197" s="5" t="s">
        <v>613</v>
      </c>
      <c r="H197" s="6">
        <v>44044</v>
      </c>
      <c r="I197" s="5" t="s">
        <v>575</v>
      </c>
      <c r="J197" s="5" t="s">
        <v>627</v>
      </c>
      <c r="K197" s="5" t="s">
        <v>568</v>
      </c>
      <c r="L197" s="7">
        <v>6</v>
      </c>
      <c r="M197" s="7" t="s">
        <v>287</v>
      </c>
      <c r="N197" s="8">
        <v>4715</v>
      </c>
      <c r="O197" s="9">
        <v>0.02</v>
      </c>
      <c r="P197" s="10">
        <f t="shared" si="27"/>
        <v>94</v>
      </c>
      <c r="Q197" s="9">
        <v>5.0000000000000001E-3</v>
      </c>
      <c r="R197" s="10">
        <f t="shared" si="28"/>
        <v>24</v>
      </c>
      <c r="S197" s="9">
        <f t="shared" si="29"/>
        <v>2.5026511134676563E-2</v>
      </c>
      <c r="T197" s="10">
        <f t="shared" si="30"/>
        <v>118</v>
      </c>
      <c r="U197" s="10">
        <f t="shared" si="31"/>
        <v>4833</v>
      </c>
      <c r="V197" s="11">
        <v>4832.875</v>
      </c>
      <c r="W197" s="12">
        <f t="shared" si="32"/>
        <v>117.875</v>
      </c>
      <c r="X197" s="13">
        <f t="shared" si="33"/>
        <v>2.5000000000000001E-2</v>
      </c>
      <c r="Y197" s="14" t="str">
        <f t="shared" si="34"/>
        <v>0.00%-8.40%</v>
      </c>
      <c r="Z197" s="15"/>
      <c r="AA197" s="15"/>
      <c r="AB197" s="15"/>
      <c r="AC197" s="16"/>
      <c r="AD197" s="8">
        <f t="shared" si="35"/>
        <v>0</v>
      </c>
      <c r="AE197" s="17">
        <f t="shared" si="36"/>
        <v>4832.875</v>
      </c>
      <c r="AF197" s="18">
        <f t="shared" si="37"/>
        <v>117.875</v>
      </c>
      <c r="AG197" s="19">
        <f t="shared" si="38"/>
        <v>2.4999999999999911E-2</v>
      </c>
      <c r="AH197" s="20">
        <v>13.6</v>
      </c>
      <c r="AI197" s="20">
        <v>450</v>
      </c>
      <c r="AJ197" s="20"/>
      <c r="AK197" s="20">
        <v>688</v>
      </c>
      <c r="AL197" s="20">
        <f t="shared" si="39"/>
        <v>71815.099999999991</v>
      </c>
      <c r="AM197" s="7" t="s">
        <v>287</v>
      </c>
      <c r="AN197" s="20"/>
      <c r="AO197" s="21" t="s">
        <v>614</v>
      </c>
      <c r="AP197" s="21"/>
      <c r="AQ197" s="5" t="s">
        <v>615</v>
      </c>
      <c r="AR197" s="5" t="s">
        <v>261</v>
      </c>
      <c r="AS197" s="5" t="s">
        <v>62</v>
      </c>
      <c r="AT197" s="20"/>
      <c r="AU197" s="21"/>
      <c r="AV197" s="21"/>
      <c r="AW197" s="21"/>
    </row>
    <row r="198" spans="1:49" s="55" customFormat="1">
      <c r="A198" s="87" t="s">
        <v>562</v>
      </c>
      <c r="B198" s="5">
        <v>15008321</v>
      </c>
      <c r="C198" s="5" t="s">
        <v>565</v>
      </c>
      <c r="D198" s="5" t="s">
        <v>55</v>
      </c>
      <c r="E198" s="5" t="s">
        <v>67</v>
      </c>
      <c r="F198" s="5" t="s">
        <v>346</v>
      </c>
      <c r="G198" s="5" t="s">
        <v>613</v>
      </c>
      <c r="H198" s="6">
        <v>41365</v>
      </c>
      <c r="I198" s="5" t="s">
        <v>575</v>
      </c>
      <c r="J198" s="5" t="s">
        <v>627</v>
      </c>
      <c r="K198" s="5" t="s">
        <v>568</v>
      </c>
      <c r="L198" s="7">
        <v>6</v>
      </c>
      <c r="M198" s="7" t="s">
        <v>287</v>
      </c>
      <c r="N198" s="8">
        <v>4597</v>
      </c>
      <c r="O198" s="9">
        <v>0.02</v>
      </c>
      <c r="P198" s="10">
        <f t="shared" si="27"/>
        <v>92</v>
      </c>
      <c r="Q198" s="9">
        <v>5.0000000000000001E-3</v>
      </c>
      <c r="R198" s="10">
        <f t="shared" si="28"/>
        <v>23</v>
      </c>
      <c r="S198" s="9">
        <f t="shared" si="29"/>
        <v>2.5016314988035675E-2</v>
      </c>
      <c r="T198" s="10">
        <f t="shared" si="30"/>
        <v>115</v>
      </c>
      <c r="U198" s="10">
        <f t="shared" si="31"/>
        <v>4712</v>
      </c>
      <c r="V198" s="11">
        <v>4619.9849999999997</v>
      </c>
      <c r="W198" s="12">
        <f t="shared" si="32"/>
        <v>22.984999999999673</v>
      </c>
      <c r="X198" s="13">
        <f t="shared" si="33"/>
        <v>5.0000000000000001E-3</v>
      </c>
      <c r="Y198" s="14" t="str">
        <f t="shared" si="34"/>
        <v>0.00%-8.40%</v>
      </c>
      <c r="Z198" s="15"/>
      <c r="AA198" s="15"/>
      <c r="AB198" s="15"/>
      <c r="AC198" s="16"/>
      <c r="AD198" s="8">
        <f t="shared" si="35"/>
        <v>0</v>
      </c>
      <c r="AE198" s="17">
        <f t="shared" si="36"/>
        <v>4619.9849999999997</v>
      </c>
      <c r="AF198" s="18">
        <f t="shared" si="37"/>
        <v>22.984999999999673</v>
      </c>
      <c r="AG198" s="19">
        <f t="shared" si="38"/>
        <v>4.9999999999998934E-3</v>
      </c>
      <c r="AH198" s="20">
        <v>13.6</v>
      </c>
      <c r="AI198" s="20">
        <v>450</v>
      </c>
      <c r="AJ198" s="20"/>
      <c r="AK198" s="20">
        <v>688</v>
      </c>
      <c r="AL198" s="20">
        <f t="shared" si="39"/>
        <v>68919.796000000002</v>
      </c>
      <c r="AM198" s="7" t="s">
        <v>287</v>
      </c>
      <c r="AN198" s="20"/>
      <c r="AO198" s="21" t="s">
        <v>628</v>
      </c>
      <c r="AP198" s="21"/>
      <c r="AQ198" s="5" t="s">
        <v>615</v>
      </c>
      <c r="AR198" s="5" t="s">
        <v>261</v>
      </c>
      <c r="AS198" s="5" t="s">
        <v>62</v>
      </c>
      <c r="AT198" s="20"/>
      <c r="AU198" s="21"/>
      <c r="AV198" s="21"/>
      <c r="AW198" s="21"/>
    </row>
    <row r="199" spans="1:49" s="55" customFormat="1">
      <c r="A199" s="87" t="s">
        <v>562</v>
      </c>
      <c r="B199" s="5">
        <v>15010894</v>
      </c>
      <c r="C199" s="5" t="s">
        <v>565</v>
      </c>
      <c r="D199" s="5" t="s">
        <v>55</v>
      </c>
      <c r="E199" s="5" t="s">
        <v>67</v>
      </c>
      <c r="F199" s="5" t="s">
        <v>346</v>
      </c>
      <c r="G199" s="5" t="s">
        <v>613</v>
      </c>
      <c r="H199" s="6">
        <v>41579</v>
      </c>
      <c r="I199" s="5" t="s">
        <v>575</v>
      </c>
      <c r="J199" s="5" t="s">
        <v>627</v>
      </c>
      <c r="K199" s="5" t="s">
        <v>568</v>
      </c>
      <c r="L199" s="7">
        <v>6</v>
      </c>
      <c r="M199" s="7" t="s">
        <v>287</v>
      </c>
      <c r="N199" s="8">
        <v>5088</v>
      </c>
      <c r="O199" s="9">
        <v>0.02</v>
      </c>
      <c r="P199" s="10">
        <f t="shared" si="27"/>
        <v>102</v>
      </c>
      <c r="Q199" s="9">
        <v>5.0000000000000001E-3</v>
      </c>
      <c r="R199" s="10">
        <f t="shared" si="28"/>
        <v>25</v>
      </c>
      <c r="S199" s="9">
        <f t="shared" si="29"/>
        <v>2.4960691823899372E-2</v>
      </c>
      <c r="T199" s="10">
        <f t="shared" si="30"/>
        <v>127</v>
      </c>
      <c r="U199" s="10">
        <f t="shared" si="31"/>
        <v>5215</v>
      </c>
      <c r="V199" s="11">
        <v>5215.2</v>
      </c>
      <c r="W199" s="12">
        <f t="shared" si="32"/>
        <v>127.19999999999982</v>
      </c>
      <c r="X199" s="13">
        <f t="shared" si="33"/>
        <v>2.5000000000000001E-2</v>
      </c>
      <c r="Y199" s="14" t="str">
        <f t="shared" si="34"/>
        <v>0.00%-8.40%</v>
      </c>
      <c r="Z199" s="15"/>
      <c r="AA199" s="15"/>
      <c r="AB199" s="15"/>
      <c r="AC199" s="16"/>
      <c r="AD199" s="8">
        <f t="shared" si="35"/>
        <v>0</v>
      </c>
      <c r="AE199" s="17">
        <f t="shared" si="36"/>
        <v>5215.2</v>
      </c>
      <c r="AF199" s="18">
        <f t="shared" si="37"/>
        <v>127.19999999999982</v>
      </c>
      <c r="AG199" s="19">
        <f t="shared" si="38"/>
        <v>2.4999999999999911E-2</v>
      </c>
      <c r="AH199" s="20">
        <v>13.6</v>
      </c>
      <c r="AI199" s="20">
        <v>450</v>
      </c>
      <c r="AJ199" s="20"/>
      <c r="AK199" s="20">
        <v>688</v>
      </c>
      <c r="AL199" s="20">
        <f t="shared" si="39"/>
        <v>77014.720000000001</v>
      </c>
      <c r="AM199" s="7" t="s">
        <v>287</v>
      </c>
      <c r="AN199" s="20"/>
      <c r="AO199" s="21" t="s">
        <v>614</v>
      </c>
      <c r="AP199" s="21"/>
      <c r="AQ199" s="5" t="s">
        <v>615</v>
      </c>
      <c r="AR199" s="5" t="s">
        <v>261</v>
      </c>
      <c r="AS199" s="5" t="s">
        <v>62</v>
      </c>
      <c r="AT199" s="20"/>
      <c r="AU199" s="21"/>
      <c r="AV199" s="21"/>
      <c r="AW199" s="21"/>
    </row>
    <row r="200" spans="1:49" s="55" customFormat="1">
      <c r="A200" s="87" t="s">
        <v>562</v>
      </c>
      <c r="B200" s="5">
        <v>15008145</v>
      </c>
      <c r="C200" s="5" t="s">
        <v>565</v>
      </c>
      <c r="D200" s="5" t="s">
        <v>55</v>
      </c>
      <c r="E200" s="5" t="s">
        <v>67</v>
      </c>
      <c r="F200" s="5" t="s">
        <v>346</v>
      </c>
      <c r="G200" s="5" t="s">
        <v>613</v>
      </c>
      <c r="H200" s="6">
        <v>41334</v>
      </c>
      <c r="I200" s="5" t="s">
        <v>575</v>
      </c>
      <c r="J200" s="5" t="s">
        <v>627</v>
      </c>
      <c r="K200" s="5" t="s">
        <v>568</v>
      </c>
      <c r="L200" s="7">
        <v>6</v>
      </c>
      <c r="M200" s="7" t="s">
        <v>287</v>
      </c>
      <c r="N200" s="8">
        <v>4989</v>
      </c>
      <c r="O200" s="9">
        <v>0.02</v>
      </c>
      <c r="P200" s="10">
        <f t="shared" si="27"/>
        <v>100</v>
      </c>
      <c r="Q200" s="9">
        <v>5.0000000000000001E-3</v>
      </c>
      <c r="R200" s="10">
        <f t="shared" si="28"/>
        <v>25</v>
      </c>
      <c r="S200" s="9">
        <f t="shared" si="29"/>
        <v>2.5055121266786932E-2</v>
      </c>
      <c r="T200" s="10">
        <f t="shared" si="30"/>
        <v>125</v>
      </c>
      <c r="U200" s="10">
        <f t="shared" si="31"/>
        <v>5114</v>
      </c>
      <c r="V200" s="11">
        <v>5238.45</v>
      </c>
      <c r="W200" s="12">
        <f t="shared" si="32"/>
        <v>249.44999999999982</v>
      </c>
      <c r="X200" s="13">
        <f t="shared" si="33"/>
        <v>0.05</v>
      </c>
      <c r="Y200" s="14" t="str">
        <f t="shared" si="34"/>
        <v>0.00%-8.40%</v>
      </c>
      <c r="Z200" s="15"/>
      <c r="AA200" s="15"/>
      <c r="AB200" s="15"/>
      <c r="AC200" s="16"/>
      <c r="AD200" s="8">
        <f t="shared" si="35"/>
        <v>0</v>
      </c>
      <c r="AE200" s="17">
        <f t="shared" si="36"/>
        <v>5238.45</v>
      </c>
      <c r="AF200" s="18">
        <f t="shared" si="37"/>
        <v>249.44999999999982</v>
      </c>
      <c r="AG200" s="19">
        <f t="shared" si="38"/>
        <v>5.0000000000000044E-2</v>
      </c>
      <c r="AH200" s="20">
        <v>13.6</v>
      </c>
      <c r="AI200" s="20">
        <v>450</v>
      </c>
      <c r="AJ200" s="20"/>
      <c r="AK200" s="20">
        <v>688</v>
      </c>
      <c r="AL200" s="20">
        <f t="shared" si="39"/>
        <v>77330.92</v>
      </c>
      <c r="AM200" s="7" t="s">
        <v>287</v>
      </c>
      <c r="AN200" s="20"/>
      <c r="AO200" s="21" t="s">
        <v>614</v>
      </c>
      <c r="AP200" s="21"/>
      <c r="AQ200" s="5" t="s">
        <v>615</v>
      </c>
      <c r="AR200" s="5" t="s">
        <v>261</v>
      </c>
      <c r="AS200" s="5" t="s">
        <v>62</v>
      </c>
      <c r="AT200" s="20"/>
      <c r="AU200" s="21"/>
      <c r="AV200" s="21"/>
      <c r="AW200" s="21"/>
    </row>
    <row r="201" spans="1:49" s="55" customFormat="1">
      <c r="A201" s="87" t="s">
        <v>562</v>
      </c>
      <c r="B201" s="5">
        <v>15019668</v>
      </c>
      <c r="C201" s="5" t="s">
        <v>565</v>
      </c>
      <c r="D201" s="5" t="s">
        <v>55</v>
      </c>
      <c r="E201" s="5" t="s">
        <v>67</v>
      </c>
      <c r="F201" s="5" t="s">
        <v>346</v>
      </c>
      <c r="G201" s="5" t="s">
        <v>613</v>
      </c>
      <c r="H201" s="6">
        <v>44317</v>
      </c>
      <c r="I201" s="5" t="s">
        <v>575</v>
      </c>
      <c r="J201" s="5" t="s">
        <v>627</v>
      </c>
      <c r="K201" s="5" t="s">
        <v>568</v>
      </c>
      <c r="L201" s="7">
        <v>6</v>
      </c>
      <c r="M201" s="7" t="s">
        <v>287</v>
      </c>
      <c r="N201" s="8">
        <v>4808</v>
      </c>
      <c r="O201" s="9">
        <v>0.02</v>
      </c>
      <c r="P201" s="10">
        <f t="shared" ref="P201:P264" si="40">ROUND(N201*O201,0)</f>
        <v>96</v>
      </c>
      <c r="Q201" s="9">
        <v>5.0000000000000001E-3</v>
      </c>
      <c r="R201" s="10">
        <f t="shared" ref="R201:R264" si="41">ROUND(N201*Q201,0)</f>
        <v>24</v>
      </c>
      <c r="S201" s="9">
        <f t="shared" ref="S201:S264" si="42">T201/N201</f>
        <v>2.4958402662229616E-2</v>
      </c>
      <c r="T201" s="10">
        <f t="shared" ref="T201:T264" si="43">P201+R201</f>
        <v>120</v>
      </c>
      <c r="U201" s="10">
        <f t="shared" ref="U201:U264" si="44">N201+T201</f>
        <v>4928</v>
      </c>
      <c r="V201" s="11">
        <v>5000.32</v>
      </c>
      <c r="W201" s="12">
        <f t="shared" ref="W201:W264" si="45">V201-N201</f>
        <v>192.31999999999971</v>
      </c>
      <c r="X201" s="13">
        <f t="shared" ref="X201:X264" si="46">ROUND(V201/N201-1,4)</f>
        <v>0.04</v>
      </c>
      <c r="Y201" s="14" t="str">
        <f t="shared" ref="Y201:Y264" si="47">IF(OR(L201=1,L201=2,L201=4),TEXT(S201*0.8,"0.00%")&amp;"-"&amp;TEXT(S201*1.2,"0.00%"),IF(OR(L201=3,L201=6),TEXT(0,"0.00%")&amp;"-"&amp;TEXT(7%*1.2,"0.00%"),IF(OR(L201=5,L201=7),TEXT((R201/N201),"0.00%")&amp;"-"&amp;TEXT((R201/N201)+7%,"0.00%"),"")))</f>
        <v>0.00%-8.40%</v>
      </c>
      <c r="Z201" s="15"/>
      <c r="AA201" s="15"/>
      <c r="AB201" s="15"/>
      <c r="AC201" s="16"/>
      <c r="AD201" s="8">
        <f t="shared" ref="AD201:AD264" si="48">ROUND(N201*AC201,0)</f>
        <v>0</v>
      </c>
      <c r="AE201" s="17">
        <f t="shared" ref="AE201:AE264" si="49">V201+AD201</f>
        <v>5000.32</v>
      </c>
      <c r="AF201" s="18">
        <f t="shared" ref="AF201:AF264" si="50">AE201-N201</f>
        <v>192.31999999999971</v>
      </c>
      <c r="AG201" s="19">
        <f t="shared" ref="AG201:AG264" si="51">AE201/N201-1</f>
        <v>4.0000000000000036E-2</v>
      </c>
      <c r="AH201" s="20">
        <v>13.6</v>
      </c>
      <c r="AI201" s="20">
        <v>450</v>
      </c>
      <c r="AJ201" s="20"/>
      <c r="AK201" s="20">
        <v>688</v>
      </c>
      <c r="AL201" s="20">
        <f t="shared" ref="AL201:AL264" si="52">AE201*AH201+AI201*12+AK201+IF(AB201="",AJ201,IF(AB201="D",5000,IF(AB201="C",1000,0)))*12</f>
        <v>74092.351999999999</v>
      </c>
      <c r="AM201" s="7" t="s">
        <v>287</v>
      </c>
      <c r="AN201" s="20"/>
      <c r="AO201" s="21" t="s">
        <v>630</v>
      </c>
      <c r="AP201" s="21"/>
      <c r="AQ201" s="5" t="s">
        <v>615</v>
      </c>
      <c r="AR201" s="5" t="s">
        <v>261</v>
      </c>
      <c r="AS201" s="5" t="s">
        <v>62</v>
      </c>
      <c r="AT201" s="20"/>
      <c r="AU201" s="21"/>
      <c r="AV201" s="21"/>
      <c r="AW201" s="21"/>
    </row>
    <row r="202" spans="1:49" s="55" customFormat="1">
      <c r="A202" s="87" t="s">
        <v>562</v>
      </c>
      <c r="B202" s="5">
        <v>15011565</v>
      </c>
      <c r="C202" s="5" t="s">
        <v>565</v>
      </c>
      <c r="D202" s="5" t="s">
        <v>55</v>
      </c>
      <c r="E202" s="5" t="s">
        <v>67</v>
      </c>
      <c r="F202" s="5" t="s">
        <v>346</v>
      </c>
      <c r="G202" s="5" t="s">
        <v>613</v>
      </c>
      <c r="H202" s="6">
        <v>41609</v>
      </c>
      <c r="I202" s="5" t="s">
        <v>575</v>
      </c>
      <c r="J202" s="5" t="s">
        <v>627</v>
      </c>
      <c r="K202" s="5" t="s">
        <v>568</v>
      </c>
      <c r="L202" s="7">
        <v>6</v>
      </c>
      <c r="M202" s="7" t="s">
        <v>287</v>
      </c>
      <c r="N202" s="8">
        <v>4386</v>
      </c>
      <c r="O202" s="9">
        <v>0.02</v>
      </c>
      <c r="P202" s="10">
        <f t="shared" si="40"/>
        <v>88</v>
      </c>
      <c r="Q202" s="9">
        <v>5.0000000000000001E-3</v>
      </c>
      <c r="R202" s="10">
        <f t="shared" si="41"/>
        <v>22</v>
      </c>
      <c r="S202" s="9">
        <f t="shared" si="42"/>
        <v>2.5079799361605107E-2</v>
      </c>
      <c r="T202" s="10">
        <f t="shared" si="43"/>
        <v>110</v>
      </c>
      <c r="U202" s="10">
        <f t="shared" si="44"/>
        <v>4496</v>
      </c>
      <c r="V202" s="11">
        <v>4386</v>
      </c>
      <c r="W202" s="12">
        <f t="shared" si="45"/>
        <v>0</v>
      </c>
      <c r="X202" s="13">
        <f t="shared" si="46"/>
        <v>0</v>
      </c>
      <c r="Y202" s="14" t="str">
        <f t="shared" si="47"/>
        <v>0.00%-8.40%</v>
      </c>
      <c r="Z202" s="15"/>
      <c r="AA202" s="15"/>
      <c r="AB202" s="15"/>
      <c r="AC202" s="16"/>
      <c r="AD202" s="8">
        <f t="shared" si="48"/>
        <v>0</v>
      </c>
      <c r="AE202" s="17">
        <f t="shared" si="49"/>
        <v>4386</v>
      </c>
      <c r="AF202" s="18">
        <f t="shared" si="50"/>
        <v>0</v>
      </c>
      <c r="AG202" s="19">
        <f t="shared" si="51"/>
        <v>0</v>
      </c>
      <c r="AH202" s="20">
        <v>13.6</v>
      </c>
      <c r="AI202" s="20">
        <v>450</v>
      </c>
      <c r="AJ202" s="20"/>
      <c r="AK202" s="20">
        <v>688</v>
      </c>
      <c r="AL202" s="20">
        <f t="shared" si="52"/>
        <v>65737.600000000006</v>
      </c>
      <c r="AM202" s="7" t="s">
        <v>287</v>
      </c>
      <c r="AN202" s="20" t="s">
        <v>588</v>
      </c>
      <c r="AO202" s="21" t="s">
        <v>626</v>
      </c>
      <c r="AP202" s="21" t="s">
        <v>495</v>
      </c>
      <c r="AQ202" s="5" t="s">
        <v>615</v>
      </c>
      <c r="AR202" s="5" t="s">
        <v>261</v>
      </c>
      <c r="AS202" s="5" t="s">
        <v>62</v>
      </c>
      <c r="AT202" s="20"/>
      <c r="AU202" s="21"/>
      <c r="AV202" s="21"/>
      <c r="AW202" s="21"/>
    </row>
    <row r="203" spans="1:49" s="55" customFormat="1">
      <c r="A203" s="87" t="s">
        <v>562</v>
      </c>
      <c r="B203" s="5">
        <v>15006494</v>
      </c>
      <c r="C203" s="5" t="s">
        <v>565</v>
      </c>
      <c r="D203" s="5" t="s">
        <v>55</v>
      </c>
      <c r="E203" s="5" t="s">
        <v>67</v>
      </c>
      <c r="F203" s="5" t="s">
        <v>346</v>
      </c>
      <c r="G203" s="5" t="s">
        <v>613</v>
      </c>
      <c r="H203" s="6">
        <v>40909</v>
      </c>
      <c r="I203" s="5" t="s">
        <v>575</v>
      </c>
      <c r="J203" s="5" t="s">
        <v>627</v>
      </c>
      <c r="K203" s="5" t="s">
        <v>568</v>
      </c>
      <c r="L203" s="7">
        <v>6</v>
      </c>
      <c r="M203" s="7" t="s">
        <v>287</v>
      </c>
      <c r="N203" s="8">
        <v>5134</v>
      </c>
      <c r="O203" s="9">
        <v>0.02</v>
      </c>
      <c r="P203" s="10">
        <f t="shared" si="40"/>
        <v>103</v>
      </c>
      <c r="Q203" s="9">
        <v>5.0000000000000001E-3</v>
      </c>
      <c r="R203" s="10">
        <f t="shared" si="41"/>
        <v>26</v>
      </c>
      <c r="S203" s="9">
        <f t="shared" si="42"/>
        <v>2.5126606934164394E-2</v>
      </c>
      <c r="T203" s="10">
        <f t="shared" si="43"/>
        <v>129</v>
      </c>
      <c r="U203" s="10">
        <f t="shared" si="44"/>
        <v>5263</v>
      </c>
      <c r="V203" s="11">
        <v>5262.35</v>
      </c>
      <c r="W203" s="12">
        <f t="shared" si="45"/>
        <v>128.35000000000036</v>
      </c>
      <c r="X203" s="13">
        <f t="shared" si="46"/>
        <v>2.5000000000000001E-2</v>
      </c>
      <c r="Y203" s="14" t="str">
        <f t="shared" si="47"/>
        <v>0.00%-8.40%</v>
      </c>
      <c r="Z203" s="15"/>
      <c r="AA203" s="15"/>
      <c r="AB203" s="15"/>
      <c r="AC203" s="16"/>
      <c r="AD203" s="8">
        <f t="shared" si="48"/>
        <v>0</v>
      </c>
      <c r="AE203" s="17">
        <f t="shared" si="49"/>
        <v>5262.35</v>
      </c>
      <c r="AF203" s="18">
        <f t="shared" si="50"/>
        <v>128.35000000000036</v>
      </c>
      <c r="AG203" s="19">
        <f t="shared" si="51"/>
        <v>2.5000000000000133E-2</v>
      </c>
      <c r="AH203" s="20">
        <v>13.6</v>
      </c>
      <c r="AI203" s="20">
        <v>450</v>
      </c>
      <c r="AJ203" s="20"/>
      <c r="AK203" s="20">
        <v>688</v>
      </c>
      <c r="AL203" s="20">
        <f t="shared" si="52"/>
        <v>77655.960000000006</v>
      </c>
      <c r="AM203" s="7" t="s">
        <v>287</v>
      </c>
      <c r="AN203" s="20"/>
      <c r="AO203" s="21" t="s">
        <v>614</v>
      </c>
      <c r="AP203" s="21"/>
      <c r="AQ203" s="5" t="s">
        <v>615</v>
      </c>
      <c r="AR203" s="5" t="s">
        <v>261</v>
      </c>
      <c r="AS203" s="5" t="s">
        <v>62</v>
      </c>
      <c r="AT203" s="20"/>
      <c r="AU203" s="21"/>
      <c r="AV203" s="21"/>
      <c r="AW203" s="21"/>
    </row>
    <row r="204" spans="1:49" s="55" customFormat="1">
      <c r="A204" s="87" t="s">
        <v>562</v>
      </c>
      <c r="B204" s="5">
        <v>15017767</v>
      </c>
      <c r="C204" s="5" t="s">
        <v>565</v>
      </c>
      <c r="D204" s="5" t="s">
        <v>55</v>
      </c>
      <c r="E204" s="5" t="s">
        <v>67</v>
      </c>
      <c r="F204" s="5" t="s">
        <v>346</v>
      </c>
      <c r="G204" s="5" t="s">
        <v>613</v>
      </c>
      <c r="H204" s="6">
        <v>43101</v>
      </c>
      <c r="I204" s="5" t="s">
        <v>575</v>
      </c>
      <c r="J204" s="5" t="s">
        <v>627</v>
      </c>
      <c r="K204" s="5" t="s">
        <v>568</v>
      </c>
      <c r="L204" s="7">
        <v>6</v>
      </c>
      <c r="M204" s="7" t="s">
        <v>287</v>
      </c>
      <c r="N204" s="8">
        <v>4589</v>
      </c>
      <c r="O204" s="9">
        <v>0.02</v>
      </c>
      <c r="P204" s="10">
        <f t="shared" si="40"/>
        <v>92</v>
      </c>
      <c r="Q204" s="9">
        <v>5.0000000000000001E-3</v>
      </c>
      <c r="R204" s="10">
        <f t="shared" si="41"/>
        <v>23</v>
      </c>
      <c r="S204" s="9">
        <f t="shared" si="42"/>
        <v>2.5059925909784266E-2</v>
      </c>
      <c r="T204" s="10">
        <f t="shared" si="43"/>
        <v>115</v>
      </c>
      <c r="U204" s="10">
        <f t="shared" si="44"/>
        <v>4704</v>
      </c>
      <c r="V204" s="11">
        <v>4634.8900000000003</v>
      </c>
      <c r="W204" s="12">
        <f t="shared" si="45"/>
        <v>45.890000000000327</v>
      </c>
      <c r="X204" s="13">
        <f t="shared" si="46"/>
        <v>0.01</v>
      </c>
      <c r="Y204" s="14" t="str">
        <f t="shared" si="47"/>
        <v>0.00%-8.40%</v>
      </c>
      <c r="Z204" s="15"/>
      <c r="AA204" s="15"/>
      <c r="AB204" s="15"/>
      <c r="AC204" s="16"/>
      <c r="AD204" s="8">
        <f t="shared" si="48"/>
        <v>0</v>
      </c>
      <c r="AE204" s="17">
        <f t="shared" si="49"/>
        <v>4634.8900000000003</v>
      </c>
      <c r="AF204" s="18">
        <f t="shared" si="50"/>
        <v>45.890000000000327</v>
      </c>
      <c r="AG204" s="19">
        <f t="shared" si="51"/>
        <v>1.0000000000000009E-2</v>
      </c>
      <c r="AH204" s="20">
        <v>13.6</v>
      </c>
      <c r="AI204" s="20">
        <v>450</v>
      </c>
      <c r="AJ204" s="20"/>
      <c r="AK204" s="20">
        <v>688</v>
      </c>
      <c r="AL204" s="20">
        <f t="shared" si="52"/>
        <v>69122.504000000001</v>
      </c>
      <c r="AM204" s="7" t="s">
        <v>287</v>
      </c>
      <c r="AN204" s="20"/>
      <c r="AO204" s="21" t="s">
        <v>614</v>
      </c>
      <c r="AP204" s="21"/>
      <c r="AQ204" s="5" t="s">
        <v>615</v>
      </c>
      <c r="AR204" s="5" t="s">
        <v>261</v>
      </c>
      <c r="AS204" s="5" t="s">
        <v>62</v>
      </c>
      <c r="AT204" s="20"/>
      <c r="AU204" s="21"/>
      <c r="AV204" s="21"/>
      <c r="AW204" s="21"/>
    </row>
    <row r="205" spans="1:49" s="55" customFormat="1">
      <c r="A205" s="87" t="s">
        <v>562</v>
      </c>
      <c r="B205" s="5">
        <v>15014258</v>
      </c>
      <c r="C205" s="5" t="s">
        <v>565</v>
      </c>
      <c r="D205" s="5" t="s">
        <v>55</v>
      </c>
      <c r="E205" s="5" t="s">
        <v>67</v>
      </c>
      <c r="F205" s="5" t="s">
        <v>346</v>
      </c>
      <c r="G205" s="5" t="s">
        <v>613</v>
      </c>
      <c r="H205" s="6">
        <v>42217</v>
      </c>
      <c r="I205" s="5" t="s">
        <v>575</v>
      </c>
      <c r="J205" s="5" t="s">
        <v>627</v>
      </c>
      <c r="K205" s="5" t="s">
        <v>568</v>
      </c>
      <c r="L205" s="7">
        <v>6</v>
      </c>
      <c r="M205" s="7" t="s">
        <v>287</v>
      </c>
      <c r="N205" s="8">
        <v>4857</v>
      </c>
      <c r="O205" s="9">
        <v>0.02</v>
      </c>
      <c r="P205" s="10">
        <f t="shared" si="40"/>
        <v>97</v>
      </c>
      <c r="Q205" s="9">
        <v>5.0000000000000001E-3</v>
      </c>
      <c r="R205" s="10">
        <f t="shared" si="41"/>
        <v>24</v>
      </c>
      <c r="S205" s="9">
        <f t="shared" si="42"/>
        <v>2.4912497426394894E-2</v>
      </c>
      <c r="T205" s="10">
        <f t="shared" si="43"/>
        <v>121</v>
      </c>
      <c r="U205" s="10">
        <f t="shared" si="44"/>
        <v>4978</v>
      </c>
      <c r="V205" s="11">
        <v>4978.4250000000002</v>
      </c>
      <c r="W205" s="12">
        <f t="shared" si="45"/>
        <v>121.42500000000018</v>
      </c>
      <c r="X205" s="13">
        <f t="shared" si="46"/>
        <v>2.5000000000000001E-2</v>
      </c>
      <c r="Y205" s="14" t="str">
        <f t="shared" si="47"/>
        <v>0.00%-8.40%</v>
      </c>
      <c r="Z205" s="15"/>
      <c r="AA205" s="15"/>
      <c r="AB205" s="15"/>
      <c r="AC205" s="16"/>
      <c r="AD205" s="8">
        <f t="shared" si="48"/>
        <v>0</v>
      </c>
      <c r="AE205" s="17">
        <f t="shared" si="49"/>
        <v>4978.4250000000002</v>
      </c>
      <c r="AF205" s="18">
        <f t="shared" si="50"/>
        <v>121.42500000000018</v>
      </c>
      <c r="AG205" s="19">
        <f t="shared" si="51"/>
        <v>2.5000000000000133E-2</v>
      </c>
      <c r="AH205" s="20">
        <v>13.6</v>
      </c>
      <c r="AI205" s="20">
        <v>450</v>
      </c>
      <c r="AJ205" s="20"/>
      <c r="AK205" s="20">
        <v>688</v>
      </c>
      <c r="AL205" s="20">
        <f t="shared" si="52"/>
        <v>73794.58</v>
      </c>
      <c r="AM205" s="7" t="s">
        <v>287</v>
      </c>
      <c r="AN205" s="20"/>
      <c r="AO205" s="21" t="s">
        <v>614</v>
      </c>
      <c r="AP205" s="21"/>
      <c r="AQ205" s="5" t="s">
        <v>615</v>
      </c>
      <c r="AR205" s="5" t="s">
        <v>261</v>
      </c>
      <c r="AS205" s="5" t="s">
        <v>62</v>
      </c>
      <c r="AT205" s="20"/>
      <c r="AU205" s="21"/>
      <c r="AV205" s="21"/>
      <c r="AW205" s="21"/>
    </row>
    <row r="206" spans="1:49" s="55" customFormat="1">
      <c r="A206" s="87" t="s">
        <v>562</v>
      </c>
      <c r="B206" s="5">
        <v>15018820</v>
      </c>
      <c r="C206" s="5" t="s">
        <v>565</v>
      </c>
      <c r="D206" s="5" t="s">
        <v>55</v>
      </c>
      <c r="E206" s="5" t="s">
        <v>67</v>
      </c>
      <c r="F206" s="5" t="s">
        <v>346</v>
      </c>
      <c r="G206" s="5" t="s">
        <v>613</v>
      </c>
      <c r="H206" s="6">
        <v>43124</v>
      </c>
      <c r="I206" s="5" t="s">
        <v>575</v>
      </c>
      <c r="J206" s="5" t="s">
        <v>627</v>
      </c>
      <c r="K206" s="5" t="s">
        <v>568</v>
      </c>
      <c r="L206" s="7">
        <v>6</v>
      </c>
      <c r="M206" s="7" t="s">
        <v>287</v>
      </c>
      <c r="N206" s="8">
        <v>4912</v>
      </c>
      <c r="O206" s="9">
        <v>0.02</v>
      </c>
      <c r="P206" s="10">
        <f t="shared" si="40"/>
        <v>98</v>
      </c>
      <c r="Q206" s="9">
        <v>5.0000000000000001E-3</v>
      </c>
      <c r="R206" s="10">
        <f t="shared" si="41"/>
        <v>25</v>
      </c>
      <c r="S206" s="9">
        <f t="shared" si="42"/>
        <v>2.5040716612377851E-2</v>
      </c>
      <c r="T206" s="10">
        <f t="shared" si="43"/>
        <v>123</v>
      </c>
      <c r="U206" s="10">
        <f t="shared" si="44"/>
        <v>5035</v>
      </c>
      <c r="V206" s="11">
        <v>4936.5600000000004</v>
      </c>
      <c r="W206" s="12">
        <f t="shared" si="45"/>
        <v>24.5600000000004</v>
      </c>
      <c r="X206" s="13">
        <f t="shared" si="46"/>
        <v>5.0000000000000001E-3</v>
      </c>
      <c r="Y206" s="14" t="str">
        <f t="shared" si="47"/>
        <v>0.00%-8.40%</v>
      </c>
      <c r="Z206" s="15"/>
      <c r="AA206" s="15"/>
      <c r="AB206" s="15"/>
      <c r="AC206" s="16"/>
      <c r="AD206" s="8">
        <f t="shared" si="48"/>
        <v>0</v>
      </c>
      <c r="AE206" s="17">
        <f t="shared" si="49"/>
        <v>4936.5600000000004</v>
      </c>
      <c r="AF206" s="18">
        <f t="shared" si="50"/>
        <v>24.5600000000004</v>
      </c>
      <c r="AG206" s="19">
        <f t="shared" si="51"/>
        <v>5.0000000000001155E-3</v>
      </c>
      <c r="AH206" s="20">
        <v>13.6</v>
      </c>
      <c r="AI206" s="20">
        <v>450</v>
      </c>
      <c r="AJ206" s="20"/>
      <c r="AK206" s="20">
        <v>688</v>
      </c>
      <c r="AL206" s="20">
        <f t="shared" si="52"/>
        <v>73225.216</v>
      </c>
      <c r="AM206" s="7" t="s">
        <v>287</v>
      </c>
      <c r="AN206" s="20"/>
      <c r="AO206" s="21" t="s">
        <v>628</v>
      </c>
      <c r="AP206" s="21"/>
      <c r="AQ206" s="5" t="s">
        <v>615</v>
      </c>
      <c r="AR206" s="5" t="s">
        <v>261</v>
      </c>
      <c r="AS206" s="5" t="s">
        <v>62</v>
      </c>
      <c r="AT206" s="20"/>
      <c r="AU206" s="21"/>
      <c r="AV206" s="21"/>
      <c r="AW206" s="21"/>
    </row>
    <row r="207" spans="1:49" s="55" customFormat="1">
      <c r="A207" s="87" t="s">
        <v>562</v>
      </c>
      <c r="B207" s="5">
        <v>15011858</v>
      </c>
      <c r="C207" s="5" t="s">
        <v>565</v>
      </c>
      <c r="D207" s="5" t="s">
        <v>55</v>
      </c>
      <c r="E207" s="5" t="s">
        <v>67</v>
      </c>
      <c r="F207" s="5" t="s">
        <v>346</v>
      </c>
      <c r="G207" s="5" t="s">
        <v>613</v>
      </c>
      <c r="H207" s="6">
        <v>41609</v>
      </c>
      <c r="I207" s="5" t="s">
        <v>575</v>
      </c>
      <c r="J207" s="5" t="s">
        <v>627</v>
      </c>
      <c r="K207" s="5" t="s">
        <v>568</v>
      </c>
      <c r="L207" s="7">
        <v>6</v>
      </c>
      <c r="M207" s="7" t="s">
        <v>287</v>
      </c>
      <c r="N207" s="8">
        <v>4446</v>
      </c>
      <c r="O207" s="9">
        <v>0.02</v>
      </c>
      <c r="P207" s="10">
        <f t="shared" si="40"/>
        <v>89</v>
      </c>
      <c r="Q207" s="9">
        <v>5.0000000000000001E-3</v>
      </c>
      <c r="R207" s="10">
        <f t="shared" si="41"/>
        <v>22</v>
      </c>
      <c r="S207" s="9">
        <f t="shared" si="42"/>
        <v>2.4966261808367071E-2</v>
      </c>
      <c r="T207" s="10">
        <f t="shared" si="43"/>
        <v>111</v>
      </c>
      <c r="U207" s="10">
        <f t="shared" si="44"/>
        <v>4557</v>
      </c>
      <c r="V207" s="11">
        <v>4446</v>
      </c>
      <c r="W207" s="12">
        <f t="shared" si="45"/>
        <v>0</v>
      </c>
      <c r="X207" s="13">
        <f t="shared" si="46"/>
        <v>0</v>
      </c>
      <c r="Y207" s="14" t="str">
        <f t="shared" si="47"/>
        <v>0.00%-8.40%</v>
      </c>
      <c r="Z207" s="15"/>
      <c r="AA207" s="15"/>
      <c r="AB207" s="15"/>
      <c r="AC207" s="16"/>
      <c r="AD207" s="8">
        <f t="shared" si="48"/>
        <v>0</v>
      </c>
      <c r="AE207" s="17">
        <f t="shared" si="49"/>
        <v>4446</v>
      </c>
      <c r="AF207" s="18">
        <f t="shared" si="50"/>
        <v>0</v>
      </c>
      <c r="AG207" s="19">
        <f t="shared" si="51"/>
        <v>0</v>
      </c>
      <c r="AH207" s="20">
        <v>13.6</v>
      </c>
      <c r="AI207" s="20">
        <v>450</v>
      </c>
      <c r="AJ207" s="20"/>
      <c r="AK207" s="20">
        <v>688</v>
      </c>
      <c r="AL207" s="20">
        <f t="shared" si="52"/>
        <v>66553.600000000006</v>
      </c>
      <c r="AM207" s="7" t="s">
        <v>287</v>
      </c>
      <c r="AN207" s="20" t="s">
        <v>588</v>
      </c>
      <c r="AO207" s="21" t="s">
        <v>626</v>
      </c>
      <c r="AP207" s="21" t="s">
        <v>495</v>
      </c>
      <c r="AQ207" s="5" t="s">
        <v>615</v>
      </c>
      <c r="AR207" s="5" t="s">
        <v>261</v>
      </c>
      <c r="AS207" s="5" t="s">
        <v>62</v>
      </c>
      <c r="AT207" s="20"/>
      <c r="AU207" s="21"/>
      <c r="AV207" s="21"/>
      <c r="AW207" s="21"/>
    </row>
    <row r="208" spans="1:49" s="55" customFormat="1">
      <c r="A208" s="87" t="s">
        <v>562</v>
      </c>
      <c r="B208" s="5">
        <v>15010192</v>
      </c>
      <c r="C208" s="5" t="s">
        <v>565</v>
      </c>
      <c r="D208" s="5" t="s">
        <v>55</v>
      </c>
      <c r="E208" s="5" t="s">
        <v>67</v>
      </c>
      <c r="F208" s="5" t="s">
        <v>346</v>
      </c>
      <c r="G208" s="5" t="s">
        <v>613</v>
      </c>
      <c r="H208" s="6">
        <v>41548</v>
      </c>
      <c r="I208" s="5" t="s">
        <v>575</v>
      </c>
      <c r="J208" s="5" t="s">
        <v>627</v>
      </c>
      <c r="K208" s="5" t="s">
        <v>568</v>
      </c>
      <c r="L208" s="7">
        <v>6</v>
      </c>
      <c r="M208" s="7" t="s">
        <v>287</v>
      </c>
      <c r="N208" s="8">
        <v>5202</v>
      </c>
      <c r="O208" s="9">
        <v>0.02</v>
      </c>
      <c r="P208" s="10">
        <f t="shared" si="40"/>
        <v>104</v>
      </c>
      <c r="Q208" s="9">
        <v>5.0000000000000001E-3</v>
      </c>
      <c r="R208" s="10">
        <f t="shared" si="41"/>
        <v>26</v>
      </c>
      <c r="S208" s="9">
        <f t="shared" si="42"/>
        <v>2.4990388312187622E-2</v>
      </c>
      <c r="T208" s="10">
        <f t="shared" si="43"/>
        <v>130</v>
      </c>
      <c r="U208" s="10">
        <f t="shared" si="44"/>
        <v>5332</v>
      </c>
      <c r="V208" s="11">
        <v>5332.05</v>
      </c>
      <c r="W208" s="12">
        <f t="shared" si="45"/>
        <v>130.05000000000018</v>
      </c>
      <c r="X208" s="13">
        <f t="shared" si="46"/>
        <v>2.5000000000000001E-2</v>
      </c>
      <c r="Y208" s="14" t="str">
        <f t="shared" si="47"/>
        <v>0.00%-8.40%</v>
      </c>
      <c r="Z208" s="15"/>
      <c r="AA208" s="15"/>
      <c r="AB208" s="15"/>
      <c r="AC208" s="16"/>
      <c r="AD208" s="8">
        <f t="shared" si="48"/>
        <v>0</v>
      </c>
      <c r="AE208" s="17">
        <f t="shared" si="49"/>
        <v>5332.05</v>
      </c>
      <c r="AF208" s="18">
        <f t="shared" si="50"/>
        <v>130.05000000000018</v>
      </c>
      <c r="AG208" s="19">
        <f t="shared" si="51"/>
        <v>2.5000000000000133E-2</v>
      </c>
      <c r="AH208" s="20">
        <v>13.6</v>
      </c>
      <c r="AI208" s="20">
        <v>450</v>
      </c>
      <c r="AJ208" s="20"/>
      <c r="AK208" s="20">
        <v>688</v>
      </c>
      <c r="AL208" s="20">
        <f t="shared" si="52"/>
        <v>78603.88</v>
      </c>
      <c r="AM208" s="7" t="s">
        <v>287</v>
      </c>
      <c r="AN208" s="20"/>
      <c r="AO208" s="21" t="s">
        <v>614</v>
      </c>
      <c r="AP208" s="21"/>
      <c r="AQ208" s="5" t="s">
        <v>615</v>
      </c>
      <c r="AR208" s="5" t="s">
        <v>261</v>
      </c>
      <c r="AS208" s="5" t="s">
        <v>62</v>
      </c>
      <c r="AT208" s="20"/>
      <c r="AU208" s="21"/>
      <c r="AV208" s="21"/>
      <c r="AW208" s="21"/>
    </row>
    <row r="209" spans="1:49" s="55" customFormat="1">
      <c r="A209" s="87" t="s">
        <v>562</v>
      </c>
      <c r="B209" s="5">
        <v>15009293</v>
      </c>
      <c r="C209" s="5" t="s">
        <v>565</v>
      </c>
      <c r="D209" s="5" t="s">
        <v>55</v>
      </c>
      <c r="E209" s="5" t="s">
        <v>67</v>
      </c>
      <c r="F209" s="5" t="s">
        <v>346</v>
      </c>
      <c r="G209" s="5" t="s">
        <v>613</v>
      </c>
      <c r="H209" s="6">
        <v>41487</v>
      </c>
      <c r="I209" s="5" t="s">
        <v>575</v>
      </c>
      <c r="J209" s="5" t="s">
        <v>627</v>
      </c>
      <c r="K209" s="5" t="s">
        <v>568</v>
      </c>
      <c r="L209" s="7">
        <v>6</v>
      </c>
      <c r="M209" s="7" t="s">
        <v>287</v>
      </c>
      <c r="N209" s="8">
        <v>4804</v>
      </c>
      <c r="O209" s="9">
        <v>0.02</v>
      </c>
      <c r="P209" s="10">
        <f t="shared" si="40"/>
        <v>96</v>
      </c>
      <c r="Q209" s="9">
        <v>5.0000000000000001E-3</v>
      </c>
      <c r="R209" s="10">
        <f t="shared" si="41"/>
        <v>24</v>
      </c>
      <c r="S209" s="9">
        <f t="shared" si="42"/>
        <v>2.497918401332223E-2</v>
      </c>
      <c r="T209" s="10">
        <f t="shared" si="43"/>
        <v>120</v>
      </c>
      <c r="U209" s="10">
        <f t="shared" si="44"/>
        <v>4924</v>
      </c>
      <c r="V209" s="11">
        <v>4804</v>
      </c>
      <c r="W209" s="12">
        <f t="shared" si="45"/>
        <v>0</v>
      </c>
      <c r="X209" s="13">
        <f t="shared" si="46"/>
        <v>0</v>
      </c>
      <c r="Y209" s="14" t="str">
        <f t="shared" si="47"/>
        <v>0.00%-8.40%</v>
      </c>
      <c r="Z209" s="15"/>
      <c r="AA209" s="15"/>
      <c r="AB209" s="15"/>
      <c r="AC209" s="16"/>
      <c r="AD209" s="8">
        <f t="shared" si="48"/>
        <v>0</v>
      </c>
      <c r="AE209" s="17">
        <f t="shared" si="49"/>
        <v>4804</v>
      </c>
      <c r="AF209" s="18">
        <f t="shared" si="50"/>
        <v>0</v>
      </c>
      <c r="AG209" s="19">
        <f t="shared" si="51"/>
        <v>0</v>
      </c>
      <c r="AH209" s="20">
        <v>13.6</v>
      </c>
      <c r="AI209" s="20">
        <v>450</v>
      </c>
      <c r="AJ209" s="20"/>
      <c r="AK209" s="20">
        <v>688</v>
      </c>
      <c r="AL209" s="20">
        <f t="shared" si="52"/>
        <v>71422.399999999994</v>
      </c>
      <c r="AM209" s="7" t="s">
        <v>287</v>
      </c>
      <c r="AN209" s="20" t="s">
        <v>588</v>
      </c>
      <c r="AO209" s="21" t="s">
        <v>626</v>
      </c>
      <c r="AP209" s="21" t="s">
        <v>495</v>
      </c>
      <c r="AQ209" s="5" t="s">
        <v>615</v>
      </c>
      <c r="AR209" s="5" t="s">
        <v>261</v>
      </c>
      <c r="AS209" s="5" t="s">
        <v>62</v>
      </c>
      <c r="AT209" s="20"/>
      <c r="AU209" s="21"/>
      <c r="AV209" s="21"/>
      <c r="AW209" s="21"/>
    </row>
    <row r="210" spans="1:49" s="55" customFormat="1">
      <c r="A210" s="87" t="s">
        <v>562</v>
      </c>
      <c r="B210" s="5">
        <v>15016991</v>
      </c>
      <c r="C210" s="5" t="s">
        <v>565</v>
      </c>
      <c r="D210" s="5" t="s">
        <v>55</v>
      </c>
      <c r="E210" s="5" t="s">
        <v>67</v>
      </c>
      <c r="F210" s="5" t="s">
        <v>346</v>
      </c>
      <c r="G210" s="5" t="s">
        <v>613</v>
      </c>
      <c r="H210" s="6">
        <v>42979</v>
      </c>
      <c r="I210" s="5" t="s">
        <v>575</v>
      </c>
      <c r="J210" s="5" t="s">
        <v>631</v>
      </c>
      <c r="K210" s="5" t="s">
        <v>568</v>
      </c>
      <c r="L210" s="7">
        <v>6</v>
      </c>
      <c r="M210" s="7" t="s">
        <v>287</v>
      </c>
      <c r="N210" s="8">
        <v>4675</v>
      </c>
      <c r="O210" s="9">
        <v>0.02</v>
      </c>
      <c r="P210" s="10">
        <f t="shared" si="40"/>
        <v>94</v>
      </c>
      <c r="Q210" s="9">
        <v>5.0000000000000001E-3</v>
      </c>
      <c r="R210" s="10">
        <f t="shared" si="41"/>
        <v>23</v>
      </c>
      <c r="S210" s="9">
        <f t="shared" si="42"/>
        <v>2.502673796791444E-2</v>
      </c>
      <c r="T210" s="10">
        <f t="shared" si="43"/>
        <v>117</v>
      </c>
      <c r="U210" s="10">
        <f t="shared" si="44"/>
        <v>4792</v>
      </c>
      <c r="V210" s="11">
        <v>4675</v>
      </c>
      <c r="W210" s="12">
        <f t="shared" si="45"/>
        <v>0</v>
      </c>
      <c r="X210" s="13">
        <f t="shared" si="46"/>
        <v>0</v>
      </c>
      <c r="Y210" s="14" t="str">
        <f t="shared" si="47"/>
        <v>0.00%-8.40%</v>
      </c>
      <c r="Z210" s="15"/>
      <c r="AA210" s="15"/>
      <c r="AB210" s="15"/>
      <c r="AC210" s="16"/>
      <c r="AD210" s="8">
        <f t="shared" si="48"/>
        <v>0</v>
      </c>
      <c r="AE210" s="17">
        <f t="shared" si="49"/>
        <v>4675</v>
      </c>
      <c r="AF210" s="18">
        <f t="shared" si="50"/>
        <v>0</v>
      </c>
      <c r="AG210" s="19">
        <f t="shared" si="51"/>
        <v>0</v>
      </c>
      <c r="AH210" s="20">
        <v>13.6</v>
      </c>
      <c r="AI210" s="20">
        <v>450</v>
      </c>
      <c r="AJ210" s="20"/>
      <c r="AK210" s="20">
        <v>688</v>
      </c>
      <c r="AL210" s="20">
        <f t="shared" si="52"/>
        <v>69668</v>
      </c>
      <c r="AM210" s="7" t="s">
        <v>287</v>
      </c>
      <c r="AN210" s="20"/>
      <c r="AO210" s="21" t="s">
        <v>622</v>
      </c>
      <c r="AP210" s="21" t="s">
        <v>624</v>
      </c>
      <c r="AQ210" s="5" t="s">
        <v>615</v>
      </c>
      <c r="AR210" s="5" t="s">
        <v>261</v>
      </c>
      <c r="AS210" s="5" t="s">
        <v>62</v>
      </c>
      <c r="AT210" s="20"/>
      <c r="AU210" s="21"/>
      <c r="AV210" s="21"/>
      <c r="AW210" s="21"/>
    </row>
    <row r="211" spans="1:49" s="55" customFormat="1">
      <c r="A211" s="87" t="s">
        <v>562</v>
      </c>
      <c r="B211" s="5">
        <v>15009224</v>
      </c>
      <c r="C211" s="5" t="s">
        <v>565</v>
      </c>
      <c r="D211" s="5" t="s">
        <v>55</v>
      </c>
      <c r="E211" s="5" t="s">
        <v>67</v>
      </c>
      <c r="F211" s="5" t="s">
        <v>346</v>
      </c>
      <c r="G211" s="5" t="s">
        <v>613</v>
      </c>
      <c r="H211" s="6">
        <v>41487</v>
      </c>
      <c r="I211" s="5" t="s">
        <v>575</v>
      </c>
      <c r="J211" s="5" t="s">
        <v>627</v>
      </c>
      <c r="K211" s="5" t="s">
        <v>568</v>
      </c>
      <c r="L211" s="7">
        <v>6</v>
      </c>
      <c r="M211" s="7" t="s">
        <v>287</v>
      </c>
      <c r="N211" s="8">
        <v>5324</v>
      </c>
      <c r="O211" s="9">
        <v>0.02</v>
      </c>
      <c r="P211" s="10">
        <f t="shared" si="40"/>
        <v>106</v>
      </c>
      <c r="Q211" s="9">
        <v>5.0000000000000001E-3</v>
      </c>
      <c r="R211" s="10">
        <f t="shared" si="41"/>
        <v>27</v>
      </c>
      <c r="S211" s="9">
        <f t="shared" si="42"/>
        <v>2.4981217129977459E-2</v>
      </c>
      <c r="T211" s="10">
        <f t="shared" si="43"/>
        <v>133</v>
      </c>
      <c r="U211" s="10">
        <f t="shared" si="44"/>
        <v>5457</v>
      </c>
      <c r="V211" s="11">
        <v>5536.96</v>
      </c>
      <c r="W211" s="12">
        <f t="shared" si="45"/>
        <v>212.96000000000004</v>
      </c>
      <c r="X211" s="13">
        <f t="shared" si="46"/>
        <v>0.04</v>
      </c>
      <c r="Y211" s="14" t="str">
        <f t="shared" si="47"/>
        <v>0.00%-8.40%</v>
      </c>
      <c r="Z211" s="15"/>
      <c r="AA211" s="15"/>
      <c r="AB211" s="15"/>
      <c r="AC211" s="16"/>
      <c r="AD211" s="8">
        <f t="shared" si="48"/>
        <v>0</v>
      </c>
      <c r="AE211" s="17">
        <f t="shared" si="49"/>
        <v>5536.96</v>
      </c>
      <c r="AF211" s="18">
        <f t="shared" si="50"/>
        <v>212.96000000000004</v>
      </c>
      <c r="AG211" s="19">
        <f t="shared" si="51"/>
        <v>4.0000000000000036E-2</v>
      </c>
      <c r="AH211" s="20">
        <v>13.6</v>
      </c>
      <c r="AI211" s="20">
        <v>450</v>
      </c>
      <c r="AJ211" s="20"/>
      <c r="AK211" s="20">
        <v>688</v>
      </c>
      <c r="AL211" s="20">
        <f t="shared" si="52"/>
        <v>81390.656000000003</v>
      </c>
      <c r="AM211" s="7" t="s">
        <v>287</v>
      </c>
      <c r="AN211" s="20"/>
      <c r="AO211" s="21" t="s">
        <v>630</v>
      </c>
      <c r="AP211" s="21"/>
      <c r="AQ211" s="5" t="s">
        <v>615</v>
      </c>
      <c r="AR211" s="5" t="s">
        <v>261</v>
      </c>
      <c r="AS211" s="5" t="s">
        <v>62</v>
      </c>
      <c r="AT211" s="20"/>
      <c r="AU211" s="21"/>
      <c r="AV211" s="21"/>
      <c r="AW211" s="21"/>
    </row>
    <row r="212" spans="1:49" s="55" customFormat="1">
      <c r="A212" s="87" t="s">
        <v>562</v>
      </c>
      <c r="B212" s="5">
        <v>15012511</v>
      </c>
      <c r="C212" s="5" t="s">
        <v>565</v>
      </c>
      <c r="D212" s="5" t="s">
        <v>55</v>
      </c>
      <c r="E212" s="5" t="s">
        <v>67</v>
      </c>
      <c r="F212" s="5" t="s">
        <v>346</v>
      </c>
      <c r="G212" s="5" t="s">
        <v>613</v>
      </c>
      <c r="H212" s="6">
        <v>41760</v>
      </c>
      <c r="I212" s="5" t="s">
        <v>575</v>
      </c>
      <c r="J212" s="5" t="s">
        <v>627</v>
      </c>
      <c r="K212" s="5" t="s">
        <v>568</v>
      </c>
      <c r="L212" s="7">
        <v>6</v>
      </c>
      <c r="M212" s="7" t="s">
        <v>287</v>
      </c>
      <c r="N212" s="8">
        <v>4860</v>
      </c>
      <c r="O212" s="9">
        <v>0.02</v>
      </c>
      <c r="P212" s="10">
        <f t="shared" si="40"/>
        <v>97</v>
      </c>
      <c r="Q212" s="9">
        <v>5.0000000000000001E-3</v>
      </c>
      <c r="R212" s="10">
        <f t="shared" si="41"/>
        <v>24</v>
      </c>
      <c r="S212" s="9">
        <f t="shared" si="42"/>
        <v>2.4897119341563786E-2</v>
      </c>
      <c r="T212" s="10">
        <f t="shared" si="43"/>
        <v>121</v>
      </c>
      <c r="U212" s="10">
        <f t="shared" si="44"/>
        <v>4981</v>
      </c>
      <c r="V212" s="11">
        <v>4981.5</v>
      </c>
      <c r="W212" s="12">
        <f t="shared" si="45"/>
        <v>121.5</v>
      </c>
      <c r="X212" s="13">
        <f t="shared" si="46"/>
        <v>2.5000000000000001E-2</v>
      </c>
      <c r="Y212" s="14" t="str">
        <f t="shared" si="47"/>
        <v>0.00%-8.40%</v>
      </c>
      <c r="Z212" s="15"/>
      <c r="AA212" s="15"/>
      <c r="AB212" s="15"/>
      <c r="AC212" s="16"/>
      <c r="AD212" s="8">
        <f t="shared" si="48"/>
        <v>0</v>
      </c>
      <c r="AE212" s="17">
        <f t="shared" si="49"/>
        <v>4981.5</v>
      </c>
      <c r="AF212" s="18">
        <f t="shared" si="50"/>
        <v>121.5</v>
      </c>
      <c r="AG212" s="19">
        <f t="shared" si="51"/>
        <v>2.4999999999999911E-2</v>
      </c>
      <c r="AH212" s="20">
        <v>13.6</v>
      </c>
      <c r="AI212" s="20">
        <v>450</v>
      </c>
      <c r="AJ212" s="20"/>
      <c r="AK212" s="20">
        <v>688</v>
      </c>
      <c r="AL212" s="20">
        <f t="shared" si="52"/>
        <v>73836.399999999994</v>
      </c>
      <c r="AM212" s="7" t="s">
        <v>287</v>
      </c>
      <c r="AN212" s="20"/>
      <c r="AO212" s="21" t="s">
        <v>614</v>
      </c>
      <c r="AP212" s="21"/>
      <c r="AQ212" s="5" t="s">
        <v>615</v>
      </c>
      <c r="AR212" s="5" t="s">
        <v>261</v>
      </c>
      <c r="AS212" s="5" t="s">
        <v>62</v>
      </c>
      <c r="AT212" s="20"/>
      <c r="AU212" s="21"/>
      <c r="AV212" s="21"/>
      <c r="AW212" s="21"/>
    </row>
    <row r="213" spans="1:49" s="55" customFormat="1">
      <c r="A213" s="87" t="s">
        <v>562</v>
      </c>
      <c r="B213" s="5">
        <v>15018086</v>
      </c>
      <c r="C213" s="5" t="s">
        <v>565</v>
      </c>
      <c r="D213" s="5" t="s">
        <v>55</v>
      </c>
      <c r="E213" s="5" t="s">
        <v>67</v>
      </c>
      <c r="F213" s="5" t="s">
        <v>346</v>
      </c>
      <c r="G213" s="5" t="s">
        <v>613</v>
      </c>
      <c r="H213" s="6">
        <v>43132</v>
      </c>
      <c r="I213" s="5" t="s">
        <v>575</v>
      </c>
      <c r="J213" s="5" t="s">
        <v>627</v>
      </c>
      <c r="K213" s="5" t="s">
        <v>568</v>
      </c>
      <c r="L213" s="7">
        <v>6</v>
      </c>
      <c r="M213" s="7" t="s">
        <v>287</v>
      </c>
      <c r="N213" s="8">
        <v>5208</v>
      </c>
      <c r="O213" s="9">
        <v>0.02</v>
      </c>
      <c r="P213" s="10">
        <f t="shared" si="40"/>
        <v>104</v>
      </c>
      <c r="Q213" s="9">
        <v>5.0000000000000001E-3</v>
      </c>
      <c r="R213" s="10">
        <f t="shared" si="41"/>
        <v>26</v>
      </c>
      <c r="S213" s="9">
        <f t="shared" si="42"/>
        <v>2.4961597542242704E-2</v>
      </c>
      <c r="T213" s="10">
        <f t="shared" si="43"/>
        <v>130</v>
      </c>
      <c r="U213" s="10">
        <f t="shared" si="44"/>
        <v>5338</v>
      </c>
      <c r="V213" s="11">
        <v>5338.2</v>
      </c>
      <c r="W213" s="12">
        <f t="shared" si="45"/>
        <v>130.19999999999982</v>
      </c>
      <c r="X213" s="13">
        <f t="shared" si="46"/>
        <v>2.5000000000000001E-2</v>
      </c>
      <c r="Y213" s="14" t="str">
        <f t="shared" si="47"/>
        <v>0.00%-8.40%</v>
      </c>
      <c r="Z213" s="15"/>
      <c r="AA213" s="15"/>
      <c r="AB213" s="15"/>
      <c r="AC213" s="16"/>
      <c r="AD213" s="8">
        <f t="shared" si="48"/>
        <v>0</v>
      </c>
      <c r="AE213" s="17">
        <f t="shared" si="49"/>
        <v>5338.2</v>
      </c>
      <c r="AF213" s="18">
        <f t="shared" si="50"/>
        <v>130.19999999999982</v>
      </c>
      <c r="AG213" s="19">
        <f t="shared" si="51"/>
        <v>2.4999999999999911E-2</v>
      </c>
      <c r="AH213" s="20">
        <v>13.6</v>
      </c>
      <c r="AI213" s="20">
        <v>450</v>
      </c>
      <c r="AJ213" s="20"/>
      <c r="AK213" s="20">
        <v>688</v>
      </c>
      <c r="AL213" s="20">
        <f t="shared" si="52"/>
        <v>78687.51999999999</v>
      </c>
      <c r="AM213" s="7" t="s">
        <v>287</v>
      </c>
      <c r="AN213" s="20"/>
      <c r="AO213" s="21" t="s">
        <v>614</v>
      </c>
      <c r="AP213" s="21"/>
      <c r="AQ213" s="5" t="s">
        <v>615</v>
      </c>
      <c r="AR213" s="5" t="s">
        <v>261</v>
      </c>
      <c r="AS213" s="5" t="s">
        <v>62</v>
      </c>
      <c r="AT213" s="20"/>
      <c r="AU213" s="21"/>
      <c r="AV213" s="21"/>
      <c r="AW213" s="21"/>
    </row>
    <row r="214" spans="1:49" s="55" customFormat="1">
      <c r="A214" s="87" t="s">
        <v>562</v>
      </c>
      <c r="B214" s="5">
        <v>15018096</v>
      </c>
      <c r="C214" s="5" t="s">
        <v>565</v>
      </c>
      <c r="D214" s="5" t="s">
        <v>55</v>
      </c>
      <c r="E214" s="5" t="s">
        <v>67</v>
      </c>
      <c r="F214" s="5" t="s">
        <v>346</v>
      </c>
      <c r="G214" s="5" t="s">
        <v>613</v>
      </c>
      <c r="H214" s="6">
        <v>43160</v>
      </c>
      <c r="I214" s="5" t="s">
        <v>575</v>
      </c>
      <c r="J214" s="5" t="s">
        <v>627</v>
      </c>
      <c r="K214" s="5" t="s">
        <v>568</v>
      </c>
      <c r="L214" s="7">
        <v>6</v>
      </c>
      <c r="M214" s="7" t="s">
        <v>287</v>
      </c>
      <c r="N214" s="8">
        <v>5296</v>
      </c>
      <c r="O214" s="9">
        <v>0.02</v>
      </c>
      <c r="P214" s="10">
        <f t="shared" si="40"/>
        <v>106</v>
      </c>
      <c r="Q214" s="9">
        <v>5.0000000000000001E-3</v>
      </c>
      <c r="R214" s="10">
        <f t="shared" si="41"/>
        <v>26</v>
      </c>
      <c r="S214" s="9">
        <f t="shared" si="42"/>
        <v>2.4924471299093656E-2</v>
      </c>
      <c r="T214" s="10">
        <f t="shared" si="43"/>
        <v>132</v>
      </c>
      <c r="U214" s="10">
        <f t="shared" si="44"/>
        <v>5428</v>
      </c>
      <c r="V214" s="11">
        <v>5507.84</v>
      </c>
      <c r="W214" s="12">
        <f t="shared" si="45"/>
        <v>211.84000000000015</v>
      </c>
      <c r="X214" s="13">
        <f t="shared" si="46"/>
        <v>0.04</v>
      </c>
      <c r="Y214" s="14" t="str">
        <f t="shared" si="47"/>
        <v>0.00%-8.40%</v>
      </c>
      <c r="Z214" s="15"/>
      <c r="AA214" s="15"/>
      <c r="AB214" s="15"/>
      <c r="AC214" s="16"/>
      <c r="AD214" s="8">
        <f t="shared" si="48"/>
        <v>0</v>
      </c>
      <c r="AE214" s="17">
        <f t="shared" si="49"/>
        <v>5507.84</v>
      </c>
      <c r="AF214" s="18">
        <f t="shared" si="50"/>
        <v>211.84000000000015</v>
      </c>
      <c r="AG214" s="19">
        <f t="shared" si="51"/>
        <v>4.0000000000000036E-2</v>
      </c>
      <c r="AH214" s="20">
        <v>13.6</v>
      </c>
      <c r="AI214" s="20">
        <v>450</v>
      </c>
      <c r="AJ214" s="20"/>
      <c r="AK214" s="20">
        <v>688</v>
      </c>
      <c r="AL214" s="20">
        <f t="shared" si="52"/>
        <v>80994.623999999996</v>
      </c>
      <c r="AM214" s="7" t="s">
        <v>287</v>
      </c>
      <c r="AN214" s="20"/>
      <c r="AO214" s="21" t="s">
        <v>630</v>
      </c>
      <c r="AP214" s="21"/>
      <c r="AQ214" s="5" t="s">
        <v>615</v>
      </c>
      <c r="AR214" s="5" t="s">
        <v>261</v>
      </c>
      <c r="AS214" s="5" t="s">
        <v>62</v>
      </c>
      <c r="AT214" s="20"/>
      <c r="AU214" s="21"/>
      <c r="AV214" s="21"/>
      <c r="AW214" s="21"/>
    </row>
    <row r="215" spans="1:49" s="55" customFormat="1">
      <c r="A215" s="87" t="s">
        <v>562</v>
      </c>
      <c r="B215" s="5">
        <v>15010303</v>
      </c>
      <c r="C215" s="5" t="s">
        <v>565</v>
      </c>
      <c r="D215" s="5" t="s">
        <v>55</v>
      </c>
      <c r="E215" s="5" t="s">
        <v>67</v>
      </c>
      <c r="F215" s="5" t="s">
        <v>346</v>
      </c>
      <c r="G215" s="5" t="s">
        <v>613</v>
      </c>
      <c r="H215" s="6">
        <v>41548</v>
      </c>
      <c r="I215" s="5" t="s">
        <v>575</v>
      </c>
      <c r="J215" s="5" t="s">
        <v>627</v>
      </c>
      <c r="K215" s="5" t="s">
        <v>568</v>
      </c>
      <c r="L215" s="7">
        <v>6</v>
      </c>
      <c r="M215" s="7" t="s">
        <v>287</v>
      </c>
      <c r="N215" s="8">
        <v>4670</v>
      </c>
      <c r="O215" s="9">
        <v>0.02</v>
      </c>
      <c r="P215" s="10">
        <f t="shared" si="40"/>
        <v>93</v>
      </c>
      <c r="Q215" s="9">
        <v>5.0000000000000001E-3</v>
      </c>
      <c r="R215" s="10">
        <f t="shared" si="41"/>
        <v>23</v>
      </c>
      <c r="S215" s="9">
        <f t="shared" si="42"/>
        <v>2.4839400428265525E-2</v>
      </c>
      <c r="T215" s="10">
        <f t="shared" si="43"/>
        <v>116</v>
      </c>
      <c r="U215" s="10">
        <f t="shared" si="44"/>
        <v>4786</v>
      </c>
      <c r="V215" s="11">
        <v>4670</v>
      </c>
      <c r="W215" s="12">
        <f t="shared" si="45"/>
        <v>0</v>
      </c>
      <c r="X215" s="13">
        <f t="shared" si="46"/>
        <v>0</v>
      </c>
      <c r="Y215" s="14" t="str">
        <f t="shared" si="47"/>
        <v>0.00%-8.40%</v>
      </c>
      <c r="Z215" s="15"/>
      <c r="AA215" s="15"/>
      <c r="AB215" s="15"/>
      <c r="AC215" s="16"/>
      <c r="AD215" s="8">
        <f t="shared" si="48"/>
        <v>0</v>
      </c>
      <c r="AE215" s="17">
        <f t="shared" si="49"/>
        <v>4670</v>
      </c>
      <c r="AF215" s="18">
        <f t="shared" si="50"/>
        <v>0</v>
      </c>
      <c r="AG215" s="19">
        <f t="shared" si="51"/>
        <v>0</v>
      </c>
      <c r="AH215" s="20">
        <v>13.6</v>
      </c>
      <c r="AI215" s="20">
        <v>450</v>
      </c>
      <c r="AJ215" s="20"/>
      <c r="AK215" s="20">
        <v>688</v>
      </c>
      <c r="AL215" s="20">
        <f t="shared" si="52"/>
        <v>69600</v>
      </c>
      <c r="AM215" s="7" t="s">
        <v>287</v>
      </c>
      <c r="AN215" s="20" t="s">
        <v>588</v>
      </c>
      <c r="AO215" s="21" t="s">
        <v>626</v>
      </c>
      <c r="AP215" s="21" t="s">
        <v>495</v>
      </c>
      <c r="AQ215" s="5" t="s">
        <v>615</v>
      </c>
      <c r="AR215" s="5" t="s">
        <v>261</v>
      </c>
      <c r="AS215" s="5" t="s">
        <v>62</v>
      </c>
      <c r="AT215" s="20"/>
      <c r="AU215" s="21"/>
      <c r="AV215" s="21"/>
      <c r="AW215" s="21"/>
    </row>
    <row r="216" spans="1:49" s="55" customFormat="1">
      <c r="A216" s="87" t="s">
        <v>562</v>
      </c>
      <c r="B216" s="5">
        <v>15009781</v>
      </c>
      <c r="C216" s="5" t="s">
        <v>565</v>
      </c>
      <c r="D216" s="5" t="s">
        <v>55</v>
      </c>
      <c r="E216" s="5" t="s">
        <v>67</v>
      </c>
      <c r="F216" s="5" t="s">
        <v>346</v>
      </c>
      <c r="G216" s="5" t="s">
        <v>613</v>
      </c>
      <c r="H216" s="6">
        <v>41487</v>
      </c>
      <c r="I216" s="5" t="s">
        <v>575</v>
      </c>
      <c r="J216" s="5" t="s">
        <v>627</v>
      </c>
      <c r="K216" s="5" t="s">
        <v>568</v>
      </c>
      <c r="L216" s="7">
        <v>6</v>
      </c>
      <c r="M216" s="7" t="s">
        <v>287</v>
      </c>
      <c r="N216" s="8">
        <v>4999</v>
      </c>
      <c r="O216" s="9">
        <v>0.02</v>
      </c>
      <c r="P216" s="10">
        <f t="shared" si="40"/>
        <v>100</v>
      </c>
      <c r="Q216" s="9">
        <v>5.0000000000000001E-3</v>
      </c>
      <c r="R216" s="10">
        <f t="shared" si="41"/>
        <v>25</v>
      </c>
      <c r="S216" s="9">
        <f t="shared" si="42"/>
        <v>2.500500100020004E-2</v>
      </c>
      <c r="T216" s="10">
        <f t="shared" si="43"/>
        <v>125</v>
      </c>
      <c r="U216" s="10">
        <f t="shared" si="44"/>
        <v>5124</v>
      </c>
      <c r="V216" s="11">
        <v>5123.9750000000004</v>
      </c>
      <c r="W216" s="12">
        <f t="shared" si="45"/>
        <v>124.97500000000036</v>
      </c>
      <c r="X216" s="13">
        <f t="shared" si="46"/>
        <v>2.5000000000000001E-2</v>
      </c>
      <c r="Y216" s="14" t="str">
        <f t="shared" si="47"/>
        <v>0.00%-8.40%</v>
      </c>
      <c r="Z216" s="15"/>
      <c r="AA216" s="15"/>
      <c r="AB216" s="15"/>
      <c r="AC216" s="16"/>
      <c r="AD216" s="8">
        <f t="shared" si="48"/>
        <v>0</v>
      </c>
      <c r="AE216" s="17">
        <f t="shared" si="49"/>
        <v>5123.9750000000004</v>
      </c>
      <c r="AF216" s="18">
        <f t="shared" si="50"/>
        <v>124.97500000000036</v>
      </c>
      <c r="AG216" s="19">
        <f t="shared" si="51"/>
        <v>2.5000000000000133E-2</v>
      </c>
      <c r="AH216" s="20">
        <v>13.6</v>
      </c>
      <c r="AI216" s="20">
        <v>450</v>
      </c>
      <c r="AJ216" s="20"/>
      <c r="AK216" s="20">
        <v>688</v>
      </c>
      <c r="AL216" s="20">
        <f t="shared" si="52"/>
        <v>75774.06</v>
      </c>
      <c r="AM216" s="7" t="s">
        <v>287</v>
      </c>
      <c r="AN216" s="20"/>
      <c r="AO216" s="21" t="s">
        <v>614</v>
      </c>
      <c r="AP216" s="21"/>
      <c r="AQ216" s="5" t="s">
        <v>615</v>
      </c>
      <c r="AR216" s="5" t="s">
        <v>261</v>
      </c>
      <c r="AS216" s="5" t="s">
        <v>62</v>
      </c>
      <c r="AT216" s="20"/>
      <c r="AU216" s="21"/>
      <c r="AV216" s="21"/>
      <c r="AW216" s="21"/>
    </row>
    <row r="217" spans="1:49" s="55" customFormat="1">
      <c r="A217" s="87" t="s">
        <v>562</v>
      </c>
      <c r="B217" s="5">
        <v>15015065</v>
      </c>
      <c r="C217" s="5" t="s">
        <v>565</v>
      </c>
      <c r="D217" s="5" t="s">
        <v>55</v>
      </c>
      <c r="E217" s="5" t="s">
        <v>67</v>
      </c>
      <c r="F217" s="5" t="s">
        <v>346</v>
      </c>
      <c r="G217" s="5" t="s">
        <v>613</v>
      </c>
      <c r="H217" s="6">
        <v>42552</v>
      </c>
      <c r="I217" s="5" t="s">
        <v>575</v>
      </c>
      <c r="J217" s="5" t="s">
        <v>627</v>
      </c>
      <c r="K217" s="5" t="s">
        <v>568</v>
      </c>
      <c r="L217" s="7">
        <v>6</v>
      </c>
      <c r="M217" s="7" t="s">
        <v>287</v>
      </c>
      <c r="N217" s="8">
        <v>5550</v>
      </c>
      <c r="O217" s="9">
        <v>0.02</v>
      </c>
      <c r="P217" s="10">
        <f t="shared" si="40"/>
        <v>111</v>
      </c>
      <c r="Q217" s="9">
        <v>5.0000000000000001E-3</v>
      </c>
      <c r="R217" s="10">
        <f t="shared" si="41"/>
        <v>28</v>
      </c>
      <c r="S217" s="9">
        <f t="shared" si="42"/>
        <v>2.5045045045045046E-2</v>
      </c>
      <c r="T217" s="10">
        <f t="shared" si="43"/>
        <v>139</v>
      </c>
      <c r="U217" s="10">
        <f t="shared" si="44"/>
        <v>5689</v>
      </c>
      <c r="V217" s="11">
        <v>5688.75</v>
      </c>
      <c r="W217" s="12">
        <f t="shared" si="45"/>
        <v>138.75</v>
      </c>
      <c r="X217" s="13">
        <f t="shared" si="46"/>
        <v>2.5000000000000001E-2</v>
      </c>
      <c r="Y217" s="14" t="str">
        <f t="shared" si="47"/>
        <v>0.00%-8.40%</v>
      </c>
      <c r="Z217" s="15"/>
      <c r="AA217" s="15"/>
      <c r="AB217" s="15"/>
      <c r="AC217" s="16"/>
      <c r="AD217" s="8">
        <f t="shared" si="48"/>
        <v>0</v>
      </c>
      <c r="AE217" s="17">
        <f t="shared" si="49"/>
        <v>5688.75</v>
      </c>
      <c r="AF217" s="18">
        <f t="shared" si="50"/>
        <v>138.75</v>
      </c>
      <c r="AG217" s="19">
        <f t="shared" si="51"/>
        <v>2.4999999999999911E-2</v>
      </c>
      <c r="AH217" s="20">
        <v>13.6</v>
      </c>
      <c r="AI217" s="20">
        <v>450</v>
      </c>
      <c r="AJ217" s="20"/>
      <c r="AK217" s="20">
        <v>688</v>
      </c>
      <c r="AL217" s="20">
        <f t="shared" si="52"/>
        <v>83455</v>
      </c>
      <c r="AM217" s="7" t="s">
        <v>287</v>
      </c>
      <c r="AN217" s="20"/>
      <c r="AO217" s="21" t="s">
        <v>614</v>
      </c>
      <c r="AP217" s="21"/>
      <c r="AQ217" s="5" t="s">
        <v>615</v>
      </c>
      <c r="AR217" s="5" t="s">
        <v>261</v>
      </c>
      <c r="AS217" s="5" t="s">
        <v>62</v>
      </c>
      <c r="AT217" s="20"/>
      <c r="AU217" s="21"/>
      <c r="AV217" s="21"/>
      <c r="AW217" s="21"/>
    </row>
    <row r="218" spans="1:49" s="55" customFormat="1">
      <c r="A218" s="87" t="s">
        <v>562</v>
      </c>
      <c r="B218" s="5">
        <v>15002796</v>
      </c>
      <c r="C218" s="5" t="s">
        <v>565</v>
      </c>
      <c r="D218" s="5" t="s">
        <v>55</v>
      </c>
      <c r="E218" s="5" t="s">
        <v>67</v>
      </c>
      <c r="F218" s="5" t="s">
        <v>346</v>
      </c>
      <c r="G218" s="5" t="s">
        <v>613</v>
      </c>
      <c r="H218" s="6">
        <v>40148</v>
      </c>
      <c r="I218" s="5" t="s">
        <v>575</v>
      </c>
      <c r="J218" s="5" t="s">
        <v>627</v>
      </c>
      <c r="K218" s="5" t="s">
        <v>568</v>
      </c>
      <c r="L218" s="7">
        <v>6</v>
      </c>
      <c r="M218" s="7" t="s">
        <v>287</v>
      </c>
      <c r="N218" s="8">
        <v>5258</v>
      </c>
      <c r="O218" s="9">
        <v>0.02</v>
      </c>
      <c r="P218" s="10">
        <f t="shared" si="40"/>
        <v>105</v>
      </c>
      <c r="Q218" s="9">
        <v>5.0000000000000001E-3</v>
      </c>
      <c r="R218" s="10">
        <f t="shared" si="41"/>
        <v>26</v>
      </c>
      <c r="S218" s="9">
        <f t="shared" si="42"/>
        <v>2.4914416127805251E-2</v>
      </c>
      <c r="T218" s="10">
        <f t="shared" si="43"/>
        <v>131</v>
      </c>
      <c r="U218" s="10">
        <f t="shared" si="44"/>
        <v>5389</v>
      </c>
      <c r="V218" s="11">
        <v>5389.45</v>
      </c>
      <c r="W218" s="12">
        <f t="shared" si="45"/>
        <v>131.44999999999982</v>
      </c>
      <c r="X218" s="13">
        <f t="shared" si="46"/>
        <v>2.5000000000000001E-2</v>
      </c>
      <c r="Y218" s="14" t="str">
        <f t="shared" si="47"/>
        <v>0.00%-8.40%</v>
      </c>
      <c r="Z218" s="15"/>
      <c r="AA218" s="15"/>
      <c r="AB218" s="15"/>
      <c r="AC218" s="16"/>
      <c r="AD218" s="8">
        <f t="shared" si="48"/>
        <v>0</v>
      </c>
      <c r="AE218" s="17">
        <f t="shared" si="49"/>
        <v>5389.45</v>
      </c>
      <c r="AF218" s="18">
        <f t="shared" si="50"/>
        <v>131.44999999999982</v>
      </c>
      <c r="AG218" s="19">
        <f t="shared" si="51"/>
        <v>2.4999999999999911E-2</v>
      </c>
      <c r="AH218" s="20">
        <v>13.6</v>
      </c>
      <c r="AI218" s="20">
        <v>450</v>
      </c>
      <c r="AJ218" s="20"/>
      <c r="AK218" s="20">
        <v>688</v>
      </c>
      <c r="AL218" s="20">
        <f t="shared" si="52"/>
        <v>79384.51999999999</v>
      </c>
      <c r="AM218" s="7" t="s">
        <v>287</v>
      </c>
      <c r="AN218" s="20"/>
      <c r="AO218" s="21" t="s">
        <v>614</v>
      </c>
      <c r="AP218" s="21"/>
      <c r="AQ218" s="5" t="s">
        <v>615</v>
      </c>
      <c r="AR218" s="5" t="s">
        <v>261</v>
      </c>
      <c r="AS218" s="5" t="s">
        <v>62</v>
      </c>
      <c r="AT218" s="20"/>
      <c r="AU218" s="21"/>
      <c r="AV218" s="21"/>
      <c r="AW218" s="21"/>
    </row>
    <row r="219" spans="1:49" s="55" customFormat="1">
      <c r="A219" s="87" t="s">
        <v>562</v>
      </c>
      <c r="B219" s="5">
        <v>15014340</v>
      </c>
      <c r="C219" s="5" t="s">
        <v>565</v>
      </c>
      <c r="D219" s="5" t="s">
        <v>55</v>
      </c>
      <c r="E219" s="5" t="s">
        <v>67</v>
      </c>
      <c r="F219" s="5" t="s">
        <v>346</v>
      </c>
      <c r="G219" s="5" t="s">
        <v>613</v>
      </c>
      <c r="H219" s="6">
        <v>42217</v>
      </c>
      <c r="I219" s="5" t="s">
        <v>575</v>
      </c>
      <c r="J219" s="5" t="s">
        <v>627</v>
      </c>
      <c r="K219" s="5" t="s">
        <v>568</v>
      </c>
      <c r="L219" s="7">
        <v>6</v>
      </c>
      <c r="M219" s="7" t="s">
        <v>287</v>
      </c>
      <c r="N219" s="8">
        <v>4903</v>
      </c>
      <c r="O219" s="9">
        <v>0.02</v>
      </c>
      <c r="P219" s="10">
        <f t="shared" si="40"/>
        <v>98</v>
      </c>
      <c r="Q219" s="9">
        <v>5.0000000000000001E-3</v>
      </c>
      <c r="R219" s="10">
        <f t="shared" si="41"/>
        <v>25</v>
      </c>
      <c r="S219" s="9">
        <f t="shared" si="42"/>
        <v>2.5086681623495821E-2</v>
      </c>
      <c r="T219" s="10">
        <f t="shared" si="43"/>
        <v>123</v>
      </c>
      <c r="U219" s="10">
        <f t="shared" si="44"/>
        <v>5026</v>
      </c>
      <c r="V219" s="11">
        <v>5025.5749999999998</v>
      </c>
      <c r="W219" s="12">
        <f t="shared" si="45"/>
        <v>122.57499999999982</v>
      </c>
      <c r="X219" s="13">
        <f t="shared" si="46"/>
        <v>2.5000000000000001E-2</v>
      </c>
      <c r="Y219" s="14" t="str">
        <f t="shared" si="47"/>
        <v>0.00%-8.40%</v>
      </c>
      <c r="Z219" s="15"/>
      <c r="AA219" s="15"/>
      <c r="AB219" s="15"/>
      <c r="AC219" s="16"/>
      <c r="AD219" s="8">
        <f t="shared" si="48"/>
        <v>0</v>
      </c>
      <c r="AE219" s="17">
        <f t="shared" si="49"/>
        <v>5025.5749999999998</v>
      </c>
      <c r="AF219" s="18">
        <f t="shared" si="50"/>
        <v>122.57499999999982</v>
      </c>
      <c r="AG219" s="19">
        <f t="shared" si="51"/>
        <v>2.4999999999999911E-2</v>
      </c>
      <c r="AH219" s="20">
        <v>13.6</v>
      </c>
      <c r="AI219" s="20">
        <v>450</v>
      </c>
      <c r="AJ219" s="20"/>
      <c r="AK219" s="20">
        <v>688</v>
      </c>
      <c r="AL219" s="20">
        <f t="shared" si="52"/>
        <v>74435.819999999992</v>
      </c>
      <c r="AM219" s="7" t="s">
        <v>287</v>
      </c>
      <c r="AN219" s="20"/>
      <c r="AO219" s="21" t="s">
        <v>614</v>
      </c>
      <c r="AP219" s="21"/>
      <c r="AQ219" s="5" t="s">
        <v>615</v>
      </c>
      <c r="AR219" s="5" t="s">
        <v>261</v>
      </c>
      <c r="AS219" s="5" t="s">
        <v>62</v>
      </c>
      <c r="AT219" s="20"/>
      <c r="AU219" s="21"/>
      <c r="AV219" s="21"/>
      <c r="AW219" s="21"/>
    </row>
    <row r="220" spans="1:49" s="55" customFormat="1">
      <c r="A220" s="87" t="s">
        <v>562</v>
      </c>
      <c r="B220" s="5">
        <v>15012526</v>
      </c>
      <c r="C220" s="5" t="s">
        <v>565</v>
      </c>
      <c r="D220" s="5" t="s">
        <v>55</v>
      </c>
      <c r="E220" s="5" t="s">
        <v>67</v>
      </c>
      <c r="F220" s="5" t="s">
        <v>346</v>
      </c>
      <c r="G220" s="5" t="s">
        <v>613</v>
      </c>
      <c r="H220" s="6">
        <v>41791</v>
      </c>
      <c r="I220" s="5" t="s">
        <v>575</v>
      </c>
      <c r="J220" s="5" t="s">
        <v>627</v>
      </c>
      <c r="K220" s="5" t="s">
        <v>568</v>
      </c>
      <c r="L220" s="7">
        <v>6</v>
      </c>
      <c r="M220" s="7" t="s">
        <v>287</v>
      </c>
      <c r="N220" s="8">
        <v>4978</v>
      </c>
      <c r="O220" s="9">
        <v>0.02</v>
      </c>
      <c r="P220" s="10">
        <f t="shared" si="40"/>
        <v>100</v>
      </c>
      <c r="Q220" s="9">
        <v>5.0000000000000001E-3</v>
      </c>
      <c r="R220" s="10">
        <f t="shared" si="41"/>
        <v>25</v>
      </c>
      <c r="S220" s="9">
        <f t="shared" si="42"/>
        <v>2.5110486139011651E-2</v>
      </c>
      <c r="T220" s="10">
        <f t="shared" si="43"/>
        <v>125</v>
      </c>
      <c r="U220" s="10">
        <f t="shared" si="44"/>
        <v>5103</v>
      </c>
      <c r="V220" s="11">
        <v>5102.45</v>
      </c>
      <c r="W220" s="12">
        <f t="shared" si="45"/>
        <v>124.44999999999982</v>
      </c>
      <c r="X220" s="13">
        <f t="shared" si="46"/>
        <v>2.5000000000000001E-2</v>
      </c>
      <c r="Y220" s="14" t="str">
        <f t="shared" si="47"/>
        <v>0.00%-8.40%</v>
      </c>
      <c r="Z220" s="15"/>
      <c r="AA220" s="15"/>
      <c r="AB220" s="15"/>
      <c r="AC220" s="16"/>
      <c r="AD220" s="8">
        <f t="shared" si="48"/>
        <v>0</v>
      </c>
      <c r="AE220" s="17">
        <f t="shared" si="49"/>
        <v>5102.45</v>
      </c>
      <c r="AF220" s="18">
        <f t="shared" si="50"/>
        <v>124.44999999999982</v>
      </c>
      <c r="AG220" s="19">
        <f t="shared" si="51"/>
        <v>2.4999999999999911E-2</v>
      </c>
      <c r="AH220" s="20">
        <v>13.6</v>
      </c>
      <c r="AI220" s="20">
        <v>450</v>
      </c>
      <c r="AJ220" s="20"/>
      <c r="AK220" s="20">
        <v>688</v>
      </c>
      <c r="AL220" s="20">
        <f t="shared" si="52"/>
        <v>75481.319999999992</v>
      </c>
      <c r="AM220" s="7" t="s">
        <v>287</v>
      </c>
      <c r="AN220" s="20"/>
      <c r="AO220" s="21" t="s">
        <v>614</v>
      </c>
      <c r="AP220" s="21"/>
      <c r="AQ220" s="5" t="s">
        <v>615</v>
      </c>
      <c r="AR220" s="5" t="s">
        <v>261</v>
      </c>
      <c r="AS220" s="5" t="s">
        <v>62</v>
      </c>
      <c r="AT220" s="20"/>
      <c r="AU220" s="21"/>
      <c r="AV220" s="21"/>
      <c r="AW220" s="21"/>
    </row>
    <row r="221" spans="1:49" s="55" customFormat="1">
      <c r="A221" s="87" t="s">
        <v>562</v>
      </c>
      <c r="B221" s="5">
        <v>15009263</v>
      </c>
      <c r="C221" s="5" t="s">
        <v>565</v>
      </c>
      <c r="D221" s="5" t="s">
        <v>55</v>
      </c>
      <c r="E221" s="5" t="s">
        <v>67</v>
      </c>
      <c r="F221" s="5" t="s">
        <v>346</v>
      </c>
      <c r="G221" s="5" t="s">
        <v>613</v>
      </c>
      <c r="H221" s="6">
        <v>41279</v>
      </c>
      <c r="I221" s="5" t="s">
        <v>575</v>
      </c>
      <c r="J221" s="5" t="s">
        <v>627</v>
      </c>
      <c r="K221" s="5" t="s">
        <v>568</v>
      </c>
      <c r="L221" s="7">
        <v>6</v>
      </c>
      <c r="M221" s="7" t="s">
        <v>287</v>
      </c>
      <c r="N221" s="8">
        <v>4860</v>
      </c>
      <c r="O221" s="9">
        <v>0.02</v>
      </c>
      <c r="P221" s="10">
        <f t="shared" si="40"/>
        <v>97</v>
      </c>
      <c r="Q221" s="9">
        <v>5.0000000000000001E-3</v>
      </c>
      <c r="R221" s="10">
        <f t="shared" si="41"/>
        <v>24</v>
      </c>
      <c r="S221" s="9">
        <f t="shared" si="42"/>
        <v>2.4897119341563786E-2</v>
      </c>
      <c r="T221" s="10">
        <f t="shared" si="43"/>
        <v>121</v>
      </c>
      <c r="U221" s="10">
        <f t="shared" si="44"/>
        <v>4981</v>
      </c>
      <c r="V221" s="11">
        <v>4981.5</v>
      </c>
      <c r="W221" s="12">
        <f t="shared" si="45"/>
        <v>121.5</v>
      </c>
      <c r="X221" s="13">
        <f t="shared" si="46"/>
        <v>2.5000000000000001E-2</v>
      </c>
      <c r="Y221" s="14" t="str">
        <f t="shared" si="47"/>
        <v>0.00%-8.40%</v>
      </c>
      <c r="Z221" s="15"/>
      <c r="AA221" s="15"/>
      <c r="AB221" s="15"/>
      <c r="AC221" s="16"/>
      <c r="AD221" s="8">
        <f t="shared" si="48"/>
        <v>0</v>
      </c>
      <c r="AE221" s="17">
        <f t="shared" si="49"/>
        <v>4981.5</v>
      </c>
      <c r="AF221" s="18">
        <f t="shared" si="50"/>
        <v>121.5</v>
      </c>
      <c r="AG221" s="19">
        <f t="shared" si="51"/>
        <v>2.4999999999999911E-2</v>
      </c>
      <c r="AH221" s="20">
        <v>13.6</v>
      </c>
      <c r="AI221" s="20">
        <v>450</v>
      </c>
      <c r="AJ221" s="20"/>
      <c r="AK221" s="20">
        <v>688</v>
      </c>
      <c r="AL221" s="20">
        <f t="shared" si="52"/>
        <v>73836.399999999994</v>
      </c>
      <c r="AM221" s="7" t="s">
        <v>287</v>
      </c>
      <c r="AN221" s="20"/>
      <c r="AO221" s="21" t="s">
        <v>614</v>
      </c>
      <c r="AP221" s="21"/>
      <c r="AQ221" s="5" t="s">
        <v>615</v>
      </c>
      <c r="AR221" s="5" t="s">
        <v>261</v>
      </c>
      <c r="AS221" s="5" t="s">
        <v>62</v>
      </c>
      <c r="AT221" s="20"/>
      <c r="AU221" s="21"/>
      <c r="AV221" s="21"/>
      <c r="AW221" s="21"/>
    </row>
    <row r="222" spans="1:49" s="55" customFormat="1">
      <c r="A222" s="87" t="s">
        <v>562</v>
      </c>
      <c r="B222" s="5">
        <v>15011573</v>
      </c>
      <c r="C222" s="5" t="s">
        <v>565</v>
      </c>
      <c r="D222" s="5" t="s">
        <v>55</v>
      </c>
      <c r="E222" s="5" t="s">
        <v>67</v>
      </c>
      <c r="F222" s="5" t="s">
        <v>346</v>
      </c>
      <c r="G222" s="5" t="s">
        <v>613</v>
      </c>
      <c r="H222" s="6">
        <v>41640</v>
      </c>
      <c r="I222" s="5" t="s">
        <v>575</v>
      </c>
      <c r="J222" s="5" t="s">
        <v>627</v>
      </c>
      <c r="K222" s="5" t="s">
        <v>568</v>
      </c>
      <c r="L222" s="7">
        <v>6</v>
      </c>
      <c r="M222" s="7" t="s">
        <v>287</v>
      </c>
      <c r="N222" s="8">
        <v>5227</v>
      </c>
      <c r="O222" s="9">
        <v>0.02</v>
      </c>
      <c r="P222" s="10">
        <f t="shared" si="40"/>
        <v>105</v>
      </c>
      <c r="Q222" s="9">
        <v>5.0000000000000001E-3</v>
      </c>
      <c r="R222" s="10">
        <f t="shared" si="41"/>
        <v>26</v>
      </c>
      <c r="S222" s="9">
        <f t="shared" si="42"/>
        <v>2.5062177157069064E-2</v>
      </c>
      <c r="T222" s="10">
        <f t="shared" si="43"/>
        <v>131</v>
      </c>
      <c r="U222" s="10">
        <f t="shared" si="44"/>
        <v>5358</v>
      </c>
      <c r="V222" s="11">
        <v>5357.6750000000002</v>
      </c>
      <c r="W222" s="12">
        <f t="shared" si="45"/>
        <v>130.67500000000018</v>
      </c>
      <c r="X222" s="13">
        <f t="shared" si="46"/>
        <v>2.5000000000000001E-2</v>
      </c>
      <c r="Y222" s="14" t="str">
        <f t="shared" si="47"/>
        <v>0.00%-8.40%</v>
      </c>
      <c r="Z222" s="15"/>
      <c r="AA222" s="15"/>
      <c r="AB222" s="15"/>
      <c r="AC222" s="16"/>
      <c r="AD222" s="8">
        <f t="shared" si="48"/>
        <v>0</v>
      </c>
      <c r="AE222" s="17">
        <f t="shared" si="49"/>
        <v>5357.6750000000002</v>
      </c>
      <c r="AF222" s="18">
        <f t="shared" si="50"/>
        <v>130.67500000000018</v>
      </c>
      <c r="AG222" s="19">
        <f t="shared" si="51"/>
        <v>2.5000000000000133E-2</v>
      </c>
      <c r="AH222" s="20">
        <v>13.6</v>
      </c>
      <c r="AI222" s="20">
        <v>450</v>
      </c>
      <c r="AJ222" s="20"/>
      <c r="AK222" s="20">
        <v>688</v>
      </c>
      <c r="AL222" s="20">
        <f t="shared" si="52"/>
        <v>78952.38</v>
      </c>
      <c r="AM222" s="7" t="s">
        <v>287</v>
      </c>
      <c r="AN222" s="20"/>
      <c r="AO222" s="21" t="s">
        <v>614</v>
      </c>
      <c r="AP222" s="21"/>
      <c r="AQ222" s="5" t="s">
        <v>615</v>
      </c>
      <c r="AR222" s="5" t="s">
        <v>261</v>
      </c>
      <c r="AS222" s="5" t="s">
        <v>62</v>
      </c>
      <c r="AT222" s="20"/>
      <c r="AU222" s="21"/>
      <c r="AV222" s="21"/>
      <c r="AW222" s="21"/>
    </row>
    <row r="223" spans="1:49" s="55" customFormat="1">
      <c r="A223" s="87" t="s">
        <v>562</v>
      </c>
      <c r="B223" s="5">
        <v>15007838</v>
      </c>
      <c r="C223" s="5" t="s">
        <v>565</v>
      </c>
      <c r="D223" s="5" t="s">
        <v>55</v>
      </c>
      <c r="E223" s="5" t="s">
        <v>67</v>
      </c>
      <c r="F223" s="5" t="s">
        <v>346</v>
      </c>
      <c r="G223" s="5" t="s">
        <v>613</v>
      </c>
      <c r="H223" s="6">
        <v>41275</v>
      </c>
      <c r="I223" s="5" t="s">
        <v>575</v>
      </c>
      <c r="J223" s="5" t="s">
        <v>627</v>
      </c>
      <c r="K223" s="5" t="s">
        <v>568</v>
      </c>
      <c r="L223" s="7">
        <v>6</v>
      </c>
      <c r="M223" s="7" t="s">
        <v>287</v>
      </c>
      <c r="N223" s="8">
        <v>4559</v>
      </c>
      <c r="O223" s="9">
        <v>0.02</v>
      </c>
      <c r="P223" s="10">
        <f t="shared" si="40"/>
        <v>91</v>
      </c>
      <c r="Q223" s="9">
        <v>5.0000000000000001E-3</v>
      </c>
      <c r="R223" s="10">
        <f t="shared" si="41"/>
        <v>23</v>
      </c>
      <c r="S223" s="9">
        <f t="shared" si="42"/>
        <v>2.5005483658697081E-2</v>
      </c>
      <c r="T223" s="10">
        <f t="shared" si="43"/>
        <v>114</v>
      </c>
      <c r="U223" s="10">
        <f t="shared" si="44"/>
        <v>4673</v>
      </c>
      <c r="V223" s="11">
        <v>4672.9750000000004</v>
      </c>
      <c r="W223" s="12">
        <f t="shared" si="45"/>
        <v>113.97500000000036</v>
      </c>
      <c r="X223" s="13">
        <f t="shared" si="46"/>
        <v>2.5000000000000001E-2</v>
      </c>
      <c r="Y223" s="14" t="str">
        <f t="shared" si="47"/>
        <v>0.00%-8.40%</v>
      </c>
      <c r="Z223" s="15"/>
      <c r="AA223" s="15"/>
      <c r="AB223" s="15"/>
      <c r="AC223" s="16"/>
      <c r="AD223" s="8">
        <f t="shared" si="48"/>
        <v>0</v>
      </c>
      <c r="AE223" s="17">
        <f t="shared" si="49"/>
        <v>4672.9750000000004</v>
      </c>
      <c r="AF223" s="18">
        <f t="shared" si="50"/>
        <v>113.97500000000036</v>
      </c>
      <c r="AG223" s="19">
        <f t="shared" si="51"/>
        <v>2.5000000000000133E-2</v>
      </c>
      <c r="AH223" s="20">
        <v>13.6</v>
      </c>
      <c r="AI223" s="20">
        <v>450</v>
      </c>
      <c r="AJ223" s="20"/>
      <c r="AK223" s="20">
        <v>688</v>
      </c>
      <c r="AL223" s="20">
        <f t="shared" si="52"/>
        <v>69640.460000000006</v>
      </c>
      <c r="AM223" s="7" t="s">
        <v>287</v>
      </c>
      <c r="AN223" s="20"/>
      <c r="AO223" s="21" t="s">
        <v>614</v>
      </c>
      <c r="AP223" s="21"/>
      <c r="AQ223" s="5" t="s">
        <v>615</v>
      </c>
      <c r="AR223" s="5" t="s">
        <v>261</v>
      </c>
      <c r="AS223" s="5" t="s">
        <v>62</v>
      </c>
      <c r="AT223" s="20"/>
      <c r="AU223" s="21"/>
      <c r="AV223" s="21"/>
      <c r="AW223" s="21"/>
    </row>
    <row r="224" spans="1:49" s="55" customFormat="1">
      <c r="A224" s="87" t="s">
        <v>562</v>
      </c>
      <c r="B224" s="5">
        <v>15017041</v>
      </c>
      <c r="C224" s="5" t="s">
        <v>565</v>
      </c>
      <c r="D224" s="5" t="s">
        <v>55</v>
      </c>
      <c r="E224" s="5" t="s">
        <v>67</v>
      </c>
      <c r="F224" s="5" t="s">
        <v>346</v>
      </c>
      <c r="G224" s="5" t="s">
        <v>613</v>
      </c>
      <c r="H224" s="6">
        <v>42979</v>
      </c>
      <c r="I224" s="5" t="s">
        <v>575</v>
      </c>
      <c r="J224" s="5" t="s">
        <v>627</v>
      </c>
      <c r="K224" s="5" t="s">
        <v>568</v>
      </c>
      <c r="L224" s="7">
        <v>6</v>
      </c>
      <c r="M224" s="7" t="s">
        <v>287</v>
      </c>
      <c r="N224" s="8">
        <v>4675</v>
      </c>
      <c r="O224" s="9">
        <v>0.02</v>
      </c>
      <c r="P224" s="10">
        <f t="shared" si="40"/>
        <v>94</v>
      </c>
      <c r="Q224" s="9">
        <v>5.0000000000000001E-3</v>
      </c>
      <c r="R224" s="10">
        <f t="shared" si="41"/>
        <v>23</v>
      </c>
      <c r="S224" s="9">
        <f t="shared" si="42"/>
        <v>2.502673796791444E-2</v>
      </c>
      <c r="T224" s="10">
        <f t="shared" si="43"/>
        <v>117</v>
      </c>
      <c r="U224" s="10">
        <f t="shared" si="44"/>
        <v>4792</v>
      </c>
      <c r="V224" s="11">
        <v>4721.75</v>
      </c>
      <c r="W224" s="12">
        <f t="shared" si="45"/>
        <v>46.75</v>
      </c>
      <c r="X224" s="13">
        <f t="shared" si="46"/>
        <v>0.01</v>
      </c>
      <c r="Y224" s="14" t="str">
        <f t="shared" si="47"/>
        <v>0.00%-8.40%</v>
      </c>
      <c r="Z224" s="15"/>
      <c r="AA224" s="15"/>
      <c r="AB224" s="15"/>
      <c r="AC224" s="16"/>
      <c r="AD224" s="8">
        <f t="shared" si="48"/>
        <v>0</v>
      </c>
      <c r="AE224" s="17">
        <f t="shared" si="49"/>
        <v>4721.75</v>
      </c>
      <c r="AF224" s="18">
        <f t="shared" si="50"/>
        <v>46.75</v>
      </c>
      <c r="AG224" s="19">
        <f t="shared" si="51"/>
        <v>1.0000000000000009E-2</v>
      </c>
      <c r="AH224" s="20">
        <v>13.6</v>
      </c>
      <c r="AI224" s="20">
        <v>500</v>
      </c>
      <c r="AJ224" s="20"/>
      <c r="AK224" s="20">
        <v>688</v>
      </c>
      <c r="AL224" s="20">
        <f t="shared" si="52"/>
        <v>70903.799999999988</v>
      </c>
      <c r="AM224" s="7" t="s">
        <v>287</v>
      </c>
      <c r="AN224" s="20"/>
      <c r="AO224" s="21" t="s">
        <v>614</v>
      </c>
      <c r="AP224" s="21"/>
      <c r="AQ224" s="5" t="s">
        <v>615</v>
      </c>
      <c r="AR224" s="5" t="s">
        <v>261</v>
      </c>
      <c r="AS224" s="5" t="s">
        <v>62</v>
      </c>
      <c r="AT224" s="20"/>
      <c r="AU224" s="21"/>
      <c r="AV224" s="21"/>
      <c r="AW224" s="21"/>
    </row>
    <row r="225" spans="1:49" s="55" customFormat="1">
      <c r="A225" s="87" t="s">
        <v>562</v>
      </c>
      <c r="B225" s="5">
        <v>15010242</v>
      </c>
      <c r="C225" s="5" t="s">
        <v>565</v>
      </c>
      <c r="D225" s="5" t="s">
        <v>55</v>
      </c>
      <c r="E225" s="5" t="s">
        <v>67</v>
      </c>
      <c r="F225" s="5" t="s">
        <v>346</v>
      </c>
      <c r="G225" s="5" t="s">
        <v>613</v>
      </c>
      <c r="H225" s="6">
        <v>41548</v>
      </c>
      <c r="I225" s="5" t="s">
        <v>575</v>
      </c>
      <c r="J225" s="5" t="s">
        <v>627</v>
      </c>
      <c r="K225" s="5" t="s">
        <v>568</v>
      </c>
      <c r="L225" s="7">
        <v>6</v>
      </c>
      <c r="M225" s="7" t="s">
        <v>287</v>
      </c>
      <c r="N225" s="8">
        <v>5223</v>
      </c>
      <c r="O225" s="9">
        <v>0.02</v>
      </c>
      <c r="P225" s="10">
        <f t="shared" si="40"/>
        <v>104</v>
      </c>
      <c r="Q225" s="9">
        <v>5.0000000000000001E-3</v>
      </c>
      <c r="R225" s="10">
        <f t="shared" si="41"/>
        <v>26</v>
      </c>
      <c r="S225" s="9">
        <f t="shared" si="42"/>
        <v>2.488991001340226E-2</v>
      </c>
      <c r="T225" s="10">
        <f t="shared" si="43"/>
        <v>130</v>
      </c>
      <c r="U225" s="10">
        <f t="shared" si="44"/>
        <v>5353</v>
      </c>
      <c r="V225" s="11">
        <v>5353.5749999999998</v>
      </c>
      <c r="W225" s="12">
        <f t="shared" si="45"/>
        <v>130.57499999999982</v>
      </c>
      <c r="X225" s="13">
        <f t="shared" si="46"/>
        <v>2.5000000000000001E-2</v>
      </c>
      <c r="Y225" s="14" t="str">
        <f t="shared" si="47"/>
        <v>0.00%-8.40%</v>
      </c>
      <c r="Z225" s="15"/>
      <c r="AA225" s="15"/>
      <c r="AB225" s="15"/>
      <c r="AC225" s="16"/>
      <c r="AD225" s="8">
        <f t="shared" si="48"/>
        <v>0</v>
      </c>
      <c r="AE225" s="17">
        <f t="shared" si="49"/>
        <v>5353.5749999999998</v>
      </c>
      <c r="AF225" s="18">
        <f t="shared" si="50"/>
        <v>130.57499999999982</v>
      </c>
      <c r="AG225" s="19">
        <f t="shared" si="51"/>
        <v>2.4999999999999911E-2</v>
      </c>
      <c r="AH225" s="20">
        <v>13.6</v>
      </c>
      <c r="AI225" s="20">
        <v>450</v>
      </c>
      <c r="AJ225" s="20"/>
      <c r="AK225" s="20">
        <v>688</v>
      </c>
      <c r="AL225" s="20">
        <f t="shared" si="52"/>
        <v>78896.62</v>
      </c>
      <c r="AM225" s="7" t="s">
        <v>287</v>
      </c>
      <c r="AN225" s="20"/>
      <c r="AO225" s="21" t="s">
        <v>614</v>
      </c>
      <c r="AP225" s="21"/>
      <c r="AQ225" s="5" t="s">
        <v>615</v>
      </c>
      <c r="AR225" s="5" t="s">
        <v>261</v>
      </c>
      <c r="AS225" s="5" t="s">
        <v>62</v>
      </c>
      <c r="AT225" s="20"/>
      <c r="AU225" s="21"/>
      <c r="AV225" s="21"/>
      <c r="AW225" s="21"/>
    </row>
    <row r="226" spans="1:49" s="55" customFormat="1">
      <c r="A226" s="87" t="s">
        <v>562</v>
      </c>
      <c r="B226" s="5">
        <v>15009468</v>
      </c>
      <c r="C226" s="5" t="s">
        <v>565</v>
      </c>
      <c r="D226" s="5" t="s">
        <v>55</v>
      </c>
      <c r="E226" s="5" t="s">
        <v>67</v>
      </c>
      <c r="F226" s="5" t="s">
        <v>346</v>
      </c>
      <c r="G226" s="5" t="s">
        <v>613</v>
      </c>
      <c r="H226" s="6">
        <v>41487</v>
      </c>
      <c r="I226" s="5" t="s">
        <v>575</v>
      </c>
      <c r="J226" s="5" t="s">
        <v>627</v>
      </c>
      <c r="K226" s="5" t="s">
        <v>568</v>
      </c>
      <c r="L226" s="7">
        <v>6</v>
      </c>
      <c r="M226" s="7" t="s">
        <v>287</v>
      </c>
      <c r="N226" s="8">
        <v>4860</v>
      </c>
      <c r="O226" s="9">
        <v>0.02</v>
      </c>
      <c r="P226" s="10">
        <f t="shared" si="40"/>
        <v>97</v>
      </c>
      <c r="Q226" s="9">
        <v>5.0000000000000001E-3</v>
      </c>
      <c r="R226" s="10">
        <f t="shared" si="41"/>
        <v>24</v>
      </c>
      <c r="S226" s="9">
        <f t="shared" si="42"/>
        <v>2.4897119341563786E-2</v>
      </c>
      <c r="T226" s="10">
        <f t="shared" si="43"/>
        <v>121</v>
      </c>
      <c r="U226" s="10">
        <f t="shared" si="44"/>
        <v>4981</v>
      </c>
      <c r="V226" s="11">
        <v>4981.5</v>
      </c>
      <c r="W226" s="12">
        <f t="shared" si="45"/>
        <v>121.5</v>
      </c>
      <c r="X226" s="13">
        <f t="shared" si="46"/>
        <v>2.5000000000000001E-2</v>
      </c>
      <c r="Y226" s="14" t="str">
        <f t="shared" si="47"/>
        <v>0.00%-8.40%</v>
      </c>
      <c r="Z226" s="15"/>
      <c r="AA226" s="15"/>
      <c r="AB226" s="15"/>
      <c r="AC226" s="16"/>
      <c r="AD226" s="8">
        <f t="shared" si="48"/>
        <v>0</v>
      </c>
      <c r="AE226" s="17">
        <f t="shared" si="49"/>
        <v>4981.5</v>
      </c>
      <c r="AF226" s="18">
        <f t="shared" si="50"/>
        <v>121.5</v>
      </c>
      <c r="AG226" s="19">
        <f t="shared" si="51"/>
        <v>2.4999999999999911E-2</v>
      </c>
      <c r="AH226" s="20">
        <v>13.6</v>
      </c>
      <c r="AI226" s="20">
        <v>450</v>
      </c>
      <c r="AJ226" s="20"/>
      <c r="AK226" s="20">
        <v>688</v>
      </c>
      <c r="AL226" s="20">
        <f t="shared" si="52"/>
        <v>73836.399999999994</v>
      </c>
      <c r="AM226" s="7" t="s">
        <v>287</v>
      </c>
      <c r="AN226" s="20"/>
      <c r="AO226" s="21" t="s">
        <v>614</v>
      </c>
      <c r="AP226" s="21"/>
      <c r="AQ226" s="5" t="s">
        <v>615</v>
      </c>
      <c r="AR226" s="5" t="s">
        <v>261</v>
      </c>
      <c r="AS226" s="5" t="s">
        <v>62</v>
      </c>
      <c r="AT226" s="20"/>
      <c r="AU226" s="21"/>
      <c r="AV226" s="21"/>
      <c r="AW226" s="21"/>
    </row>
    <row r="227" spans="1:49" s="55" customFormat="1">
      <c r="A227" s="87" t="s">
        <v>562</v>
      </c>
      <c r="B227" s="5">
        <v>15018867</v>
      </c>
      <c r="C227" s="5" t="s">
        <v>565</v>
      </c>
      <c r="D227" s="5" t="s">
        <v>55</v>
      </c>
      <c r="E227" s="5" t="s">
        <v>67</v>
      </c>
      <c r="F227" s="5" t="s">
        <v>346</v>
      </c>
      <c r="G227" s="5" t="s">
        <v>613</v>
      </c>
      <c r="H227" s="6">
        <v>43344</v>
      </c>
      <c r="I227" s="5" t="s">
        <v>575</v>
      </c>
      <c r="J227" s="5" t="s">
        <v>627</v>
      </c>
      <c r="K227" s="5" t="s">
        <v>568</v>
      </c>
      <c r="L227" s="7">
        <v>6</v>
      </c>
      <c r="M227" s="7" t="s">
        <v>287</v>
      </c>
      <c r="N227" s="8">
        <v>4601</v>
      </c>
      <c r="O227" s="9">
        <v>0.02</v>
      </c>
      <c r="P227" s="10">
        <f t="shared" si="40"/>
        <v>92</v>
      </c>
      <c r="Q227" s="9">
        <v>5.0000000000000001E-3</v>
      </c>
      <c r="R227" s="10">
        <f t="shared" si="41"/>
        <v>23</v>
      </c>
      <c r="S227" s="9">
        <f t="shared" si="42"/>
        <v>2.4994566398608999E-2</v>
      </c>
      <c r="T227" s="10">
        <f t="shared" si="43"/>
        <v>115</v>
      </c>
      <c r="U227" s="10">
        <f t="shared" si="44"/>
        <v>4716</v>
      </c>
      <c r="V227" s="11">
        <v>4716.0249999999996</v>
      </c>
      <c r="W227" s="12">
        <f t="shared" si="45"/>
        <v>115.02499999999964</v>
      </c>
      <c r="X227" s="13">
        <f t="shared" si="46"/>
        <v>2.5000000000000001E-2</v>
      </c>
      <c r="Y227" s="14" t="str">
        <f t="shared" si="47"/>
        <v>0.00%-8.40%</v>
      </c>
      <c r="Z227" s="15"/>
      <c r="AA227" s="15"/>
      <c r="AB227" s="15"/>
      <c r="AC227" s="16"/>
      <c r="AD227" s="8">
        <f t="shared" si="48"/>
        <v>0</v>
      </c>
      <c r="AE227" s="17">
        <f t="shared" si="49"/>
        <v>4716.0249999999996</v>
      </c>
      <c r="AF227" s="18">
        <f t="shared" si="50"/>
        <v>115.02499999999964</v>
      </c>
      <c r="AG227" s="19">
        <f t="shared" si="51"/>
        <v>2.4999999999999911E-2</v>
      </c>
      <c r="AH227" s="20">
        <v>13.6</v>
      </c>
      <c r="AI227" s="20">
        <v>450</v>
      </c>
      <c r="AJ227" s="20"/>
      <c r="AK227" s="20">
        <v>688</v>
      </c>
      <c r="AL227" s="20">
        <f t="shared" si="52"/>
        <v>70225.94</v>
      </c>
      <c r="AM227" s="7" t="s">
        <v>287</v>
      </c>
      <c r="AN227" s="20"/>
      <c r="AO227" s="21" t="s">
        <v>614</v>
      </c>
      <c r="AP227" s="21"/>
      <c r="AQ227" s="5" t="s">
        <v>615</v>
      </c>
      <c r="AR227" s="5" t="s">
        <v>261</v>
      </c>
      <c r="AS227" s="5" t="s">
        <v>62</v>
      </c>
      <c r="AT227" s="20"/>
      <c r="AU227" s="21"/>
      <c r="AV227" s="21"/>
      <c r="AW227" s="21"/>
    </row>
    <row r="228" spans="1:49" s="55" customFormat="1">
      <c r="A228" s="87" t="s">
        <v>562</v>
      </c>
      <c r="B228" s="5">
        <v>15018442</v>
      </c>
      <c r="C228" s="5" t="s">
        <v>565</v>
      </c>
      <c r="D228" s="5" t="s">
        <v>55</v>
      </c>
      <c r="E228" s="5" t="s">
        <v>67</v>
      </c>
      <c r="F228" s="5" t="s">
        <v>346</v>
      </c>
      <c r="G228" s="5" t="s">
        <v>613</v>
      </c>
      <c r="H228" s="6">
        <v>43221</v>
      </c>
      <c r="I228" s="5" t="s">
        <v>575</v>
      </c>
      <c r="J228" s="5" t="s">
        <v>627</v>
      </c>
      <c r="K228" s="5" t="s">
        <v>568</v>
      </c>
      <c r="L228" s="7">
        <v>6</v>
      </c>
      <c r="M228" s="7" t="s">
        <v>287</v>
      </c>
      <c r="N228" s="8">
        <v>4709</v>
      </c>
      <c r="O228" s="9">
        <v>0.02</v>
      </c>
      <c r="P228" s="10">
        <f t="shared" si="40"/>
        <v>94</v>
      </c>
      <c r="Q228" s="9">
        <v>5.0000000000000001E-3</v>
      </c>
      <c r="R228" s="10">
        <f t="shared" si="41"/>
        <v>24</v>
      </c>
      <c r="S228" s="9">
        <f t="shared" si="42"/>
        <v>2.5058398810787853E-2</v>
      </c>
      <c r="T228" s="10">
        <f t="shared" si="43"/>
        <v>118</v>
      </c>
      <c r="U228" s="10">
        <f t="shared" si="44"/>
        <v>4827</v>
      </c>
      <c r="V228" s="11">
        <v>4709</v>
      </c>
      <c r="W228" s="12">
        <f t="shared" si="45"/>
        <v>0</v>
      </c>
      <c r="X228" s="13">
        <f t="shared" si="46"/>
        <v>0</v>
      </c>
      <c r="Y228" s="14" t="str">
        <f t="shared" si="47"/>
        <v>0.00%-8.40%</v>
      </c>
      <c r="Z228" s="15"/>
      <c r="AA228" s="15"/>
      <c r="AB228" s="15"/>
      <c r="AC228" s="16"/>
      <c r="AD228" s="8">
        <f t="shared" si="48"/>
        <v>0</v>
      </c>
      <c r="AE228" s="17">
        <f t="shared" si="49"/>
        <v>4709</v>
      </c>
      <c r="AF228" s="18">
        <f t="shared" si="50"/>
        <v>0</v>
      </c>
      <c r="AG228" s="19">
        <f t="shared" si="51"/>
        <v>0</v>
      </c>
      <c r="AH228" s="20">
        <v>13.6</v>
      </c>
      <c r="AI228" s="20">
        <v>450</v>
      </c>
      <c r="AJ228" s="20"/>
      <c r="AK228" s="20">
        <v>688</v>
      </c>
      <c r="AL228" s="20">
        <f t="shared" si="52"/>
        <v>70130.399999999994</v>
      </c>
      <c r="AM228" s="7" t="s">
        <v>287</v>
      </c>
      <c r="AN228" s="20"/>
      <c r="AO228" s="21" t="s">
        <v>126</v>
      </c>
      <c r="AP228" s="21" t="s">
        <v>126</v>
      </c>
      <c r="AQ228" s="5" t="s">
        <v>615</v>
      </c>
      <c r="AR228" s="5" t="s">
        <v>261</v>
      </c>
      <c r="AS228" s="5" t="s">
        <v>62</v>
      </c>
      <c r="AT228" s="20"/>
      <c r="AU228" s="21"/>
      <c r="AV228" s="21"/>
      <c r="AW228" s="21"/>
    </row>
    <row r="229" spans="1:49" s="55" customFormat="1">
      <c r="A229" s="87" t="s">
        <v>562</v>
      </c>
      <c r="B229" s="5">
        <v>15011396</v>
      </c>
      <c r="C229" s="5" t="s">
        <v>565</v>
      </c>
      <c r="D229" s="5" t="s">
        <v>55</v>
      </c>
      <c r="E229" s="5" t="s">
        <v>67</v>
      </c>
      <c r="F229" s="5" t="s">
        <v>346</v>
      </c>
      <c r="G229" s="5" t="s">
        <v>613</v>
      </c>
      <c r="H229" s="6">
        <v>41609</v>
      </c>
      <c r="I229" s="5" t="s">
        <v>575</v>
      </c>
      <c r="J229" s="5" t="s">
        <v>627</v>
      </c>
      <c r="K229" s="5" t="s">
        <v>568</v>
      </c>
      <c r="L229" s="7">
        <v>6</v>
      </c>
      <c r="M229" s="7" t="s">
        <v>287</v>
      </c>
      <c r="N229" s="8">
        <v>4714</v>
      </c>
      <c r="O229" s="9">
        <v>0.02</v>
      </c>
      <c r="P229" s="10">
        <f t="shared" si="40"/>
        <v>94</v>
      </c>
      <c r="Q229" s="9">
        <v>5.0000000000000001E-3</v>
      </c>
      <c r="R229" s="10">
        <f t="shared" si="41"/>
        <v>24</v>
      </c>
      <c r="S229" s="9">
        <f t="shared" si="42"/>
        <v>2.5031820110309716E-2</v>
      </c>
      <c r="T229" s="10">
        <f t="shared" si="43"/>
        <v>118</v>
      </c>
      <c r="U229" s="10">
        <f t="shared" si="44"/>
        <v>4832</v>
      </c>
      <c r="V229" s="11">
        <v>4831.8500000000004</v>
      </c>
      <c r="W229" s="12">
        <f t="shared" si="45"/>
        <v>117.85000000000036</v>
      </c>
      <c r="X229" s="13">
        <f t="shared" si="46"/>
        <v>2.5000000000000001E-2</v>
      </c>
      <c r="Y229" s="14" t="str">
        <f t="shared" si="47"/>
        <v>0.00%-8.40%</v>
      </c>
      <c r="Z229" s="15"/>
      <c r="AA229" s="15"/>
      <c r="AB229" s="15"/>
      <c r="AC229" s="16"/>
      <c r="AD229" s="8">
        <f t="shared" si="48"/>
        <v>0</v>
      </c>
      <c r="AE229" s="17">
        <f t="shared" si="49"/>
        <v>4831.8500000000004</v>
      </c>
      <c r="AF229" s="18">
        <f t="shared" si="50"/>
        <v>117.85000000000036</v>
      </c>
      <c r="AG229" s="19">
        <f t="shared" si="51"/>
        <v>2.5000000000000133E-2</v>
      </c>
      <c r="AH229" s="20">
        <v>13.6</v>
      </c>
      <c r="AI229" s="20">
        <v>450</v>
      </c>
      <c r="AJ229" s="20"/>
      <c r="AK229" s="20">
        <v>688</v>
      </c>
      <c r="AL229" s="20">
        <f t="shared" si="52"/>
        <v>71801.16</v>
      </c>
      <c r="AM229" s="7" t="s">
        <v>287</v>
      </c>
      <c r="AN229" s="20"/>
      <c r="AO229" s="21" t="s">
        <v>614</v>
      </c>
      <c r="AP229" s="21"/>
      <c r="AQ229" s="5" t="s">
        <v>615</v>
      </c>
      <c r="AR229" s="5" t="s">
        <v>261</v>
      </c>
      <c r="AS229" s="5" t="s">
        <v>62</v>
      </c>
      <c r="AT229" s="20"/>
      <c r="AU229" s="21"/>
      <c r="AV229" s="21"/>
      <c r="AW229" s="21"/>
    </row>
    <row r="230" spans="1:49" s="55" customFormat="1">
      <c r="A230" s="87" t="s">
        <v>562</v>
      </c>
      <c r="B230" s="5">
        <v>15014629</v>
      </c>
      <c r="C230" s="5" t="s">
        <v>565</v>
      </c>
      <c r="D230" s="5" t="s">
        <v>55</v>
      </c>
      <c r="E230" s="5" t="s">
        <v>67</v>
      </c>
      <c r="F230" s="5" t="s">
        <v>346</v>
      </c>
      <c r="G230" s="5" t="s">
        <v>613</v>
      </c>
      <c r="H230" s="6">
        <v>42401</v>
      </c>
      <c r="I230" s="5" t="s">
        <v>575</v>
      </c>
      <c r="J230" s="5" t="s">
        <v>627</v>
      </c>
      <c r="K230" s="5" t="s">
        <v>568</v>
      </c>
      <c r="L230" s="7">
        <v>6</v>
      </c>
      <c r="M230" s="7" t="s">
        <v>287</v>
      </c>
      <c r="N230" s="8">
        <v>4975</v>
      </c>
      <c r="O230" s="9">
        <v>0.02</v>
      </c>
      <c r="P230" s="10">
        <f t="shared" si="40"/>
        <v>100</v>
      </c>
      <c r="Q230" s="9">
        <v>5.0000000000000001E-3</v>
      </c>
      <c r="R230" s="10">
        <f t="shared" si="41"/>
        <v>25</v>
      </c>
      <c r="S230" s="9">
        <f t="shared" si="42"/>
        <v>2.5125628140703519E-2</v>
      </c>
      <c r="T230" s="10">
        <f t="shared" si="43"/>
        <v>125</v>
      </c>
      <c r="U230" s="10">
        <f t="shared" si="44"/>
        <v>5100</v>
      </c>
      <c r="V230" s="11">
        <v>5099.375</v>
      </c>
      <c r="W230" s="12">
        <f t="shared" si="45"/>
        <v>124.375</v>
      </c>
      <c r="X230" s="13">
        <f t="shared" si="46"/>
        <v>2.5000000000000001E-2</v>
      </c>
      <c r="Y230" s="14" t="str">
        <f t="shared" si="47"/>
        <v>0.00%-8.40%</v>
      </c>
      <c r="Z230" s="15"/>
      <c r="AA230" s="15"/>
      <c r="AB230" s="15"/>
      <c r="AC230" s="16"/>
      <c r="AD230" s="8">
        <f t="shared" si="48"/>
        <v>0</v>
      </c>
      <c r="AE230" s="17">
        <f t="shared" si="49"/>
        <v>5099.375</v>
      </c>
      <c r="AF230" s="18">
        <f t="shared" si="50"/>
        <v>124.375</v>
      </c>
      <c r="AG230" s="19">
        <f t="shared" si="51"/>
        <v>2.4999999999999911E-2</v>
      </c>
      <c r="AH230" s="20">
        <v>13.6</v>
      </c>
      <c r="AI230" s="20">
        <v>450</v>
      </c>
      <c r="AJ230" s="20"/>
      <c r="AK230" s="20">
        <v>688</v>
      </c>
      <c r="AL230" s="20">
        <f t="shared" si="52"/>
        <v>75439.5</v>
      </c>
      <c r="AM230" s="7" t="s">
        <v>287</v>
      </c>
      <c r="AN230" s="20"/>
      <c r="AO230" s="21" t="s">
        <v>614</v>
      </c>
      <c r="AP230" s="21"/>
      <c r="AQ230" s="5" t="s">
        <v>615</v>
      </c>
      <c r="AR230" s="5" t="s">
        <v>261</v>
      </c>
      <c r="AS230" s="5" t="s">
        <v>62</v>
      </c>
      <c r="AT230" s="20"/>
      <c r="AU230" s="21"/>
      <c r="AV230" s="21"/>
      <c r="AW230" s="21"/>
    </row>
    <row r="231" spans="1:49" s="55" customFormat="1">
      <c r="A231" s="87" t="s">
        <v>562</v>
      </c>
      <c r="B231" s="5">
        <v>15006926</v>
      </c>
      <c r="C231" s="5" t="s">
        <v>565</v>
      </c>
      <c r="D231" s="5" t="s">
        <v>55</v>
      </c>
      <c r="E231" s="5" t="s">
        <v>67</v>
      </c>
      <c r="F231" s="5" t="s">
        <v>346</v>
      </c>
      <c r="G231" s="5" t="s">
        <v>613</v>
      </c>
      <c r="H231" s="6">
        <v>41000</v>
      </c>
      <c r="I231" s="5" t="s">
        <v>575</v>
      </c>
      <c r="J231" s="5" t="s">
        <v>627</v>
      </c>
      <c r="K231" s="5" t="s">
        <v>568</v>
      </c>
      <c r="L231" s="7">
        <v>6</v>
      </c>
      <c r="M231" s="7" t="s">
        <v>287</v>
      </c>
      <c r="N231" s="8">
        <v>5736</v>
      </c>
      <c r="O231" s="9">
        <v>0.02</v>
      </c>
      <c r="P231" s="10">
        <f t="shared" si="40"/>
        <v>115</v>
      </c>
      <c r="Q231" s="9">
        <v>5.0000000000000001E-3</v>
      </c>
      <c r="R231" s="10">
        <f t="shared" si="41"/>
        <v>29</v>
      </c>
      <c r="S231" s="9">
        <f t="shared" si="42"/>
        <v>2.5104602510460251E-2</v>
      </c>
      <c r="T231" s="10">
        <f t="shared" si="43"/>
        <v>144</v>
      </c>
      <c r="U231" s="10">
        <f t="shared" si="44"/>
        <v>5880</v>
      </c>
      <c r="V231" s="11">
        <v>6022.8</v>
      </c>
      <c r="W231" s="12">
        <f t="shared" si="45"/>
        <v>286.80000000000018</v>
      </c>
      <c r="X231" s="13">
        <f t="shared" si="46"/>
        <v>0.05</v>
      </c>
      <c r="Y231" s="14" t="str">
        <f t="shared" si="47"/>
        <v>0.00%-8.40%</v>
      </c>
      <c r="Z231" s="15"/>
      <c r="AA231" s="15"/>
      <c r="AB231" s="15"/>
      <c r="AC231" s="16"/>
      <c r="AD231" s="8">
        <f t="shared" si="48"/>
        <v>0</v>
      </c>
      <c r="AE231" s="17">
        <f t="shared" si="49"/>
        <v>6022.8</v>
      </c>
      <c r="AF231" s="18">
        <f t="shared" si="50"/>
        <v>286.80000000000018</v>
      </c>
      <c r="AG231" s="19">
        <f t="shared" si="51"/>
        <v>5.0000000000000044E-2</v>
      </c>
      <c r="AH231" s="20">
        <v>13.6</v>
      </c>
      <c r="AI231" s="20">
        <v>450</v>
      </c>
      <c r="AJ231" s="20"/>
      <c r="AK231" s="20">
        <v>688</v>
      </c>
      <c r="AL231" s="20">
        <f t="shared" si="52"/>
        <v>87998.080000000002</v>
      </c>
      <c r="AM231" s="7" t="s">
        <v>287</v>
      </c>
      <c r="AN231" s="20"/>
      <c r="AO231" s="21" t="s">
        <v>630</v>
      </c>
      <c r="AP231" s="21"/>
      <c r="AQ231" s="5" t="s">
        <v>615</v>
      </c>
      <c r="AR231" s="5" t="s">
        <v>261</v>
      </c>
      <c r="AS231" s="5" t="s">
        <v>62</v>
      </c>
      <c r="AT231" s="20"/>
      <c r="AU231" s="21"/>
      <c r="AV231" s="21"/>
      <c r="AW231" s="21"/>
    </row>
    <row r="232" spans="1:49" s="55" customFormat="1">
      <c r="A232" s="87" t="s">
        <v>562</v>
      </c>
      <c r="B232" s="5">
        <v>15007919</v>
      </c>
      <c r="C232" s="5" t="s">
        <v>565</v>
      </c>
      <c r="D232" s="5" t="s">
        <v>55</v>
      </c>
      <c r="E232" s="5" t="s">
        <v>67</v>
      </c>
      <c r="F232" s="5" t="s">
        <v>346</v>
      </c>
      <c r="G232" s="5" t="s">
        <v>613</v>
      </c>
      <c r="H232" s="6">
        <v>41365</v>
      </c>
      <c r="I232" s="5" t="s">
        <v>575</v>
      </c>
      <c r="J232" s="5" t="s">
        <v>627</v>
      </c>
      <c r="K232" s="5" t="s">
        <v>568</v>
      </c>
      <c r="L232" s="7">
        <v>6</v>
      </c>
      <c r="M232" s="7" t="s">
        <v>287</v>
      </c>
      <c r="N232" s="8">
        <v>4869</v>
      </c>
      <c r="O232" s="9">
        <v>0.02</v>
      </c>
      <c r="P232" s="10">
        <f t="shared" si="40"/>
        <v>97</v>
      </c>
      <c r="Q232" s="9">
        <v>5.0000000000000001E-3</v>
      </c>
      <c r="R232" s="10">
        <f t="shared" si="41"/>
        <v>24</v>
      </c>
      <c r="S232" s="9">
        <f t="shared" si="42"/>
        <v>2.4851098788252209E-2</v>
      </c>
      <c r="T232" s="10">
        <f t="shared" si="43"/>
        <v>121</v>
      </c>
      <c r="U232" s="10">
        <f t="shared" si="44"/>
        <v>4990</v>
      </c>
      <c r="V232" s="11">
        <v>4917.6899999999996</v>
      </c>
      <c r="W232" s="12">
        <f t="shared" si="45"/>
        <v>48.6899999999996</v>
      </c>
      <c r="X232" s="13">
        <f t="shared" si="46"/>
        <v>0.01</v>
      </c>
      <c r="Y232" s="14" t="str">
        <f t="shared" si="47"/>
        <v>0.00%-8.40%</v>
      </c>
      <c r="Z232" s="15"/>
      <c r="AA232" s="15"/>
      <c r="AB232" s="15"/>
      <c r="AC232" s="16"/>
      <c r="AD232" s="8">
        <f t="shared" si="48"/>
        <v>0</v>
      </c>
      <c r="AE232" s="17">
        <f t="shared" si="49"/>
        <v>4917.6899999999996</v>
      </c>
      <c r="AF232" s="18">
        <f t="shared" si="50"/>
        <v>48.6899999999996</v>
      </c>
      <c r="AG232" s="19">
        <f t="shared" si="51"/>
        <v>1.0000000000000009E-2</v>
      </c>
      <c r="AH232" s="20">
        <v>13.6</v>
      </c>
      <c r="AI232" s="20">
        <v>450</v>
      </c>
      <c r="AJ232" s="20"/>
      <c r="AK232" s="20">
        <v>688</v>
      </c>
      <c r="AL232" s="20">
        <f t="shared" si="52"/>
        <v>72968.583999999988</v>
      </c>
      <c r="AM232" s="7" t="s">
        <v>287</v>
      </c>
      <c r="AN232" s="20"/>
      <c r="AO232" s="21" t="s">
        <v>614</v>
      </c>
      <c r="AP232" s="21"/>
      <c r="AQ232" s="5" t="s">
        <v>615</v>
      </c>
      <c r="AR232" s="5" t="s">
        <v>261</v>
      </c>
      <c r="AS232" s="5" t="s">
        <v>62</v>
      </c>
      <c r="AT232" s="20"/>
      <c r="AU232" s="21"/>
      <c r="AV232" s="21"/>
      <c r="AW232" s="21"/>
    </row>
    <row r="233" spans="1:49" s="55" customFormat="1">
      <c r="A233" s="87" t="s">
        <v>562</v>
      </c>
      <c r="B233" s="5">
        <v>15010869</v>
      </c>
      <c r="C233" s="5" t="s">
        <v>565</v>
      </c>
      <c r="D233" s="5" t="s">
        <v>55</v>
      </c>
      <c r="E233" s="5" t="s">
        <v>67</v>
      </c>
      <c r="F233" s="5" t="s">
        <v>346</v>
      </c>
      <c r="G233" s="5" t="s">
        <v>613</v>
      </c>
      <c r="H233" s="6">
        <v>41579</v>
      </c>
      <c r="I233" s="5" t="s">
        <v>575</v>
      </c>
      <c r="J233" s="5" t="s">
        <v>627</v>
      </c>
      <c r="K233" s="5" t="s">
        <v>568</v>
      </c>
      <c r="L233" s="7">
        <v>6</v>
      </c>
      <c r="M233" s="7" t="s">
        <v>287</v>
      </c>
      <c r="N233" s="8">
        <v>4620</v>
      </c>
      <c r="O233" s="9">
        <v>0.02</v>
      </c>
      <c r="P233" s="10">
        <f t="shared" si="40"/>
        <v>92</v>
      </c>
      <c r="Q233" s="9">
        <v>5.0000000000000001E-3</v>
      </c>
      <c r="R233" s="10">
        <f t="shared" si="41"/>
        <v>23</v>
      </c>
      <c r="S233" s="9">
        <f t="shared" si="42"/>
        <v>2.4891774891774892E-2</v>
      </c>
      <c r="T233" s="10">
        <f t="shared" si="43"/>
        <v>115</v>
      </c>
      <c r="U233" s="10">
        <f t="shared" si="44"/>
        <v>4735</v>
      </c>
      <c r="V233" s="11">
        <v>4643.1000000000004</v>
      </c>
      <c r="W233" s="12">
        <f t="shared" si="45"/>
        <v>23.100000000000364</v>
      </c>
      <c r="X233" s="13">
        <f t="shared" si="46"/>
        <v>5.0000000000000001E-3</v>
      </c>
      <c r="Y233" s="14" t="str">
        <f t="shared" si="47"/>
        <v>0.00%-8.40%</v>
      </c>
      <c r="Z233" s="15"/>
      <c r="AA233" s="15"/>
      <c r="AB233" s="15"/>
      <c r="AC233" s="16"/>
      <c r="AD233" s="8">
        <f t="shared" si="48"/>
        <v>0</v>
      </c>
      <c r="AE233" s="17">
        <f t="shared" si="49"/>
        <v>4643.1000000000004</v>
      </c>
      <c r="AF233" s="18">
        <f t="shared" si="50"/>
        <v>23.100000000000364</v>
      </c>
      <c r="AG233" s="19">
        <f t="shared" si="51"/>
        <v>5.0000000000001155E-3</v>
      </c>
      <c r="AH233" s="20">
        <v>13.6</v>
      </c>
      <c r="AI233" s="20">
        <v>450</v>
      </c>
      <c r="AJ233" s="20"/>
      <c r="AK233" s="20">
        <v>688</v>
      </c>
      <c r="AL233" s="20">
        <f t="shared" si="52"/>
        <v>69234.16</v>
      </c>
      <c r="AM233" s="7" t="s">
        <v>287</v>
      </c>
      <c r="AN233" s="20"/>
      <c r="AO233" s="21" t="s">
        <v>628</v>
      </c>
      <c r="AP233" s="21"/>
      <c r="AQ233" s="5" t="s">
        <v>615</v>
      </c>
      <c r="AR233" s="5" t="s">
        <v>261</v>
      </c>
      <c r="AS233" s="5" t="s">
        <v>62</v>
      </c>
      <c r="AT233" s="20"/>
      <c r="AU233" s="21"/>
      <c r="AV233" s="21"/>
      <c r="AW233" s="21"/>
    </row>
    <row r="234" spans="1:49" s="55" customFormat="1">
      <c r="A234" s="87" t="s">
        <v>562</v>
      </c>
      <c r="B234" s="5">
        <v>15018245</v>
      </c>
      <c r="C234" s="5" t="s">
        <v>565</v>
      </c>
      <c r="D234" s="5" t="s">
        <v>55</v>
      </c>
      <c r="E234" s="5" t="s">
        <v>67</v>
      </c>
      <c r="F234" s="5" t="s">
        <v>346</v>
      </c>
      <c r="G234" s="5" t="s">
        <v>613</v>
      </c>
      <c r="H234" s="6">
        <v>43160</v>
      </c>
      <c r="I234" s="5" t="s">
        <v>575</v>
      </c>
      <c r="J234" s="5" t="s">
        <v>627</v>
      </c>
      <c r="K234" s="5" t="s">
        <v>568</v>
      </c>
      <c r="L234" s="7">
        <v>6</v>
      </c>
      <c r="M234" s="7" t="s">
        <v>287</v>
      </c>
      <c r="N234" s="8">
        <v>4871</v>
      </c>
      <c r="O234" s="9">
        <v>0.02</v>
      </c>
      <c r="P234" s="10">
        <f t="shared" si="40"/>
        <v>97</v>
      </c>
      <c r="Q234" s="9">
        <v>5.0000000000000001E-3</v>
      </c>
      <c r="R234" s="10">
        <f t="shared" si="41"/>
        <v>24</v>
      </c>
      <c r="S234" s="9">
        <f t="shared" si="42"/>
        <v>2.4840895093409976E-2</v>
      </c>
      <c r="T234" s="10">
        <f t="shared" si="43"/>
        <v>121</v>
      </c>
      <c r="U234" s="10">
        <f t="shared" si="44"/>
        <v>4992</v>
      </c>
      <c r="V234" s="11">
        <v>4992.7749999999996</v>
      </c>
      <c r="W234" s="12">
        <f t="shared" si="45"/>
        <v>121.77499999999964</v>
      </c>
      <c r="X234" s="13">
        <f t="shared" si="46"/>
        <v>2.5000000000000001E-2</v>
      </c>
      <c r="Y234" s="14" t="str">
        <f t="shared" si="47"/>
        <v>0.00%-8.40%</v>
      </c>
      <c r="Z234" s="15"/>
      <c r="AA234" s="15"/>
      <c r="AB234" s="15"/>
      <c r="AC234" s="16"/>
      <c r="AD234" s="8">
        <f t="shared" si="48"/>
        <v>0</v>
      </c>
      <c r="AE234" s="17">
        <f t="shared" si="49"/>
        <v>4992.7749999999996</v>
      </c>
      <c r="AF234" s="18">
        <f t="shared" si="50"/>
        <v>121.77499999999964</v>
      </c>
      <c r="AG234" s="19">
        <f t="shared" si="51"/>
        <v>2.4999999999999911E-2</v>
      </c>
      <c r="AH234" s="20">
        <v>13.6</v>
      </c>
      <c r="AI234" s="20">
        <v>450</v>
      </c>
      <c r="AJ234" s="20"/>
      <c r="AK234" s="20">
        <v>688</v>
      </c>
      <c r="AL234" s="20">
        <f t="shared" si="52"/>
        <v>73989.739999999991</v>
      </c>
      <c r="AM234" s="7" t="s">
        <v>287</v>
      </c>
      <c r="AN234" s="20"/>
      <c r="AO234" s="21" t="s">
        <v>614</v>
      </c>
      <c r="AP234" s="21"/>
      <c r="AQ234" s="5" t="s">
        <v>615</v>
      </c>
      <c r="AR234" s="5" t="s">
        <v>261</v>
      </c>
      <c r="AS234" s="5" t="s">
        <v>62</v>
      </c>
      <c r="AT234" s="20"/>
      <c r="AU234" s="21"/>
      <c r="AV234" s="21"/>
      <c r="AW234" s="21"/>
    </row>
    <row r="235" spans="1:49" s="55" customFormat="1">
      <c r="A235" s="87" t="s">
        <v>562</v>
      </c>
      <c r="B235" s="5">
        <v>15017465</v>
      </c>
      <c r="C235" s="5" t="s">
        <v>565</v>
      </c>
      <c r="D235" s="5" t="s">
        <v>55</v>
      </c>
      <c r="E235" s="5" t="s">
        <v>67</v>
      </c>
      <c r="F235" s="5" t="s">
        <v>346</v>
      </c>
      <c r="G235" s="5" t="s">
        <v>613</v>
      </c>
      <c r="H235" s="6">
        <v>43282</v>
      </c>
      <c r="I235" s="5" t="s">
        <v>575</v>
      </c>
      <c r="J235" s="5" t="s">
        <v>627</v>
      </c>
      <c r="K235" s="5" t="s">
        <v>568</v>
      </c>
      <c r="L235" s="7">
        <v>6</v>
      </c>
      <c r="M235" s="7" t="s">
        <v>287</v>
      </c>
      <c r="N235" s="8">
        <v>4790</v>
      </c>
      <c r="O235" s="9">
        <v>0.02</v>
      </c>
      <c r="P235" s="10">
        <f t="shared" si="40"/>
        <v>96</v>
      </c>
      <c r="Q235" s="9">
        <v>5.0000000000000001E-3</v>
      </c>
      <c r="R235" s="10">
        <f t="shared" si="41"/>
        <v>24</v>
      </c>
      <c r="S235" s="9">
        <f t="shared" si="42"/>
        <v>2.5052192066805846E-2</v>
      </c>
      <c r="T235" s="10">
        <f t="shared" si="43"/>
        <v>120</v>
      </c>
      <c r="U235" s="10">
        <f t="shared" si="44"/>
        <v>4910</v>
      </c>
      <c r="V235" s="11">
        <v>4909.75</v>
      </c>
      <c r="W235" s="12">
        <f t="shared" si="45"/>
        <v>119.75</v>
      </c>
      <c r="X235" s="13">
        <f t="shared" si="46"/>
        <v>2.5000000000000001E-2</v>
      </c>
      <c r="Y235" s="14" t="str">
        <f t="shared" si="47"/>
        <v>0.00%-8.40%</v>
      </c>
      <c r="Z235" s="15"/>
      <c r="AA235" s="15"/>
      <c r="AB235" s="15"/>
      <c r="AC235" s="16"/>
      <c r="AD235" s="8">
        <f t="shared" si="48"/>
        <v>0</v>
      </c>
      <c r="AE235" s="17">
        <f t="shared" si="49"/>
        <v>4909.75</v>
      </c>
      <c r="AF235" s="18">
        <f t="shared" si="50"/>
        <v>119.75</v>
      </c>
      <c r="AG235" s="19">
        <f t="shared" si="51"/>
        <v>2.4999999999999911E-2</v>
      </c>
      <c r="AH235" s="20">
        <v>13.6</v>
      </c>
      <c r="AI235" s="20">
        <v>450</v>
      </c>
      <c r="AJ235" s="20"/>
      <c r="AK235" s="20">
        <v>688</v>
      </c>
      <c r="AL235" s="20">
        <f t="shared" si="52"/>
        <v>72860.599999999991</v>
      </c>
      <c r="AM235" s="7" t="s">
        <v>287</v>
      </c>
      <c r="AN235" s="20"/>
      <c r="AO235" s="21" t="s">
        <v>614</v>
      </c>
      <c r="AP235" s="21"/>
      <c r="AQ235" s="5" t="s">
        <v>615</v>
      </c>
      <c r="AR235" s="5" t="s">
        <v>261</v>
      </c>
      <c r="AS235" s="5" t="s">
        <v>62</v>
      </c>
      <c r="AT235" s="20"/>
      <c r="AU235" s="21"/>
      <c r="AV235" s="21"/>
      <c r="AW235" s="21"/>
    </row>
    <row r="236" spans="1:49" s="55" customFormat="1">
      <c r="A236" s="87" t="s">
        <v>562</v>
      </c>
      <c r="B236" s="5">
        <v>15017042</v>
      </c>
      <c r="C236" s="5" t="s">
        <v>565</v>
      </c>
      <c r="D236" s="5" t="s">
        <v>55</v>
      </c>
      <c r="E236" s="5" t="s">
        <v>67</v>
      </c>
      <c r="F236" s="5" t="s">
        <v>346</v>
      </c>
      <c r="G236" s="5" t="s">
        <v>613</v>
      </c>
      <c r="H236" s="6">
        <v>42979</v>
      </c>
      <c r="I236" s="5" t="s">
        <v>575</v>
      </c>
      <c r="J236" s="5" t="s">
        <v>627</v>
      </c>
      <c r="K236" s="5" t="s">
        <v>568</v>
      </c>
      <c r="L236" s="7">
        <v>6</v>
      </c>
      <c r="M236" s="7" t="s">
        <v>287</v>
      </c>
      <c r="N236" s="8">
        <v>4814</v>
      </c>
      <c r="O236" s="9">
        <v>0.02</v>
      </c>
      <c r="P236" s="10">
        <f t="shared" si="40"/>
        <v>96</v>
      </c>
      <c r="Q236" s="9">
        <v>5.0000000000000001E-3</v>
      </c>
      <c r="R236" s="10">
        <f t="shared" si="41"/>
        <v>24</v>
      </c>
      <c r="S236" s="9">
        <f t="shared" si="42"/>
        <v>2.4927295388450354E-2</v>
      </c>
      <c r="T236" s="10">
        <f t="shared" si="43"/>
        <v>120</v>
      </c>
      <c r="U236" s="10">
        <f t="shared" si="44"/>
        <v>4934</v>
      </c>
      <c r="V236" s="11">
        <v>4838.07</v>
      </c>
      <c r="W236" s="12">
        <f t="shared" si="45"/>
        <v>24.069999999999709</v>
      </c>
      <c r="X236" s="13">
        <f t="shared" si="46"/>
        <v>5.0000000000000001E-3</v>
      </c>
      <c r="Y236" s="14" t="str">
        <f t="shared" si="47"/>
        <v>0.00%-8.40%</v>
      </c>
      <c r="Z236" s="15"/>
      <c r="AA236" s="15"/>
      <c r="AB236" s="15"/>
      <c r="AC236" s="16"/>
      <c r="AD236" s="8">
        <f t="shared" si="48"/>
        <v>0</v>
      </c>
      <c r="AE236" s="17">
        <f t="shared" si="49"/>
        <v>4838.07</v>
      </c>
      <c r="AF236" s="18">
        <f t="shared" si="50"/>
        <v>24.069999999999709</v>
      </c>
      <c r="AG236" s="19">
        <f t="shared" si="51"/>
        <v>4.9999999999998934E-3</v>
      </c>
      <c r="AH236" s="20">
        <v>13.6</v>
      </c>
      <c r="AI236" s="20">
        <v>450</v>
      </c>
      <c r="AJ236" s="20"/>
      <c r="AK236" s="20">
        <v>688</v>
      </c>
      <c r="AL236" s="20">
        <f t="shared" si="52"/>
        <v>71885.751999999993</v>
      </c>
      <c r="AM236" s="7" t="s">
        <v>287</v>
      </c>
      <c r="AN236" s="20"/>
      <c r="AO236" s="21" t="s">
        <v>628</v>
      </c>
      <c r="AP236" s="21"/>
      <c r="AQ236" s="5" t="s">
        <v>615</v>
      </c>
      <c r="AR236" s="5" t="s">
        <v>261</v>
      </c>
      <c r="AS236" s="5" t="s">
        <v>62</v>
      </c>
      <c r="AT236" s="20"/>
      <c r="AU236" s="21"/>
      <c r="AV236" s="21"/>
      <c r="AW236" s="21"/>
    </row>
    <row r="237" spans="1:49" s="55" customFormat="1">
      <c r="A237" s="87" t="s">
        <v>562</v>
      </c>
      <c r="B237" s="5">
        <v>15009093</v>
      </c>
      <c r="C237" s="5" t="s">
        <v>565</v>
      </c>
      <c r="D237" s="5" t="s">
        <v>55</v>
      </c>
      <c r="E237" s="5" t="s">
        <v>67</v>
      </c>
      <c r="F237" s="5" t="s">
        <v>346</v>
      </c>
      <c r="G237" s="5" t="s">
        <v>613</v>
      </c>
      <c r="H237" s="6">
        <v>41426</v>
      </c>
      <c r="I237" s="5" t="s">
        <v>575</v>
      </c>
      <c r="J237" s="5" t="s">
        <v>627</v>
      </c>
      <c r="K237" s="5" t="s">
        <v>568</v>
      </c>
      <c r="L237" s="7">
        <v>6</v>
      </c>
      <c r="M237" s="7" t="s">
        <v>287</v>
      </c>
      <c r="N237" s="8">
        <v>5413</v>
      </c>
      <c r="O237" s="9">
        <v>0.02</v>
      </c>
      <c r="P237" s="10">
        <f t="shared" si="40"/>
        <v>108</v>
      </c>
      <c r="Q237" s="9">
        <v>5.0000000000000001E-3</v>
      </c>
      <c r="R237" s="10">
        <f t="shared" si="41"/>
        <v>27</v>
      </c>
      <c r="S237" s="9">
        <f t="shared" si="42"/>
        <v>2.4939959357103268E-2</v>
      </c>
      <c r="T237" s="10">
        <f t="shared" si="43"/>
        <v>135</v>
      </c>
      <c r="U237" s="10">
        <f t="shared" si="44"/>
        <v>5548</v>
      </c>
      <c r="V237" s="11">
        <v>5548.3249999999998</v>
      </c>
      <c r="W237" s="12">
        <f t="shared" si="45"/>
        <v>135.32499999999982</v>
      </c>
      <c r="X237" s="13">
        <f t="shared" si="46"/>
        <v>2.5000000000000001E-2</v>
      </c>
      <c r="Y237" s="14" t="str">
        <f t="shared" si="47"/>
        <v>0.00%-8.40%</v>
      </c>
      <c r="Z237" s="15"/>
      <c r="AA237" s="15"/>
      <c r="AB237" s="15"/>
      <c r="AC237" s="16"/>
      <c r="AD237" s="8">
        <f t="shared" si="48"/>
        <v>0</v>
      </c>
      <c r="AE237" s="17">
        <f t="shared" si="49"/>
        <v>5548.3249999999998</v>
      </c>
      <c r="AF237" s="18">
        <f t="shared" si="50"/>
        <v>135.32499999999982</v>
      </c>
      <c r="AG237" s="19">
        <f t="shared" si="51"/>
        <v>2.4999999999999911E-2</v>
      </c>
      <c r="AH237" s="20">
        <v>13.6</v>
      </c>
      <c r="AI237" s="20">
        <v>450</v>
      </c>
      <c r="AJ237" s="20"/>
      <c r="AK237" s="20">
        <v>688</v>
      </c>
      <c r="AL237" s="20">
        <f t="shared" si="52"/>
        <v>81545.22</v>
      </c>
      <c r="AM237" s="7" t="s">
        <v>287</v>
      </c>
      <c r="AN237" s="20"/>
      <c r="AO237" s="21" t="s">
        <v>614</v>
      </c>
      <c r="AP237" s="21"/>
      <c r="AQ237" s="5" t="s">
        <v>615</v>
      </c>
      <c r="AR237" s="5" t="s">
        <v>261</v>
      </c>
      <c r="AS237" s="5" t="s">
        <v>62</v>
      </c>
      <c r="AT237" s="20"/>
      <c r="AU237" s="21"/>
      <c r="AV237" s="21"/>
      <c r="AW237" s="21"/>
    </row>
    <row r="238" spans="1:49" s="55" customFormat="1">
      <c r="A238" s="87" t="s">
        <v>562</v>
      </c>
      <c r="B238" s="5">
        <v>15015098</v>
      </c>
      <c r="C238" s="5" t="s">
        <v>565</v>
      </c>
      <c r="D238" s="5" t="s">
        <v>55</v>
      </c>
      <c r="E238" s="5" t="s">
        <v>67</v>
      </c>
      <c r="F238" s="5" t="s">
        <v>346</v>
      </c>
      <c r="G238" s="5" t="s">
        <v>613</v>
      </c>
      <c r="H238" s="6">
        <v>42552</v>
      </c>
      <c r="I238" s="5" t="s">
        <v>575</v>
      </c>
      <c r="J238" s="5" t="s">
        <v>627</v>
      </c>
      <c r="K238" s="5" t="s">
        <v>568</v>
      </c>
      <c r="L238" s="7">
        <v>6</v>
      </c>
      <c r="M238" s="7" t="s">
        <v>287</v>
      </c>
      <c r="N238" s="8">
        <v>5410</v>
      </c>
      <c r="O238" s="9">
        <v>0.02</v>
      </c>
      <c r="P238" s="10">
        <f t="shared" si="40"/>
        <v>108</v>
      </c>
      <c r="Q238" s="9">
        <v>5.0000000000000001E-3</v>
      </c>
      <c r="R238" s="10">
        <f t="shared" si="41"/>
        <v>27</v>
      </c>
      <c r="S238" s="9">
        <f t="shared" si="42"/>
        <v>2.4953789279112754E-2</v>
      </c>
      <c r="T238" s="10">
        <f t="shared" si="43"/>
        <v>135</v>
      </c>
      <c r="U238" s="10">
        <f t="shared" si="44"/>
        <v>5545</v>
      </c>
      <c r="V238" s="11">
        <v>5545.25</v>
      </c>
      <c r="W238" s="12">
        <f t="shared" si="45"/>
        <v>135.25</v>
      </c>
      <c r="X238" s="13">
        <f t="shared" si="46"/>
        <v>2.5000000000000001E-2</v>
      </c>
      <c r="Y238" s="14" t="str">
        <f t="shared" si="47"/>
        <v>0.00%-8.40%</v>
      </c>
      <c r="Z238" s="15"/>
      <c r="AA238" s="15"/>
      <c r="AB238" s="15"/>
      <c r="AC238" s="16"/>
      <c r="AD238" s="8">
        <f t="shared" si="48"/>
        <v>0</v>
      </c>
      <c r="AE238" s="17">
        <f t="shared" si="49"/>
        <v>5545.25</v>
      </c>
      <c r="AF238" s="18">
        <f t="shared" si="50"/>
        <v>135.25</v>
      </c>
      <c r="AG238" s="19">
        <f t="shared" si="51"/>
        <v>2.4999999999999911E-2</v>
      </c>
      <c r="AH238" s="20">
        <v>13.6</v>
      </c>
      <c r="AI238" s="20">
        <v>500</v>
      </c>
      <c r="AJ238" s="20"/>
      <c r="AK238" s="20">
        <v>688</v>
      </c>
      <c r="AL238" s="20">
        <f t="shared" si="52"/>
        <v>82103.399999999994</v>
      </c>
      <c r="AM238" s="7" t="s">
        <v>287</v>
      </c>
      <c r="AN238" s="20"/>
      <c r="AO238" s="21" t="s">
        <v>614</v>
      </c>
      <c r="AP238" s="21"/>
      <c r="AQ238" s="5" t="s">
        <v>615</v>
      </c>
      <c r="AR238" s="5" t="s">
        <v>261</v>
      </c>
      <c r="AS238" s="5" t="s">
        <v>62</v>
      </c>
      <c r="AT238" s="20"/>
      <c r="AU238" s="21"/>
      <c r="AV238" s="21"/>
      <c r="AW238" s="21"/>
    </row>
    <row r="239" spans="1:49" s="55" customFormat="1">
      <c r="A239" s="87" t="s">
        <v>562</v>
      </c>
      <c r="B239" s="5">
        <v>15005990</v>
      </c>
      <c r="C239" s="5" t="s">
        <v>565</v>
      </c>
      <c r="D239" s="5" t="s">
        <v>55</v>
      </c>
      <c r="E239" s="5" t="s">
        <v>67</v>
      </c>
      <c r="F239" s="5" t="s">
        <v>346</v>
      </c>
      <c r="G239" s="5" t="s">
        <v>613</v>
      </c>
      <c r="H239" s="6">
        <v>40909</v>
      </c>
      <c r="I239" s="5" t="s">
        <v>575</v>
      </c>
      <c r="J239" s="5" t="s">
        <v>627</v>
      </c>
      <c r="K239" s="5" t="s">
        <v>568</v>
      </c>
      <c r="L239" s="7">
        <v>6</v>
      </c>
      <c r="M239" s="7" t="s">
        <v>287</v>
      </c>
      <c r="N239" s="8">
        <v>4714</v>
      </c>
      <c r="O239" s="9">
        <v>0.02</v>
      </c>
      <c r="P239" s="10">
        <f t="shared" si="40"/>
        <v>94</v>
      </c>
      <c r="Q239" s="9">
        <v>5.0000000000000001E-3</v>
      </c>
      <c r="R239" s="10">
        <f t="shared" si="41"/>
        <v>24</v>
      </c>
      <c r="S239" s="9">
        <f t="shared" si="42"/>
        <v>2.5031820110309716E-2</v>
      </c>
      <c r="T239" s="10">
        <f t="shared" si="43"/>
        <v>118</v>
      </c>
      <c r="U239" s="10">
        <f t="shared" si="44"/>
        <v>4832</v>
      </c>
      <c r="V239" s="11">
        <v>4714</v>
      </c>
      <c r="W239" s="12">
        <f t="shared" si="45"/>
        <v>0</v>
      </c>
      <c r="X239" s="13">
        <f t="shared" si="46"/>
        <v>0</v>
      </c>
      <c r="Y239" s="14" t="str">
        <f t="shared" si="47"/>
        <v>0.00%-8.40%</v>
      </c>
      <c r="Z239" s="15"/>
      <c r="AA239" s="15"/>
      <c r="AB239" s="15"/>
      <c r="AC239" s="16"/>
      <c r="AD239" s="8">
        <f t="shared" si="48"/>
        <v>0</v>
      </c>
      <c r="AE239" s="17">
        <f t="shared" si="49"/>
        <v>4714</v>
      </c>
      <c r="AF239" s="18">
        <f t="shared" si="50"/>
        <v>0</v>
      </c>
      <c r="AG239" s="19">
        <f t="shared" si="51"/>
        <v>0</v>
      </c>
      <c r="AH239" s="20">
        <v>13.6</v>
      </c>
      <c r="AI239" s="20">
        <v>450</v>
      </c>
      <c r="AJ239" s="20"/>
      <c r="AK239" s="20">
        <v>688</v>
      </c>
      <c r="AL239" s="20">
        <f t="shared" si="52"/>
        <v>70198.399999999994</v>
      </c>
      <c r="AM239" s="7" t="s">
        <v>287</v>
      </c>
      <c r="AN239" s="20"/>
      <c r="AO239" s="21" t="s">
        <v>126</v>
      </c>
      <c r="AP239" s="21" t="s">
        <v>126</v>
      </c>
      <c r="AQ239" s="5" t="s">
        <v>615</v>
      </c>
      <c r="AR239" s="5" t="s">
        <v>261</v>
      </c>
      <c r="AS239" s="5" t="s">
        <v>62</v>
      </c>
      <c r="AT239" s="20"/>
      <c r="AU239" s="21"/>
      <c r="AV239" s="21"/>
      <c r="AW239" s="21"/>
    </row>
    <row r="240" spans="1:49" s="55" customFormat="1">
      <c r="A240" s="87" t="s">
        <v>562</v>
      </c>
      <c r="B240" s="5">
        <v>15016381</v>
      </c>
      <c r="C240" s="5" t="s">
        <v>565</v>
      </c>
      <c r="D240" s="5" t="s">
        <v>55</v>
      </c>
      <c r="E240" s="5" t="s">
        <v>67</v>
      </c>
      <c r="F240" s="5" t="s">
        <v>346</v>
      </c>
      <c r="G240" s="5" t="s">
        <v>613</v>
      </c>
      <c r="H240" s="6">
        <v>42948</v>
      </c>
      <c r="I240" s="5" t="s">
        <v>575</v>
      </c>
      <c r="J240" s="5" t="s">
        <v>631</v>
      </c>
      <c r="K240" s="5" t="s">
        <v>568</v>
      </c>
      <c r="L240" s="7">
        <v>6</v>
      </c>
      <c r="M240" s="7" t="s">
        <v>287</v>
      </c>
      <c r="N240" s="8">
        <v>4605</v>
      </c>
      <c r="O240" s="9">
        <v>0.02</v>
      </c>
      <c r="P240" s="10">
        <f t="shared" si="40"/>
        <v>92</v>
      </c>
      <c r="Q240" s="9">
        <v>5.0000000000000001E-3</v>
      </c>
      <c r="R240" s="10">
        <f t="shared" si="41"/>
        <v>23</v>
      </c>
      <c r="S240" s="9">
        <f t="shared" si="42"/>
        <v>2.4972855591748101E-2</v>
      </c>
      <c r="T240" s="10">
        <f t="shared" si="43"/>
        <v>115</v>
      </c>
      <c r="U240" s="10">
        <f t="shared" si="44"/>
        <v>4720</v>
      </c>
      <c r="V240" s="11">
        <v>4651.05</v>
      </c>
      <c r="W240" s="12">
        <f t="shared" si="45"/>
        <v>46.050000000000182</v>
      </c>
      <c r="X240" s="13">
        <f t="shared" si="46"/>
        <v>0.01</v>
      </c>
      <c r="Y240" s="14" t="str">
        <f t="shared" si="47"/>
        <v>0.00%-8.40%</v>
      </c>
      <c r="Z240" s="15"/>
      <c r="AA240" s="15"/>
      <c r="AB240" s="15"/>
      <c r="AC240" s="16"/>
      <c r="AD240" s="8">
        <f t="shared" si="48"/>
        <v>0</v>
      </c>
      <c r="AE240" s="17">
        <f t="shared" si="49"/>
        <v>4651.05</v>
      </c>
      <c r="AF240" s="18">
        <f t="shared" si="50"/>
        <v>46.050000000000182</v>
      </c>
      <c r="AG240" s="19">
        <f t="shared" si="51"/>
        <v>1.0000000000000009E-2</v>
      </c>
      <c r="AH240" s="20">
        <v>13.6</v>
      </c>
      <c r="AI240" s="20">
        <v>450</v>
      </c>
      <c r="AJ240" s="20"/>
      <c r="AK240" s="20">
        <v>688</v>
      </c>
      <c r="AL240" s="20">
        <f t="shared" si="52"/>
        <v>69342.28</v>
      </c>
      <c r="AM240" s="7" t="s">
        <v>287</v>
      </c>
      <c r="AN240" s="20"/>
      <c r="AO240" s="21" t="s">
        <v>614</v>
      </c>
      <c r="AP240" s="21"/>
      <c r="AQ240" s="5" t="s">
        <v>615</v>
      </c>
      <c r="AR240" s="5" t="s">
        <v>261</v>
      </c>
      <c r="AS240" s="5" t="s">
        <v>62</v>
      </c>
      <c r="AT240" s="20"/>
      <c r="AU240" s="21"/>
      <c r="AV240" s="21"/>
      <c r="AW240" s="21"/>
    </row>
    <row r="241" spans="1:49" s="55" customFormat="1">
      <c r="A241" s="87" t="s">
        <v>562</v>
      </c>
      <c r="B241" s="5">
        <v>15013380</v>
      </c>
      <c r="C241" s="5" t="s">
        <v>565</v>
      </c>
      <c r="D241" s="5" t="s">
        <v>55</v>
      </c>
      <c r="E241" s="5" t="s">
        <v>67</v>
      </c>
      <c r="F241" s="5" t="s">
        <v>346</v>
      </c>
      <c r="G241" s="5" t="s">
        <v>613</v>
      </c>
      <c r="H241" s="6">
        <v>42186</v>
      </c>
      <c r="I241" s="5" t="s">
        <v>575</v>
      </c>
      <c r="J241" s="5" t="s">
        <v>627</v>
      </c>
      <c r="K241" s="5" t="s">
        <v>568</v>
      </c>
      <c r="L241" s="7">
        <v>6</v>
      </c>
      <c r="M241" s="7" t="s">
        <v>287</v>
      </c>
      <c r="N241" s="8">
        <v>5179</v>
      </c>
      <c r="O241" s="9">
        <v>0.02</v>
      </c>
      <c r="P241" s="10">
        <f t="shared" si="40"/>
        <v>104</v>
      </c>
      <c r="Q241" s="9">
        <v>5.0000000000000001E-3</v>
      </c>
      <c r="R241" s="10">
        <f t="shared" si="41"/>
        <v>26</v>
      </c>
      <c r="S241" s="9">
        <f t="shared" si="42"/>
        <v>2.5101370921027225E-2</v>
      </c>
      <c r="T241" s="10">
        <f t="shared" si="43"/>
        <v>130</v>
      </c>
      <c r="U241" s="10">
        <f t="shared" si="44"/>
        <v>5309</v>
      </c>
      <c r="V241" s="11">
        <v>5308.4750000000004</v>
      </c>
      <c r="W241" s="12">
        <f t="shared" si="45"/>
        <v>129.47500000000036</v>
      </c>
      <c r="X241" s="13">
        <f t="shared" si="46"/>
        <v>2.5000000000000001E-2</v>
      </c>
      <c r="Y241" s="14" t="str">
        <f t="shared" si="47"/>
        <v>0.00%-8.40%</v>
      </c>
      <c r="Z241" s="15"/>
      <c r="AA241" s="15"/>
      <c r="AB241" s="15"/>
      <c r="AC241" s="16"/>
      <c r="AD241" s="8">
        <f t="shared" si="48"/>
        <v>0</v>
      </c>
      <c r="AE241" s="17">
        <f t="shared" si="49"/>
        <v>5308.4750000000004</v>
      </c>
      <c r="AF241" s="18">
        <f t="shared" si="50"/>
        <v>129.47500000000036</v>
      </c>
      <c r="AG241" s="19">
        <f t="shared" si="51"/>
        <v>2.5000000000000133E-2</v>
      </c>
      <c r="AH241" s="20">
        <v>13.6</v>
      </c>
      <c r="AI241" s="20">
        <v>450</v>
      </c>
      <c r="AJ241" s="20"/>
      <c r="AK241" s="20">
        <v>688</v>
      </c>
      <c r="AL241" s="20">
        <f t="shared" si="52"/>
        <v>78283.260000000009</v>
      </c>
      <c r="AM241" s="7" t="s">
        <v>287</v>
      </c>
      <c r="AN241" s="20"/>
      <c r="AO241" s="21" t="s">
        <v>614</v>
      </c>
      <c r="AP241" s="21"/>
      <c r="AQ241" s="5" t="s">
        <v>615</v>
      </c>
      <c r="AR241" s="5" t="s">
        <v>261</v>
      </c>
      <c r="AS241" s="5" t="s">
        <v>62</v>
      </c>
      <c r="AT241" s="20"/>
      <c r="AU241" s="21"/>
      <c r="AV241" s="21"/>
      <c r="AW241" s="21"/>
    </row>
    <row r="242" spans="1:49" s="55" customFormat="1">
      <c r="A242" s="87" t="s">
        <v>562</v>
      </c>
      <c r="B242" s="5">
        <v>15016972</v>
      </c>
      <c r="C242" s="5" t="s">
        <v>565</v>
      </c>
      <c r="D242" s="5" t="s">
        <v>55</v>
      </c>
      <c r="E242" s="5" t="s">
        <v>67</v>
      </c>
      <c r="F242" s="5" t="s">
        <v>346</v>
      </c>
      <c r="G242" s="5" t="s">
        <v>613</v>
      </c>
      <c r="H242" s="6">
        <v>42979</v>
      </c>
      <c r="I242" s="5" t="s">
        <v>575</v>
      </c>
      <c r="J242" s="5" t="s">
        <v>627</v>
      </c>
      <c r="K242" s="5" t="s">
        <v>568</v>
      </c>
      <c r="L242" s="7">
        <v>6</v>
      </c>
      <c r="M242" s="7" t="s">
        <v>287</v>
      </c>
      <c r="N242" s="8">
        <v>4991</v>
      </c>
      <c r="O242" s="9">
        <v>0.02</v>
      </c>
      <c r="P242" s="10">
        <f t="shared" si="40"/>
        <v>100</v>
      </c>
      <c r="Q242" s="9">
        <v>5.0000000000000001E-3</v>
      </c>
      <c r="R242" s="10">
        <f t="shared" si="41"/>
        <v>25</v>
      </c>
      <c r="S242" s="9">
        <f t="shared" si="42"/>
        <v>2.5045081146062912E-2</v>
      </c>
      <c r="T242" s="10">
        <f t="shared" si="43"/>
        <v>125</v>
      </c>
      <c r="U242" s="10">
        <f t="shared" si="44"/>
        <v>5116</v>
      </c>
      <c r="V242" s="11">
        <v>5115.7749999999996</v>
      </c>
      <c r="W242" s="12">
        <f t="shared" si="45"/>
        <v>124.77499999999964</v>
      </c>
      <c r="X242" s="13">
        <f t="shared" si="46"/>
        <v>2.5000000000000001E-2</v>
      </c>
      <c r="Y242" s="14" t="str">
        <f t="shared" si="47"/>
        <v>0.00%-8.40%</v>
      </c>
      <c r="Z242" s="15"/>
      <c r="AA242" s="15"/>
      <c r="AB242" s="15"/>
      <c r="AC242" s="16"/>
      <c r="AD242" s="8">
        <f t="shared" si="48"/>
        <v>0</v>
      </c>
      <c r="AE242" s="17">
        <f t="shared" si="49"/>
        <v>5115.7749999999996</v>
      </c>
      <c r="AF242" s="18">
        <f t="shared" si="50"/>
        <v>124.77499999999964</v>
      </c>
      <c r="AG242" s="19">
        <f t="shared" si="51"/>
        <v>2.4999999999999911E-2</v>
      </c>
      <c r="AH242" s="20">
        <v>13.6</v>
      </c>
      <c r="AI242" s="20">
        <v>450</v>
      </c>
      <c r="AJ242" s="20"/>
      <c r="AK242" s="20">
        <v>688</v>
      </c>
      <c r="AL242" s="20">
        <f t="shared" si="52"/>
        <v>75662.539999999994</v>
      </c>
      <c r="AM242" s="7" t="s">
        <v>287</v>
      </c>
      <c r="AN242" s="20"/>
      <c r="AO242" s="21" t="s">
        <v>614</v>
      </c>
      <c r="AP242" s="21"/>
      <c r="AQ242" s="5" t="s">
        <v>615</v>
      </c>
      <c r="AR242" s="5" t="s">
        <v>261</v>
      </c>
      <c r="AS242" s="5" t="s">
        <v>62</v>
      </c>
      <c r="AT242" s="20"/>
      <c r="AU242" s="21"/>
      <c r="AV242" s="21"/>
      <c r="AW242" s="21"/>
    </row>
    <row r="243" spans="1:49" s="55" customFormat="1">
      <c r="A243" s="87" t="s">
        <v>562</v>
      </c>
      <c r="B243" s="5">
        <v>15009953</v>
      </c>
      <c r="C243" s="5" t="s">
        <v>565</v>
      </c>
      <c r="D243" s="5" t="s">
        <v>55</v>
      </c>
      <c r="E243" s="5" t="s">
        <v>67</v>
      </c>
      <c r="F243" s="5" t="s">
        <v>346</v>
      </c>
      <c r="G243" s="5" t="s">
        <v>613</v>
      </c>
      <c r="H243" s="6">
        <v>41487</v>
      </c>
      <c r="I243" s="5" t="s">
        <v>575</v>
      </c>
      <c r="J243" s="5" t="s">
        <v>627</v>
      </c>
      <c r="K243" s="5" t="s">
        <v>568</v>
      </c>
      <c r="L243" s="7">
        <v>6</v>
      </c>
      <c r="M243" s="7" t="s">
        <v>287</v>
      </c>
      <c r="N243" s="8">
        <v>4598</v>
      </c>
      <c r="O243" s="9">
        <v>0.02</v>
      </c>
      <c r="P243" s="10">
        <f t="shared" si="40"/>
        <v>92</v>
      </c>
      <c r="Q243" s="9">
        <v>5.0000000000000001E-3</v>
      </c>
      <c r="R243" s="10">
        <f t="shared" si="41"/>
        <v>23</v>
      </c>
      <c r="S243" s="9">
        <f t="shared" si="42"/>
        <v>2.5010874293170945E-2</v>
      </c>
      <c r="T243" s="10">
        <f t="shared" si="43"/>
        <v>115</v>
      </c>
      <c r="U243" s="10">
        <f t="shared" si="44"/>
        <v>4713</v>
      </c>
      <c r="V243" s="11">
        <v>4712.95</v>
      </c>
      <c r="W243" s="12">
        <f t="shared" si="45"/>
        <v>114.94999999999982</v>
      </c>
      <c r="X243" s="13">
        <f t="shared" si="46"/>
        <v>2.5000000000000001E-2</v>
      </c>
      <c r="Y243" s="14" t="str">
        <f t="shared" si="47"/>
        <v>0.00%-8.40%</v>
      </c>
      <c r="Z243" s="15"/>
      <c r="AA243" s="15"/>
      <c r="AB243" s="15"/>
      <c r="AC243" s="16"/>
      <c r="AD243" s="8">
        <f t="shared" si="48"/>
        <v>0</v>
      </c>
      <c r="AE243" s="17">
        <f t="shared" si="49"/>
        <v>4712.95</v>
      </c>
      <c r="AF243" s="18">
        <f t="shared" si="50"/>
        <v>114.94999999999982</v>
      </c>
      <c r="AG243" s="19">
        <f t="shared" si="51"/>
        <v>2.4999999999999911E-2</v>
      </c>
      <c r="AH243" s="20">
        <v>13.6</v>
      </c>
      <c r="AI243" s="20">
        <v>450</v>
      </c>
      <c r="AJ243" s="20"/>
      <c r="AK243" s="20">
        <v>688</v>
      </c>
      <c r="AL243" s="20">
        <f t="shared" si="52"/>
        <v>70184.12</v>
      </c>
      <c r="AM243" s="7" t="s">
        <v>287</v>
      </c>
      <c r="AN243" s="20"/>
      <c r="AO243" s="21" t="s">
        <v>614</v>
      </c>
      <c r="AP243" s="21"/>
      <c r="AQ243" s="5" t="s">
        <v>615</v>
      </c>
      <c r="AR243" s="5" t="s">
        <v>261</v>
      </c>
      <c r="AS243" s="5" t="s">
        <v>62</v>
      </c>
      <c r="AT243" s="20"/>
      <c r="AU243" s="21"/>
      <c r="AV243" s="21"/>
      <c r="AW243" s="21"/>
    </row>
    <row r="244" spans="1:49" s="55" customFormat="1">
      <c r="A244" s="87" t="s">
        <v>562</v>
      </c>
      <c r="B244" s="5">
        <v>15013386</v>
      </c>
      <c r="C244" s="5" t="s">
        <v>565</v>
      </c>
      <c r="D244" s="5" t="s">
        <v>55</v>
      </c>
      <c r="E244" s="5" t="s">
        <v>67</v>
      </c>
      <c r="F244" s="5" t="s">
        <v>346</v>
      </c>
      <c r="G244" s="5" t="s">
        <v>613</v>
      </c>
      <c r="H244" s="6">
        <v>42186</v>
      </c>
      <c r="I244" s="5" t="s">
        <v>575</v>
      </c>
      <c r="J244" s="5" t="s">
        <v>627</v>
      </c>
      <c r="K244" s="5" t="s">
        <v>568</v>
      </c>
      <c r="L244" s="7">
        <v>6</v>
      </c>
      <c r="M244" s="7" t="s">
        <v>287</v>
      </c>
      <c r="N244" s="8">
        <v>4599</v>
      </c>
      <c r="O244" s="9">
        <v>0.02</v>
      </c>
      <c r="P244" s="10">
        <f t="shared" si="40"/>
        <v>92</v>
      </c>
      <c r="Q244" s="9">
        <v>5.0000000000000001E-3</v>
      </c>
      <c r="R244" s="10">
        <f t="shared" si="41"/>
        <v>23</v>
      </c>
      <c r="S244" s="9">
        <f t="shared" si="42"/>
        <v>2.5005435964340073E-2</v>
      </c>
      <c r="T244" s="10">
        <f t="shared" si="43"/>
        <v>115</v>
      </c>
      <c r="U244" s="10">
        <f t="shared" si="44"/>
        <v>4714</v>
      </c>
      <c r="V244" s="11">
        <v>4713.9750000000004</v>
      </c>
      <c r="W244" s="12">
        <f t="shared" si="45"/>
        <v>114.97500000000036</v>
      </c>
      <c r="X244" s="13">
        <f t="shared" si="46"/>
        <v>2.5000000000000001E-2</v>
      </c>
      <c r="Y244" s="14" t="str">
        <f t="shared" si="47"/>
        <v>0.00%-8.40%</v>
      </c>
      <c r="Z244" s="15"/>
      <c r="AA244" s="15"/>
      <c r="AB244" s="15"/>
      <c r="AC244" s="16"/>
      <c r="AD244" s="8">
        <f t="shared" si="48"/>
        <v>0</v>
      </c>
      <c r="AE244" s="17">
        <f t="shared" si="49"/>
        <v>4713.9750000000004</v>
      </c>
      <c r="AF244" s="18">
        <f t="shared" si="50"/>
        <v>114.97500000000036</v>
      </c>
      <c r="AG244" s="19">
        <f t="shared" si="51"/>
        <v>2.5000000000000133E-2</v>
      </c>
      <c r="AH244" s="20">
        <v>13.6</v>
      </c>
      <c r="AI244" s="20">
        <v>450</v>
      </c>
      <c r="AJ244" s="20"/>
      <c r="AK244" s="20">
        <v>688</v>
      </c>
      <c r="AL244" s="20">
        <f t="shared" si="52"/>
        <v>70198.06</v>
      </c>
      <c r="AM244" s="7" t="s">
        <v>287</v>
      </c>
      <c r="AN244" s="20"/>
      <c r="AO244" s="21" t="s">
        <v>614</v>
      </c>
      <c r="AP244" s="21"/>
      <c r="AQ244" s="5" t="s">
        <v>615</v>
      </c>
      <c r="AR244" s="5" t="s">
        <v>261</v>
      </c>
      <c r="AS244" s="5" t="s">
        <v>62</v>
      </c>
      <c r="AT244" s="20"/>
      <c r="AU244" s="21"/>
      <c r="AV244" s="21"/>
      <c r="AW244" s="21"/>
    </row>
    <row r="245" spans="1:49" s="55" customFormat="1">
      <c r="A245" s="87" t="s">
        <v>562</v>
      </c>
      <c r="B245" s="5">
        <v>15018240</v>
      </c>
      <c r="C245" s="5" t="s">
        <v>565</v>
      </c>
      <c r="D245" s="5" t="s">
        <v>55</v>
      </c>
      <c r="E245" s="5" t="s">
        <v>67</v>
      </c>
      <c r="F245" s="5" t="s">
        <v>346</v>
      </c>
      <c r="G245" s="5" t="s">
        <v>613</v>
      </c>
      <c r="H245" s="6">
        <v>43160</v>
      </c>
      <c r="I245" s="5" t="s">
        <v>575</v>
      </c>
      <c r="J245" s="5" t="s">
        <v>627</v>
      </c>
      <c r="K245" s="5" t="s">
        <v>568</v>
      </c>
      <c r="L245" s="7">
        <v>6</v>
      </c>
      <c r="M245" s="7" t="s">
        <v>287</v>
      </c>
      <c r="N245" s="8">
        <v>4847</v>
      </c>
      <c r="O245" s="9">
        <v>0.02</v>
      </c>
      <c r="P245" s="10">
        <f t="shared" si="40"/>
        <v>97</v>
      </c>
      <c r="Q245" s="9">
        <v>5.0000000000000001E-3</v>
      </c>
      <c r="R245" s="10">
        <f t="shared" si="41"/>
        <v>24</v>
      </c>
      <c r="S245" s="9">
        <f t="shared" si="42"/>
        <v>2.4963895192902825E-2</v>
      </c>
      <c r="T245" s="10">
        <f t="shared" si="43"/>
        <v>121</v>
      </c>
      <c r="U245" s="10">
        <f t="shared" si="44"/>
        <v>4968</v>
      </c>
      <c r="V245" s="11">
        <v>4847</v>
      </c>
      <c r="W245" s="12">
        <f t="shared" si="45"/>
        <v>0</v>
      </c>
      <c r="X245" s="13">
        <f t="shared" si="46"/>
        <v>0</v>
      </c>
      <c r="Y245" s="14" t="str">
        <f t="shared" si="47"/>
        <v>0.00%-8.40%</v>
      </c>
      <c r="Z245" s="15"/>
      <c r="AA245" s="15"/>
      <c r="AB245" s="15"/>
      <c r="AC245" s="16"/>
      <c r="AD245" s="8">
        <f t="shared" si="48"/>
        <v>0</v>
      </c>
      <c r="AE245" s="17">
        <f t="shared" si="49"/>
        <v>4847</v>
      </c>
      <c r="AF245" s="18">
        <f t="shared" si="50"/>
        <v>0</v>
      </c>
      <c r="AG245" s="19">
        <f t="shared" si="51"/>
        <v>0</v>
      </c>
      <c r="AH245" s="20">
        <v>13.6</v>
      </c>
      <c r="AI245" s="20">
        <v>450</v>
      </c>
      <c r="AJ245" s="20"/>
      <c r="AK245" s="20">
        <v>688</v>
      </c>
      <c r="AL245" s="20">
        <f t="shared" si="52"/>
        <v>72007.199999999997</v>
      </c>
      <c r="AM245" s="7" t="s">
        <v>287</v>
      </c>
      <c r="AN245" s="20"/>
      <c r="AO245" s="21" t="s">
        <v>622</v>
      </c>
      <c r="AP245" s="21" t="s">
        <v>624</v>
      </c>
      <c r="AQ245" s="5" t="s">
        <v>615</v>
      </c>
      <c r="AR245" s="5" t="s">
        <v>261</v>
      </c>
      <c r="AS245" s="5" t="s">
        <v>62</v>
      </c>
      <c r="AT245" s="20"/>
      <c r="AU245" s="21"/>
      <c r="AV245" s="21"/>
      <c r="AW245" s="21"/>
    </row>
    <row r="246" spans="1:49" s="55" customFormat="1">
      <c r="A246" s="87" t="s">
        <v>562</v>
      </c>
      <c r="B246" s="5">
        <v>15017414</v>
      </c>
      <c r="C246" s="5" t="s">
        <v>565</v>
      </c>
      <c r="D246" s="5" t="s">
        <v>55</v>
      </c>
      <c r="E246" s="5" t="s">
        <v>67</v>
      </c>
      <c r="F246" s="5" t="s">
        <v>346</v>
      </c>
      <c r="G246" s="5" t="s">
        <v>613</v>
      </c>
      <c r="H246" s="6">
        <v>42979</v>
      </c>
      <c r="I246" s="5" t="s">
        <v>575</v>
      </c>
      <c r="J246" s="5" t="s">
        <v>627</v>
      </c>
      <c r="K246" s="5" t="s">
        <v>568</v>
      </c>
      <c r="L246" s="7">
        <v>6</v>
      </c>
      <c r="M246" s="7" t="s">
        <v>287</v>
      </c>
      <c r="N246" s="8">
        <v>5008</v>
      </c>
      <c r="O246" s="9">
        <v>0.02</v>
      </c>
      <c r="P246" s="10">
        <f t="shared" si="40"/>
        <v>100</v>
      </c>
      <c r="Q246" s="9">
        <v>5.0000000000000001E-3</v>
      </c>
      <c r="R246" s="10">
        <f t="shared" si="41"/>
        <v>25</v>
      </c>
      <c r="S246" s="9">
        <f t="shared" si="42"/>
        <v>2.496006389776358E-2</v>
      </c>
      <c r="T246" s="10">
        <f t="shared" si="43"/>
        <v>125</v>
      </c>
      <c r="U246" s="10">
        <f t="shared" si="44"/>
        <v>5133</v>
      </c>
      <c r="V246" s="11">
        <v>5133.2</v>
      </c>
      <c r="W246" s="12">
        <f t="shared" si="45"/>
        <v>125.19999999999982</v>
      </c>
      <c r="X246" s="13">
        <f t="shared" si="46"/>
        <v>2.5000000000000001E-2</v>
      </c>
      <c r="Y246" s="14" t="str">
        <f t="shared" si="47"/>
        <v>0.00%-8.40%</v>
      </c>
      <c r="Z246" s="15"/>
      <c r="AA246" s="15"/>
      <c r="AB246" s="15"/>
      <c r="AC246" s="16"/>
      <c r="AD246" s="8">
        <f t="shared" si="48"/>
        <v>0</v>
      </c>
      <c r="AE246" s="17">
        <f t="shared" si="49"/>
        <v>5133.2</v>
      </c>
      <c r="AF246" s="18">
        <f t="shared" si="50"/>
        <v>125.19999999999982</v>
      </c>
      <c r="AG246" s="19">
        <f t="shared" si="51"/>
        <v>2.4999999999999911E-2</v>
      </c>
      <c r="AH246" s="20">
        <v>13.6</v>
      </c>
      <c r="AI246" s="20">
        <v>450</v>
      </c>
      <c r="AJ246" s="20"/>
      <c r="AK246" s="20">
        <v>688</v>
      </c>
      <c r="AL246" s="20">
        <f t="shared" si="52"/>
        <v>75899.51999999999</v>
      </c>
      <c r="AM246" s="7" t="s">
        <v>287</v>
      </c>
      <c r="AN246" s="20"/>
      <c r="AO246" s="21" t="s">
        <v>614</v>
      </c>
      <c r="AP246" s="21"/>
      <c r="AQ246" s="5" t="s">
        <v>615</v>
      </c>
      <c r="AR246" s="5" t="s">
        <v>261</v>
      </c>
      <c r="AS246" s="5" t="s">
        <v>62</v>
      </c>
      <c r="AT246" s="20"/>
      <c r="AU246" s="21"/>
      <c r="AV246" s="21"/>
      <c r="AW246" s="21"/>
    </row>
    <row r="247" spans="1:49" s="55" customFormat="1">
      <c r="A247" s="87" t="s">
        <v>562</v>
      </c>
      <c r="B247" s="5">
        <v>15012863</v>
      </c>
      <c r="C247" s="5" t="s">
        <v>565</v>
      </c>
      <c r="D247" s="5" t="s">
        <v>55</v>
      </c>
      <c r="E247" s="5" t="s">
        <v>67</v>
      </c>
      <c r="F247" s="5" t="s">
        <v>346</v>
      </c>
      <c r="G247" s="5" t="s">
        <v>613</v>
      </c>
      <c r="H247" s="6">
        <v>41852</v>
      </c>
      <c r="I247" s="5" t="s">
        <v>575</v>
      </c>
      <c r="J247" s="5" t="s">
        <v>627</v>
      </c>
      <c r="K247" s="5" t="s">
        <v>568</v>
      </c>
      <c r="L247" s="7">
        <v>6</v>
      </c>
      <c r="M247" s="7" t="s">
        <v>287</v>
      </c>
      <c r="N247" s="8">
        <v>5502</v>
      </c>
      <c r="O247" s="9">
        <v>0.02</v>
      </c>
      <c r="P247" s="10">
        <f t="shared" si="40"/>
        <v>110</v>
      </c>
      <c r="Q247" s="9">
        <v>5.0000000000000001E-3</v>
      </c>
      <c r="R247" s="10">
        <f t="shared" si="41"/>
        <v>28</v>
      </c>
      <c r="S247" s="9">
        <f t="shared" si="42"/>
        <v>2.5081788440567066E-2</v>
      </c>
      <c r="T247" s="10">
        <f t="shared" si="43"/>
        <v>138</v>
      </c>
      <c r="U247" s="10">
        <f t="shared" si="44"/>
        <v>5640</v>
      </c>
      <c r="V247" s="11">
        <v>5639.55</v>
      </c>
      <c r="W247" s="12">
        <f t="shared" si="45"/>
        <v>137.55000000000018</v>
      </c>
      <c r="X247" s="13">
        <f t="shared" si="46"/>
        <v>2.5000000000000001E-2</v>
      </c>
      <c r="Y247" s="14" t="str">
        <f t="shared" si="47"/>
        <v>0.00%-8.40%</v>
      </c>
      <c r="Z247" s="15"/>
      <c r="AA247" s="15"/>
      <c r="AB247" s="15"/>
      <c r="AC247" s="16"/>
      <c r="AD247" s="8">
        <f t="shared" si="48"/>
        <v>0</v>
      </c>
      <c r="AE247" s="17">
        <f t="shared" si="49"/>
        <v>5639.55</v>
      </c>
      <c r="AF247" s="18">
        <f t="shared" si="50"/>
        <v>137.55000000000018</v>
      </c>
      <c r="AG247" s="19">
        <f t="shared" si="51"/>
        <v>2.5000000000000133E-2</v>
      </c>
      <c r="AH247" s="20">
        <v>13.6</v>
      </c>
      <c r="AI247" s="20">
        <v>450</v>
      </c>
      <c r="AJ247" s="20"/>
      <c r="AK247" s="20">
        <v>688</v>
      </c>
      <c r="AL247" s="20">
        <f t="shared" si="52"/>
        <v>82785.88</v>
      </c>
      <c r="AM247" s="7" t="s">
        <v>287</v>
      </c>
      <c r="AN247" s="20"/>
      <c r="AO247" s="21" t="s">
        <v>614</v>
      </c>
      <c r="AP247" s="21"/>
      <c r="AQ247" s="5" t="s">
        <v>615</v>
      </c>
      <c r="AR247" s="5" t="s">
        <v>261</v>
      </c>
      <c r="AS247" s="5" t="s">
        <v>62</v>
      </c>
      <c r="AT247" s="20"/>
      <c r="AU247" s="21"/>
      <c r="AV247" s="21"/>
      <c r="AW247" s="21"/>
    </row>
    <row r="248" spans="1:49" s="55" customFormat="1">
      <c r="A248" s="87" t="s">
        <v>562</v>
      </c>
      <c r="B248" s="5">
        <v>15007475</v>
      </c>
      <c r="C248" s="5" t="s">
        <v>565</v>
      </c>
      <c r="D248" s="5" t="s">
        <v>55</v>
      </c>
      <c r="E248" s="5" t="s">
        <v>67</v>
      </c>
      <c r="F248" s="5" t="s">
        <v>346</v>
      </c>
      <c r="G248" s="5" t="s">
        <v>613</v>
      </c>
      <c r="H248" s="6">
        <v>41153</v>
      </c>
      <c r="I248" s="5" t="s">
        <v>575</v>
      </c>
      <c r="J248" s="5" t="s">
        <v>627</v>
      </c>
      <c r="K248" s="5" t="s">
        <v>568</v>
      </c>
      <c r="L248" s="7">
        <v>6</v>
      </c>
      <c r="M248" s="7" t="s">
        <v>287</v>
      </c>
      <c r="N248" s="8">
        <v>5713</v>
      </c>
      <c r="O248" s="9">
        <v>0.02</v>
      </c>
      <c r="P248" s="10">
        <f t="shared" si="40"/>
        <v>114</v>
      </c>
      <c r="Q248" s="9">
        <v>5.0000000000000001E-3</v>
      </c>
      <c r="R248" s="10">
        <f t="shared" si="41"/>
        <v>29</v>
      </c>
      <c r="S248" s="9">
        <f t="shared" si="42"/>
        <v>2.5030631892175741E-2</v>
      </c>
      <c r="T248" s="10">
        <f t="shared" si="43"/>
        <v>143</v>
      </c>
      <c r="U248" s="10">
        <f t="shared" si="44"/>
        <v>5856</v>
      </c>
      <c r="V248" s="11">
        <v>5998.65</v>
      </c>
      <c r="W248" s="12">
        <f t="shared" si="45"/>
        <v>285.64999999999964</v>
      </c>
      <c r="X248" s="13">
        <f t="shared" si="46"/>
        <v>0.05</v>
      </c>
      <c r="Y248" s="14" t="str">
        <f t="shared" si="47"/>
        <v>0.00%-8.40%</v>
      </c>
      <c r="Z248" s="15"/>
      <c r="AA248" s="15"/>
      <c r="AB248" s="15"/>
      <c r="AC248" s="16"/>
      <c r="AD248" s="8">
        <f t="shared" si="48"/>
        <v>0</v>
      </c>
      <c r="AE248" s="17">
        <f t="shared" si="49"/>
        <v>5998.65</v>
      </c>
      <c r="AF248" s="18">
        <f t="shared" si="50"/>
        <v>285.64999999999964</v>
      </c>
      <c r="AG248" s="19">
        <f t="shared" si="51"/>
        <v>5.0000000000000044E-2</v>
      </c>
      <c r="AH248" s="20">
        <v>13.6</v>
      </c>
      <c r="AI248" s="20">
        <v>450</v>
      </c>
      <c r="AJ248" s="20"/>
      <c r="AK248" s="20">
        <v>688</v>
      </c>
      <c r="AL248" s="20">
        <f t="shared" si="52"/>
        <v>87669.64</v>
      </c>
      <c r="AM248" s="7" t="s">
        <v>287</v>
      </c>
      <c r="AN248" s="20"/>
      <c r="AO248" s="21" t="s">
        <v>630</v>
      </c>
      <c r="AP248" s="21"/>
      <c r="AQ248" s="5" t="s">
        <v>615</v>
      </c>
      <c r="AR248" s="5" t="s">
        <v>261</v>
      </c>
      <c r="AS248" s="5" t="s">
        <v>62</v>
      </c>
      <c r="AT248" s="20"/>
      <c r="AU248" s="21"/>
      <c r="AV248" s="21"/>
      <c r="AW248" s="21"/>
    </row>
    <row r="249" spans="1:49" s="55" customFormat="1">
      <c r="A249" s="87" t="s">
        <v>562</v>
      </c>
      <c r="B249" s="5">
        <v>15009529</v>
      </c>
      <c r="C249" s="5" t="s">
        <v>565</v>
      </c>
      <c r="D249" s="5" t="s">
        <v>55</v>
      </c>
      <c r="E249" s="5" t="s">
        <v>67</v>
      </c>
      <c r="F249" s="5" t="s">
        <v>346</v>
      </c>
      <c r="G249" s="5" t="s">
        <v>613</v>
      </c>
      <c r="H249" s="6">
        <v>41487</v>
      </c>
      <c r="I249" s="5" t="s">
        <v>575</v>
      </c>
      <c r="J249" s="5" t="s">
        <v>627</v>
      </c>
      <c r="K249" s="5" t="s">
        <v>568</v>
      </c>
      <c r="L249" s="7">
        <v>6</v>
      </c>
      <c r="M249" s="7" t="s">
        <v>287</v>
      </c>
      <c r="N249" s="8">
        <v>4519</v>
      </c>
      <c r="O249" s="9">
        <v>0.02</v>
      </c>
      <c r="P249" s="10">
        <f t="shared" si="40"/>
        <v>90</v>
      </c>
      <c r="Q249" s="9">
        <v>5.0000000000000001E-3</v>
      </c>
      <c r="R249" s="10">
        <f t="shared" si="41"/>
        <v>23</v>
      </c>
      <c r="S249" s="9">
        <f t="shared" si="42"/>
        <v>2.5005532197388804E-2</v>
      </c>
      <c r="T249" s="10">
        <f t="shared" si="43"/>
        <v>113</v>
      </c>
      <c r="U249" s="10">
        <f t="shared" si="44"/>
        <v>4632</v>
      </c>
      <c r="V249" s="11">
        <v>4541.5950000000003</v>
      </c>
      <c r="W249" s="12">
        <f t="shared" si="45"/>
        <v>22.595000000000255</v>
      </c>
      <c r="X249" s="13">
        <f t="shared" si="46"/>
        <v>5.0000000000000001E-3</v>
      </c>
      <c r="Y249" s="14" t="str">
        <f t="shared" si="47"/>
        <v>0.00%-8.40%</v>
      </c>
      <c r="Z249" s="15"/>
      <c r="AA249" s="15"/>
      <c r="AB249" s="15"/>
      <c r="AC249" s="16"/>
      <c r="AD249" s="8">
        <f t="shared" si="48"/>
        <v>0</v>
      </c>
      <c r="AE249" s="17">
        <f t="shared" si="49"/>
        <v>4541.5950000000003</v>
      </c>
      <c r="AF249" s="18">
        <f t="shared" si="50"/>
        <v>22.595000000000255</v>
      </c>
      <c r="AG249" s="19">
        <f t="shared" si="51"/>
        <v>5.0000000000001155E-3</v>
      </c>
      <c r="AH249" s="20">
        <v>13.6</v>
      </c>
      <c r="AI249" s="20">
        <v>450</v>
      </c>
      <c r="AJ249" s="20"/>
      <c r="AK249" s="20">
        <v>688</v>
      </c>
      <c r="AL249" s="20">
        <f t="shared" si="52"/>
        <v>67853.69200000001</v>
      </c>
      <c r="AM249" s="7" t="s">
        <v>287</v>
      </c>
      <c r="AN249" s="20"/>
      <c r="AO249" s="21" t="s">
        <v>614</v>
      </c>
      <c r="AP249" s="21"/>
      <c r="AQ249" s="5" t="s">
        <v>615</v>
      </c>
      <c r="AR249" s="5" t="s">
        <v>261</v>
      </c>
      <c r="AS249" s="5" t="s">
        <v>62</v>
      </c>
      <c r="AT249" s="20"/>
      <c r="AU249" s="21"/>
      <c r="AV249" s="21"/>
      <c r="AW249" s="21"/>
    </row>
    <row r="250" spans="1:49" s="55" customFormat="1">
      <c r="A250" s="87" t="s">
        <v>562</v>
      </c>
      <c r="B250" s="5">
        <v>15014743</v>
      </c>
      <c r="C250" s="5" t="s">
        <v>565</v>
      </c>
      <c r="D250" s="5" t="s">
        <v>55</v>
      </c>
      <c r="E250" s="5" t="s">
        <v>67</v>
      </c>
      <c r="F250" s="5" t="s">
        <v>346</v>
      </c>
      <c r="G250" s="5" t="s">
        <v>613</v>
      </c>
      <c r="H250" s="6">
        <v>42339</v>
      </c>
      <c r="I250" s="5" t="s">
        <v>575</v>
      </c>
      <c r="J250" s="5" t="s">
        <v>627</v>
      </c>
      <c r="K250" s="5" t="s">
        <v>568</v>
      </c>
      <c r="L250" s="7">
        <v>6</v>
      </c>
      <c r="M250" s="7" t="s">
        <v>287</v>
      </c>
      <c r="N250" s="8">
        <v>5180</v>
      </c>
      <c r="O250" s="9">
        <v>0.02</v>
      </c>
      <c r="P250" s="10">
        <f t="shared" si="40"/>
        <v>104</v>
      </c>
      <c r="Q250" s="9">
        <v>5.0000000000000001E-3</v>
      </c>
      <c r="R250" s="10">
        <f t="shared" si="41"/>
        <v>26</v>
      </c>
      <c r="S250" s="9">
        <f t="shared" si="42"/>
        <v>2.5096525096525095E-2</v>
      </c>
      <c r="T250" s="10">
        <f t="shared" si="43"/>
        <v>130</v>
      </c>
      <c r="U250" s="10">
        <f t="shared" si="44"/>
        <v>5310</v>
      </c>
      <c r="V250" s="11">
        <v>5180</v>
      </c>
      <c r="W250" s="12">
        <f t="shared" si="45"/>
        <v>0</v>
      </c>
      <c r="X250" s="13">
        <f t="shared" si="46"/>
        <v>0</v>
      </c>
      <c r="Y250" s="14" t="str">
        <f t="shared" si="47"/>
        <v>0.00%-8.40%</v>
      </c>
      <c r="Z250" s="15"/>
      <c r="AA250" s="15"/>
      <c r="AB250" s="15"/>
      <c r="AC250" s="16"/>
      <c r="AD250" s="8">
        <f t="shared" si="48"/>
        <v>0</v>
      </c>
      <c r="AE250" s="17">
        <f t="shared" si="49"/>
        <v>5180</v>
      </c>
      <c r="AF250" s="18">
        <f t="shared" si="50"/>
        <v>0</v>
      </c>
      <c r="AG250" s="19">
        <f t="shared" si="51"/>
        <v>0</v>
      </c>
      <c r="AH250" s="20">
        <v>13.6</v>
      </c>
      <c r="AI250" s="20">
        <v>500</v>
      </c>
      <c r="AJ250" s="20"/>
      <c r="AK250" s="20">
        <v>688</v>
      </c>
      <c r="AL250" s="20">
        <f t="shared" si="52"/>
        <v>77136</v>
      </c>
      <c r="AM250" s="7" t="s">
        <v>287</v>
      </c>
      <c r="AN250" s="20" t="s">
        <v>588</v>
      </c>
      <c r="AO250" s="21" t="s">
        <v>626</v>
      </c>
      <c r="AP250" s="21" t="s">
        <v>638</v>
      </c>
      <c r="AQ250" s="5" t="s">
        <v>615</v>
      </c>
      <c r="AR250" s="5" t="s">
        <v>261</v>
      </c>
      <c r="AS250" s="5" t="s">
        <v>62</v>
      </c>
      <c r="AT250" s="20"/>
      <c r="AU250" s="21"/>
      <c r="AV250" s="21"/>
      <c r="AW250" s="21"/>
    </row>
    <row r="251" spans="1:49" s="55" customFormat="1">
      <c r="A251" s="87" t="s">
        <v>562</v>
      </c>
      <c r="B251" s="5">
        <v>15021765</v>
      </c>
      <c r="C251" s="5" t="s">
        <v>565</v>
      </c>
      <c r="D251" s="5" t="s">
        <v>55</v>
      </c>
      <c r="E251" s="5" t="s">
        <v>67</v>
      </c>
      <c r="F251" s="5" t="s">
        <v>346</v>
      </c>
      <c r="G251" s="5" t="s">
        <v>613</v>
      </c>
      <c r="H251" s="6">
        <v>44652</v>
      </c>
      <c r="I251" s="5" t="s">
        <v>575</v>
      </c>
      <c r="J251" s="5" t="s">
        <v>627</v>
      </c>
      <c r="K251" s="5" t="s">
        <v>568</v>
      </c>
      <c r="L251" s="7">
        <v>6</v>
      </c>
      <c r="M251" s="7" t="s">
        <v>287</v>
      </c>
      <c r="N251" s="8">
        <v>4629</v>
      </c>
      <c r="O251" s="9">
        <v>0.02</v>
      </c>
      <c r="P251" s="10">
        <f t="shared" si="40"/>
        <v>93</v>
      </c>
      <c r="Q251" s="9">
        <v>5.0000000000000001E-3</v>
      </c>
      <c r="R251" s="10">
        <f t="shared" si="41"/>
        <v>23</v>
      </c>
      <c r="S251" s="9">
        <f t="shared" si="42"/>
        <v>2.5059408079498812E-2</v>
      </c>
      <c r="T251" s="10">
        <f t="shared" si="43"/>
        <v>116</v>
      </c>
      <c r="U251" s="10">
        <f t="shared" si="44"/>
        <v>4745</v>
      </c>
      <c r="V251" s="11">
        <v>4744.7250000000004</v>
      </c>
      <c r="W251" s="12">
        <f t="shared" si="45"/>
        <v>115.72500000000036</v>
      </c>
      <c r="X251" s="13">
        <f t="shared" si="46"/>
        <v>2.5000000000000001E-2</v>
      </c>
      <c r="Y251" s="14" t="str">
        <f t="shared" si="47"/>
        <v>0.00%-8.40%</v>
      </c>
      <c r="Z251" s="15"/>
      <c r="AA251" s="15"/>
      <c r="AB251" s="15"/>
      <c r="AC251" s="16"/>
      <c r="AD251" s="8">
        <f t="shared" si="48"/>
        <v>0</v>
      </c>
      <c r="AE251" s="17">
        <f t="shared" si="49"/>
        <v>4744.7250000000004</v>
      </c>
      <c r="AF251" s="18">
        <f t="shared" si="50"/>
        <v>115.72500000000036</v>
      </c>
      <c r="AG251" s="19">
        <f t="shared" si="51"/>
        <v>2.5000000000000133E-2</v>
      </c>
      <c r="AH251" s="20">
        <v>13.6</v>
      </c>
      <c r="AI251" s="20">
        <v>450</v>
      </c>
      <c r="AJ251" s="20"/>
      <c r="AK251" s="20">
        <v>688</v>
      </c>
      <c r="AL251" s="20">
        <f t="shared" si="52"/>
        <v>70616.260000000009</v>
      </c>
      <c r="AM251" s="7" t="s">
        <v>287</v>
      </c>
      <c r="AN251" s="20"/>
      <c r="AO251" s="21" t="s">
        <v>614</v>
      </c>
      <c r="AP251" s="21"/>
      <c r="AQ251" s="5" t="s">
        <v>615</v>
      </c>
      <c r="AR251" s="5" t="s">
        <v>261</v>
      </c>
      <c r="AS251" s="5" t="s">
        <v>62</v>
      </c>
      <c r="AT251" s="20"/>
      <c r="AU251" s="21"/>
      <c r="AV251" s="21"/>
      <c r="AW251" s="21"/>
    </row>
    <row r="252" spans="1:49" s="55" customFormat="1">
      <c r="A252" s="87" t="s">
        <v>562</v>
      </c>
      <c r="B252" s="5">
        <v>15016288</v>
      </c>
      <c r="C252" s="5" t="s">
        <v>565</v>
      </c>
      <c r="D252" s="5" t="s">
        <v>55</v>
      </c>
      <c r="E252" s="5" t="s">
        <v>67</v>
      </c>
      <c r="F252" s="5" t="s">
        <v>346</v>
      </c>
      <c r="G252" s="5" t="s">
        <v>613</v>
      </c>
      <c r="H252" s="6">
        <v>42948</v>
      </c>
      <c r="I252" s="5" t="s">
        <v>575</v>
      </c>
      <c r="J252" s="5" t="s">
        <v>627</v>
      </c>
      <c r="K252" s="5" t="s">
        <v>568</v>
      </c>
      <c r="L252" s="7">
        <v>6</v>
      </c>
      <c r="M252" s="7" t="s">
        <v>287</v>
      </c>
      <c r="N252" s="8">
        <v>5377</v>
      </c>
      <c r="O252" s="9">
        <v>0.02</v>
      </c>
      <c r="P252" s="10">
        <f t="shared" si="40"/>
        <v>108</v>
      </c>
      <c r="Q252" s="9">
        <v>5.0000000000000001E-3</v>
      </c>
      <c r="R252" s="10">
        <f t="shared" si="41"/>
        <v>27</v>
      </c>
      <c r="S252" s="9">
        <f t="shared" si="42"/>
        <v>2.510693695369165E-2</v>
      </c>
      <c r="T252" s="10">
        <f t="shared" si="43"/>
        <v>135</v>
      </c>
      <c r="U252" s="10">
        <f t="shared" si="44"/>
        <v>5512</v>
      </c>
      <c r="V252" s="11">
        <v>5645.85</v>
      </c>
      <c r="W252" s="12">
        <f t="shared" si="45"/>
        <v>268.85000000000036</v>
      </c>
      <c r="X252" s="13">
        <f t="shared" si="46"/>
        <v>0.05</v>
      </c>
      <c r="Y252" s="14" t="str">
        <f t="shared" si="47"/>
        <v>0.00%-8.40%</v>
      </c>
      <c r="Z252" s="15"/>
      <c r="AA252" s="15"/>
      <c r="AB252" s="15"/>
      <c r="AC252" s="16"/>
      <c r="AD252" s="8">
        <f t="shared" si="48"/>
        <v>0</v>
      </c>
      <c r="AE252" s="17">
        <f t="shared" si="49"/>
        <v>5645.85</v>
      </c>
      <c r="AF252" s="18">
        <f t="shared" si="50"/>
        <v>268.85000000000036</v>
      </c>
      <c r="AG252" s="19">
        <f t="shared" si="51"/>
        <v>5.0000000000000044E-2</v>
      </c>
      <c r="AH252" s="20">
        <v>13.6</v>
      </c>
      <c r="AI252" s="20">
        <v>450</v>
      </c>
      <c r="AJ252" s="20"/>
      <c r="AK252" s="20">
        <v>688</v>
      </c>
      <c r="AL252" s="20">
        <f t="shared" si="52"/>
        <v>82871.56</v>
      </c>
      <c r="AM252" s="7" t="s">
        <v>287</v>
      </c>
      <c r="AN252" s="20"/>
      <c r="AO252" s="21" t="s">
        <v>630</v>
      </c>
      <c r="AP252" s="21"/>
      <c r="AQ252" s="5" t="s">
        <v>615</v>
      </c>
      <c r="AR252" s="5" t="s">
        <v>261</v>
      </c>
      <c r="AS252" s="5" t="s">
        <v>62</v>
      </c>
      <c r="AT252" s="20"/>
      <c r="AU252" s="21"/>
      <c r="AV252" s="21"/>
      <c r="AW252" s="21"/>
    </row>
    <row r="253" spans="1:49" s="55" customFormat="1">
      <c r="A253" s="87" t="s">
        <v>562</v>
      </c>
      <c r="B253" s="5">
        <v>15013909</v>
      </c>
      <c r="C253" s="5" t="s">
        <v>565</v>
      </c>
      <c r="D253" s="5" t="s">
        <v>55</v>
      </c>
      <c r="E253" s="5" t="s">
        <v>67</v>
      </c>
      <c r="F253" s="5" t="s">
        <v>346</v>
      </c>
      <c r="G253" s="5" t="s">
        <v>613</v>
      </c>
      <c r="H253" s="6">
        <v>42095</v>
      </c>
      <c r="I253" s="5" t="s">
        <v>575</v>
      </c>
      <c r="J253" s="5" t="s">
        <v>627</v>
      </c>
      <c r="K253" s="5" t="s">
        <v>568</v>
      </c>
      <c r="L253" s="7">
        <v>6</v>
      </c>
      <c r="M253" s="7" t="s">
        <v>287</v>
      </c>
      <c r="N253" s="8">
        <v>5134</v>
      </c>
      <c r="O253" s="9">
        <v>0.02</v>
      </c>
      <c r="P253" s="10">
        <f t="shared" si="40"/>
        <v>103</v>
      </c>
      <c r="Q253" s="9">
        <v>5.0000000000000001E-3</v>
      </c>
      <c r="R253" s="10">
        <f t="shared" si="41"/>
        <v>26</v>
      </c>
      <c r="S253" s="9">
        <f t="shared" si="42"/>
        <v>2.5126606934164394E-2</v>
      </c>
      <c r="T253" s="10">
        <f t="shared" si="43"/>
        <v>129</v>
      </c>
      <c r="U253" s="10">
        <f t="shared" si="44"/>
        <v>5263</v>
      </c>
      <c r="V253" s="11">
        <v>5262.35</v>
      </c>
      <c r="W253" s="12">
        <f t="shared" si="45"/>
        <v>128.35000000000036</v>
      </c>
      <c r="X253" s="13">
        <f t="shared" si="46"/>
        <v>2.5000000000000001E-2</v>
      </c>
      <c r="Y253" s="14" t="str">
        <f t="shared" si="47"/>
        <v>0.00%-8.40%</v>
      </c>
      <c r="Z253" s="15"/>
      <c r="AA253" s="15"/>
      <c r="AB253" s="15"/>
      <c r="AC253" s="16"/>
      <c r="AD253" s="8">
        <f t="shared" si="48"/>
        <v>0</v>
      </c>
      <c r="AE253" s="17">
        <f t="shared" si="49"/>
        <v>5262.35</v>
      </c>
      <c r="AF253" s="18">
        <f t="shared" si="50"/>
        <v>128.35000000000036</v>
      </c>
      <c r="AG253" s="19">
        <f t="shared" si="51"/>
        <v>2.5000000000000133E-2</v>
      </c>
      <c r="AH253" s="20">
        <v>13.6</v>
      </c>
      <c r="AI253" s="20">
        <v>450</v>
      </c>
      <c r="AJ253" s="20"/>
      <c r="AK253" s="20">
        <v>688</v>
      </c>
      <c r="AL253" s="20">
        <f t="shared" si="52"/>
        <v>77655.960000000006</v>
      </c>
      <c r="AM253" s="7" t="s">
        <v>287</v>
      </c>
      <c r="AN253" s="20"/>
      <c r="AO253" s="21" t="s">
        <v>614</v>
      </c>
      <c r="AP253" s="21"/>
      <c r="AQ253" s="5" t="s">
        <v>615</v>
      </c>
      <c r="AR253" s="5" t="s">
        <v>261</v>
      </c>
      <c r="AS253" s="5" t="s">
        <v>62</v>
      </c>
      <c r="AT253" s="20"/>
      <c r="AU253" s="21"/>
      <c r="AV253" s="21"/>
      <c r="AW253" s="21"/>
    </row>
    <row r="254" spans="1:49" s="55" customFormat="1">
      <c r="A254" s="87" t="s">
        <v>562</v>
      </c>
      <c r="B254" s="5">
        <v>15004707</v>
      </c>
      <c r="C254" s="5" t="s">
        <v>565</v>
      </c>
      <c r="D254" s="5" t="s">
        <v>55</v>
      </c>
      <c r="E254" s="5" t="s">
        <v>67</v>
      </c>
      <c r="F254" s="5" t="s">
        <v>346</v>
      </c>
      <c r="G254" s="5" t="s">
        <v>613</v>
      </c>
      <c r="H254" s="6">
        <v>40575</v>
      </c>
      <c r="I254" s="5" t="s">
        <v>575</v>
      </c>
      <c r="J254" s="5" t="s">
        <v>627</v>
      </c>
      <c r="K254" s="5" t="s">
        <v>568</v>
      </c>
      <c r="L254" s="7">
        <v>6</v>
      </c>
      <c r="M254" s="7" t="s">
        <v>287</v>
      </c>
      <c r="N254" s="8">
        <v>4627</v>
      </c>
      <c r="O254" s="9">
        <v>0.02</v>
      </c>
      <c r="P254" s="10">
        <f t="shared" si="40"/>
        <v>93</v>
      </c>
      <c r="Q254" s="9">
        <v>5.0000000000000001E-3</v>
      </c>
      <c r="R254" s="10">
        <f t="shared" si="41"/>
        <v>23</v>
      </c>
      <c r="S254" s="9">
        <f t="shared" si="42"/>
        <v>2.5070239896261077E-2</v>
      </c>
      <c r="T254" s="10">
        <f t="shared" si="43"/>
        <v>116</v>
      </c>
      <c r="U254" s="10">
        <f t="shared" si="44"/>
        <v>4743</v>
      </c>
      <c r="V254" s="11">
        <v>4627</v>
      </c>
      <c r="W254" s="12">
        <f t="shared" si="45"/>
        <v>0</v>
      </c>
      <c r="X254" s="13">
        <f t="shared" si="46"/>
        <v>0</v>
      </c>
      <c r="Y254" s="14" t="str">
        <f t="shared" si="47"/>
        <v>0.00%-8.40%</v>
      </c>
      <c r="Z254" s="15"/>
      <c r="AA254" s="15"/>
      <c r="AB254" s="15"/>
      <c r="AC254" s="16"/>
      <c r="AD254" s="8">
        <f t="shared" si="48"/>
        <v>0</v>
      </c>
      <c r="AE254" s="17">
        <f t="shared" si="49"/>
        <v>4627</v>
      </c>
      <c r="AF254" s="18">
        <f t="shared" si="50"/>
        <v>0</v>
      </c>
      <c r="AG254" s="19">
        <f t="shared" si="51"/>
        <v>0</v>
      </c>
      <c r="AH254" s="20">
        <v>13.6</v>
      </c>
      <c r="AI254" s="20">
        <v>450</v>
      </c>
      <c r="AJ254" s="20"/>
      <c r="AK254" s="20">
        <v>688</v>
      </c>
      <c r="AL254" s="20">
        <f t="shared" si="52"/>
        <v>69015.199999999997</v>
      </c>
      <c r="AM254" s="7" t="s">
        <v>287</v>
      </c>
      <c r="AN254" s="20" t="s">
        <v>588</v>
      </c>
      <c r="AO254" s="21" t="s">
        <v>626</v>
      </c>
      <c r="AP254" s="21" t="s">
        <v>495</v>
      </c>
      <c r="AQ254" s="5" t="s">
        <v>615</v>
      </c>
      <c r="AR254" s="5" t="s">
        <v>261</v>
      </c>
      <c r="AS254" s="5" t="s">
        <v>62</v>
      </c>
      <c r="AT254" s="20"/>
      <c r="AU254" s="21"/>
      <c r="AV254" s="21"/>
      <c r="AW254" s="21"/>
    </row>
    <row r="255" spans="1:49" s="55" customFormat="1">
      <c r="A255" s="87" t="s">
        <v>562</v>
      </c>
      <c r="B255" s="5">
        <v>15011436</v>
      </c>
      <c r="C255" s="5" t="s">
        <v>565</v>
      </c>
      <c r="D255" s="5" t="s">
        <v>55</v>
      </c>
      <c r="E255" s="5" t="s">
        <v>67</v>
      </c>
      <c r="F255" s="5" t="s">
        <v>346</v>
      </c>
      <c r="G255" s="5" t="s">
        <v>613</v>
      </c>
      <c r="H255" s="6">
        <v>41640</v>
      </c>
      <c r="I255" s="5" t="s">
        <v>575</v>
      </c>
      <c r="J255" s="5" t="s">
        <v>627</v>
      </c>
      <c r="K255" s="5" t="s">
        <v>568</v>
      </c>
      <c r="L255" s="7">
        <v>6</v>
      </c>
      <c r="M255" s="7" t="s">
        <v>287</v>
      </c>
      <c r="N255" s="8">
        <v>4903</v>
      </c>
      <c r="O255" s="9">
        <v>0.02</v>
      </c>
      <c r="P255" s="10">
        <f t="shared" si="40"/>
        <v>98</v>
      </c>
      <c r="Q255" s="9">
        <v>5.0000000000000001E-3</v>
      </c>
      <c r="R255" s="10">
        <f t="shared" si="41"/>
        <v>25</v>
      </c>
      <c r="S255" s="9">
        <f t="shared" si="42"/>
        <v>2.5086681623495821E-2</v>
      </c>
      <c r="T255" s="10">
        <f t="shared" si="43"/>
        <v>123</v>
      </c>
      <c r="U255" s="10">
        <f t="shared" si="44"/>
        <v>5026</v>
      </c>
      <c r="V255" s="11">
        <v>5025.5749999999998</v>
      </c>
      <c r="W255" s="12">
        <f t="shared" si="45"/>
        <v>122.57499999999982</v>
      </c>
      <c r="X255" s="13">
        <f t="shared" si="46"/>
        <v>2.5000000000000001E-2</v>
      </c>
      <c r="Y255" s="14" t="str">
        <f t="shared" si="47"/>
        <v>0.00%-8.40%</v>
      </c>
      <c r="Z255" s="15"/>
      <c r="AA255" s="15"/>
      <c r="AB255" s="15"/>
      <c r="AC255" s="16"/>
      <c r="AD255" s="8">
        <f t="shared" si="48"/>
        <v>0</v>
      </c>
      <c r="AE255" s="17">
        <f t="shared" si="49"/>
        <v>5025.5749999999998</v>
      </c>
      <c r="AF255" s="18">
        <f t="shared" si="50"/>
        <v>122.57499999999982</v>
      </c>
      <c r="AG255" s="19">
        <f t="shared" si="51"/>
        <v>2.4999999999999911E-2</v>
      </c>
      <c r="AH255" s="20">
        <v>13.6</v>
      </c>
      <c r="AI255" s="20">
        <v>450</v>
      </c>
      <c r="AJ255" s="20"/>
      <c r="AK255" s="20">
        <v>688</v>
      </c>
      <c r="AL255" s="20">
        <f t="shared" si="52"/>
        <v>74435.819999999992</v>
      </c>
      <c r="AM255" s="7" t="s">
        <v>287</v>
      </c>
      <c r="AN255" s="20"/>
      <c r="AO255" s="21" t="s">
        <v>614</v>
      </c>
      <c r="AP255" s="21"/>
      <c r="AQ255" s="5" t="s">
        <v>615</v>
      </c>
      <c r="AR255" s="5" t="s">
        <v>261</v>
      </c>
      <c r="AS255" s="5" t="s">
        <v>62</v>
      </c>
      <c r="AT255" s="20"/>
      <c r="AU255" s="21"/>
      <c r="AV255" s="21"/>
      <c r="AW255" s="21"/>
    </row>
    <row r="256" spans="1:49" s="55" customFormat="1">
      <c r="A256" s="87" t="s">
        <v>562</v>
      </c>
      <c r="B256" s="5">
        <v>15018831</v>
      </c>
      <c r="C256" s="5" t="s">
        <v>565</v>
      </c>
      <c r="D256" s="5" t="s">
        <v>55</v>
      </c>
      <c r="E256" s="5" t="s">
        <v>67</v>
      </c>
      <c r="F256" s="5" t="s">
        <v>346</v>
      </c>
      <c r="G256" s="5" t="s">
        <v>613</v>
      </c>
      <c r="H256" s="6">
        <v>43313</v>
      </c>
      <c r="I256" s="5" t="s">
        <v>575</v>
      </c>
      <c r="J256" s="5" t="s">
        <v>631</v>
      </c>
      <c r="K256" s="5" t="s">
        <v>568</v>
      </c>
      <c r="L256" s="7">
        <v>6</v>
      </c>
      <c r="M256" s="7" t="s">
        <v>287</v>
      </c>
      <c r="N256" s="8">
        <v>4707</v>
      </c>
      <c r="O256" s="9">
        <v>0.02</v>
      </c>
      <c r="P256" s="10">
        <f t="shared" si="40"/>
        <v>94</v>
      </c>
      <c r="Q256" s="9">
        <v>5.0000000000000001E-3</v>
      </c>
      <c r="R256" s="10">
        <f t="shared" si="41"/>
        <v>24</v>
      </c>
      <c r="S256" s="9">
        <f t="shared" si="42"/>
        <v>2.5069046101550883E-2</v>
      </c>
      <c r="T256" s="10">
        <f t="shared" si="43"/>
        <v>118</v>
      </c>
      <c r="U256" s="10">
        <f t="shared" si="44"/>
        <v>4825</v>
      </c>
      <c r="V256" s="11">
        <v>4730.5349999999999</v>
      </c>
      <c r="W256" s="12">
        <f t="shared" si="45"/>
        <v>23.534999999999854</v>
      </c>
      <c r="X256" s="13">
        <f t="shared" si="46"/>
        <v>5.0000000000000001E-3</v>
      </c>
      <c r="Y256" s="14" t="str">
        <f t="shared" si="47"/>
        <v>0.00%-8.40%</v>
      </c>
      <c r="Z256" s="15"/>
      <c r="AA256" s="15"/>
      <c r="AB256" s="15"/>
      <c r="AC256" s="16"/>
      <c r="AD256" s="8">
        <f t="shared" si="48"/>
        <v>0</v>
      </c>
      <c r="AE256" s="17">
        <f t="shared" si="49"/>
        <v>4730.5349999999999</v>
      </c>
      <c r="AF256" s="18">
        <f t="shared" si="50"/>
        <v>23.534999999999854</v>
      </c>
      <c r="AG256" s="19">
        <f t="shared" si="51"/>
        <v>4.9999999999998934E-3</v>
      </c>
      <c r="AH256" s="20">
        <v>13.6</v>
      </c>
      <c r="AI256" s="20">
        <v>450</v>
      </c>
      <c r="AJ256" s="20"/>
      <c r="AK256" s="20">
        <v>688</v>
      </c>
      <c r="AL256" s="20">
        <f t="shared" si="52"/>
        <v>70423.275999999998</v>
      </c>
      <c r="AM256" s="7" t="s">
        <v>287</v>
      </c>
      <c r="AN256" s="20"/>
      <c r="AO256" s="21" t="s">
        <v>614</v>
      </c>
      <c r="AP256" s="21"/>
      <c r="AQ256" s="5" t="s">
        <v>615</v>
      </c>
      <c r="AR256" s="5" t="s">
        <v>261</v>
      </c>
      <c r="AS256" s="5" t="s">
        <v>62</v>
      </c>
      <c r="AT256" s="20"/>
      <c r="AU256" s="21"/>
      <c r="AV256" s="21"/>
      <c r="AW256" s="21"/>
    </row>
    <row r="257" spans="1:49" s="55" customFormat="1">
      <c r="A257" s="87" t="s">
        <v>562</v>
      </c>
      <c r="B257" s="5">
        <v>15020480</v>
      </c>
      <c r="C257" s="5" t="s">
        <v>565</v>
      </c>
      <c r="D257" s="5" t="s">
        <v>55</v>
      </c>
      <c r="E257" s="5" t="s">
        <v>67</v>
      </c>
      <c r="F257" s="5" t="s">
        <v>346</v>
      </c>
      <c r="G257" s="5" t="s">
        <v>613</v>
      </c>
      <c r="H257" s="6">
        <v>44256</v>
      </c>
      <c r="I257" s="5" t="s">
        <v>575</v>
      </c>
      <c r="J257" s="5" t="s">
        <v>627</v>
      </c>
      <c r="K257" s="5" t="s">
        <v>568</v>
      </c>
      <c r="L257" s="7">
        <v>6</v>
      </c>
      <c r="M257" s="7" t="s">
        <v>287</v>
      </c>
      <c r="N257" s="8">
        <v>4899</v>
      </c>
      <c r="O257" s="9">
        <v>0.02</v>
      </c>
      <c r="P257" s="10">
        <f t="shared" si="40"/>
        <v>98</v>
      </c>
      <c r="Q257" s="9">
        <v>5.0000000000000001E-3</v>
      </c>
      <c r="R257" s="10">
        <f t="shared" si="41"/>
        <v>24</v>
      </c>
      <c r="S257" s="9">
        <f t="shared" si="42"/>
        <v>2.4903041437027963E-2</v>
      </c>
      <c r="T257" s="10">
        <f t="shared" si="43"/>
        <v>122</v>
      </c>
      <c r="U257" s="10">
        <f t="shared" si="44"/>
        <v>5021</v>
      </c>
      <c r="V257" s="11">
        <v>5021.4750000000004</v>
      </c>
      <c r="W257" s="12">
        <f t="shared" si="45"/>
        <v>122.47500000000036</v>
      </c>
      <c r="X257" s="13">
        <f t="shared" si="46"/>
        <v>2.5000000000000001E-2</v>
      </c>
      <c r="Y257" s="14" t="str">
        <f t="shared" si="47"/>
        <v>0.00%-8.40%</v>
      </c>
      <c r="Z257" s="15"/>
      <c r="AA257" s="15"/>
      <c r="AB257" s="15"/>
      <c r="AC257" s="16"/>
      <c r="AD257" s="8">
        <f t="shared" si="48"/>
        <v>0</v>
      </c>
      <c r="AE257" s="17">
        <f t="shared" si="49"/>
        <v>5021.4750000000004</v>
      </c>
      <c r="AF257" s="18">
        <f t="shared" si="50"/>
        <v>122.47500000000036</v>
      </c>
      <c r="AG257" s="19">
        <f t="shared" si="51"/>
        <v>2.5000000000000133E-2</v>
      </c>
      <c r="AH257" s="20">
        <v>13.6</v>
      </c>
      <c r="AI257" s="20">
        <v>450</v>
      </c>
      <c r="AJ257" s="20"/>
      <c r="AK257" s="20">
        <v>688</v>
      </c>
      <c r="AL257" s="20">
        <f t="shared" si="52"/>
        <v>74380.06</v>
      </c>
      <c r="AM257" s="7" t="s">
        <v>287</v>
      </c>
      <c r="AN257" s="20"/>
      <c r="AO257" s="21" t="s">
        <v>614</v>
      </c>
      <c r="AP257" s="21"/>
      <c r="AQ257" s="5" t="s">
        <v>615</v>
      </c>
      <c r="AR257" s="5" t="s">
        <v>261</v>
      </c>
      <c r="AS257" s="5" t="s">
        <v>62</v>
      </c>
      <c r="AT257" s="20"/>
      <c r="AU257" s="21"/>
      <c r="AV257" s="21"/>
      <c r="AW257" s="21"/>
    </row>
    <row r="258" spans="1:49" s="55" customFormat="1">
      <c r="A258" s="87" t="s">
        <v>562</v>
      </c>
      <c r="B258" s="5">
        <v>15018310</v>
      </c>
      <c r="C258" s="5" t="s">
        <v>565</v>
      </c>
      <c r="D258" s="5" t="s">
        <v>55</v>
      </c>
      <c r="E258" s="5" t="s">
        <v>67</v>
      </c>
      <c r="F258" s="5" t="s">
        <v>346</v>
      </c>
      <c r="G258" s="5" t="s">
        <v>613</v>
      </c>
      <c r="H258" s="6">
        <v>43191</v>
      </c>
      <c r="I258" s="5" t="s">
        <v>575</v>
      </c>
      <c r="J258" s="5" t="s">
        <v>627</v>
      </c>
      <c r="K258" s="5" t="s">
        <v>568</v>
      </c>
      <c r="L258" s="7">
        <v>6</v>
      </c>
      <c r="M258" s="7" t="s">
        <v>287</v>
      </c>
      <c r="N258" s="8">
        <v>5143</v>
      </c>
      <c r="O258" s="9">
        <v>0.02</v>
      </c>
      <c r="P258" s="10">
        <f t="shared" si="40"/>
        <v>103</v>
      </c>
      <c r="Q258" s="9">
        <v>5.0000000000000001E-3</v>
      </c>
      <c r="R258" s="10">
        <f t="shared" si="41"/>
        <v>26</v>
      </c>
      <c r="S258" s="9">
        <f t="shared" si="42"/>
        <v>2.5082636593427961E-2</v>
      </c>
      <c r="T258" s="10">
        <f t="shared" si="43"/>
        <v>129</v>
      </c>
      <c r="U258" s="10">
        <f t="shared" si="44"/>
        <v>5272</v>
      </c>
      <c r="V258" s="11">
        <v>5271.5749999999998</v>
      </c>
      <c r="W258" s="12">
        <f t="shared" si="45"/>
        <v>128.57499999999982</v>
      </c>
      <c r="X258" s="13">
        <f t="shared" si="46"/>
        <v>2.5000000000000001E-2</v>
      </c>
      <c r="Y258" s="14" t="str">
        <f t="shared" si="47"/>
        <v>0.00%-8.40%</v>
      </c>
      <c r="Z258" s="15"/>
      <c r="AA258" s="15"/>
      <c r="AB258" s="15"/>
      <c r="AC258" s="16"/>
      <c r="AD258" s="8">
        <f t="shared" si="48"/>
        <v>0</v>
      </c>
      <c r="AE258" s="17">
        <f t="shared" si="49"/>
        <v>5271.5749999999998</v>
      </c>
      <c r="AF258" s="18">
        <f t="shared" si="50"/>
        <v>128.57499999999982</v>
      </c>
      <c r="AG258" s="19">
        <f t="shared" si="51"/>
        <v>2.4999999999999911E-2</v>
      </c>
      <c r="AH258" s="20">
        <v>13.6</v>
      </c>
      <c r="AI258" s="20">
        <v>450</v>
      </c>
      <c r="AJ258" s="20"/>
      <c r="AK258" s="20">
        <v>688</v>
      </c>
      <c r="AL258" s="20">
        <f t="shared" si="52"/>
        <v>77781.42</v>
      </c>
      <c r="AM258" s="7" t="s">
        <v>287</v>
      </c>
      <c r="AN258" s="20"/>
      <c r="AO258" s="21" t="s">
        <v>614</v>
      </c>
      <c r="AP258" s="21"/>
      <c r="AQ258" s="5" t="s">
        <v>615</v>
      </c>
      <c r="AR258" s="5" t="s">
        <v>261</v>
      </c>
      <c r="AS258" s="5" t="s">
        <v>62</v>
      </c>
      <c r="AT258" s="20"/>
      <c r="AU258" s="21"/>
      <c r="AV258" s="21"/>
      <c r="AW258" s="21"/>
    </row>
    <row r="259" spans="1:49" s="55" customFormat="1">
      <c r="A259" s="87" t="s">
        <v>562</v>
      </c>
      <c r="B259" s="5">
        <v>15015381</v>
      </c>
      <c r="C259" s="5" t="s">
        <v>565</v>
      </c>
      <c r="D259" s="5" t="s">
        <v>55</v>
      </c>
      <c r="E259" s="5" t="s">
        <v>67</v>
      </c>
      <c r="F259" s="5" t="s">
        <v>346</v>
      </c>
      <c r="G259" s="5" t="s">
        <v>613</v>
      </c>
      <c r="H259" s="6">
        <v>42614</v>
      </c>
      <c r="I259" s="5" t="s">
        <v>575</v>
      </c>
      <c r="J259" s="5" t="s">
        <v>627</v>
      </c>
      <c r="K259" s="5" t="s">
        <v>568</v>
      </c>
      <c r="L259" s="7">
        <v>6</v>
      </c>
      <c r="M259" s="7" t="s">
        <v>287</v>
      </c>
      <c r="N259" s="8">
        <v>4602</v>
      </c>
      <c r="O259" s="9">
        <v>0.02</v>
      </c>
      <c r="P259" s="10">
        <f t="shared" si="40"/>
        <v>92</v>
      </c>
      <c r="Q259" s="9">
        <v>5.0000000000000001E-3</v>
      </c>
      <c r="R259" s="10">
        <f t="shared" si="41"/>
        <v>23</v>
      </c>
      <c r="S259" s="9">
        <f t="shared" si="42"/>
        <v>2.4989135158626684E-2</v>
      </c>
      <c r="T259" s="10">
        <f t="shared" si="43"/>
        <v>115</v>
      </c>
      <c r="U259" s="10">
        <f t="shared" si="44"/>
        <v>4717</v>
      </c>
      <c r="V259" s="11">
        <v>4602</v>
      </c>
      <c r="W259" s="12">
        <f t="shared" si="45"/>
        <v>0</v>
      </c>
      <c r="X259" s="13">
        <f t="shared" si="46"/>
        <v>0</v>
      </c>
      <c r="Y259" s="14" t="str">
        <f t="shared" si="47"/>
        <v>0.00%-8.40%</v>
      </c>
      <c r="Z259" s="15"/>
      <c r="AA259" s="15"/>
      <c r="AB259" s="15"/>
      <c r="AC259" s="16"/>
      <c r="AD259" s="8">
        <f t="shared" si="48"/>
        <v>0</v>
      </c>
      <c r="AE259" s="17">
        <f t="shared" si="49"/>
        <v>4602</v>
      </c>
      <c r="AF259" s="18">
        <f t="shared" si="50"/>
        <v>0</v>
      </c>
      <c r="AG259" s="19">
        <f t="shared" si="51"/>
        <v>0</v>
      </c>
      <c r="AH259" s="20">
        <v>13.6</v>
      </c>
      <c r="AI259" s="20">
        <v>450</v>
      </c>
      <c r="AJ259" s="20"/>
      <c r="AK259" s="20">
        <v>688</v>
      </c>
      <c r="AL259" s="20">
        <f t="shared" si="52"/>
        <v>68675.199999999997</v>
      </c>
      <c r="AM259" s="7" t="s">
        <v>287</v>
      </c>
      <c r="AN259" s="20"/>
      <c r="AO259" s="21" t="s">
        <v>622</v>
      </c>
      <c r="AP259" s="21" t="s">
        <v>624</v>
      </c>
      <c r="AQ259" s="5" t="s">
        <v>615</v>
      </c>
      <c r="AR259" s="5" t="s">
        <v>261</v>
      </c>
      <c r="AS259" s="5" t="s">
        <v>62</v>
      </c>
      <c r="AT259" s="20"/>
      <c r="AU259" s="21"/>
      <c r="AV259" s="21"/>
      <c r="AW259" s="21"/>
    </row>
    <row r="260" spans="1:49" s="55" customFormat="1">
      <c r="A260" s="87" t="s">
        <v>562</v>
      </c>
      <c r="B260" s="5">
        <v>15008592</v>
      </c>
      <c r="C260" s="5" t="s">
        <v>565</v>
      </c>
      <c r="D260" s="5" t="s">
        <v>55</v>
      </c>
      <c r="E260" s="5" t="s">
        <v>67</v>
      </c>
      <c r="F260" s="5" t="s">
        <v>346</v>
      </c>
      <c r="G260" s="5" t="s">
        <v>613</v>
      </c>
      <c r="H260" s="6">
        <v>41365</v>
      </c>
      <c r="I260" s="5" t="s">
        <v>575</v>
      </c>
      <c r="J260" s="5" t="s">
        <v>627</v>
      </c>
      <c r="K260" s="5" t="s">
        <v>568</v>
      </c>
      <c r="L260" s="7">
        <v>6</v>
      </c>
      <c r="M260" s="7" t="s">
        <v>287</v>
      </c>
      <c r="N260" s="8">
        <v>5156</v>
      </c>
      <c r="O260" s="9">
        <v>0.02</v>
      </c>
      <c r="P260" s="10">
        <f t="shared" si="40"/>
        <v>103</v>
      </c>
      <c r="Q260" s="9">
        <v>5.0000000000000001E-3</v>
      </c>
      <c r="R260" s="10">
        <f t="shared" si="41"/>
        <v>26</v>
      </c>
      <c r="S260" s="9">
        <f t="shared" si="42"/>
        <v>2.5019394879751744E-2</v>
      </c>
      <c r="T260" s="10">
        <f t="shared" si="43"/>
        <v>129</v>
      </c>
      <c r="U260" s="10">
        <f t="shared" si="44"/>
        <v>5285</v>
      </c>
      <c r="V260" s="11">
        <v>5284.9</v>
      </c>
      <c r="W260" s="12">
        <f t="shared" si="45"/>
        <v>128.89999999999964</v>
      </c>
      <c r="X260" s="13">
        <f t="shared" si="46"/>
        <v>2.5000000000000001E-2</v>
      </c>
      <c r="Y260" s="14" t="str">
        <f t="shared" si="47"/>
        <v>0.00%-8.40%</v>
      </c>
      <c r="Z260" s="15"/>
      <c r="AA260" s="15"/>
      <c r="AB260" s="15"/>
      <c r="AC260" s="16"/>
      <c r="AD260" s="8">
        <f t="shared" si="48"/>
        <v>0</v>
      </c>
      <c r="AE260" s="17">
        <f t="shared" si="49"/>
        <v>5284.9</v>
      </c>
      <c r="AF260" s="18">
        <f t="shared" si="50"/>
        <v>128.89999999999964</v>
      </c>
      <c r="AG260" s="19">
        <f t="shared" si="51"/>
        <v>2.4999999999999911E-2</v>
      </c>
      <c r="AH260" s="20">
        <v>13.6</v>
      </c>
      <c r="AI260" s="20">
        <v>450</v>
      </c>
      <c r="AJ260" s="20"/>
      <c r="AK260" s="20">
        <v>688</v>
      </c>
      <c r="AL260" s="20">
        <f t="shared" si="52"/>
        <v>77962.64</v>
      </c>
      <c r="AM260" s="7" t="s">
        <v>287</v>
      </c>
      <c r="AN260" s="20"/>
      <c r="AO260" s="21" t="s">
        <v>614</v>
      </c>
      <c r="AP260" s="21"/>
      <c r="AQ260" s="5" t="s">
        <v>615</v>
      </c>
      <c r="AR260" s="5" t="s">
        <v>261</v>
      </c>
      <c r="AS260" s="5" t="s">
        <v>62</v>
      </c>
      <c r="AT260" s="20"/>
      <c r="AU260" s="21"/>
      <c r="AV260" s="21"/>
      <c r="AW260" s="21"/>
    </row>
    <row r="261" spans="1:49" s="55" customFormat="1">
      <c r="A261" s="87" t="s">
        <v>562</v>
      </c>
      <c r="B261" s="5">
        <v>15017389</v>
      </c>
      <c r="C261" s="5" t="s">
        <v>565</v>
      </c>
      <c r="D261" s="5" t="s">
        <v>55</v>
      </c>
      <c r="E261" s="5" t="s">
        <v>67</v>
      </c>
      <c r="F261" s="5" t="s">
        <v>346</v>
      </c>
      <c r="G261" s="5" t="s">
        <v>613</v>
      </c>
      <c r="H261" s="6">
        <v>42979</v>
      </c>
      <c r="I261" s="5" t="s">
        <v>575</v>
      </c>
      <c r="J261" s="5" t="s">
        <v>627</v>
      </c>
      <c r="K261" s="5" t="s">
        <v>568</v>
      </c>
      <c r="L261" s="7">
        <v>6</v>
      </c>
      <c r="M261" s="7" t="s">
        <v>287</v>
      </c>
      <c r="N261" s="8">
        <v>4631</v>
      </c>
      <c r="O261" s="9">
        <v>0.02</v>
      </c>
      <c r="P261" s="10">
        <f t="shared" si="40"/>
        <v>93</v>
      </c>
      <c r="Q261" s="9">
        <v>5.0000000000000001E-3</v>
      </c>
      <c r="R261" s="10">
        <f t="shared" si="41"/>
        <v>23</v>
      </c>
      <c r="S261" s="9">
        <f t="shared" si="42"/>
        <v>2.5048585618656877E-2</v>
      </c>
      <c r="T261" s="10">
        <f t="shared" si="43"/>
        <v>116</v>
      </c>
      <c r="U261" s="10">
        <f t="shared" si="44"/>
        <v>4747</v>
      </c>
      <c r="V261" s="11">
        <v>4654.1549999999997</v>
      </c>
      <c r="W261" s="12">
        <f t="shared" si="45"/>
        <v>23.154999999999745</v>
      </c>
      <c r="X261" s="13">
        <f t="shared" si="46"/>
        <v>5.0000000000000001E-3</v>
      </c>
      <c r="Y261" s="14" t="str">
        <f t="shared" si="47"/>
        <v>0.00%-8.40%</v>
      </c>
      <c r="Z261" s="15"/>
      <c r="AA261" s="15"/>
      <c r="AB261" s="15"/>
      <c r="AC261" s="16"/>
      <c r="AD261" s="8">
        <f t="shared" si="48"/>
        <v>0</v>
      </c>
      <c r="AE261" s="17">
        <f t="shared" si="49"/>
        <v>4654.1549999999997</v>
      </c>
      <c r="AF261" s="18">
        <f t="shared" si="50"/>
        <v>23.154999999999745</v>
      </c>
      <c r="AG261" s="19">
        <f t="shared" si="51"/>
        <v>4.9999999999998934E-3</v>
      </c>
      <c r="AH261" s="20">
        <v>13.6</v>
      </c>
      <c r="AI261" s="20">
        <v>450</v>
      </c>
      <c r="AJ261" s="20"/>
      <c r="AK261" s="20">
        <v>688</v>
      </c>
      <c r="AL261" s="20">
        <f t="shared" si="52"/>
        <v>69384.508000000002</v>
      </c>
      <c r="AM261" s="7" t="s">
        <v>287</v>
      </c>
      <c r="AN261" s="20"/>
      <c r="AO261" s="21" t="s">
        <v>628</v>
      </c>
      <c r="AP261" s="21"/>
      <c r="AQ261" s="5" t="s">
        <v>615</v>
      </c>
      <c r="AR261" s="5" t="s">
        <v>261</v>
      </c>
      <c r="AS261" s="5" t="s">
        <v>62</v>
      </c>
      <c r="AT261" s="20"/>
      <c r="AU261" s="21"/>
      <c r="AV261" s="21"/>
      <c r="AW261" s="21"/>
    </row>
    <row r="262" spans="1:49" s="55" customFormat="1">
      <c r="A262" s="87" t="s">
        <v>562</v>
      </c>
      <c r="B262" s="5">
        <v>15008519</v>
      </c>
      <c r="C262" s="5" t="s">
        <v>565</v>
      </c>
      <c r="D262" s="5" t="s">
        <v>55</v>
      </c>
      <c r="E262" s="5" t="s">
        <v>67</v>
      </c>
      <c r="F262" s="5" t="s">
        <v>346</v>
      </c>
      <c r="G262" s="5" t="s">
        <v>613</v>
      </c>
      <c r="H262" s="6">
        <v>41365</v>
      </c>
      <c r="I262" s="5" t="s">
        <v>575</v>
      </c>
      <c r="J262" s="5" t="s">
        <v>627</v>
      </c>
      <c r="K262" s="5" t="s">
        <v>568</v>
      </c>
      <c r="L262" s="7">
        <v>6</v>
      </c>
      <c r="M262" s="7" t="s">
        <v>287</v>
      </c>
      <c r="N262" s="8">
        <v>5620</v>
      </c>
      <c r="O262" s="9">
        <v>0.02</v>
      </c>
      <c r="P262" s="10">
        <f t="shared" si="40"/>
        <v>112</v>
      </c>
      <c r="Q262" s="9">
        <v>5.0000000000000001E-3</v>
      </c>
      <c r="R262" s="10">
        <f t="shared" si="41"/>
        <v>28</v>
      </c>
      <c r="S262" s="9">
        <f t="shared" si="42"/>
        <v>2.491103202846975E-2</v>
      </c>
      <c r="T262" s="10">
        <f t="shared" si="43"/>
        <v>140</v>
      </c>
      <c r="U262" s="10">
        <f t="shared" si="44"/>
        <v>5760</v>
      </c>
      <c r="V262" s="11">
        <v>5901</v>
      </c>
      <c r="W262" s="12">
        <f t="shared" si="45"/>
        <v>281</v>
      </c>
      <c r="X262" s="13">
        <f t="shared" si="46"/>
        <v>0.05</v>
      </c>
      <c r="Y262" s="14" t="str">
        <f t="shared" si="47"/>
        <v>0.00%-8.40%</v>
      </c>
      <c r="Z262" s="15"/>
      <c r="AA262" s="15"/>
      <c r="AB262" s="15"/>
      <c r="AC262" s="16"/>
      <c r="AD262" s="8">
        <f t="shared" si="48"/>
        <v>0</v>
      </c>
      <c r="AE262" s="17">
        <f t="shared" si="49"/>
        <v>5901</v>
      </c>
      <c r="AF262" s="18">
        <f t="shared" si="50"/>
        <v>281</v>
      </c>
      <c r="AG262" s="19">
        <f t="shared" si="51"/>
        <v>5.0000000000000044E-2</v>
      </c>
      <c r="AH262" s="20">
        <v>13.6</v>
      </c>
      <c r="AI262" s="20">
        <v>450</v>
      </c>
      <c r="AJ262" s="20"/>
      <c r="AK262" s="20">
        <v>688</v>
      </c>
      <c r="AL262" s="20">
        <f t="shared" si="52"/>
        <v>86341.599999999991</v>
      </c>
      <c r="AM262" s="7" t="s">
        <v>287</v>
      </c>
      <c r="AN262" s="20" t="s">
        <v>623</v>
      </c>
      <c r="AO262" s="21" t="s">
        <v>614</v>
      </c>
      <c r="AP262" s="21"/>
      <c r="AQ262" s="5" t="s">
        <v>615</v>
      </c>
      <c r="AR262" s="5" t="s">
        <v>261</v>
      </c>
      <c r="AS262" s="5" t="s">
        <v>62</v>
      </c>
      <c r="AT262" s="20"/>
      <c r="AU262" s="21"/>
      <c r="AV262" s="21"/>
      <c r="AW262" s="21"/>
    </row>
    <row r="263" spans="1:49" s="55" customFormat="1">
      <c r="A263" s="87" t="s">
        <v>562</v>
      </c>
      <c r="B263" s="5">
        <v>15009339</v>
      </c>
      <c r="C263" s="5" t="s">
        <v>565</v>
      </c>
      <c r="D263" s="5" t="s">
        <v>55</v>
      </c>
      <c r="E263" s="5" t="s">
        <v>67</v>
      </c>
      <c r="F263" s="5" t="s">
        <v>346</v>
      </c>
      <c r="G263" s="5" t="s">
        <v>613</v>
      </c>
      <c r="H263" s="6">
        <v>41487</v>
      </c>
      <c r="I263" s="5" t="s">
        <v>575</v>
      </c>
      <c r="J263" s="5" t="s">
        <v>627</v>
      </c>
      <c r="K263" s="5" t="s">
        <v>568</v>
      </c>
      <c r="L263" s="7">
        <v>6</v>
      </c>
      <c r="M263" s="7" t="s">
        <v>287</v>
      </c>
      <c r="N263" s="8">
        <v>5607</v>
      </c>
      <c r="O263" s="9">
        <v>0.02</v>
      </c>
      <c r="P263" s="10">
        <f t="shared" si="40"/>
        <v>112</v>
      </c>
      <c r="Q263" s="9">
        <v>5.0000000000000001E-3</v>
      </c>
      <c r="R263" s="10">
        <f t="shared" si="41"/>
        <v>28</v>
      </c>
      <c r="S263" s="9">
        <f t="shared" si="42"/>
        <v>2.4968789013732832E-2</v>
      </c>
      <c r="T263" s="10">
        <f t="shared" si="43"/>
        <v>140</v>
      </c>
      <c r="U263" s="10">
        <f t="shared" si="44"/>
        <v>5747</v>
      </c>
      <c r="V263" s="11">
        <v>5747.1750000000002</v>
      </c>
      <c r="W263" s="12">
        <f t="shared" si="45"/>
        <v>140.17500000000018</v>
      </c>
      <c r="X263" s="13">
        <f t="shared" si="46"/>
        <v>2.5000000000000001E-2</v>
      </c>
      <c r="Y263" s="14" t="str">
        <f t="shared" si="47"/>
        <v>0.00%-8.40%</v>
      </c>
      <c r="Z263" s="15"/>
      <c r="AA263" s="15"/>
      <c r="AB263" s="15"/>
      <c r="AC263" s="16"/>
      <c r="AD263" s="8">
        <f t="shared" si="48"/>
        <v>0</v>
      </c>
      <c r="AE263" s="17">
        <f t="shared" si="49"/>
        <v>5747.1750000000002</v>
      </c>
      <c r="AF263" s="18">
        <f t="shared" si="50"/>
        <v>140.17500000000018</v>
      </c>
      <c r="AG263" s="19">
        <f t="shared" si="51"/>
        <v>2.5000000000000133E-2</v>
      </c>
      <c r="AH263" s="20">
        <v>13.6</v>
      </c>
      <c r="AI263" s="20">
        <v>450</v>
      </c>
      <c r="AJ263" s="20"/>
      <c r="AK263" s="20">
        <v>688</v>
      </c>
      <c r="AL263" s="20">
        <f t="shared" si="52"/>
        <v>84249.58</v>
      </c>
      <c r="AM263" s="7" t="s">
        <v>287</v>
      </c>
      <c r="AN263" s="20"/>
      <c r="AO263" s="21" t="s">
        <v>614</v>
      </c>
      <c r="AP263" s="21"/>
      <c r="AQ263" s="5" t="s">
        <v>615</v>
      </c>
      <c r="AR263" s="5" t="s">
        <v>261</v>
      </c>
      <c r="AS263" s="5" t="s">
        <v>62</v>
      </c>
      <c r="AT263" s="20"/>
      <c r="AU263" s="21"/>
      <c r="AV263" s="21"/>
      <c r="AW263" s="21"/>
    </row>
    <row r="264" spans="1:49" s="55" customFormat="1">
      <c r="A264" s="87" t="s">
        <v>562</v>
      </c>
      <c r="B264" s="5">
        <v>15018860</v>
      </c>
      <c r="C264" s="5" t="s">
        <v>565</v>
      </c>
      <c r="D264" s="5" t="s">
        <v>55</v>
      </c>
      <c r="E264" s="5" t="s">
        <v>67</v>
      </c>
      <c r="F264" s="5" t="s">
        <v>346</v>
      </c>
      <c r="G264" s="5" t="s">
        <v>613</v>
      </c>
      <c r="H264" s="6">
        <v>43344</v>
      </c>
      <c r="I264" s="5" t="s">
        <v>575</v>
      </c>
      <c r="J264" s="5" t="s">
        <v>627</v>
      </c>
      <c r="K264" s="5" t="s">
        <v>568</v>
      </c>
      <c r="L264" s="7">
        <v>6</v>
      </c>
      <c r="M264" s="7" t="s">
        <v>287</v>
      </c>
      <c r="N264" s="8">
        <v>4604</v>
      </c>
      <c r="O264" s="9">
        <v>0.02</v>
      </c>
      <c r="P264" s="10">
        <f t="shared" si="40"/>
        <v>92</v>
      </c>
      <c r="Q264" s="9">
        <v>5.0000000000000001E-3</v>
      </c>
      <c r="R264" s="10">
        <f t="shared" si="41"/>
        <v>23</v>
      </c>
      <c r="S264" s="9">
        <f t="shared" si="42"/>
        <v>2.4978279756733276E-2</v>
      </c>
      <c r="T264" s="10">
        <f t="shared" si="43"/>
        <v>115</v>
      </c>
      <c r="U264" s="10">
        <f t="shared" si="44"/>
        <v>4719</v>
      </c>
      <c r="V264" s="11">
        <v>4719.1000000000004</v>
      </c>
      <c r="W264" s="12">
        <f t="shared" si="45"/>
        <v>115.10000000000036</v>
      </c>
      <c r="X264" s="13">
        <f t="shared" si="46"/>
        <v>2.5000000000000001E-2</v>
      </c>
      <c r="Y264" s="14" t="str">
        <f t="shared" si="47"/>
        <v>0.00%-8.40%</v>
      </c>
      <c r="Z264" s="15"/>
      <c r="AA264" s="15"/>
      <c r="AB264" s="15"/>
      <c r="AC264" s="16"/>
      <c r="AD264" s="8">
        <f t="shared" si="48"/>
        <v>0</v>
      </c>
      <c r="AE264" s="17">
        <f t="shared" si="49"/>
        <v>4719.1000000000004</v>
      </c>
      <c r="AF264" s="18">
        <f t="shared" si="50"/>
        <v>115.10000000000036</v>
      </c>
      <c r="AG264" s="19">
        <f t="shared" si="51"/>
        <v>2.5000000000000133E-2</v>
      </c>
      <c r="AH264" s="20">
        <v>13.6</v>
      </c>
      <c r="AI264" s="20">
        <v>450</v>
      </c>
      <c r="AJ264" s="20"/>
      <c r="AK264" s="20">
        <v>688</v>
      </c>
      <c r="AL264" s="20">
        <f t="shared" si="52"/>
        <v>70267.760000000009</v>
      </c>
      <c r="AM264" s="7" t="s">
        <v>287</v>
      </c>
      <c r="AN264" s="20"/>
      <c r="AO264" s="21" t="s">
        <v>614</v>
      </c>
      <c r="AP264" s="21"/>
      <c r="AQ264" s="5" t="s">
        <v>615</v>
      </c>
      <c r="AR264" s="5" t="s">
        <v>261</v>
      </c>
      <c r="AS264" s="5" t="s">
        <v>62</v>
      </c>
      <c r="AT264" s="20"/>
      <c r="AU264" s="21"/>
      <c r="AV264" s="21"/>
      <c r="AW264" s="21"/>
    </row>
    <row r="265" spans="1:49" s="55" customFormat="1">
      <c r="A265" s="87" t="s">
        <v>562</v>
      </c>
      <c r="B265" s="5">
        <v>15018864</v>
      </c>
      <c r="C265" s="5" t="s">
        <v>565</v>
      </c>
      <c r="D265" s="5" t="s">
        <v>55</v>
      </c>
      <c r="E265" s="5" t="s">
        <v>67</v>
      </c>
      <c r="F265" s="5" t="s">
        <v>346</v>
      </c>
      <c r="G265" s="5" t="s">
        <v>613</v>
      </c>
      <c r="H265" s="6">
        <v>43344</v>
      </c>
      <c r="I265" s="5" t="s">
        <v>575</v>
      </c>
      <c r="J265" s="5" t="s">
        <v>627</v>
      </c>
      <c r="K265" s="5" t="s">
        <v>568</v>
      </c>
      <c r="L265" s="7">
        <v>6</v>
      </c>
      <c r="M265" s="7" t="s">
        <v>287</v>
      </c>
      <c r="N265" s="8">
        <v>5279</v>
      </c>
      <c r="O265" s="9">
        <v>0.02</v>
      </c>
      <c r="P265" s="10">
        <f t="shared" ref="P265:P328" si="53">ROUND(N265*O265,0)</f>
        <v>106</v>
      </c>
      <c r="Q265" s="9">
        <v>5.0000000000000001E-3</v>
      </c>
      <c r="R265" s="10">
        <f t="shared" ref="R265:R328" si="54">ROUND(N265*Q265,0)</f>
        <v>26</v>
      </c>
      <c r="S265" s="9">
        <f t="shared" ref="S265:S328" si="55">T265/N265</f>
        <v>2.5004735745406327E-2</v>
      </c>
      <c r="T265" s="10">
        <f t="shared" ref="T265:T328" si="56">P265+R265</f>
        <v>132</v>
      </c>
      <c r="U265" s="10">
        <f t="shared" ref="U265:U328" si="57">N265+T265</f>
        <v>5411</v>
      </c>
      <c r="V265" s="11">
        <v>5410.9750000000004</v>
      </c>
      <c r="W265" s="12">
        <f t="shared" ref="W265:W328" si="58">V265-N265</f>
        <v>131.97500000000036</v>
      </c>
      <c r="X265" s="13">
        <f t="shared" ref="X265:X328" si="59">ROUND(V265/N265-1,4)</f>
        <v>2.5000000000000001E-2</v>
      </c>
      <c r="Y265" s="14" t="str">
        <f t="shared" ref="Y265:Y328" si="60">IF(OR(L265=1,L265=2,L265=4),TEXT(S265*0.8,"0.00%")&amp;"-"&amp;TEXT(S265*1.2,"0.00%"),IF(OR(L265=3,L265=6),TEXT(0,"0.00%")&amp;"-"&amp;TEXT(7%*1.2,"0.00%"),IF(OR(L265=5,L265=7),TEXT((R265/N265),"0.00%")&amp;"-"&amp;TEXT((R265/N265)+7%,"0.00%"),"")))</f>
        <v>0.00%-8.40%</v>
      </c>
      <c r="Z265" s="15"/>
      <c r="AA265" s="15"/>
      <c r="AB265" s="15"/>
      <c r="AC265" s="16"/>
      <c r="AD265" s="8">
        <f t="shared" ref="AD265:AD328" si="61">ROUND(N265*AC265,0)</f>
        <v>0</v>
      </c>
      <c r="AE265" s="17">
        <f t="shared" ref="AE265:AE328" si="62">V265+AD265</f>
        <v>5410.9750000000004</v>
      </c>
      <c r="AF265" s="18">
        <f t="shared" ref="AF265:AF328" si="63">AE265-N265</f>
        <v>131.97500000000036</v>
      </c>
      <c r="AG265" s="19">
        <f t="shared" ref="AG265:AG328" si="64">AE265/N265-1</f>
        <v>2.5000000000000133E-2</v>
      </c>
      <c r="AH265" s="20">
        <v>13.6</v>
      </c>
      <c r="AI265" s="20">
        <v>500</v>
      </c>
      <c r="AJ265" s="20"/>
      <c r="AK265" s="20">
        <v>688</v>
      </c>
      <c r="AL265" s="20">
        <f t="shared" ref="AL265:AL328" si="65">AE265*AH265+AI265*12+AK265+IF(AB265="",AJ265,IF(AB265="D",5000,IF(AB265="C",1000,0)))*12</f>
        <v>80277.260000000009</v>
      </c>
      <c r="AM265" s="7" t="s">
        <v>287</v>
      </c>
      <c r="AN265" s="20"/>
      <c r="AO265" s="21" t="s">
        <v>614</v>
      </c>
      <c r="AP265" s="21"/>
      <c r="AQ265" s="5" t="s">
        <v>615</v>
      </c>
      <c r="AR265" s="5" t="s">
        <v>261</v>
      </c>
      <c r="AS265" s="5" t="s">
        <v>62</v>
      </c>
      <c r="AT265" s="20"/>
      <c r="AU265" s="21"/>
      <c r="AV265" s="21"/>
      <c r="AW265" s="21"/>
    </row>
    <row r="266" spans="1:49" s="55" customFormat="1">
      <c r="A266" s="87" t="s">
        <v>562</v>
      </c>
      <c r="B266" s="5">
        <v>15019934</v>
      </c>
      <c r="C266" s="5" t="s">
        <v>565</v>
      </c>
      <c r="D266" s="5" t="s">
        <v>55</v>
      </c>
      <c r="E266" s="5" t="s">
        <v>67</v>
      </c>
      <c r="F266" s="5" t="s">
        <v>346</v>
      </c>
      <c r="G266" s="5" t="s">
        <v>613</v>
      </c>
      <c r="H266" s="6">
        <v>44136</v>
      </c>
      <c r="I266" s="5" t="s">
        <v>575</v>
      </c>
      <c r="J266" s="5" t="s">
        <v>627</v>
      </c>
      <c r="K266" s="5" t="s">
        <v>568</v>
      </c>
      <c r="L266" s="7">
        <v>6</v>
      </c>
      <c r="M266" s="7" t="s">
        <v>287</v>
      </c>
      <c r="N266" s="8">
        <v>4967</v>
      </c>
      <c r="O266" s="9">
        <v>0.02</v>
      </c>
      <c r="P266" s="10">
        <f t="shared" si="53"/>
        <v>99</v>
      </c>
      <c r="Q266" s="9">
        <v>5.0000000000000001E-3</v>
      </c>
      <c r="R266" s="10">
        <f t="shared" si="54"/>
        <v>25</v>
      </c>
      <c r="S266" s="9">
        <f t="shared" si="55"/>
        <v>2.4964767465270786E-2</v>
      </c>
      <c r="T266" s="10">
        <f t="shared" si="56"/>
        <v>124</v>
      </c>
      <c r="U266" s="10">
        <f t="shared" si="57"/>
        <v>5091</v>
      </c>
      <c r="V266" s="11">
        <v>4967</v>
      </c>
      <c r="W266" s="12">
        <f t="shared" si="58"/>
        <v>0</v>
      </c>
      <c r="X266" s="13">
        <f t="shared" si="59"/>
        <v>0</v>
      </c>
      <c r="Y266" s="14" t="str">
        <f t="shared" si="60"/>
        <v>0.00%-8.40%</v>
      </c>
      <c r="Z266" s="15"/>
      <c r="AA266" s="15"/>
      <c r="AB266" s="15"/>
      <c r="AC266" s="16"/>
      <c r="AD266" s="8">
        <f t="shared" si="61"/>
        <v>0</v>
      </c>
      <c r="AE266" s="17">
        <f t="shared" si="62"/>
        <v>4967</v>
      </c>
      <c r="AF266" s="18">
        <f t="shared" si="63"/>
        <v>0</v>
      </c>
      <c r="AG266" s="19">
        <f t="shared" si="64"/>
        <v>0</v>
      </c>
      <c r="AH266" s="20">
        <v>13.6</v>
      </c>
      <c r="AI266" s="20">
        <v>450</v>
      </c>
      <c r="AJ266" s="20"/>
      <c r="AK266" s="20">
        <v>688</v>
      </c>
      <c r="AL266" s="20">
        <f t="shared" si="65"/>
        <v>73639.199999999997</v>
      </c>
      <c r="AM266" s="7" t="s">
        <v>287</v>
      </c>
      <c r="AN266" s="20"/>
      <c r="AO266" s="21" t="s">
        <v>126</v>
      </c>
      <c r="AP266" s="21" t="s">
        <v>126</v>
      </c>
      <c r="AQ266" s="5" t="s">
        <v>615</v>
      </c>
      <c r="AR266" s="5" t="s">
        <v>261</v>
      </c>
      <c r="AS266" s="5" t="s">
        <v>62</v>
      </c>
      <c r="AT266" s="20"/>
      <c r="AU266" s="21"/>
      <c r="AV266" s="21"/>
      <c r="AW266" s="21"/>
    </row>
    <row r="267" spans="1:49" s="55" customFormat="1">
      <c r="A267" s="87" t="s">
        <v>562</v>
      </c>
      <c r="B267" s="5">
        <v>15005153</v>
      </c>
      <c r="C267" s="5" t="s">
        <v>565</v>
      </c>
      <c r="D267" s="5" t="s">
        <v>55</v>
      </c>
      <c r="E267" s="5" t="s">
        <v>67</v>
      </c>
      <c r="F267" s="5" t="s">
        <v>346</v>
      </c>
      <c r="G267" s="5" t="s">
        <v>613</v>
      </c>
      <c r="H267" s="6">
        <v>43282</v>
      </c>
      <c r="I267" s="5" t="s">
        <v>575</v>
      </c>
      <c r="J267" s="5" t="s">
        <v>631</v>
      </c>
      <c r="K267" s="5" t="s">
        <v>568</v>
      </c>
      <c r="L267" s="7">
        <v>6</v>
      </c>
      <c r="M267" s="7" t="s">
        <v>287</v>
      </c>
      <c r="N267" s="8">
        <v>5325</v>
      </c>
      <c r="O267" s="9">
        <v>0.02</v>
      </c>
      <c r="P267" s="10">
        <f t="shared" si="53"/>
        <v>107</v>
      </c>
      <c r="Q267" s="9">
        <v>5.0000000000000001E-3</v>
      </c>
      <c r="R267" s="10">
        <f t="shared" si="54"/>
        <v>27</v>
      </c>
      <c r="S267" s="9">
        <f t="shared" si="55"/>
        <v>2.516431924882629E-2</v>
      </c>
      <c r="T267" s="10">
        <f t="shared" si="56"/>
        <v>134</v>
      </c>
      <c r="U267" s="10">
        <f t="shared" si="57"/>
        <v>5459</v>
      </c>
      <c r="V267" s="11">
        <v>5458.125</v>
      </c>
      <c r="W267" s="12">
        <f t="shared" si="58"/>
        <v>133.125</v>
      </c>
      <c r="X267" s="13">
        <f t="shared" si="59"/>
        <v>2.5000000000000001E-2</v>
      </c>
      <c r="Y267" s="14" t="str">
        <f t="shared" si="60"/>
        <v>0.00%-8.40%</v>
      </c>
      <c r="Z267" s="15"/>
      <c r="AA267" s="15"/>
      <c r="AB267" s="15"/>
      <c r="AC267" s="16"/>
      <c r="AD267" s="8">
        <f t="shared" si="61"/>
        <v>0</v>
      </c>
      <c r="AE267" s="17">
        <f t="shared" si="62"/>
        <v>5458.125</v>
      </c>
      <c r="AF267" s="18">
        <f t="shared" si="63"/>
        <v>133.125</v>
      </c>
      <c r="AG267" s="19">
        <f t="shared" si="64"/>
        <v>2.4999999999999911E-2</v>
      </c>
      <c r="AH267" s="20">
        <v>13.6</v>
      </c>
      <c r="AI267" s="20">
        <v>450</v>
      </c>
      <c r="AJ267" s="20"/>
      <c r="AK267" s="20">
        <v>688</v>
      </c>
      <c r="AL267" s="20">
        <f t="shared" si="65"/>
        <v>80318.5</v>
      </c>
      <c r="AM267" s="7" t="s">
        <v>287</v>
      </c>
      <c r="AN267" s="20"/>
      <c r="AO267" s="21" t="s">
        <v>614</v>
      </c>
      <c r="AP267" s="21"/>
      <c r="AQ267" s="5" t="s">
        <v>615</v>
      </c>
      <c r="AR267" s="5" t="s">
        <v>261</v>
      </c>
      <c r="AS267" s="5" t="s">
        <v>62</v>
      </c>
      <c r="AT267" s="20"/>
      <c r="AU267" s="21"/>
      <c r="AV267" s="21"/>
      <c r="AW267" s="21"/>
    </row>
    <row r="268" spans="1:49" s="55" customFormat="1">
      <c r="A268" s="87" t="s">
        <v>562</v>
      </c>
      <c r="B268" s="5">
        <v>15000682</v>
      </c>
      <c r="C268" s="5" t="s">
        <v>565</v>
      </c>
      <c r="D268" s="5" t="s">
        <v>55</v>
      </c>
      <c r="E268" s="5" t="s">
        <v>67</v>
      </c>
      <c r="F268" s="5" t="s">
        <v>346</v>
      </c>
      <c r="G268" s="5" t="s">
        <v>613</v>
      </c>
      <c r="H268" s="6">
        <v>38991</v>
      </c>
      <c r="I268" s="5" t="s">
        <v>575</v>
      </c>
      <c r="J268" s="5" t="s">
        <v>627</v>
      </c>
      <c r="K268" s="5" t="s">
        <v>568</v>
      </c>
      <c r="L268" s="7">
        <v>6</v>
      </c>
      <c r="M268" s="7" t="s">
        <v>287</v>
      </c>
      <c r="N268" s="8">
        <v>4981</v>
      </c>
      <c r="O268" s="9">
        <v>0.02</v>
      </c>
      <c r="P268" s="10">
        <f t="shared" si="53"/>
        <v>100</v>
      </c>
      <c r="Q268" s="9">
        <v>5.0000000000000001E-3</v>
      </c>
      <c r="R268" s="10">
        <f t="shared" si="54"/>
        <v>25</v>
      </c>
      <c r="S268" s="9">
        <f t="shared" si="55"/>
        <v>2.5095362377032724E-2</v>
      </c>
      <c r="T268" s="10">
        <f t="shared" si="56"/>
        <v>125</v>
      </c>
      <c r="U268" s="10">
        <f t="shared" si="57"/>
        <v>5106</v>
      </c>
      <c r="V268" s="11">
        <v>4981</v>
      </c>
      <c r="W268" s="12">
        <f t="shared" si="58"/>
        <v>0</v>
      </c>
      <c r="X268" s="13">
        <f t="shared" si="59"/>
        <v>0</v>
      </c>
      <c r="Y268" s="14" t="str">
        <f t="shared" si="60"/>
        <v>0.00%-8.40%</v>
      </c>
      <c r="Z268" s="15"/>
      <c r="AA268" s="15"/>
      <c r="AB268" s="15"/>
      <c r="AC268" s="16"/>
      <c r="AD268" s="8">
        <f t="shared" si="61"/>
        <v>0</v>
      </c>
      <c r="AE268" s="17">
        <f t="shared" si="62"/>
        <v>4981</v>
      </c>
      <c r="AF268" s="18">
        <f t="shared" si="63"/>
        <v>0</v>
      </c>
      <c r="AG268" s="19">
        <f t="shared" si="64"/>
        <v>0</v>
      </c>
      <c r="AH268" s="20">
        <v>13.6</v>
      </c>
      <c r="AI268" s="20">
        <v>450</v>
      </c>
      <c r="AJ268" s="20"/>
      <c r="AK268" s="20">
        <v>688</v>
      </c>
      <c r="AL268" s="20">
        <f t="shared" si="65"/>
        <v>73829.599999999991</v>
      </c>
      <c r="AM268" s="7" t="s">
        <v>287</v>
      </c>
      <c r="AN268" s="20" t="s">
        <v>588</v>
      </c>
      <c r="AO268" s="21" t="s">
        <v>626</v>
      </c>
      <c r="AP268" s="21" t="s">
        <v>495</v>
      </c>
      <c r="AQ268" s="5" t="s">
        <v>615</v>
      </c>
      <c r="AR268" s="5" t="s">
        <v>261</v>
      </c>
      <c r="AS268" s="5" t="s">
        <v>62</v>
      </c>
      <c r="AT268" s="20"/>
      <c r="AU268" s="21"/>
      <c r="AV268" s="21"/>
      <c r="AW268" s="21"/>
    </row>
    <row r="269" spans="1:49" s="55" customFormat="1">
      <c r="A269" s="87" t="s">
        <v>562</v>
      </c>
      <c r="B269" s="5">
        <v>15020416</v>
      </c>
      <c r="C269" s="5" t="s">
        <v>565</v>
      </c>
      <c r="D269" s="5" t="s">
        <v>55</v>
      </c>
      <c r="E269" s="5" t="s">
        <v>67</v>
      </c>
      <c r="F269" s="5" t="s">
        <v>346</v>
      </c>
      <c r="G269" s="5" t="s">
        <v>613</v>
      </c>
      <c r="H269" s="6">
        <v>44378</v>
      </c>
      <c r="I269" s="5" t="s">
        <v>575</v>
      </c>
      <c r="J269" s="5" t="s">
        <v>627</v>
      </c>
      <c r="K269" s="5" t="s">
        <v>568</v>
      </c>
      <c r="L269" s="7">
        <v>6</v>
      </c>
      <c r="M269" s="7" t="s">
        <v>287</v>
      </c>
      <c r="N269" s="8">
        <v>4548</v>
      </c>
      <c r="O269" s="9">
        <v>0.02</v>
      </c>
      <c r="P269" s="10">
        <f t="shared" si="53"/>
        <v>91</v>
      </c>
      <c r="Q269" s="9">
        <v>5.0000000000000001E-3</v>
      </c>
      <c r="R269" s="10">
        <f t="shared" si="54"/>
        <v>23</v>
      </c>
      <c r="S269" s="9">
        <f t="shared" si="55"/>
        <v>2.5065963060686015E-2</v>
      </c>
      <c r="T269" s="10">
        <f t="shared" si="56"/>
        <v>114</v>
      </c>
      <c r="U269" s="10">
        <f t="shared" si="57"/>
        <v>4662</v>
      </c>
      <c r="V269" s="11">
        <v>4548</v>
      </c>
      <c r="W269" s="12">
        <f t="shared" si="58"/>
        <v>0</v>
      </c>
      <c r="X269" s="13">
        <f t="shared" si="59"/>
        <v>0</v>
      </c>
      <c r="Y269" s="14" t="str">
        <f t="shared" si="60"/>
        <v>0.00%-8.40%</v>
      </c>
      <c r="Z269" s="15"/>
      <c r="AA269" s="15"/>
      <c r="AB269" s="15"/>
      <c r="AC269" s="16"/>
      <c r="AD269" s="8">
        <f t="shared" si="61"/>
        <v>0</v>
      </c>
      <c r="AE269" s="17">
        <f t="shared" si="62"/>
        <v>4548</v>
      </c>
      <c r="AF269" s="18">
        <f t="shared" si="63"/>
        <v>0</v>
      </c>
      <c r="AG269" s="19">
        <f t="shared" si="64"/>
        <v>0</v>
      </c>
      <c r="AH269" s="20">
        <v>13.6</v>
      </c>
      <c r="AI269" s="20">
        <v>450</v>
      </c>
      <c r="AJ269" s="20"/>
      <c r="AK269" s="20">
        <v>688</v>
      </c>
      <c r="AL269" s="20">
        <f t="shared" si="65"/>
        <v>67940.799999999988</v>
      </c>
      <c r="AM269" s="7" t="s">
        <v>287</v>
      </c>
      <c r="AN269" s="20" t="s">
        <v>588</v>
      </c>
      <c r="AO269" s="21" t="s">
        <v>626</v>
      </c>
      <c r="AP269" s="21" t="s">
        <v>495</v>
      </c>
      <c r="AQ269" s="5" t="s">
        <v>615</v>
      </c>
      <c r="AR269" s="5" t="s">
        <v>261</v>
      </c>
      <c r="AS269" s="5" t="s">
        <v>62</v>
      </c>
      <c r="AT269" s="20"/>
      <c r="AU269" s="21"/>
      <c r="AV269" s="21"/>
      <c r="AW269" s="21"/>
    </row>
    <row r="270" spans="1:49" s="55" customFormat="1">
      <c r="A270" s="87" t="s">
        <v>562</v>
      </c>
      <c r="B270" s="5">
        <v>15006748</v>
      </c>
      <c r="C270" s="5" t="s">
        <v>565</v>
      </c>
      <c r="D270" s="5" t="s">
        <v>55</v>
      </c>
      <c r="E270" s="5" t="s">
        <v>67</v>
      </c>
      <c r="F270" s="5" t="s">
        <v>346</v>
      </c>
      <c r="G270" s="5" t="s">
        <v>613</v>
      </c>
      <c r="H270" s="6">
        <v>40940</v>
      </c>
      <c r="I270" s="5" t="s">
        <v>575</v>
      </c>
      <c r="J270" s="5" t="s">
        <v>627</v>
      </c>
      <c r="K270" s="5" t="s">
        <v>568</v>
      </c>
      <c r="L270" s="7">
        <v>6</v>
      </c>
      <c r="M270" s="7" t="s">
        <v>287</v>
      </c>
      <c r="N270" s="8">
        <v>5175</v>
      </c>
      <c r="O270" s="9">
        <v>0.02</v>
      </c>
      <c r="P270" s="10">
        <f t="shared" si="53"/>
        <v>104</v>
      </c>
      <c r="Q270" s="9">
        <v>5.0000000000000001E-3</v>
      </c>
      <c r="R270" s="10">
        <f t="shared" si="54"/>
        <v>26</v>
      </c>
      <c r="S270" s="9">
        <f t="shared" si="55"/>
        <v>2.5120772946859903E-2</v>
      </c>
      <c r="T270" s="10">
        <f t="shared" si="56"/>
        <v>130</v>
      </c>
      <c r="U270" s="10">
        <f t="shared" si="57"/>
        <v>5305</v>
      </c>
      <c r="V270" s="11">
        <v>5304.375</v>
      </c>
      <c r="W270" s="12">
        <f t="shared" si="58"/>
        <v>129.375</v>
      </c>
      <c r="X270" s="13">
        <f t="shared" si="59"/>
        <v>2.5000000000000001E-2</v>
      </c>
      <c r="Y270" s="14" t="str">
        <f t="shared" si="60"/>
        <v>0.00%-8.40%</v>
      </c>
      <c r="Z270" s="15"/>
      <c r="AA270" s="15"/>
      <c r="AB270" s="15"/>
      <c r="AC270" s="16"/>
      <c r="AD270" s="8">
        <f t="shared" si="61"/>
        <v>0</v>
      </c>
      <c r="AE270" s="17">
        <f t="shared" si="62"/>
        <v>5304.375</v>
      </c>
      <c r="AF270" s="18">
        <f t="shared" si="63"/>
        <v>129.375</v>
      </c>
      <c r="AG270" s="19">
        <f t="shared" si="64"/>
        <v>2.4999999999999911E-2</v>
      </c>
      <c r="AH270" s="20">
        <v>13.6</v>
      </c>
      <c r="AI270" s="20">
        <v>450</v>
      </c>
      <c r="AJ270" s="20"/>
      <c r="AK270" s="20">
        <v>688</v>
      </c>
      <c r="AL270" s="20">
        <f t="shared" si="65"/>
        <v>78227.5</v>
      </c>
      <c r="AM270" s="7" t="s">
        <v>287</v>
      </c>
      <c r="AN270" s="20"/>
      <c r="AO270" s="21" t="s">
        <v>614</v>
      </c>
      <c r="AP270" s="21"/>
      <c r="AQ270" s="5" t="s">
        <v>615</v>
      </c>
      <c r="AR270" s="5" t="s">
        <v>261</v>
      </c>
      <c r="AS270" s="5" t="s">
        <v>62</v>
      </c>
      <c r="AT270" s="20"/>
      <c r="AU270" s="21"/>
      <c r="AV270" s="21"/>
      <c r="AW270" s="21"/>
    </row>
    <row r="271" spans="1:49" s="55" customFormat="1">
      <c r="A271" s="87" t="s">
        <v>562</v>
      </c>
      <c r="B271" s="5">
        <v>15019908</v>
      </c>
      <c r="C271" s="5" t="s">
        <v>565</v>
      </c>
      <c r="D271" s="5" t="s">
        <v>55</v>
      </c>
      <c r="E271" s="5" t="s">
        <v>67</v>
      </c>
      <c r="F271" s="5" t="s">
        <v>346</v>
      </c>
      <c r="G271" s="5" t="s">
        <v>613</v>
      </c>
      <c r="H271" s="6">
        <v>44044</v>
      </c>
      <c r="I271" s="5" t="s">
        <v>575</v>
      </c>
      <c r="J271" s="5" t="s">
        <v>627</v>
      </c>
      <c r="K271" s="5" t="s">
        <v>568</v>
      </c>
      <c r="L271" s="7">
        <v>6</v>
      </c>
      <c r="M271" s="7" t="s">
        <v>287</v>
      </c>
      <c r="N271" s="8">
        <v>5064</v>
      </c>
      <c r="O271" s="9">
        <v>0.02</v>
      </c>
      <c r="P271" s="10">
        <f t="shared" si="53"/>
        <v>101</v>
      </c>
      <c r="Q271" s="9">
        <v>5.0000000000000001E-3</v>
      </c>
      <c r="R271" s="10">
        <f t="shared" si="54"/>
        <v>25</v>
      </c>
      <c r="S271" s="9">
        <f t="shared" si="55"/>
        <v>2.4881516587677725E-2</v>
      </c>
      <c r="T271" s="10">
        <f t="shared" si="56"/>
        <v>126</v>
      </c>
      <c r="U271" s="10">
        <f t="shared" si="57"/>
        <v>5190</v>
      </c>
      <c r="V271" s="11">
        <v>5190.6000000000004</v>
      </c>
      <c r="W271" s="12">
        <f t="shared" si="58"/>
        <v>126.60000000000036</v>
      </c>
      <c r="X271" s="13">
        <f t="shared" si="59"/>
        <v>2.5000000000000001E-2</v>
      </c>
      <c r="Y271" s="14" t="str">
        <f t="shared" si="60"/>
        <v>0.00%-8.40%</v>
      </c>
      <c r="Z271" s="15"/>
      <c r="AA271" s="15"/>
      <c r="AB271" s="15"/>
      <c r="AC271" s="16"/>
      <c r="AD271" s="8">
        <f t="shared" si="61"/>
        <v>0</v>
      </c>
      <c r="AE271" s="17">
        <f t="shared" si="62"/>
        <v>5190.6000000000004</v>
      </c>
      <c r="AF271" s="18">
        <f t="shared" si="63"/>
        <v>126.60000000000036</v>
      </c>
      <c r="AG271" s="19">
        <f t="shared" si="64"/>
        <v>2.5000000000000133E-2</v>
      </c>
      <c r="AH271" s="20">
        <v>13.6</v>
      </c>
      <c r="AI271" s="20">
        <v>450</v>
      </c>
      <c r="AJ271" s="20"/>
      <c r="AK271" s="20">
        <v>688</v>
      </c>
      <c r="AL271" s="20">
        <f t="shared" si="65"/>
        <v>76680.160000000003</v>
      </c>
      <c r="AM271" s="7" t="s">
        <v>287</v>
      </c>
      <c r="AN271" s="20"/>
      <c r="AO271" s="21" t="s">
        <v>614</v>
      </c>
      <c r="AP271" s="21"/>
      <c r="AQ271" s="5" t="s">
        <v>615</v>
      </c>
      <c r="AR271" s="5" t="s">
        <v>261</v>
      </c>
      <c r="AS271" s="5" t="s">
        <v>62</v>
      </c>
      <c r="AT271" s="20"/>
      <c r="AU271" s="21"/>
      <c r="AV271" s="21"/>
      <c r="AW271" s="21"/>
    </row>
    <row r="272" spans="1:49" s="55" customFormat="1">
      <c r="A272" s="87" t="s">
        <v>562</v>
      </c>
      <c r="B272" s="5">
        <v>15003250</v>
      </c>
      <c r="C272" s="5" t="s">
        <v>565</v>
      </c>
      <c r="D272" s="5" t="s">
        <v>55</v>
      </c>
      <c r="E272" s="5" t="s">
        <v>67</v>
      </c>
      <c r="F272" s="5" t="s">
        <v>346</v>
      </c>
      <c r="G272" s="5" t="s">
        <v>613</v>
      </c>
      <c r="H272" s="6">
        <v>40269</v>
      </c>
      <c r="I272" s="5" t="s">
        <v>575</v>
      </c>
      <c r="J272" s="5" t="s">
        <v>627</v>
      </c>
      <c r="K272" s="5" t="s">
        <v>568</v>
      </c>
      <c r="L272" s="7">
        <v>6</v>
      </c>
      <c r="M272" s="7" t="s">
        <v>287</v>
      </c>
      <c r="N272" s="8">
        <v>5622</v>
      </c>
      <c r="O272" s="9">
        <v>0.02</v>
      </c>
      <c r="P272" s="10">
        <f t="shared" si="53"/>
        <v>112</v>
      </c>
      <c r="Q272" s="9">
        <v>5.0000000000000001E-3</v>
      </c>
      <c r="R272" s="10">
        <f t="shared" si="54"/>
        <v>28</v>
      </c>
      <c r="S272" s="9">
        <f t="shared" si="55"/>
        <v>2.4902170046246886E-2</v>
      </c>
      <c r="T272" s="10">
        <f t="shared" si="56"/>
        <v>140</v>
      </c>
      <c r="U272" s="10">
        <f t="shared" si="57"/>
        <v>5762</v>
      </c>
      <c r="V272" s="11">
        <v>6015.54</v>
      </c>
      <c r="W272" s="12">
        <f t="shared" si="58"/>
        <v>393.53999999999996</v>
      </c>
      <c r="X272" s="13">
        <f t="shared" si="59"/>
        <v>7.0000000000000007E-2</v>
      </c>
      <c r="Y272" s="14" t="str">
        <f t="shared" si="60"/>
        <v>0.00%-8.40%</v>
      </c>
      <c r="Z272" s="15"/>
      <c r="AA272" s="15"/>
      <c r="AB272" s="15"/>
      <c r="AC272" s="16"/>
      <c r="AD272" s="8">
        <f t="shared" si="61"/>
        <v>0</v>
      </c>
      <c r="AE272" s="17">
        <f t="shared" si="62"/>
        <v>6015.54</v>
      </c>
      <c r="AF272" s="18">
        <f t="shared" si="63"/>
        <v>393.53999999999996</v>
      </c>
      <c r="AG272" s="19">
        <f t="shared" si="64"/>
        <v>7.0000000000000062E-2</v>
      </c>
      <c r="AH272" s="20">
        <v>13.6</v>
      </c>
      <c r="AI272" s="20">
        <v>450</v>
      </c>
      <c r="AJ272" s="20"/>
      <c r="AK272" s="20">
        <v>688</v>
      </c>
      <c r="AL272" s="20">
        <f t="shared" si="65"/>
        <v>87899.343999999997</v>
      </c>
      <c r="AM272" s="7" t="s">
        <v>287</v>
      </c>
      <c r="AN272" s="20"/>
      <c r="AO272" s="21" t="s">
        <v>630</v>
      </c>
      <c r="AP272" s="21"/>
      <c r="AQ272" s="5" t="s">
        <v>615</v>
      </c>
      <c r="AR272" s="5" t="s">
        <v>261</v>
      </c>
      <c r="AS272" s="5" t="s">
        <v>62</v>
      </c>
      <c r="AT272" s="20"/>
      <c r="AU272" s="21"/>
      <c r="AV272" s="21"/>
      <c r="AW272" s="21"/>
    </row>
    <row r="273" spans="1:49" s="55" customFormat="1">
      <c r="A273" s="87" t="s">
        <v>562</v>
      </c>
      <c r="B273" s="5">
        <v>15005388</v>
      </c>
      <c r="C273" s="5" t="s">
        <v>585</v>
      </c>
      <c r="D273" s="5" t="s">
        <v>55</v>
      </c>
      <c r="E273" s="5" t="s">
        <v>67</v>
      </c>
      <c r="F273" s="5" t="s">
        <v>346</v>
      </c>
      <c r="G273" s="5" t="s">
        <v>339</v>
      </c>
      <c r="H273" s="6">
        <v>40611</v>
      </c>
      <c r="I273" s="5" t="s">
        <v>586</v>
      </c>
      <c r="J273" s="5" t="s">
        <v>586</v>
      </c>
      <c r="K273" s="5" t="s">
        <v>568</v>
      </c>
      <c r="L273" s="7">
        <v>6</v>
      </c>
      <c r="M273" s="7" t="s">
        <v>287</v>
      </c>
      <c r="N273" s="8">
        <v>5701</v>
      </c>
      <c r="O273" s="9">
        <v>0.02</v>
      </c>
      <c r="P273" s="10">
        <f t="shared" si="53"/>
        <v>114</v>
      </c>
      <c r="Q273" s="9">
        <v>5.0000000000000001E-3</v>
      </c>
      <c r="R273" s="10">
        <f t="shared" si="54"/>
        <v>29</v>
      </c>
      <c r="S273" s="9">
        <f t="shared" si="55"/>
        <v>2.5083318716014734E-2</v>
      </c>
      <c r="T273" s="10">
        <f t="shared" si="56"/>
        <v>143</v>
      </c>
      <c r="U273" s="10">
        <f t="shared" si="57"/>
        <v>5844</v>
      </c>
      <c r="V273" s="11">
        <v>5893.5249999999996</v>
      </c>
      <c r="W273" s="12">
        <f t="shared" si="58"/>
        <v>192.52499999999964</v>
      </c>
      <c r="X273" s="13">
        <f t="shared" si="59"/>
        <v>3.3799999999999997E-2</v>
      </c>
      <c r="Y273" s="14" t="str">
        <f t="shared" si="60"/>
        <v>0.00%-8.40%</v>
      </c>
      <c r="Z273" s="15"/>
      <c r="AA273" s="15"/>
      <c r="AB273" s="15"/>
      <c r="AC273" s="16"/>
      <c r="AD273" s="8">
        <f t="shared" si="61"/>
        <v>0</v>
      </c>
      <c r="AE273" s="17">
        <f t="shared" si="62"/>
        <v>5893.5249999999996</v>
      </c>
      <c r="AF273" s="18">
        <f t="shared" si="63"/>
        <v>192.52499999999964</v>
      </c>
      <c r="AG273" s="19">
        <f t="shared" si="64"/>
        <v>3.3770391159445579E-2</v>
      </c>
      <c r="AH273" s="20">
        <v>13.6</v>
      </c>
      <c r="AI273" s="20">
        <v>450</v>
      </c>
      <c r="AJ273" s="20"/>
      <c r="AK273" s="20">
        <v>688</v>
      </c>
      <c r="AL273" s="20">
        <f t="shared" si="65"/>
        <v>86239.939999999988</v>
      </c>
      <c r="AM273" s="7" t="s">
        <v>287</v>
      </c>
      <c r="AN273" s="20"/>
      <c r="AO273" s="21" t="s">
        <v>614</v>
      </c>
      <c r="AP273" s="21"/>
      <c r="AQ273" s="5" t="s">
        <v>615</v>
      </c>
      <c r="AR273" s="5" t="s">
        <v>261</v>
      </c>
      <c r="AS273" s="5" t="s">
        <v>62</v>
      </c>
      <c r="AT273" s="20"/>
      <c r="AU273" s="21"/>
      <c r="AV273" s="21"/>
      <c r="AW273" s="21"/>
    </row>
    <row r="274" spans="1:49" s="55" customFormat="1">
      <c r="A274" s="87" t="s">
        <v>562</v>
      </c>
      <c r="B274" s="5">
        <v>15016325</v>
      </c>
      <c r="C274" s="5" t="s">
        <v>565</v>
      </c>
      <c r="D274" s="5" t="s">
        <v>55</v>
      </c>
      <c r="E274" s="5" t="s">
        <v>67</v>
      </c>
      <c r="F274" s="5" t="s">
        <v>346</v>
      </c>
      <c r="G274" s="5" t="s">
        <v>613</v>
      </c>
      <c r="H274" s="6">
        <v>42948</v>
      </c>
      <c r="I274" s="5" t="s">
        <v>575</v>
      </c>
      <c r="J274" s="5" t="s">
        <v>627</v>
      </c>
      <c r="K274" s="5" t="s">
        <v>568</v>
      </c>
      <c r="L274" s="7">
        <v>6</v>
      </c>
      <c r="M274" s="7" t="s">
        <v>287</v>
      </c>
      <c r="N274" s="8">
        <v>4558</v>
      </c>
      <c r="O274" s="9">
        <v>0.02</v>
      </c>
      <c r="P274" s="10">
        <f t="shared" si="53"/>
        <v>91</v>
      </c>
      <c r="Q274" s="9">
        <v>5.0000000000000001E-3</v>
      </c>
      <c r="R274" s="10">
        <f t="shared" si="54"/>
        <v>23</v>
      </c>
      <c r="S274" s="9">
        <f t="shared" si="55"/>
        <v>2.5010969723562967E-2</v>
      </c>
      <c r="T274" s="10">
        <f t="shared" si="56"/>
        <v>114</v>
      </c>
      <c r="U274" s="10">
        <f t="shared" si="57"/>
        <v>4672</v>
      </c>
      <c r="V274" s="11">
        <v>4558</v>
      </c>
      <c r="W274" s="12">
        <f t="shared" si="58"/>
        <v>0</v>
      </c>
      <c r="X274" s="13">
        <f t="shared" si="59"/>
        <v>0</v>
      </c>
      <c r="Y274" s="14" t="str">
        <f t="shared" si="60"/>
        <v>0.00%-8.40%</v>
      </c>
      <c r="Z274" s="15"/>
      <c r="AA274" s="15"/>
      <c r="AB274" s="15"/>
      <c r="AC274" s="16"/>
      <c r="AD274" s="8">
        <f t="shared" si="61"/>
        <v>0</v>
      </c>
      <c r="AE274" s="17">
        <f t="shared" si="62"/>
        <v>4558</v>
      </c>
      <c r="AF274" s="18">
        <f t="shared" si="63"/>
        <v>0</v>
      </c>
      <c r="AG274" s="19">
        <f t="shared" si="64"/>
        <v>0</v>
      </c>
      <c r="AH274" s="20">
        <v>13.6</v>
      </c>
      <c r="AI274" s="20">
        <v>450</v>
      </c>
      <c r="AJ274" s="20"/>
      <c r="AK274" s="20">
        <v>688</v>
      </c>
      <c r="AL274" s="20">
        <f t="shared" si="65"/>
        <v>68076.799999999988</v>
      </c>
      <c r="AM274" s="7" t="s">
        <v>287</v>
      </c>
      <c r="AN274" s="20" t="s">
        <v>588</v>
      </c>
      <c r="AO274" s="21" t="s">
        <v>626</v>
      </c>
      <c r="AP274" s="21" t="s">
        <v>495</v>
      </c>
      <c r="AQ274" s="5" t="s">
        <v>615</v>
      </c>
      <c r="AR274" s="5" t="s">
        <v>261</v>
      </c>
      <c r="AS274" s="5" t="s">
        <v>62</v>
      </c>
      <c r="AT274" s="20"/>
      <c r="AU274" s="21"/>
      <c r="AV274" s="21"/>
      <c r="AW274" s="21"/>
    </row>
    <row r="275" spans="1:49" s="55" customFormat="1">
      <c r="A275" s="87" t="s">
        <v>562</v>
      </c>
      <c r="B275" s="5">
        <v>15009186</v>
      </c>
      <c r="C275" s="5" t="s">
        <v>565</v>
      </c>
      <c r="D275" s="5" t="s">
        <v>55</v>
      </c>
      <c r="E275" s="5" t="s">
        <v>67</v>
      </c>
      <c r="F275" s="5" t="s">
        <v>346</v>
      </c>
      <c r="G275" s="5" t="s">
        <v>613</v>
      </c>
      <c r="H275" s="6">
        <v>41259</v>
      </c>
      <c r="I275" s="5" t="s">
        <v>575</v>
      </c>
      <c r="J275" s="5" t="s">
        <v>627</v>
      </c>
      <c r="K275" s="5" t="s">
        <v>568</v>
      </c>
      <c r="L275" s="7">
        <v>6</v>
      </c>
      <c r="M275" s="7" t="s">
        <v>287</v>
      </c>
      <c r="N275" s="8">
        <v>4765</v>
      </c>
      <c r="O275" s="9">
        <v>0.02</v>
      </c>
      <c r="P275" s="10">
        <f t="shared" si="53"/>
        <v>95</v>
      </c>
      <c r="Q275" s="9">
        <v>5.0000000000000001E-3</v>
      </c>
      <c r="R275" s="10">
        <f t="shared" si="54"/>
        <v>24</v>
      </c>
      <c r="S275" s="9">
        <f t="shared" si="55"/>
        <v>2.497376705141658E-2</v>
      </c>
      <c r="T275" s="10">
        <f t="shared" si="56"/>
        <v>119</v>
      </c>
      <c r="U275" s="10">
        <f t="shared" si="57"/>
        <v>4884</v>
      </c>
      <c r="V275" s="11">
        <v>4812.6499999999996</v>
      </c>
      <c r="W275" s="12">
        <f t="shared" si="58"/>
        <v>47.649999999999636</v>
      </c>
      <c r="X275" s="13">
        <f t="shared" si="59"/>
        <v>0.01</v>
      </c>
      <c r="Y275" s="14" t="str">
        <f t="shared" si="60"/>
        <v>0.00%-8.40%</v>
      </c>
      <c r="Z275" s="15"/>
      <c r="AA275" s="15"/>
      <c r="AB275" s="15"/>
      <c r="AC275" s="16"/>
      <c r="AD275" s="8">
        <f t="shared" si="61"/>
        <v>0</v>
      </c>
      <c r="AE275" s="17">
        <f t="shared" si="62"/>
        <v>4812.6499999999996</v>
      </c>
      <c r="AF275" s="18">
        <f t="shared" si="63"/>
        <v>47.649999999999636</v>
      </c>
      <c r="AG275" s="19">
        <f t="shared" si="64"/>
        <v>1.0000000000000009E-2</v>
      </c>
      <c r="AH275" s="20">
        <v>13.6</v>
      </c>
      <c r="AI275" s="20">
        <v>450</v>
      </c>
      <c r="AJ275" s="20"/>
      <c r="AK275" s="20">
        <v>688</v>
      </c>
      <c r="AL275" s="20">
        <f t="shared" si="65"/>
        <v>71540.039999999994</v>
      </c>
      <c r="AM275" s="7" t="s">
        <v>287</v>
      </c>
      <c r="AN275" s="20"/>
      <c r="AO275" s="21" t="s">
        <v>614</v>
      </c>
      <c r="AP275" s="21"/>
      <c r="AQ275" s="5" t="s">
        <v>615</v>
      </c>
      <c r="AR275" s="5" t="s">
        <v>261</v>
      </c>
      <c r="AS275" s="5" t="s">
        <v>62</v>
      </c>
      <c r="AT275" s="20"/>
      <c r="AU275" s="21"/>
      <c r="AV275" s="21"/>
      <c r="AW275" s="21"/>
    </row>
    <row r="276" spans="1:49" s="55" customFormat="1">
      <c r="A276" s="87" t="s">
        <v>562</v>
      </c>
      <c r="B276" s="5">
        <v>15018847</v>
      </c>
      <c r="C276" s="5" t="s">
        <v>565</v>
      </c>
      <c r="D276" s="5" t="s">
        <v>55</v>
      </c>
      <c r="E276" s="5" t="s">
        <v>67</v>
      </c>
      <c r="F276" s="5" t="s">
        <v>346</v>
      </c>
      <c r="G276" s="5" t="s">
        <v>613</v>
      </c>
      <c r="H276" s="6">
        <v>43160</v>
      </c>
      <c r="I276" s="5" t="s">
        <v>575</v>
      </c>
      <c r="J276" s="5" t="s">
        <v>627</v>
      </c>
      <c r="K276" s="5" t="s">
        <v>568</v>
      </c>
      <c r="L276" s="7">
        <v>6</v>
      </c>
      <c r="M276" s="7" t="s">
        <v>287</v>
      </c>
      <c r="N276" s="8">
        <v>4639</v>
      </c>
      <c r="O276" s="9">
        <v>0.02</v>
      </c>
      <c r="P276" s="10">
        <f t="shared" si="53"/>
        <v>93</v>
      </c>
      <c r="Q276" s="9">
        <v>5.0000000000000001E-3</v>
      </c>
      <c r="R276" s="10">
        <f t="shared" si="54"/>
        <v>23</v>
      </c>
      <c r="S276" s="9">
        <f t="shared" si="55"/>
        <v>2.5005389092476828E-2</v>
      </c>
      <c r="T276" s="10">
        <f t="shared" si="56"/>
        <v>116</v>
      </c>
      <c r="U276" s="10">
        <f t="shared" si="57"/>
        <v>4755</v>
      </c>
      <c r="V276" s="11">
        <v>4754.9750000000004</v>
      </c>
      <c r="W276" s="12">
        <f t="shared" si="58"/>
        <v>115.97500000000036</v>
      </c>
      <c r="X276" s="13">
        <f t="shared" si="59"/>
        <v>2.5000000000000001E-2</v>
      </c>
      <c r="Y276" s="14" t="str">
        <f t="shared" si="60"/>
        <v>0.00%-8.40%</v>
      </c>
      <c r="Z276" s="15"/>
      <c r="AA276" s="15"/>
      <c r="AB276" s="15"/>
      <c r="AC276" s="16"/>
      <c r="AD276" s="8">
        <f t="shared" si="61"/>
        <v>0</v>
      </c>
      <c r="AE276" s="17">
        <f t="shared" si="62"/>
        <v>4754.9750000000004</v>
      </c>
      <c r="AF276" s="18">
        <f t="shared" si="63"/>
        <v>115.97500000000036</v>
      </c>
      <c r="AG276" s="19">
        <f t="shared" si="64"/>
        <v>2.5000000000000133E-2</v>
      </c>
      <c r="AH276" s="20">
        <v>13.6</v>
      </c>
      <c r="AI276" s="20">
        <v>450</v>
      </c>
      <c r="AJ276" s="20"/>
      <c r="AK276" s="20">
        <v>688</v>
      </c>
      <c r="AL276" s="20">
        <f t="shared" si="65"/>
        <v>70755.66</v>
      </c>
      <c r="AM276" s="7" t="s">
        <v>287</v>
      </c>
      <c r="AN276" s="20"/>
      <c r="AO276" s="21" t="s">
        <v>614</v>
      </c>
      <c r="AP276" s="21"/>
      <c r="AQ276" s="5" t="s">
        <v>615</v>
      </c>
      <c r="AR276" s="5" t="s">
        <v>261</v>
      </c>
      <c r="AS276" s="5" t="s">
        <v>62</v>
      </c>
      <c r="AT276" s="20"/>
      <c r="AU276" s="21"/>
      <c r="AV276" s="21"/>
      <c r="AW276" s="21"/>
    </row>
    <row r="277" spans="1:49" s="55" customFormat="1">
      <c r="A277" s="87" t="s">
        <v>562</v>
      </c>
      <c r="B277" s="5">
        <v>15004770</v>
      </c>
      <c r="C277" s="5" t="s">
        <v>565</v>
      </c>
      <c r="D277" s="5" t="s">
        <v>55</v>
      </c>
      <c r="E277" s="5" t="s">
        <v>67</v>
      </c>
      <c r="F277" s="5" t="s">
        <v>346</v>
      </c>
      <c r="G277" s="5" t="s">
        <v>613</v>
      </c>
      <c r="H277" s="6">
        <v>40634</v>
      </c>
      <c r="I277" s="5" t="s">
        <v>575</v>
      </c>
      <c r="J277" s="5" t="s">
        <v>627</v>
      </c>
      <c r="K277" s="5" t="s">
        <v>568</v>
      </c>
      <c r="L277" s="7">
        <v>6</v>
      </c>
      <c r="M277" s="7" t="s">
        <v>287</v>
      </c>
      <c r="N277" s="8">
        <v>5341</v>
      </c>
      <c r="O277" s="9">
        <v>0.02</v>
      </c>
      <c r="P277" s="10">
        <f t="shared" si="53"/>
        <v>107</v>
      </c>
      <c r="Q277" s="9">
        <v>5.0000000000000001E-3</v>
      </c>
      <c r="R277" s="10">
        <f t="shared" si="54"/>
        <v>27</v>
      </c>
      <c r="S277" s="9">
        <f t="shared" si="55"/>
        <v>2.5088934656431378E-2</v>
      </c>
      <c r="T277" s="10">
        <f t="shared" si="56"/>
        <v>134</v>
      </c>
      <c r="U277" s="10">
        <f t="shared" si="57"/>
        <v>5475</v>
      </c>
      <c r="V277" s="11">
        <v>5341</v>
      </c>
      <c r="W277" s="12">
        <f t="shared" si="58"/>
        <v>0</v>
      </c>
      <c r="X277" s="13">
        <f t="shared" si="59"/>
        <v>0</v>
      </c>
      <c r="Y277" s="14" t="str">
        <f t="shared" si="60"/>
        <v>0.00%-8.40%</v>
      </c>
      <c r="Z277" s="15"/>
      <c r="AA277" s="15"/>
      <c r="AB277" s="15"/>
      <c r="AC277" s="16"/>
      <c r="AD277" s="8">
        <f t="shared" si="61"/>
        <v>0</v>
      </c>
      <c r="AE277" s="17">
        <f t="shared" si="62"/>
        <v>5341</v>
      </c>
      <c r="AF277" s="18">
        <f t="shared" si="63"/>
        <v>0</v>
      </c>
      <c r="AG277" s="19">
        <f t="shared" si="64"/>
        <v>0</v>
      </c>
      <c r="AH277" s="20">
        <v>13.6</v>
      </c>
      <c r="AI277" s="20">
        <v>450</v>
      </c>
      <c r="AJ277" s="20"/>
      <c r="AK277" s="20">
        <v>688</v>
      </c>
      <c r="AL277" s="20">
        <f t="shared" si="65"/>
        <v>78725.599999999991</v>
      </c>
      <c r="AM277" s="7" t="s">
        <v>287</v>
      </c>
      <c r="AN277" s="20"/>
      <c r="AO277" s="21" t="s">
        <v>126</v>
      </c>
      <c r="AP277" s="21" t="s">
        <v>126</v>
      </c>
      <c r="AQ277" s="5" t="s">
        <v>615</v>
      </c>
      <c r="AR277" s="5" t="s">
        <v>261</v>
      </c>
      <c r="AS277" s="5" t="s">
        <v>62</v>
      </c>
      <c r="AT277" s="20"/>
      <c r="AU277" s="21"/>
      <c r="AV277" s="21"/>
      <c r="AW277" s="21"/>
    </row>
    <row r="278" spans="1:49" s="55" customFormat="1">
      <c r="A278" s="87" t="s">
        <v>562</v>
      </c>
      <c r="B278" s="5">
        <v>15016688</v>
      </c>
      <c r="C278" s="5" t="s">
        <v>565</v>
      </c>
      <c r="D278" s="5" t="s">
        <v>55</v>
      </c>
      <c r="E278" s="5" t="s">
        <v>67</v>
      </c>
      <c r="F278" s="5" t="s">
        <v>346</v>
      </c>
      <c r="G278" s="5" t="s">
        <v>613</v>
      </c>
      <c r="H278" s="6">
        <v>42948</v>
      </c>
      <c r="I278" s="5" t="s">
        <v>575</v>
      </c>
      <c r="J278" s="5" t="s">
        <v>627</v>
      </c>
      <c r="K278" s="5" t="s">
        <v>568</v>
      </c>
      <c r="L278" s="7">
        <v>6</v>
      </c>
      <c r="M278" s="7" t="s">
        <v>287</v>
      </c>
      <c r="N278" s="8">
        <v>5094</v>
      </c>
      <c r="O278" s="9">
        <v>0.02</v>
      </c>
      <c r="P278" s="10">
        <f t="shared" si="53"/>
        <v>102</v>
      </c>
      <c r="Q278" s="9">
        <v>5.0000000000000001E-3</v>
      </c>
      <c r="R278" s="10">
        <f t="shared" si="54"/>
        <v>25</v>
      </c>
      <c r="S278" s="9">
        <f t="shared" si="55"/>
        <v>2.4931291715744014E-2</v>
      </c>
      <c r="T278" s="10">
        <f t="shared" si="56"/>
        <v>127</v>
      </c>
      <c r="U278" s="10">
        <f t="shared" si="57"/>
        <v>5221</v>
      </c>
      <c r="V278" s="11">
        <v>5221.3500000000004</v>
      </c>
      <c r="W278" s="12">
        <f t="shared" si="58"/>
        <v>127.35000000000036</v>
      </c>
      <c r="X278" s="13">
        <f t="shared" si="59"/>
        <v>2.5000000000000001E-2</v>
      </c>
      <c r="Y278" s="14" t="str">
        <f t="shared" si="60"/>
        <v>0.00%-8.40%</v>
      </c>
      <c r="Z278" s="15"/>
      <c r="AA278" s="15"/>
      <c r="AB278" s="15"/>
      <c r="AC278" s="16"/>
      <c r="AD278" s="8">
        <f t="shared" si="61"/>
        <v>0</v>
      </c>
      <c r="AE278" s="17">
        <f t="shared" si="62"/>
        <v>5221.3500000000004</v>
      </c>
      <c r="AF278" s="18">
        <f t="shared" si="63"/>
        <v>127.35000000000036</v>
      </c>
      <c r="AG278" s="19">
        <f t="shared" si="64"/>
        <v>2.5000000000000133E-2</v>
      </c>
      <c r="AH278" s="20">
        <v>13.6</v>
      </c>
      <c r="AI278" s="20">
        <v>450</v>
      </c>
      <c r="AJ278" s="20"/>
      <c r="AK278" s="20">
        <v>688</v>
      </c>
      <c r="AL278" s="20">
        <f t="shared" si="65"/>
        <v>77098.36</v>
      </c>
      <c r="AM278" s="7" t="s">
        <v>287</v>
      </c>
      <c r="AN278" s="20"/>
      <c r="AO278" s="21" t="s">
        <v>614</v>
      </c>
      <c r="AP278" s="21"/>
      <c r="AQ278" s="5" t="s">
        <v>615</v>
      </c>
      <c r="AR278" s="5" t="s">
        <v>261</v>
      </c>
      <c r="AS278" s="5" t="s">
        <v>62</v>
      </c>
      <c r="AT278" s="20"/>
      <c r="AU278" s="21"/>
      <c r="AV278" s="21"/>
      <c r="AW278" s="21"/>
    </row>
    <row r="279" spans="1:49" s="55" customFormat="1">
      <c r="A279" s="87" t="s">
        <v>562</v>
      </c>
      <c r="B279" s="5">
        <v>15017185</v>
      </c>
      <c r="C279" s="5" t="s">
        <v>565</v>
      </c>
      <c r="D279" s="5" t="s">
        <v>55</v>
      </c>
      <c r="E279" s="5" t="s">
        <v>67</v>
      </c>
      <c r="F279" s="5" t="s">
        <v>346</v>
      </c>
      <c r="G279" s="5" t="s">
        <v>613</v>
      </c>
      <c r="H279" s="6">
        <v>42948</v>
      </c>
      <c r="I279" s="5" t="s">
        <v>575</v>
      </c>
      <c r="J279" s="5" t="s">
        <v>627</v>
      </c>
      <c r="K279" s="5" t="s">
        <v>568</v>
      </c>
      <c r="L279" s="7">
        <v>6</v>
      </c>
      <c r="M279" s="7" t="s">
        <v>287</v>
      </c>
      <c r="N279" s="8">
        <v>4616</v>
      </c>
      <c r="O279" s="9">
        <v>0.02</v>
      </c>
      <c r="P279" s="10">
        <f t="shared" si="53"/>
        <v>92</v>
      </c>
      <c r="Q279" s="9">
        <v>5.0000000000000001E-3</v>
      </c>
      <c r="R279" s="10">
        <f t="shared" si="54"/>
        <v>23</v>
      </c>
      <c r="S279" s="9">
        <f t="shared" si="55"/>
        <v>2.4913344887348355E-2</v>
      </c>
      <c r="T279" s="10">
        <f t="shared" si="56"/>
        <v>115</v>
      </c>
      <c r="U279" s="10">
        <f t="shared" si="57"/>
        <v>4731</v>
      </c>
      <c r="V279" s="11">
        <v>4731.3999999999996</v>
      </c>
      <c r="W279" s="12">
        <f t="shared" si="58"/>
        <v>115.39999999999964</v>
      </c>
      <c r="X279" s="13">
        <f t="shared" si="59"/>
        <v>2.5000000000000001E-2</v>
      </c>
      <c r="Y279" s="14" t="str">
        <f t="shared" si="60"/>
        <v>0.00%-8.40%</v>
      </c>
      <c r="Z279" s="15"/>
      <c r="AA279" s="15"/>
      <c r="AB279" s="15"/>
      <c r="AC279" s="16"/>
      <c r="AD279" s="8">
        <f t="shared" si="61"/>
        <v>0</v>
      </c>
      <c r="AE279" s="17">
        <f t="shared" si="62"/>
        <v>4731.3999999999996</v>
      </c>
      <c r="AF279" s="18">
        <f t="shared" si="63"/>
        <v>115.39999999999964</v>
      </c>
      <c r="AG279" s="19">
        <f t="shared" si="64"/>
        <v>2.4999999999999911E-2</v>
      </c>
      <c r="AH279" s="20">
        <v>13.6</v>
      </c>
      <c r="AI279" s="20">
        <v>450</v>
      </c>
      <c r="AJ279" s="20"/>
      <c r="AK279" s="20">
        <v>688</v>
      </c>
      <c r="AL279" s="20">
        <f t="shared" si="65"/>
        <v>70435.039999999994</v>
      </c>
      <c r="AM279" s="7" t="s">
        <v>287</v>
      </c>
      <c r="AN279" s="20"/>
      <c r="AO279" s="21" t="s">
        <v>614</v>
      </c>
      <c r="AP279" s="21"/>
      <c r="AQ279" s="5" t="s">
        <v>615</v>
      </c>
      <c r="AR279" s="5" t="s">
        <v>261</v>
      </c>
      <c r="AS279" s="5" t="s">
        <v>62</v>
      </c>
      <c r="AT279" s="20"/>
      <c r="AU279" s="21"/>
      <c r="AV279" s="21"/>
      <c r="AW279" s="21"/>
    </row>
    <row r="280" spans="1:49" s="55" customFormat="1">
      <c r="A280" s="87" t="s">
        <v>562</v>
      </c>
      <c r="B280" s="5">
        <v>15003890</v>
      </c>
      <c r="C280" s="5" t="s">
        <v>565</v>
      </c>
      <c r="D280" s="5" t="s">
        <v>55</v>
      </c>
      <c r="E280" s="5" t="s">
        <v>67</v>
      </c>
      <c r="F280" s="5" t="s">
        <v>346</v>
      </c>
      <c r="G280" s="5" t="s">
        <v>613</v>
      </c>
      <c r="H280" s="6">
        <v>40756</v>
      </c>
      <c r="I280" s="5" t="s">
        <v>575</v>
      </c>
      <c r="J280" s="5" t="s">
        <v>641</v>
      </c>
      <c r="K280" s="5" t="s">
        <v>568</v>
      </c>
      <c r="L280" s="7">
        <v>6</v>
      </c>
      <c r="M280" s="7" t="s">
        <v>287</v>
      </c>
      <c r="N280" s="8">
        <v>5115</v>
      </c>
      <c r="O280" s="9">
        <v>0.02</v>
      </c>
      <c r="P280" s="10">
        <f t="shared" si="53"/>
        <v>102</v>
      </c>
      <c r="Q280" s="9">
        <v>5.0000000000000001E-3</v>
      </c>
      <c r="R280" s="10">
        <f t="shared" si="54"/>
        <v>26</v>
      </c>
      <c r="S280" s="9">
        <f t="shared" si="55"/>
        <v>2.5024437927663734E-2</v>
      </c>
      <c r="T280" s="10">
        <f t="shared" si="56"/>
        <v>128</v>
      </c>
      <c r="U280" s="10">
        <f t="shared" si="57"/>
        <v>5243</v>
      </c>
      <c r="V280" s="11">
        <v>5473.05</v>
      </c>
      <c r="W280" s="12">
        <f t="shared" si="58"/>
        <v>358.05000000000018</v>
      </c>
      <c r="X280" s="13">
        <f t="shared" si="59"/>
        <v>7.0000000000000007E-2</v>
      </c>
      <c r="Y280" s="14" t="str">
        <f t="shared" si="60"/>
        <v>0.00%-8.40%</v>
      </c>
      <c r="Z280" s="15"/>
      <c r="AA280" s="15"/>
      <c r="AB280" s="15"/>
      <c r="AC280" s="16"/>
      <c r="AD280" s="8">
        <f t="shared" si="61"/>
        <v>0</v>
      </c>
      <c r="AE280" s="17">
        <f t="shared" si="62"/>
        <v>5473.05</v>
      </c>
      <c r="AF280" s="18">
        <f t="shared" si="63"/>
        <v>358.05000000000018</v>
      </c>
      <c r="AG280" s="19">
        <f t="shared" si="64"/>
        <v>7.0000000000000062E-2</v>
      </c>
      <c r="AH280" s="20">
        <v>13.6</v>
      </c>
      <c r="AI280" s="20">
        <v>450</v>
      </c>
      <c r="AJ280" s="20"/>
      <c r="AK280" s="20">
        <v>688</v>
      </c>
      <c r="AL280" s="20">
        <f t="shared" si="65"/>
        <v>80521.48</v>
      </c>
      <c r="AM280" s="7" t="s">
        <v>287</v>
      </c>
      <c r="AN280" s="20"/>
      <c r="AO280" s="21" t="s">
        <v>614</v>
      </c>
      <c r="AP280" s="21"/>
      <c r="AQ280" s="5" t="s">
        <v>615</v>
      </c>
      <c r="AR280" s="5" t="s">
        <v>261</v>
      </c>
      <c r="AS280" s="5" t="s">
        <v>62</v>
      </c>
      <c r="AT280" s="20"/>
      <c r="AU280" s="21"/>
      <c r="AV280" s="21"/>
      <c r="AW280" s="21"/>
    </row>
    <row r="281" spans="1:49" s="55" customFormat="1">
      <c r="A281" s="87" t="s">
        <v>562</v>
      </c>
      <c r="B281" s="5">
        <v>15011281</v>
      </c>
      <c r="C281" s="5" t="s">
        <v>565</v>
      </c>
      <c r="D281" s="5" t="s">
        <v>55</v>
      </c>
      <c r="E281" s="5" t="s">
        <v>67</v>
      </c>
      <c r="F281" s="5" t="s">
        <v>346</v>
      </c>
      <c r="G281" s="5" t="s">
        <v>613</v>
      </c>
      <c r="H281" s="6">
        <v>41609</v>
      </c>
      <c r="I281" s="5" t="s">
        <v>575</v>
      </c>
      <c r="J281" s="5" t="s">
        <v>627</v>
      </c>
      <c r="K281" s="5" t="s">
        <v>568</v>
      </c>
      <c r="L281" s="7">
        <v>6</v>
      </c>
      <c r="M281" s="7" t="s">
        <v>287</v>
      </c>
      <c r="N281" s="8">
        <v>5223</v>
      </c>
      <c r="O281" s="9">
        <v>0.02</v>
      </c>
      <c r="P281" s="10">
        <f t="shared" si="53"/>
        <v>104</v>
      </c>
      <c r="Q281" s="9">
        <v>5.0000000000000001E-3</v>
      </c>
      <c r="R281" s="10">
        <f t="shared" si="54"/>
        <v>26</v>
      </c>
      <c r="S281" s="9">
        <f t="shared" si="55"/>
        <v>2.488991001340226E-2</v>
      </c>
      <c r="T281" s="10">
        <f t="shared" si="56"/>
        <v>130</v>
      </c>
      <c r="U281" s="10">
        <f t="shared" si="57"/>
        <v>5353</v>
      </c>
      <c r="V281" s="11">
        <v>5484.15</v>
      </c>
      <c r="W281" s="12">
        <f t="shared" si="58"/>
        <v>261.14999999999964</v>
      </c>
      <c r="X281" s="13">
        <f t="shared" si="59"/>
        <v>0.05</v>
      </c>
      <c r="Y281" s="14" t="str">
        <f t="shared" si="60"/>
        <v>0.00%-8.40%</v>
      </c>
      <c r="Z281" s="15"/>
      <c r="AA281" s="15"/>
      <c r="AB281" s="15"/>
      <c r="AC281" s="16"/>
      <c r="AD281" s="8">
        <f t="shared" si="61"/>
        <v>0</v>
      </c>
      <c r="AE281" s="17">
        <f t="shared" si="62"/>
        <v>5484.15</v>
      </c>
      <c r="AF281" s="18">
        <f t="shared" si="63"/>
        <v>261.14999999999964</v>
      </c>
      <c r="AG281" s="19">
        <f t="shared" si="64"/>
        <v>4.9999999999999822E-2</v>
      </c>
      <c r="AH281" s="20">
        <v>13.6</v>
      </c>
      <c r="AI281" s="20">
        <v>500</v>
      </c>
      <c r="AJ281" s="20"/>
      <c r="AK281" s="20">
        <v>688</v>
      </c>
      <c r="AL281" s="20">
        <f t="shared" si="65"/>
        <v>81272.439999999988</v>
      </c>
      <c r="AM281" s="7" t="s">
        <v>287</v>
      </c>
      <c r="AN281" s="20"/>
      <c r="AO281" s="21" t="s">
        <v>614</v>
      </c>
      <c r="AP281" s="21"/>
      <c r="AQ281" s="5" t="s">
        <v>615</v>
      </c>
      <c r="AR281" s="5" t="s">
        <v>261</v>
      </c>
      <c r="AS281" s="5" t="s">
        <v>62</v>
      </c>
      <c r="AT281" s="20"/>
      <c r="AU281" s="21"/>
      <c r="AV281" s="21"/>
      <c r="AW281" s="21"/>
    </row>
    <row r="282" spans="1:49" s="55" customFormat="1">
      <c r="A282" s="87" t="s">
        <v>562</v>
      </c>
      <c r="B282" s="5">
        <v>15012599</v>
      </c>
      <c r="C282" s="5" t="s">
        <v>565</v>
      </c>
      <c r="D282" s="5" t="s">
        <v>55</v>
      </c>
      <c r="E282" s="5" t="s">
        <v>67</v>
      </c>
      <c r="F282" s="5" t="s">
        <v>346</v>
      </c>
      <c r="G282" s="5" t="s">
        <v>613</v>
      </c>
      <c r="H282" s="6">
        <v>41791</v>
      </c>
      <c r="I282" s="5" t="s">
        <v>575</v>
      </c>
      <c r="J282" s="5" t="s">
        <v>627</v>
      </c>
      <c r="K282" s="5" t="s">
        <v>568</v>
      </c>
      <c r="L282" s="7">
        <v>6</v>
      </c>
      <c r="M282" s="7" t="s">
        <v>287</v>
      </c>
      <c r="N282" s="8">
        <v>5559</v>
      </c>
      <c r="O282" s="9">
        <v>0.02</v>
      </c>
      <c r="P282" s="10">
        <f t="shared" si="53"/>
        <v>111</v>
      </c>
      <c r="Q282" s="9">
        <v>5.0000000000000001E-3</v>
      </c>
      <c r="R282" s="10">
        <f t="shared" si="54"/>
        <v>28</v>
      </c>
      <c r="S282" s="9">
        <f t="shared" si="55"/>
        <v>2.5004497211728729E-2</v>
      </c>
      <c r="T282" s="10">
        <f t="shared" si="56"/>
        <v>139</v>
      </c>
      <c r="U282" s="10">
        <f t="shared" si="57"/>
        <v>5698</v>
      </c>
      <c r="V282" s="11">
        <v>5697.9750000000004</v>
      </c>
      <c r="W282" s="12">
        <f t="shared" si="58"/>
        <v>138.97500000000036</v>
      </c>
      <c r="X282" s="13">
        <f t="shared" si="59"/>
        <v>2.5000000000000001E-2</v>
      </c>
      <c r="Y282" s="14" t="str">
        <f t="shared" si="60"/>
        <v>0.00%-8.40%</v>
      </c>
      <c r="Z282" s="15"/>
      <c r="AA282" s="15"/>
      <c r="AB282" s="15"/>
      <c r="AC282" s="16"/>
      <c r="AD282" s="8">
        <f t="shared" si="61"/>
        <v>0</v>
      </c>
      <c r="AE282" s="17">
        <f t="shared" si="62"/>
        <v>5697.9750000000004</v>
      </c>
      <c r="AF282" s="18">
        <f t="shared" si="63"/>
        <v>138.97500000000036</v>
      </c>
      <c r="AG282" s="19">
        <f t="shared" si="64"/>
        <v>2.5000000000000133E-2</v>
      </c>
      <c r="AH282" s="20">
        <v>13.6</v>
      </c>
      <c r="AI282" s="20">
        <v>450</v>
      </c>
      <c r="AJ282" s="20"/>
      <c r="AK282" s="20">
        <v>688</v>
      </c>
      <c r="AL282" s="20">
        <f t="shared" si="65"/>
        <v>83580.460000000006</v>
      </c>
      <c r="AM282" s="7" t="s">
        <v>287</v>
      </c>
      <c r="AN282" s="20"/>
      <c r="AO282" s="21" t="s">
        <v>614</v>
      </c>
      <c r="AP282" s="21"/>
      <c r="AQ282" s="5" t="s">
        <v>615</v>
      </c>
      <c r="AR282" s="5" t="s">
        <v>261</v>
      </c>
      <c r="AS282" s="5" t="s">
        <v>62</v>
      </c>
      <c r="AT282" s="20"/>
      <c r="AU282" s="21"/>
      <c r="AV282" s="21"/>
      <c r="AW282" s="21"/>
    </row>
    <row r="283" spans="1:49" s="55" customFormat="1">
      <c r="A283" s="87" t="s">
        <v>562</v>
      </c>
      <c r="B283" s="5">
        <v>15010911</v>
      </c>
      <c r="C283" s="5" t="s">
        <v>565</v>
      </c>
      <c r="D283" s="5" t="s">
        <v>55</v>
      </c>
      <c r="E283" s="5" t="s">
        <v>67</v>
      </c>
      <c r="F283" s="5" t="s">
        <v>346</v>
      </c>
      <c r="G283" s="5" t="s">
        <v>613</v>
      </c>
      <c r="H283" s="6">
        <v>41548</v>
      </c>
      <c r="I283" s="5" t="s">
        <v>575</v>
      </c>
      <c r="J283" s="5" t="s">
        <v>631</v>
      </c>
      <c r="K283" s="5" t="s">
        <v>568</v>
      </c>
      <c r="L283" s="7">
        <v>6</v>
      </c>
      <c r="M283" s="7" t="s">
        <v>287</v>
      </c>
      <c r="N283" s="8">
        <v>5006</v>
      </c>
      <c r="O283" s="9">
        <v>0.02</v>
      </c>
      <c r="P283" s="10">
        <f t="shared" si="53"/>
        <v>100</v>
      </c>
      <c r="Q283" s="9">
        <v>5.0000000000000001E-3</v>
      </c>
      <c r="R283" s="10">
        <f t="shared" si="54"/>
        <v>25</v>
      </c>
      <c r="S283" s="9">
        <f t="shared" si="55"/>
        <v>2.4970035956851776E-2</v>
      </c>
      <c r="T283" s="10">
        <f t="shared" si="56"/>
        <v>125</v>
      </c>
      <c r="U283" s="10">
        <f t="shared" si="57"/>
        <v>5131</v>
      </c>
      <c r="V283" s="11">
        <v>5131.1499999999996</v>
      </c>
      <c r="W283" s="12">
        <f t="shared" si="58"/>
        <v>125.14999999999964</v>
      </c>
      <c r="X283" s="13">
        <f t="shared" si="59"/>
        <v>2.5000000000000001E-2</v>
      </c>
      <c r="Y283" s="14" t="str">
        <f t="shared" si="60"/>
        <v>0.00%-8.40%</v>
      </c>
      <c r="Z283" s="15"/>
      <c r="AA283" s="15"/>
      <c r="AB283" s="15"/>
      <c r="AC283" s="16"/>
      <c r="AD283" s="8">
        <f t="shared" si="61"/>
        <v>0</v>
      </c>
      <c r="AE283" s="17">
        <f t="shared" si="62"/>
        <v>5131.1499999999996</v>
      </c>
      <c r="AF283" s="18">
        <f t="shared" si="63"/>
        <v>125.14999999999964</v>
      </c>
      <c r="AG283" s="19">
        <f t="shared" si="64"/>
        <v>2.4999999999999911E-2</v>
      </c>
      <c r="AH283" s="20">
        <v>13.6</v>
      </c>
      <c r="AI283" s="20">
        <v>450</v>
      </c>
      <c r="AJ283" s="20"/>
      <c r="AK283" s="20">
        <v>688</v>
      </c>
      <c r="AL283" s="20">
        <f t="shared" si="65"/>
        <v>75871.64</v>
      </c>
      <c r="AM283" s="7" t="s">
        <v>287</v>
      </c>
      <c r="AN283" s="20"/>
      <c r="AO283" s="21" t="s">
        <v>614</v>
      </c>
      <c r="AP283" s="21"/>
      <c r="AQ283" s="5" t="s">
        <v>615</v>
      </c>
      <c r="AR283" s="5" t="s">
        <v>261</v>
      </c>
      <c r="AS283" s="5" t="s">
        <v>62</v>
      </c>
      <c r="AT283" s="20"/>
      <c r="AU283" s="21"/>
      <c r="AV283" s="21"/>
      <c r="AW283" s="21"/>
    </row>
    <row r="284" spans="1:49" s="55" customFormat="1">
      <c r="A284" s="87" t="s">
        <v>562</v>
      </c>
      <c r="B284" s="5">
        <v>15006219</v>
      </c>
      <c r="C284" s="5" t="s">
        <v>565</v>
      </c>
      <c r="D284" s="5" t="s">
        <v>55</v>
      </c>
      <c r="E284" s="5" t="s">
        <v>67</v>
      </c>
      <c r="F284" s="5" t="s">
        <v>346</v>
      </c>
      <c r="G284" s="5" t="s">
        <v>613</v>
      </c>
      <c r="H284" s="6">
        <v>40909</v>
      </c>
      <c r="I284" s="5" t="s">
        <v>575</v>
      </c>
      <c r="J284" s="5" t="s">
        <v>627</v>
      </c>
      <c r="K284" s="5" t="s">
        <v>568</v>
      </c>
      <c r="L284" s="7">
        <v>6</v>
      </c>
      <c r="M284" s="7" t="s">
        <v>287</v>
      </c>
      <c r="N284" s="8">
        <v>4811</v>
      </c>
      <c r="O284" s="9">
        <v>0.02</v>
      </c>
      <c r="P284" s="10">
        <f t="shared" si="53"/>
        <v>96</v>
      </c>
      <c r="Q284" s="9">
        <v>5.0000000000000001E-3</v>
      </c>
      <c r="R284" s="10">
        <f t="shared" si="54"/>
        <v>24</v>
      </c>
      <c r="S284" s="9">
        <f t="shared" si="55"/>
        <v>2.4942839326543339E-2</v>
      </c>
      <c r="T284" s="10">
        <f t="shared" si="56"/>
        <v>120</v>
      </c>
      <c r="U284" s="10">
        <f t="shared" si="57"/>
        <v>4931</v>
      </c>
      <c r="V284" s="11">
        <v>4931.2749999999996</v>
      </c>
      <c r="W284" s="12">
        <f t="shared" si="58"/>
        <v>120.27499999999964</v>
      </c>
      <c r="X284" s="13">
        <f t="shared" si="59"/>
        <v>2.5000000000000001E-2</v>
      </c>
      <c r="Y284" s="14" t="str">
        <f t="shared" si="60"/>
        <v>0.00%-8.40%</v>
      </c>
      <c r="Z284" s="15"/>
      <c r="AA284" s="15"/>
      <c r="AB284" s="15"/>
      <c r="AC284" s="16"/>
      <c r="AD284" s="8">
        <f t="shared" si="61"/>
        <v>0</v>
      </c>
      <c r="AE284" s="17">
        <f t="shared" si="62"/>
        <v>4931.2749999999996</v>
      </c>
      <c r="AF284" s="18">
        <f t="shared" si="63"/>
        <v>120.27499999999964</v>
      </c>
      <c r="AG284" s="19">
        <f t="shared" si="64"/>
        <v>2.4999999999999911E-2</v>
      </c>
      <c r="AH284" s="20">
        <v>13.6</v>
      </c>
      <c r="AI284" s="20">
        <v>500</v>
      </c>
      <c r="AJ284" s="20"/>
      <c r="AK284" s="20">
        <v>688</v>
      </c>
      <c r="AL284" s="20">
        <f t="shared" si="65"/>
        <v>73753.34</v>
      </c>
      <c r="AM284" s="7" t="s">
        <v>287</v>
      </c>
      <c r="AN284" s="20"/>
      <c r="AO284" s="21" t="s">
        <v>614</v>
      </c>
      <c r="AP284" s="21"/>
      <c r="AQ284" s="5" t="s">
        <v>615</v>
      </c>
      <c r="AR284" s="5" t="s">
        <v>261</v>
      </c>
      <c r="AS284" s="5" t="s">
        <v>62</v>
      </c>
      <c r="AT284" s="20"/>
      <c r="AU284" s="21"/>
      <c r="AV284" s="21"/>
      <c r="AW284" s="21"/>
    </row>
    <row r="285" spans="1:49" s="55" customFormat="1">
      <c r="A285" s="87" t="s">
        <v>562</v>
      </c>
      <c r="B285" s="5">
        <v>15018593</v>
      </c>
      <c r="C285" s="5" t="s">
        <v>565</v>
      </c>
      <c r="D285" s="5" t="s">
        <v>55</v>
      </c>
      <c r="E285" s="5" t="s">
        <v>67</v>
      </c>
      <c r="F285" s="5" t="s">
        <v>346</v>
      </c>
      <c r="G285" s="5" t="s">
        <v>613</v>
      </c>
      <c r="H285" s="6">
        <v>43252</v>
      </c>
      <c r="I285" s="5" t="s">
        <v>575</v>
      </c>
      <c r="J285" s="5" t="s">
        <v>627</v>
      </c>
      <c r="K285" s="5" t="s">
        <v>568</v>
      </c>
      <c r="L285" s="7">
        <v>6</v>
      </c>
      <c r="M285" s="7" t="s">
        <v>287</v>
      </c>
      <c r="N285" s="8">
        <v>4975</v>
      </c>
      <c r="O285" s="9">
        <v>0.02</v>
      </c>
      <c r="P285" s="10">
        <f t="shared" si="53"/>
        <v>100</v>
      </c>
      <c r="Q285" s="9">
        <v>5.0000000000000001E-3</v>
      </c>
      <c r="R285" s="10">
        <f t="shared" si="54"/>
        <v>25</v>
      </c>
      <c r="S285" s="9">
        <f t="shared" si="55"/>
        <v>2.5125628140703519E-2</v>
      </c>
      <c r="T285" s="10">
        <f t="shared" si="56"/>
        <v>125</v>
      </c>
      <c r="U285" s="10">
        <f t="shared" si="57"/>
        <v>5100</v>
      </c>
      <c r="V285" s="11">
        <v>4975</v>
      </c>
      <c r="W285" s="12">
        <f t="shared" si="58"/>
        <v>0</v>
      </c>
      <c r="X285" s="13">
        <f t="shared" si="59"/>
        <v>0</v>
      </c>
      <c r="Y285" s="14" t="str">
        <f t="shared" si="60"/>
        <v>0.00%-8.40%</v>
      </c>
      <c r="Z285" s="15"/>
      <c r="AA285" s="15"/>
      <c r="AB285" s="15"/>
      <c r="AC285" s="16"/>
      <c r="AD285" s="8">
        <f t="shared" si="61"/>
        <v>0</v>
      </c>
      <c r="AE285" s="17">
        <f t="shared" si="62"/>
        <v>4975</v>
      </c>
      <c r="AF285" s="18">
        <f t="shared" si="63"/>
        <v>0</v>
      </c>
      <c r="AG285" s="19">
        <f t="shared" si="64"/>
        <v>0</v>
      </c>
      <c r="AH285" s="20">
        <v>13.6</v>
      </c>
      <c r="AI285" s="20">
        <v>450</v>
      </c>
      <c r="AJ285" s="20"/>
      <c r="AK285" s="20">
        <v>688</v>
      </c>
      <c r="AL285" s="20">
        <f t="shared" si="65"/>
        <v>73748</v>
      </c>
      <c r="AM285" s="7" t="s">
        <v>287</v>
      </c>
      <c r="AN285" s="20"/>
      <c r="AO285" s="21" t="s">
        <v>622</v>
      </c>
      <c r="AP285" s="21" t="s">
        <v>624</v>
      </c>
      <c r="AQ285" s="5" t="s">
        <v>615</v>
      </c>
      <c r="AR285" s="5" t="s">
        <v>261</v>
      </c>
      <c r="AS285" s="5" t="s">
        <v>62</v>
      </c>
      <c r="AT285" s="20"/>
      <c r="AU285" s="21"/>
      <c r="AV285" s="21"/>
      <c r="AW285" s="21"/>
    </row>
    <row r="286" spans="1:49" s="55" customFormat="1">
      <c r="A286" s="87" t="s">
        <v>562</v>
      </c>
      <c r="B286" s="5">
        <v>15003667</v>
      </c>
      <c r="C286" s="5" t="s">
        <v>565</v>
      </c>
      <c r="D286" s="5" t="s">
        <v>55</v>
      </c>
      <c r="E286" s="5" t="s">
        <v>67</v>
      </c>
      <c r="F286" s="5" t="s">
        <v>346</v>
      </c>
      <c r="G286" s="5" t="s">
        <v>613</v>
      </c>
      <c r="H286" s="6">
        <v>40360</v>
      </c>
      <c r="I286" s="5" t="s">
        <v>575</v>
      </c>
      <c r="J286" s="5" t="s">
        <v>627</v>
      </c>
      <c r="K286" s="5" t="s">
        <v>568</v>
      </c>
      <c r="L286" s="7">
        <v>6</v>
      </c>
      <c r="M286" s="7" t="s">
        <v>287</v>
      </c>
      <c r="N286" s="8">
        <v>5727</v>
      </c>
      <c r="O286" s="9">
        <v>0.02</v>
      </c>
      <c r="P286" s="10">
        <f t="shared" si="53"/>
        <v>115</v>
      </c>
      <c r="Q286" s="9">
        <v>5.0000000000000001E-3</v>
      </c>
      <c r="R286" s="10">
        <f t="shared" si="54"/>
        <v>29</v>
      </c>
      <c r="S286" s="9">
        <f t="shared" si="55"/>
        <v>2.5144054478784705E-2</v>
      </c>
      <c r="T286" s="10">
        <f t="shared" si="56"/>
        <v>144</v>
      </c>
      <c r="U286" s="10">
        <f t="shared" si="57"/>
        <v>5871</v>
      </c>
      <c r="V286" s="11">
        <v>5870.1750000000002</v>
      </c>
      <c r="W286" s="12">
        <f t="shared" si="58"/>
        <v>143.17500000000018</v>
      </c>
      <c r="X286" s="13">
        <f t="shared" si="59"/>
        <v>2.5000000000000001E-2</v>
      </c>
      <c r="Y286" s="14" t="str">
        <f t="shared" si="60"/>
        <v>0.00%-8.40%</v>
      </c>
      <c r="Z286" s="15" t="s">
        <v>112</v>
      </c>
      <c r="AA286" s="15" t="s">
        <v>642</v>
      </c>
      <c r="AB286" s="15"/>
      <c r="AC286" s="16">
        <v>0.06</v>
      </c>
      <c r="AD286" s="8">
        <f t="shared" si="61"/>
        <v>344</v>
      </c>
      <c r="AE286" s="17">
        <f t="shared" si="62"/>
        <v>6214.1750000000002</v>
      </c>
      <c r="AF286" s="18">
        <f t="shared" si="63"/>
        <v>487.17500000000018</v>
      </c>
      <c r="AG286" s="19">
        <f t="shared" si="64"/>
        <v>8.5066352365985809E-2</v>
      </c>
      <c r="AH286" s="20">
        <v>13.6</v>
      </c>
      <c r="AI286" s="20">
        <v>450</v>
      </c>
      <c r="AJ286" s="20"/>
      <c r="AK286" s="20">
        <v>688</v>
      </c>
      <c r="AL286" s="20">
        <f t="shared" si="65"/>
        <v>90600.78</v>
      </c>
      <c r="AM286" s="7" t="s">
        <v>287</v>
      </c>
      <c r="AN286" s="20"/>
      <c r="AO286" s="21" t="s">
        <v>643</v>
      </c>
      <c r="AP286" s="21" t="s">
        <v>292</v>
      </c>
      <c r="AQ286" s="5" t="s">
        <v>615</v>
      </c>
      <c r="AR286" s="5" t="s">
        <v>261</v>
      </c>
      <c r="AS286" s="5" t="s">
        <v>62</v>
      </c>
      <c r="AT286" s="20"/>
      <c r="AU286" s="21"/>
      <c r="AV286" s="21"/>
      <c r="AW286" s="21"/>
    </row>
    <row r="287" spans="1:49" s="55" customFormat="1">
      <c r="A287" s="87" t="s">
        <v>562</v>
      </c>
      <c r="B287" s="5">
        <v>15016439</v>
      </c>
      <c r="C287" s="5" t="s">
        <v>565</v>
      </c>
      <c r="D287" s="5" t="s">
        <v>55</v>
      </c>
      <c r="E287" s="5" t="s">
        <v>67</v>
      </c>
      <c r="F287" s="5" t="s">
        <v>346</v>
      </c>
      <c r="G287" s="5" t="s">
        <v>613</v>
      </c>
      <c r="H287" s="6">
        <v>42917</v>
      </c>
      <c r="I287" s="5" t="s">
        <v>575</v>
      </c>
      <c r="J287" s="5" t="s">
        <v>627</v>
      </c>
      <c r="K287" s="5" t="s">
        <v>568</v>
      </c>
      <c r="L287" s="7">
        <v>6</v>
      </c>
      <c r="M287" s="7" t="s">
        <v>287</v>
      </c>
      <c r="N287" s="8">
        <v>4673</v>
      </c>
      <c r="O287" s="9">
        <v>0.02</v>
      </c>
      <c r="P287" s="10">
        <f t="shared" si="53"/>
        <v>93</v>
      </c>
      <c r="Q287" s="9">
        <v>5.0000000000000001E-3</v>
      </c>
      <c r="R287" s="10">
        <f t="shared" si="54"/>
        <v>23</v>
      </c>
      <c r="S287" s="9">
        <f t="shared" si="55"/>
        <v>2.4823453884014551E-2</v>
      </c>
      <c r="T287" s="10">
        <f t="shared" si="56"/>
        <v>116</v>
      </c>
      <c r="U287" s="10">
        <f t="shared" si="57"/>
        <v>4789</v>
      </c>
      <c r="V287" s="11">
        <v>4696.3649999999998</v>
      </c>
      <c r="W287" s="12">
        <f t="shared" si="58"/>
        <v>23.364999999999782</v>
      </c>
      <c r="X287" s="13">
        <f t="shared" si="59"/>
        <v>5.0000000000000001E-3</v>
      </c>
      <c r="Y287" s="14" t="str">
        <f t="shared" si="60"/>
        <v>0.00%-8.40%</v>
      </c>
      <c r="Z287" s="15"/>
      <c r="AA287" s="15"/>
      <c r="AB287" s="15"/>
      <c r="AC287" s="16"/>
      <c r="AD287" s="8">
        <f t="shared" si="61"/>
        <v>0</v>
      </c>
      <c r="AE287" s="17">
        <f t="shared" si="62"/>
        <v>4696.3649999999998</v>
      </c>
      <c r="AF287" s="18">
        <f t="shared" si="63"/>
        <v>23.364999999999782</v>
      </c>
      <c r="AG287" s="19">
        <f t="shared" si="64"/>
        <v>4.9999999999998934E-3</v>
      </c>
      <c r="AH287" s="20">
        <v>13.6</v>
      </c>
      <c r="AI287" s="20">
        <v>450</v>
      </c>
      <c r="AJ287" s="20"/>
      <c r="AK287" s="20">
        <v>688</v>
      </c>
      <c r="AL287" s="20">
        <f t="shared" si="65"/>
        <v>69958.563999999998</v>
      </c>
      <c r="AM287" s="7" t="s">
        <v>287</v>
      </c>
      <c r="AN287" s="20"/>
      <c r="AO287" s="21" t="s">
        <v>628</v>
      </c>
      <c r="AP287" s="21"/>
      <c r="AQ287" s="5" t="s">
        <v>615</v>
      </c>
      <c r="AR287" s="5" t="s">
        <v>261</v>
      </c>
      <c r="AS287" s="5" t="s">
        <v>62</v>
      </c>
      <c r="AT287" s="20"/>
      <c r="AU287" s="21"/>
      <c r="AV287" s="21"/>
      <c r="AW287" s="21"/>
    </row>
    <row r="288" spans="1:49" s="55" customFormat="1">
      <c r="A288" s="87" t="s">
        <v>562</v>
      </c>
      <c r="B288" s="5">
        <v>15018857</v>
      </c>
      <c r="C288" s="5" t="s">
        <v>565</v>
      </c>
      <c r="D288" s="5" t="s">
        <v>55</v>
      </c>
      <c r="E288" s="5" t="s">
        <v>67</v>
      </c>
      <c r="F288" s="5" t="s">
        <v>346</v>
      </c>
      <c r="G288" s="5" t="s">
        <v>613</v>
      </c>
      <c r="H288" s="6">
        <v>43166</v>
      </c>
      <c r="I288" s="5" t="s">
        <v>575</v>
      </c>
      <c r="J288" s="5" t="s">
        <v>627</v>
      </c>
      <c r="K288" s="5" t="s">
        <v>568</v>
      </c>
      <c r="L288" s="7">
        <v>6</v>
      </c>
      <c r="M288" s="7" t="s">
        <v>287</v>
      </c>
      <c r="N288" s="8">
        <v>5225</v>
      </c>
      <c r="O288" s="9">
        <v>0.02</v>
      </c>
      <c r="P288" s="10">
        <f t="shared" si="53"/>
        <v>105</v>
      </c>
      <c r="Q288" s="9">
        <v>5.0000000000000001E-3</v>
      </c>
      <c r="R288" s="10">
        <f t="shared" si="54"/>
        <v>26</v>
      </c>
      <c r="S288" s="9">
        <f t="shared" si="55"/>
        <v>2.5071770334928231E-2</v>
      </c>
      <c r="T288" s="10">
        <f t="shared" si="56"/>
        <v>131</v>
      </c>
      <c r="U288" s="10">
        <f t="shared" si="57"/>
        <v>5356</v>
      </c>
      <c r="V288" s="11">
        <v>5486.25</v>
      </c>
      <c r="W288" s="12">
        <f t="shared" si="58"/>
        <v>261.25</v>
      </c>
      <c r="X288" s="13">
        <f t="shared" si="59"/>
        <v>0.05</v>
      </c>
      <c r="Y288" s="14" t="str">
        <f t="shared" si="60"/>
        <v>0.00%-8.40%</v>
      </c>
      <c r="Z288" s="15"/>
      <c r="AA288" s="15"/>
      <c r="AB288" s="15"/>
      <c r="AC288" s="16"/>
      <c r="AD288" s="8">
        <f t="shared" si="61"/>
        <v>0</v>
      </c>
      <c r="AE288" s="17">
        <f t="shared" si="62"/>
        <v>5486.25</v>
      </c>
      <c r="AF288" s="18">
        <f t="shared" si="63"/>
        <v>261.25</v>
      </c>
      <c r="AG288" s="19">
        <f t="shared" si="64"/>
        <v>5.0000000000000044E-2</v>
      </c>
      <c r="AH288" s="20">
        <v>13.6</v>
      </c>
      <c r="AI288" s="20">
        <v>450</v>
      </c>
      <c r="AJ288" s="20"/>
      <c r="AK288" s="20">
        <v>688</v>
      </c>
      <c r="AL288" s="20">
        <f t="shared" si="65"/>
        <v>80701</v>
      </c>
      <c r="AM288" s="7" t="s">
        <v>287</v>
      </c>
      <c r="AN288" s="20"/>
      <c r="AO288" s="21" t="s">
        <v>630</v>
      </c>
      <c r="AP288" s="21"/>
      <c r="AQ288" s="5" t="s">
        <v>615</v>
      </c>
      <c r="AR288" s="5" t="s">
        <v>261</v>
      </c>
      <c r="AS288" s="5" t="s">
        <v>62</v>
      </c>
      <c r="AT288" s="20"/>
      <c r="AU288" s="21"/>
      <c r="AV288" s="21"/>
      <c r="AW288" s="21"/>
    </row>
    <row r="289" spans="1:49" s="55" customFormat="1">
      <c r="A289" s="87" t="s">
        <v>562</v>
      </c>
      <c r="B289" s="5">
        <v>15005081</v>
      </c>
      <c r="C289" s="5" t="s">
        <v>565</v>
      </c>
      <c r="D289" s="5" t="s">
        <v>55</v>
      </c>
      <c r="E289" s="5" t="s">
        <v>67</v>
      </c>
      <c r="F289" s="5" t="s">
        <v>346</v>
      </c>
      <c r="G289" s="5" t="s">
        <v>613</v>
      </c>
      <c r="H289" s="6">
        <v>40725</v>
      </c>
      <c r="I289" s="5" t="s">
        <v>575</v>
      </c>
      <c r="J289" s="5" t="s">
        <v>627</v>
      </c>
      <c r="K289" s="5" t="s">
        <v>568</v>
      </c>
      <c r="L289" s="7">
        <v>6</v>
      </c>
      <c r="M289" s="7" t="s">
        <v>287</v>
      </c>
      <c r="N289" s="8">
        <v>4868</v>
      </c>
      <c r="O289" s="9">
        <v>0.02</v>
      </c>
      <c r="P289" s="10">
        <f t="shared" si="53"/>
        <v>97</v>
      </c>
      <c r="Q289" s="9">
        <v>5.0000000000000001E-3</v>
      </c>
      <c r="R289" s="10">
        <f t="shared" si="54"/>
        <v>24</v>
      </c>
      <c r="S289" s="9">
        <f t="shared" si="55"/>
        <v>2.4856203779786361E-2</v>
      </c>
      <c r="T289" s="10">
        <f t="shared" si="56"/>
        <v>121</v>
      </c>
      <c r="U289" s="10">
        <f t="shared" si="57"/>
        <v>4989</v>
      </c>
      <c r="V289" s="11">
        <v>4892.34</v>
      </c>
      <c r="W289" s="12">
        <f t="shared" si="58"/>
        <v>24.340000000000146</v>
      </c>
      <c r="X289" s="13">
        <f t="shared" si="59"/>
        <v>5.0000000000000001E-3</v>
      </c>
      <c r="Y289" s="14" t="str">
        <f t="shared" si="60"/>
        <v>0.00%-8.40%</v>
      </c>
      <c r="Z289" s="15"/>
      <c r="AA289" s="15"/>
      <c r="AB289" s="15"/>
      <c r="AC289" s="16"/>
      <c r="AD289" s="8">
        <f t="shared" si="61"/>
        <v>0</v>
      </c>
      <c r="AE289" s="17">
        <f t="shared" si="62"/>
        <v>4892.34</v>
      </c>
      <c r="AF289" s="18">
        <f t="shared" si="63"/>
        <v>24.340000000000146</v>
      </c>
      <c r="AG289" s="19">
        <f t="shared" si="64"/>
        <v>5.0000000000001155E-3</v>
      </c>
      <c r="AH289" s="20">
        <v>13.6</v>
      </c>
      <c r="AI289" s="20">
        <v>450</v>
      </c>
      <c r="AJ289" s="20"/>
      <c r="AK289" s="20">
        <v>688</v>
      </c>
      <c r="AL289" s="20">
        <f t="shared" si="65"/>
        <v>72623.823999999993</v>
      </c>
      <c r="AM289" s="7" t="s">
        <v>287</v>
      </c>
      <c r="AN289" s="20"/>
      <c r="AO289" s="21" t="s">
        <v>628</v>
      </c>
      <c r="AP289" s="21"/>
      <c r="AQ289" s="5" t="s">
        <v>615</v>
      </c>
      <c r="AR289" s="5" t="s">
        <v>261</v>
      </c>
      <c r="AS289" s="5" t="s">
        <v>62</v>
      </c>
      <c r="AT289" s="20"/>
      <c r="AU289" s="21"/>
      <c r="AV289" s="21"/>
      <c r="AW289" s="21"/>
    </row>
    <row r="290" spans="1:49" s="55" customFormat="1">
      <c r="A290" s="87" t="s">
        <v>562</v>
      </c>
      <c r="B290" s="5">
        <v>15009043</v>
      </c>
      <c r="C290" s="5" t="s">
        <v>565</v>
      </c>
      <c r="D290" s="5" t="s">
        <v>55</v>
      </c>
      <c r="E290" s="5" t="s">
        <v>67</v>
      </c>
      <c r="F290" s="5" t="s">
        <v>346</v>
      </c>
      <c r="G290" s="5" t="s">
        <v>613</v>
      </c>
      <c r="H290" s="6">
        <v>41456</v>
      </c>
      <c r="I290" s="5" t="s">
        <v>575</v>
      </c>
      <c r="J290" s="5" t="s">
        <v>627</v>
      </c>
      <c r="K290" s="5" t="s">
        <v>568</v>
      </c>
      <c r="L290" s="7">
        <v>6</v>
      </c>
      <c r="M290" s="7" t="s">
        <v>287</v>
      </c>
      <c r="N290" s="8">
        <v>5007</v>
      </c>
      <c r="O290" s="9">
        <v>0.02</v>
      </c>
      <c r="P290" s="10">
        <f t="shared" si="53"/>
        <v>100</v>
      </c>
      <c r="Q290" s="9">
        <v>5.0000000000000001E-3</v>
      </c>
      <c r="R290" s="10">
        <f t="shared" si="54"/>
        <v>25</v>
      </c>
      <c r="S290" s="9">
        <f t="shared" si="55"/>
        <v>2.4965048931495905E-2</v>
      </c>
      <c r="T290" s="10">
        <f t="shared" si="56"/>
        <v>125</v>
      </c>
      <c r="U290" s="10">
        <f t="shared" si="57"/>
        <v>5132</v>
      </c>
      <c r="V290" s="11">
        <v>5007</v>
      </c>
      <c r="W290" s="12">
        <f t="shared" si="58"/>
        <v>0</v>
      </c>
      <c r="X290" s="13">
        <f t="shared" si="59"/>
        <v>0</v>
      </c>
      <c r="Y290" s="14" t="str">
        <f t="shared" si="60"/>
        <v>0.00%-8.40%</v>
      </c>
      <c r="Z290" s="15"/>
      <c r="AA290" s="15"/>
      <c r="AB290" s="15"/>
      <c r="AC290" s="16"/>
      <c r="AD290" s="8">
        <f t="shared" si="61"/>
        <v>0</v>
      </c>
      <c r="AE290" s="17">
        <f t="shared" si="62"/>
        <v>5007</v>
      </c>
      <c r="AF290" s="18">
        <f t="shared" si="63"/>
        <v>0</v>
      </c>
      <c r="AG290" s="19">
        <f t="shared" si="64"/>
        <v>0</v>
      </c>
      <c r="AH290" s="20">
        <v>13.6</v>
      </c>
      <c r="AI290" s="20">
        <v>450</v>
      </c>
      <c r="AJ290" s="20"/>
      <c r="AK290" s="20">
        <v>688</v>
      </c>
      <c r="AL290" s="20">
        <f t="shared" si="65"/>
        <v>74183.199999999997</v>
      </c>
      <c r="AM290" s="7" t="s">
        <v>287</v>
      </c>
      <c r="AN290" s="20"/>
      <c r="AO290" s="21" t="s">
        <v>126</v>
      </c>
      <c r="AP290" s="21" t="s">
        <v>126</v>
      </c>
      <c r="AQ290" s="5" t="s">
        <v>615</v>
      </c>
      <c r="AR290" s="5" t="s">
        <v>261</v>
      </c>
      <c r="AS290" s="5" t="s">
        <v>62</v>
      </c>
      <c r="AT290" s="20"/>
      <c r="AU290" s="21"/>
      <c r="AV290" s="21"/>
      <c r="AW290" s="21"/>
    </row>
    <row r="291" spans="1:49" s="55" customFormat="1">
      <c r="A291" s="87" t="s">
        <v>562</v>
      </c>
      <c r="B291" s="5">
        <v>15016621</v>
      </c>
      <c r="C291" s="5" t="s">
        <v>565</v>
      </c>
      <c r="D291" s="5" t="s">
        <v>55</v>
      </c>
      <c r="E291" s="5" t="s">
        <v>67</v>
      </c>
      <c r="F291" s="5" t="s">
        <v>346</v>
      </c>
      <c r="G291" s="5" t="s">
        <v>613</v>
      </c>
      <c r="H291" s="6">
        <v>42917</v>
      </c>
      <c r="I291" s="5" t="s">
        <v>575</v>
      </c>
      <c r="J291" s="5" t="s">
        <v>627</v>
      </c>
      <c r="K291" s="5" t="s">
        <v>568</v>
      </c>
      <c r="L291" s="7">
        <v>6</v>
      </c>
      <c r="M291" s="7" t="s">
        <v>287</v>
      </c>
      <c r="N291" s="8">
        <v>4591</v>
      </c>
      <c r="O291" s="9">
        <v>0.02</v>
      </c>
      <c r="P291" s="10">
        <f t="shared" si="53"/>
        <v>92</v>
      </c>
      <c r="Q291" s="9">
        <v>5.0000000000000001E-3</v>
      </c>
      <c r="R291" s="10">
        <f t="shared" si="54"/>
        <v>23</v>
      </c>
      <c r="S291" s="9">
        <f t="shared" si="55"/>
        <v>2.5049008930516228E-2</v>
      </c>
      <c r="T291" s="10">
        <f t="shared" si="56"/>
        <v>115</v>
      </c>
      <c r="U291" s="10">
        <f t="shared" si="57"/>
        <v>4706</v>
      </c>
      <c r="V291" s="11">
        <v>4591</v>
      </c>
      <c r="W291" s="12">
        <f t="shared" si="58"/>
        <v>0</v>
      </c>
      <c r="X291" s="13">
        <f t="shared" si="59"/>
        <v>0</v>
      </c>
      <c r="Y291" s="14" t="str">
        <f t="shared" si="60"/>
        <v>0.00%-8.40%</v>
      </c>
      <c r="Z291" s="15"/>
      <c r="AA291" s="15"/>
      <c r="AB291" s="15"/>
      <c r="AC291" s="16"/>
      <c r="AD291" s="8">
        <f t="shared" si="61"/>
        <v>0</v>
      </c>
      <c r="AE291" s="17">
        <f t="shared" si="62"/>
        <v>4591</v>
      </c>
      <c r="AF291" s="18">
        <f t="shared" si="63"/>
        <v>0</v>
      </c>
      <c r="AG291" s="19">
        <f t="shared" si="64"/>
        <v>0</v>
      </c>
      <c r="AH291" s="20">
        <v>13.6</v>
      </c>
      <c r="AI291" s="20">
        <v>450</v>
      </c>
      <c r="AJ291" s="20"/>
      <c r="AK291" s="20">
        <v>688</v>
      </c>
      <c r="AL291" s="20">
        <f t="shared" si="65"/>
        <v>68525.600000000006</v>
      </c>
      <c r="AM291" s="7" t="s">
        <v>287</v>
      </c>
      <c r="AN291" s="20" t="s">
        <v>588</v>
      </c>
      <c r="AO291" s="21" t="s">
        <v>626</v>
      </c>
      <c r="AP291" s="21" t="s">
        <v>495</v>
      </c>
      <c r="AQ291" s="5" t="s">
        <v>615</v>
      </c>
      <c r="AR291" s="5" t="s">
        <v>261</v>
      </c>
      <c r="AS291" s="5" t="s">
        <v>62</v>
      </c>
      <c r="AT291" s="20"/>
      <c r="AU291" s="21"/>
      <c r="AV291" s="21"/>
      <c r="AW291" s="21"/>
    </row>
    <row r="292" spans="1:49" s="55" customFormat="1">
      <c r="A292" s="87" t="s">
        <v>562</v>
      </c>
      <c r="B292" s="5">
        <v>15018438</v>
      </c>
      <c r="C292" s="5" t="s">
        <v>565</v>
      </c>
      <c r="D292" s="5" t="s">
        <v>55</v>
      </c>
      <c r="E292" s="5" t="s">
        <v>67</v>
      </c>
      <c r="F292" s="5" t="s">
        <v>346</v>
      </c>
      <c r="G292" s="5" t="s">
        <v>613</v>
      </c>
      <c r="H292" s="6">
        <v>43221</v>
      </c>
      <c r="I292" s="5" t="s">
        <v>575</v>
      </c>
      <c r="J292" s="5" t="s">
        <v>627</v>
      </c>
      <c r="K292" s="5" t="s">
        <v>568</v>
      </c>
      <c r="L292" s="7">
        <v>6</v>
      </c>
      <c r="M292" s="7" t="s">
        <v>287</v>
      </c>
      <c r="N292" s="8">
        <v>4796</v>
      </c>
      <c r="O292" s="9">
        <v>0.02</v>
      </c>
      <c r="P292" s="10">
        <f t="shared" si="53"/>
        <v>96</v>
      </c>
      <c r="Q292" s="9">
        <v>5.0000000000000001E-3</v>
      </c>
      <c r="R292" s="10">
        <f t="shared" si="54"/>
        <v>24</v>
      </c>
      <c r="S292" s="9">
        <f t="shared" si="55"/>
        <v>2.5020850708924104E-2</v>
      </c>
      <c r="T292" s="10">
        <f t="shared" si="56"/>
        <v>120</v>
      </c>
      <c r="U292" s="10">
        <f t="shared" si="57"/>
        <v>4916</v>
      </c>
      <c r="V292" s="11">
        <v>4915.8999999999996</v>
      </c>
      <c r="W292" s="12">
        <f t="shared" si="58"/>
        <v>119.89999999999964</v>
      </c>
      <c r="X292" s="13">
        <f t="shared" si="59"/>
        <v>2.5000000000000001E-2</v>
      </c>
      <c r="Y292" s="14" t="str">
        <f t="shared" si="60"/>
        <v>0.00%-8.40%</v>
      </c>
      <c r="Z292" s="15"/>
      <c r="AA292" s="15"/>
      <c r="AB292" s="15"/>
      <c r="AC292" s="16"/>
      <c r="AD292" s="8">
        <f t="shared" si="61"/>
        <v>0</v>
      </c>
      <c r="AE292" s="17">
        <f t="shared" si="62"/>
        <v>4915.8999999999996</v>
      </c>
      <c r="AF292" s="18">
        <f t="shared" si="63"/>
        <v>119.89999999999964</v>
      </c>
      <c r="AG292" s="19">
        <f t="shared" si="64"/>
        <v>2.4999999999999911E-2</v>
      </c>
      <c r="AH292" s="20">
        <v>13.6</v>
      </c>
      <c r="AI292" s="20">
        <v>450</v>
      </c>
      <c r="AJ292" s="20"/>
      <c r="AK292" s="20">
        <v>688</v>
      </c>
      <c r="AL292" s="20">
        <f t="shared" si="65"/>
        <v>72944.239999999991</v>
      </c>
      <c r="AM292" s="7" t="s">
        <v>287</v>
      </c>
      <c r="AN292" s="20"/>
      <c r="AO292" s="21" t="s">
        <v>614</v>
      </c>
      <c r="AP292" s="21"/>
      <c r="AQ292" s="5" t="s">
        <v>615</v>
      </c>
      <c r="AR292" s="5" t="s">
        <v>261</v>
      </c>
      <c r="AS292" s="5" t="s">
        <v>62</v>
      </c>
      <c r="AT292" s="20"/>
      <c r="AU292" s="21"/>
      <c r="AV292" s="21"/>
      <c r="AW292" s="21"/>
    </row>
    <row r="293" spans="1:49" s="55" customFormat="1">
      <c r="A293" s="87" t="s">
        <v>562</v>
      </c>
      <c r="B293" s="5">
        <v>15014826</v>
      </c>
      <c r="C293" s="5" t="s">
        <v>565</v>
      </c>
      <c r="D293" s="5" t="s">
        <v>55</v>
      </c>
      <c r="E293" s="5" t="s">
        <v>67</v>
      </c>
      <c r="F293" s="5" t="s">
        <v>346</v>
      </c>
      <c r="G293" s="5" t="s">
        <v>613</v>
      </c>
      <c r="H293" s="6">
        <v>42339</v>
      </c>
      <c r="I293" s="5" t="s">
        <v>575</v>
      </c>
      <c r="J293" s="5" t="s">
        <v>627</v>
      </c>
      <c r="K293" s="5" t="s">
        <v>568</v>
      </c>
      <c r="L293" s="7">
        <v>6</v>
      </c>
      <c r="M293" s="7" t="s">
        <v>287</v>
      </c>
      <c r="N293" s="8">
        <v>4860</v>
      </c>
      <c r="O293" s="9">
        <v>0.02</v>
      </c>
      <c r="P293" s="10">
        <f t="shared" si="53"/>
        <v>97</v>
      </c>
      <c r="Q293" s="9">
        <v>5.0000000000000001E-3</v>
      </c>
      <c r="R293" s="10">
        <f t="shared" si="54"/>
        <v>24</v>
      </c>
      <c r="S293" s="9">
        <f t="shared" si="55"/>
        <v>2.4897119341563786E-2</v>
      </c>
      <c r="T293" s="10">
        <f t="shared" si="56"/>
        <v>121</v>
      </c>
      <c r="U293" s="10">
        <f t="shared" si="57"/>
        <v>4981</v>
      </c>
      <c r="V293" s="11">
        <v>4981.5</v>
      </c>
      <c r="W293" s="12">
        <f t="shared" si="58"/>
        <v>121.5</v>
      </c>
      <c r="X293" s="13">
        <f t="shared" si="59"/>
        <v>2.5000000000000001E-2</v>
      </c>
      <c r="Y293" s="14" t="str">
        <f t="shared" si="60"/>
        <v>0.00%-8.40%</v>
      </c>
      <c r="Z293" s="15"/>
      <c r="AA293" s="15"/>
      <c r="AB293" s="15"/>
      <c r="AC293" s="16"/>
      <c r="AD293" s="8">
        <f t="shared" si="61"/>
        <v>0</v>
      </c>
      <c r="AE293" s="17">
        <f t="shared" si="62"/>
        <v>4981.5</v>
      </c>
      <c r="AF293" s="18">
        <f t="shared" si="63"/>
        <v>121.5</v>
      </c>
      <c r="AG293" s="19">
        <f t="shared" si="64"/>
        <v>2.4999999999999911E-2</v>
      </c>
      <c r="AH293" s="20">
        <v>13.6</v>
      </c>
      <c r="AI293" s="20">
        <v>450</v>
      </c>
      <c r="AJ293" s="20"/>
      <c r="AK293" s="20">
        <v>688</v>
      </c>
      <c r="AL293" s="20">
        <f t="shared" si="65"/>
        <v>73836.399999999994</v>
      </c>
      <c r="AM293" s="7" t="s">
        <v>287</v>
      </c>
      <c r="AN293" s="20"/>
      <c r="AO293" s="21" t="s">
        <v>614</v>
      </c>
      <c r="AP293" s="21"/>
      <c r="AQ293" s="5" t="s">
        <v>615</v>
      </c>
      <c r="AR293" s="5" t="s">
        <v>261</v>
      </c>
      <c r="AS293" s="5" t="s">
        <v>62</v>
      </c>
      <c r="AT293" s="20"/>
      <c r="AU293" s="21"/>
      <c r="AV293" s="21"/>
      <c r="AW293" s="21"/>
    </row>
    <row r="294" spans="1:49" s="55" customFormat="1">
      <c r="A294" s="87" t="s">
        <v>562</v>
      </c>
      <c r="B294" s="5">
        <v>15016471</v>
      </c>
      <c r="C294" s="5" t="s">
        <v>565</v>
      </c>
      <c r="D294" s="5" t="s">
        <v>55</v>
      </c>
      <c r="E294" s="5" t="s">
        <v>67</v>
      </c>
      <c r="F294" s="5" t="s">
        <v>346</v>
      </c>
      <c r="G294" s="5" t="s">
        <v>613</v>
      </c>
      <c r="H294" s="6">
        <v>42887</v>
      </c>
      <c r="I294" s="5" t="s">
        <v>575</v>
      </c>
      <c r="J294" s="5" t="s">
        <v>627</v>
      </c>
      <c r="K294" s="5" t="s">
        <v>568</v>
      </c>
      <c r="L294" s="7">
        <v>6</v>
      </c>
      <c r="M294" s="7" t="s">
        <v>287</v>
      </c>
      <c r="N294" s="8">
        <v>4650</v>
      </c>
      <c r="O294" s="9">
        <v>0.02</v>
      </c>
      <c r="P294" s="10">
        <f t="shared" si="53"/>
        <v>93</v>
      </c>
      <c r="Q294" s="9">
        <v>5.0000000000000001E-3</v>
      </c>
      <c r="R294" s="10">
        <f t="shared" si="54"/>
        <v>23</v>
      </c>
      <c r="S294" s="9">
        <f t="shared" si="55"/>
        <v>2.4946236559139787E-2</v>
      </c>
      <c r="T294" s="10">
        <f t="shared" si="56"/>
        <v>116</v>
      </c>
      <c r="U294" s="10">
        <f t="shared" si="57"/>
        <v>4766</v>
      </c>
      <c r="V294" s="11">
        <v>4650</v>
      </c>
      <c r="W294" s="12">
        <f t="shared" si="58"/>
        <v>0</v>
      </c>
      <c r="X294" s="13">
        <f t="shared" si="59"/>
        <v>0</v>
      </c>
      <c r="Y294" s="14" t="str">
        <f t="shared" si="60"/>
        <v>0.00%-8.40%</v>
      </c>
      <c r="Z294" s="15"/>
      <c r="AA294" s="15"/>
      <c r="AB294" s="15"/>
      <c r="AC294" s="16"/>
      <c r="AD294" s="8">
        <f t="shared" si="61"/>
        <v>0</v>
      </c>
      <c r="AE294" s="17">
        <f t="shared" si="62"/>
        <v>4650</v>
      </c>
      <c r="AF294" s="18">
        <f t="shared" si="63"/>
        <v>0</v>
      </c>
      <c r="AG294" s="19">
        <f t="shared" si="64"/>
        <v>0</v>
      </c>
      <c r="AH294" s="20">
        <v>13.6</v>
      </c>
      <c r="AI294" s="20">
        <v>450</v>
      </c>
      <c r="AJ294" s="20"/>
      <c r="AK294" s="20">
        <v>688</v>
      </c>
      <c r="AL294" s="20">
        <f t="shared" si="65"/>
        <v>69328</v>
      </c>
      <c r="AM294" s="7" t="s">
        <v>287</v>
      </c>
      <c r="AN294" s="20"/>
      <c r="AO294" s="21" t="s">
        <v>622</v>
      </c>
      <c r="AP294" s="21" t="s">
        <v>624</v>
      </c>
      <c r="AQ294" s="5" t="s">
        <v>615</v>
      </c>
      <c r="AR294" s="5" t="s">
        <v>261</v>
      </c>
      <c r="AS294" s="5" t="s">
        <v>62</v>
      </c>
      <c r="AT294" s="20"/>
      <c r="AU294" s="21"/>
      <c r="AV294" s="21"/>
      <c r="AW294" s="21"/>
    </row>
    <row r="295" spans="1:49" s="55" customFormat="1">
      <c r="A295" s="87" t="s">
        <v>562</v>
      </c>
      <c r="B295" s="5">
        <v>15015980</v>
      </c>
      <c r="C295" s="5" t="s">
        <v>565</v>
      </c>
      <c r="D295" s="5" t="s">
        <v>55</v>
      </c>
      <c r="E295" s="5" t="s">
        <v>67</v>
      </c>
      <c r="F295" s="5" t="s">
        <v>346</v>
      </c>
      <c r="G295" s="5" t="s">
        <v>613</v>
      </c>
      <c r="H295" s="6">
        <v>42767</v>
      </c>
      <c r="I295" s="5" t="s">
        <v>575</v>
      </c>
      <c r="J295" s="5" t="s">
        <v>627</v>
      </c>
      <c r="K295" s="5" t="s">
        <v>568</v>
      </c>
      <c r="L295" s="7">
        <v>6</v>
      </c>
      <c r="M295" s="7" t="s">
        <v>287</v>
      </c>
      <c r="N295" s="8">
        <v>5554</v>
      </c>
      <c r="O295" s="9">
        <v>0.02</v>
      </c>
      <c r="P295" s="10">
        <f t="shared" si="53"/>
        <v>111</v>
      </c>
      <c r="Q295" s="9">
        <v>5.0000000000000001E-3</v>
      </c>
      <c r="R295" s="10">
        <f t="shared" si="54"/>
        <v>28</v>
      </c>
      <c r="S295" s="9">
        <f t="shared" si="55"/>
        <v>2.5027007562117391E-2</v>
      </c>
      <c r="T295" s="10">
        <f t="shared" si="56"/>
        <v>139</v>
      </c>
      <c r="U295" s="10">
        <f t="shared" si="57"/>
        <v>5693</v>
      </c>
      <c r="V295" s="11">
        <v>5554</v>
      </c>
      <c r="W295" s="12">
        <f t="shared" si="58"/>
        <v>0</v>
      </c>
      <c r="X295" s="13">
        <f t="shared" si="59"/>
        <v>0</v>
      </c>
      <c r="Y295" s="14" t="str">
        <f t="shared" si="60"/>
        <v>0.00%-8.40%</v>
      </c>
      <c r="Z295" s="15"/>
      <c r="AA295" s="15"/>
      <c r="AB295" s="15"/>
      <c r="AC295" s="16"/>
      <c r="AD295" s="8">
        <f t="shared" si="61"/>
        <v>0</v>
      </c>
      <c r="AE295" s="17">
        <f t="shared" si="62"/>
        <v>5554</v>
      </c>
      <c r="AF295" s="18">
        <f t="shared" si="63"/>
        <v>0</v>
      </c>
      <c r="AG295" s="19">
        <f t="shared" si="64"/>
        <v>0</v>
      </c>
      <c r="AH295" s="20">
        <v>13.6</v>
      </c>
      <c r="AI295" s="20">
        <v>450</v>
      </c>
      <c r="AJ295" s="20"/>
      <c r="AK295" s="20">
        <v>688</v>
      </c>
      <c r="AL295" s="20">
        <f t="shared" si="65"/>
        <v>81622.399999999994</v>
      </c>
      <c r="AM295" s="7" t="s">
        <v>287</v>
      </c>
      <c r="AN295" s="20"/>
      <c r="AO295" s="21" t="s">
        <v>126</v>
      </c>
      <c r="AP295" s="21" t="s">
        <v>126</v>
      </c>
      <c r="AQ295" s="5" t="s">
        <v>615</v>
      </c>
      <c r="AR295" s="5" t="s">
        <v>261</v>
      </c>
      <c r="AS295" s="5" t="s">
        <v>62</v>
      </c>
      <c r="AT295" s="20"/>
      <c r="AU295" s="21"/>
      <c r="AV295" s="21"/>
      <c r="AW295" s="21"/>
    </row>
    <row r="296" spans="1:49" s="55" customFormat="1">
      <c r="A296" s="87" t="s">
        <v>562</v>
      </c>
      <c r="B296" s="5">
        <v>15009181</v>
      </c>
      <c r="C296" s="5" t="s">
        <v>565</v>
      </c>
      <c r="D296" s="5" t="s">
        <v>55</v>
      </c>
      <c r="E296" s="5" t="s">
        <v>67</v>
      </c>
      <c r="F296" s="5" t="s">
        <v>346</v>
      </c>
      <c r="G296" s="5" t="s">
        <v>613</v>
      </c>
      <c r="H296" s="6">
        <v>41259</v>
      </c>
      <c r="I296" s="5" t="s">
        <v>575</v>
      </c>
      <c r="J296" s="5" t="s">
        <v>627</v>
      </c>
      <c r="K296" s="5" t="s">
        <v>568</v>
      </c>
      <c r="L296" s="7">
        <v>6</v>
      </c>
      <c r="M296" s="7" t="s">
        <v>287</v>
      </c>
      <c r="N296" s="8">
        <v>5154</v>
      </c>
      <c r="O296" s="9">
        <v>0.02</v>
      </c>
      <c r="P296" s="10">
        <f t="shared" si="53"/>
        <v>103</v>
      </c>
      <c r="Q296" s="9">
        <v>5.0000000000000001E-3</v>
      </c>
      <c r="R296" s="10">
        <f t="shared" si="54"/>
        <v>26</v>
      </c>
      <c r="S296" s="9">
        <f t="shared" si="55"/>
        <v>2.5029103608847497E-2</v>
      </c>
      <c r="T296" s="10">
        <f t="shared" si="56"/>
        <v>129</v>
      </c>
      <c r="U296" s="10">
        <f t="shared" si="57"/>
        <v>5283</v>
      </c>
      <c r="V296" s="11">
        <v>5282.85</v>
      </c>
      <c r="W296" s="12">
        <f t="shared" si="58"/>
        <v>128.85000000000036</v>
      </c>
      <c r="X296" s="13">
        <f t="shared" si="59"/>
        <v>2.5000000000000001E-2</v>
      </c>
      <c r="Y296" s="14" t="str">
        <f t="shared" si="60"/>
        <v>0.00%-8.40%</v>
      </c>
      <c r="Z296" s="15"/>
      <c r="AA296" s="15"/>
      <c r="AB296" s="15"/>
      <c r="AC296" s="16"/>
      <c r="AD296" s="8">
        <f t="shared" si="61"/>
        <v>0</v>
      </c>
      <c r="AE296" s="17">
        <f t="shared" si="62"/>
        <v>5282.85</v>
      </c>
      <c r="AF296" s="18">
        <f t="shared" si="63"/>
        <v>128.85000000000036</v>
      </c>
      <c r="AG296" s="19">
        <f t="shared" si="64"/>
        <v>2.5000000000000133E-2</v>
      </c>
      <c r="AH296" s="20">
        <v>13.6</v>
      </c>
      <c r="AI296" s="20">
        <v>500</v>
      </c>
      <c r="AJ296" s="20"/>
      <c r="AK296" s="20">
        <v>688</v>
      </c>
      <c r="AL296" s="20">
        <f t="shared" si="65"/>
        <v>78534.760000000009</v>
      </c>
      <c r="AM296" s="7" t="s">
        <v>287</v>
      </c>
      <c r="AN296" s="20"/>
      <c r="AO296" s="21" t="s">
        <v>614</v>
      </c>
      <c r="AP296" s="21"/>
      <c r="AQ296" s="5" t="s">
        <v>615</v>
      </c>
      <c r="AR296" s="5" t="s">
        <v>261</v>
      </c>
      <c r="AS296" s="5" t="s">
        <v>62</v>
      </c>
      <c r="AT296" s="20"/>
      <c r="AU296" s="21"/>
      <c r="AV296" s="21"/>
      <c r="AW296" s="21"/>
    </row>
    <row r="297" spans="1:49" s="55" customFormat="1">
      <c r="A297" s="87" t="s">
        <v>562</v>
      </c>
      <c r="B297" s="5">
        <v>15006015</v>
      </c>
      <c r="C297" s="5" t="s">
        <v>565</v>
      </c>
      <c r="D297" s="5" t="s">
        <v>55</v>
      </c>
      <c r="E297" s="5" t="s">
        <v>67</v>
      </c>
      <c r="F297" s="5" t="s">
        <v>346</v>
      </c>
      <c r="G297" s="5" t="s">
        <v>613</v>
      </c>
      <c r="H297" s="6">
        <v>40848</v>
      </c>
      <c r="I297" s="5" t="s">
        <v>575</v>
      </c>
      <c r="J297" s="5" t="s">
        <v>627</v>
      </c>
      <c r="K297" s="5" t="s">
        <v>568</v>
      </c>
      <c r="L297" s="7">
        <v>6</v>
      </c>
      <c r="M297" s="7" t="s">
        <v>287</v>
      </c>
      <c r="N297" s="8">
        <v>4913</v>
      </c>
      <c r="O297" s="9">
        <v>0.02</v>
      </c>
      <c r="P297" s="10">
        <f t="shared" si="53"/>
        <v>98</v>
      </c>
      <c r="Q297" s="9">
        <v>5.0000000000000001E-3</v>
      </c>
      <c r="R297" s="10">
        <f t="shared" si="54"/>
        <v>25</v>
      </c>
      <c r="S297" s="9">
        <f t="shared" si="55"/>
        <v>2.5035619784245879E-2</v>
      </c>
      <c r="T297" s="10">
        <f t="shared" si="56"/>
        <v>123</v>
      </c>
      <c r="U297" s="10">
        <f t="shared" si="57"/>
        <v>5036</v>
      </c>
      <c r="V297" s="11">
        <v>5035.8249999999998</v>
      </c>
      <c r="W297" s="12">
        <f t="shared" si="58"/>
        <v>122.82499999999982</v>
      </c>
      <c r="X297" s="13">
        <f t="shared" si="59"/>
        <v>2.5000000000000001E-2</v>
      </c>
      <c r="Y297" s="14" t="str">
        <f t="shared" si="60"/>
        <v>0.00%-8.40%</v>
      </c>
      <c r="Z297" s="15"/>
      <c r="AA297" s="15"/>
      <c r="AB297" s="15"/>
      <c r="AC297" s="16"/>
      <c r="AD297" s="8">
        <f t="shared" si="61"/>
        <v>0</v>
      </c>
      <c r="AE297" s="17">
        <f t="shared" si="62"/>
        <v>5035.8249999999998</v>
      </c>
      <c r="AF297" s="18">
        <f t="shared" si="63"/>
        <v>122.82499999999982</v>
      </c>
      <c r="AG297" s="19">
        <f t="shared" si="64"/>
        <v>2.4999999999999911E-2</v>
      </c>
      <c r="AH297" s="20">
        <v>13.6</v>
      </c>
      <c r="AI297" s="20">
        <v>500</v>
      </c>
      <c r="AJ297" s="20"/>
      <c r="AK297" s="20">
        <v>688</v>
      </c>
      <c r="AL297" s="20">
        <f t="shared" si="65"/>
        <v>75175.22</v>
      </c>
      <c r="AM297" s="7" t="s">
        <v>287</v>
      </c>
      <c r="AN297" s="20"/>
      <c r="AO297" s="21" t="s">
        <v>614</v>
      </c>
      <c r="AP297" s="21"/>
      <c r="AQ297" s="5" t="s">
        <v>615</v>
      </c>
      <c r="AR297" s="5" t="s">
        <v>261</v>
      </c>
      <c r="AS297" s="5" t="s">
        <v>62</v>
      </c>
      <c r="AT297" s="20"/>
      <c r="AU297" s="21"/>
      <c r="AV297" s="21"/>
      <c r="AW297" s="21"/>
    </row>
    <row r="298" spans="1:49" s="55" customFormat="1">
      <c r="A298" s="87" t="s">
        <v>562</v>
      </c>
      <c r="B298" s="5">
        <v>15016541</v>
      </c>
      <c r="C298" s="5" t="s">
        <v>565</v>
      </c>
      <c r="D298" s="5" t="s">
        <v>55</v>
      </c>
      <c r="E298" s="5" t="s">
        <v>67</v>
      </c>
      <c r="F298" s="5" t="s">
        <v>346</v>
      </c>
      <c r="G298" s="5" t="s">
        <v>613</v>
      </c>
      <c r="H298" s="6">
        <v>42917</v>
      </c>
      <c r="I298" s="5" t="s">
        <v>575</v>
      </c>
      <c r="J298" s="5" t="s">
        <v>627</v>
      </c>
      <c r="K298" s="5" t="s">
        <v>568</v>
      </c>
      <c r="L298" s="7">
        <v>6</v>
      </c>
      <c r="M298" s="7" t="s">
        <v>287</v>
      </c>
      <c r="N298" s="8">
        <v>5088</v>
      </c>
      <c r="O298" s="9">
        <v>0.02</v>
      </c>
      <c r="P298" s="10">
        <f t="shared" si="53"/>
        <v>102</v>
      </c>
      <c r="Q298" s="9">
        <v>5.0000000000000001E-3</v>
      </c>
      <c r="R298" s="10">
        <f t="shared" si="54"/>
        <v>25</v>
      </c>
      <c r="S298" s="9">
        <f t="shared" si="55"/>
        <v>2.4960691823899372E-2</v>
      </c>
      <c r="T298" s="10">
        <f t="shared" si="56"/>
        <v>127</v>
      </c>
      <c r="U298" s="10">
        <f t="shared" si="57"/>
        <v>5215</v>
      </c>
      <c r="V298" s="11">
        <v>5215.2</v>
      </c>
      <c r="W298" s="12">
        <f t="shared" si="58"/>
        <v>127.19999999999982</v>
      </c>
      <c r="X298" s="13">
        <f t="shared" si="59"/>
        <v>2.5000000000000001E-2</v>
      </c>
      <c r="Y298" s="14" t="str">
        <f t="shared" si="60"/>
        <v>0.00%-8.40%</v>
      </c>
      <c r="Z298" s="15"/>
      <c r="AA298" s="15"/>
      <c r="AB298" s="15"/>
      <c r="AC298" s="16"/>
      <c r="AD298" s="8">
        <f t="shared" si="61"/>
        <v>0</v>
      </c>
      <c r="AE298" s="17">
        <f t="shared" si="62"/>
        <v>5215.2</v>
      </c>
      <c r="AF298" s="18">
        <f t="shared" si="63"/>
        <v>127.19999999999982</v>
      </c>
      <c r="AG298" s="19">
        <f t="shared" si="64"/>
        <v>2.4999999999999911E-2</v>
      </c>
      <c r="AH298" s="20">
        <v>13.6</v>
      </c>
      <c r="AI298" s="20">
        <v>450</v>
      </c>
      <c r="AJ298" s="20"/>
      <c r="AK298" s="20">
        <v>688</v>
      </c>
      <c r="AL298" s="20">
        <f t="shared" si="65"/>
        <v>77014.720000000001</v>
      </c>
      <c r="AM298" s="7" t="s">
        <v>287</v>
      </c>
      <c r="AN298" s="20"/>
      <c r="AO298" s="21" t="s">
        <v>614</v>
      </c>
      <c r="AP298" s="21"/>
      <c r="AQ298" s="5" t="s">
        <v>615</v>
      </c>
      <c r="AR298" s="5" t="s">
        <v>261</v>
      </c>
      <c r="AS298" s="5" t="s">
        <v>62</v>
      </c>
      <c r="AT298" s="20"/>
      <c r="AU298" s="21"/>
      <c r="AV298" s="21"/>
      <c r="AW298" s="21"/>
    </row>
    <row r="299" spans="1:49" s="55" customFormat="1">
      <c r="A299" s="87" t="s">
        <v>562</v>
      </c>
      <c r="B299" s="5">
        <v>15011226</v>
      </c>
      <c r="C299" s="5" t="s">
        <v>565</v>
      </c>
      <c r="D299" s="5" t="s">
        <v>55</v>
      </c>
      <c r="E299" s="5" t="s">
        <v>67</v>
      </c>
      <c r="F299" s="5" t="s">
        <v>346</v>
      </c>
      <c r="G299" s="5" t="s">
        <v>613</v>
      </c>
      <c r="H299" s="6">
        <v>41548</v>
      </c>
      <c r="I299" s="5" t="s">
        <v>575</v>
      </c>
      <c r="J299" s="5" t="s">
        <v>627</v>
      </c>
      <c r="K299" s="5" t="s">
        <v>568</v>
      </c>
      <c r="L299" s="7">
        <v>6</v>
      </c>
      <c r="M299" s="7" t="s">
        <v>287</v>
      </c>
      <c r="N299" s="8">
        <v>4418</v>
      </c>
      <c r="O299" s="9">
        <v>0.02</v>
      </c>
      <c r="P299" s="10">
        <f t="shared" si="53"/>
        <v>88</v>
      </c>
      <c r="Q299" s="9">
        <v>5.0000000000000001E-3</v>
      </c>
      <c r="R299" s="10">
        <f t="shared" si="54"/>
        <v>22</v>
      </c>
      <c r="S299" s="9">
        <f t="shared" si="55"/>
        <v>2.489814395654142E-2</v>
      </c>
      <c r="T299" s="10">
        <f t="shared" si="56"/>
        <v>110</v>
      </c>
      <c r="U299" s="10">
        <f t="shared" si="57"/>
        <v>4528</v>
      </c>
      <c r="V299" s="11">
        <v>4528.45</v>
      </c>
      <c r="W299" s="12">
        <f t="shared" si="58"/>
        <v>110.44999999999982</v>
      </c>
      <c r="X299" s="13">
        <f t="shared" si="59"/>
        <v>2.5000000000000001E-2</v>
      </c>
      <c r="Y299" s="14" t="str">
        <f t="shared" si="60"/>
        <v>0.00%-8.40%</v>
      </c>
      <c r="Z299" s="15"/>
      <c r="AA299" s="15"/>
      <c r="AB299" s="15"/>
      <c r="AC299" s="16"/>
      <c r="AD299" s="8">
        <f t="shared" si="61"/>
        <v>0</v>
      </c>
      <c r="AE299" s="17">
        <f t="shared" si="62"/>
        <v>4528.45</v>
      </c>
      <c r="AF299" s="18">
        <f t="shared" si="63"/>
        <v>110.44999999999982</v>
      </c>
      <c r="AG299" s="19">
        <f t="shared" si="64"/>
        <v>2.4999999999999911E-2</v>
      </c>
      <c r="AH299" s="20">
        <v>13.6</v>
      </c>
      <c r="AI299" s="20">
        <v>450</v>
      </c>
      <c r="AJ299" s="20"/>
      <c r="AK299" s="20">
        <v>688</v>
      </c>
      <c r="AL299" s="20">
        <f t="shared" si="65"/>
        <v>67674.92</v>
      </c>
      <c r="AM299" s="7" t="s">
        <v>287</v>
      </c>
      <c r="AN299" s="20"/>
      <c r="AO299" s="21" t="s">
        <v>614</v>
      </c>
      <c r="AP299" s="21"/>
      <c r="AQ299" s="5" t="s">
        <v>615</v>
      </c>
      <c r="AR299" s="5" t="s">
        <v>261</v>
      </c>
      <c r="AS299" s="5" t="s">
        <v>62</v>
      </c>
      <c r="AT299" s="20"/>
      <c r="AU299" s="21"/>
      <c r="AV299" s="21"/>
      <c r="AW299" s="21"/>
    </row>
    <row r="300" spans="1:49" s="55" customFormat="1">
      <c r="A300" s="87" t="s">
        <v>562</v>
      </c>
      <c r="B300" s="5">
        <v>15005729</v>
      </c>
      <c r="C300" s="5" t="s">
        <v>565</v>
      </c>
      <c r="D300" s="5" t="s">
        <v>55</v>
      </c>
      <c r="E300" s="5" t="s">
        <v>67</v>
      </c>
      <c r="F300" s="5" t="s">
        <v>346</v>
      </c>
      <c r="G300" s="5" t="s">
        <v>613</v>
      </c>
      <c r="H300" s="6">
        <v>40817</v>
      </c>
      <c r="I300" s="5" t="s">
        <v>575</v>
      </c>
      <c r="J300" s="5" t="s">
        <v>627</v>
      </c>
      <c r="K300" s="5" t="s">
        <v>568</v>
      </c>
      <c r="L300" s="7">
        <v>6</v>
      </c>
      <c r="M300" s="7" t="s">
        <v>287</v>
      </c>
      <c r="N300" s="8">
        <v>5079</v>
      </c>
      <c r="O300" s="9">
        <v>0.02</v>
      </c>
      <c r="P300" s="10">
        <f t="shared" si="53"/>
        <v>102</v>
      </c>
      <c r="Q300" s="9">
        <v>5.0000000000000001E-3</v>
      </c>
      <c r="R300" s="10">
        <f t="shared" si="54"/>
        <v>25</v>
      </c>
      <c r="S300" s="9">
        <f t="shared" si="55"/>
        <v>2.5004922228785195E-2</v>
      </c>
      <c r="T300" s="10">
        <f t="shared" si="56"/>
        <v>127</v>
      </c>
      <c r="U300" s="10">
        <f t="shared" si="57"/>
        <v>5206</v>
      </c>
      <c r="V300" s="11">
        <v>5205.9750000000004</v>
      </c>
      <c r="W300" s="12">
        <f t="shared" si="58"/>
        <v>126.97500000000036</v>
      </c>
      <c r="X300" s="13">
        <f t="shared" si="59"/>
        <v>2.5000000000000001E-2</v>
      </c>
      <c r="Y300" s="14" t="str">
        <f t="shared" si="60"/>
        <v>0.00%-8.40%</v>
      </c>
      <c r="Z300" s="15"/>
      <c r="AA300" s="15"/>
      <c r="AB300" s="15"/>
      <c r="AC300" s="16"/>
      <c r="AD300" s="8">
        <f t="shared" si="61"/>
        <v>0</v>
      </c>
      <c r="AE300" s="17">
        <f t="shared" si="62"/>
        <v>5205.9750000000004</v>
      </c>
      <c r="AF300" s="18">
        <f t="shared" si="63"/>
        <v>126.97500000000036</v>
      </c>
      <c r="AG300" s="19">
        <f t="shared" si="64"/>
        <v>2.5000000000000133E-2</v>
      </c>
      <c r="AH300" s="20">
        <v>13.6</v>
      </c>
      <c r="AI300" s="20">
        <v>450</v>
      </c>
      <c r="AJ300" s="20"/>
      <c r="AK300" s="20">
        <v>688</v>
      </c>
      <c r="AL300" s="20">
        <f t="shared" si="65"/>
        <v>76889.260000000009</v>
      </c>
      <c r="AM300" s="7" t="s">
        <v>287</v>
      </c>
      <c r="AN300" s="20"/>
      <c r="AO300" s="21" t="s">
        <v>614</v>
      </c>
      <c r="AP300" s="21"/>
      <c r="AQ300" s="5" t="s">
        <v>615</v>
      </c>
      <c r="AR300" s="5" t="s">
        <v>261</v>
      </c>
      <c r="AS300" s="5" t="s">
        <v>62</v>
      </c>
      <c r="AT300" s="20"/>
      <c r="AU300" s="21"/>
      <c r="AV300" s="21"/>
      <c r="AW300" s="21"/>
    </row>
    <row r="301" spans="1:49" s="55" customFormat="1">
      <c r="A301" s="87" t="s">
        <v>562</v>
      </c>
      <c r="B301" s="5">
        <v>15013816</v>
      </c>
      <c r="C301" s="5" t="s">
        <v>565</v>
      </c>
      <c r="D301" s="5" t="s">
        <v>55</v>
      </c>
      <c r="E301" s="5" t="s">
        <v>67</v>
      </c>
      <c r="F301" s="5" t="s">
        <v>346</v>
      </c>
      <c r="G301" s="5" t="s">
        <v>613</v>
      </c>
      <c r="H301" s="6">
        <v>42095</v>
      </c>
      <c r="I301" s="5" t="s">
        <v>575</v>
      </c>
      <c r="J301" s="5" t="s">
        <v>627</v>
      </c>
      <c r="K301" s="5" t="s">
        <v>568</v>
      </c>
      <c r="L301" s="7">
        <v>6</v>
      </c>
      <c r="M301" s="7" t="s">
        <v>287</v>
      </c>
      <c r="N301" s="8">
        <v>5164</v>
      </c>
      <c r="O301" s="9">
        <v>0.02</v>
      </c>
      <c r="P301" s="10">
        <f t="shared" si="53"/>
        <v>103</v>
      </c>
      <c r="Q301" s="9">
        <v>5.0000000000000001E-3</v>
      </c>
      <c r="R301" s="10">
        <f t="shared" si="54"/>
        <v>26</v>
      </c>
      <c r="S301" s="9">
        <f t="shared" si="55"/>
        <v>2.4980635166537569E-2</v>
      </c>
      <c r="T301" s="10">
        <f t="shared" si="56"/>
        <v>129</v>
      </c>
      <c r="U301" s="10">
        <f t="shared" si="57"/>
        <v>5293</v>
      </c>
      <c r="V301" s="11">
        <v>5422.2</v>
      </c>
      <c r="W301" s="12">
        <f t="shared" si="58"/>
        <v>258.19999999999982</v>
      </c>
      <c r="X301" s="13">
        <f t="shared" si="59"/>
        <v>0.05</v>
      </c>
      <c r="Y301" s="14" t="str">
        <f t="shared" si="60"/>
        <v>0.00%-8.40%</v>
      </c>
      <c r="Z301" s="15"/>
      <c r="AA301" s="15"/>
      <c r="AB301" s="15"/>
      <c r="AC301" s="16"/>
      <c r="AD301" s="8">
        <f t="shared" si="61"/>
        <v>0</v>
      </c>
      <c r="AE301" s="17">
        <f t="shared" si="62"/>
        <v>5422.2</v>
      </c>
      <c r="AF301" s="18">
        <f t="shared" si="63"/>
        <v>258.19999999999982</v>
      </c>
      <c r="AG301" s="19">
        <f t="shared" si="64"/>
        <v>5.0000000000000044E-2</v>
      </c>
      <c r="AH301" s="20">
        <v>13.6</v>
      </c>
      <c r="AI301" s="20">
        <v>500</v>
      </c>
      <c r="AJ301" s="20"/>
      <c r="AK301" s="20">
        <v>688</v>
      </c>
      <c r="AL301" s="20">
        <f t="shared" si="65"/>
        <v>80429.919999999998</v>
      </c>
      <c r="AM301" s="7" t="s">
        <v>287</v>
      </c>
      <c r="AN301" s="20"/>
      <c r="AO301" s="21" t="s">
        <v>614</v>
      </c>
      <c r="AP301" s="21"/>
      <c r="AQ301" s="5" t="s">
        <v>615</v>
      </c>
      <c r="AR301" s="5" t="s">
        <v>261</v>
      </c>
      <c r="AS301" s="5" t="s">
        <v>62</v>
      </c>
      <c r="AT301" s="20"/>
      <c r="AU301" s="21"/>
      <c r="AV301" s="21"/>
      <c r="AW301" s="21"/>
    </row>
    <row r="302" spans="1:49" s="55" customFormat="1">
      <c r="A302" s="87" t="s">
        <v>562</v>
      </c>
      <c r="B302" s="5">
        <v>15001941</v>
      </c>
      <c r="C302" s="5" t="s">
        <v>565</v>
      </c>
      <c r="D302" s="5" t="s">
        <v>55</v>
      </c>
      <c r="E302" s="5" t="s">
        <v>67</v>
      </c>
      <c r="F302" s="5" t="s">
        <v>346</v>
      </c>
      <c r="G302" s="5" t="s">
        <v>613</v>
      </c>
      <c r="H302" s="6">
        <v>39680</v>
      </c>
      <c r="I302" s="5" t="s">
        <v>575</v>
      </c>
      <c r="J302" s="5" t="s">
        <v>627</v>
      </c>
      <c r="K302" s="5" t="s">
        <v>568</v>
      </c>
      <c r="L302" s="7">
        <v>6</v>
      </c>
      <c r="M302" s="7" t="s">
        <v>287</v>
      </c>
      <c r="N302" s="8">
        <v>5303</v>
      </c>
      <c r="O302" s="9">
        <v>0.02</v>
      </c>
      <c r="P302" s="10">
        <f t="shared" si="53"/>
        <v>106</v>
      </c>
      <c r="Q302" s="9">
        <v>5.0000000000000001E-3</v>
      </c>
      <c r="R302" s="10">
        <f t="shared" si="54"/>
        <v>27</v>
      </c>
      <c r="S302" s="9">
        <f t="shared" si="55"/>
        <v>2.5080143315104657E-2</v>
      </c>
      <c r="T302" s="10">
        <f t="shared" si="56"/>
        <v>133</v>
      </c>
      <c r="U302" s="10">
        <f t="shared" si="57"/>
        <v>5436</v>
      </c>
      <c r="V302" s="11">
        <v>5435.5749999999998</v>
      </c>
      <c r="W302" s="12">
        <f t="shared" si="58"/>
        <v>132.57499999999982</v>
      </c>
      <c r="X302" s="13">
        <f t="shared" si="59"/>
        <v>2.5000000000000001E-2</v>
      </c>
      <c r="Y302" s="14" t="str">
        <f t="shared" si="60"/>
        <v>0.00%-8.40%</v>
      </c>
      <c r="Z302" s="15"/>
      <c r="AA302" s="15"/>
      <c r="AB302" s="15"/>
      <c r="AC302" s="16"/>
      <c r="AD302" s="8">
        <f t="shared" si="61"/>
        <v>0</v>
      </c>
      <c r="AE302" s="17">
        <f t="shared" si="62"/>
        <v>5435.5749999999998</v>
      </c>
      <c r="AF302" s="18">
        <f t="shared" si="63"/>
        <v>132.57499999999982</v>
      </c>
      <c r="AG302" s="19">
        <f t="shared" si="64"/>
        <v>2.4999999999999911E-2</v>
      </c>
      <c r="AH302" s="20">
        <v>13.6</v>
      </c>
      <c r="AI302" s="20">
        <v>450</v>
      </c>
      <c r="AJ302" s="20"/>
      <c r="AK302" s="20">
        <v>688</v>
      </c>
      <c r="AL302" s="20">
        <f t="shared" si="65"/>
        <v>80011.819999999992</v>
      </c>
      <c r="AM302" s="7" t="s">
        <v>287</v>
      </c>
      <c r="AN302" s="20"/>
      <c r="AO302" s="21" t="s">
        <v>614</v>
      </c>
      <c r="AP302" s="21"/>
      <c r="AQ302" s="5" t="s">
        <v>615</v>
      </c>
      <c r="AR302" s="5" t="s">
        <v>261</v>
      </c>
      <c r="AS302" s="5" t="s">
        <v>62</v>
      </c>
      <c r="AT302" s="20"/>
      <c r="AU302" s="21"/>
      <c r="AV302" s="21"/>
      <c r="AW302" s="21"/>
    </row>
    <row r="303" spans="1:49" s="55" customFormat="1">
      <c r="A303" s="87" t="s">
        <v>562</v>
      </c>
      <c r="B303" s="5">
        <v>15021223</v>
      </c>
      <c r="C303" s="5" t="s">
        <v>565</v>
      </c>
      <c r="D303" s="5" t="s">
        <v>55</v>
      </c>
      <c r="E303" s="5" t="s">
        <v>67</v>
      </c>
      <c r="F303" s="5" t="s">
        <v>346</v>
      </c>
      <c r="G303" s="5" t="s">
        <v>613</v>
      </c>
      <c r="H303" s="6">
        <v>44440</v>
      </c>
      <c r="I303" s="5" t="s">
        <v>575</v>
      </c>
      <c r="J303" s="5" t="s">
        <v>627</v>
      </c>
      <c r="K303" s="5" t="s">
        <v>568</v>
      </c>
      <c r="L303" s="7">
        <v>6</v>
      </c>
      <c r="M303" s="7" t="s">
        <v>287</v>
      </c>
      <c r="N303" s="8">
        <v>4755</v>
      </c>
      <c r="O303" s="9">
        <v>0.02</v>
      </c>
      <c r="P303" s="10">
        <f t="shared" si="53"/>
        <v>95</v>
      </c>
      <c r="Q303" s="9">
        <v>5.0000000000000001E-3</v>
      </c>
      <c r="R303" s="10">
        <f t="shared" si="54"/>
        <v>24</v>
      </c>
      <c r="S303" s="9">
        <f t="shared" si="55"/>
        <v>2.5026288117770766E-2</v>
      </c>
      <c r="T303" s="10">
        <f t="shared" si="56"/>
        <v>119</v>
      </c>
      <c r="U303" s="10">
        <f t="shared" si="57"/>
        <v>4874</v>
      </c>
      <c r="V303" s="11">
        <v>4778.7749999999996</v>
      </c>
      <c r="W303" s="12">
        <f t="shared" si="58"/>
        <v>23.774999999999636</v>
      </c>
      <c r="X303" s="13">
        <f t="shared" si="59"/>
        <v>5.0000000000000001E-3</v>
      </c>
      <c r="Y303" s="14" t="str">
        <f t="shared" si="60"/>
        <v>0.00%-8.40%</v>
      </c>
      <c r="Z303" s="15"/>
      <c r="AA303" s="15"/>
      <c r="AB303" s="15"/>
      <c r="AC303" s="16"/>
      <c r="AD303" s="8">
        <f t="shared" si="61"/>
        <v>0</v>
      </c>
      <c r="AE303" s="17">
        <f t="shared" si="62"/>
        <v>4778.7749999999996</v>
      </c>
      <c r="AF303" s="18">
        <f t="shared" si="63"/>
        <v>23.774999999999636</v>
      </c>
      <c r="AG303" s="19">
        <f t="shared" si="64"/>
        <v>4.9999999999998934E-3</v>
      </c>
      <c r="AH303" s="20">
        <v>13.6</v>
      </c>
      <c r="AI303" s="20">
        <v>450</v>
      </c>
      <c r="AJ303" s="20"/>
      <c r="AK303" s="20">
        <v>688</v>
      </c>
      <c r="AL303" s="20">
        <f t="shared" si="65"/>
        <v>71079.34</v>
      </c>
      <c r="AM303" s="7" t="s">
        <v>287</v>
      </c>
      <c r="AN303" s="20"/>
      <c r="AO303" s="21" t="s">
        <v>628</v>
      </c>
      <c r="AP303" s="21"/>
      <c r="AQ303" s="5" t="s">
        <v>615</v>
      </c>
      <c r="AR303" s="5" t="s">
        <v>261</v>
      </c>
      <c r="AS303" s="5" t="s">
        <v>62</v>
      </c>
      <c r="AT303" s="20"/>
      <c r="AU303" s="21"/>
      <c r="AV303" s="21"/>
      <c r="AW303" s="21"/>
    </row>
    <row r="304" spans="1:49" s="55" customFormat="1">
      <c r="A304" s="87" t="s">
        <v>562</v>
      </c>
      <c r="B304" s="5">
        <v>15001380</v>
      </c>
      <c r="C304" s="5" t="s">
        <v>565</v>
      </c>
      <c r="D304" s="5" t="s">
        <v>55</v>
      </c>
      <c r="E304" s="5" t="s">
        <v>67</v>
      </c>
      <c r="F304" s="5" t="s">
        <v>346</v>
      </c>
      <c r="G304" s="5" t="s">
        <v>613</v>
      </c>
      <c r="H304" s="6">
        <v>39503</v>
      </c>
      <c r="I304" s="5" t="s">
        <v>575</v>
      </c>
      <c r="J304" s="5" t="s">
        <v>627</v>
      </c>
      <c r="K304" s="5" t="s">
        <v>568</v>
      </c>
      <c r="L304" s="7">
        <v>6</v>
      </c>
      <c r="M304" s="7" t="s">
        <v>287</v>
      </c>
      <c r="N304" s="8">
        <v>5227</v>
      </c>
      <c r="O304" s="9">
        <v>0.02</v>
      </c>
      <c r="P304" s="10">
        <f t="shared" si="53"/>
        <v>105</v>
      </c>
      <c r="Q304" s="9">
        <v>5.0000000000000001E-3</v>
      </c>
      <c r="R304" s="10">
        <f t="shared" si="54"/>
        <v>26</v>
      </c>
      <c r="S304" s="9">
        <f t="shared" si="55"/>
        <v>2.5062177157069064E-2</v>
      </c>
      <c r="T304" s="10">
        <f t="shared" si="56"/>
        <v>131</v>
      </c>
      <c r="U304" s="10">
        <f t="shared" si="57"/>
        <v>5358</v>
      </c>
      <c r="V304" s="11">
        <v>5357.6750000000002</v>
      </c>
      <c r="W304" s="12">
        <f t="shared" si="58"/>
        <v>130.67500000000018</v>
      </c>
      <c r="X304" s="13">
        <f t="shared" si="59"/>
        <v>2.5000000000000001E-2</v>
      </c>
      <c r="Y304" s="14" t="str">
        <f t="shared" si="60"/>
        <v>0.00%-8.40%</v>
      </c>
      <c r="Z304" s="15"/>
      <c r="AA304" s="15"/>
      <c r="AB304" s="15"/>
      <c r="AC304" s="16"/>
      <c r="AD304" s="8">
        <f t="shared" si="61"/>
        <v>0</v>
      </c>
      <c r="AE304" s="17">
        <f t="shared" si="62"/>
        <v>5357.6750000000002</v>
      </c>
      <c r="AF304" s="18">
        <f t="shared" si="63"/>
        <v>130.67500000000018</v>
      </c>
      <c r="AG304" s="19">
        <f t="shared" si="64"/>
        <v>2.5000000000000133E-2</v>
      </c>
      <c r="AH304" s="20">
        <v>13.6</v>
      </c>
      <c r="AI304" s="20">
        <v>450</v>
      </c>
      <c r="AJ304" s="20"/>
      <c r="AK304" s="20">
        <v>688</v>
      </c>
      <c r="AL304" s="20">
        <f t="shared" si="65"/>
        <v>78952.38</v>
      </c>
      <c r="AM304" s="7" t="s">
        <v>287</v>
      </c>
      <c r="AN304" s="20"/>
      <c r="AO304" s="21" t="s">
        <v>614</v>
      </c>
      <c r="AP304" s="21"/>
      <c r="AQ304" s="5" t="s">
        <v>615</v>
      </c>
      <c r="AR304" s="5" t="s">
        <v>261</v>
      </c>
      <c r="AS304" s="5" t="s">
        <v>62</v>
      </c>
      <c r="AT304" s="20"/>
      <c r="AU304" s="21"/>
      <c r="AV304" s="21"/>
      <c r="AW304" s="21"/>
    </row>
    <row r="305" spans="1:49" s="55" customFormat="1">
      <c r="A305" s="87" t="s">
        <v>562</v>
      </c>
      <c r="B305" s="5">
        <v>15019684</v>
      </c>
      <c r="C305" s="5" t="s">
        <v>565</v>
      </c>
      <c r="D305" s="5" t="s">
        <v>55</v>
      </c>
      <c r="E305" s="5" t="s">
        <v>67</v>
      </c>
      <c r="F305" s="5" t="s">
        <v>346</v>
      </c>
      <c r="G305" s="5" t="s">
        <v>613</v>
      </c>
      <c r="H305" s="6">
        <v>44044</v>
      </c>
      <c r="I305" s="5" t="s">
        <v>575</v>
      </c>
      <c r="J305" s="5" t="s">
        <v>627</v>
      </c>
      <c r="K305" s="5" t="s">
        <v>568</v>
      </c>
      <c r="L305" s="7">
        <v>6</v>
      </c>
      <c r="M305" s="7" t="s">
        <v>287</v>
      </c>
      <c r="N305" s="8">
        <v>5219</v>
      </c>
      <c r="O305" s="9">
        <v>0.02</v>
      </c>
      <c r="P305" s="10">
        <f t="shared" si="53"/>
        <v>104</v>
      </c>
      <c r="Q305" s="9">
        <v>5.0000000000000001E-3</v>
      </c>
      <c r="R305" s="10">
        <f t="shared" si="54"/>
        <v>26</v>
      </c>
      <c r="S305" s="9">
        <f t="shared" si="55"/>
        <v>2.4908986395861275E-2</v>
      </c>
      <c r="T305" s="10">
        <f t="shared" si="56"/>
        <v>130</v>
      </c>
      <c r="U305" s="10">
        <f t="shared" si="57"/>
        <v>5349</v>
      </c>
      <c r="V305" s="11">
        <v>5479.95</v>
      </c>
      <c r="W305" s="12">
        <f t="shared" si="58"/>
        <v>260.94999999999982</v>
      </c>
      <c r="X305" s="13">
        <f t="shared" si="59"/>
        <v>0.05</v>
      </c>
      <c r="Y305" s="14" t="str">
        <f t="shared" si="60"/>
        <v>0.00%-8.40%</v>
      </c>
      <c r="Z305" s="15"/>
      <c r="AA305" s="15"/>
      <c r="AB305" s="15"/>
      <c r="AC305" s="16"/>
      <c r="AD305" s="8">
        <f t="shared" si="61"/>
        <v>0</v>
      </c>
      <c r="AE305" s="17">
        <f t="shared" si="62"/>
        <v>5479.95</v>
      </c>
      <c r="AF305" s="18">
        <f t="shared" si="63"/>
        <v>260.94999999999982</v>
      </c>
      <c r="AG305" s="19">
        <f t="shared" si="64"/>
        <v>5.0000000000000044E-2</v>
      </c>
      <c r="AH305" s="20">
        <v>13.6</v>
      </c>
      <c r="AI305" s="20">
        <v>450</v>
      </c>
      <c r="AJ305" s="20"/>
      <c r="AK305" s="20">
        <v>688</v>
      </c>
      <c r="AL305" s="20">
        <f t="shared" si="65"/>
        <v>80615.319999999992</v>
      </c>
      <c r="AM305" s="7" t="s">
        <v>287</v>
      </c>
      <c r="AN305" s="20"/>
      <c r="AO305" s="21" t="s">
        <v>614</v>
      </c>
      <c r="AP305" s="21"/>
      <c r="AQ305" s="5" t="s">
        <v>615</v>
      </c>
      <c r="AR305" s="5" t="s">
        <v>261</v>
      </c>
      <c r="AS305" s="5" t="s">
        <v>62</v>
      </c>
      <c r="AT305" s="20"/>
      <c r="AU305" s="21"/>
      <c r="AV305" s="21"/>
      <c r="AW305" s="21"/>
    </row>
    <row r="306" spans="1:49" s="55" customFormat="1">
      <c r="A306" s="87" t="s">
        <v>562</v>
      </c>
      <c r="B306" s="5">
        <v>15004203</v>
      </c>
      <c r="C306" s="5" t="s">
        <v>565</v>
      </c>
      <c r="D306" s="5" t="s">
        <v>55</v>
      </c>
      <c r="E306" s="5" t="s">
        <v>67</v>
      </c>
      <c r="F306" s="5" t="s">
        <v>346</v>
      </c>
      <c r="G306" s="5" t="s">
        <v>613</v>
      </c>
      <c r="H306" s="6">
        <v>40575</v>
      </c>
      <c r="I306" s="5" t="s">
        <v>575</v>
      </c>
      <c r="J306" s="5" t="s">
        <v>627</v>
      </c>
      <c r="K306" s="5" t="s">
        <v>568</v>
      </c>
      <c r="L306" s="7">
        <v>6</v>
      </c>
      <c r="M306" s="7" t="s">
        <v>287</v>
      </c>
      <c r="N306" s="8">
        <v>4853</v>
      </c>
      <c r="O306" s="9">
        <v>0.02</v>
      </c>
      <c r="P306" s="10">
        <f t="shared" si="53"/>
        <v>97</v>
      </c>
      <c r="Q306" s="9">
        <v>5.0000000000000001E-3</v>
      </c>
      <c r="R306" s="10">
        <f t="shared" si="54"/>
        <v>24</v>
      </c>
      <c r="S306" s="9">
        <f t="shared" si="55"/>
        <v>2.4933031114774365E-2</v>
      </c>
      <c r="T306" s="10">
        <f t="shared" si="56"/>
        <v>121</v>
      </c>
      <c r="U306" s="10">
        <f t="shared" si="57"/>
        <v>4974</v>
      </c>
      <c r="V306" s="11">
        <v>4853</v>
      </c>
      <c r="W306" s="12">
        <f t="shared" si="58"/>
        <v>0</v>
      </c>
      <c r="X306" s="13">
        <f t="shared" si="59"/>
        <v>0</v>
      </c>
      <c r="Y306" s="14" t="str">
        <f t="shared" si="60"/>
        <v>0.00%-8.40%</v>
      </c>
      <c r="Z306" s="15"/>
      <c r="AA306" s="15"/>
      <c r="AB306" s="15"/>
      <c r="AC306" s="16"/>
      <c r="AD306" s="8">
        <f t="shared" si="61"/>
        <v>0</v>
      </c>
      <c r="AE306" s="17">
        <f t="shared" si="62"/>
        <v>4853</v>
      </c>
      <c r="AF306" s="18">
        <f t="shared" si="63"/>
        <v>0</v>
      </c>
      <c r="AG306" s="19">
        <f t="shared" si="64"/>
        <v>0</v>
      </c>
      <c r="AH306" s="20">
        <v>13.6</v>
      </c>
      <c r="AI306" s="20">
        <v>450</v>
      </c>
      <c r="AJ306" s="20"/>
      <c r="AK306" s="20">
        <v>688</v>
      </c>
      <c r="AL306" s="20">
        <f t="shared" si="65"/>
        <v>72088.800000000003</v>
      </c>
      <c r="AM306" s="7" t="s">
        <v>287</v>
      </c>
      <c r="AN306" s="20" t="s">
        <v>588</v>
      </c>
      <c r="AO306" s="21" t="s">
        <v>626</v>
      </c>
      <c r="AP306" s="21" t="s">
        <v>495</v>
      </c>
      <c r="AQ306" s="5" t="s">
        <v>615</v>
      </c>
      <c r="AR306" s="5" t="s">
        <v>261</v>
      </c>
      <c r="AS306" s="5" t="s">
        <v>62</v>
      </c>
      <c r="AT306" s="20"/>
      <c r="AU306" s="21"/>
      <c r="AV306" s="21"/>
      <c r="AW306" s="21"/>
    </row>
    <row r="307" spans="1:49" s="55" customFormat="1">
      <c r="A307" s="87" t="s">
        <v>562</v>
      </c>
      <c r="B307" s="5">
        <v>15001498</v>
      </c>
      <c r="C307" s="5" t="s">
        <v>565</v>
      </c>
      <c r="D307" s="5" t="s">
        <v>55</v>
      </c>
      <c r="E307" s="5" t="s">
        <v>67</v>
      </c>
      <c r="F307" s="5" t="s">
        <v>346</v>
      </c>
      <c r="G307" s="5" t="s">
        <v>613</v>
      </c>
      <c r="H307" s="6">
        <v>39552</v>
      </c>
      <c r="I307" s="5" t="s">
        <v>575</v>
      </c>
      <c r="J307" s="5" t="s">
        <v>627</v>
      </c>
      <c r="K307" s="5" t="s">
        <v>568</v>
      </c>
      <c r="L307" s="7">
        <v>6</v>
      </c>
      <c r="M307" s="7" t="s">
        <v>287</v>
      </c>
      <c r="N307" s="8">
        <v>4762</v>
      </c>
      <c r="O307" s="9">
        <v>0.02</v>
      </c>
      <c r="P307" s="10">
        <f t="shared" si="53"/>
        <v>95</v>
      </c>
      <c r="Q307" s="9">
        <v>5.0000000000000001E-3</v>
      </c>
      <c r="R307" s="10">
        <f t="shared" si="54"/>
        <v>24</v>
      </c>
      <c r="S307" s="9">
        <f t="shared" si="55"/>
        <v>2.49895002099958E-2</v>
      </c>
      <c r="T307" s="10">
        <f t="shared" si="56"/>
        <v>119</v>
      </c>
      <c r="U307" s="10">
        <f t="shared" si="57"/>
        <v>4881</v>
      </c>
      <c r="V307" s="11">
        <v>4785.8100000000004</v>
      </c>
      <c r="W307" s="12">
        <f t="shared" si="58"/>
        <v>23.8100000000004</v>
      </c>
      <c r="X307" s="13">
        <f t="shared" si="59"/>
        <v>5.0000000000000001E-3</v>
      </c>
      <c r="Y307" s="14" t="str">
        <f t="shared" si="60"/>
        <v>0.00%-8.40%</v>
      </c>
      <c r="Z307" s="15"/>
      <c r="AA307" s="15"/>
      <c r="AB307" s="15"/>
      <c r="AC307" s="16"/>
      <c r="AD307" s="8">
        <f t="shared" si="61"/>
        <v>0</v>
      </c>
      <c r="AE307" s="17">
        <f t="shared" si="62"/>
        <v>4785.8100000000004</v>
      </c>
      <c r="AF307" s="18">
        <f t="shared" si="63"/>
        <v>23.8100000000004</v>
      </c>
      <c r="AG307" s="19">
        <f t="shared" si="64"/>
        <v>5.0000000000001155E-3</v>
      </c>
      <c r="AH307" s="20">
        <v>13.6</v>
      </c>
      <c r="AI307" s="20">
        <v>450</v>
      </c>
      <c r="AJ307" s="20"/>
      <c r="AK307" s="20">
        <v>688</v>
      </c>
      <c r="AL307" s="20">
        <f t="shared" si="65"/>
        <v>71175.016000000003</v>
      </c>
      <c r="AM307" s="7" t="s">
        <v>287</v>
      </c>
      <c r="AN307" s="20"/>
      <c r="AO307" s="21" t="s">
        <v>628</v>
      </c>
      <c r="AP307" s="21"/>
      <c r="AQ307" s="5" t="s">
        <v>615</v>
      </c>
      <c r="AR307" s="5" t="s">
        <v>261</v>
      </c>
      <c r="AS307" s="5" t="s">
        <v>62</v>
      </c>
      <c r="AT307" s="20"/>
      <c r="AU307" s="21"/>
      <c r="AV307" s="21"/>
      <c r="AW307" s="21"/>
    </row>
    <row r="308" spans="1:49" s="55" customFormat="1">
      <c r="A308" s="87" t="s">
        <v>562</v>
      </c>
      <c r="B308" s="5">
        <v>15013788</v>
      </c>
      <c r="C308" s="5" t="s">
        <v>565</v>
      </c>
      <c r="D308" s="5" t="s">
        <v>55</v>
      </c>
      <c r="E308" s="5" t="s">
        <v>67</v>
      </c>
      <c r="F308" s="5" t="s">
        <v>346</v>
      </c>
      <c r="G308" s="5" t="s">
        <v>613</v>
      </c>
      <c r="H308" s="6">
        <v>42064</v>
      </c>
      <c r="I308" s="5" t="s">
        <v>575</v>
      </c>
      <c r="J308" s="5" t="s">
        <v>627</v>
      </c>
      <c r="K308" s="5" t="s">
        <v>568</v>
      </c>
      <c r="L308" s="7">
        <v>6</v>
      </c>
      <c r="M308" s="7" t="s">
        <v>287</v>
      </c>
      <c r="N308" s="8">
        <v>5040</v>
      </c>
      <c r="O308" s="9">
        <v>0.02</v>
      </c>
      <c r="P308" s="10">
        <f t="shared" si="53"/>
        <v>101</v>
      </c>
      <c r="Q308" s="9">
        <v>5.0000000000000001E-3</v>
      </c>
      <c r="R308" s="10">
        <f t="shared" si="54"/>
        <v>25</v>
      </c>
      <c r="S308" s="9">
        <f t="shared" si="55"/>
        <v>2.5000000000000001E-2</v>
      </c>
      <c r="T308" s="10">
        <f t="shared" si="56"/>
        <v>126</v>
      </c>
      <c r="U308" s="10">
        <f t="shared" si="57"/>
        <v>5166</v>
      </c>
      <c r="V308" s="11">
        <v>5166</v>
      </c>
      <c r="W308" s="12">
        <f t="shared" si="58"/>
        <v>126</v>
      </c>
      <c r="X308" s="13">
        <f t="shared" si="59"/>
        <v>2.5000000000000001E-2</v>
      </c>
      <c r="Y308" s="14" t="str">
        <f t="shared" si="60"/>
        <v>0.00%-8.40%</v>
      </c>
      <c r="Z308" s="15"/>
      <c r="AA308" s="15"/>
      <c r="AB308" s="15"/>
      <c r="AC308" s="16"/>
      <c r="AD308" s="8">
        <f t="shared" si="61"/>
        <v>0</v>
      </c>
      <c r="AE308" s="17">
        <f t="shared" si="62"/>
        <v>5166</v>
      </c>
      <c r="AF308" s="18">
        <f t="shared" si="63"/>
        <v>126</v>
      </c>
      <c r="AG308" s="19">
        <f t="shared" si="64"/>
        <v>2.4999999999999911E-2</v>
      </c>
      <c r="AH308" s="20">
        <v>13.6</v>
      </c>
      <c r="AI308" s="20">
        <v>500</v>
      </c>
      <c r="AJ308" s="20"/>
      <c r="AK308" s="20">
        <v>688</v>
      </c>
      <c r="AL308" s="20">
        <f t="shared" si="65"/>
        <v>76945.599999999991</v>
      </c>
      <c r="AM308" s="7" t="s">
        <v>287</v>
      </c>
      <c r="AN308" s="20"/>
      <c r="AO308" s="21" t="s">
        <v>614</v>
      </c>
      <c r="AP308" s="21"/>
      <c r="AQ308" s="5" t="s">
        <v>615</v>
      </c>
      <c r="AR308" s="5" t="s">
        <v>261</v>
      </c>
      <c r="AS308" s="5" t="s">
        <v>62</v>
      </c>
      <c r="AT308" s="20"/>
      <c r="AU308" s="21"/>
      <c r="AV308" s="21"/>
      <c r="AW308" s="21"/>
    </row>
    <row r="309" spans="1:49" s="55" customFormat="1">
      <c r="A309" s="87" t="s">
        <v>562</v>
      </c>
      <c r="B309" s="5">
        <v>15021576</v>
      </c>
      <c r="C309" s="5" t="s">
        <v>565</v>
      </c>
      <c r="D309" s="5" t="s">
        <v>55</v>
      </c>
      <c r="E309" s="5" t="s">
        <v>67</v>
      </c>
      <c r="F309" s="5" t="s">
        <v>346</v>
      </c>
      <c r="G309" s="5" t="s">
        <v>613</v>
      </c>
      <c r="H309" s="6">
        <v>44531</v>
      </c>
      <c r="I309" s="5" t="s">
        <v>575</v>
      </c>
      <c r="J309" s="5" t="s">
        <v>627</v>
      </c>
      <c r="K309" s="5" t="s">
        <v>568</v>
      </c>
      <c r="L309" s="7">
        <v>6</v>
      </c>
      <c r="M309" s="7" t="s">
        <v>287</v>
      </c>
      <c r="N309" s="8">
        <v>4479</v>
      </c>
      <c r="O309" s="9">
        <v>0.02</v>
      </c>
      <c r="P309" s="10">
        <f t="shared" si="53"/>
        <v>90</v>
      </c>
      <c r="Q309" s="9">
        <v>5.0000000000000001E-3</v>
      </c>
      <c r="R309" s="10">
        <f t="shared" si="54"/>
        <v>22</v>
      </c>
      <c r="S309" s="9">
        <f t="shared" si="55"/>
        <v>2.5005581603036391E-2</v>
      </c>
      <c r="T309" s="10">
        <f t="shared" si="56"/>
        <v>112</v>
      </c>
      <c r="U309" s="10">
        <f t="shared" si="57"/>
        <v>4591</v>
      </c>
      <c r="V309" s="11">
        <v>4590.9750000000004</v>
      </c>
      <c r="W309" s="12">
        <f t="shared" si="58"/>
        <v>111.97500000000036</v>
      </c>
      <c r="X309" s="13">
        <f t="shared" si="59"/>
        <v>2.5000000000000001E-2</v>
      </c>
      <c r="Y309" s="14" t="str">
        <f t="shared" si="60"/>
        <v>0.00%-8.40%</v>
      </c>
      <c r="Z309" s="15"/>
      <c r="AA309" s="15"/>
      <c r="AB309" s="15"/>
      <c r="AC309" s="16"/>
      <c r="AD309" s="8">
        <f t="shared" si="61"/>
        <v>0</v>
      </c>
      <c r="AE309" s="17">
        <f t="shared" si="62"/>
        <v>4590.9750000000004</v>
      </c>
      <c r="AF309" s="18">
        <f t="shared" si="63"/>
        <v>111.97500000000036</v>
      </c>
      <c r="AG309" s="19">
        <f t="shared" si="64"/>
        <v>2.5000000000000133E-2</v>
      </c>
      <c r="AH309" s="20">
        <v>13.6</v>
      </c>
      <c r="AI309" s="20">
        <v>450</v>
      </c>
      <c r="AJ309" s="20"/>
      <c r="AK309" s="20">
        <v>688</v>
      </c>
      <c r="AL309" s="20">
        <f t="shared" si="65"/>
        <v>68525.260000000009</v>
      </c>
      <c r="AM309" s="7" t="s">
        <v>287</v>
      </c>
      <c r="AN309" s="20"/>
      <c r="AO309" s="21" t="s">
        <v>614</v>
      </c>
      <c r="AP309" s="21"/>
      <c r="AQ309" s="5" t="s">
        <v>615</v>
      </c>
      <c r="AR309" s="5" t="s">
        <v>261</v>
      </c>
      <c r="AS309" s="5" t="s">
        <v>62</v>
      </c>
      <c r="AT309" s="20"/>
      <c r="AU309" s="21"/>
      <c r="AV309" s="21"/>
      <c r="AW309" s="21"/>
    </row>
    <row r="310" spans="1:49" s="55" customFormat="1">
      <c r="A310" s="87" t="s">
        <v>562</v>
      </c>
      <c r="B310" s="5">
        <v>15005218</v>
      </c>
      <c r="C310" s="5" t="s">
        <v>565</v>
      </c>
      <c r="D310" s="5" t="s">
        <v>55</v>
      </c>
      <c r="E310" s="5" t="s">
        <v>67</v>
      </c>
      <c r="F310" s="5" t="s">
        <v>346</v>
      </c>
      <c r="G310" s="5" t="s">
        <v>613</v>
      </c>
      <c r="H310" s="6">
        <v>40756</v>
      </c>
      <c r="I310" s="5" t="s">
        <v>575</v>
      </c>
      <c r="J310" s="5" t="s">
        <v>627</v>
      </c>
      <c r="K310" s="5" t="s">
        <v>568</v>
      </c>
      <c r="L310" s="7">
        <v>6</v>
      </c>
      <c r="M310" s="7" t="s">
        <v>287</v>
      </c>
      <c r="N310" s="8">
        <v>4682</v>
      </c>
      <c r="O310" s="9">
        <v>0.02</v>
      </c>
      <c r="P310" s="10">
        <f t="shared" si="53"/>
        <v>94</v>
      </c>
      <c r="Q310" s="9">
        <v>5.0000000000000001E-3</v>
      </c>
      <c r="R310" s="10">
        <f t="shared" si="54"/>
        <v>23</v>
      </c>
      <c r="S310" s="9">
        <f t="shared" si="55"/>
        <v>2.4989320803075608E-2</v>
      </c>
      <c r="T310" s="10">
        <f t="shared" si="56"/>
        <v>117</v>
      </c>
      <c r="U310" s="10">
        <f t="shared" si="57"/>
        <v>4799</v>
      </c>
      <c r="V310" s="11">
        <v>4799.05</v>
      </c>
      <c r="W310" s="12">
        <f t="shared" si="58"/>
        <v>117.05000000000018</v>
      </c>
      <c r="X310" s="13">
        <f t="shared" si="59"/>
        <v>2.5000000000000001E-2</v>
      </c>
      <c r="Y310" s="14" t="str">
        <f t="shared" si="60"/>
        <v>0.00%-8.40%</v>
      </c>
      <c r="Z310" s="15"/>
      <c r="AA310" s="15"/>
      <c r="AB310" s="15"/>
      <c r="AC310" s="16"/>
      <c r="AD310" s="8">
        <f t="shared" si="61"/>
        <v>0</v>
      </c>
      <c r="AE310" s="17">
        <f t="shared" si="62"/>
        <v>4799.05</v>
      </c>
      <c r="AF310" s="18">
        <f t="shared" si="63"/>
        <v>117.05000000000018</v>
      </c>
      <c r="AG310" s="19">
        <f t="shared" si="64"/>
        <v>2.5000000000000133E-2</v>
      </c>
      <c r="AH310" s="20">
        <v>13.6</v>
      </c>
      <c r="AI310" s="20">
        <v>450</v>
      </c>
      <c r="AJ310" s="20"/>
      <c r="AK310" s="20">
        <v>688</v>
      </c>
      <c r="AL310" s="20">
        <f t="shared" si="65"/>
        <v>71355.08</v>
      </c>
      <c r="AM310" s="7" t="s">
        <v>287</v>
      </c>
      <c r="AN310" s="20"/>
      <c r="AO310" s="21" t="s">
        <v>614</v>
      </c>
      <c r="AP310" s="21"/>
      <c r="AQ310" s="5" t="s">
        <v>615</v>
      </c>
      <c r="AR310" s="5" t="s">
        <v>261</v>
      </c>
      <c r="AS310" s="5" t="s">
        <v>62</v>
      </c>
      <c r="AT310" s="20"/>
      <c r="AU310" s="21"/>
      <c r="AV310" s="21"/>
      <c r="AW310" s="21"/>
    </row>
    <row r="311" spans="1:49" s="55" customFormat="1">
      <c r="A311" s="87" t="s">
        <v>562</v>
      </c>
      <c r="B311" s="5">
        <v>15020462</v>
      </c>
      <c r="C311" s="5" t="s">
        <v>565</v>
      </c>
      <c r="D311" s="5" t="s">
        <v>55</v>
      </c>
      <c r="E311" s="5" t="s">
        <v>67</v>
      </c>
      <c r="F311" s="5" t="s">
        <v>346</v>
      </c>
      <c r="G311" s="5" t="s">
        <v>613</v>
      </c>
      <c r="H311" s="6">
        <v>44378</v>
      </c>
      <c r="I311" s="5" t="s">
        <v>575</v>
      </c>
      <c r="J311" s="5" t="s">
        <v>627</v>
      </c>
      <c r="K311" s="5" t="s">
        <v>568</v>
      </c>
      <c r="L311" s="7">
        <v>6</v>
      </c>
      <c r="M311" s="7" t="s">
        <v>287</v>
      </c>
      <c r="N311" s="8">
        <v>4749</v>
      </c>
      <c r="O311" s="9">
        <v>0.02</v>
      </c>
      <c r="P311" s="10">
        <f t="shared" si="53"/>
        <v>95</v>
      </c>
      <c r="Q311" s="9">
        <v>5.0000000000000001E-3</v>
      </c>
      <c r="R311" s="10">
        <f t="shared" si="54"/>
        <v>24</v>
      </c>
      <c r="S311" s="9">
        <f t="shared" si="55"/>
        <v>2.5057906927774268E-2</v>
      </c>
      <c r="T311" s="10">
        <f t="shared" si="56"/>
        <v>119</v>
      </c>
      <c r="U311" s="10">
        <f t="shared" si="57"/>
        <v>4868</v>
      </c>
      <c r="V311" s="11">
        <v>4749</v>
      </c>
      <c r="W311" s="12">
        <f t="shared" si="58"/>
        <v>0</v>
      </c>
      <c r="X311" s="13">
        <f t="shared" si="59"/>
        <v>0</v>
      </c>
      <c r="Y311" s="14" t="str">
        <f t="shared" si="60"/>
        <v>0.00%-8.40%</v>
      </c>
      <c r="Z311" s="15"/>
      <c r="AA311" s="15"/>
      <c r="AB311" s="15"/>
      <c r="AC311" s="16"/>
      <c r="AD311" s="8">
        <f t="shared" si="61"/>
        <v>0</v>
      </c>
      <c r="AE311" s="17">
        <f t="shared" si="62"/>
        <v>4749</v>
      </c>
      <c r="AF311" s="18">
        <f t="shared" si="63"/>
        <v>0</v>
      </c>
      <c r="AG311" s="19">
        <f t="shared" si="64"/>
        <v>0</v>
      </c>
      <c r="AH311" s="20">
        <v>13.6</v>
      </c>
      <c r="AI311" s="20">
        <v>450</v>
      </c>
      <c r="AJ311" s="20"/>
      <c r="AK311" s="20">
        <v>688</v>
      </c>
      <c r="AL311" s="20">
        <f t="shared" si="65"/>
        <v>70674.399999999994</v>
      </c>
      <c r="AM311" s="7" t="s">
        <v>287</v>
      </c>
      <c r="AN311" s="20" t="s">
        <v>588</v>
      </c>
      <c r="AO311" s="21" t="s">
        <v>626</v>
      </c>
      <c r="AP311" s="21" t="s">
        <v>495</v>
      </c>
      <c r="AQ311" s="5" t="s">
        <v>615</v>
      </c>
      <c r="AR311" s="5" t="s">
        <v>261</v>
      </c>
      <c r="AS311" s="5" t="s">
        <v>62</v>
      </c>
      <c r="AT311" s="20"/>
      <c r="AU311" s="21"/>
      <c r="AV311" s="21"/>
      <c r="AW311" s="21"/>
    </row>
    <row r="312" spans="1:49" s="55" customFormat="1">
      <c r="A312" s="87" t="s">
        <v>562</v>
      </c>
      <c r="B312" s="5">
        <v>15020021</v>
      </c>
      <c r="C312" s="5" t="s">
        <v>565</v>
      </c>
      <c r="D312" s="5" t="s">
        <v>55</v>
      </c>
      <c r="E312" s="5" t="s">
        <v>67</v>
      </c>
      <c r="F312" s="5" t="s">
        <v>346</v>
      </c>
      <c r="G312" s="5" t="s">
        <v>613</v>
      </c>
      <c r="H312" s="6">
        <v>44317</v>
      </c>
      <c r="I312" s="5" t="s">
        <v>575</v>
      </c>
      <c r="J312" s="5" t="s">
        <v>627</v>
      </c>
      <c r="K312" s="5" t="s">
        <v>568</v>
      </c>
      <c r="L312" s="7">
        <v>6</v>
      </c>
      <c r="M312" s="7" t="s">
        <v>287</v>
      </c>
      <c r="N312" s="8">
        <v>4601</v>
      </c>
      <c r="O312" s="9">
        <v>0.02</v>
      </c>
      <c r="P312" s="10">
        <f t="shared" si="53"/>
        <v>92</v>
      </c>
      <c r="Q312" s="9">
        <v>5.0000000000000001E-3</v>
      </c>
      <c r="R312" s="10">
        <f t="shared" si="54"/>
        <v>23</v>
      </c>
      <c r="S312" s="9">
        <f t="shared" si="55"/>
        <v>2.4994566398608999E-2</v>
      </c>
      <c r="T312" s="10">
        <f t="shared" si="56"/>
        <v>115</v>
      </c>
      <c r="U312" s="10">
        <f t="shared" si="57"/>
        <v>4716</v>
      </c>
      <c r="V312" s="11">
        <v>4716.0249999999996</v>
      </c>
      <c r="W312" s="12">
        <f t="shared" si="58"/>
        <v>115.02499999999964</v>
      </c>
      <c r="X312" s="13">
        <f t="shared" si="59"/>
        <v>2.5000000000000001E-2</v>
      </c>
      <c r="Y312" s="14" t="str">
        <f t="shared" si="60"/>
        <v>0.00%-8.40%</v>
      </c>
      <c r="Z312" s="15"/>
      <c r="AA312" s="15"/>
      <c r="AB312" s="15"/>
      <c r="AC312" s="16"/>
      <c r="AD312" s="8">
        <f t="shared" si="61"/>
        <v>0</v>
      </c>
      <c r="AE312" s="17">
        <f t="shared" si="62"/>
        <v>4716.0249999999996</v>
      </c>
      <c r="AF312" s="18">
        <f t="shared" si="63"/>
        <v>115.02499999999964</v>
      </c>
      <c r="AG312" s="19">
        <f t="shared" si="64"/>
        <v>2.4999999999999911E-2</v>
      </c>
      <c r="AH312" s="20">
        <v>13.6</v>
      </c>
      <c r="AI312" s="20">
        <v>500</v>
      </c>
      <c r="AJ312" s="20"/>
      <c r="AK312" s="20">
        <v>688</v>
      </c>
      <c r="AL312" s="20">
        <f t="shared" si="65"/>
        <v>70825.94</v>
      </c>
      <c r="AM312" s="7" t="s">
        <v>287</v>
      </c>
      <c r="AN312" s="20"/>
      <c r="AO312" s="21" t="s">
        <v>614</v>
      </c>
      <c r="AP312" s="21"/>
      <c r="AQ312" s="5" t="s">
        <v>615</v>
      </c>
      <c r="AR312" s="5" t="s">
        <v>261</v>
      </c>
      <c r="AS312" s="5" t="s">
        <v>62</v>
      </c>
      <c r="AT312" s="20"/>
      <c r="AU312" s="21"/>
      <c r="AV312" s="21"/>
      <c r="AW312" s="21"/>
    </row>
    <row r="313" spans="1:49" s="55" customFormat="1">
      <c r="A313" s="87" t="s">
        <v>562</v>
      </c>
      <c r="B313" s="5">
        <v>15019918</v>
      </c>
      <c r="C313" s="5" t="s">
        <v>565</v>
      </c>
      <c r="D313" s="5" t="s">
        <v>55</v>
      </c>
      <c r="E313" s="5" t="s">
        <v>67</v>
      </c>
      <c r="F313" s="5" t="s">
        <v>346</v>
      </c>
      <c r="G313" s="5" t="s">
        <v>613</v>
      </c>
      <c r="H313" s="6">
        <v>44044</v>
      </c>
      <c r="I313" s="5" t="s">
        <v>575</v>
      </c>
      <c r="J313" s="5" t="s">
        <v>631</v>
      </c>
      <c r="K313" s="5" t="s">
        <v>568</v>
      </c>
      <c r="L313" s="7">
        <v>6</v>
      </c>
      <c r="M313" s="7" t="s">
        <v>287</v>
      </c>
      <c r="N313" s="8">
        <v>5096</v>
      </c>
      <c r="O313" s="9">
        <v>0.02</v>
      </c>
      <c r="P313" s="10">
        <f t="shared" si="53"/>
        <v>102</v>
      </c>
      <c r="Q313" s="9">
        <v>5.0000000000000001E-3</v>
      </c>
      <c r="R313" s="10">
        <f t="shared" si="54"/>
        <v>25</v>
      </c>
      <c r="S313" s="9">
        <f t="shared" si="55"/>
        <v>2.4921507064364207E-2</v>
      </c>
      <c r="T313" s="10">
        <f t="shared" si="56"/>
        <v>127</v>
      </c>
      <c r="U313" s="10">
        <f t="shared" si="57"/>
        <v>5223</v>
      </c>
      <c r="V313" s="11">
        <v>5121.4799999999996</v>
      </c>
      <c r="W313" s="12">
        <f t="shared" si="58"/>
        <v>25.479999999999563</v>
      </c>
      <c r="X313" s="13">
        <f t="shared" si="59"/>
        <v>5.0000000000000001E-3</v>
      </c>
      <c r="Y313" s="14" t="str">
        <f t="shared" si="60"/>
        <v>0.00%-8.40%</v>
      </c>
      <c r="Z313" s="15"/>
      <c r="AA313" s="15"/>
      <c r="AB313" s="15"/>
      <c r="AC313" s="16"/>
      <c r="AD313" s="8">
        <f t="shared" si="61"/>
        <v>0</v>
      </c>
      <c r="AE313" s="17">
        <f t="shared" si="62"/>
        <v>5121.4799999999996</v>
      </c>
      <c r="AF313" s="18">
        <f t="shared" si="63"/>
        <v>25.479999999999563</v>
      </c>
      <c r="AG313" s="19">
        <f t="shared" si="64"/>
        <v>4.9999999999998934E-3</v>
      </c>
      <c r="AH313" s="20">
        <v>13.6</v>
      </c>
      <c r="AI313" s="20">
        <v>450</v>
      </c>
      <c r="AJ313" s="20"/>
      <c r="AK313" s="20">
        <v>688</v>
      </c>
      <c r="AL313" s="20">
        <f t="shared" si="65"/>
        <v>75740.127999999997</v>
      </c>
      <c r="AM313" s="7" t="s">
        <v>287</v>
      </c>
      <c r="AN313" s="20"/>
      <c r="AO313" s="21" t="s">
        <v>628</v>
      </c>
      <c r="AP313" s="21"/>
      <c r="AQ313" s="5" t="s">
        <v>615</v>
      </c>
      <c r="AR313" s="5" t="s">
        <v>261</v>
      </c>
      <c r="AS313" s="5" t="s">
        <v>62</v>
      </c>
      <c r="AT313" s="20"/>
      <c r="AU313" s="21"/>
      <c r="AV313" s="21"/>
      <c r="AW313" s="21"/>
    </row>
    <row r="314" spans="1:49" s="55" customFormat="1">
      <c r="A314" s="87" t="s">
        <v>562</v>
      </c>
      <c r="B314" s="5">
        <v>15011264</v>
      </c>
      <c r="C314" s="5" t="s">
        <v>565</v>
      </c>
      <c r="D314" s="5" t="s">
        <v>55</v>
      </c>
      <c r="E314" s="5" t="s">
        <v>67</v>
      </c>
      <c r="F314" s="5" t="s">
        <v>346</v>
      </c>
      <c r="G314" s="5" t="s">
        <v>613</v>
      </c>
      <c r="H314" s="6">
        <v>41609</v>
      </c>
      <c r="I314" s="5" t="s">
        <v>575</v>
      </c>
      <c r="J314" s="5" t="s">
        <v>627</v>
      </c>
      <c r="K314" s="5" t="s">
        <v>568</v>
      </c>
      <c r="L314" s="7">
        <v>6</v>
      </c>
      <c r="M314" s="7" t="s">
        <v>287</v>
      </c>
      <c r="N314" s="8">
        <v>4548</v>
      </c>
      <c r="O314" s="9">
        <v>0.02</v>
      </c>
      <c r="P314" s="10">
        <f t="shared" si="53"/>
        <v>91</v>
      </c>
      <c r="Q314" s="9">
        <v>5.0000000000000001E-3</v>
      </c>
      <c r="R314" s="10">
        <f t="shared" si="54"/>
        <v>23</v>
      </c>
      <c r="S314" s="9">
        <f t="shared" si="55"/>
        <v>2.5065963060686015E-2</v>
      </c>
      <c r="T314" s="10">
        <f t="shared" si="56"/>
        <v>114</v>
      </c>
      <c r="U314" s="10">
        <f t="shared" si="57"/>
        <v>4662</v>
      </c>
      <c r="V314" s="11">
        <v>4593.4799999999996</v>
      </c>
      <c r="W314" s="12">
        <f t="shared" si="58"/>
        <v>45.479999999999563</v>
      </c>
      <c r="X314" s="13">
        <f t="shared" si="59"/>
        <v>0.01</v>
      </c>
      <c r="Y314" s="14" t="str">
        <f t="shared" si="60"/>
        <v>0.00%-8.40%</v>
      </c>
      <c r="Z314" s="15"/>
      <c r="AA314" s="15"/>
      <c r="AB314" s="15"/>
      <c r="AC314" s="16"/>
      <c r="AD314" s="8">
        <f t="shared" si="61"/>
        <v>0</v>
      </c>
      <c r="AE314" s="17">
        <f t="shared" si="62"/>
        <v>4593.4799999999996</v>
      </c>
      <c r="AF314" s="18">
        <f t="shared" si="63"/>
        <v>45.479999999999563</v>
      </c>
      <c r="AG314" s="19">
        <f t="shared" si="64"/>
        <v>1.0000000000000009E-2</v>
      </c>
      <c r="AH314" s="20">
        <v>13.6</v>
      </c>
      <c r="AI314" s="20">
        <v>450</v>
      </c>
      <c r="AJ314" s="20"/>
      <c r="AK314" s="20">
        <v>688</v>
      </c>
      <c r="AL314" s="20">
        <f t="shared" si="65"/>
        <v>68559.327999999994</v>
      </c>
      <c r="AM314" s="7" t="s">
        <v>287</v>
      </c>
      <c r="AN314" s="20"/>
      <c r="AO314" s="21" t="s">
        <v>614</v>
      </c>
      <c r="AP314" s="21"/>
      <c r="AQ314" s="5" t="s">
        <v>615</v>
      </c>
      <c r="AR314" s="5" t="s">
        <v>261</v>
      </c>
      <c r="AS314" s="5" t="s">
        <v>62</v>
      </c>
      <c r="AT314" s="20"/>
      <c r="AU314" s="21"/>
      <c r="AV314" s="21"/>
      <c r="AW314" s="21"/>
    </row>
    <row r="315" spans="1:49" s="55" customFormat="1">
      <c r="A315" s="87" t="s">
        <v>562</v>
      </c>
      <c r="B315" s="5">
        <v>15016359</v>
      </c>
      <c r="C315" s="5" t="s">
        <v>565</v>
      </c>
      <c r="D315" s="5" t="s">
        <v>55</v>
      </c>
      <c r="E315" s="5" t="s">
        <v>67</v>
      </c>
      <c r="F315" s="5" t="s">
        <v>346</v>
      </c>
      <c r="G315" s="5" t="s">
        <v>613</v>
      </c>
      <c r="H315" s="6">
        <v>42948</v>
      </c>
      <c r="I315" s="5" t="s">
        <v>575</v>
      </c>
      <c r="J315" s="5" t="s">
        <v>627</v>
      </c>
      <c r="K315" s="5" t="s">
        <v>568</v>
      </c>
      <c r="L315" s="7">
        <v>6</v>
      </c>
      <c r="M315" s="7" t="s">
        <v>287</v>
      </c>
      <c r="N315" s="8">
        <v>4927</v>
      </c>
      <c r="O315" s="9">
        <v>0.02</v>
      </c>
      <c r="P315" s="10">
        <f t="shared" si="53"/>
        <v>99</v>
      </c>
      <c r="Q315" s="9">
        <v>5.0000000000000001E-3</v>
      </c>
      <c r="R315" s="10">
        <f t="shared" si="54"/>
        <v>25</v>
      </c>
      <c r="S315" s="9">
        <f t="shared" si="55"/>
        <v>2.5167444692510657E-2</v>
      </c>
      <c r="T315" s="10">
        <f t="shared" si="56"/>
        <v>124</v>
      </c>
      <c r="U315" s="10">
        <f t="shared" si="57"/>
        <v>5051</v>
      </c>
      <c r="V315" s="11">
        <v>5050.1750000000002</v>
      </c>
      <c r="W315" s="12">
        <f t="shared" si="58"/>
        <v>123.17500000000018</v>
      </c>
      <c r="X315" s="13">
        <f t="shared" si="59"/>
        <v>2.5000000000000001E-2</v>
      </c>
      <c r="Y315" s="14" t="str">
        <f t="shared" si="60"/>
        <v>0.00%-8.40%</v>
      </c>
      <c r="Z315" s="15"/>
      <c r="AA315" s="15"/>
      <c r="AB315" s="15"/>
      <c r="AC315" s="16"/>
      <c r="AD315" s="8">
        <f t="shared" si="61"/>
        <v>0</v>
      </c>
      <c r="AE315" s="17">
        <f t="shared" si="62"/>
        <v>5050.1750000000002</v>
      </c>
      <c r="AF315" s="18">
        <f t="shared" si="63"/>
        <v>123.17500000000018</v>
      </c>
      <c r="AG315" s="19">
        <f t="shared" si="64"/>
        <v>2.5000000000000133E-2</v>
      </c>
      <c r="AH315" s="20">
        <v>13.6</v>
      </c>
      <c r="AI315" s="20">
        <v>450</v>
      </c>
      <c r="AJ315" s="20"/>
      <c r="AK315" s="20">
        <v>688</v>
      </c>
      <c r="AL315" s="20">
        <f t="shared" si="65"/>
        <v>74770.38</v>
      </c>
      <c r="AM315" s="7" t="s">
        <v>287</v>
      </c>
      <c r="AN315" s="20"/>
      <c r="AO315" s="21" t="s">
        <v>614</v>
      </c>
      <c r="AP315" s="21"/>
      <c r="AQ315" s="5" t="s">
        <v>615</v>
      </c>
      <c r="AR315" s="5" t="s">
        <v>261</v>
      </c>
      <c r="AS315" s="5" t="s">
        <v>62</v>
      </c>
      <c r="AT315" s="20"/>
      <c r="AU315" s="21"/>
      <c r="AV315" s="21"/>
      <c r="AW315" s="21"/>
    </row>
    <row r="316" spans="1:49" s="55" customFormat="1">
      <c r="A316" s="87" t="s">
        <v>562</v>
      </c>
      <c r="B316" s="5">
        <v>15006267</v>
      </c>
      <c r="C316" s="5" t="s">
        <v>565</v>
      </c>
      <c r="D316" s="5" t="s">
        <v>55</v>
      </c>
      <c r="E316" s="5" t="s">
        <v>67</v>
      </c>
      <c r="F316" s="5" t="s">
        <v>346</v>
      </c>
      <c r="G316" s="5" t="s">
        <v>613</v>
      </c>
      <c r="H316" s="6">
        <v>40940</v>
      </c>
      <c r="I316" s="5" t="s">
        <v>575</v>
      </c>
      <c r="J316" s="5" t="s">
        <v>627</v>
      </c>
      <c r="K316" s="5" t="s">
        <v>568</v>
      </c>
      <c r="L316" s="7">
        <v>6</v>
      </c>
      <c r="M316" s="7" t="s">
        <v>287</v>
      </c>
      <c r="N316" s="8">
        <v>5107</v>
      </c>
      <c r="O316" s="9">
        <v>0.02</v>
      </c>
      <c r="P316" s="10">
        <f t="shared" si="53"/>
        <v>102</v>
      </c>
      <c r="Q316" s="9">
        <v>5.0000000000000001E-3</v>
      </c>
      <c r="R316" s="10">
        <f t="shared" si="54"/>
        <v>26</v>
      </c>
      <c r="S316" s="9">
        <f t="shared" si="55"/>
        <v>2.5063638143724299E-2</v>
      </c>
      <c r="T316" s="10">
        <f t="shared" si="56"/>
        <v>128</v>
      </c>
      <c r="U316" s="10">
        <f t="shared" si="57"/>
        <v>5235</v>
      </c>
      <c r="V316" s="11">
        <v>5234.6750000000002</v>
      </c>
      <c r="W316" s="12">
        <f t="shared" si="58"/>
        <v>127.67500000000018</v>
      </c>
      <c r="X316" s="13">
        <f t="shared" si="59"/>
        <v>2.5000000000000001E-2</v>
      </c>
      <c r="Y316" s="14" t="str">
        <f t="shared" si="60"/>
        <v>0.00%-8.40%</v>
      </c>
      <c r="Z316" s="15"/>
      <c r="AA316" s="15"/>
      <c r="AB316" s="15"/>
      <c r="AC316" s="16"/>
      <c r="AD316" s="8">
        <f t="shared" si="61"/>
        <v>0</v>
      </c>
      <c r="AE316" s="17">
        <f t="shared" si="62"/>
        <v>5234.6750000000002</v>
      </c>
      <c r="AF316" s="18">
        <f t="shared" si="63"/>
        <v>127.67500000000018</v>
      </c>
      <c r="AG316" s="19">
        <f t="shared" si="64"/>
        <v>2.5000000000000133E-2</v>
      </c>
      <c r="AH316" s="20">
        <v>13.6</v>
      </c>
      <c r="AI316" s="20">
        <v>450</v>
      </c>
      <c r="AJ316" s="20"/>
      <c r="AK316" s="20">
        <v>688</v>
      </c>
      <c r="AL316" s="20">
        <f t="shared" si="65"/>
        <v>77279.58</v>
      </c>
      <c r="AM316" s="7" t="s">
        <v>287</v>
      </c>
      <c r="AN316" s="20"/>
      <c r="AO316" s="21" t="s">
        <v>614</v>
      </c>
      <c r="AP316" s="21"/>
      <c r="AQ316" s="5" t="s">
        <v>615</v>
      </c>
      <c r="AR316" s="5" t="s">
        <v>261</v>
      </c>
      <c r="AS316" s="5" t="s">
        <v>62</v>
      </c>
      <c r="AT316" s="20"/>
      <c r="AU316" s="21"/>
      <c r="AV316" s="21"/>
      <c r="AW316" s="21"/>
    </row>
    <row r="317" spans="1:49" s="55" customFormat="1">
      <c r="A317" s="87" t="s">
        <v>562</v>
      </c>
      <c r="B317" s="5">
        <v>15011665</v>
      </c>
      <c r="C317" s="5" t="s">
        <v>565</v>
      </c>
      <c r="D317" s="5" t="s">
        <v>55</v>
      </c>
      <c r="E317" s="5" t="s">
        <v>67</v>
      </c>
      <c r="F317" s="5" t="s">
        <v>346</v>
      </c>
      <c r="G317" s="5" t="s">
        <v>613</v>
      </c>
      <c r="H317" s="6">
        <v>41640</v>
      </c>
      <c r="I317" s="5" t="s">
        <v>575</v>
      </c>
      <c r="J317" s="5" t="s">
        <v>627</v>
      </c>
      <c r="K317" s="5" t="s">
        <v>568</v>
      </c>
      <c r="L317" s="7">
        <v>6</v>
      </c>
      <c r="M317" s="7" t="s">
        <v>287</v>
      </c>
      <c r="N317" s="8">
        <v>4723</v>
      </c>
      <c r="O317" s="9">
        <v>0.02</v>
      </c>
      <c r="P317" s="10">
        <f t="shared" si="53"/>
        <v>94</v>
      </c>
      <c r="Q317" s="9">
        <v>5.0000000000000001E-3</v>
      </c>
      <c r="R317" s="10">
        <f t="shared" si="54"/>
        <v>24</v>
      </c>
      <c r="S317" s="9">
        <f t="shared" si="55"/>
        <v>2.4984120262544991E-2</v>
      </c>
      <c r="T317" s="10">
        <f t="shared" si="56"/>
        <v>118</v>
      </c>
      <c r="U317" s="10">
        <f t="shared" si="57"/>
        <v>4841</v>
      </c>
      <c r="V317" s="11">
        <v>4841.0749999999998</v>
      </c>
      <c r="W317" s="12">
        <f t="shared" si="58"/>
        <v>118.07499999999982</v>
      </c>
      <c r="X317" s="13">
        <f t="shared" si="59"/>
        <v>2.5000000000000001E-2</v>
      </c>
      <c r="Y317" s="14" t="str">
        <f t="shared" si="60"/>
        <v>0.00%-8.40%</v>
      </c>
      <c r="Z317" s="15"/>
      <c r="AA317" s="15"/>
      <c r="AB317" s="15"/>
      <c r="AC317" s="16"/>
      <c r="AD317" s="8">
        <f t="shared" si="61"/>
        <v>0</v>
      </c>
      <c r="AE317" s="17">
        <f t="shared" si="62"/>
        <v>4841.0749999999998</v>
      </c>
      <c r="AF317" s="18">
        <f t="shared" si="63"/>
        <v>118.07499999999982</v>
      </c>
      <c r="AG317" s="19">
        <f t="shared" si="64"/>
        <v>2.4999999999999911E-2</v>
      </c>
      <c r="AH317" s="20">
        <v>13.6</v>
      </c>
      <c r="AI317" s="20">
        <v>450</v>
      </c>
      <c r="AJ317" s="20"/>
      <c r="AK317" s="20">
        <v>688</v>
      </c>
      <c r="AL317" s="20">
        <f t="shared" si="65"/>
        <v>71926.62</v>
      </c>
      <c r="AM317" s="7" t="s">
        <v>287</v>
      </c>
      <c r="AN317" s="20"/>
      <c r="AO317" s="21" t="s">
        <v>614</v>
      </c>
      <c r="AP317" s="21"/>
      <c r="AQ317" s="5" t="s">
        <v>615</v>
      </c>
      <c r="AR317" s="5" t="s">
        <v>261</v>
      </c>
      <c r="AS317" s="5" t="s">
        <v>62</v>
      </c>
      <c r="AT317" s="20"/>
      <c r="AU317" s="21"/>
      <c r="AV317" s="21"/>
      <c r="AW317" s="21"/>
    </row>
    <row r="318" spans="1:49" s="55" customFormat="1">
      <c r="A318" s="87" t="s">
        <v>562</v>
      </c>
      <c r="B318" s="5">
        <v>15011123</v>
      </c>
      <c r="C318" s="5" t="s">
        <v>565</v>
      </c>
      <c r="D318" s="5" t="s">
        <v>55</v>
      </c>
      <c r="E318" s="5" t="s">
        <v>67</v>
      </c>
      <c r="F318" s="5" t="s">
        <v>346</v>
      </c>
      <c r="G318" s="5" t="s">
        <v>613</v>
      </c>
      <c r="H318" s="6">
        <v>41640</v>
      </c>
      <c r="I318" s="5" t="s">
        <v>575</v>
      </c>
      <c r="J318" s="5" t="s">
        <v>627</v>
      </c>
      <c r="K318" s="5" t="s">
        <v>568</v>
      </c>
      <c r="L318" s="7">
        <v>6</v>
      </c>
      <c r="M318" s="7" t="s">
        <v>287</v>
      </c>
      <c r="N318" s="8">
        <v>4747</v>
      </c>
      <c r="O318" s="9">
        <v>0.02</v>
      </c>
      <c r="P318" s="10">
        <f t="shared" si="53"/>
        <v>95</v>
      </c>
      <c r="Q318" s="9">
        <v>5.0000000000000001E-3</v>
      </c>
      <c r="R318" s="10">
        <f t="shared" si="54"/>
        <v>24</v>
      </c>
      <c r="S318" s="9">
        <f t="shared" si="55"/>
        <v>2.5068464293237835E-2</v>
      </c>
      <c r="T318" s="10">
        <f t="shared" si="56"/>
        <v>119</v>
      </c>
      <c r="U318" s="10">
        <f t="shared" si="57"/>
        <v>4866</v>
      </c>
      <c r="V318" s="11">
        <v>4865.6750000000002</v>
      </c>
      <c r="W318" s="12">
        <f t="shared" si="58"/>
        <v>118.67500000000018</v>
      </c>
      <c r="X318" s="13">
        <f t="shared" si="59"/>
        <v>2.5000000000000001E-2</v>
      </c>
      <c r="Y318" s="14" t="str">
        <f t="shared" si="60"/>
        <v>0.00%-8.40%</v>
      </c>
      <c r="Z318" s="15"/>
      <c r="AA318" s="15"/>
      <c r="AB318" s="15"/>
      <c r="AC318" s="16"/>
      <c r="AD318" s="8">
        <f t="shared" si="61"/>
        <v>0</v>
      </c>
      <c r="AE318" s="17">
        <f t="shared" si="62"/>
        <v>4865.6750000000002</v>
      </c>
      <c r="AF318" s="18">
        <f t="shared" si="63"/>
        <v>118.67500000000018</v>
      </c>
      <c r="AG318" s="19">
        <f t="shared" si="64"/>
        <v>2.5000000000000133E-2</v>
      </c>
      <c r="AH318" s="20">
        <v>13.6</v>
      </c>
      <c r="AI318" s="20">
        <v>450</v>
      </c>
      <c r="AJ318" s="20"/>
      <c r="AK318" s="20">
        <v>688</v>
      </c>
      <c r="AL318" s="20">
        <f t="shared" si="65"/>
        <v>72261.180000000008</v>
      </c>
      <c r="AM318" s="7" t="s">
        <v>287</v>
      </c>
      <c r="AN318" s="20"/>
      <c r="AO318" s="21" t="s">
        <v>614</v>
      </c>
      <c r="AP318" s="21"/>
      <c r="AQ318" s="5" t="s">
        <v>615</v>
      </c>
      <c r="AR318" s="5" t="s">
        <v>261</v>
      </c>
      <c r="AS318" s="5" t="s">
        <v>62</v>
      </c>
      <c r="AT318" s="20"/>
      <c r="AU318" s="21"/>
      <c r="AV318" s="21"/>
      <c r="AW318" s="21"/>
    </row>
    <row r="319" spans="1:49" s="55" customFormat="1">
      <c r="A319" s="87" t="s">
        <v>562</v>
      </c>
      <c r="B319" s="5">
        <v>15007473</v>
      </c>
      <c r="C319" s="5" t="s">
        <v>565</v>
      </c>
      <c r="D319" s="5" t="s">
        <v>55</v>
      </c>
      <c r="E319" s="5" t="s">
        <v>67</v>
      </c>
      <c r="F319" s="5" t="s">
        <v>346</v>
      </c>
      <c r="G319" s="5" t="s">
        <v>613</v>
      </c>
      <c r="H319" s="6">
        <v>41153</v>
      </c>
      <c r="I319" s="5" t="s">
        <v>575</v>
      </c>
      <c r="J319" s="5" t="s">
        <v>627</v>
      </c>
      <c r="K319" s="5" t="s">
        <v>568</v>
      </c>
      <c r="L319" s="7">
        <v>6</v>
      </c>
      <c r="M319" s="7" t="s">
        <v>287</v>
      </c>
      <c r="N319" s="8">
        <v>5106</v>
      </c>
      <c r="O319" s="9">
        <v>0.02</v>
      </c>
      <c r="P319" s="10">
        <f t="shared" si="53"/>
        <v>102</v>
      </c>
      <c r="Q319" s="9">
        <v>5.0000000000000001E-3</v>
      </c>
      <c r="R319" s="10">
        <f t="shared" si="54"/>
        <v>26</v>
      </c>
      <c r="S319" s="9">
        <f t="shared" si="55"/>
        <v>2.5068546807677242E-2</v>
      </c>
      <c r="T319" s="10">
        <f t="shared" si="56"/>
        <v>128</v>
      </c>
      <c r="U319" s="10">
        <f t="shared" si="57"/>
        <v>5234</v>
      </c>
      <c r="V319" s="11">
        <v>5233.6499999999996</v>
      </c>
      <c r="W319" s="12">
        <f t="shared" si="58"/>
        <v>127.64999999999964</v>
      </c>
      <c r="X319" s="13">
        <f t="shared" si="59"/>
        <v>2.5000000000000001E-2</v>
      </c>
      <c r="Y319" s="14" t="str">
        <f t="shared" si="60"/>
        <v>0.00%-8.40%</v>
      </c>
      <c r="Z319" s="15"/>
      <c r="AA319" s="15"/>
      <c r="AB319" s="15"/>
      <c r="AC319" s="16"/>
      <c r="AD319" s="8">
        <f t="shared" si="61"/>
        <v>0</v>
      </c>
      <c r="AE319" s="17">
        <f t="shared" si="62"/>
        <v>5233.6499999999996</v>
      </c>
      <c r="AF319" s="18">
        <f t="shared" si="63"/>
        <v>127.64999999999964</v>
      </c>
      <c r="AG319" s="19">
        <f t="shared" si="64"/>
        <v>2.4999999999999911E-2</v>
      </c>
      <c r="AH319" s="20">
        <v>13.6</v>
      </c>
      <c r="AI319" s="20">
        <v>450</v>
      </c>
      <c r="AJ319" s="20"/>
      <c r="AK319" s="20">
        <v>688</v>
      </c>
      <c r="AL319" s="20">
        <f t="shared" si="65"/>
        <v>77265.64</v>
      </c>
      <c r="AM319" s="7" t="s">
        <v>287</v>
      </c>
      <c r="AN319" s="20"/>
      <c r="AO319" s="21" t="s">
        <v>614</v>
      </c>
      <c r="AP319" s="21"/>
      <c r="AQ319" s="5" t="s">
        <v>615</v>
      </c>
      <c r="AR319" s="5" t="s">
        <v>261</v>
      </c>
      <c r="AS319" s="5" t="s">
        <v>62</v>
      </c>
      <c r="AT319" s="20"/>
      <c r="AU319" s="21"/>
      <c r="AV319" s="21"/>
      <c r="AW319" s="21"/>
    </row>
    <row r="320" spans="1:49" s="55" customFormat="1">
      <c r="A320" s="87" t="s">
        <v>562</v>
      </c>
      <c r="B320" s="5">
        <v>15010239</v>
      </c>
      <c r="C320" s="5" t="s">
        <v>565</v>
      </c>
      <c r="D320" s="5" t="s">
        <v>55</v>
      </c>
      <c r="E320" s="5" t="s">
        <v>67</v>
      </c>
      <c r="F320" s="5" t="s">
        <v>346</v>
      </c>
      <c r="G320" s="5" t="s">
        <v>613</v>
      </c>
      <c r="H320" s="6">
        <v>41548</v>
      </c>
      <c r="I320" s="5" t="s">
        <v>575</v>
      </c>
      <c r="J320" s="5" t="s">
        <v>627</v>
      </c>
      <c r="K320" s="5" t="s">
        <v>568</v>
      </c>
      <c r="L320" s="7">
        <v>6</v>
      </c>
      <c r="M320" s="7" t="s">
        <v>287</v>
      </c>
      <c r="N320" s="8">
        <v>5035</v>
      </c>
      <c r="O320" s="9">
        <v>0.02</v>
      </c>
      <c r="P320" s="10">
        <f t="shared" si="53"/>
        <v>101</v>
      </c>
      <c r="Q320" s="9">
        <v>5.0000000000000001E-3</v>
      </c>
      <c r="R320" s="10">
        <f t="shared" si="54"/>
        <v>25</v>
      </c>
      <c r="S320" s="9">
        <f t="shared" si="55"/>
        <v>2.5024826216484608E-2</v>
      </c>
      <c r="T320" s="10">
        <f t="shared" si="56"/>
        <v>126</v>
      </c>
      <c r="U320" s="10">
        <f t="shared" si="57"/>
        <v>5161</v>
      </c>
      <c r="V320" s="11">
        <v>5160.875</v>
      </c>
      <c r="W320" s="12">
        <f t="shared" si="58"/>
        <v>125.875</v>
      </c>
      <c r="X320" s="13">
        <f t="shared" si="59"/>
        <v>2.5000000000000001E-2</v>
      </c>
      <c r="Y320" s="14" t="str">
        <f t="shared" si="60"/>
        <v>0.00%-8.40%</v>
      </c>
      <c r="Z320" s="15"/>
      <c r="AA320" s="15"/>
      <c r="AB320" s="15"/>
      <c r="AC320" s="16"/>
      <c r="AD320" s="8">
        <f t="shared" si="61"/>
        <v>0</v>
      </c>
      <c r="AE320" s="17">
        <f t="shared" si="62"/>
        <v>5160.875</v>
      </c>
      <c r="AF320" s="18">
        <f t="shared" si="63"/>
        <v>125.875</v>
      </c>
      <c r="AG320" s="19">
        <f t="shared" si="64"/>
        <v>2.4999999999999911E-2</v>
      </c>
      <c r="AH320" s="20">
        <v>13.6</v>
      </c>
      <c r="AI320" s="20">
        <v>450</v>
      </c>
      <c r="AJ320" s="20"/>
      <c r="AK320" s="20">
        <v>688</v>
      </c>
      <c r="AL320" s="20">
        <f t="shared" si="65"/>
        <v>76275.899999999994</v>
      </c>
      <c r="AM320" s="7" t="s">
        <v>287</v>
      </c>
      <c r="AN320" s="20"/>
      <c r="AO320" s="21" t="s">
        <v>614</v>
      </c>
      <c r="AP320" s="21"/>
      <c r="AQ320" s="5" t="s">
        <v>615</v>
      </c>
      <c r="AR320" s="5" t="s">
        <v>261</v>
      </c>
      <c r="AS320" s="5" t="s">
        <v>62</v>
      </c>
      <c r="AT320" s="20"/>
      <c r="AU320" s="21"/>
      <c r="AV320" s="21"/>
      <c r="AW320" s="21"/>
    </row>
    <row r="321" spans="1:49" s="55" customFormat="1">
      <c r="A321" s="87" t="s">
        <v>562</v>
      </c>
      <c r="B321" s="5">
        <v>15005926</v>
      </c>
      <c r="C321" s="5" t="s">
        <v>565</v>
      </c>
      <c r="D321" s="5" t="s">
        <v>55</v>
      </c>
      <c r="E321" s="5" t="s">
        <v>67</v>
      </c>
      <c r="F321" s="5" t="s">
        <v>346</v>
      </c>
      <c r="G321" s="5" t="s">
        <v>613</v>
      </c>
      <c r="H321" s="6">
        <v>40817</v>
      </c>
      <c r="I321" s="5" t="s">
        <v>575</v>
      </c>
      <c r="J321" s="5" t="s">
        <v>627</v>
      </c>
      <c r="K321" s="5" t="s">
        <v>568</v>
      </c>
      <c r="L321" s="7">
        <v>6</v>
      </c>
      <c r="M321" s="7" t="s">
        <v>287</v>
      </c>
      <c r="N321" s="8">
        <v>4570</v>
      </c>
      <c r="O321" s="9">
        <v>0.02</v>
      </c>
      <c r="P321" s="10">
        <f t="shared" si="53"/>
        <v>91</v>
      </c>
      <c r="Q321" s="9">
        <v>5.0000000000000001E-3</v>
      </c>
      <c r="R321" s="10">
        <f t="shared" si="54"/>
        <v>23</v>
      </c>
      <c r="S321" s="9">
        <f t="shared" si="55"/>
        <v>2.4945295404814005E-2</v>
      </c>
      <c r="T321" s="10">
        <f t="shared" si="56"/>
        <v>114</v>
      </c>
      <c r="U321" s="10">
        <f t="shared" si="57"/>
        <v>4684</v>
      </c>
      <c r="V321" s="11">
        <v>4570</v>
      </c>
      <c r="W321" s="12">
        <f t="shared" si="58"/>
        <v>0</v>
      </c>
      <c r="X321" s="13">
        <f t="shared" si="59"/>
        <v>0</v>
      </c>
      <c r="Y321" s="14" t="str">
        <f t="shared" si="60"/>
        <v>0.00%-8.40%</v>
      </c>
      <c r="Z321" s="15"/>
      <c r="AA321" s="15"/>
      <c r="AB321" s="15"/>
      <c r="AC321" s="16"/>
      <c r="AD321" s="8">
        <f t="shared" si="61"/>
        <v>0</v>
      </c>
      <c r="AE321" s="17">
        <f t="shared" si="62"/>
        <v>4570</v>
      </c>
      <c r="AF321" s="18">
        <f t="shared" si="63"/>
        <v>0</v>
      </c>
      <c r="AG321" s="19">
        <f t="shared" si="64"/>
        <v>0</v>
      </c>
      <c r="AH321" s="20">
        <v>13.6</v>
      </c>
      <c r="AI321" s="20">
        <v>450</v>
      </c>
      <c r="AJ321" s="20"/>
      <c r="AK321" s="20">
        <v>688</v>
      </c>
      <c r="AL321" s="20">
        <f t="shared" si="65"/>
        <v>68240</v>
      </c>
      <c r="AM321" s="7" t="s">
        <v>287</v>
      </c>
      <c r="AN321" s="20"/>
      <c r="AO321" s="21" t="s">
        <v>622</v>
      </c>
      <c r="AP321" s="21" t="s">
        <v>624</v>
      </c>
      <c r="AQ321" s="5" t="s">
        <v>615</v>
      </c>
      <c r="AR321" s="5" t="s">
        <v>261</v>
      </c>
      <c r="AS321" s="5" t="s">
        <v>62</v>
      </c>
      <c r="AT321" s="20"/>
      <c r="AU321" s="21"/>
      <c r="AV321" s="21"/>
      <c r="AW321" s="21"/>
    </row>
    <row r="322" spans="1:49" s="55" customFormat="1">
      <c r="A322" s="87" t="s">
        <v>562</v>
      </c>
      <c r="B322" s="5">
        <v>15018591</v>
      </c>
      <c r="C322" s="5" t="s">
        <v>565</v>
      </c>
      <c r="D322" s="5" t="s">
        <v>55</v>
      </c>
      <c r="E322" s="5" t="s">
        <v>67</v>
      </c>
      <c r="F322" s="5" t="s">
        <v>346</v>
      </c>
      <c r="G322" s="5" t="s">
        <v>613</v>
      </c>
      <c r="H322" s="6">
        <v>43252</v>
      </c>
      <c r="I322" s="5" t="s">
        <v>575</v>
      </c>
      <c r="J322" s="5" t="s">
        <v>627</v>
      </c>
      <c r="K322" s="5" t="s">
        <v>568</v>
      </c>
      <c r="L322" s="7">
        <v>6</v>
      </c>
      <c r="M322" s="7" t="s">
        <v>287</v>
      </c>
      <c r="N322" s="8">
        <v>5486</v>
      </c>
      <c r="O322" s="9">
        <v>0.02</v>
      </c>
      <c r="P322" s="10">
        <f t="shared" si="53"/>
        <v>110</v>
      </c>
      <c r="Q322" s="9">
        <v>5.0000000000000001E-3</v>
      </c>
      <c r="R322" s="10">
        <f t="shared" si="54"/>
        <v>27</v>
      </c>
      <c r="S322" s="9">
        <f t="shared" si="55"/>
        <v>2.4972657674079475E-2</v>
      </c>
      <c r="T322" s="10">
        <f t="shared" si="56"/>
        <v>137</v>
      </c>
      <c r="U322" s="10">
        <f t="shared" si="57"/>
        <v>5623</v>
      </c>
      <c r="V322" s="11">
        <v>5760.3</v>
      </c>
      <c r="W322" s="12">
        <f t="shared" si="58"/>
        <v>274.30000000000018</v>
      </c>
      <c r="X322" s="13">
        <f t="shared" si="59"/>
        <v>0.05</v>
      </c>
      <c r="Y322" s="14" t="str">
        <f t="shared" si="60"/>
        <v>0.00%-8.40%</v>
      </c>
      <c r="Z322" s="15"/>
      <c r="AA322" s="15"/>
      <c r="AB322" s="15"/>
      <c r="AC322" s="16"/>
      <c r="AD322" s="8">
        <f t="shared" si="61"/>
        <v>0</v>
      </c>
      <c r="AE322" s="17">
        <f t="shared" si="62"/>
        <v>5760.3</v>
      </c>
      <c r="AF322" s="18">
        <f t="shared" si="63"/>
        <v>274.30000000000018</v>
      </c>
      <c r="AG322" s="19">
        <f t="shared" si="64"/>
        <v>5.0000000000000044E-2</v>
      </c>
      <c r="AH322" s="20">
        <v>13.6</v>
      </c>
      <c r="AI322" s="20">
        <v>450</v>
      </c>
      <c r="AJ322" s="20"/>
      <c r="AK322" s="20">
        <v>688</v>
      </c>
      <c r="AL322" s="20">
        <f t="shared" si="65"/>
        <v>84428.08</v>
      </c>
      <c r="AM322" s="7" t="s">
        <v>287</v>
      </c>
      <c r="AN322" s="20"/>
      <c r="AO322" s="21" t="s">
        <v>614</v>
      </c>
      <c r="AP322" s="21"/>
      <c r="AQ322" s="5" t="s">
        <v>615</v>
      </c>
      <c r="AR322" s="5" t="s">
        <v>261</v>
      </c>
      <c r="AS322" s="5" t="s">
        <v>62</v>
      </c>
      <c r="AT322" s="20"/>
      <c r="AU322" s="21"/>
      <c r="AV322" s="21"/>
      <c r="AW322" s="21"/>
    </row>
    <row r="323" spans="1:49" s="55" customFormat="1">
      <c r="A323" s="87" t="s">
        <v>562</v>
      </c>
      <c r="B323" s="5">
        <v>15013440</v>
      </c>
      <c r="C323" s="5" t="s">
        <v>565</v>
      </c>
      <c r="D323" s="5" t="s">
        <v>55</v>
      </c>
      <c r="E323" s="5" t="s">
        <v>67</v>
      </c>
      <c r="F323" s="5" t="s">
        <v>346</v>
      </c>
      <c r="G323" s="5" t="s">
        <v>613</v>
      </c>
      <c r="H323" s="6">
        <v>41944</v>
      </c>
      <c r="I323" s="5" t="s">
        <v>575</v>
      </c>
      <c r="J323" s="5" t="s">
        <v>627</v>
      </c>
      <c r="K323" s="5" t="s">
        <v>568</v>
      </c>
      <c r="L323" s="7">
        <v>6</v>
      </c>
      <c r="M323" s="7" t="s">
        <v>287</v>
      </c>
      <c r="N323" s="8">
        <v>4694</v>
      </c>
      <c r="O323" s="9">
        <v>0.02</v>
      </c>
      <c r="P323" s="10">
        <f t="shared" si="53"/>
        <v>94</v>
      </c>
      <c r="Q323" s="9">
        <v>5.0000000000000001E-3</v>
      </c>
      <c r="R323" s="10">
        <f t="shared" si="54"/>
        <v>23</v>
      </c>
      <c r="S323" s="9">
        <f t="shared" si="55"/>
        <v>2.4925436727737536E-2</v>
      </c>
      <c r="T323" s="10">
        <f t="shared" si="56"/>
        <v>117</v>
      </c>
      <c r="U323" s="10">
        <f t="shared" si="57"/>
        <v>4811</v>
      </c>
      <c r="V323" s="11">
        <v>4811.3500000000004</v>
      </c>
      <c r="W323" s="12">
        <f t="shared" si="58"/>
        <v>117.35000000000036</v>
      </c>
      <c r="X323" s="13">
        <f t="shared" si="59"/>
        <v>2.5000000000000001E-2</v>
      </c>
      <c r="Y323" s="14" t="str">
        <f t="shared" si="60"/>
        <v>0.00%-8.40%</v>
      </c>
      <c r="Z323" s="15"/>
      <c r="AA323" s="15"/>
      <c r="AB323" s="15"/>
      <c r="AC323" s="16"/>
      <c r="AD323" s="8">
        <f t="shared" si="61"/>
        <v>0</v>
      </c>
      <c r="AE323" s="17">
        <f t="shared" si="62"/>
        <v>4811.3500000000004</v>
      </c>
      <c r="AF323" s="18">
        <f t="shared" si="63"/>
        <v>117.35000000000036</v>
      </c>
      <c r="AG323" s="19">
        <f t="shared" si="64"/>
        <v>2.5000000000000133E-2</v>
      </c>
      <c r="AH323" s="20">
        <v>13.6</v>
      </c>
      <c r="AI323" s="20">
        <v>450</v>
      </c>
      <c r="AJ323" s="20"/>
      <c r="AK323" s="20">
        <v>688</v>
      </c>
      <c r="AL323" s="20">
        <f t="shared" si="65"/>
        <v>71522.36</v>
      </c>
      <c r="AM323" s="7" t="s">
        <v>287</v>
      </c>
      <c r="AN323" s="20"/>
      <c r="AO323" s="21" t="s">
        <v>614</v>
      </c>
      <c r="AP323" s="21"/>
      <c r="AQ323" s="5" t="s">
        <v>615</v>
      </c>
      <c r="AR323" s="5" t="s">
        <v>261</v>
      </c>
      <c r="AS323" s="5" t="s">
        <v>62</v>
      </c>
      <c r="AT323" s="20"/>
      <c r="AU323" s="21"/>
      <c r="AV323" s="21"/>
      <c r="AW323" s="21"/>
    </row>
    <row r="324" spans="1:49" s="55" customFormat="1">
      <c r="A324" s="87" t="s">
        <v>562</v>
      </c>
      <c r="B324" s="5">
        <v>15013350</v>
      </c>
      <c r="C324" s="5" t="s">
        <v>565</v>
      </c>
      <c r="D324" s="5" t="s">
        <v>55</v>
      </c>
      <c r="E324" s="5" t="s">
        <v>67</v>
      </c>
      <c r="F324" s="5" t="s">
        <v>346</v>
      </c>
      <c r="G324" s="5" t="s">
        <v>613</v>
      </c>
      <c r="H324" s="6">
        <v>41913</v>
      </c>
      <c r="I324" s="5" t="s">
        <v>575</v>
      </c>
      <c r="J324" s="5" t="s">
        <v>627</v>
      </c>
      <c r="K324" s="5" t="s">
        <v>568</v>
      </c>
      <c r="L324" s="7">
        <v>6</v>
      </c>
      <c r="M324" s="7" t="s">
        <v>287</v>
      </c>
      <c r="N324" s="8">
        <v>4715</v>
      </c>
      <c r="O324" s="9">
        <v>0.02</v>
      </c>
      <c r="P324" s="10">
        <f t="shared" si="53"/>
        <v>94</v>
      </c>
      <c r="Q324" s="9">
        <v>5.0000000000000001E-3</v>
      </c>
      <c r="R324" s="10">
        <f t="shared" si="54"/>
        <v>24</v>
      </c>
      <c r="S324" s="9">
        <f t="shared" si="55"/>
        <v>2.5026511134676563E-2</v>
      </c>
      <c r="T324" s="10">
        <f t="shared" si="56"/>
        <v>118</v>
      </c>
      <c r="U324" s="10">
        <f t="shared" si="57"/>
        <v>4833</v>
      </c>
      <c r="V324" s="11">
        <v>4738.5749999999998</v>
      </c>
      <c r="W324" s="12">
        <f t="shared" si="58"/>
        <v>23.574999999999818</v>
      </c>
      <c r="X324" s="13">
        <f t="shared" si="59"/>
        <v>5.0000000000000001E-3</v>
      </c>
      <c r="Y324" s="14" t="str">
        <f t="shared" si="60"/>
        <v>0.00%-8.40%</v>
      </c>
      <c r="Z324" s="15"/>
      <c r="AA324" s="15"/>
      <c r="AB324" s="15"/>
      <c r="AC324" s="16"/>
      <c r="AD324" s="8">
        <f t="shared" si="61"/>
        <v>0</v>
      </c>
      <c r="AE324" s="17">
        <f t="shared" si="62"/>
        <v>4738.5749999999998</v>
      </c>
      <c r="AF324" s="18">
        <f t="shared" si="63"/>
        <v>23.574999999999818</v>
      </c>
      <c r="AG324" s="19">
        <f t="shared" si="64"/>
        <v>4.9999999999998934E-3</v>
      </c>
      <c r="AH324" s="20">
        <v>13.6</v>
      </c>
      <c r="AI324" s="20">
        <v>450</v>
      </c>
      <c r="AJ324" s="20"/>
      <c r="AK324" s="20">
        <v>688</v>
      </c>
      <c r="AL324" s="20">
        <f t="shared" si="65"/>
        <v>70532.62</v>
      </c>
      <c r="AM324" s="7" t="s">
        <v>287</v>
      </c>
      <c r="AN324" s="20"/>
      <c r="AO324" s="21" t="s">
        <v>628</v>
      </c>
      <c r="AP324" s="21"/>
      <c r="AQ324" s="5" t="s">
        <v>615</v>
      </c>
      <c r="AR324" s="5" t="s">
        <v>261</v>
      </c>
      <c r="AS324" s="5" t="s">
        <v>62</v>
      </c>
      <c r="AT324" s="20"/>
      <c r="AU324" s="21"/>
      <c r="AV324" s="21"/>
      <c r="AW324" s="21"/>
    </row>
    <row r="325" spans="1:49" s="55" customFormat="1">
      <c r="A325" s="87" t="s">
        <v>562</v>
      </c>
      <c r="B325" s="5">
        <v>15014290</v>
      </c>
      <c r="C325" s="5" t="s">
        <v>565</v>
      </c>
      <c r="D325" s="5" t="s">
        <v>55</v>
      </c>
      <c r="E325" s="5" t="s">
        <v>67</v>
      </c>
      <c r="F325" s="5" t="s">
        <v>346</v>
      </c>
      <c r="G325" s="5" t="s">
        <v>613</v>
      </c>
      <c r="H325" s="6">
        <v>42248</v>
      </c>
      <c r="I325" s="5" t="s">
        <v>575</v>
      </c>
      <c r="J325" s="5" t="s">
        <v>627</v>
      </c>
      <c r="K325" s="5" t="s">
        <v>568</v>
      </c>
      <c r="L325" s="7">
        <v>6</v>
      </c>
      <c r="M325" s="7" t="s">
        <v>287</v>
      </c>
      <c r="N325" s="8">
        <v>5440</v>
      </c>
      <c r="O325" s="9">
        <v>0.02</v>
      </c>
      <c r="P325" s="10">
        <f t="shared" si="53"/>
        <v>109</v>
      </c>
      <c r="Q325" s="9">
        <v>5.0000000000000001E-3</v>
      </c>
      <c r="R325" s="10">
        <f t="shared" si="54"/>
        <v>27</v>
      </c>
      <c r="S325" s="9">
        <f t="shared" si="55"/>
        <v>2.5000000000000001E-2</v>
      </c>
      <c r="T325" s="10">
        <f t="shared" si="56"/>
        <v>136</v>
      </c>
      <c r="U325" s="10">
        <f t="shared" si="57"/>
        <v>5576</v>
      </c>
      <c r="V325" s="11">
        <v>5657.6</v>
      </c>
      <c r="W325" s="12">
        <f t="shared" si="58"/>
        <v>217.60000000000036</v>
      </c>
      <c r="X325" s="13">
        <f t="shared" si="59"/>
        <v>0.04</v>
      </c>
      <c r="Y325" s="14" t="str">
        <f t="shared" si="60"/>
        <v>0.00%-8.40%</v>
      </c>
      <c r="Z325" s="15"/>
      <c r="AA325" s="15"/>
      <c r="AB325" s="15"/>
      <c r="AC325" s="16"/>
      <c r="AD325" s="8">
        <f t="shared" si="61"/>
        <v>0</v>
      </c>
      <c r="AE325" s="17">
        <f t="shared" si="62"/>
        <v>5657.6</v>
      </c>
      <c r="AF325" s="18">
        <f t="shared" si="63"/>
        <v>217.60000000000036</v>
      </c>
      <c r="AG325" s="19">
        <f t="shared" si="64"/>
        <v>4.0000000000000036E-2</v>
      </c>
      <c r="AH325" s="20">
        <v>13.6</v>
      </c>
      <c r="AI325" s="20">
        <v>450</v>
      </c>
      <c r="AJ325" s="20"/>
      <c r="AK325" s="20">
        <v>688</v>
      </c>
      <c r="AL325" s="20">
        <f t="shared" si="65"/>
        <v>83031.360000000001</v>
      </c>
      <c r="AM325" s="7" t="s">
        <v>287</v>
      </c>
      <c r="AN325" s="20"/>
      <c r="AO325" s="21" t="s">
        <v>630</v>
      </c>
      <c r="AP325" s="21"/>
      <c r="AQ325" s="5" t="s">
        <v>615</v>
      </c>
      <c r="AR325" s="5" t="s">
        <v>261</v>
      </c>
      <c r="AS325" s="5" t="s">
        <v>62</v>
      </c>
      <c r="AT325" s="20"/>
      <c r="AU325" s="21"/>
      <c r="AV325" s="21"/>
      <c r="AW325" s="21"/>
    </row>
    <row r="326" spans="1:49" s="55" customFormat="1">
      <c r="A326" s="87" t="s">
        <v>562</v>
      </c>
      <c r="B326" s="5">
        <v>15020269</v>
      </c>
      <c r="C326" s="5" t="s">
        <v>565</v>
      </c>
      <c r="D326" s="5" t="s">
        <v>55</v>
      </c>
      <c r="E326" s="5" t="s">
        <v>67</v>
      </c>
      <c r="F326" s="5" t="s">
        <v>346</v>
      </c>
      <c r="G326" s="5" t="s">
        <v>613</v>
      </c>
      <c r="H326" s="6">
        <v>44531</v>
      </c>
      <c r="I326" s="5" t="s">
        <v>575</v>
      </c>
      <c r="J326" s="5" t="s">
        <v>627</v>
      </c>
      <c r="K326" s="5" t="s">
        <v>568</v>
      </c>
      <c r="L326" s="7">
        <v>6</v>
      </c>
      <c r="M326" s="7" t="s">
        <v>287</v>
      </c>
      <c r="N326" s="8">
        <v>4751</v>
      </c>
      <c r="O326" s="9">
        <v>0.02</v>
      </c>
      <c r="P326" s="10">
        <f t="shared" si="53"/>
        <v>95</v>
      </c>
      <c r="Q326" s="9">
        <v>5.0000000000000001E-3</v>
      </c>
      <c r="R326" s="10">
        <f t="shared" si="54"/>
        <v>24</v>
      </c>
      <c r="S326" s="9">
        <f t="shared" si="55"/>
        <v>2.5047358450852451E-2</v>
      </c>
      <c r="T326" s="10">
        <f t="shared" si="56"/>
        <v>119</v>
      </c>
      <c r="U326" s="10">
        <f t="shared" si="57"/>
        <v>4870</v>
      </c>
      <c r="V326" s="11">
        <v>4869.7749999999996</v>
      </c>
      <c r="W326" s="12">
        <f t="shared" si="58"/>
        <v>118.77499999999964</v>
      </c>
      <c r="X326" s="13">
        <f t="shared" si="59"/>
        <v>2.5000000000000001E-2</v>
      </c>
      <c r="Y326" s="14" t="str">
        <f t="shared" si="60"/>
        <v>0.00%-8.40%</v>
      </c>
      <c r="Z326" s="15"/>
      <c r="AA326" s="15"/>
      <c r="AB326" s="15"/>
      <c r="AC326" s="16"/>
      <c r="AD326" s="8">
        <f t="shared" si="61"/>
        <v>0</v>
      </c>
      <c r="AE326" s="17">
        <f t="shared" si="62"/>
        <v>4869.7749999999996</v>
      </c>
      <c r="AF326" s="18">
        <f t="shared" si="63"/>
        <v>118.77499999999964</v>
      </c>
      <c r="AG326" s="19">
        <f t="shared" si="64"/>
        <v>2.4999999999999911E-2</v>
      </c>
      <c r="AH326" s="20">
        <v>13.6</v>
      </c>
      <c r="AI326" s="20">
        <v>450</v>
      </c>
      <c r="AJ326" s="20"/>
      <c r="AK326" s="20">
        <v>688</v>
      </c>
      <c r="AL326" s="20">
        <f t="shared" si="65"/>
        <v>72316.939999999988</v>
      </c>
      <c r="AM326" s="7" t="s">
        <v>287</v>
      </c>
      <c r="AN326" s="20"/>
      <c r="AO326" s="21" t="s">
        <v>614</v>
      </c>
      <c r="AP326" s="21"/>
      <c r="AQ326" s="5" t="s">
        <v>615</v>
      </c>
      <c r="AR326" s="5" t="s">
        <v>261</v>
      </c>
      <c r="AS326" s="5" t="s">
        <v>62</v>
      </c>
      <c r="AT326" s="20"/>
      <c r="AU326" s="21"/>
      <c r="AV326" s="21"/>
      <c r="AW326" s="21"/>
    </row>
    <row r="327" spans="1:49" s="55" customFormat="1">
      <c r="A327" s="87" t="s">
        <v>562</v>
      </c>
      <c r="B327" s="5">
        <v>15005574</v>
      </c>
      <c r="C327" s="5" t="s">
        <v>565</v>
      </c>
      <c r="D327" s="5" t="s">
        <v>55</v>
      </c>
      <c r="E327" s="5" t="s">
        <v>67</v>
      </c>
      <c r="F327" s="5" t="s">
        <v>346</v>
      </c>
      <c r="G327" s="5" t="s">
        <v>613</v>
      </c>
      <c r="H327" s="6">
        <v>40787</v>
      </c>
      <c r="I327" s="5" t="s">
        <v>575</v>
      </c>
      <c r="J327" s="5" t="s">
        <v>627</v>
      </c>
      <c r="K327" s="5" t="s">
        <v>568</v>
      </c>
      <c r="L327" s="7">
        <v>6</v>
      </c>
      <c r="M327" s="7" t="s">
        <v>287</v>
      </c>
      <c r="N327" s="8">
        <v>4860</v>
      </c>
      <c r="O327" s="9">
        <v>0.02</v>
      </c>
      <c r="P327" s="10">
        <f t="shared" si="53"/>
        <v>97</v>
      </c>
      <c r="Q327" s="9">
        <v>5.0000000000000001E-3</v>
      </c>
      <c r="R327" s="10">
        <f t="shared" si="54"/>
        <v>24</v>
      </c>
      <c r="S327" s="9">
        <f t="shared" si="55"/>
        <v>2.4897119341563786E-2</v>
      </c>
      <c r="T327" s="10">
        <f t="shared" si="56"/>
        <v>121</v>
      </c>
      <c r="U327" s="10">
        <f t="shared" si="57"/>
        <v>4981</v>
      </c>
      <c r="V327" s="11">
        <v>4860</v>
      </c>
      <c r="W327" s="12">
        <f t="shared" si="58"/>
        <v>0</v>
      </c>
      <c r="X327" s="13">
        <f t="shared" si="59"/>
        <v>0</v>
      </c>
      <c r="Y327" s="14" t="str">
        <f t="shared" si="60"/>
        <v>0.00%-8.40%</v>
      </c>
      <c r="Z327" s="15"/>
      <c r="AA327" s="15"/>
      <c r="AB327" s="15"/>
      <c r="AC327" s="16"/>
      <c r="AD327" s="8">
        <f t="shared" si="61"/>
        <v>0</v>
      </c>
      <c r="AE327" s="17">
        <f t="shared" si="62"/>
        <v>4860</v>
      </c>
      <c r="AF327" s="18">
        <f t="shared" si="63"/>
        <v>0</v>
      </c>
      <c r="AG327" s="19">
        <f t="shared" si="64"/>
        <v>0</v>
      </c>
      <c r="AH327" s="20">
        <v>13.6</v>
      </c>
      <c r="AI327" s="20">
        <v>450</v>
      </c>
      <c r="AJ327" s="20"/>
      <c r="AK327" s="20">
        <v>688</v>
      </c>
      <c r="AL327" s="20">
        <f t="shared" si="65"/>
        <v>72184</v>
      </c>
      <c r="AM327" s="7" t="s">
        <v>287</v>
      </c>
      <c r="AN327" s="20"/>
      <c r="AO327" s="21" t="s">
        <v>126</v>
      </c>
      <c r="AP327" s="21" t="s">
        <v>126</v>
      </c>
      <c r="AQ327" s="5" t="s">
        <v>615</v>
      </c>
      <c r="AR327" s="5" t="s">
        <v>261</v>
      </c>
      <c r="AS327" s="5" t="s">
        <v>62</v>
      </c>
      <c r="AT327" s="20"/>
      <c r="AU327" s="21"/>
      <c r="AV327" s="21"/>
      <c r="AW327" s="21"/>
    </row>
    <row r="328" spans="1:49" s="55" customFormat="1">
      <c r="A328" s="87" t="s">
        <v>562</v>
      </c>
      <c r="B328" s="5">
        <v>15021794</v>
      </c>
      <c r="C328" s="5" t="s">
        <v>565</v>
      </c>
      <c r="D328" s="5" t="s">
        <v>55</v>
      </c>
      <c r="E328" s="5" t="s">
        <v>67</v>
      </c>
      <c r="F328" s="5" t="s">
        <v>346</v>
      </c>
      <c r="G328" s="5" t="s">
        <v>613</v>
      </c>
      <c r="H328" s="6">
        <v>44652</v>
      </c>
      <c r="I328" s="5" t="s">
        <v>575</v>
      </c>
      <c r="J328" s="5" t="s">
        <v>627</v>
      </c>
      <c r="K328" s="5" t="s">
        <v>568</v>
      </c>
      <c r="L328" s="7">
        <v>6</v>
      </c>
      <c r="M328" s="7" t="s">
        <v>287</v>
      </c>
      <c r="N328" s="8">
        <v>4625</v>
      </c>
      <c r="O328" s="9">
        <v>0.02</v>
      </c>
      <c r="P328" s="10">
        <f t="shared" si="53"/>
        <v>93</v>
      </c>
      <c r="Q328" s="9">
        <v>5.0000000000000001E-3</v>
      </c>
      <c r="R328" s="10">
        <f t="shared" si="54"/>
        <v>23</v>
      </c>
      <c r="S328" s="9">
        <f t="shared" si="55"/>
        <v>2.5081081081081081E-2</v>
      </c>
      <c r="T328" s="10">
        <f t="shared" si="56"/>
        <v>116</v>
      </c>
      <c r="U328" s="10">
        <f t="shared" si="57"/>
        <v>4741</v>
      </c>
      <c r="V328" s="11">
        <v>4740.625</v>
      </c>
      <c r="W328" s="12">
        <f t="shared" si="58"/>
        <v>115.625</v>
      </c>
      <c r="X328" s="13">
        <f t="shared" si="59"/>
        <v>2.5000000000000001E-2</v>
      </c>
      <c r="Y328" s="14" t="str">
        <f t="shared" si="60"/>
        <v>0.00%-8.40%</v>
      </c>
      <c r="Z328" s="15"/>
      <c r="AA328" s="15"/>
      <c r="AB328" s="15"/>
      <c r="AC328" s="16"/>
      <c r="AD328" s="8">
        <f t="shared" si="61"/>
        <v>0</v>
      </c>
      <c r="AE328" s="17">
        <f t="shared" si="62"/>
        <v>4740.625</v>
      </c>
      <c r="AF328" s="18">
        <f t="shared" si="63"/>
        <v>115.625</v>
      </c>
      <c r="AG328" s="19">
        <f t="shared" si="64"/>
        <v>2.4999999999999911E-2</v>
      </c>
      <c r="AH328" s="20">
        <v>13.6</v>
      </c>
      <c r="AI328" s="20">
        <v>500</v>
      </c>
      <c r="AJ328" s="20"/>
      <c r="AK328" s="20">
        <v>688</v>
      </c>
      <c r="AL328" s="20">
        <f t="shared" si="65"/>
        <v>71160.5</v>
      </c>
      <c r="AM328" s="7" t="s">
        <v>287</v>
      </c>
      <c r="AN328" s="20"/>
      <c r="AO328" s="21" t="s">
        <v>614</v>
      </c>
      <c r="AP328" s="21"/>
      <c r="AQ328" s="5" t="s">
        <v>615</v>
      </c>
      <c r="AR328" s="5" t="s">
        <v>261</v>
      </c>
      <c r="AS328" s="5" t="s">
        <v>62</v>
      </c>
      <c r="AT328" s="20"/>
      <c r="AU328" s="21"/>
      <c r="AV328" s="21"/>
      <c r="AW328" s="21"/>
    </row>
    <row r="329" spans="1:49" s="55" customFormat="1">
      <c r="A329" s="87" t="s">
        <v>562</v>
      </c>
      <c r="B329" s="5">
        <v>15014934</v>
      </c>
      <c r="C329" s="5" t="s">
        <v>565</v>
      </c>
      <c r="D329" s="5" t="s">
        <v>55</v>
      </c>
      <c r="E329" s="5" t="s">
        <v>67</v>
      </c>
      <c r="F329" s="5" t="s">
        <v>346</v>
      </c>
      <c r="G329" s="5" t="s">
        <v>613</v>
      </c>
      <c r="H329" s="6">
        <v>42401</v>
      </c>
      <c r="I329" s="5" t="s">
        <v>575</v>
      </c>
      <c r="J329" s="5" t="s">
        <v>627</v>
      </c>
      <c r="K329" s="5" t="s">
        <v>568</v>
      </c>
      <c r="L329" s="7">
        <v>6</v>
      </c>
      <c r="M329" s="7" t="s">
        <v>287</v>
      </c>
      <c r="N329" s="8">
        <v>4684</v>
      </c>
      <c r="O329" s="9">
        <v>0.02</v>
      </c>
      <c r="P329" s="10">
        <f t="shared" ref="P329:P392" si="66">ROUND(N329*O329,0)</f>
        <v>94</v>
      </c>
      <c r="Q329" s="9">
        <v>5.0000000000000001E-3</v>
      </c>
      <c r="R329" s="10">
        <f t="shared" ref="R329:R392" si="67">ROUND(N329*Q329,0)</f>
        <v>23</v>
      </c>
      <c r="S329" s="9">
        <f t="shared" ref="S329:S392" si="68">T329/N329</f>
        <v>2.497865072587532E-2</v>
      </c>
      <c r="T329" s="10">
        <f t="shared" ref="T329:T392" si="69">P329+R329</f>
        <v>117</v>
      </c>
      <c r="U329" s="10">
        <f t="shared" ref="U329:U392" si="70">N329+T329</f>
        <v>4801</v>
      </c>
      <c r="V329" s="11">
        <v>4801.1000000000004</v>
      </c>
      <c r="W329" s="12">
        <f t="shared" ref="W329:W392" si="71">V329-N329</f>
        <v>117.10000000000036</v>
      </c>
      <c r="X329" s="13">
        <f t="shared" ref="X329:X392" si="72">ROUND(V329/N329-1,4)</f>
        <v>2.5000000000000001E-2</v>
      </c>
      <c r="Y329" s="14" t="str">
        <f t="shared" ref="Y329:Y392" si="73">IF(OR(L329=1,L329=2,L329=4),TEXT(S329*0.8,"0.00%")&amp;"-"&amp;TEXT(S329*1.2,"0.00%"),IF(OR(L329=3,L329=6),TEXT(0,"0.00%")&amp;"-"&amp;TEXT(7%*1.2,"0.00%"),IF(OR(L329=5,L329=7),TEXT((R329/N329),"0.00%")&amp;"-"&amp;TEXT((R329/N329)+7%,"0.00%"),"")))</f>
        <v>0.00%-8.40%</v>
      </c>
      <c r="Z329" s="15"/>
      <c r="AA329" s="15"/>
      <c r="AB329" s="15"/>
      <c r="AC329" s="16"/>
      <c r="AD329" s="8">
        <f t="shared" ref="AD329:AD392" si="74">ROUND(N329*AC329,0)</f>
        <v>0</v>
      </c>
      <c r="AE329" s="17">
        <f t="shared" ref="AE329:AE392" si="75">V329+AD329</f>
        <v>4801.1000000000004</v>
      </c>
      <c r="AF329" s="18">
        <f t="shared" ref="AF329:AF392" si="76">AE329-N329</f>
        <v>117.10000000000036</v>
      </c>
      <c r="AG329" s="19">
        <f t="shared" ref="AG329:AG392" si="77">AE329/N329-1</f>
        <v>2.5000000000000133E-2</v>
      </c>
      <c r="AH329" s="20">
        <v>13.6</v>
      </c>
      <c r="AI329" s="20">
        <v>450</v>
      </c>
      <c r="AJ329" s="20"/>
      <c r="AK329" s="20">
        <v>688</v>
      </c>
      <c r="AL329" s="20">
        <f t="shared" ref="AL329:AL392" si="78">AE329*AH329+AI329*12+AK329+IF(AB329="",AJ329,IF(AB329="D",5000,IF(AB329="C",1000,0)))*12</f>
        <v>71382.960000000006</v>
      </c>
      <c r="AM329" s="7" t="s">
        <v>287</v>
      </c>
      <c r="AN329" s="20"/>
      <c r="AO329" s="21" t="s">
        <v>614</v>
      </c>
      <c r="AP329" s="21"/>
      <c r="AQ329" s="5" t="s">
        <v>615</v>
      </c>
      <c r="AR329" s="5" t="s">
        <v>261</v>
      </c>
      <c r="AS329" s="5" t="s">
        <v>62</v>
      </c>
      <c r="AT329" s="20"/>
      <c r="AU329" s="21"/>
      <c r="AV329" s="21"/>
      <c r="AW329" s="21"/>
    </row>
    <row r="330" spans="1:49" s="55" customFormat="1">
      <c r="A330" s="87" t="s">
        <v>562</v>
      </c>
      <c r="B330" s="5">
        <v>15012649</v>
      </c>
      <c r="C330" s="5" t="s">
        <v>565</v>
      </c>
      <c r="D330" s="5" t="s">
        <v>55</v>
      </c>
      <c r="E330" s="5" t="s">
        <v>67</v>
      </c>
      <c r="F330" s="5" t="s">
        <v>346</v>
      </c>
      <c r="G330" s="5" t="s">
        <v>613</v>
      </c>
      <c r="H330" s="6">
        <v>41791</v>
      </c>
      <c r="I330" s="5" t="s">
        <v>575</v>
      </c>
      <c r="J330" s="5" t="s">
        <v>631</v>
      </c>
      <c r="K330" s="5" t="s">
        <v>568</v>
      </c>
      <c r="L330" s="7">
        <v>6</v>
      </c>
      <c r="M330" s="7" t="s">
        <v>287</v>
      </c>
      <c r="N330" s="8">
        <v>4768</v>
      </c>
      <c r="O330" s="9">
        <v>0.02</v>
      </c>
      <c r="P330" s="10">
        <f t="shared" si="66"/>
        <v>95</v>
      </c>
      <c r="Q330" s="9">
        <v>5.0000000000000001E-3</v>
      </c>
      <c r="R330" s="10">
        <f t="shared" si="67"/>
        <v>24</v>
      </c>
      <c r="S330" s="9">
        <f t="shared" si="68"/>
        <v>2.4958053691275166E-2</v>
      </c>
      <c r="T330" s="10">
        <f t="shared" si="69"/>
        <v>119</v>
      </c>
      <c r="U330" s="10">
        <f t="shared" si="70"/>
        <v>4887</v>
      </c>
      <c r="V330" s="11">
        <v>4887.2</v>
      </c>
      <c r="W330" s="12">
        <f t="shared" si="71"/>
        <v>119.19999999999982</v>
      </c>
      <c r="X330" s="13">
        <f t="shared" si="72"/>
        <v>2.5000000000000001E-2</v>
      </c>
      <c r="Y330" s="14" t="str">
        <f t="shared" si="73"/>
        <v>0.00%-8.40%</v>
      </c>
      <c r="Z330" s="15"/>
      <c r="AA330" s="15"/>
      <c r="AB330" s="15"/>
      <c r="AC330" s="16"/>
      <c r="AD330" s="8">
        <f t="shared" si="74"/>
        <v>0</v>
      </c>
      <c r="AE330" s="17">
        <f t="shared" si="75"/>
        <v>4887.2</v>
      </c>
      <c r="AF330" s="18">
        <f t="shared" si="76"/>
        <v>119.19999999999982</v>
      </c>
      <c r="AG330" s="19">
        <f t="shared" si="77"/>
        <v>2.4999999999999911E-2</v>
      </c>
      <c r="AH330" s="20">
        <v>13.6</v>
      </c>
      <c r="AI330" s="20">
        <v>450</v>
      </c>
      <c r="AJ330" s="20"/>
      <c r="AK330" s="20">
        <v>688</v>
      </c>
      <c r="AL330" s="20">
        <f t="shared" si="78"/>
        <v>72553.919999999998</v>
      </c>
      <c r="AM330" s="7" t="s">
        <v>287</v>
      </c>
      <c r="AN330" s="20"/>
      <c r="AO330" s="21" t="s">
        <v>614</v>
      </c>
      <c r="AP330" s="21"/>
      <c r="AQ330" s="5" t="s">
        <v>615</v>
      </c>
      <c r="AR330" s="5" t="s">
        <v>261</v>
      </c>
      <c r="AS330" s="5" t="s">
        <v>62</v>
      </c>
      <c r="AT330" s="20"/>
      <c r="AU330" s="21"/>
      <c r="AV330" s="21"/>
      <c r="AW330" s="21"/>
    </row>
    <row r="331" spans="1:49" s="55" customFormat="1">
      <c r="A331" s="87" t="s">
        <v>562</v>
      </c>
      <c r="B331" s="5">
        <v>15018186</v>
      </c>
      <c r="C331" s="5" t="s">
        <v>565</v>
      </c>
      <c r="D331" s="5" t="s">
        <v>55</v>
      </c>
      <c r="E331" s="5" t="s">
        <v>67</v>
      </c>
      <c r="F331" s="5" t="s">
        <v>346</v>
      </c>
      <c r="G331" s="5" t="s">
        <v>613</v>
      </c>
      <c r="H331" s="6">
        <v>43160</v>
      </c>
      <c r="I331" s="5" t="s">
        <v>575</v>
      </c>
      <c r="J331" s="5" t="s">
        <v>627</v>
      </c>
      <c r="K331" s="5" t="s">
        <v>568</v>
      </c>
      <c r="L331" s="7">
        <v>6</v>
      </c>
      <c r="M331" s="7" t="s">
        <v>287</v>
      </c>
      <c r="N331" s="8">
        <v>4682</v>
      </c>
      <c r="O331" s="9">
        <v>0.02</v>
      </c>
      <c r="P331" s="10">
        <f t="shared" si="66"/>
        <v>94</v>
      </c>
      <c r="Q331" s="9">
        <v>5.0000000000000001E-3</v>
      </c>
      <c r="R331" s="10">
        <f t="shared" si="67"/>
        <v>23</v>
      </c>
      <c r="S331" s="9">
        <f t="shared" si="68"/>
        <v>2.4989320803075608E-2</v>
      </c>
      <c r="T331" s="10">
        <f t="shared" si="69"/>
        <v>117</v>
      </c>
      <c r="U331" s="10">
        <f t="shared" si="70"/>
        <v>4799</v>
      </c>
      <c r="V331" s="11">
        <v>4799.05</v>
      </c>
      <c r="W331" s="12">
        <f t="shared" si="71"/>
        <v>117.05000000000018</v>
      </c>
      <c r="X331" s="13">
        <f t="shared" si="72"/>
        <v>2.5000000000000001E-2</v>
      </c>
      <c r="Y331" s="14" t="str">
        <f t="shared" si="73"/>
        <v>0.00%-8.40%</v>
      </c>
      <c r="Z331" s="15"/>
      <c r="AA331" s="15"/>
      <c r="AB331" s="15"/>
      <c r="AC331" s="16"/>
      <c r="AD331" s="8">
        <f t="shared" si="74"/>
        <v>0</v>
      </c>
      <c r="AE331" s="17">
        <f t="shared" si="75"/>
        <v>4799.05</v>
      </c>
      <c r="AF331" s="18">
        <f t="shared" si="76"/>
        <v>117.05000000000018</v>
      </c>
      <c r="AG331" s="19">
        <f t="shared" si="77"/>
        <v>2.5000000000000133E-2</v>
      </c>
      <c r="AH331" s="20">
        <v>13.6</v>
      </c>
      <c r="AI331" s="20">
        <v>450</v>
      </c>
      <c r="AJ331" s="20"/>
      <c r="AK331" s="20">
        <v>688</v>
      </c>
      <c r="AL331" s="20">
        <f t="shared" si="78"/>
        <v>71355.08</v>
      </c>
      <c r="AM331" s="7" t="s">
        <v>287</v>
      </c>
      <c r="AN331" s="20"/>
      <c r="AO331" s="21" t="s">
        <v>614</v>
      </c>
      <c r="AP331" s="21"/>
      <c r="AQ331" s="5" t="s">
        <v>615</v>
      </c>
      <c r="AR331" s="5" t="s">
        <v>261</v>
      </c>
      <c r="AS331" s="5" t="s">
        <v>62</v>
      </c>
      <c r="AT331" s="20"/>
      <c r="AU331" s="21"/>
      <c r="AV331" s="21"/>
      <c r="AW331" s="21"/>
    </row>
    <row r="332" spans="1:49" s="55" customFormat="1">
      <c r="A332" s="87" t="s">
        <v>562</v>
      </c>
      <c r="B332" s="5">
        <v>15009030</v>
      </c>
      <c r="C332" s="5" t="s">
        <v>565</v>
      </c>
      <c r="D332" s="5" t="s">
        <v>55</v>
      </c>
      <c r="E332" s="5" t="s">
        <v>67</v>
      </c>
      <c r="F332" s="5" t="s">
        <v>346</v>
      </c>
      <c r="G332" s="5" t="s">
        <v>613</v>
      </c>
      <c r="H332" s="6">
        <v>41426</v>
      </c>
      <c r="I332" s="5" t="s">
        <v>575</v>
      </c>
      <c r="J332" s="5" t="s">
        <v>627</v>
      </c>
      <c r="K332" s="5" t="s">
        <v>568</v>
      </c>
      <c r="L332" s="7">
        <v>6</v>
      </c>
      <c r="M332" s="7" t="s">
        <v>287</v>
      </c>
      <c r="N332" s="8">
        <v>5185</v>
      </c>
      <c r="O332" s="9">
        <v>0.02</v>
      </c>
      <c r="P332" s="10">
        <f t="shared" si="66"/>
        <v>104</v>
      </c>
      <c r="Q332" s="9">
        <v>5.0000000000000001E-3</v>
      </c>
      <c r="R332" s="10">
        <f t="shared" si="67"/>
        <v>26</v>
      </c>
      <c r="S332" s="9">
        <f t="shared" si="68"/>
        <v>2.5072324011571841E-2</v>
      </c>
      <c r="T332" s="10">
        <f t="shared" si="69"/>
        <v>130</v>
      </c>
      <c r="U332" s="10">
        <f t="shared" si="70"/>
        <v>5315</v>
      </c>
      <c r="V332" s="11">
        <v>5314.625</v>
      </c>
      <c r="W332" s="12">
        <f t="shared" si="71"/>
        <v>129.625</v>
      </c>
      <c r="X332" s="13">
        <f t="shared" si="72"/>
        <v>2.5000000000000001E-2</v>
      </c>
      <c r="Y332" s="14" t="str">
        <f t="shared" si="73"/>
        <v>0.00%-8.40%</v>
      </c>
      <c r="Z332" s="15"/>
      <c r="AA332" s="15"/>
      <c r="AB332" s="15"/>
      <c r="AC332" s="16"/>
      <c r="AD332" s="8">
        <f t="shared" si="74"/>
        <v>0</v>
      </c>
      <c r="AE332" s="17">
        <f t="shared" si="75"/>
        <v>5314.625</v>
      </c>
      <c r="AF332" s="18">
        <f t="shared" si="76"/>
        <v>129.625</v>
      </c>
      <c r="AG332" s="19">
        <f t="shared" si="77"/>
        <v>2.4999999999999911E-2</v>
      </c>
      <c r="AH332" s="20">
        <v>13.6</v>
      </c>
      <c r="AI332" s="20">
        <v>450</v>
      </c>
      <c r="AJ332" s="20"/>
      <c r="AK332" s="20">
        <v>688</v>
      </c>
      <c r="AL332" s="20">
        <f t="shared" si="78"/>
        <v>78366.899999999994</v>
      </c>
      <c r="AM332" s="7" t="s">
        <v>287</v>
      </c>
      <c r="AN332" s="20"/>
      <c r="AO332" s="21" t="s">
        <v>614</v>
      </c>
      <c r="AP332" s="21"/>
      <c r="AQ332" s="5" t="s">
        <v>615</v>
      </c>
      <c r="AR332" s="5" t="s">
        <v>261</v>
      </c>
      <c r="AS332" s="5" t="s">
        <v>62</v>
      </c>
      <c r="AT332" s="20"/>
      <c r="AU332" s="21"/>
      <c r="AV332" s="21"/>
      <c r="AW332" s="21"/>
    </row>
    <row r="333" spans="1:49" s="55" customFormat="1">
      <c r="A333" s="87" t="s">
        <v>562</v>
      </c>
      <c r="B333" s="5">
        <v>15016526</v>
      </c>
      <c r="C333" s="5" t="s">
        <v>565</v>
      </c>
      <c r="D333" s="5" t="s">
        <v>55</v>
      </c>
      <c r="E333" s="5" t="s">
        <v>67</v>
      </c>
      <c r="F333" s="5" t="s">
        <v>346</v>
      </c>
      <c r="G333" s="5" t="s">
        <v>613</v>
      </c>
      <c r="H333" s="6">
        <v>42948</v>
      </c>
      <c r="I333" s="5" t="s">
        <v>575</v>
      </c>
      <c r="J333" s="5" t="s">
        <v>627</v>
      </c>
      <c r="K333" s="5" t="s">
        <v>568</v>
      </c>
      <c r="L333" s="7">
        <v>6</v>
      </c>
      <c r="M333" s="7" t="s">
        <v>287</v>
      </c>
      <c r="N333" s="8">
        <v>5000</v>
      </c>
      <c r="O333" s="9">
        <v>0.02</v>
      </c>
      <c r="P333" s="10">
        <f t="shared" si="66"/>
        <v>100</v>
      </c>
      <c r="Q333" s="9">
        <v>5.0000000000000001E-3</v>
      </c>
      <c r="R333" s="10">
        <f t="shared" si="67"/>
        <v>25</v>
      </c>
      <c r="S333" s="9">
        <f t="shared" si="68"/>
        <v>2.5000000000000001E-2</v>
      </c>
      <c r="T333" s="10">
        <f t="shared" si="69"/>
        <v>125</v>
      </c>
      <c r="U333" s="10">
        <f t="shared" si="70"/>
        <v>5125</v>
      </c>
      <c r="V333" s="11">
        <v>5125</v>
      </c>
      <c r="W333" s="12">
        <f t="shared" si="71"/>
        <v>125</v>
      </c>
      <c r="X333" s="13">
        <f t="shared" si="72"/>
        <v>2.5000000000000001E-2</v>
      </c>
      <c r="Y333" s="14" t="str">
        <f t="shared" si="73"/>
        <v>0.00%-8.40%</v>
      </c>
      <c r="Z333" s="15"/>
      <c r="AA333" s="15"/>
      <c r="AB333" s="15"/>
      <c r="AC333" s="16"/>
      <c r="AD333" s="8">
        <f t="shared" si="74"/>
        <v>0</v>
      </c>
      <c r="AE333" s="17">
        <f t="shared" si="75"/>
        <v>5125</v>
      </c>
      <c r="AF333" s="18">
        <f t="shared" si="76"/>
        <v>125</v>
      </c>
      <c r="AG333" s="19">
        <f t="shared" si="77"/>
        <v>2.4999999999999911E-2</v>
      </c>
      <c r="AH333" s="20">
        <v>13.6</v>
      </c>
      <c r="AI333" s="20">
        <v>500</v>
      </c>
      <c r="AJ333" s="20"/>
      <c r="AK333" s="20">
        <v>688</v>
      </c>
      <c r="AL333" s="20">
        <f t="shared" si="78"/>
        <v>76388</v>
      </c>
      <c r="AM333" s="7" t="s">
        <v>287</v>
      </c>
      <c r="AN333" s="20"/>
      <c r="AO333" s="21" t="s">
        <v>614</v>
      </c>
      <c r="AP333" s="21"/>
      <c r="AQ333" s="5" t="s">
        <v>615</v>
      </c>
      <c r="AR333" s="5" t="s">
        <v>261</v>
      </c>
      <c r="AS333" s="5" t="s">
        <v>62</v>
      </c>
      <c r="AT333" s="20"/>
      <c r="AU333" s="21"/>
      <c r="AV333" s="21"/>
      <c r="AW333" s="21"/>
    </row>
    <row r="334" spans="1:49" s="55" customFormat="1">
      <c r="A334" s="87" t="s">
        <v>562</v>
      </c>
      <c r="B334" s="5">
        <v>15004173</v>
      </c>
      <c r="C334" s="5" t="s">
        <v>565</v>
      </c>
      <c r="D334" s="5" t="s">
        <v>55</v>
      </c>
      <c r="E334" s="5" t="s">
        <v>67</v>
      </c>
      <c r="F334" s="5" t="s">
        <v>346</v>
      </c>
      <c r="G334" s="5" t="s">
        <v>613</v>
      </c>
      <c r="H334" s="6">
        <v>40373</v>
      </c>
      <c r="I334" s="5" t="s">
        <v>575</v>
      </c>
      <c r="J334" s="5" t="s">
        <v>627</v>
      </c>
      <c r="K334" s="5" t="s">
        <v>568</v>
      </c>
      <c r="L334" s="7">
        <v>6</v>
      </c>
      <c r="M334" s="7" t="s">
        <v>287</v>
      </c>
      <c r="N334" s="8">
        <v>4957</v>
      </c>
      <c r="O334" s="9">
        <v>0.02</v>
      </c>
      <c r="P334" s="10">
        <f t="shared" si="66"/>
        <v>99</v>
      </c>
      <c r="Q334" s="9">
        <v>5.0000000000000001E-3</v>
      </c>
      <c r="R334" s="10">
        <f t="shared" si="67"/>
        <v>25</v>
      </c>
      <c r="S334" s="9">
        <f t="shared" si="68"/>
        <v>2.5015130119023603E-2</v>
      </c>
      <c r="T334" s="10">
        <f t="shared" si="69"/>
        <v>124</v>
      </c>
      <c r="U334" s="10">
        <f t="shared" si="70"/>
        <v>5081</v>
      </c>
      <c r="V334" s="11">
        <v>5080.9250000000002</v>
      </c>
      <c r="W334" s="12">
        <f t="shared" si="71"/>
        <v>123.92500000000018</v>
      </c>
      <c r="X334" s="13">
        <f t="shared" si="72"/>
        <v>2.5000000000000001E-2</v>
      </c>
      <c r="Y334" s="14" t="str">
        <f t="shared" si="73"/>
        <v>0.00%-8.40%</v>
      </c>
      <c r="Z334" s="15"/>
      <c r="AA334" s="15"/>
      <c r="AB334" s="15"/>
      <c r="AC334" s="16"/>
      <c r="AD334" s="8">
        <f t="shared" si="74"/>
        <v>0</v>
      </c>
      <c r="AE334" s="17">
        <f t="shared" si="75"/>
        <v>5080.9250000000002</v>
      </c>
      <c r="AF334" s="18">
        <f t="shared" si="76"/>
        <v>123.92500000000018</v>
      </c>
      <c r="AG334" s="19">
        <f t="shared" si="77"/>
        <v>2.5000000000000133E-2</v>
      </c>
      <c r="AH334" s="20">
        <v>13.6</v>
      </c>
      <c r="AI334" s="20">
        <v>450</v>
      </c>
      <c r="AJ334" s="20"/>
      <c r="AK334" s="20">
        <v>688</v>
      </c>
      <c r="AL334" s="20">
        <f t="shared" si="78"/>
        <v>75188.58</v>
      </c>
      <c r="AM334" s="7" t="s">
        <v>287</v>
      </c>
      <c r="AN334" s="20"/>
      <c r="AO334" s="21" t="s">
        <v>614</v>
      </c>
      <c r="AP334" s="21"/>
      <c r="AQ334" s="5" t="s">
        <v>615</v>
      </c>
      <c r="AR334" s="5" t="s">
        <v>261</v>
      </c>
      <c r="AS334" s="5" t="s">
        <v>62</v>
      </c>
      <c r="AT334" s="20"/>
      <c r="AU334" s="21"/>
      <c r="AV334" s="21"/>
      <c r="AW334" s="21"/>
    </row>
    <row r="335" spans="1:49" s="55" customFormat="1">
      <c r="A335" s="87" t="s">
        <v>562</v>
      </c>
      <c r="B335" s="5">
        <v>15018194</v>
      </c>
      <c r="C335" s="5" t="s">
        <v>565</v>
      </c>
      <c r="D335" s="5" t="s">
        <v>55</v>
      </c>
      <c r="E335" s="5" t="s">
        <v>67</v>
      </c>
      <c r="F335" s="5" t="s">
        <v>346</v>
      </c>
      <c r="G335" s="5" t="s">
        <v>613</v>
      </c>
      <c r="H335" s="6">
        <v>43160</v>
      </c>
      <c r="I335" s="5" t="s">
        <v>575</v>
      </c>
      <c r="J335" s="5" t="s">
        <v>627</v>
      </c>
      <c r="K335" s="5" t="s">
        <v>568</v>
      </c>
      <c r="L335" s="7">
        <v>6</v>
      </c>
      <c r="M335" s="7" t="s">
        <v>287</v>
      </c>
      <c r="N335" s="8">
        <v>4855</v>
      </c>
      <c r="O335" s="9">
        <v>0.02</v>
      </c>
      <c r="P335" s="10">
        <f t="shared" si="66"/>
        <v>97</v>
      </c>
      <c r="Q335" s="9">
        <v>5.0000000000000001E-3</v>
      </c>
      <c r="R335" s="10">
        <f t="shared" si="67"/>
        <v>24</v>
      </c>
      <c r="S335" s="9">
        <f t="shared" si="68"/>
        <v>2.4922760041194644E-2</v>
      </c>
      <c r="T335" s="10">
        <f t="shared" si="69"/>
        <v>121</v>
      </c>
      <c r="U335" s="10">
        <f t="shared" si="70"/>
        <v>4976</v>
      </c>
      <c r="V335" s="11">
        <v>4976.375</v>
      </c>
      <c r="W335" s="12">
        <f t="shared" si="71"/>
        <v>121.375</v>
      </c>
      <c r="X335" s="13">
        <f t="shared" si="72"/>
        <v>2.5000000000000001E-2</v>
      </c>
      <c r="Y335" s="14" t="str">
        <f t="shared" si="73"/>
        <v>0.00%-8.40%</v>
      </c>
      <c r="Z335" s="15"/>
      <c r="AA335" s="15"/>
      <c r="AB335" s="15"/>
      <c r="AC335" s="16"/>
      <c r="AD335" s="8">
        <f t="shared" si="74"/>
        <v>0</v>
      </c>
      <c r="AE335" s="17">
        <f t="shared" si="75"/>
        <v>4976.375</v>
      </c>
      <c r="AF335" s="18">
        <f t="shared" si="76"/>
        <v>121.375</v>
      </c>
      <c r="AG335" s="19">
        <f t="shared" si="77"/>
        <v>2.4999999999999911E-2</v>
      </c>
      <c r="AH335" s="20">
        <v>13.6</v>
      </c>
      <c r="AI335" s="20">
        <v>450</v>
      </c>
      <c r="AJ335" s="20"/>
      <c r="AK335" s="20">
        <v>688</v>
      </c>
      <c r="AL335" s="20">
        <f t="shared" si="78"/>
        <v>73766.7</v>
      </c>
      <c r="AM335" s="7" t="s">
        <v>287</v>
      </c>
      <c r="AN335" s="20"/>
      <c r="AO335" s="21" t="s">
        <v>614</v>
      </c>
      <c r="AP335" s="21"/>
      <c r="AQ335" s="5" t="s">
        <v>615</v>
      </c>
      <c r="AR335" s="5" t="s">
        <v>261</v>
      </c>
      <c r="AS335" s="5" t="s">
        <v>62</v>
      </c>
      <c r="AT335" s="20"/>
      <c r="AU335" s="21"/>
      <c r="AV335" s="21"/>
      <c r="AW335" s="21"/>
    </row>
    <row r="336" spans="1:49" s="55" customFormat="1">
      <c r="A336" s="87" t="s">
        <v>562</v>
      </c>
      <c r="B336" s="5">
        <v>15016437</v>
      </c>
      <c r="C336" s="5" t="s">
        <v>565</v>
      </c>
      <c r="D336" s="5" t="s">
        <v>55</v>
      </c>
      <c r="E336" s="5" t="s">
        <v>67</v>
      </c>
      <c r="F336" s="5" t="s">
        <v>346</v>
      </c>
      <c r="G336" s="5" t="s">
        <v>613</v>
      </c>
      <c r="H336" s="6">
        <v>42948</v>
      </c>
      <c r="I336" s="5" t="s">
        <v>575</v>
      </c>
      <c r="J336" s="5" t="s">
        <v>627</v>
      </c>
      <c r="K336" s="5" t="s">
        <v>568</v>
      </c>
      <c r="L336" s="7">
        <v>6</v>
      </c>
      <c r="M336" s="7" t="s">
        <v>287</v>
      </c>
      <c r="N336" s="8">
        <v>5025</v>
      </c>
      <c r="O336" s="9">
        <v>0.02</v>
      </c>
      <c r="P336" s="10">
        <f t="shared" si="66"/>
        <v>101</v>
      </c>
      <c r="Q336" s="9">
        <v>5.0000000000000001E-3</v>
      </c>
      <c r="R336" s="10">
        <f t="shared" si="67"/>
        <v>25</v>
      </c>
      <c r="S336" s="9">
        <f t="shared" si="68"/>
        <v>2.5074626865671641E-2</v>
      </c>
      <c r="T336" s="10">
        <f t="shared" si="69"/>
        <v>126</v>
      </c>
      <c r="U336" s="10">
        <f t="shared" si="70"/>
        <v>5151</v>
      </c>
      <c r="V336" s="11">
        <v>5226</v>
      </c>
      <c r="W336" s="12">
        <f t="shared" si="71"/>
        <v>201</v>
      </c>
      <c r="X336" s="13">
        <f t="shared" si="72"/>
        <v>0.04</v>
      </c>
      <c r="Y336" s="14" t="str">
        <f t="shared" si="73"/>
        <v>0.00%-8.40%</v>
      </c>
      <c r="Z336" s="15"/>
      <c r="AA336" s="15"/>
      <c r="AB336" s="15"/>
      <c r="AC336" s="16"/>
      <c r="AD336" s="8">
        <f t="shared" si="74"/>
        <v>0</v>
      </c>
      <c r="AE336" s="17">
        <f t="shared" si="75"/>
        <v>5226</v>
      </c>
      <c r="AF336" s="18">
        <f t="shared" si="76"/>
        <v>201</v>
      </c>
      <c r="AG336" s="19">
        <f t="shared" si="77"/>
        <v>4.0000000000000036E-2</v>
      </c>
      <c r="AH336" s="20">
        <v>13.6</v>
      </c>
      <c r="AI336" s="20">
        <v>450</v>
      </c>
      <c r="AJ336" s="20"/>
      <c r="AK336" s="20">
        <v>688</v>
      </c>
      <c r="AL336" s="20">
        <f t="shared" si="78"/>
        <v>77161.599999999991</v>
      </c>
      <c r="AM336" s="7" t="s">
        <v>287</v>
      </c>
      <c r="AN336" s="20"/>
      <c r="AO336" s="21" t="s">
        <v>630</v>
      </c>
      <c r="AP336" s="21"/>
      <c r="AQ336" s="5" t="s">
        <v>615</v>
      </c>
      <c r="AR336" s="5" t="s">
        <v>261</v>
      </c>
      <c r="AS336" s="5" t="s">
        <v>62</v>
      </c>
      <c r="AT336" s="20"/>
      <c r="AU336" s="21"/>
      <c r="AV336" s="21"/>
      <c r="AW336" s="21"/>
    </row>
    <row r="337" spans="1:49" s="55" customFormat="1">
      <c r="A337" s="87" t="s">
        <v>562</v>
      </c>
      <c r="B337" s="5">
        <v>15017416</v>
      </c>
      <c r="C337" s="5" t="s">
        <v>565</v>
      </c>
      <c r="D337" s="5" t="s">
        <v>55</v>
      </c>
      <c r="E337" s="5" t="s">
        <v>67</v>
      </c>
      <c r="F337" s="5" t="s">
        <v>346</v>
      </c>
      <c r="G337" s="5" t="s">
        <v>613</v>
      </c>
      <c r="H337" s="6">
        <v>42979</v>
      </c>
      <c r="I337" s="5" t="s">
        <v>575</v>
      </c>
      <c r="J337" s="5" t="s">
        <v>627</v>
      </c>
      <c r="K337" s="5" t="s">
        <v>568</v>
      </c>
      <c r="L337" s="7">
        <v>6</v>
      </c>
      <c r="M337" s="7" t="s">
        <v>287</v>
      </c>
      <c r="N337" s="8">
        <v>5035</v>
      </c>
      <c r="O337" s="9">
        <v>0.02</v>
      </c>
      <c r="P337" s="10">
        <f t="shared" si="66"/>
        <v>101</v>
      </c>
      <c r="Q337" s="9">
        <v>5.0000000000000001E-3</v>
      </c>
      <c r="R337" s="10">
        <f t="shared" si="67"/>
        <v>25</v>
      </c>
      <c r="S337" s="9">
        <f t="shared" si="68"/>
        <v>2.5024826216484608E-2</v>
      </c>
      <c r="T337" s="10">
        <f t="shared" si="69"/>
        <v>126</v>
      </c>
      <c r="U337" s="10">
        <f t="shared" si="70"/>
        <v>5161</v>
      </c>
      <c r="V337" s="11">
        <v>5160.875</v>
      </c>
      <c r="W337" s="12">
        <f t="shared" si="71"/>
        <v>125.875</v>
      </c>
      <c r="X337" s="13">
        <f t="shared" si="72"/>
        <v>2.5000000000000001E-2</v>
      </c>
      <c r="Y337" s="14" t="str">
        <f t="shared" si="73"/>
        <v>0.00%-8.40%</v>
      </c>
      <c r="Z337" s="15"/>
      <c r="AA337" s="15"/>
      <c r="AB337" s="15"/>
      <c r="AC337" s="16"/>
      <c r="AD337" s="8">
        <f t="shared" si="74"/>
        <v>0</v>
      </c>
      <c r="AE337" s="17">
        <f t="shared" si="75"/>
        <v>5160.875</v>
      </c>
      <c r="AF337" s="18">
        <f t="shared" si="76"/>
        <v>125.875</v>
      </c>
      <c r="AG337" s="19">
        <f t="shared" si="77"/>
        <v>2.4999999999999911E-2</v>
      </c>
      <c r="AH337" s="20">
        <v>13.6</v>
      </c>
      <c r="AI337" s="20">
        <v>450</v>
      </c>
      <c r="AJ337" s="20"/>
      <c r="AK337" s="20">
        <v>688</v>
      </c>
      <c r="AL337" s="20">
        <f t="shared" si="78"/>
        <v>76275.899999999994</v>
      </c>
      <c r="AM337" s="7" t="s">
        <v>287</v>
      </c>
      <c r="AN337" s="20"/>
      <c r="AO337" s="21" t="s">
        <v>614</v>
      </c>
      <c r="AP337" s="21"/>
      <c r="AQ337" s="5" t="s">
        <v>615</v>
      </c>
      <c r="AR337" s="5" t="s">
        <v>261</v>
      </c>
      <c r="AS337" s="5" t="s">
        <v>62</v>
      </c>
      <c r="AT337" s="20"/>
      <c r="AU337" s="21"/>
      <c r="AV337" s="21"/>
      <c r="AW337" s="21"/>
    </row>
    <row r="338" spans="1:49" s="55" customFormat="1">
      <c r="A338" s="87" t="s">
        <v>562</v>
      </c>
      <c r="B338" s="5">
        <v>15018391</v>
      </c>
      <c r="C338" s="5" t="s">
        <v>565</v>
      </c>
      <c r="D338" s="5" t="s">
        <v>55</v>
      </c>
      <c r="E338" s="5" t="s">
        <v>67</v>
      </c>
      <c r="F338" s="5" t="s">
        <v>346</v>
      </c>
      <c r="G338" s="5" t="s">
        <v>613</v>
      </c>
      <c r="H338" s="6">
        <v>43221</v>
      </c>
      <c r="I338" s="5" t="s">
        <v>575</v>
      </c>
      <c r="J338" s="5" t="s">
        <v>631</v>
      </c>
      <c r="K338" s="5" t="s">
        <v>568</v>
      </c>
      <c r="L338" s="7">
        <v>6</v>
      </c>
      <c r="M338" s="7" t="s">
        <v>287</v>
      </c>
      <c r="N338" s="8">
        <v>4903</v>
      </c>
      <c r="O338" s="9">
        <v>0.02</v>
      </c>
      <c r="P338" s="10">
        <f t="shared" si="66"/>
        <v>98</v>
      </c>
      <c r="Q338" s="9">
        <v>5.0000000000000001E-3</v>
      </c>
      <c r="R338" s="10">
        <f t="shared" si="67"/>
        <v>25</v>
      </c>
      <c r="S338" s="9">
        <f t="shared" si="68"/>
        <v>2.5086681623495821E-2</v>
      </c>
      <c r="T338" s="10">
        <f t="shared" si="69"/>
        <v>123</v>
      </c>
      <c r="U338" s="10">
        <f t="shared" si="70"/>
        <v>5026</v>
      </c>
      <c r="V338" s="11">
        <v>4903</v>
      </c>
      <c r="W338" s="12">
        <f t="shared" si="71"/>
        <v>0</v>
      </c>
      <c r="X338" s="13">
        <f t="shared" si="72"/>
        <v>0</v>
      </c>
      <c r="Y338" s="14" t="str">
        <f t="shared" si="73"/>
        <v>0.00%-8.40%</v>
      </c>
      <c r="Z338" s="15"/>
      <c r="AA338" s="15"/>
      <c r="AB338" s="15"/>
      <c r="AC338" s="16"/>
      <c r="AD338" s="8">
        <f t="shared" si="74"/>
        <v>0</v>
      </c>
      <c r="AE338" s="17">
        <f t="shared" si="75"/>
        <v>4903</v>
      </c>
      <c r="AF338" s="18">
        <f t="shared" si="76"/>
        <v>0</v>
      </c>
      <c r="AG338" s="19">
        <f t="shared" si="77"/>
        <v>0</v>
      </c>
      <c r="AH338" s="20">
        <v>13.6</v>
      </c>
      <c r="AI338" s="20">
        <v>450</v>
      </c>
      <c r="AJ338" s="20"/>
      <c r="AK338" s="20">
        <v>688</v>
      </c>
      <c r="AL338" s="20">
        <f t="shared" si="78"/>
        <v>72768.800000000003</v>
      </c>
      <c r="AM338" s="7" t="s">
        <v>287</v>
      </c>
      <c r="AN338" s="20"/>
      <c r="AO338" s="21" t="s">
        <v>622</v>
      </c>
      <c r="AP338" s="21" t="s">
        <v>624</v>
      </c>
      <c r="AQ338" s="5" t="s">
        <v>615</v>
      </c>
      <c r="AR338" s="5" t="s">
        <v>261</v>
      </c>
      <c r="AS338" s="5" t="s">
        <v>62</v>
      </c>
      <c r="AT338" s="20"/>
      <c r="AU338" s="21"/>
      <c r="AV338" s="21"/>
      <c r="AW338" s="21"/>
    </row>
    <row r="339" spans="1:49" s="55" customFormat="1">
      <c r="A339" s="87" t="s">
        <v>562</v>
      </c>
      <c r="B339" s="5">
        <v>15014302</v>
      </c>
      <c r="C339" s="5" t="s">
        <v>565</v>
      </c>
      <c r="D339" s="5" t="s">
        <v>55</v>
      </c>
      <c r="E339" s="5" t="s">
        <v>67</v>
      </c>
      <c r="F339" s="5" t="s">
        <v>346</v>
      </c>
      <c r="G339" s="5" t="s">
        <v>613</v>
      </c>
      <c r="H339" s="6">
        <v>42248</v>
      </c>
      <c r="I339" s="5" t="s">
        <v>575</v>
      </c>
      <c r="J339" s="5" t="s">
        <v>627</v>
      </c>
      <c r="K339" s="5" t="s">
        <v>568</v>
      </c>
      <c r="L339" s="7">
        <v>6</v>
      </c>
      <c r="M339" s="7" t="s">
        <v>287</v>
      </c>
      <c r="N339" s="8">
        <v>4924</v>
      </c>
      <c r="O339" s="9">
        <v>0.02</v>
      </c>
      <c r="P339" s="10">
        <f t="shared" si="66"/>
        <v>98</v>
      </c>
      <c r="Q339" s="9">
        <v>5.0000000000000001E-3</v>
      </c>
      <c r="R339" s="10">
        <f t="shared" si="67"/>
        <v>25</v>
      </c>
      <c r="S339" s="9">
        <f t="shared" si="68"/>
        <v>2.4979691307879772E-2</v>
      </c>
      <c r="T339" s="10">
        <f t="shared" si="69"/>
        <v>123</v>
      </c>
      <c r="U339" s="10">
        <f t="shared" si="70"/>
        <v>5047</v>
      </c>
      <c r="V339" s="11">
        <v>5047.1000000000004</v>
      </c>
      <c r="W339" s="12">
        <f t="shared" si="71"/>
        <v>123.10000000000036</v>
      </c>
      <c r="X339" s="13">
        <f t="shared" si="72"/>
        <v>2.5000000000000001E-2</v>
      </c>
      <c r="Y339" s="14" t="str">
        <f t="shared" si="73"/>
        <v>0.00%-8.40%</v>
      </c>
      <c r="Z339" s="15"/>
      <c r="AA339" s="15"/>
      <c r="AB339" s="15"/>
      <c r="AC339" s="16"/>
      <c r="AD339" s="8">
        <f t="shared" si="74"/>
        <v>0</v>
      </c>
      <c r="AE339" s="17">
        <f t="shared" si="75"/>
        <v>5047.1000000000004</v>
      </c>
      <c r="AF339" s="18">
        <f t="shared" si="76"/>
        <v>123.10000000000036</v>
      </c>
      <c r="AG339" s="19">
        <f t="shared" si="77"/>
        <v>2.5000000000000133E-2</v>
      </c>
      <c r="AH339" s="20">
        <v>13.6</v>
      </c>
      <c r="AI339" s="20">
        <v>450</v>
      </c>
      <c r="AJ339" s="20"/>
      <c r="AK339" s="20">
        <v>688</v>
      </c>
      <c r="AL339" s="20">
        <f t="shared" si="78"/>
        <v>74728.56</v>
      </c>
      <c r="AM339" s="7" t="s">
        <v>287</v>
      </c>
      <c r="AN339" s="20"/>
      <c r="AO339" s="21" t="s">
        <v>614</v>
      </c>
      <c r="AP339" s="21"/>
      <c r="AQ339" s="5" t="s">
        <v>615</v>
      </c>
      <c r="AR339" s="5" t="s">
        <v>261</v>
      </c>
      <c r="AS339" s="5" t="s">
        <v>62</v>
      </c>
      <c r="AT339" s="20"/>
      <c r="AU339" s="21"/>
      <c r="AV339" s="21"/>
      <c r="AW339" s="21"/>
    </row>
    <row r="340" spans="1:49" s="55" customFormat="1">
      <c r="A340" s="87" t="s">
        <v>562</v>
      </c>
      <c r="B340" s="5">
        <v>15021550</v>
      </c>
      <c r="C340" s="5" t="s">
        <v>565</v>
      </c>
      <c r="D340" s="5" t="s">
        <v>55</v>
      </c>
      <c r="E340" s="5" t="s">
        <v>67</v>
      </c>
      <c r="F340" s="5" t="s">
        <v>346</v>
      </c>
      <c r="G340" s="5" t="s">
        <v>613</v>
      </c>
      <c r="H340" s="6">
        <v>44531</v>
      </c>
      <c r="I340" s="5" t="s">
        <v>575</v>
      </c>
      <c r="J340" s="5" t="s">
        <v>627</v>
      </c>
      <c r="K340" s="5" t="s">
        <v>568</v>
      </c>
      <c r="L340" s="7">
        <v>6</v>
      </c>
      <c r="M340" s="7" t="s">
        <v>287</v>
      </c>
      <c r="N340" s="8">
        <v>4680</v>
      </c>
      <c r="O340" s="9">
        <v>0.02</v>
      </c>
      <c r="P340" s="10">
        <f t="shared" si="66"/>
        <v>94</v>
      </c>
      <c r="Q340" s="9">
        <v>5.0000000000000001E-3</v>
      </c>
      <c r="R340" s="10">
        <f t="shared" si="67"/>
        <v>23</v>
      </c>
      <c r="S340" s="9">
        <f t="shared" si="68"/>
        <v>2.5000000000000001E-2</v>
      </c>
      <c r="T340" s="10">
        <f t="shared" si="69"/>
        <v>117</v>
      </c>
      <c r="U340" s="10">
        <f t="shared" si="70"/>
        <v>4797</v>
      </c>
      <c r="V340" s="11">
        <v>4797</v>
      </c>
      <c r="W340" s="12">
        <f t="shared" si="71"/>
        <v>117</v>
      </c>
      <c r="X340" s="13">
        <f t="shared" si="72"/>
        <v>2.5000000000000001E-2</v>
      </c>
      <c r="Y340" s="14" t="str">
        <f t="shared" si="73"/>
        <v>0.00%-8.40%</v>
      </c>
      <c r="Z340" s="15"/>
      <c r="AA340" s="15"/>
      <c r="AB340" s="15"/>
      <c r="AC340" s="16"/>
      <c r="AD340" s="8">
        <f t="shared" si="74"/>
        <v>0</v>
      </c>
      <c r="AE340" s="17">
        <f t="shared" si="75"/>
        <v>4797</v>
      </c>
      <c r="AF340" s="18">
        <f t="shared" si="76"/>
        <v>117</v>
      </c>
      <c r="AG340" s="19">
        <f t="shared" si="77"/>
        <v>2.4999999999999911E-2</v>
      </c>
      <c r="AH340" s="20">
        <v>13.6</v>
      </c>
      <c r="AI340" s="20">
        <v>450</v>
      </c>
      <c r="AJ340" s="20"/>
      <c r="AK340" s="20">
        <v>688</v>
      </c>
      <c r="AL340" s="20">
        <f t="shared" si="78"/>
        <v>71327.199999999997</v>
      </c>
      <c r="AM340" s="7" t="s">
        <v>287</v>
      </c>
      <c r="AN340" s="20"/>
      <c r="AO340" s="21" t="s">
        <v>614</v>
      </c>
      <c r="AP340" s="21"/>
      <c r="AQ340" s="5" t="s">
        <v>615</v>
      </c>
      <c r="AR340" s="5" t="s">
        <v>261</v>
      </c>
      <c r="AS340" s="5" t="s">
        <v>62</v>
      </c>
      <c r="AT340" s="20"/>
      <c r="AU340" s="21"/>
      <c r="AV340" s="21"/>
      <c r="AW340" s="21"/>
    </row>
    <row r="341" spans="1:49" s="55" customFormat="1">
      <c r="A341" s="87" t="s">
        <v>562</v>
      </c>
      <c r="B341" s="5">
        <v>15003614</v>
      </c>
      <c r="C341" s="5" t="s">
        <v>565</v>
      </c>
      <c r="D341" s="5" t="s">
        <v>55</v>
      </c>
      <c r="E341" s="5" t="s">
        <v>67</v>
      </c>
      <c r="F341" s="5" t="s">
        <v>346</v>
      </c>
      <c r="G341" s="5" t="s">
        <v>613</v>
      </c>
      <c r="H341" s="6">
        <v>40360</v>
      </c>
      <c r="I341" s="5" t="s">
        <v>575</v>
      </c>
      <c r="J341" s="5" t="s">
        <v>627</v>
      </c>
      <c r="K341" s="5" t="s">
        <v>568</v>
      </c>
      <c r="L341" s="7">
        <v>6</v>
      </c>
      <c r="M341" s="7" t="s">
        <v>287</v>
      </c>
      <c r="N341" s="8">
        <v>5541</v>
      </c>
      <c r="O341" s="9">
        <v>0.02</v>
      </c>
      <c r="P341" s="10">
        <f t="shared" si="66"/>
        <v>111</v>
      </c>
      <c r="Q341" s="9">
        <v>5.0000000000000001E-3</v>
      </c>
      <c r="R341" s="10">
        <f t="shared" si="67"/>
        <v>28</v>
      </c>
      <c r="S341" s="9">
        <f t="shared" si="68"/>
        <v>2.5085724598447934E-2</v>
      </c>
      <c r="T341" s="10">
        <f t="shared" si="69"/>
        <v>139</v>
      </c>
      <c r="U341" s="10">
        <f t="shared" si="70"/>
        <v>5680</v>
      </c>
      <c r="V341" s="11">
        <v>5679.5249999999996</v>
      </c>
      <c r="W341" s="12">
        <f t="shared" si="71"/>
        <v>138.52499999999964</v>
      </c>
      <c r="X341" s="13">
        <f t="shared" si="72"/>
        <v>2.5000000000000001E-2</v>
      </c>
      <c r="Y341" s="14" t="str">
        <f t="shared" si="73"/>
        <v>0.00%-8.40%</v>
      </c>
      <c r="Z341" s="15"/>
      <c r="AA341" s="15"/>
      <c r="AB341" s="15"/>
      <c r="AC341" s="16"/>
      <c r="AD341" s="8">
        <f t="shared" si="74"/>
        <v>0</v>
      </c>
      <c r="AE341" s="17">
        <f t="shared" si="75"/>
        <v>5679.5249999999996</v>
      </c>
      <c r="AF341" s="18">
        <f t="shared" si="76"/>
        <v>138.52499999999964</v>
      </c>
      <c r="AG341" s="19">
        <f t="shared" si="77"/>
        <v>2.4999999999999911E-2</v>
      </c>
      <c r="AH341" s="20">
        <v>13.6</v>
      </c>
      <c r="AI341" s="20">
        <v>450</v>
      </c>
      <c r="AJ341" s="20"/>
      <c r="AK341" s="20">
        <v>688</v>
      </c>
      <c r="AL341" s="20">
        <f t="shared" si="78"/>
        <v>83329.539999999994</v>
      </c>
      <c r="AM341" s="7" t="s">
        <v>287</v>
      </c>
      <c r="AN341" s="20"/>
      <c r="AO341" s="21" t="s">
        <v>614</v>
      </c>
      <c r="AP341" s="21"/>
      <c r="AQ341" s="5" t="s">
        <v>615</v>
      </c>
      <c r="AR341" s="5" t="s">
        <v>261</v>
      </c>
      <c r="AS341" s="5" t="s">
        <v>62</v>
      </c>
      <c r="AT341" s="20"/>
      <c r="AU341" s="21"/>
      <c r="AV341" s="21"/>
      <c r="AW341" s="21"/>
    </row>
    <row r="342" spans="1:49" s="55" customFormat="1">
      <c r="A342" s="87" t="s">
        <v>562</v>
      </c>
      <c r="B342" s="5">
        <v>15002453</v>
      </c>
      <c r="C342" s="5" t="s">
        <v>565</v>
      </c>
      <c r="D342" s="5" t="s">
        <v>55</v>
      </c>
      <c r="E342" s="5" t="s">
        <v>67</v>
      </c>
      <c r="F342" s="5" t="s">
        <v>346</v>
      </c>
      <c r="G342" s="5" t="s">
        <v>613</v>
      </c>
      <c r="H342" s="6">
        <v>41852</v>
      </c>
      <c r="I342" s="5" t="s">
        <v>575</v>
      </c>
      <c r="J342" s="5" t="s">
        <v>627</v>
      </c>
      <c r="K342" s="5" t="s">
        <v>568</v>
      </c>
      <c r="L342" s="7">
        <v>6</v>
      </c>
      <c r="M342" s="7" t="s">
        <v>287</v>
      </c>
      <c r="N342" s="8">
        <v>5180</v>
      </c>
      <c r="O342" s="9">
        <v>0.02</v>
      </c>
      <c r="P342" s="10">
        <f t="shared" si="66"/>
        <v>104</v>
      </c>
      <c r="Q342" s="9">
        <v>5.0000000000000001E-3</v>
      </c>
      <c r="R342" s="10">
        <f t="shared" si="67"/>
        <v>26</v>
      </c>
      <c r="S342" s="9">
        <f t="shared" si="68"/>
        <v>2.5096525096525095E-2</v>
      </c>
      <c r="T342" s="10">
        <f t="shared" si="69"/>
        <v>130</v>
      </c>
      <c r="U342" s="10">
        <f t="shared" si="70"/>
        <v>5310</v>
      </c>
      <c r="V342" s="11">
        <v>5309.5</v>
      </c>
      <c r="W342" s="12">
        <f t="shared" si="71"/>
        <v>129.5</v>
      </c>
      <c r="X342" s="13">
        <f t="shared" si="72"/>
        <v>2.5000000000000001E-2</v>
      </c>
      <c r="Y342" s="14" t="str">
        <f t="shared" si="73"/>
        <v>0.00%-8.40%</v>
      </c>
      <c r="Z342" s="15"/>
      <c r="AA342" s="15"/>
      <c r="AB342" s="15"/>
      <c r="AC342" s="16"/>
      <c r="AD342" s="8">
        <f t="shared" si="74"/>
        <v>0</v>
      </c>
      <c r="AE342" s="17">
        <f t="shared" si="75"/>
        <v>5309.5</v>
      </c>
      <c r="AF342" s="18">
        <f t="shared" si="76"/>
        <v>129.5</v>
      </c>
      <c r="AG342" s="19">
        <f t="shared" si="77"/>
        <v>2.4999999999999911E-2</v>
      </c>
      <c r="AH342" s="20">
        <v>13.6</v>
      </c>
      <c r="AI342" s="20">
        <v>450</v>
      </c>
      <c r="AJ342" s="20"/>
      <c r="AK342" s="20">
        <v>688</v>
      </c>
      <c r="AL342" s="20">
        <f t="shared" si="78"/>
        <v>78297.2</v>
      </c>
      <c r="AM342" s="7" t="s">
        <v>287</v>
      </c>
      <c r="AN342" s="20"/>
      <c r="AO342" s="21" t="s">
        <v>614</v>
      </c>
      <c r="AP342" s="21"/>
      <c r="AQ342" s="5" t="s">
        <v>615</v>
      </c>
      <c r="AR342" s="5" t="s">
        <v>261</v>
      </c>
      <c r="AS342" s="5" t="s">
        <v>62</v>
      </c>
      <c r="AT342" s="20"/>
      <c r="AU342" s="21"/>
      <c r="AV342" s="21"/>
      <c r="AW342" s="21"/>
    </row>
    <row r="343" spans="1:49" s="55" customFormat="1">
      <c r="A343" s="87" t="s">
        <v>562</v>
      </c>
      <c r="B343" s="5">
        <v>15010247</v>
      </c>
      <c r="C343" s="5" t="s">
        <v>565</v>
      </c>
      <c r="D343" s="5" t="s">
        <v>55</v>
      </c>
      <c r="E343" s="5" t="s">
        <v>67</v>
      </c>
      <c r="F343" s="5" t="s">
        <v>346</v>
      </c>
      <c r="G343" s="5" t="s">
        <v>613</v>
      </c>
      <c r="H343" s="6">
        <v>41609</v>
      </c>
      <c r="I343" s="5" t="s">
        <v>575</v>
      </c>
      <c r="J343" s="5" t="s">
        <v>627</v>
      </c>
      <c r="K343" s="5" t="s">
        <v>568</v>
      </c>
      <c r="L343" s="7">
        <v>6</v>
      </c>
      <c r="M343" s="7" t="s">
        <v>287</v>
      </c>
      <c r="N343" s="8">
        <v>4920</v>
      </c>
      <c r="O343" s="9">
        <v>0.02</v>
      </c>
      <c r="P343" s="10">
        <f t="shared" si="66"/>
        <v>98</v>
      </c>
      <c r="Q343" s="9">
        <v>5.0000000000000001E-3</v>
      </c>
      <c r="R343" s="10">
        <f t="shared" si="67"/>
        <v>25</v>
      </c>
      <c r="S343" s="9">
        <f t="shared" si="68"/>
        <v>2.5000000000000001E-2</v>
      </c>
      <c r="T343" s="10">
        <f t="shared" si="69"/>
        <v>123</v>
      </c>
      <c r="U343" s="10">
        <f t="shared" si="70"/>
        <v>5043</v>
      </c>
      <c r="V343" s="11">
        <v>5043</v>
      </c>
      <c r="W343" s="12">
        <f t="shared" si="71"/>
        <v>123</v>
      </c>
      <c r="X343" s="13">
        <f t="shared" si="72"/>
        <v>2.5000000000000001E-2</v>
      </c>
      <c r="Y343" s="14" t="str">
        <f t="shared" si="73"/>
        <v>0.00%-8.40%</v>
      </c>
      <c r="Z343" s="15"/>
      <c r="AA343" s="15"/>
      <c r="AB343" s="15"/>
      <c r="AC343" s="16"/>
      <c r="AD343" s="8">
        <f t="shared" si="74"/>
        <v>0</v>
      </c>
      <c r="AE343" s="17">
        <f t="shared" si="75"/>
        <v>5043</v>
      </c>
      <c r="AF343" s="18">
        <f t="shared" si="76"/>
        <v>123</v>
      </c>
      <c r="AG343" s="19">
        <f t="shared" si="77"/>
        <v>2.4999999999999911E-2</v>
      </c>
      <c r="AH343" s="20">
        <v>13.6</v>
      </c>
      <c r="AI343" s="20">
        <v>450</v>
      </c>
      <c r="AJ343" s="20"/>
      <c r="AK343" s="20">
        <v>688</v>
      </c>
      <c r="AL343" s="20">
        <f t="shared" si="78"/>
        <v>74672.800000000003</v>
      </c>
      <c r="AM343" s="7" t="s">
        <v>287</v>
      </c>
      <c r="AN343" s="20"/>
      <c r="AO343" s="21" t="s">
        <v>614</v>
      </c>
      <c r="AP343" s="21"/>
      <c r="AQ343" s="5" t="s">
        <v>615</v>
      </c>
      <c r="AR343" s="5" t="s">
        <v>261</v>
      </c>
      <c r="AS343" s="5" t="s">
        <v>62</v>
      </c>
      <c r="AT343" s="20"/>
      <c r="AU343" s="21"/>
      <c r="AV343" s="21"/>
      <c r="AW343" s="21"/>
    </row>
    <row r="344" spans="1:49" s="55" customFormat="1">
      <c r="A344" s="87" t="s">
        <v>562</v>
      </c>
      <c r="B344" s="5">
        <v>15008119</v>
      </c>
      <c r="C344" s="5" t="s">
        <v>565</v>
      </c>
      <c r="D344" s="5" t="s">
        <v>55</v>
      </c>
      <c r="E344" s="5" t="s">
        <v>67</v>
      </c>
      <c r="F344" s="5" t="s">
        <v>346</v>
      </c>
      <c r="G344" s="5" t="s">
        <v>613</v>
      </c>
      <c r="H344" s="6">
        <v>41365</v>
      </c>
      <c r="I344" s="5" t="s">
        <v>575</v>
      </c>
      <c r="J344" s="5" t="s">
        <v>627</v>
      </c>
      <c r="K344" s="5" t="s">
        <v>568</v>
      </c>
      <c r="L344" s="7">
        <v>6</v>
      </c>
      <c r="M344" s="7" t="s">
        <v>287</v>
      </c>
      <c r="N344" s="8">
        <v>5378</v>
      </c>
      <c r="O344" s="9">
        <v>0.02</v>
      </c>
      <c r="P344" s="10">
        <f t="shared" si="66"/>
        <v>108</v>
      </c>
      <c r="Q344" s="9">
        <v>5.0000000000000001E-3</v>
      </c>
      <c r="R344" s="10">
        <f t="shared" si="67"/>
        <v>27</v>
      </c>
      <c r="S344" s="9">
        <f t="shared" si="68"/>
        <v>2.5102268501301598E-2</v>
      </c>
      <c r="T344" s="10">
        <f t="shared" si="69"/>
        <v>135</v>
      </c>
      <c r="U344" s="10">
        <f t="shared" si="70"/>
        <v>5513</v>
      </c>
      <c r="V344" s="11">
        <v>5404.89</v>
      </c>
      <c r="W344" s="12">
        <f t="shared" si="71"/>
        <v>26.890000000000327</v>
      </c>
      <c r="X344" s="13">
        <f t="shared" si="72"/>
        <v>5.0000000000000001E-3</v>
      </c>
      <c r="Y344" s="14" t="str">
        <f t="shared" si="73"/>
        <v>0.00%-8.40%</v>
      </c>
      <c r="Z344" s="15"/>
      <c r="AA344" s="15"/>
      <c r="AB344" s="15"/>
      <c r="AC344" s="16"/>
      <c r="AD344" s="8">
        <f t="shared" si="74"/>
        <v>0</v>
      </c>
      <c r="AE344" s="17">
        <f t="shared" si="75"/>
        <v>5404.89</v>
      </c>
      <c r="AF344" s="18">
        <f t="shared" si="76"/>
        <v>26.890000000000327</v>
      </c>
      <c r="AG344" s="19">
        <f t="shared" si="77"/>
        <v>5.0000000000001155E-3</v>
      </c>
      <c r="AH344" s="20">
        <v>13.6</v>
      </c>
      <c r="AI344" s="20">
        <v>450</v>
      </c>
      <c r="AJ344" s="20"/>
      <c r="AK344" s="20">
        <v>688</v>
      </c>
      <c r="AL344" s="20">
        <f t="shared" si="78"/>
        <v>79594.504000000001</v>
      </c>
      <c r="AM344" s="7" t="s">
        <v>287</v>
      </c>
      <c r="AN344" s="20"/>
      <c r="AO344" s="21" t="s">
        <v>614</v>
      </c>
      <c r="AP344" s="21"/>
      <c r="AQ344" s="5" t="s">
        <v>615</v>
      </c>
      <c r="AR344" s="5" t="s">
        <v>261</v>
      </c>
      <c r="AS344" s="5" t="s">
        <v>62</v>
      </c>
      <c r="AT344" s="20"/>
      <c r="AU344" s="21"/>
      <c r="AV344" s="21"/>
      <c r="AW344" s="21"/>
    </row>
    <row r="345" spans="1:49" s="55" customFormat="1">
      <c r="A345" s="87" t="s">
        <v>562</v>
      </c>
      <c r="B345" s="5">
        <v>15018476</v>
      </c>
      <c r="C345" s="5" t="s">
        <v>565</v>
      </c>
      <c r="D345" s="5" t="s">
        <v>55</v>
      </c>
      <c r="E345" s="5" t="s">
        <v>67</v>
      </c>
      <c r="F345" s="5" t="s">
        <v>346</v>
      </c>
      <c r="G345" s="5" t="s">
        <v>613</v>
      </c>
      <c r="H345" s="6">
        <v>43221</v>
      </c>
      <c r="I345" s="5" t="s">
        <v>575</v>
      </c>
      <c r="J345" s="5" t="s">
        <v>627</v>
      </c>
      <c r="K345" s="5" t="s">
        <v>568</v>
      </c>
      <c r="L345" s="7">
        <v>6</v>
      </c>
      <c r="M345" s="7" t="s">
        <v>287</v>
      </c>
      <c r="N345" s="8">
        <v>4765</v>
      </c>
      <c r="O345" s="9">
        <v>0.02</v>
      </c>
      <c r="P345" s="10">
        <f t="shared" si="66"/>
        <v>95</v>
      </c>
      <c r="Q345" s="9">
        <v>5.0000000000000001E-3</v>
      </c>
      <c r="R345" s="10">
        <f t="shared" si="67"/>
        <v>24</v>
      </c>
      <c r="S345" s="9">
        <f t="shared" si="68"/>
        <v>2.497376705141658E-2</v>
      </c>
      <c r="T345" s="10">
        <f t="shared" si="69"/>
        <v>119</v>
      </c>
      <c r="U345" s="10">
        <f t="shared" si="70"/>
        <v>4884</v>
      </c>
      <c r="V345" s="11">
        <v>4788.8249999999998</v>
      </c>
      <c r="W345" s="12">
        <f t="shared" si="71"/>
        <v>23.824999999999818</v>
      </c>
      <c r="X345" s="13">
        <f t="shared" si="72"/>
        <v>5.0000000000000001E-3</v>
      </c>
      <c r="Y345" s="14" t="str">
        <f t="shared" si="73"/>
        <v>0.00%-8.40%</v>
      </c>
      <c r="Z345" s="15"/>
      <c r="AA345" s="15"/>
      <c r="AB345" s="15"/>
      <c r="AC345" s="16"/>
      <c r="AD345" s="8">
        <f t="shared" si="74"/>
        <v>0</v>
      </c>
      <c r="AE345" s="17">
        <f t="shared" si="75"/>
        <v>4788.8249999999998</v>
      </c>
      <c r="AF345" s="18">
        <f t="shared" si="76"/>
        <v>23.824999999999818</v>
      </c>
      <c r="AG345" s="19">
        <f t="shared" si="77"/>
        <v>4.9999999999998934E-3</v>
      </c>
      <c r="AH345" s="20">
        <v>13.6</v>
      </c>
      <c r="AI345" s="20">
        <v>450</v>
      </c>
      <c r="AJ345" s="20"/>
      <c r="AK345" s="20">
        <v>688</v>
      </c>
      <c r="AL345" s="20">
        <f t="shared" si="78"/>
        <v>71216.01999999999</v>
      </c>
      <c r="AM345" s="7" t="s">
        <v>287</v>
      </c>
      <c r="AN345" s="20"/>
      <c r="AO345" s="21" t="s">
        <v>628</v>
      </c>
      <c r="AP345" s="21"/>
      <c r="AQ345" s="5" t="s">
        <v>615</v>
      </c>
      <c r="AR345" s="5" t="s">
        <v>261</v>
      </c>
      <c r="AS345" s="5" t="s">
        <v>62</v>
      </c>
      <c r="AT345" s="20"/>
      <c r="AU345" s="21"/>
      <c r="AV345" s="21"/>
      <c r="AW345" s="21"/>
    </row>
    <row r="346" spans="1:49" s="55" customFormat="1">
      <c r="A346" s="87" t="s">
        <v>562</v>
      </c>
      <c r="B346" s="5">
        <v>15020404</v>
      </c>
      <c r="C346" s="5" t="s">
        <v>565</v>
      </c>
      <c r="D346" s="5" t="s">
        <v>55</v>
      </c>
      <c r="E346" s="5" t="s">
        <v>67</v>
      </c>
      <c r="F346" s="5" t="s">
        <v>346</v>
      </c>
      <c r="G346" s="5" t="s">
        <v>613</v>
      </c>
      <c r="H346" s="6">
        <v>44317</v>
      </c>
      <c r="I346" s="5" t="s">
        <v>575</v>
      </c>
      <c r="J346" s="5" t="s">
        <v>627</v>
      </c>
      <c r="K346" s="5" t="s">
        <v>568</v>
      </c>
      <c r="L346" s="7">
        <v>6</v>
      </c>
      <c r="M346" s="7" t="s">
        <v>287</v>
      </c>
      <c r="N346" s="8">
        <v>4745</v>
      </c>
      <c r="O346" s="9">
        <v>0.02</v>
      </c>
      <c r="P346" s="10">
        <f t="shared" si="66"/>
        <v>95</v>
      </c>
      <c r="Q346" s="9">
        <v>5.0000000000000001E-3</v>
      </c>
      <c r="R346" s="10">
        <f t="shared" si="67"/>
        <v>24</v>
      </c>
      <c r="S346" s="9">
        <f t="shared" si="68"/>
        <v>2.5079030558482613E-2</v>
      </c>
      <c r="T346" s="10">
        <f t="shared" si="69"/>
        <v>119</v>
      </c>
      <c r="U346" s="10">
        <f t="shared" si="70"/>
        <v>4864</v>
      </c>
      <c r="V346" s="11">
        <v>4792.45</v>
      </c>
      <c r="W346" s="12">
        <f t="shared" si="71"/>
        <v>47.449999999999818</v>
      </c>
      <c r="X346" s="13">
        <f t="shared" si="72"/>
        <v>0.01</v>
      </c>
      <c r="Y346" s="14" t="str">
        <f t="shared" si="73"/>
        <v>0.00%-8.40%</v>
      </c>
      <c r="Z346" s="15"/>
      <c r="AA346" s="15"/>
      <c r="AB346" s="15"/>
      <c r="AC346" s="16"/>
      <c r="AD346" s="8">
        <f t="shared" si="74"/>
        <v>0</v>
      </c>
      <c r="AE346" s="17">
        <f t="shared" si="75"/>
        <v>4792.45</v>
      </c>
      <c r="AF346" s="18">
        <f t="shared" si="76"/>
        <v>47.449999999999818</v>
      </c>
      <c r="AG346" s="19">
        <f t="shared" si="77"/>
        <v>1.0000000000000009E-2</v>
      </c>
      <c r="AH346" s="20">
        <v>13.6</v>
      </c>
      <c r="AI346" s="20">
        <v>450</v>
      </c>
      <c r="AJ346" s="20"/>
      <c r="AK346" s="20">
        <v>688</v>
      </c>
      <c r="AL346" s="20">
        <f t="shared" si="78"/>
        <v>71265.319999999992</v>
      </c>
      <c r="AM346" s="7" t="s">
        <v>287</v>
      </c>
      <c r="AN346" s="20"/>
      <c r="AO346" s="21" t="s">
        <v>614</v>
      </c>
      <c r="AP346" s="21"/>
      <c r="AQ346" s="5" t="s">
        <v>615</v>
      </c>
      <c r="AR346" s="5" t="s">
        <v>261</v>
      </c>
      <c r="AS346" s="5" t="s">
        <v>62</v>
      </c>
      <c r="AT346" s="20"/>
      <c r="AU346" s="21"/>
      <c r="AV346" s="21"/>
      <c r="AW346" s="21"/>
    </row>
    <row r="347" spans="1:49" s="55" customFormat="1">
      <c r="A347" s="87" t="s">
        <v>562</v>
      </c>
      <c r="B347" s="5">
        <v>15012046</v>
      </c>
      <c r="C347" s="5" t="s">
        <v>565</v>
      </c>
      <c r="D347" s="5" t="s">
        <v>55</v>
      </c>
      <c r="E347" s="5" t="s">
        <v>67</v>
      </c>
      <c r="F347" s="5" t="s">
        <v>346</v>
      </c>
      <c r="G347" s="5" t="s">
        <v>613</v>
      </c>
      <c r="H347" s="6">
        <v>41699</v>
      </c>
      <c r="I347" s="5" t="s">
        <v>575</v>
      </c>
      <c r="J347" s="5" t="s">
        <v>627</v>
      </c>
      <c r="K347" s="5" t="s">
        <v>568</v>
      </c>
      <c r="L347" s="7">
        <v>6</v>
      </c>
      <c r="M347" s="7" t="s">
        <v>287</v>
      </c>
      <c r="N347" s="8">
        <v>5780</v>
      </c>
      <c r="O347" s="9">
        <v>0.02</v>
      </c>
      <c r="P347" s="10">
        <f t="shared" si="66"/>
        <v>116</v>
      </c>
      <c r="Q347" s="9">
        <v>5.0000000000000001E-3</v>
      </c>
      <c r="R347" s="10">
        <f t="shared" si="67"/>
        <v>29</v>
      </c>
      <c r="S347" s="9">
        <f t="shared" si="68"/>
        <v>2.5086505190311418E-2</v>
      </c>
      <c r="T347" s="10">
        <f t="shared" si="69"/>
        <v>145</v>
      </c>
      <c r="U347" s="10">
        <f t="shared" si="70"/>
        <v>5925</v>
      </c>
      <c r="V347" s="11">
        <v>6069</v>
      </c>
      <c r="W347" s="12">
        <f t="shared" si="71"/>
        <v>289</v>
      </c>
      <c r="X347" s="13">
        <f t="shared" si="72"/>
        <v>0.05</v>
      </c>
      <c r="Y347" s="14" t="str">
        <f t="shared" si="73"/>
        <v>0.00%-8.40%</v>
      </c>
      <c r="Z347" s="15"/>
      <c r="AA347" s="15"/>
      <c r="AB347" s="15"/>
      <c r="AC347" s="16"/>
      <c r="AD347" s="8">
        <f t="shared" si="74"/>
        <v>0</v>
      </c>
      <c r="AE347" s="17">
        <f t="shared" si="75"/>
        <v>6069</v>
      </c>
      <c r="AF347" s="18">
        <f t="shared" si="76"/>
        <v>289</v>
      </c>
      <c r="AG347" s="19">
        <f t="shared" si="77"/>
        <v>5.0000000000000044E-2</v>
      </c>
      <c r="AH347" s="20">
        <v>13.6</v>
      </c>
      <c r="AI347" s="20">
        <v>500</v>
      </c>
      <c r="AJ347" s="20"/>
      <c r="AK347" s="20">
        <v>688</v>
      </c>
      <c r="AL347" s="20">
        <f t="shared" si="78"/>
        <v>89226.4</v>
      </c>
      <c r="AM347" s="7" t="s">
        <v>287</v>
      </c>
      <c r="AN347" s="20"/>
      <c r="AO347" s="21" t="s">
        <v>614</v>
      </c>
      <c r="AP347" s="21"/>
      <c r="AQ347" s="5" t="s">
        <v>615</v>
      </c>
      <c r="AR347" s="5" t="s">
        <v>261</v>
      </c>
      <c r="AS347" s="5" t="s">
        <v>62</v>
      </c>
      <c r="AT347" s="20"/>
      <c r="AU347" s="21"/>
      <c r="AV347" s="21"/>
      <c r="AW347" s="21"/>
    </row>
    <row r="348" spans="1:49" s="55" customFormat="1">
      <c r="A348" s="87" t="s">
        <v>562</v>
      </c>
      <c r="B348" s="5">
        <v>15018145</v>
      </c>
      <c r="C348" s="5" t="s">
        <v>565</v>
      </c>
      <c r="D348" s="5" t="s">
        <v>55</v>
      </c>
      <c r="E348" s="5" t="s">
        <v>67</v>
      </c>
      <c r="F348" s="5" t="s">
        <v>346</v>
      </c>
      <c r="G348" s="5" t="s">
        <v>613</v>
      </c>
      <c r="H348" s="6">
        <v>43282</v>
      </c>
      <c r="I348" s="5" t="s">
        <v>575</v>
      </c>
      <c r="J348" s="5" t="s">
        <v>627</v>
      </c>
      <c r="K348" s="5" t="s">
        <v>568</v>
      </c>
      <c r="L348" s="7">
        <v>6</v>
      </c>
      <c r="M348" s="7" t="s">
        <v>287</v>
      </c>
      <c r="N348" s="8">
        <v>4882</v>
      </c>
      <c r="O348" s="9">
        <v>0.02</v>
      </c>
      <c r="P348" s="10">
        <f t="shared" si="66"/>
        <v>98</v>
      </c>
      <c r="Q348" s="9">
        <v>5.0000000000000001E-3</v>
      </c>
      <c r="R348" s="10">
        <f t="shared" si="67"/>
        <v>24</v>
      </c>
      <c r="S348" s="9">
        <f t="shared" si="68"/>
        <v>2.4989758295780418E-2</v>
      </c>
      <c r="T348" s="10">
        <f t="shared" si="69"/>
        <v>122</v>
      </c>
      <c r="U348" s="10">
        <f t="shared" si="70"/>
        <v>5004</v>
      </c>
      <c r="V348" s="11">
        <v>4906.41</v>
      </c>
      <c r="W348" s="12">
        <f t="shared" si="71"/>
        <v>24.409999999999854</v>
      </c>
      <c r="X348" s="13">
        <f t="shared" si="72"/>
        <v>5.0000000000000001E-3</v>
      </c>
      <c r="Y348" s="14" t="str">
        <f t="shared" si="73"/>
        <v>0.00%-8.40%</v>
      </c>
      <c r="Z348" s="15"/>
      <c r="AA348" s="15"/>
      <c r="AB348" s="15"/>
      <c r="AC348" s="16"/>
      <c r="AD348" s="8">
        <f t="shared" si="74"/>
        <v>0</v>
      </c>
      <c r="AE348" s="17">
        <f t="shared" si="75"/>
        <v>4906.41</v>
      </c>
      <c r="AF348" s="18">
        <f t="shared" si="76"/>
        <v>24.409999999999854</v>
      </c>
      <c r="AG348" s="19">
        <f t="shared" si="77"/>
        <v>4.9999999999998934E-3</v>
      </c>
      <c r="AH348" s="20">
        <v>13.6</v>
      </c>
      <c r="AI348" s="20">
        <v>450</v>
      </c>
      <c r="AJ348" s="20"/>
      <c r="AK348" s="20">
        <v>688</v>
      </c>
      <c r="AL348" s="20">
        <f t="shared" si="78"/>
        <v>72815.175999999992</v>
      </c>
      <c r="AM348" s="7" t="s">
        <v>287</v>
      </c>
      <c r="AN348" s="20"/>
      <c r="AO348" s="21" t="s">
        <v>628</v>
      </c>
      <c r="AP348" s="21"/>
      <c r="AQ348" s="5" t="s">
        <v>615</v>
      </c>
      <c r="AR348" s="5" t="s">
        <v>261</v>
      </c>
      <c r="AS348" s="5" t="s">
        <v>62</v>
      </c>
      <c r="AT348" s="20"/>
      <c r="AU348" s="21"/>
      <c r="AV348" s="21"/>
      <c r="AW348" s="21"/>
    </row>
    <row r="349" spans="1:49" s="55" customFormat="1">
      <c r="A349" s="87" t="s">
        <v>562</v>
      </c>
      <c r="B349" s="5">
        <v>15012530</v>
      </c>
      <c r="C349" s="5" t="s">
        <v>565</v>
      </c>
      <c r="D349" s="5" t="s">
        <v>55</v>
      </c>
      <c r="E349" s="5" t="s">
        <v>67</v>
      </c>
      <c r="F349" s="5" t="s">
        <v>346</v>
      </c>
      <c r="G349" s="5" t="s">
        <v>613</v>
      </c>
      <c r="H349" s="6">
        <v>41791</v>
      </c>
      <c r="I349" s="5" t="s">
        <v>575</v>
      </c>
      <c r="J349" s="5" t="s">
        <v>627</v>
      </c>
      <c r="K349" s="5" t="s">
        <v>568</v>
      </c>
      <c r="L349" s="7">
        <v>6</v>
      </c>
      <c r="M349" s="7" t="s">
        <v>287</v>
      </c>
      <c r="N349" s="8">
        <v>4976</v>
      </c>
      <c r="O349" s="9">
        <v>0.02</v>
      </c>
      <c r="P349" s="10">
        <f t="shared" si="66"/>
        <v>100</v>
      </c>
      <c r="Q349" s="9">
        <v>5.0000000000000001E-3</v>
      </c>
      <c r="R349" s="10">
        <f t="shared" si="67"/>
        <v>25</v>
      </c>
      <c r="S349" s="9">
        <f t="shared" si="68"/>
        <v>2.5120578778135047E-2</v>
      </c>
      <c r="T349" s="10">
        <f t="shared" si="69"/>
        <v>125</v>
      </c>
      <c r="U349" s="10">
        <f t="shared" si="70"/>
        <v>5101</v>
      </c>
      <c r="V349" s="11">
        <v>5100.3999999999996</v>
      </c>
      <c r="W349" s="12">
        <f t="shared" si="71"/>
        <v>124.39999999999964</v>
      </c>
      <c r="X349" s="13">
        <f t="shared" si="72"/>
        <v>2.5000000000000001E-2</v>
      </c>
      <c r="Y349" s="14" t="str">
        <f t="shared" si="73"/>
        <v>0.00%-8.40%</v>
      </c>
      <c r="Z349" s="15"/>
      <c r="AA349" s="15"/>
      <c r="AB349" s="15"/>
      <c r="AC349" s="16"/>
      <c r="AD349" s="8">
        <f t="shared" si="74"/>
        <v>0</v>
      </c>
      <c r="AE349" s="17">
        <f t="shared" si="75"/>
        <v>5100.3999999999996</v>
      </c>
      <c r="AF349" s="18">
        <f t="shared" si="76"/>
        <v>124.39999999999964</v>
      </c>
      <c r="AG349" s="19">
        <f t="shared" si="77"/>
        <v>2.4999999999999911E-2</v>
      </c>
      <c r="AH349" s="20">
        <v>13.6</v>
      </c>
      <c r="AI349" s="20">
        <v>450</v>
      </c>
      <c r="AJ349" s="20"/>
      <c r="AK349" s="20">
        <v>688</v>
      </c>
      <c r="AL349" s="20">
        <f t="shared" si="78"/>
        <v>75453.439999999988</v>
      </c>
      <c r="AM349" s="7" t="s">
        <v>287</v>
      </c>
      <c r="AN349" s="20"/>
      <c r="AO349" s="21" t="s">
        <v>614</v>
      </c>
      <c r="AP349" s="21"/>
      <c r="AQ349" s="5" t="s">
        <v>615</v>
      </c>
      <c r="AR349" s="5" t="s">
        <v>261</v>
      </c>
      <c r="AS349" s="5" t="s">
        <v>62</v>
      </c>
      <c r="AT349" s="20"/>
      <c r="AU349" s="21"/>
      <c r="AV349" s="21"/>
      <c r="AW349" s="21"/>
    </row>
    <row r="350" spans="1:49" s="55" customFormat="1">
      <c r="A350" s="87" t="s">
        <v>562</v>
      </c>
      <c r="B350" s="5">
        <v>15016876</v>
      </c>
      <c r="C350" s="5" t="s">
        <v>565</v>
      </c>
      <c r="D350" s="5" t="s">
        <v>55</v>
      </c>
      <c r="E350" s="5" t="s">
        <v>67</v>
      </c>
      <c r="F350" s="5" t="s">
        <v>346</v>
      </c>
      <c r="G350" s="5" t="s">
        <v>613</v>
      </c>
      <c r="H350" s="6">
        <v>42948</v>
      </c>
      <c r="I350" s="5" t="s">
        <v>575</v>
      </c>
      <c r="J350" s="5" t="s">
        <v>627</v>
      </c>
      <c r="K350" s="5" t="s">
        <v>568</v>
      </c>
      <c r="L350" s="7">
        <v>6</v>
      </c>
      <c r="M350" s="7" t="s">
        <v>287</v>
      </c>
      <c r="N350" s="8">
        <v>4641</v>
      </c>
      <c r="O350" s="9">
        <v>0.02</v>
      </c>
      <c r="P350" s="10">
        <f t="shared" si="66"/>
        <v>93</v>
      </c>
      <c r="Q350" s="9">
        <v>5.0000000000000001E-3</v>
      </c>
      <c r="R350" s="10">
        <f t="shared" si="67"/>
        <v>23</v>
      </c>
      <c r="S350" s="9">
        <f t="shared" si="68"/>
        <v>2.4994613229907349E-2</v>
      </c>
      <c r="T350" s="10">
        <f t="shared" si="69"/>
        <v>116</v>
      </c>
      <c r="U350" s="10">
        <f t="shared" si="70"/>
        <v>4757</v>
      </c>
      <c r="V350" s="11">
        <v>4664.2049999999999</v>
      </c>
      <c r="W350" s="12">
        <f t="shared" si="71"/>
        <v>23.204999999999927</v>
      </c>
      <c r="X350" s="13">
        <f t="shared" si="72"/>
        <v>5.0000000000000001E-3</v>
      </c>
      <c r="Y350" s="14" t="str">
        <f t="shared" si="73"/>
        <v>0.00%-8.40%</v>
      </c>
      <c r="Z350" s="15"/>
      <c r="AA350" s="15"/>
      <c r="AB350" s="15"/>
      <c r="AC350" s="16"/>
      <c r="AD350" s="8">
        <f t="shared" si="74"/>
        <v>0</v>
      </c>
      <c r="AE350" s="17">
        <f t="shared" si="75"/>
        <v>4664.2049999999999</v>
      </c>
      <c r="AF350" s="18">
        <f t="shared" si="76"/>
        <v>23.204999999999927</v>
      </c>
      <c r="AG350" s="19">
        <f t="shared" si="77"/>
        <v>4.9999999999998934E-3</v>
      </c>
      <c r="AH350" s="20">
        <v>13.6</v>
      </c>
      <c r="AI350" s="20">
        <v>450</v>
      </c>
      <c r="AJ350" s="20"/>
      <c r="AK350" s="20">
        <v>688</v>
      </c>
      <c r="AL350" s="20">
        <f t="shared" si="78"/>
        <v>69521.187999999995</v>
      </c>
      <c r="AM350" s="7" t="s">
        <v>287</v>
      </c>
      <c r="AN350" s="20"/>
      <c r="AO350" s="21" t="s">
        <v>628</v>
      </c>
      <c r="AP350" s="21"/>
      <c r="AQ350" s="5" t="s">
        <v>615</v>
      </c>
      <c r="AR350" s="5" t="s">
        <v>261</v>
      </c>
      <c r="AS350" s="5" t="s">
        <v>62</v>
      </c>
      <c r="AT350" s="20"/>
      <c r="AU350" s="21"/>
      <c r="AV350" s="21"/>
      <c r="AW350" s="21"/>
    </row>
    <row r="351" spans="1:49" s="55" customFormat="1">
      <c r="A351" s="87" t="s">
        <v>562</v>
      </c>
      <c r="B351" s="5">
        <v>15004953</v>
      </c>
      <c r="C351" s="5" t="s">
        <v>565</v>
      </c>
      <c r="D351" s="5" t="s">
        <v>55</v>
      </c>
      <c r="E351" s="5" t="s">
        <v>67</v>
      </c>
      <c r="F351" s="5" t="s">
        <v>346</v>
      </c>
      <c r="G351" s="5" t="s">
        <v>613</v>
      </c>
      <c r="H351" s="6">
        <v>40664</v>
      </c>
      <c r="I351" s="5" t="s">
        <v>575</v>
      </c>
      <c r="J351" s="5" t="s">
        <v>627</v>
      </c>
      <c r="K351" s="5" t="s">
        <v>568</v>
      </c>
      <c r="L351" s="7">
        <v>6</v>
      </c>
      <c r="M351" s="7" t="s">
        <v>287</v>
      </c>
      <c r="N351" s="8">
        <v>5275</v>
      </c>
      <c r="O351" s="9">
        <v>0.02</v>
      </c>
      <c r="P351" s="10">
        <f t="shared" si="66"/>
        <v>106</v>
      </c>
      <c r="Q351" s="9">
        <v>5.0000000000000001E-3</v>
      </c>
      <c r="R351" s="10">
        <f t="shared" si="67"/>
        <v>26</v>
      </c>
      <c r="S351" s="9">
        <f t="shared" si="68"/>
        <v>2.5023696682464455E-2</v>
      </c>
      <c r="T351" s="10">
        <f t="shared" si="69"/>
        <v>132</v>
      </c>
      <c r="U351" s="10">
        <f t="shared" si="70"/>
        <v>5407</v>
      </c>
      <c r="V351" s="11">
        <v>5406.875</v>
      </c>
      <c r="W351" s="12">
        <f t="shared" si="71"/>
        <v>131.875</v>
      </c>
      <c r="X351" s="13">
        <f t="shared" si="72"/>
        <v>2.5000000000000001E-2</v>
      </c>
      <c r="Y351" s="14" t="str">
        <f t="shared" si="73"/>
        <v>0.00%-8.40%</v>
      </c>
      <c r="Z351" s="15"/>
      <c r="AA351" s="15"/>
      <c r="AB351" s="15"/>
      <c r="AC351" s="16"/>
      <c r="AD351" s="8">
        <f t="shared" si="74"/>
        <v>0</v>
      </c>
      <c r="AE351" s="17">
        <f t="shared" si="75"/>
        <v>5406.875</v>
      </c>
      <c r="AF351" s="18">
        <f t="shared" si="76"/>
        <v>131.875</v>
      </c>
      <c r="AG351" s="19">
        <f t="shared" si="77"/>
        <v>2.4999999999999911E-2</v>
      </c>
      <c r="AH351" s="20">
        <v>13.6</v>
      </c>
      <c r="AI351" s="20">
        <v>450</v>
      </c>
      <c r="AJ351" s="20"/>
      <c r="AK351" s="20">
        <v>688</v>
      </c>
      <c r="AL351" s="20">
        <f t="shared" si="78"/>
        <v>79621.5</v>
      </c>
      <c r="AM351" s="7" t="s">
        <v>287</v>
      </c>
      <c r="AN351" s="20"/>
      <c r="AO351" s="21" t="s">
        <v>614</v>
      </c>
      <c r="AP351" s="21"/>
      <c r="AQ351" s="5" t="s">
        <v>615</v>
      </c>
      <c r="AR351" s="5" t="s">
        <v>261</v>
      </c>
      <c r="AS351" s="5" t="s">
        <v>62</v>
      </c>
      <c r="AT351" s="20"/>
      <c r="AU351" s="21"/>
      <c r="AV351" s="21"/>
      <c r="AW351" s="21"/>
    </row>
    <row r="352" spans="1:49" s="55" customFormat="1">
      <c r="A352" s="87" t="s">
        <v>562</v>
      </c>
      <c r="B352" s="5">
        <v>15010590</v>
      </c>
      <c r="C352" s="5" t="s">
        <v>565</v>
      </c>
      <c r="D352" s="5" t="s">
        <v>55</v>
      </c>
      <c r="E352" s="5" t="s">
        <v>67</v>
      </c>
      <c r="F352" s="5" t="s">
        <v>346</v>
      </c>
      <c r="G352" s="5" t="s">
        <v>613</v>
      </c>
      <c r="H352" s="6">
        <v>41548</v>
      </c>
      <c r="I352" s="5" t="s">
        <v>575</v>
      </c>
      <c r="J352" s="5" t="s">
        <v>627</v>
      </c>
      <c r="K352" s="5" t="s">
        <v>568</v>
      </c>
      <c r="L352" s="7">
        <v>6</v>
      </c>
      <c r="M352" s="7" t="s">
        <v>287</v>
      </c>
      <c r="N352" s="8">
        <v>4795</v>
      </c>
      <c r="O352" s="9">
        <v>0.02</v>
      </c>
      <c r="P352" s="10">
        <f t="shared" si="66"/>
        <v>96</v>
      </c>
      <c r="Q352" s="9">
        <v>5.0000000000000001E-3</v>
      </c>
      <c r="R352" s="10">
        <f t="shared" si="67"/>
        <v>24</v>
      </c>
      <c r="S352" s="9">
        <f t="shared" si="68"/>
        <v>2.502606882168926E-2</v>
      </c>
      <c r="T352" s="10">
        <f t="shared" si="69"/>
        <v>120</v>
      </c>
      <c r="U352" s="10">
        <f t="shared" si="70"/>
        <v>4915</v>
      </c>
      <c r="V352" s="11">
        <v>4818.9750000000004</v>
      </c>
      <c r="W352" s="12">
        <f t="shared" si="71"/>
        <v>23.975000000000364</v>
      </c>
      <c r="X352" s="13">
        <f t="shared" si="72"/>
        <v>5.0000000000000001E-3</v>
      </c>
      <c r="Y352" s="14" t="str">
        <f t="shared" si="73"/>
        <v>0.00%-8.40%</v>
      </c>
      <c r="Z352" s="15"/>
      <c r="AA352" s="15"/>
      <c r="AB352" s="15"/>
      <c r="AC352" s="16"/>
      <c r="AD352" s="8">
        <f t="shared" si="74"/>
        <v>0</v>
      </c>
      <c r="AE352" s="17">
        <f t="shared" si="75"/>
        <v>4818.9750000000004</v>
      </c>
      <c r="AF352" s="18">
        <f t="shared" si="76"/>
        <v>23.975000000000364</v>
      </c>
      <c r="AG352" s="19">
        <f t="shared" si="77"/>
        <v>5.0000000000001155E-3</v>
      </c>
      <c r="AH352" s="20">
        <v>13.6</v>
      </c>
      <c r="AI352" s="20">
        <v>450</v>
      </c>
      <c r="AJ352" s="20"/>
      <c r="AK352" s="20">
        <v>688</v>
      </c>
      <c r="AL352" s="20">
        <f t="shared" si="78"/>
        <v>71626.06</v>
      </c>
      <c r="AM352" s="7" t="s">
        <v>287</v>
      </c>
      <c r="AN352" s="20"/>
      <c r="AO352" s="21" t="s">
        <v>614</v>
      </c>
      <c r="AP352" s="21"/>
      <c r="AQ352" s="5" t="s">
        <v>615</v>
      </c>
      <c r="AR352" s="5" t="s">
        <v>261</v>
      </c>
      <c r="AS352" s="5" t="s">
        <v>62</v>
      </c>
      <c r="AT352" s="20"/>
      <c r="AU352" s="21"/>
      <c r="AV352" s="21"/>
      <c r="AW352" s="21"/>
    </row>
    <row r="353" spans="1:49" s="55" customFormat="1">
      <c r="A353" s="87" t="s">
        <v>562</v>
      </c>
      <c r="B353" s="5">
        <v>15011540</v>
      </c>
      <c r="C353" s="5" t="s">
        <v>565</v>
      </c>
      <c r="D353" s="5" t="s">
        <v>55</v>
      </c>
      <c r="E353" s="5" t="s">
        <v>67</v>
      </c>
      <c r="F353" s="5" t="s">
        <v>346</v>
      </c>
      <c r="G353" s="5" t="s">
        <v>613</v>
      </c>
      <c r="H353" s="6">
        <v>41609</v>
      </c>
      <c r="I353" s="5" t="s">
        <v>575</v>
      </c>
      <c r="J353" s="5" t="s">
        <v>627</v>
      </c>
      <c r="K353" s="5" t="s">
        <v>568</v>
      </c>
      <c r="L353" s="7">
        <v>6</v>
      </c>
      <c r="M353" s="7" t="s">
        <v>287</v>
      </c>
      <c r="N353" s="8">
        <v>4684</v>
      </c>
      <c r="O353" s="9">
        <v>0.02</v>
      </c>
      <c r="P353" s="10">
        <f t="shared" si="66"/>
        <v>94</v>
      </c>
      <c r="Q353" s="9">
        <v>5.0000000000000001E-3</v>
      </c>
      <c r="R353" s="10">
        <f t="shared" si="67"/>
        <v>23</v>
      </c>
      <c r="S353" s="9">
        <f t="shared" si="68"/>
        <v>2.497865072587532E-2</v>
      </c>
      <c r="T353" s="10">
        <f t="shared" si="69"/>
        <v>117</v>
      </c>
      <c r="U353" s="10">
        <f t="shared" si="70"/>
        <v>4801</v>
      </c>
      <c r="V353" s="11">
        <v>4801.1000000000004</v>
      </c>
      <c r="W353" s="12">
        <f t="shared" si="71"/>
        <v>117.10000000000036</v>
      </c>
      <c r="X353" s="13">
        <f t="shared" si="72"/>
        <v>2.5000000000000001E-2</v>
      </c>
      <c r="Y353" s="14" t="str">
        <f t="shared" si="73"/>
        <v>0.00%-8.40%</v>
      </c>
      <c r="Z353" s="15"/>
      <c r="AA353" s="15"/>
      <c r="AB353" s="15"/>
      <c r="AC353" s="16"/>
      <c r="AD353" s="8">
        <f t="shared" si="74"/>
        <v>0</v>
      </c>
      <c r="AE353" s="17">
        <f t="shared" si="75"/>
        <v>4801.1000000000004</v>
      </c>
      <c r="AF353" s="18">
        <f t="shared" si="76"/>
        <v>117.10000000000036</v>
      </c>
      <c r="AG353" s="19">
        <f t="shared" si="77"/>
        <v>2.5000000000000133E-2</v>
      </c>
      <c r="AH353" s="20">
        <v>13.6</v>
      </c>
      <c r="AI353" s="20">
        <v>450</v>
      </c>
      <c r="AJ353" s="20"/>
      <c r="AK353" s="20">
        <v>688</v>
      </c>
      <c r="AL353" s="20">
        <f t="shared" si="78"/>
        <v>71382.960000000006</v>
      </c>
      <c r="AM353" s="7" t="s">
        <v>287</v>
      </c>
      <c r="AN353" s="20"/>
      <c r="AO353" s="21" t="s">
        <v>614</v>
      </c>
      <c r="AP353" s="21"/>
      <c r="AQ353" s="5" t="s">
        <v>615</v>
      </c>
      <c r="AR353" s="5" t="s">
        <v>261</v>
      </c>
      <c r="AS353" s="5" t="s">
        <v>62</v>
      </c>
      <c r="AT353" s="20"/>
      <c r="AU353" s="21"/>
      <c r="AV353" s="21"/>
      <c r="AW353" s="21"/>
    </row>
    <row r="354" spans="1:49" s="55" customFormat="1">
      <c r="A354" s="87" t="s">
        <v>562</v>
      </c>
      <c r="B354" s="5">
        <v>15014142</v>
      </c>
      <c r="C354" s="5" t="s">
        <v>565</v>
      </c>
      <c r="D354" s="5" t="s">
        <v>55</v>
      </c>
      <c r="E354" s="5" t="s">
        <v>67</v>
      </c>
      <c r="F354" s="5" t="s">
        <v>346</v>
      </c>
      <c r="G354" s="5" t="s">
        <v>613</v>
      </c>
      <c r="H354" s="6">
        <v>42186</v>
      </c>
      <c r="I354" s="5" t="s">
        <v>575</v>
      </c>
      <c r="J354" s="5" t="s">
        <v>627</v>
      </c>
      <c r="K354" s="5" t="s">
        <v>568</v>
      </c>
      <c r="L354" s="7">
        <v>6</v>
      </c>
      <c r="M354" s="7" t="s">
        <v>287</v>
      </c>
      <c r="N354" s="8">
        <v>4784</v>
      </c>
      <c r="O354" s="9">
        <v>0.02</v>
      </c>
      <c r="P354" s="10">
        <f t="shared" si="66"/>
        <v>96</v>
      </c>
      <c r="Q354" s="9">
        <v>5.0000000000000001E-3</v>
      </c>
      <c r="R354" s="10">
        <f t="shared" si="67"/>
        <v>24</v>
      </c>
      <c r="S354" s="9">
        <f t="shared" si="68"/>
        <v>2.508361204013378E-2</v>
      </c>
      <c r="T354" s="10">
        <f t="shared" si="69"/>
        <v>120</v>
      </c>
      <c r="U354" s="10">
        <f t="shared" si="70"/>
        <v>4904</v>
      </c>
      <c r="V354" s="11">
        <v>4903.6000000000004</v>
      </c>
      <c r="W354" s="12">
        <f t="shared" si="71"/>
        <v>119.60000000000036</v>
      </c>
      <c r="X354" s="13">
        <f t="shared" si="72"/>
        <v>2.5000000000000001E-2</v>
      </c>
      <c r="Y354" s="14" t="str">
        <f t="shared" si="73"/>
        <v>0.00%-8.40%</v>
      </c>
      <c r="Z354" s="15"/>
      <c r="AA354" s="15"/>
      <c r="AB354" s="15"/>
      <c r="AC354" s="16"/>
      <c r="AD354" s="8">
        <f t="shared" si="74"/>
        <v>0</v>
      </c>
      <c r="AE354" s="17">
        <f t="shared" si="75"/>
        <v>4903.6000000000004</v>
      </c>
      <c r="AF354" s="18">
        <f t="shared" si="76"/>
        <v>119.60000000000036</v>
      </c>
      <c r="AG354" s="19">
        <f t="shared" si="77"/>
        <v>2.5000000000000133E-2</v>
      </c>
      <c r="AH354" s="20">
        <v>13.6</v>
      </c>
      <c r="AI354" s="20">
        <v>450</v>
      </c>
      <c r="AJ354" s="20"/>
      <c r="AK354" s="20">
        <v>688</v>
      </c>
      <c r="AL354" s="20">
        <f t="shared" si="78"/>
        <v>72776.960000000006</v>
      </c>
      <c r="AM354" s="7" t="s">
        <v>287</v>
      </c>
      <c r="AN354" s="20"/>
      <c r="AO354" s="21" t="s">
        <v>614</v>
      </c>
      <c r="AP354" s="21"/>
      <c r="AQ354" s="5" t="s">
        <v>615</v>
      </c>
      <c r="AR354" s="5" t="s">
        <v>261</v>
      </c>
      <c r="AS354" s="5" t="s">
        <v>62</v>
      </c>
      <c r="AT354" s="20"/>
      <c r="AU354" s="21"/>
      <c r="AV354" s="21"/>
      <c r="AW354" s="21"/>
    </row>
    <row r="355" spans="1:49" s="55" customFormat="1">
      <c r="A355" s="87" t="s">
        <v>562</v>
      </c>
      <c r="B355" s="5">
        <v>15009184</v>
      </c>
      <c r="C355" s="5" t="s">
        <v>565</v>
      </c>
      <c r="D355" s="5" t="s">
        <v>55</v>
      </c>
      <c r="E355" s="5" t="s">
        <v>67</v>
      </c>
      <c r="F355" s="5" t="s">
        <v>346</v>
      </c>
      <c r="G355" s="5" t="s">
        <v>613</v>
      </c>
      <c r="H355" s="6">
        <v>41259</v>
      </c>
      <c r="I355" s="5" t="s">
        <v>575</v>
      </c>
      <c r="J355" s="5" t="s">
        <v>627</v>
      </c>
      <c r="K355" s="5" t="s">
        <v>568</v>
      </c>
      <c r="L355" s="7">
        <v>6</v>
      </c>
      <c r="M355" s="7" t="s">
        <v>287</v>
      </c>
      <c r="N355" s="8">
        <v>5006</v>
      </c>
      <c r="O355" s="9">
        <v>0.02</v>
      </c>
      <c r="P355" s="10">
        <f t="shared" si="66"/>
        <v>100</v>
      </c>
      <c r="Q355" s="9">
        <v>5.0000000000000001E-3</v>
      </c>
      <c r="R355" s="10">
        <f t="shared" si="67"/>
        <v>25</v>
      </c>
      <c r="S355" s="9">
        <f t="shared" si="68"/>
        <v>2.4970035956851776E-2</v>
      </c>
      <c r="T355" s="10">
        <f t="shared" si="69"/>
        <v>125</v>
      </c>
      <c r="U355" s="10">
        <f t="shared" si="70"/>
        <v>5131</v>
      </c>
      <c r="V355" s="11">
        <v>5131.1499999999996</v>
      </c>
      <c r="W355" s="12">
        <f t="shared" si="71"/>
        <v>125.14999999999964</v>
      </c>
      <c r="X355" s="13">
        <f t="shared" si="72"/>
        <v>2.5000000000000001E-2</v>
      </c>
      <c r="Y355" s="14" t="str">
        <f t="shared" si="73"/>
        <v>0.00%-8.40%</v>
      </c>
      <c r="Z355" s="15"/>
      <c r="AA355" s="15"/>
      <c r="AB355" s="15"/>
      <c r="AC355" s="16"/>
      <c r="AD355" s="8">
        <f t="shared" si="74"/>
        <v>0</v>
      </c>
      <c r="AE355" s="17">
        <f t="shared" si="75"/>
        <v>5131.1499999999996</v>
      </c>
      <c r="AF355" s="18">
        <f t="shared" si="76"/>
        <v>125.14999999999964</v>
      </c>
      <c r="AG355" s="19">
        <f t="shared" si="77"/>
        <v>2.4999999999999911E-2</v>
      </c>
      <c r="AH355" s="20">
        <v>13.6</v>
      </c>
      <c r="AI355" s="20">
        <v>450</v>
      </c>
      <c r="AJ355" s="20"/>
      <c r="AK355" s="20">
        <v>688</v>
      </c>
      <c r="AL355" s="20">
        <f t="shared" si="78"/>
        <v>75871.64</v>
      </c>
      <c r="AM355" s="7" t="s">
        <v>287</v>
      </c>
      <c r="AN355" s="20"/>
      <c r="AO355" s="21" t="s">
        <v>614</v>
      </c>
      <c r="AP355" s="21"/>
      <c r="AQ355" s="5" t="s">
        <v>615</v>
      </c>
      <c r="AR355" s="5" t="s">
        <v>261</v>
      </c>
      <c r="AS355" s="5" t="s">
        <v>62</v>
      </c>
      <c r="AT355" s="20"/>
      <c r="AU355" s="21"/>
      <c r="AV355" s="21"/>
      <c r="AW355" s="21"/>
    </row>
    <row r="356" spans="1:49" s="55" customFormat="1">
      <c r="A356" s="87" t="s">
        <v>562</v>
      </c>
      <c r="B356" s="5">
        <v>15018231</v>
      </c>
      <c r="C356" s="5" t="s">
        <v>565</v>
      </c>
      <c r="D356" s="5" t="s">
        <v>55</v>
      </c>
      <c r="E356" s="5" t="s">
        <v>67</v>
      </c>
      <c r="F356" s="5" t="s">
        <v>346</v>
      </c>
      <c r="G356" s="5" t="s">
        <v>613</v>
      </c>
      <c r="H356" s="6">
        <v>43160</v>
      </c>
      <c r="I356" s="5" t="s">
        <v>575</v>
      </c>
      <c r="J356" s="5" t="s">
        <v>627</v>
      </c>
      <c r="K356" s="5" t="s">
        <v>568</v>
      </c>
      <c r="L356" s="7">
        <v>6</v>
      </c>
      <c r="M356" s="7" t="s">
        <v>287</v>
      </c>
      <c r="N356" s="8">
        <v>4711</v>
      </c>
      <c r="O356" s="9">
        <v>0.02</v>
      </c>
      <c r="P356" s="10">
        <f t="shared" si="66"/>
        <v>94</v>
      </c>
      <c r="Q356" s="9">
        <v>5.0000000000000001E-3</v>
      </c>
      <c r="R356" s="10">
        <f t="shared" si="67"/>
        <v>24</v>
      </c>
      <c r="S356" s="9">
        <f t="shared" si="68"/>
        <v>2.5047760560390576E-2</v>
      </c>
      <c r="T356" s="10">
        <f t="shared" si="69"/>
        <v>118</v>
      </c>
      <c r="U356" s="10">
        <f t="shared" si="70"/>
        <v>4829</v>
      </c>
      <c r="V356" s="11">
        <v>4758.1099999999997</v>
      </c>
      <c r="W356" s="12">
        <f t="shared" si="71"/>
        <v>47.109999999999673</v>
      </c>
      <c r="X356" s="13">
        <f t="shared" si="72"/>
        <v>0.01</v>
      </c>
      <c r="Y356" s="14" t="str">
        <f t="shared" si="73"/>
        <v>0.00%-8.40%</v>
      </c>
      <c r="Z356" s="15"/>
      <c r="AA356" s="15"/>
      <c r="AB356" s="15"/>
      <c r="AC356" s="16"/>
      <c r="AD356" s="8">
        <f t="shared" si="74"/>
        <v>0</v>
      </c>
      <c r="AE356" s="17">
        <f t="shared" si="75"/>
        <v>4758.1099999999997</v>
      </c>
      <c r="AF356" s="18">
        <f t="shared" si="76"/>
        <v>47.109999999999673</v>
      </c>
      <c r="AG356" s="19">
        <f t="shared" si="77"/>
        <v>1.0000000000000009E-2</v>
      </c>
      <c r="AH356" s="20">
        <v>13.6</v>
      </c>
      <c r="AI356" s="20">
        <v>450</v>
      </c>
      <c r="AJ356" s="20"/>
      <c r="AK356" s="20">
        <v>688</v>
      </c>
      <c r="AL356" s="20">
        <f t="shared" si="78"/>
        <v>70798.296000000002</v>
      </c>
      <c r="AM356" s="7" t="s">
        <v>287</v>
      </c>
      <c r="AN356" s="20"/>
      <c r="AO356" s="21" t="s">
        <v>614</v>
      </c>
      <c r="AP356" s="21"/>
      <c r="AQ356" s="5" t="s">
        <v>615</v>
      </c>
      <c r="AR356" s="5" t="s">
        <v>261</v>
      </c>
      <c r="AS356" s="5" t="s">
        <v>62</v>
      </c>
      <c r="AT356" s="20"/>
      <c r="AU356" s="21"/>
      <c r="AV356" s="21"/>
      <c r="AW356" s="21"/>
    </row>
    <row r="357" spans="1:49" s="55" customFormat="1">
      <c r="A357" s="87" t="s">
        <v>562</v>
      </c>
      <c r="B357" s="5">
        <v>15015150</v>
      </c>
      <c r="C357" s="5" t="s">
        <v>565</v>
      </c>
      <c r="D357" s="5" t="s">
        <v>55</v>
      </c>
      <c r="E357" s="5" t="s">
        <v>67</v>
      </c>
      <c r="F357" s="5" t="s">
        <v>346</v>
      </c>
      <c r="G357" s="5" t="s">
        <v>613</v>
      </c>
      <c r="H357" s="6">
        <v>42552</v>
      </c>
      <c r="I357" s="5" t="s">
        <v>575</v>
      </c>
      <c r="J357" s="5" t="s">
        <v>627</v>
      </c>
      <c r="K357" s="5" t="s">
        <v>568</v>
      </c>
      <c r="L357" s="7">
        <v>6</v>
      </c>
      <c r="M357" s="7" t="s">
        <v>287</v>
      </c>
      <c r="N357" s="8">
        <v>5256</v>
      </c>
      <c r="O357" s="9">
        <v>0.02</v>
      </c>
      <c r="P357" s="10">
        <f t="shared" si="66"/>
        <v>105</v>
      </c>
      <c r="Q357" s="9">
        <v>5.0000000000000001E-3</v>
      </c>
      <c r="R357" s="10">
        <f t="shared" si="67"/>
        <v>26</v>
      </c>
      <c r="S357" s="9">
        <f t="shared" si="68"/>
        <v>2.4923896499238964E-2</v>
      </c>
      <c r="T357" s="10">
        <f t="shared" si="69"/>
        <v>131</v>
      </c>
      <c r="U357" s="10">
        <f t="shared" si="70"/>
        <v>5387</v>
      </c>
      <c r="V357" s="11">
        <v>5518.8</v>
      </c>
      <c r="W357" s="12">
        <f t="shared" si="71"/>
        <v>262.80000000000018</v>
      </c>
      <c r="X357" s="13">
        <f t="shared" si="72"/>
        <v>0.05</v>
      </c>
      <c r="Y357" s="14" t="str">
        <f t="shared" si="73"/>
        <v>0.00%-8.40%</v>
      </c>
      <c r="Z357" s="15"/>
      <c r="AA357" s="15"/>
      <c r="AB357" s="15"/>
      <c r="AC357" s="16"/>
      <c r="AD357" s="8">
        <f t="shared" si="74"/>
        <v>0</v>
      </c>
      <c r="AE357" s="17">
        <f t="shared" si="75"/>
        <v>5518.8</v>
      </c>
      <c r="AF357" s="18">
        <f t="shared" si="76"/>
        <v>262.80000000000018</v>
      </c>
      <c r="AG357" s="19">
        <f t="shared" si="77"/>
        <v>5.0000000000000044E-2</v>
      </c>
      <c r="AH357" s="20">
        <v>13.6</v>
      </c>
      <c r="AI357" s="20">
        <v>450</v>
      </c>
      <c r="AJ357" s="20"/>
      <c r="AK357" s="20">
        <v>688</v>
      </c>
      <c r="AL357" s="20">
        <f t="shared" si="78"/>
        <v>81143.680000000008</v>
      </c>
      <c r="AM357" s="7" t="s">
        <v>287</v>
      </c>
      <c r="AN357" s="20"/>
      <c r="AO357" s="21" t="s">
        <v>630</v>
      </c>
      <c r="AP357" s="21"/>
      <c r="AQ357" s="5" t="s">
        <v>615</v>
      </c>
      <c r="AR357" s="5" t="s">
        <v>261</v>
      </c>
      <c r="AS357" s="5" t="s">
        <v>62</v>
      </c>
      <c r="AT357" s="20"/>
      <c r="AU357" s="21"/>
      <c r="AV357" s="21"/>
      <c r="AW357" s="21"/>
    </row>
    <row r="358" spans="1:49" s="55" customFormat="1">
      <c r="A358" s="87" t="s">
        <v>562</v>
      </c>
      <c r="B358" s="5">
        <v>15018662</v>
      </c>
      <c r="C358" s="5" t="s">
        <v>565</v>
      </c>
      <c r="D358" s="5" t="s">
        <v>55</v>
      </c>
      <c r="E358" s="5" t="s">
        <v>67</v>
      </c>
      <c r="F358" s="5" t="s">
        <v>346</v>
      </c>
      <c r="G358" s="5" t="s">
        <v>613</v>
      </c>
      <c r="H358" s="6">
        <v>43282</v>
      </c>
      <c r="I358" s="5" t="s">
        <v>575</v>
      </c>
      <c r="J358" s="5" t="s">
        <v>627</v>
      </c>
      <c r="K358" s="5" t="s">
        <v>568</v>
      </c>
      <c r="L358" s="7">
        <v>6</v>
      </c>
      <c r="M358" s="7" t="s">
        <v>287</v>
      </c>
      <c r="N358" s="8">
        <v>4991</v>
      </c>
      <c r="O358" s="9">
        <v>0.02</v>
      </c>
      <c r="P358" s="10">
        <f t="shared" si="66"/>
        <v>100</v>
      </c>
      <c r="Q358" s="9">
        <v>5.0000000000000001E-3</v>
      </c>
      <c r="R358" s="10">
        <f t="shared" si="67"/>
        <v>25</v>
      </c>
      <c r="S358" s="9">
        <f t="shared" si="68"/>
        <v>2.5045081146062912E-2</v>
      </c>
      <c r="T358" s="10">
        <f t="shared" si="69"/>
        <v>125</v>
      </c>
      <c r="U358" s="10">
        <f t="shared" si="70"/>
        <v>5116</v>
      </c>
      <c r="V358" s="11">
        <v>5115.7749999999996</v>
      </c>
      <c r="W358" s="12">
        <f t="shared" si="71"/>
        <v>124.77499999999964</v>
      </c>
      <c r="X358" s="13">
        <f t="shared" si="72"/>
        <v>2.5000000000000001E-2</v>
      </c>
      <c r="Y358" s="14" t="str">
        <f t="shared" si="73"/>
        <v>0.00%-8.40%</v>
      </c>
      <c r="Z358" s="15"/>
      <c r="AA358" s="15"/>
      <c r="AB358" s="15"/>
      <c r="AC358" s="16"/>
      <c r="AD358" s="8">
        <f t="shared" si="74"/>
        <v>0</v>
      </c>
      <c r="AE358" s="17">
        <f t="shared" si="75"/>
        <v>5115.7749999999996</v>
      </c>
      <c r="AF358" s="18">
        <f t="shared" si="76"/>
        <v>124.77499999999964</v>
      </c>
      <c r="AG358" s="19">
        <f t="shared" si="77"/>
        <v>2.4999999999999911E-2</v>
      </c>
      <c r="AH358" s="20">
        <v>13.6</v>
      </c>
      <c r="AI358" s="20">
        <v>450</v>
      </c>
      <c r="AJ358" s="20"/>
      <c r="AK358" s="20">
        <v>688</v>
      </c>
      <c r="AL358" s="20">
        <f t="shared" si="78"/>
        <v>75662.539999999994</v>
      </c>
      <c r="AM358" s="7" t="s">
        <v>287</v>
      </c>
      <c r="AN358" s="20"/>
      <c r="AO358" s="21" t="s">
        <v>614</v>
      </c>
      <c r="AP358" s="21"/>
      <c r="AQ358" s="5" t="s">
        <v>615</v>
      </c>
      <c r="AR358" s="5" t="s">
        <v>261</v>
      </c>
      <c r="AS358" s="5" t="s">
        <v>62</v>
      </c>
      <c r="AT358" s="20"/>
      <c r="AU358" s="21"/>
      <c r="AV358" s="21"/>
      <c r="AW358" s="21"/>
    </row>
    <row r="359" spans="1:49" s="55" customFormat="1">
      <c r="A359" s="87" t="s">
        <v>562</v>
      </c>
      <c r="B359" s="5">
        <v>15011122</v>
      </c>
      <c r="C359" s="5" t="s">
        <v>565</v>
      </c>
      <c r="D359" s="5" t="s">
        <v>55</v>
      </c>
      <c r="E359" s="5" t="s">
        <v>67</v>
      </c>
      <c r="F359" s="5" t="s">
        <v>346</v>
      </c>
      <c r="G359" s="5" t="s">
        <v>613</v>
      </c>
      <c r="H359" s="6">
        <v>41640</v>
      </c>
      <c r="I359" s="5" t="s">
        <v>575</v>
      </c>
      <c r="J359" s="5" t="s">
        <v>627</v>
      </c>
      <c r="K359" s="5" t="s">
        <v>568</v>
      </c>
      <c r="L359" s="7">
        <v>6</v>
      </c>
      <c r="M359" s="7" t="s">
        <v>287</v>
      </c>
      <c r="N359" s="8">
        <v>5164</v>
      </c>
      <c r="O359" s="9">
        <v>0.02</v>
      </c>
      <c r="P359" s="10">
        <f t="shared" si="66"/>
        <v>103</v>
      </c>
      <c r="Q359" s="9">
        <v>5.0000000000000001E-3</v>
      </c>
      <c r="R359" s="10">
        <f t="shared" si="67"/>
        <v>26</v>
      </c>
      <c r="S359" s="9">
        <f t="shared" si="68"/>
        <v>2.4980635166537569E-2</v>
      </c>
      <c r="T359" s="10">
        <f t="shared" si="69"/>
        <v>129</v>
      </c>
      <c r="U359" s="10">
        <f t="shared" si="70"/>
        <v>5293</v>
      </c>
      <c r="V359" s="11">
        <v>5293.1</v>
      </c>
      <c r="W359" s="12">
        <f t="shared" si="71"/>
        <v>129.10000000000036</v>
      </c>
      <c r="X359" s="13">
        <f t="shared" si="72"/>
        <v>2.5000000000000001E-2</v>
      </c>
      <c r="Y359" s="14" t="str">
        <f t="shared" si="73"/>
        <v>0.00%-8.40%</v>
      </c>
      <c r="Z359" s="15"/>
      <c r="AA359" s="15"/>
      <c r="AB359" s="15"/>
      <c r="AC359" s="16"/>
      <c r="AD359" s="8">
        <f t="shared" si="74"/>
        <v>0</v>
      </c>
      <c r="AE359" s="17">
        <f t="shared" si="75"/>
        <v>5293.1</v>
      </c>
      <c r="AF359" s="18">
        <f t="shared" si="76"/>
        <v>129.10000000000036</v>
      </c>
      <c r="AG359" s="19">
        <f t="shared" si="77"/>
        <v>2.5000000000000133E-2</v>
      </c>
      <c r="AH359" s="20">
        <v>13.6</v>
      </c>
      <c r="AI359" s="20">
        <v>450</v>
      </c>
      <c r="AJ359" s="20"/>
      <c r="AK359" s="20">
        <v>688</v>
      </c>
      <c r="AL359" s="20">
        <f t="shared" si="78"/>
        <v>78074.16</v>
      </c>
      <c r="AM359" s="7" t="s">
        <v>287</v>
      </c>
      <c r="AN359" s="20"/>
      <c r="AO359" s="21" t="s">
        <v>614</v>
      </c>
      <c r="AP359" s="21"/>
      <c r="AQ359" s="5" t="s">
        <v>615</v>
      </c>
      <c r="AR359" s="5" t="s">
        <v>261</v>
      </c>
      <c r="AS359" s="5" t="s">
        <v>62</v>
      </c>
      <c r="AT359" s="20"/>
      <c r="AU359" s="21"/>
      <c r="AV359" s="21"/>
      <c r="AW359" s="21"/>
    </row>
    <row r="360" spans="1:49" s="55" customFormat="1">
      <c r="A360" s="87" t="s">
        <v>562</v>
      </c>
      <c r="B360" s="5">
        <v>15017179</v>
      </c>
      <c r="C360" s="5" t="s">
        <v>565</v>
      </c>
      <c r="D360" s="5" t="s">
        <v>55</v>
      </c>
      <c r="E360" s="5" t="s">
        <v>67</v>
      </c>
      <c r="F360" s="5" t="s">
        <v>346</v>
      </c>
      <c r="G360" s="5" t="s">
        <v>613</v>
      </c>
      <c r="H360" s="6">
        <v>42979</v>
      </c>
      <c r="I360" s="5" t="s">
        <v>575</v>
      </c>
      <c r="J360" s="5" t="s">
        <v>631</v>
      </c>
      <c r="K360" s="5" t="s">
        <v>568</v>
      </c>
      <c r="L360" s="7">
        <v>6</v>
      </c>
      <c r="M360" s="7" t="s">
        <v>287</v>
      </c>
      <c r="N360" s="8">
        <v>4970</v>
      </c>
      <c r="O360" s="9">
        <v>0.02</v>
      </c>
      <c r="P360" s="10">
        <f t="shared" si="66"/>
        <v>99</v>
      </c>
      <c r="Q360" s="9">
        <v>5.0000000000000001E-3</v>
      </c>
      <c r="R360" s="10">
        <f t="shared" si="67"/>
        <v>25</v>
      </c>
      <c r="S360" s="9">
        <f t="shared" si="68"/>
        <v>2.4949698189134808E-2</v>
      </c>
      <c r="T360" s="10">
        <f t="shared" si="69"/>
        <v>124</v>
      </c>
      <c r="U360" s="10">
        <f t="shared" si="70"/>
        <v>5094</v>
      </c>
      <c r="V360" s="11">
        <v>5094.25</v>
      </c>
      <c r="W360" s="12">
        <f t="shared" si="71"/>
        <v>124.25</v>
      </c>
      <c r="X360" s="13">
        <f t="shared" si="72"/>
        <v>2.5000000000000001E-2</v>
      </c>
      <c r="Y360" s="14" t="str">
        <f t="shared" si="73"/>
        <v>0.00%-8.40%</v>
      </c>
      <c r="Z360" s="15"/>
      <c r="AA360" s="15"/>
      <c r="AB360" s="15"/>
      <c r="AC360" s="16"/>
      <c r="AD360" s="8">
        <f t="shared" si="74"/>
        <v>0</v>
      </c>
      <c r="AE360" s="17">
        <f t="shared" si="75"/>
        <v>5094.25</v>
      </c>
      <c r="AF360" s="18">
        <f t="shared" si="76"/>
        <v>124.25</v>
      </c>
      <c r="AG360" s="19">
        <f t="shared" si="77"/>
        <v>2.4999999999999911E-2</v>
      </c>
      <c r="AH360" s="20">
        <v>13.6</v>
      </c>
      <c r="AI360" s="20">
        <v>450</v>
      </c>
      <c r="AJ360" s="20"/>
      <c r="AK360" s="20">
        <v>688</v>
      </c>
      <c r="AL360" s="20">
        <f t="shared" si="78"/>
        <v>75369.8</v>
      </c>
      <c r="AM360" s="7" t="s">
        <v>287</v>
      </c>
      <c r="AN360" s="20"/>
      <c r="AO360" s="21" t="s">
        <v>614</v>
      </c>
      <c r="AP360" s="21"/>
      <c r="AQ360" s="5" t="s">
        <v>615</v>
      </c>
      <c r="AR360" s="5" t="s">
        <v>261</v>
      </c>
      <c r="AS360" s="5" t="s">
        <v>62</v>
      </c>
      <c r="AT360" s="20"/>
      <c r="AU360" s="21"/>
      <c r="AV360" s="21"/>
      <c r="AW360" s="21"/>
    </row>
    <row r="361" spans="1:49" s="55" customFormat="1">
      <c r="A361" s="87" t="s">
        <v>562</v>
      </c>
      <c r="B361" s="5">
        <v>15014888</v>
      </c>
      <c r="C361" s="5" t="s">
        <v>565</v>
      </c>
      <c r="D361" s="5" t="s">
        <v>55</v>
      </c>
      <c r="E361" s="5" t="s">
        <v>67</v>
      </c>
      <c r="F361" s="5" t="s">
        <v>346</v>
      </c>
      <c r="G361" s="5" t="s">
        <v>613</v>
      </c>
      <c r="H361" s="6">
        <v>42370</v>
      </c>
      <c r="I361" s="5" t="s">
        <v>575</v>
      </c>
      <c r="J361" s="5" t="s">
        <v>627</v>
      </c>
      <c r="K361" s="5" t="s">
        <v>568</v>
      </c>
      <c r="L361" s="7">
        <v>6</v>
      </c>
      <c r="M361" s="7" t="s">
        <v>287</v>
      </c>
      <c r="N361" s="8">
        <v>5174</v>
      </c>
      <c r="O361" s="9">
        <v>0.02</v>
      </c>
      <c r="P361" s="10">
        <f t="shared" si="66"/>
        <v>103</v>
      </c>
      <c r="Q361" s="9">
        <v>5.0000000000000001E-3</v>
      </c>
      <c r="R361" s="10">
        <f t="shared" si="67"/>
        <v>26</v>
      </c>
      <c r="S361" s="9">
        <f t="shared" si="68"/>
        <v>2.4932354078082721E-2</v>
      </c>
      <c r="T361" s="10">
        <f t="shared" si="69"/>
        <v>129</v>
      </c>
      <c r="U361" s="10">
        <f t="shared" si="70"/>
        <v>5303</v>
      </c>
      <c r="V361" s="11">
        <v>5303.35</v>
      </c>
      <c r="W361" s="12">
        <f t="shared" si="71"/>
        <v>129.35000000000036</v>
      </c>
      <c r="X361" s="13">
        <f t="shared" si="72"/>
        <v>2.5000000000000001E-2</v>
      </c>
      <c r="Y361" s="14" t="str">
        <f t="shared" si="73"/>
        <v>0.00%-8.40%</v>
      </c>
      <c r="Z361" s="15"/>
      <c r="AA361" s="15"/>
      <c r="AB361" s="15"/>
      <c r="AC361" s="16"/>
      <c r="AD361" s="8">
        <f t="shared" si="74"/>
        <v>0</v>
      </c>
      <c r="AE361" s="17">
        <f t="shared" si="75"/>
        <v>5303.35</v>
      </c>
      <c r="AF361" s="18">
        <f t="shared" si="76"/>
        <v>129.35000000000036</v>
      </c>
      <c r="AG361" s="19">
        <f t="shared" si="77"/>
        <v>2.5000000000000133E-2</v>
      </c>
      <c r="AH361" s="20">
        <v>13.6</v>
      </c>
      <c r="AI361" s="20">
        <v>450</v>
      </c>
      <c r="AJ361" s="20"/>
      <c r="AK361" s="20">
        <v>688</v>
      </c>
      <c r="AL361" s="20">
        <f t="shared" si="78"/>
        <v>78213.56</v>
      </c>
      <c r="AM361" s="7" t="s">
        <v>287</v>
      </c>
      <c r="AN361" s="20"/>
      <c r="AO361" s="21" t="s">
        <v>614</v>
      </c>
      <c r="AP361" s="21"/>
      <c r="AQ361" s="5" t="s">
        <v>615</v>
      </c>
      <c r="AR361" s="5" t="s">
        <v>261</v>
      </c>
      <c r="AS361" s="5" t="s">
        <v>62</v>
      </c>
      <c r="AT361" s="20"/>
      <c r="AU361" s="21"/>
      <c r="AV361" s="21"/>
      <c r="AW361" s="21"/>
    </row>
    <row r="362" spans="1:49" s="55" customFormat="1">
      <c r="A362" s="87" t="s">
        <v>562</v>
      </c>
      <c r="B362" s="5">
        <v>15009663</v>
      </c>
      <c r="C362" s="5" t="s">
        <v>565</v>
      </c>
      <c r="D362" s="5" t="s">
        <v>55</v>
      </c>
      <c r="E362" s="5" t="s">
        <v>67</v>
      </c>
      <c r="F362" s="5" t="s">
        <v>346</v>
      </c>
      <c r="G362" s="5" t="s">
        <v>613</v>
      </c>
      <c r="H362" s="6">
        <v>41487</v>
      </c>
      <c r="I362" s="5" t="s">
        <v>575</v>
      </c>
      <c r="J362" s="5" t="s">
        <v>627</v>
      </c>
      <c r="K362" s="5" t="s">
        <v>568</v>
      </c>
      <c r="L362" s="7">
        <v>6</v>
      </c>
      <c r="M362" s="7" t="s">
        <v>287</v>
      </c>
      <c r="N362" s="8">
        <v>4737</v>
      </c>
      <c r="O362" s="9">
        <v>0.02</v>
      </c>
      <c r="P362" s="10">
        <f t="shared" si="66"/>
        <v>95</v>
      </c>
      <c r="Q362" s="9">
        <v>5.0000000000000001E-3</v>
      </c>
      <c r="R362" s="10">
        <f t="shared" si="67"/>
        <v>24</v>
      </c>
      <c r="S362" s="9">
        <f t="shared" si="68"/>
        <v>2.5121384842727464E-2</v>
      </c>
      <c r="T362" s="10">
        <f t="shared" si="69"/>
        <v>119</v>
      </c>
      <c r="U362" s="10">
        <f t="shared" si="70"/>
        <v>4856</v>
      </c>
      <c r="V362" s="11">
        <v>4855.4250000000002</v>
      </c>
      <c r="W362" s="12">
        <f t="shared" si="71"/>
        <v>118.42500000000018</v>
      </c>
      <c r="X362" s="13">
        <f t="shared" si="72"/>
        <v>2.5000000000000001E-2</v>
      </c>
      <c r="Y362" s="14" t="str">
        <f t="shared" si="73"/>
        <v>0.00%-8.40%</v>
      </c>
      <c r="Z362" s="15"/>
      <c r="AA362" s="15"/>
      <c r="AB362" s="15"/>
      <c r="AC362" s="16"/>
      <c r="AD362" s="8">
        <f t="shared" si="74"/>
        <v>0</v>
      </c>
      <c r="AE362" s="17">
        <f t="shared" si="75"/>
        <v>4855.4250000000002</v>
      </c>
      <c r="AF362" s="18">
        <f t="shared" si="76"/>
        <v>118.42500000000018</v>
      </c>
      <c r="AG362" s="19">
        <f t="shared" si="77"/>
        <v>2.5000000000000133E-2</v>
      </c>
      <c r="AH362" s="20">
        <v>13.6</v>
      </c>
      <c r="AI362" s="20">
        <v>450</v>
      </c>
      <c r="AJ362" s="20"/>
      <c r="AK362" s="20">
        <v>688</v>
      </c>
      <c r="AL362" s="20">
        <f t="shared" si="78"/>
        <v>72121.78</v>
      </c>
      <c r="AM362" s="7" t="s">
        <v>287</v>
      </c>
      <c r="AN362" s="20"/>
      <c r="AO362" s="21" t="s">
        <v>614</v>
      </c>
      <c r="AP362" s="21"/>
      <c r="AQ362" s="5" t="s">
        <v>615</v>
      </c>
      <c r="AR362" s="5" t="s">
        <v>261</v>
      </c>
      <c r="AS362" s="5" t="s">
        <v>62</v>
      </c>
      <c r="AT362" s="20"/>
      <c r="AU362" s="21"/>
      <c r="AV362" s="21"/>
      <c r="AW362" s="21"/>
    </row>
    <row r="363" spans="1:49" s="55" customFormat="1">
      <c r="A363" s="87" t="s">
        <v>562</v>
      </c>
      <c r="B363" s="5">
        <v>15010007</v>
      </c>
      <c r="C363" s="5" t="s">
        <v>565</v>
      </c>
      <c r="D363" s="5" t="s">
        <v>55</v>
      </c>
      <c r="E363" s="5" t="s">
        <v>67</v>
      </c>
      <c r="F363" s="5" t="s">
        <v>346</v>
      </c>
      <c r="G363" s="5" t="s">
        <v>613</v>
      </c>
      <c r="H363" s="6">
        <v>41487</v>
      </c>
      <c r="I363" s="5" t="s">
        <v>575</v>
      </c>
      <c r="J363" s="5" t="s">
        <v>631</v>
      </c>
      <c r="K363" s="5" t="s">
        <v>568</v>
      </c>
      <c r="L363" s="7">
        <v>6</v>
      </c>
      <c r="M363" s="7" t="s">
        <v>287</v>
      </c>
      <c r="N363" s="8">
        <v>4643</v>
      </c>
      <c r="O363" s="9">
        <v>0.02</v>
      </c>
      <c r="P363" s="10">
        <f t="shared" si="66"/>
        <v>93</v>
      </c>
      <c r="Q363" s="9">
        <v>5.0000000000000001E-3</v>
      </c>
      <c r="R363" s="10">
        <f t="shared" si="67"/>
        <v>23</v>
      </c>
      <c r="S363" s="9">
        <f t="shared" si="68"/>
        <v>2.498384665087228E-2</v>
      </c>
      <c r="T363" s="10">
        <f t="shared" si="69"/>
        <v>116</v>
      </c>
      <c r="U363" s="10">
        <f t="shared" si="70"/>
        <v>4759</v>
      </c>
      <c r="V363" s="11">
        <v>4666.2150000000001</v>
      </c>
      <c r="W363" s="12">
        <f t="shared" si="71"/>
        <v>23.215000000000146</v>
      </c>
      <c r="X363" s="13">
        <f t="shared" si="72"/>
        <v>5.0000000000000001E-3</v>
      </c>
      <c r="Y363" s="14" t="str">
        <f t="shared" si="73"/>
        <v>0.00%-8.40%</v>
      </c>
      <c r="Z363" s="15"/>
      <c r="AA363" s="15"/>
      <c r="AB363" s="15"/>
      <c r="AC363" s="16"/>
      <c r="AD363" s="8">
        <f t="shared" si="74"/>
        <v>0</v>
      </c>
      <c r="AE363" s="17">
        <f t="shared" si="75"/>
        <v>4666.2150000000001</v>
      </c>
      <c r="AF363" s="18">
        <f t="shared" si="76"/>
        <v>23.215000000000146</v>
      </c>
      <c r="AG363" s="19">
        <f t="shared" si="77"/>
        <v>5.0000000000001155E-3</v>
      </c>
      <c r="AH363" s="20">
        <v>13.6</v>
      </c>
      <c r="AI363" s="20">
        <v>450</v>
      </c>
      <c r="AJ363" s="20"/>
      <c r="AK363" s="20">
        <v>688</v>
      </c>
      <c r="AL363" s="20">
        <f t="shared" si="78"/>
        <v>69548.524000000005</v>
      </c>
      <c r="AM363" s="7" t="s">
        <v>287</v>
      </c>
      <c r="AN363" s="20"/>
      <c r="AO363" s="21" t="s">
        <v>628</v>
      </c>
      <c r="AP363" s="21"/>
      <c r="AQ363" s="5" t="s">
        <v>615</v>
      </c>
      <c r="AR363" s="5" t="s">
        <v>261</v>
      </c>
      <c r="AS363" s="5" t="s">
        <v>62</v>
      </c>
      <c r="AT363" s="20"/>
      <c r="AU363" s="21"/>
      <c r="AV363" s="21"/>
      <c r="AW363" s="21"/>
    </row>
    <row r="364" spans="1:49" s="55" customFormat="1">
      <c r="A364" s="87" t="s">
        <v>562</v>
      </c>
      <c r="B364" s="5">
        <v>15011326</v>
      </c>
      <c r="C364" s="5" t="s">
        <v>565</v>
      </c>
      <c r="D364" s="5" t="s">
        <v>55</v>
      </c>
      <c r="E364" s="5" t="s">
        <v>67</v>
      </c>
      <c r="F364" s="5" t="s">
        <v>346</v>
      </c>
      <c r="G364" s="5" t="s">
        <v>613</v>
      </c>
      <c r="H364" s="6">
        <v>41579</v>
      </c>
      <c r="I364" s="5" t="s">
        <v>575</v>
      </c>
      <c r="J364" s="5" t="s">
        <v>631</v>
      </c>
      <c r="K364" s="5" t="s">
        <v>568</v>
      </c>
      <c r="L364" s="7">
        <v>6</v>
      </c>
      <c r="M364" s="7" t="s">
        <v>287</v>
      </c>
      <c r="N364" s="8">
        <v>4807</v>
      </c>
      <c r="O364" s="9">
        <v>0.02</v>
      </c>
      <c r="P364" s="10">
        <f t="shared" si="66"/>
        <v>96</v>
      </c>
      <c r="Q364" s="9">
        <v>5.0000000000000001E-3</v>
      </c>
      <c r="R364" s="10">
        <f t="shared" si="67"/>
        <v>24</v>
      </c>
      <c r="S364" s="9">
        <f t="shared" si="68"/>
        <v>2.4963594757645102E-2</v>
      </c>
      <c r="T364" s="10">
        <f t="shared" si="69"/>
        <v>120</v>
      </c>
      <c r="U364" s="10">
        <f t="shared" si="70"/>
        <v>4927</v>
      </c>
      <c r="V364" s="11">
        <v>4927.1750000000002</v>
      </c>
      <c r="W364" s="12">
        <f t="shared" si="71"/>
        <v>120.17500000000018</v>
      </c>
      <c r="X364" s="13">
        <f t="shared" si="72"/>
        <v>2.5000000000000001E-2</v>
      </c>
      <c r="Y364" s="14" t="str">
        <f t="shared" si="73"/>
        <v>0.00%-8.40%</v>
      </c>
      <c r="Z364" s="15"/>
      <c r="AA364" s="15"/>
      <c r="AB364" s="15"/>
      <c r="AC364" s="16"/>
      <c r="AD364" s="8">
        <f t="shared" si="74"/>
        <v>0</v>
      </c>
      <c r="AE364" s="17">
        <f t="shared" si="75"/>
        <v>4927.1750000000002</v>
      </c>
      <c r="AF364" s="18">
        <f t="shared" si="76"/>
        <v>120.17500000000018</v>
      </c>
      <c r="AG364" s="19">
        <f t="shared" si="77"/>
        <v>2.5000000000000133E-2</v>
      </c>
      <c r="AH364" s="20">
        <v>13.6</v>
      </c>
      <c r="AI364" s="20">
        <v>450</v>
      </c>
      <c r="AJ364" s="20"/>
      <c r="AK364" s="20">
        <v>688</v>
      </c>
      <c r="AL364" s="20">
        <f t="shared" si="78"/>
        <v>73097.58</v>
      </c>
      <c r="AM364" s="7" t="s">
        <v>287</v>
      </c>
      <c r="AN364" s="20"/>
      <c r="AO364" s="21" t="s">
        <v>614</v>
      </c>
      <c r="AP364" s="21"/>
      <c r="AQ364" s="5" t="s">
        <v>615</v>
      </c>
      <c r="AR364" s="5" t="s">
        <v>261</v>
      </c>
      <c r="AS364" s="5" t="s">
        <v>62</v>
      </c>
      <c r="AT364" s="20"/>
      <c r="AU364" s="21"/>
      <c r="AV364" s="21"/>
      <c r="AW364" s="21"/>
    </row>
    <row r="365" spans="1:49" s="55" customFormat="1">
      <c r="A365" s="87" t="s">
        <v>562</v>
      </c>
      <c r="B365" s="5">
        <v>15018293</v>
      </c>
      <c r="C365" s="5" t="s">
        <v>565</v>
      </c>
      <c r="D365" s="5" t="s">
        <v>55</v>
      </c>
      <c r="E365" s="5" t="s">
        <v>67</v>
      </c>
      <c r="F365" s="5" t="s">
        <v>346</v>
      </c>
      <c r="G365" s="5" t="s">
        <v>613</v>
      </c>
      <c r="H365" s="6">
        <v>43282</v>
      </c>
      <c r="I365" s="5" t="s">
        <v>575</v>
      </c>
      <c r="J365" s="5" t="s">
        <v>627</v>
      </c>
      <c r="K365" s="5" t="s">
        <v>568</v>
      </c>
      <c r="L365" s="7">
        <v>6</v>
      </c>
      <c r="M365" s="7" t="s">
        <v>287</v>
      </c>
      <c r="N365" s="8">
        <v>4882</v>
      </c>
      <c r="O365" s="9">
        <v>0.02</v>
      </c>
      <c r="P365" s="10">
        <f t="shared" si="66"/>
        <v>98</v>
      </c>
      <c r="Q365" s="9">
        <v>5.0000000000000001E-3</v>
      </c>
      <c r="R365" s="10">
        <f t="shared" si="67"/>
        <v>24</v>
      </c>
      <c r="S365" s="9">
        <f t="shared" si="68"/>
        <v>2.4989758295780418E-2</v>
      </c>
      <c r="T365" s="10">
        <f t="shared" si="69"/>
        <v>122</v>
      </c>
      <c r="U365" s="10">
        <f t="shared" si="70"/>
        <v>5004</v>
      </c>
      <c r="V365" s="11">
        <v>5004.05</v>
      </c>
      <c r="W365" s="12">
        <f t="shared" si="71"/>
        <v>122.05000000000018</v>
      </c>
      <c r="X365" s="13">
        <f t="shared" si="72"/>
        <v>2.5000000000000001E-2</v>
      </c>
      <c r="Y365" s="14" t="str">
        <f t="shared" si="73"/>
        <v>0.00%-8.40%</v>
      </c>
      <c r="Z365" s="15"/>
      <c r="AA365" s="15"/>
      <c r="AB365" s="15"/>
      <c r="AC365" s="16"/>
      <c r="AD365" s="8">
        <f t="shared" si="74"/>
        <v>0</v>
      </c>
      <c r="AE365" s="17">
        <f t="shared" si="75"/>
        <v>5004.05</v>
      </c>
      <c r="AF365" s="18">
        <f t="shared" si="76"/>
        <v>122.05000000000018</v>
      </c>
      <c r="AG365" s="19">
        <f t="shared" si="77"/>
        <v>2.5000000000000133E-2</v>
      </c>
      <c r="AH365" s="20">
        <v>13.6</v>
      </c>
      <c r="AI365" s="20">
        <v>450</v>
      </c>
      <c r="AJ365" s="20"/>
      <c r="AK365" s="20">
        <v>688</v>
      </c>
      <c r="AL365" s="20">
        <f t="shared" si="78"/>
        <v>74143.08</v>
      </c>
      <c r="AM365" s="7" t="s">
        <v>287</v>
      </c>
      <c r="AN365" s="20"/>
      <c r="AO365" s="21" t="s">
        <v>614</v>
      </c>
      <c r="AP365" s="21"/>
      <c r="AQ365" s="5" t="s">
        <v>615</v>
      </c>
      <c r="AR365" s="5" t="s">
        <v>261</v>
      </c>
      <c r="AS365" s="5" t="s">
        <v>62</v>
      </c>
      <c r="AT365" s="20"/>
      <c r="AU365" s="21"/>
      <c r="AV365" s="21"/>
      <c r="AW365" s="21"/>
    </row>
    <row r="366" spans="1:49" s="55" customFormat="1">
      <c r="A366" s="87" t="s">
        <v>562</v>
      </c>
      <c r="B366" s="5">
        <v>15016286</v>
      </c>
      <c r="C366" s="5" t="s">
        <v>565</v>
      </c>
      <c r="D366" s="5" t="s">
        <v>55</v>
      </c>
      <c r="E366" s="5" t="s">
        <v>67</v>
      </c>
      <c r="F366" s="5" t="s">
        <v>346</v>
      </c>
      <c r="G366" s="5" t="s">
        <v>613</v>
      </c>
      <c r="H366" s="6">
        <v>42917</v>
      </c>
      <c r="I366" s="5" t="s">
        <v>575</v>
      </c>
      <c r="J366" s="5" t="s">
        <v>627</v>
      </c>
      <c r="K366" s="5" t="s">
        <v>568</v>
      </c>
      <c r="L366" s="7">
        <v>6</v>
      </c>
      <c r="M366" s="7" t="s">
        <v>287</v>
      </c>
      <c r="N366" s="8">
        <v>4624</v>
      </c>
      <c r="O366" s="9">
        <v>0.02</v>
      </c>
      <c r="P366" s="10">
        <f t="shared" si="66"/>
        <v>92</v>
      </c>
      <c r="Q366" s="9">
        <v>5.0000000000000001E-3</v>
      </c>
      <c r="R366" s="10">
        <f t="shared" si="67"/>
        <v>23</v>
      </c>
      <c r="S366" s="9">
        <f t="shared" si="68"/>
        <v>2.4870242214532871E-2</v>
      </c>
      <c r="T366" s="10">
        <f t="shared" si="69"/>
        <v>115</v>
      </c>
      <c r="U366" s="10">
        <f t="shared" si="70"/>
        <v>4739</v>
      </c>
      <c r="V366" s="11">
        <v>4739.6000000000004</v>
      </c>
      <c r="W366" s="12">
        <f t="shared" si="71"/>
        <v>115.60000000000036</v>
      </c>
      <c r="X366" s="13">
        <f t="shared" si="72"/>
        <v>2.5000000000000001E-2</v>
      </c>
      <c r="Y366" s="14" t="str">
        <f t="shared" si="73"/>
        <v>0.00%-8.40%</v>
      </c>
      <c r="Z366" s="15"/>
      <c r="AA366" s="15"/>
      <c r="AB366" s="15"/>
      <c r="AC366" s="16"/>
      <c r="AD366" s="8">
        <f t="shared" si="74"/>
        <v>0</v>
      </c>
      <c r="AE366" s="17">
        <f t="shared" si="75"/>
        <v>4739.6000000000004</v>
      </c>
      <c r="AF366" s="18">
        <f t="shared" si="76"/>
        <v>115.60000000000036</v>
      </c>
      <c r="AG366" s="19">
        <f t="shared" si="77"/>
        <v>2.5000000000000133E-2</v>
      </c>
      <c r="AH366" s="20">
        <v>13.6</v>
      </c>
      <c r="AI366" s="20">
        <v>450</v>
      </c>
      <c r="AJ366" s="20"/>
      <c r="AK366" s="20">
        <v>688</v>
      </c>
      <c r="AL366" s="20">
        <f t="shared" si="78"/>
        <v>70546.559999999998</v>
      </c>
      <c r="AM366" s="7" t="s">
        <v>287</v>
      </c>
      <c r="AN366" s="20"/>
      <c r="AO366" s="21" t="s">
        <v>614</v>
      </c>
      <c r="AP366" s="21"/>
      <c r="AQ366" s="5" t="s">
        <v>615</v>
      </c>
      <c r="AR366" s="5" t="s">
        <v>261</v>
      </c>
      <c r="AS366" s="5" t="s">
        <v>62</v>
      </c>
      <c r="AT366" s="20"/>
      <c r="AU366" s="21"/>
      <c r="AV366" s="21"/>
      <c r="AW366" s="21"/>
    </row>
    <row r="367" spans="1:49" s="55" customFormat="1">
      <c r="A367" s="87" t="s">
        <v>562</v>
      </c>
      <c r="B367" s="5">
        <v>15017050</v>
      </c>
      <c r="C367" s="5" t="s">
        <v>565</v>
      </c>
      <c r="D367" s="5" t="s">
        <v>55</v>
      </c>
      <c r="E367" s="5" t="s">
        <v>67</v>
      </c>
      <c r="F367" s="5" t="s">
        <v>346</v>
      </c>
      <c r="G367" s="5" t="s">
        <v>613</v>
      </c>
      <c r="H367" s="6">
        <v>42948</v>
      </c>
      <c r="I367" s="5" t="s">
        <v>575</v>
      </c>
      <c r="J367" s="5" t="s">
        <v>627</v>
      </c>
      <c r="K367" s="5" t="s">
        <v>568</v>
      </c>
      <c r="L367" s="7">
        <v>6</v>
      </c>
      <c r="M367" s="7" t="s">
        <v>287</v>
      </c>
      <c r="N367" s="8">
        <v>4722</v>
      </c>
      <c r="O367" s="9">
        <v>0.02</v>
      </c>
      <c r="P367" s="10">
        <f t="shared" si="66"/>
        <v>94</v>
      </c>
      <c r="Q367" s="9">
        <v>5.0000000000000001E-3</v>
      </c>
      <c r="R367" s="10">
        <f t="shared" si="67"/>
        <v>24</v>
      </c>
      <c r="S367" s="9">
        <f t="shared" si="68"/>
        <v>2.4989411266412537E-2</v>
      </c>
      <c r="T367" s="10">
        <f t="shared" si="69"/>
        <v>118</v>
      </c>
      <c r="U367" s="10">
        <f t="shared" si="70"/>
        <v>4840</v>
      </c>
      <c r="V367" s="11">
        <v>4745.6099999999997</v>
      </c>
      <c r="W367" s="12">
        <f t="shared" si="71"/>
        <v>23.609999999999673</v>
      </c>
      <c r="X367" s="13">
        <f t="shared" si="72"/>
        <v>5.0000000000000001E-3</v>
      </c>
      <c r="Y367" s="14" t="str">
        <f t="shared" si="73"/>
        <v>0.00%-8.40%</v>
      </c>
      <c r="Z367" s="15"/>
      <c r="AA367" s="15"/>
      <c r="AB367" s="15"/>
      <c r="AC367" s="16"/>
      <c r="AD367" s="8">
        <f t="shared" si="74"/>
        <v>0</v>
      </c>
      <c r="AE367" s="17">
        <f t="shared" si="75"/>
        <v>4745.6099999999997</v>
      </c>
      <c r="AF367" s="18">
        <f t="shared" si="76"/>
        <v>23.609999999999673</v>
      </c>
      <c r="AG367" s="19">
        <f t="shared" si="77"/>
        <v>4.9999999999998934E-3</v>
      </c>
      <c r="AH367" s="20">
        <v>13.6</v>
      </c>
      <c r="AI367" s="20">
        <v>450</v>
      </c>
      <c r="AJ367" s="20"/>
      <c r="AK367" s="20">
        <v>688</v>
      </c>
      <c r="AL367" s="20">
        <f t="shared" si="78"/>
        <v>70628.296000000002</v>
      </c>
      <c r="AM367" s="7" t="s">
        <v>287</v>
      </c>
      <c r="AN367" s="20"/>
      <c r="AO367" s="21" t="s">
        <v>628</v>
      </c>
      <c r="AP367" s="21"/>
      <c r="AQ367" s="5" t="s">
        <v>615</v>
      </c>
      <c r="AR367" s="5" t="s">
        <v>261</v>
      </c>
      <c r="AS367" s="5" t="s">
        <v>62</v>
      </c>
      <c r="AT367" s="20"/>
      <c r="AU367" s="21"/>
      <c r="AV367" s="21"/>
      <c r="AW367" s="21"/>
    </row>
    <row r="368" spans="1:49" s="55" customFormat="1">
      <c r="A368" s="87" t="s">
        <v>562</v>
      </c>
      <c r="B368" s="5">
        <v>15009187</v>
      </c>
      <c r="C368" s="5" t="s">
        <v>565</v>
      </c>
      <c r="D368" s="5" t="s">
        <v>55</v>
      </c>
      <c r="E368" s="5" t="s">
        <v>67</v>
      </c>
      <c r="F368" s="5" t="s">
        <v>346</v>
      </c>
      <c r="G368" s="5" t="s">
        <v>613</v>
      </c>
      <c r="H368" s="6">
        <v>41259</v>
      </c>
      <c r="I368" s="5" t="s">
        <v>575</v>
      </c>
      <c r="J368" s="5" t="s">
        <v>627</v>
      </c>
      <c r="K368" s="5" t="s">
        <v>568</v>
      </c>
      <c r="L368" s="7">
        <v>6</v>
      </c>
      <c r="M368" s="7" t="s">
        <v>287</v>
      </c>
      <c r="N368" s="8">
        <v>5047</v>
      </c>
      <c r="O368" s="9">
        <v>0.02</v>
      </c>
      <c r="P368" s="10">
        <f t="shared" si="66"/>
        <v>101</v>
      </c>
      <c r="Q368" s="9">
        <v>5.0000000000000001E-3</v>
      </c>
      <c r="R368" s="10">
        <f t="shared" si="67"/>
        <v>25</v>
      </c>
      <c r="S368" s="9">
        <f t="shared" si="68"/>
        <v>2.4965325936199722E-2</v>
      </c>
      <c r="T368" s="10">
        <f t="shared" si="69"/>
        <v>126</v>
      </c>
      <c r="U368" s="10">
        <f t="shared" si="70"/>
        <v>5173</v>
      </c>
      <c r="V368" s="11">
        <v>5299.35</v>
      </c>
      <c r="W368" s="12">
        <f t="shared" si="71"/>
        <v>252.35000000000036</v>
      </c>
      <c r="X368" s="13">
        <f t="shared" si="72"/>
        <v>0.05</v>
      </c>
      <c r="Y368" s="14" t="str">
        <f t="shared" si="73"/>
        <v>0.00%-8.40%</v>
      </c>
      <c r="Z368" s="15"/>
      <c r="AA368" s="15"/>
      <c r="AB368" s="15"/>
      <c r="AC368" s="16"/>
      <c r="AD368" s="8">
        <f t="shared" si="74"/>
        <v>0</v>
      </c>
      <c r="AE368" s="17">
        <f t="shared" si="75"/>
        <v>5299.35</v>
      </c>
      <c r="AF368" s="18">
        <f t="shared" si="76"/>
        <v>252.35000000000036</v>
      </c>
      <c r="AG368" s="19">
        <f t="shared" si="77"/>
        <v>5.0000000000000044E-2</v>
      </c>
      <c r="AH368" s="20">
        <v>13.6</v>
      </c>
      <c r="AI368" s="20">
        <v>500</v>
      </c>
      <c r="AJ368" s="20"/>
      <c r="AK368" s="20">
        <v>688</v>
      </c>
      <c r="AL368" s="20">
        <f t="shared" si="78"/>
        <v>78759.16</v>
      </c>
      <c r="AM368" s="7" t="s">
        <v>287</v>
      </c>
      <c r="AN368" s="20"/>
      <c r="AO368" s="21" t="s">
        <v>614</v>
      </c>
      <c r="AP368" s="21"/>
      <c r="AQ368" s="5" t="s">
        <v>615</v>
      </c>
      <c r="AR368" s="5" t="s">
        <v>261</v>
      </c>
      <c r="AS368" s="5" t="s">
        <v>62</v>
      </c>
      <c r="AT368" s="20"/>
      <c r="AU368" s="21"/>
      <c r="AV368" s="21"/>
      <c r="AW368" s="21"/>
    </row>
    <row r="369" spans="1:49" s="55" customFormat="1">
      <c r="A369" s="87" t="s">
        <v>562</v>
      </c>
      <c r="B369" s="5">
        <v>15019949</v>
      </c>
      <c r="C369" s="5" t="s">
        <v>565</v>
      </c>
      <c r="D369" s="5" t="s">
        <v>55</v>
      </c>
      <c r="E369" s="5" t="s">
        <v>67</v>
      </c>
      <c r="F369" s="5" t="s">
        <v>346</v>
      </c>
      <c r="G369" s="5" t="s">
        <v>613</v>
      </c>
      <c r="H369" s="6">
        <v>44075</v>
      </c>
      <c r="I369" s="5" t="s">
        <v>575</v>
      </c>
      <c r="J369" s="5" t="s">
        <v>627</v>
      </c>
      <c r="K369" s="5" t="s">
        <v>568</v>
      </c>
      <c r="L369" s="7">
        <v>6</v>
      </c>
      <c r="M369" s="7" t="s">
        <v>287</v>
      </c>
      <c r="N369" s="8">
        <v>4993</v>
      </c>
      <c r="O369" s="9">
        <v>0.02</v>
      </c>
      <c r="P369" s="10">
        <f t="shared" si="66"/>
        <v>100</v>
      </c>
      <c r="Q369" s="9">
        <v>5.0000000000000001E-3</v>
      </c>
      <c r="R369" s="10">
        <f t="shared" si="67"/>
        <v>25</v>
      </c>
      <c r="S369" s="9">
        <f t="shared" si="68"/>
        <v>2.5035049068696174E-2</v>
      </c>
      <c r="T369" s="10">
        <f t="shared" si="69"/>
        <v>125</v>
      </c>
      <c r="U369" s="10">
        <f t="shared" si="70"/>
        <v>5118</v>
      </c>
      <c r="V369" s="11">
        <v>5117.8249999999998</v>
      </c>
      <c r="W369" s="12">
        <f t="shared" si="71"/>
        <v>124.82499999999982</v>
      </c>
      <c r="X369" s="13">
        <f t="shared" si="72"/>
        <v>2.5000000000000001E-2</v>
      </c>
      <c r="Y369" s="14" t="str">
        <f t="shared" si="73"/>
        <v>0.00%-8.40%</v>
      </c>
      <c r="Z369" s="15"/>
      <c r="AA369" s="15"/>
      <c r="AB369" s="15"/>
      <c r="AC369" s="16"/>
      <c r="AD369" s="8">
        <f t="shared" si="74"/>
        <v>0</v>
      </c>
      <c r="AE369" s="17">
        <f t="shared" si="75"/>
        <v>5117.8249999999998</v>
      </c>
      <c r="AF369" s="18">
        <f t="shared" si="76"/>
        <v>124.82499999999982</v>
      </c>
      <c r="AG369" s="19">
        <f t="shared" si="77"/>
        <v>2.4999999999999911E-2</v>
      </c>
      <c r="AH369" s="20">
        <v>13.6</v>
      </c>
      <c r="AI369" s="20">
        <v>450</v>
      </c>
      <c r="AJ369" s="20"/>
      <c r="AK369" s="20">
        <v>688</v>
      </c>
      <c r="AL369" s="20">
        <f t="shared" si="78"/>
        <v>75690.42</v>
      </c>
      <c r="AM369" s="7" t="s">
        <v>287</v>
      </c>
      <c r="AN369" s="20"/>
      <c r="AO369" s="21" t="s">
        <v>614</v>
      </c>
      <c r="AP369" s="21"/>
      <c r="AQ369" s="5" t="s">
        <v>615</v>
      </c>
      <c r="AR369" s="5" t="s">
        <v>261</v>
      </c>
      <c r="AS369" s="5" t="s">
        <v>62</v>
      </c>
      <c r="AT369" s="20"/>
      <c r="AU369" s="21"/>
      <c r="AV369" s="21"/>
      <c r="AW369" s="21"/>
    </row>
    <row r="370" spans="1:49" s="55" customFormat="1">
      <c r="A370" s="87" t="s">
        <v>562</v>
      </c>
      <c r="B370" s="5">
        <v>15011586</v>
      </c>
      <c r="C370" s="5" t="s">
        <v>565</v>
      </c>
      <c r="D370" s="5" t="s">
        <v>55</v>
      </c>
      <c r="E370" s="5" t="s">
        <v>67</v>
      </c>
      <c r="F370" s="5" t="s">
        <v>346</v>
      </c>
      <c r="G370" s="5" t="s">
        <v>613</v>
      </c>
      <c r="H370" s="6">
        <v>41640</v>
      </c>
      <c r="I370" s="5" t="s">
        <v>575</v>
      </c>
      <c r="J370" s="5" t="s">
        <v>627</v>
      </c>
      <c r="K370" s="5" t="s">
        <v>568</v>
      </c>
      <c r="L370" s="7">
        <v>6</v>
      </c>
      <c r="M370" s="7" t="s">
        <v>287</v>
      </c>
      <c r="N370" s="8">
        <v>5399</v>
      </c>
      <c r="O370" s="9">
        <v>0.02</v>
      </c>
      <c r="P370" s="10">
        <f t="shared" si="66"/>
        <v>108</v>
      </c>
      <c r="Q370" s="9">
        <v>5.0000000000000001E-3</v>
      </c>
      <c r="R370" s="10">
        <f t="shared" si="67"/>
        <v>27</v>
      </c>
      <c r="S370" s="9">
        <f t="shared" si="68"/>
        <v>2.5004630487127245E-2</v>
      </c>
      <c r="T370" s="10">
        <f t="shared" si="69"/>
        <v>135</v>
      </c>
      <c r="U370" s="10">
        <f t="shared" si="70"/>
        <v>5534</v>
      </c>
      <c r="V370" s="11">
        <v>5533.9750000000004</v>
      </c>
      <c r="W370" s="12">
        <f t="shared" si="71"/>
        <v>134.97500000000036</v>
      </c>
      <c r="X370" s="13">
        <f t="shared" si="72"/>
        <v>2.5000000000000001E-2</v>
      </c>
      <c r="Y370" s="14" t="str">
        <f t="shared" si="73"/>
        <v>0.00%-8.40%</v>
      </c>
      <c r="Z370" s="15"/>
      <c r="AA370" s="15"/>
      <c r="AB370" s="15"/>
      <c r="AC370" s="16"/>
      <c r="AD370" s="8">
        <f t="shared" si="74"/>
        <v>0</v>
      </c>
      <c r="AE370" s="17">
        <f t="shared" si="75"/>
        <v>5533.9750000000004</v>
      </c>
      <c r="AF370" s="18">
        <f t="shared" si="76"/>
        <v>134.97500000000036</v>
      </c>
      <c r="AG370" s="19">
        <f t="shared" si="77"/>
        <v>2.5000000000000133E-2</v>
      </c>
      <c r="AH370" s="20">
        <v>13.6</v>
      </c>
      <c r="AI370" s="20">
        <v>450</v>
      </c>
      <c r="AJ370" s="20"/>
      <c r="AK370" s="20">
        <v>688</v>
      </c>
      <c r="AL370" s="20">
        <f t="shared" si="78"/>
        <v>81350.06</v>
      </c>
      <c r="AM370" s="7" t="s">
        <v>287</v>
      </c>
      <c r="AN370" s="20"/>
      <c r="AO370" s="21" t="s">
        <v>614</v>
      </c>
      <c r="AP370" s="21"/>
      <c r="AQ370" s="5" t="s">
        <v>615</v>
      </c>
      <c r="AR370" s="5" t="s">
        <v>261</v>
      </c>
      <c r="AS370" s="5" t="s">
        <v>62</v>
      </c>
      <c r="AT370" s="20"/>
      <c r="AU370" s="21"/>
      <c r="AV370" s="21"/>
      <c r="AW370" s="21"/>
    </row>
    <row r="371" spans="1:49" s="55" customFormat="1">
      <c r="A371" s="87" t="s">
        <v>562</v>
      </c>
      <c r="B371" s="5">
        <v>15017725</v>
      </c>
      <c r="C371" s="5" t="s">
        <v>565</v>
      </c>
      <c r="D371" s="5" t="s">
        <v>55</v>
      </c>
      <c r="E371" s="5" t="s">
        <v>67</v>
      </c>
      <c r="F371" s="5" t="s">
        <v>346</v>
      </c>
      <c r="G371" s="5" t="s">
        <v>613</v>
      </c>
      <c r="H371" s="6">
        <v>43009</v>
      </c>
      <c r="I371" s="5" t="s">
        <v>575</v>
      </c>
      <c r="J371" s="5" t="s">
        <v>627</v>
      </c>
      <c r="K371" s="5" t="s">
        <v>568</v>
      </c>
      <c r="L371" s="7">
        <v>6</v>
      </c>
      <c r="M371" s="7" t="s">
        <v>287</v>
      </c>
      <c r="N371" s="8">
        <v>4860</v>
      </c>
      <c r="O371" s="9">
        <v>0.02</v>
      </c>
      <c r="P371" s="10">
        <f t="shared" si="66"/>
        <v>97</v>
      </c>
      <c r="Q371" s="9">
        <v>5.0000000000000001E-3</v>
      </c>
      <c r="R371" s="10">
        <f t="shared" si="67"/>
        <v>24</v>
      </c>
      <c r="S371" s="9">
        <f t="shared" si="68"/>
        <v>2.4897119341563786E-2</v>
      </c>
      <c r="T371" s="10">
        <f t="shared" si="69"/>
        <v>121</v>
      </c>
      <c r="U371" s="10">
        <f t="shared" si="70"/>
        <v>4981</v>
      </c>
      <c r="V371" s="11">
        <v>4981.5</v>
      </c>
      <c r="W371" s="12">
        <f t="shared" si="71"/>
        <v>121.5</v>
      </c>
      <c r="X371" s="13">
        <f t="shared" si="72"/>
        <v>2.5000000000000001E-2</v>
      </c>
      <c r="Y371" s="14" t="str">
        <f t="shared" si="73"/>
        <v>0.00%-8.40%</v>
      </c>
      <c r="Z371" s="15"/>
      <c r="AA371" s="15"/>
      <c r="AB371" s="15"/>
      <c r="AC371" s="16"/>
      <c r="AD371" s="8">
        <f t="shared" si="74"/>
        <v>0</v>
      </c>
      <c r="AE371" s="17">
        <f t="shared" si="75"/>
        <v>4981.5</v>
      </c>
      <c r="AF371" s="18">
        <f t="shared" si="76"/>
        <v>121.5</v>
      </c>
      <c r="AG371" s="19">
        <f t="shared" si="77"/>
        <v>2.4999999999999911E-2</v>
      </c>
      <c r="AH371" s="20">
        <v>13.6</v>
      </c>
      <c r="AI371" s="20">
        <v>450</v>
      </c>
      <c r="AJ371" s="20"/>
      <c r="AK371" s="20">
        <v>688</v>
      </c>
      <c r="AL371" s="20">
        <f t="shared" si="78"/>
        <v>73836.399999999994</v>
      </c>
      <c r="AM371" s="7" t="s">
        <v>287</v>
      </c>
      <c r="AN371" s="20"/>
      <c r="AO371" s="21" t="s">
        <v>614</v>
      </c>
      <c r="AP371" s="21"/>
      <c r="AQ371" s="5" t="s">
        <v>615</v>
      </c>
      <c r="AR371" s="5" t="s">
        <v>261</v>
      </c>
      <c r="AS371" s="5" t="s">
        <v>62</v>
      </c>
      <c r="AT371" s="20"/>
      <c r="AU371" s="21"/>
      <c r="AV371" s="21"/>
      <c r="AW371" s="21"/>
    </row>
    <row r="372" spans="1:49" s="55" customFormat="1">
      <c r="A372" s="87" t="s">
        <v>562</v>
      </c>
      <c r="B372" s="5">
        <v>15016583</v>
      </c>
      <c r="C372" s="5" t="s">
        <v>565</v>
      </c>
      <c r="D372" s="5" t="s">
        <v>55</v>
      </c>
      <c r="E372" s="5" t="s">
        <v>67</v>
      </c>
      <c r="F372" s="5" t="s">
        <v>346</v>
      </c>
      <c r="G372" s="5" t="s">
        <v>613</v>
      </c>
      <c r="H372" s="6">
        <v>42979</v>
      </c>
      <c r="I372" s="5" t="s">
        <v>575</v>
      </c>
      <c r="J372" s="5" t="s">
        <v>627</v>
      </c>
      <c r="K372" s="5" t="s">
        <v>568</v>
      </c>
      <c r="L372" s="7">
        <v>6</v>
      </c>
      <c r="M372" s="7" t="s">
        <v>287</v>
      </c>
      <c r="N372" s="8">
        <v>4895</v>
      </c>
      <c r="O372" s="9">
        <v>0.02</v>
      </c>
      <c r="P372" s="10">
        <f t="shared" si="66"/>
        <v>98</v>
      </c>
      <c r="Q372" s="9">
        <v>5.0000000000000001E-3</v>
      </c>
      <c r="R372" s="10">
        <f t="shared" si="67"/>
        <v>24</v>
      </c>
      <c r="S372" s="9">
        <f t="shared" si="68"/>
        <v>2.4923391215526048E-2</v>
      </c>
      <c r="T372" s="10">
        <f t="shared" si="69"/>
        <v>122</v>
      </c>
      <c r="U372" s="10">
        <f t="shared" si="70"/>
        <v>5017</v>
      </c>
      <c r="V372" s="11">
        <v>4895</v>
      </c>
      <c r="W372" s="12">
        <f t="shared" si="71"/>
        <v>0</v>
      </c>
      <c r="X372" s="13">
        <f t="shared" si="72"/>
        <v>0</v>
      </c>
      <c r="Y372" s="14" t="str">
        <f t="shared" si="73"/>
        <v>0.00%-8.40%</v>
      </c>
      <c r="Z372" s="15"/>
      <c r="AA372" s="15"/>
      <c r="AB372" s="15"/>
      <c r="AC372" s="16"/>
      <c r="AD372" s="8">
        <f t="shared" si="74"/>
        <v>0</v>
      </c>
      <c r="AE372" s="17">
        <f t="shared" si="75"/>
        <v>4895</v>
      </c>
      <c r="AF372" s="18">
        <f t="shared" si="76"/>
        <v>0</v>
      </c>
      <c r="AG372" s="19">
        <f t="shared" si="77"/>
        <v>0</v>
      </c>
      <c r="AH372" s="20">
        <v>13.6</v>
      </c>
      <c r="AI372" s="20">
        <v>450</v>
      </c>
      <c r="AJ372" s="20"/>
      <c r="AK372" s="20">
        <v>688</v>
      </c>
      <c r="AL372" s="20">
        <f t="shared" si="78"/>
        <v>72660</v>
      </c>
      <c r="AM372" s="7" t="s">
        <v>287</v>
      </c>
      <c r="AN372" s="20"/>
      <c r="AO372" s="21" t="s">
        <v>126</v>
      </c>
      <c r="AP372" s="21" t="s">
        <v>126</v>
      </c>
      <c r="AQ372" s="5" t="s">
        <v>615</v>
      </c>
      <c r="AR372" s="5" t="s">
        <v>261</v>
      </c>
      <c r="AS372" s="5" t="s">
        <v>62</v>
      </c>
      <c r="AT372" s="20"/>
      <c r="AU372" s="21"/>
      <c r="AV372" s="21"/>
      <c r="AW372" s="21"/>
    </row>
    <row r="373" spans="1:49" s="55" customFormat="1">
      <c r="A373" s="87" t="s">
        <v>562</v>
      </c>
      <c r="B373" s="5">
        <v>15016778</v>
      </c>
      <c r="C373" s="5" t="s">
        <v>565</v>
      </c>
      <c r="D373" s="5" t="s">
        <v>55</v>
      </c>
      <c r="E373" s="5" t="s">
        <v>67</v>
      </c>
      <c r="F373" s="5" t="s">
        <v>346</v>
      </c>
      <c r="G373" s="5" t="s">
        <v>613</v>
      </c>
      <c r="H373" s="6">
        <v>42948</v>
      </c>
      <c r="I373" s="5" t="s">
        <v>575</v>
      </c>
      <c r="J373" s="5" t="s">
        <v>627</v>
      </c>
      <c r="K373" s="5" t="s">
        <v>568</v>
      </c>
      <c r="L373" s="7">
        <v>6</v>
      </c>
      <c r="M373" s="7" t="s">
        <v>287</v>
      </c>
      <c r="N373" s="8">
        <v>4673</v>
      </c>
      <c r="O373" s="9">
        <v>0.02</v>
      </c>
      <c r="P373" s="10">
        <f t="shared" si="66"/>
        <v>93</v>
      </c>
      <c r="Q373" s="9">
        <v>5.0000000000000001E-3</v>
      </c>
      <c r="R373" s="10">
        <f t="shared" si="67"/>
        <v>23</v>
      </c>
      <c r="S373" s="9">
        <f t="shared" si="68"/>
        <v>2.4823453884014551E-2</v>
      </c>
      <c r="T373" s="10">
        <f t="shared" si="69"/>
        <v>116</v>
      </c>
      <c r="U373" s="10">
        <f t="shared" si="70"/>
        <v>4789</v>
      </c>
      <c r="V373" s="11">
        <v>4719.7299999999996</v>
      </c>
      <c r="W373" s="12">
        <f t="shared" si="71"/>
        <v>46.729999999999563</v>
      </c>
      <c r="X373" s="13">
        <f t="shared" si="72"/>
        <v>0.01</v>
      </c>
      <c r="Y373" s="14" t="str">
        <f t="shared" si="73"/>
        <v>0.00%-8.40%</v>
      </c>
      <c r="Z373" s="15"/>
      <c r="AA373" s="15"/>
      <c r="AB373" s="15"/>
      <c r="AC373" s="16"/>
      <c r="AD373" s="8">
        <f t="shared" si="74"/>
        <v>0</v>
      </c>
      <c r="AE373" s="17">
        <f t="shared" si="75"/>
        <v>4719.7299999999996</v>
      </c>
      <c r="AF373" s="18">
        <f t="shared" si="76"/>
        <v>46.729999999999563</v>
      </c>
      <c r="AG373" s="19">
        <f t="shared" si="77"/>
        <v>1.0000000000000009E-2</v>
      </c>
      <c r="AH373" s="20">
        <v>13.6</v>
      </c>
      <c r="AI373" s="20">
        <v>450</v>
      </c>
      <c r="AJ373" s="20"/>
      <c r="AK373" s="20">
        <v>688</v>
      </c>
      <c r="AL373" s="20">
        <f t="shared" si="78"/>
        <v>70276.327999999994</v>
      </c>
      <c r="AM373" s="7" t="s">
        <v>287</v>
      </c>
      <c r="AN373" s="20"/>
      <c r="AO373" s="21" t="s">
        <v>614</v>
      </c>
      <c r="AP373" s="21"/>
      <c r="AQ373" s="5" t="s">
        <v>615</v>
      </c>
      <c r="AR373" s="5" t="s">
        <v>261</v>
      </c>
      <c r="AS373" s="5" t="s">
        <v>62</v>
      </c>
      <c r="AT373" s="20"/>
      <c r="AU373" s="21"/>
      <c r="AV373" s="21"/>
      <c r="AW373" s="21"/>
    </row>
    <row r="374" spans="1:49" s="55" customFormat="1">
      <c r="A374" s="87" t="s">
        <v>562</v>
      </c>
      <c r="B374" s="5">
        <v>15006118</v>
      </c>
      <c r="C374" s="5" t="s">
        <v>565</v>
      </c>
      <c r="D374" s="5" t="s">
        <v>55</v>
      </c>
      <c r="E374" s="5" t="s">
        <v>67</v>
      </c>
      <c r="F374" s="5" t="s">
        <v>346</v>
      </c>
      <c r="G374" s="5" t="s">
        <v>613</v>
      </c>
      <c r="H374" s="6">
        <v>41275</v>
      </c>
      <c r="I374" s="5" t="s">
        <v>575</v>
      </c>
      <c r="J374" s="5" t="s">
        <v>627</v>
      </c>
      <c r="K374" s="5" t="s">
        <v>568</v>
      </c>
      <c r="L374" s="7">
        <v>6</v>
      </c>
      <c r="M374" s="7" t="s">
        <v>287</v>
      </c>
      <c r="N374" s="8">
        <v>4591</v>
      </c>
      <c r="O374" s="9">
        <v>0.02</v>
      </c>
      <c r="P374" s="10">
        <f t="shared" si="66"/>
        <v>92</v>
      </c>
      <c r="Q374" s="9">
        <v>5.0000000000000001E-3</v>
      </c>
      <c r="R374" s="10">
        <f t="shared" si="67"/>
        <v>23</v>
      </c>
      <c r="S374" s="9">
        <f t="shared" si="68"/>
        <v>2.5049008930516228E-2</v>
      </c>
      <c r="T374" s="10">
        <f t="shared" si="69"/>
        <v>115</v>
      </c>
      <c r="U374" s="10">
        <f t="shared" si="70"/>
        <v>4706</v>
      </c>
      <c r="V374" s="11">
        <v>4705.7749999999996</v>
      </c>
      <c r="W374" s="12">
        <f t="shared" si="71"/>
        <v>114.77499999999964</v>
      </c>
      <c r="X374" s="13">
        <f t="shared" si="72"/>
        <v>2.5000000000000001E-2</v>
      </c>
      <c r="Y374" s="14" t="str">
        <f t="shared" si="73"/>
        <v>0.00%-8.40%</v>
      </c>
      <c r="Z374" s="15"/>
      <c r="AA374" s="15"/>
      <c r="AB374" s="15"/>
      <c r="AC374" s="16"/>
      <c r="AD374" s="8">
        <f t="shared" si="74"/>
        <v>0</v>
      </c>
      <c r="AE374" s="17">
        <f t="shared" si="75"/>
        <v>4705.7749999999996</v>
      </c>
      <c r="AF374" s="18">
        <f t="shared" si="76"/>
        <v>114.77499999999964</v>
      </c>
      <c r="AG374" s="19">
        <f t="shared" si="77"/>
        <v>2.4999999999999911E-2</v>
      </c>
      <c r="AH374" s="20">
        <v>13.6</v>
      </c>
      <c r="AI374" s="20">
        <v>450</v>
      </c>
      <c r="AJ374" s="20"/>
      <c r="AK374" s="20">
        <v>688</v>
      </c>
      <c r="AL374" s="20">
        <f t="shared" si="78"/>
        <v>70086.539999999994</v>
      </c>
      <c r="AM374" s="7" t="s">
        <v>287</v>
      </c>
      <c r="AN374" s="20"/>
      <c r="AO374" s="21" t="s">
        <v>614</v>
      </c>
      <c r="AP374" s="21"/>
      <c r="AQ374" s="5" t="s">
        <v>615</v>
      </c>
      <c r="AR374" s="5" t="s">
        <v>261</v>
      </c>
      <c r="AS374" s="5" t="s">
        <v>62</v>
      </c>
      <c r="AT374" s="20"/>
      <c r="AU374" s="21"/>
      <c r="AV374" s="21"/>
      <c r="AW374" s="21"/>
    </row>
    <row r="375" spans="1:49" s="55" customFormat="1">
      <c r="A375" s="87" t="s">
        <v>562</v>
      </c>
      <c r="B375" s="5">
        <v>15010970</v>
      </c>
      <c r="C375" s="5" t="s">
        <v>565</v>
      </c>
      <c r="D375" s="5" t="s">
        <v>55</v>
      </c>
      <c r="E375" s="5" t="s">
        <v>67</v>
      </c>
      <c r="F375" s="5" t="s">
        <v>346</v>
      </c>
      <c r="G375" s="5" t="s">
        <v>613</v>
      </c>
      <c r="H375" s="6">
        <v>41579</v>
      </c>
      <c r="I375" s="5" t="s">
        <v>575</v>
      </c>
      <c r="J375" s="5" t="s">
        <v>627</v>
      </c>
      <c r="K375" s="5" t="s">
        <v>568</v>
      </c>
      <c r="L375" s="7">
        <v>6</v>
      </c>
      <c r="M375" s="7" t="s">
        <v>287</v>
      </c>
      <c r="N375" s="8">
        <v>4773</v>
      </c>
      <c r="O375" s="9">
        <v>0.02</v>
      </c>
      <c r="P375" s="10">
        <f t="shared" si="66"/>
        <v>95</v>
      </c>
      <c r="Q375" s="9">
        <v>5.0000000000000001E-3</v>
      </c>
      <c r="R375" s="10">
        <f t="shared" si="67"/>
        <v>24</v>
      </c>
      <c r="S375" s="9">
        <f t="shared" si="68"/>
        <v>2.4931908652838886E-2</v>
      </c>
      <c r="T375" s="10">
        <f t="shared" si="69"/>
        <v>119</v>
      </c>
      <c r="U375" s="10">
        <f t="shared" si="70"/>
        <v>4892</v>
      </c>
      <c r="V375" s="11">
        <v>4892.3249999999998</v>
      </c>
      <c r="W375" s="12">
        <f t="shared" si="71"/>
        <v>119.32499999999982</v>
      </c>
      <c r="X375" s="13">
        <f t="shared" si="72"/>
        <v>2.5000000000000001E-2</v>
      </c>
      <c r="Y375" s="14" t="str">
        <f t="shared" si="73"/>
        <v>0.00%-8.40%</v>
      </c>
      <c r="Z375" s="15"/>
      <c r="AA375" s="15"/>
      <c r="AB375" s="15"/>
      <c r="AC375" s="16"/>
      <c r="AD375" s="8">
        <f t="shared" si="74"/>
        <v>0</v>
      </c>
      <c r="AE375" s="17">
        <f t="shared" si="75"/>
        <v>4892.3249999999998</v>
      </c>
      <c r="AF375" s="18">
        <f t="shared" si="76"/>
        <v>119.32499999999982</v>
      </c>
      <c r="AG375" s="19">
        <f t="shared" si="77"/>
        <v>2.4999999999999911E-2</v>
      </c>
      <c r="AH375" s="20">
        <v>13.6</v>
      </c>
      <c r="AI375" s="20">
        <v>450</v>
      </c>
      <c r="AJ375" s="20"/>
      <c r="AK375" s="20">
        <v>688</v>
      </c>
      <c r="AL375" s="20">
        <f t="shared" si="78"/>
        <v>72623.62</v>
      </c>
      <c r="AM375" s="7" t="s">
        <v>287</v>
      </c>
      <c r="AN375" s="20"/>
      <c r="AO375" s="21" t="s">
        <v>614</v>
      </c>
      <c r="AP375" s="21"/>
      <c r="AQ375" s="5" t="s">
        <v>615</v>
      </c>
      <c r="AR375" s="5" t="s">
        <v>261</v>
      </c>
      <c r="AS375" s="5" t="s">
        <v>62</v>
      </c>
      <c r="AT375" s="20"/>
      <c r="AU375" s="21"/>
      <c r="AV375" s="21"/>
      <c r="AW375" s="21"/>
    </row>
    <row r="376" spans="1:49" s="55" customFormat="1">
      <c r="A376" s="87" t="s">
        <v>562</v>
      </c>
      <c r="B376" s="5">
        <v>15007474</v>
      </c>
      <c r="C376" s="5" t="s">
        <v>565</v>
      </c>
      <c r="D376" s="5" t="s">
        <v>55</v>
      </c>
      <c r="E376" s="5" t="s">
        <v>67</v>
      </c>
      <c r="F376" s="5" t="s">
        <v>346</v>
      </c>
      <c r="G376" s="5" t="s">
        <v>613</v>
      </c>
      <c r="H376" s="6">
        <v>41153</v>
      </c>
      <c r="I376" s="5" t="s">
        <v>575</v>
      </c>
      <c r="J376" s="5" t="s">
        <v>627</v>
      </c>
      <c r="K376" s="5" t="s">
        <v>568</v>
      </c>
      <c r="L376" s="7">
        <v>6</v>
      </c>
      <c r="M376" s="7" t="s">
        <v>287</v>
      </c>
      <c r="N376" s="8">
        <v>4898</v>
      </c>
      <c r="O376" s="9">
        <v>0.02</v>
      </c>
      <c r="P376" s="10">
        <f t="shared" si="66"/>
        <v>98</v>
      </c>
      <c r="Q376" s="9">
        <v>5.0000000000000001E-3</v>
      </c>
      <c r="R376" s="10">
        <f t="shared" si="67"/>
        <v>24</v>
      </c>
      <c r="S376" s="9">
        <f t="shared" si="68"/>
        <v>2.490812576561862E-2</v>
      </c>
      <c r="T376" s="10">
        <f t="shared" si="69"/>
        <v>122</v>
      </c>
      <c r="U376" s="10">
        <f t="shared" si="70"/>
        <v>5020</v>
      </c>
      <c r="V376" s="11">
        <v>5020.45</v>
      </c>
      <c r="W376" s="12">
        <f t="shared" si="71"/>
        <v>122.44999999999982</v>
      </c>
      <c r="X376" s="13">
        <f t="shared" si="72"/>
        <v>2.5000000000000001E-2</v>
      </c>
      <c r="Y376" s="14" t="str">
        <f t="shared" si="73"/>
        <v>0.00%-8.40%</v>
      </c>
      <c r="Z376" s="15"/>
      <c r="AA376" s="15"/>
      <c r="AB376" s="15"/>
      <c r="AC376" s="16"/>
      <c r="AD376" s="8">
        <f t="shared" si="74"/>
        <v>0</v>
      </c>
      <c r="AE376" s="17">
        <f t="shared" si="75"/>
        <v>5020.45</v>
      </c>
      <c r="AF376" s="18">
        <f t="shared" si="76"/>
        <v>122.44999999999982</v>
      </c>
      <c r="AG376" s="19">
        <f t="shared" si="77"/>
        <v>2.4999999999999911E-2</v>
      </c>
      <c r="AH376" s="20">
        <v>13.6</v>
      </c>
      <c r="AI376" s="20">
        <v>450</v>
      </c>
      <c r="AJ376" s="20"/>
      <c r="AK376" s="20">
        <v>688</v>
      </c>
      <c r="AL376" s="20">
        <f t="shared" si="78"/>
        <v>74366.12</v>
      </c>
      <c r="AM376" s="7" t="s">
        <v>287</v>
      </c>
      <c r="AN376" s="20"/>
      <c r="AO376" s="21" t="s">
        <v>614</v>
      </c>
      <c r="AP376" s="21"/>
      <c r="AQ376" s="5" t="s">
        <v>615</v>
      </c>
      <c r="AR376" s="5" t="s">
        <v>261</v>
      </c>
      <c r="AS376" s="5" t="s">
        <v>62</v>
      </c>
      <c r="AT376" s="20"/>
      <c r="AU376" s="21"/>
      <c r="AV376" s="21"/>
      <c r="AW376" s="21"/>
    </row>
    <row r="377" spans="1:49" s="55" customFormat="1">
      <c r="A377" s="87" t="s">
        <v>562</v>
      </c>
      <c r="B377" s="5">
        <v>15015562</v>
      </c>
      <c r="C377" s="5" t="s">
        <v>565</v>
      </c>
      <c r="D377" s="5" t="s">
        <v>55</v>
      </c>
      <c r="E377" s="5" t="s">
        <v>67</v>
      </c>
      <c r="F377" s="5" t="s">
        <v>346</v>
      </c>
      <c r="G377" s="5" t="s">
        <v>613</v>
      </c>
      <c r="H377" s="6">
        <v>42767</v>
      </c>
      <c r="I377" s="5" t="s">
        <v>575</v>
      </c>
      <c r="J377" s="5" t="s">
        <v>627</v>
      </c>
      <c r="K377" s="5" t="s">
        <v>568</v>
      </c>
      <c r="L377" s="7">
        <v>6</v>
      </c>
      <c r="M377" s="7" t="s">
        <v>287</v>
      </c>
      <c r="N377" s="8">
        <v>5736</v>
      </c>
      <c r="O377" s="9">
        <v>0.02</v>
      </c>
      <c r="P377" s="10">
        <f t="shared" si="66"/>
        <v>115</v>
      </c>
      <c r="Q377" s="9">
        <v>5.0000000000000001E-3</v>
      </c>
      <c r="R377" s="10">
        <f t="shared" si="67"/>
        <v>29</v>
      </c>
      <c r="S377" s="9">
        <f t="shared" si="68"/>
        <v>2.5104602510460251E-2</v>
      </c>
      <c r="T377" s="10">
        <f t="shared" si="69"/>
        <v>144</v>
      </c>
      <c r="U377" s="10">
        <f t="shared" si="70"/>
        <v>5880</v>
      </c>
      <c r="V377" s="11">
        <v>5764.68</v>
      </c>
      <c r="W377" s="12">
        <f t="shared" si="71"/>
        <v>28.680000000000291</v>
      </c>
      <c r="X377" s="13">
        <f t="shared" si="72"/>
        <v>5.0000000000000001E-3</v>
      </c>
      <c r="Y377" s="14" t="str">
        <f t="shared" si="73"/>
        <v>0.00%-8.40%</v>
      </c>
      <c r="Z377" s="15"/>
      <c r="AA377" s="15"/>
      <c r="AB377" s="15"/>
      <c r="AC377" s="16"/>
      <c r="AD377" s="8">
        <f t="shared" si="74"/>
        <v>0</v>
      </c>
      <c r="AE377" s="17">
        <f t="shared" si="75"/>
        <v>5764.68</v>
      </c>
      <c r="AF377" s="18">
        <f t="shared" si="76"/>
        <v>28.680000000000291</v>
      </c>
      <c r="AG377" s="19">
        <f t="shared" si="77"/>
        <v>5.0000000000001155E-3</v>
      </c>
      <c r="AH377" s="20">
        <v>13.6</v>
      </c>
      <c r="AI377" s="20">
        <v>450</v>
      </c>
      <c r="AJ377" s="20"/>
      <c r="AK377" s="20">
        <v>688</v>
      </c>
      <c r="AL377" s="20">
        <f t="shared" si="78"/>
        <v>84487.648000000001</v>
      </c>
      <c r="AM377" s="7" t="s">
        <v>287</v>
      </c>
      <c r="AN377" s="20"/>
      <c r="AO377" s="21" t="s">
        <v>614</v>
      </c>
      <c r="AP377" s="21"/>
      <c r="AQ377" s="5" t="s">
        <v>615</v>
      </c>
      <c r="AR377" s="5" t="s">
        <v>261</v>
      </c>
      <c r="AS377" s="5" t="s">
        <v>62</v>
      </c>
      <c r="AT377" s="20"/>
      <c r="AU377" s="21"/>
      <c r="AV377" s="21"/>
      <c r="AW377" s="21"/>
    </row>
    <row r="378" spans="1:49" s="55" customFormat="1">
      <c r="A378" s="87" t="s">
        <v>562</v>
      </c>
      <c r="B378" s="5">
        <v>15017186</v>
      </c>
      <c r="C378" s="5" t="s">
        <v>565</v>
      </c>
      <c r="D378" s="5" t="s">
        <v>55</v>
      </c>
      <c r="E378" s="5" t="s">
        <v>67</v>
      </c>
      <c r="F378" s="5" t="s">
        <v>346</v>
      </c>
      <c r="G378" s="5" t="s">
        <v>613</v>
      </c>
      <c r="H378" s="6">
        <v>43191</v>
      </c>
      <c r="I378" s="5" t="s">
        <v>575</v>
      </c>
      <c r="J378" s="5" t="s">
        <v>627</v>
      </c>
      <c r="K378" s="5" t="s">
        <v>568</v>
      </c>
      <c r="L378" s="7">
        <v>6</v>
      </c>
      <c r="M378" s="7" t="s">
        <v>287</v>
      </c>
      <c r="N378" s="8">
        <v>5076</v>
      </c>
      <c r="O378" s="9">
        <v>0.02</v>
      </c>
      <c r="P378" s="10">
        <f t="shared" si="66"/>
        <v>102</v>
      </c>
      <c r="Q378" s="9">
        <v>5.0000000000000001E-3</v>
      </c>
      <c r="R378" s="10">
        <f t="shared" si="67"/>
        <v>25</v>
      </c>
      <c r="S378" s="9">
        <f t="shared" si="68"/>
        <v>2.5019700551615447E-2</v>
      </c>
      <c r="T378" s="10">
        <f t="shared" si="69"/>
        <v>127</v>
      </c>
      <c r="U378" s="10">
        <f t="shared" si="70"/>
        <v>5203</v>
      </c>
      <c r="V378" s="11">
        <v>5076</v>
      </c>
      <c r="W378" s="12">
        <f t="shared" si="71"/>
        <v>0</v>
      </c>
      <c r="X378" s="13">
        <f t="shared" si="72"/>
        <v>0</v>
      </c>
      <c r="Y378" s="14" t="str">
        <f t="shared" si="73"/>
        <v>0.00%-8.40%</v>
      </c>
      <c r="Z378" s="15"/>
      <c r="AA378" s="15"/>
      <c r="AB378" s="15"/>
      <c r="AC378" s="16"/>
      <c r="AD378" s="8">
        <f t="shared" si="74"/>
        <v>0</v>
      </c>
      <c r="AE378" s="17">
        <f t="shared" si="75"/>
        <v>5076</v>
      </c>
      <c r="AF378" s="18">
        <f t="shared" si="76"/>
        <v>0</v>
      </c>
      <c r="AG378" s="19">
        <f t="shared" si="77"/>
        <v>0</v>
      </c>
      <c r="AH378" s="20">
        <v>13.6</v>
      </c>
      <c r="AI378" s="20">
        <v>450</v>
      </c>
      <c r="AJ378" s="20"/>
      <c r="AK378" s="20">
        <v>688</v>
      </c>
      <c r="AL378" s="20">
        <f t="shared" si="78"/>
        <v>75121.599999999991</v>
      </c>
      <c r="AM378" s="7" t="s">
        <v>287</v>
      </c>
      <c r="AN378" s="20"/>
      <c r="AO378" s="21" t="s">
        <v>126</v>
      </c>
      <c r="AP378" s="21" t="s">
        <v>126</v>
      </c>
      <c r="AQ378" s="5" t="s">
        <v>615</v>
      </c>
      <c r="AR378" s="5" t="s">
        <v>261</v>
      </c>
      <c r="AS378" s="5" t="s">
        <v>62</v>
      </c>
      <c r="AT378" s="20"/>
      <c r="AU378" s="21"/>
      <c r="AV378" s="21"/>
      <c r="AW378" s="21"/>
    </row>
    <row r="379" spans="1:49" s="55" customFormat="1">
      <c r="A379" s="87" t="s">
        <v>562</v>
      </c>
      <c r="B379" s="5">
        <v>15001454</v>
      </c>
      <c r="C379" s="5" t="s">
        <v>565</v>
      </c>
      <c r="D379" s="5" t="s">
        <v>55</v>
      </c>
      <c r="E379" s="5" t="s">
        <v>67</v>
      </c>
      <c r="F379" s="5" t="s">
        <v>357</v>
      </c>
      <c r="G379" s="5" t="s">
        <v>646</v>
      </c>
      <c r="H379" s="6">
        <v>39525</v>
      </c>
      <c r="I379" s="5" t="s">
        <v>567</v>
      </c>
      <c r="J379" s="5" t="s">
        <v>616</v>
      </c>
      <c r="K379" s="5" t="s">
        <v>568</v>
      </c>
      <c r="L379" s="7">
        <v>6</v>
      </c>
      <c r="M379" s="7" t="s">
        <v>287</v>
      </c>
      <c r="N379" s="8">
        <v>6750</v>
      </c>
      <c r="O379" s="9">
        <v>0.02</v>
      </c>
      <c r="P379" s="10">
        <f t="shared" si="66"/>
        <v>135</v>
      </c>
      <c r="Q379" s="9">
        <v>5.0000000000000001E-3</v>
      </c>
      <c r="R379" s="10">
        <f t="shared" si="67"/>
        <v>34</v>
      </c>
      <c r="S379" s="9">
        <f t="shared" si="68"/>
        <v>2.5037037037037038E-2</v>
      </c>
      <c r="T379" s="10">
        <f t="shared" si="69"/>
        <v>169</v>
      </c>
      <c r="U379" s="10">
        <f t="shared" si="70"/>
        <v>6919</v>
      </c>
      <c r="V379" s="11">
        <f>VLOOKUP(B379,[1]调薪计算!A:M,12,0)</f>
        <v>6918.7499999999991</v>
      </c>
      <c r="W379" s="12">
        <f t="shared" si="71"/>
        <v>168.74999999999909</v>
      </c>
      <c r="X379" s="13">
        <f t="shared" si="72"/>
        <v>2.5000000000000001E-2</v>
      </c>
      <c r="Y379" s="14" t="str">
        <f t="shared" si="73"/>
        <v>0.00%-8.40%</v>
      </c>
      <c r="Z379" s="15"/>
      <c r="AA379" s="15"/>
      <c r="AB379" s="15"/>
      <c r="AC379" s="16"/>
      <c r="AD379" s="8">
        <f t="shared" si="74"/>
        <v>0</v>
      </c>
      <c r="AE379" s="17">
        <f t="shared" si="75"/>
        <v>6918.7499999999991</v>
      </c>
      <c r="AF379" s="18">
        <f t="shared" si="76"/>
        <v>168.74999999999909</v>
      </c>
      <c r="AG379" s="19">
        <f t="shared" si="77"/>
        <v>2.4999999999999911E-2</v>
      </c>
      <c r="AH379" s="20">
        <v>13.6</v>
      </c>
      <c r="AI379" s="20">
        <v>450</v>
      </c>
      <c r="AJ379" s="20"/>
      <c r="AK379" s="20">
        <v>688</v>
      </c>
      <c r="AL379" s="20">
        <f t="shared" si="78"/>
        <v>100182.99999999999</v>
      </c>
      <c r="AM379" s="7" t="s">
        <v>287</v>
      </c>
      <c r="AN379" s="20"/>
      <c r="AO379" s="21"/>
      <c r="AP379" s="21"/>
      <c r="AQ379" s="5" t="s">
        <v>647</v>
      </c>
      <c r="AR379" s="5" t="s">
        <v>261</v>
      </c>
      <c r="AS379" s="5" t="s">
        <v>62</v>
      </c>
      <c r="AT379" s="20"/>
      <c r="AU379" s="21"/>
      <c r="AV379" s="21"/>
      <c r="AW379" s="21"/>
    </row>
    <row r="380" spans="1:49" s="55" customFormat="1">
      <c r="A380" s="87" t="s">
        <v>562</v>
      </c>
      <c r="B380" s="5">
        <v>15001955</v>
      </c>
      <c r="C380" s="5" t="s">
        <v>565</v>
      </c>
      <c r="D380" s="5" t="s">
        <v>55</v>
      </c>
      <c r="E380" s="5" t="s">
        <v>67</v>
      </c>
      <c r="F380" s="5" t="s">
        <v>357</v>
      </c>
      <c r="G380" s="5" t="s">
        <v>648</v>
      </c>
      <c r="H380" s="6">
        <v>39688</v>
      </c>
      <c r="I380" s="5" t="s">
        <v>567</v>
      </c>
      <c r="J380" s="5" t="s">
        <v>567</v>
      </c>
      <c r="K380" s="5" t="s">
        <v>568</v>
      </c>
      <c r="L380" s="7">
        <v>6</v>
      </c>
      <c r="M380" s="7" t="s">
        <v>287</v>
      </c>
      <c r="N380" s="8">
        <v>6817</v>
      </c>
      <c r="O380" s="9">
        <v>0.02</v>
      </c>
      <c r="P380" s="10">
        <f t="shared" si="66"/>
        <v>136</v>
      </c>
      <c r="Q380" s="9">
        <v>5.0000000000000001E-3</v>
      </c>
      <c r="R380" s="10">
        <f t="shared" si="67"/>
        <v>34</v>
      </c>
      <c r="S380" s="9">
        <f t="shared" si="68"/>
        <v>2.4937655860349128E-2</v>
      </c>
      <c r="T380" s="10">
        <f t="shared" si="69"/>
        <v>170</v>
      </c>
      <c r="U380" s="10">
        <f t="shared" si="70"/>
        <v>6987</v>
      </c>
      <c r="V380" s="11">
        <f>VLOOKUP(B380,[1]调薪计算!A:M,12,0)</f>
        <v>7226.02</v>
      </c>
      <c r="W380" s="12">
        <f t="shared" si="71"/>
        <v>409.02000000000044</v>
      </c>
      <c r="X380" s="13">
        <f t="shared" si="72"/>
        <v>0.06</v>
      </c>
      <c r="Y380" s="14" t="str">
        <f t="shared" si="73"/>
        <v>0.00%-8.40%</v>
      </c>
      <c r="Z380" s="15"/>
      <c r="AA380" s="15"/>
      <c r="AB380" s="15"/>
      <c r="AC380" s="16"/>
      <c r="AD380" s="8">
        <f t="shared" si="74"/>
        <v>0</v>
      </c>
      <c r="AE380" s="17">
        <f t="shared" si="75"/>
        <v>7226.02</v>
      </c>
      <c r="AF380" s="18">
        <f t="shared" si="76"/>
        <v>409.02000000000044</v>
      </c>
      <c r="AG380" s="19">
        <f t="shared" si="77"/>
        <v>6.0000000000000053E-2</v>
      </c>
      <c r="AH380" s="20">
        <v>13.6</v>
      </c>
      <c r="AI380" s="20">
        <v>500</v>
      </c>
      <c r="AJ380" s="20"/>
      <c r="AK380" s="20">
        <v>688</v>
      </c>
      <c r="AL380" s="20">
        <f t="shared" si="78"/>
        <v>104961.872</v>
      </c>
      <c r="AM380" s="7" t="s">
        <v>287</v>
      </c>
      <c r="AN380" s="20"/>
      <c r="AO380" s="21"/>
      <c r="AP380" s="21"/>
      <c r="AQ380" s="5" t="s">
        <v>647</v>
      </c>
      <c r="AR380" s="5" t="s">
        <v>261</v>
      </c>
      <c r="AS380" s="5" t="s">
        <v>62</v>
      </c>
      <c r="AT380" s="20"/>
      <c r="AU380" s="21"/>
      <c r="AV380" s="21"/>
      <c r="AW380" s="21"/>
    </row>
    <row r="381" spans="1:49" s="55" customFormat="1">
      <c r="A381" s="87" t="s">
        <v>562</v>
      </c>
      <c r="B381" s="5">
        <v>15001420</v>
      </c>
      <c r="C381" s="5" t="s">
        <v>565</v>
      </c>
      <c r="D381" s="5" t="s">
        <v>55</v>
      </c>
      <c r="E381" s="5" t="s">
        <v>67</v>
      </c>
      <c r="F381" s="5" t="s">
        <v>357</v>
      </c>
      <c r="G381" s="5" t="s">
        <v>648</v>
      </c>
      <c r="H381" s="6">
        <v>39511</v>
      </c>
      <c r="I381" s="5" t="s">
        <v>620</v>
      </c>
      <c r="J381" s="5" t="s">
        <v>620</v>
      </c>
      <c r="K381" s="5" t="s">
        <v>568</v>
      </c>
      <c r="L381" s="7">
        <v>6</v>
      </c>
      <c r="M381" s="7" t="s">
        <v>287</v>
      </c>
      <c r="N381" s="8">
        <v>9573</v>
      </c>
      <c r="O381" s="9">
        <v>0.02</v>
      </c>
      <c r="P381" s="10">
        <f t="shared" si="66"/>
        <v>191</v>
      </c>
      <c r="Q381" s="9">
        <v>5.0000000000000001E-3</v>
      </c>
      <c r="R381" s="10">
        <f t="shared" si="67"/>
        <v>48</v>
      </c>
      <c r="S381" s="9">
        <f t="shared" si="68"/>
        <v>2.4966050349942547E-2</v>
      </c>
      <c r="T381" s="10">
        <f t="shared" si="69"/>
        <v>239</v>
      </c>
      <c r="U381" s="10">
        <f t="shared" si="70"/>
        <v>9812</v>
      </c>
      <c r="V381" s="11">
        <f>VLOOKUP(B381,[1]调薪计算!A:M,12,0)</f>
        <v>9955.92</v>
      </c>
      <c r="W381" s="12">
        <f t="shared" si="71"/>
        <v>382.92000000000007</v>
      </c>
      <c r="X381" s="13">
        <f t="shared" si="72"/>
        <v>0.04</v>
      </c>
      <c r="Y381" s="14" t="str">
        <f t="shared" si="73"/>
        <v>0.00%-8.40%</v>
      </c>
      <c r="Z381" s="15"/>
      <c r="AA381" s="15"/>
      <c r="AB381" s="15"/>
      <c r="AC381" s="16"/>
      <c r="AD381" s="8">
        <f t="shared" si="74"/>
        <v>0</v>
      </c>
      <c r="AE381" s="17">
        <f t="shared" si="75"/>
        <v>9955.92</v>
      </c>
      <c r="AF381" s="18">
        <f t="shared" si="76"/>
        <v>382.92000000000007</v>
      </c>
      <c r="AG381" s="19">
        <f t="shared" si="77"/>
        <v>4.0000000000000036E-2</v>
      </c>
      <c r="AH381" s="20">
        <v>13.6</v>
      </c>
      <c r="AI381" s="20">
        <v>450</v>
      </c>
      <c r="AJ381" s="20"/>
      <c r="AK381" s="20">
        <v>688</v>
      </c>
      <c r="AL381" s="20">
        <f t="shared" si="78"/>
        <v>141488.51199999999</v>
      </c>
      <c r="AM381" s="7" t="s">
        <v>287</v>
      </c>
      <c r="AN381" s="20"/>
      <c r="AO381" s="21"/>
      <c r="AP381" s="21"/>
      <c r="AQ381" s="5" t="s">
        <v>647</v>
      </c>
      <c r="AR381" s="5" t="s">
        <v>261</v>
      </c>
      <c r="AS381" s="5" t="s">
        <v>62</v>
      </c>
      <c r="AT381" s="20"/>
      <c r="AU381" s="21"/>
      <c r="AV381" s="21"/>
      <c r="AW381" s="21"/>
    </row>
    <row r="382" spans="1:49" s="55" customFormat="1">
      <c r="A382" s="87" t="s">
        <v>562</v>
      </c>
      <c r="B382" s="5">
        <v>15001924</v>
      </c>
      <c r="C382" s="5" t="s">
        <v>565</v>
      </c>
      <c r="D382" s="5" t="s">
        <v>55</v>
      </c>
      <c r="E382" s="5" t="s">
        <v>67</v>
      </c>
      <c r="F382" s="5" t="s">
        <v>357</v>
      </c>
      <c r="G382" s="5" t="s">
        <v>648</v>
      </c>
      <c r="H382" s="6">
        <v>39673</v>
      </c>
      <c r="I382" s="5" t="s">
        <v>620</v>
      </c>
      <c r="J382" s="5" t="s">
        <v>620</v>
      </c>
      <c r="K382" s="5" t="s">
        <v>568</v>
      </c>
      <c r="L382" s="7">
        <v>6</v>
      </c>
      <c r="M382" s="7" t="s">
        <v>287</v>
      </c>
      <c r="N382" s="8">
        <v>8504</v>
      </c>
      <c r="O382" s="9">
        <v>0.02</v>
      </c>
      <c r="P382" s="10">
        <f t="shared" si="66"/>
        <v>170</v>
      </c>
      <c r="Q382" s="9">
        <v>5.0000000000000001E-3</v>
      </c>
      <c r="R382" s="10">
        <f t="shared" si="67"/>
        <v>43</v>
      </c>
      <c r="S382" s="9">
        <f t="shared" si="68"/>
        <v>2.504703668861712E-2</v>
      </c>
      <c r="T382" s="10">
        <f t="shared" si="69"/>
        <v>213</v>
      </c>
      <c r="U382" s="10">
        <f t="shared" si="70"/>
        <v>8717</v>
      </c>
      <c r="V382" s="11">
        <f>VLOOKUP(B382,[1]调薪计算!A:M,12,0)</f>
        <v>9062.7128000000012</v>
      </c>
      <c r="W382" s="12">
        <f t="shared" si="71"/>
        <v>558.71280000000115</v>
      </c>
      <c r="X382" s="13">
        <f t="shared" si="72"/>
        <v>6.5699999999999995E-2</v>
      </c>
      <c r="Y382" s="14" t="str">
        <f t="shared" si="73"/>
        <v>0.00%-8.40%</v>
      </c>
      <c r="Z382" s="15"/>
      <c r="AA382" s="15"/>
      <c r="AB382" s="15"/>
      <c r="AC382" s="16"/>
      <c r="AD382" s="8">
        <f t="shared" si="74"/>
        <v>0</v>
      </c>
      <c r="AE382" s="17">
        <f t="shared" si="75"/>
        <v>9062.7128000000012</v>
      </c>
      <c r="AF382" s="18">
        <f t="shared" si="76"/>
        <v>558.71280000000115</v>
      </c>
      <c r="AG382" s="19">
        <f t="shared" si="77"/>
        <v>6.5700000000000092E-2</v>
      </c>
      <c r="AH382" s="20">
        <v>13.6</v>
      </c>
      <c r="AI382" s="20">
        <v>500</v>
      </c>
      <c r="AJ382" s="20"/>
      <c r="AK382" s="20">
        <v>688</v>
      </c>
      <c r="AL382" s="20">
        <f t="shared" si="78"/>
        <v>129940.89408000001</v>
      </c>
      <c r="AM382" s="7" t="s">
        <v>287</v>
      </c>
      <c r="AN382" s="20"/>
      <c r="AO382" s="21"/>
      <c r="AP382" s="21"/>
      <c r="AQ382" s="5" t="s">
        <v>647</v>
      </c>
      <c r="AR382" s="5" t="s">
        <v>261</v>
      </c>
      <c r="AS382" s="5" t="s">
        <v>62</v>
      </c>
      <c r="AT382" s="20"/>
      <c r="AU382" s="21"/>
      <c r="AV382" s="21"/>
      <c r="AW382" s="21"/>
    </row>
    <row r="383" spans="1:49" s="55" customFormat="1">
      <c r="A383" s="87" t="s">
        <v>562</v>
      </c>
      <c r="B383" s="5">
        <v>15001326</v>
      </c>
      <c r="C383" s="5" t="s">
        <v>565</v>
      </c>
      <c r="D383" s="5" t="s">
        <v>55</v>
      </c>
      <c r="E383" s="5" t="s">
        <v>67</v>
      </c>
      <c r="F383" s="5" t="s">
        <v>357</v>
      </c>
      <c r="G383" s="5" t="s">
        <v>648</v>
      </c>
      <c r="H383" s="6">
        <v>39630</v>
      </c>
      <c r="I383" s="5" t="s">
        <v>620</v>
      </c>
      <c r="J383" s="5" t="s">
        <v>620</v>
      </c>
      <c r="K383" s="5" t="s">
        <v>568</v>
      </c>
      <c r="L383" s="7">
        <v>6</v>
      </c>
      <c r="M383" s="7" t="s">
        <v>287</v>
      </c>
      <c r="N383" s="8">
        <v>8349</v>
      </c>
      <c r="O383" s="9">
        <v>0.02</v>
      </c>
      <c r="P383" s="10">
        <f t="shared" si="66"/>
        <v>167</v>
      </c>
      <c r="Q383" s="9">
        <v>5.0000000000000001E-3</v>
      </c>
      <c r="R383" s="10">
        <f t="shared" si="67"/>
        <v>42</v>
      </c>
      <c r="S383" s="9">
        <f t="shared" si="68"/>
        <v>2.5032938076416336E-2</v>
      </c>
      <c r="T383" s="10">
        <f t="shared" si="69"/>
        <v>209</v>
      </c>
      <c r="U383" s="10">
        <f t="shared" si="70"/>
        <v>8558</v>
      </c>
      <c r="V383" s="11">
        <f>VLOOKUP(B383,[1]调薪计算!A:M,12,0)</f>
        <v>9012.92</v>
      </c>
      <c r="W383" s="12">
        <f t="shared" si="71"/>
        <v>663.92000000000007</v>
      </c>
      <c r="X383" s="13">
        <f t="shared" si="72"/>
        <v>7.9500000000000001E-2</v>
      </c>
      <c r="Y383" s="14" t="str">
        <f t="shared" si="73"/>
        <v>0.00%-8.40%</v>
      </c>
      <c r="Z383" s="15"/>
      <c r="AA383" s="15"/>
      <c r="AB383" s="15"/>
      <c r="AC383" s="16"/>
      <c r="AD383" s="8">
        <f t="shared" si="74"/>
        <v>0</v>
      </c>
      <c r="AE383" s="17">
        <f t="shared" si="75"/>
        <v>9012.92</v>
      </c>
      <c r="AF383" s="18">
        <f t="shared" si="76"/>
        <v>663.92000000000007</v>
      </c>
      <c r="AG383" s="19">
        <f t="shared" si="77"/>
        <v>7.9520900706671505E-2</v>
      </c>
      <c r="AH383" s="20">
        <v>13.6</v>
      </c>
      <c r="AI383" s="20">
        <v>500</v>
      </c>
      <c r="AJ383" s="20"/>
      <c r="AK383" s="20">
        <v>688</v>
      </c>
      <c r="AL383" s="20">
        <f t="shared" si="78"/>
        <v>129263.712</v>
      </c>
      <c r="AM383" s="7" t="s">
        <v>287</v>
      </c>
      <c r="AN383" s="20"/>
      <c r="AO383" s="21"/>
      <c r="AP383" s="21"/>
      <c r="AQ383" s="5" t="s">
        <v>647</v>
      </c>
      <c r="AR383" s="5" t="s">
        <v>261</v>
      </c>
      <c r="AS383" s="5" t="s">
        <v>62</v>
      </c>
      <c r="AT383" s="20"/>
      <c r="AU383" s="21"/>
      <c r="AV383" s="21"/>
      <c r="AW383" s="21"/>
    </row>
    <row r="384" spans="1:49" s="55" customFormat="1">
      <c r="A384" s="87" t="s">
        <v>562</v>
      </c>
      <c r="B384" s="5">
        <v>15002906</v>
      </c>
      <c r="C384" s="5" t="s">
        <v>565</v>
      </c>
      <c r="D384" s="5" t="s">
        <v>55</v>
      </c>
      <c r="E384" s="5" t="s">
        <v>67</v>
      </c>
      <c r="F384" s="5" t="s">
        <v>357</v>
      </c>
      <c r="G384" s="5" t="s">
        <v>648</v>
      </c>
      <c r="H384" s="6">
        <v>40210</v>
      </c>
      <c r="I384" s="5" t="s">
        <v>489</v>
      </c>
      <c r="J384" s="5" t="s">
        <v>489</v>
      </c>
      <c r="K384" s="5" t="s">
        <v>568</v>
      </c>
      <c r="L384" s="7">
        <v>6</v>
      </c>
      <c r="M384" s="7" t="s">
        <v>287</v>
      </c>
      <c r="N384" s="8">
        <v>6074</v>
      </c>
      <c r="O384" s="9">
        <v>0.02</v>
      </c>
      <c r="P384" s="10">
        <f t="shared" si="66"/>
        <v>121</v>
      </c>
      <c r="Q384" s="9">
        <v>5.0000000000000001E-3</v>
      </c>
      <c r="R384" s="10">
        <f t="shared" si="67"/>
        <v>30</v>
      </c>
      <c r="S384" s="9">
        <f t="shared" si="68"/>
        <v>2.4860059269015477E-2</v>
      </c>
      <c r="T384" s="10">
        <f t="shared" si="69"/>
        <v>151</v>
      </c>
      <c r="U384" s="10">
        <f t="shared" si="70"/>
        <v>6225</v>
      </c>
      <c r="V384" s="11">
        <f>VLOOKUP(B384,[1]调薪计算!A:M,12,0)</f>
        <v>6225.8499999999995</v>
      </c>
      <c r="W384" s="12">
        <f t="shared" si="71"/>
        <v>151.84999999999945</v>
      </c>
      <c r="X384" s="13">
        <f t="shared" si="72"/>
        <v>2.5000000000000001E-2</v>
      </c>
      <c r="Y384" s="14" t="str">
        <f t="shared" si="73"/>
        <v>0.00%-8.40%</v>
      </c>
      <c r="Z384" s="15"/>
      <c r="AA384" s="15"/>
      <c r="AB384" s="15"/>
      <c r="AC384" s="16"/>
      <c r="AD384" s="8">
        <f t="shared" si="74"/>
        <v>0</v>
      </c>
      <c r="AE384" s="17">
        <f t="shared" si="75"/>
        <v>6225.8499999999995</v>
      </c>
      <c r="AF384" s="18">
        <f t="shared" si="76"/>
        <v>151.84999999999945</v>
      </c>
      <c r="AG384" s="19">
        <f t="shared" si="77"/>
        <v>2.4999999999999911E-2</v>
      </c>
      <c r="AH384" s="20">
        <v>13.6</v>
      </c>
      <c r="AI384" s="20">
        <v>500</v>
      </c>
      <c r="AJ384" s="20"/>
      <c r="AK384" s="20">
        <v>688</v>
      </c>
      <c r="AL384" s="20">
        <f t="shared" si="78"/>
        <v>91359.559999999983</v>
      </c>
      <c r="AM384" s="7" t="s">
        <v>287</v>
      </c>
      <c r="AN384" s="20"/>
      <c r="AO384" s="21"/>
      <c r="AP384" s="21"/>
      <c r="AQ384" s="5" t="s">
        <v>647</v>
      </c>
      <c r="AR384" s="5" t="s">
        <v>261</v>
      </c>
      <c r="AS384" s="5" t="s">
        <v>62</v>
      </c>
      <c r="AT384" s="20"/>
      <c r="AU384" s="21"/>
      <c r="AV384" s="21"/>
      <c r="AW384" s="21"/>
    </row>
    <row r="385" spans="1:49" s="55" customFormat="1">
      <c r="A385" s="87" t="s">
        <v>562</v>
      </c>
      <c r="B385" s="5">
        <v>15003156</v>
      </c>
      <c r="C385" s="5" t="s">
        <v>565</v>
      </c>
      <c r="D385" s="5" t="s">
        <v>55</v>
      </c>
      <c r="E385" s="5" t="s">
        <v>67</v>
      </c>
      <c r="F385" s="5" t="s">
        <v>357</v>
      </c>
      <c r="G385" s="5" t="s">
        <v>648</v>
      </c>
      <c r="H385" s="6">
        <v>40299</v>
      </c>
      <c r="I385" s="5" t="s">
        <v>489</v>
      </c>
      <c r="J385" s="5" t="s">
        <v>489</v>
      </c>
      <c r="K385" s="5" t="s">
        <v>568</v>
      </c>
      <c r="L385" s="7">
        <v>6</v>
      </c>
      <c r="M385" s="7" t="s">
        <v>287</v>
      </c>
      <c r="N385" s="8">
        <v>5956</v>
      </c>
      <c r="O385" s="9">
        <v>0.02</v>
      </c>
      <c r="P385" s="10">
        <f t="shared" si="66"/>
        <v>119</v>
      </c>
      <c r="Q385" s="9">
        <v>5.0000000000000001E-3</v>
      </c>
      <c r="R385" s="10">
        <f t="shared" si="67"/>
        <v>30</v>
      </c>
      <c r="S385" s="9">
        <f t="shared" si="68"/>
        <v>2.5016789791806583E-2</v>
      </c>
      <c r="T385" s="10">
        <f t="shared" si="69"/>
        <v>149</v>
      </c>
      <c r="U385" s="10">
        <f t="shared" si="70"/>
        <v>6105</v>
      </c>
      <c r="V385" s="11">
        <f>VLOOKUP(B385,[1]调薪计算!A:M,12,0)</f>
        <v>6194.24</v>
      </c>
      <c r="W385" s="12">
        <f t="shared" si="71"/>
        <v>238.23999999999978</v>
      </c>
      <c r="X385" s="13">
        <f t="shared" si="72"/>
        <v>0.04</v>
      </c>
      <c r="Y385" s="14" t="str">
        <f t="shared" si="73"/>
        <v>0.00%-8.40%</v>
      </c>
      <c r="Z385" s="15"/>
      <c r="AA385" s="15"/>
      <c r="AB385" s="15"/>
      <c r="AC385" s="16"/>
      <c r="AD385" s="8">
        <f t="shared" si="74"/>
        <v>0</v>
      </c>
      <c r="AE385" s="17">
        <f t="shared" si="75"/>
        <v>6194.24</v>
      </c>
      <c r="AF385" s="18">
        <f t="shared" si="76"/>
        <v>238.23999999999978</v>
      </c>
      <c r="AG385" s="19">
        <f t="shared" si="77"/>
        <v>4.0000000000000036E-2</v>
      </c>
      <c r="AH385" s="20">
        <v>13.6</v>
      </c>
      <c r="AI385" s="20">
        <v>500</v>
      </c>
      <c r="AJ385" s="20"/>
      <c r="AK385" s="20">
        <v>688</v>
      </c>
      <c r="AL385" s="20">
        <f t="shared" si="78"/>
        <v>90929.66399999999</v>
      </c>
      <c r="AM385" s="7" t="s">
        <v>287</v>
      </c>
      <c r="AN385" s="20" t="s">
        <v>588</v>
      </c>
      <c r="AO385" s="21"/>
      <c r="AP385" s="21"/>
      <c r="AQ385" s="5" t="s">
        <v>647</v>
      </c>
      <c r="AR385" s="5" t="s">
        <v>261</v>
      </c>
      <c r="AS385" s="5" t="s">
        <v>62</v>
      </c>
      <c r="AT385" s="20"/>
      <c r="AU385" s="21"/>
      <c r="AV385" s="21"/>
      <c r="AW385" s="21"/>
    </row>
    <row r="386" spans="1:49" s="55" customFormat="1">
      <c r="A386" s="87" t="s">
        <v>562</v>
      </c>
      <c r="B386" s="5">
        <v>15014094</v>
      </c>
      <c r="C386" s="5" t="s">
        <v>565</v>
      </c>
      <c r="D386" s="5" t="s">
        <v>55</v>
      </c>
      <c r="E386" s="5" t="s">
        <v>67</v>
      </c>
      <c r="F386" s="5" t="s">
        <v>357</v>
      </c>
      <c r="G386" s="5" t="s">
        <v>648</v>
      </c>
      <c r="H386" s="6">
        <v>42186</v>
      </c>
      <c r="I386" s="5" t="s">
        <v>489</v>
      </c>
      <c r="J386" s="5" t="s">
        <v>489</v>
      </c>
      <c r="K386" s="5" t="s">
        <v>568</v>
      </c>
      <c r="L386" s="7">
        <v>6</v>
      </c>
      <c r="M386" s="7" t="s">
        <v>287</v>
      </c>
      <c r="N386" s="8">
        <v>6534</v>
      </c>
      <c r="O386" s="9">
        <v>0.02</v>
      </c>
      <c r="P386" s="10">
        <f t="shared" si="66"/>
        <v>131</v>
      </c>
      <c r="Q386" s="9">
        <v>5.0000000000000001E-3</v>
      </c>
      <c r="R386" s="10">
        <f t="shared" si="67"/>
        <v>33</v>
      </c>
      <c r="S386" s="9">
        <f t="shared" si="68"/>
        <v>2.509947964493419E-2</v>
      </c>
      <c r="T386" s="10">
        <f t="shared" si="69"/>
        <v>164</v>
      </c>
      <c r="U386" s="10">
        <f t="shared" si="70"/>
        <v>6698</v>
      </c>
      <c r="V386" s="11">
        <f>VLOOKUP(B386,[1]调薪计算!A:M,12,0)</f>
        <v>6697.3499999999995</v>
      </c>
      <c r="W386" s="12">
        <f t="shared" si="71"/>
        <v>163.34999999999945</v>
      </c>
      <c r="X386" s="13">
        <f t="shared" si="72"/>
        <v>2.5000000000000001E-2</v>
      </c>
      <c r="Y386" s="14" t="str">
        <f t="shared" si="73"/>
        <v>0.00%-8.40%</v>
      </c>
      <c r="Z386" s="15"/>
      <c r="AA386" s="15"/>
      <c r="AB386" s="15"/>
      <c r="AC386" s="16"/>
      <c r="AD386" s="8">
        <f t="shared" si="74"/>
        <v>0</v>
      </c>
      <c r="AE386" s="17">
        <f t="shared" si="75"/>
        <v>6697.3499999999995</v>
      </c>
      <c r="AF386" s="18">
        <f t="shared" si="76"/>
        <v>163.34999999999945</v>
      </c>
      <c r="AG386" s="19">
        <f t="shared" si="77"/>
        <v>2.4999999999999911E-2</v>
      </c>
      <c r="AH386" s="20">
        <v>13.6</v>
      </c>
      <c r="AI386" s="20">
        <v>500</v>
      </c>
      <c r="AJ386" s="20"/>
      <c r="AK386" s="20">
        <v>688</v>
      </c>
      <c r="AL386" s="20">
        <f t="shared" si="78"/>
        <v>97771.959999999992</v>
      </c>
      <c r="AM386" s="7" t="s">
        <v>287</v>
      </c>
      <c r="AN386" s="20"/>
      <c r="AO386" s="21"/>
      <c r="AP386" s="21"/>
      <c r="AQ386" s="5" t="s">
        <v>647</v>
      </c>
      <c r="AR386" s="5" t="s">
        <v>261</v>
      </c>
      <c r="AS386" s="5" t="s">
        <v>62</v>
      </c>
      <c r="AT386" s="20"/>
      <c r="AU386" s="21"/>
      <c r="AV386" s="21"/>
      <c r="AW386" s="21"/>
    </row>
    <row r="387" spans="1:49" s="55" customFormat="1">
      <c r="A387" s="87" t="s">
        <v>562</v>
      </c>
      <c r="B387" s="5">
        <v>15000453</v>
      </c>
      <c r="C387" s="5" t="s">
        <v>565</v>
      </c>
      <c r="D387" s="5" t="s">
        <v>55</v>
      </c>
      <c r="E387" s="5" t="s">
        <v>67</v>
      </c>
      <c r="F387" s="5" t="s">
        <v>357</v>
      </c>
      <c r="G387" s="5" t="s">
        <v>648</v>
      </c>
      <c r="H387" s="6">
        <v>38808</v>
      </c>
      <c r="I387" s="5" t="s">
        <v>489</v>
      </c>
      <c r="J387" s="5" t="s">
        <v>489</v>
      </c>
      <c r="K387" s="5" t="s">
        <v>568</v>
      </c>
      <c r="L387" s="7">
        <v>6</v>
      </c>
      <c r="M387" s="7" t="s">
        <v>287</v>
      </c>
      <c r="N387" s="8">
        <v>6000</v>
      </c>
      <c r="O387" s="9">
        <v>0.02</v>
      </c>
      <c r="P387" s="10">
        <f t="shared" si="66"/>
        <v>120</v>
      </c>
      <c r="Q387" s="9">
        <v>5.0000000000000001E-3</v>
      </c>
      <c r="R387" s="10">
        <f t="shared" si="67"/>
        <v>30</v>
      </c>
      <c r="S387" s="9">
        <f t="shared" si="68"/>
        <v>2.5000000000000001E-2</v>
      </c>
      <c r="T387" s="10">
        <f t="shared" si="69"/>
        <v>150</v>
      </c>
      <c r="U387" s="10">
        <f t="shared" si="70"/>
        <v>6150</v>
      </c>
      <c r="V387" s="11">
        <f>VLOOKUP(B387,[1]调薪计算!A:M,12,0)</f>
        <v>6270</v>
      </c>
      <c r="W387" s="12">
        <f t="shared" si="71"/>
        <v>270</v>
      </c>
      <c r="X387" s="13">
        <f t="shared" si="72"/>
        <v>4.4999999999999998E-2</v>
      </c>
      <c r="Y387" s="14" t="str">
        <f t="shared" si="73"/>
        <v>0.00%-8.40%</v>
      </c>
      <c r="Z387" s="15"/>
      <c r="AA387" s="15"/>
      <c r="AB387" s="15"/>
      <c r="AC387" s="16"/>
      <c r="AD387" s="8">
        <f t="shared" si="74"/>
        <v>0</v>
      </c>
      <c r="AE387" s="17">
        <f t="shared" si="75"/>
        <v>6270</v>
      </c>
      <c r="AF387" s="18">
        <f t="shared" si="76"/>
        <v>270</v>
      </c>
      <c r="AG387" s="19">
        <f t="shared" si="77"/>
        <v>4.4999999999999929E-2</v>
      </c>
      <c r="AH387" s="20">
        <v>13.6</v>
      </c>
      <c r="AI387" s="20">
        <v>500</v>
      </c>
      <c r="AJ387" s="20"/>
      <c r="AK387" s="20">
        <v>688</v>
      </c>
      <c r="AL387" s="20">
        <f t="shared" si="78"/>
        <v>91960</v>
      </c>
      <c r="AM387" s="7" t="s">
        <v>287</v>
      </c>
      <c r="AN387" s="20"/>
      <c r="AO387" s="21"/>
      <c r="AP387" s="21"/>
      <c r="AQ387" s="5" t="s">
        <v>647</v>
      </c>
      <c r="AR387" s="5" t="s">
        <v>261</v>
      </c>
      <c r="AS387" s="5" t="s">
        <v>62</v>
      </c>
      <c r="AT387" s="20"/>
      <c r="AU387" s="21"/>
      <c r="AV387" s="21"/>
      <c r="AW387" s="21"/>
    </row>
    <row r="388" spans="1:49" s="55" customFormat="1">
      <c r="A388" s="87" t="s">
        <v>562</v>
      </c>
      <c r="B388" s="5">
        <v>15001961</v>
      </c>
      <c r="C388" s="5" t="s">
        <v>565</v>
      </c>
      <c r="D388" s="5" t="s">
        <v>55</v>
      </c>
      <c r="E388" s="5" t="s">
        <v>67</v>
      </c>
      <c r="F388" s="5" t="s">
        <v>357</v>
      </c>
      <c r="G388" s="5" t="s">
        <v>648</v>
      </c>
      <c r="H388" s="6">
        <v>39688</v>
      </c>
      <c r="I388" s="5" t="s">
        <v>489</v>
      </c>
      <c r="J388" s="5" t="s">
        <v>489</v>
      </c>
      <c r="K388" s="5" t="s">
        <v>568</v>
      </c>
      <c r="L388" s="7">
        <v>6</v>
      </c>
      <c r="M388" s="7" t="s">
        <v>287</v>
      </c>
      <c r="N388" s="8">
        <v>6490</v>
      </c>
      <c r="O388" s="9">
        <v>0.02</v>
      </c>
      <c r="P388" s="10">
        <f t="shared" si="66"/>
        <v>130</v>
      </c>
      <c r="Q388" s="9">
        <v>5.0000000000000001E-3</v>
      </c>
      <c r="R388" s="10">
        <f t="shared" si="67"/>
        <v>32</v>
      </c>
      <c r="S388" s="9">
        <f t="shared" si="68"/>
        <v>2.4961479198767334E-2</v>
      </c>
      <c r="T388" s="10">
        <f t="shared" si="69"/>
        <v>162</v>
      </c>
      <c r="U388" s="10">
        <f t="shared" si="70"/>
        <v>6652</v>
      </c>
      <c r="V388" s="11">
        <f>VLOOKUP(B388,[1]调薪计算!A:M,12,0)</f>
        <v>6554.9</v>
      </c>
      <c r="W388" s="12">
        <f t="shared" si="71"/>
        <v>64.899999999999636</v>
      </c>
      <c r="X388" s="13">
        <f t="shared" si="72"/>
        <v>0.01</v>
      </c>
      <c r="Y388" s="14" t="str">
        <f t="shared" si="73"/>
        <v>0.00%-8.40%</v>
      </c>
      <c r="Z388" s="15"/>
      <c r="AA388" s="15"/>
      <c r="AB388" s="15"/>
      <c r="AC388" s="16"/>
      <c r="AD388" s="8">
        <f t="shared" si="74"/>
        <v>0</v>
      </c>
      <c r="AE388" s="17">
        <f t="shared" si="75"/>
        <v>6554.9</v>
      </c>
      <c r="AF388" s="18">
        <f t="shared" si="76"/>
        <v>64.899999999999636</v>
      </c>
      <c r="AG388" s="19">
        <f t="shared" si="77"/>
        <v>1.0000000000000009E-2</v>
      </c>
      <c r="AH388" s="20">
        <v>13.6</v>
      </c>
      <c r="AI388" s="20">
        <v>500</v>
      </c>
      <c r="AJ388" s="20"/>
      <c r="AK388" s="20">
        <v>688</v>
      </c>
      <c r="AL388" s="20">
        <f t="shared" si="78"/>
        <v>95834.64</v>
      </c>
      <c r="AM388" s="7" t="s">
        <v>287</v>
      </c>
      <c r="AN388" s="20"/>
      <c r="AO388" s="21"/>
      <c r="AP388" s="21"/>
      <c r="AQ388" s="5" t="s">
        <v>647</v>
      </c>
      <c r="AR388" s="5" t="s">
        <v>261</v>
      </c>
      <c r="AS388" s="5" t="s">
        <v>62</v>
      </c>
      <c r="AT388" s="20"/>
      <c r="AU388" s="21"/>
      <c r="AV388" s="21"/>
      <c r="AW388" s="21"/>
    </row>
    <row r="389" spans="1:49" s="55" customFormat="1">
      <c r="A389" s="87" t="s">
        <v>562</v>
      </c>
      <c r="B389" s="5">
        <v>15014361</v>
      </c>
      <c r="C389" s="5" t="s">
        <v>565</v>
      </c>
      <c r="D389" s="5" t="s">
        <v>55</v>
      </c>
      <c r="E389" s="5" t="s">
        <v>67</v>
      </c>
      <c r="F389" s="5" t="s">
        <v>357</v>
      </c>
      <c r="G389" s="5" t="s">
        <v>648</v>
      </c>
      <c r="H389" s="6">
        <v>42248</v>
      </c>
      <c r="I389" s="5" t="s">
        <v>489</v>
      </c>
      <c r="J389" s="5" t="s">
        <v>489</v>
      </c>
      <c r="K389" s="5" t="s">
        <v>568</v>
      </c>
      <c r="L389" s="7">
        <v>6</v>
      </c>
      <c r="M389" s="7" t="s">
        <v>287</v>
      </c>
      <c r="N389" s="8">
        <v>5656</v>
      </c>
      <c r="O389" s="9">
        <v>0.02</v>
      </c>
      <c r="P389" s="10">
        <f t="shared" si="66"/>
        <v>113</v>
      </c>
      <c r="Q389" s="9">
        <v>5.0000000000000001E-3</v>
      </c>
      <c r="R389" s="10">
        <f t="shared" si="67"/>
        <v>28</v>
      </c>
      <c r="S389" s="9">
        <f t="shared" si="68"/>
        <v>2.492927864214993E-2</v>
      </c>
      <c r="T389" s="10">
        <f t="shared" si="69"/>
        <v>141</v>
      </c>
      <c r="U389" s="10">
        <f t="shared" si="70"/>
        <v>5797</v>
      </c>
      <c r="V389" s="11">
        <f>VLOOKUP(B389,[1]调薪计算!A:M,12,0)</f>
        <v>6001.0159999999996</v>
      </c>
      <c r="W389" s="12">
        <f t="shared" si="71"/>
        <v>345.01599999999962</v>
      </c>
      <c r="X389" s="13">
        <f t="shared" si="72"/>
        <v>6.0999999999999999E-2</v>
      </c>
      <c r="Y389" s="14" t="str">
        <f t="shared" si="73"/>
        <v>0.00%-8.40%</v>
      </c>
      <c r="Z389" s="15"/>
      <c r="AA389" s="15"/>
      <c r="AB389" s="15"/>
      <c r="AC389" s="16"/>
      <c r="AD389" s="8">
        <f t="shared" si="74"/>
        <v>0</v>
      </c>
      <c r="AE389" s="17">
        <f t="shared" si="75"/>
        <v>6001.0159999999996</v>
      </c>
      <c r="AF389" s="18">
        <f t="shared" si="76"/>
        <v>345.01599999999962</v>
      </c>
      <c r="AG389" s="19">
        <f t="shared" si="77"/>
        <v>6.0999999999999943E-2</v>
      </c>
      <c r="AH389" s="20">
        <v>13.6</v>
      </c>
      <c r="AI389" s="20">
        <v>500</v>
      </c>
      <c r="AJ389" s="20"/>
      <c r="AK389" s="20">
        <v>688</v>
      </c>
      <c r="AL389" s="20">
        <f t="shared" si="78"/>
        <v>88301.817599999995</v>
      </c>
      <c r="AM389" s="7" t="s">
        <v>287</v>
      </c>
      <c r="AN389" s="20"/>
      <c r="AO389" s="21"/>
      <c r="AP389" s="21"/>
      <c r="AQ389" s="5" t="s">
        <v>647</v>
      </c>
      <c r="AR389" s="5" t="s">
        <v>261</v>
      </c>
      <c r="AS389" s="5" t="s">
        <v>62</v>
      </c>
      <c r="AT389" s="20"/>
      <c r="AU389" s="21"/>
      <c r="AV389" s="21"/>
      <c r="AW389" s="21"/>
    </row>
    <row r="390" spans="1:49" s="55" customFormat="1">
      <c r="A390" s="87" t="s">
        <v>562</v>
      </c>
      <c r="B390" s="5">
        <v>15007741</v>
      </c>
      <c r="C390" s="5" t="s">
        <v>565</v>
      </c>
      <c r="D390" s="5" t="s">
        <v>55</v>
      </c>
      <c r="E390" s="5" t="s">
        <v>67</v>
      </c>
      <c r="F390" s="5" t="s">
        <v>357</v>
      </c>
      <c r="G390" s="5" t="s">
        <v>648</v>
      </c>
      <c r="H390" s="6">
        <v>41244</v>
      </c>
      <c r="I390" s="5" t="s">
        <v>489</v>
      </c>
      <c r="J390" s="5" t="s">
        <v>489</v>
      </c>
      <c r="K390" s="5" t="s">
        <v>568</v>
      </c>
      <c r="L390" s="7">
        <v>6</v>
      </c>
      <c r="M390" s="7" t="s">
        <v>287</v>
      </c>
      <c r="N390" s="8">
        <v>6087</v>
      </c>
      <c r="O390" s="9">
        <v>0.02</v>
      </c>
      <c r="P390" s="10">
        <f t="shared" si="66"/>
        <v>122</v>
      </c>
      <c r="Q390" s="9">
        <v>5.0000000000000001E-3</v>
      </c>
      <c r="R390" s="10">
        <f t="shared" si="67"/>
        <v>30</v>
      </c>
      <c r="S390" s="9">
        <f t="shared" si="68"/>
        <v>2.4971250205355677E-2</v>
      </c>
      <c r="T390" s="10">
        <f t="shared" si="69"/>
        <v>152</v>
      </c>
      <c r="U390" s="10">
        <f t="shared" si="70"/>
        <v>6239</v>
      </c>
      <c r="V390" s="11">
        <f>VLOOKUP(B390,[1]调薪计算!A:M,12,0)</f>
        <v>6147.87</v>
      </c>
      <c r="W390" s="12">
        <f t="shared" si="71"/>
        <v>60.869999999999891</v>
      </c>
      <c r="X390" s="13">
        <f t="shared" si="72"/>
        <v>0.01</v>
      </c>
      <c r="Y390" s="14" t="str">
        <f t="shared" si="73"/>
        <v>0.00%-8.40%</v>
      </c>
      <c r="Z390" s="15"/>
      <c r="AA390" s="15"/>
      <c r="AB390" s="15"/>
      <c r="AC390" s="16"/>
      <c r="AD390" s="8">
        <f t="shared" si="74"/>
        <v>0</v>
      </c>
      <c r="AE390" s="17">
        <f t="shared" si="75"/>
        <v>6147.87</v>
      </c>
      <c r="AF390" s="18">
        <f t="shared" si="76"/>
        <v>60.869999999999891</v>
      </c>
      <c r="AG390" s="19">
        <f t="shared" si="77"/>
        <v>1.0000000000000009E-2</v>
      </c>
      <c r="AH390" s="20">
        <v>13.6</v>
      </c>
      <c r="AI390" s="20">
        <v>500</v>
      </c>
      <c r="AJ390" s="20"/>
      <c r="AK390" s="20">
        <v>688</v>
      </c>
      <c r="AL390" s="20">
        <f t="shared" si="78"/>
        <v>90299.031999999992</v>
      </c>
      <c r="AM390" s="7" t="s">
        <v>287</v>
      </c>
      <c r="AN390" s="20"/>
      <c r="AO390" s="21"/>
      <c r="AP390" s="21"/>
      <c r="AQ390" s="5" t="s">
        <v>647</v>
      </c>
      <c r="AR390" s="5" t="s">
        <v>261</v>
      </c>
      <c r="AS390" s="5" t="s">
        <v>62</v>
      </c>
      <c r="AT390" s="20"/>
      <c r="AU390" s="21"/>
      <c r="AV390" s="21"/>
      <c r="AW390" s="21"/>
    </row>
    <row r="391" spans="1:49" s="55" customFormat="1">
      <c r="A391" s="87" t="s">
        <v>562</v>
      </c>
      <c r="B391" s="5">
        <v>15014970</v>
      </c>
      <c r="C391" s="5" t="s">
        <v>565</v>
      </c>
      <c r="D391" s="5" t="s">
        <v>55</v>
      </c>
      <c r="E391" s="5" t="s">
        <v>67</v>
      </c>
      <c r="F391" s="5" t="s">
        <v>357</v>
      </c>
      <c r="G391" s="5" t="s">
        <v>648</v>
      </c>
      <c r="H391" s="6">
        <v>42370</v>
      </c>
      <c r="I391" s="5" t="s">
        <v>489</v>
      </c>
      <c r="J391" s="5" t="s">
        <v>489</v>
      </c>
      <c r="K391" s="5" t="s">
        <v>568</v>
      </c>
      <c r="L391" s="7">
        <v>6</v>
      </c>
      <c r="M391" s="7" t="s">
        <v>287</v>
      </c>
      <c r="N391" s="8">
        <v>6104</v>
      </c>
      <c r="O391" s="9">
        <v>0.02</v>
      </c>
      <c r="P391" s="10">
        <f t="shared" si="66"/>
        <v>122</v>
      </c>
      <c r="Q391" s="9">
        <v>5.0000000000000001E-3</v>
      </c>
      <c r="R391" s="10">
        <f t="shared" si="67"/>
        <v>31</v>
      </c>
      <c r="S391" s="9">
        <f t="shared" si="68"/>
        <v>2.5065530799475752E-2</v>
      </c>
      <c r="T391" s="10">
        <f t="shared" si="69"/>
        <v>153</v>
      </c>
      <c r="U391" s="10">
        <f t="shared" si="70"/>
        <v>6257</v>
      </c>
      <c r="V391" s="11">
        <f>VLOOKUP(B391,[1]调薪计算!A:M,12,0)</f>
        <v>6470.2400000000007</v>
      </c>
      <c r="W391" s="12">
        <f t="shared" si="71"/>
        <v>366.24000000000069</v>
      </c>
      <c r="X391" s="13">
        <f t="shared" si="72"/>
        <v>0.06</v>
      </c>
      <c r="Y391" s="14" t="str">
        <f t="shared" si="73"/>
        <v>0.00%-8.40%</v>
      </c>
      <c r="Z391" s="15"/>
      <c r="AA391" s="15"/>
      <c r="AB391" s="15"/>
      <c r="AC391" s="16"/>
      <c r="AD391" s="8">
        <f t="shared" si="74"/>
        <v>0</v>
      </c>
      <c r="AE391" s="17">
        <f t="shared" si="75"/>
        <v>6470.2400000000007</v>
      </c>
      <c r="AF391" s="18">
        <f t="shared" si="76"/>
        <v>366.24000000000069</v>
      </c>
      <c r="AG391" s="19">
        <f t="shared" si="77"/>
        <v>6.0000000000000053E-2</v>
      </c>
      <c r="AH391" s="20">
        <v>13.6</v>
      </c>
      <c r="AI391" s="20">
        <v>500</v>
      </c>
      <c r="AJ391" s="20"/>
      <c r="AK391" s="20">
        <v>688</v>
      </c>
      <c r="AL391" s="20">
        <f t="shared" si="78"/>
        <v>94683.26400000001</v>
      </c>
      <c r="AM391" s="7" t="s">
        <v>287</v>
      </c>
      <c r="AN391" s="20"/>
      <c r="AO391" s="21"/>
      <c r="AP391" s="21"/>
      <c r="AQ391" s="5" t="s">
        <v>647</v>
      </c>
      <c r="AR391" s="5" t="s">
        <v>261</v>
      </c>
      <c r="AS391" s="5" t="s">
        <v>62</v>
      </c>
      <c r="AT391" s="20"/>
      <c r="AU391" s="21"/>
      <c r="AV391" s="21"/>
      <c r="AW391" s="21"/>
    </row>
    <row r="392" spans="1:49" s="55" customFormat="1">
      <c r="A392" s="87" t="s">
        <v>562</v>
      </c>
      <c r="B392" s="5">
        <v>15002037</v>
      </c>
      <c r="C392" s="5" t="s">
        <v>565</v>
      </c>
      <c r="D392" s="5" t="s">
        <v>55</v>
      </c>
      <c r="E392" s="5" t="s">
        <v>67</v>
      </c>
      <c r="F392" s="5" t="s">
        <v>357</v>
      </c>
      <c r="G392" s="5" t="s">
        <v>646</v>
      </c>
      <c r="H392" s="6">
        <v>41487</v>
      </c>
      <c r="I392" s="5" t="s">
        <v>575</v>
      </c>
      <c r="J392" s="5" t="s">
        <v>649</v>
      </c>
      <c r="K392" s="5" t="s">
        <v>568</v>
      </c>
      <c r="L392" s="7">
        <v>6</v>
      </c>
      <c r="M392" s="7" t="s">
        <v>287</v>
      </c>
      <c r="N392" s="8">
        <v>6820</v>
      </c>
      <c r="O392" s="9">
        <v>0.02</v>
      </c>
      <c r="P392" s="10">
        <f t="shared" si="66"/>
        <v>136</v>
      </c>
      <c r="Q392" s="9">
        <v>5.0000000000000001E-3</v>
      </c>
      <c r="R392" s="10">
        <f t="shared" si="67"/>
        <v>34</v>
      </c>
      <c r="S392" s="9">
        <f t="shared" si="68"/>
        <v>2.4926686217008796E-2</v>
      </c>
      <c r="T392" s="10">
        <f t="shared" si="69"/>
        <v>170</v>
      </c>
      <c r="U392" s="10">
        <f t="shared" si="70"/>
        <v>6990</v>
      </c>
      <c r="V392" s="11">
        <f>VLOOKUP(B392,[1]调薪计算!A:M,12,0)</f>
        <v>6854.0999999999995</v>
      </c>
      <c r="W392" s="12">
        <f t="shared" si="71"/>
        <v>34.099999999999454</v>
      </c>
      <c r="X392" s="13">
        <f t="shared" si="72"/>
        <v>5.0000000000000001E-3</v>
      </c>
      <c r="Y392" s="14" t="str">
        <f t="shared" si="73"/>
        <v>0.00%-8.40%</v>
      </c>
      <c r="Z392" s="15"/>
      <c r="AA392" s="15"/>
      <c r="AB392" s="15"/>
      <c r="AC392" s="16"/>
      <c r="AD392" s="8">
        <f t="shared" si="74"/>
        <v>0</v>
      </c>
      <c r="AE392" s="17">
        <f t="shared" si="75"/>
        <v>6854.0999999999995</v>
      </c>
      <c r="AF392" s="18">
        <f t="shared" si="76"/>
        <v>34.099999999999454</v>
      </c>
      <c r="AG392" s="19">
        <f t="shared" si="77"/>
        <v>4.9999999999998934E-3</v>
      </c>
      <c r="AH392" s="20">
        <v>13.6</v>
      </c>
      <c r="AI392" s="20">
        <v>450</v>
      </c>
      <c r="AJ392" s="20"/>
      <c r="AK392" s="20">
        <v>688</v>
      </c>
      <c r="AL392" s="20">
        <f t="shared" si="78"/>
        <v>99303.76</v>
      </c>
      <c r="AM392" s="7" t="s">
        <v>287</v>
      </c>
      <c r="AN392" s="20"/>
      <c r="AO392" s="21"/>
      <c r="AP392" s="21"/>
      <c r="AQ392" s="5" t="s">
        <v>647</v>
      </c>
      <c r="AR392" s="5" t="s">
        <v>261</v>
      </c>
      <c r="AS392" s="5" t="s">
        <v>62</v>
      </c>
      <c r="AT392" s="20"/>
      <c r="AU392" s="21"/>
      <c r="AV392" s="21"/>
      <c r="AW392" s="21"/>
    </row>
    <row r="393" spans="1:49" s="55" customFormat="1">
      <c r="A393" s="87" t="s">
        <v>562</v>
      </c>
      <c r="B393" s="5">
        <v>15018074</v>
      </c>
      <c r="C393" s="5" t="s">
        <v>565</v>
      </c>
      <c r="D393" s="5" t="s">
        <v>55</v>
      </c>
      <c r="E393" s="5" t="s">
        <v>67</v>
      </c>
      <c r="F393" s="5" t="s">
        <v>357</v>
      </c>
      <c r="G393" s="5" t="s">
        <v>648</v>
      </c>
      <c r="H393" s="6">
        <v>43132</v>
      </c>
      <c r="I393" s="5" t="s">
        <v>489</v>
      </c>
      <c r="J393" s="5" t="s">
        <v>489</v>
      </c>
      <c r="K393" s="5" t="s">
        <v>568</v>
      </c>
      <c r="L393" s="7">
        <v>6</v>
      </c>
      <c r="M393" s="7" t="s">
        <v>287</v>
      </c>
      <c r="N393" s="8">
        <v>6003</v>
      </c>
      <c r="O393" s="9">
        <v>0.02</v>
      </c>
      <c r="P393" s="10">
        <f t="shared" ref="P393:P456" si="79">ROUND(N393*O393,0)</f>
        <v>120</v>
      </c>
      <c r="Q393" s="9">
        <v>5.0000000000000001E-3</v>
      </c>
      <c r="R393" s="10">
        <f t="shared" ref="R393:R456" si="80">ROUND(N393*Q393,0)</f>
        <v>30</v>
      </c>
      <c r="S393" s="9">
        <f t="shared" ref="S393:S456" si="81">T393/N393</f>
        <v>2.498750624687656E-2</v>
      </c>
      <c r="T393" s="10">
        <f t="shared" ref="T393:T456" si="82">P393+R393</f>
        <v>150</v>
      </c>
      <c r="U393" s="10">
        <f t="shared" ref="U393:U456" si="83">N393+T393</f>
        <v>6153</v>
      </c>
      <c r="V393" s="11">
        <f>VLOOKUP(B393,[1]调薪计算!A:M,12,0)</f>
        <v>6153.0749999999998</v>
      </c>
      <c r="W393" s="12">
        <f t="shared" ref="W393:W456" si="84">V393-N393</f>
        <v>150.07499999999982</v>
      </c>
      <c r="X393" s="13">
        <f t="shared" ref="X393:X456" si="85">ROUND(V393/N393-1,4)</f>
        <v>2.5000000000000001E-2</v>
      </c>
      <c r="Y393" s="14" t="str">
        <f t="shared" ref="Y393:Y456" si="86">IF(OR(L393=1,L393=2,L393=4),TEXT(S393*0.8,"0.00%")&amp;"-"&amp;TEXT(S393*1.2,"0.00%"),IF(OR(L393=3,L393=6),TEXT(0,"0.00%")&amp;"-"&amp;TEXT(7%*1.2,"0.00%"),IF(OR(L393=5,L393=7),TEXT((R393/N393),"0.00%")&amp;"-"&amp;TEXT((R393/N393)+7%,"0.00%"),"")))</f>
        <v>0.00%-8.40%</v>
      </c>
      <c r="Z393" s="15"/>
      <c r="AA393" s="15"/>
      <c r="AB393" s="15"/>
      <c r="AC393" s="16"/>
      <c r="AD393" s="8">
        <f t="shared" ref="AD393:AD456" si="87">ROUND(N393*AC393,0)</f>
        <v>0</v>
      </c>
      <c r="AE393" s="17">
        <f t="shared" ref="AE393:AE456" si="88">V393+AD393</f>
        <v>6153.0749999999998</v>
      </c>
      <c r="AF393" s="18">
        <f t="shared" ref="AF393:AF456" si="89">AE393-N393</f>
        <v>150.07499999999982</v>
      </c>
      <c r="AG393" s="19">
        <f t="shared" ref="AG393:AG456" si="90">AE393/N393-1</f>
        <v>2.4999999999999911E-2</v>
      </c>
      <c r="AH393" s="20">
        <v>13.6</v>
      </c>
      <c r="AI393" s="20">
        <v>500</v>
      </c>
      <c r="AJ393" s="20"/>
      <c r="AK393" s="20">
        <v>688</v>
      </c>
      <c r="AL393" s="20">
        <f t="shared" ref="AL393:AL456" si="91">AE393*AH393+AI393*12+AK393+IF(AB393="",AJ393,IF(AB393="D",5000,IF(AB393="C",1000,0)))*12</f>
        <v>90369.819999999992</v>
      </c>
      <c r="AM393" s="7" t="s">
        <v>287</v>
      </c>
      <c r="AN393" s="20"/>
      <c r="AO393" s="21"/>
      <c r="AP393" s="21"/>
      <c r="AQ393" s="5" t="s">
        <v>647</v>
      </c>
      <c r="AR393" s="5" t="s">
        <v>261</v>
      </c>
      <c r="AS393" s="5" t="s">
        <v>62</v>
      </c>
      <c r="AT393" s="20"/>
      <c r="AU393" s="21"/>
      <c r="AV393" s="21"/>
      <c r="AW393" s="21"/>
    </row>
    <row r="394" spans="1:49" s="55" customFormat="1">
      <c r="A394" s="87" t="s">
        <v>562</v>
      </c>
      <c r="B394" s="5">
        <v>15012435</v>
      </c>
      <c r="C394" s="5" t="s">
        <v>565</v>
      </c>
      <c r="D394" s="5" t="s">
        <v>55</v>
      </c>
      <c r="E394" s="5" t="s">
        <v>67</v>
      </c>
      <c r="F394" s="5" t="s">
        <v>357</v>
      </c>
      <c r="G394" s="5" t="s">
        <v>648</v>
      </c>
      <c r="H394" s="6">
        <v>41760</v>
      </c>
      <c r="I394" s="5" t="s">
        <v>489</v>
      </c>
      <c r="J394" s="5" t="s">
        <v>489</v>
      </c>
      <c r="K394" s="5" t="s">
        <v>568</v>
      </c>
      <c r="L394" s="7">
        <v>6</v>
      </c>
      <c r="M394" s="7" t="s">
        <v>287</v>
      </c>
      <c r="N394" s="8">
        <v>6173</v>
      </c>
      <c r="O394" s="9">
        <v>0.02</v>
      </c>
      <c r="P394" s="10">
        <f t="shared" si="79"/>
        <v>123</v>
      </c>
      <c r="Q394" s="9">
        <v>5.0000000000000001E-3</v>
      </c>
      <c r="R394" s="10">
        <f t="shared" si="80"/>
        <v>31</v>
      </c>
      <c r="S394" s="9">
        <f t="shared" si="81"/>
        <v>2.4947351368864411E-2</v>
      </c>
      <c r="T394" s="10">
        <f t="shared" si="82"/>
        <v>154</v>
      </c>
      <c r="U394" s="10">
        <f t="shared" si="83"/>
        <v>6327</v>
      </c>
      <c r="V394" s="11">
        <f>VLOOKUP(B394,[1]调薪计算!A:M,12,0)</f>
        <v>6450.7849999999999</v>
      </c>
      <c r="W394" s="12">
        <f t="shared" si="84"/>
        <v>277.78499999999985</v>
      </c>
      <c r="X394" s="13">
        <f t="shared" si="85"/>
        <v>4.4999999999999998E-2</v>
      </c>
      <c r="Y394" s="14" t="str">
        <f t="shared" si="86"/>
        <v>0.00%-8.40%</v>
      </c>
      <c r="Z394" s="15"/>
      <c r="AA394" s="15"/>
      <c r="AB394" s="15"/>
      <c r="AC394" s="16"/>
      <c r="AD394" s="8">
        <f t="shared" si="87"/>
        <v>0</v>
      </c>
      <c r="AE394" s="17">
        <f t="shared" si="88"/>
        <v>6450.7849999999999</v>
      </c>
      <c r="AF394" s="18">
        <f t="shared" si="89"/>
        <v>277.78499999999985</v>
      </c>
      <c r="AG394" s="19">
        <f t="shared" si="90"/>
        <v>4.4999999999999929E-2</v>
      </c>
      <c r="AH394" s="20">
        <v>13.6</v>
      </c>
      <c r="AI394" s="20">
        <v>500</v>
      </c>
      <c r="AJ394" s="20"/>
      <c r="AK394" s="20">
        <v>688</v>
      </c>
      <c r="AL394" s="20">
        <f t="shared" si="91"/>
        <v>94418.675999999992</v>
      </c>
      <c r="AM394" s="7" t="s">
        <v>287</v>
      </c>
      <c r="AN394" s="20"/>
      <c r="AO394" s="21"/>
      <c r="AP394" s="21"/>
      <c r="AQ394" s="5" t="s">
        <v>647</v>
      </c>
      <c r="AR394" s="5" t="s">
        <v>261</v>
      </c>
      <c r="AS394" s="5" t="s">
        <v>62</v>
      </c>
      <c r="AT394" s="20"/>
      <c r="AU394" s="21"/>
      <c r="AV394" s="21"/>
      <c r="AW394" s="21"/>
    </row>
    <row r="395" spans="1:49" s="55" customFormat="1">
      <c r="A395" s="87" t="s">
        <v>562</v>
      </c>
      <c r="B395" s="5">
        <v>15004870</v>
      </c>
      <c r="C395" s="5" t="s">
        <v>565</v>
      </c>
      <c r="D395" s="5" t="s">
        <v>55</v>
      </c>
      <c r="E395" s="5" t="s">
        <v>67</v>
      </c>
      <c r="F395" s="5" t="s">
        <v>357</v>
      </c>
      <c r="G395" s="5" t="s">
        <v>648</v>
      </c>
      <c r="H395" s="6">
        <v>40817</v>
      </c>
      <c r="I395" s="5" t="s">
        <v>489</v>
      </c>
      <c r="J395" s="5" t="s">
        <v>489</v>
      </c>
      <c r="K395" s="5" t="s">
        <v>568</v>
      </c>
      <c r="L395" s="7">
        <v>6</v>
      </c>
      <c r="M395" s="7" t="s">
        <v>287</v>
      </c>
      <c r="N395" s="8">
        <v>5964</v>
      </c>
      <c r="O395" s="9">
        <v>0.02</v>
      </c>
      <c r="P395" s="10">
        <f t="shared" si="79"/>
        <v>119</v>
      </c>
      <c r="Q395" s="9">
        <v>5.0000000000000001E-3</v>
      </c>
      <c r="R395" s="10">
        <f t="shared" si="80"/>
        <v>30</v>
      </c>
      <c r="S395" s="9">
        <f t="shared" si="81"/>
        <v>2.4983232729711601E-2</v>
      </c>
      <c r="T395" s="10">
        <f t="shared" si="82"/>
        <v>149</v>
      </c>
      <c r="U395" s="10">
        <f t="shared" si="83"/>
        <v>6113</v>
      </c>
      <c r="V395" s="11">
        <f>VLOOKUP(B395,[1]调薪计算!A:M,12,0)</f>
        <v>6113.0999999999995</v>
      </c>
      <c r="W395" s="12">
        <f t="shared" si="84"/>
        <v>149.09999999999945</v>
      </c>
      <c r="X395" s="13">
        <f t="shared" si="85"/>
        <v>2.5000000000000001E-2</v>
      </c>
      <c r="Y395" s="14" t="str">
        <f t="shared" si="86"/>
        <v>0.00%-8.40%</v>
      </c>
      <c r="Z395" s="15"/>
      <c r="AA395" s="15"/>
      <c r="AB395" s="15"/>
      <c r="AC395" s="16"/>
      <c r="AD395" s="8">
        <f t="shared" si="87"/>
        <v>0</v>
      </c>
      <c r="AE395" s="17">
        <f t="shared" si="88"/>
        <v>6113.0999999999995</v>
      </c>
      <c r="AF395" s="18">
        <f t="shared" si="89"/>
        <v>149.09999999999945</v>
      </c>
      <c r="AG395" s="19">
        <f t="shared" si="90"/>
        <v>2.4999999999999911E-2</v>
      </c>
      <c r="AH395" s="20">
        <v>13.6</v>
      </c>
      <c r="AI395" s="20">
        <v>500</v>
      </c>
      <c r="AJ395" s="20"/>
      <c r="AK395" s="20">
        <v>688</v>
      </c>
      <c r="AL395" s="20">
        <f t="shared" si="91"/>
        <v>89826.159999999989</v>
      </c>
      <c r="AM395" s="7" t="s">
        <v>287</v>
      </c>
      <c r="AN395" s="20"/>
      <c r="AO395" s="21"/>
      <c r="AP395" s="21"/>
      <c r="AQ395" s="5" t="s">
        <v>647</v>
      </c>
      <c r="AR395" s="5" t="s">
        <v>261</v>
      </c>
      <c r="AS395" s="5" t="s">
        <v>62</v>
      </c>
      <c r="AT395" s="20"/>
      <c r="AU395" s="21"/>
      <c r="AV395" s="21"/>
      <c r="AW395" s="21"/>
    </row>
    <row r="396" spans="1:49" s="55" customFormat="1">
      <c r="A396" s="87" t="s">
        <v>562</v>
      </c>
      <c r="B396" s="5">
        <v>15003683</v>
      </c>
      <c r="C396" s="5" t="s">
        <v>565</v>
      </c>
      <c r="D396" s="5" t="s">
        <v>55</v>
      </c>
      <c r="E396" s="5" t="s">
        <v>67</v>
      </c>
      <c r="F396" s="5" t="s">
        <v>357</v>
      </c>
      <c r="G396" s="5" t="s">
        <v>648</v>
      </c>
      <c r="H396" s="6">
        <v>40391</v>
      </c>
      <c r="I396" s="5" t="s">
        <v>489</v>
      </c>
      <c r="J396" s="5" t="s">
        <v>489</v>
      </c>
      <c r="K396" s="5" t="s">
        <v>568</v>
      </c>
      <c r="L396" s="7">
        <v>6</v>
      </c>
      <c r="M396" s="7" t="s">
        <v>287</v>
      </c>
      <c r="N396" s="8">
        <v>6087</v>
      </c>
      <c r="O396" s="9">
        <v>0.02</v>
      </c>
      <c r="P396" s="10">
        <f t="shared" si="79"/>
        <v>122</v>
      </c>
      <c r="Q396" s="9">
        <v>5.0000000000000001E-3</v>
      </c>
      <c r="R396" s="10">
        <f t="shared" si="80"/>
        <v>30</v>
      </c>
      <c r="S396" s="9">
        <f t="shared" si="81"/>
        <v>2.4971250205355677E-2</v>
      </c>
      <c r="T396" s="10">
        <f t="shared" si="82"/>
        <v>152</v>
      </c>
      <c r="U396" s="10">
        <f t="shared" si="83"/>
        <v>6239</v>
      </c>
      <c r="V396" s="11">
        <f>VLOOKUP(B396,[1]调薪计算!A:M,12,0)</f>
        <v>6239.1749999999993</v>
      </c>
      <c r="W396" s="12">
        <f t="shared" si="84"/>
        <v>152.17499999999927</v>
      </c>
      <c r="X396" s="13">
        <f t="shared" si="85"/>
        <v>2.5000000000000001E-2</v>
      </c>
      <c r="Y396" s="14" t="str">
        <f t="shared" si="86"/>
        <v>0.00%-8.40%</v>
      </c>
      <c r="Z396" s="15"/>
      <c r="AA396" s="15"/>
      <c r="AB396" s="15"/>
      <c r="AC396" s="16"/>
      <c r="AD396" s="8">
        <f t="shared" si="87"/>
        <v>0</v>
      </c>
      <c r="AE396" s="17">
        <f t="shared" si="88"/>
        <v>6239.1749999999993</v>
      </c>
      <c r="AF396" s="18">
        <f t="shared" si="89"/>
        <v>152.17499999999927</v>
      </c>
      <c r="AG396" s="19">
        <f t="shared" si="90"/>
        <v>2.4999999999999911E-2</v>
      </c>
      <c r="AH396" s="20">
        <v>13.6</v>
      </c>
      <c r="AI396" s="20">
        <v>500</v>
      </c>
      <c r="AJ396" s="20"/>
      <c r="AK396" s="20">
        <v>688</v>
      </c>
      <c r="AL396" s="20">
        <f t="shared" si="91"/>
        <v>91540.779999999984</v>
      </c>
      <c r="AM396" s="7" t="s">
        <v>287</v>
      </c>
      <c r="AN396" s="20" t="s">
        <v>588</v>
      </c>
      <c r="AO396" s="21"/>
      <c r="AP396" s="21"/>
      <c r="AQ396" s="5" t="s">
        <v>647</v>
      </c>
      <c r="AR396" s="5" t="s">
        <v>261</v>
      </c>
      <c r="AS396" s="5" t="s">
        <v>62</v>
      </c>
      <c r="AT396" s="20"/>
      <c r="AU396" s="21"/>
      <c r="AV396" s="21"/>
      <c r="AW396" s="21"/>
    </row>
    <row r="397" spans="1:49" s="55" customFormat="1">
      <c r="A397" s="87" t="s">
        <v>562</v>
      </c>
      <c r="B397" s="5">
        <v>15020122</v>
      </c>
      <c r="C397" s="5" t="s">
        <v>565</v>
      </c>
      <c r="D397" s="5" t="s">
        <v>55</v>
      </c>
      <c r="E397" s="5" t="s">
        <v>67</v>
      </c>
      <c r="F397" s="5" t="s">
        <v>357</v>
      </c>
      <c r="G397" s="5" t="s">
        <v>648</v>
      </c>
      <c r="H397" s="6">
        <v>44287</v>
      </c>
      <c r="I397" s="5" t="s">
        <v>489</v>
      </c>
      <c r="J397" s="5" t="s">
        <v>489</v>
      </c>
      <c r="K397" s="5" t="s">
        <v>568</v>
      </c>
      <c r="L397" s="7">
        <v>6</v>
      </c>
      <c r="M397" s="7" t="s">
        <v>287</v>
      </c>
      <c r="N397" s="8">
        <v>6602</v>
      </c>
      <c r="O397" s="9">
        <v>0.02</v>
      </c>
      <c r="P397" s="10">
        <f t="shared" si="79"/>
        <v>132</v>
      </c>
      <c r="Q397" s="9">
        <v>5.0000000000000001E-3</v>
      </c>
      <c r="R397" s="10">
        <f t="shared" si="80"/>
        <v>33</v>
      </c>
      <c r="S397" s="9">
        <f t="shared" si="81"/>
        <v>2.4992426537412904E-2</v>
      </c>
      <c r="T397" s="10">
        <f t="shared" si="82"/>
        <v>165</v>
      </c>
      <c r="U397" s="10">
        <f t="shared" si="83"/>
        <v>6767</v>
      </c>
      <c r="V397" s="11">
        <f>VLOOKUP(B397,[1]调薪计算!A:M,12,0)</f>
        <v>7064.14</v>
      </c>
      <c r="W397" s="12">
        <f t="shared" si="84"/>
        <v>462.14000000000033</v>
      </c>
      <c r="X397" s="13">
        <f t="shared" si="85"/>
        <v>7.0000000000000007E-2</v>
      </c>
      <c r="Y397" s="14" t="str">
        <f t="shared" si="86"/>
        <v>0.00%-8.40%</v>
      </c>
      <c r="Z397" s="15"/>
      <c r="AA397" s="15"/>
      <c r="AB397" s="15"/>
      <c r="AC397" s="16"/>
      <c r="AD397" s="8">
        <f t="shared" si="87"/>
        <v>0</v>
      </c>
      <c r="AE397" s="17">
        <f t="shared" si="88"/>
        <v>7064.14</v>
      </c>
      <c r="AF397" s="18">
        <f t="shared" si="89"/>
        <v>462.14000000000033</v>
      </c>
      <c r="AG397" s="19">
        <f t="shared" si="90"/>
        <v>7.0000000000000062E-2</v>
      </c>
      <c r="AH397" s="20">
        <v>13.6</v>
      </c>
      <c r="AI397" s="20">
        <v>500</v>
      </c>
      <c r="AJ397" s="20"/>
      <c r="AK397" s="20">
        <v>688</v>
      </c>
      <c r="AL397" s="20">
        <f t="shared" si="91"/>
        <v>102760.304</v>
      </c>
      <c r="AM397" s="7" t="s">
        <v>287</v>
      </c>
      <c r="AN397" s="20"/>
      <c r="AO397" s="21"/>
      <c r="AP397" s="21"/>
      <c r="AQ397" s="5" t="s">
        <v>647</v>
      </c>
      <c r="AR397" s="5" t="s">
        <v>261</v>
      </c>
      <c r="AS397" s="5" t="s">
        <v>62</v>
      </c>
      <c r="AT397" s="20"/>
      <c r="AU397" s="21"/>
      <c r="AV397" s="21"/>
      <c r="AW397" s="21"/>
    </row>
    <row r="398" spans="1:49" s="55" customFormat="1">
      <c r="A398" s="87" t="s">
        <v>562</v>
      </c>
      <c r="B398" s="5">
        <v>15001861</v>
      </c>
      <c r="C398" s="5" t="s">
        <v>565</v>
      </c>
      <c r="D398" s="5" t="s">
        <v>55</v>
      </c>
      <c r="E398" s="5" t="s">
        <v>67</v>
      </c>
      <c r="F398" s="5" t="s">
        <v>357</v>
      </c>
      <c r="G398" s="5" t="s">
        <v>648</v>
      </c>
      <c r="H398" s="6">
        <v>39657</v>
      </c>
      <c r="I398" s="5" t="s">
        <v>489</v>
      </c>
      <c r="J398" s="5" t="s">
        <v>489</v>
      </c>
      <c r="K398" s="5" t="s">
        <v>568</v>
      </c>
      <c r="L398" s="7">
        <v>6</v>
      </c>
      <c r="M398" s="7" t="s">
        <v>287</v>
      </c>
      <c r="N398" s="8">
        <v>7864</v>
      </c>
      <c r="O398" s="9">
        <v>0.02</v>
      </c>
      <c r="P398" s="10">
        <f t="shared" si="79"/>
        <v>157</v>
      </c>
      <c r="Q398" s="9">
        <v>5.0000000000000001E-3</v>
      </c>
      <c r="R398" s="10">
        <f t="shared" si="80"/>
        <v>39</v>
      </c>
      <c r="S398" s="9">
        <f t="shared" si="81"/>
        <v>2.4923702950152594E-2</v>
      </c>
      <c r="T398" s="10">
        <f t="shared" si="82"/>
        <v>196</v>
      </c>
      <c r="U398" s="10">
        <f t="shared" si="83"/>
        <v>8060</v>
      </c>
      <c r="V398" s="11">
        <f>VLOOKUP(B398,[1]调薪计算!A:M,12,0)</f>
        <v>8217.8799999999992</v>
      </c>
      <c r="W398" s="12">
        <f t="shared" si="84"/>
        <v>353.8799999999992</v>
      </c>
      <c r="X398" s="13">
        <f t="shared" si="85"/>
        <v>4.4999999999999998E-2</v>
      </c>
      <c r="Y398" s="14" t="str">
        <f t="shared" si="86"/>
        <v>0.00%-8.40%</v>
      </c>
      <c r="Z398" s="15"/>
      <c r="AA398" s="15"/>
      <c r="AB398" s="15"/>
      <c r="AC398" s="16"/>
      <c r="AD398" s="8">
        <f t="shared" si="87"/>
        <v>0</v>
      </c>
      <c r="AE398" s="17">
        <f t="shared" si="88"/>
        <v>8217.8799999999992</v>
      </c>
      <c r="AF398" s="18">
        <f t="shared" si="89"/>
        <v>353.8799999999992</v>
      </c>
      <c r="AG398" s="19">
        <f t="shared" si="90"/>
        <v>4.4999999999999929E-2</v>
      </c>
      <c r="AH398" s="20">
        <v>13.6</v>
      </c>
      <c r="AI398" s="20">
        <v>500</v>
      </c>
      <c r="AJ398" s="20"/>
      <c r="AK398" s="20">
        <v>688</v>
      </c>
      <c r="AL398" s="20">
        <f t="shared" si="91"/>
        <v>118451.16799999999</v>
      </c>
      <c r="AM398" s="7" t="s">
        <v>287</v>
      </c>
      <c r="AN398" s="20"/>
      <c r="AO398" s="21"/>
      <c r="AP398" s="21"/>
      <c r="AQ398" s="5" t="s">
        <v>647</v>
      </c>
      <c r="AR398" s="5" t="s">
        <v>261</v>
      </c>
      <c r="AS398" s="5" t="s">
        <v>62</v>
      </c>
      <c r="AT398" s="20"/>
      <c r="AU398" s="21"/>
      <c r="AV398" s="21"/>
      <c r="AW398" s="21"/>
    </row>
    <row r="399" spans="1:49" s="55" customFormat="1">
      <c r="A399" s="87" t="s">
        <v>562</v>
      </c>
      <c r="B399" s="5">
        <v>15007513</v>
      </c>
      <c r="C399" s="5" t="s">
        <v>565</v>
      </c>
      <c r="D399" s="5" t="s">
        <v>55</v>
      </c>
      <c r="E399" s="5" t="s">
        <v>67</v>
      </c>
      <c r="F399" s="5" t="s">
        <v>357</v>
      </c>
      <c r="G399" s="5" t="s">
        <v>648</v>
      </c>
      <c r="H399" s="6">
        <v>41153</v>
      </c>
      <c r="I399" s="5" t="s">
        <v>489</v>
      </c>
      <c r="J399" s="5" t="s">
        <v>489</v>
      </c>
      <c r="K399" s="5" t="s">
        <v>568</v>
      </c>
      <c r="L399" s="7">
        <v>6</v>
      </c>
      <c r="M399" s="7" t="s">
        <v>287</v>
      </c>
      <c r="N399" s="8">
        <v>5944</v>
      </c>
      <c r="O399" s="9">
        <v>0.02</v>
      </c>
      <c r="P399" s="10">
        <f t="shared" si="79"/>
        <v>119</v>
      </c>
      <c r="Q399" s="9">
        <v>5.0000000000000001E-3</v>
      </c>
      <c r="R399" s="10">
        <f t="shared" si="80"/>
        <v>30</v>
      </c>
      <c r="S399" s="9">
        <f t="shared" si="81"/>
        <v>2.5067294751009422E-2</v>
      </c>
      <c r="T399" s="10">
        <f t="shared" si="82"/>
        <v>149</v>
      </c>
      <c r="U399" s="10">
        <f t="shared" si="83"/>
        <v>6093</v>
      </c>
      <c r="V399" s="11">
        <f>VLOOKUP(B399,[1]调薪计算!A:M,12,0)</f>
        <v>6092.5999999999995</v>
      </c>
      <c r="W399" s="12">
        <f t="shared" si="84"/>
        <v>148.59999999999945</v>
      </c>
      <c r="X399" s="13">
        <f t="shared" si="85"/>
        <v>2.5000000000000001E-2</v>
      </c>
      <c r="Y399" s="14" t="str">
        <f t="shared" si="86"/>
        <v>0.00%-8.40%</v>
      </c>
      <c r="Z399" s="15"/>
      <c r="AA399" s="15"/>
      <c r="AB399" s="15"/>
      <c r="AC399" s="16"/>
      <c r="AD399" s="8">
        <f t="shared" si="87"/>
        <v>0</v>
      </c>
      <c r="AE399" s="17">
        <f t="shared" si="88"/>
        <v>6092.5999999999995</v>
      </c>
      <c r="AF399" s="18">
        <f t="shared" si="89"/>
        <v>148.59999999999945</v>
      </c>
      <c r="AG399" s="19">
        <f t="shared" si="90"/>
        <v>2.4999999999999911E-2</v>
      </c>
      <c r="AH399" s="20">
        <v>13.6</v>
      </c>
      <c r="AI399" s="20">
        <v>500</v>
      </c>
      <c r="AJ399" s="20"/>
      <c r="AK399" s="20">
        <v>688</v>
      </c>
      <c r="AL399" s="20">
        <f t="shared" si="91"/>
        <v>89547.359999999986</v>
      </c>
      <c r="AM399" s="7" t="s">
        <v>287</v>
      </c>
      <c r="AN399" s="20"/>
      <c r="AO399" s="21"/>
      <c r="AP399" s="21"/>
      <c r="AQ399" s="5" t="s">
        <v>647</v>
      </c>
      <c r="AR399" s="5" t="s">
        <v>261</v>
      </c>
      <c r="AS399" s="5" t="s">
        <v>62</v>
      </c>
      <c r="AT399" s="20"/>
      <c r="AU399" s="21"/>
      <c r="AV399" s="21"/>
      <c r="AW399" s="21"/>
    </row>
    <row r="400" spans="1:49" s="55" customFormat="1">
      <c r="A400" s="87" t="s">
        <v>562</v>
      </c>
      <c r="B400" s="5">
        <v>15009207</v>
      </c>
      <c r="C400" s="5" t="s">
        <v>565</v>
      </c>
      <c r="D400" s="5" t="s">
        <v>55</v>
      </c>
      <c r="E400" s="5" t="s">
        <v>67</v>
      </c>
      <c r="F400" s="5" t="s">
        <v>357</v>
      </c>
      <c r="G400" s="5" t="s">
        <v>646</v>
      </c>
      <c r="H400" s="6">
        <v>41487</v>
      </c>
      <c r="I400" s="5" t="s">
        <v>489</v>
      </c>
      <c r="J400" s="5" t="s">
        <v>489</v>
      </c>
      <c r="K400" s="5" t="s">
        <v>568</v>
      </c>
      <c r="L400" s="7">
        <v>6</v>
      </c>
      <c r="M400" s="7" t="s">
        <v>287</v>
      </c>
      <c r="N400" s="8">
        <v>7272</v>
      </c>
      <c r="O400" s="9">
        <v>0.02</v>
      </c>
      <c r="P400" s="10">
        <f t="shared" si="79"/>
        <v>145</v>
      </c>
      <c r="Q400" s="9">
        <v>5.0000000000000001E-3</v>
      </c>
      <c r="R400" s="10">
        <f t="shared" si="80"/>
        <v>36</v>
      </c>
      <c r="S400" s="9">
        <f t="shared" si="81"/>
        <v>2.4889988998899892E-2</v>
      </c>
      <c r="T400" s="10">
        <f t="shared" si="82"/>
        <v>181</v>
      </c>
      <c r="U400" s="10">
        <f t="shared" si="83"/>
        <v>7453</v>
      </c>
      <c r="V400" s="11">
        <f>VLOOKUP(B400,[1]调薪计算!A:M,12,0)</f>
        <v>7708.3200000000006</v>
      </c>
      <c r="W400" s="12">
        <f t="shared" si="84"/>
        <v>436.32000000000062</v>
      </c>
      <c r="X400" s="13">
        <f t="shared" si="85"/>
        <v>0.06</v>
      </c>
      <c r="Y400" s="14" t="str">
        <f t="shared" si="86"/>
        <v>0.00%-8.40%</v>
      </c>
      <c r="Z400" s="15"/>
      <c r="AA400" s="15"/>
      <c r="AB400" s="15"/>
      <c r="AC400" s="16"/>
      <c r="AD400" s="8">
        <f t="shared" si="87"/>
        <v>0</v>
      </c>
      <c r="AE400" s="17">
        <f t="shared" si="88"/>
        <v>7708.3200000000006</v>
      </c>
      <c r="AF400" s="18">
        <f t="shared" si="89"/>
        <v>436.32000000000062</v>
      </c>
      <c r="AG400" s="19">
        <f t="shared" si="90"/>
        <v>6.0000000000000053E-2</v>
      </c>
      <c r="AH400" s="20">
        <v>13.6</v>
      </c>
      <c r="AI400" s="20">
        <v>450</v>
      </c>
      <c r="AJ400" s="20"/>
      <c r="AK400" s="20">
        <v>688</v>
      </c>
      <c r="AL400" s="20">
        <f t="shared" si="91"/>
        <v>110921.152</v>
      </c>
      <c r="AM400" s="7" t="s">
        <v>287</v>
      </c>
      <c r="AN400" s="20"/>
      <c r="AO400" s="21"/>
      <c r="AP400" s="21"/>
      <c r="AQ400" s="5" t="s">
        <v>647</v>
      </c>
      <c r="AR400" s="5" t="s">
        <v>261</v>
      </c>
      <c r="AS400" s="5" t="s">
        <v>62</v>
      </c>
      <c r="AT400" s="20"/>
      <c r="AU400" s="21"/>
      <c r="AV400" s="21"/>
      <c r="AW400" s="21"/>
    </row>
    <row r="401" spans="1:49" s="55" customFormat="1">
      <c r="A401" s="87" t="s">
        <v>562</v>
      </c>
      <c r="B401" s="5">
        <v>15006342</v>
      </c>
      <c r="C401" s="5" t="s">
        <v>565</v>
      </c>
      <c r="D401" s="5" t="s">
        <v>55</v>
      </c>
      <c r="E401" s="5" t="s">
        <v>67</v>
      </c>
      <c r="F401" s="5" t="s">
        <v>357</v>
      </c>
      <c r="G401" s="5" t="s">
        <v>648</v>
      </c>
      <c r="H401" s="6">
        <v>40940</v>
      </c>
      <c r="I401" s="5" t="s">
        <v>489</v>
      </c>
      <c r="J401" s="5" t="s">
        <v>489</v>
      </c>
      <c r="K401" s="5" t="s">
        <v>568</v>
      </c>
      <c r="L401" s="7">
        <v>6</v>
      </c>
      <c r="M401" s="7" t="s">
        <v>287</v>
      </c>
      <c r="N401" s="8">
        <v>5745</v>
      </c>
      <c r="O401" s="9">
        <v>0.02</v>
      </c>
      <c r="P401" s="10">
        <f t="shared" si="79"/>
        <v>115</v>
      </c>
      <c r="Q401" s="9">
        <v>5.0000000000000001E-3</v>
      </c>
      <c r="R401" s="10">
        <f t="shared" si="80"/>
        <v>29</v>
      </c>
      <c r="S401" s="9">
        <f t="shared" si="81"/>
        <v>2.5065274151436032E-2</v>
      </c>
      <c r="T401" s="10">
        <f t="shared" si="82"/>
        <v>144</v>
      </c>
      <c r="U401" s="10">
        <f t="shared" si="83"/>
        <v>5889</v>
      </c>
      <c r="V401" s="11">
        <f>VLOOKUP(B401,[1]调薪计算!A:M,12,0)</f>
        <v>5917.35</v>
      </c>
      <c r="W401" s="12">
        <f t="shared" si="84"/>
        <v>172.35000000000036</v>
      </c>
      <c r="X401" s="13">
        <f t="shared" si="85"/>
        <v>0.03</v>
      </c>
      <c r="Y401" s="14" t="str">
        <f t="shared" si="86"/>
        <v>0.00%-8.40%</v>
      </c>
      <c r="Z401" s="15"/>
      <c r="AA401" s="15"/>
      <c r="AB401" s="15"/>
      <c r="AC401" s="16"/>
      <c r="AD401" s="8">
        <f t="shared" si="87"/>
        <v>0</v>
      </c>
      <c r="AE401" s="17">
        <f t="shared" si="88"/>
        <v>5917.35</v>
      </c>
      <c r="AF401" s="18">
        <f t="shared" si="89"/>
        <v>172.35000000000036</v>
      </c>
      <c r="AG401" s="19">
        <f t="shared" si="90"/>
        <v>3.0000000000000027E-2</v>
      </c>
      <c r="AH401" s="20">
        <v>13.6</v>
      </c>
      <c r="AI401" s="20">
        <v>500</v>
      </c>
      <c r="AJ401" s="20"/>
      <c r="AK401" s="20">
        <v>688</v>
      </c>
      <c r="AL401" s="20">
        <f t="shared" si="91"/>
        <v>87163.96</v>
      </c>
      <c r="AM401" s="7" t="s">
        <v>287</v>
      </c>
      <c r="AN401" s="20"/>
      <c r="AO401" s="21"/>
      <c r="AP401" s="21"/>
      <c r="AQ401" s="5" t="s">
        <v>647</v>
      </c>
      <c r="AR401" s="5" t="s">
        <v>261</v>
      </c>
      <c r="AS401" s="5" t="s">
        <v>62</v>
      </c>
      <c r="AT401" s="20"/>
      <c r="AU401" s="21"/>
      <c r="AV401" s="21"/>
      <c r="AW401" s="21"/>
    </row>
    <row r="402" spans="1:49" s="55" customFormat="1">
      <c r="A402" s="87" t="s">
        <v>562</v>
      </c>
      <c r="B402" s="5">
        <v>15010148</v>
      </c>
      <c r="C402" s="5" t="s">
        <v>565</v>
      </c>
      <c r="D402" s="5" t="s">
        <v>55</v>
      </c>
      <c r="E402" s="5" t="s">
        <v>67</v>
      </c>
      <c r="F402" s="5" t="s">
        <v>357</v>
      </c>
      <c r="G402" s="5" t="s">
        <v>646</v>
      </c>
      <c r="H402" s="6">
        <v>41487</v>
      </c>
      <c r="I402" s="5" t="s">
        <v>489</v>
      </c>
      <c r="J402" s="5" t="s">
        <v>489</v>
      </c>
      <c r="K402" s="5" t="s">
        <v>568</v>
      </c>
      <c r="L402" s="7">
        <v>6</v>
      </c>
      <c r="M402" s="7" t="s">
        <v>287</v>
      </c>
      <c r="N402" s="8">
        <v>7035</v>
      </c>
      <c r="O402" s="9">
        <v>0.02</v>
      </c>
      <c r="P402" s="10">
        <f t="shared" si="79"/>
        <v>141</v>
      </c>
      <c r="Q402" s="9">
        <v>5.0000000000000001E-3</v>
      </c>
      <c r="R402" s="10">
        <f t="shared" si="80"/>
        <v>35</v>
      </c>
      <c r="S402" s="9">
        <f t="shared" si="81"/>
        <v>2.5017768301350392E-2</v>
      </c>
      <c r="T402" s="10">
        <f t="shared" si="82"/>
        <v>176</v>
      </c>
      <c r="U402" s="10">
        <f t="shared" si="83"/>
        <v>7211</v>
      </c>
      <c r="V402" s="11">
        <f>VLOOKUP(B402,[1]调薪计算!A:M,12,0)</f>
        <v>7210.8749999999991</v>
      </c>
      <c r="W402" s="12">
        <f t="shared" si="84"/>
        <v>175.87499999999909</v>
      </c>
      <c r="X402" s="13">
        <f t="shared" si="85"/>
        <v>2.5000000000000001E-2</v>
      </c>
      <c r="Y402" s="14" t="str">
        <f t="shared" si="86"/>
        <v>0.00%-8.40%</v>
      </c>
      <c r="Z402" s="15"/>
      <c r="AA402" s="15"/>
      <c r="AB402" s="15"/>
      <c r="AC402" s="16"/>
      <c r="AD402" s="8">
        <f t="shared" si="87"/>
        <v>0</v>
      </c>
      <c r="AE402" s="17">
        <f t="shared" si="88"/>
        <v>7210.8749999999991</v>
      </c>
      <c r="AF402" s="18">
        <f t="shared" si="89"/>
        <v>175.87499999999909</v>
      </c>
      <c r="AG402" s="19">
        <f t="shared" si="90"/>
        <v>2.4999999999999911E-2</v>
      </c>
      <c r="AH402" s="20">
        <v>13.6</v>
      </c>
      <c r="AI402" s="20">
        <v>450</v>
      </c>
      <c r="AJ402" s="20"/>
      <c r="AK402" s="20">
        <v>688</v>
      </c>
      <c r="AL402" s="20">
        <f t="shared" si="91"/>
        <v>104155.89999999998</v>
      </c>
      <c r="AM402" s="7" t="s">
        <v>287</v>
      </c>
      <c r="AN402" s="20"/>
      <c r="AO402" s="21"/>
      <c r="AP402" s="21"/>
      <c r="AQ402" s="5" t="s">
        <v>647</v>
      </c>
      <c r="AR402" s="5" t="s">
        <v>261</v>
      </c>
      <c r="AS402" s="5" t="s">
        <v>62</v>
      </c>
      <c r="AT402" s="20"/>
      <c r="AU402" s="21"/>
      <c r="AV402" s="21"/>
      <c r="AW402" s="21"/>
    </row>
    <row r="403" spans="1:49" s="55" customFormat="1">
      <c r="A403" s="87" t="s">
        <v>562</v>
      </c>
      <c r="B403" s="5">
        <v>15002856</v>
      </c>
      <c r="C403" s="5" t="s">
        <v>565</v>
      </c>
      <c r="D403" s="5" t="s">
        <v>55</v>
      </c>
      <c r="E403" s="5" t="s">
        <v>67</v>
      </c>
      <c r="F403" s="5" t="s">
        <v>357</v>
      </c>
      <c r="G403" s="5" t="s">
        <v>648</v>
      </c>
      <c r="H403" s="6">
        <v>40360</v>
      </c>
      <c r="I403" s="5" t="s">
        <v>489</v>
      </c>
      <c r="J403" s="5" t="s">
        <v>489</v>
      </c>
      <c r="K403" s="5" t="s">
        <v>568</v>
      </c>
      <c r="L403" s="7">
        <v>6</v>
      </c>
      <c r="M403" s="7" t="s">
        <v>287</v>
      </c>
      <c r="N403" s="8">
        <v>6902</v>
      </c>
      <c r="O403" s="9">
        <v>0.02</v>
      </c>
      <c r="P403" s="10">
        <f t="shared" si="79"/>
        <v>138</v>
      </c>
      <c r="Q403" s="9">
        <v>5.0000000000000001E-3</v>
      </c>
      <c r="R403" s="10">
        <f t="shared" si="80"/>
        <v>35</v>
      </c>
      <c r="S403" s="9">
        <f t="shared" si="81"/>
        <v>2.5065198493190381E-2</v>
      </c>
      <c r="T403" s="10">
        <f t="shared" si="82"/>
        <v>173</v>
      </c>
      <c r="U403" s="10">
        <f t="shared" si="83"/>
        <v>7075</v>
      </c>
      <c r="V403" s="11">
        <f>VLOOKUP(B403,[1]调薪计算!A:M,12,0)</f>
        <v>7074.5499999999993</v>
      </c>
      <c r="W403" s="12">
        <f t="shared" si="84"/>
        <v>172.54999999999927</v>
      </c>
      <c r="X403" s="13">
        <f t="shared" si="85"/>
        <v>2.5000000000000001E-2</v>
      </c>
      <c r="Y403" s="14" t="str">
        <f t="shared" si="86"/>
        <v>0.00%-8.40%</v>
      </c>
      <c r="Z403" s="15"/>
      <c r="AA403" s="15"/>
      <c r="AB403" s="15"/>
      <c r="AC403" s="16"/>
      <c r="AD403" s="8">
        <f t="shared" si="87"/>
        <v>0</v>
      </c>
      <c r="AE403" s="17">
        <f t="shared" si="88"/>
        <v>7074.5499999999993</v>
      </c>
      <c r="AF403" s="18">
        <f t="shared" si="89"/>
        <v>172.54999999999927</v>
      </c>
      <c r="AG403" s="19">
        <f t="shared" si="90"/>
        <v>2.4999999999999911E-2</v>
      </c>
      <c r="AH403" s="20">
        <v>13.6</v>
      </c>
      <c r="AI403" s="20">
        <v>500</v>
      </c>
      <c r="AJ403" s="20"/>
      <c r="AK403" s="20">
        <v>688</v>
      </c>
      <c r="AL403" s="20">
        <f t="shared" si="91"/>
        <v>102901.87999999999</v>
      </c>
      <c r="AM403" s="7" t="s">
        <v>287</v>
      </c>
      <c r="AN403" s="20"/>
      <c r="AO403" s="21"/>
      <c r="AP403" s="21"/>
      <c r="AQ403" s="5" t="s">
        <v>647</v>
      </c>
      <c r="AR403" s="5" t="s">
        <v>261</v>
      </c>
      <c r="AS403" s="5" t="s">
        <v>62</v>
      </c>
      <c r="AT403" s="20"/>
      <c r="AU403" s="21"/>
      <c r="AV403" s="21"/>
      <c r="AW403" s="21"/>
    </row>
    <row r="404" spans="1:49" s="55" customFormat="1">
      <c r="A404" s="87" t="s">
        <v>562</v>
      </c>
      <c r="B404" s="5">
        <v>15009699</v>
      </c>
      <c r="C404" s="5" t="s">
        <v>565</v>
      </c>
      <c r="D404" s="5" t="s">
        <v>55</v>
      </c>
      <c r="E404" s="5" t="s">
        <v>67</v>
      </c>
      <c r="F404" s="5" t="s">
        <v>357</v>
      </c>
      <c r="G404" s="5" t="s">
        <v>648</v>
      </c>
      <c r="H404" s="6">
        <v>41518</v>
      </c>
      <c r="I404" s="5" t="s">
        <v>575</v>
      </c>
      <c r="J404" s="5" t="s">
        <v>627</v>
      </c>
      <c r="K404" s="5" t="s">
        <v>568</v>
      </c>
      <c r="L404" s="7">
        <v>6</v>
      </c>
      <c r="M404" s="7" t="s">
        <v>287</v>
      </c>
      <c r="N404" s="8">
        <v>5766</v>
      </c>
      <c r="O404" s="9">
        <v>0.02</v>
      </c>
      <c r="P404" s="10">
        <f t="shared" si="79"/>
        <v>115</v>
      </c>
      <c r="Q404" s="9">
        <v>5.0000000000000001E-3</v>
      </c>
      <c r="R404" s="10">
        <f t="shared" si="80"/>
        <v>29</v>
      </c>
      <c r="S404" s="9">
        <f t="shared" si="81"/>
        <v>2.497398543184183E-2</v>
      </c>
      <c r="T404" s="10">
        <f t="shared" si="82"/>
        <v>144</v>
      </c>
      <c r="U404" s="10">
        <f t="shared" si="83"/>
        <v>5910</v>
      </c>
      <c r="V404" s="11">
        <f>VLOOKUP(B404,[1]调薪计算!A:M,12,0)</f>
        <v>5910.15</v>
      </c>
      <c r="W404" s="12">
        <f t="shared" si="84"/>
        <v>144.14999999999964</v>
      </c>
      <c r="X404" s="13">
        <f t="shared" si="85"/>
        <v>2.5000000000000001E-2</v>
      </c>
      <c r="Y404" s="14" t="str">
        <f t="shared" si="86"/>
        <v>0.00%-8.40%</v>
      </c>
      <c r="Z404" s="15"/>
      <c r="AA404" s="15"/>
      <c r="AB404" s="15"/>
      <c r="AC404" s="16"/>
      <c r="AD404" s="8">
        <f t="shared" si="87"/>
        <v>0</v>
      </c>
      <c r="AE404" s="17">
        <f t="shared" si="88"/>
        <v>5910.15</v>
      </c>
      <c r="AF404" s="18">
        <f t="shared" si="89"/>
        <v>144.14999999999964</v>
      </c>
      <c r="AG404" s="19">
        <f t="shared" si="90"/>
        <v>2.4999999999999911E-2</v>
      </c>
      <c r="AH404" s="20">
        <v>13.6</v>
      </c>
      <c r="AI404" s="20">
        <v>500</v>
      </c>
      <c r="AJ404" s="20"/>
      <c r="AK404" s="20">
        <v>688</v>
      </c>
      <c r="AL404" s="20">
        <f t="shared" si="91"/>
        <v>87066.04</v>
      </c>
      <c r="AM404" s="7" t="s">
        <v>287</v>
      </c>
      <c r="AN404" s="20"/>
      <c r="AO404" s="21"/>
      <c r="AP404" s="21"/>
      <c r="AQ404" s="5" t="s">
        <v>647</v>
      </c>
      <c r="AR404" s="5" t="s">
        <v>261</v>
      </c>
      <c r="AS404" s="5" t="s">
        <v>62</v>
      </c>
      <c r="AT404" s="20"/>
      <c r="AU404" s="21"/>
      <c r="AV404" s="21"/>
      <c r="AW404" s="21"/>
    </row>
    <row r="405" spans="1:49" s="55" customFormat="1">
      <c r="A405" s="87" t="s">
        <v>562</v>
      </c>
      <c r="B405" s="5">
        <v>15001392</v>
      </c>
      <c r="C405" s="5" t="s">
        <v>565</v>
      </c>
      <c r="D405" s="5" t="s">
        <v>55</v>
      </c>
      <c r="E405" s="5" t="s">
        <v>67</v>
      </c>
      <c r="F405" s="5" t="s">
        <v>357</v>
      </c>
      <c r="G405" s="5" t="s">
        <v>648</v>
      </c>
      <c r="H405" s="6">
        <v>39505</v>
      </c>
      <c r="I405" s="5" t="s">
        <v>575</v>
      </c>
      <c r="J405" s="5" t="s">
        <v>627</v>
      </c>
      <c r="K405" s="5" t="s">
        <v>568</v>
      </c>
      <c r="L405" s="7">
        <v>6</v>
      </c>
      <c r="M405" s="7" t="s">
        <v>287</v>
      </c>
      <c r="N405" s="8">
        <v>5091</v>
      </c>
      <c r="O405" s="9">
        <v>0.02</v>
      </c>
      <c r="P405" s="10">
        <f t="shared" si="79"/>
        <v>102</v>
      </c>
      <c r="Q405" s="9">
        <v>5.0000000000000001E-3</v>
      </c>
      <c r="R405" s="10">
        <f t="shared" si="80"/>
        <v>25</v>
      </c>
      <c r="S405" s="9">
        <f t="shared" si="81"/>
        <v>2.494598310744451E-2</v>
      </c>
      <c r="T405" s="10">
        <f t="shared" si="82"/>
        <v>127</v>
      </c>
      <c r="U405" s="10">
        <f t="shared" si="83"/>
        <v>5218</v>
      </c>
      <c r="V405" s="11">
        <f>VLOOKUP(B405,[1]调薪计算!A:M,12,0)</f>
        <v>5141.91</v>
      </c>
      <c r="W405" s="12">
        <f t="shared" si="84"/>
        <v>50.909999999999854</v>
      </c>
      <c r="X405" s="13">
        <f t="shared" si="85"/>
        <v>0.01</v>
      </c>
      <c r="Y405" s="14" t="str">
        <f t="shared" si="86"/>
        <v>0.00%-8.40%</v>
      </c>
      <c r="Z405" s="15"/>
      <c r="AA405" s="15"/>
      <c r="AB405" s="15"/>
      <c r="AC405" s="16"/>
      <c r="AD405" s="8">
        <f t="shared" si="87"/>
        <v>0</v>
      </c>
      <c r="AE405" s="17">
        <f t="shared" si="88"/>
        <v>5141.91</v>
      </c>
      <c r="AF405" s="18">
        <f t="shared" si="89"/>
        <v>50.909999999999854</v>
      </c>
      <c r="AG405" s="19">
        <f t="shared" si="90"/>
        <v>1.0000000000000009E-2</v>
      </c>
      <c r="AH405" s="20">
        <v>13.6</v>
      </c>
      <c r="AI405" s="20">
        <v>500</v>
      </c>
      <c r="AJ405" s="20"/>
      <c r="AK405" s="20">
        <v>688</v>
      </c>
      <c r="AL405" s="20">
        <f t="shared" si="91"/>
        <v>76617.975999999995</v>
      </c>
      <c r="AM405" s="7" t="s">
        <v>287</v>
      </c>
      <c r="AN405" s="20"/>
      <c r="AO405" s="21"/>
      <c r="AP405" s="21"/>
      <c r="AQ405" s="5" t="s">
        <v>647</v>
      </c>
      <c r="AR405" s="5" t="s">
        <v>261</v>
      </c>
      <c r="AS405" s="5" t="s">
        <v>62</v>
      </c>
      <c r="AT405" s="20"/>
      <c r="AU405" s="21"/>
      <c r="AV405" s="21"/>
      <c r="AW405" s="21"/>
    </row>
    <row r="406" spans="1:49" s="55" customFormat="1">
      <c r="A406" s="87" t="s">
        <v>562</v>
      </c>
      <c r="B406" s="5">
        <v>15001312</v>
      </c>
      <c r="C406" s="5" t="s">
        <v>565</v>
      </c>
      <c r="D406" s="5" t="s">
        <v>55</v>
      </c>
      <c r="E406" s="5" t="s">
        <v>67</v>
      </c>
      <c r="F406" s="5" t="s">
        <v>357</v>
      </c>
      <c r="G406" s="5" t="s">
        <v>646</v>
      </c>
      <c r="H406" s="6">
        <v>39420</v>
      </c>
      <c r="I406" s="5" t="s">
        <v>489</v>
      </c>
      <c r="J406" s="5" t="s">
        <v>489</v>
      </c>
      <c r="K406" s="5" t="s">
        <v>568</v>
      </c>
      <c r="L406" s="7">
        <v>6</v>
      </c>
      <c r="M406" s="7" t="s">
        <v>287</v>
      </c>
      <c r="N406" s="8">
        <v>7911</v>
      </c>
      <c r="O406" s="9">
        <v>0.02</v>
      </c>
      <c r="P406" s="10">
        <f t="shared" si="79"/>
        <v>158</v>
      </c>
      <c r="Q406" s="9">
        <v>5.0000000000000001E-3</v>
      </c>
      <c r="R406" s="10">
        <f t="shared" si="80"/>
        <v>40</v>
      </c>
      <c r="S406" s="9">
        <f t="shared" si="81"/>
        <v>2.502844141069397E-2</v>
      </c>
      <c r="T406" s="10">
        <f t="shared" si="82"/>
        <v>198</v>
      </c>
      <c r="U406" s="10">
        <f t="shared" si="83"/>
        <v>8109</v>
      </c>
      <c r="V406" s="11">
        <f>VLOOKUP(B406,[1]调薪计算!A:M,12,0)</f>
        <v>8108.7749999999996</v>
      </c>
      <c r="W406" s="12">
        <f t="shared" si="84"/>
        <v>197.77499999999964</v>
      </c>
      <c r="X406" s="13">
        <f t="shared" si="85"/>
        <v>2.5000000000000001E-2</v>
      </c>
      <c r="Y406" s="14" t="str">
        <f t="shared" si="86"/>
        <v>0.00%-8.40%</v>
      </c>
      <c r="Z406" s="15"/>
      <c r="AA406" s="15"/>
      <c r="AB406" s="15"/>
      <c r="AC406" s="16"/>
      <c r="AD406" s="8">
        <f t="shared" si="87"/>
        <v>0</v>
      </c>
      <c r="AE406" s="17">
        <f t="shared" si="88"/>
        <v>8108.7749999999996</v>
      </c>
      <c r="AF406" s="18">
        <f t="shared" si="89"/>
        <v>197.77499999999964</v>
      </c>
      <c r="AG406" s="19">
        <f t="shared" si="90"/>
        <v>2.4999999999999911E-2</v>
      </c>
      <c r="AH406" s="20">
        <v>13.6</v>
      </c>
      <c r="AI406" s="20">
        <v>450</v>
      </c>
      <c r="AJ406" s="20"/>
      <c r="AK406" s="20">
        <v>688</v>
      </c>
      <c r="AL406" s="20">
        <f t="shared" si="91"/>
        <v>116367.34</v>
      </c>
      <c r="AM406" s="7" t="s">
        <v>287</v>
      </c>
      <c r="AN406" s="20"/>
      <c r="AO406" s="21"/>
      <c r="AP406" s="21"/>
      <c r="AQ406" s="5" t="s">
        <v>647</v>
      </c>
      <c r="AR406" s="5" t="s">
        <v>261</v>
      </c>
      <c r="AS406" s="5" t="s">
        <v>62</v>
      </c>
      <c r="AT406" s="20"/>
      <c r="AU406" s="21"/>
      <c r="AV406" s="21"/>
      <c r="AW406" s="21"/>
    </row>
    <row r="407" spans="1:49" s="55" customFormat="1">
      <c r="A407" s="87" t="s">
        <v>562</v>
      </c>
      <c r="B407" s="5">
        <v>15009702</v>
      </c>
      <c r="C407" s="5" t="s">
        <v>565</v>
      </c>
      <c r="D407" s="5" t="s">
        <v>55</v>
      </c>
      <c r="E407" s="5" t="s">
        <v>67</v>
      </c>
      <c r="F407" s="5" t="s">
        <v>357</v>
      </c>
      <c r="G407" s="5" t="s">
        <v>648</v>
      </c>
      <c r="H407" s="6">
        <v>41579</v>
      </c>
      <c r="I407" s="5" t="s">
        <v>575</v>
      </c>
      <c r="J407" s="5" t="s">
        <v>649</v>
      </c>
      <c r="K407" s="5" t="s">
        <v>568</v>
      </c>
      <c r="L407" s="7">
        <v>6</v>
      </c>
      <c r="M407" s="7" t="s">
        <v>287</v>
      </c>
      <c r="N407" s="8">
        <v>5648</v>
      </c>
      <c r="O407" s="9">
        <v>0.02</v>
      </c>
      <c r="P407" s="10">
        <f t="shared" si="79"/>
        <v>113</v>
      </c>
      <c r="Q407" s="9">
        <v>5.0000000000000001E-3</v>
      </c>
      <c r="R407" s="10">
        <f t="shared" si="80"/>
        <v>28</v>
      </c>
      <c r="S407" s="9">
        <f t="shared" si="81"/>
        <v>2.4964589235127479E-2</v>
      </c>
      <c r="T407" s="10">
        <f t="shared" si="82"/>
        <v>141</v>
      </c>
      <c r="U407" s="10">
        <f t="shared" si="83"/>
        <v>5789</v>
      </c>
      <c r="V407" s="11">
        <f>VLOOKUP(B407,[1]调薪计算!A:M,12,0)</f>
        <v>5789.2</v>
      </c>
      <c r="W407" s="12">
        <f t="shared" si="84"/>
        <v>141.19999999999982</v>
      </c>
      <c r="X407" s="13">
        <f t="shared" si="85"/>
        <v>2.5000000000000001E-2</v>
      </c>
      <c r="Y407" s="14" t="str">
        <f t="shared" si="86"/>
        <v>0.00%-8.40%</v>
      </c>
      <c r="Z407" s="15"/>
      <c r="AA407" s="15"/>
      <c r="AB407" s="15"/>
      <c r="AC407" s="16"/>
      <c r="AD407" s="8">
        <f t="shared" si="87"/>
        <v>0</v>
      </c>
      <c r="AE407" s="17">
        <f t="shared" si="88"/>
        <v>5789.2</v>
      </c>
      <c r="AF407" s="18">
        <f t="shared" si="89"/>
        <v>141.19999999999982</v>
      </c>
      <c r="AG407" s="19">
        <f t="shared" si="90"/>
        <v>2.4999999999999911E-2</v>
      </c>
      <c r="AH407" s="20">
        <v>13.6</v>
      </c>
      <c r="AI407" s="20">
        <v>500</v>
      </c>
      <c r="AJ407" s="20"/>
      <c r="AK407" s="20">
        <v>688</v>
      </c>
      <c r="AL407" s="20">
        <f t="shared" si="91"/>
        <v>85421.119999999995</v>
      </c>
      <c r="AM407" s="7" t="s">
        <v>287</v>
      </c>
      <c r="AN407" s="20"/>
      <c r="AO407" s="21"/>
      <c r="AP407" s="21"/>
      <c r="AQ407" s="5" t="s">
        <v>647</v>
      </c>
      <c r="AR407" s="5" t="s">
        <v>261</v>
      </c>
      <c r="AS407" s="5" t="s">
        <v>62</v>
      </c>
      <c r="AT407" s="20"/>
      <c r="AU407" s="21"/>
      <c r="AV407" s="21"/>
      <c r="AW407" s="21"/>
    </row>
    <row r="408" spans="1:49" s="55" customFormat="1">
      <c r="A408" s="87" t="s">
        <v>562</v>
      </c>
      <c r="B408" s="5">
        <v>15012524</v>
      </c>
      <c r="C408" s="5" t="s">
        <v>565</v>
      </c>
      <c r="D408" s="5" t="s">
        <v>55</v>
      </c>
      <c r="E408" s="5" t="s">
        <v>67</v>
      </c>
      <c r="F408" s="5" t="s">
        <v>357</v>
      </c>
      <c r="G408" s="5" t="s">
        <v>648</v>
      </c>
      <c r="H408" s="6">
        <v>41791</v>
      </c>
      <c r="I408" s="5" t="s">
        <v>575</v>
      </c>
      <c r="J408" s="5" t="s">
        <v>627</v>
      </c>
      <c r="K408" s="5" t="s">
        <v>568</v>
      </c>
      <c r="L408" s="7">
        <v>6</v>
      </c>
      <c r="M408" s="7" t="s">
        <v>287</v>
      </c>
      <c r="N408" s="8">
        <v>4493</v>
      </c>
      <c r="O408" s="9">
        <v>0.02</v>
      </c>
      <c r="P408" s="10">
        <f t="shared" si="79"/>
        <v>90</v>
      </c>
      <c r="Q408" s="9">
        <v>5.0000000000000001E-3</v>
      </c>
      <c r="R408" s="10">
        <f t="shared" si="80"/>
        <v>22</v>
      </c>
      <c r="S408" s="9">
        <f t="shared" si="81"/>
        <v>2.4927665257066547E-2</v>
      </c>
      <c r="T408" s="10">
        <f t="shared" si="82"/>
        <v>112</v>
      </c>
      <c r="U408" s="10">
        <f t="shared" si="83"/>
        <v>4605</v>
      </c>
      <c r="V408" s="11">
        <f>VLOOKUP(B408,[1]调薪计算!A:M,12,0)</f>
        <v>4605.3249999999998</v>
      </c>
      <c r="W408" s="12">
        <f t="shared" si="84"/>
        <v>112.32499999999982</v>
      </c>
      <c r="X408" s="13">
        <f t="shared" si="85"/>
        <v>2.5000000000000001E-2</v>
      </c>
      <c r="Y408" s="14" t="str">
        <f t="shared" si="86"/>
        <v>0.00%-8.40%</v>
      </c>
      <c r="Z408" s="15"/>
      <c r="AA408" s="15"/>
      <c r="AB408" s="15"/>
      <c r="AC408" s="16"/>
      <c r="AD408" s="8">
        <f t="shared" si="87"/>
        <v>0</v>
      </c>
      <c r="AE408" s="17">
        <f t="shared" si="88"/>
        <v>4605.3249999999998</v>
      </c>
      <c r="AF408" s="18">
        <f t="shared" si="89"/>
        <v>112.32499999999982</v>
      </c>
      <c r="AG408" s="19">
        <f t="shared" si="90"/>
        <v>2.4999999999999911E-2</v>
      </c>
      <c r="AH408" s="20">
        <v>13.6</v>
      </c>
      <c r="AI408" s="20">
        <v>500</v>
      </c>
      <c r="AJ408" s="20"/>
      <c r="AK408" s="20">
        <v>688</v>
      </c>
      <c r="AL408" s="20">
        <f t="shared" si="91"/>
        <v>69320.42</v>
      </c>
      <c r="AM408" s="7" t="s">
        <v>287</v>
      </c>
      <c r="AN408" s="20"/>
      <c r="AO408" s="21"/>
      <c r="AP408" s="21"/>
      <c r="AQ408" s="5" t="s">
        <v>647</v>
      </c>
      <c r="AR408" s="5" t="s">
        <v>261</v>
      </c>
      <c r="AS408" s="5" t="s">
        <v>62</v>
      </c>
      <c r="AT408" s="20"/>
      <c r="AU408" s="21"/>
      <c r="AV408" s="21"/>
      <c r="AW408" s="21"/>
    </row>
    <row r="409" spans="1:49" s="55" customFormat="1">
      <c r="A409" s="87" t="s">
        <v>562</v>
      </c>
      <c r="B409" s="5">
        <v>15012451</v>
      </c>
      <c r="C409" s="5" t="s">
        <v>565</v>
      </c>
      <c r="D409" s="5" t="s">
        <v>55</v>
      </c>
      <c r="E409" s="5" t="s">
        <v>67</v>
      </c>
      <c r="F409" s="5" t="s">
        <v>357</v>
      </c>
      <c r="G409" s="5" t="s">
        <v>648</v>
      </c>
      <c r="H409" s="6">
        <v>41730</v>
      </c>
      <c r="I409" s="5" t="s">
        <v>575</v>
      </c>
      <c r="J409" s="5" t="s">
        <v>627</v>
      </c>
      <c r="K409" s="5" t="s">
        <v>568</v>
      </c>
      <c r="L409" s="7">
        <v>6</v>
      </c>
      <c r="M409" s="7" t="s">
        <v>287</v>
      </c>
      <c r="N409" s="8">
        <v>4416</v>
      </c>
      <c r="O409" s="9">
        <v>0.02</v>
      </c>
      <c r="P409" s="10">
        <f t="shared" si="79"/>
        <v>88</v>
      </c>
      <c r="Q409" s="9">
        <v>5.0000000000000001E-3</v>
      </c>
      <c r="R409" s="10">
        <f t="shared" si="80"/>
        <v>22</v>
      </c>
      <c r="S409" s="9">
        <f t="shared" si="81"/>
        <v>2.4909420289855072E-2</v>
      </c>
      <c r="T409" s="10">
        <f t="shared" si="82"/>
        <v>110</v>
      </c>
      <c r="U409" s="10">
        <f t="shared" si="83"/>
        <v>4526</v>
      </c>
      <c r="V409" s="11">
        <f>VLOOKUP(B409,[1]调薪计算!A:M,12,0)</f>
        <v>4526.3999999999996</v>
      </c>
      <c r="W409" s="12">
        <f t="shared" si="84"/>
        <v>110.39999999999964</v>
      </c>
      <c r="X409" s="13">
        <f t="shared" si="85"/>
        <v>2.5000000000000001E-2</v>
      </c>
      <c r="Y409" s="14" t="str">
        <f t="shared" si="86"/>
        <v>0.00%-8.40%</v>
      </c>
      <c r="Z409" s="15"/>
      <c r="AA409" s="15"/>
      <c r="AB409" s="15"/>
      <c r="AC409" s="16"/>
      <c r="AD409" s="8">
        <f t="shared" si="87"/>
        <v>0</v>
      </c>
      <c r="AE409" s="17">
        <f t="shared" si="88"/>
        <v>4526.3999999999996</v>
      </c>
      <c r="AF409" s="18">
        <f t="shared" si="89"/>
        <v>110.39999999999964</v>
      </c>
      <c r="AG409" s="19">
        <f t="shared" si="90"/>
        <v>2.4999999999999911E-2</v>
      </c>
      <c r="AH409" s="20">
        <v>13.6</v>
      </c>
      <c r="AI409" s="20">
        <v>500</v>
      </c>
      <c r="AJ409" s="20"/>
      <c r="AK409" s="20">
        <v>688</v>
      </c>
      <c r="AL409" s="20">
        <f t="shared" si="91"/>
        <v>68247.039999999994</v>
      </c>
      <c r="AM409" s="7" t="s">
        <v>287</v>
      </c>
      <c r="AN409" s="20"/>
      <c r="AO409" s="21"/>
      <c r="AP409" s="21"/>
      <c r="AQ409" s="5" t="s">
        <v>647</v>
      </c>
      <c r="AR409" s="5" t="s">
        <v>261</v>
      </c>
      <c r="AS409" s="5" t="s">
        <v>62</v>
      </c>
      <c r="AT409" s="20"/>
      <c r="AU409" s="21"/>
      <c r="AV409" s="21"/>
      <c r="AW409" s="21"/>
    </row>
    <row r="410" spans="1:49" s="55" customFormat="1">
      <c r="A410" s="87" t="s">
        <v>562</v>
      </c>
      <c r="B410" s="5">
        <v>15018329</v>
      </c>
      <c r="C410" s="5" t="s">
        <v>565</v>
      </c>
      <c r="D410" s="5" t="s">
        <v>55</v>
      </c>
      <c r="E410" s="5" t="s">
        <v>67</v>
      </c>
      <c r="F410" s="5" t="s">
        <v>357</v>
      </c>
      <c r="G410" s="5" t="s">
        <v>648</v>
      </c>
      <c r="H410" s="6">
        <v>43191</v>
      </c>
      <c r="I410" s="5" t="s">
        <v>575</v>
      </c>
      <c r="J410" s="5" t="s">
        <v>627</v>
      </c>
      <c r="K410" s="5" t="s">
        <v>568</v>
      </c>
      <c r="L410" s="7">
        <v>6</v>
      </c>
      <c r="M410" s="7" t="s">
        <v>287</v>
      </c>
      <c r="N410" s="8">
        <v>4760</v>
      </c>
      <c r="O410" s="9">
        <v>0.02</v>
      </c>
      <c r="P410" s="10">
        <f t="shared" si="79"/>
        <v>95</v>
      </c>
      <c r="Q410" s="9">
        <v>5.0000000000000001E-3</v>
      </c>
      <c r="R410" s="10">
        <f t="shared" si="80"/>
        <v>24</v>
      </c>
      <c r="S410" s="9">
        <f t="shared" si="81"/>
        <v>2.5000000000000001E-2</v>
      </c>
      <c r="T410" s="10">
        <f t="shared" si="82"/>
        <v>119</v>
      </c>
      <c r="U410" s="10">
        <f t="shared" si="83"/>
        <v>4879</v>
      </c>
      <c r="V410" s="11">
        <f>VLOOKUP(B410,[1]调薪计算!A:M,12,0)</f>
        <v>4807.6000000000004</v>
      </c>
      <c r="W410" s="12">
        <f t="shared" si="84"/>
        <v>47.600000000000364</v>
      </c>
      <c r="X410" s="13">
        <f t="shared" si="85"/>
        <v>0.01</v>
      </c>
      <c r="Y410" s="14" t="str">
        <f t="shared" si="86"/>
        <v>0.00%-8.40%</v>
      </c>
      <c r="Z410" s="15"/>
      <c r="AA410" s="15"/>
      <c r="AB410" s="15"/>
      <c r="AC410" s="16"/>
      <c r="AD410" s="8">
        <f t="shared" si="87"/>
        <v>0</v>
      </c>
      <c r="AE410" s="17">
        <f t="shared" si="88"/>
        <v>4807.6000000000004</v>
      </c>
      <c r="AF410" s="18">
        <f t="shared" si="89"/>
        <v>47.600000000000364</v>
      </c>
      <c r="AG410" s="19">
        <f t="shared" si="90"/>
        <v>1.0000000000000009E-2</v>
      </c>
      <c r="AH410" s="20">
        <v>13.6</v>
      </c>
      <c r="AI410" s="20">
        <v>500</v>
      </c>
      <c r="AJ410" s="20"/>
      <c r="AK410" s="20">
        <v>688</v>
      </c>
      <c r="AL410" s="20">
        <f t="shared" si="91"/>
        <v>72071.360000000001</v>
      </c>
      <c r="AM410" s="7" t="s">
        <v>287</v>
      </c>
      <c r="AN410" s="20"/>
      <c r="AO410" s="21"/>
      <c r="AP410" s="21"/>
      <c r="AQ410" s="5" t="s">
        <v>647</v>
      </c>
      <c r="AR410" s="5" t="s">
        <v>261</v>
      </c>
      <c r="AS410" s="5" t="s">
        <v>62</v>
      </c>
      <c r="AT410" s="20"/>
      <c r="AU410" s="21"/>
      <c r="AV410" s="21"/>
      <c r="AW410" s="21"/>
    </row>
    <row r="411" spans="1:49" s="55" customFormat="1">
      <c r="A411" s="87" t="s">
        <v>562</v>
      </c>
      <c r="B411" s="5">
        <v>15018812</v>
      </c>
      <c r="C411" s="5" t="s">
        <v>565</v>
      </c>
      <c r="D411" s="5" t="s">
        <v>55</v>
      </c>
      <c r="E411" s="5" t="s">
        <v>67</v>
      </c>
      <c r="F411" s="5" t="s">
        <v>357</v>
      </c>
      <c r="G411" s="5" t="s">
        <v>648</v>
      </c>
      <c r="H411" s="6">
        <v>43117</v>
      </c>
      <c r="I411" s="5" t="s">
        <v>575</v>
      </c>
      <c r="J411" s="5" t="s">
        <v>627</v>
      </c>
      <c r="K411" s="5" t="s">
        <v>568</v>
      </c>
      <c r="L411" s="7">
        <v>6</v>
      </c>
      <c r="M411" s="7" t="s">
        <v>287</v>
      </c>
      <c r="N411" s="8">
        <v>5271</v>
      </c>
      <c r="O411" s="9">
        <v>0.02</v>
      </c>
      <c r="P411" s="10">
        <f t="shared" si="79"/>
        <v>105</v>
      </c>
      <c r="Q411" s="9">
        <v>5.0000000000000001E-3</v>
      </c>
      <c r="R411" s="10">
        <f t="shared" si="80"/>
        <v>26</v>
      </c>
      <c r="S411" s="9">
        <f t="shared" si="81"/>
        <v>2.4852969076076648E-2</v>
      </c>
      <c r="T411" s="10">
        <f t="shared" si="82"/>
        <v>131</v>
      </c>
      <c r="U411" s="10">
        <f t="shared" si="83"/>
        <v>5402</v>
      </c>
      <c r="V411" s="11">
        <f>VLOOKUP(B411,[1]调薪计算!A:M,12,0)</f>
        <v>5402.7749999999996</v>
      </c>
      <c r="W411" s="12">
        <f t="shared" si="84"/>
        <v>131.77499999999964</v>
      </c>
      <c r="X411" s="13">
        <f t="shared" si="85"/>
        <v>2.5000000000000001E-2</v>
      </c>
      <c r="Y411" s="14" t="str">
        <f t="shared" si="86"/>
        <v>0.00%-8.40%</v>
      </c>
      <c r="Z411" s="15"/>
      <c r="AA411" s="15"/>
      <c r="AB411" s="15"/>
      <c r="AC411" s="16"/>
      <c r="AD411" s="8">
        <f t="shared" si="87"/>
        <v>0</v>
      </c>
      <c r="AE411" s="17">
        <f t="shared" si="88"/>
        <v>5402.7749999999996</v>
      </c>
      <c r="AF411" s="18">
        <f t="shared" si="89"/>
        <v>131.77499999999964</v>
      </c>
      <c r="AG411" s="19">
        <f t="shared" si="90"/>
        <v>2.4999999999999911E-2</v>
      </c>
      <c r="AH411" s="20">
        <v>13.6</v>
      </c>
      <c r="AI411" s="20">
        <v>500</v>
      </c>
      <c r="AJ411" s="20"/>
      <c r="AK411" s="20">
        <v>688</v>
      </c>
      <c r="AL411" s="20">
        <f t="shared" si="91"/>
        <v>80165.739999999991</v>
      </c>
      <c r="AM411" s="7" t="s">
        <v>287</v>
      </c>
      <c r="AN411" s="20"/>
      <c r="AO411" s="21"/>
      <c r="AP411" s="21"/>
      <c r="AQ411" s="5" t="s">
        <v>647</v>
      </c>
      <c r="AR411" s="5" t="s">
        <v>261</v>
      </c>
      <c r="AS411" s="5" t="s">
        <v>62</v>
      </c>
      <c r="AT411" s="20"/>
      <c r="AU411" s="21"/>
      <c r="AV411" s="21"/>
      <c r="AW411" s="21"/>
    </row>
    <row r="412" spans="1:49" s="55" customFormat="1">
      <c r="A412" s="87" t="s">
        <v>562</v>
      </c>
      <c r="B412" s="5">
        <v>15016820</v>
      </c>
      <c r="C412" s="5" t="s">
        <v>565</v>
      </c>
      <c r="D412" s="5" t="s">
        <v>55</v>
      </c>
      <c r="E412" s="5" t="s">
        <v>67</v>
      </c>
      <c r="F412" s="5" t="s">
        <v>357</v>
      </c>
      <c r="G412" s="5" t="s">
        <v>648</v>
      </c>
      <c r="H412" s="6">
        <v>42948</v>
      </c>
      <c r="I412" s="5" t="s">
        <v>575</v>
      </c>
      <c r="J412" s="5" t="s">
        <v>627</v>
      </c>
      <c r="K412" s="5" t="s">
        <v>568</v>
      </c>
      <c r="L412" s="7">
        <v>6</v>
      </c>
      <c r="M412" s="7" t="s">
        <v>287</v>
      </c>
      <c r="N412" s="8">
        <v>4602</v>
      </c>
      <c r="O412" s="9">
        <v>0.02</v>
      </c>
      <c r="P412" s="10">
        <f t="shared" si="79"/>
        <v>92</v>
      </c>
      <c r="Q412" s="9">
        <v>5.0000000000000001E-3</v>
      </c>
      <c r="R412" s="10">
        <f t="shared" si="80"/>
        <v>23</v>
      </c>
      <c r="S412" s="9">
        <f t="shared" si="81"/>
        <v>2.4989135158626684E-2</v>
      </c>
      <c r="T412" s="10">
        <f t="shared" si="82"/>
        <v>115</v>
      </c>
      <c r="U412" s="10">
        <f t="shared" si="83"/>
        <v>4717</v>
      </c>
      <c r="V412" s="11">
        <f>VLOOKUP(B412,[1]调薪计算!A:M,12,0)</f>
        <v>4659.5249999999996</v>
      </c>
      <c r="W412" s="12">
        <f t="shared" si="84"/>
        <v>57.524999999999636</v>
      </c>
      <c r="X412" s="13">
        <f t="shared" si="85"/>
        <v>1.2500000000000001E-2</v>
      </c>
      <c r="Y412" s="14" t="str">
        <f t="shared" si="86"/>
        <v>0.00%-8.40%</v>
      </c>
      <c r="Z412" s="15"/>
      <c r="AA412" s="15"/>
      <c r="AB412" s="15"/>
      <c r="AC412" s="16"/>
      <c r="AD412" s="8">
        <f t="shared" si="87"/>
        <v>0</v>
      </c>
      <c r="AE412" s="17">
        <f t="shared" si="88"/>
        <v>4659.5249999999996</v>
      </c>
      <c r="AF412" s="18">
        <f t="shared" si="89"/>
        <v>57.524999999999636</v>
      </c>
      <c r="AG412" s="19">
        <f t="shared" si="90"/>
        <v>1.2499999999999956E-2</v>
      </c>
      <c r="AH412" s="20">
        <v>13.6</v>
      </c>
      <c r="AI412" s="20">
        <v>500</v>
      </c>
      <c r="AJ412" s="20"/>
      <c r="AK412" s="20">
        <v>688</v>
      </c>
      <c r="AL412" s="20">
        <f t="shared" si="91"/>
        <v>70057.539999999994</v>
      </c>
      <c r="AM412" s="7" t="s">
        <v>287</v>
      </c>
      <c r="AN412" s="20"/>
      <c r="AO412" s="21"/>
      <c r="AP412" s="21"/>
      <c r="AQ412" s="5" t="s">
        <v>647</v>
      </c>
      <c r="AR412" s="5" t="s">
        <v>261</v>
      </c>
      <c r="AS412" s="5" t="s">
        <v>62</v>
      </c>
      <c r="AT412" s="20"/>
      <c r="AU412" s="21"/>
      <c r="AV412" s="21"/>
      <c r="AW412" s="21"/>
    </row>
    <row r="413" spans="1:49" s="55" customFormat="1">
      <c r="A413" s="87" t="s">
        <v>562</v>
      </c>
      <c r="B413" s="5">
        <v>15015656</v>
      </c>
      <c r="C413" s="5" t="s">
        <v>565</v>
      </c>
      <c r="D413" s="5" t="s">
        <v>55</v>
      </c>
      <c r="E413" s="5" t="s">
        <v>67</v>
      </c>
      <c r="F413" s="5" t="s">
        <v>357</v>
      </c>
      <c r="G413" s="5" t="s">
        <v>648</v>
      </c>
      <c r="H413" s="6">
        <v>42634</v>
      </c>
      <c r="I413" s="5" t="s">
        <v>575</v>
      </c>
      <c r="J413" s="5" t="s">
        <v>627</v>
      </c>
      <c r="K413" s="5" t="s">
        <v>568</v>
      </c>
      <c r="L413" s="7">
        <v>6</v>
      </c>
      <c r="M413" s="7" t="s">
        <v>287</v>
      </c>
      <c r="N413" s="8">
        <v>5170</v>
      </c>
      <c r="O413" s="9">
        <v>0.02</v>
      </c>
      <c r="P413" s="10">
        <f t="shared" si="79"/>
        <v>103</v>
      </c>
      <c r="Q413" s="9">
        <v>5.0000000000000001E-3</v>
      </c>
      <c r="R413" s="10">
        <f t="shared" si="80"/>
        <v>26</v>
      </c>
      <c r="S413" s="9">
        <f t="shared" si="81"/>
        <v>2.4951644100580272E-2</v>
      </c>
      <c r="T413" s="10">
        <f t="shared" si="82"/>
        <v>129</v>
      </c>
      <c r="U413" s="10">
        <f t="shared" si="83"/>
        <v>5299</v>
      </c>
      <c r="V413" s="11">
        <f>VLOOKUP(B413,[1]调薪计算!A:M,12,0)</f>
        <v>5299.2499999999991</v>
      </c>
      <c r="W413" s="12">
        <f t="shared" si="84"/>
        <v>129.24999999999909</v>
      </c>
      <c r="X413" s="13">
        <f t="shared" si="85"/>
        <v>2.5000000000000001E-2</v>
      </c>
      <c r="Y413" s="14" t="str">
        <f t="shared" si="86"/>
        <v>0.00%-8.40%</v>
      </c>
      <c r="Z413" s="15"/>
      <c r="AA413" s="15"/>
      <c r="AB413" s="15"/>
      <c r="AC413" s="16"/>
      <c r="AD413" s="8">
        <f t="shared" si="87"/>
        <v>0</v>
      </c>
      <c r="AE413" s="17">
        <f t="shared" si="88"/>
        <v>5299.2499999999991</v>
      </c>
      <c r="AF413" s="18">
        <f t="shared" si="89"/>
        <v>129.24999999999909</v>
      </c>
      <c r="AG413" s="19">
        <f t="shared" si="90"/>
        <v>2.4999999999999911E-2</v>
      </c>
      <c r="AH413" s="20">
        <v>13.6</v>
      </c>
      <c r="AI413" s="20">
        <v>500</v>
      </c>
      <c r="AJ413" s="20"/>
      <c r="AK413" s="20">
        <v>688</v>
      </c>
      <c r="AL413" s="20">
        <f t="shared" si="91"/>
        <v>78757.799999999988</v>
      </c>
      <c r="AM413" s="7" t="s">
        <v>287</v>
      </c>
      <c r="AN413" s="20"/>
      <c r="AO413" s="21"/>
      <c r="AP413" s="21"/>
      <c r="AQ413" s="5" t="s">
        <v>647</v>
      </c>
      <c r="AR413" s="5" t="s">
        <v>261</v>
      </c>
      <c r="AS413" s="5" t="s">
        <v>62</v>
      </c>
      <c r="AT413" s="20"/>
      <c r="AU413" s="21"/>
      <c r="AV413" s="21"/>
      <c r="AW413" s="21"/>
    </row>
    <row r="414" spans="1:49" s="55" customFormat="1">
      <c r="A414" s="87" t="s">
        <v>562</v>
      </c>
      <c r="B414" s="5">
        <v>15017366</v>
      </c>
      <c r="C414" s="5" t="s">
        <v>565</v>
      </c>
      <c r="D414" s="5" t="s">
        <v>55</v>
      </c>
      <c r="E414" s="5" t="s">
        <v>67</v>
      </c>
      <c r="F414" s="5" t="s">
        <v>357</v>
      </c>
      <c r="G414" s="5" t="s">
        <v>648</v>
      </c>
      <c r="H414" s="6">
        <v>43009</v>
      </c>
      <c r="I414" s="5" t="s">
        <v>575</v>
      </c>
      <c r="J414" s="5" t="s">
        <v>627</v>
      </c>
      <c r="K414" s="5" t="s">
        <v>568</v>
      </c>
      <c r="L414" s="7">
        <v>6</v>
      </c>
      <c r="M414" s="7" t="s">
        <v>287</v>
      </c>
      <c r="N414" s="8">
        <v>4912</v>
      </c>
      <c r="O414" s="9">
        <v>0.02</v>
      </c>
      <c r="P414" s="10">
        <f t="shared" si="79"/>
        <v>98</v>
      </c>
      <c r="Q414" s="9">
        <v>5.0000000000000001E-3</v>
      </c>
      <c r="R414" s="10">
        <f t="shared" si="80"/>
        <v>25</v>
      </c>
      <c r="S414" s="9">
        <f t="shared" si="81"/>
        <v>2.5040716612377851E-2</v>
      </c>
      <c r="T414" s="10">
        <f t="shared" si="82"/>
        <v>123</v>
      </c>
      <c r="U414" s="10">
        <f t="shared" si="83"/>
        <v>5035</v>
      </c>
      <c r="V414" s="11">
        <f>VLOOKUP(B414,[1]调薪计算!A:M,12,0)</f>
        <v>5034.7999999999993</v>
      </c>
      <c r="W414" s="12">
        <f t="shared" si="84"/>
        <v>122.79999999999927</v>
      </c>
      <c r="X414" s="13">
        <f t="shared" si="85"/>
        <v>2.5000000000000001E-2</v>
      </c>
      <c r="Y414" s="14" t="str">
        <f t="shared" si="86"/>
        <v>0.00%-8.40%</v>
      </c>
      <c r="Z414" s="15"/>
      <c r="AA414" s="15"/>
      <c r="AB414" s="15"/>
      <c r="AC414" s="16"/>
      <c r="AD414" s="8">
        <f t="shared" si="87"/>
        <v>0</v>
      </c>
      <c r="AE414" s="17">
        <f t="shared" si="88"/>
        <v>5034.7999999999993</v>
      </c>
      <c r="AF414" s="18">
        <f t="shared" si="89"/>
        <v>122.79999999999927</v>
      </c>
      <c r="AG414" s="19">
        <f t="shared" si="90"/>
        <v>2.4999999999999911E-2</v>
      </c>
      <c r="AH414" s="20">
        <v>13.6</v>
      </c>
      <c r="AI414" s="20">
        <v>500</v>
      </c>
      <c r="AJ414" s="20"/>
      <c r="AK414" s="20">
        <v>688</v>
      </c>
      <c r="AL414" s="20">
        <f t="shared" si="91"/>
        <v>75161.279999999984</v>
      </c>
      <c r="AM414" s="7" t="s">
        <v>287</v>
      </c>
      <c r="AN414" s="20"/>
      <c r="AO414" s="21"/>
      <c r="AP414" s="21"/>
      <c r="AQ414" s="5" t="s">
        <v>647</v>
      </c>
      <c r="AR414" s="5" t="s">
        <v>261</v>
      </c>
      <c r="AS414" s="5" t="s">
        <v>62</v>
      </c>
      <c r="AT414" s="20"/>
      <c r="AU414" s="21"/>
      <c r="AV414" s="21"/>
      <c r="AW414" s="21"/>
    </row>
    <row r="415" spans="1:49" s="55" customFormat="1">
      <c r="A415" s="87" t="s">
        <v>562</v>
      </c>
      <c r="B415" s="5">
        <v>15009209</v>
      </c>
      <c r="C415" s="5" t="s">
        <v>565</v>
      </c>
      <c r="D415" s="5" t="s">
        <v>55</v>
      </c>
      <c r="E415" s="5" t="s">
        <v>67</v>
      </c>
      <c r="F415" s="5" t="s">
        <v>357</v>
      </c>
      <c r="G415" s="5" t="s">
        <v>648</v>
      </c>
      <c r="H415" s="6">
        <v>41487</v>
      </c>
      <c r="I415" s="5" t="s">
        <v>575</v>
      </c>
      <c r="J415" s="5" t="s">
        <v>627</v>
      </c>
      <c r="K415" s="5" t="s">
        <v>568</v>
      </c>
      <c r="L415" s="7">
        <v>6</v>
      </c>
      <c r="M415" s="7" t="s">
        <v>287</v>
      </c>
      <c r="N415" s="8">
        <v>4618</v>
      </c>
      <c r="O415" s="9">
        <v>0.02</v>
      </c>
      <c r="P415" s="10">
        <f t="shared" si="79"/>
        <v>92</v>
      </c>
      <c r="Q415" s="9">
        <v>5.0000000000000001E-3</v>
      </c>
      <c r="R415" s="10">
        <f t="shared" si="80"/>
        <v>23</v>
      </c>
      <c r="S415" s="9">
        <f t="shared" si="81"/>
        <v>2.4902555218709398E-2</v>
      </c>
      <c r="T415" s="10">
        <f t="shared" si="82"/>
        <v>115</v>
      </c>
      <c r="U415" s="10">
        <f t="shared" si="83"/>
        <v>4733</v>
      </c>
      <c r="V415" s="11">
        <f>VLOOKUP(B415,[1]调薪计算!A:M,12,0)</f>
        <v>4733.45</v>
      </c>
      <c r="W415" s="12">
        <f t="shared" si="84"/>
        <v>115.44999999999982</v>
      </c>
      <c r="X415" s="13">
        <f t="shared" si="85"/>
        <v>2.5000000000000001E-2</v>
      </c>
      <c r="Y415" s="14" t="str">
        <f t="shared" si="86"/>
        <v>0.00%-8.40%</v>
      </c>
      <c r="Z415" s="15"/>
      <c r="AA415" s="15"/>
      <c r="AB415" s="15"/>
      <c r="AC415" s="16"/>
      <c r="AD415" s="8">
        <f t="shared" si="87"/>
        <v>0</v>
      </c>
      <c r="AE415" s="17">
        <f t="shared" si="88"/>
        <v>4733.45</v>
      </c>
      <c r="AF415" s="18">
        <f t="shared" si="89"/>
        <v>115.44999999999982</v>
      </c>
      <c r="AG415" s="19">
        <f t="shared" si="90"/>
        <v>2.4999999999999911E-2</v>
      </c>
      <c r="AH415" s="20">
        <v>13.6</v>
      </c>
      <c r="AI415" s="20">
        <v>500</v>
      </c>
      <c r="AJ415" s="20"/>
      <c r="AK415" s="20">
        <v>688</v>
      </c>
      <c r="AL415" s="20">
        <f t="shared" si="91"/>
        <v>71062.92</v>
      </c>
      <c r="AM415" s="7" t="s">
        <v>287</v>
      </c>
      <c r="AN415" s="20"/>
      <c r="AO415" s="21"/>
      <c r="AP415" s="21"/>
      <c r="AQ415" s="5" t="s">
        <v>647</v>
      </c>
      <c r="AR415" s="5" t="s">
        <v>261</v>
      </c>
      <c r="AS415" s="5" t="s">
        <v>62</v>
      </c>
      <c r="AT415" s="20"/>
      <c r="AU415" s="21"/>
      <c r="AV415" s="21"/>
      <c r="AW415" s="21"/>
    </row>
    <row r="416" spans="1:49" s="55" customFormat="1">
      <c r="A416" s="87" t="s">
        <v>562</v>
      </c>
      <c r="B416" s="5">
        <v>15011069</v>
      </c>
      <c r="C416" s="5" t="s">
        <v>565</v>
      </c>
      <c r="D416" s="5" t="s">
        <v>55</v>
      </c>
      <c r="E416" s="5" t="s">
        <v>67</v>
      </c>
      <c r="F416" s="5" t="s">
        <v>357</v>
      </c>
      <c r="G416" s="5" t="s">
        <v>648</v>
      </c>
      <c r="H416" s="6">
        <v>41579</v>
      </c>
      <c r="I416" s="5" t="s">
        <v>575</v>
      </c>
      <c r="J416" s="5" t="s">
        <v>627</v>
      </c>
      <c r="K416" s="5" t="s">
        <v>568</v>
      </c>
      <c r="L416" s="7">
        <v>6</v>
      </c>
      <c r="M416" s="7" t="s">
        <v>287</v>
      </c>
      <c r="N416" s="8">
        <v>5478</v>
      </c>
      <c r="O416" s="9">
        <v>0.02</v>
      </c>
      <c r="P416" s="10">
        <f t="shared" si="79"/>
        <v>110</v>
      </c>
      <c r="Q416" s="9">
        <v>5.0000000000000001E-3</v>
      </c>
      <c r="R416" s="10">
        <f t="shared" si="80"/>
        <v>27</v>
      </c>
      <c r="S416" s="9">
        <f t="shared" si="81"/>
        <v>2.5009127418765972E-2</v>
      </c>
      <c r="T416" s="10">
        <f t="shared" si="82"/>
        <v>137</v>
      </c>
      <c r="U416" s="10">
        <f t="shared" si="83"/>
        <v>5615</v>
      </c>
      <c r="V416" s="11">
        <f>VLOOKUP(B416,[1]调薪计算!A:M,12,0)</f>
        <v>5532.78</v>
      </c>
      <c r="W416" s="12">
        <f t="shared" si="84"/>
        <v>54.779999999999745</v>
      </c>
      <c r="X416" s="13">
        <f t="shared" si="85"/>
        <v>0.01</v>
      </c>
      <c r="Y416" s="14" t="str">
        <f t="shared" si="86"/>
        <v>0.00%-8.40%</v>
      </c>
      <c r="Z416" s="15"/>
      <c r="AA416" s="15"/>
      <c r="AB416" s="15"/>
      <c r="AC416" s="16"/>
      <c r="AD416" s="8">
        <f t="shared" si="87"/>
        <v>0</v>
      </c>
      <c r="AE416" s="17">
        <f t="shared" si="88"/>
        <v>5532.78</v>
      </c>
      <c r="AF416" s="18">
        <f t="shared" si="89"/>
        <v>54.779999999999745</v>
      </c>
      <c r="AG416" s="19">
        <f t="shared" si="90"/>
        <v>1.0000000000000009E-2</v>
      </c>
      <c r="AH416" s="20">
        <v>13.6</v>
      </c>
      <c r="AI416" s="20">
        <v>500</v>
      </c>
      <c r="AJ416" s="20"/>
      <c r="AK416" s="20">
        <v>688</v>
      </c>
      <c r="AL416" s="20">
        <f t="shared" si="91"/>
        <v>81933.80799999999</v>
      </c>
      <c r="AM416" s="7" t="s">
        <v>287</v>
      </c>
      <c r="AN416" s="20" t="s">
        <v>588</v>
      </c>
      <c r="AO416" s="21"/>
      <c r="AP416" s="21"/>
      <c r="AQ416" s="5" t="s">
        <v>647</v>
      </c>
      <c r="AR416" s="5" t="s">
        <v>261</v>
      </c>
      <c r="AS416" s="5" t="s">
        <v>62</v>
      </c>
      <c r="AT416" s="20"/>
      <c r="AU416" s="21"/>
      <c r="AV416" s="21"/>
      <c r="AW416" s="21"/>
    </row>
    <row r="417" spans="1:49" s="55" customFormat="1">
      <c r="A417" s="87" t="s">
        <v>562</v>
      </c>
      <c r="B417" s="5">
        <v>15017710</v>
      </c>
      <c r="C417" s="5" t="s">
        <v>565</v>
      </c>
      <c r="D417" s="5" t="s">
        <v>55</v>
      </c>
      <c r="E417" s="5" t="s">
        <v>67</v>
      </c>
      <c r="F417" s="5" t="s">
        <v>357</v>
      </c>
      <c r="G417" s="5" t="s">
        <v>648</v>
      </c>
      <c r="H417" s="6">
        <v>43101</v>
      </c>
      <c r="I417" s="5" t="s">
        <v>575</v>
      </c>
      <c r="J417" s="5" t="s">
        <v>627</v>
      </c>
      <c r="K417" s="5" t="s">
        <v>568</v>
      </c>
      <c r="L417" s="7">
        <v>6</v>
      </c>
      <c r="M417" s="7" t="s">
        <v>287</v>
      </c>
      <c r="N417" s="8">
        <v>4667</v>
      </c>
      <c r="O417" s="9">
        <v>0.02</v>
      </c>
      <c r="P417" s="10">
        <f t="shared" si="79"/>
        <v>93</v>
      </c>
      <c r="Q417" s="9">
        <v>5.0000000000000001E-3</v>
      </c>
      <c r="R417" s="10">
        <f t="shared" si="80"/>
        <v>23</v>
      </c>
      <c r="S417" s="9">
        <f t="shared" si="81"/>
        <v>2.4855367473751874E-2</v>
      </c>
      <c r="T417" s="10">
        <f t="shared" si="82"/>
        <v>116</v>
      </c>
      <c r="U417" s="10">
        <f t="shared" si="83"/>
        <v>4783</v>
      </c>
      <c r="V417" s="11">
        <f>VLOOKUP(B417,[1]调薪计算!A:M,12,0)</f>
        <v>4783.6749999999993</v>
      </c>
      <c r="W417" s="12">
        <f t="shared" si="84"/>
        <v>116.67499999999927</v>
      </c>
      <c r="X417" s="13">
        <f t="shared" si="85"/>
        <v>2.5000000000000001E-2</v>
      </c>
      <c r="Y417" s="14" t="str">
        <f t="shared" si="86"/>
        <v>0.00%-8.40%</v>
      </c>
      <c r="Z417" s="15"/>
      <c r="AA417" s="15"/>
      <c r="AB417" s="15"/>
      <c r="AC417" s="16"/>
      <c r="AD417" s="8">
        <f t="shared" si="87"/>
        <v>0</v>
      </c>
      <c r="AE417" s="17">
        <f t="shared" si="88"/>
        <v>4783.6749999999993</v>
      </c>
      <c r="AF417" s="18">
        <f t="shared" si="89"/>
        <v>116.67499999999927</v>
      </c>
      <c r="AG417" s="19">
        <f t="shared" si="90"/>
        <v>2.4999999999999911E-2</v>
      </c>
      <c r="AH417" s="20">
        <v>13.6</v>
      </c>
      <c r="AI417" s="20">
        <v>500</v>
      </c>
      <c r="AJ417" s="20"/>
      <c r="AK417" s="20">
        <v>688</v>
      </c>
      <c r="AL417" s="20">
        <f t="shared" si="91"/>
        <v>71745.979999999981</v>
      </c>
      <c r="AM417" s="7" t="s">
        <v>287</v>
      </c>
      <c r="AN417" s="20"/>
      <c r="AO417" s="21"/>
      <c r="AP417" s="21"/>
      <c r="AQ417" s="5" t="s">
        <v>647</v>
      </c>
      <c r="AR417" s="5" t="s">
        <v>261</v>
      </c>
      <c r="AS417" s="5" t="s">
        <v>62</v>
      </c>
      <c r="AT417" s="20"/>
      <c r="AU417" s="21"/>
      <c r="AV417" s="21"/>
      <c r="AW417" s="21"/>
    </row>
    <row r="418" spans="1:49" s="55" customFormat="1">
      <c r="A418" s="87" t="s">
        <v>562</v>
      </c>
      <c r="B418" s="5">
        <v>15012418</v>
      </c>
      <c r="C418" s="5" t="s">
        <v>565</v>
      </c>
      <c r="D418" s="5" t="s">
        <v>55</v>
      </c>
      <c r="E418" s="5" t="s">
        <v>67</v>
      </c>
      <c r="F418" s="5" t="s">
        <v>357</v>
      </c>
      <c r="G418" s="5" t="s">
        <v>648</v>
      </c>
      <c r="H418" s="6">
        <v>41730</v>
      </c>
      <c r="I418" s="5" t="s">
        <v>575</v>
      </c>
      <c r="J418" s="5" t="s">
        <v>650</v>
      </c>
      <c r="K418" s="5" t="s">
        <v>568</v>
      </c>
      <c r="L418" s="7">
        <v>6</v>
      </c>
      <c r="M418" s="7" t="s">
        <v>287</v>
      </c>
      <c r="N418" s="8">
        <v>5191</v>
      </c>
      <c r="O418" s="9">
        <v>0.02</v>
      </c>
      <c r="P418" s="10">
        <f t="shared" si="79"/>
        <v>104</v>
      </c>
      <c r="Q418" s="9">
        <v>5.0000000000000001E-3</v>
      </c>
      <c r="R418" s="10">
        <f t="shared" si="80"/>
        <v>26</v>
      </c>
      <c r="S418" s="9">
        <f t="shared" si="81"/>
        <v>2.5043344249662879E-2</v>
      </c>
      <c r="T418" s="10">
        <f t="shared" si="82"/>
        <v>130</v>
      </c>
      <c r="U418" s="10">
        <f t="shared" si="83"/>
        <v>5321</v>
      </c>
      <c r="V418" s="11">
        <f>VLOOKUP(B418,[1]调薪计算!A:M,12,0)</f>
        <v>5424.5949999999993</v>
      </c>
      <c r="W418" s="12">
        <f t="shared" si="84"/>
        <v>233.59499999999935</v>
      </c>
      <c r="X418" s="13">
        <f t="shared" si="85"/>
        <v>4.4999999999999998E-2</v>
      </c>
      <c r="Y418" s="14" t="str">
        <f t="shared" si="86"/>
        <v>0.00%-8.40%</v>
      </c>
      <c r="Z418" s="15"/>
      <c r="AA418" s="15"/>
      <c r="AB418" s="15"/>
      <c r="AC418" s="16"/>
      <c r="AD418" s="8">
        <f t="shared" si="87"/>
        <v>0</v>
      </c>
      <c r="AE418" s="17">
        <f t="shared" si="88"/>
        <v>5424.5949999999993</v>
      </c>
      <c r="AF418" s="18">
        <f t="shared" si="89"/>
        <v>233.59499999999935</v>
      </c>
      <c r="AG418" s="19">
        <f t="shared" si="90"/>
        <v>4.4999999999999929E-2</v>
      </c>
      <c r="AH418" s="20">
        <v>13.6</v>
      </c>
      <c r="AI418" s="20">
        <v>800</v>
      </c>
      <c r="AJ418" s="20"/>
      <c r="AK418" s="20">
        <v>688</v>
      </c>
      <c r="AL418" s="20">
        <f t="shared" si="91"/>
        <v>84062.491999999984</v>
      </c>
      <c r="AM418" s="7" t="s">
        <v>287</v>
      </c>
      <c r="AN418" s="20"/>
      <c r="AO418" s="21"/>
      <c r="AP418" s="21"/>
      <c r="AQ418" s="5" t="s">
        <v>647</v>
      </c>
      <c r="AR418" s="5" t="s">
        <v>261</v>
      </c>
      <c r="AS418" s="5" t="s">
        <v>62</v>
      </c>
      <c r="AT418" s="20"/>
      <c r="AU418" s="21"/>
      <c r="AV418" s="21"/>
      <c r="AW418" s="21"/>
    </row>
    <row r="419" spans="1:49" s="55" customFormat="1">
      <c r="A419" s="87" t="s">
        <v>562</v>
      </c>
      <c r="B419" s="5">
        <v>15004713</v>
      </c>
      <c r="C419" s="5" t="s">
        <v>565</v>
      </c>
      <c r="D419" s="5" t="s">
        <v>55</v>
      </c>
      <c r="E419" s="5" t="s">
        <v>67</v>
      </c>
      <c r="F419" s="5" t="s">
        <v>357</v>
      </c>
      <c r="G419" s="5" t="s">
        <v>648</v>
      </c>
      <c r="H419" s="6">
        <v>40695</v>
      </c>
      <c r="I419" s="5" t="s">
        <v>575</v>
      </c>
      <c r="J419" s="5" t="s">
        <v>627</v>
      </c>
      <c r="K419" s="5" t="s">
        <v>568</v>
      </c>
      <c r="L419" s="7">
        <v>6</v>
      </c>
      <c r="M419" s="7" t="s">
        <v>287</v>
      </c>
      <c r="N419" s="8">
        <v>4991</v>
      </c>
      <c r="O419" s="9">
        <v>0.02</v>
      </c>
      <c r="P419" s="10">
        <f t="shared" si="79"/>
        <v>100</v>
      </c>
      <c r="Q419" s="9">
        <v>5.0000000000000001E-3</v>
      </c>
      <c r="R419" s="10">
        <f t="shared" si="80"/>
        <v>25</v>
      </c>
      <c r="S419" s="9">
        <f t="shared" si="81"/>
        <v>2.5045081146062912E-2</v>
      </c>
      <c r="T419" s="10">
        <f t="shared" si="82"/>
        <v>125</v>
      </c>
      <c r="U419" s="10">
        <f t="shared" si="83"/>
        <v>5116</v>
      </c>
      <c r="V419" s="11">
        <f>VLOOKUP(B419,[1]调薪计算!A:M,12,0)</f>
        <v>5115.7749999999996</v>
      </c>
      <c r="W419" s="12">
        <f t="shared" si="84"/>
        <v>124.77499999999964</v>
      </c>
      <c r="X419" s="13">
        <f t="shared" si="85"/>
        <v>2.5000000000000001E-2</v>
      </c>
      <c r="Y419" s="14" t="str">
        <f t="shared" si="86"/>
        <v>0.00%-8.40%</v>
      </c>
      <c r="Z419" s="15"/>
      <c r="AA419" s="15"/>
      <c r="AB419" s="15"/>
      <c r="AC419" s="16"/>
      <c r="AD419" s="8">
        <f t="shared" si="87"/>
        <v>0</v>
      </c>
      <c r="AE419" s="17">
        <f t="shared" si="88"/>
        <v>5115.7749999999996</v>
      </c>
      <c r="AF419" s="18">
        <f t="shared" si="89"/>
        <v>124.77499999999964</v>
      </c>
      <c r="AG419" s="19">
        <f t="shared" si="90"/>
        <v>2.4999999999999911E-2</v>
      </c>
      <c r="AH419" s="20">
        <v>13.6</v>
      </c>
      <c r="AI419" s="20">
        <v>500</v>
      </c>
      <c r="AJ419" s="20"/>
      <c r="AK419" s="20">
        <v>688</v>
      </c>
      <c r="AL419" s="20">
        <f t="shared" si="91"/>
        <v>76262.539999999994</v>
      </c>
      <c r="AM419" s="7" t="s">
        <v>287</v>
      </c>
      <c r="AN419" s="20"/>
      <c r="AO419" s="21"/>
      <c r="AP419" s="21"/>
      <c r="AQ419" s="5" t="s">
        <v>647</v>
      </c>
      <c r="AR419" s="5" t="s">
        <v>261</v>
      </c>
      <c r="AS419" s="5" t="s">
        <v>62</v>
      </c>
      <c r="AT419" s="20"/>
      <c r="AU419" s="21"/>
      <c r="AV419" s="21"/>
      <c r="AW419" s="21"/>
    </row>
    <row r="420" spans="1:49" s="55" customFormat="1">
      <c r="A420" s="87" t="s">
        <v>562</v>
      </c>
      <c r="B420" s="5">
        <v>15009328</v>
      </c>
      <c r="C420" s="5" t="s">
        <v>565</v>
      </c>
      <c r="D420" s="5" t="s">
        <v>55</v>
      </c>
      <c r="E420" s="5" t="s">
        <v>67</v>
      </c>
      <c r="F420" s="5" t="s">
        <v>357</v>
      </c>
      <c r="G420" s="5" t="s">
        <v>648</v>
      </c>
      <c r="H420" s="6">
        <v>41487</v>
      </c>
      <c r="I420" s="5" t="s">
        <v>575</v>
      </c>
      <c r="J420" s="5" t="s">
        <v>627</v>
      </c>
      <c r="K420" s="5" t="s">
        <v>568</v>
      </c>
      <c r="L420" s="7">
        <v>6</v>
      </c>
      <c r="M420" s="7" t="s">
        <v>287</v>
      </c>
      <c r="N420" s="8">
        <v>4582</v>
      </c>
      <c r="O420" s="9">
        <v>0.02</v>
      </c>
      <c r="P420" s="10">
        <f t="shared" si="79"/>
        <v>92</v>
      </c>
      <c r="Q420" s="9">
        <v>5.0000000000000001E-3</v>
      </c>
      <c r="R420" s="10">
        <f t="shared" si="80"/>
        <v>23</v>
      </c>
      <c r="S420" s="9">
        <f t="shared" si="81"/>
        <v>2.5098210388476649E-2</v>
      </c>
      <c r="T420" s="10">
        <f t="shared" si="82"/>
        <v>115</v>
      </c>
      <c r="U420" s="10">
        <f t="shared" si="83"/>
        <v>4697</v>
      </c>
      <c r="V420" s="11">
        <f>VLOOKUP(B420,[1]调薪计算!A:M,12,0)</f>
        <v>4627.82</v>
      </c>
      <c r="W420" s="12">
        <f t="shared" si="84"/>
        <v>45.819999999999709</v>
      </c>
      <c r="X420" s="13">
        <f t="shared" si="85"/>
        <v>0.01</v>
      </c>
      <c r="Y420" s="14" t="str">
        <f t="shared" si="86"/>
        <v>0.00%-8.40%</v>
      </c>
      <c r="Z420" s="15"/>
      <c r="AA420" s="15"/>
      <c r="AB420" s="15"/>
      <c r="AC420" s="16"/>
      <c r="AD420" s="8">
        <f t="shared" si="87"/>
        <v>0</v>
      </c>
      <c r="AE420" s="17">
        <f t="shared" si="88"/>
        <v>4627.82</v>
      </c>
      <c r="AF420" s="18">
        <f t="shared" si="89"/>
        <v>45.819999999999709</v>
      </c>
      <c r="AG420" s="19">
        <f t="shared" si="90"/>
        <v>1.0000000000000009E-2</v>
      </c>
      <c r="AH420" s="20">
        <v>13.6</v>
      </c>
      <c r="AI420" s="20">
        <v>500</v>
      </c>
      <c r="AJ420" s="20"/>
      <c r="AK420" s="20">
        <v>688</v>
      </c>
      <c r="AL420" s="20">
        <f t="shared" si="91"/>
        <v>69626.351999999984</v>
      </c>
      <c r="AM420" s="7" t="s">
        <v>287</v>
      </c>
      <c r="AN420" s="20"/>
      <c r="AO420" s="21"/>
      <c r="AP420" s="21"/>
      <c r="AQ420" s="5" t="s">
        <v>647</v>
      </c>
      <c r="AR420" s="5" t="s">
        <v>261</v>
      </c>
      <c r="AS420" s="5" t="s">
        <v>62</v>
      </c>
      <c r="AT420" s="20"/>
      <c r="AU420" s="21"/>
      <c r="AV420" s="21"/>
      <c r="AW420" s="21"/>
    </row>
    <row r="421" spans="1:49" s="55" customFormat="1">
      <c r="A421" s="87" t="s">
        <v>562</v>
      </c>
      <c r="B421" s="5">
        <v>15012497</v>
      </c>
      <c r="C421" s="5" t="s">
        <v>565</v>
      </c>
      <c r="D421" s="5" t="s">
        <v>55</v>
      </c>
      <c r="E421" s="5" t="s">
        <v>67</v>
      </c>
      <c r="F421" s="5" t="s">
        <v>357</v>
      </c>
      <c r="G421" s="5" t="s">
        <v>648</v>
      </c>
      <c r="H421" s="6">
        <v>41821</v>
      </c>
      <c r="I421" s="5" t="s">
        <v>575</v>
      </c>
      <c r="J421" s="5" t="s">
        <v>627</v>
      </c>
      <c r="K421" s="5" t="s">
        <v>568</v>
      </c>
      <c r="L421" s="7">
        <v>6</v>
      </c>
      <c r="M421" s="7" t="s">
        <v>287</v>
      </c>
      <c r="N421" s="8">
        <v>5137</v>
      </c>
      <c r="O421" s="9">
        <v>0.02</v>
      </c>
      <c r="P421" s="10">
        <f t="shared" si="79"/>
        <v>103</v>
      </c>
      <c r="Q421" s="9">
        <v>5.0000000000000001E-3</v>
      </c>
      <c r="R421" s="10">
        <f t="shared" si="80"/>
        <v>26</v>
      </c>
      <c r="S421" s="9">
        <f t="shared" si="81"/>
        <v>2.5111933034845241E-2</v>
      </c>
      <c r="T421" s="10">
        <f t="shared" si="82"/>
        <v>129</v>
      </c>
      <c r="U421" s="10">
        <f t="shared" si="83"/>
        <v>5266</v>
      </c>
      <c r="V421" s="11">
        <f>VLOOKUP(B421,[1]调薪计算!A:M,12,0)</f>
        <v>5265.4249999999993</v>
      </c>
      <c r="W421" s="12">
        <f t="shared" si="84"/>
        <v>128.42499999999927</v>
      </c>
      <c r="X421" s="13">
        <f t="shared" si="85"/>
        <v>2.5000000000000001E-2</v>
      </c>
      <c r="Y421" s="14" t="str">
        <f t="shared" si="86"/>
        <v>0.00%-8.40%</v>
      </c>
      <c r="Z421" s="15"/>
      <c r="AA421" s="15"/>
      <c r="AB421" s="15"/>
      <c r="AC421" s="16"/>
      <c r="AD421" s="8">
        <f t="shared" si="87"/>
        <v>0</v>
      </c>
      <c r="AE421" s="17">
        <f t="shared" si="88"/>
        <v>5265.4249999999993</v>
      </c>
      <c r="AF421" s="18">
        <f t="shared" si="89"/>
        <v>128.42499999999927</v>
      </c>
      <c r="AG421" s="19">
        <f t="shared" si="90"/>
        <v>2.4999999999999911E-2</v>
      </c>
      <c r="AH421" s="20">
        <v>13.6</v>
      </c>
      <c r="AI421" s="20">
        <v>500</v>
      </c>
      <c r="AJ421" s="20"/>
      <c r="AK421" s="20">
        <v>688</v>
      </c>
      <c r="AL421" s="20">
        <f t="shared" si="91"/>
        <v>78297.779999999984</v>
      </c>
      <c r="AM421" s="7" t="s">
        <v>287</v>
      </c>
      <c r="AN421" s="20"/>
      <c r="AO421" s="21"/>
      <c r="AP421" s="21"/>
      <c r="AQ421" s="5" t="s">
        <v>647</v>
      </c>
      <c r="AR421" s="5" t="s">
        <v>261</v>
      </c>
      <c r="AS421" s="5" t="s">
        <v>62</v>
      </c>
      <c r="AT421" s="20"/>
      <c r="AU421" s="21"/>
      <c r="AV421" s="21"/>
      <c r="AW421" s="21"/>
    </row>
    <row r="422" spans="1:49" s="55" customFormat="1">
      <c r="A422" s="87" t="s">
        <v>562</v>
      </c>
      <c r="B422" s="5">
        <v>15013973</v>
      </c>
      <c r="C422" s="5" t="s">
        <v>565</v>
      </c>
      <c r="D422" s="5" t="s">
        <v>55</v>
      </c>
      <c r="E422" s="5" t="s">
        <v>67</v>
      </c>
      <c r="F422" s="5" t="s">
        <v>357</v>
      </c>
      <c r="G422" s="5" t="s">
        <v>648</v>
      </c>
      <c r="H422" s="6">
        <v>42125</v>
      </c>
      <c r="I422" s="5" t="s">
        <v>575</v>
      </c>
      <c r="J422" s="5" t="s">
        <v>627</v>
      </c>
      <c r="K422" s="5" t="s">
        <v>568</v>
      </c>
      <c r="L422" s="7">
        <v>6</v>
      </c>
      <c r="M422" s="7" t="s">
        <v>287</v>
      </c>
      <c r="N422" s="8">
        <v>4409</v>
      </c>
      <c r="O422" s="9">
        <v>0.02</v>
      </c>
      <c r="P422" s="10">
        <f t="shared" si="79"/>
        <v>88</v>
      </c>
      <c r="Q422" s="9">
        <v>5.0000000000000001E-3</v>
      </c>
      <c r="R422" s="10">
        <f t="shared" si="80"/>
        <v>22</v>
      </c>
      <c r="S422" s="9">
        <f t="shared" si="81"/>
        <v>2.4948968019959175E-2</v>
      </c>
      <c r="T422" s="10">
        <f t="shared" si="82"/>
        <v>110</v>
      </c>
      <c r="U422" s="10">
        <f t="shared" si="83"/>
        <v>4519</v>
      </c>
      <c r="V422" s="11">
        <f>VLOOKUP(B422,[1]调薪计算!A:M,12,0)</f>
        <v>4519.2249999999995</v>
      </c>
      <c r="W422" s="12">
        <f t="shared" si="84"/>
        <v>110.22499999999945</v>
      </c>
      <c r="X422" s="13">
        <f t="shared" si="85"/>
        <v>2.5000000000000001E-2</v>
      </c>
      <c r="Y422" s="14" t="str">
        <f t="shared" si="86"/>
        <v>0.00%-8.40%</v>
      </c>
      <c r="Z422" s="15"/>
      <c r="AA422" s="15"/>
      <c r="AB422" s="15"/>
      <c r="AC422" s="16"/>
      <c r="AD422" s="8">
        <f t="shared" si="87"/>
        <v>0</v>
      </c>
      <c r="AE422" s="17">
        <f t="shared" si="88"/>
        <v>4519.2249999999995</v>
      </c>
      <c r="AF422" s="18">
        <f t="shared" si="89"/>
        <v>110.22499999999945</v>
      </c>
      <c r="AG422" s="19">
        <f t="shared" si="90"/>
        <v>2.4999999999999911E-2</v>
      </c>
      <c r="AH422" s="20">
        <v>13.6</v>
      </c>
      <c r="AI422" s="20">
        <v>500</v>
      </c>
      <c r="AJ422" s="20"/>
      <c r="AK422" s="20">
        <v>688</v>
      </c>
      <c r="AL422" s="20">
        <f t="shared" si="91"/>
        <v>68149.459999999992</v>
      </c>
      <c r="AM422" s="7" t="s">
        <v>287</v>
      </c>
      <c r="AN422" s="20"/>
      <c r="AO422" s="21"/>
      <c r="AP422" s="21"/>
      <c r="AQ422" s="5" t="s">
        <v>647</v>
      </c>
      <c r="AR422" s="5" t="s">
        <v>261</v>
      </c>
      <c r="AS422" s="5" t="s">
        <v>62</v>
      </c>
      <c r="AT422" s="20"/>
      <c r="AU422" s="21"/>
      <c r="AV422" s="21"/>
      <c r="AW422" s="21"/>
    </row>
    <row r="423" spans="1:49" s="55" customFormat="1">
      <c r="A423" s="87" t="s">
        <v>562</v>
      </c>
      <c r="B423" s="5">
        <v>15017798</v>
      </c>
      <c r="C423" s="5" t="s">
        <v>565</v>
      </c>
      <c r="D423" s="5" t="s">
        <v>55</v>
      </c>
      <c r="E423" s="5" t="s">
        <v>67</v>
      </c>
      <c r="F423" s="5" t="s">
        <v>357</v>
      </c>
      <c r="G423" s="5" t="s">
        <v>648</v>
      </c>
      <c r="H423" s="6">
        <v>43101</v>
      </c>
      <c r="I423" s="5" t="s">
        <v>575</v>
      </c>
      <c r="J423" s="5" t="s">
        <v>627</v>
      </c>
      <c r="K423" s="5" t="s">
        <v>568</v>
      </c>
      <c r="L423" s="7">
        <v>6</v>
      </c>
      <c r="M423" s="7" t="s">
        <v>287</v>
      </c>
      <c r="N423" s="8">
        <v>5967</v>
      </c>
      <c r="O423" s="9">
        <v>0.02</v>
      </c>
      <c r="P423" s="10">
        <f t="shared" si="79"/>
        <v>119</v>
      </c>
      <c r="Q423" s="9">
        <v>5.0000000000000001E-3</v>
      </c>
      <c r="R423" s="10">
        <f t="shared" si="80"/>
        <v>30</v>
      </c>
      <c r="S423" s="9">
        <f t="shared" si="81"/>
        <v>2.4970672029495558E-2</v>
      </c>
      <c r="T423" s="10">
        <f t="shared" si="82"/>
        <v>149</v>
      </c>
      <c r="U423" s="10">
        <f t="shared" si="83"/>
        <v>6116</v>
      </c>
      <c r="V423" s="11">
        <f>VLOOKUP(B423,[1]调薪计算!A:M,12,0)</f>
        <v>6041.5874999999996</v>
      </c>
      <c r="W423" s="12">
        <f t="shared" si="84"/>
        <v>74.587499999999636</v>
      </c>
      <c r="X423" s="13">
        <f t="shared" si="85"/>
        <v>1.2500000000000001E-2</v>
      </c>
      <c r="Y423" s="14" t="str">
        <f t="shared" si="86"/>
        <v>0.00%-8.40%</v>
      </c>
      <c r="Z423" s="15"/>
      <c r="AA423" s="15"/>
      <c r="AB423" s="15"/>
      <c r="AC423" s="16"/>
      <c r="AD423" s="8">
        <f t="shared" si="87"/>
        <v>0</v>
      </c>
      <c r="AE423" s="17">
        <f t="shared" si="88"/>
        <v>6041.5874999999996</v>
      </c>
      <c r="AF423" s="18">
        <f t="shared" si="89"/>
        <v>74.587499999999636</v>
      </c>
      <c r="AG423" s="19">
        <f t="shared" si="90"/>
        <v>1.2499999999999956E-2</v>
      </c>
      <c r="AH423" s="20">
        <v>13.6</v>
      </c>
      <c r="AI423" s="20">
        <v>500</v>
      </c>
      <c r="AJ423" s="20"/>
      <c r="AK423" s="20">
        <v>688</v>
      </c>
      <c r="AL423" s="20">
        <f t="shared" si="91"/>
        <v>88853.59</v>
      </c>
      <c r="AM423" s="7" t="s">
        <v>287</v>
      </c>
      <c r="AN423" s="20"/>
      <c r="AO423" s="21"/>
      <c r="AP423" s="21"/>
      <c r="AQ423" s="5" t="s">
        <v>647</v>
      </c>
      <c r="AR423" s="5" t="s">
        <v>261</v>
      </c>
      <c r="AS423" s="5" t="s">
        <v>62</v>
      </c>
      <c r="AT423" s="20"/>
      <c r="AU423" s="21"/>
      <c r="AV423" s="21"/>
      <c r="AW423" s="21"/>
    </row>
    <row r="424" spans="1:49" s="55" customFormat="1">
      <c r="A424" s="87" t="s">
        <v>562</v>
      </c>
      <c r="B424" s="5">
        <v>15013136</v>
      </c>
      <c r="C424" s="5" t="s">
        <v>565</v>
      </c>
      <c r="D424" s="5" t="s">
        <v>55</v>
      </c>
      <c r="E424" s="5" t="s">
        <v>67</v>
      </c>
      <c r="F424" s="5" t="s">
        <v>357</v>
      </c>
      <c r="G424" s="5" t="s">
        <v>648</v>
      </c>
      <c r="H424" s="6">
        <v>41852</v>
      </c>
      <c r="I424" s="5" t="s">
        <v>575</v>
      </c>
      <c r="J424" s="5" t="s">
        <v>627</v>
      </c>
      <c r="K424" s="5" t="s">
        <v>568</v>
      </c>
      <c r="L424" s="7">
        <v>6</v>
      </c>
      <c r="M424" s="7" t="s">
        <v>287</v>
      </c>
      <c r="N424" s="8">
        <v>4768</v>
      </c>
      <c r="O424" s="9">
        <v>0.02</v>
      </c>
      <c r="P424" s="10">
        <f t="shared" si="79"/>
        <v>95</v>
      </c>
      <c r="Q424" s="9">
        <v>5.0000000000000001E-3</v>
      </c>
      <c r="R424" s="10">
        <f t="shared" si="80"/>
        <v>24</v>
      </c>
      <c r="S424" s="9">
        <f t="shared" si="81"/>
        <v>2.4958053691275166E-2</v>
      </c>
      <c r="T424" s="10">
        <f t="shared" si="82"/>
        <v>119</v>
      </c>
      <c r="U424" s="10">
        <f t="shared" si="83"/>
        <v>4887</v>
      </c>
      <c r="V424" s="11">
        <f>VLOOKUP(B424,[1]调薪计算!A:M,12,0)</f>
        <v>4815.68</v>
      </c>
      <c r="W424" s="12">
        <f t="shared" si="84"/>
        <v>47.680000000000291</v>
      </c>
      <c r="X424" s="13">
        <f t="shared" si="85"/>
        <v>0.01</v>
      </c>
      <c r="Y424" s="14" t="str">
        <f t="shared" si="86"/>
        <v>0.00%-8.40%</v>
      </c>
      <c r="Z424" s="15"/>
      <c r="AA424" s="15"/>
      <c r="AB424" s="15"/>
      <c r="AC424" s="16"/>
      <c r="AD424" s="8">
        <f t="shared" si="87"/>
        <v>0</v>
      </c>
      <c r="AE424" s="17">
        <f t="shared" si="88"/>
        <v>4815.68</v>
      </c>
      <c r="AF424" s="18">
        <f t="shared" si="89"/>
        <v>47.680000000000291</v>
      </c>
      <c r="AG424" s="19">
        <f t="shared" si="90"/>
        <v>1.0000000000000009E-2</v>
      </c>
      <c r="AH424" s="20">
        <v>13.6</v>
      </c>
      <c r="AI424" s="20">
        <v>500</v>
      </c>
      <c r="AJ424" s="20"/>
      <c r="AK424" s="20">
        <v>688</v>
      </c>
      <c r="AL424" s="20">
        <f t="shared" si="91"/>
        <v>72181.247999999992</v>
      </c>
      <c r="AM424" s="7" t="s">
        <v>287</v>
      </c>
      <c r="AN424" s="20"/>
      <c r="AO424" s="21"/>
      <c r="AP424" s="21"/>
      <c r="AQ424" s="5" t="s">
        <v>647</v>
      </c>
      <c r="AR424" s="5" t="s">
        <v>261</v>
      </c>
      <c r="AS424" s="5" t="s">
        <v>62</v>
      </c>
      <c r="AT424" s="20"/>
      <c r="AU424" s="21"/>
      <c r="AV424" s="21"/>
      <c r="AW424" s="21"/>
    </row>
    <row r="425" spans="1:49" s="55" customFormat="1">
      <c r="A425" s="87" t="s">
        <v>562</v>
      </c>
      <c r="B425" s="5">
        <v>15001982</v>
      </c>
      <c r="C425" s="5" t="s">
        <v>565</v>
      </c>
      <c r="D425" s="5" t="s">
        <v>55</v>
      </c>
      <c r="E425" s="5" t="s">
        <v>67</v>
      </c>
      <c r="F425" s="5" t="s">
        <v>357</v>
      </c>
      <c r="G425" s="5" t="s">
        <v>648</v>
      </c>
      <c r="H425" s="6">
        <v>39701</v>
      </c>
      <c r="I425" s="5" t="s">
        <v>575</v>
      </c>
      <c r="J425" s="5" t="s">
        <v>627</v>
      </c>
      <c r="K425" s="5" t="s">
        <v>568</v>
      </c>
      <c r="L425" s="7">
        <v>6</v>
      </c>
      <c r="M425" s="7" t="s">
        <v>287</v>
      </c>
      <c r="N425" s="8">
        <v>5118</v>
      </c>
      <c r="O425" s="9">
        <v>0.02</v>
      </c>
      <c r="P425" s="10">
        <f t="shared" si="79"/>
        <v>102</v>
      </c>
      <c r="Q425" s="9">
        <v>5.0000000000000001E-3</v>
      </c>
      <c r="R425" s="10">
        <f t="shared" si="80"/>
        <v>26</v>
      </c>
      <c r="S425" s="9">
        <f t="shared" si="81"/>
        <v>2.5009769441187966E-2</v>
      </c>
      <c r="T425" s="10">
        <f t="shared" si="82"/>
        <v>128</v>
      </c>
      <c r="U425" s="10">
        <f t="shared" si="83"/>
        <v>5246</v>
      </c>
      <c r="V425" s="11">
        <f>VLOOKUP(B425,[1]调薪计算!A:M,12,0)</f>
        <v>5348.3099999999995</v>
      </c>
      <c r="W425" s="12">
        <f t="shared" si="84"/>
        <v>230.30999999999949</v>
      </c>
      <c r="X425" s="13">
        <f t="shared" si="85"/>
        <v>4.4999999999999998E-2</v>
      </c>
      <c r="Y425" s="14" t="str">
        <f t="shared" si="86"/>
        <v>0.00%-8.40%</v>
      </c>
      <c r="Z425" s="15"/>
      <c r="AA425" s="15"/>
      <c r="AB425" s="15"/>
      <c r="AC425" s="16"/>
      <c r="AD425" s="8">
        <f t="shared" si="87"/>
        <v>0</v>
      </c>
      <c r="AE425" s="17">
        <f t="shared" si="88"/>
        <v>5348.3099999999995</v>
      </c>
      <c r="AF425" s="18">
        <f t="shared" si="89"/>
        <v>230.30999999999949</v>
      </c>
      <c r="AG425" s="19">
        <f t="shared" si="90"/>
        <v>4.4999999999999929E-2</v>
      </c>
      <c r="AH425" s="20">
        <v>13.6</v>
      </c>
      <c r="AI425" s="20">
        <v>450</v>
      </c>
      <c r="AJ425" s="20"/>
      <c r="AK425" s="20">
        <v>688</v>
      </c>
      <c r="AL425" s="20">
        <f t="shared" si="91"/>
        <v>78825.015999999989</v>
      </c>
      <c r="AM425" s="7" t="s">
        <v>287</v>
      </c>
      <c r="AN425" s="20"/>
      <c r="AO425" s="21"/>
      <c r="AP425" s="21"/>
      <c r="AQ425" s="5" t="s">
        <v>647</v>
      </c>
      <c r="AR425" s="5" t="s">
        <v>261</v>
      </c>
      <c r="AS425" s="5" t="s">
        <v>62</v>
      </c>
      <c r="AT425" s="20"/>
      <c r="AU425" s="21"/>
      <c r="AV425" s="21"/>
      <c r="AW425" s="21"/>
    </row>
    <row r="426" spans="1:49" s="55" customFormat="1">
      <c r="A426" s="87" t="s">
        <v>562</v>
      </c>
      <c r="B426" s="5">
        <v>15016851</v>
      </c>
      <c r="C426" s="5" t="s">
        <v>565</v>
      </c>
      <c r="D426" s="5" t="s">
        <v>55</v>
      </c>
      <c r="E426" s="5" t="s">
        <v>67</v>
      </c>
      <c r="F426" s="5" t="s">
        <v>357</v>
      </c>
      <c r="G426" s="5" t="s">
        <v>648</v>
      </c>
      <c r="H426" s="6">
        <v>42948</v>
      </c>
      <c r="I426" s="5" t="s">
        <v>575</v>
      </c>
      <c r="J426" s="5" t="s">
        <v>627</v>
      </c>
      <c r="K426" s="5" t="s">
        <v>568</v>
      </c>
      <c r="L426" s="7">
        <v>6</v>
      </c>
      <c r="M426" s="7" t="s">
        <v>287</v>
      </c>
      <c r="N426" s="8">
        <v>5757</v>
      </c>
      <c r="O426" s="9">
        <v>0.02</v>
      </c>
      <c r="P426" s="10">
        <f t="shared" si="79"/>
        <v>115</v>
      </c>
      <c r="Q426" s="9">
        <v>5.0000000000000001E-3</v>
      </c>
      <c r="R426" s="10">
        <f t="shared" si="80"/>
        <v>29</v>
      </c>
      <c r="S426" s="9">
        <f t="shared" si="81"/>
        <v>2.5013027618551328E-2</v>
      </c>
      <c r="T426" s="10">
        <f t="shared" si="82"/>
        <v>144</v>
      </c>
      <c r="U426" s="10">
        <f t="shared" si="83"/>
        <v>5901</v>
      </c>
      <c r="V426" s="11">
        <f>VLOOKUP(B426,[1]调薪计算!A:M,12,0)</f>
        <v>6102.42</v>
      </c>
      <c r="W426" s="12">
        <f t="shared" si="84"/>
        <v>345.42000000000007</v>
      </c>
      <c r="X426" s="13">
        <f t="shared" si="85"/>
        <v>0.06</v>
      </c>
      <c r="Y426" s="14" t="str">
        <f t="shared" si="86"/>
        <v>0.00%-8.40%</v>
      </c>
      <c r="Z426" s="15"/>
      <c r="AA426" s="15"/>
      <c r="AB426" s="15"/>
      <c r="AC426" s="16"/>
      <c r="AD426" s="8">
        <f t="shared" si="87"/>
        <v>0</v>
      </c>
      <c r="AE426" s="17">
        <f t="shared" si="88"/>
        <v>6102.42</v>
      </c>
      <c r="AF426" s="18">
        <f t="shared" si="89"/>
        <v>345.42000000000007</v>
      </c>
      <c r="AG426" s="19">
        <f t="shared" si="90"/>
        <v>6.0000000000000053E-2</v>
      </c>
      <c r="AH426" s="20">
        <v>13.6</v>
      </c>
      <c r="AI426" s="20">
        <v>500</v>
      </c>
      <c r="AJ426" s="20"/>
      <c r="AK426" s="20">
        <v>688</v>
      </c>
      <c r="AL426" s="20">
        <f t="shared" si="91"/>
        <v>89680.911999999997</v>
      </c>
      <c r="AM426" s="7" t="s">
        <v>287</v>
      </c>
      <c r="AN426" s="20"/>
      <c r="AO426" s="21"/>
      <c r="AP426" s="21"/>
      <c r="AQ426" s="5" t="s">
        <v>647</v>
      </c>
      <c r="AR426" s="5" t="s">
        <v>261</v>
      </c>
      <c r="AS426" s="5" t="s">
        <v>62</v>
      </c>
      <c r="AT426" s="20"/>
      <c r="AU426" s="21"/>
      <c r="AV426" s="21"/>
      <c r="AW426" s="21"/>
    </row>
    <row r="427" spans="1:49" s="55" customFormat="1">
      <c r="A427" s="87" t="s">
        <v>562</v>
      </c>
      <c r="B427" s="5">
        <v>15018032</v>
      </c>
      <c r="C427" s="5" t="s">
        <v>565</v>
      </c>
      <c r="D427" s="5" t="s">
        <v>55</v>
      </c>
      <c r="E427" s="5" t="s">
        <v>67</v>
      </c>
      <c r="F427" s="5" t="s">
        <v>357</v>
      </c>
      <c r="G427" s="5" t="s">
        <v>648</v>
      </c>
      <c r="H427" s="6">
        <v>43132</v>
      </c>
      <c r="I427" s="5" t="s">
        <v>575</v>
      </c>
      <c r="J427" s="5" t="s">
        <v>627</v>
      </c>
      <c r="K427" s="5" t="s">
        <v>568</v>
      </c>
      <c r="L427" s="7">
        <v>6</v>
      </c>
      <c r="M427" s="7" t="s">
        <v>287</v>
      </c>
      <c r="N427" s="8">
        <v>4937</v>
      </c>
      <c r="O427" s="9">
        <v>0.02</v>
      </c>
      <c r="P427" s="10">
        <f t="shared" si="79"/>
        <v>99</v>
      </c>
      <c r="Q427" s="9">
        <v>5.0000000000000001E-3</v>
      </c>
      <c r="R427" s="10">
        <f t="shared" si="80"/>
        <v>25</v>
      </c>
      <c r="S427" s="9">
        <f t="shared" si="81"/>
        <v>2.5116467490378772E-2</v>
      </c>
      <c r="T427" s="10">
        <f t="shared" si="82"/>
        <v>124</v>
      </c>
      <c r="U427" s="10">
        <f t="shared" si="83"/>
        <v>5061</v>
      </c>
      <c r="V427" s="11">
        <f>VLOOKUP(B427,[1]调薪计算!A:M,12,0)</f>
        <v>4937</v>
      </c>
      <c r="W427" s="12">
        <f t="shared" si="84"/>
        <v>0</v>
      </c>
      <c r="X427" s="13">
        <f t="shared" si="85"/>
        <v>0</v>
      </c>
      <c r="Y427" s="14" t="str">
        <f t="shared" si="86"/>
        <v>0.00%-8.40%</v>
      </c>
      <c r="Z427" s="15"/>
      <c r="AA427" s="15"/>
      <c r="AB427" s="15"/>
      <c r="AC427" s="16"/>
      <c r="AD427" s="8">
        <f t="shared" si="87"/>
        <v>0</v>
      </c>
      <c r="AE427" s="17">
        <f t="shared" si="88"/>
        <v>4937</v>
      </c>
      <c r="AF427" s="18">
        <f t="shared" si="89"/>
        <v>0</v>
      </c>
      <c r="AG427" s="19">
        <f t="shared" si="90"/>
        <v>0</v>
      </c>
      <c r="AH427" s="20">
        <v>13.6</v>
      </c>
      <c r="AI427" s="20">
        <v>500</v>
      </c>
      <c r="AJ427" s="20"/>
      <c r="AK427" s="20">
        <v>688</v>
      </c>
      <c r="AL427" s="20">
        <f t="shared" si="91"/>
        <v>73831.199999999997</v>
      </c>
      <c r="AM427" s="7" t="s">
        <v>287</v>
      </c>
      <c r="AN427" s="20"/>
      <c r="AO427" s="21" t="s">
        <v>126</v>
      </c>
      <c r="AP427" s="21" t="s">
        <v>126</v>
      </c>
      <c r="AQ427" s="5" t="s">
        <v>647</v>
      </c>
      <c r="AR427" s="5" t="s">
        <v>261</v>
      </c>
      <c r="AS427" s="5" t="s">
        <v>62</v>
      </c>
      <c r="AT427" s="20"/>
      <c r="AU427" s="21"/>
      <c r="AV427" s="21"/>
      <c r="AW427" s="21"/>
    </row>
    <row r="428" spans="1:49" s="55" customFormat="1">
      <c r="A428" s="87" t="s">
        <v>562</v>
      </c>
      <c r="B428" s="5">
        <v>15000223</v>
      </c>
      <c r="C428" s="5" t="s">
        <v>565</v>
      </c>
      <c r="D428" s="5" t="s">
        <v>55</v>
      </c>
      <c r="E428" s="5" t="s">
        <v>67</v>
      </c>
      <c r="F428" s="5" t="s">
        <v>357</v>
      </c>
      <c r="G428" s="5" t="s">
        <v>648</v>
      </c>
      <c r="H428" s="6">
        <v>38614</v>
      </c>
      <c r="I428" s="5" t="s">
        <v>575</v>
      </c>
      <c r="J428" s="5" t="s">
        <v>651</v>
      </c>
      <c r="K428" s="5" t="s">
        <v>568</v>
      </c>
      <c r="L428" s="7">
        <v>6</v>
      </c>
      <c r="M428" s="7" t="s">
        <v>287</v>
      </c>
      <c r="N428" s="8">
        <v>5946</v>
      </c>
      <c r="O428" s="9">
        <v>0.02</v>
      </c>
      <c r="P428" s="10">
        <f t="shared" si="79"/>
        <v>119</v>
      </c>
      <c r="Q428" s="9">
        <v>5.0000000000000001E-3</v>
      </c>
      <c r="R428" s="10">
        <f t="shared" si="80"/>
        <v>30</v>
      </c>
      <c r="S428" s="9">
        <f t="shared" si="81"/>
        <v>2.5058863101244534E-2</v>
      </c>
      <c r="T428" s="10">
        <f t="shared" si="82"/>
        <v>149</v>
      </c>
      <c r="U428" s="10">
        <f t="shared" si="83"/>
        <v>6095</v>
      </c>
      <c r="V428" s="11">
        <f>VLOOKUP(B428,[1]调薪计算!A:M,12,0)</f>
        <v>6094.65</v>
      </c>
      <c r="W428" s="12">
        <f t="shared" si="84"/>
        <v>148.64999999999964</v>
      </c>
      <c r="X428" s="13">
        <f t="shared" si="85"/>
        <v>2.5000000000000001E-2</v>
      </c>
      <c r="Y428" s="14" t="str">
        <f t="shared" si="86"/>
        <v>0.00%-8.40%</v>
      </c>
      <c r="Z428" s="15"/>
      <c r="AA428" s="15"/>
      <c r="AB428" s="15"/>
      <c r="AC428" s="16"/>
      <c r="AD428" s="8">
        <f t="shared" si="87"/>
        <v>0</v>
      </c>
      <c r="AE428" s="17">
        <f t="shared" si="88"/>
        <v>6094.65</v>
      </c>
      <c r="AF428" s="18">
        <f t="shared" si="89"/>
        <v>148.64999999999964</v>
      </c>
      <c r="AG428" s="19">
        <f t="shared" si="90"/>
        <v>2.4999999999999911E-2</v>
      </c>
      <c r="AH428" s="20">
        <v>13.6</v>
      </c>
      <c r="AI428" s="20">
        <v>700</v>
      </c>
      <c r="AJ428" s="20"/>
      <c r="AK428" s="20">
        <v>688</v>
      </c>
      <c r="AL428" s="20">
        <f t="shared" si="91"/>
        <v>91975.239999999991</v>
      </c>
      <c r="AM428" s="7" t="s">
        <v>287</v>
      </c>
      <c r="AN428" s="20"/>
      <c r="AO428" s="21"/>
      <c r="AP428" s="21"/>
      <c r="AQ428" s="5" t="s">
        <v>647</v>
      </c>
      <c r="AR428" s="5" t="s">
        <v>261</v>
      </c>
      <c r="AS428" s="5" t="s">
        <v>62</v>
      </c>
      <c r="AT428" s="20"/>
      <c r="AU428" s="21"/>
      <c r="AV428" s="21"/>
      <c r="AW428" s="21"/>
    </row>
    <row r="429" spans="1:49" s="55" customFormat="1">
      <c r="A429" s="87" t="s">
        <v>562</v>
      </c>
      <c r="B429" s="5">
        <v>1721010</v>
      </c>
      <c r="C429" s="5" t="s">
        <v>565</v>
      </c>
      <c r="D429" s="5" t="s">
        <v>55</v>
      </c>
      <c r="E429" s="5" t="s">
        <v>67</v>
      </c>
      <c r="F429" s="5" t="s">
        <v>357</v>
      </c>
      <c r="G429" s="5" t="s">
        <v>646</v>
      </c>
      <c r="H429" s="6">
        <v>45474</v>
      </c>
      <c r="I429" s="5" t="s">
        <v>575</v>
      </c>
      <c r="J429" s="5" t="s">
        <v>649</v>
      </c>
      <c r="K429" s="5" t="s">
        <v>568</v>
      </c>
      <c r="L429" s="7">
        <v>6</v>
      </c>
      <c r="M429" s="7" t="s">
        <v>287</v>
      </c>
      <c r="N429" s="8">
        <v>4593</v>
      </c>
      <c r="O429" s="9">
        <v>0.02</v>
      </c>
      <c r="P429" s="10">
        <f t="shared" si="79"/>
        <v>92</v>
      </c>
      <c r="Q429" s="9">
        <v>5.0000000000000001E-3</v>
      </c>
      <c r="R429" s="10">
        <f t="shared" si="80"/>
        <v>23</v>
      </c>
      <c r="S429" s="9">
        <f t="shared" si="81"/>
        <v>2.5038101458741562E-2</v>
      </c>
      <c r="T429" s="10">
        <f t="shared" si="82"/>
        <v>115</v>
      </c>
      <c r="U429" s="10">
        <f t="shared" si="83"/>
        <v>4708</v>
      </c>
      <c r="V429" s="11">
        <f>VLOOKUP(B429,[1]调薪计算!A:M,12,0)</f>
        <v>4730.79</v>
      </c>
      <c r="W429" s="12">
        <f t="shared" si="84"/>
        <v>137.78999999999996</v>
      </c>
      <c r="X429" s="13">
        <f t="shared" si="85"/>
        <v>0.03</v>
      </c>
      <c r="Y429" s="14" t="str">
        <f t="shared" si="86"/>
        <v>0.00%-8.40%</v>
      </c>
      <c r="Z429" s="15"/>
      <c r="AA429" s="15"/>
      <c r="AB429" s="15"/>
      <c r="AC429" s="16"/>
      <c r="AD429" s="8">
        <f t="shared" si="87"/>
        <v>0</v>
      </c>
      <c r="AE429" s="17">
        <f t="shared" si="88"/>
        <v>4730.79</v>
      </c>
      <c r="AF429" s="18">
        <f t="shared" si="89"/>
        <v>137.78999999999996</v>
      </c>
      <c r="AG429" s="19">
        <f t="shared" si="90"/>
        <v>3.0000000000000027E-2</v>
      </c>
      <c r="AH429" s="20">
        <v>13.6</v>
      </c>
      <c r="AI429" s="20">
        <v>450</v>
      </c>
      <c r="AJ429" s="20"/>
      <c r="AK429" s="20">
        <v>688</v>
      </c>
      <c r="AL429" s="20">
        <f t="shared" si="91"/>
        <v>70426.744000000006</v>
      </c>
      <c r="AM429" s="7" t="s">
        <v>287</v>
      </c>
      <c r="AN429" s="20"/>
      <c r="AO429" s="21"/>
      <c r="AP429" s="21"/>
      <c r="AQ429" s="5" t="s">
        <v>647</v>
      </c>
      <c r="AR429" s="5" t="s">
        <v>261</v>
      </c>
      <c r="AS429" s="5" t="s">
        <v>62</v>
      </c>
      <c r="AT429" s="20"/>
      <c r="AU429" s="21"/>
      <c r="AV429" s="21"/>
      <c r="AW429" s="21"/>
    </row>
    <row r="430" spans="1:49" s="55" customFormat="1">
      <c r="A430" s="87" t="s">
        <v>562</v>
      </c>
      <c r="B430" s="5">
        <v>15017222</v>
      </c>
      <c r="C430" s="5" t="s">
        <v>565</v>
      </c>
      <c r="D430" s="5" t="s">
        <v>55</v>
      </c>
      <c r="E430" s="5" t="s">
        <v>67</v>
      </c>
      <c r="F430" s="5" t="s">
        <v>357</v>
      </c>
      <c r="G430" s="5" t="s">
        <v>648</v>
      </c>
      <c r="H430" s="6">
        <v>42979</v>
      </c>
      <c r="I430" s="5" t="s">
        <v>575</v>
      </c>
      <c r="J430" s="5" t="s">
        <v>650</v>
      </c>
      <c r="K430" s="5" t="s">
        <v>568</v>
      </c>
      <c r="L430" s="7">
        <v>6</v>
      </c>
      <c r="M430" s="7" t="s">
        <v>287</v>
      </c>
      <c r="N430" s="8">
        <v>5217</v>
      </c>
      <c r="O430" s="9">
        <v>0.02</v>
      </c>
      <c r="P430" s="10">
        <f t="shared" si="79"/>
        <v>104</v>
      </c>
      <c r="Q430" s="9">
        <v>5.0000000000000001E-3</v>
      </c>
      <c r="R430" s="10">
        <f t="shared" si="80"/>
        <v>26</v>
      </c>
      <c r="S430" s="9">
        <f t="shared" si="81"/>
        <v>2.4918535556833429E-2</v>
      </c>
      <c r="T430" s="10">
        <f t="shared" si="82"/>
        <v>130</v>
      </c>
      <c r="U430" s="10">
        <f t="shared" si="83"/>
        <v>5347</v>
      </c>
      <c r="V430" s="11">
        <f>VLOOKUP(B430,[1]调薪计算!A:M,12,0)</f>
        <v>5347.4249999999993</v>
      </c>
      <c r="W430" s="12">
        <f t="shared" si="84"/>
        <v>130.42499999999927</v>
      </c>
      <c r="X430" s="13">
        <f t="shared" si="85"/>
        <v>2.5000000000000001E-2</v>
      </c>
      <c r="Y430" s="14" t="str">
        <f t="shared" si="86"/>
        <v>0.00%-8.40%</v>
      </c>
      <c r="Z430" s="15"/>
      <c r="AA430" s="15"/>
      <c r="AB430" s="15"/>
      <c r="AC430" s="16"/>
      <c r="AD430" s="8">
        <f t="shared" si="87"/>
        <v>0</v>
      </c>
      <c r="AE430" s="17">
        <f t="shared" si="88"/>
        <v>5347.4249999999993</v>
      </c>
      <c r="AF430" s="18">
        <f t="shared" si="89"/>
        <v>130.42499999999927</v>
      </c>
      <c r="AG430" s="19">
        <f t="shared" si="90"/>
        <v>2.4999999999999911E-2</v>
      </c>
      <c r="AH430" s="20">
        <v>13.6</v>
      </c>
      <c r="AI430" s="20">
        <v>800</v>
      </c>
      <c r="AJ430" s="20"/>
      <c r="AK430" s="20">
        <v>688</v>
      </c>
      <c r="AL430" s="20">
        <f t="shared" si="91"/>
        <v>83012.979999999981</v>
      </c>
      <c r="AM430" s="7" t="s">
        <v>287</v>
      </c>
      <c r="AN430" s="20"/>
      <c r="AO430" s="21"/>
      <c r="AP430" s="21"/>
      <c r="AQ430" s="5" t="s">
        <v>647</v>
      </c>
      <c r="AR430" s="5" t="s">
        <v>261</v>
      </c>
      <c r="AS430" s="5" t="s">
        <v>62</v>
      </c>
      <c r="AT430" s="20"/>
      <c r="AU430" s="21"/>
      <c r="AV430" s="21"/>
      <c r="AW430" s="21"/>
    </row>
    <row r="431" spans="1:49" s="55" customFormat="1">
      <c r="A431" s="87" t="s">
        <v>562</v>
      </c>
      <c r="B431" s="5">
        <v>15002869</v>
      </c>
      <c r="C431" s="5" t="s">
        <v>565</v>
      </c>
      <c r="D431" s="5" t="s">
        <v>55</v>
      </c>
      <c r="E431" s="5" t="s">
        <v>67</v>
      </c>
      <c r="F431" s="5" t="s">
        <v>357</v>
      </c>
      <c r="G431" s="5" t="s">
        <v>646</v>
      </c>
      <c r="H431" s="6">
        <v>40269</v>
      </c>
      <c r="I431" s="5" t="s">
        <v>575</v>
      </c>
      <c r="J431" s="5" t="s">
        <v>575</v>
      </c>
      <c r="K431" s="5" t="s">
        <v>568</v>
      </c>
      <c r="L431" s="7">
        <v>6</v>
      </c>
      <c r="M431" s="7" t="s">
        <v>287</v>
      </c>
      <c r="N431" s="8">
        <v>5297</v>
      </c>
      <c r="O431" s="9">
        <v>0.02</v>
      </c>
      <c r="P431" s="10">
        <f t="shared" si="79"/>
        <v>106</v>
      </c>
      <c r="Q431" s="9">
        <v>5.0000000000000001E-3</v>
      </c>
      <c r="R431" s="10">
        <f t="shared" si="80"/>
        <v>26</v>
      </c>
      <c r="S431" s="9">
        <f t="shared" si="81"/>
        <v>2.4919765905229374E-2</v>
      </c>
      <c r="T431" s="10">
        <f t="shared" si="82"/>
        <v>132</v>
      </c>
      <c r="U431" s="10">
        <f t="shared" si="83"/>
        <v>5429</v>
      </c>
      <c r="V431" s="11">
        <f>VLOOKUP(B431,[1]调薪计算!A:M,12,0)</f>
        <v>5429.4249999999993</v>
      </c>
      <c r="W431" s="12">
        <f t="shared" si="84"/>
        <v>132.42499999999927</v>
      </c>
      <c r="X431" s="13">
        <f t="shared" si="85"/>
        <v>2.5000000000000001E-2</v>
      </c>
      <c r="Y431" s="14" t="str">
        <f t="shared" si="86"/>
        <v>0.00%-8.40%</v>
      </c>
      <c r="Z431" s="15"/>
      <c r="AA431" s="15"/>
      <c r="AB431" s="15"/>
      <c r="AC431" s="16"/>
      <c r="AD431" s="8">
        <f t="shared" si="87"/>
        <v>0</v>
      </c>
      <c r="AE431" s="17">
        <f t="shared" si="88"/>
        <v>5429.4249999999993</v>
      </c>
      <c r="AF431" s="18">
        <f t="shared" si="89"/>
        <v>132.42499999999927</v>
      </c>
      <c r="AG431" s="19">
        <f t="shared" si="90"/>
        <v>2.4999999999999911E-2</v>
      </c>
      <c r="AH431" s="20">
        <v>13.6</v>
      </c>
      <c r="AI431" s="20">
        <v>450</v>
      </c>
      <c r="AJ431" s="20"/>
      <c r="AK431" s="20">
        <v>688</v>
      </c>
      <c r="AL431" s="20">
        <f t="shared" si="91"/>
        <v>79928.179999999993</v>
      </c>
      <c r="AM431" s="7" t="s">
        <v>287</v>
      </c>
      <c r="AN431" s="20"/>
      <c r="AO431" s="21"/>
      <c r="AP431" s="21"/>
      <c r="AQ431" s="5" t="s">
        <v>647</v>
      </c>
      <c r="AR431" s="5" t="s">
        <v>261</v>
      </c>
      <c r="AS431" s="5" t="s">
        <v>62</v>
      </c>
      <c r="AT431" s="20"/>
      <c r="AU431" s="21"/>
      <c r="AV431" s="21"/>
      <c r="AW431" s="21"/>
    </row>
    <row r="432" spans="1:49" s="55" customFormat="1">
      <c r="A432" s="87" t="s">
        <v>562</v>
      </c>
      <c r="B432" s="5">
        <v>15001555</v>
      </c>
      <c r="C432" s="5" t="s">
        <v>565</v>
      </c>
      <c r="D432" s="5" t="s">
        <v>55</v>
      </c>
      <c r="E432" s="5" t="s">
        <v>67</v>
      </c>
      <c r="F432" s="5" t="s">
        <v>357</v>
      </c>
      <c r="G432" s="5" t="s">
        <v>646</v>
      </c>
      <c r="H432" s="6">
        <v>39560</v>
      </c>
      <c r="I432" s="5" t="s">
        <v>575</v>
      </c>
      <c r="J432" s="5" t="s">
        <v>575</v>
      </c>
      <c r="K432" s="5" t="s">
        <v>568</v>
      </c>
      <c r="L432" s="7">
        <v>6</v>
      </c>
      <c r="M432" s="7" t="s">
        <v>287</v>
      </c>
      <c r="N432" s="8">
        <v>4984</v>
      </c>
      <c r="O432" s="9">
        <v>0.02</v>
      </c>
      <c r="P432" s="10">
        <f t="shared" si="79"/>
        <v>100</v>
      </c>
      <c r="Q432" s="9">
        <v>5.0000000000000001E-3</v>
      </c>
      <c r="R432" s="10">
        <f t="shared" si="80"/>
        <v>25</v>
      </c>
      <c r="S432" s="9">
        <f t="shared" si="81"/>
        <v>2.5080256821829856E-2</v>
      </c>
      <c r="T432" s="10">
        <f t="shared" si="82"/>
        <v>125</v>
      </c>
      <c r="U432" s="10">
        <f t="shared" si="83"/>
        <v>5109</v>
      </c>
      <c r="V432" s="11">
        <f>VLOOKUP(B432,[1]调薪计算!A:M,12,0)</f>
        <v>5283.04</v>
      </c>
      <c r="W432" s="12">
        <f t="shared" si="84"/>
        <v>299.03999999999996</v>
      </c>
      <c r="X432" s="13">
        <f t="shared" si="85"/>
        <v>0.06</v>
      </c>
      <c r="Y432" s="14" t="str">
        <f t="shared" si="86"/>
        <v>0.00%-8.40%</v>
      </c>
      <c r="Z432" s="15"/>
      <c r="AA432" s="15"/>
      <c r="AB432" s="15"/>
      <c r="AC432" s="16"/>
      <c r="AD432" s="8">
        <f t="shared" si="87"/>
        <v>0</v>
      </c>
      <c r="AE432" s="17">
        <f t="shared" si="88"/>
        <v>5283.04</v>
      </c>
      <c r="AF432" s="18">
        <f t="shared" si="89"/>
        <v>299.03999999999996</v>
      </c>
      <c r="AG432" s="19">
        <f t="shared" si="90"/>
        <v>6.0000000000000053E-2</v>
      </c>
      <c r="AH432" s="20">
        <v>13.6</v>
      </c>
      <c r="AI432" s="20">
        <v>800</v>
      </c>
      <c r="AJ432" s="20"/>
      <c r="AK432" s="20">
        <v>688</v>
      </c>
      <c r="AL432" s="20">
        <f t="shared" si="91"/>
        <v>82137.343999999997</v>
      </c>
      <c r="AM432" s="7" t="s">
        <v>287</v>
      </c>
      <c r="AN432" s="20"/>
      <c r="AO432" s="21"/>
      <c r="AP432" s="21"/>
      <c r="AQ432" s="5" t="s">
        <v>647</v>
      </c>
      <c r="AR432" s="5" t="s">
        <v>261</v>
      </c>
      <c r="AS432" s="5" t="s">
        <v>62</v>
      </c>
      <c r="AT432" s="20"/>
      <c r="AU432" s="21"/>
      <c r="AV432" s="21"/>
      <c r="AW432" s="21"/>
    </row>
    <row r="433" spans="1:49" s="55" customFormat="1">
      <c r="A433" s="87" t="s">
        <v>562</v>
      </c>
      <c r="B433" s="5">
        <v>15009717</v>
      </c>
      <c r="C433" s="5" t="s">
        <v>565</v>
      </c>
      <c r="D433" s="5" t="s">
        <v>55</v>
      </c>
      <c r="E433" s="5" t="s">
        <v>67</v>
      </c>
      <c r="F433" s="5" t="s">
        <v>357</v>
      </c>
      <c r="G433" s="5" t="s">
        <v>648</v>
      </c>
      <c r="H433" s="6">
        <v>41487</v>
      </c>
      <c r="I433" s="5" t="s">
        <v>575</v>
      </c>
      <c r="J433" s="5" t="s">
        <v>627</v>
      </c>
      <c r="K433" s="5" t="s">
        <v>568</v>
      </c>
      <c r="L433" s="7">
        <v>6</v>
      </c>
      <c r="M433" s="7" t="s">
        <v>287</v>
      </c>
      <c r="N433" s="8">
        <v>5159</v>
      </c>
      <c r="O433" s="9">
        <v>0.02</v>
      </c>
      <c r="P433" s="10">
        <f t="shared" si="79"/>
        <v>103</v>
      </c>
      <c r="Q433" s="9">
        <v>5.0000000000000001E-3</v>
      </c>
      <c r="R433" s="10">
        <f t="shared" si="80"/>
        <v>26</v>
      </c>
      <c r="S433" s="9">
        <f t="shared" si="81"/>
        <v>2.5004845900368288E-2</v>
      </c>
      <c r="T433" s="10">
        <f t="shared" si="82"/>
        <v>129</v>
      </c>
      <c r="U433" s="10">
        <f t="shared" si="83"/>
        <v>5288</v>
      </c>
      <c r="V433" s="11">
        <f>VLOOKUP(B433,[1]调薪计算!A:M,12,0)</f>
        <v>5210.59</v>
      </c>
      <c r="W433" s="12">
        <f t="shared" si="84"/>
        <v>51.590000000000146</v>
      </c>
      <c r="X433" s="13">
        <f t="shared" si="85"/>
        <v>0.01</v>
      </c>
      <c r="Y433" s="14" t="str">
        <f t="shared" si="86"/>
        <v>0.00%-8.40%</v>
      </c>
      <c r="Z433" s="15"/>
      <c r="AA433" s="15"/>
      <c r="AB433" s="15"/>
      <c r="AC433" s="16"/>
      <c r="AD433" s="8">
        <f t="shared" si="87"/>
        <v>0</v>
      </c>
      <c r="AE433" s="17">
        <f t="shared" si="88"/>
        <v>5210.59</v>
      </c>
      <c r="AF433" s="18">
        <f t="shared" si="89"/>
        <v>51.590000000000146</v>
      </c>
      <c r="AG433" s="19">
        <f t="shared" si="90"/>
        <v>1.0000000000000009E-2</v>
      </c>
      <c r="AH433" s="20">
        <v>13.6</v>
      </c>
      <c r="AI433" s="20">
        <v>500</v>
      </c>
      <c r="AJ433" s="20"/>
      <c r="AK433" s="20">
        <v>688</v>
      </c>
      <c r="AL433" s="20">
        <f t="shared" si="91"/>
        <v>77552.024000000005</v>
      </c>
      <c r="AM433" s="7" t="s">
        <v>287</v>
      </c>
      <c r="AN433" s="20" t="s">
        <v>623</v>
      </c>
      <c r="AO433" s="21"/>
      <c r="AP433" s="21"/>
      <c r="AQ433" s="5" t="s">
        <v>647</v>
      </c>
      <c r="AR433" s="5" t="s">
        <v>261</v>
      </c>
      <c r="AS433" s="5" t="s">
        <v>62</v>
      </c>
      <c r="AT433" s="20"/>
      <c r="AU433" s="21"/>
      <c r="AV433" s="21"/>
      <c r="AW433" s="21"/>
    </row>
    <row r="434" spans="1:49" s="55" customFormat="1">
      <c r="A434" s="87" t="s">
        <v>562</v>
      </c>
      <c r="B434" s="5">
        <v>15007550</v>
      </c>
      <c r="C434" s="5" t="s">
        <v>565</v>
      </c>
      <c r="D434" s="5" t="s">
        <v>55</v>
      </c>
      <c r="E434" s="5" t="s">
        <v>67</v>
      </c>
      <c r="F434" s="5" t="s">
        <v>357</v>
      </c>
      <c r="G434" s="5" t="s">
        <v>646</v>
      </c>
      <c r="H434" s="6">
        <v>41153</v>
      </c>
      <c r="I434" s="5" t="s">
        <v>575</v>
      </c>
      <c r="J434" s="5" t="s">
        <v>575</v>
      </c>
      <c r="K434" s="5" t="s">
        <v>568</v>
      </c>
      <c r="L434" s="7">
        <v>6</v>
      </c>
      <c r="M434" s="7" t="s">
        <v>287</v>
      </c>
      <c r="N434" s="8">
        <v>4714</v>
      </c>
      <c r="O434" s="9">
        <v>0.02</v>
      </c>
      <c r="P434" s="10">
        <f t="shared" si="79"/>
        <v>94</v>
      </c>
      <c r="Q434" s="9">
        <v>5.0000000000000001E-3</v>
      </c>
      <c r="R434" s="10">
        <f t="shared" si="80"/>
        <v>24</v>
      </c>
      <c r="S434" s="9">
        <f t="shared" si="81"/>
        <v>2.5031820110309716E-2</v>
      </c>
      <c r="T434" s="10">
        <f t="shared" si="82"/>
        <v>118</v>
      </c>
      <c r="U434" s="10">
        <f t="shared" si="83"/>
        <v>4832</v>
      </c>
      <c r="V434" s="11">
        <f>VLOOKUP(B434,[1]调薪计算!A:M,12,0)</f>
        <v>4831.8499999999995</v>
      </c>
      <c r="W434" s="12">
        <f t="shared" si="84"/>
        <v>117.84999999999945</v>
      </c>
      <c r="X434" s="13">
        <f t="shared" si="85"/>
        <v>2.5000000000000001E-2</v>
      </c>
      <c r="Y434" s="14" t="str">
        <f t="shared" si="86"/>
        <v>0.00%-8.40%</v>
      </c>
      <c r="Z434" s="15"/>
      <c r="AA434" s="15"/>
      <c r="AB434" s="15"/>
      <c r="AC434" s="16"/>
      <c r="AD434" s="8">
        <f t="shared" si="87"/>
        <v>0</v>
      </c>
      <c r="AE434" s="17">
        <f t="shared" si="88"/>
        <v>4831.8499999999995</v>
      </c>
      <c r="AF434" s="18">
        <f t="shared" si="89"/>
        <v>117.84999999999945</v>
      </c>
      <c r="AG434" s="19">
        <f t="shared" si="90"/>
        <v>2.4999999999999911E-2</v>
      </c>
      <c r="AH434" s="20">
        <v>13.6</v>
      </c>
      <c r="AI434" s="20">
        <v>450</v>
      </c>
      <c r="AJ434" s="20"/>
      <c r="AK434" s="20">
        <v>688</v>
      </c>
      <c r="AL434" s="20">
        <f t="shared" si="91"/>
        <v>71801.159999999989</v>
      </c>
      <c r="AM434" s="7" t="s">
        <v>287</v>
      </c>
      <c r="AN434" s="20"/>
      <c r="AO434" s="21"/>
      <c r="AP434" s="21"/>
      <c r="AQ434" s="5" t="s">
        <v>647</v>
      </c>
      <c r="AR434" s="5" t="s">
        <v>261</v>
      </c>
      <c r="AS434" s="5" t="s">
        <v>62</v>
      </c>
      <c r="AT434" s="20"/>
      <c r="AU434" s="21"/>
      <c r="AV434" s="21"/>
      <c r="AW434" s="21"/>
    </row>
    <row r="435" spans="1:49" s="55" customFormat="1">
      <c r="A435" s="87" t="s">
        <v>562</v>
      </c>
      <c r="B435" s="5">
        <v>15010149</v>
      </c>
      <c r="C435" s="5" t="s">
        <v>565</v>
      </c>
      <c r="D435" s="5" t="s">
        <v>55</v>
      </c>
      <c r="E435" s="5" t="s">
        <v>67</v>
      </c>
      <c r="F435" s="5" t="s">
        <v>357</v>
      </c>
      <c r="G435" s="5" t="s">
        <v>646</v>
      </c>
      <c r="H435" s="6">
        <v>41487</v>
      </c>
      <c r="I435" s="5" t="s">
        <v>575</v>
      </c>
      <c r="J435" s="5" t="s">
        <v>649</v>
      </c>
      <c r="K435" s="5" t="s">
        <v>568</v>
      </c>
      <c r="L435" s="7">
        <v>6</v>
      </c>
      <c r="M435" s="7" t="s">
        <v>287</v>
      </c>
      <c r="N435" s="8">
        <v>5730</v>
      </c>
      <c r="O435" s="9">
        <v>0.02</v>
      </c>
      <c r="P435" s="10">
        <f t="shared" si="79"/>
        <v>115</v>
      </c>
      <c r="Q435" s="9">
        <v>5.0000000000000001E-3</v>
      </c>
      <c r="R435" s="10">
        <f t="shared" si="80"/>
        <v>29</v>
      </c>
      <c r="S435" s="9">
        <f t="shared" si="81"/>
        <v>2.5130890052356022E-2</v>
      </c>
      <c r="T435" s="10">
        <f t="shared" si="82"/>
        <v>144</v>
      </c>
      <c r="U435" s="10">
        <f t="shared" si="83"/>
        <v>5874</v>
      </c>
      <c r="V435" s="11">
        <f>VLOOKUP(B435,[1]调薪计算!A:M,12,0)</f>
        <v>5901.9000000000005</v>
      </c>
      <c r="W435" s="12">
        <f t="shared" si="84"/>
        <v>171.90000000000055</v>
      </c>
      <c r="X435" s="13">
        <f t="shared" si="85"/>
        <v>0.03</v>
      </c>
      <c r="Y435" s="14" t="str">
        <f t="shared" si="86"/>
        <v>0.00%-8.40%</v>
      </c>
      <c r="Z435" s="15"/>
      <c r="AA435" s="15"/>
      <c r="AB435" s="15"/>
      <c r="AC435" s="16"/>
      <c r="AD435" s="8">
        <f t="shared" si="87"/>
        <v>0</v>
      </c>
      <c r="AE435" s="17">
        <f t="shared" si="88"/>
        <v>5901.9000000000005</v>
      </c>
      <c r="AF435" s="18">
        <f t="shared" si="89"/>
        <v>171.90000000000055</v>
      </c>
      <c r="AG435" s="19">
        <f t="shared" si="90"/>
        <v>3.0000000000000027E-2</v>
      </c>
      <c r="AH435" s="20">
        <v>13.6</v>
      </c>
      <c r="AI435" s="20">
        <v>750</v>
      </c>
      <c r="AJ435" s="20"/>
      <c r="AK435" s="20">
        <v>688</v>
      </c>
      <c r="AL435" s="20">
        <f t="shared" si="91"/>
        <v>89953.840000000011</v>
      </c>
      <c r="AM435" s="7" t="s">
        <v>287</v>
      </c>
      <c r="AN435" s="20"/>
      <c r="AO435" s="21"/>
      <c r="AP435" s="21"/>
      <c r="AQ435" s="5" t="s">
        <v>647</v>
      </c>
      <c r="AR435" s="5" t="s">
        <v>261</v>
      </c>
      <c r="AS435" s="5" t="s">
        <v>62</v>
      </c>
      <c r="AT435" s="20"/>
      <c r="AU435" s="21"/>
      <c r="AV435" s="21"/>
      <c r="AW435" s="21"/>
    </row>
    <row r="436" spans="1:49" s="55" customFormat="1">
      <c r="A436" s="87" t="s">
        <v>562</v>
      </c>
      <c r="B436" s="5">
        <v>15017756</v>
      </c>
      <c r="C436" s="5" t="s">
        <v>565</v>
      </c>
      <c r="D436" s="5" t="s">
        <v>55</v>
      </c>
      <c r="E436" s="5" t="s">
        <v>67</v>
      </c>
      <c r="F436" s="5" t="s">
        <v>357</v>
      </c>
      <c r="G436" s="5" t="s">
        <v>648</v>
      </c>
      <c r="H436" s="6">
        <v>43101</v>
      </c>
      <c r="I436" s="5" t="s">
        <v>575</v>
      </c>
      <c r="J436" s="5" t="s">
        <v>627</v>
      </c>
      <c r="K436" s="5" t="s">
        <v>568</v>
      </c>
      <c r="L436" s="7">
        <v>6</v>
      </c>
      <c r="M436" s="7" t="s">
        <v>287</v>
      </c>
      <c r="N436" s="8">
        <v>4904</v>
      </c>
      <c r="O436" s="9">
        <v>0.02</v>
      </c>
      <c r="P436" s="10">
        <f t="shared" si="79"/>
        <v>98</v>
      </c>
      <c r="Q436" s="9">
        <v>5.0000000000000001E-3</v>
      </c>
      <c r="R436" s="10">
        <f t="shared" si="80"/>
        <v>25</v>
      </c>
      <c r="S436" s="9">
        <f t="shared" si="81"/>
        <v>2.5081566068515498E-2</v>
      </c>
      <c r="T436" s="10">
        <f t="shared" si="82"/>
        <v>123</v>
      </c>
      <c r="U436" s="10">
        <f t="shared" si="83"/>
        <v>5027</v>
      </c>
      <c r="V436" s="11">
        <f>VLOOKUP(B436,[1]调薪计算!A:M,12,0)</f>
        <v>5026.5999999999995</v>
      </c>
      <c r="W436" s="12">
        <f t="shared" si="84"/>
        <v>122.59999999999945</v>
      </c>
      <c r="X436" s="13">
        <f t="shared" si="85"/>
        <v>2.5000000000000001E-2</v>
      </c>
      <c r="Y436" s="14" t="str">
        <f t="shared" si="86"/>
        <v>0.00%-8.40%</v>
      </c>
      <c r="Z436" s="15"/>
      <c r="AA436" s="15"/>
      <c r="AB436" s="15"/>
      <c r="AC436" s="16"/>
      <c r="AD436" s="8">
        <f t="shared" si="87"/>
        <v>0</v>
      </c>
      <c r="AE436" s="17">
        <f t="shared" si="88"/>
        <v>5026.5999999999995</v>
      </c>
      <c r="AF436" s="18">
        <f t="shared" si="89"/>
        <v>122.59999999999945</v>
      </c>
      <c r="AG436" s="19">
        <f t="shared" si="90"/>
        <v>2.4999999999999911E-2</v>
      </c>
      <c r="AH436" s="20">
        <v>13.6</v>
      </c>
      <c r="AI436" s="20">
        <v>500</v>
      </c>
      <c r="AJ436" s="20"/>
      <c r="AK436" s="20">
        <v>688</v>
      </c>
      <c r="AL436" s="20">
        <f t="shared" si="91"/>
        <v>75049.759999999995</v>
      </c>
      <c r="AM436" s="7" t="s">
        <v>287</v>
      </c>
      <c r="AN436" s="20"/>
      <c r="AO436" s="21"/>
      <c r="AP436" s="21"/>
      <c r="AQ436" s="5" t="s">
        <v>647</v>
      </c>
      <c r="AR436" s="5" t="s">
        <v>261</v>
      </c>
      <c r="AS436" s="5" t="s">
        <v>62</v>
      </c>
      <c r="AT436" s="20"/>
      <c r="AU436" s="21"/>
      <c r="AV436" s="21"/>
      <c r="AW436" s="21"/>
    </row>
    <row r="437" spans="1:49" s="55" customFormat="1">
      <c r="A437" s="87" t="s">
        <v>562</v>
      </c>
      <c r="B437" s="5">
        <v>15021611</v>
      </c>
      <c r="C437" s="5" t="s">
        <v>565</v>
      </c>
      <c r="D437" s="5" t="s">
        <v>55</v>
      </c>
      <c r="E437" s="5" t="s">
        <v>67</v>
      </c>
      <c r="F437" s="5" t="s">
        <v>357</v>
      </c>
      <c r="G437" s="5" t="s">
        <v>648</v>
      </c>
      <c r="H437" s="6">
        <v>44593</v>
      </c>
      <c r="I437" s="5" t="s">
        <v>575</v>
      </c>
      <c r="J437" s="5" t="s">
        <v>650</v>
      </c>
      <c r="K437" s="5" t="s">
        <v>568</v>
      </c>
      <c r="L437" s="7">
        <v>6</v>
      </c>
      <c r="M437" s="7" t="s">
        <v>287</v>
      </c>
      <c r="N437" s="8">
        <v>5687</v>
      </c>
      <c r="O437" s="9">
        <v>0.02</v>
      </c>
      <c r="P437" s="10">
        <f t="shared" si="79"/>
        <v>114</v>
      </c>
      <c r="Q437" s="9">
        <v>5.0000000000000001E-3</v>
      </c>
      <c r="R437" s="10">
        <f t="shared" si="80"/>
        <v>28</v>
      </c>
      <c r="S437" s="9">
        <f t="shared" si="81"/>
        <v>2.4969228064005627E-2</v>
      </c>
      <c r="T437" s="10">
        <f t="shared" si="82"/>
        <v>142</v>
      </c>
      <c r="U437" s="10">
        <f t="shared" si="83"/>
        <v>5829</v>
      </c>
      <c r="V437" s="11">
        <f>VLOOKUP(B437,[1]调薪计算!A:M,12,0)</f>
        <v>5829.1749999999993</v>
      </c>
      <c r="W437" s="12">
        <f t="shared" si="84"/>
        <v>142.17499999999927</v>
      </c>
      <c r="X437" s="13">
        <f t="shared" si="85"/>
        <v>2.5000000000000001E-2</v>
      </c>
      <c r="Y437" s="14" t="str">
        <f t="shared" si="86"/>
        <v>0.00%-8.40%</v>
      </c>
      <c r="Z437" s="15"/>
      <c r="AA437" s="15"/>
      <c r="AB437" s="15"/>
      <c r="AC437" s="16"/>
      <c r="AD437" s="8">
        <f t="shared" si="87"/>
        <v>0</v>
      </c>
      <c r="AE437" s="17">
        <f t="shared" si="88"/>
        <v>5829.1749999999993</v>
      </c>
      <c r="AF437" s="18">
        <f t="shared" si="89"/>
        <v>142.17499999999927</v>
      </c>
      <c r="AG437" s="19">
        <f t="shared" si="90"/>
        <v>2.4999999999999911E-2</v>
      </c>
      <c r="AH437" s="20">
        <v>13.6</v>
      </c>
      <c r="AI437" s="20">
        <v>800</v>
      </c>
      <c r="AJ437" s="20"/>
      <c r="AK437" s="20">
        <v>688</v>
      </c>
      <c r="AL437" s="20">
        <f t="shared" si="91"/>
        <v>89564.779999999984</v>
      </c>
      <c r="AM437" s="7" t="s">
        <v>287</v>
      </c>
      <c r="AN437" s="20" t="s">
        <v>623</v>
      </c>
      <c r="AO437" s="21"/>
      <c r="AP437" s="21"/>
      <c r="AQ437" s="5" t="s">
        <v>647</v>
      </c>
      <c r="AR437" s="5" t="s">
        <v>261</v>
      </c>
      <c r="AS437" s="5" t="s">
        <v>62</v>
      </c>
      <c r="AT437" s="20"/>
      <c r="AU437" s="21"/>
      <c r="AV437" s="21"/>
      <c r="AW437" s="21"/>
    </row>
    <row r="438" spans="1:49" s="55" customFormat="1">
      <c r="A438" s="87" t="s">
        <v>562</v>
      </c>
      <c r="B438" s="5">
        <v>15020100</v>
      </c>
      <c r="C438" s="5" t="s">
        <v>565</v>
      </c>
      <c r="D438" s="5" t="s">
        <v>55</v>
      </c>
      <c r="E438" s="5" t="s">
        <v>67</v>
      </c>
      <c r="F438" s="5" t="s">
        <v>357</v>
      </c>
      <c r="G438" s="5" t="s">
        <v>648</v>
      </c>
      <c r="H438" s="6">
        <v>44013</v>
      </c>
      <c r="I438" s="5" t="s">
        <v>575</v>
      </c>
      <c r="J438" s="5" t="s">
        <v>627</v>
      </c>
      <c r="K438" s="5" t="s">
        <v>568</v>
      </c>
      <c r="L438" s="7">
        <v>6</v>
      </c>
      <c r="M438" s="7" t="s">
        <v>287</v>
      </c>
      <c r="N438" s="8">
        <v>4580</v>
      </c>
      <c r="O438" s="9">
        <v>0.02</v>
      </c>
      <c r="P438" s="10">
        <f t="shared" si="79"/>
        <v>92</v>
      </c>
      <c r="Q438" s="9">
        <v>5.0000000000000001E-3</v>
      </c>
      <c r="R438" s="10">
        <f t="shared" si="80"/>
        <v>23</v>
      </c>
      <c r="S438" s="9">
        <f t="shared" si="81"/>
        <v>2.5109170305676855E-2</v>
      </c>
      <c r="T438" s="10">
        <f t="shared" si="82"/>
        <v>115</v>
      </c>
      <c r="U438" s="10">
        <f t="shared" si="83"/>
        <v>4695</v>
      </c>
      <c r="V438" s="11">
        <f>VLOOKUP(B438,[1]调薪计算!A:M,12,0)</f>
        <v>4694.5</v>
      </c>
      <c r="W438" s="12">
        <f t="shared" si="84"/>
        <v>114.5</v>
      </c>
      <c r="X438" s="13">
        <f t="shared" si="85"/>
        <v>2.5000000000000001E-2</v>
      </c>
      <c r="Y438" s="14" t="str">
        <f t="shared" si="86"/>
        <v>0.00%-8.40%</v>
      </c>
      <c r="Z438" s="15"/>
      <c r="AA438" s="15"/>
      <c r="AB438" s="15"/>
      <c r="AC438" s="16"/>
      <c r="AD438" s="8">
        <f t="shared" si="87"/>
        <v>0</v>
      </c>
      <c r="AE438" s="17">
        <f t="shared" si="88"/>
        <v>4694.5</v>
      </c>
      <c r="AF438" s="18">
        <f t="shared" si="89"/>
        <v>114.5</v>
      </c>
      <c r="AG438" s="19">
        <f t="shared" si="90"/>
        <v>2.4999999999999911E-2</v>
      </c>
      <c r="AH438" s="20">
        <v>13.6</v>
      </c>
      <c r="AI438" s="20">
        <v>500</v>
      </c>
      <c r="AJ438" s="20"/>
      <c r="AK438" s="20">
        <v>688</v>
      </c>
      <c r="AL438" s="20">
        <f t="shared" si="91"/>
        <v>70533.2</v>
      </c>
      <c r="AM438" s="7" t="s">
        <v>287</v>
      </c>
      <c r="AN438" s="20"/>
      <c r="AO438" s="21"/>
      <c r="AP438" s="21"/>
      <c r="AQ438" s="5" t="s">
        <v>647</v>
      </c>
      <c r="AR438" s="5" t="s">
        <v>261</v>
      </c>
      <c r="AS438" s="5" t="s">
        <v>62</v>
      </c>
      <c r="AT438" s="20"/>
      <c r="AU438" s="21"/>
      <c r="AV438" s="21"/>
      <c r="AW438" s="21"/>
    </row>
    <row r="439" spans="1:49" s="55" customFormat="1">
      <c r="A439" s="87" t="s">
        <v>562</v>
      </c>
      <c r="B439" s="5">
        <v>15016242</v>
      </c>
      <c r="C439" s="5" t="s">
        <v>565</v>
      </c>
      <c r="D439" s="5" t="s">
        <v>55</v>
      </c>
      <c r="E439" s="5" t="s">
        <v>67</v>
      </c>
      <c r="F439" s="5" t="s">
        <v>357</v>
      </c>
      <c r="G439" s="5" t="s">
        <v>648</v>
      </c>
      <c r="H439" s="6">
        <v>42887</v>
      </c>
      <c r="I439" s="5" t="s">
        <v>575</v>
      </c>
      <c r="J439" s="5" t="s">
        <v>627</v>
      </c>
      <c r="K439" s="5" t="s">
        <v>568</v>
      </c>
      <c r="L439" s="7">
        <v>6</v>
      </c>
      <c r="M439" s="7" t="s">
        <v>287</v>
      </c>
      <c r="N439" s="8">
        <v>5366</v>
      </c>
      <c r="O439" s="9">
        <v>0.02</v>
      </c>
      <c r="P439" s="10">
        <f t="shared" si="79"/>
        <v>107</v>
      </c>
      <c r="Q439" s="9">
        <v>5.0000000000000001E-3</v>
      </c>
      <c r="R439" s="10">
        <f t="shared" si="80"/>
        <v>27</v>
      </c>
      <c r="S439" s="9">
        <f t="shared" si="81"/>
        <v>2.4972046216921357E-2</v>
      </c>
      <c r="T439" s="10">
        <f t="shared" si="82"/>
        <v>134</v>
      </c>
      <c r="U439" s="10">
        <f t="shared" si="83"/>
        <v>5500</v>
      </c>
      <c r="V439" s="11">
        <f>VLOOKUP(B439,[1]调薪计算!A:M,12,0)</f>
        <v>5500.15</v>
      </c>
      <c r="W439" s="12">
        <f t="shared" si="84"/>
        <v>134.14999999999964</v>
      </c>
      <c r="X439" s="13">
        <f t="shared" si="85"/>
        <v>2.5000000000000001E-2</v>
      </c>
      <c r="Y439" s="14" t="str">
        <f t="shared" si="86"/>
        <v>0.00%-8.40%</v>
      </c>
      <c r="Z439" s="15"/>
      <c r="AA439" s="15"/>
      <c r="AB439" s="15"/>
      <c r="AC439" s="16"/>
      <c r="AD439" s="8">
        <f t="shared" si="87"/>
        <v>0</v>
      </c>
      <c r="AE439" s="17">
        <f t="shared" si="88"/>
        <v>5500.15</v>
      </c>
      <c r="AF439" s="18">
        <f t="shared" si="89"/>
        <v>134.14999999999964</v>
      </c>
      <c r="AG439" s="19">
        <f t="shared" si="90"/>
        <v>2.4999999999999911E-2</v>
      </c>
      <c r="AH439" s="20">
        <v>13.6</v>
      </c>
      <c r="AI439" s="20">
        <v>500</v>
      </c>
      <c r="AJ439" s="20"/>
      <c r="AK439" s="20">
        <v>688</v>
      </c>
      <c r="AL439" s="20">
        <f t="shared" si="91"/>
        <v>81490.039999999994</v>
      </c>
      <c r="AM439" s="7" t="s">
        <v>287</v>
      </c>
      <c r="AN439" s="20"/>
      <c r="AO439" s="21"/>
      <c r="AP439" s="21"/>
      <c r="AQ439" s="5" t="s">
        <v>647</v>
      </c>
      <c r="AR439" s="5" t="s">
        <v>261</v>
      </c>
      <c r="AS439" s="5" t="s">
        <v>62</v>
      </c>
      <c r="AT439" s="20"/>
      <c r="AU439" s="21"/>
      <c r="AV439" s="21"/>
      <c r="AW439" s="21"/>
    </row>
    <row r="440" spans="1:49" s="55" customFormat="1">
      <c r="A440" s="87" t="s">
        <v>562</v>
      </c>
      <c r="B440" s="5">
        <v>15006372</v>
      </c>
      <c r="C440" s="5" t="s">
        <v>565</v>
      </c>
      <c r="D440" s="5" t="s">
        <v>55</v>
      </c>
      <c r="E440" s="5" t="s">
        <v>67</v>
      </c>
      <c r="F440" s="5" t="s">
        <v>357</v>
      </c>
      <c r="G440" s="5" t="s">
        <v>646</v>
      </c>
      <c r="H440" s="6">
        <v>40909</v>
      </c>
      <c r="I440" s="5" t="s">
        <v>575</v>
      </c>
      <c r="J440" s="5" t="s">
        <v>575</v>
      </c>
      <c r="K440" s="5" t="s">
        <v>568</v>
      </c>
      <c r="L440" s="7">
        <v>6</v>
      </c>
      <c r="M440" s="7" t="s">
        <v>287</v>
      </c>
      <c r="N440" s="8">
        <v>4755</v>
      </c>
      <c r="O440" s="9">
        <v>0.02</v>
      </c>
      <c r="P440" s="10">
        <f t="shared" si="79"/>
        <v>95</v>
      </c>
      <c r="Q440" s="9">
        <v>5.0000000000000001E-3</v>
      </c>
      <c r="R440" s="10">
        <f t="shared" si="80"/>
        <v>24</v>
      </c>
      <c r="S440" s="9">
        <f t="shared" si="81"/>
        <v>2.5026288117770766E-2</v>
      </c>
      <c r="T440" s="10">
        <f t="shared" si="82"/>
        <v>119</v>
      </c>
      <c r="U440" s="10">
        <f t="shared" si="83"/>
        <v>4874</v>
      </c>
      <c r="V440" s="11">
        <f>VLOOKUP(B440,[1]调薪计算!A:M,12,0)</f>
        <v>4873.875</v>
      </c>
      <c r="W440" s="12">
        <f t="shared" si="84"/>
        <v>118.875</v>
      </c>
      <c r="X440" s="13">
        <f t="shared" si="85"/>
        <v>2.5000000000000001E-2</v>
      </c>
      <c r="Y440" s="14" t="str">
        <f t="shared" si="86"/>
        <v>0.00%-8.40%</v>
      </c>
      <c r="Z440" s="15"/>
      <c r="AA440" s="15"/>
      <c r="AB440" s="15"/>
      <c r="AC440" s="16"/>
      <c r="AD440" s="8">
        <f t="shared" si="87"/>
        <v>0</v>
      </c>
      <c r="AE440" s="17">
        <f t="shared" si="88"/>
        <v>4873.875</v>
      </c>
      <c r="AF440" s="18">
        <f t="shared" si="89"/>
        <v>118.875</v>
      </c>
      <c r="AG440" s="19">
        <f t="shared" si="90"/>
        <v>2.4999999999999911E-2</v>
      </c>
      <c r="AH440" s="20">
        <v>13.6</v>
      </c>
      <c r="AI440" s="20">
        <v>450</v>
      </c>
      <c r="AJ440" s="20"/>
      <c r="AK440" s="20">
        <v>688</v>
      </c>
      <c r="AL440" s="20">
        <f t="shared" si="91"/>
        <v>72372.7</v>
      </c>
      <c r="AM440" s="7" t="s">
        <v>287</v>
      </c>
      <c r="AN440" s="20"/>
      <c r="AO440" s="21"/>
      <c r="AP440" s="21"/>
      <c r="AQ440" s="5" t="s">
        <v>647</v>
      </c>
      <c r="AR440" s="5" t="s">
        <v>261</v>
      </c>
      <c r="AS440" s="5" t="s">
        <v>62</v>
      </c>
      <c r="AT440" s="20"/>
      <c r="AU440" s="21"/>
      <c r="AV440" s="21"/>
      <c r="AW440" s="21"/>
    </row>
    <row r="441" spans="1:49" s="55" customFormat="1">
      <c r="A441" s="87" t="s">
        <v>562</v>
      </c>
      <c r="B441" s="5">
        <v>15009875</v>
      </c>
      <c r="C441" s="5" t="s">
        <v>565</v>
      </c>
      <c r="D441" s="5" t="s">
        <v>55</v>
      </c>
      <c r="E441" s="5" t="s">
        <v>67</v>
      </c>
      <c r="F441" s="5" t="s">
        <v>357</v>
      </c>
      <c r="G441" s="5" t="s">
        <v>646</v>
      </c>
      <c r="H441" s="6">
        <v>41609</v>
      </c>
      <c r="I441" s="5" t="s">
        <v>575</v>
      </c>
      <c r="J441" s="5" t="s">
        <v>575</v>
      </c>
      <c r="K441" s="5" t="s">
        <v>568</v>
      </c>
      <c r="L441" s="7">
        <v>6</v>
      </c>
      <c r="M441" s="7" t="s">
        <v>287</v>
      </c>
      <c r="N441" s="8">
        <v>4712</v>
      </c>
      <c r="O441" s="9">
        <v>0.02</v>
      </c>
      <c r="P441" s="10">
        <f t="shared" si="79"/>
        <v>94</v>
      </c>
      <c r="Q441" s="9">
        <v>5.0000000000000001E-3</v>
      </c>
      <c r="R441" s="10">
        <f t="shared" si="80"/>
        <v>24</v>
      </c>
      <c r="S441" s="9">
        <f t="shared" si="81"/>
        <v>2.5042444821731749E-2</v>
      </c>
      <c r="T441" s="10">
        <f t="shared" si="82"/>
        <v>118</v>
      </c>
      <c r="U441" s="10">
        <f t="shared" si="83"/>
        <v>4830</v>
      </c>
      <c r="V441" s="11">
        <f>VLOOKUP(B441,[1]调薪计算!A:M,12,0)</f>
        <v>4829.7999999999993</v>
      </c>
      <c r="W441" s="12">
        <f t="shared" si="84"/>
        <v>117.79999999999927</v>
      </c>
      <c r="X441" s="13">
        <f t="shared" si="85"/>
        <v>2.5000000000000001E-2</v>
      </c>
      <c r="Y441" s="14" t="str">
        <f t="shared" si="86"/>
        <v>0.00%-8.40%</v>
      </c>
      <c r="Z441" s="15"/>
      <c r="AA441" s="15"/>
      <c r="AB441" s="15"/>
      <c r="AC441" s="16"/>
      <c r="AD441" s="8">
        <f t="shared" si="87"/>
        <v>0</v>
      </c>
      <c r="AE441" s="17">
        <f t="shared" si="88"/>
        <v>4829.7999999999993</v>
      </c>
      <c r="AF441" s="18">
        <f t="shared" si="89"/>
        <v>117.79999999999927</v>
      </c>
      <c r="AG441" s="19">
        <f t="shared" si="90"/>
        <v>2.4999999999999911E-2</v>
      </c>
      <c r="AH441" s="20">
        <v>13.6</v>
      </c>
      <c r="AI441" s="20">
        <v>450</v>
      </c>
      <c r="AJ441" s="20"/>
      <c r="AK441" s="20">
        <v>688</v>
      </c>
      <c r="AL441" s="20">
        <f t="shared" si="91"/>
        <v>71773.279999999984</v>
      </c>
      <c r="AM441" s="7" t="s">
        <v>287</v>
      </c>
      <c r="AN441" s="20"/>
      <c r="AO441" s="21"/>
      <c r="AP441" s="21"/>
      <c r="AQ441" s="5" t="s">
        <v>647</v>
      </c>
      <c r="AR441" s="5" t="s">
        <v>261</v>
      </c>
      <c r="AS441" s="5" t="s">
        <v>62</v>
      </c>
      <c r="AT441" s="20"/>
      <c r="AU441" s="21"/>
      <c r="AV441" s="21"/>
      <c r="AW441" s="21"/>
    </row>
    <row r="442" spans="1:49" s="55" customFormat="1">
      <c r="A442" s="87" t="s">
        <v>562</v>
      </c>
      <c r="B442" s="5">
        <v>15009170</v>
      </c>
      <c r="C442" s="5" t="s">
        <v>565</v>
      </c>
      <c r="D442" s="5" t="s">
        <v>55</v>
      </c>
      <c r="E442" s="5" t="s">
        <v>67</v>
      </c>
      <c r="F442" s="5" t="s">
        <v>357</v>
      </c>
      <c r="G442" s="5" t="s">
        <v>646</v>
      </c>
      <c r="H442" s="6">
        <v>41487</v>
      </c>
      <c r="I442" s="5" t="s">
        <v>575</v>
      </c>
      <c r="J442" s="5" t="s">
        <v>575</v>
      </c>
      <c r="K442" s="5" t="s">
        <v>568</v>
      </c>
      <c r="L442" s="7">
        <v>6</v>
      </c>
      <c r="M442" s="7" t="s">
        <v>287</v>
      </c>
      <c r="N442" s="8">
        <v>5460</v>
      </c>
      <c r="O442" s="9">
        <v>0.02</v>
      </c>
      <c r="P442" s="10">
        <f t="shared" si="79"/>
        <v>109</v>
      </c>
      <c r="Q442" s="9">
        <v>5.0000000000000001E-3</v>
      </c>
      <c r="R442" s="10">
        <f t="shared" si="80"/>
        <v>27</v>
      </c>
      <c r="S442" s="9">
        <f t="shared" si="81"/>
        <v>2.490842490842491E-2</v>
      </c>
      <c r="T442" s="10">
        <f t="shared" si="82"/>
        <v>136</v>
      </c>
      <c r="U442" s="10">
        <f t="shared" si="83"/>
        <v>5596</v>
      </c>
      <c r="V442" s="11">
        <f>VLOOKUP(B442,[1]调薪计算!A:M,12,0)</f>
        <v>5596.4999999999991</v>
      </c>
      <c r="W442" s="12">
        <f t="shared" si="84"/>
        <v>136.49999999999909</v>
      </c>
      <c r="X442" s="13">
        <f t="shared" si="85"/>
        <v>2.5000000000000001E-2</v>
      </c>
      <c r="Y442" s="14" t="str">
        <f t="shared" si="86"/>
        <v>0.00%-8.40%</v>
      </c>
      <c r="Z442" s="15"/>
      <c r="AA442" s="15"/>
      <c r="AB442" s="15"/>
      <c r="AC442" s="16"/>
      <c r="AD442" s="8">
        <f t="shared" si="87"/>
        <v>0</v>
      </c>
      <c r="AE442" s="17">
        <f t="shared" si="88"/>
        <v>5596.4999999999991</v>
      </c>
      <c r="AF442" s="18">
        <f t="shared" si="89"/>
        <v>136.49999999999909</v>
      </c>
      <c r="AG442" s="19">
        <f t="shared" si="90"/>
        <v>2.4999999999999911E-2</v>
      </c>
      <c r="AH442" s="20">
        <v>13.6</v>
      </c>
      <c r="AI442" s="20">
        <v>450</v>
      </c>
      <c r="AJ442" s="20"/>
      <c r="AK442" s="20">
        <v>688</v>
      </c>
      <c r="AL442" s="20">
        <f t="shared" si="91"/>
        <v>82200.39999999998</v>
      </c>
      <c r="AM442" s="7" t="s">
        <v>287</v>
      </c>
      <c r="AN442" s="20"/>
      <c r="AO442" s="21"/>
      <c r="AP442" s="21"/>
      <c r="AQ442" s="5" t="s">
        <v>647</v>
      </c>
      <c r="AR442" s="5" t="s">
        <v>261</v>
      </c>
      <c r="AS442" s="5" t="s">
        <v>62</v>
      </c>
      <c r="AT442" s="20"/>
      <c r="AU442" s="21"/>
      <c r="AV442" s="21"/>
      <c r="AW442" s="21"/>
    </row>
    <row r="443" spans="1:49" s="55" customFormat="1">
      <c r="A443" s="87" t="s">
        <v>562</v>
      </c>
      <c r="B443" s="5">
        <v>15004419</v>
      </c>
      <c r="C443" s="5" t="s">
        <v>565</v>
      </c>
      <c r="D443" s="5" t="s">
        <v>55</v>
      </c>
      <c r="E443" s="5" t="s">
        <v>67</v>
      </c>
      <c r="F443" s="5" t="s">
        <v>357</v>
      </c>
      <c r="G443" s="5" t="s">
        <v>648</v>
      </c>
      <c r="H443" s="6">
        <v>40603</v>
      </c>
      <c r="I443" s="5" t="s">
        <v>575</v>
      </c>
      <c r="J443" s="5" t="s">
        <v>627</v>
      </c>
      <c r="K443" s="5" t="s">
        <v>568</v>
      </c>
      <c r="L443" s="7">
        <v>6</v>
      </c>
      <c r="M443" s="7" t="s">
        <v>287</v>
      </c>
      <c r="N443" s="8">
        <v>5710</v>
      </c>
      <c r="O443" s="9">
        <v>0.02</v>
      </c>
      <c r="P443" s="10">
        <f t="shared" si="79"/>
        <v>114</v>
      </c>
      <c r="Q443" s="9">
        <v>5.0000000000000001E-3</v>
      </c>
      <c r="R443" s="10">
        <f t="shared" si="80"/>
        <v>29</v>
      </c>
      <c r="S443" s="9">
        <f t="shared" si="81"/>
        <v>2.5043782837127847E-2</v>
      </c>
      <c r="T443" s="10">
        <f t="shared" si="82"/>
        <v>143</v>
      </c>
      <c r="U443" s="10">
        <f t="shared" si="83"/>
        <v>5853</v>
      </c>
      <c r="V443" s="11">
        <f>VLOOKUP(B443,[1]调薪计算!A:M,12,0)</f>
        <v>5966.95</v>
      </c>
      <c r="W443" s="12">
        <f t="shared" si="84"/>
        <v>256.94999999999982</v>
      </c>
      <c r="X443" s="13">
        <f t="shared" si="85"/>
        <v>4.4999999999999998E-2</v>
      </c>
      <c r="Y443" s="14" t="str">
        <f t="shared" si="86"/>
        <v>0.00%-8.40%</v>
      </c>
      <c r="Z443" s="15"/>
      <c r="AA443" s="15"/>
      <c r="AB443" s="15"/>
      <c r="AC443" s="16"/>
      <c r="AD443" s="8">
        <f t="shared" si="87"/>
        <v>0</v>
      </c>
      <c r="AE443" s="17">
        <f t="shared" si="88"/>
        <v>5966.95</v>
      </c>
      <c r="AF443" s="18">
        <f t="shared" si="89"/>
        <v>256.94999999999982</v>
      </c>
      <c r="AG443" s="19">
        <f t="shared" si="90"/>
        <v>4.4999999999999929E-2</v>
      </c>
      <c r="AH443" s="20">
        <v>13.6</v>
      </c>
      <c r="AI443" s="20">
        <v>500</v>
      </c>
      <c r="AJ443" s="20"/>
      <c r="AK443" s="20">
        <v>688</v>
      </c>
      <c r="AL443" s="20">
        <f t="shared" si="91"/>
        <v>87838.51999999999</v>
      </c>
      <c r="AM443" s="7" t="s">
        <v>287</v>
      </c>
      <c r="AN443" s="20"/>
      <c r="AO443" s="21"/>
      <c r="AP443" s="21"/>
      <c r="AQ443" s="5" t="s">
        <v>647</v>
      </c>
      <c r="AR443" s="5" t="s">
        <v>261</v>
      </c>
      <c r="AS443" s="5" t="s">
        <v>62</v>
      </c>
      <c r="AT443" s="20"/>
      <c r="AU443" s="21"/>
      <c r="AV443" s="21"/>
      <c r="AW443" s="21"/>
    </row>
    <row r="444" spans="1:49" s="55" customFormat="1">
      <c r="A444" s="87" t="s">
        <v>562</v>
      </c>
      <c r="B444" s="5">
        <v>15013134</v>
      </c>
      <c r="C444" s="5" t="s">
        <v>565</v>
      </c>
      <c r="D444" s="5" t="s">
        <v>55</v>
      </c>
      <c r="E444" s="5" t="s">
        <v>67</v>
      </c>
      <c r="F444" s="5" t="s">
        <v>357</v>
      </c>
      <c r="G444" s="5" t="s">
        <v>646</v>
      </c>
      <c r="H444" s="6">
        <v>41852</v>
      </c>
      <c r="I444" s="5" t="s">
        <v>575</v>
      </c>
      <c r="J444" s="5" t="s">
        <v>575</v>
      </c>
      <c r="K444" s="5" t="s">
        <v>568</v>
      </c>
      <c r="L444" s="7">
        <v>6</v>
      </c>
      <c r="M444" s="7" t="s">
        <v>287</v>
      </c>
      <c r="N444" s="8">
        <v>4643</v>
      </c>
      <c r="O444" s="9">
        <v>0.02</v>
      </c>
      <c r="P444" s="10">
        <f t="shared" si="79"/>
        <v>93</v>
      </c>
      <c r="Q444" s="9">
        <v>5.0000000000000001E-3</v>
      </c>
      <c r="R444" s="10">
        <f t="shared" si="80"/>
        <v>23</v>
      </c>
      <c r="S444" s="9">
        <f t="shared" si="81"/>
        <v>2.498384665087228E-2</v>
      </c>
      <c r="T444" s="10">
        <f t="shared" si="82"/>
        <v>116</v>
      </c>
      <c r="U444" s="10">
        <f t="shared" si="83"/>
        <v>4759</v>
      </c>
      <c r="V444" s="11">
        <f>VLOOKUP(B444,[1]调薪计算!A:M,12,0)</f>
        <v>4759.0749999999998</v>
      </c>
      <c r="W444" s="12">
        <f t="shared" si="84"/>
        <v>116.07499999999982</v>
      </c>
      <c r="X444" s="13">
        <f t="shared" si="85"/>
        <v>2.5000000000000001E-2</v>
      </c>
      <c r="Y444" s="14" t="str">
        <f t="shared" si="86"/>
        <v>0.00%-8.40%</v>
      </c>
      <c r="Z444" s="15"/>
      <c r="AA444" s="15"/>
      <c r="AB444" s="15"/>
      <c r="AC444" s="16"/>
      <c r="AD444" s="8">
        <f t="shared" si="87"/>
        <v>0</v>
      </c>
      <c r="AE444" s="17">
        <f t="shared" si="88"/>
        <v>4759.0749999999998</v>
      </c>
      <c r="AF444" s="18">
        <f t="shared" si="89"/>
        <v>116.07499999999982</v>
      </c>
      <c r="AG444" s="19">
        <f t="shared" si="90"/>
        <v>2.4999999999999911E-2</v>
      </c>
      <c r="AH444" s="20">
        <v>13.6</v>
      </c>
      <c r="AI444" s="20">
        <v>450</v>
      </c>
      <c r="AJ444" s="20"/>
      <c r="AK444" s="20">
        <v>688</v>
      </c>
      <c r="AL444" s="20">
        <f t="shared" si="91"/>
        <v>70811.42</v>
      </c>
      <c r="AM444" s="7" t="s">
        <v>287</v>
      </c>
      <c r="AN444" s="20"/>
      <c r="AO444" s="21"/>
      <c r="AP444" s="21"/>
      <c r="AQ444" s="5" t="s">
        <v>647</v>
      </c>
      <c r="AR444" s="5" t="s">
        <v>261</v>
      </c>
      <c r="AS444" s="5" t="s">
        <v>62</v>
      </c>
      <c r="AT444" s="20"/>
      <c r="AU444" s="21"/>
      <c r="AV444" s="21"/>
      <c r="AW444" s="21"/>
    </row>
    <row r="445" spans="1:49" s="55" customFormat="1">
      <c r="A445" s="87" t="s">
        <v>562</v>
      </c>
      <c r="B445" s="5">
        <v>15000442</v>
      </c>
      <c r="C445" s="5" t="s">
        <v>565</v>
      </c>
      <c r="D445" s="5" t="s">
        <v>55</v>
      </c>
      <c r="E445" s="5" t="s">
        <v>67</v>
      </c>
      <c r="F445" s="5" t="s">
        <v>357</v>
      </c>
      <c r="G445" s="5" t="s">
        <v>646</v>
      </c>
      <c r="H445" s="6">
        <v>38808</v>
      </c>
      <c r="I445" s="5" t="s">
        <v>575</v>
      </c>
      <c r="J445" s="5" t="s">
        <v>649</v>
      </c>
      <c r="K445" s="5" t="s">
        <v>568</v>
      </c>
      <c r="L445" s="7">
        <v>6</v>
      </c>
      <c r="M445" s="7" t="s">
        <v>287</v>
      </c>
      <c r="N445" s="8">
        <v>6697</v>
      </c>
      <c r="O445" s="9">
        <v>0.02</v>
      </c>
      <c r="P445" s="10">
        <f t="shared" si="79"/>
        <v>134</v>
      </c>
      <c r="Q445" s="9">
        <v>5.0000000000000001E-3</v>
      </c>
      <c r="R445" s="10">
        <f t="shared" si="80"/>
        <v>33</v>
      </c>
      <c r="S445" s="9">
        <f t="shared" si="81"/>
        <v>2.4936538748693445E-2</v>
      </c>
      <c r="T445" s="10">
        <f t="shared" si="82"/>
        <v>167</v>
      </c>
      <c r="U445" s="10">
        <f t="shared" si="83"/>
        <v>6864</v>
      </c>
      <c r="V445" s="11">
        <f>VLOOKUP(B445,[1]调薪计算!A:M,12,0)</f>
        <v>6780.7124999999996</v>
      </c>
      <c r="W445" s="12">
        <f t="shared" si="84"/>
        <v>83.712499999999636</v>
      </c>
      <c r="X445" s="13">
        <f t="shared" si="85"/>
        <v>1.2500000000000001E-2</v>
      </c>
      <c r="Y445" s="14" t="str">
        <f t="shared" si="86"/>
        <v>0.00%-8.40%</v>
      </c>
      <c r="Z445" s="15"/>
      <c r="AA445" s="15"/>
      <c r="AB445" s="15"/>
      <c r="AC445" s="16"/>
      <c r="AD445" s="8">
        <f t="shared" si="87"/>
        <v>0</v>
      </c>
      <c r="AE445" s="17">
        <f t="shared" si="88"/>
        <v>6780.7124999999996</v>
      </c>
      <c r="AF445" s="18">
        <f t="shared" si="89"/>
        <v>83.712499999999636</v>
      </c>
      <c r="AG445" s="19">
        <f t="shared" si="90"/>
        <v>1.2499999999999956E-2</v>
      </c>
      <c r="AH445" s="20">
        <v>13.6</v>
      </c>
      <c r="AI445" s="20">
        <v>450</v>
      </c>
      <c r="AJ445" s="20"/>
      <c r="AK445" s="20">
        <v>688</v>
      </c>
      <c r="AL445" s="20">
        <f t="shared" si="91"/>
        <v>98305.689999999988</v>
      </c>
      <c r="AM445" s="7" t="s">
        <v>287</v>
      </c>
      <c r="AN445" s="20"/>
      <c r="AO445" s="21"/>
      <c r="AP445" s="21"/>
      <c r="AQ445" s="5" t="s">
        <v>647</v>
      </c>
      <c r="AR445" s="5" t="s">
        <v>261</v>
      </c>
      <c r="AS445" s="5" t="s">
        <v>62</v>
      </c>
      <c r="AT445" s="20"/>
      <c r="AU445" s="21"/>
      <c r="AV445" s="21"/>
      <c r="AW445" s="21"/>
    </row>
    <row r="446" spans="1:49" s="55" customFormat="1">
      <c r="A446" s="87" t="s">
        <v>562</v>
      </c>
      <c r="B446" s="5">
        <v>15014393</v>
      </c>
      <c r="C446" s="5" t="s">
        <v>565</v>
      </c>
      <c r="D446" s="5" t="s">
        <v>55</v>
      </c>
      <c r="E446" s="5" t="s">
        <v>67</v>
      </c>
      <c r="F446" s="5" t="s">
        <v>357</v>
      </c>
      <c r="G446" s="5" t="s">
        <v>646</v>
      </c>
      <c r="H446" s="6">
        <v>42248</v>
      </c>
      <c r="I446" s="5" t="s">
        <v>575</v>
      </c>
      <c r="J446" s="5" t="s">
        <v>575</v>
      </c>
      <c r="K446" s="5" t="s">
        <v>568</v>
      </c>
      <c r="L446" s="7">
        <v>6</v>
      </c>
      <c r="M446" s="7" t="s">
        <v>287</v>
      </c>
      <c r="N446" s="8">
        <v>4804</v>
      </c>
      <c r="O446" s="9">
        <v>0.02</v>
      </c>
      <c r="P446" s="10">
        <f t="shared" si="79"/>
        <v>96</v>
      </c>
      <c r="Q446" s="9">
        <v>5.0000000000000001E-3</v>
      </c>
      <c r="R446" s="10">
        <f t="shared" si="80"/>
        <v>24</v>
      </c>
      <c r="S446" s="9">
        <f t="shared" si="81"/>
        <v>2.497918401332223E-2</v>
      </c>
      <c r="T446" s="10">
        <f t="shared" si="82"/>
        <v>120</v>
      </c>
      <c r="U446" s="10">
        <f t="shared" si="83"/>
        <v>4924</v>
      </c>
      <c r="V446" s="11">
        <f>VLOOKUP(B446,[1]调薪计算!A:M,12,0)</f>
        <v>4924.0999999999995</v>
      </c>
      <c r="W446" s="12">
        <f t="shared" si="84"/>
        <v>120.09999999999945</v>
      </c>
      <c r="X446" s="13">
        <f t="shared" si="85"/>
        <v>2.5000000000000001E-2</v>
      </c>
      <c r="Y446" s="14" t="str">
        <f t="shared" si="86"/>
        <v>0.00%-8.40%</v>
      </c>
      <c r="Z446" s="15"/>
      <c r="AA446" s="15"/>
      <c r="AB446" s="15"/>
      <c r="AC446" s="16"/>
      <c r="AD446" s="8">
        <f t="shared" si="87"/>
        <v>0</v>
      </c>
      <c r="AE446" s="17">
        <f t="shared" si="88"/>
        <v>4924.0999999999995</v>
      </c>
      <c r="AF446" s="18">
        <f t="shared" si="89"/>
        <v>120.09999999999945</v>
      </c>
      <c r="AG446" s="19">
        <f t="shared" si="90"/>
        <v>2.4999999999999911E-2</v>
      </c>
      <c r="AH446" s="20">
        <v>13.6</v>
      </c>
      <c r="AI446" s="20">
        <v>450</v>
      </c>
      <c r="AJ446" s="20"/>
      <c r="AK446" s="20">
        <v>688</v>
      </c>
      <c r="AL446" s="20">
        <f t="shared" si="91"/>
        <v>73055.759999999995</v>
      </c>
      <c r="AM446" s="7" t="s">
        <v>287</v>
      </c>
      <c r="AN446" s="20"/>
      <c r="AO446" s="21"/>
      <c r="AP446" s="21"/>
      <c r="AQ446" s="5" t="s">
        <v>647</v>
      </c>
      <c r="AR446" s="5" t="s">
        <v>261</v>
      </c>
      <c r="AS446" s="5" t="s">
        <v>62</v>
      </c>
      <c r="AT446" s="20"/>
      <c r="AU446" s="21"/>
      <c r="AV446" s="21"/>
      <c r="AW446" s="21"/>
    </row>
    <row r="447" spans="1:49" s="55" customFormat="1">
      <c r="A447" s="87" t="s">
        <v>562</v>
      </c>
      <c r="B447" s="5">
        <v>15003497</v>
      </c>
      <c r="C447" s="5" t="s">
        <v>565</v>
      </c>
      <c r="D447" s="5" t="s">
        <v>55</v>
      </c>
      <c r="E447" s="5" t="s">
        <v>67</v>
      </c>
      <c r="F447" s="5" t="s">
        <v>357</v>
      </c>
      <c r="G447" s="5" t="s">
        <v>648</v>
      </c>
      <c r="H447" s="6">
        <v>40330</v>
      </c>
      <c r="I447" s="5" t="s">
        <v>575</v>
      </c>
      <c r="J447" s="5" t="s">
        <v>627</v>
      </c>
      <c r="K447" s="5" t="s">
        <v>568</v>
      </c>
      <c r="L447" s="7">
        <v>6</v>
      </c>
      <c r="M447" s="7" t="s">
        <v>287</v>
      </c>
      <c r="N447" s="8">
        <v>5107</v>
      </c>
      <c r="O447" s="9">
        <v>0.02</v>
      </c>
      <c r="P447" s="10">
        <f t="shared" si="79"/>
        <v>102</v>
      </c>
      <c r="Q447" s="9">
        <v>5.0000000000000001E-3</v>
      </c>
      <c r="R447" s="10">
        <f t="shared" si="80"/>
        <v>26</v>
      </c>
      <c r="S447" s="9">
        <f t="shared" si="81"/>
        <v>2.5063638143724299E-2</v>
      </c>
      <c r="T447" s="10">
        <f t="shared" si="82"/>
        <v>128</v>
      </c>
      <c r="U447" s="10">
        <f t="shared" si="83"/>
        <v>5235</v>
      </c>
      <c r="V447" s="11">
        <f>VLOOKUP(B447,[1]调薪计算!A:M,12,0)</f>
        <v>5158.07</v>
      </c>
      <c r="W447" s="12">
        <f t="shared" si="84"/>
        <v>51.069999999999709</v>
      </c>
      <c r="X447" s="13">
        <f t="shared" si="85"/>
        <v>0.01</v>
      </c>
      <c r="Y447" s="14" t="str">
        <f t="shared" si="86"/>
        <v>0.00%-8.40%</v>
      </c>
      <c r="Z447" s="15"/>
      <c r="AA447" s="15"/>
      <c r="AB447" s="15"/>
      <c r="AC447" s="16"/>
      <c r="AD447" s="8">
        <f t="shared" si="87"/>
        <v>0</v>
      </c>
      <c r="AE447" s="17">
        <f t="shared" si="88"/>
        <v>5158.07</v>
      </c>
      <c r="AF447" s="18">
        <f t="shared" si="89"/>
        <v>51.069999999999709</v>
      </c>
      <c r="AG447" s="19">
        <f t="shared" si="90"/>
        <v>1.0000000000000009E-2</v>
      </c>
      <c r="AH447" s="20">
        <v>13.6</v>
      </c>
      <c r="AI447" s="20">
        <v>500</v>
      </c>
      <c r="AJ447" s="20"/>
      <c r="AK447" s="20">
        <v>688</v>
      </c>
      <c r="AL447" s="20">
        <f t="shared" si="91"/>
        <v>76837.751999999993</v>
      </c>
      <c r="AM447" s="7" t="s">
        <v>287</v>
      </c>
      <c r="AN447" s="20"/>
      <c r="AO447" s="21"/>
      <c r="AP447" s="21"/>
      <c r="AQ447" s="5" t="s">
        <v>647</v>
      </c>
      <c r="AR447" s="5" t="s">
        <v>261</v>
      </c>
      <c r="AS447" s="5" t="s">
        <v>62</v>
      </c>
      <c r="AT447" s="20"/>
      <c r="AU447" s="21"/>
      <c r="AV447" s="21"/>
      <c r="AW447" s="21"/>
    </row>
    <row r="448" spans="1:49" s="55" customFormat="1">
      <c r="A448" s="87" t="s">
        <v>562</v>
      </c>
      <c r="B448" s="5">
        <v>15018540</v>
      </c>
      <c r="C448" s="5" t="s">
        <v>565</v>
      </c>
      <c r="D448" s="5" t="s">
        <v>55</v>
      </c>
      <c r="E448" s="5" t="s">
        <v>67</v>
      </c>
      <c r="F448" s="5" t="s">
        <v>357</v>
      </c>
      <c r="G448" s="5" t="s">
        <v>646</v>
      </c>
      <c r="H448" s="6">
        <v>43252</v>
      </c>
      <c r="I448" s="5" t="s">
        <v>575</v>
      </c>
      <c r="J448" s="5" t="s">
        <v>575</v>
      </c>
      <c r="K448" s="5" t="s">
        <v>568</v>
      </c>
      <c r="L448" s="7">
        <v>6</v>
      </c>
      <c r="M448" s="7" t="s">
        <v>287</v>
      </c>
      <c r="N448" s="8">
        <v>4784</v>
      </c>
      <c r="O448" s="9">
        <v>0.02</v>
      </c>
      <c r="P448" s="10">
        <f t="shared" si="79"/>
        <v>96</v>
      </c>
      <c r="Q448" s="9">
        <v>5.0000000000000001E-3</v>
      </c>
      <c r="R448" s="10">
        <f t="shared" si="80"/>
        <v>24</v>
      </c>
      <c r="S448" s="9">
        <f t="shared" si="81"/>
        <v>2.508361204013378E-2</v>
      </c>
      <c r="T448" s="10">
        <f t="shared" si="82"/>
        <v>120</v>
      </c>
      <c r="U448" s="10">
        <f t="shared" si="83"/>
        <v>4904</v>
      </c>
      <c r="V448" s="11">
        <f>VLOOKUP(B448,[1]调薪计算!A:M,12,0)</f>
        <v>4903.5999999999995</v>
      </c>
      <c r="W448" s="12">
        <f t="shared" si="84"/>
        <v>119.59999999999945</v>
      </c>
      <c r="X448" s="13">
        <f t="shared" si="85"/>
        <v>2.5000000000000001E-2</v>
      </c>
      <c r="Y448" s="14" t="str">
        <f t="shared" si="86"/>
        <v>0.00%-8.40%</v>
      </c>
      <c r="Z448" s="15"/>
      <c r="AA448" s="15"/>
      <c r="AB448" s="15"/>
      <c r="AC448" s="16"/>
      <c r="AD448" s="8">
        <f t="shared" si="87"/>
        <v>0</v>
      </c>
      <c r="AE448" s="17">
        <f t="shared" si="88"/>
        <v>4903.5999999999995</v>
      </c>
      <c r="AF448" s="18">
        <f t="shared" si="89"/>
        <v>119.59999999999945</v>
      </c>
      <c r="AG448" s="19">
        <f t="shared" si="90"/>
        <v>2.4999999999999911E-2</v>
      </c>
      <c r="AH448" s="20">
        <v>13.6</v>
      </c>
      <c r="AI448" s="20">
        <v>450</v>
      </c>
      <c r="AJ448" s="20"/>
      <c r="AK448" s="20">
        <v>688</v>
      </c>
      <c r="AL448" s="20">
        <f t="shared" si="91"/>
        <v>72776.959999999992</v>
      </c>
      <c r="AM448" s="7" t="s">
        <v>287</v>
      </c>
      <c r="AN448" s="20" t="s">
        <v>623</v>
      </c>
      <c r="AO448" s="21"/>
      <c r="AP448" s="21"/>
      <c r="AQ448" s="5" t="s">
        <v>647</v>
      </c>
      <c r="AR448" s="5" t="s">
        <v>261</v>
      </c>
      <c r="AS448" s="5" t="s">
        <v>62</v>
      </c>
      <c r="AT448" s="20"/>
      <c r="AU448" s="21"/>
      <c r="AV448" s="21"/>
      <c r="AW448" s="21"/>
    </row>
    <row r="449" spans="1:49" s="55" customFormat="1">
      <c r="A449" s="87" t="s">
        <v>562</v>
      </c>
      <c r="B449" s="5">
        <v>15010833</v>
      </c>
      <c r="C449" s="5" t="s">
        <v>565</v>
      </c>
      <c r="D449" s="5" t="s">
        <v>55</v>
      </c>
      <c r="E449" s="5" t="s">
        <v>67</v>
      </c>
      <c r="F449" s="5" t="s">
        <v>357</v>
      </c>
      <c r="G449" s="5" t="s">
        <v>646</v>
      </c>
      <c r="H449" s="6">
        <v>41548</v>
      </c>
      <c r="I449" s="5" t="s">
        <v>575</v>
      </c>
      <c r="J449" s="5" t="s">
        <v>575</v>
      </c>
      <c r="K449" s="5" t="s">
        <v>568</v>
      </c>
      <c r="L449" s="7">
        <v>6</v>
      </c>
      <c r="M449" s="7" t="s">
        <v>287</v>
      </c>
      <c r="N449" s="8">
        <v>4672</v>
      </c>
      <c r="O449" s="9">
        <v>0.02</v>
      </c>
      <c r="P449" s="10">
        <f t="shared" si="79"/>
        <v>93</v>
      </c>
      <c r="Q449" s="9">
        <v>5.0000000000000001E-3</v>
      </c>
      <c r="R449" s="10">
        <f t="shared" si="80"/>
        <v>23</v>
      </c>
      <c r="S449" s="9">
        <f t="shared" si="81"/>
        <v>2.482876712328767E-2</v>
      </c>
      <c r="T449" s="10">
        <f t="shared" si="82"/>
        <v>116</v>
      </c>
      <c r="U449" s="10">
        <f t="shared" si="83"/>
        <v>4788</v>
      </c>
      <c r="V449" s="11">
        <f>VLOOKUP(B449,[1]调薪计算!A:M,12,0)</f>
        <v>4788.7999999999993</v>
      </c>
      <c r="W449" s="12">
        <f t="shared" si="84"/>
        <v>116.79999999999927</v>
      </c>
      <c r="X449" s="13">
        <f t="shared" si="85"/>
        <v>2.5000000000000001E-2</v>
      </c>
      <c r="Y449" s="14" t="str">
        <f t="shared" si="86"/>
        <v>0.00%-8.40%</v>
      </c>
      <c r="Z449" s="15"/>
      <c r="AA449" s="15"/>
      <c r="AB449" s="15"/>
      <c r="AC449" s="16"/>
      <c r="AD449" s="8">
        <f t="shared" si="87"/>
        <v>0</v>
      </c>
      <c r="AE449" s="17">
        <f t="shared" si="88"/>
        <v>4788.7999999999993</v>
      </c>
      <c r="AF449" s="18">
        <f t="shared" si="89"/>
        <v>116.79999999999927</v>
      </c>
      <c r="AG449" s="19">
        <f t="shared" si="90"/>
        <v>2.4999999999999911E-2</v>
      </c>
      <c r="AH449" s="20">
        <v>13.6</v>
      </c>
      <c r="AI449" s="20">
        <v>450</v>
      </c>
      <c r="AJ449" s="20"/>
      <c r="AK449" s="20">
        <v>688</v>
      </c>
      <c r="AL449" s="20">
        <f t="shared" si="91"/>
        <v>71215.679999999993</v>
      </c>
      <c r="AM449" s="7" t="s">
        <v>287</v>
      </c>
      <c r="AN449" s="20"/>
      <c r="AO449" s="21"/>
      <c r="AP449" s="21"/>
      <c r="AQ449" s="5" t="s">
        <v>647</v>
      </c>
      <c r="AR449" s="5" t="s">
        <v>261</v>
      </c>
      <c r="AS449" s="5" t="s">
        <v>62</v>
      </c>
      <c r="AT449" s="20"/>
      <c r="AU449" s="21"/>
      <c r="AV449" s="21"/>
      <c r="AW449" s="21"/>
    </row>
    <row r="450" spans="1:49" s="55" customFormat="1">
      <c r="A450" s="87" t="s">
        <v>562</v>
      </c>
      <c r="B450" s="5">
        <v>15009438</v>
      </c>
      <c r="C450" s="5" t="s">
        <v>565</v>
      </c>
      <c r="D450" s="5" t="s">
        <v>55</v>
      </c>
      <c r="E450" s="5" t="s">
        <v>67</v>
      </c>
      <c r="F450" s="5" t="s">
        <v>357</v>
      </c>
      <c r="G450" s="5" t="s">
        <v>646</v>
      </c>
      <c r="H450" s="6">
        <v>44409</v>
      </c>
      <c r="I450" s="5" t="s">
        <v>575</v>
      </c>
      <c r="J450" s="5" t="s">
        <v>575</v>
      </c>
      <c r="K450" s="5" t="s">
        <v>568</v>
      </c>
      <c r="L450" s="7">
        <v>6</v>
      </c>
      <c r="M450" s="7" t="s">
        <v>287</v>
      </c>
      <c r="N450" s="8">
        <v>4652</v>
      </c>
      <c r="O450" s="9">
        <v>0.02</v>
      </c>
      <c r="P450" s="10">
        <f t="shared" si="79"/>
        <v>93</v>
      </c>
      <c r="Q450" s="9">
        <v>5.0000000000000001E-3</v>
      </c>
      <c r="R450" s="10">
        <f t="shared" si="80"/>
        <v>23</v>
      </c>
      <c r="S450" s="9">
        <f t="shared" si="81"/>
        <v>2.4935511607910577E-2</v>
      </c>
      <c r="T450" s="10">
        <f t="shared" si="82"/>
        <v>116</v>
      </c>
      <c r="U450" s="10">
        <f t="shared" si="83"/>
        <v>4768</v>
      </c>
      <c r="V450" s="11">
        <f>VLOOKUP(B450,[1]调薪计算!A:M,12,0)</f>
        <v>4768.2999999999993</v>
      </c>
      <c r="W450" s="12">
        <f t="shared" si="84"/>
        <v>116.29999999999927</v>
      </c>
      <c r="X450" s="13">
        <f t="shared" si="85"/>
        <v>2.5000000000000001E-2</v>
      </c>
      <c r="Y450" s="14" t="str">
        <f t="shared" si="86"/>
        <v>0.00%-8.40%</v>
      </c>
      <c r="Z450" s="15"/>
      <c r="AA450" s="15"/>
      <c r="AB450" s="15"/>
      <c r="AC450" s="16"/>
      <c r="AD450" s="8">
        <f t="shared" si="87"/>
        <v>0</v>
      </c>
      <c r="AE450" s="17">
        <f t="shared" si="88"/>
        <v>4768.2999999999993</v>
      </c>
      <c r="AF450" s="18">
        <f t="shared" si="89"/>
        <v>116.29999999999927</v>
      </c>
      <c r="AG450" s="19">
        <f t="shared" si="90"/>
        <v>2.4999999999999911E-2</v>
      </c>
      <c r="AH450" s="20">
        <v>13.6</v>
      </c>
      <c r="AI450" s="20">
        <v>450</v>
      </c>
      <c r="AJ450" s="20"/>
      <c r="AK450" s="20">
        <v>688</v>
      </c>
      <c r="AL450" s="20">
        <f t="shared" si="91"/>
        <v>70936.87999999999</v>
      </c>
      <c r="AM450" s="7" t="s">
        <v>287</v>
      </c>
      <c r="AN450" s="20"/>
      <c r="AO450" s="21"/>
      <c r="AP450" s="21"/>
      <c r="AQ450" s="5" t="s">
        <v>647</v>
      </c>
      <c r="AR450" s="5" t="s">
        <v>261</v>
      </c>
      <c r="AS450" s="5" t="s">
        <v>62</v>
      </c>
      <c r="AT450" s="20"/>
      <c r="AU450" s="21"/>
      <c r="AV450" s="21"/>
      <c r="AW450" s="21"/>
    </row>
    <row r="451" spans="1:49" s="55" customFormat="1">
      <c r="A451" s="87" t="s">
        <v>562</v>
      </c>
      <c r="B451" s="5">
        <v>15016388</v>
      </c>
      <c r="C451" s="5" t="s">
        <v>565</v>
      </c>
      <c r="D451" s="5" t="s">
        <v>55</v>
      </c>
      <c r="E451" s="5" t="s">
        <v>67</v>
      </c>
      <c r="F451" s="5" t="s">
        <v>357</v>
      </c>
      <c r="G451" s="5" t="s">
        <v>646</v>
      </c>
      <c r="H451" s="6">
        <v>42948</v>
      </c>
      <c r="I451" s="5" t="s">
        <v>575</v>
      </c>
      <c r="J451" s="5" t="s">
        <v>575</v>
      </c>
      <c r="K451" s="5" t="s">
        <v>568</v>
      </c>
      <c r="L451" s="7">
        <v>6</v>
      </c>
      <c r="M451" s="7" t="s">
        <v>287</v>
      </c>
      <c r="N451" s="8">
        <v>4760</v>
      </c>
      <c r="O451" s="9">
        <v>0.02</v>
      </c>
      <c r="P451" s="10">
        <f t="shared" si="79"/>
        <v>95</v>
      </c>
      <c r="Q451" s="9">
        <v>5.0000000000000001E-3</v>
      </c>
      <c r="R451" s="10">
        <f t="shared" si="80"/>
        <v>24</v>
      </c>
      <c r="S451" s="9">
        <f t="shared" si="81"/>
        <v>2.5000000000000001E-2</v>
      </c>
      <c r="T451" s="10">
        <f t="shared" si="82"/>
        <v>119</v>
      </c>
      <c r="U451" s="10">
        <f t="shared" si="83"/>
        <v>4879</v>
      </c>
      <c r="V451" s="11">
        <f>VLOOKUP(B451,[1]调薪计算!A:M,12,0)</f>
        <v>4807.6000000000004</v>
      </c>
      <c r="W451" s="12">
        <f t="shared" si="84"/>
        <v>47.600000000000364</v>
      </c>
      <c r="X451" s="13">
        <f t="shared" si="85"/>
        <v>0.01</v>
      </c>
      <c r="Y451" s="14" t="str">
        <f t="shared" si="86"/>
        <v>0.00%-8.40%</v>
      </c>
      <c r="Z451" s="15"/>
      <c r="AA451" s="15"/>
      <c r="AB451" s="15"/>
      <c r="AC451" s="16"/>
      <c r="AD451" s="8">
        <f t="shared" si="87"/>
        <v>0</v>
      </c>
      <c r="AE451" s="17">
        <f t="shared" si="88"/>
        <v>4807.6000000000004</v>
      </c>
      <c r="AF451" s="18">
        <f t="shared" si="89"/>
        <v>47.600000000000364</v>
      </c>
      <c r="AG451" s="19">
        <f t="shared" si="90"/>
        <v>1.0000000000000009E-2</v>
      </c>
      <c r="AH451" s="20">
        <v>13.6</v>
      </c>
      <c r="AI451" s="20">
        <v>450</v>
      </c>
      <c r="AJ451" s="20"/>
      <c r="AK451" s="20">
        <v>688</v>
      </c>
      <c r="AL451" s="20">
        <f t="shared" si="91"/>
        <v>71471.360000000001</v>
      </c>
      <c r="AM451" s="7" t="s">
        <v>287</v>
      </c>
      <c r="AN451" s="20"/>
      <c r="AO451" s="21"/>
      <c r="AP451" s="21"/>
      <c r="AQ451" s="5" t="s">
        <v>647</v>
      </c>
      <c r="AR451" s="5" t="s">
        <v>261</v>
      </c>
      <c r="AS451" s="5" t="s">
        <v>62</v>
      </c>
      <c r="AT451" s="20"/>
      <c r="AU451" s="21"/>
      <c r="AV451" s="21"/>
      <c r="AW451" s="21"/>
    </row>
    <row r="452" spans="1:49" s="55" customFormat="1">
      <c r="A452" s="87" t="s">
        <v>562</v>
      </c>
      <c r="B452" s="5">
        <v>15013197</v>
      </c>
      <c r="C452" s="5" t="s">
        <v>565</v>
      </c>
      <c r="D452" s="5" t="s">
        <v>55</v>
      </c>
      <c r="E452" s="5" t="s">
        <v>67</v>
      </c>
      <c r="F452" s="5" t="s">
        <v>357</v>
      </c>
      <c r="G452" s="5" t="s">
        <v>648</v>
      </c>
      <c r="H452" s="6">
        <v>41852</v>
      </c>
      <c r="I452" s="5" t="s">
        <v>575</v>
      </c>
      <c r="J452" s="5" t="s">
        <v>627</v>
      </c>
      <c r="K452" s="5" t="s">
        <v>568</v>
      </c>
      <c r="L452" s="7">
        <v>6</v>
      </c>
      <c r="M452" s="7" t="s">
        <v>287</v>
      </c>
      <c r="N452" s="8">
        <v>4823</v>
      </c>
      <c r="O452" s="9">
        <v>0.02</v>
      </c>
      <c r="P452" s="10">
        <f t="shared" si="79"/>
        <v>96</v>
      </c>
      <c r="Q452" s="9">
        <v>5.0000000000000001E-3</v>
      </c>
      <c r="R452" s="10">
        <f t="shared" si="80"/>
        <v>24</v>
      </c>
      <c r="S452" s="9">
        <f t="shared" si="81"/>
        <v>2.4880779597760729E-2</v>
      </c>
      <c r="T452" s="10">
        <f t="shared" si="82"/>
        <v>120</v>
      </c>
      <c r="U452" s="10">
        <f t="shared" si="83"/>
        <v>4943</v>
      </c>
      <c r="V452" s="11">
        <f>VLOOKUP(B452,[1]调薪计算!A:M,12,0)</f>
        <v>4823</v>
      </c>
      <c r="W452" s="12">
        <f t="shared" si="84"/>
        <v>0</v>
      </c>
      <c r="X452" s="13">
        <f t="shared" si="85"/>
        <v>0</v>
      </c>
      <c r="Y452" s="14" t="str">
        <f t="shared" si="86"/>
        <v>0.00%-8.40%</v>
      </c>
      <c r="Z452" s="15"/>
      <c r="AA452" s="15"/>
      <c r="AB452" s="15"/>
      <c r="AC452" s="16"/>
      <c r="AD452" s="8">
        <f t="shared" si="87"/>
        <v>0</v>
      </c>
      <c r="AE452" s="17">
        <f t="shared" si="88"/>
        <v>4823</v>
      </c>
      <c r="AF452" s="18">
        <f t="shared" si="89"/>
        <v>0</v>
      </c>
      <c r="AG452" s="19">
        <f t="shared" si="90"/>
        <v>0</v>
      </c>
      <c r="AH452" s="20">
        <v>13.6</v>
      </c>
      <c r="AI452" s="20">
        <v>500</v>
      </c>
      <c r="AJ452" s="20"/>
      <c r="AK452" s="20">
        <v>688</v>
      </c>
      <c r="AL452" s="20">
        <f t="shared" si="91"/>
        <v>72280.800000000003</v>
      </c>
      <c r="AM452" s="7" t="s">
        <v>287</v>
      </c>
      <c r="AN452" s="20"/>
      <c r="AO452" s="21" t="s">
        <v>126</v>
      </c>
      <c r="AP452" s="21" t="s">
        <v>126</v>
      </c>
      <c r="AQ452" s="5" t="s">
        <v>647</v>
      </c>
      <c r="AR452" s="5" t="s">
        <v>261</v>
      </c>
      <c r="AS452" s="5" t="s">
        <v>62</v>
      </c>
      <c r="AT452" s="20"/>
      <c r="AU452" s="21"/>
      <c r="AV452" s="21"/>
      <c r="AW452" s="21"/>
    </row>
    <row r="453" spans="1:49" s="55" customFormat="1">
      <c r="A453" s="87" t="s">
        <v>562</v>
      </c>
      <c r="B453" s="5">
        <v>15013943</v>
      </c>
      <c r="C453" s="5" t="s">
        <v>565</v>
      </c>
      <c r="D453" s="5" t="s">
        <v>55</v>
      </c>
      <c r="E453" s="5" t="s">
        <v>67</v>
      </c>
      <c r="F453" s="5" t="s">
        <v>357</v>
      </c>
      <c r="G453" s="5" t="s">
        <v>648</v>
      </c>
      <c r="H453" s="6">
        <v>42018</v>
      </c>
      <c r="I453" s="5" t="s">
        <v>575</v>
      </c>
      <c r="J453" s="5" t="s">
        <v>651</v>
      </c>
      <c r="K453" s="5" t="s">
        <v>568</v>
      </c>
      <c r="L453" s="7">
        <v>6</v>
      </c>
      <c r="M453" s="7" t="s">
        <v>287</v>
      </c>
      <c r="N453" s="8">
        <v>4898</v>
      </c>
      <c r="O453" s="9">
        <v>0.02</v>
      </c>
      <c r="P453" s="10">
        <f t="shared" si="79"/>
        <v>98</v>
      </c>
      <c r="Q453" s="9">
        <v>5.0000000000000001E-3</v>
      </c>
      <c r="R453" s="10">
        <f t="shared" si="80"/>
        <v>24</v>
      </c>
      <c r="S453" s="9">
        <f t="shared" si="81"/>
        <v>2.490812576561862E-2</v>
      </c>
      <c r="T453" s="10">
        <f t="shared" si="82"/>
        <v>122</v>
      </c>
      <c r="U453" s="10">
        <f t="shared" si="83"/>
        <v>5020</v>
      </c>
      <c r="V453" s="11">
        <f>VLOOKUP(B453,[1]调薪计算!A:M,12,0)</f>
        <v>4946.9800000000005</v>
      </c>
      <c r="W453" s="12">
        <f t="shared" si="84"/>
        <v>48.980000000000473</v>
      </c>
      <c r="X453" s="13">
        <f t="shared" si="85"/>
        <v>0.01</v>
      </c>
      <c r="Y453" s="14" t="str">
        <f t="shared" si="86"/>
        <v>0.00%-8.40%</v>
      </c>
      <c r="Z453" s="15"/>
      <c r="AA453" s="15"/>
      <c r="AB453" s="15"/>
      <c r="AC453" s="16"/>
      <c r="AD453" s="8">
        <f t="shared" si="87"/>
        <v>0</v>
      </c>
      <c r="AE453" s="17">
        <f t="shared" si="88"/>
        <v>4946.9800000000005</v>
      </c>
      <c r="AF453" s="18">
        <f t="shared" si="89"/>
        <v>48.980000000000473</v>
      </c>
      <c r="AG453" s="19">
        <f t="shared" si="90"/>
        <v>1.0000000000000009E-2</v>
      </c>
      <c r="AH453" s="20">
        <v>13.6</v>
      </c>
      <c r="AI453" s="20">
        <v>700</v>
      </c>
      <c r="AJ453" s="20"/>
      <c r="AK453" s="20">
        <v>688</v>
      </c>
      <c r="AL453" s="20">
        <f t="shared" si="91"/>
        <v>76366.928</v>
      </c>
      <c r="AM453" s="7" t="s">
        <v>287</v>
      </c>
      <c r="AN453" s="20"/>
      <c r="AO453" s="21"/>
      <c r="AP453" s="21"/>
      <c r="AQ453" s="5" t="s">
        <v>647</v>
      </c>
      <c r="AR453" s="5" t="s">
        <v>261</v>
      </c>
      <c r="AS453" s="5" t="s">
        <v>62</v>
      </c>
      <c r="AT453" s="20"/>
      <c r="AU453" s="21"/>
      <c r="AV453" s="21"/>
      <c r="AW453" s="21"/>
    </row>
    <row r="454" spans="1:49" s="55" customFormat="1">
      <c r="A454" s="87" t="s">
        <v>562</v>
      </c>
      <c r="B454" s="5">
        <v>15002466</v>
      </c>
      <c r="C454" s="5" t="s">
        <v>565</v>
      </c>
      <c r="D454" s="5" t="s">
        <v>55</v>
      </c>
      <c r="E454" s="5" t="s">
        <v>67</v>
      </c>
      <c r="F454" s="5" t="s">
        <v>357</v>
      </c>
      <c r="G454" s="5" t="s">
        <v>648</v>
      </c>
      <c r="H454" s="6">
        <v>39973</v>
      </c>
      <c r="I454" s="5" t="s">
        <v>575</v>
      </c>
      <c r="J454" s="5" t="s">
        <v>627</v>
      </c>
      <c r="K454" s="5" t="s">
        <v>568</v>
      </c>
      <c r="L454" s="7">
        <v>6</v>
      </c>
      <c r="M454" s="7" t="s">
        <v>287</v>
      </c>
      <c r="N454" s="8">
        <v>5099</v>
      </c>
      <c r="O454" s="9">
        <v>0.02</v>
      </c>
      <c r="P454" s="10">
        <f t="shared" si="79"/>
        <v>102</v>
      </c>
      <c r="Q454" s="9">
        <v>5.0000000000000001E-3</v>
      </c>
      <c r="R454" s="10">
        <f t="shared" si="80"/>
        <v>25</v>
      </c>
      <c r="S454" s="9">
        <f t="shared" si="81"/>
        <v>2.4906844479309669E-2</v>
      </c>
      <c r="T454" s="10">
        <f t="shared" si="82"/>
        <v>127</v>
      </c>
      <c r="U454" s="10">
        <f t="shared" si="83"/>
        <v>5226</v>
      </c>
      <c r="V454" s="11">
        <f>VLOOKUP(B454,[1]调薪计算!A:M,12,0)</f>
        <v>5226.4749999999995</v>
      </c>
      <c r="W454" s="12">
        <f t="shared" si="84"/>
        <v>127.47499999999945</v>
      </c>
      <c r="X454" s="13">
        <f t="shared" si="85"/>
        <v>2.5000000000000001E-2</v>
      </c>
      <c r="Y454" s="14" t="str">
        <f t="shared" si="86"/>
        <v>0.00%-8.40%</v>
      </c>
      <c r="Z454" s="15"/>
      <c r="AA454" s="15"/>
      <c r="AB454" s="15"/>
      <c r="AC454" s="16"/>
      <c r="AD454" s="8">
        <f t="shared" si="87"/>
        <v>0</v>
      </c>
      <c r="AE454" s="17">
        <f t="shared" si="88"/>
        <v>5226.4749999999995</v>
      </c>
      <c r="AF454" s="18">
        <f t="shared" si="89"/>
        <v>127.47499999999945</v>
      </c>
      <c r="AG454" s="19">
        <f t="shared" si="90"/>
        <v>2.4999999999999911E-2</v>
      </c>
      <c r="AH454" s="20">
        <v>13.6</v>
      </c>
      <c r="AI454" s="20">
        <v>500</v>
      </c>
      <c r="AJ454" s="20"/>
      <c r="AK454" s="20">
        <v>688</v>
      </c>
      <c r="AL454" s="20">
        <f t="shared" si="91"/>
        <v>77768.06</v>
      </c>
      <c r="AM454" s="7" t="s">
        <v>287</v>
      </c>
      <c r="AN454" s="20"/>
      <c r="AO454" s="21"/>
      <c r="AP454" s="21"/>
      <c r="AQ454" s="5" t="s">
        <v>647</v>
      </c>
      <c r="AR454" s="5" t="s">
        <v>261</v>
      </c>
      <c r="AS454" s="5" t="s">
        <v>62</v>
      </c>
      <c r="AT454" s="20"/>
      <c r="AU454" s="21"/>
      <c r="AV454" s="21"/>
      <c r="AW454" s="21"/>
    </row>
    <row r="455" spans="1:49" s="55" customFormat="1">
      <c r="A455" s="87" t="s">
        <v>562</v>
      </c>
      <c r="B455" s="5">
        <v>15008819</v>
      </c>
      <c r="C455" s="5" t="s">
        <v>565</v>
      </c>
      <c r="D455" s="5" t="s">
        <v>55</v>
      </c>
      <c r="E455" s="5" t="s">
        <v>67</v>
      </c>
      <c r="F455" s="5" t="s">
        <v>357</v>
      </c>
      <c r="G455" s="5" t="s">
        <v>646</v>
      </c>
      <c r="H455" s="6">
        <v>42217</v>
      </c>
      <c r="I455" s="5" t="s">
        <v>575</v>
      </c>
      <c r="J455" s="5" t="s">
        <v>575</v>
      </c>
      <c r="K455" s="5" t="s">
        <v>568</v>
      </c>
      <c r="L455" s="7">
        <v>6</v>
      </c>
      <c r="M455" s="7" t="s">
        <v>287</v>
      </c>
      <c r="N455" s="8">
        <v>5513</v>
      </c>
      <c r="O455" s="9">
        <v>0.02</v>
      </c>
      <c r="P455" s="10">
        <f t="shared" si="79"/>
        <v>110</v>
      </c>
      <c r="Q455" s="9">
        <v>5.0000000000000001E-3</v>
      </c>
      <c r="R455" s="10">
        <f t="shared" si="80"/>
        <v>28</v>
      </c>
      <c r="S455" s="9">
        <f t="shared" si="81"/>
        <v>2.5031743152548521E-2</v>
      </c>
      <c r="T455" s="10">
        <f t="shared" si="82"/>
        <v>138</v>
      </c>
      <c r="U455" s="10">
        <f t="shared" si="83"/>
        <v>5651</v>
      </c>
      <c r="V455" s="11">
        <f>VLOOKUP(B455,[1]调薪计算!A:M,12,0)</f>
        <v>5568.13</v>
      </c>
      <c r="W455" s="12">
        <f t="shared" si="84"/>
        <v>55.130000000000109</v>
      </c>
      <c r="X455" s="13">
        <f t="shared" si="85"/>
        <v>0.01</v>
      </c>
      <c r="Y455" s="14" t="str">
        <f t="shared" si="86"/>
        <v>0.00%-8.40%</v>
      </c>
      <c r="Z455" s="15"/>
      <c r="AA455" s="15"/>
      <c r="AB455" s="15"/>
      <c r="AC455" s="16"/>
      <c r="AD455" s="8">
        <f t="shared" si="87"/>
        <v>0</v>
      </c>
      <c r="AE455" s="17">
        <f t="shared" si="88"/>
        <v>5568.13</v>
      </c>
      <c r="AF455" s="18">
        <f t="shared" si="89"/>
        <v>55.130000000000109</v>
      </c>
      <c r="AG455" s="19">
        <f t="shared" si="90"/>
        <v>1.0000000000000009E-2</v>
      </c>
      <c r="AH455" s="20">
        <v>13.6</v>
      </c>
      <c r="AI455" s="20">
        <v>450</v>
      </c>
      <c r="AJ455" s="20"/>
      <c r="AK455" s="20">
        <v>688</v>
      </c>
      <c r="AL455" s="20">
        <f t="shared" si="91"/>
        <v>81814.567999999999</v>
      </c>
      <c r="AM455" s="7" t="s">
        <v>287</v>
      </c>
      <c r="AN455" s="20"/>
      <c r="AO455" s="21"/>
      <c r="AP455" s="21"/>
      <c r="AQ455" s="5" t="s">
        <v>647</v>
      </c>
      <c r="AR455" s="5" t="s">
        <v>261</v>
      </c>
      <c r="AS455" s="5" t="s">
        <v>62</v>
      </c>
      <c r="AT455" s="20"/>
      <c r="AU455" s="21"/>
      <c r="AV455" s="21"/>
      <c r="AW455" s="21"/>
    </row>
    <row r="456" spans="1:49" s="55" customFormat="1">
      <c r="A456" s="87" t="s">
        <v>562</v>
      </c>
      <c r="B456" s="5">
        <v>15021159</v>
      </c>
      <c r="C456" s="5" t="s">
        <v>565</v>
      </c>
      <c r="D456" s="5" t="s">
        <v>55</v>
      </c>
      <c r="E456" s="5" t="s">
        <v>67</v>
      </c>
      <c r="F456" s="5" t="s">
        <v>357</v>
      </c>
      <c r="G456" s="5" t="s">
        <v>648</v>
      </c>
      <c r="H456" s="6">
        <v>44713</v>
      </c>
      <c r="I456" s="5" t="s">
        <v>575</v>
      </c>
      <c r="J456" s="5" t="s">
        <v>650</v>
      </c>
      <c r="K456" s="5" t="s">
        <v>568</v>
      </c>
      <c r="L456" s="7">
        <v>6</v>
      </c>
      <c r="M456" s="7" t="s">
        <v>287</v>
      </c>
      <c r="N456" s="8">
        <v>5782</v>
      </c>
      <c r="O456" s="9">
        <v>0.02</v>
      </c>
      <c r="P456" s="10">
        <f t="shared" si="79"/>
        <v>116</v>
      </c>
      <c r="Q456" s="9">
        <v>5.0000000000000001E-3</v>
      </c>
      <c r="R456" s="10">
        <f t="shared" si="80"/>
        <v>29</v>
      </c>
      <c r="S456" s="9">
        <f t="shared" si="81"/>
        <v>2.5077827741265997E-2</v>
      </c>
      <c r="T456" s="10">
        <f t="shared" si="82"/>
        <v>145</v>
      </c>
      <c r="U456" s="10">
        <f t="shared" si="83"/>
        <v>5927</v>
      </c>
      <c r="V456" s="11">
        <f>VLOOKUP(B456,[1]调薪计算!A:M,12,0)</f>
        <v>5839.82</v>
      </c>
      <c r="W456" s="12">
        <f t="shared" si="84"/>
        <v>57.819999999999709</v>
      </c>
      <c r="X456" s="13">
        <f t="shared" si="85"/>
        <v>0.01</v>
      </c>
      <c r="Y456" s="14" t="str">
        <f t="shared" si="86"/>
        <v>0.00%-8.40%</v>
      </c>
      <c r="Z456" s="15"/>
      <c r="AA456" s="15"/>
      <c r="AB456" s="15"/>
      <c r="AC456" s="16"/>
      <c r="AD456" s="8">
        <f t="shared" si="87"/>
        <v>0</v>
      </c>
      <c r="AE456" s="17">
        <f t="shared" si="88"/>
        <v>5839.82</v>
      </c>
      <c r="AF456" s="18">
        <f t="shared" si="89"/>
        <v>57.819999999999709</v>
      </c>
      <c r="AG456" s="19">
        <f t="shared" si="90"/>
        <v>1.0000000000000009E-2</v>
      </c>
      <c r="AH456" s="20">
        <v>13.6</v>
      </c>
      <c r="AI456" s="20">
        <v>800</v>
      </c>
      <c r="AJ456" s="20"/>
      <c r="AK456" s="20">
        <v>688</v>
      </c>
      <c r="AL456" s="20">
        <f t="shared" si="91"/>
        <v>89709.551999999996</v>
      </c>
      <c r="AM456" s="7" t="s">
        <v>287</v>
      </c>
      <c r="AN456" s="20" t="s">
        <v>588</v>
      </c>
      <c r="AO456" s="21"/>
      <c r="AP456" s="21"/>
      <c r="AQ456" s="5" t="s">
        <v>647</v>
      </c>
      <c r="AR456" s="5" t="s">
        <v>261</v>
      </c>
      <c r="AS456" s="5" t="s">
        <v>62</v>
      </c>
      <c r="AT456" s="20"/>
      <c r="AU456" s="21"/>
      <c r="AV456" s="21"/>
      <c r="AW456" s="21"/>
    </row>
    <row r="457" spans="1:49" s="55" customFormat="1">
      <c r="A457" s="87" t="s">
        <v>562</v>
      </c>
      <c r="B457" s="5">
        <v>15008899</v>
      </c>
      <c r="C457" s="5" t="s">
        <v>565</v>
      </c>
      <c r="D457" s="5" t="s">
        <v>55</v>
      </c>
      <c r="E457" s="5" t="s">
        <v>67</v>
      </c>
      <c r="F457" s="5" t="s">
        <v>357</v>
      </c>
      <c r="G457" s="5" t="s">
        <v>646</v>
      </c>
      <c r="H457" s="6">
        <v>41426</v>
      </c>
      <c r="I457" s="5" t="s">
        <v>575</v>
      </c>
      <c r="J457" s="5" t="s">
        <v>575</v>
      </c>
      <c r="K457" s="5" t="s">
        <v>568</v>
      </c>
      <c r="L457" s="7">
        <v>6</v>
      </c>
      <c r="M457" s="7" t="s">
        <v>287</v>
      </c>
      <c r="N457" s="8">
        <v>4668</v>
      </c>
      <c r="O457" s="9">
        <v>0.02</v>
      </c>
      <c r="P457" s="10">
        <f t="shared" ref="P457:P520" si="92">ROUND(N457*O457,0)</f>
        <v>93</v>
      </c>
      <c r="Q457" s="9">
        <v>5.0000000000000001E-3</v>
      </c>
      <c r="R457" s="10">
        <f t="shared" ref="R457:R520" si="93">ROUND(N457*Q457,0)</f>
        <v>23</v>
      </c>
      <c r="S457" s="9">
        <f t="shared" ref="S457:S520" si="94">T457/N457</f>
        <v>2.4850042844901457E-2</v>
      </c>
      <c r="T457" s="10">
        <f t="shared" ref="T457:T520" si="95">P457+R457</f>
        <v>116</v>
      </c>
      <c r="U457" s="10">
        <f t="shared" ref="U457:U520" si="96">N457+T457</f>
        <v>4784</v>
      </c>
      <c r="V457" s="11">
        <f>VLOOKUP(B457,[1]调薪计算!A:M,12,0)</f>
        <v>4714.68</v>
      </c>
      <c r="W457" s="12">
        <f t="shared" ref="W457:W520" si="97">V457-N457</f>
        <v>46.680000000000291</v>
      </c>
      <c r="X457" s="13">
        <f t="shared" ref="X457:X520" si="98">ROUND(V457/N457-1,4)</f>
        <v>0.01</v>
      </c>
      <c r="Y457" s="14" t="str">
        <f t="shared" ref="Y457:Y520" si="99">IF(OR(L457=1,L457=2,L457=4),TEXT(S457*0.8,"0.00%")&amp;"-"&amp;TEXT(S457*1.2,"0.00%"),IF(OR(L457=3,L457=6),TEXT(0,"0.00%")&amp;"-"&amp;TEXT(7%*1.2,"0.00%"),IF(OR(L457=5,L457=7),TEXT((R457/N457),"0.00%")&amp;"-"&amp;TEXT((R457/N457)+7%,"0.00%"),"")))</f>
        <v>0.00%-8.40%</v>
      </c>
      <c r="Z457" s="15"/>
      <c r="AA457" s="15"/>
      <c r="AB457" s="15"/>
      <c r="AC457" s="16"/>
      <c r="AD457" s="8">
        <f t="shared" ref="AD457:AD520" si="100">ROUND(N457*AC457,0)</f>
        <v>0</v>
      </c>
      <c r="AE457" s="17">
        <f t="shared" ref="AE457:AE520" si="101">V457+AD457</f>
        <v>4714.68</v>
      </c>
      <c r="AF457" s="18">
        <f t="shared" ref="AF457:AF520" si="102">AE457-N457</f>
        <v>46.680000000000291</v>
      </c>
      <c r="AG457" s="19">
        <f t="shared" ref="AG457:AG520" si="103">AE457/N457-1</f>
        <v>1.0000000000000009E-2</v>
      </c>
      <c r="AH457" s="20">
        <v>13.6</v>
      </c>
      <c r="AI457" s="20">
        <v>450</v>
      </c>
      <c r="AJ457" s="20"/>
      <c r="AK457" s="20">
        <v>688</v>
      </c>
      <c r="AL457" s="20">
        <f t="shared" ref="AL457:AL520" si="104">AE457*AH457+AI457*12+AK457+IF(AB457="",AJ457,IF(AB457="D",5000,IF(AB457="C",1000,0)))*12</f>
        <v>70207.648000000001</v>
      </c>
      <c r="AM457" s="7" t="s">
        <v>287</v>
      </c>
      <c r="AN457" s="20"/>
      <c r="AO457" s="21"/>
      <c r="AP457" s="21"/>
      <c r="AQ457" s="5" t="s">
        <v>647</v>
      </c>
      <c r="AR457" s="5" t="s">
        <v>261</v>
      </c>
      <c r="AS457" s="5" t="s">
        <v>62</v>
      </c>
      <c r="AT457" s="20"/>
      <c r="AU457" s="21"/>
      <c r="AV457" s="21"/>
      <c r="AW457" s="21"/>
    </row>
    <row r="458" spans="1:49" s="55" customFormat="1">
      <c r="A458" s="87" t="s">
        <v>562</v>
      </c>
      <c r="B458" s="5">
        <v>15005785</v>
      </c>
      <c r="C458" s="5" t="s">
        <v>565</v>
      </c>
      <c r="D458" s="5" t="s">
        <v>55</v>
      </c>
      <c r="E458" s="5" t="s">
        <v>67</v>
      </c>
      <c r="F458" s="5" t="s">
        <v>357</v>
      </c>
      <c r="G458" s="5" t="s">
        <v>646</v>
      </c>
      <c r="H458" s="6">
        <v>40817</v>
      </c>
      <c r="I458" s="5" t="s">
        <v>575</v>
      </c>
      <c r="J458" s="5" t="s">
        <v>575</v>
      </c>
      <c r="K458" s="5" t="s">
        <v>568</v>
      </c>
      <c r="L458" s="7">
        <v>6</v>
      </c>
      <c r="M458" s="7" t="s">
        <v>287</v>
      </c>
      <c r="N458" s="8">
        <v>4500</v>
      </c>
      <c r="O458" s="9">
        <v>0.02</v>
      </c>
      <c r="P458" s="10">
        <f t="shared" si="92"/>
        <v>90</v>
      </c>
      <c r="Q458" s="9">
        <v>5.0000000000000001E-3</v>
      </c>
      <c r="R458" s="10">
        <f t="shared" si="93"/>
        <v>23</v>
      </c>
      <c r="S458" s="9">
        <f t="shared" si="94"/>
        <v>2.5111111111111112E-2</v>
      </c>
      <c r="T458" s="10">
        <f t="shared" si="95"/>
        <v>113</v>
      </c>
      <c r="U458" s="10">
        <f t="shared" si="96"/>
        <v>4613</v>
      </c>
      <c r="V458" s="11">
        <f>VLOOKUP(B458,[1]调薪计算!A:M,12,0)</f>
        <v>4612.5</v>
      </c>
      <c r="W458" s="12">
        <f t="shared" si="97"/>
        <v>112.5</v>
      </c>
      <c r="X458" s="13">
        <f t="shared" si="98"/>
        <v>2.5000000000000001E-2</v>
      </c>
      <c r="Y458" s="14" t="str">
        <f t="shared" si="99"/>
        <v>0.00%-8.40%</v>
      </c>
      <c r="Z458" s="15"/>
      <c r="AA458" s="15"/>
      <c r="AB458" s="15"/>
      <c r="AC458" s="16"/>
      <c r="AD458" s="8">
        <f t="shared" si="100"/>
        <v>0</v>
      </c>
      <c r="AE458" s="17">
        <f t="shared" si="101"/>
        <v>4612.5</v>
      </c>
      <c r="AF458" s="18">
        <f t="shared" si="102"/>
        <v>112.5</v>
      </c>
      <c r="AG458" s="19">
        <f t="shared" si="103"/>
        <v>2.4999999999999911E-2</v>
      </c>
      <c r="AH458" s="20">
        <v>13.6</v>
      </c>
      <c r="AI458" s="20">
        <v>450</v>
      </c>
      <c r="AJ458" s="20"/>
      <c r="AK458" s="20">
        <v>688</v>
      </c>
      <c r="AL458" s="20">
        <f t="shared" si="104"/>
        <v>68818</v>
      </c>
      <c r="AM458" s="7" t="s">
        <v>287</v>
      </c>
      <c r="AN458" s="20"/>
      <c r="AO458" s="21"/>
      <c r="AP458" s="21"/>
      <c r="AQ458" s="5" t="s">
        <v>647</v>
      </c>
      <c r="AR458" s="5" t="s">
        <v>261</v>
      </c>
      <c r="AS458" s="5" t="s">
        <v>62</v>
      </c>
      <c r="AT458" s="20"/>
      <c r="AU458" s="21"/>
      <c r="AV458" s="21"/>
      <c r="AW458" s="21"/>
    </row>
    <row r="459" spans="1:49" s="55" customFormat="1">
      <c r="A459" s="87" t="s">
        <v>562</v>
      </c>
      <c r="B459" s="5">
        <v>15003857</v>
      </c>
      <c r="C459" s="5" t="s">
        <v>565</v>
      </c>
      <c r="D459" s="5" t="s">
        <v>55</v>
      </c>
      <c r="E459" s="5" t="s">
        <v>67</v>
      </c>
      <c r="F459" s="5" t="s">
        <v>357</v>
      </c>
      <c r="G459" s="5" t="s">
        <v>646</v>
      </c>
      <c r="H459" s="6">
        <v>40422</v>
      </c>
      <c r="I459" s="5" t="s">
        <v>575</v>
      </c>
      <c r="J459" s="5" t="s">
        <v>575</v>
      </c>
      <c r="K459" s="5" t="s">
        <v>568</v>
      </c>
      <c r="L459" s="7">
        <v>6</v>
      </c>
      <c r="M459" s="7" t="s">
        <v>287</v>
      </c>
      <c r="N459" s="8">
        <v>4935</v>
      </c>
      <c r="O459" s="9">
        <v>0.02</v>
      </c>
      <c r="P459" s="10">
        <f t="shared" si="92"/>
        <v>99</v>
      </c>
      <c r="Q459" s="9">
        <v>5.0000000000000001E-3</v>
      </c>
      <c r="R459" s="10">
        <f t="shared" si="93"/>
        <v>25</v>
      </c>
      <c r="S459" s="9">
        <f t="shared" si="94"/>
        <v>2.5126646403242147E-2</v>
      </c>
      <c r="T459" s="10">
        <f t="shared" si="95"/>
        <v>124</v>
      </c>
      <c r="U459" s="10">
        <f t="shared" si="96"/>
        <v>5059</v>
      </c>
      <c r="V459" s="11">
        <f>VLOOKUP(B459,[1]调薪计算!A:M,12,0)</f>
        <v>5058.375</v>
      </c>
      <c r="W459" s="12">
        <f t="shared" si="97"/>
        <v>123.375</v>
      </c>
      <c r="X459" s="13">
        <f t="shared" si="98"/>
        <v>2.5000000000000001E-2</v>
      </c>
      <c r="Y459" s="14" t="str">
        <f t="shared" si="99"/>
        <v>0.00%-8.40%</v>
      </c>
      <c r="Z459" s="15"/>
      <c r="AA459" s="15"/>
      <c r="AB459" s="15"/>
      <c r="AC459" s="16"/>
      <c r="AD459" s="8">
        <f t="shared" si="100"/>
        <v>0</v>
      </c>
      <c r="AE459" s="17">
        <f t="shared" si="101"/>
        <v>5058.375</v>
      </c>
      <c r="AF459" s="18">
        <f t="shared" si="102"/>
        <v>123.375</v>
      </c>
      <c r="AG459" s="19">
        <f t="shared" si="103"/>
        <v>2.4999999999999911E-2</v>
      </c>
      <c r="AH459" s="20">
        <v>13.6</v>
      </c>
      <c r="AI459" s="20">
        <v>450</v>
      </c>
      <c r="AJ459" s="20"/>
      <c r="AK459" s="20">
        <v>688</v>
      </c>
      <c r="AL459" s="20">
        <f t="shared" si="104"/>
        <v>74881.899999999994</v>
      </c>
      <c r="AM459" s="7" t="s">
        <v>287</v>
      </c>
      <c r="AN459" s="20"/>
      <c r="AO459" s="21"/>
      <c r="AP459" s="21"/>
      <c r="AQ459" s="5" t="s">
        <v>647</v>
      </c>
      <c r="AR459" s="5" t="s">
        <v>261</v>
      </c>
      <c r="AS459" s="5" t="s">
        <v>62</v>
      </c>
      <c r="AT459" s="20"/>
      <c r="AU459" s="21"/>
      <c r="AV459" s="21"/>
      <c r="AW459" s="21"/>
    </row>
    <row r="460" spans="1:49" s="55" customFormat="1">
      <c r="A460" s="87" t="s">
        <v>562</v>
      </c>
      <c r="B460" s="5">
        <v>15012458</v>
      </c>
      <c r="C460" s="5" t="s">
        <v>565</v>
      </c>
      <c r="D460" s="5" t="s">
        <v>55</v>
      </c>
      <c r="E460" s="5" t="s">
        <v>67</v>
      </c>
      <c r="F460" s="5" t="s">
        <v>357</v>
      </c>
      <c r="G460" s="5" t="s">
        <v>648</v>
      </c>
      <c r="H460" s="6">
        <v>41791</v>
      </c>
      <c r="I460" s="5" t="s">
        <v>575</v>
      </c>
      <c r="J460" s="5" t="s">
        <v>627</v>
      </c>
      <c r="K460" s="5" t="s">
        <v>568</v>
      </c>
      <c r="L460" s="7">
        <v>6</v>
      </c>
      <c r="M460" s="7" t="s">
        <v>287</v>
      </c>
      <c r="N460" s="8">
        <v>4903</v>
      </c>
      <c r="O460" s="9">
        <v>0.02</v>
      </c>
      <c r="P460" s="10">
        <f t="shared" si="92"/>
        <v>98</v>
      </c>
      <c r="Q460" s="9">
        <v>5.0000000000000001E-3</v>
      </c>
      <c r="R460" s="10">
        <f t="shared" si="93"/>
        <v>25</v>
      </c>
      <c r="S460" s="9">
        <f t="shared" si="94"/>
        <v>2.5086681623495821E-2</v>
      </c>
      <c r="T460" s="10">
        <f t="shared" si="95"/>
        <v>123</v>
      </c>
      <c r="U460" s="10">
        <f t="shared" si="96"/>
        <v>5026</v>
      </c>
      <c r="V460" s="11">
        <f>VLOOKUP(B460,[1]调薪计算!A:M,12,0)</f>
        <v>4952.03</v>
      </c>
      <c r="W460" s="12">
        <f t="shared" si="97"/>
        <v>49.029999999999745</v>
      </c>
      <c r="X460" s="13">
        <f t="shared" si="98"/>
        <v>0.01</v>
      </c>
      <c r="Y460" s="14" t="str">
        <f t="shared" si="99"/>
        <v>0.00%-8.40%</v>
      </c>
      <c r="Z460" s="15"/>
      <c r="AA460" s="15"/>
      <c r="AB460" s="15"/>
      <c r="AC460" s="16"/>
      <c r="AD460" s="8">
        <f t="shared" si="100"/>
        <v>0</v>
      </c>
      <c r="AE460" s="17">
        <f t="shared" si="101"/>
        <v>4952.03</v>
      </c>
      <c r="AF460" s="18">
        <f t="shared" si="102"/>
        <v>49.029999999999745</v>
      </c>
      <c r="AG460" s="19">
        <f t="shared" si="103"/>
        <v>1.0000000000000009E-2</v>
      </c>
      <c r="AH460" s="20">
        <v>13.6</v>
      </c>
      <c r="AI460" s="20">
        <v>500</v>
      </c>
      <c r="AJ460" s="20"/>
      <c r="AK460" s="20">
        <v>688</v>
      </c>
      <c r="AL460" s="20">
        <f t="shared" si="104"/>
        <v>74035.607999999993</v>
      </c>
      <c r="AM460" s="7" t="s">
        <v>287</v>
      </c>
      <c r="AN460" s="20" t="s">
        <v>623</v>
      </c>
      <c r="AO460" s="21"/>
      <c r="AP460" s="21"/>
      <c r="AQ460" s="5" t="s">
        <v>647</v>
      </c>
      <c r="AR460" s="5" t="s">
        <v>261</v>
      </c>
      <c r="AS460" s="5" t="s">
        <v>62</v>
      </c>
      <c r="AT460" s="20"/>
      <c r="AU460" s="21"/>
      <c r="AV460" s="21"/>
      <c r="AW460" s="21"/>
    </row>
    <row r="461" spans="1:49" s="55" customFormat="1">
      <c r="A461" s="87" t="s">
        <v>562</v>
      </c>
      <c r="B461" s="5">
        <v>15018376</v>
      </c>
      <c r="C461" s="5" t="s">
        <v>565</v>
      </c>
      <c r="D461" s="5" t="s">
        <v>55</v>
      </c>
      <c r="E461" s="5" t="s">
        <v>67</v>
      </c>
      <c r="F461" s="5" t="s">
        <v>357</v>
      </c>
      <c r="G461" s="5" t="s">
        <v>648</v>
      </c>
      <c r="H461" s="6">
        <v>43221</v>
      </c>
      <c r="I461" s="5" t="s">
        <v>575</v>
      </c>
      <c r="J461" s="5" t="s">
        <v>627</v>
      </c>
      <c r="K461" s="5" t="s">
        <v>568</v>
      </c>
      <c r="L461" s="7">
        <v>6</v>
      </c>
      <c r="M461" s="7" t="s">
        <v>287</v>
      </c>
      <c r="N461" s="8">
        <v>5001</v>
      </c>
      <c r="O461" s="9">
        <v>0.02</v>
      </c>
      <c r="P461" s="10">
        <f t="shared" si="92"/>
        <v>100</v>
      </c>
      <c r="Q461" s="9">
        <v>5.0000000000000001E-3</v>
      </c>
      <c r="R461" s="10">
        <f t="shared" si="93"/>
        <v>25</v>
      </c>
      <c r="S461" s="9">
        <f t="shared" si="94"/>
        <v>2.4995000999800041E-2</v>
      </c>
      <c r="T461" s="10">
        <f t="shared" si="95"/>
        <v>125</v>
      </c>
      <c r="U461" s="10">
        <f t="shared" si="96"/>
        <v>5126</v>
      </c>
      <c r="V461" s="11">
        <f>VLOOKUP(B461,[1]调薪计算!A:M,12,0)</f>
        <v>5126.0249999999996</v>
      </c>
      <c r="W461" s="12">
        <f t="shared" si="97"/>
        <v>125.02499999999964</v>
      </c>
      <c r="X461" s="13">
        <f t="shared" si="98"/>
        <v>2.5000000000000001E-2</v>
      </c>
      <c r="Y461" s="14" t="str">
        <f t="shared" si="99"/>
        <v>0.00%-8.40%</v>
      </c>
      <c r="Z461" s="15"/>
      <c r="AA461" s="15"/>
      <c r="AB461" s="15"/>
      <c r="AC461" s="16"/>
      <c r="AD461" s="8">
        <f t="shared" si="100"/>
        <v>0</v>
      </c>
      <c r="AE461" s="17">
        <f t="shared" si="101"/>
        <v>5126.0249999999996</v>
      </c>
      <c r="AF461" s="18">
        <f t="shared" si="102"/>
        <v>125.02499999999964</v>
      </c>
      <c r="AG461" s="19">
        <f t="shared" si="103"/>
        <v>2.4999999999999911E-2</v>
      </c>
      <c r="AH461" s="20">
        <v>13.6</v>
      </c>
      <c r="AI461" s="20">
        <v>500</v>
      </c>
      <c r="AJ461" s="20"/>
      <c r="AK461" s="20">
        <v>688</v>
      </c>
      <c r="AL461" s="20">
        <f t="shared" si="104"/>
        <v>76401.939999999988</v>
      </c>
      <c r="AM461" s="7" t="s">
        <v>287</v>
      </c>
      <c r="AN461" s="20"/>
      <c r="AO461" s="21"/>
      <c r="AP461" s="21"/>
      <c r="AQ461" s="5" t="s">
        <v>647</v>
      </c>
      <c r="AR461" s="5" t="s">
        <v>261</v>
      </c>
      <c r="AS461" s="5" t="s">
        <v>62</v>
      </c>
      <c r="AT461" s="20"/>
      <c r="AU461" s="21"/>
      <c r="AV461" s="21"/>
      <c r="AW461" s="21"/>
    </row>
    <row r="462" spans="1:49" s="55" customFormat="1">
      <c r="A462" s="87" t="s">
        <v>562</v>
      </c>
      <c r="B462" s="5">
        <v>15020312</v>
      </c>
      <c r="C462" s="5" t="s">
        <v>565</v>
      </c>
      <c r="D462" s="5" t="s">
        <v>55</v>
      </c>
      <c r="E462" s="5" t="s">
        <v>67</v>
      </c>
      <c r="F462" s="5" t="s">
        <v>357</v>
      </c>
      <c r="G462" s="5" t="s">
        <v>646</v>
      </c>
      <c r="H462" s="6">
        <v>44317</v>
      </c>
      <c r="I462" s="5" t="s">
        <v>575</v>
      </c>
      <c r="J462" s="5" t="s">
        <v>575</v>
      </c>
      <c r="K462" s="5" t="s">
        <v>568</v>
      </c>
      <c r="L462" s="7">
        <v>6</v>
      </c>
      <c r="M462" s="7" t="s">
        <v>287</v>
      </c>
      <c r="N462" s="8">
        <v>4677</v>
      </c>
      <c r="O462" s="9">
        <v>0.02</v>
      </c>
      <c r="P462" s="10">
        <f t="shared" si="92"/>
        <v>94</v>
      </c>
      <c r="Q462" s="9">
        <v>5.0000000000000001E-3</v>
      </c>
      <c r="R462" s="10">
        <f t="shared" si="93"/>
        <v>23</v>
      </c>
      <c r="S462" s="9">
        <f t="shared" si="94"/>
        <v>2.5016035920461834E-2</v>
      </c>
      <c r="T462" s="10">
        <f t="shared" si="95"/>
        <v>117</v>
      </c>
      <c r="U462" s="10">
        <f t="shared" si="96"/>
        <v>4794</v>
      </c>
      <c r="V462" s="11">
        <f>VLOOKUP(B462,[1]调薪计算!A:M,12,0)</f>
        <v>4677</v>
      </c>
      <c r="W462" s="12">
        <f t="shared" si="97"/>
        <v>0</v>
      </c>
      <c r="X462" s="13">
        <f t="shared" si="98"/>
        <v>0</v>
      </c>
      <c r="Y462" s="14" t="str">
        <f t="shared" si="99"/>
        <v>0.00%-8.40%</v>
      </c>
      <c r="Z462" s="15"/>
      <c r="AA462" s="15"/>
      <c r="AB462" s="15"/>
      <c r="AC462" s="16"/>
      <c r="AD462" s="8">
        <f t="shared" si="100"/>
        <v>0</v>
      </c>
      <c r="AE462" s="17">
        <f t="shared" si="101"/>
        <v>4677</v>
      </c>
      <c r="AF462" s="18">
        <f t="shared" si="102"/>
        <v>0</v>
      </c>
      <c r="AG462" s="19">
        <f t="shared" si="103"/>
        <v>0</v>
      </c>
      <c r="AH462" s="20">
        <v>13.6</v>
      </c>
      <c r="AI462" s="20">
        <v>500</v>
      </c>
      <c r="AJ462" s="20"/>
      <c r="AK462" s="20">
        <v>688</v>
      </c>
      <c r="AL462" s="20">
        <f t="shared" si="104"/>
        <v>70295.199999999997</v>
      </c>
      <c r="AM462" s="7" t="s">
        <v>287</v>
      </c>
      <c r="AN462" s="20"/>
      <c r="AO462" s="21" t="s">
        <v>126</v>
      </c>
      <c r="AP462" s="21" t="s">
        <v>126</v>
      </c>
      <c r="AQ462" s="5" t="s">
        <v>647</v>
      </c>
      <c r="AR462" s="5" t="s">
        <v>261</v>
      </c>
      <c r="AS462" s="5" t="s">
        <v>62</v>
      </c>
      <c r="AT462" s="20"/>
      <c r="AU462" s="21"/>
      <c r="AV462" s="21"/>
      <c r="AW462" s="21"/>
    </row>
    <row r="463" spans="1:49" s="55" customFormat="1">
      <c r="A463" s="87" t="s">
        <v>562</v>
      </c>
      <c r="B463" s="5">
        <v>15001422</v>
      </c>
      <c r="C463" s="5" t="s">
        <v>585</v>
      </c>
      <c r="D463" s="5" t="s">
        <v>55</v>
      </c>
      <c r="E463" s="5" t="s">
        <v>67</v>
      </c>
      <c r="F463" s="5" t="s">
        <v>357</v>
      </c>
      <c r="G463" s="5" t="s">
        <v>339</v>
      </c>
      <c r="H463" s="6">
        <v>39511</v>
      </c>
      <c r="I463" s="5" t="s">
        <v>586</v>
      </c>
      <c r="J463" s="5" t="s">
        <v>652</v>
      </c>
      <c r="K463" s="5" t="s">
        <v>568</v>
      </c>
      <c r="L463" s="7">
        <v>6</v>
      </c>
      <c r="M463" s="7" t="s">
        <v>287</v>
      </c>
      <c r="N463" s="8">
        <v>10380</v>
      </c>
      <c r="O463" s="9">
        <v>0.02</v>
      </c>
      <c r="P463" s="10">
        <f t="shared" si="92"/>
        <v>208</v>
      </c>
      <c r="Q463" s="9">
        <v>5.0000000000000001E-3</v>
      </c>
      <c r="R463" s="10">
        <f t="shared" si="93"/>
        <v>52</v>
      </c>
      <c r="S463" s="9">
        <f t="shared" si="94"/>
        <v>2.5048169556840076E-2</v>
      </c>
      <c r="T463" s="10">
        <f t="shared" si="95"/>
        <v>260</v>
      </c>
      <c r="U463" s="10">
        <f t="shared" si="96"/>
        <v>10640</v>
      </c>
      <c r="V463" s="11">
        <f>VLOOKUP(B463,[1]调薪计算!A:M,12,0)</f>
        <v>10440</v>
      </c>
      <c r="W463" s="12">
        <f t="shared" si="97"/>
        <v>60</v>
      </c>
      <c r="X463" s="13">
        <f t="shared" si="98"/>
        <v>5.7999999999999996E-3</v>
      </c>
      <c r="Y463" s="14" t="str">
        <f t="shared" si="99"/>
        <v>0.00%-8.40%</v>
      </c>
      <c r="Z463" s="15"/>
      <c r="AA463" s="15"/>
      <c r="AB463" s="15"/>
      <c r="AC463" s="16"/>
      <c r="AD463" s="8">
        <f t="shared" si="100"/>
        <v>0</v>
      </c>
      <c r="AE463" s="17">
        <f t="shared" si="101"/>
        <v>10440</v>
      </c>
      <c r="AF463" s="18">
        <f t="shared" si="102"/>
        <v>60</v>
      </c>
      <c r="AG463" s="19">
        <f t="shared" si="103"/>
        <v>5.7803468208093012E-3</v>
      </c>
      <c r="AH463" s="20">
        <v>13.6</v>
      </c>
      <c r="AI463" s="20">
        <v>550</v>
      </c>
      <c r="AJ463" s="20"/>
      <c r="AK463" s="20">
        <v>688</v>
      </c>
      <c r="AL463" s="20">
        <f t="shared" si="104"/>
        <v>149272</v>
      </c>
      <c r="AM463" s="7">
        <v>3</v>
      </c>
      <c r="AN463" s="20"/>
      <c r="AO463" s="21"/>
      <c r="AP463" s="21"/>
      <c r="AQ463" s="5" t="s">
        <v>647</v>
      </c>
      <c r="AR463" s="5" t="s">
        <v>261</v>
      </c>
      <c r="AS463" s="5" t="s">
        <v>62</v>
      </c>
      <c r="AT463" s="20"/>
      <c r="AU463" s="21"/>
      <c r="AV463" s="21"/>
      <c r="AW463" s="21"/>
    </row>
    <row r="464" spans="1:49" s="55" customFormat="1">
      <c r="A464" s="87" t="s">
        <v>562</v>
      </c>
      <c r="B464" s="5">
        <v>15002146</v>
      </c>
      <c r="C464" s="5" t="s">
        <v>565</v>
      </c>
      <c r="D464" s="5" t="s">
        <v>55</v>
      </c>
      <c r="E464" s="5" t="s">
        <v>67</v>
      </c>
      <c r="F464" s="5" t="s">
        <v>357</v>
      </c>
      <c r="G464" s="5" t="s">
        <v>646</v>
      </c>
      <c r="H464" s="6">
        <v>39757</v>
      </c>
      <c r="I464" s="5" t="s">
        <v>575</v>
      </c>
      <c r="J464" s="5" t="s">
        <v>653</v>
      </c>
      <c r="K464" s="5" t="s">
        <v>568</v>
      </c>
      <c r="L464" s="7">
        <v>6</v>
      </c>
      <c r="M464" s="7" t="s">
        <v>287</v>
      </c>
      <c r="N464" s="8">
        <v>6800</v>
      </c>
      <c r="O464" s="9">
        <v>0.02</v>
      </c>
      <c r="P464" s="10">
        <f t="shared" si="92"/>
        <v>136</v>
      </c>
      <c r="Q464" s="9">
        <v>5.0000000000000001E-3</v>
      </c>
      <c r="R464" s="10">
        <f t="shared" si="93"/>
        <v>34</v>
      </c>
      <c r="S464" s="9">
        <f t="shared" si="94"/>
        <v>2.5000000000000001E-2</v>
      </c>
      <c r="T464" s="10">
        <f t="shared" si="95"/>
        <v>170</v>
      </c>
      <c r="U464" s="10">
        <f t="shared" si="96"/>
        <v>6970</v>
      </c>
      <c r="V464" s="11">
        <f>VLOOKUP(B464,[1]调薪计算!A:M,12,0)</f>
        <v>6969.9999999999991</v>
      </c>
      <c r="W464" s="12">
        <f t="shared" si="97"/>
        <v>169.99999999999909</v>
      </c>
      <c r="X464" s="13">
        <f t="shared" si="98"/>
        <v>2.5000000000000001E-2</v>
      </c>
      <c r="Y464" s="14" t="str">
        <f t="shared" si="99"/>
        <v>0.00%-8.40%</v>
      </c>
      <c r="Z464" s="15"/>
      <c r="AA464" s="15"/>
      <c r="AB464" s="15"/>
      <c r="AC464" s="16"/>
      <c r="AD464" s="8">
        <f t="shared" si="100"/>
        <v>0</v>
      </c>
      <c r="AE464" s="17">
        <f t="shared" si="101"/>
        <v>6969.9999999999991</v>
      </c>
      <c r="AF464" s="18">
        <f t="shared" si="102"/>
        <v>169.99999999999909</v>
      </c>
      <c r="AG464" s="19">
        <f t="shared" si="103"/>
        <v>2.4999999999999911E-2</v>
      </c>
      <c r="AH464" s="20">
        <v>13.6</v>
      </c>
      <c r="AI464" s="20">
        <v>800</v>
      </c>
      <c r="AJ464" s="20"/>
      <c r="AK464" s="20">
        <v>688</v>
      </c>
      <c r="AL464" s="20">
        <f t="shared" si="104"/>
        <v>105079.99999999999</v>
      </c>
      <c r="AM464" s="7" t="s">
        <v>287</v>
      </c>
      <c r="AN464" s="20"/>
      <c r="AO464" s="21"/>
      <c r="AP464" s="21"/>
      <c r="AQ464" s="5" t="s">
        <v>647</v>
      </c>
      <c r="AR464" s="5" t="s">
        <v>261</v>
      </c>
      <c r="AS464" s="5" t="s">
        <v>62</v>
      </c>
      <c r="AT464" s="20"/>
      <c r="AU464" s="21"/>
      <c r="AV464" s="21"/>
      <c r="AW464" s="21"/>
    </row>
    <row r="465" spans="1:49" s="55" customFormat="1">
      <c r="A465" s="87" t="s">
        <v>562</v>
      </c>
      <c r="B465" s="5">
        <v>15006732</v>
      </c>
      <c r="C465" s="5" t="s">
        <v>565</v>
      </c>
      <c r="D465" s="5" t="s">
        <v>55</v>
      </c>
      <c r="E465" s="5" t="s">
        <v>67</v>
      </c>
      <c r="F465" s="5" t="s">
        <v>357</v>
      </c>
      <c r="G465" s="5" t="s">
        <v>646</v>
      </c>
      <c r="H465" s="6">
        <v>40940</v>
      </c>
      <c r="I465" s="5" t="s">
        <v>575</v>
      </c>
      <c r="J465" s="5" t="s">
        <v>575</v>
      </c>
      <c r="K465" s="5" t="s">
        <v>568</v>
      </c>
      <c r="L465" s="7">
        <v>6</v>
      </c>
      <c r="M465" s="7" t="s">
        <v>287</v>
      </c>
      <c r="N465" s="8">
        <v>5750</v>
      </c>
      <c r="O465" s="9">
        <v>0.02</v>
      </c>
      <c r="P465" s="10">
        <f t="shared" si="92"/>
        <v>115</v>
      </c>
      <c r="Q465" s="9">
        <v>5.0000000000000001E-3</v>
      </c>
      <c r="R465" s="10">
        <f t="shared" si="93"/>
        <v>29</v>
      </c>
      <c r="S465" s="9">
        <f t="shared" si="94"/>
        <v>2.5043478260869566E-2</v>
      </c>
      <c r="T465" s="10">
        <f t="shared" si="95"/>
        <v>144</v>
      </c>
      <c r="U465" s="10">
        <f t="shared" si="96"/>
        <v>5894</v>
      </c>
      <c r="V465" s="11">
        <f>VLOOKUP(B465,[1]调薪计算!A:M,12,0)</f>
        <v>5807.5</v>
      </c>
      <c r="W465" s="12">
        <f t="shared" si="97"/>
        <v>57.5</v>
      </c>
      <c r="X465" s="13">
        <f t="shared" si="98"/>
        <v>0.01</v>
      </c>
      <c r="Y465" s="14" t="str">
        <f t="shared" si="99"/>
        <v>0.00%-8.40%</v>
      </c>
      <c r="Z465" s="15"/>
      <c r="AA465" s="15"/>
      <c r="AB465" s="15"/>
      <c r="AC465" s="16"/>
      <c r="AD465" s="8">
        <f t="shared" si="100"/>
        <v>0</v>
      </c>
      <c r="AE465" s="17">
        <f t="shared" si="101"/>
        <v>5807.5</v>
      </c>
      <c r="AF465" s="18">
        <f t="shared" si="102"/>
        <v>57.5</v>
      </c>
      <c r="AG465" s="19">
        <f t="shared" si="103"/>
        <v>1.0000000000000009E-2</v>
      </c>
      <c r="AH465" s="20">
        <v>13.6</v>
      </c>
      <c r="AI465" s="20">
        <v>450</v>
      </c>
      <c r="AJ465" s="20"/>
      <c r="AK465" s="20">
        <v>688</v>
      </c>
      <c r="AL465" s="20">
        <f t="shared" si="104"/>
        <v>85070</v>
      </c>
      <c r="AM465" s="7" t="s">
        <v>287</v>
      </c>
      <c r="AN465" s="20" t="s">
        <v>623</v>
      </c>
      <c r="AO465" s="21"/>
      <c r="AP465" s="21"/>
      <c r="AQ465" s="5" t="s">
        <v>647</v>
      </c>
      <c r="AR465" s="5" t="s">
        <v>261</v>
      </c>
      <c r="AS465" s="5" t="s">
        <v>62</v>
      </c>
      <c r="AT465" s="20"/>
      <c r="AU465" s="21"/>
      <c r="AV465" s="21"/>
      <c r="AW465" s="21"/>
    </row>
    <row r="466" spans="1:49" s="55" customFormat="1">
      <c r="A466" s="87" t="s">
        <v>562</v>
      </c>
      <c r="B466" s="5">
        <v>15015194</v>
      </c>
      <c r="C466" s="5" t="s">
        <v>565</v>
      </c>
      <c r="D466" s="5" t="s">
        <v>55</v>
      </c>
      <c r="E466" s="5" t="s">
        <v>67</v>
      </c>
      <c r="F466" s="5" t="s">
        <v>357</v>
      </c>
      <c r="G466" s="5" t="s">
        <v>648</v>
      </c>
      <c r="H466" s="6">
        <v>42583</v>
      </c>
      <c r="I466" s="5" t="s">
        <v>575</v>
      </c>
      <c r="J466" s="5" t="s">
        <v>627</v>
      </c>
      <c r="K466" s="5" t="s">
        <v>568</v>
      </c>
      <c r="L466" s="7">
        <v>6</v>
      </c>
      <c r="M466" s="7" t="s">
        <v>287</v>
      </c>
      <c r="N466" s="8">
        <v>5632</v>
      </c>
      <c r="O466" s="9">
        <v>0.02</v>
      </c>
      <c r="P466" s="10">
        <f t="shared" si="92"/>
        <v>113</v>
      </c>
      <c r="Q466" s="9">
        <v>5.0000000000000001E-3</v>
      </c>
      <c r="R466" s="10">
        <f t="shared" si="93"/>
        <v>28</v>
      </c>
      <c r="S466" s="9">
        <f t="shared" si="94"/>
        <v>2.5035511363636364E-2</v>
      </c>
      <c r="T466" s="10">
        <f t="shared" si="95"/>
        <v>141</v>
      </c>
      <c r="U466" s="10">
        <f t="shared" si="96"/>
        <v>5773</v>
      </c>
      <c r="V466" s="11">
        <f>VLOOKUP(B466,[1]调薪计算!A:M,12,0)</f>
        <v>5688.32</v>
      </c>
      <c r="W466" s="12">
        <f t="shared" si="97"/>
        <v>56.319999999999709</v>
      </c>
      <c r="X466" s="13">
        <f t="shared" si="98"/>
        <v>0.01</v>
      </c>
      <c r="Y466" s="14" t="str">
        <f t="shared" si="99"/>
        <v>0.00%-8.40%</v>
      </c>
      <c r="Z466" s="15"/>
      <c r="AA466" s="15"/>
      <c r="AB466" s="15"/>
      <c r="AC466" s="16"/>
      <c r="AD466" s="8">
        <f t="shared" si="100"/>
        <v>0</v>
      </c>
      <c r="AE466" s="17">
        <f t="shared" si="101"/>
        <v>5688.32</v>
      </c>
      <c r="AF466" s="18">
        <f t="shared" si="102"/>
        <v>56.319999999999709</v>
      </c>
      <c r="AG466" s="19">
        <f t="shared" si="103"/>
        <v>1.0000000000000009E-2</v>
      </c>
      <c r="AH466" s="20">
        <v>13.6</v>
      </c>
      <c r="AI466" s="20">
        <v>500</v>
      </c>
      <c r="AJ466" s="20"/>
      <c r="AK466" s="20">
        <v>688</v>
      </c>
      <c r="AL466" s="20">
        <f t="shared" si="104"/>
        <v>84049.151999999987</v>
      </c>
      <c r="AM466" s="7" t="s">
        <v>287</v>
      </c>
      <c r="AN466" s="20"/>
      <c r="AO466" s="21"/>
      <c r="AP466" s="21"/>
      <c r="AQ466" s="5" t="s">
        <v>647</v>
      </c>
      <c r="AR466" s="5" t="s">
        <v>261</v>
      </c>
      <c r="AS466" s="5" t="s">
        <v>62</v>
      </c>
      <c r="AT466" s="20"/>
      <c r="AU466" s="21"/>
      <c r="AV466" s="21"/>
      <c r="AW466" s="21"/>
    </row>
    <row r="467" spans="1:49" s="55" customFormat="1">
      <c r="A467" s="87" t="s">
        <v>562</v>
      </c>
      <c r="B467" s="5">
        <v>15003349</v>
      </c>
      <c r="C467" s="5" t="s">
        <v>565</v>
      </c>
      <c r="D467" s="5" t="s">
        <v>55</v>
      </c>
      <c r="E467" s="5" t="s">
        <v>67</v>
      </c>
      <c r="F467" s="5" t="s">
        <v>357</v>
      </c>
      <c r="G467" s="5" t="s">
        <v>648</v>
      </c>
      <c r="H467" s="6">
        <v>43344</v>
      </c>
      <c r="I467" s="5" t="s">
        <v>575</v>
      </c>
      <c r="J467" s="5" t="s">
        <v>627</v>
      </c>
      <c r="K467" s="5" t="s">
        <v>568</v>
      </c>
      <c r="L467" s="7">
        <v>6</v>
      </c>
      <c r="M467" s="7" t="s">
        <v>287</v>
      </c>
      <c r="N467" s="8">
        <v>5401</v>
      </c>
      <c r="O467" s="9">
        <v>0.02</v>
      </c>
      <c r="P467" s="10">
        <f t="shared" si="92"/>
        <v>108</v>
      </c>
      <c r="Q467" s="9">
        <v>5.0000000000000001E-3</v>
      </c>
      <c r="R467" s="10">
        <f t="shared" si="93"/>
        <v>27</v>
      </c>
      <c r="S467" s="9">
        <f t="shared" si="94"/>
        <v>2.4995371227550453E-2</v>
      </c>
      <c r="T467" s="10">
        <f t="shared" si="95"/>
        <v>135</v>
      </c>
      <c r="U467" s="10">
        <f t="shared" si="96"/>
        <v>5536</v>
      </c>
      <c r="V467" s="11">
        <f>VLOOKUP(B467,[1]调薪计算!A:M,12,0)</f>
        <v>5536.0249999999996</v>
      </c>
      <c r="W467" s="12">
        <f t="shared" si="97"/>
        <v>135.02499999999964</v>
      </c>
      <c r="X467" s="13">
        <f t="shared" si="98"/>
        <v>2.5000000000000001E-2</v>
      </c>
      <c r="Y467" s="14" t="str">
        <f t="shared" si="99"/>
        <v>0.00%-8.40%</v>
      </c>
      <c r="Z467" s="15"/>
      <c r="AA467" s="15"/>
      <c r="AB467" s="15"/>
      <c r="AC467" s="16"/>
      <c r="AD467" s="8">
        <f t="shared" si="100"/>
        <v>0</v>
      </c>
      <c r="AE467" s="17">
        <f t="shared" si="101"/>
        <v>5536.0249999999996</v>
      </c>
      <c r="AF467" s="18">
        <f t="shared" si="102"/>
        <v>135.02499999999964</v>
      </c>
      <c r="AG467" s="19">
        <f t="shared" si="103"/>
        <v>2.4999999999999911E-2</v>
      </c>
      <c r="AH467" s="20">
        <v>13.6</v>
      </c>
      <c r="AI467" s="20">
        <v>500</v>
      </c>
      <c r="AJ467" s="20"/>
      <c r="AK467" s="20">
        <v>688</v>
      </c>
      <c r="AL467" s="20">
        <f t="shared" si="104"/>
        <v>81977.939999999988</v>
      </c>
      <c r="AM467" s="7" t="s">
        <v>287</v>
      </c>
      <c r="AN467" s="20"/>
      <c r="AO467" s="21"/>
      <c r="AP467" s="21"/>
      <c r="AQ467" s="5" t="s">
        <v>647</v>
      </c>
      <c r="AR467" s="5" t="s">
        <v>261</v>
      </c>
      <c r="AS467" s="5" t="s">
        <v>62</v>
      </c>
      <c r="AT467" s="20"/>
      <c r="AU467" s="21"/>
      <c r="AV467" s="21"/>
      <c r="AW467" s="21"/>
    </row>
    <row r="468" spans="1:49" s="55" customFormat="1">
      <c r="A468" s="87" t="s">
        <v>562</v>
      </c>
      <c r="B468" s="5">
        <v>15006540</v>
      </c>
      <c r="C468" s="5" t="s">
        <v>565</v>
      </c>
      <c r="D468" s="5" t="s">
        <v>55</v>
      </c>
      <c r="E468" s="5" t="s">
        <v>67</v>
      </c>
      <c r="F468" s="5" t="s">
        <v>357</v>
      </c>
      <c r="G468" s="5" t="s">
        <v>648</v>
      </c>
      <c r="H468" s="6">
        <v>41122</v>
      </c>
      <c r="I468" s="5" t="s">
        <v>575</v>
      </c>
      <c r="J468" s="5" t="s">
        <v>649</v>
      </c>
      <c r="K468" s="5" t="s">
        <v>568</v>
      </c>
      <c r="L468" s="7">
        <v>6</v>
      </c>
      <c r="M468" s="7" t="s">
        <v>287</v>
      </c>
      <c r="N468" s="8">
        <v>5449</v>
      </c>
      <c r="O468" s="9">
        <v>0.02</v>
      </c>
      <c r="P468" s="10">
        <f t="shared" si="92"/>
        <v>109</v>
      </c>
      <c r="Q468" s="9">
        <v>5.0000000000000001E-3</v>
      </c>
      <c r="R468" s="10">
        <f t="shared" si="93"/>
        <v>27</v>
      </c>
      <c r="S468" s="9">
        <f t="shared" si="94"/>
        <v>2.4958708019820152E-2</v>
      </c>
      <c r="T468" s="10">
        <f t="shared" si="95"/>
        <v>136</v>
      </c>
      <c r="U468" s="10">
        <f t="shared" si="96"/>
        <v>5585</v>
      </c>
      <c r="V468" s="11">
        <f>VLOOKUP(B468,[1]调薪计算!A:M,12,0)</f>
        <v>5585.2249999999995</v>
      </c>
      <c r="W468" s="12">
        <f t="shared" si="97"/>
        <v>136.22499999999945</v>
      </c>
      <c r="X468" s="13">
        <f t="shared" si="98"/>
        <v>2.5000000000000001E-2</v>
      </c>
      <c r="Y468" s="14" t="str">
        <f t="shared" si="99"/>
        <v>0.00%-8.40%</v>
      </c>
      <c r="Z468" s="15"/>
      <c r="AA468" s="15"/>
      <c r="AB468" s="15"/>
      <c r="AC468" s="16"/>
      <c r="AD468" s="8">
        <f t="shared" si="100"/>
        <v>0</v>
      </c>
      <c r="AE468" s="17">
        <f t="shared" si="101"/>
        <v>5585.2249999999995</v>
      </c>
      <c r="AF468" s="18">
        <f t="shared" si="102"/>
        <v>136.22499999999945</v>
      </c>
      <c r="AG468" s="19">
        <f t="shared" si="103"/>
        <v>2.4999999999999911E-2</v>
      </c>
      <c r="AH468" s="20">
        <v>13.6</v>
      </c>
      <c r="AI468" s="20">
        <v>500</v>
      </c>
      <c r="AJ468" s="20"/>
      <c r="AK468" s="20">
        <v>688</v>
      </c>
      <c r="AL468" s="20">
        <f t="shared" si="104"/>
        <v>82647.06</v>
      </c>
      <c r="AM468" s="7" t="s">
        <v>287</v>
      </c>
      <c r="AN468" s="20"/>
      <c r="AO468" s="21"/>
      <c r="AP468" s="21"/>
      <c r="AQ468" s="5" t="s">
        <v>647</v>
      </c>
      <c r="AR468" s="5" t="s">
        <v>261</v>
      </c>
      <c r="AS468" s="5" t="s">
        <v>62</v>
      </c>
      <c r="AT468" s="20"/>
      <c r="AU468" s="21"/>
      <c r="AV468" s="21"/>
      <c r="AW468" s="21"/>
    </row>
    <row r="469" spans="1:49" s="55" customFormat="1">
      <c r="A469" s="87" t="s">
        <v>562</v>
      </c>
      <c r="B469" s="5">
        <v>15017994</v>
      </c>
      <c r="C469" s="5" t="s">
        <v>565</v>
      </c>
      <c r="D469" s="5" t="s">
        <v>55</v>
      </c>
      <c r="E469" s="5" t="s">
        <v>67</v>
      </c>
      <c r="F469" s="5" t="s">
        <v>357</v>
      </c>
      <c r="G469" s="5" t="s">
        <v>648</v>
      </c>
      <c r="H469" s="6">
        <v>43132</v>
      </c>
      <c r="I469" s="5" t="s">
        <v>575</v>
      </c>
      <c r="J469" s="5" t="s">
        <v>627</v>
      </c>
      <c r="K469" s="5" t="s">
        <v>568</v>
      </c>
      <c r="L469" s="7">
        <v>6</v>
      </c>
      <c r="M469" s="7" t="s">
        <v>287</v>
      </c>
      <c r="N469" s="8">
        <v>4833</v>
      </c>
      <c r="O469" s="9">
        <v>0.02</v>
      </c>
      <c r="P469" s="10">
        <f t="shared" si="92"/>
        <v>97</v>
      </c>
      <c r="Q469" s="9">
        <v>5.0000000000000001E-3</v>
      </c>
      <c r="R469" s="10">
        <f t="shared" si="93"/>
        <v>24</v>
      </c>
      <c r="S469" s="9">
        <f t="shared" si="94"/>
        <v>2.5036209393751292E-2</v>
      </c>
      <c r="T469" s="10">
        <f t="shared" si="95"/>
        <v>121</v>
      </c>
      <c r="U469" s="10">
        <f t="shared" si="96"/>
        <v>4954</v>
      </c>
      <c r="V469" s="11">
        <f>VLOOKUP(B469,[1]调薪计算!A:M,12,0)</f>
        <v>4893.4124999999995</v>
      </c>
      <c r="W469" s="12">
        <f t="shared" si="97"/>
        <v>60.412499999999454</v>
      </c>
      <c r="X469" s="13">
        <f t="shared" si="98"/>
        <v>1.2500000000000001E-2</v>
      </c>
      <c r="Y469" s="14" t="str">
        <f t="shared" si="99"/>
        <v>0.00%-8.40%</v>
      </c>
      <c r="Z469" s="15"/>
      <c r="AA469" s="15"/>
      <c r="AB469" s="15"/>
      <c r="AC469" s="16"/>
      <c r="AD469" s="8">
        <f t="shared" si="100"/>
        <v>0</v>
      </c>
      <c r="AE469" s="17">
        <f t="shared" si="101"/>
        <v>4893.4124999999995</v>
      </c>
      <c r="AF469" s="18">
        <f t="shared" si="102"/>
        <v>60.412499999999454</v>
      </c>
      <c r="AG469" s="19">
        <f t="shared" si="103"/>
        <v>1.2499999999999956E-2</v>
      </c>
      <c r="AH469" s="20">
        <v>13.6</v>
      </c>
      <c r="AI469" s="20">
        <v>450</v>
      </c>
      <c r="AJ469" s="20"/>
      <c r="AK469" s="20">
        <v>688</v>
      </c>
      <c r="AL469" s="20">
        <f t="shared" si="104"/>
        <v>72638.409999999989</v>
      </c>
      <c r="AM469" s="7" t="s">
        <v>287</v>
      </c>
      <c r="AN469" s="20"/>
      <c r="AO469" s="21"/>
      <c r="AP469" s="21"/>
      <c r="AQ469" s="5" t="s">
        <v>647</v>
      </c>
      <c r="AR469" s="5" t="s">
        <v>261</v>
      </c>
      <c r="AS469" s="5" t="s">
        <v>62</v>
      </c>
      <c r="AT469" s="20"/>
      <c r="AU469" s="21"/>
      <c r="AV469" s="21"/>
      <c r="AW469" s="21"/>
    </row>
    <row r="470" spans="1:49" s="55" customFormat="1">
      <c r="A470" s="87" t="s">
        <v>562</v>
      </c>
      <c r="B470" s="5">
        <v>15012270</v>
      </c>
      <c r="C470" s="5" t="s">
        <v>565</v>
      </c>
      <c r="D470" s="5" t="s">
        <v>55</v>
      </c>
      <c r="E470" s="5" t="s">
        <v>67</v>
      </c>
      <c r="F470" s="5" t="s">
        <v>357</v>
      </c>
      <c r="G470" s="5" t="s">
        <v>646</v>
      </c>
      <c r="H470" s="6">
        <v>41760</v>
      </c>
      <c r="I470" s="5" t="s">
        <v>575</v>
      </c>
      <c r="J470" s="5" t="s">
        <v>575</v>
      </c>
      <c r="K470" s="5" t="s">
        <v>568</v>
      </c>
      <c r="L470" s="7">
        <v>6</v>
      </c>
      <c r="M470" s="7" t="s">
        <v>287</v>
      </c>
      <c r="N470" s="8">
        <v>4504</v>
      </c>
      <c r="O470" s="9">
        <v>0.02</v>
      </c>
      <c r="P470" s="10">
        <f t="shared" si="92"/>
        <v>90</v>
      </c>
      <c r="Q470" s="9">
        <v>5.0000000000000001E-3</v>
      </c>
      <c r="R470" s="10">
        <f t="shared" si="93"/>
        <v>23</v>
      </c>
      <c r="S470" s="9">
        <f t="shared" si="94"/>
        <v>2.5088809946714034E-2</v>
      </c>
      <c r="T470" s="10">
        <f t="shared" si="95"/>
        <v>113</v>
      </c>
      <c r="U470" s="10">
        <f t="shared" si="96"/>
        <v>4617</v>
      </c>
      <c r="V470" s="11">
        <f>VLOOKUP(B470,[1]调薪计算!A:M,12,0)</f>
        <v>4616.5999999999995</v>
      </c>
      <c r="W470" s="12">
        <f t="shared" si="97"/>
        <v>112.59999999999945</v>
      </c>
      <c r="X470" s="13">
        <f t="shared" si="98"/>
        <v>2.5000000000000001E-2</v>
      </c>
      <c r="Y470" s="14" t="str">
        <f t="shared" si="99"/>
        <v>0.00%-8.40%</v>
      </c>
      <c r="Z470" s="15"/>
      <c r="AA470" s="15"/>
      <c r="AB470" s="15"/>
      <c r="AC470" s="16"/>
      <c r="AD470" s="8">
        <f t="shared" si="100"/>
        <v>0</v>
      </c>
      <c r="AE470" s="17">
        <f t="shared" si="101"/>
        <v>4616.5999999999995</v>
      </c>
      <c r="AF470" s="18">
        <f t="shared" si="102"/>
        <v>112.59999999999945</v>
      </c>
      <c r="AG470" s="19">
        <f t="shared" si="103"/>
        <v>2.4999999999999911E-2</v>
      </c>
      <c r="AH470" s="20">
        <v>13.6</v>
      </c>
      <c r="AI470" s="20">
        <v>450</v>
      </c>
      <c r="AJ470" s="20"/>
      <c r="AK470" s="20">
        <v>688</v>
      </c>
      <c r="AL470" s="20">
        <f t="shared" si="104"/>
        <v>68873.75999999998</v>
      </c>
      <c r="AM470" s="7" t="s">
        <v>287</v>
      </c>
      <c r="AN470" s="20"/>
      <c r="AO470" s="21"/>
      <c r="AP470" s="21"/>
      <c r="AQ470" s="5" t="s">
        <v>647</v>
      </c>
      <c r="AR470" s="5" t="s">
        <v>261</v>
      </c>
      <c r="AS470" s="5" t="s">
        <v>62</v>
      </c>
      <c r="AT470" s="20"/>
      <c r="AU470" s="21"/>
      <c r="AV470" s="21"/>
      <c r="AW470" s="21"/>
    </row>
    <row r="471" spans="1:49" s="55" customFormat="1">
      <c r="A471" s="87" t="s">
        <v>562</v>
      </c>
      <c r="B471" s="5">
        <v>15000141</v>
      </c>
      <c r="C471" s="5" t="s">
        <v>565</v>
      </c>
      <c r="D471" s="5" t="s">
        <v>55</v>
      </c>
      <c r="E471" s="5" t="s">
        <v>67</v>
      </c>
      <c r="F471" s="5" t="s">
        <v>357</v>
      </c>
      <c r="G471" s="5" t="s">
        <v>646</v>
      </c>
      <c r="H471" s="6">
        <v>38231</v>
      </c>
      <c r="I471" s="5" t="s">
        <v>575</v>
      </c>
      <c r="J471" s="5" t="s">
        <v>575</v>
      </c>
      <c r="K471" s="5" t="s">
        <v>568</v>
      </c>
      <c r="L471" s="7">
        <v>6</v>
      </c>
      <c r="M471" s="7" t="s">
        <v>287</v>
      </c>
      <c r="N471" s="8">
        <v>6460</v>
      </c>
      <c r="O471" s="9">
        <v>0.02</v>
      </c>
      <c r="P471" s="10">
        <f t="shared" si="92"/>
        <v>129</v>
      </c>
      <c r="Q471" s="9">
        <v>5.0000000000000001E-3</v>
      </c>
      <c r="R471" s="10">
        <f t="shared" si="93"/>
        <v>32</v>
      </c>
      <c r="S471" s="9">
        <f t="shared" si="94"/>
        <v>2.4922600619195046E-2</v>
      </c>
      <c r="T471" s="10">
        <f t="shared" si="95"/>
        <v>161</v>
      </c>
      <c r="U471" s="10">
        <f t="shared" si="96"/>
        <v>6621</v>
      </c>
      <c r="V471" s="11">
        <f>VLOOKUP(B471,[1]调薪计算!A:M,12,0)</f>
        <v>6750.7</v>
      </c>
      <c r="W471" s="12">
        <f t="shared" si="97"/>
        <v>290.69999999999982</v>
      </c>
      <c r="X471" s="13">
        <f t="shared" si="98"/>
        <v>4.4999999999999998E-2</v>
      </c>
      <c r="Y471" s="14" t="str">
        <f t="shared" si="99"/>
        <v>0.00%-8.40%</v>
      </c>
      <c r="Z471" s="15"/>
      <c r="AA471" s="15"/>
      <c r="AB471" s="15"/>
      <c r="AC471" s="16"/>
      <c r="AD471" s="8">
        <f t="shared" si="100"/>
        <v>0</v>
      </c>
      <c r="AE471" s="17">
        <f t="shared" si="101"/>
        <v>6750.7</v>
      </c>
      <c r="AF471" s="18">
        <f t="shared" si="102"/>
        <v>290.69999999999982</v>
      </c>
      <c r="AG471" s="19">
        <f t="shared" si="103"/>
        <v>4.4999999999999929E-2</v>
      </c>
      <c r="AH471" s="20">
        <v>13.6</v>
      </c>
      <c r="AI471" s="20">
        <v>450</v>
      </c>
      <c r="AJ471" s="20"/>
      <c r="AK471" s="20">
        <v>688</v>
      </c>
      <c r="AL471" s="20">
        <f t="shared" si="104"/>
        <v>97897.51999999999</v>
      </c>
      <c r="AM471" s="7" t="s">
        <v>287</v>
      </c>
      <c r="AN471" s="20"/>
      <c r="AO471" s="21"/>
      <c r="AP471" s="21"/>
      <c r="AQ471" s="5" t="s">
        <v>647</v>
      </c>
      <c r="AR471" s="5" t="s">
        <v>261</v>
      </c>
      <c r="AS471" s="5" t="s">
        <v>62</v>
      </c>
      <c r="AT471" s="20"/>
      <c r="AU471" s="21"/>
      <c r="AV471" s="21"/>
      <c r="AW471" s="21"/>
    </row>
    <row r="472" spans="1:49" s="55" customFormat="1">
      <c r="A472" s="87" t="s">
        <v>562</v>
      </c>
      <c r="B472" s="5">
        <v>15018390</v>
      </c>
      <c r="C472" s="5" t="s">
        <v>565</v>
      </c>
      <c r="D472" s="5" t="s">
        <v>55</v>
      </c>
      <c r="E472" s="5" t="s">
        <v>67</v>
      </c>
      <c r="F472" s="5" t="s">
        <v>357</v>
      </c>
      <c r="G472" s="5" t="s">
        <v>648</v>
      </c>
      <c r="H472" s="6">
        <v>43221</v>
      </c>
      <c r="I472" s="5" t="s">
        <v>575</v>
      </c>
      <c r="J472" s="5" t="s">
        <v>627</v>
      </c>
      <c r="K472" s="5" t="s">
        <v>568</v>
      </c>
      <c r="L472" s="7">
        <v>6</v>
      </c>
      <c r="M472" s="7" t="s">
        <v>287</v>
      </c>
      <c r="N472" s="8">
        <v>4675</v>
      </c>
      <c r="O472" s="9">
        <v>0.02</v>
      </c>
      <c r="P472" s="10">
        <f t="shared" si="92"/>
        <v>94</v>
      </c>
      <c r="Q472" s="9">
        <v>5.0000000000000001E-3</v>
      </c>
      <c r="R472" s="10">
        <f t="shared" si="93"/>
        <v>23</v>
      </c>
      <c r="S472" s="9">
        <f t="shared" si="94"/>
        <v>2.502673796791444E-2</v>
      </c>
      <c r="T472" s="10">
        <f t="shared" si="95"/>
        <v>117</v>
      </c>
      <c r="U472" s="10">
        <f t="shared" si="96"/>
        <v>4792</v>
      </c>
      <c r="V472" s="11">
        <f>VLOOKUP(B472,[1]调薪计算!A:M,12,0)</f>
        <v>4721.75</v>
      </c>
      <c r="W472" s="12">
        <f t="shared" si="97"/>
        <v>46.75</v>
      </c>
      <c r="X472" s="13">
        <f t="shared" si="98"/>
        <v>0.01</v>
      </c>
      <c r="Y472" s="14" t="str">
        <f t="shared" si="99"/>
        <v>0.00%-8.40%</v>
      </c>
      <c r="Z472" s="15"/>
      <c r="AA472" s="15"/>
      <c r="AB472" s="15"/>
      <c r="AC472" s="16"/>
      <c r="AD472" s="8">
        <f t="shared" si="100"/>
        <v>0</v>
      </c>
      <c r="AE472" s="17">
        <f t="shared" si="101"/>
        <v>4721.75</v>
      </c>
      <c r="AF472" s="18">
        <f t="shared" si="102"/>
        <v>46.75</v>
      </c>
      <c r="AG472" s="19">
        <f t="shared" si="103"/>
        <v>1.0000000000000009E-2</v>
      </c>
      <c r="AH472" s="20">
        <v>13.6</v>
      </c>
      <c r="AI472" s="20">
        <v>500</v>
      </c>
      <c r="AJ472" s="20"/>
      <c r="AK472" s="20">
        <v>688</v>
      </c>
      <c r="AL472" s="20">
        <f t="shared" si="104"/>
        <v>70903.799999999988</v>
      </c>
      <c r="AM472" s="7" t="s">
        <v>287</v>
      </c>
      <c r="AN472" s="20"/>
      <c r="AO472" s="21"/>
      <c r="AP472" s="21"/>
      <c r="AQ472" s="5" t="s">
        <v>647</v>
      </c>
      <c r="AR472" s="5" t="s">
        <v>261</v>
      </c>
      <c r="AS472" s="5" t="s">
        <v>62</v>
      </c>
      <c r="AT472" s="20"/>
      <c r="AU472" s="21"/>
      <c r="AV472" s="21"/>
      <c r="AW472" s="21"/>
    </row>
    <row r="473" spans="1:49" s="55" customFormat="1">
      <c r="A473" s="87" t="s">
        <v>562</v>
      </c>
      <c r="B473" s="5">
        <v>15007204</v>
      </c>
      <c r="C473" s="5" t="s">
        <v>565</v>
      </c>
      <c r="D473" s="5" t="s">
        <v>55</v>
      </c>
      <c r="E473" s="5" t="s">
        <v>67</v>
      </c>
      <c r="F473" s="5" t="s">
        <v>357</v>
      </c>
      <c r="G473" s="5" t="s">
        <v>646</v>
      </c>
      <c r="H473" s="6">
        <v>41030</v>
      </c>
      <c r="I473" s="5" t="s">
        <v>575</v>
      </c>
      <c r="J473" s="5" t="s">
        <v>575</v>
      </c>
      <c r="K473" s="5" t="s">
        <v>568</v>
      </c>
      <c r="L473" s="7">
        <v>6</v>
      </c>
      <c r="M473" s="7" t="s">
        <v>287</v>
      </c>
      <c r="N473" s="8">
        <v>5362</v>
      </c>
      <c r="O473" s="9">
        <v>0.02</v>
      </c>
      <c r="P473" s="10">
        <f t="shared" si="92"/>
        <v>107</v>
      </c>
      <c r="Q473" s="9">
        <v>5.0000000000000001E-3</v>
      </c>
      <c r="R473" s="10">
        <f t="shared" si="93"/>
        <v>27</v>
      </c>
      <c r="S473" s="9">
        <f t="shared" si="94"/>
        <v>2.4990675121223424E-2</v>
      </c>
      <c r="T473" s="10">
        <f t="shared" si="95"/>
        <v>134</v>
      </c>
      <c r="U473" s="10">
        <f t="shared" si="96"/>
        <v>5496</v>
      </c>
      <c r="V473" s="11">
        <f>VLOOKUP(B473,[1]调薪计算!A:M,12,0)</f>
        <v>5603.29</v>
      </c>
      <c r="W473" s="12">
        <f t="shared" si="97"/>
        <v>241.28999999999996</v>
      </c>
      <c r="X473" s="13">
        <f t="shared" si="98"/>
        <v>4.4999999999999998E-2</v>
      </c>
      <c r="Y473" s="14" t="str">
        <f t="shared" si="99"/>
        <v>0.00%-8.40%</v>
      </c>
      <c r="Z473" s="15"/>
      <c r="AA473" s="15"/>
      <c r="AB473" s="15"/>
      <c r="AC473" s="16"/>
      <c r="AD473" s="8">
        <f t="shared" si="100"/>
        <v>0</v>
      </c>
      <c r="AE473" s="17">
        <f t="shared" si="101"/>
        <v>5603.29</v>
      </c>
      <c r="AF473" s="18">
        <f t="shared" si="102"/>
        <v>241.28999999999996</v>
      </c>
      <c r="AG473" s="19">
        <f t="shared" si="103"/>
        <v>4.4999999999999929E-2</v>
      </c>
      <c r="AH473" s="20">
        <v>13.6</v>
      </c>
      <c r="AI473" s="20">
        <v>800</v>
      </c>
      <c r="AJ473" s="20"/>
      <c r="AK473" s="20">
        <v>688</v>
      </c>
      <c r="AL473" s="20">
        <f t="shared" si="104"/>
        <v>86492.743999999992</v>
      </c>
      <c r="AM473" s="7" t="s">
        <v>287</v>
      </c>
      <c r="AN473" s="20"/>
      <c r="AO473" s="21"/>
      <c r="AP473" s="21"/>
      <c r="AQ473" s="5" t="s">
        <v>647</v>
      </c>
      <c r="AR473" s="5" t="s">
        <v>261</v>
      </c>
      <c r="AS473" s="5" t="s">
        <v>62</v>
      </c>
      <c r="AT473" s="20"/>
      <c r="AU473" s="21"/>
      <c r="AV473" s="21"/>
      <c r="AW473" s="21"/>
    </row>
    <row r="474" spans="1:49" s="55" customFormat="1">
      <c r="A474" s="87" t="s">
        <v>562</v>
      </c>
      <c r="B474" s="5">
        <v>15017229</v>
      </c>
      <c r="C474" s="5" t="s">
        <v>565</v>
      </c>
      <c r="D474" s="5" t="s">
        <v>55</v>
      </c>
      <c r="E474" s="5" t="s">
        <v>67</v>
      </c>
      <c r="F474" s="5" t="s">
        <v>357</v>
      </c>
      <c r="G474" s="5" t="s">
        <v>648</v>
      </c>
      <c r="H474" s="6">
        <v>42948</v>
      </c>
      <c r="I474" s="5" t="s">
        <v>575</v>
      </c>
      <c r="J474" s="5" t="s">
        <v>627</v>
      </c>
      <c r="K474" s="5" t="s">
        <v>568</v>
      </c>
      <c r="L474" s="7">
        <v>6</v>
      </c>
      <c r="M474" s="7" t="s">
        <v>287</v>
      </c>
      <c r="N474" s="8">
        <v>4598</v>
      </c>
      <c r="O474" s="9">
        <v>0.02</v>
      </c>
      <c r="P474" s="10">
        <f t="shared" si="92"/>
        <v>92</v>
      </c>
      <c r="Q474" s="9">
        <v>5.0000000000000001E-3</v>
      </c>
      <c r="R474" s="10">
        <f t="shared" si="93"/>
        <v>23</v>
      </c>
      <c r="S474" s="9">
        <f t="shared" si="94"/>
        <v>2.5010874293170945E-2</v>
      </c>
      <c r="T474" s="10">
        <f t="shared" si="95"/>
        <v>115</v>
      </c>
      <c r="U474" s="10">
        <f t="shared" si="96"/>
        <v>4713</v>
      </c>
      <c r="V474" s="11">
        <f>VLOOKUP(B474,[1]调薪计算!A:M,12,0)</f>
        <v>4643.9800000000005</v>
      </c>
      <c r="W474" s="12">
        <f t="shared" si="97"/>
        <v>45.980000000000473</v>
      </c>
      <c r="X474" s="13">
        <f t="shared" si="98"/>
        <v>0.01</v>
      </c>
      <c r="Y474" s="14" t="str">
        <f t="shared" si="99"/>
        <v>0.00%-8.40%</v>
      </c>
      <c r="Z474" s="15"/>
      <c r="AA474" s="15"/>
      <c r="AB474" s="15"/>
      <c r="AC474" s="16"/>
      <c r="AD474" s="8">
        <f t="shared" si="100"/>
        <v>0</v>
      </c>
      <c r="AE474" s="17">
        <f t="shared" si="101"/>
        <v>4643.9800000000005</v>
      </c>
      <c r="AF474" s="18">
        <f t="shared" si="102"/>
        <v>45.980000000000473</v>
      </c>
      <c r="AG474" s="19">
        <f t="shared" si="103"/>
        <v>1.0000000000000009E-2</v>
      </c>
      <c r="AH474" s="20">
        <v>13.6</v>
      </c>
      <c r="AI474" s="20">
        <v>500</v>
      </c>
      <c r="AJ474" s="20"/>
      <c r="AK474" s="20">
        <v>688</v>
      </c>
      <c r="AL474" s="20">
        <f t="shared" si="104"/>
        <v>69846.127999999997</v>
      </c>
      <c r="AM474" s="7" t="s">
        <v>287</v>
      </c>
      <c r="AN474" s="20"/>
      <c r="AO474" s="21"/>
      <c r="AP474" s="21"/>
      <c r="AQ474" s="5" t="s">
        <v>647</v>
      </c>
      <c r="AR474" s="5" t="s">
        <v>261</v>
      </c>
      <c r="AS474" s="5" t="s">
        <v>62</v>
      </c>
      <c r="AT474" s="20"/>
      <c r="AU474" s="21"/>
      <c r="AV474" s="21"/>
      <c r="AW474" s="21"/>
    </row>
    <row r="475" spans="1:49" s="55" customFormat="1">
      <c r="A475" s="87" t="s">
        <v>562</v>
      </c>
      <c r="B475" s="5">
        <v>15021601</v>
      </c>
      <c r="C475" s="5" t="s">
        <v>565</v>
      </c>
      <c r="D475" s="5" t="s">
        <v>55</v>
      </c>
      <c r="E475" s="5" t="s">
        <v>67</v>
      </c>
      <c r="F475" s="5" t="s">
        <v>357</v>
      </c>
      <c r="G475" s="5" t="s">
        <v>646</v>
      </c>
      <c r="H475" s="6">
        <v>44593</v>
      </c>
      <c r="I475" s="5" t="s">
        <v>575</v>
      </c>
      <c r="J475" s="5" t="s">
        <v>575</v>
      </c>
      <c r="K475" s="5" t="s">
        <v>568</v>
      </c>
      <c r="L475" s="7">
        <v>6</v>
      </c>
      <c r="M475" s="7" t="s">
        <v>287</v>
      </c>
      <c r="N475" s="8">
        <v>4529</v>
      </c>
      <c r="O475" s="9">
        <v>0.02</v>
      </c>
      <c r="P475" s="10">
        <f t="shared" si="92"/>
        <v>91</v>
      </c>
      <c r="Q475" s="9">
        <v>5.0000000000000001E-3</v>
      </c>
      <c r="R475" s="10">
        <f t="shared" si="93"/>
        <v>23</v>
      </c>
      <c r="S475" s="9">
        <f t="shared" si="94"/>
        <v>2.5171119452417751E-2</v>
      </c>
      <c r="T475" s="10">
        <f t="shared" si="95"/>
        <v>114</v>
      </c>
      <c r="U475" s="10">
        <f t="shared" si="96"/>
        <v>4643</v>
      </c>
      <c r="V475" s="11">
        <f>VLOOKUP(B475,[1]调薪计算!A:M,12,0)</f>
        <v>4642.2249999999995</v>
      </c>
      <c r="W475" s="12">
        <f t="shared" si="97"/>
        <v>113.22499999999945</v>
      </c>
      <c r="X475" s="13">
        <f t="shared" si="98"/>
        <v>2.5000000000000001E-2</v>
      </c>
      <c r="Y475" s="14" t="str">
        <f t="shared" si="99"/>
        <v>0.00%-8.40%</v>
      </c>
      <c r="Z475" s="15"/>
      <c r="AA475" s="15"/>
      <c r="AB475" s="15"/>
      <c r="AC475" s="16"/>
      <c r="AD475" s="8">
        <f t="shared" si="100"/>
        <v>0</v>
      </c>
      <c r="AE475" s="17">
        <f t="shared" si="101"/>
        <v>4642.2249999999995</v>
      </c>
      <c r="AF475" s="18">
        <f t="shared" si="102"/>
        <v>113.22499999999945</v>
      </c>
      <c r="AG475" s="19">
        <f t="shared" si="103"/>
        <v>2.4999999999999911E-2</v>
      </c>
      <c r="AH475" s="20">
        <v>13.6</v>
      </c>
      <c r="AI475" s="20">
        <v>450</v>
      </c>
      <c r="AJ475" s="20"/>
      <c r="AK475" s="20">
        <v>688</v>
      </c>
      <c r="AL475" s="20">
        <f t="shared" si="104"/>
        <v>69222.25999999998</v>
      </c>
      <c r="AM475" s="7" t="s">
        <v>287</v>
      </c>
      <c r="AN475" s="20"/>
      <c r="AO475" s="21"/>
      <c r="AP475" s="21"/>
      <c r="AQ475" s="5" t="s">
        <v>647</v>
      </c>
      <c r="AR475" s="5" t="s">
        <v>261</v>
      </c>
      <c r="AS475" s="5" t="s">
        <v>62</v>
      </c>
      <c r="AT475" s="20"/>
      <c r="AU475" s="21"/>
      <c r="AV475" s="21"/>
      <c r="AW475" s="21"/>
    </row>
    <row r="476" spans="1:49" s="55" customFormat="1">
      <c r="A476" s="87" t="s">
        <v>562</v>
      </c>
      <c r="B476" s="5">
        <v>15002026</v>
      </c>
      <c r="C476" s="5" t="s">
        <v>565</v>
      </c>
      <c r="D476" s="5" t="s">
        <v>55</v>
      </c>
      <c r="E476" s="5" t="s">
        <v>67</v>
      </c>
      <c r="F476" s="5" t="s">
        <v>357</v>
      </c>
      <c r="G476" s="5" t="s">
        <v>646</v>
      </c>
      <c r="H476" s="6">
        <v>39727</v>
      </c>
      <c r="I476" s="5" t="s">
        <v>575</v>
      </c>
      <c r="J476" s="5" t="s">
        <v>575</v>
      </c>
      <c r="K476" s="5" t="s">
        <v>568</v>
      </c>
      <c r="L476" s="7">
        <v>6</v>
      </c>
      <c r="M476" s="7" t="s">
        <v>287</v>
      </c>
      <c r="N476" s="8">
        <v>4942</v>
      </c>
      <c r="O476" s="9">
        <v>0.02</v>
      </c>
      <c r="P476" s="10">
        <f t="shared" si="92"/>
        <v>99</v>
      </c>
      <c r="Q476" s="9">
        <v>5.0000000000000001E-3</v>
      </c>
      <c r="R476" s="10">
        <f t="shared" si="93"/>
        <v>25</v>
      </c>
      <c r="S476" s="9">
        <f t="shared" si="94"/>
        <v>2.5091056252529342E-2</v>
      </c>
      <c r="T476" s="10">
        <f t="shared" si="95"/>
        <v>124</v>
      </c>
      <c r="U476" s="10">
        <f t="shared" si="96"/>
        <v>5066</v>
      </c>
      <c r="V476" s="11">
        <f>VLOOKUP(B476,[1]调薪计算!A:M,12,0)</f>
        <v>5065.5499999999993</v>
      </c>
      <c r="W476" s="12">
        <f t="shared" si="97"/>
        <v>123.54999999999927</v>
      </c>
      <c r="X476" s="13">
        <f t="shared" si="98"/>
        <v>2.5000000000000001E-2</v>
      </c>
      <c r="Y476" s="14" t="str">
        <f t="shared" si="99"/>
        <v>0.00%-8.40%</v>
      </c>
      <c r="Z476" s="15"/>
      <c r="AA476" s="15"/>
      <c r="AB476" s="15"/>
      <c r="AC476" s="16"/>
      <c r="AD476" s="8">
        <f t="shared" si="100"/>
        <v>0</v>
      </c>
      <c r="AE476" s="17">
        <f t="shared" si="101"/>
        <v>5065.5499999999993</v>
      </c>
      <c r="AF476" s="18">
        <f t="shared" si="102"/>
        <v>123.54999999999927</v>
      </c>
      <c r="AG476" s="19">
        <f t="shared" si="103"/>
        <v>2.4999999999999911E-2</v>
      </c>
      <c r="AH476" s="20">
        <v>13.6</v>
      </c>
      <c r="AI476" s="20">
        <v>750</v>
      </c>
      <c r="AJ476" s="20"/>
      <c r="AK476" s="20">
        <v>688</v>
      </c>
      <c r="AL476" s="20">
        <f t="shared" si="104"/>
        <v>78579.479999999981</v>
      </c>
      <c r="AM476" s="7" t="s">
        <v>287</v>
      </c>
      <c r="AN476" s="20"/>
      <c r="AO476" s="21"/>
      <c r="AP476" s="21"/>
      <c r="AQ476" s="5" t="s">
        <v>647</v>
      </c>
      <c r="AR476" s="5" t="s">
        <v>261</v>
      </c>
      <c r="AS476" s="5" t="s">
        <v>62</v>
      </c>
      <c r="AT476" s="20"/>
      <c r="AU476" s="21"/>
      <c r="AV476" s="21"/>
      <c r="AW476" s="21"/>
    </row>
    <row r="477" spans="1:49" s="55" customFormat="1">
      <c r="A477" s="87" t="s">
        <v>562</v>
      </c>
      <c r="B477" s="5">
        <v>15000448</v>
      </c>
      <c r="C477" s="5" t="s">
        <v>565</v>
      </c>
      <c r="D477" s="5" t="s">
        <v>55</v>
      </c>
      <c r="E477" s="5" t="s">
        <v>67</v>
      </c>
      <c r="F477" s="5" t="s">
        <v>357</v>
      </c>
      <c r="G477" s="5" t="s">
        <v>646</v>
      </c>
      <c r="H477" s="6">
        <v>38808</v>
      </c>
      <c r="I477" s="5" t="s">
        <v>575</v>
      </c>
      <c r="J477" s="5" t="s">
        <v>649</v>
      </c>
      <c r="K477" s="5" t="s">
        <v>568</v>
      </c>
      <c r="L477" s="7">
        <v>6</v>
      </c>
      <c r="M477" s="7" t="s">
        <v>287</v>
      </c>
      <c r="N477" s="8">
        <v>5608</v>
      </c>
      <c r="O477" s="9">
        <v>0.02</v>
      </c>
      <c r="P477" s="10">
        <f t="shared" si="92"/>
        <v>112</v>
      </c>
      <c r="Q477" s="9">
        <v>5.0000000000000001E-3</v>
      </c>
      <c r="R477" s="10">
        <f t="shared" si="93"/>
        <v>28</v>
      </c>
      <c r="S477" s="9">
        <f t="shared" si="94"/>
        <v>2.4964336661911554E-2</v>
      </c>
      <c r="T477" s="10">
        <f t="shared" si="95"/>
        <v>140</v>
      </c>
      <c r="U477" s="10">
        <f t="shared" si="96"/>
        <v>5748</v>
      </c>
      <c r="V477" s="11">
        <f>VLOOKUP(B477,[1]调薪计算!A:M,12,0)</f>
        <v>5944.4800000000005</v>
      </c>
      <c r="W477" s="12">
        <f t="shared" si="97"/>
        <v>336.48000000000047</v>
      </c>
      <c r="X477" s="13">
        <f t="shared" si="98"/>
        <v>0.06</v>
      </c>
      <c r="Y477" s="14" t="str">
        <f t="shared" si="99"/>
        <v>0.00%-8.40%</v>
      </c>
      <c r="Z477" s="15"/>
      <c r="AA477" s="15"/>
      <c r="AB477" s="15"/>
      <c r="AC477" s="16"/>
      <c r="AD477" s="8">
        <f t="shared" si="100"/>
        <v>0</v>
      </c>
      <c r="AE477" s="17">
        <f t="shared" si="101"/>
        <v>5944.4800000000005</v>
      </c>
      <c r="AF477" s="18">
        <f t="shared" si="102"/>
        <v>336.48000000000047</v>
      </c>
      <c r="AG477" s="19">
        <f t="shared" si="103"/>
        <v>6.0000000000000053E-2</v>
      </c>
      <c r="AH477" s="20">
        <v>13.6</v>
      </c>
      <c r="AI477" s="20">
        <v>750</v>
      </c>
      <c r="AJ477" s="20"/>
      <c r="AK477" s="20">
        <v>688</v>
      </c>
      <c r="AL477" s="20">
        <f t="shared" si="104"/>
        <v>90532.928</v>
      </c>
      <c r="AM477" s="7" t="s">
        <v>287</v>
      </c>
      <c r="AN477" s="20"/>
      <c r="AO477" s="21"/>
      <c r="AP477" s="21"/>
      <c r="AQ477" s="5" t="s">
        <v>647</v>
      </c>
      <c r="AR477" s="5" t="s">
        <v>261</v>
      </c>
      <c r="AS477" s="5" t="s">
        <v>62</v>
      </c>
      <c r="AT477" s="20"/>
      <c r="AU477" s="21"/>
      <c r="AV477" s="21"/>
      <c r="AW477" s="21"/>
    </row>
    <row r="478" spans="1:49" s="55" customFormat="1">
      <c r="A478" s="87" t="s">
        <v>562</v>
      </c>
      <c r="B478" s="5">
        <v>15014364</v>
      </c>
      <c r="C478" s="5" t="s">
        <v>565</v>
      </c>
      <c r="D478" s="5" t="s">
        <v>55</v>
      </c>
      <c r="E478" s="5" t="s">
        <v>67</v>
      </c>
      <c r="F478" s="5" t="s">
        <v>357</v>
      </c>
      <c r="G478" s="5" t="s">
        <v>646</v>
      </c>
      <c r="H478" s="6">
        <v>42278</v>
      </c>
      <c r="I478" s="5" t="s">
        <v>575</v>
      </c>
      <c r="J478" s="5" t="s">
        <v>575</v>
      </c>
      <c r="K478" s="5" t="s">
        <v>568</v>
      </c>
      <c r="L478" s="7">
        <v>6</v>
      </c>
      <c r="M478" s="7" t="s">
        <v>287</v>
      </c>
      <c r="N478" s="8">
        <v>5162</v>
      </c>
      <c r="O478" s="9">
        <v>0.02</v>
      </c>
      <c r="P478" s="10">
        <f t="shared" si="92"/>
        <v>103</v>
      </c>
      <c r="Q478" s="9">
        <v>5.0000000000000001E-3</v>
      </c>
      <c r="R478" s="10">
        <f t="shared" si="93"/>
        <v>26</v>
      </c>
      <c r="S478" s="9">
        <f t="shared" si="94"/>
        <v>2.4990313831848122E-2</v>
      </c>
      <c r="T478" s="10">
        <f t="shared" si="95"/>
        <v>129</v>
      </c>
      <c r="U478" s="10">
        <f t="shared" si="96"/>
        <v>5291</v>
      </c>
      <c r="V478" s="11">
        <f>VLOOKUP(B478,[1]调薪计算!A:M,12,0)</f>
        <v>5291.0499999999993</v>
      </c>
      <c r="W478" s="12">
        <f t="shared" si="97"/>
        <v>129.04999999999927</v>
      </c>
      <c r="X478" s="13">
        <f t="shared" si="98"/>
        <v>2.5000000000000001E-2</v>
      </c>
      <c r="Y478" s="14" t="str">
        <f t="shared" si="99"/>
        <v>0.00%-8.40%</v>
      </c>
      <c r="Z478" s="15"/>
      <c r="AA478" s="15"/>
      <c r="AB478" s="15"/>
      <c r="AC478" s="16"/>
      <c r="AD478" s="8">
        <f t="shared" si="100"/>
        <v>0</v>
      </c>
      <c r="AE478" s="17">
        <f t="shared" si="101"/>
        <v>5291.0499999999993</v>
      </c>
      <c r="AF478" s="18">
        <f t="shared" si="102"/>
        <v>129.04999999999927</v>
      </c>
      <c r="AG478" s="19">
        <f t="shared" si="103"/>
        <v>2.4999999999999911E-2</v>
      </c>
      <c r="AH478" s="20">
        <v>13.6</v>
      </c>
      <c r="AI478" s="20">
        <v>450</v>
      </c>
      <c r="AJ478" s="20"/>
      <c r="AK478" s="20">
        <v>688</v>
      </c>
      <c r="AL478" s="20">
        <f t="shared" si="104"/>
        <v>78046.279999999984</v>
      </c>
      <c r="AM478" s="7" t="s">
        <v>287</v>
      </c>
      <c r="AN478" s="20"/>
      <c r="AO478" s="21"/>
      <c r="AP478" s="21"/>
      <c r="AQ478" s="5" t="s">
        <v>647</v>
      </c>
      <c r="AR478" s="5" t="s">
        <v>261</v>
      </c>
      <c r="AS478" s="5" t="s">
        <v>62</v>
      </c>
      <c r="AT478" s="20"/>
      <c r="AU478" s="21"/>
      <c r="AV478" s="21"/>
      <c r="AW478" s="21"/>
    </row>
    <row r="479" spans="1:49" s="55" customFormat="1">
      <c r="A479" s="87" t="s">
        <v>562</v>
      </c>
      <c r="B479" s="5">
        <v>15020063</v>
      </c>
      <c r="C479" s="5" t="s">
        <v>565</v>
      </c>
      <c r="D479" s="5" t="s">
        <v>55</v>
      </c>
      <c r="E479" s="5" t="s">
        <v>67</v>
      </c>
      <c r="F479" s="5" t="s">
        <v>357</v>
      </c>
      <c r="G479" s="5" t="s">
        <v>646</v>
      </c>
      <c r="H479" s="6">
        <v>44136</v>
      </c>
      <c r="I479" s="5" t="s">
        <v>575</v>
      </c>
      <c r="J479" s="5" t="s">
        <v>575</v>
      </c>
      <c r="K479" s="5" t="s">
        <v>568</v>
      </c>
      <c r="L479" s="7">
        <v>6</v>
      </c>
      <c r="M479" s="7" t="s">
        <v>287</v>
      </c>
      <c r="N479" s="8">
        <v>5010</v>
      </c>
      <c r="O479" s="9">
        <v>0.02</v>
      </c>
      <c r="P479" s="10">
        <f t="shared" si="92"/>
        <v>100</v>
      </c>
      <c r="Q479" s="9">
        <v>5.0000000000000001E-3</v>
      </c>
      <c r="R479" s="10">
        <f t="shared" si="93"/>
        <v>25</v>
      </c>
      <c r="S479" s="9">
        <f t="shared" si="94"/>
        <v>2.4950099800399202E-2</v>
      </c>
      <c r="T479" s="10">
        <f t="shared" si="95"/>
        <v>125</v>
      </c>
      <c r="U479" s="10">
        <f t="shared" si="96"/>
        <v>5135</v>
      </c>
      <c r="V479" s="11">
        <f>VLOOKUP(B479,[1]调薪计算!A:M,12,0)</f>
        <v>5135.25</v>
      </c>
      <c r="W479" s="12">
        <f t="shared" si="97"/>
        <v>125.25</v>
      </c>
      <c r="X479" s="13">
        <f t="shared" si="98"/>
        <v>2.5000000000000001E-2</v>
      </c>
      <c r="Y479" s="14" t="str">
        <f t="shared" si="99"/>
        <v>0.00%-8.40%</v>
      </c>
      <c r="Z479" s="15"/>
      <c r="AA479" s="15"/>
      <c r="AB479" s="15"/>
      <c r="AC479" s="16"/>
      <c r="AD479" s="8">
        <f t="shared" si="100"/>
        <v>0</v>
      </c>
      <c r="AE479" s="17">
        <f t="shared" si="101"/>
        <v>5135.25</v>
      </c>
      <c r="AF479" s="18">
        <f t="shared" si="102"/>
        <v>125.25</v>
      </c>
      <c r="AG479" s="19">
        <f t="shared" si="103"/>
        <v>2.4999999999999911E-2</v>
      </c>
      <c r="AH479" s="20">
        <v>13.6</v>
      </c>
      <c r="AI479" s="20">
        <v>450</v>
      </c>
      <c r="AJ479" s="20"/>
      <c r="AK479" s="20">
        <v>688</v>
      </c>
      <c r="AL479" s="20">
        <f t="shared" si="104"/>
        <v>75927.399999999994</v>
      </c>
      <c r="AM479" s="7" t="s">
        <v>287</v>
      </c>
      <c r="AN479" s="20"/>
      <c r="AO479" s="21"/>
      <c r="AP479" s="21"/>
      <c r="AQ479" s="5" t="s">
        <v>647</v>
      </c>
      <c r="AR479" s="5" t="s">
        <v>261</v>
      </c>
      <c r="AS479" s="5" t="s">
        <v>62</v>
      </c>
      <c r="AT479" s="20"/>
      <c r="AU479" s="21"/>
      <c r="AV479" s="21"/>
      <c r="AW479" s="21"/>
    </row>
    <row r="480" spans="1:49" s="55" customFormat="1">
      <c r="A480" s="87" t="s">
        <v>562</v>
      </c>
      <c r="B480" s="5">
        <v>15016813</v>
      </c>
      <c r="C480" s="5" t="s">
        <v>565</v>
      </c>
      <c r="D480" s="5" t="s">
        <v>55</v>
      </c>
      <c r="E480" s="5" t="s">
        <v>67</v>
      </c>
      <c r="F480" s="5" t="s">
        <v>357</v>
      </c>
      <c r="G480" s="5" t="s">
        <v>648</v>
      </c>
      <c r="H480" s="6">
        <v>42917</v>
      </c>
      <c r="I480" s="5" t="s">
        <v>575</v>
      </c>
      <c r="J480" s="5" t="s">
        <v>627</v>
      </c>
      <c r="K480" s="5" t="s">
        <v>568</v>
      </c>
      <c r="L480" s="7">
        <v>6</v>
      </c>
      <c r="M480" s="7" t="s">
        <v>287</v>
      </c>
      <c r="N480" s="8">
        <v>5402</v>
      </c>
      <c r="O480" s="9">
        <v>0.02</v>
      </c>
      <c r="P480" s="10">
        <f t="shared" si="92"/>
        <v>108</v>
      </c>
      <c r="Q480" s="9">
        <v>5.0000000000000001E-3</v>
      </c>
      <c r="R480" s="10">
        <f t="shared" si="93"/>
        <v>27</v>
      </c>
      <c r="S480" s="9">
        <f t="shared" si="94"/>
        <v>2.4990744168826361E-2</v>
      </c>
      <c r="T480" s="10">
        <f t="shared" si="95"/>
        <v>135</v>
      </c>
      <c r="U480" s="10">
        <f t="shared" si="96"/>
        <v>5537</v>
      </c>
      <c r="V480" s="11">
        <f>VLOOKUP(B480,[1]调薪计算!A:M,12,0)</f>
        <v>5537.0499999999993</v>
      </c>
      <c r="W480" s="12">
        <f t="shared" si="97"/>
        <v>135.04999999999927</v>
      </c>
      <c r="X480" s="13">
        <f t="shared" si="98"/>
        <v>2.5000000000000001E-2</v>
      </c>
      <c r="Y480" s="14" t="str">
        <f t="shared" si="99"/>
        <v>0.00%-8.40%</v>
      </c>
      <c r="Z480" s="15"/>
      <c r="AA480" s="15"/>
      <c r="AB480" s="15"/>
      <c r="AC480" s="16"/>
      <c r="AD480" s="8">
        <f t="shared" si="100"/>
        <v>0</v>
      </c>
      <c r="AE480" s="17">
        <f t="shared" si="101"/>
        <v>5537.0499999999993</v>
      </c>
      <c r="AF480" s="18">
        <f t="shared" si="102"/>
        <v>135.04999999999927</v>
      </c>
      <c r="AG480" s="19">
        <f t="shared" si="103"/>
        <v>2.4999999999999911E-2</v>
      </c>
      <c r="AH480" s="20">
        <v>13.6</v>
      </c>
      <c r="AI480" s="20">
        <v>500</v>
      </c>
      <c r="AJ480" s="20"/>
      <c r="AK480" s="20">
        <v>688</v>
      </c>
      <c r="AL480" s="20">
        <f t="shared" si="104"/>
        <v>81991.87999999999</v>
      </c>
      <c r="AM480" s="7" t="s">
        <v>287</v>
      </c>
      <c r="AN480" s="20"/>
      <c r="AO480" s="21"/>
      <c r="AP480" s="21"/>
      <c r="AQ480" s="5" t="s">
        <v>647</v>
      </c>
      <c r="AR480" s="5" t="s">
        <v>261</v>
      </c>
      <c r="AS480" s="5" t="s">
        <v>62</v>
      </c>
      <c r="AT480" s="20"/>
      <c r="AU480" s="21"/>
      <c r="AV480" s="21"/>
      <c r="AW480" s="21"/>
    </row>
    <row r="481" spans="1:49" s="55" customFormat="1">
      <c r="A481" s="87" t="s">
        <v>562</v>
      </c>
      <c r="B481" s="5">
        <v>15016357</v>
      </c>
      <c r="C481" s="5" t="s">
        <v>565</v>
      </c>
      <c r="D481" s="5" t="s">
        <v>55</v>
      </c>
      <c r="E481" s="5" t="s">
        <v>67</v>
      </c>
      <c r="F481" s="5" t="s">
        <v>357</v>
      </c>
      <c r="G481" s="5" t="s">
        <v>648</v>
      </c>
      <c r="H481" s="6">
        <v>42948</v>
      </c>
      <c r="I481" s="5" t="s">
        <v>575</v>
      </c>
      <c r="J481" s="5" t="s">
        <v>627</v>
      </c>
      <c r="K481" s="5" t="s">
        <v>568</v>
      </c>
      <c r="L481" s="7">
        <v>6</v>
      </c>
      <c r="M481" s="7" t="s">
        <v>287</v>
      </c>
      <c r="N481" s="8">
        <v>4806</v>
      </c>
      <c r="O481" s="9">
        <v>0.02</v>
      </c>
      <c r="P481" s="10">
        <f t="shared" si="92"/>
        <v>96</v>
      </c>
      <c r="Q481" s="9">
        <v>5.0000000000000001E-3</v>
      </c>
      <c r="R481" s="10">
        <f t="shared" si="93"/>
        <v>24</v>
      </c>
      <c r="S481" s="9">
        <f t="shared" si="94"/>
        <v>2.4968789013732832E-2</v>
      </c>
      <c r="T481" s="10">
        <f t="shared" si="95"/>
        <v>120</v>
      </c>
      <c r="U481" s="10">
        <f t="shared" si="96"/>
        <v>4926</v>
      </c>
      <c r="V481" s="11">
        <f>VLOOKUP(B481,[1]调薪计算!A:M,12,0)</f>
        <v>4854.0600000000004</v>
      </c>
      <c r="W481" s="12">
        <f t="shared" si="97"/>
        <v>48.0600000000004</v>
      </c>
      <c r="X481" s="13">
        <f t="shared" si="98"/>
        <v>0.01</v>
      </c>
      <c r="Y481" s="14" t="str">
        <f t="shared" si="99"/>
        <v>0.00%-8.40%</v>
      </c>
      <c r="Z481" s="15"/>
      <c r="AA481" s="15"/>
      <c r="AB481" s="15"/>
      <c r="AC481" s="16"/>
      <c r="AD481" s="8">
        <f t="shared" si="100"/>
        <v>0</v>
      </c>
      <c r="AE481" s="17">
        <f t="shared" si="101"/>
        <v>4854.0600000000004</v>
      </c>
      <c r="AF481" s="18">
        <f t="shared" si="102"/>
        <v>48.0600000000004</v>
      </c>
      <c r="AG481" s="19">
        <f t="shared" si="103"/>
        <v>1.0000000000000009E-2</v>
      </c>
      <c r="AH481" s="20">
        <v>13.6</v>
      </c>
      <c r="AI481" s="20">
        <v>500</v>
      </c>
      <c r="AJ481" s="20"/>
      <c r="AK481" s="20">
        <v>688</v>
      </c>
      <c r="AL481" s="20">
        <f t="shared" si="104"/>
        <v>72703.216</v>
      </c>
      <c r="AM481" s="7" t="s">
        <v>287</v>
      </c>
      <c r="AN481" s="20"/>
      <c r="AO481" s="21"/>
      <c r="AP481" s="21"/>
      <c r="AQ481" s="5" t="s">
        <v>647</v>
      </c>
      <c r="AR481" s="5" t="s">
        <v>261</v>
      </c>
      <c r="AS481" s="5" t="s">
        <v>62</v>
      </c>
      <c r="AT481" s="20"/>
      <c r="AU481" s="21"/>
      <c r="AV481" s="21"/>
      <c r="AW481" s="21"/>
    </row>
    <row r="482" spans="1:49" s="55" customFormat="1">
      <c r="A482" s="87" t="s">
        <v>562</v>
      </c>
      <c r="B482" s="5">
        <v>15016009</v>
      </c>
      <c r="C482" s="5" t="s">
        <v>565</v>
      </c>
      <c r="D482" s="5" t="s">
        <v>55</v>
      </c>
      <c r="E482" s="5" t="s">
        <v>67</v>
      </c>
      <c r="F482" s="5" t="s">
        <v>357</v>
      </c>
      <c r="G482" s="5" t="s">
        <v>648</v>
      </c>
      <c r="H482" s="6">
        <v>42887</v>
      </c>
      <c r="I482" s="5" t="s">
        <v>575</v>
      </c>
      <c r="J482" s="5" t="s">
        <v>627</v>
      </c>
      <c r="K482" s="5" t="s">
        <v>568</v>
      </c>
      <c r="L482" s="7">
        <v>6</v>
      </c>
      <c r="M482" s="7" t="s">
        <v>287</v>
      </c>
      <c r="N482" s="8">
        <v>4981</v>
      </c>
      <c r="O482" s="9">
        <v>0.02</v>
      </c>
      <c r="P482" s="10">
        <f t="shared" si="92"/>
        <v>100</v>
      </c>
      <c r="Q482" s="9">
        <v>5.0000000000000001E-3</v>
      </c>
      <c r="R482" s="10">
        <f t="shared" si="93"/>
        <v>25</v>
      </c>
      <c r="S482" s="9">
        <f t="shared" si="94"/>
        <v>2.5095362377032724E-2</v>
      </c>
      <c r="T482" s="10">
        <f t="shared" si="95"/>
        <v>125</v>
      </c>
      <c r="U482" s="10">
        <f t="shared" si="96"/>
        <v>5106</v>
      </c>
      <c r="V482" s="11">
        <f>VLOOKUP(B482,[1]调薪计算!A:M,12,0)</f>
        <v>5205.1449999999995</v>
      </c>
      <c r="W482" s="12">
        <f t="shared" si="97"/>
        <v>224.14499999999953</v>
      </c>
      <c r="X482" s="13">
        <f t="shared" si="98"/>
        <v>4.4999999999999998E-2</v>
      </c>
      <c r="Y482" s="14" t="str">
        <f t="shared" si="99"/>
        <v>0.00%-8.40%</v>
      </c>
      <c r="Z482" s="15"/>
      <c r="AA482" s="15"/>
      <c r="AB482" s="15"/>
      <c r="AC482" s="16"/>
      <c r="AD482" s="8">
        <f t="shared" si="100"/>
        <v>0</v>
      </c>
      <c r="AE482" s="17">
        <f t="shared" si="101"/>
        <v>5205.1449999999995</v>
      </c>
      <c r="AF482" s="18">
        <f t="shared" si="102"/>
        <v>224.14499999999953</v>
      </c>
      <c r="AG482" s="19">
        <f t="shared" si="103"/>
        <v>4.4999999999999929E-2</v>
      </c>
      <c r="AH482" s="20">
        <v>13.6</v>
      </c>
      <c r="AI482" s="20">
        <v>500</v>
      </c>
      <c r="AJ482" s="20"/>
      <c r="AK482" s="20">
        <v>688</v>
      </c>
      <c r="AL482" s="20">
        <f t="shared" si="104"/>
        <v>77477.971999999994</v>
      </c>
      <c r="AM482" s="7" t="s">
        <v>287</v>
      </c>
      <c r="AN482" s="20"/>
      <c r="AO482" s="21"/>
      <c r="AP482" s="21"/>
      <c r="AQ482" s="5" t="s">
        <v>647</v>
      </c>
      <c r="AR482" s="5" t="s">
        <v>261</v>
      </c>
      <c r="AS482" s="5" t="s">
        <v>62</v>
      </c>
      <c r="AT482" s="20"/>
      <c r="AU482" s="21"/>
      <c r="AV482" s="21"/>
      <c r="AW482" s="21"/>
    </row>
    <row r="483" spans="1:49" s="55" customFormat="1">
      <c r="A483" s="87" t="s">
        <v>562</v>
      </c>
      <c r="B483" s="5">
        <v>15018350</v>
      </c>
      <c r="C483" s="5" t="s">
        <v>565</v>
      </c>
      <c r="D483" s="5" t="s">
        <v>55</v>
      </c>
      <c r="E483" s="5" t="s">
        <v>67</v>
      </c>
      <c r="F483" s="5" t="s">
        <v>357</v>
      </c>
      <c r="G483" s="5" t="s">
        <v>648</v>
      </c>
      <c r="H483" s="6">
        <v>43191</v>
      </c>
      <c r="I483" s="5" t="s">
        <v>575</v>
      </c>
      <c r="J483" s="5" t="s">
        <v>627</v>
      </c>
      <c r="K483" s="5" t="s">
        <v>568</v>
      </c>
      <c r="L483" s="7">
        <v>6</v>
      </c>
      <c r="M483" s="7" t="s">
        <v>287</v>
      </c>
      <c r="N483" s="8">
        <v>5259</v>
      </c>
      <c r="O483" s="9">
        <v>0.02</v>
      </c>
      <c r="P483" s="10">
        <f t="shared" si="92"/>
        <v>105</v>
      </c>
      <c r="Q483" s="9">
        <v>5.0000000000000001E-3</v>
      </c>
      <c r="R483" s="10">
        <f t="shared" si="93"/>
        <v>26</v>
      </c>
      <c r="S483" s="9">
        <f t="shared" si="94"/>
        <v>2.4909678646130442E-2</v>
      </c>
      <c r="T483" s="10">
        <f t="shared" si="95"/>
        <v>131</v>
      </c>
      <c r="U483" s="10">
        <f t="shared" si="96"/>
        <v>5390</v>
      </c>
      <c r="V483" s="11">
        <f>VLOOKUP(B483,[1]调薪计算!A:M,12,0)</f>
        <v>5259</v>
      </c>
      <c r="W483" s="12">
        <f t="shared" si="97"/>
        <v>0</v>
      </c>
      <c r="X483" s="13">
        <f t="shared" si="98"/>
        <v>0</v>
      </c>
      <c r="Y483" s="14" t="str">
        <f t="shared" si="99"/>
        <v>0.00%-8.40%</v>
      </c>
      <c r="Z483" s="15"/>
      <c r="AA483" s="15"/>
      <c r="AB483" s="15"/>
      <c r="AC483" s="16"/>
      <c r="AD483" s="8">
        <f t="shared" si="100"/>
        <v>0</v>
      </c>
      <c r="AE483" s="17">
        <f t="shared" si="101"/>
        <v>5259</v>
      </c>
      <c r="AF483" s="18">
        <f t="shared" si="102"/>
        <v>0</v>
      </c>
      <c r="AG483" s="19">
        <f t="shared" si="103"/>
        <v>0</v>
      </c>
      <c r="AH483" s="20">
        <v>13.6</v>
      </c>
      <c r="AI483" s="20">
        <v>500</v>
      </c>
      <c r="AJ483" s="20"/>
      <c r="AK483" s="20">
        <v>688</v>
      </c>
      <c r="AL483" s="20">
        <f t="shared" si="104"/>
        <v>78210.399999999994</v>
      </c>
      <c r="AM483" s="7" t="s">
        <v>287</v>
      </c>
      <c r="AN483" s="20"/>
      <c r="AO483" s="21" t="s">
        <v>126</v>
      </c>
      <c r="AP483" s="21" t="s">
        <v>126</v>
      </c>
      <c r="AQ483" s="5" t="s">
        <v>647</v>
      </c>
      <c r="AR483" s="5" t="s">
        <v>261</v>
      </c>
      <c r="AS483" s="5" t="s">
        <v>62</v>
      </c>
      <c r="AT483" s="20"/>
      <c r="AU483" s="21"/>
      <c r="AV483" s="21"/>
      <c r="AW483" s="21"/>
    </row>
    <row r="484" spans="1:49" s="55" customFormat="1">
      <c r="A484" s="87" t="s">
        <v>562</v>
      </c>
      <c r="B484" s="5">
        <v>15002933</v>
      </c>
      <c r="C484" s="5" t="s">
        <v>565</v>
      </c>
      <c r="D484" s="5" t="s">
        <v>55</v>
      </c>
      <c r="E484" s="5" t="s">
        <v>67</v>
      </c>
      <c r="F484" s="5" t="s">
        <v>357</v>
      </c>
      <c r="G484" s="5" t="s">
        <v>648</v>
      </c>
      <c r="H484" s="6">
        <v>40269</v>
      </c>
      <c r="I484" s="5" t="s">
        <v>575</v>
      </c>
      <c r="J484" s="5" t="s">
        <v>627</v>
      </c>
      <c r="K484" s="5" t="s">
        <v>568</v>
      </c>
      <c r="L484" s="7">
        <v>6</v>
      </c>
      <c r="M484" s="7" t="s">
        <v>287</v>
      </c>
      <c r="N484" s="8">
        <v>5032</v>
      </c>
      <c r="O484" s="9">
        <v>0.02</v>
      </c>
      <c r="P484" s="10">
        <f t="shared" si="92"/>
        <v>101</v>
      </c>
      <c r="Q484" s="9">
        <v>5.0000000000000001E-3</v>
      </c>
      <c r="R484" s="10">
        <f t="shared" si="93"/>
        <v>25</v>
      </c>
      <c r="S484" s="9">
        <f t="shared" si="94"/>
        <v>2.5039745627980923E-2</v>
      </c>
      <c r="T484" s="10">
        <f t="shared" si="95"/>
        <v>126</v>
      </c>
      <c r="U484" s="10">
        <f t="shared" si="96"/>
        <v>5158</v>
      </c>
      <c r="V484" s="11">
        <f>VLOOKUP(B484,[1]调薪计算!A:M,12,0)</f>
        <v>5157.7999999999993</v>
      </c>
      <c r="W484" s="12">
        <f t="shared" si="97"/>
        <v>125.79999999999927</v>
      </c>
      <c r="X484" s="13">
        <f t="shared" si="98"/>
        <v>2.5000000000000001E-2</v>
      </c>
      <c r="Y484" s="14" t="str">
        <f t="shared" si="99"/>
        <v>0.00%-8.40%</v>
      </c>
      <c r="Z484" s="15"/>
      <c r="AA484" s="15"/>
      <c r="AB484" s="15"/>
      <c r="AC484" s="16"/>
      <c r="AD484" s="8">
        <f t="shared" si="100"/>
        <v>0</v>
      </c>
      <c r="AE484" s="17">
        <f t="shared" si="101"/>
        <v>5157.7999999999993</v>
      </c>
      <c r="AF484" s="18">
        <f t="shared" si="102"/>
        <v>125.79999999999927</v>
      </c>
      <c r="AG484" s="19">
        <f t="shared" si="103"/>
        <v>2.4999999999999911E-2</v>
      </c>
      <c r="AH484" s="20">
        <v>13.6</v>
      </c>
      <c r="AI484" s="20">
        <v>500</v>
      </c>
      <c r="AJ484" s="20"/>
      <c r="AK484" s="20">
        <v>688</v>
      </c>
      <c r="AL484" s="20">
        <f t="shared" si="104"/>
        <v>76834.079999999987</v>
      </c>
      <c r="AM484" s="7" t="s">
        <v>287</v>
      </c>
      <c r="AN484" s="20"/>
      <c r="AO484" s="21"/>
      <c r="AP484" s="21"/>
      <c r="AQ484" s="5" t="s">
        <v>647</v>
      </c>
      <c r="AR484" s="5" t="s">
        <v>261</v>
      </c>
      <c r="AS484" s="5" t="s">
        <v>62</v>
      </c>
      <c r="AT484" s="20"/>
      <c r="AU484" s="21"/>
      <c r="AV484" s="21"/>
      <c r="AW484" s="21"/>
    </row>
    <row r="485" spans="1:49" s="55" customFormat="1">
      <c r="A485" s="87" t="s">
        <v>562</v>
      </c>
      <c r="B485" s="5">
        <v>15003574</v>
      </c>
      <c r="C485" s="5" t="s">
        <v>565</v>
      </c>
      <c r="D485" s="5" t="s">
        <v>55</v>
      </c>
      <c r="E485" s="5" t="s">
        <v>67</v>
      </c>
      <c r="F485" s="5" t="s">
        <v>357</v>
      </c>
      <c r="G485" s="5" t="s">
        <v>648</v>
      </c>
      <c r="H485" s="6">
        <v>40360</v>
      </c>
      <c r="I485" s="5" t="s">
        <v>575</v>
      </c>
      <c r="J485" s="5" t="s">
        <v>627</v>
      </c>
      <c r="K485" s="5" t="s">
        <v>568</v>
      </c>
      <c r="L485" s="7">
        <v>6</v>
      </c>
      <c r="M485" s="7" t="s">
        <v>287</v>
      </c>
      <c r="N485" s="8">
        <v>4662</v>
      </c>
      <c r="O485" s="9">
        <v>0.02</v>
      </c>
      <c r="P485" s="10">
        <f t="shared" si="92"/>
        <v>93</v>
      </c>
      <c r="Q485" s="9">
        <v>5.0000000000000001E-3</v>
      </c>
      <c r="R485" s="10">
        <f t="shared" si="93"/>
        <v>23</v>
      </c>
      <c r="S485" s="9">
        <f t="shared" si="94"/>
        <v>2.4882024882024883E-2</v>
      </c>
      <c r="T485" s="10">
        <f t="shared" si="95"/>
        <v>116</v>
      </c>
      <c r="U485" s="10">
        <f t="shared" si="96"/>
        <v>4778</v>
      </c>
      <c r="V485" s="11">
        <f>VLOOKUP(B485,[1]调薪计算!A:M,12,0)</f>
        <v>4708.62</v>
      </c>
      <c r="W485" s="12">
        <f t="shared" si="97"/>
        <v>46.619999999999891</v>
      </c>
      <c r="X485" s="13">
        <f t="shared" si="98"/>
        <v>0.01</v>
      </c>
      <c r="Y485" s="14" t="str">
        <f t="shared" si="99"/>
        <v>0.00%-8.40%</v>
      </c>
      <c r="Z485" s="15"/>
      <c r="AA485" s="15"/>
      <c r="AB485" s="15"/>
      <c r="AC485" s="16"/>
      <c r="AD485" s="8">
        <f t="shared" si="100"/>
        <v>0</v>
      </c>
      <c r="AE485" s="17">
        <f t="shared" si="101"/>
        <v>4708.62</v>
      </c>
      <c r="AF485" s="18">
        <f t="shared" si="102"/>
        <v>46.619999999999891</v>
      </c>
      <c r="AG485" s="19">
        <f t="shared" si="103"/>
        <v>1.0000000000000009E-2</v>
      </c>
      <c r="AH485" s="20">
        <v>13.6</v>
      </c>
      <c r="AI485" s="20">
        <v>500</v>
      </c>
      <c r="AJ485" s="20"/>
      <c r="AK485" s="20">
        <v>688</v>
      </c>
      <c r="AL485" s="20">
        <f t="shared" si="104"/>
        <v>70725.231999999989</v>
      </c>
      <c r="AM485" s="7" t="s">
        <v>287</v>
      </c>
      <c r="AN485" s="20"/>
      <c r="AO485" s="21"/>
      <c r="AP485" s="21"/>
      <c r="AQ485" s="5" t="s">
        <v>647</v>
      </c>
      <c r="AR485" s="5" t="s">
        <v>261</v>
      </c>
      <c r="AS485" s="5" t="s">
        <v>62</v>
      </c>
      <c r="AT485" s="20"/>
      <c r="AU485" s="21"/>
      <c r="AV485" s="21"/>
      <c r="AW485" s="21"/>
    </row>
    <row r="486" spans="1:49" s="55" customFormat="1">
      <c r="A486" s="87" t="s">
        <v>562</v>
      </c>
      <c r="B486" s="5">
        <v>15010051</v>
      </c>
      <c r="C486" s="5" t="s">
        <v>565</v>
      </c>
      <c r="D486" s="5" t="s">
        <v>55</v>
      </c>
      <c r="E486" s="5" t="s">
        <v>67</v>
      </c>
      <c r="F486" s="5" t="s">
        <v>357</v>
      </c>
      <c r="G486" s="5" t="s">
        <v>648</v>
      </c>
      <c r="H486" s="6">
        <v>41487</v>
      </c>
      <c r="I486" s="5" t="s">
        <v>575</v>
      </c>
      <c r="J486" s="5" t="s">
        <v>627</v>
      </c>
      <c r="K486" s="5" t="s">
        <v>568</v>
      </c>
      <c r="L486" s="7">
        <v>6</v>
      </c>
      <c r="M486" s="7" t="s">
        <v>287</v>
      </c>
      <c r="N486" s="8">
        <v>5027</v>
      </c>
      <c r="O486" s="9">
        <v>0.02</v>
      </c>
      <c r="P486" s="10">
        <f t="shared" si="92"/>
        <v>101</v>
      </c>
      <c r="Q486" s="9">
        <v>5.0000000000000001E-3</v>
      </c>
      <c r="R486" s="10">
        <f t="shared" si="93"/>
        <v>25</v>
      </c>
      <c r="S486" s="9">
        <f t="shared" si="94"/>
        <v>2.5064650885219811E-2</v>
      </c>
      <c r="T486" s="10">
        <f t="shared" si="95"/>
        <v>126</v>
      </c>
      <c r="U486" s="10">
        <f t="shared" si="96"/>
        <v>5153</v>
      </c>
      <c r="V486" s="11">
        <f>VLOOKUP(B486,[1]调薪计算!A:M,12,0)</f>
        <v>5077.2700000000004</v>
      </c>
      <c r="W486" s="12">
        <f t="shared" si="97"/>
        <v>50.270000000000437</v>
      </c>
      <c r="X486" s="13">
        <f t="shared" si="98"/>
        <v>0.01</v>
      </c>
      <c r="Y486" s="14" t="str">
        <f t="shared" si="99"/>
        <v>0.00%-8.40%</v>
      </c>
      <c r="Z486" s="15"/>
      <c r="AA486" s="15"/>
      <c r="AB486" s="15"/>
      <c r="AC486" s="16"/>
      <c r="AD486" s="8">
        <f t="shared" si="100"/>
        <v>0</v>
      </c>
      <c r="AE486" s="17">
        <f t="shared" si="101"/>
        <v>5077.2700000000004</v>
      </c>
      <c r="AF486" s="18">
        <f t="shared" si="102"/>
        <v>50.270000000000437</v>
      </c>
      <c r="AG486" s="19">
        <f t="shared" si="103"/>
        <v>1.0000000000000009E-2</v>
      </c>
      <c r="AH486" s="20">
        <v>13.6</v>
      </c>
      <c r="AI486" s="20">
        <v>500</v>
      </c>
      <c r="AJ486" s="20"/>
      <c r="AK486" s="20">
        <v>688</v>
      </c>
      <c r="AL486" s="20">
        <f t="shared" si="104"/>
        <v>75738.872000000003</v>
      </c>
      <c r="AM486" s="7" t="s">
        <v>287</v>
      </c>
      <c r="AN486" s="20"/>
      <c r="AO486" s="21"/>
      <c r="AP486" s="21"/>
      <c r="AQ486" s="5" t="s">
        <v>647</v>
      </c>
      <c r="AR486" s="5" t="s">
        <v>261</v>
      </c>
      <c r="AS486" s="5" t="s">
        <v>62</v>
      </c>
      <c r="AT486" s="20"/>
      <c r="AU486" s="21"/>
      <c r="AV486" s="21"/>
      <c r="AW486" s="21"/>
    </row>
    <row r="487" spans="1:49" s="55" customFormat="1">
      <c r="A487" s="87" t="s">
        <v>562</v>
      </c>
      <c r="B487" s="5">
        <v>15016216</v>
      </c>
      <c r="C487" s="5" t="s">
        <v>565</v>
      </c>
      <c r="D487" s="5" t="s">
        <v>55</v>
      </c>
      <c r="E487" s="5" t="s">
        <v>67</v>
      </c>
      <c r="F487" s="5" t="s">
        <v>357</v>
      </c>
      <c r="G487" s="5" t="s">
        <v>648</v>
      </c>
      <c r="H487" s="6">
        <v>42948</v>
      </c>
      <c r="I487" s="5" t="s">
        <v>575</v>
      </c>
      <c r="J487" s="5" t="s">
        <v>627</v>
      </c>
      <c r="K487" s="5" t="s">
        <v>568</v>
      </c>
      <c r="L487" s="7">
        <v>6</v>
      </c>
      <c r="M487" s="7" t="s">
        <v>287</v>
      </c>
      <c r="N487" s="8">
        <v>5003</v>
      </c>
      <c r="O487" s="9">
        <v>0.02</v>
      </c>
      <c r="P487" s="10">
        <f t="shared" si="92"/>
        <v>100</v>
      </c>
      <c r="Q487" s="9">
        <v>5.0000000000000001E-3</v>
      </c>
      <c r="R487" s="10">
        <f t="shared" si="93"/>
        <v>25</v>
      </c>
      <c r="S487" s="9">
        <f t="shared" si="94"/>
        <v>2.498500899460324E-2</v>
      </c>
      <c r="T487" s="10">
        <f t="shared" si="95"/>
        <v>125</v>
      </c>
      <c r="U487" s="10">
        <f t="shared" si="96"/>
        <v>5128</v>
      </c>
      <c r="V487" s="11">
        <f>VLOOKUP(B487,[1]调薪计算!A:M,12,0)</f>
        <v>5128.0749999999998</v>
      </c>
      <c r="W487" s="12">
        <f t="shared" si="97"/>
        <v>125.07499999999982</v>
      </c>
      <c r="X487" s="13">
        <f t="shared" si="98"/>
        <v>2.5000000000000001E-2</v>
      </c>
      <c r="Y487" s="14" t="str">
        <f t="shared" si="99"/>
        <v>0.00%-8.40%</v>
      </c>
      <c r="Z487" s="15"/>
      <c r="AA487" s="15"/>
      <c r="AB487" s="15"/>
      <c r="AC487" s="16"/>
      <c r="AD487" s="8">
        <f t="shared" si="100"/>
        <v>0</v>
      </c>
      <c r="AE487" s="17">
        <f t="shared" si="101"/>
        <v>5128.0749999999998</v>
      </c>
      <c r="AF487" s="18">
        <f t="shared" si="102"/>
        <v>125.07499999999982</v>
      </c>
      <c r="AG487" s="19">
        <f t="shared" si="103"/>
        <v>2.4999999999999911E-2</v>
      </c>
      <c r="AH487" s="20">
        <v>13.6</v>
      </c>
      <c r="AI487" s="20">
        <v>500</v>
      </c>
      <c r="AJ487" s="20"/>
      <c r="AK487" s="20">
        <v>688</v>
      </c>
      <c r="AL487" s="20">
        <f t="shared" si="104"/>
        <v>76429.819999999992</v>
      </c>
      <c r="AM487" s="7" t="s">
        <v>287</v>
      </c>
      <c r="AN487" s="20"/>
      <c r="AO487" s="21"/>
      <c r="AP487" s="21"/>
      <c r="AQ487" s="5" t="s">
        <v>647</v>
      </c>
      <c r="AR487" s="5" t="s">
        <v>261</v>
      </c>
      <c r="AS487" s="5" t="s">
        <v>62</v>
      </c>
      <c r="AT487" s="20"/>
      <c r="AU487" s="21"/>
      <c r="AV487" s="21"/>
      <c r="AW487" s="21"/>
    </row>
    <row r="488" spans="1:49" s="55" customFormat="1">
      <c r="A488" s="87" t="s">
        <v>562</v>
      </c>
      <c r="B488" s="5">
        <v>15000181</v>
      </c>
      <c r="C488" s="5" t="s">
        <v>565</v>
      </c>
      <c r="D488" s="5" t="s">
        <v>55</v>
      </c>
      <c r="E488" s="5" t="s">
        <v>67</v>
      </c>
      <c r="F488" s="5" t="s">
        <v>357</v>
      </c>
      <c r="G488" s="5" t="s">
        <v>648</v>
      </c>
      <c r="H488" s="6">
        <v>38596</v>
      </c>
      <c r="I488" s="5" t="s">
        <v>575</v>
      </c>
      <c r="J488" s="5" t="s">
        <v>627</v>
      </c>
      <c r="K488" s="5" t="s">
        <v>568</v>
      </c>
      <c r="L488" s="7">
        <v>6</v>
      </c>
      <c r="M488" s="7" t="s">
        <v>287</v>
      </c>
      <c r="N488" s="8">
        <v>5160</v>
      </c>
      <c r="O488" s="9">
        <v>0.02</v>
      </c>
      <c r="P488" s="10">
        <f t="shared" si="92"/>
        <v>103</v>
      </c>
      <c r="Q488" s="9">
        <v>5.0000000000000001E-3</v>
      </c>
      <c r="R488" s="10">
        <f t="shared" si="93"/>
        <v>26</v>
      </c>
      <c r="S488" s="9">
        <f t="shared" si="94"/>
        <v>2.5000000000000001E-2</v>
      </c>
      <c r="T488" s="10">
        <f t="shared" si="95"/>
        <v>129</v>
      </c>
      <c r="U488" s="10">
        <f t="shared" si="96"/>
        <v>5289</v>
      </c>
      <c r="V488" s="11">
        <f>VLOOKUP(B488,[1]调薪计算!A:M,12,0)</f>
        <v>5211.6000000000004</v>
      </c>
      <c r="W488" s="12">
        <f t="shared" si="97"/>
        <v>51.600000000000364</v>
      </c>
      <c r="X488" s="13">
        <f t="shared" si="98"/>
        <v>0.01</v>
      </c>
      <c r="Y488" s="14" t="str">
        <f t="shared" si="99"/>
        <v>0.00%-8.40%</v>
      </c>
      <c r="Z488" s="15"/>
      <c r="AA488" s="15"/>
      <c r="AB488" s="15"/>
      <c r="AC488" s="16"/>
      <c r="AD488" s="8">
        <f t="shared" si="100"/>
        <v>0</v>
      </c>
      <c r="AE488" s="17">
        <f t="shared" si="101"/>
        <v>5211.6000000000004</v>
      </c>
      <c r="AF488" s="18">
        <f t="shared" si="102"/>
        <v>51.600000000000364</v>
      </c>
      <c r="AG488" s="19">
        <f t="shared" si="103"/>
        <v>1.0000000000000009E-2</v>
      </c>
      <c r="AH488" s="20">
        <v>13.6</v>
      </c>
      <c r="AI488" s="20">
        <v>500</v>
      </c>
      <c r="AJ488" s="20"/>
      <c r="AK488" s="20">
        <v>688</v>
      </c>
      <c r="AL488" s="20">
        <f t="shared" si="104"/>
        <v>77565.760000000009</v>
      </c>
      <c r="AM488" s="7" t="s">
        <v>287</v>
      </c>
      <c r="AN488" s="20" t="s">
        <v>588</v>
      </c>
      <c r="AO488" s="21"/>
      <c r="AP488" s="21"/>
      <c r="AQ488" s="5" t="s">
        <v>647</v>
      </c>
      <c r="AR488" s="5" t="s">
        <v>261</v>
      </c>
      <c r="AS488" s="5" t="s">
        <v>62</v>
      </c>
      <c r="AT488" s="20"/>
      <c r="AU488" s="21"/>
      <c r="AV488" s="21"/>
      <c r="AW488" s="21"/>
    </row>
    <row r="489" spans="1:49" s="55" customFormat="1">
      <c r="A489" s="87" t="s">
        <v>562</v>
      </c>
      <c r="B489" s="5">
        <v>15012930</v>
      </c>
      <c r="C489" s="5" t="s">
        <v>565</v>
      </c>
      <c r="D489" s="5" t="s">
        <v>55</v>
      </c>
      <c r="E489" s="5" t="s">
        <v>67</v>
      </c>
      <c r="F489" s="5" t="s">
        <v>357</v>
      </c>
      <c r="G489" s="5" t="s">
        <v>648</v>
      </c>
      <c r="H489" s="6">
        <v>41852</v>
      </c>
      <c r="I489" s="5" t="s">
        <v>575</v>
      </c>
      <c r="J489" s="5" t="s">
        <v>627</v>
      </c>
      <c r="K489" s="5" t="s">
        <v>568</v>
      </c>
      <c r="L489" s="7">
        <v>6</v>
      </c>
      <c r="M489" s="7" t="s">
        <v>287</v>
      </c>
      <c r="N489" s="8">
        <v>5211</v>
      </c>
      <c r="O489" s="9">
        <v>0.02</v>
      </c>
      <c r="P489" s="10">
        <f t="shared" si="92"/>
        <v>104</v>
      </c>
      <c r="Q489" s="9">
        <v>5.0000000000000001E-3</v>
      </c>
      <c r="R489" s="10">
        <f t="shared" si="93"/>
        <v>26</v>
      </c>
      <c r="S489" s="9">
        <f t="shared" si="94"/>
        <v>2.4947227019765879E-2</v>
      </c>
      <c r="T489" s="10">
        <f t="shared" si="95"/>
        <v>130</v>
      </c>
      <c r="U489" s="10">
        <f t="shared" si="96"/>
        <v>5341</v>
      </c>
      <c r="V489" s="11">
        <f>VLOOKUP(B489,[1]调薪计算!A:M,12,0)</f>
        <v>5341.2749999999996</v>
      </c>
      <c r="W489" s="12">
        <f t="shared" si="97"/>
        <v>130.27499999999964</v>
      </c>
      <c r="X489" s="13">
        <f t="shared" si="98"/>
        <v>2.5000000000000001E-2</v>
      </c>
      <c r="Y489" s="14" t="str">
        <f t="shared" si="99"/>
        <v>0.00%-8.40%</v>
      </c>
      <c r="Z489" s="15"/>
      <c r="AA489" s="15"/>
      <c r="AB489" s="15"/>
      <c r="AC489" s="16"/>
      <c r="AD489" s="8">
        <f t="shared" si="100"/>
        <v>0</v>
      </c>
      <c r="AE489" s="17">
        <f t="shared" si="101"/>
        <v>5341.2749999999996</v>
      </c>
      <c r="AF489" s="18">
        <f t="shared" si="102"/>
        <v>130.27499999999964</v>
      </c>
      <c r="AG489" s="19">
        <f t="shared" si="103"/>
        <v>2.4999999999999911E-2</v>
      </c>
      <c r="AH489" s="20">
        <v>13.6</v>
      </c>
      <c r="AI489" s="20">
        <v>500</v>
      </c>
      <c r="AJ489" s="20"/>
      <c r="AK489" s="20">
        <v>688</v>
      </c>
      <c r="AL489" s="20">
        <f t="shared" si="104"/>
        <v>79329.34</v>
      </c>
      <c r="AM489" s="7" t="s">
        <v>287</v>
      </c>
      <c r="AN489" s="20"/>
      <c r="AO489" s="21"/>
      <c r="AP489" s="21"/>
      <c r="AQ489" s="5" t="s">
        <v>647</v>
      </c>
      <c r="AR489" s="5" t="s">
        <v>261</v>
      </c>
      <c r="AS489" s="5" t="s">
        <v>62</v>
      </c>
      <c r="AT489" s="20"/>
      <c r="AU489" s="21"/>
      <c r="AV489" s="21"/>
      <c r="AW489" s="21"/>
    </row>
    <row r="490" spans="1:49" s="55" customFormat="1">
      <c r="A490" s="87" t="s">
        <v>562</v>
      </c>
      <c r="B490" s="5">
        <v>15018029</v>
      </c>
      <c r="C490" s="5" t="s">
        <v>565</v>
      </c>
      <c r="D490" s="5" t="s">
        <v>55</v>
      </c>
      <c r="E490" s="5" t="s">
        <v>67</v>
      </c>
      <c r="F490" s="5" t="s">
        <v>357</v>
      </c>
      <c r="G490" s="5" t="s">
        <v>648</v>
      </c>
      <c r="H490" s="6">
        <v>43132</v>
      </c>
      <c r="I490" s="5" t="s">
        <v>575</v>
      </c>
      <c r="J490" s="5" t="s">
        <v>627</v>
      </c>
      <c r="K490" s="5" t="s">
        <v>568</v>
      </c>
      <c r="L490" s="7">
        <v>6</v>
      </c>
      <c r="M490" s="7" t="s">
        <v>287</v>
      </c>
      <c r="N490" s="8">
        <v>4541</v>
      </c>
      <c r="O490" s="9">
        <v>0.02</v>
      </c>
      <c r="P490" s="10">
        <f t="shared" si="92"/>
        <v>91</v>
      </c>
      <c r="Q490" s="9">
        <v>5.0000000000000001E-3</v>
      </c>
      <c r="R490" s="10">
        <f t="shared" si="93"/>
        <v>23</v>
      </c>
      <c r="S490" s="9">
        <f t="shared" si="94"/>
        <v>2.5104602510460251E-2</v>
      </c>
      <c r="T490" s="10">
        <f t="shared" si="95"/>
        <v>114</v>
      </c>
      <c r="U490" s="10">
        <f t="shared" si="96"/>
        <v>4655</v>
      </c>
      <c r="V490" s="11">
        <f>VLOOKUP(B490,[1]调薪计算!A:M,12,0)</f>
        <v>4586.41</v>
      </c>
      <c r="W490" s="12">
        <f t="shared" si="97"/>
        <v>45.409999999999854</v>
      </c>
      <c r="X490" s="13">
        <f t="shared" si="98"/>
        <v>0.01</v>
      </c>
      <c r="Y490" s="14" t="str">
        <f t="shared" si="99"/>
        <v>0.00%-8.40%</v>
      </c>
      <c r="Z490" s="15"/>
      <c r="AA490" s="15"/>
      <c r="AB490" s="15"/>
      <c r="AC490" s="16"/>
      <c r="AD490" s="8">
        <f t="shared" si="100"/>
        <v>0</v>
      </c>
      <c r="AE490" s="17">
        <f t="shared" si="101"/>
        <v>4586.41</v>
      </c>
      <c r="AF490" s="18">
        <f t="shared" si="102"/>
        <v>45.409999999999854</v>
      </c>
      <c r="AG490" s="19">
        <f t="shared" si="103"/>
        <v>1.0000000000000009E-2</v>
      </c>
      <c r="AH490" s="20">
        <v>13.6</v>
      </c>
      <c r="AI490" s="20">
        <v>500</v>
      </c>
      <c r="AJ490" s="20"/>
      <c r="AK490" s="20">
        <v>688</v>
      </c>
      <c r="AL490" s="20">
        <f t="shared" si="104"/>
        <v>69063.176000000007</v>
      </c>
      <c r="AM490" s="7" t="s">
        <v>287</v>
      </c>
      <c r="AN490" s="20"/>
      <c r="AO490" s="21"/>
      <c r="AP490" s="21"/>
      <c r="AQ490" s="5" t="s">
        <v>647</v>
      </c>
      <c r="AR490" s="5" t="s">
        <v>261</v>
      </c>
      <c r="AS490" s="5" t="s">
        <v>62</v>
      </c>
      <c r="AT490" s="20"/>
      <c r="AU490" s="21"/>
      <c r="AV490" s="21"/>
      <c r="AW490" s="21"/>
    </row>
    <row r="491" spans="1:49" s="55" customFormat="1">
      <c r="A491" s="87" t="s">
        <v>562</v>
      </c>
      <c r="B491" s="5">
        <v>15001954</v>
      </c>
      <c r="C491" s="5" t="s">
        <v>565</v>
      </c>
      <c r="D491" s="5" t="s">
        <v>55</v>
      </c>
      <c r="E491" s="5" t="s">
        <v>67</v>
      </c>
      <c r="F491" s="5" t="s">
        <v>357</v>
      </c>
      <c r="G491" s="5" t="s">
        <v>648</v>
      </c>
      <c r="H491" s="6">
        <v>39688</v>
      </c>
      <c r="I491" s="5" t="s">
        <v>575</v>
      </c>
      <c r="J491" s="5" t="s">
        <v>649</v>
      </c>
      <c r="K491" s="5" t="s">
        <v>568</v>
      </c>
      <c r="L491" s="7">
        <v>6</v>
      </c>
      <c r="M491" s="7" t="s">
        <v>287</v>
      </c>
      <c r="N491" s="8">
        <v>5590</v>
      </c>
      <c r="O491" s="9">
        <v>0.02</v>
      </c>
      <c r="P491" s="10">
        <f t="shared" si="92"/>
        <v>112</v>
      </c>
      <c r="Q491" s="9">
        <v>5.0000000000000001E-3</v>
      </c>
      <c r="R491" s="10">
        <f t="shared" si="93"/>
        <v>28</v>
      </c>
      <c r="S491" s="9">
        <f t="shared" si="94"/>
        <v>2.5044722719141325E-2</v>
      </c>
      <c r="T491" s="10">
        <f t="shared" si="95"/>
        <v>140</v>
      </c>
      <c r="U491" s="10">
        <f t="shared" si="96"/>
        <v>5730</v>
      </c>
      <c r="V491" s="11">
        <f>VLOOKUP(B491,[1]调薪计算!A:M,12,0)</f>
        <v>5729.7499999999991</v>
      </c>
      <c r="W491" s="12">
        <f t="shared" si="97"/>
        <v>139.74999999999909</v>
      </c>
      <c r="X491" s="13">
        <f t="shared" si="98"/>
        <v>2.5000000000000001E-2</v>
      </c>
      <c r="Y491" s="14" t="str">
        <f t="shared" si="99"/>
        <v>0.00%-8.40%</v>
      </c>
      <c r="Z491" s="15"/>
      <c r="AA491" s="15"/>
      <c r="AB491" s="15"/>
      <c r="AC491" s="16"/>
      <c r="AD491" s="8">
        <f t="shared" si="100"/>
        <v>0</v>
      </c>
      <c r="AE491" s="17">
        <f t="shared" si="101"/>
        <v>5729.7499999999991</v>
      </c>
      <c r="AF491" s="18">
        <f t="shared" si="102"/>
        <v>139.74999999999909</v>
      </c>
      <c r="AG491" s="19">
        <f t="shared" si="103"/>
        <v>2.4999999999999911E-2</v>
      </c>
      <c r="AH491" s="20">
        <v>13.6</v>
      </c>
      <c r="AI491" s="20">
        <v>500</v>
      </c>
      <c r="AJ491" s="20"/>
      <c r="AK491" s="20">
        <v>688</v>
      </c>
      <c r="AL491" s="20">
        <f t="shared" si="104"/>
        <v>84612.599999999991</v>
      </c>
      <c r="AM491" s="7" t="s">
        <v>287</v>
      </c>
      <c r="AN491" s="20"/>
      <c r="AO491" s="21"/>
      <c r="AP491" s="21"/>
      <c r="AQ491" s="5" t="s">
        <v>647</v>
      </c>
      <c r="AR491" s="5" t="s">
        <v>261</v>
      </c>
      <c r="AS491" s="5" t="s">
        <v>62</v>
      </c>
      <c r="AT491" s="20"/>
      <c r="AU491" s="21"/>
      <c r="AV491" s="21"/>
      <c r="AW491" s="21"/>
    </row>
    <row r="492" spans="1:49" s="55" customFormat="1">
      <c r="A492" s="87" t="s">
        <v>562</v>
      </c>
      <c r="B492" s="5">
        <v>15008335</v>
      </c>
      <c r="C492" s="5" t="s">
        <v>565</v>
      </c>
      <c r="D492" s="5" t="s">
        <v>55</v>
      </c>
      <c r="E492" s="5" t="s">
        <v>67</v>
      </c>
      <c r="F492" s="5" t="s">
        <v>357</v>
      </c>
      <c r="G492" s="5" t="s">
        <v>648</v>
      </c>
      <c r="H492" s="6">
        <v>41365</v>
      </c>
      <c r="I492" s="5" t="s">
        <v>575</v>
      </c>
      <c r="J492" s="5" t="s">
        <v>650</v>
      </c>
      <c r="K492" s="5" t="s">
        <v>568</v>
      </c>
      <c r="L492" s="7">
        <v>6</v>
      </c>
      <c r="M492" s="7" t="s">
        <v>287</v>
      </c>
      <c r="N492" s="8">
        <v>5170</v>
      </c>
      <c r="O492" s="9">
        <v>0.02</v>
      </c>
      <c r="P492" s="10">
        <f t="shared" si="92"/>
        <v>103</v>
      </c>
      <c r="Q492" s="9">
        <v>5.0000000000000001E-3</v>
      </c>
      <c r="R492" s="10">
        <f t="shared" si="93"/>
        <v>26</v>
      </c>
      <c r="S492" s="9">
        <f t="shared" si="94"/>
        <v>2.4951644100580272E-2</v>
      </c>
      <c r="T492" s="10">
        <f t="shared" si="95"/>
        <v>129</v>
      </c>
      <c r="U492" s="10">
        <f t="shared" si="96"/>
        <v>5299</v>
      </c>
      <c r="V492" s="11">
        <f>VLOOKUP(B492,[1]调薪计算!A:M,12,0)</f>
        <v>5299.2499999999991</v>
      </c>
      <c r="W492" s="12">
        <f t="shared" si="97"/>
        <v>129.24999999999909</v>
      </c>
      <c r="X492" s="13">
        <f t="shared" si="98"/>
        <v>2.5000000000000001E-2</v>
      </c>
      <c r="Y492" s="14" t="str">
        <f t="shared" si="99"/>
        <v>0.00%-8.40%</v>
      </c>
      <c r="Z492" s="15"/>
      <c r="AA492" s="15"/>
      <c r="AB492" s="15"/>
      <c r="AC492" s="16"/>
      <c r="AD492" s="8">
        <f t="shared" si="100"/>
        <v>0</v>
      </c>
      <c r="AE492" s="17">
        <f t="shared" si="101"/>
        <v>5299.2499999999991</v>
      </c>
      <c r="AF492" s="18">
        <f t="shared" si="102"/>
        <v>129.24999999999909</v>
      </c>
      <c r="AG492" s="19">
        <f t="shared" si="103"/>
        <v>2.4999999999999911E-2</v>
      </c>
      <c r="AH492" s="20">
        <v>13.6</v>
      </c>
      <c r="AI492" s="20">
        <v>800</v>
      </c>
      <c r="AJ492" s="20"/>
      <c r="AK492" s="20">
        <v>688</v>
      </c>
      <c r="AL492" s="20">
        <f t="shared" si="104"/>
        <v>82357.799999999988</v>
      </c>
      <c r="AM492" s="7" t="s">
        <v>287</v>
      </c>
      <c r="AN492" s="20"/>
      <c r="AO492" s="21"/>
      <c r="AP492" s="21"/>
      <c r="AQ492" s="5" t="s">
        <v>647</v>
      </c>
      <c r="AR492" s="5" t="s">
        <v>261</v>
      </c>
      <c r="AS492" s="5" t="s">
        <v>62</v>
      </c>
      <c r="AT492" s="20"/>
      <c r="AU492" s="21"/>
      <c r="AV492" s="21"/>
      <c r="AW492" s="21"/>
    </row>
    <row r="493" spans="1:49" s="55" customFormat="1">
      <c r="A493" s="87" t="s">
        <v>562</v>
      </c>
      <c r="B493" s="5">
        <v>15002465</v>
      </c>
      <c r="C493" s="5" t="s">
        <v>565</v>
      </c>
      <c r="D493" s="5" t="s">
        <v>55</v>
      </c>
      <c r="E493" s="5" t="s">
        <v>67</v>
      </c>
      <c r="F493" s="5" t="s">
        <v>357</v>
      </c>
      <c r="G493" s="5" t="s">
        <v>648</v>
      </c>
      <c r="H493" s="6">
        <v>39973</v>
      </c>
      <c r="I493" s="5" t="s">
        <v>575</v>
      </c>
      <c r="J493" s="5" t="s">
        <v>627</v>
      </c>
      <c r="K493" s="5" t="s">
        <v>568</v>
      </c>
      <c r="L493" s="7">
        <v>6</v>
      </c>
      <c r="M493" s="7" t="s">
        <v>287</v>
      </c>
      <c r="N493" s="8">
        <v>6098</v>
      </c>
      <c r="O493" s="9">
        <v>0.02</v>
      </c>
      <c r="P493" s="10">
        <f t="shared" si="92"/>
        <v>122</v>
      </c>
      <c r="Q493" s="9">
        <v>5.0000000000000001E-3</v>
      </c>
      <c r="R493" s="10">
        <f t="shared" si="93"/>
        <v>30</v>
      </c>
      <c r="S493" s="9">
        <f t="shared" si="94"/>
        <v>2.4926205313217448E-2</v>
      </c>
      <c r="T493" s="10">
        <f t="shared" si="95"/>
        <v>152</v>
      </c>
      <c r="U493" s="10">
        <f t="shared" si="96"/>
        <v>6250</v>
      </c>
      <c r="V493" s="11">
        <f>VLOOKUP(B493,[1]调薪计算!A:M,12,0)</f>
        <v>6250.45</v>
      </c>
      <c r="W493" s="12">
        <f t="shared" si="97"/>
        <v>152.44999999999982</v>
      </c>
      <c r="X493" s="13">
        <f t="shared" si="98"/>
        <v>2.5000000000000001E-2</v>
      </c>
      <c r="Y493" s="14" t="str">
        <f t="shared" si="99"/>
        <v>0.00%-8.40%</v>
      </c>
      <c r="Z493" s="15"/>
      <c r="AA493" s="15"/>
      <c r="AB493" s="15"/>
      <c r="AC493" s="16"/>
      <c r="AD493" s="8">
        <f t="shared" si="100"/>
        <v>0</v>
      </c>
      <c r="AE493" s="17">
        <f t="shared" si="101"/>
        <v>6250.45</v>
      </c>
      <c r="AF493" s="18">
        <f t="shared" si="102"/>
        <v>152.44999999999982</v>
      </c>
      <c r="AG493" s="19">
        <f t="shared" si="103"/>
        <v>2.4999999999999911E-2</v>
      </c>
      <c r="AH493" s="20">
        <v>13.6</v>
      </c>
      <c r="AI493" s="20">
        <v>500</v>
      </c>
      <c r="AJ493" s="20"/>
      <c r="AK493" s="20">
        <v>688</v>
      </c>
      <c r="AL493" s="20">
        <f t="shared" si="104"/>
        <v>91694.12</v>
      </c>
      <c r="AM493" s="7" t="s">
        <v>287</v>
      </c>
      <c r="AN493" s="20"/>
      <c r="AO493" s="21"/>
      <c r="AP493" s="21"/>
      <c r="AQ493" s="5" t="s">
        <v>647</v>
      </c>
      <c r="AR493" s="5" t="s">
        <v>261</v>
      </c>
      <c r="AS493" s="5" t="s">
        <v>62</v>
      </c>
      <c r="AT493" s="20"/>
      <c r="AU493" s="21"/>
      <c r="AV493" s="21"/>
      <c r="AW493" s="21"/>
    </row>
    <row r="494" spans="1:49" s="55" customFormat="1">
      <c r="A494" s="87" t="s">
        <v>562</v>
      </c>
      <c r="B494" s="5">
        <v>15018395</v>
      </c>
      <c r="C494" s="5" t="s">
        <v>565</v>
      </c>
      <c r="D494" s="5" t="s">
        <v>55</v>
      </c>
      <c r="E494" s="5" t="s">
        <v>67</v>
      </c>
      <c r="F494" s="5" t="s">
        <v>357</v>
      </c>
      <c r="G494" s="5" t="s">
        <v>648</v>
      </c>
      <c r="H494" s="6">
        <v>43221</v>
      </c>
      <c r="I494" s="5" t="s">
        <v>575</v>
      </c>
      <c r="J494" s="5" t="s">
        <v>627</v>
      </c>
      <c r="K494" s="5" t="s">
        <v>568</v>
      </c>
      <c r="L494" s="7">
        <v>6</v>
      </c>
      <c r="M494" s="7" t="s">
        <v>287</v>
      </c>
      <c r="N494" s="8">
        <v>5147</v>
      </c>
      <c r="O494" s="9">
        <v>0.02</v>
      </c>
      <c r="P494" s="10">
        <f t="shared" si="92"/>
        <v>103</v>
      </c>
      <c r="Q494" s="9">
        <v>5.0000000000000001E-3</v>
      </c>
      <c r="R494" s="10">
        <f t="shared" si="93"/>
        <v>26</v>
      </c>
      <c r="S494" s="9">
        <f t="shared" si="94"/>
        <v>2.5063143578783757E-2</v>
      </c>
      <c r="T494" s="10">
        <f t="shared" si="95"/>
        <v>129</v>
      </c>
      <c r="U494" s="10">
        <f t="shared" si="96"/>
        <v>5276</v>
      </c>
      <c r="V494" s="11">
        <f>VLOOKUP(B494,[1]调薪计算!A:M,12,0)</f>
        <v>5147</v>
      </c>
      <c r="W494" s="12">
        <f t="shared" si="97"/>
        <v>0</v>
      </c>
      <c r="X494" s="13">
        <f t="shared" si="98"/>
        <v>0</v>
      </c>
      <c r="Y494" s="14" t="str">
        <f t="shared" si="99"/>
        <v>0.00%-8.40%</v>
      </c>
      <c r="Z494" s="15"/>
      <c r="AA494" s="15"/>
      <c r="AB494" s="15"/>
      <c r="AC494" s="16"/>
      <c r="AD494" s="8">
        <f t="shared" si="100"/>
        <v>0</v>
      </c>
      <c r="AE494" s="17">
        <f t="shared" si="101"/>
        <v>5147</v>
      </c>
      <c r="AF494" s="18">
        <f t="shared" si="102"/>
        <v>0</v>
      </c>
      <c r="AG494" s="19">
        <f t="shared" si="103"/>
        <v>0</v>
      </c>
      <c r="AH494" s="20">
        <v>13.6</v>
      </c>
      <c r="AI494" s="20">
        <v>500</v>
      </c>
      <c r="AJ494" s="20"/>
      <c r="AK494" s="20">
        <v>688</v>
      </c>
      <c r="AL494" s="20">
        <f t="shared" si="104"/>
        <v>76687.199999999997</v>
      </c>
      <c r="AM494" s="7" t="s">
        <v>287</v>
      </c>
      <c r="AN494" s="20"/>
      <c r="AO494" s="21" t="s">
        <v>126</v>
      </c>
      <c r="AP494" s="21" t="s">
        <v>126</v>
      </c>
      <c r="AQ494" s="5" t="s">
        <v>647</v>
      </c>
      <c r="AR494" s="5" t="s">
        <v>261</v>
      </c>
      <c r="AS494" s="5" t="s">
        <v>62</v>
      </c>
      <c r="AT494" s="20"/>
      <c r="AU494" s="21"/>
      <c r="AV494" s="21"/>
      <c r="AW494" s="21"/>
    </row>
    <row r="495" spans="1:49" s="55" customFormat="1">
      <c r="A495" s="87" t="s">
        <v>562</v>
      </c>
      <c r="B495" s="5">
        <v>15014839</v>
      </c>
      <c r="C495" s="5" t="s">
        <v>565</v>
      </c>
      <c r="D495" s="5" t="s">
        <v>55</v>
      </c>
      <c r="E495" s="5" t="s">
        <v>67</v>
      </c>
      <c r="F495" s="5" t="s">
        <v>357</v>
      </c>
      <c r="G495" s="5" t="s">
        <v>648</v>
      </c>
      <c r="H495" s="6">
        <v>42339</v>
      </c>
      <c r="I495" s="5" t="s">
        <v>575</v>
      </c>
      <c r="J495" s="5" t="s">
        <v>627</v>
      </c>
      <c r="K495" s="5" t="s">
        <v>568</v>
      </c>
      <c r="L495" s="7">
        <v>6</v>
      </c>
      <c r="M495" s="7" t="s">
        <v>287</v>
      </c>
      <c r="N495" s="8">
        <v>4795</v>
      </c>
      <c r="O495" s="9">
        <v>0.02</v>
      </c>
      <c r="P495" s="10">
        <f t="shared" si="92"/>
        <v>96</v>
      </c>
      <c r="Q495" s="9">
        <v>5.0000000000000001E-3</v>
      </c>
      <c r="R495" s="10">
        <f t="shared" si="93"/>
        <v>24</v>
      </c>
      <c r="S495" s="9">
        <f t="shared" si="94"/>
        <v>2.502606882168926E-2</v>
      </c>
      <c r="T495" s="10">
        <f t="shared" si="95"/>
        <v>120</v>
      </c>
      <c r="U495" s="10">
        <f t="shared" si="96"/>
        <v>4915</v>
      </c>
      <c r="V495" s="11">
        <f>VLOOKUP(B495,[1]调薪计算!A:M,12,0)</f>
        <v>4842.95</v>
      </c>
      <c r="W495" s="12">
        <f t="shared" si="97"/>
        <v>47.949999999999818</v>
      </c>
      <c r="X495" s="13">
        <f t="shared" si="98"/>
        <v>0.01</v>
      </c>
      <c r="Y495" s="14" t="str">
        <f t="shared" si="99"/>
        <v>0.00%-8.40%</v>
      </c>
      <c r="Z495" s="15"/>
      <c r="AA495" s="15"/>
      <c r="AB495" s="15"/>
      <c r="AC495" s="16"/>
      <c r="AD495" s="8">
        <f t="shared" si="100"/>
        <v>0</v>
      </c>
      <c r="AE495" s="17">
        <f t="shared" si="101"/>
        <v>4842.95</v>
      </c>
      <c r="AF495" s="18">
        <f t="shared" si="102"/>
        <v>47.949999999999818</v>
      </c>
      <c r="AG495" s="19">
        <f t="shared" si="103"/>
        <v>1.0000000000000009E-2</v>
      </c>
      <c r="AH495" s="20">
        <v>13.6</v>
      </c>
      <c r="AI495" s="20">
        <v>500</v>
      </c>
      <c r="AJ495" s="20"/>
      <c r="AK495" s="20">
        <v>688</v>
      </c>
      <c r="AL495" s="20">
        <f t="shared" si="104"/>
        <v>72552.12</v>
      </c>
      <c r="AM495" s="7" t="s">
        <v>287</v>
      </c>
      <c r="AN495" s="20"/>
      <c r="AO495" s="21"/>
      <c r="AP495" s="21"/>
      <c r="AQ495" s="5" t="s">
        <v>647</v>
      </c>
      <c r="AR495" s="5" t="s">
        <v>261</v>
      </c>
      <c r="AS495" s="5" t="s">
        <v>62</v>
      </c>
      <c r="AT495" s="20"/>
      <c r="AU495" s="21"/>
      <c r="AV495" s="21"/>
      <c r="AW495" s="21"/>
    </row>
    <row r="496" spans="1:49" s="55" customFormat="1">
      <c r="A496" s="87" t="s">
        <v>562</v>
      </c>
      <c r="B496" s="5">
        <v>15016902</v>
      </c>
      <c r="C496" s="5" t="s">
        <v>565</v>
      </c>
      <c r="D496" s="5" t="s">
        <v>55</v>
      </c>
      <c r="E496" s="5" t="s">
        <v>67</v>
      </c>
      <c r="F496" s="5" t="s">
        <v>357</v>
      </c>
      <c r="G496" s="5" t="s">
        <v>648</v>
      </c>
      <c r="H496" s="6">
        <v>42979</v>
      </c>
      <c r="I496" s="5" t="s">
        <v>575</v>
      </c>
      <c r="J496" s="5" t="s">
        <v>649</v>
      </c>
      <c r="K496" s="5" t="s">
        <v>568</v>
      </c>
      <c r="L496" s="7">
        <v>6</v>
      </c>
      <c r="M496" s="7" t="s">
        <v>287</v>
      </c>
      <c r="N496" s="8">
        <v>5744</v>
      </c>
      <c r="O496" s="9">
        <v>0.02</v>
      </c>
      <c r="P496" s="10">
        <f t="shared" si="92"/>
        <v>115</v>
      </c>
      <c r="Q496" s="9">
        <v>5.0000000000000001E-3</v>
      </c>
      <c r="R496" s="10">
        <f t="shared" si="93"/>
        <v>29</v>
      </c>
      <c r="S496" s="9">
        <f t="shared" si="94"/>
        <v>2.5069637883008356E-2</v>
      </c>
      <c r="T496" s="10">
        <f t="shared" si="95"/>
        <v>144</v>
      </c>
      <c r="U496" s="10">
        <f t="shared" si="96"/>
        <v>5888</v>
      </c>
      <c r="V496" s="11">
        <f>VLOOKUP(B496,[1]调薪计算!A:M,12,0)</f>
        <v>5801.44</v>
      </c>
      <c r="W496" s="12">
        <f t="shared" si="97"/>
        <v>57.4399999999996</v>
      </c>
      <c r="X496" s="13">
        <f t="shared" si="98"/>
        <v>0.01</v>
      </c>
      <c r="Y496" s="14" t="str">
        <f t="shared" si="99"/>
        <v>0.00%-8.40%</v>
      </c>
      <c r="Z496" s="15"/>
      <c r="AA496" s="15"/>
      <c r="AB496" s="15"/>
      <c r="AC496" s="16"/>
      <c r="AD496" s="8">
        <f t="shared" si="100"/>
        <v>0</v>
      </c>
      <c r="AE496" s="17">
        <f t="shared" si="101"/>
        <v>5801.44</v>
      </c>
      <c r="AF496" s="18">
        <f t="shared" si="102"/>
        <v>57.4399999999996</v>
      </c>
      <c r="AG496" s="19">
        <f t="shared" si="103"/>
        <v>1.0000000000000009E-2</v>
      </c>
      <c r="AH496" s="20">
        <v>13.6</v>
      </c>
      <c r="AI496" s="20">
        <v>500</v>
      </c>
      <c r="AJ496" s="20"/>
      <c r="AK496" s="20">
        <v>688</v>
      </c>
      <c r="AL496" s="20">
        <f t="shared" si="104"/>
        <v>85587.583999999988</v>
      </c>
      <c r="AM496" s="7" t="s">
        <v>287</v>
      </c>
      <c r="AN496" s="20" t="s">
        <v>588</v>
      </c>
      <c r="AO496" s="21"/>
      <c r="AP496" s="21"/>
      <c r="AQ496" s="5" t="s">
        <v>647</v>
      </c>
      <c r="AR496" s="5" t="s">
        <v>261</v>
      </c>
      <c r="AS496" s="5" t="s">
        <v>62</v>
      </c>
      <c r="AT496" s="20"/>
      <c r="AU496" s="21"/>
      <c r="AV496" s="21"/>
      <c r="AW496" s="21"/>
    </row>
    <row r="497" spans="1:49" s="55" customFormat="1">
      <c r="A497" s="87" t="s">
        <v>562</v>
      </c>
      <c r="B497" s="5">
        <v>15016313</v>
      </c>
      <c r="C497" s="5" t="s">
        <v>565</v>
      </c>
      <c r="D497" s="5" t="s">
        <v>55</v>
      </c>
      <c r="E497" s="5" t="s">
        <v>67</v>
      </c>
      <c r="F497" s="5" t="s">
        <v>357</v>
      </c>
      <c r="G497" s="5" t="s">
        <v>648</v>
      </c>
      <c r="H497" s="6">
        <v>42948</v>
      </c>
      <c r="I497" s="5" t="s">
        <v>575</v>
      </c>
      <c r="J497" s="5" t="s">
        <v>627</v>
      </c>
      <c r="K497" s="5" t="s">
        <v>568</v>
      </c>
      <c r="L497" s="7">
        <v>6</v>
      </c>
      <c r="M497" s="7" t="s">
        <v>287</v>
      </c>
      <c r="N497" s="8">
        <v>4755</v>
      </c>
      <c r="O497" s="9">
        <v>0.02</v>
      </c>
      <c r="P497" s="10">
        <f t="shared" si="92"/>
        <v>95</v>
      </c>
      <c r="Q497" s="9">
        <v>5.0000000000000001E-3</v>
      </c>
      <c r="R497" s="10">
        <f t="shared" si="93"/>
        <v>24</v>
      </c>
      <c r="S497" s="9">
        <f t="shared" si="94"/>
        <v>2.5026288117770766E-2</v>
      </c>
      <c r="T497" s="10">
        <f t="shared" si="95"/>
        <v>119</v>
      </c>
      <c r="U497" s="10">
        <f t="shared" si="96"/>
        <v>4874</v>
      </c>
      <c r="V497" s="11">
        <f>VLOOKUP(B497,[1]调薪计算!A:M,12,0)</f>
        <v>4873.875</v>
      </c>
      <c r="W497" s="12">
        <f t="shared" si="97"/>
        <v>118.875</v>
      </c>
      <c r="X497" s="13">
        <f t="shared" si="98"/>
        <v>2.5000000000000001E-2</v>
      </c>
      <c r="Y497" s="14" t="str">
        <f t="shared" si="99"/>
        <v>0.00%-8.40%</v>
      </c>
      <c r="Z497" s="15"/>
      <c r="AA497" s="15"/>
      <c r="AB497" s="15"/>
      <c r="AC497" s="16"/>
      <c r="AD497" s="8">
        <f t="shared" si="100"/>
        <v>0</v>
      </c>
      <c r="AE497" s="17">
        <f t="shared" si="101"/>
        <v>4873.875</v>
      </c>
      <c r="AF497" s="18">
        <f t="shared" si="102"/>
        <v>118.875</v>
      </c>
      <c r="AG497" s="19">
        <f t="shared" si="103"/>
        <v>2.4999999999999911E-2</v>
      </c>
      <c r="AH497" s="20">
        <v>13.6</v>
      </c>
      <c r="AI497" s="20">
        <v>500</v>
      </c>
      <c r="AJ497" s="20"/>
      <c r="AK497" s="20">
        <v>688</v>
      </c>
      <c r="AL497" s="20">
        <f t="shared" si="104"/>
        <v>72972.7</v>
      </c>
      <c r="AM497" s="7" t="s">
        <v>287</v>
      </c>
      <c r="AN497" s="20"/>
      <c r="AO497" s="21"/>
      <c r="AP497" s="21"/>
      <c r="AQ497" s="5" t="s">
        <v>647</v>
      </c>
      <c r="AR497" s="5" t="s">
        <v>261</v>
      </c>
      <c r="AS497" s="5" t="s">
        <v>62</v>
      </c>
      <c r="AT497" s="20"/>
      <c r="AU497" s="21"/>
      <c r="AV497" s="21"/>
      <c r="AW497" s="21"/>
    </row>
    <row r="498" spans="1:49" s="55" customFormat="1">
      <c r="A498" s="87" t="s">
        <v>562</v>
      </c>
      <c r="B498" s="5">
        <v>15005428</v>
      </c>
      <c r="C498" s="5" t="s">
        <v>565</v>
      </c>
      <c r="D498" s="5" t="s">
        <v>55</v>
      </c>
      <c r="E498" s="5" t="s">
        <v>67</v>
      </c>
      <c r="F498" s="5" t="s">
        <v>357</v>
      </c>
      <c r="G498" s="5" t="s">
        <v>648</v>
      </c>
      <c r="H498" s="6">
        <v>40817</v>
      </c>
      <c r="I498" s="5" t="s">
        <v>575</v>
      </c>
      <c r="J498" s="5" t="s">
        <v>627</v>
      </c>
      <c r="K498" s="5" t="s">
        <v>568</v>
      </c>
      <c r="L498" s="7">
        <v>6</v>
      </c>
      <c r="M498" s="7" t="s">
        <v>287</v>
      </c>
      <c r="N498" s="8">
        <v>5440</v>
      </c>
      <c r="O498" s="9">
        <v>0.02</v>
      </c>
      <c r="P498" s="10">
        <f t="shared" si="92"/>
        <v>109</v>
      </c>
      <c r="Q498" s="9">
        <v>5.0000000000000001E-3</v>
      </c>
      <c r="R498" s="10">
        <f t="shared" si="93"/>
        <v>27</v>
      </c>
      <c r="S498" s="9">
        <f t="shared" si="94"/>
        <v>2.5000000000000001E-2</v>
      </c>
      <c r="T498" s="10">
        <f t="shared" si="95"/>
        <v>136</v>
      </c>
      <c r="U498" s="10">
        <f t="shared" si="96"/>
        <v>5576</v>
      </c>
      <c r="V498" s="11">
        <f>VLOOKUP(B498,[1]调薪计算!A:M,12,0)</f>
        <v>5575.9999999999991</v>
      </c>
      <c r="W498" s="12">
        <f t="shared" si="97"/>
        <v>135.99999999999909</v>
      </c>
      <c r="X498" s="13">
        <f t="shared" si="98"/>
        <v>2.5000000000000001E-2</v>
      </c>
      <c r="Y498" s="14" t="str">
        <f t="shared" si="99"/>
        <v>0.00%-8.40%</v>
      </c>
      <c r="Z498" s="15"/>
      <c r="AA498" s="15"/>
      <c r="AB498" s="15"/>
      <c r="AC498" s="16"/>
      <c r="AD498" s="8">
        <f t="shared" si="100"/>
        <v>0</v>
      </c>
      <c r="AE498" s="17">
        <f t="shared" si="101"/>
        <v>5575.9999999999991</v>
      </c>
      <c r="AF498" s="18">
        <f t="shared" si="102"/>
        <v>135.99999999999909</v>
      </c>
      <c r="AG498" s="19">
        <f t="shared" si="103"/>
        <v>2.4999999999999911E-2</v>
      </c>
      <c r="AH498" s="20">
        <v>13.6</v>
      </c>
      <c r="AI498" s="20">
        <v>500</v>
      </c>
      <c r="AJ498" s="20"/>
      <c r="AK498" s="20">
        <v>688</v>
      </c>
      <c r="AL498" s="20">
        <f t="shared" si="104"/>
        <v>82521.599999999991</v>
      </c>
      <c r="AM498" s="7" t="s">
        <v>287</v>
      </c>
      <c r="AN498" s="20"/>
      <c r="AO498" s="21"/>
      <c r="AP498" s="21"/>
      <c r="AQ498" s="5" t="s">
        <v>647</v>
      </c>
      <c r="AR498" s="5" t="s">
        <v>261</v>
      </c>
      <c r="AS498" s="5" t="s">
        <v>62</v>
      </c>
      <c r="AT498" s="20"/>
      <c r="AU498" s="21"/>
      <c r="AV498" s="21"/>
      <c r="AW498" s="21"/>
    </row>
    <row r="499" spans="1:49" s="55" customFormat="1">
      <c r="A499" s="87" t="s">
        <v>562</v>
      </c>
      <c r="B499" s="5">
        <v>15013795</v>
      </c>
      <c r="C499" s="5" t="s">
        <v>565</v>
      </c>
      <c r="D499" s="5" t="s">
        <v>55</v>
      </c>
      <c r="E499" s="5" t="s">
        <v>67</v>
      </c>
      <c r="F499" s="5" t="s">
        <v>357</v>
      </c>
      <c r="G499" s="5" t="s">
        <v>648</v>
      </c>
      <c r="H499" s="6">
        <v>42125</v>
      </c>
      <c r="I499" s="5" t="s">
        <v>575</v>
      </c>
      <c r="J499" s="5" t="s">
        <v>650</v>
      </c>
      <c r="K499" s="5" t="s">
        <v>568</v>
      </c>
      <c r="L499" s="7">
        <v>6</v>
      </c>
      <c r="M499" s="7" t="s">
        <v>287</v>
      </c>
      <c r="N499" s="8">
        <v>5804</v>
      </c>
      <c r="O499" s="9">
        <v>0.02</v>
      </c>
      <c r="P499" s="10">
        <f t="shared" si="92"/>
        <v>116</v>
      </c>
      <c r="Q499" s="9">
        <v>5.0000000000000001E-3</v>
      </c>
      <c r="R499" s="10">
        <f t="shared" si="93"/>
        <v>29</v>
      </c>
      <c r="S499" s="9">
        <f t="shared" si="94"/>
        <v>2.4982770503101309E-2</v>
      </c>
      <c r="T499" s="10">
        <f t="shared" si="95"/>
        <v>145</v>
      </c>
      <c r="U499" s="10">
        <f t="shared" si="96"/>
        <v>5949</v>
      </c>
      <c r="V499" s="11">
        <f>VLOOKUP(B499,[1]调薪计算!A:M,12,0)</f>
        <v>5949.0999999999995</v>
      </c>
      <c r="W499" s="12">
        <f t="shared" si="97"/>
        <v>145.09999999999945</v>
      </c>
      <c r="X499" s="13">
        <f t="shared" si="98"/>
        <v>2.5000000000000001E-2</v>
      </c>
      <c r="Y499" s="14" t="str">
        <f t="shared" si="99"/>
        <v>0.00%-8.40%</v>
      </c>
      <c r="Z499" s="15"/>
      <c r="AA499" s="15"/>
      <c r="AB499" s="15"/>
      <c r="AC499" s="16"/>
      <c r="AD499" s="8">
        <f t="shared" si="100"/>
        <v>0</v>
      </c>
      <c r="AE499" s="17">
        <f t="shared" si="101"/>
        <v>5949.0999999999995</v>
      </c>
      <c r="AF499" s="18">
        <f t="shared" si="102"/>
        <v>145.09999999999945</v>
      </c>
      <c r="AG499" s="19">
        <f t="shared" si="103"/>
        <v>2.4999999999999911E-2</v>
      </c>
      <c r="AH499" s="20">
        <v>13.6</v>
      </c>
      <c r="AI499" s="20">
        <v>800</v>
      </c>
      <c r="AJ499" s="20"/>
      <c r="AK499" s="20">
        <v>688</v>
      </c>
      <c r="AL499" s="20">
        <f t="shared" si="104"/>
        <v>91195.76</v>
      </c>
      <c r="AM499" s="7" t="s">
        <v>287</v>
      </c>
      <c r="AN499" s="20"/>
      <c r="AO499" s="21"/>
      <c r="AP499" s="21"/>
      <c r="AQ499" s="5" t="s">
        <v>647</v>
      </c>
      <c r="AR499" s="5" t="s">
        <v>261</v>
      </c>
      <c r="AS499" s="5" t="s">
        <v>62</v>
      </c>
      <c r="AT499" s="20"/>
      <c r="AU499" s="21"/>
      <c r="AV499" s="21"/>
      <c r="AW499" s="21"/>
    </row>
    <row r="500" spans="1:49" s="55" customFormat="1">
      <c r="A500" s="87" t="s">
        <v>562</v>
      </c>
      <c r="B500" s="5">
        <v>15014128</v>
      </c>
      <c r="C500" s="5" t="s">
        <v>565</v>
      </c>
      <c r="D500" s="5" t="s">
        <v>55</v>
      </c>
      <c r="E500" s="5" t="s">
        <v>67</v>
      </c>
      <c r="F500" s="5" t="s">
        <v>357</v>
      </c>
      <c r="G500" s="5" t="s">
        <v>646</v>
      </c>
      <c r="H500" s="6">
        <v>42186</v>
      </c>
      <c r="I500" s="5" t="s">
        <v>575</v>
      </c>
      <c r="J500" s="5" t="s">
        <v>575</v>
      </c>
      <c r="K500" s="5" t="s">
        <v>568</v>
      </c>
      <c r="L500" s="7">
        <v>6</v>
      </c>
      <c r="M500" s="7" t="s">
        <v>287</v>
      </c>
      <c r="N500" s="8">
        <v>4840</v>
      </c>
      <c r="O500" s="9">
        <v>0.02</v>
      </c>
      <c r="P500" s="10">
        <f t="shared" si="92"/>
        <v>97</v>
      </c>
      <c r="Q500" s="9">
        <v>5.0000000000000001E-3</v>
      </c>
      <c r="R500" s="10">
        <f t="shared" si="93"/>
        <v>24</v>
      </c>
      <c r="S500" s="9">
        <f t="shared" si="94"/>
        <v>2.5000000000000001E-2</v>
      </c>
      <c r="T500" s="10">
        <f t="shared" si="95"/>
        <v>121</v>
      </c>
      <c r="U500" s="10">
        <f t="shared" si="96"/>
        <v>4961</v>
      </c>
      <c r="V500" s="11">
        <f>VLOOKUP(B500,[1]调薪计算!A:M,12,0)</f>
        <v>4888.3999999999996</v>
      </c>
      <c r="W500" s="12">
        <f t="shared" si="97"/>
        <v>48.399999999999636</v>
      </c>
      <c r="X500" s="13">
        <f t="shared" si="98"/>
        <v>0.01</v>
      </c>
      <c r="Y500" s="14" t="str">
        <f t="shared" si="99"/>
        <v>0.00%-8.40%</v>
      </c>
      <c r="Z500" s="15"/>
      <c r="AA500" s="15"/>
      <c r="AB500" s="15"/>
      <c r="AC500" s="16"/>
      <c r="AD500" s="8">
        <f t="shared" si="100"/>
        <v>0</v>
      </c>
      <c r="AE500" s="17">
        <f t="shared" si="101"/>
        <v>4888.3999999999996</v>
      </c>
      <c r="AF500" s="18">
        <f t="shared" si="102"/>
        <v>48.399999999999636</v>
      </c>
      <c r="AG500" s="19">
        <f t="shared" si="103"/>
        <v>1.0000000000000009E-2</v>
      </c>
      <c r="AH500" s="20">
        <v>13.6</v>
      </c>
      <c r="AI500" s="20">
        <v>450</v>
      </c>
      <c r="AJ500" s="20"/>
      <c r="AK500" s="20">
        <v>688</v>
      </c>
      <c r="AL500" s="20">
        <f t="shared" si="104"/>
        <v>72570.239999999991</v>
      </c>
      <c r="AM500" s="7" t="s">
        <v>287</v>
      </c>
      <c r="AN500" s="20"/>
      <c r="AO500" s="21"/>
      <c r="AP500" s="21"/>
      <c r="AQ500" s="5" t="s">
        <v>647</v>
      </c>
      <c r="AR500" s="5" t="s">
        <v>261</v>
      </c>
      <c r="AS500" s="5" t="s">
        <v>62</v>
      </c>
      <c r="AT500" s="20"/>
      <c r="AU500" s="21"/>
      <c r="AV500" s="21"/>
      <c r="AW500" s="21"/>
    </row>
    <row r="501" spans="1:49" s="55" customFormat="1">
      <c r="A501" s="87" t="s">
        <v>562</v>
      </c>
      <c r="B501" s="5">
        <v>15017390</v>
      </c>
      <c r="C501" s="5" t="s">
        <v>565</v>
      </c>
      <c r="D501" s="5" t="s">
        <v>55</v>
      </c>
      <c r="E501" s="5" t="s">
        <v>67</v>
      </c>
      <c r="F501" s="5" t="s">
        <v>357</v>
      </c>
      <c r="G501" s="5" t="s">
        <v>648</v>
      </c>
      <c r="H501" s="6">
        <v>42979</v>
      </c>
      <c r="I501" s="5" t="s">
        <v>575</v>
      </c>
      <c r="J501" s="5" t="s">
        <v>627</v>
      </c>
      <c r="K501" s="5" t="s">
        <v>568</v>
      </c>
      <c r="L501" s="7">
        <v>6</v>
      </c>
      <c r="M501" s="7" t="s">
        <v>287</v>
      </c>
      <c r="N501" s="8">
        <v>4996</v>
      </c>
      <c r="O501" s="9">
        <v>0.02</v>
      </c>
      <c r="P501" s="10">
        <f t="shared" si="92"/>
        <v>100</v>
      </c>
      <c r="Q501" s="9">
        <v>5.0000000000000001E-3</v>
      </c>
      <c r="R501" s="10">
        <f t="shared" si="93"/>
        <v>25</v>
      </c>
      <c r="S501" s="9">
        <f t="shared" si="94"/>
        <v>2.5020016012810248E-2</v>
      </c>
      <c r="T501" s="10">
        <f t="shared" si="95"/>
        <v>125</v>
      </c>
      <c r="U501" s="10">
        <f t="shared" si="96"/>
        <v>5121</v>
      </c>
      <c r="V501" s="11">
        <f>VLOOKUP(B501,[1]调薪计算!A:M,12,0)</f>
        <v>5120.8999999999996</v>
      </c>
      <c r="W501" s="12">
        <f t="shared" si="97"/>
        <v>124.89999999999964</v>
      </c>
      <c r="X501" s="13">
        <f t="shared" si="98"/>
        <v>2.5000000000000001E-2</v>
      </c>
      <c r="Y501" s="14" t="str">
        <f t="shared" si="99"/>
        <v>0.00%-8.40%</v>
      </c>
      <c r="Z501" s="15"/>
      <c r="AA501" s="15"/>
      <c r="AB501" s="15"/>
      <c r="AC501" s="16"/>
      <c r="AD501" s="8">
        <f t="shared" si="100"/>
        <v>0</v>
      </c>
      <c r="AE501" s="17">
        <f t="shared" si="101"/>
        <v>5120.8999999999996</v>
      </c>
      <c r="AF501" s="18">
        <f t="shared" si="102"/>
        <v>124.89999999999964</v>
      </c>
      <c r="AG501" s="19">
        <f t="shared" si="103"/>
        <v>2.4999999999999911E-2</v>
      </c>
      <c r="AH501" s="20">
        <v>13.6</v>
      </c>
      <c r="AI501" s="20">
        <v>500</v>
      </c>
      <c r="AJ501" s="20"/>
      <c r="AK501" s="20">
        <v>688</v>
      </c>
      <c r="AL501" s="20">
        <f t="shared" si="104"/>
        <v>76332.239999999991</v>
      </c>
      <c r="AM501" s="7" t="s">
        <v>287</v>
      </c>
      <c r="AN501" s="20"/>
      <c r="AO501" s="21"/>
      <c r="AP501" s="21"/>
      <c r="AQ501" s="5" t="s">
        <v>647</v>
      </c>
      <c r="AR501" s="5" t="s">
        <v>261</v>
      </c>
      <c r="AS501" s="5" t="s">
        <v>62</v>
      </c>
      <c r="AT501" s="20"/>
      <c r="AU501" s="21"/>
      <c r="AV501" s="21"/>
      <c r="AW501" s="21"/>
    </row>
    <row r="502" spans="1:49" s="55" customFormat="1">
      <c r="A502" s="87" t="s">
        <v>562</v>
      </c>
      <c r="B502" s="5">
        <v>15016411</v>
      </c>
      <c r="C502" s="5" t="s">
        <v>565</v>
      </c>
      <c r="D502" s="5" t="s">
        <v>55</v>
      </c>
      <c r="E502" s="5" t="s">
        <v>67</v>
      </c>
      <c r="F502" s="5" t="s">
        <v>357</v>
      </c>
      <c r="G502" s="5" t="s">
        <v>648</v>
      </c>
      <c r="H502" s="6">
        <v>42948</v>
      </c>
      <c r="I502" s="5" t="s">
        <v>575</v>
      </c>
      <c r="J502" s="5" t="s">
        <v>627</v>
      </c>
      <c r="K502" s="5" t="s">
        <v>568</v>
      </c>
      <c r="L502" s="7">
        <v>6</v>
      </c>
      <c r="M502" s="7" t="s">
        <v>287</v>
      </c>
      <c r="N502" s="8">
        <v>4611</v>
      </c>
      <c r="O502" s="9">
        <v>0.02</v>
      </c>
      <c r="P502" s="10">
        <f t="shared" si="92"/>
        <v>92</v>
      </c>
      <c r="Q502" s="9">
        <v>5.0000000000000001E-3</v>
      </c>
      <c r="R502" s="10">
        <f t="shared" si="93"/>
        <v>23</v>
      </c>
      <c r="S502" s="9">
        <f t="shared" si="94"/>
        <v>2.4940360008674906E-2</v>
      </c>
      <c r="T502" s="10">
        <f t="shared" si="95"/>
        <v>115</v>
      </c>
      <c r="U502" s="10">
        <f t="shared" si="96"/>
        <v>4726</v>
      </c>
      <c r="V502" s="11">
        <f>VLOOKUP(B502,[1]调薪计算!A:M,12,0)</f>
        <v>4657.1099999999997</v>
      </c>
      <c r="W502" s="12">
        <f t="shared" si="97"/>
        <v>46.109999999999673</v>
      </c>
      <c r="X502" s="13">
        <f t="shared" si="98"/>
        <v>0.01</v>
      </c>
      <c r="Y502" s="14" t="str">
        <f t="shared" si="99"/>
        <v>0.00%-8.40%</v>
      </c>
      <c r="Z502" s="15"/>
      <c r="AA502" s="15"/>
      <c r="AB502" s="15"/>
      <c r="AC502" s="16"/>
      <c r="AD502" s="8">
        <f t="shared" si="100"/>
        <v>0</v>
      </c>
      <c r="AE502" s="17">
        <f t="shared" si="101"/>
        <v>4657.1099999999997</v>
      </c>
      <c r="AF502" s="18">
        <f t="shared" si="102"/>
        <v>46.109999999999673</v>
      </c>
      <c r="AG502" s="19">
        <f t="shared" si="103"/>
        <v>1.0000000000000009E-2</v>
      </c>
      <c r="AH502" s="20">
        <v>13.6</v>
      </c>
      <c r="AI502" s="20">
        <v>500</v>
      </c>
      <c r="AJ502" s="20"/>
      <c r="AK502" s="20">
        <v>688</v>
      </c>
      <c r="AL502" s="20">
        <f t="shared" si="104"/>
        <v>70024.695999999996</v>
      </c>
      <c r="AM502" s="7" t="s">
        <v>287</v>
      </c>
      <c r="AN502" s="20"/>
      <c r="AO502" s="21"/>
      <c r="AP502" s="21"/>
      <c r="AQ502" s="5" t="s">
        <v>647</v>
      </c>
      <c r="AR502" s="5" t="s">
        <v>261</v>
      </c>
      <c r="AS502" s="5" t="s">
        <v>62</v>
      </c>
      <c r="AT502" s="20"/>
      <c r="AU502" s="21"/>
      <c r="AV502" s="21"/>
      <c r="AW502" s="21"/>
    </row>
    <row r="503" spans="1:49" s="55" customFormat="1">
      <c r="A503" s="87" t="s">
        <v>562</v>
      </c>
      <c r="B503" s="5">
        <v>15003305</v>
      </c>
      <c r="C503" s="5" t="s">
        <v>565</v>
      </c>
      <c r="D503" s="5" t="s">
        <v>55</v>
      </c>
      <c r="E503" s="5" t="s">
        <v>67</v>
      </c>
      <c r="F503" s="5" t="s">
        <v>357</v>
      </c>
      <c r="G503" s="5" t="s">
        <v>648</v>
      </c>
      <c r="H503" s="6">
        <v>40330</v>
      </c>
      <c r="I503" s="5" t="s">
        <v>575</v>
      </c>
      <c r="J503" s="5" t="s">
        <v>627</v>
      </c>
      <c r="K503" s="5" t="s">
        <v>568</v>
      </c>
      <c r="L503" s="7">
        <v>6</v>
      </c>
      <c r="M503" s="7" t="s">
        <v>287</v>
      </c>
      <c r="N503" s="8">
        <v>5821</v>
      </c>
      <c r="O503" s="9">
        <v>0.02</v>
      </c>
      <c r="P503" s="10">
        <f t="shared" si="92"/>
        <v>116</v>
      </c>
      <c r="Q503" s="9">
        <v>5.0000000000000001E-3</v>
      </c>
      <c r="R503" s="10">
        <f t="shared" si="93"/>
        <v>29</v>
      </c>
      <c r="S503" s="9">
        <f t="shared" si="94"/>
        <v>2.4909809311114927E-2</v>
      </c>
      <c r="T503" s="10">
        <f t="shared" si="95"/>
        <v>145</v>
      </c>
      <c r="U503" s="10">
        <f t="shared" si="96"/>
        <v>5966</v>
      </c>
      <c r="V503" s="11">
        <f>VLOOKUP(B503,[1]调薪计算!A:M,12,0)</f>
        <v>5966.5249999999996</v>
      </c>
      <c r="W503" s="12">
        <f t="shared" si="97"/>
        <v>145.52499999999964</v>
      </c>
      <c r="X503" s="13">
        <f t="shared" si="98"/>
        <v>2.5000000000000001E-2</v>
      </c>
      <c r="Y503" s="14" t="str">
        <f t="shared" si="99"/>
        <v>0.00%-8.40%</v>
      </c>
      <c r="Z503" s="15"/>
      <c r="AA503" s="15"/>
      <c r="AB503" s="15"/>
      <c r="AC503" s="16"/>
      <c r="AD503" s="8">
        <f t="shared" si="100"/>
        <v>0</v>
      </c>
      <c r="AE503" s="17">
        <f t="shared" si="101"/>
        <v>5966.5249999999996</v>
      </c>
      <c r="AF503" s="18">
        <f t="shared" si="102"/>
        <v>145.52499999999964</v>
      </c>
      <c r="AG503" s="19">
        <f t="shared" si="103"/>
        <v>2.4999999999999911E-2</v>
      </c>
      <c r="AH503" s="20">
        <v>13.6</v>
      </c>
      <c r="AI503" s="20">
        <v>500</v>
      </c>
      <c r="AJ503" s="20"/>
      <c r="AK503" s="20">
        <v>688</v>
      </c>
      <c r="AL503" s="20">
        <f t="shared" si="104"/>
        <v>87832.739999999991</v>
      </c>
      <c r="AM503" s="7" t="s">
        <v>287</v>
      </c>
      <c r="AN503" s="20"/>
      <c r="AO503" s="21"/>
      <c r="AP503" s="21"/>
      <c r="AQ503" s="5" t="s">
        <v>647</v>
      </c>
      <c r="AR503" s="5" t="s">
        <v>261</v>
      </c>
      <c r="AS503" s="5" t="s">
        <v>62</v>
      </c>
      <c r="AT503" s="20"/>
      <c r="AU503" s="21"/>
      <c r="AV503" s="21"/>
      <c r="AW503" s="21"/>
    </row>
    <row r="504" spans="1:49" s="55" customFormat="1">
      <c r="A504" s="87" t="s">
        <v>562</v>
      </c>
      <c r="B504" s="5">
        <v>15009535</v>
      </c>
      <c r="C504" s="5" t="s">
        <v>565</v>
      </c>
      <c r="D504" s="5" t="s">
        <v>55</v>
      </c>
      <c r="E504" s="5" t="s">
        <v>67</v>
      </c>
      <c r="F504" s="5" t="s">
        <v>357</v>
      </c>
      <c r="G504" s="5" t="s">
        <v>648</v>
      </c>
      <c r="H504" s="6">
        <v>41518</v>
      </c>
      <c r="I504" s="5" t="s">
        <v>575</v>
      </c>
      <c r="J504" s="5" t="s">
        <v>627</v>
      </c>
      <c r="K504" s="5" t="s">
        <v>568</v>
      </c>
      <c r="L504" s="7">
        <v>6</v>
      </c>
      <c r="M504" s="7" t="s">
        <v>287</v>
      </c>
      <c r="N504" s="8">
        <v>5740</v>
      </c>
      <c r="O504" s="9">
        <v>0.02</v>
      </c>
      <c r="P504" s="10">
        <f t="shared" si="92"/>
        <v>115</v>
      </c>
      <c r="Q504" s="9">
        <v>5.0000000000000001E-3</v>
      </c>
      <c r="R504" s="10">
        <f t="shared" si="93"/>
        <v>29</v>
      </c>
      <c r="S504" s="9">
        <f t="shared" si="94"/>
        <v>2.5087108013937282E-2</v>
      </c>
      <c r="T504" s="10">
        <f t="shared" si="95"/>
        <v>144</v>
      </c>
      <c r="U504" s="10">
        <f t="shared" si="96"/>
        <v>5884</v>
      </c>
      <c r="V504" s="11">
        <f>VLOOKUP(B504,[1]调薪计算!A:M,12,0)</f>
        <v>5883.4999999999991</v>
      </c>
      <c r="W504" s="12">
        <f t="shared" si="97"/>
        <v>143.49999999999909</v>
      </c>
      <c r="X504" s="13">
        <f t="shared" si="98"/>
        <v>2.5000000000000001E-2</v>
      </c>
      <c r="Y504" s="14" t="str">
        <f t="shared" si="99"/>
        <v>0.00%-8.40%</v>
      </c>
      <c r="Z504" s="15"/>
      <c r="AA504" s="15"/>
      <c r="AB504" s="15"/>
      <c r="AC504" s="16"/>
      <c r="AD504" s="8">
        <f t="shared" si="100"/>
        <v>0</v>
      </c>
      <c r="AE504" s="17">
        <f t="shared" si="101"/>
        <v>5883.4999999999991</v>
      </c>
      <c r="AF504" s="18">
        <f t="shared" si="102"/>
        <v>143.49999999999909</v>
      </c>
      <c r="AG504" s="19">
        <f t="shared" si="103"/>
        <v>2.4999999999999911E-2</v>
      </c>
      <c r="AH504" s="20">
        <v>13.6</v>
      </c>
      <c r="AI504" s="20">
        <v>500</v>
      </c>
      <c r="AJ504" s="20"/>
      <c r="AK504" s="20">
        <v>688</v>
      </c>
      <c r="AL504" s="20">
        <f t="shared" si="104"/>
        <v>86703.599999999991</v>
      </c>
      <c r="AM504" s="7" t="s">
        <v>287</v>
      </c>
      <c r="AN504" s="20"/>
      <c r="AO504" s="21"/>
      <c r="AP504" s="21"/>
      <c r="AQ504" s="5" t="s">
        <v>647</v>
      </c>
      <c r="AR504" s="5" t="s">
        <v>261</v>
      </c>
      <c r="AS504" s="5" t="s">
        <v>62</v>
      </c>
      <c r="AT504" s="20"/>
      <c r="AU504" s="21"/>
      <c r="AV504" s="21"/>
      <c r="AW504" s="21"/>
    </row>
    <row r="505" spans="1:49" s="55" customFormat="1">
      <c r="A505" s="87" t="s">
        <v>562</v>
      </c>
      <c r="B505" s="5">
        <v>15012756</v>
      </c>
      <c r="C505" s="5" t="s">
        <v>565</v>
      </c>
      <c r="D505" s="5" t="s">
        <v>55</v>
      </c>
      <c r="E505" s="5" t="s">
        <v>67</v>
      </c>
      <c r="F505" s="5" t="s">
        <v>357</v>
      </c>
      <c r="G505" s="5" t="s">
        <v>648</v>
      </c>
      <c r="H505" s="6">
        <v>41852</v>
      </c>
      <c r="I505" s="5" t="s">
        <v>575</v>
      </c>
      <c r="J505" s="5" t="s">
        <v>627</v>
      </c>
      <c r="K505" s="5" t="s">
        <v>568</v>
      </c>
      <c r="L505" s="7">
        <v>6</v>
      </c>
      <c r="M505" s="7" t="s">
        <v>287</v>
      </c>
      <c r="N505" s="8">
        <v>5547</v>
      </c>
      <c r="O505" s="9">
        <v>0.02</v>
      </c>
      <c r="P505" s="10">
        <f t="shared" si="92"/>
        <v>111</v>
      </c>
      <c r="Q505" s="9">
        <v>5.0000000000000001E-3</v>
      </c>
      <c r="R505" s="10">
        <f t="shared" si="93"/>
        <v>28</v>
      </c>
      <c r="S505" s="9">
        <f t="shared" si="94"/>
        <v>2.5058590228952588E-2</v>
      </c>
      <c r="T505" s="10">
        <f t="shared" si="95"/>
        <v>139</v>
      </c>
      <c r="U505" s="10">
        <f t="shared" si="96"/>
        <v>5686</v>
      </c>
      <c r="V505" s="11">
        <f>VLOOKUP(B505,[1]调薪计算!A:M,12,0)</f>
        <v>5602.47</v>
      </c>
      <c r="W505" s="12">
        <f t="shared" si="97"/>
        <v>55.470000000000255</v>
      </c>
      <c r="X505" s="13">
        <f t="shared" si="98"/>
        <v>0.01</v>
      </c>
      <c r="Y505" s="14" t="str">
        <f t="shared" si="99"/>
        <v>0.00%-8.40%</v>
      </c>
      <c r="Z505" s="15"/>
      <c r="AA505" s="15"/>
      <c r="AB505" s="15"/>
      <c r="AC505" s="16"/>
      <c r="AD505" s="8">
        <f t="shared" si="100"/>
        <v>0</v>
      </c>
      <c r="AE505" s="17">
        <f t="shared" si="101"/>
        <v>5602.47</v>
      </c>
      <c r="AF505" s="18">
        <f t="shared" si="102"/>
        <v>55.470000000000255</v>
      </c>
      <c r="AG505" s="19">
        <f t="shared" si="103"/>
        <v>1.0000000000000009E-2</v>
      </c>
      <c r="AH505" s="20">
        <v>13.6</v>
      </c>
      <c r="AI505" s="20">
        <v>500</v>
      </c>
      <c r="AJ505" s="20"/>
      <c r="AK505" s="20">
        <v>688</v>
      </c>
      <c r="AL505" s="20">
        <f t="shared" si="104"/>
        <v>82881.592000000004</v>
      </c>
      <c r="AM505" s="7" t="s">
        <v>287</v>
      </c>
      <c r="AN505" s="20"/>
      <c r="AO505" s="21"/>
      <c r="AP505" s="21"/>
      <c r="AQ505" s="5" t="s">
        <v>647</v>
      </c>
      <c r="AR505" s="5" t="s">
        <v>261</v>
      </c>
      <c r="AS505" s="5" t="s">
        <v>62</v>
      </c>
      <c r="AT505" s="20"/>
      <c r="AU505" s="21"/>
      <c r="AV505" s="21"/>
      <c r="AW505" s="21"/>
    </row>
    <row r="506" spans="1:49" s="55" customFormat="1">
      <c r="A506" s="87" t="s">
        <v>562</v>
      </c>
      <c r="B506" s="5">
        <v>15013023</v>
      </c>
      <c r="C506" s="5" t="s">
        <v>565</v>
      </c>
      <c r="D506" s="5" t="s">
        <v>55</v>
      </c>
      <c r="E506" s="5" t="s">
        <v>67</v>
      </c>
      <c r="F506" s="5" t="s">
        <v>357</v>
      </c>
      <c r="G506" s="5" t="s">
        <v>648</v>
      </c>
      <c r="H506" s="6">
        <v>41852</v>
      </c>
      <c r="I506" s="5" t="s">
        <v>575</v>
      </c>
      <c r="J506" s="5" t="s">
        <v>627</v>
      </c>
      <c r="K506" s="5" t="s">
        <v>568</v>
      </c>
      <c r="L506" s="7">
        <v>6</v>
      </c>
      <c r="M506" s="7" t="s">
        <v>287</v>
      </c>
      <c r="N506" s="8">
        <v>5270</v>
      </c>
      <c r="O506" s="9">
        <v>0.02</v>
      </c>
      <c r="P506" s="10">
        <f t="shared" si="92"/>
        <v>105</v>
      </c>
      <c r="Q506" s="9">
        <v>5.0000000000000001E-3</v>
      </c>
      <c r="R506" s="10">
        <f t="shared" si="93"/>
        <v>26</v>
      </c>
      <c r="S506" s="9">
        <f t="shared" si="94"/>
        <v>2.4857685009487665E-2</v>
      </c>
      <c r="T506" s="10">
        <f t="shared" si="95"/>
        <v>131</v>
      </c>
      <c r="U506" s="10">
        <f t="shared" si="96"/>
        <v>5401</v>
      </c>
      <c r="V506" s="11">
        <f>VLOOKUP(B506,[1]调薪计算!A:M,12,0)</f>
        <v>5507.15</v>
      </c>
      <c r="W506" s="12">
        <f t="shared" si="97"/>
        <v>237.14999999999964</v>
      </c>
      <c r="X506" s="13">
        <f t="shared" si="98"/>
        <v>4.4999999999999998E-2</v>
      </c>
      <c r="Y506" s="14" t="str">
        <f t="shared" si="99"/>
        <v>0.00%-8.40%</v>
      </c>
      <c r="Z506" s="15"/>
      <c r="AA506" s="15"/>
      <c r="AB506" s="15"/>
      <c r="AC506" s="16"/>
      <c r="AD506" s="8">
        <f t="shared" si="100"/>
        <v>0</v>
      </c>
      <c r="AE506" s="17">
        <f t="shared" si="101"/>
        <v>5507.15</v>
      </c>
      <c r="AF506" s="18">
        <f t="shared" si="102"/>
        <v>237.14999999999964</v>
      </c>
      <c r="AG506" s="19">
        <f t="shared" si="103"/>
        <v>4.4999999999999929E-2</v>
      </c>
      <c r="AH506" s="20">
        <v>13.6</v>
      </c>
      <c r="AI506" s="20">
        <v>500</v>
      </c>
      <c r="AJ506" s="20"/>
      <c r="AK506" s="20">
        <v>688</v>
      </c>
      <c r="AL506" s="20">
        <f t="shared" si="104"/>
        <v>81585.239999999991</v>
      </c>
      <c r="AM506" s="7" t="s">
        <v>287</v>
      </c>
      <c r="AN506" s="20"/>
      <c r="AO506" s="21"/>
      <c r="AP506" s="21"/>
      <c r="AQ506" s="5" t="s">
        <v>647</v>
      </c>
      <c r="AR506" s="5" t="s">
        <v>261</v>
      </c>
      <c r="AS506" s="5" t="s">
        <v>62</v>
      </c>
      <c r="AT506" s="20"/>
      <c r="AU506" s="21"/>
      <c r="AV506" s="21"/>
      <c r="AW506" s="21"/>
    </row>
    <row r="507" spans="1:49" s="55" customFormat="1">
      <c r="A507" s="87" t="s">
        <v>562</v>
      </c>
      <c r="B507" s="5">
        <v>15010377</v>
      </c>
      <c r="C507" s="5" t="s">
        <v>565</v>
      </c>
      <c r="D507" s="5" t="s">
        <v>55</v>
      </c>
      <c r="E507" s="5" t="s">
        <v>67</v>
      </c>
      <c r="F507" s="5" t="s">
        <v>357</v>
      </c>
      <c r="G507" s="5" t="s">
        <v>648</v>
      </c>
      <c r="H507" s="6">
        <v>41548</v>
      </c>
      <c r="I507" s="5" t="s">
        <v>575</v>
      </c>
      <c r="J507" s="5" t="s">
        <v>627</v>
      </c>
      <c r="K507" s="5" t="s">
        <v>568</v>
      </c>
      <c r="L507" s="7">
        <v>6</v>
      </c>
      <c r="M507" s="7" t="s">
        <v>287</v>
      </c>
      <c r="N507" s="8">
        <v>5167</v>
      </c>
      <c r="O507" s="9">
        <v>0.02</v>
      </c>
      <c r="P507" s="10">
        <f t="shared" si="92"/>
        <v>103</v>
      </c>
      <c r="Q507" s="9">
        <v>5.0000000000000001E-3</v>
      </c>
      <c r="R507" s="10">
        <f t="shared" si="93"/>
        <v>26</v>
      </c>
      <c r="S507" s="9">
        <f t="shared" si="94"/>
        <v>2.4966131217340818E-2</v>
      </c>
      <c r="T507" s="10">
        <f t="shared" si="95"/>
        <v>129</v>
      </c>
      <c r="U507" s="10">
        <f t="shared" si="96"/>
        <v>5296</v>
      </c>
      <c r="V507" s="11">
        <f>VLOOKUP(B507,[1]调薪计算!A:M,12,0)</f>
        <v>5167</v>
      </c>
      <c r="W507" s="12">
        <f t="shared" si="97"/>
        <v>0</v>
      </c>
      <c r="X507" s="13">
        <f t="shared" si="98"/>
        <v>0</v>
      </c>
      <c r="Y507" s="14" t="str">
        <f t="shared" si="99"/>
        <v>0.00%-8.40%</v>
      </c>
      <c r="Z507" s="15"/>
      <c r="AA507" s="15"/>
      <c r="AB507" s="15"/>
      <c r="AC507" s="16"/>
      <c r="AD507" s="8">
        <f t="shared" si="100"/>
        <v>0</v>
      </c>
      <c r="AE507" s="17">
        <f t="shared" si="101"/>
        <v>5167</v>
      </c>
      <c r="AF507" s="18">
        <f t="shared" si="102"/>
        <v>0</v>
      </c>
      <c r="AG507" s="19">
        <f t="shared" si="103"/>
        <v>0</v>
      </c>
      <c r="AH507" s="20">
        <v>13.6</v>
      </c>
      <c r="AI507" s="20">
        <v>500</v>
      </c>
      <c r="AJ507" s="20"/>
      <c r="AK507" s="20">
        <v>688</v>
      </c>
      <c r="AL507" s="20">
        <f t="shared" si="104"/>
        <v>76959.199999999997</v>
      </c>
      <c r="AM507" s="7" t="s">
        <v>287</v>
      </c>
      <c r="AN507" s="20"/>
      <c r="AO507" s="21" t="s">
        <v>126</v>
      </c>
      <c r="AP507" s="21" t="s">
        <v>126</v>
      </c>
      <c r="AQ507" s="5" t="s">
        <v>647</v>
      </c>
      <c r="AR507" s="5" t="s">
        <v>261</v>
      </c>
      <c r="AS507" s="5" t="s">
        <v>62</v>
      </c>
      <c r="AT507" s="20"/>
      <c r="AU507" s="21"/>
      <c r="AV507" s="21"/>
      <c r="AW507" s="21"/>
    </row>
    <row r="508" spans="1:49" s="55" customFormat="1">
      <c r="A508" s="87" t="s">
        <v>562</v>
      </c>
      <c r="B508" s="5">
        <v>15014950</v>
      </c>
      <c r="C508" s="5" t="s">
        <v>565</v>
      </c>
      <c r="D508" s="5" t="s">
        <v>55</v>
      </c>
      <c r="E508" s="5" t="s">
        <v>67</v>
      </c>
      <c r="F508" s="5" t="s">
        <v>357</v>
      </c>
      <c r="G508" s="5" t="s">
        <v>648</v>
      </c>
      <c r="H508" s="6">
        <v>42430</v>
      </c>
      <c r="I508" s="5" t="s">
        <v>575</v>
      </c>
      <c r="J508" s="5" t="s">
        <v>627</v>
      </c>
      <c r="K508" s="5" t="s">
        <v>568</v>
      </c>
      <c r="L508" s="7">
        <v>6</v>
      </c>
      <c r="M508" s="7" t="s">
        <v>287</v>
      </c>
      <c r="N508" s="8">
        <v>4650</v>
      </c>
      <c r="O508" s="9">
        <v>0.02</v>
      </c>
      <c r="P508" s="10">
        <f t="shared" si="92"/>
        <v>93</v>
      </c>
      <c r="Q508" s="9">
        <v>5.0000000000000001E-3</v>
      </c>
      <c r="R508" s="10">
        <f t="shared" si="93"/>
        <v>23</v>
      </c>
      <c r="S508" s="9">
        <f t="shared" si="94"/>
        <v>2.4946236559139787E-2</v>
      </c>
      <c r="T508" s="10">
        <f t="shared" si="95"/>
        <v>116</v>
      </c>
      <c r="U508" s="10">
        <f t="shared" si="96"/>
        <v>4766</v>
      </c>
      <c r="V508" s="11">
        <f>VLOOKUP(B508,[1]调薪计算!A:M,12,0)</f>
        <v>4766.25</v>
      </c>
      <c r="W508" s="12">
        <f t="shared" si="97"/>
        <v>116.25</v>
      </c>
      <c r="X508" s="13">
        <f t="shared" si="98"/>
        <v>2.5000000000000001E-2</v>
      </c>
      <c r="Y508" s="14" t="str">
        <f t="shared" si="99"/>
        <v>0.00%-8.40%</v>
      </c>
      <c r="Z508" s="15"/>
      <c r="AA508" s="15"/>
      <c r="AB508" s="15"/>
      <c r="AC508" s="16"/>
      <c r="AD508" s="8">
        <f t="shared" si="100"/>
        <v>0</v>
      </c>
      <c r="AE508" s="17">
        <f t="shared" si="101"/>
        <v>4766.25</v>
      </c>
      <c r="AF508" s="18">
        <f t="shared" si="102"/>
        <v>116.25</v>
      </c>
      <c r="AG508" s="19">
        <f t="shared" si="103"/>
        <v>2.4999999999999911E-2</v>
      </c>
      <c r="AH508" s="20">
        <v>13.6</v>
      </c>
      <c r="AI508" s="20">
        <v>450</v>
      </c>
      <c r="AJ508" s="20"/>
      <c r="AK508" s="20">
        <v>688</v>
      </c>
      <c r="AL508" s="20">
        <f t="shared" si="104"/>
        <v>70909</v>
      </c>
      <c r="AM508" s="7" t="s">
        <v>287</v>
      </c>
      <c r="AN508" s="20"/>
      <c r="AO508" s="21"/>
      <c r="AP508" s="21"/>
      <c r="AQ508" s="5" t="s">
        <v>647</v>
      </c>
      <c r="AR508" s="5" t="s">
        <v>261</v>
      </c>
      <c r="AS508" s="5" t="s">
        <v>62</v>
      </c>
      <c r="AT508" s="20"/>
      <c r="AU508" s="21"/>
      <c r="AV508" s="21"/>
      <c r="AW508" s="21"/>
    </row>
    <row r="509" spans="1:49" s="55" customFormat="1">
      <c r="A509" s="87" t="s">
        <v>562</v>
      </c>
      <c r="B509" s="5">
        <v>15010998</v>
      </c>
      <c r="C509" s="5" t="s">
        <v>565</v>
      </c>
      <c r="D509" s="5" t="s">
        <v>55</v>
      </c>
      <c r="E509" s="5" t="s">
        <v>67</v>
      </c>
      <c r="F509" s="5" t="s">
        <v>357</v>
      </c>
      <c r="G509" s="5" t="s">
        <v>648</v>
      </c>
      <c r="H509" s="6">
        <v>44197</v>
      </c>
      <c r="I509" s="5" t="s">
        <v>575</v>
      </c>
      <c r="J509" s="5" t="s">
        <v>627</v>
      </c>
      <c r="K509" s="5" t="s">
        <v>568</v>
      </c>
      <c r="L509" s="7">
        <v>6</v>
      </c>
      <c r="M509" s="7" t="s">
        <v>287</v>
      </c>
      <c r="N509" s="8">
        <v>4623</v>
      </c>
      <c r="O509" s="9">
        <v>0.02</v>
      </c>
      <c r="P509" s="10">
        <f t="shared" si="92"/>
        <v>92</v>
      </c>
      <c r="Q509" s="9">
        <v>5.0000000000000001E-3</v>
      </c>
      <c r="R509" s="10">
        <f t="shared" si="93"/>
        <v>23</v>
      </c>
      <c r="S509" s="9">
        <f t="shared" si="94"/>
        <v>2.4875621890547265E-2</v>
      </c>
      <c r="T509" s="10">
        <f t="shared" si="95"/>
        <v>115</v>
      </c>
      <c r="U509" s="10">
        <f t="shared" si="96"/>
        <v>4738</v>
      </c>
      <c r="V509" s="11">
        <f>VLOOKUP(B509,[1]调薪计算!A:M,12,0)</f>
        <v>4900.38</v>
      </c>
      <c r="W509" s="12">
        <f t="shared" si="97"/>
        <v>277.38000000000011</v>
      </c>
      <c r="X509" s="13">
        <f t="shared" si="98"/>
        <v>0.06</v>
      </c>
      <c r="Y509" s="14" t="str">
        <f t="shared" si="99"/>
        <v>0.00%-8.40%</v>
      </c>
      <c r="Z509" s="15"/>
      <c r="AA509" s="15"/>
      <c r="AB509" s="15"/>
      <c r="AC509" s="16"/>
      <c r="AD509" s="8">
        <f t="shared" si="100"/>
        <v>0</v>
      </c>
      <c r="AE509" s="17">
        <f t="shared" si="101"/>
        <v>4900.38</v>
      </c>
      <c r="AF509" s="18">
        <f t="shared" si="102"/>
        <v>277.38000000000011</v>
      </c>
      <c r="AG509" s="19">
        <f t="shared" si="103"/>
        <v>6.0000000000000053E-2</v>
      </c>
      <c r="AH509" s="20">
        <v>13.6</v>
      </c>
      <c r="AI509" s="20">
        <v>450</v>
      </c>
      <c r="AJ509" s="20"/>
      <c r="AK509" s="20">
        <v>688</v>
      </c>
      <c r="AL509" s="20">
        <f t="shared" si="104"/>
        <v>72733.168000000005</v>
      </c>
      <c r="AM509" s="7" t="s">
        <v>287</v>
      </c>
      <c r="AN509" s="20"/>
      <c r="AO509" s="21"/>
      <c r="AP509" s="21"/>
      <c r="AQ509" s="5" t="s">
        <v>647</v>
      </c>
      <c r="AR509" s="5" t="s">
        <v>261</v>
      </c>
      <c r="AS509" s="5" t="s">
        <v>62</v>
      </c>
      <c r="AT509" s="20"/>
      <c r="AU509" s="21"/>
      <c r="AV509" s="21"/>
      <c r="AW509" s="21"/>
    </row>
    <row r="510" spans="1:49" s="55" customFormat="1">
      <c r="A510" s="87" t="s">
        <v>562</v>
      </c>
      <c r="B510" s="5">
        <v>15014356</v>
      </c>
      <c r="C510" s="5" t="s">
        <v>565</v>
      </c>
      <c r="D510" s="5" t="s">
        <v>55</v>
      </c>
      <c r="E510" s="5" t="s">
        <v>67</v>
      </c>
      <c r="F510" s="5" t="s">
        <v>357</v>
      </c>
      <c r="G510" s="5" t="s">
        <v>648</v>
      </c>
      <c r="H510" s="6">
        <v>42248</v>
      </c>
      <c r="I510" s="5" t="s">
        <v>575</v>
      </c>
      <c r="J510" s="5" t="s">
        <v>627</v>
      </c>
      <c r="K510" s="5" t="s">
        <v>568</v>
      </c>
      <c r="L510" s="7">
        <v>6</v>
      </c>
      <c r="M510" s="7" t="s">
        <v>287</v>
      </c>
      <c r="N510" s="8">
        <v>4649</v>
      </c>
      <c r="O510" s="9">
        <v>0.02</v>
      </c>
      <c r="P510" s="10">
        <f t="shared" si="92"/>
        <v>93</v>
      </c>
      <c r="Q510" s="9">
        <v>5.0000000000000001E-3</v>
      </c>
      <c r="R510" s="10">
        <f t="shared" si="93"/>
        <v>23</v>
      </c>
      <c r="S510" s="9">
        <f t="shared" si="94"/>
        <v>2.4951602495160249E-2</v>
      </c>
      <c r="T510" s="10">
        <f t="shared" si="95"/>
        <v>116</v>
      </c>
      <c r="U510" s="10">
        <f t="shared" si="96"/>
        <v>4765</v>
      </c>
      <c r="V510" s="11">
        <f>VLOOKUP(B510,[1]调薪计算!A:M,12,0)</f>
        <v>4765.2249999999995</v>
      </c>
      <c r="W510" s="12">
        <f t="shared" si="97"/>
        <v>116.22499999999945</v>
      </c>
      <c r="X510" s="13">
        <f t="shared" si="98"/>
        <v>2.5000000000000001E-2</v>
      </c>
      <c r="Y510" s="14" t="str">
        <f t="shared" si="99"/>
        <v>0.00%-8.40%</v>
      </c>
      <c r="Z510" s="15"/>
      <c r="AA510" s="15"/>
      <c r="AB510" s="15"/>
      <c r="AC510" s="16"/>
      <c r="AD510" s="8">
        <f t="shared" si="100"/>
        <v>0</v>
      </c>
      <c r="AE510" s="17">
        <f t="shared" si="101"/>
        <v>4765.2249999999995</v>
      </c>
      <c r="AF510" s="18">
        <f t="shared" si="102"/>
        <v>116.22499999999945</v>
      </c>
      <c r="AG510" s="19">
        <f t="shared" si="103"/>
        <v>2.4999999999999911E-2</v>
      </c>
      <c r="AH510" s="20">
        <v>13.6</v>
      </c>
      <c r="AI510" s="20">
        <v>450</v>
      </c>
      <c r="AJ510" s="20"/>
      <c r="AK510" s="20">
        <v>688</v>
      </c>
      <c r="AL510" s="20">
        <f t="shared" si="104"/>
        <v>70895.06</v>
      </c>
      <c r="AM510" s="7" t="s">
        <v>287</v>
      </c>
      <c r="AN510" s="20"/>
      <c r="AO510" s="21"/>
      <c r="AP510" s="21"/>
      <c r="AQ510" s="5" t="s">
        <v>647</v>
      </c>
      <c r="AR510" s="5" t="s">
        <v>261</v>
      </c>
      <c r="AS510" s="5" t="s">
        <v>62</v>
      </c>
      <c r="AT510" s="20"/>
      <c r="AU510" s="21"/>
      <c r="AV510" s="21"/>
      <c r="AW510" s="21"/>
    </row>
    <row r="511" spans="1:49" s="55" customFormat="1">
      <c r="A511" s="87" t="s">
        <v>562</v>
      </c>
      <c r="B511" s="5">
        <v>15018040</v>
      </c>
      <c r="C511" s="5" t="s">
        <v>565</v>
      </c>
      <c r="D511" s="5" t="s">
        <v>55</v>
      </c>
      <c r="E511" s="5" t="s">
        <v>67</v>
      </c>
      <c r="F511" s="5" t="s">
        <v>357</v>
      </c>
      <c r="G511" s="5" t="s">
        <v>648</v>
      </c>
      <c r="H511" s="6">
        <v>43132</v>
      </c>
      <c r="I511" s="5" t="s">
        <v>575</v>
      </c>
      <c r="J511" s="5" t="s">
        <v>627</v>
      </c>
      <c r="K511" s="5" t="s">
        <v>568</v>
      </c>
      <c r="L511" s="7">
        <v>6</v>
      </c>
      <c r="M511" s="7" t="s">
        <v>287</v>
      </c>
      <c r="N511" s="8">
        <v>4839</v>
      </c>
      <c r="O511" s="9">
        <v>0.02</v>
      </c>
      <c r="P511" s="10">
        <f t="shared" si="92"/>
        <v>97</v>
      </c>
      <c r="Q511" s="9">
        <v>5.0000000000000001E-3</v>
      </c>
      <c r="R511" s="10">
        <f t="shared" si="93"/>
        <v>24</v>
      </c>
      <c r="S511" s="9">
        <f t="shared" si="94"/>
        <v>2.5005166356685267E-2</v>
      </c>
      <c r="T511" s="10">
        <f t="shared" si="95"/>
        <v>121</v>
      </c>
      <c r="U511" s="10">
        <f t="shared" si="96"/>
        <v>4960</v>
      </c>
      <c r="V511" s="11">
        <f>VLOOKUP(B511,[1]调薪计算!A:M,12,0)</f>
        <v>4959.9749999999995</v>
      </c>
      <c r="W511" s="12">
        <f t="shared" si="97"/>
        <v>120.97499999999945</v>
      </c>
      <c r="X511" s="13">
        <f t="shared" si="98"/>
        <v>2.5000000000000001E-2</v>
      </c>
      <c r="Y511" s="14" t="str">
        <f t="shared" si="99"/>
        <v>0.00%-8.40%</v>
      </c>
      <c r="Z511" s="15"/>
      <c r="AA511" s="15"/>
      <c r="AB511" s="15"/>
      <c r="AC511" s="16"/>
      <c r="AD511" s="8">
        <f t="shared" si="100"/>
        <v>0</v>
      </c>
      <c r="AE511" s="17">
        <f t="shared" si="101"/>
        <v>4959.9749999999995</v>
      </c>
      <c r="AF511" s="18">
        <f t="shared" si="102"/>
        <v>120.97499999999945</v>
      </c>
      <c r="AG511" s="19">
        <f t="shared" si="103"/>
        <v>2.4999999999999911E-2</v>
      </c>
      <c r="AH511" s="20">
        <v>13.6</v>
      </c>
      <c r="AI511" s="20">
        <v>500</v>
      </c>
      <c r="AJ511" s="20"/>
      <c r="AK511" s="20">
        <v>688</v>
      </c>
      <c r="AL511" s="20">
        <f t="shared" si="104"/>
        <v>74143.659999999989</v>
      </c>
      <c r="AM511" s="7" t="s">
        <v>287</v>
      </c>
      <c r="AN511" s="20"/>
      <c r="AO511" s="21"/>
      <c r="AP511" s="21"/>
      <c r="AQ511" s="5" t="s">
        <v>647</v>
      </c>
      <c r="AR511" s="5" t="s">
        <v>261</v>
      </c>
      <c r="AS511" s="5" t="s">
        <v>62</v>
      </c>
      <c r="AT511" s="20"/>
      <c r="AU511" s="21"/>
      <c r="AV511" s="21"/>
      <c r="AW511" s="21"/>
    </row>
    <row r="512" spans="1:49" s="55" customFormat="1">
      <c r="A512" s="87" t="s">
        <v>562</v>
      </c>
      <c r="B512" s="5">
        <v>15013818</v>
      </c>
      <c r="C512" s="5" t="s">
        <v>565</v>
      </c>
      <c r="D512" s="5" t="s">
        <v>55</v>
      </c>
      <c r="E512" s="5" t="s">
        <v>67</v>
      </c>
      <c r="F512" s="5" t="s">
        <v>357</v>
      </c>
      <c r="G512" s="5" t="s">
        <v>648</v>
      </c>
      <c r="H512" s="6">
        <v>42095</v>
      </c>
      <c r="I512" s="5" t="s">
        <v>575</v>
      </c>
      <c r="J512" s="5" t="s">
        <v>627</v>
      </c>
      <c r="K512" s="5" t="s">
        <v>568</v>
      </c>
      <c r="L512" s="7">
        <v>6</v>
      </c>
      <c r="M512" s="7" t="s">
        <v>287</v>
      </c>
      <c r="N512" s="8">
        <v>4718</v>
      </c>
      <c r="O512" s="9">
        <v>0.02</v>
      </c>
      <c r="P512" s="10">
        <f t="shared" si="92"/>
        <v>94</v>
      </c>
      <c r="Q512" s="9">
        <v>5.0000000000000001E-3</v>
      </c>
      <c r="R512" s="10">
        <f t="shared" si="93"/>
        <v>24</v>
      </c>
      <c r="S512" s="9">
        <f t="shared" si="94"/>
        <v>2.5010597710894446E-2</v>
      </c>
      <c r="T512" s="10">
        <f t="shared" si="95"/>
        <v>118</v>
      </c>
      <c r="U512" s="10">
        <f t="shared" si="96"/>
        <v>4836</v>
      </c>
      <c r="V512" s="11">
        <f>VLOOKUP(B512,[1]调薪计算!A:M,12,0)</f>
        <v>4765.18</v>
      </c>
      <c r="W512" s="12">
        <f t="shared" si="97"/>
        <v>47.180000000000291</v>
      </c>
      <c r="X512" s="13">
        <f t="shared" si="98"/>
        <v>0.01</v>
      </c>
      <c r="Y512" s="14" t="str">
        <f t="shared" si="99"/>
        <v>0.00%-8.40%</v>
      </c>
      <c r="Z512" s="15"/>
      <c r="AA512" s="15"/>
      <c r="AB512" s="15"/>
      <c r="AC512" s="16"/>
      <c r="AD512" s="8">
        <f t="shared" si="100"/>
        <v>0</v>
      </c>
      <c r="AE512" s="17">
        <f t="shared" si="101"/>
        <v>4765.18</v>
      </c>
      <c r="AF512" s="18">
        <f t="shared" si="102"/>
        <v>47.180000000000291</v>
      </c>
      <c r="AG512" s="19">
        <f t="shared" si="103"/>
        <v>1.0000000000000009E-2</v>
      </c>
      <c r="AH512" s="20">
        <v>13.6</v>
      </c>
      <c r="AI512" s="20">
        <v>500</v>
      </c>
      <c r="AJ512" s="20"/>
      <c r="AK512" s="20">
        <v>688</v>
      </c>
      <c r="AL512" s="20">
        <f t="shared" si="104"/>
        <v>71494.448000000004</v>
      </c>
      <c r="AM512" s="7" t="s">
        <v>287</v>
      </c>
      <c r="AN512" s="20"/>
      <c r="AO512" s="21"/>
      <c r="AP512" s="21"/>
      <c r="AQ512" s="5" t="s">
        <v>647</v>
      </c>
      <c r="AR512" s="5" t="s">
        <v>261</v>
      </c>
      <c r="AS512" s="5" t="s">
        <v>62</v>
      </c>
      <c r="AT512" s="20"/>
      <c r="AU512" s="21"/>
      <c r="AV512" s="21"/>
      <c r="AW512" s="21"/>
    </row>
    <row r="513" spans="1:49" s="55" customFormat="1">
      <c r="A513" s="87" t="s">
        <v>562</v>
      </c>
      <c r="B513" s="5">
        <v>15015182</v>
      </c>
      <c r="C513" s="5" t="s">
        <v>565</v>
      </c>
      <c r="D513" s="5" t="s">
        <v>55</v>
      </c>
      <c r="E513" s="5" t="s">
        <v>67</v>
      </c>
      <c r="F513" s="5" t="s">
        <v>357</v>
      </c>
      <c r="G513" s="5" t="s">
        <v>648</v>
      </c>
      <c r="H513" s="6">
        <v>42452</v>
      </c>
      <c r="I513" s="5" t="s">
        <v>575</v>
      </c>
      <c r="J513" s="5" t="s">
        <v>651</v>
      </c>
      <c r="K513" s="5" t="s">
        <v>568</v>
      </c>
      <c r="L513" s="7">
        <v>6</v>
      </c>
      <c r="M513" s="7" t="s">
        <v>287</v>
      </c>
      <c r="N513" s="8">
        <v>5121</v>
      </c>
      <c r="O513" s="9">
        <v>0.02</v>
      </c>
      <c r="P513" s="10">
        <f t="shared" si="92"/>
        <v>102</v>
      </c>
      <c r="Q513" s="9">
        <v>5.0000000000000001E-3</v>
      </c>
      <c r="R513" s="10">
        <f t="shared" si="93"/>
        <v>26</v>
      </c>
      <c r="S513" s="9">
        <f t="shared" si="94"/>
        <v>2.4995118140988089E-2</v>
      </c>
      <c r="T513" s="10">
        <f t="shared" si="95"/>
        <v>128</v>
      </c>
      <c r="U513" s="10">
        <f t="shared" si="96"/>
        <v>5249</v>
      </c>
      <c r="V513" s="11">
        <f>VLOOKUP(B513,[1]调薪计算!A:M,12,0)</f>
        <v>5249.0249999999996</v>
      </c>
      <c r="W513" s="12">
        <f t="shared" si="97"/>
        <v>128.02499999999964</v>
      </c>
      <c r="X513" s="13">
        <f t="shared" si="98"/>
        <v>2.5000000000000001E-2</v>
      </c>
      <c r="Y513" s="14" t="str">
        <f t="shared" si="99"/>
        <v>0.00%-8.40%</v>
      </c>
      <c r="Z513" s="15"/>
      <c r="AA513" s="15"/>
      <c r="AB513" s="15"/>
      <c r="AC513" s="16"/>
      <c r="AD513" s="8">
        <f t="shared" si="100"/>
        <v>0</v>
      </c>
      <c r="AE513" s="17">
        <f t="shared" si="101"/>
        <v>5249.0249999999996</v>
      </c>
      <c r="AF513" s="18">
        <f t="shared" si="102"/>
        <v>128.02499999999964</v>
      </c>
      <c r="AG513" s="19">
        <f t="shared" si="103"/>
        <v>2.4999999999999911E-2</v>
      </c>
      <c r="AH513" s="20">
        <v>13.6</v>
      </c>
      <c r="AI513" s="20">
        <v>650</v>
      </c>
      <c r="AJ513" s="20"/>
      <c r="AK513" s="20">
        <v>688</v>
      </c>
      <c r="AL513" s="20">
        <f t="shared" si="104"/>
        <v>79874.739999999991</v>
      </c>
      <c r="AM513" s="7" t="s">
        <v>287</v>
      </c>
      <c r="AN513" s="20"/>
      <c r="AO513" s="21"/>
      <c r="AP513" s="21"/>
      <c r="AQ513" s="5" t="s">
        <v>647</v>
      </c>
      <c r="AR513" s="5" t="s">
        <v>261</v>
      </c>
      <c r="AS513" s="5" t="s">
        <v>62</v>
      </c>
      <c r="AT513" s="20"/>
      <c r="AU513" s="21"/>
      <c r="AV513" s="21"/>
      <c r="AW513" s="21"/>
    </row>
    <row r="514" spans="1:49" s="55" customFormat="1">
      <c r="A514" s="87" t="s">
        <v>562</v>
      </c>
      <c r="B514" s="5">
        <v>15005336</v>
      </c>
      <c r="C514" s="5" t="s">
        <v>565</v>
      </c>
      <c r="D514" s="5" t="s">
        <v>55</v>
      </c>
      <c r="E514" s="5" t="s">
        <v>67</v>
      </c>
      <c r="F514" s="5" t="s">
        <v>357</v>
      </c>
      <c r="G514" s="5" t="s">
        <v>648</v>
      </c>
      <c r="H514" s="6">
        <v>40787</v>
      </c>
      <c r="I514" s="5" t="s">
        <v>575</v>
      </c>
      <c r="J514" s="5" t="s">
        <v>649</v>
      </c>
      <c r="K514" s="5" t="s">
        <v>568</v>
      </c>
      <c r="L514" s="7">
        <v>6</v>
      </c>
      <c r="M514" s="7" t="s">
        <v>287</v>
      </c>
      <c r="N514" s="8">
        <v>5842</v>
      </c>
      <c r="O514" s="9">
        <v>0.02</v>
      </c>
      <c r="P514" s="10">
        <f t="shared" si="92"/>
        <v>117</v>
      </c>
      <c r="Q514" s="9">
        <v>5.0000000000000001E-3</v>
      </c>
      <c r="R514" s="10">
        <f t="shared" si="93"/>
        <v>29</v>
      </c>
      <c r="S514" s="9">
        <f t="shared" si="94"/>
        <v>2.4991441287230399E-2</v>
      </c>
      <c r="T514" s="10">
        <f t="shared" si="95"/>
        <v>146</v>
      </c>
      <c r="U514" s="10">
        <f t="shared" si="96"/>
        <v>5988</v>
      </c>
      <c r="V514" s="11">
        <f>VLOOKUP(B514,[1]调薪计算!A:M,12,0)</f>
        <v>5988.0499999999993</v>
      </c>
      <c r="W514" s="12">
        <f t="shared" si="97"/>
        <v>146.04999999999927</v>
      </c>
      <c r="X514" s="13">
        <f t="shared" si="98"/>
        <v>2.5000000000000001E-2</v>
      </c>
      <c r="Y514" s="14" t="str">
        <f t="shared" si="99"/>
        <v>0.00%-8.40%</v>
      </c>
      <c r="Z514" s="15"/>
      <c r="AA514" s="15"/>
      <c r="AB514" s="15"/>
      <c r="AC514" s="16"/>
      <c r="AD514" s="8">
        <f t="shared" si="100"/>
        <v>0</v>
      </c>
      <c r="AE514" s="17">
        <f t="shared" si="101"/>
        <v>5988.0499999999993</v>
      </c>
      <c r="AF514" s="18">
        <f t="shared" si="102"/>
        <v>146.04999999999927</v>
      </c>
      <c r="AG514" s="19">
        <f t="shared" si="103"/>
        <v>2.4999999999999911E-2</v>
      </c>
      <c r="AH514" s="20">
        <v>13.6</v>
      </c>
      <c r="AI514" s="20">
        <v>500</v>
      </c>
      <c r="AJ514" s="20"/>
      <c r="AK514" s="20">
        <v>688</v>
      </c>
      <c r="AL514" s="20">
        <f t="shared" si="104"/>
        <v>88125.479999999981</v>
      </c>
      <c r="AM514" s="7" t="s">
        <v>287</v>
      </c>
      <c r="AN514" s="20"/>
      <c r="AO514" s="21"/>
      <c r="AP514" s="21"/>
      <c r="AQ514" s="5" t="s">
        <v>647</v>
      </c>
      <c r="AR514" s="5" t="s">
        <v>261</v>
      </c>
      <c r="AS514" s="5" t="s">
        <v>62</v>
      </c>
      <c r="AT514" s="20"/>
      <c r="AU514" s="21"/>
      <c r="AV514" s="21"/>
      <c r="AW514" s="21"/>
    </row>
    <row r="515" spans="1:49" s="55" customFormat="1">
      <c r="A515" s="87" t="s">
        <v>562</v>
      </c>
      <c r="B515" s="5">
        <v>15016240</v>
      </c>
      <c r="C515" s="5" t="s">
        <v>565</v>
      </c>
      <c r="D515" s="5" t="s">
        <v>55</v>
      </c>
      <c r="E515" s="5" t="s">
        <v>67</v>
      </c>
      <c r="F515" s="5" t="s">
        <v>357</v>
      </c>
      <c r="G515" s="5" t="s">
        <v>648</v>
      </c>
      <c r="H515" s="6">
        <v>42795</v>
      </c>
      <c r="I515" s="5" t="s">
        <v>575</v>
      </c>
      <c r="J515" s="5" t="s">
        <v>649</v>
      </c>
      <c r="K515" s="5" t="s">
        <v>568</v>
      </c>
      <c r="L515" s="7">
        <v>6</v>
      </c>
      <c r="M515" s="7" t="s">
        <v>287</v>
      </c>
      <c r="N515" s="8">
        <v>5400</v>
      </c>
      <c r="O515" s="9">
        <v>0.02</v>
      </c>
      <c r="P515" s="10">
        <f t="shared" si="92"/>
        <v>108</v>
      </c>
      <c r="Q515" s="9">
        <v>5.0000000000000001E-3</v>
      </c>
      <c r="R515" s="10">
        <f t="shared" si="93"/>
        <v>27</v>
      </c>
      <c r="S515" s="9">
        <f t="shared" si="94"/>
        <v>2.5000000000000001E-2</v>
      </c>
      <c r="T515" s="10">
        <f t="shared" si="95"/>
        <v>135</v>
      </c>
      <c r="U515" s="10">
        <f t="shared" si="96"/>
        <v>5535</v>
      </c>
      <c r="V515" s="11">
        <f>VLOOKUP(B515,[1]调薪计算!A:M,12,0)</f>
        <v>5454</v>
      </c>
      <c r="W515" s="12">
        <f t="shared" si="97"/>
        <v>54</v>
      </c>
      <c r="X515" s="13">
        <f t="shared" si="98"/>
        <v>0.01</v>
      </c>
      <c r="Y515" s="14" t="str">
        <f t="shared" si="99"/>
        <v>0.00%-8.40%</v>
      </c>
      <c r="Z515" s="15"/>
      <c r="AA515" s="15"/>
      <c r="AB515" s="15"/>
      <c r="AC515" s="16"/>
      <c r="AD515" s="8">
        <f t="shared" si="100"/>
        <v>0</v>
      </c>
      <c r="AE515" s="17">
        <f t="shared" si="101"/>
        <v>5454</v>
      </c>
      <c r="AF515" s="18">
        <f t="shared" si="102"/>
        <v>54</v>
      </c>
      <c r="AG515" s="19">
        <f t="shared" si="103"/>
        <v>1.0000000000000009E-2</v>
      </c>
      <c r="AH515" s="20">
        <v>13.6</v>
      </c>
      <c r="AI515" s="20">
        <v>500</v>
      </c>
      <c r="AJ515" s="20"/>
      <c r="AK515" s="20">
        <v>688</v>
      </c>
      <c r="AL515" s="20">
        <f t="shared" si="104"/>
        <v>80862.399999999994</v>
      </c>
      <c r="AM515" s="7" t="s">
        <v>287</v>
      </c>
      <c r="AN515" s="20"/>
      <c r="AO515" s="21"/>
      <c r="AP515" s="21"/>
      <c r="AQ515" s="5" t="s">
        <v>647</v>
      </c>
      <c r="AR515" s="5" t="s">
        <v>261</v>
      </c>
      <c r="AS515" s="5" t="s">
        <v>62</v>
      </c>
      <c r="AT515" s="20"/>
      <c r="AU515" s="21"/>
      <c r="AV515" s="21"/>
      <c r="AW515" s="21"/>
    </row>
    <row r="516" spans="1:49" s="55" customFormat="1">
      <c r="A516" s="87" t="s">
        <v>562</v>
      </c>
      <c r="B516" s="5">
        <v>15018273</v>
      </c>
      <c r="C516" s="5" t="s">
        <v>565</v>
      </c>
      <c r="D516" s="5" t="s">
        <v>55</v>
      </c>
      <c r="E516" s="5" t="s">
        <v>67</v>
      </c>
      <c r="F516" s="5" t="s">
        <v>357</v>
      </c>
      <c r="G516" s="5" t="s">
        <v>648</v>
      </c>
      <c r="H516" s="6">
        <v>43160</v>
      </c>
      <c r="I516" s="5" t="s">
        <v>575</v>
      </c>
      <c r="J516" s="5" t="s">
        <v>627</v>
      </c>
      <c r="K516" s="5" t="s">
        <v>568</v>
      </c>
      <c r="L516" s="7">
        <v>6</v>
      </c>
      <c r="M516" s="7" t="s">
        <v>287</v>
      </c>
      <c r="N516" s="8">
        <v>5906</v>
      </c>
      <c r="O516" s="9">
        <v>0.02</v>
      </c>
      <c r="P516" s="10">
        <f t="shared" si="92"/>
        <v>118</v>
      </c>
      <c r="Q516" s="9">
        <v>5.0000000000000001E-3</v>
      </c>
      <c r="R516" s="10">
        <f t="shared" si="93"/>
        <v>30</v>
      </c>
      <c r="S516" s="9">
        <f t="shared" si="94"/>
        <v>2.505926176769387E-2</v>
      </c>
      <c r="T516" s="10">
        <f t="shared" si="95"/>
        <v>148</v>
      </c>
      <c r="U516" s="10">
        <f t="shared" si="96"/>
        <v>6054</v>
      </c>
      <c r="V516" s="11">
        <f>VLOOKUP(B516,[1]调薪计算!A:M,12,0)</f>
        <v>6053.65</v>
      </c>
      <c r="W516" s="12">
        <f t="shared" si="97"/>
        <v>147.64999999999964</v>
      </c>
      <c r="X516" s="13">
        <f t="shared" si="98"/>
        <v>2.5000000000000001E-2</v>
      </c>
      <c r="Y516" s="14" t="str">
        <f t="shared" si="99"/>
        <v>0.00%-8.40%</v>
      </c>
      <c r="Z516" s="15"/>
      <c r="AA516" s="15"/>
      <c r="AB516" s="15"/>
      <c r="AC516" s="16"/>
      <c r="AD516" s="8">
        <f t="shared" si="100"/>
        <v>0</v>
      </c>
      <c r="AE516" s="17">
        <f t="shared" si="101"/>
        <v>6053.65</v>
      </c>
      <c r="AF516" s="18">
        <f t="shared" si="102"/>
        <v>147.64999999999964</v>
      </c>
      <c r="AG516" s="19">
        <f t="shared" si="103"/>
        <v>2.4999999999999911E-2</v>
      </c>
      <c r="AH516" s="20">
        <v>13.6</v>
      </c>
      <c r="AI516" s="20">
        <v>500</v>
      </c>
      <c r="AJ516" s="20"/>
      <c r="AK516" s="20">
        <v>688</v>
      </c>
      <c r="AL516" s="20">
        <f t="shared" si="104"/>
        <v>89017.64</v>
      </c>
      <c r="AM516" s="7" t="s">
        <v>287</v>
      </c>
      <c r="AN516" s="20"/>
      <c r="AO516" s="21"/>
      <c r="AP516" s="21"/>
      <c r="AQ516" s="5" t="s">
        <v>647</v>
      </c>
      <c r="AR516" s="5" t="s">
        <v>261</v>
      </c>
      <c r="AS516" s="5" t="s">
        <v>62</v>
      </c>
      <c r="AT516" s="20"/>
      <c r="AU516" s="21"/>
      <c r="AV516" s="21"/>
      <c r="AW516" s="21"/>
    </row>
    <row r="517" spans="1:49" s="55" customFormat="1">
      <c r="A517" s="87" t="s">
        <v>562</v>
      </c>
      <c r="B517" s="5">
        <v>15016380</v>
      </c>
      <c r="C517" s="5" t="s">
        <v>565</v>
      </c>
      <c r="D517" s="5" t="s">
        <v>55</v>
      </c>
      <c r="E517" s="5" t="s">
        <v>67</v>
      </c>
      <c r="F517" s="5" t="s">
        <v>357</v>
      </c>
      <c r="G517" s="5" t="s">
        <v>648</v>
      </c>
      <c r="H517" s="6">
        <v>42948</v>
      </c>
      <c r="I517" s="5" t="s">
        <v>575</v>
      </c>
      <c r="J517" s="5" t="s">
        <v>627</v>
      </c>
      <c r="K517" s="5" t="s">
        <v>568</v>
      </c>
      <c r="L517" s="7">
        <v>6</v>
      </c>
      <c r="M517" s="7" t="s">
        <v>287</v>
      </c>
      <c r="N517" s="8">
        <v>4609</v>
      </c>
      <c r="O517" s="9">
        <v>0.02</v>
      </c>
      <c r="P517" s="10">
        <f t="shared" si="92"/>
        <v>92</v>
      </c>
      <c r="Q517" s="9">
        <v>5.0000000000000001E-3</v>
      </c>
      <c r="R517" s="10">
        <f t="shared" si="93"/>
        <v>23</v>
      </c>
      <c r="S517" s="9">
        <f t="shared" si="94"/>
        <v>2.495118246908223E-2</v>
      </c>
      <c r="T517" s="10">
        <f t="shared" si="95"/>
        <v>115</v>
      </c>
      <c r="U517" s="10">
        <f t="shared" si="96"/>
        <v>4724</v>
      </c>
      <c r="V517" s="11">
        <f>VLOOKUP(B517,[1]调薪计算!A:M,12,0)</f>
        <v>4655.09</v>
      </c>
      <c r="W517" s="12">
        <f t="shared" si="97"/>
        <v>46.090000000000146</v>
      </c>
      <c r="X517" s="13">
        <f t="shared" si="98"/>
        <v>0.01</v>
      </c>
      <c r="Y517" s="14" t="str">
        <f t="shared" si="99"/>
        <v>0.00%-8.40%</v>
      </c>
      <c r="Z517" s="15"/>
      <c r="AA517" s="15"/>
      <c r="AB517" s="15"/>
      <c r="AC517" s="16"/>
      <c r="AD517" s="8">
        <f t="shared" si="100"/>
        <v>0</v>
      </c>
      <c r="AE517" s="17">
        <f t="shared" si="101"/>
        <v>4655.09</v>
      </c>
      <c r="AF517" s="18">
        <f t="shared" si="102"/>
        <v>46.090000000000146</v>
      </c>
      <c r="AG517" s="19">
        <f t="shared" si="103"/>
        <v>1.0000000000000009E-2</v>
      </c>
      <c r="AH517" s="20">
        <v>13.6</v>
      </c>
      <c r="AI517" s="20">
        <v>500</v>
      </c>
      <c r="AJ517" s="20"/>
      <c r="AK517" s="20">
        <v>688</v>
      </c>
      <c r="AL517" s="20">
        <f t="shared" si="104"/>
        <v>69997.224000000002</v>
      </c>
      <c r="AM517" s="7" t="s">
        <v>287</v>
      </c>
      <c r="AN517" s="20"/>
      <c r="AO517" s="21"/>
      <c r="AP517" s="21"/>
      <c r="AQ517" s="5" t="s">
        <v>647</v>
      </c>
      <c r="AR517" s="5" t="s">
        <v>261</v>
      </c>
      <c r="AS517" s="5" t="s">
        <v>62</v>
      </c>
      <c r="AT517" s="20"/>
      <c r="AU517" s="21"/>
      <c r="AV517" s="21"/>
      <c r="AW517" s="21"/>
    </row>
    <row r="518" spans="1:49" s="55" customFormat="1">
      <c r="A518" s="87" t="s">
        <v>562</v>
      </c>
      <c r="B518" s="5">
        <v>15016293</v>
      </c>
      <c r="C518" s="5" t="s">
        <v>565</v>
      </c>
      <c r="D518" s="5" t="s">
        <v>55</v>
      </c>
      <c r="E518" s="5" t="s">
        <v>67</v>
      </c>
      <c r="F518" s="5" t="s">
        <v>357</v>
      </c>
      <c r="G518" s="5" t="s">
        <v>648</v>
      </c>
      <c r="H518" s="6">
        <v>42948</v>
      </c>
      <c r="I518" s="5" t="s">
        <v>575</v>
      </c>
      <c r="J518" s="5" t="s">
        <v>627</v>
      </c>
      <c r="K518" s="5" t="s">
        <v>568</v>
      </c>
      <c r="L518" s="7">
        <v>6</v>
      </c>
      <c r="M518" s="7" t="s">
        <v>287</v>
      </c>
      <c r="N518" s="8">
        <v>4535</v>
      </c>
      <c r="O518" s="9">
        <v>0.02</v>
      </c>
      <c r="P518" s="10">
        <f t="shared" si="92"/>
        <v>91</v>
      </c>
      <c r="Q518" s="9">
        <v>5.0000000000000001E-3</v>
      </c>
      <c r="R518" s="10">
        <f t="shared" si="93"/>
        <v>23</v>
      </c>
      <c r="S518" s="9">
        <f t="shared" si="94"/>
        <v>2.5137816979051819E-2</v>
      </c>
      <c r="T518" s="10">
        <f t="shared" si="95"/>
        <v>114</v>
      </c>
      <c r="U518" s="10">
        <f t="shared" si="96"/>
        <v>4649</v>
      </c>
      <c r="V518" s="11">
        <f>VLOOKUP(B518,[1]调薪计算!A:M,12,0)</f>
        <v>4580.3500000000004</v>
      </c>
      <c r="W518" s="12">
        <f t="shared" si="97"/>
        <v>45.350000000000364</v>
      </c>
      <c r="X518" s="13">
        <f t="shared" si="98"/>
        <v>0.01</v>
      </c>
      <c r="Y518" s="14" t="str">
        <f t="shared" si="99"/>
        <v>0.00%-8.40%</v>
      </c>
      <c r="Z518" s="15"/>
      <c r="AA518" s="15"/>
      <c r="AB518" s="15"/>
      <c r="AC518" s="16"/>
      <c r="AD518" s="8">
        <f t="shared" si="100"/>
        <v>0</v>
      </c>
      <c r="AE518" s="17">
        <f t="shared" si="101"/>
        <v>4580.3500000000004</v>
      </c>
      <c r="AF518" s="18">
        <f t="shared" si="102"/>
        <v>45.350000000000364</v>
      </c>
      <c r="AG518" s="19">
        <f t="shared" si="103"/>
        <v>1.0000000000000009E-2</v>
      </c>
      <c r="AH518" s="20">
        <v>13.6</v>
      </c>
      <c r="AI518" s="20">
        <v>500</v>
      </c>
      <c r="AJ518" s="20"/>
      <c r="AK518" s="20">
        <v>688</v>
      </c>
      <c r="AL518" s="20">
        <f t="shared" si="104"/>
        <v>68980.760000000009</v>
      </c>
      <c r="AM518" s="7" t="s">
        <v>287</v>
      </c>
      <c r="AN518" s="20"/>
      <c r="AO518" s="21"/>
      <c r="AP518" s="21"/>
      <c r="AQ518" s="5" t="s">
        <v>647</v>
      </c>
      <c r="AR518" s="5" t="s">
        <v>261</v>
      </c>
      <c r="AS518" s="5" t="s">
        <v>62</v>
      </c>
      <c r="AT518" s="20"/>
      <c r="AU518" s="21"/>
      <c r="AV518" s="21"/>
      <c r="AW518" s="21"/>
    </row>
    <row r="519" spans="1:49" s="55" customFormat="1">
      <c r="A519" s="87" t="s">
        <v>562</v>
      </c>
      <c r="B519" s="5">
        <v>15014891</v>
      </c>
      <c r="C519" s="5" t="s">
        <v>565</v>
      </c>
      <c r="D519" s="5" t="s">
        <v>55</v>
      </c>
      <c r="E519" s="5" t="s">
        <v>67</v>
      </c>
      <c r="F519" s="5" t="s">
        <v>357</v>
      </c>
      <c r="G519" s="5" t="s">
        <v>648</v>
      </c>
      <c r="H519" s="6">
        <v>42370</v>
      </c>
      <c r="I519" s="5" t="s">
        <v>575</v>
      </c>
      <c r="J519" s="5" t="s">
        <v>627</v>
      </c>
      <c r="K519" s="5" t="s">
        <v>568</v>
      </c>
      <c r="L519" s="7">
        <v>6</v>
      </c>
      <c r="M519" s="7" t="s">
        <v>287</v>
      </c>
      <c r="N519" s="8">
        <v>4528</v>
      </c>
      <c r="O519" s="9">
        <v>0.02</v>
      </c>
      <c r="P519" s="10">
        <f t="shared" si="92"/>
        <v>91</v>
      </c>
      <c r="Q519" s="9">
        <v>5.0000000000000001E-3</v>
      </c>
      <c r="R519" s="10">
        <f t="shared" si="93"/>
        <v>23</v>
      </c>
      <c r="S519" s="9">
        <f t="shared" si="94"/>
        <v>2.517667844522968E-2</v>
      </c>
      <c r="T519" s="10">
        <f t="shared" si="95"/>
        <v>114</v>
      </c>
      <c r="U519" s="10">
        <f t="shared" si="96"/>
        <v>4642</v>
      </c>
      <c r="V519" s="11">
        <f>VLOOKUP(B519,[1]调薪计算!A:M,12,0)</f>
        <v>4641.2</v>
      </c>
      <c r="W519" s="12">
        <f t="shared" si="97"/>
        <v>113.19999999999982</v>
      </c>
      <c r="X519" s="13">
        <f t="shared" si="98"/>
        <v>2.5000000000000001E-2</v>
      </c>
      <c r="Y519" s="14" t="str">
        <f t="shared" si="99"/>
        <v>0.00%-8.40%</v>
      </c>
      <c r="Z519" s="15"/>
      <c r="AA519" s="15"/>
      <c r="AB519" s="15"/>
      <c r="AC519" s="16"/>
      <c r="AD519" s="8">
        <f t="shared" si="100"/>
        <v>0</v>
      </c>
      <c r="AE519" s="17">
        <f t="shared" si="101"/>
        <v>4641.2</v>
      </c>
      <c r="AF519" s="18">
        <f t="shared" si="102"/>
        <v>113.19999999999982</v>
      </c>
      <c r="AG519" s="19">
        <f t="shared" si="103"/>
        <v>2.4999999999999911E-2</v>
      </c>
      <c r="AH519" s="20">
        <v>13.6</v>
      </c>
      <c r="AI519" s="20">
        <v>450</v>
      </c>
      <c r="AJ519" s="20"/>
      <c r="AK519" s="20">
        <v>688</v>
      </c>
      <c r="AL519" s="20">
        <f t="shared" si="104"/>
        <v>69208.319999999992</v>
      </c>
      <c r="AM519" s="7" t="s">
        <v>287</v>
      </c>
      <c r="AN519" s="20"/>
      <c r="AO519" s="21"/>
      <c r="AP519" s="21"/>
      <c r="AQ519" s="5" t="s">
        <v>647</v>
      </c>
      <c r="AR519" s="5" t="s">
        <v>261</v>
      </c>
      <c r="AS519" s="5" t="s">
        <v>62</v>
      </c>
      <c r="AT519" s="20"/>
      <c r="AU519" s="21"/>
      <c r="AV519" s="21"/>
      <c r="AW519" s="21"/>
    </row>
    <row r="520" spans="1:49" s="55" customFormat="1">
      <c r="A520" s="87" t="s">
        <v>562</v>
      </c>
      <c r="B520" s="5">
        <v>15014783</v>
      </c>
      <c r="C520" s="5" t="s">
        <v>565</v>
      </c>
      <c r="D520" s="5" t="s">
        <v>55</v>
      </c>
      <c r="E520" s="5" t="s">
        <v>67</v>
      </c>
      <c r="F520" s="5" t="s">
        <v>357</v>
      </c>
      <c r="G520" s="5" t="s">
        <v>646</v>
      </c>
      <c r="H520" s="6">
        <v>42401</v>
      </c>
      <c r="I520" s="5" t="s">
        <v>575</v>
      </c>
      <c r="J520" s="5" t="s">
        <v>575</v>
      </c>
      <c r="K520" s="5" t="s">
        <v>568</v>
      </c>
      <c r="L520" s="7">
        <v>6</v>
      </c>
      <c r="M520" s="7" t="s">
        <v>287</v>
      </c>
      <c r="N520" s="8">
        <v>4631</v>
      </c>
      <c r="O520" s="9">
        <v>0.02</v>
      </c>
      <c r="P520" s="10">
        <f t="shared" si="92"/>
        <v>93</v>
      </c>
      <c r="Q520" s="9">
        <v>5.0000000000000001E-3</v>
      </c>
      <c r="R520" s="10">
        <f t="shared" si="93"/>
        <v>23</v>
      </c>
      <c r="S520" s="9">
        <f t="shared" si="94"/>
        <v>2.5048585618656877E-2</v>
      </c>
      <c r="T520" s="10">
        <f t="shared" si="95"/>
        <v>116</v>
      </c>
      <c r="U520" s="10">
        <f t="shared" si="96"/>
        <v>4747</v>
      </c>
      <c r="V520" s="11">
        <f>VLOOKUP(B520,[1]调薪计算!A:M,12,0)</f>
        <v>4631</v>
      </c>
      <c r="W520" s="12">
        <f t="shared" si="97"/>
        <v>0</v>
      </c>
      <c r="X520" s="13">
        <f t="shared" si="98"/>
        <v>0</v>
      </c>
      <c r="Y520" s="14" t="str">
        <f t="shared" si="99"/>
        <v>0.00%-8.40%</v>
      </c>
      <c r="Z520" s="15"/>
      <c r="AA520" s="15"/>
      <c r="AB520" s="15"/>
      <c r="AC520" s="16"/>
      <c r="AD520" s="8">
        <f t="shared" si="100"/>
        <v>0</v>
      </c>
      <c r="AE520" s="17">
        <f t="shared" si="101"/>
        <v>4631</v>
      </c>
      <c r="AF520" s="18">
        <f t="shared" si="102"/>
        <v>0</v>
      </c>
      <c r="AG520" s="19">
        <f t="shared" si="103"/>
        <v>0</v>
      </c>
      <c r="AH520" s="20">
        <v>13.6</v>
      </c>
      <c r="AI520" s="20">
        <v>450</v>
      </c>
      <c r="AJ520" s="20"/>
      <c r="AK520" s="20">
        <v>688</v>
      </c>
      <c r="AL520" s="20">
        <f t="shared" si="104"/>
        <v>69069.600000000006</v>
      </c>
      <c r="AM520" s="7" t="s">
        <v>287</v>
      </c>
      <c r="AN520" s="20"/>
      <c r="AO520" s="21" t="s">
        <v>126</v>
      </c>
      <c r="AP520" s="21" t="s">
        <v>126</v>
      </c>
      <c r="AQ520" s="5" t="s">
        <v>647</v>
      </c>
      <c r="AR520" s="5" t="s">
        <v>261</v>
      </c>
      <c r="AS520" s="5" t="s">
        <v>62</v>
      </c>
      <c r="AT520" s="20"/>
      <c r="AU520" s="21"/>
      <c r="AV520" s="21"/>
      <c r="AW520" s="21"/>
    </row>
    <row r="521" spans="1:49" s="55" customFormat="1">
      <c r="A521" s="87" t="s">
        <v>562</v>
      </c>
      <c r="B521" s="5">
        <v>15008777</v>
      </c>
      <c r="C521" s="5" t="s">
        <v>565</v>
      </c>
      <c r="D521" s="5" t="s">
        <v>55</v>
      </c>
      <c r="E521" s="5" t="s">
        <v>67</v>
      </c>
      <c r="F521" s="5" t="s">
        <v>357</v>
      </c>
      <c r="G521" s="5" t="s">
        <v>648</v>
      </c>
      <c r="H521" s="6">
        <v>41365</v>
      </c>
      <c r="I521" s="5" t="s">
        <v>575</v>
      </c>
      <c r="J521" s="5" t="s">
        <v>651</v>
      </c>
      <c r="K521" s="5" t="s">
        <v>568</v>
      </c>
      <c r="L521" s="7">
        <v>6</v>
      </c>
      <c r="M521" s="7" t="s">
        <v>287</v>
      </c>
      <c r="N521" s="8">
        <v>5662</v>
      </c>
      <c r="O521" s="9">
        <v>0.02</v>
      </c>
      <c r="P521" s="10">
        <f t="shared" ref="P521:P584" si="105">ROUND(N521*O521,0)</f>
        <v>113</v>
      </c>
      <c r="Q521" s="9">
        <v>5.0000000000000001E-3</v>
      </c>
      <c r="R521" s="10">
        <f t="shared" ref="R521:R584" si="106">ROUND(N521*Q521,0)</f>
        <v>28</v>
      </c>
      <c r="S521" s="9">
        <f t="shared" ref="S521:S584" si="107">T521/N521</f>
        <v>2.4902861179795125E-2</v>
      </c>
      <c r="T521" s="10">
        <f t="shared" ref="T521:T584" si="108">P521+R521</f>
        <v>141</v>
      </c>
      <c r="U521" s="10">
        <f t="shared" ref="U521:U584" si="109">N521+T521</f>
        <v>5803</v>
      </c>
      <c r="V521" s="11">
        <f>VLOOKUP(B521,[1]调薪计算!A:M,12,0)</f>
        <v>5718.62</v>
      </c>
      <c r="W521" s="12">
        <f t="shared" ref="W521:W584" si="110">V521-N521</f>
        <v>56.619999999999891</v>
      </c>
      <c r="X521" s="13">
        <f t="shared" ref="X521:X584" si="111">ROUND(V521/N521-1,4)</f>
        <v>0.01</v>
      </c>
      <c r="Y521" s="14" t="str">
        <f t="shared" ref="Y521:Y584" si="112">IF(OR(L521=1,L521=2,L521=4),TEXT(S521*0.8,"0.00%")&amp;"-"&amp;TEXT(S521*1.2,"0.00%"),IF(OR(L521=3,L521=6),TEXT(0,"0.00%")&amp;"-"&amp;TEXT(7%*1.2,"0.00%"),IF(OR(L521=5,L521=7),TEXT((R521/N521),"0.00%")&amp;"-"&amp;TEXT((R521/N521)+7%,"0.00%"),"")))</f>
        <v>0.00%-8.40%</v>
      </c>
      <c r="Z521" s="15"/>
      <c r="AA521" s="15"/>
      <c r="AB521" s="15"/>
      <c r="AC521" s="16"/>
      <c r="AD521" s="8">
        <f t="shared" ref="AD521:AD584" si="113">ROUND(N521*AC521,0)</f>
        <v>0</v>
      </c>
      <c r="AE521" s="17">
        <f t="shared" ref="AE521:AE584" si="114">V521+AD521</f>
        <v>5718.62</v>
      </c>
      <c r="AF521" s="18">
        <f t="shared" ref="AF521:AF584" si="115">AE521-N521</f>
        <v>56.619999999999891</v>
      </c>
      <c r="AG521" s="19">
        <f t="shared" ref="AG521:AG584" si="116">AE521/N521-1</f>
        <v>1.0000000000000009E-2</v>
      </c>
      <c r="AH521" s="20">
        <v>13.6</v>
      </c>
      <c r="AI521" s="20">
        <v>700</v>
      </c>
      <c r="AJ521" s="20"/>
      <c r="AK521" s="20">
        <v>688</v>
      </c>
      <c r="AL521" s="20">
        <f t="shared" ref="AL521:AL584" si="117">AE521*AH521+AI521*12+AK521+IF(AB521="",AJ521,IF(AB521="D",5000,IF(AB521="C",1000,0)))*12</f>
        <v>86861.232000000004</v>
      </c>
      <c r="AM521" s="7" t="s">
        <v>287</v>
      </c>
      <c r="AN521" s="20"/>
      <c r="AO521" s="21"/>
      <c r="AP521" s="21"/>
      <c r="AQ521" s="5" t="s">
        <v>647</v>
      </c>
      <c r="AR521" s="5" t="s">
        <v>261</v>
      </c>
      <c r="AS521" s="5" t="s">
        <v>62</v>
      </c>
      <c r="AT521" s="20"/>
      <c r="AU521" s="21"/>
      <c r="AV521" s="21"/>
      <c r="AW521" s="21"/>
    </row>
    <row r="522" spans="1:49" s="55" customFormat="1">
      <c r="A522" s="87" t="s">
        <v>562</v>
      </c>
      <c r="B522" s="5">
        <v>15017362</v>
      </c>
      <c r="C522" s="5" t="s">
        <v>565</v>
      </c>
      <c r="D522" s="5" t="s">
        <v>55</v>
      </c>
      <c r="E522" s="5" t="s">
        <v>67</v>
      </c>
      <c r="F522" s="5" t="s">
        <v>357</v>
      </c>
      <c r="G522" s="5" t="s">
        <v>648</v>
      </c>
      <c r="H522" s="6">
        <v>43070</v>
      </c>
      <c r="I522" s="5" t="s">
        <v>575</v>
      </c>
      <c r="J522" s="5" t="s">
        <v>627</v>
      </c>
      <c r="K522" s="5" t="s">
        <v>568</v>
      </c>
      <c r="L522" s="7">
        <v>6</v>
      </c>
      <c r="M522" s="7" t="s">
        <v>287</v>
      </c>
      <c r="N522" s="8">
        <v>5013</v>
      </c>
      <c r="O522" s="9">
        <v>0.02</v>
      </c>
      <c r="P522" s="10">
        <f t="shared" si="105"/>
        <v>100</v>
      </c>
      <c r="Q522" s="9">
        <v>5.0000000000000001E-3</v>
      </c>
      <c r="R522" s="10">
        <f t="shared" si="106"/>
        <v>25</v>
      </c>
      <c r="S522" s="9">
        <f t="shared" si="107"/>
        <v>2.4935168561739478E-2</v>
      </c>
      <c r="T522" s="10">
        <f t="shared" si="108"/>
        <v>125</v>
      </c>
      <c r="U522" s="10">
        <f t="shared" si="109"/>
        <v>5138</v>
      </c>
      <c r="V522" s="11">
        <f>VLOOKUP(B522,[1]调薪计算!A:M,12,0)</f>
        <v>5063.13</v>
      </c>
      <c r="W522" s="12">
        <f t="shared" si="110"/>
        <v>50.130000000000109</v>
      </c>
      <c r="X522" s="13">
        <f t="shared" si="111"/>
        <v>0.01</v>
      </c>
      <c r="Y522" s="14" t="str">
        <f t="shared" si="112"/>
        <v>0.00%-8.40%</v>
      </c>
      <c r="Z522" s="15"/>
      <c r="AA522" s="15"/>
      <c r="AB522" s="15"/>
      <c r="AC522" s="16"/>
      <c r="AD522" s="8">
        <f t="shared" si="113"/>
        <v>0</v>
      </c>
      <c r="AE522" s="17">
        <f t="shared" si="114"/>
        <v>5063.13</v>
      </c>
      <c r="AF522" s="18">
        <f t="shared" si="115"/>
        <v>50.130000000000109</v>
      </c>
      <c r="AG522" s="19">
        <f t="shared" si="116"/>
        <v>1.0000000000000009E-2</v>
      </c>
      <c r="AH522" s="20">
        <v>13.6</v>
      </c>
      <c r="AI522" s="20">
        <v>500</v>
      </c>
      <c r="AJ522" s="20"/>
      <c r="AK522" s="20">
        <v>688</v>
      </c>
      <c r="AL522" s="20">
        <f t="shared" si="117"/>
        <v>75546.567999999999</v>
      </c>
      <c r="AM522" s="7" t="s">
        <v>287</v>
      </c>
      <c r="AN522" s="20"/>
      <c r="AO522" s="21"/>
      <c r="AP522" s="21"/>
      <c r="AQ522" s="5" t="s">
        <v>647</v>
      </c>
      <c r="AR522" s="5" t="s">
        <v>261</v>
      </c>
      <c r="AS522" s="5" t="s">
        <v>62</v>
      </c>
      <c r="AT522" s="20"/>
      <c r="AU522" s="21"/>
      <c r="AV522" s="21"/>
      <c r="AW522" s="21"/>
    </row>
    <row r="523" spans="1:49" s="55" customFormat="1">
      <c r="A523" s="87" t="s">
        <v>562</v>
      </c>
      <c r="B523" s="5">
        <v>15008764</v>
      </c>
      <c r="C523" s="5" t="s">
        <v>565</v>
      </c>
      <c r="D523" s="5" t="s">
        <v>55</v>
      </c>
      <c r="E523" s="5" t="s">
        <v>67</v>
      </c>
      <c r="F523" s="5" t="s">
        <v>357</v>
      </c>
      <c r="G523" s="5" t="s">
        <v>648</v>
      </c>
      <c r="H523" s="6">
        <v>41365</v>
      </c>
      <c r="I523" s="5" t="s">
        <v>575</v>
      </c>
      <c r="J523" s="5" t="s">
        <v>627</v>
      </c>
      <c r="K523" s="5" t="s">
        <v>568</v>
      </c>
      <c r="L523" s="7">
        <v>6</v>
      </c>
      <c r="M523" s="7" t="s">
        <v>287</v>
      </c>
      <c r="N523" s="8">
        <v>5913</v>
      </c>
      <c r="O523" s="9">
        <v>0.02</v>
      </c>
      <c r="P523" s="10">
        <f t="shared" si="105"/>
        <v>118</v>
      </c>
      <c r="Q523" s="9">
        <v>5.0000000000000001E-3</v>
      </c>
      <c r="R523" s="10">
        <f t="shared" si="106"/>
        <v>30</v>
      </c>
      <c r="S523" s="9">
        <f t="shared" si="107"/>
        <v>2.5029595805851512E-2</v>
      </c>
      <c r="T523" s="10">
        <f t="shared" si="108"/>
        <v>148</v>
      </c>
      <c r="U523" s="10">
        <f t="shared" si="109"/>
        <v>6061</v>
      </c>
      <c r="V523" s="11">
        <f>VLOOKUP(B523,[1]调薪计算!A:M,12,0)</f>
        <v>6179.0849999999991</v>
      </c>
      <c r="W523" s="12">
        <f t="shared" si="110"/>
        <v>266.08499999999913</v>
      </c>
      <c r="X523" s="13">
        <f t="shared" si="111"/>
        <v>4.4999999999999998E-2</v>
      </c>
      <c r="Y523" s="14" t="str">
        <f t="shared" si="112"/>
        <v>0.00%-8.40%</v>
      </c>
      <c r="Z523" s="15"/>
      <c r="AA523" s="15"/>
      <c r="AB523" s="15"/>
      <c r="AC523" s="16"/>
      <c r="AD523" s="8">
        <f t="shared" si="113"/>
        <v>0</v>
      </c>
      <c r="AE523" s="17">
        <f t="shared" si="114"/>
        <v>6179.0849999999991</v>
      </c>
      <c r="AF523" s="18">
        <f t="shared" si="115"/>
        <v>266.08499999999913</v>
      </c>
      <c r="AG523" s="19">
        <f t="shared" si="116"/>
        <v>4.4999999999999929E-2</v>
      </c>
      <c r="AH523" s="20">
        <v>13.6</v>
      </c>
      <c r="AI523" s="20">
        <v>500</v>
      </c>
      <c r="AJ523" s="20"/>
      <c r="AK523" s="20">
        <v>688</v>
      </c>
      <c r="AL523" s="20">
        <f t="shared" si="117"/>
        <v>90723.555999999982</v>
      </c>
      <c r="AM523" s="7" t="s">
        <v>287</v>
      </c>
      <c r="AN523" s="20"/>
      <c r="AO523" s="21"/>
      <c r="AP523" s="21"/>
      <c r="AQ523" s="5" t="s">
        <v>647</v>
      </c>
      <c r="AR523" s="5" t="s">
        <v>261</v>
      </c>
      <c r="AS523" s="5" t="s">
        <v>62</v>
      </c>
      <c r="AT523" s="20"/>
      <c r="AU523" s="21"/>
      <c r="AV523" s="21"/>
      <c r="AW523" s="21"/>
    </row>
    <row r="524" spans="1:49" s="55" customFormat="1">
      <c r="A524" s="87" t="s">
        <v>562</v>
      </c>
      <c r="B524" s="5">
        <v>15016100</v>
      </c>
      <c r="C524" s="5" t="s">
        <v>565</v>
      </c>
      <c r="D524" s="5" t="s">
        <v>55</v>
      </c>
      <c r="E524" s="5" t="s">
        <v>67</v>
      </c>
      <c r="F524" s="5" t="s">
        <v>357</v>
      </c>
      <c r="G524" s="5" t="s">
        <v>648</v>
      </c>
      <c r="H524" s="6">
        <v>42795</v>
      </c>
      <c r="I524" s="5" t="s">
        <v>575</v>
      </c>
      <c r="J524" s="5" t="s">
        <v>627</v>
      </c>
      <c r="K524" s="5" t="s">
        <v>568</v>
      </c>
      <c r="L524" s="7">
        <v>6</v>
      </c>
      <c r="M524" s="7" t="s">
        <v>287</v>
      </c>
      <c r="N524" s="8">
        <v>4560</v>
      </c>
      <c r="O524" s="9">
        <v>0.02</v>
      </c>
      <c r="P524" s="10">
        <f t="shared" si="105"/>
        <v>91</v>
      </c>
      <c r="Q524" s="9">
        <v>5.0000000000000001E-3</v>
      </c>
      <c r="R524" s="10">
        <f t="shared" si="106"/>
        <v>23</v>
      </c>
      <c r="S524" s="9">
        <f t="shared" si="107"/>
        <v>2.5000000000000001E-2</v>
      </c>
      <c r="T524" s="10">
        <f t="shared" si="108"/>
        <v>114</v>
      </c>
      <c r="U524" s="10">
        <f t="shared" si="109"/>
        <v>4674</v>
      </c>
      <c r="V524" s="11">
        <f>VLOOKUP(B524,[1]调薪计算!A:M,12,0)</f>
        <v>4674</v>
      </c>
      <c r="W524" s="12">
        <f t="shared" si="110"/>
        <v>114</v>
      </c>
      <c r="X524" s="13">
        <f t="shared" si="111"/>
        <v>2.5000000000000001E-2</v>
      </c>
      <c r="Y524" s="14" t="str">
        <f t="shared" si="112"/>
        <v>0.00%-8.40%</v>
      </c>
      <c r="Z524" s="15"/>
      <c r="AA524" s="15"/>
      <c r="AB524" s="15"/>
      <c r="AC524" s="16"/>
      <c r="AD524" s="8">
        <f t="shared" si="113"/>
        <v>0</v>
      </c>
      <c r="AE524" s="17">
        <f t="shared" si="114"/>
        <v>4674</v>
      </c>
      <c r="AF524" s="18">
        <f t="shared" si="115"/>
        <v>114</v>
      </c>
      <c r="AG524" s="19">
        <f t="shared" si="116"/>
        <v>2.4999999999999911E-2</v>
      </c>
      <c r="AH524" s="20">
        <v>13.6</v>
      </c>
      <c r="AI524" s="20">
        <v>500</v>
      </c>
      <c r="AJ524" s="20"/>
      <c r="AK524" s="20">
        <v>688</v>
      </c>
      <c r="AL524" s="20">
        <f t="shared" si="117"/>
        <v>70254.399999999994</v>
      </c>
      <c r="AM524" s="7" t="s">
        <v>287</v>
      </c>
      <c r="AN524" s="20"/>
      <c r="AO524" s="21"/>
      <c r="AP524" s="21"/>
      <c r="AQ524" s="5" t="s">
        <v>647</v>
      </c>
      <c r="AR524" s="5" t="s">
        <v>261</v>
      </c>
      <c r="AS524" s="5" t="s">
        <v>62</v>
      </c>
      <c r="AT524" s="20"/>
      <c r="AU524" s="21"/>
      <c r="AV524" s="21"/>
      <c r="AW524" s="21"/>
    </row>
    <row r="525" spans="1:49" s="55" customFormat="1">
      <c r="A525" s="87" t="s">
        <v>562</v>
      </c>
      <c r="B525" s="5">
        <v>15018308</v>
      </c>
      <c r="C525" s="5" t="s">
        <v>565</v>
      </c>
      <c r="D525" s="5" t="s">
        <v>55</v>
      </c>
      <c r="E525" s="5" t="s">
        <v>67</v>
      </c>
      <c r="F525" s="5" t="s">
        <v>357</v>
      </c>
      <c r="G525" s="5" t="s">
        <v>648</v>
      </c>
      <c r="H525" s="6">
        <v>42991</v>
      </c>
      <c r="I525" s="5" t="s">
        <v>575</v>
      </c>
      <c r="J525" s="5" t="s">
        <v>651</v>
      </c>
      <c r="K525" s="5" t="s">
        <v>568</v>
      </c>
      <c r="L525" s="7">
        <v>6</v>
      </c>
      <c r="M525" s="7" t="s">
        <v>287</v>
      </c>
      <c r="N525" s="8">
        <v>5024</v>
      </c>
      <c r="O525" s="9">
        <v>0.02</v>
      </c>
      <c r="P525" s="10">
        <f t="shared" si="105"/>
        <v>100</v>
      </c>
      <c r="Q525" s="9">
        <v>5.0000000000000001E-3</v>
      </c>
      <c r="R525" s="10">
        <f t="shared" si="106"/>
        <v>25</v>
      </c>
      <c r="S525" s="9">
        <f t="shared" si="107"/>
        <v>2.4880573248407645E-2</v>
      </c>
      <c r="T525" s="10">
        <f t="shared" si="108"/>
        <v>125</v>
      </c>
      <c r="U525" s="10">
        <f t="shared" si="109"/>
        <v>5149</v>
      </c>
      <c r="V525" s="11">
        <f>VLOOKUP(B525,[1]调薪计算!A:M,12,0)</f>
        <v>5149.5999999999995</v>
      </c>
      <c r="W525" s="12">
        <f t="shared" si="110"/>
        <v>125.59999999999945</v>
      </c>
      <c r="X525" s="13">
        <f t="shared" si="111"/>
        <v>2.5000000000000001E-2</v>
      </c>
      <c r="Y525" s="14" t="str">
        <f t="shared" si="112"/>
        <v>0.00%-8.40%</v>
      </c>
      <c r="Z525" s="15"/>
      <c r="AA525" s="15"/>
      <c r="AB525" s="15"/>
      <c r="AC525" s="16"/>
      <c r="AD525" s="8">
        <f t="shared" si="113"/>
        <v>0</v>
      </c>
      <c r="AE525" s="17">
        <f t="shared" si="114"/>
        <v>5149.5999999999995</v>
      </c>
      <c r="AF525" s="18">
        <f t="shared" si="115"/>
        <v>125.59999999999945</v>
      </c>
      <c r="AG525" s="19">
        <f t="shared" si="116"/>
        <v>2.4999999999999911E-2</v>
      </c>
      <c r="AH525" s="20">
        <v>13.6</v>
      </c>
      <c r="AI525" s="20">
        <v>650</v>
      </c>
      <c r="AJ525" s="20"/>
      <c r="AK525" s="20">
        <v>688</v>
      </c>
      <c r="AL525" s="20">
        <f t="shared" si="117"/>
        <v>78522.559999999998</v>
      </c>
      <c r="AM525" s="7" t="s">
        <v>287</v>
      </c>
      <c r="AN525" s="20"/>
      <c r="AO525" s="21"/>
      <c r="AP525" s="21"/>
      <c r="AQ525" s="5" t="s">
        <v>647</v>
      </c>
      <c r="AR525" s="5" t="s">
        <v>261</v>
      </c>
      <c r="AS525" s="5" t="s">
        <v>62</v>
      </c>
      <c r="AT525" s="20"/>
      <c r="AU525" s="21"/>
      <c r="AV525" s="21"/>
      <c r="AW525" s="21"/>
    </row>
    <row r="526" spans="1:49" s="55" customFormat="1">
      <c r="A526" s="87" t="s">
        <v>562</v>
      </c>
      <c r="B526" s="5">
        <v>15007182</v>
      </c>
      <c r="C526" s="5" t="s">
        <v>565</v>
      </c>
      <c r="D526" s="5" t="s">
        <v>55</v>
      </c>
      <c r="E526" s="5" t="s">
        <v>67</v>
      </c>
      <c r="F526" s="5" t="s">
        <v>357</v>
      </c>
      <c r="G526" s="5" t="s">
        <v>648</v>
      </c>
      <c r="H526" s="6">
        <v>41030</v>
      </c>
      <c r="I526" s="5" t="s">
        <v>575</v>
      </c>
      <c r="J526" s="5" t="s">
        <v>651</v>
      </c>
      <c r="K526" s="5" t="s">
        <v>568</v>
      </c>
      <c r="L526" s="7">
        <v>6</v>
      </c>
      <c r="M526" s="7" t="s">
        <v>287</v>
      </c>
      <c r="N526" s="8">
        <v>4598</v>
      </c>
      <c r="O526" s="9">
        <v>0.02</v>
      </c>
      <c r="P526" s="10">
        <f t="shared" si="105"/>
        <v>92</v>
      </c>
      <c r="Q526" s="9">
        <v>5.0000000000000001E-3</v>
      </c>
      <c r="R526" s="10">
        <f t="shared" si="106"/>
        <v>23</v>
      </c>
      <c r="S526" s="9">
        <f t="shared" si="107"/>
        <v>2.5010874293170945E-2</v>
      </c>
      <c r="T526" s="10">
        <f t="shared" si="108"/>
        <v>115</v>
      </c>
      <c r="U526" s="10">
        <f t="shared" si="109"/>
        <v>4713</v>
      </c>
      <c r="V526" s="11">
        <f>VLOOKUP(B526,[1]调薪计算!A:M,12,0)</f>
        <v>4598</v>
      </c>
      <c r="W526" s="12">
        <f t="shared" si="110"/>
        <v>0</v>
      </c>
      <c r="X526" s="13">
        <f t="shared" si="111"/>
        <v>0</v>
      </c>
      <c r="Y526" s="14" t="str">
        <f t="shared" si="112"/>
        <v>0.00%-8.40%</v>
      </c>
      <c r="Z526" s="15"/>
      <c r="AA526" s="15"/>
      <c r="AB526" s="15"/>
      <c r="AC526" s="16"/>
      <c r="AD526" s="8">
        <f t="shared" si="113"/>
        <v>0</v>
      </c>
      <c r="AE526" s="17">
        <f t="shared" si="114"/>
        <v>4598</v>
      </c>
      <c r="AF526" s="18">
        <f t="shared" si="115"/>
        <v>0</v>
      </c>
      <c r="AG526" s="19">
        <f t="shared" si="116"/>
        <v>0</v>
      </c>
      <c r="AH526" s="20">
        <v>13.6</v>
      </c>
      <c r="AI526" s="20">
        <v>700</v>
      </c>
      <c r="AJ526" s="20"/>
      <c r="AK526" s="20">
        <v>688</v>
      </c>
      <c r="AL526" s="20">
        <f t="shared" si="117"/>
        <v>71620.799999999988</v>
      </c>
      <c r="AM526" s="7" t="s">
        <v>287</v>
      </c>
      <c r="AN526" s="20"/>
      <c r="AO526" s="21" t="s">
        <v>126</v>
      </c>
      <c r="AP526" s="21" t="s">
        <v>126</v>
      </c>
      <c r="AQ526" s="5" t="s">
        <v>647</v>
      </c>
      <c r="AR526" s="5" t="s">
        <v>261</v>
      </c>
      <c r="AS526" s="5" t="s">
        <v>62</v>
      </c>
      <c r="AT526" s="20"/>
      <c r="AU526" s="21"/>
      <c r="AV526" s="21"/>
      <c r="AW526" s="21"/>
    </row>
    <row r="527" spans="1:49" s="55" customFormat="1">
      <c r="A527" s="87" t="s">
        <v>562</v>
      </c>
      <c r="B527" s="5">
        <v>15013200</v>
      </c>
      <c r="C527" s="5" t="s">
        <v>565</v>
      </c>
      <c r="D527" s="5" t="s">
        <v>55</v>
      </c>
      <c r="E527" s="5" t="s">
        <v>67</v>
      </c>
      <c r="F527" s="5" t="s">
        <v>357</v>
      </c>
      <c r="G527" s="5" t="s">
        <v>648</v>
      </c>
      <c r="H527" s="6">
        <v>41852</v>
      </c>
      <c r="I527" s="5" t="s">
        <v>575</v>
      </c>
      <c r="J527" s="5" t="s">
        <v>627</v>
      </c>
      <c r="K527" s="5" t="s">
        <v>568</v>
      </c>
      <c r="L527" s="7">
        <v>6</v>
      </c>
      <c r="M527" s="7" t="s">
        <v>287</v>
      </c>
      <c r="N527" s="8">
        <v>4667</v>
      </c>
      <c r="O527" s="9">
        <v>0.02</v>
      </c>
      <c r="P527" s="10">
        <f t="shared" si="105"/>
        <v>93</v>
      </c>
      <c r="Q527" s="9">
        <v>5.0000000000000001E-3</v>
      </c>
      <c r="R527" s="10">
        <f t="shared" si="106"/>
        <v>23</v>
      </c>
      <c r="S527" s="9">
        <f t="shared" si="107"/>
        <v>2.4855367473751874E-2</v>
      </c>
      <c r="T527" s="10">
        <f t="shared" si="108"/>
        <v>116</v>
      </c>
      <c r="U527" s="10">
        <f t="shared" si="109"/>
        <v>4783</v>
      </c>
      <c r="V527" s="11">
        <f>VLOOKUP(B527,[1]调薪计算!A:M,12,0)</f>
        <v>4783.6749999999993</v>
      </c>
      <c r="W527" s="12">
        <f t="shared" si="110"/>
        <v>116.67499999999927</v>
      </c>
      <c r="X527" s="13">
        <f t="shared" si="111"/>
        <v>2.5000000000000001E-2</v>
      </c>
      <c r="Y527" s="14" t="str">
        <f t="shared" si="112"/>
        <v>0.00%-8.40%</v>
      </c>
      <c r="Z527" s="15"/>
      <c r="AA527" s="15"/>
      <c r="AB527" s="15"/>
      <c r="AC527" s="16"/>
      <c r="AD527" s="8">
        <f t="shared" si="113"/>
        <v>0</v>
      </c>
      <c r="AE527" s="17">
        <f t="shared" si="114"/>
        <v>4783.6749999999993</v>
      </c>
      <c r="AF527" s="18">
        <f t="shared" si="115"/>
        <v>116.67499999999927</v>
      </c>
      <c r="AG527" s="19">
        <f t="shared" si="116"/>
        <v>2.4999999999999911E-2</v>
      </c>
      <c r="AH527" s="20">
        <v>13.6</v>
      </c>
      <c r="AI527" s="20">
        <v>500</v>
      </c>
      <c r="AJ527" s="20"/>
      <c r="AK527" s="20">
        <v>688</v>
      </c>
      <c r="AL527" s="20">
        <f t="shared" si="117"/>
        <v>71745.979999999981</v>
      </c>
      <c r="AM527" s="7" t="s">
        <v>287</v>
      </c>
      <c r="AN527" s="20"/>
      <c r="AO527" s="21"/>
      <c r="AP527" s="21"/>
      <c r="AQ527" s="5" t="s">
        <v>647</v>
      </c>
      <c r="AR527" s="5" t="s">
        <v>261</v>
      </c>
      <c r="AS527" s="5" t="s">
        <v>62</v>
      </c>
      <c r="AT527" s="20"/>
      <c r="AU527" s="21"/>
      <c r="AV527" s="21"/>
      <c r="AW527" s="21"/>
    </row>
    <row r="528" spans="1:49" s="55" customFormat="1">
      <c r="A528" s="87" t="s">
        <v>562</v>
      </c>
      <c r="B528" s="5">
        <v>15020017</v>
      </c>
      <c r="C528" s="5" t="s">
        <v>565</v>
      </c>
      <c r="D528" s="5" t="s">
        <v>55</v>
      </c>
      <c r="E528" s="5" t="s">
        <v>67</v>
      </c>
      <c r="F528" s="5" t="s">
        <v>357</v>
      </c>
      <c r="G528" s="5" t="s">
        <v>648</v>
      </c>
      <c r="H528" s="6">
        <v>44105</v>
      </c>
      <c r="I528" s="5" t="s">
        <v>575</v>
      </c>
      <c r="J528" s="5" t="s">
        <v>627</v>
      </c>
      <c r="K528" s="5" t="s">
        <v>568</v>
      </c>
      <c r="L528" s="7">
        <v>6</v>
      </c>
      <c r="M528" s="7" t="s">
        <v>287</v>
      </c>
      <c r="N528" s="8">
        <v>5066</v>
      </c>
      <c r="O528" s="9">
        <v>0.02</v>
      </c>
      <c r="P528" s="10">
        <f t="shared" si="105"/>
        <v>101</v>
      </c>
      <c r="Q528" s="9">
        <v>5.0000000000000001E-3</v>
      </c>
      <c r="R528" s="10">
        <f t="shared" si="106"/>
        <v>25</v>
      </c>
      <c r="S528" s="9">
        <f t="shared" si="107"/>
        <v>2.4871693643900513E-2</v>
      </c>
      <c r="T528" s="10">
        <f t="shared" si="108"/>
        <v>126</v>
      </c>
      <c r="U528" s="10">
        <f t="shared" si="109"/>
        <v>5192</v>
      </c>
      <c r="V528" s="11">
        <f>VLOOKUP(B528,[1]调薪计算!A:M,12,0)</f>
        <v>5192.6499999999996</v>
      </c>
      <c r="W528" s="12">
        <f t="shared" si="110"/>
        <v>126.64999999999964</v>
      </c>
      <c r="X528" s="13">
        <f t="shared" si="111"/>
        <v>2.5000000000000001E-2</v>
      </c>
      <c r="Y528" s="14" t="str">
        <f t="shared" si="112"/>
        <v>0.00%-8.40%</v>
      </c>
      <c r="Z528" s="15"/>
      <c r="AA528" s="15"/>
      <c r="AB528" s="15"/>
      <c r="AC528" s="16"/>
      <c r="AD528" s="8">
        <f t="shared" si="113"/>
        <v>0</v>
      </c>
      <c r="AE528" s="17">
        <f t="shared" si="114"/>
        <v>5192.6499999999996</v>
      </c>
      <c r="AF528" s="18">
        <f t="shared" si="115"/>
        <v>126.64999999999964</v>
      </c>
      <c r="AG528" s="19">
        <f t="shared" si="116"/>
        <v>2.4999999999999911E-2</v>
      </c>
      <c r="AH528" s="20">
        <v>13.6</v>
      </c>
      <c r="AI528" s="20">
        <v>450</v>
      </c>
      <c r="AJ528" s="20"/>
      <c r="AK528" s="20">
        <v>688</v>
      </c>
      <c r="AL528" s="20">
        <f t="shared" si="117"/>
        <v>76708.039999999994</v>
      </c>
      <c r="AM528" s="7" t="s">
        <v>287</v>
      </c>
      <c r="AN528" s="20"/>
      <c r="AO528" s="21"/>
      <c r="AP528" s="21"/>
      <c r="AQ528" s="5" t="s">
        <v>647</v>
      </c>
      <c r="AR528" s="5" t="s">
        <v>261</v>
      </c>
      <c r="AS528" s="5" t="s">
        <v>62</v>
      </c>
      <c r="AT528" s="20"/>
      <c r="AU528" s="21"/>
      <c r="AV528" s="21"/>
      <c r="AW528" s="21"/>
    </row>
    <row r="529" spans="1:49" s="55" customFormat="1">
      <c r="A529" s="87" t="s">
        <v>562</v>
      </c>
      <c r="B529" s="5">
        <v>15005133</v>
      </c>
      <c r="C529" s="5" t="s">
        <v>565</v>
      </c>
      <c r="D529" s="5" t="s">
        <v>55</v>
      </c>
      <c r="E529" s="5" t="s">
        <v>67</v>
      </c>
      <c r="F529" s="5" t="s">
        <v>357</v>
      </c>
      <c r="G529" s="5" t="s">
        <v>648</v>
      </c>
      <c r="H529" s="6">
        <v>41091</v>
      </c>
      <c r="I529" s="5" t="s">
        <v>575</v>
      </c>
      <c r="J529" s="5" t="s">
        <v>651</v>
      </c>
      <c r="K529" s="5" t="s">
        <v>568</v>
      </c>
      <c r="L529" s="7">
        <v>6</v>
      </c>
      <c r="M529" s="7" t="s">
        <v>287</v>
      </c>
      <c r="N529" s="8">
        <v>5222</v>
      </c>
      <c r="O529" s="9">
        <v>0.02</v>
      </c>
      <c r="P529" s="10">
        <f t="shared" si="105"/>
        <v>104</v>
      </c>
      <c r="Q529" s="9">
        <v>5.0000000000000001E-3</v>
      </c>
      <c r="R529" s="10">
        <f t="shared" si="106"/>
        <v>26</v>
      </c>
      <c r="S529" s="9">
        <f t="shared" si="107"/>
        <v>2.4894676369207201E-2</v>
      </c>
      <c r="T529" s="10">
        <f t="shared" si="108"/>
        <v>130</v>
      </c>
      <c r="U529" s="10">
        <f t="shared" si="109"/>
        <v>5352</v>
      </c>
      <c r="V529" s="11">
        <f>VLOOKUP(B529,[1]调薪计算!A:M,12,0)</f>
        <v>5352.5499999999993</v>
      </c>
      <c r="W529" s="12">
        <f t="shared" si="110"/>
        <v>130.54999999999927</v>
      </c>
      <c r="X529" s="13">
        <f t="shared" si="111"/>
        <v>2.5000000000000001E-2</v>
      </c>
      <c r="Y529" s="14" t="str">
        <f t="shared" si="112"/>
        <v>0.00%-8.40%</v>
      </c>
      <c r="Z529" s="15"/>
      <c r="AA529" s="15"/>
      <c r="AB529" s="15"/>
      <c r="AC529" s="16"/>
      <c r="AD529" s="8">
        <f t="shared" si="113"/>
        <v>0</v>
      </c>
      <c r="AE529" s="17">
        <f t="shared" si="114"/>
        <v>5352.5499999999993</v>
      </c>
      <c r="AF529" s="18">
        <f t="shared" si="115"/>
        <v>130.54999999999927</v>
      </c>
      <c r="AG529" s="19">
        <f t="shared" si="116"/>
        <v>2.4999999999999911E-2</v>
      </c>
      <c r="AH529" s="20">
        <v>13.6</v>
      </c>
      <c r="AI529" s="20">
        <v>700</v>
      </c>
      <c r="AJ529" s="20"/>
      <c r="AK529" s="20">
        <v>688</v>
      </c>
      <c r="AL529" s="20">
        <f t="shared" si="117"/>
        <v>81882.679999999993</v>
      </c>
      <c r="AM529" s="7" t="s">
        <v>287</v>
      </c>
      <c r="AN529" s="20"/>
      <c r="AO529" s="21"/>
      <c r="AP529" s="21"/>
      <c r="AQ529" s="5" t="s">
        <v>647</v>
      </c>
      <c r="AR529" s="5" t="s">
        <v>261</v>
      </c>
      <c r="AS529" s="5" t="s">
        <v>62</v>
      </c>
      <c r="AT529" s="20"/>
      <c r="AU529" s="21"/>
      <c r="AV529" s="21"/>
      <c r="AW529" s="21"/>
    </row>
    <row r="530" spans="1:49" s="55" customFormat="1">
      <c r="A530" s="87" t="s">
        <v>562</v>
      </c>
      <c r="B530" s="5">
        <v>15016588</v>
      </c>
      <c r="C530" s="5" t="s">
        <v>565</v>
      </c>
      <c r="D530" s="5" t="s">
        <v>55</v>
      </c>
      <c r="E530" s="5" t="s">
        <v>67</v>
      </c>
      <c r="F530" s="5" t="s">
        <v>357</v>
      </c>
      <c r="G530" s="5" t="s">
        <v>648</v>
      </c>
      <c r="H530" s="6">
        <v>42979</v>
      </c>
      <c r="I530" s="5" t="s">
        <v>575</v>
      </c>
      <c r="J530" s="5" t="s">
        <v>627</v>
      </c>
      <c r="K530" s="5" t="s">
        <v>568</v>
      </c>
      <c r="L530" s="7">
        <v>6</v>
      </c>
      <c r="M530" s="7" t="s">
        <v>287</v>
      </c>
      <c r="N530" s="8">
        <v>5849</v>
      </c>
      <c r="O530" s="9">
        <v>0.02</v>
      </c>
      <c r="P530" s="10">
        <f t="shared" si="105"/>
        <v>117</v>
      </c>
      <c r="Q530" s="9">
        <v>5.0000000000000001E-3</v>
      </c>
      <c r="R530" s="10">
        <f t="shared" si="106"/>
        <v>29</v>
      </c>
      <c r="S530" s="9">
        <f t="shared" si="107"/>
        <v>2.4961531885792441E-2</v>
      </c>
      <c r="T530" s="10">
        <f t="shared" si="108"/>
        <v>146</v>
      </c>
      <c r="U530" s="10">
        <f t="shared" si="109"/>
        <v>5995</v>
      </c>
      <c r="V530" s="11">
        <f>VLOOKUP(B530,[1]调薪计算!A:M,12,0)</f>
        <v>5995.2249999999995</v>
      </c>
      <c r="W530" s="12">
        <f t="shared" si="110"/>
        <v>146.22499999999945</v>
      </c>
      <c r="X530" s="13">
        <f t="shared" si="111"/>
        <v>2.5000000000000001E-2</v>
      </c>
      <c r="Y530" s="14" t="str">
        <f t="shared" si="112"/>
        <v>0.00%-8.40%</v>
      </c>
      <c r="Z530" s="15"/>
      <c r="AA530" s="15"/>
      <c r="AB530" s="15"/>
      <c r="AC530" s="16"/>
      <c r="AD530" s="8">
        <f t="shared" si="113"/>
        <v>0</v>
      </c>
      <c r="AE530" s="17">
        <f t="shared" si="114"/>
        <v>5995.2249999999995</v>
      </c>
      <c r="AF530" s="18">
        <f t="shared" si="115"/>
        <v>146.22499999999945</v>
      </c>
      <c r="AG530" s="19">
        <f t="shared" si="116"/>
        <v>2.4999999999999911E-2</v>
      </c>
      <c r="AH530" s="20">
        <v>13.6</v>
      </c>
      <c r="AI530" s="20">
        <v>500</v>
      </c>
      <c r="AJ530" s="20"/>
      <c r="AK530" s="20">
        <v>688</v>
      </c>
      <c r="AL530" s="20">
        <f t="shared" si="117"/>
        <v>88223.06</v>
      </c>
      <c r="AM530" s="7" t="s">
        <v>287</v>
      </c>
      <c r="AN530" s="20"/>
      <c r="AO530" s="21"/>
      <c r="AP530" s="21"/>
      <c r="AQ530" s="5" t="s">
        <v>647</v>
      </c>
      <c r="AR530" s="5" t="s">
        <v>261</v>
      </c>
      <c r="AS530" s="5" t="s">
        <v>62</v>
      </c>
      <c r="AT530" s="20"/>
      <c r="AU530" s="21"/>
      <c r="AV530" s="21"/>
      <c r="AW530" s="21"/>
    </row>
    <row r="531" spans="1:49" s="55" customFormat="1">
      <c r="A531" s="87" t="s">
        <v>562</v>
      </c>
      <c r="B531" s="5">
        <v>15015062</v>
      </c>
      <c r="C531" s="5" t="s">
        <v>565</v>
      </c>
      <c r="D531" s="5" t="s">
        <v>55</v>
      </c>
      <c r="E531" s="5" t="s">
        <v>67</v>
      </c>
      <c r="F531" s="5" t="s">
        <v>357</v>
      </c>
      <c r="G531" s="5" t="s">
        <v>648</v>
      </c>
      <c r="H531" s="6">
        <v>42552</v>
      </c>
      <c r="I531" s="5" t="s">
        <v>575</v>
      </c>
      <c r="J531" s="5" t="s">
        <v>627</v>
      </c>
      <c r="K531" s="5" t="s">
        <v>568</v>
      </c>
      <c r="L531" s="7">
        <v>6</v>
      </c>
      <c r="M531" s="7" t="s">
        <v>287</v>
      </c>
      <c r="N531" s="8">
        <v>4798</v>
      </c>
      <c r="O531" s="9">
        <v>0.02</v>
      </c>
      <c r="P531" s="10">
        <f t="shared" si="105"/>
        <v>96</v>
      </c>
      <c r="Q531" s="9">
        <v>5.0000000000000001E-3</v>
      </c>
      <c r="R531" s="10">
        <f t="shared" si="106"/>
        <v>24</v>
      </c>
      <c r="S531" s="9">
        <f t="shared" si="107"/>
        <v>2.5010421008753649E-2</v>
      </c>
      <c r="T531" s="10">
        <f t="shared" si="108"/>
        <v>120</v>
      </c>
      <c r="U531" s="10">
        <f t="shared" si="109"/>
        <v>4918</v>
      </c>
      <c r="V531" s="11">
        <f>VLOOKUP(B531,[1]调薪计算!A:M,12,0)</f>
        <v>4845.9800000000005</v>
      </c>
      <c r="W531" s="12">
        <f t="shared" si="110"/>
        <v>47.980000000000473</v>
      </c>
      <c r="X531" s="13">
        <f t="shared" si="111"/>
        <v>0.01</v>
      </c>
      <c r="Y531" s="14" t="str">
        <f t="shared" si="112"/>
        <v>0.00%-8.40%</v>
      </c>
      <c r="Z531" s="15"/>
      <c r="AA531" s="15"/>
      <c r="AB531" s="15"/>
      <c r="AC531" s="16"/>
      <c r="AD531" s="8">
        <f t="shared" si="113"/>
        <v>0</v>
      </c>
      <c r="AE531" s="17">
        <f t="shared" si="114"/>
        <v>4845.9800000000005</v>
      </c>
      <c r="AF531" s="18">
        <f t="shared" si="115"/>
        <v>47.980000000000473</v>
      </c>
      <c r="AG531" s="19">
        <f t="shared" si="116"/>
        <v>1.0000000000000009E-2</v>
      </c>
      <c r="AH531" s="20">
        <v>13.6</v>
      </c>
      <c r="AI531" s="20">
        <v>500</v>
      </c>
      <c r="AJ531" s="20"/>
      <c r="AK531" s="20">
        <v>688</v>
      </c>
      <c r="AL531" s="20">
        <f t="shared" si="117"/>
        <v>72593.328000000009</v>
      </c>
      <c r="AM531" s="7" t="s">
        <v>287</v>
      </c>
      <c r="AN531" s="20"/>
      <c r="AO531" s="21"/>
      <c r="AP531" s="21"/>
      <c r="AQ531" s="5" t="s">
        <v>647</v>
      </c>
      <c r="AR531" s="5" t="s">
        <v>261</v>
      </c>
      <c r="AS531" s="5" t="s">
        <v>62</v>
      </c>
      <c r="AT531" s="20"/>
      <c r="AU531" s="21"/>
      <c r="AV531" s="21"/>
      <c r="AW531" s="21"/>
    </row>
    <row r="532" spans="1:49" s="55" customFormat="1">
      <c r="A532" s="87" t="s">
        <v>562</v>
      </c>
      <c r="B532" s="5">
        <v>15009138</v>
      </c>
      <c r="C532" s="5" t="s">
        <v>565</v>
      </c>
      <c r="D532" s="5" t="s">
        <v>55</v>
      </c>
      <c r="E532" s="5" t="s">
        <v>67</v>
      </c>
      <c r="F532" s="5" t="s">
        <v>357</v>
      </c>
      <c r="G532" s="5" t="s">
        <v>646</v>
      </c>
      <c r="H532" s="6">
        <v>41487</v>
      </c>
      <c r="I532" s="5" t="s">
        <v>575</v>
      </c>
      <c r="J532" s="5" t="s">
        <v>575</v>
      </c>
      <c r="K532" s="5" t="s">
        <v>568</v>
      </c>
      <c r="L532" s="7">
        <v>6</v>
      </c>
      <c r="M532" s="7" t="s">
        <v>287</v>
      </c>
      <c r="N532" s="8">
        <v>5021</v>
      </c>
      <c r="O532" s="9">
        <v>0.02</v>
      </c>
      <c r="P532" s="10">
        <f t="shared" si="105"/>
        <v>100</v>
      </c>
      <c r="Q532" s="9">
        <v>5.0000000000000001E-3</v>
      </c>
      <c r="R532" s="10">
        <f t="shared" si="106"/>
        <v>25</v>
      </c>
      <c r="S532" s="9">
        <f t="shared" si="107"/>
        <v>2.4895439155546702E-2</v>
      </c>
      <c r="T532" s="10">
        <f t="shared" si="108"/>
        <v>125</v>
      </c>
      <c r="U532" s="10">
        <f t="shared" si="109"/>
        <v>5146</v>
      </c>
      <c r="V532" s="11">
        <f>VLOOKUP(B532,[1]调薪计算!A:M,12,0)</f>
        <v>5071.21</v>
      </c>
      <c r="W532" s="12">
        <f t="shared" si="110"/>
        <v>50.210000000000036</v>
      </c>
      <c r="X532" s="13">
        <f t="shared" si="111"/>
        <v>0.01</v>
      </c>
      <c r="Y532" s="14" t="str">
        <f t="shared" si="112"/>
        <v>0.00%-8.40%</v>
      </c>
      <c r="Z532" s="15"/>
      <c r="AA532" s="15"/>
      <c r="AB532" s="15"/>
      <c r="AC532" s="16"/>
      <c r="AD532" s="8">
        <f t="shared" si="113"/>
        <v>0</v>
      </c>
      <c r="AE532" s="17">
        <f t="shared" si="114"/>
        <v>5071.21</v>
      </c>
      <c r="AF532" s="18">
        <f t="shared" si="115"/>
        <v>50.210000000000036</v>
      </c>
      <c r="AG532" s="19">
        <f t="shared" si="116"/>
        <v>1.0000000000000009E-2</v>
      </c>
      <c r="AH532" s="20">
        <v>13.6</v>
      </c>
      <c r="AI532" s="20">
        <v>450</v>
      </c>
      <c r="AJ532" s="20"/>
      <c r="AK532" s="20">
        <v>688</v>
      </c>
      <c r="AL532" s="20">
        <f t="shared" si="117"/>
        <v>75056.456000000006</v>
      </c>
      <c r="AM532" s="7" t="s">
        <v>287</v>
      </c>
      <c r="AN532" s="20"/>
      <c r="AO532" s="21"/>
      <c r="AP532" s="21"/>
      <c r="AQ532" s="5" t="s">
        <v>647</v>
      </c>
      <c r="AR532" s="5" t="s">
        <v>261</v>
      </c>
      <c r="AS532" s="5" t="s">
        <v>62</v>
      </c>
      <c r="AT532" s="20"/>
      <c r="AU532" s="21"/>
      <c r="AV532" s="21"/>
      <c r="AW532" s="21"/>
    </row>
    <row r="533" spans="1:49" s="55" customFormat="1">
      <c r="A533" s="87" t="s">
        <v>562</v>
      </c>
      <c r="B533" s="5">
        <v>15007848</v>
      </c>
      <c r="C533" s="5" t="s">
        <v>565</v>
      </c>
      <c r="D533" s="5" t="s">
        <v>55</v>
      </c>
      <c r="E533" s="5" t="s">
        <v>67</v>
      </c>
      <c r="F533" s="5" t="s">
        <v>357</v>
      </c>
      <c r="G533" s="5" t="s">
        <v>648</v>
      </c>
      <c r="H533" s="6">
        <v>41275</v>
      </c>
      <c r="I533" s="5" t="s">
        <v>575</v>
      </c>
      <c r="J533" s="5" t="s">
        <v>627</v>
      </c>
      <c r="K533" s="5" t="s">
        <v>568</v>
      </c>
      <c r="L533" s="7">
        <v>6</v>
      </c>
      <c r="M533" s="7" t="s">
        <v>287</v>
      </c>
      <c r="N533" s="8">
        <v>4976</v>
      </c>
      <c r="O533" s="9">
        <v>0.02</v>
      </c>
      <c r="P533" s="10">
        <f t="shared" si="105"/>
        <v>100</v>
      </c>
      <c r="Q533" s="9">
        <v>5.0000000000000001E-3</v>
      </c>
      <c r="R533" s="10">
        <f t="shared" si="106"/>
        <v>25</v>
      </c>
      <c r="S533" s="9">
        <f t="shared" si="107"/>
        <v>2.5120578778135047E-2</v>
      </c>
      <c r="T533" s="10">
        <f t="shared" si="108"/>
        <v>125</v>
      </c>
      <c r="U533" s="10">
        <f t="shared" si="109"/>
        <v>5101</v>
      </c>
      <c r="V533" s="11">
        <f>VLOOKUP(B533,[1]调薪计算!A:M,12,0)</f>
        <v>5025.76</v>
      </c>
      <c r="W533" s="12">
        <f t="shared" si="110"/>
        <v>49.760000000000218</v>
      </c>
      <c r="X533" s="13">
        <f t="shared" si="111"/>
        <v>0.01</v>
      </c>
      <c r="Y533" s="14" t="str">
        <f t="shared" si="112"/>
        <v>0.00%-8.40%</v>
      </c>
      <c r="Z533" s="15"/>
      <c r="AA533" s="15"/>
      <c r="AB533" s="15"/>
      <c r="AC533" s="16"/>
      <c r="AD533" s="8">
        <f t="shared" si="113"/>
        <v>0</v>
      </c>
      <c r="AE533" s="17">
        <f t="shared" si="114"/>
        <v>5025.76</v>
      </c>
      <c r="AF533" s="18">
        <f t="shared" si="115"/>
        <v>49.760000000000218</v>
      </c>
      <c r="AG533" s="19">
        <f t="shared" si="116"/>
        <v>1.0000000000000009E-2</v>
      </c>
      <c r="AH533" s="20">
        <v>13.6</v>
      </c>
      <c r="AI533" s="20">
        <v>500</v>
      </c>
      <c r="AJ533" s="20"/>
      <c r="AK533" s="20">
        <v>688</v>
      </c>
      <c r="AL533" s="20">
        <f t="shared" si="117"/>
        <v>75038.335999999996</v>
      </c>
      <c r="AM533" s="7" t="s">
        <v>287</v>
      </c>
      <c r="AN533" s="20"/>
      <c r="AO533" s="21"/>
      <c r="AP533" s="21"/>
      <c r="AQ533" s="5" t="s">
        <v>647</v>
      </c>
      <c r="AR533" s="5" t="s">
        <v>261</v>
      </c>
      <c r="AS533" s="5" t="s">
        <v>62</v>
      </c>
      <c r="AT533" s="20"/>
      <c r="AU533" s="21"/>
      <c r="AV533" s="21"/>
      <c r="AW533" s="21"/>
    </row>
    <row r="534" spans="1:49" s="55" customFormat="1">
      <c r="A534" s="87" t="s">
        <v>562</v>
      </c>
      <c r="B534" s="5">
        <v>15018939</v>
      </c>
      <c r="C534" s="5" t="s">
        <v>565</v>
      </c>
      <c r="D534" s="5" t="s">
        <v>55</v>
      </c>
      <c r="E534" s="5" t="s">
        <v>67</v>
      </c>
      <c r="F534" s="5" t="s">
        <v>365</v>
      </c>
      <c r="G534" s="5" t="s">
        <v>658</v>
      </c>
      <c r="H534" s="6">
        <v>43168</v>
      </c>
      <c r="I534" s="5" t="s">
        <v>567</v>
      </c>
      <c r="J534" s="5" t="s">
        <v>567</v>
      </c>
      <c r="K534" s="5" t="s">
        <v>568</v>
      </c>
      <c r="L534" s="7">
        <v>6</v>
      </c>
      <c r="M534" s="7" t="s">
        <v>287</v>
      </c>
      <c r="N534" s="8">
        <v>5653</v>
      </c>
      <c r="O534" s="9">
        <v>0.02</v>
      </c>
      <c r="P534" s="10">
        <f t="shared" si="105"/>
        <v>113</v>
      </c>
      <c r="Q534" s="9">
        <v>5.0000000000000001E-3</v>
      </c>
      <c r="R534" s="10">
        <f t="shared" si="106"/>
        <v>28</v>
      </c>
      <c r="S534" s="9">
        <f t="shared" si="107"/>
        <v>2.494250840261808E-2</v>
      </c>
      <c r="T534" s="10">
        <f t="shared" si="108"/>
        <v>141</v>
      </c>
      <c r="U534" s="10">
        <f t="shared" si="109"/>
        <v>5794</v>
      </c>
      <c r="V534" s="11">
        <v>5653</v>
      </c>
      <c r="W534" s="12">
        <f t="shared" si="110"/>
        <v>0</v>
      </c>
      <c r="X534" s="13">
        <f t="shared" si="111"/>
        <v>0</v>
      </c>
      <c r="Y534" s="14" t="str">
        <f t="shared" si="112"/>
        <v>0.00%-8.40%</v>
      </c>
      <c r="Z534" s="15"/>
      <c r="AA534" s="15"/>
      <c r="AB534" s="15"/>
      <c r="AC534" s="16"/>
      <c r="AD534" s="8">
        <f t="shared" si="113"/>
        <v>0</v>
      </c>
      <c r="AE534" s="17">
        <f t="shared" si="114"/>
        <v>5653</v>
      </c>
      <c r="AF534" s="18">
        <f t="shared" si="115"/>
        <v>0</v>
      </c>
      <c r="AG534" s="19">
        <f t="shared" si="116"/>
        <v>0</v>
      </c>
      <c r="AH534" s="20">
        <v>13.6</v>
      </c>
      <c r="AI534" s="20">
        <v>450</v>
      </c>
      <c r="AJ534" s="20"/>
      <c r="AK534" s="20">
        <v>688</v>
      </c>
      <c r="AL534" s="20">
        <f t="shared" si="117"/>
        <v>82968.800000000003</v>
      </c>
      <c r="AM534" s="7" t="s">
        <v>287</v>
      </c>
      <c r="AN534" s="20"/>
      <c r="AO534" s="21" t="s">
        <v>659</v>
      </c>
      <c r="AP534" s="21" t="s">
        <v>126</v>
      </c>
      <c r="AQ534" s="5" t="s">
        <v>660</v>
      </c>
      <c r="AR534" s="5" t="s">
        <v>261</v>
      </c>
      <c r="AS534" s="5" t="s">
        <v>62</v>
      </c>
      <c r="AT534" s="20"/>
      <c r="AU534" s="21"/>
      <c r="AV534" s="21"/>
      <c r="AW534" s="21"/>
    </row>
    <row r="535" spans="1:49" s="55" customFormat="1">
      <c r="A535" s="87" t="s">
        <v>562</v>
      </c>
      <c r="B535" s="5">
        <v>15007416</v>
      </c>
      <c r="C535" s="5" t="s">
        <v>565</v>
      </c>
      <c r="D535" s="5" t="s">
        <v>55</v>
      </c>
      <c r="E535" s="5" t="s">
        <v>67</v>
      </c>
      <c r="F535" s="5" t="s">
        <v>365</v>
      </c>
      <c r="G535" s="5" t="s">
        <v>658</v>
      </c>
      <c r="H535" s="6">
        <v>40870</v>
      </c>
      <c r="I535" s="5" t="s">
        <v>620</v>
      </c>
      <c r="J535" s="5" t="s">
        <v>620</v>
      </c>
      <c r="K535" s="5" t="s">
        <v>568</v>
      </c>
      <c r="L535" s="7">
        <v>6</v>
      </c>
      <c r="M535" s="7" t="s">
        <v>287</v>
      </c>
      <c r="N535" s="8">
        <v>9513</v>
      </c>
      <c r="O535" s="9">
        <v>0.02</v>
      </c>
      <c r="P535" s="10">
        <f t="shared" si="105"/>
        <v>190</v>
      </c>
      <c r="Q535" s="9">
        <v>5.0000000000000001E-3</v>
      </c>
      <c r="R535" s="10">
        <f t="shared" si="106"/>
        <v>48</v>
      </c>
      <c r="S535" s="9">
        <f t="shared" si="107"/>
        <v>2.5018395879323033E-2</v>
      </c>
      <c r="T535" s="10">
        <f t="shared" si="108"/>
        <v>238</v>
      </c>
      <c r="U535" s="10">
        <f t="shared" si="109"/>
        <v>9751</v>
      </c>
      <c r="V535" s="11">
        <v>9894</v>
      </c>
      <c r="W535" s="12">
        <f t="shared" si="110"/>
        <v>381</v>
      </c>
      <c r="X535" s="13">
        <f t="shared" si="111"/>
        <v>4.0099999999999997E-2</v>
      </c>
      <c r="Y535" s="14" t="str">
        <f t="shared" si="112"/>
        <v>0.00%-8.40%</v>
      </c>
      <c r="Z535" s="15"/>
      <c r="AA535" s="15"/>
      <c r="AB535" s="15"/>
      <c r="AC535" s="16"/>
      <c r="AD535" s="8">
        <f t="shared" si="113"/>
        <v>0</v>
      </c>
      <c r="AE535" s="17">
        <f t="shared" si="114"/>
        <v>9894</v>
      </c>
      <c r="AF535" s="18">
        <f t="shared" si="115"/>
        <v>381</v>
      </c>
      <c r="AG535" s="19">
        <f t="shared" si="116"/>
        <v>4.0050457269000361E-2</v>
      </c>
      <c r="AH535" s="20">
        <v>13.6</v>
      </c>
      <c r="AI535" s="20">
        <v>450</v>
      </c>
      <c r="AJ535" s="20"/>
      <c r="AK535" s="20">
        <v>688</v>
      </c>
      <c r="AL535" s="20">
        <f t="shared" si="117"/>
        <v>140646.39999999999</v>
      </c>
      <c r="AM535" s="7" t="s">
        <v>287</v>
      </c>
      <c r="AN535" s="20"/>
      <c r="AO535" s="21"/>
      <c r="AP535" s="21"/>
      <c r="AQ535" s="5" t="s">
        <v>660</v>
      </c>
      <c r="AR535" s="5" t="s">
        <v>261</v>
      </c>
      <c r="AS535" s="5" t="s">
        <v>62</v>
      </c>
      <c r="AT535" s="20"/>
      <c r="AU535" s="21"/>
      <c r="AV535" s="21"/>
      <c r="AW535" s="21"/>
    </row>
    <row r="536" spans="1:49" s="55" customFormat="1">
      <c r="A536" s="87" t="s">
        <v>562</v>
      </c>
      <c r="B536" s="5">
        <v>15012338</v>
      </c>
      <c r="C536" s="5" t="s">
        <v>565</v>
      </c>
      <c r="D536" s="5" t="s">
        <v>55</v>
      </c>
      <c r="E536" s="5" t="s">
        <v>67</v>
      </c>
      <c r="F536" s="5" t="s">
        <v>365</v>
      </c>
      <c r="G536" s="5" t="s">
        <v>658</v>
      </c>
      <c r="H536" s="6">
        <v>41760</v>
      </c>
      <c r="I536" s="5" t="s">
        <v>489</v>
      </c>
      <c r="J536" s="5" t="s">
        <v>489</v>
      </c>
      <c r="K536" s="5" t="s">
        <v>568</v>
      </c>
      <c r="L536" s="7">
        <v>6</v>
      </c>
      <c r="M536" s="7" t="s">
        <v>287</v>
      </c>
      <c r="N536" s="8">
        <v>6560</v>
      </c>
      <c r="O536" s="9">
        <v>0.02</v>
      </c>
      <c r="P536" s="10">
        <f t="shared" si="105"/>
        <v>131</v>
      </c>
      <c r="Q536" s="9">
        <v>5.0000000000000001E-3</v>
      </c>
      <c r="R536" s="10">
        <f t="shared" si="106"/>
        <v>33</v>
      </c>
      <c r="S536" s="9">
        <f t="shared" si="107"/>
        <v>2.5000000000000001E-2</v>
      </c>
      <c r="T536" s="10">
        <f t="shared" si="108"/>
        <v>164</v>
      </c>
      <c r="U536" s="10">
        <f t="shared" si="109"/>
        <v>6724</v>
      </c>
      <c r="V536" s="11">
        <v>6822</v>
      </c>
      <c r="W536" s="12">
        <f t="shared" si="110"/>
        <v>262</v>
      </c>
      <c r="X536" s="13">
        <f t="shared" si="111"/>
        <v>3.9899999999999998E-2</v>
      </c>
      <c r="Y536" s="14" t="str">
        <f t="shared" si="112"/>
        <v>0.00%-8.40%</v>
      </c>
      <c r="Z536" s="15"/>
      <c r="AA536" s="15"/>
      <c r="AB536" s="15"/>
      <c r="AC536" s="16"/>
      <c r="AD536" s="8">
        <f t="shared" si="113"/>
        <v>0</v>
      </c>
      <c r="AE536" s="17">
        <f t="shared" si="114"/>
        <v>6822</v>
      </c>
      <c r="AF536" s="18">
        <f t="shared" si="115"/>
        <v>262</v>
      </c>
      <c r="AG536" s="19">
        <f t="shared" si="116"/>
        <v>3.9939024390243993E-2</v>
      </c>
      <c r="AH536" s="20">
        <v>13.6</v>
      </c>
      <c r="AI536" s="20">
        <v>450</v>
      </c>
      <c r="AJ536" s="20"/>
      <c r="AK536" s="20">
        <v>688</v>
      </c>
      <c r="AL536" s="20">
        <f t="shared" si="117"/>
        <v>98867.199999999997</v>
      </c>
      <c r="AM536" s="7" t="s">
        <v>287</v>
      </c>
      <c r="AN536" s="20"/>
      <c r="AO536" s="21"/>
      <c r="AP536" s="21"/>
      <c r="AQ536" s="5" t="s">
        <v>660</v>
      </c>
      <c r="AR536" s="5" t="s">
        <v>261</v>
      </c>
      <c r="AS536" s="5" t="s">
        <v>62</v>
      </c>
      <c r="AT536" s="20"/>
      <c r="AU536" s="21"/>
      <c r="AV536" s="21"/>
      <c r="AW536" s="21"/>
    </row>
    <row r="537" spans="1:49" s="55" customFormat="1">
      <c r="A537" s="87" t="s">
        <v>562</v>
      </c>
      <c r="B537" s="5">
        <v>15003107</v>
      </c>
      <c r="C537" s="5" t="s">
        <v>565</v>
      </c>
      <c r="D537" s="5" t="s">
        <v>55</v>
      </c>
      <c r="E537" s="5" t="s">
        <v>67</v>
      </c>
      <c r="F537" s="5" t="s">
        <v>365</v>
      </c>
      <c r="G537" s="5" t="s">
        <v>658</v>
      </c>
      <c r="H537" s="6">
        <v>40238</v>
      </c>
      <c r="I537" s="5" t="s">
        <v>489</v>
      </c>
      <c r="J537" s="5" t="s">
        <v>489</v>
      </c>
      <c r="K537" s="5" t="s">
        <v>568</v>
      </c>
      <c r="L537" s="7">
        <v>6</v>
      </c>
      <c r="M537" s="7" t="s">
        <v>287</v>
      </c>
      <c r="N537" s="8">
        <v>7019</v>
      </c>
      <c r="O537" s="9">
        <v>0.02</v>
      </c>
      <c r="P537" s="10">
        <f t="shared" si="105"/>
        <v>140</v>
      </c>
      <c r="Q537" s="9">
        <v>5.0000000000000001E-3</v>
      </c>
      <c r="R537" s="10">
        <f t="shared" si="106"/>
        <v>35</v>
      </c>
      <c r="S537" s="9">
        <f t="shared" si="107"/>
        <v>2.4932326542242485E-2</v>
      </c>
      <c r="T537" s="10">
        <f t="shared" si="108"/>
        <v>175</v>
      </c>
      <c r="U537" s="10">
        <f t="shared" si="109"/>
        <v>7194</v>
      </c>
      <c r="V537" s="11">
        <v>7320</v>
      </c>
      <c r="W537" s="12">
        <f t="shared" si="110"/>
        <v>301</v>
      </c>
      <c r="X537" s="13">
        <f t="shared" si="111"/>
        <v>4.2900000000000001E-2</v>
      </c>
      <c r="Y537" s="14" t="str">
        <f t="shared" si="112"/>
        <v>0.00%-8.40%</v>
      </c>
      <c r="Z537" s="15"/>
      <c r="AA537" s="15"/>
      <c r="AB537" s="15"/>
      <c r="AC537" s="16"/>
      <c r="AD537" s="8">
        <f t="shared" si="113"/>
        <v>0</v>
      </c>
      <c r="AE537" s="17">
        <f t="shared" si="114"/>
        <v>7320</v>
      </c>
      <c r="AF537" s="18">
        <f t="shared" si="115"/>
        <v>301</v>
      </c>
      <c r="AG537" s="19">
        <f t="shared" si="116"/>
        <v>4.2883601652657033E-2</v>
      </c>
      <c r="AH537" s="20">
        <v>13.6</v>
      </c>
      <c r="AI537" s="20">
        <v>450</v>
      </c>
      <c r="AJ537" s="20"/>
      <c r="AK537" s="20">
        <v>688</v>
      </c>
      <c r="AL537" s="20">
        <f t="shared" si="117"/>
        <v>105640</v>
      </c>
      <c r="AM537" s="7" t="s">
        <v>287</v>
      </c>
      <c r="AN537" s="20"/>
      <c r="AO537" s="21"/>
      <c r="AP537" s="21"/>
      <c r="AQ537" s="5" t="s">
        <v>660</v>
      </c>
      <c r="AR537" s="5" t="s">
        <v>261</v>
      </c>
      <c r="AS537" s="5" t="s">
        <v>62</v>
      </c>
      <c r="AT537" s="20"/>
      <c r="AU537" s="21"/>
      <c r="AV537" s="21"/>
      <c r="AW537" s="21"/>
    </row>
    <row r="538" spans="1:49" s="55" customFormat="1">
      <c r="A538" s="87" t="s">
        <v>562</v>
      </c>
      <c r="B538" s="5">
        <v>15014858</v>
      </c>
      <c r="C538" s="5" t="s">
        <v>565</v>
      </c>
      <c r="D538" s="5" t="s">
        <v>55</v>
      </c>
      <c r="E538" s="5" t="s">
        <v>67</v>
      </c>
      <c r="F538" s="5" t="s">
        <v>365</v>
      </c>
      <c r="G538" s="5" t="s">
        <v>658</v>
      </c>
      <c r="H538" s="6">
        <v>42461</v>
      </c>
      <c r="I538" s="5" t="s">
        <v>489</v>
      </c>
      <c r="J538" s="5" t="s">
        <v>489</v>
      </c>
      <c r="K538" s="5" t="s">
        <v>568</v>
      </c>
      <c r="L538" s="7">
        <v>6</v>
      </c>
      <c r="M538" s="7" t="s">
        <v>287</v>
      </c>
      <c r="N538" s="8">
        <v>5626</v>
      </c>
      <c r="O538" s="9">
        <v>0.02</v>
      </c>
      <c r="P538" s="10">
        <f t="shared" si="105"/>
        <v>113</v>
      </c>
      <c r="Q538" s="9">
        <v>5.0000000000000001E-3</v>
      </c>
      <c r="R538" s="10">
        <f t="shared" si="106"/>
        <v>28</v>
      </c>
      <c r="S538" s="9">
        <f t="shared" si="107"/>
        <v>2.5062211162460008E-2</v>
      </c>
      <c r="T538" s="10">
        <f t="shared" si="108"/>
        <v>141</v>
      </c>
      <c r="U538" s="10">
        <f t="shared" si="109"/>
        <v>5767</v>
      </c>
      <c r="V538" s="11">
        <v>5817</v>
      </c>
      <c r="W538" s="12">
        <f t="shared" si="110"/>
        <v>191</v>
      </c>
      <c r="X538" s="13">
        <f t="shared" si="111"/>
        <v>3.39E-2</v>
      </c>
      <c r="Y538" s="14" t="str">
        <f t="shared" si="112"/>
        <v>0.00%-8.40%</v>
      </c>
      <c r="Z538" s="15"/>
      <c r="AA538" s="15"/>
      <c r="AB538" s="15"/>
      <c r="AC538" s="16"/>
      <c r="AD538" s="8">
        <f t="shared" si="113"/>
        <v>0</v>
      </c>
      <c r="AE538" s="17">
        <f t="shared" si="114"/>
        <v>5817</v>
      </c>
      <c r="AF538" s="18">
        <f t="shared" si="115"/>
        <v>191</v>
      </c>
      <c r="AG538" s="19">
        <f t="shared" si="116"/>
        <v>3.3949520085318152E-2</v>
      </c>
      <c r="AH538" s="20">
        <v>13.6</v>
      </c>
      <c r="AI538" s="20">
        <v>450</v>
      </c>
      <c r="AJ538" s="20"/>
      <c r="AK538" s="20">
        <v>688</v>
      </c>
      <c r="AL538" s="20">
        <f t="shared" si="117"/>
        <v>85199.2</v>
      </c>
      <c r="AM538" s="7" t="s">
        <v>287</v>
      </c>
      <c r="AN538" s="20"/>
      <c r="AO538" s="21"/>
      <c r="AP538" s="21"/>
      <c r="AQ538" s="5" t="s">
        <v>660</v>
      </c>
      <c r="AR538" s="5" t="s">
        <v>261</v>
      </c>
      <c r="AS538" s="5" t="s">
        <v>62</v>
      </c>
      <c r="AT538" s="20"/>
      <c r="AU538" s="21"/>
      <c r="AV538" s="21"/>
      <c r="AW538" s="21"/>
    </row>
    <row r="539" spans="1:49" s="55" customFormat="1">
      <c r="A539" s="87" t="s">
        <v>562</v>
      </c>
      <c r="B539" s="5">
        <v>15004057</v>
      </c>
      <c r="C539" s="5" t="s">
        <v>565</v>
      </c>
      <c r="D539" s="5" t="s">
        <v>55</v>
      </c>
      <c r="E539" s="5" t="s">
        <v>67</v>
      </c>
      <c r="F539" s="5" t="s">
        <v>365</v>
      </c>
      <c r="G539" s="5" t="s">
        <v>658</v>
      </c>
      <c r="H539" s="6">
        <v>40544</v>
      </c>
      <c r="I539" s="5" t="s">
        <v>489</v>
      </c>
      <c r="J539" s="5" t="s">
        <v>489</v>
      </c>
      <c r="K539" s="5" t="s">
        <v>568</v>
      </c>
      <c r="L539" s="7">
        <v>6</v>
      </c>
      <c r="M539" s="7" t="s">
        <v>287</v>
      </c>
      <c r="N539" s="8">
        <v>5967</v>
      </c>
      <c r="O539" s="9">
        <v>0.02</v>
      </c>
      <c r="P539" s="10">
        <f t="shared" si="105"/>
        <v>119</v>
      </c>
      <c r="Q539" s="9">
        <v>5.0000000000000001E-3</v>
      </c>
      <c r="R539" s="10">
        <f t="shared" si="106"/>
        <v>30</v>
      </c>
      <c r="S539" s="9">
        <f t="shared" si="107"/>
        <v>2.4970672029495558E-2</v>
      </c>
      <c r="T539" s="10">
        <f t="shared" si="108"/>
        <v>149</v>
      </c>
      <c r="U539" s="10">
        <f t="shared" si="109"/>
        <v>6116</v>
      </c>
      <c r="V539" s="11">
        <v>6325</v>
      </c>
      <c r="W539" s="12">
        <f t="shared" si="110"/>
        <v>358</v>
      </c>
      <c r="X539" s="13">
        <f t="shared" si="111"/>
        <v>0.06</v>
      </c>
      <c r="Y539" s="14" t="str">
        <f t="shared" si="112"/>
        <v>0.00%-8.40%</v>
      </c>
      <c r="Z539" s="15"/>
      <c r="AA539" s="15"/>
      <c r="AB539" s="15"/>
      <c r="AC539" s="16"/>
      <c r="AD539" s="8">
        <f t="shared" si="113"/>
        <v>0</v>
      </c>
      <c r="AE539" s="17">
        <f t="shared" si="114"/>
        <v>6325</v>
      </c>
      <c r="AF539" s="18">
        <f t="shared" si="115"/>
        <v>358</v>
      </c>
      <c r="AG539" s="19">
        <f t="shared" si="116"/>
        <v>5.9996648231942284E-2</v>
      </c>
      <c r="AH539" s="20">
        <v>13.6</v>
      </c>
      <c r="AI539" s="20">
        <v>450</v>
      </c>
      <c r="AJ539" s="20"/>
      <c r="AK539" s="20">
        <v>688</v>
      </c>
      <c r="AL539" s="20">
        <f t="shared" si="117"/>
        <v>92108</v>
      </c>
      <c r="AM539" s="7" t="s">
        <v>287</v>
      </c>
      <c r="AN539" s="20"/>
      <c r="AO539" s="21"/>
      <c r="AP539" s="21"/>
      <c r="AQ539" s="5" t="s">
        <v>660</v>
      </c>
      <c r="AR539" s="5" t="s">
        <v>261</v>
      </c>
      <c r="AS539" s="5" t="s">
        <v>62</v>
      </c>
      <c r="AT539" s="20"/>
      <c r="AU539" s="21"/>
      <c r="AV539" s="21"/>
      <c r="AW539" s="21"/>
    </row>
    <row r="540" spans="1:49" s="55" customFormat="1">
      <c r="A540" s="87" t="s">
        <v>562</v>
      </c>
      <c r="B540" s="5">
        <v>15003236</v>
      </c>
      <c r="C540" s="5" t="s">
        <v>565</v>
      </c>
      <c r="D540" s="5" t="s">
        <v>55</v>
      </c>
      <c r="E540" s="5" t="s">
        <v>67</v>
      </c>
      <c r="F540" s="5" t="s">
        <v>365</v>
      </c>
      <c r="G540" s="5" t="s">
        <v>658</v>
      </c>
      <c r="H540" s="6">
        <v>40269</v>
      </c>
      <c r="I540" s="5" t="s">
        <v>489</v>
      </c>
      <c r="J540" s="5" t="s">
        <v>489</v>
      </c>
      <c r="K540" s="5" t="s">
        <v>568</v>
      </c>
      <c r="L540" s="7">
        <v>6</v>
      </c>
      <c r="M540" s="7" t="s">
        <v>287</v>
      </c>
      <c r="N540" s="8">
        <v>7115</v>
      </c>
      <c r="O540" s="9">
        <v>0.02</v>
      </c>
      <c r="P540" s="10">
        <f t="shared" si="105"/>
        <v>142</v>
      </c>
      <c r="Q540" s="9">
        <v>5.0000000000000001E-3</v>
      </c>
      <c r="R540" s="10">
        <f t="shared" si="106"/>
        <v>36</v>
      </c>
      <c r="S540" s="9">
        <f t="shared" si="107"/>
        <v>2.5017568517217148E-2</v>
      </c>
      <c r="T540" s="10">
        <f t="shared" si="108"/>
        <v>178</v>
      </c>
      <c r="U540" s="10">
        <f t="shared" si="109"/>
        <v>7293</v>
      </c>
      <c r="V540" s="11">
        <v>7542</v>
      </c>
      <c r="W540" s="12">
        <f t="shared" si="110"/>
        <v>427</v>
      </c>
      <c r="X540" s="13">
        <f t="shared" si="111"/>
        <v>0.06</v>
      </c>
      <c r="Y540" s="14" t="str">
        <f t="shared" si="112"/>
        <v>0.00%-8.40%</v>
      </c>
      <c r="Z540" s="15"/>
      <c r="AA540" s="15"/>
      <c r="AB540" s="15"/>
      <c r="AC540" s="16"/>
      <c r="AD540" s="8">
        <f t="shared" si="113"/>
        <v>0</v>
      </c>
      <c r="AE540" s="17">
        <f t="shared" si="114"/>
        <v>7542</v>
      </c>
      <c r="AF540" s="18">
        <f t="shared" si="115"/>
        <v>427</v>
      </c>
      <c r="AG540" s="19">
        <f t="shared" si="116"/>
        <v>6.0014054813773754E-2</v>
      </c>
      <c r="AH540" s="20">
        <v>13.6</v>
      </c>
      <c r="AI540" s="20">
        <v>500</v>
      </c>
      <c r="AJ540" s="20"/>
      <c r="AK540" s="20">
        <v>688</v>
      </c>
      <c r="AL540" s="20">
        <f t="shared" si="117"/>
        <v>109259.2</v>
      </c>
      <c r="AM540" s="7" t="s">
        <v>287</v>
      </c>
      <c r="AN540" s="20"/>
      <c r="AO540" s="21"/>
      <c r="AP540" s="21"/>
      <c r="AQ540" s="5" t="s">
        <v>660</v>
      </c>
      <c r="AR540" s="5" t="s">
        <v>261</v>
      </c>
      <c r="AS540" s="5" t="s">
        <v>62</v>
      </c>
      <c r="AT540" s="20"/>
      <c r="AU540" s="21"/>
      <c r="AV540" s="21"/>
      <c r="AW540" s="21"/>
    </row>
    <row r="541" spans="1:49" s="55" customFormat="1">
      <c r="A541" s="87" t="s">
        <v>562</v>
      </c>
      <c r="B541" s="5">
        <v>15004323</v>
      </c>
      <c r="C541" s="5" t="s">
        <v>565</v>
      </c>
      <c r="D541" s="5" t="s">
        <v>55</v>
      </c>
      <c r="E541" s="5" t="s">
        <v>67</v>
      </c>
      <c r="F541" s="5" t="s">
        <v>365</v>
      </c>
      <c r="G541" s="5" t="s">
        <v>658</v>
      </c>
      <c r="H541" s="6">
        <v>40452</v>
      </c>
      <c r="I541" s="5" t="s">
        <v>489</v>
      </c>
      <c r="J541" s="5" t="s">
        <v>489</v>
      </c>
      <c r="K541" s="5" t="s">
        <v>568</v>
      </c>
      <c r="L541" s="7">
        <v>6</v>
      </c>
      <c r="M541" s="7" t="s">
        <v>287</v>
      </c>
      <c r="N541" s="8">
        <v>6751</v>
      </c>
      <c r="O541" s="9">
        <v>0.02</v>
      </c>
      <c r="P541" s="10">
        <f t="shared" si="105"/>
        <v>135</v>
      </c>
      <c r="Q541" s="9">
        <v>5.0000000000000001E-3</v>
      </c>
      <c r="R541" s="10">
        <f t="shared" si="106"/>
        <v>34</v>
      </c>
      <c r="S541" s="9">
        <f t="shared" si="107"/>
        <v>2.5033328395793215E-2</v>
      </c>
      <c r="T541" s="10">
        <f t="shared" si="108"/>
        <v>169</v>
      </c>
      <c r="U541" s="10">
        <f t="shared" si="109"/>
        <v>6920</v>
      </c>
      <c r="V541" s="11">
        <v>7021</v>
      </c>
      <c r="W541" s="12">
        <f t="shared" si="110"/>
        <v>270</v>
      </c>
      <c r="X541" s="13">
        <f t="shared" si="111"/>
        <v>0.04</v>
      </c>
      <c r="Y541" s="14" t="str">
        <f t="shared" si="112"/>
        <v>0.00%-8.40%</v>
      </c>
      <c r="Z541" s="15"/>
      <c r="AA541" s="15"/>
      <c r="AB541" s="15"/>
      <c r="AC541" s="16"/>
      <c r="AD541" s="8">
        <f t="shared" si="113"/>
        <v>0</v>
      </c>
      <c r="AE541" s="17">
        <f t="shared" si="114"/>
        <v>7021</v>
      </c>
      <c r="AF541" s="18">
        <f t="shared" si="115"/>
        <v>270</v>
      </c>
      <c r="AG541" s="19">
        <f t="shared" si="116"/>
        <v>3.9994074951859027E-2</v>
      </c>
      <c r="AH541" s="20">
        <v>13.6</v>
      </c>
      <c r="AI541" s="20">
        <v>450</v>
      </c>
      <c r="AJ541" s="20"/>
      <c r="AK541" s="20">
        <v>688</v>
      </c>
      <c r="AL541" s="20">
        <f t="shared" si="117"/>
        <v>101573.59999999999</v>
      </c>
      <c r="AM541" s="7" t="s">
        <v>287</v>
      </c>
      <c r="AN541" s="20"/>
      <c r="AO541" s="21"/>
      <c r="AP541" s="21"/>
      <c r="AQ541" s="5" t="s">
        <v>660</v>
      </c>
      <c r="AR541" s="5" t="s">
        <v>261</v>
      </c>
      <c r="AS541" s="5" t="s">
        <v>62</v>
      </c>
      <c r="AT541" s="20"/>
      <c r="AU541" s="21"/>
      <c r="AV541" s="21"/>
      <c r="AW541" s="21"/>
    </row>
    <row r="542" spans="1:49" s="55" customFormat="1">
      <c r="A542" s="87" t="s">
        <v>562</v>
      </c>
      <c r="B542" s="5">
        <v>15004951</v>
      </c>
      <c r="C542" s="5" t="s">
        <v>565</v>
      </c>
      <c r="D542" s="5" t="s">
        <v>55</v>
      </c>
      <c r="E542" s="5" t="s">
        <v>67</v>
      </c>
      <c r="F542" s="5" t="s">
        <v>365</v>
      </c>
      <c r="G542" s="5" t="s">
        <v>658</v>
      </c>
      <c r="H542" s="6">
        <v>40664</v>
      </c>
      <c r="I542" s="5" t="s">
        <v>489</v>
      </c>
      <c r="J542" s="5" t="s">
        <v>489</v>
      </c>
      <c r="K542" s="5" t="s">
        <v>568</v>
      </c>
      <c r="L542" s="7">
        <v>6</v>
      </c>
      <c r="M542" s="7" t="s">
        <v>287</v>
      </c>
      <c r="N542" s="8">
        <v>6569</v>
      </c>
      <c r="O542" s="9">
        <v>0.02</v>
      </c>
      <c r="P542" s="10">
        <f t="shared" si="105"/>
        <v>131</v>
      </c>
      <c r="Q542" s="9">
        <v>5.0000000000000001E-3</v>
      </c>
      <c r="R542" s="10">
        <f t="shared" si="106"/>
        <v>33</v>
      </c>
      <c r="S542" s="9">
        <f t="shared" si="107"/>
        <v>2.4965748211295477E-2</v>
      </c>
      <c r="T542" s="10">
        <f t="shared" si="108"/>
        <v>164</v>
      </c>
      <c r="U542" s="10">
        <f t="shared" si="109"/>
        <v>6733</v>
      </c>
      <c r="V542" s="11">
        <v>6832</v>
      </c>
      <c r="W542" s="12">
        <f t="shared" si="110"/>
        <v>263</v>
      </c>
      <c r="X542" s="13">
        <f t="shared" si="111"/>
        <v>0.04</v>
      </c>
      <c r="Y542" s="14" t="str">
        <f t="shared" si="112"/>
        <v>0.00%-8.40%</v>
      </c>
      <c r="Z542" s="15"/>
      <c r="AA542" s="15"/>
      <c r="AB542" s="15"/>
      <c r="AC542" s="16"/>
      <c r="AD542" s="8">
        <f t="shared" si="113"/>
        <v>0</v>
      </c>
      <c r="AE542" s="17">
        <f t="shared" si="114"/>
        <v>6832</v>
      </c>
      <c r="AF542" s="18">
        <f t="shared" si="115"/>
        <v>263</v>
      </c>
      <c r="AG542" s="19">
        <f t="shared" si="116"/>
        <v>4.003653524128481E-2</v>
      </c>
      <c r="AH542" s="20">
        <v>13.6</v>
      </c>
      <c r="AI542" s="20">
        <v>450</v>
      </c>
      <c r="AJ542" s="20"/>
      <c r="AK542" s="20">
        <v>688</v>
      </c>
      <c r="AL542" s="20">
        <f t="shared" si="117"/>
        <v>99003.199999999997</v>
      </c>
      <c r="AM542" s="7" t="s">
        <v>287</v>
      </c>
      <c r="AN542" s="20"/>
      <c r="AO542" s="21"/>
      <c r="AP542" s="21"/>
      <c r="AQ542" s="5" t="s">
        <v>660</v>
      </c>
      <c r="AR542" s="5" t="s">
        <v>261</v>
      </c>
      <c r="AS542" s="5" t="s">
        <v>62</v>
      </c>
      <c r="AT542" s="20"/>
      <c r="AU542" s="21"/>
      <c r="AV542" s="21"/>
      <c r="AW542" s="21"/>
    </row>
    <row r="543" spans="1:49" s="55" customFormat="1">
      <c r="A543" s="87" t="s">
        <v>562</v>
      </c>
      <c r="B543" s="5">
        <v>15009894</v>
      </c>
      <c r="C543" s="5" t="s">
        <v>565</v>
      </c>
      <c r="D543" s="5" t="s">
        <v>55</v>
      </c>
      <c r="E543" s="5" t="s">
        <v>67</v>
      </c>
      <c r="F543" s="5" t="s">
        <v>365</v>
      </c>
      <c r="G543" s="5" t="s">
        <v>658</v>
      </c>
      <c r="H543" s="6">
        <v>41487</v>
      </c>
      <c r="I543" s="5" t="s">
        <v>489</v>
      </c>
      <c r="J543" s="5" t="s">
        <v>489</v>
      </c>
      <c r="K543" s="5" t="s">
        <v>568</v>
      </c>
      <c r="L543" s="7">
        <v>6</v>
      </c>
      <c r="M543" s="7" t="s">
        <v>287</v>
      </c>
      <c r="N543" s="8">
        <v>6474</v>
      </c>
      <c r="O543" s="9">
        <v>0.02</v>
      </c>
      <c r="P543" s="10">
        <f t="shared" si="105"/>
        <v>129</v>
      </c>
      <c r="Q543" s="9">
        <v>5.0000000000000001E-3</v>
      </c>
      <c r="R543" s="10">
        <f t="shared" si="106"/>
        <v>32</v>
      </c>
      <c r="S543" s="9">
        <f t="shared" si="107"/>
        <v>2.4868705591597158E-2</v>
      </c>
      <c r="T543" s="10">
        <f t="shared" si="108"/>
        <v>161</v>
      </c>
      <c r="U543" s="10">
        <f t="shared" si="109"/>
        <v>6635</v>
      </c>
      <c r="V543" s="11">
        <v>6733</v>
      </c>
      <c r="W543" s="12">
        <f t="shared" si="110"/>
        <v>259</v>
      </c>
      <c r="X543" s="13">
        <f t="shared" si="111"/>
        <v>0.04</v>
      </c>
      <c r="Y543" s="14" t="str">
        <f t="shared" si="112"/>
        <v>0.00%-8.40%</v>
      </c>
      <c r="Z543" s="15"/>
      <c r="AA543" s="15"/>
      <c r="AB543" s="15"/>
      <c r="AC543" s="16"/>
      <c r="AD543" s="8">
        <f t="shared" si="113"/>
        <v>0</v>
      </c>
      <c r="AE543" s="17">
        <f t="shared" si="114"/>
        <v>6733</v>
      </c>
      <c r="AF543" s="18">
        <f t="shared" si="115"/>
        <v>259</v>
      </c>
      <c r="AG543" s="19">
        <f t="shared" si="116"/>
        <v>4.0006178560395345E-2</v>
      </c>
      <c r="AH543" s="20">
        <v>13.6</v>
      </c>
      <c r="AI543" s="20">
        <v>450</v>
      </c>
      <c r="AJ543" s="20"/>
      <c r="AK543" s="20">
        <v>688</v>
      </c>
      <c r="AL543" s="20">
        <f t="shared" si="117"/>
        <v>97656.8</v>
      </c>
      <c r="AM543" s="7" t="s">
        <v>287</v>
      </c>
      <c r="AN543" s="20"/>
      <c r="AO543" s="21"/>
      <c r="AP543" s="21"/>
      <c r="AQ543" s="5" t="s">
        <v>660</v>
      </c>
      <c r="AR543" s="5" t="s">
        <v>261</v>
      </c>
      <c r="AS543" s="5" t="s">
        <v>62</v>
      </c>
      <c r="AT543" s="20"/>
      <c r="AU543" s="21"/>
      <c r="AV543" s="21"/>
      <c r="AW543" s="21"/>
    </row>
    <row r="544" spans="1:49" s="55" customFormat="1">
      <c r="A544" s="87" t="s">
        <v>562</v>
      </c>
      <c r="B544" s="5">
        <v>15002982</v>
      </c>
      <c r="C544" s="5" t="s">
        <v>565</v>
      </c>
      <c r="D544" s="5" t="s">
        <v>55</v>
      </c>
      <c r="E544" s="5" t="s">
        <v>67</v>
      </c>
      <c r="F544" s="5" t="s">
        <v>365</v>
      </c>
      <c r="G544" s="5" t="s">
        <v>658</v>
      </c>
      <c r="H544" s="6">
        <v>40210</v>
      </c>
      <c r="I544" s="5" t="s">
        <v>489</v>
      </c>
      <c r="J544" s="5" t="s">
        <v>489</v>
      </c>
      <c r="K544" s="5" t="s">
        <v>568</v>
      </c>
      <c r="L544" s="7">
        <v>6</v>
      </c>
      <c r="M544" s="7" t="s">
        <v>287</v>
      </c>
      <c r="N544" s="8">
        <v>6423</v>
      </c>
      <c r="O544" s="9">
        <v>0.02</v>
      </c>
      <c r="P544" s="10">
        <f t="shared" si="105"/>
        <v>128</v>
      </c>
      <c r="Q544" s="9">
        <v>5.0000000000000001E-3</v>
      </c>
      <c r="R544" s="10">
        <f t="shared" si="106"/>
        <v>32</v>
      </c>
      <c r="S544" s="9">
        <f t="shared" si="107"/>
        <v>2.4910477969796046E-2</v>
      </c>
      <c r="T544" s="10">
        <f t="shared" si="108"/>
        <v>160</v>
      </c>
      <c r="U544" s="10">
        <f t="shared" si="109"/>
        <v>6583</v>
      </c>
      <c r="V544" s="11">
        <v>6808</v>
      </c>
      <c r="W544" s="12">
        <f t="shared" si="110"/>
        <v>385</v>
      </c>
      <c r="X544" s="13">
        <f t="shared" si="111"/>
        <v>5.9900000000000002E-2</v>
      </c>
      <c r="Y544" s="14" t="str">
        <f t="shared" si="112"/>
        <v>0.00%-8.40%</v>
      </c>
      <c r="Z544" s="15"/>
      <c r="AA544" s="15"/>
      <c r="AB544" s="15"/>
      <c r="AC544" s="16"/>
      <c r="AD544" s="8">
        <f t="shared" si="113"/>
        <v>0</v>
      </c>
      <c r="AE544" s="17">
        <f t="shared" si="114"/>
        <v>6808</v>
      </c>
      <c r="AF544" s="18">
        <f t="shared" si="115"/>
        <v>385</v>
      </c>
      <c r="AG544" s="19">
        <f t="shared" si="116"/>
        <v>5.9940837614821829E-2</v>
      </c>
      <c r="AH544" s="20">
        <v>13.6</v>
      </c>
      <c r="AI544" s="20">
        <v>450</v>
      </c>
      <c r="AJ544" s="20"/>
      <c r="AK544" s="20">
        <v>688</v>
      </c>
      <c r="AL544" s="20">
        <f t="shared" si="117"/>
        <v>98676.800000000003</v>
      </c>
      <c r="AM544" s="7" t="s">
        <v>287</v>
      </c>
      <c r="AN544" s="20"/>
      <c r="AO544" s="21"/>
      <c r="AP544" s="21"/>
      <c r="AQ544" s="5" t="s">
        <v>660</v>
      </c>
      <c r="AR544" s="5" t="s">
        <v>261</v>
      </c>
      <c r="AS544" s="5" t="s">
        <v>62</v>
      </c>
      <c r="AT544" s="20"/>
      <c r="AU544" s="21"/>
      <c r="AV544" s="21"/>
      <c r="AW544" s="21"/>
    </row>
    <row r="545" spans="1:49" s="55" customFormat="1">
      <c r="A545" s="87" t="s">
        <v>562</v>
      </c>
      <c r="B545" s="5">
        <v>15002402</v>
      </c>
      <c r="C545" s="5" t="s">
        <v>565</v>
      </c>
      <c r="D545" s="5" t="s">
        <v>55</v>
      </c>
      <c r="E545" s="5" t="s">
        <v>67</v>
      </c>
      <c r="F545" s="5" t="s">
        <v>365</v>
      </c>
      <c r="G545" s="5" t="s">
        <v>658</v>
      </c>
      <c r="H545" s="6">
        <v>39967</v>
      </c>
      <c r="I545" s="5" t="s">
        <v>489</v>
      </c>
      <c r="J545" s="5" t="s">
        <v>489</v>
      </c>
      <c r="K545" s="5" t="s">
        <v>568</v>
      </c>
      <c r="L545" s="7">
        <v>6</v>
      </c>
      <c r="M545" s="7" t="s">
        <v>287</v>
      </c>
      <c r="N545" s="8">
        <v>6393</v>
      </c>
      <c r="O545" s="9">
        <v>0.02</v>
      </c>
      <c r="P545" s="10">
        <f t="shared" si="105"/>
        <v>128</v>
      </c>
      <c r="Q545" s="9">
        <v>5.0000000000000001E-3</v>
      </c>
      <c r="R545" s="10">
        <f t="shared" si="106"/>
        <v>32</v>
      </c>
      <c r="S545" s="9">
        <f t="shared" si="107"/>
        <v>2.5027373689973407E-2</v>
      </c>
      <c r="T545" s="10">
        <f t="shared" si="108"/>
        <v>160</v>
      </c>
      <c r="U545" s="10">
        <f t="shared" si="109"/>
        <v>6553</v>
      </c>
      <c r="V545" s="11">
        <v>6777</v>
      </c>
      <c r="W545" s="12">
        <f t="shared" si="110"/>
        <v>384</v>
      </c>
      <c r="X545" s="13">
        <f t="shared" si="111"/>
        <v>6.0100000000000001E-2</v>
      </c>
      <c r="Y545" s="14" t="str">
        <f t="shared" si="112"/>
        <v>0.00%-8.40%</v>
      </c>
      <c r="Z545" s="15"/>
      <c r="AA545" s="15"/>
      <c r="AB545" s="15"/>
      <c r="AC545" s="16"/>
      <c r="AD545" s="8">
        <f t="shared" si="113"/>
        <v>0</v>
      </c>
      <c r="AE545" s="17">
        <f t="shared" si="114"/>
        <v>6777</v>
      </c>
      <c r="AF545" s="18">
        <f t="shared" si="115"/>
        <v>384</v>
      </c>
      <c r="AG545" s="19">
        <f t="shared" si="116"/>
        <v>6.0065696855936102E-2</v>
      </c>
      <c r="AH545" s="20">
        <v>13.6</v>
      </c>
      <c r="AI545" s="20">
        <v>450</v>
      </c>
      <c r="AJ545" s="20"/>
      <c r="AK545" s="20">
        <v>688</v>
      </c>
      <c r="AL545" s="20">
        <f t="shared" si="117"/>
        <v>98255.2</v>
      </c>
      <c r="AM545" s="7" t="s">
        <v>287</v>
      </c>
      <c r="AN545" s="20"/>
      <c r="AO545" s="21"/>
      <c r="AP545" s="21"/>
      <c r="AQ545" s="5" t="s">
        <v>660</v>
      </c>
      <c r="AR545" s="5" t="s">
        <v>261</v>
      </c>
      <c r="AS545" s="5" t="s">
        <v>62</v>
      </c>
      <c r="AT545" s="20"/>
      <c r="AU545" s="21"/>
      <c r="AV545" s="21"/>
      <c r="AW545" s="21"/>
    </row>
    <row r="546" spans="1:49" s="55" customFormat="1">
      <c r="A546" s="87" t="s">
        <v>562</v>
      </c>
      <c r="B546" s="5">
        <v>15014742</v>
      </c>
      <c r="C546" s="5" t="s">
        <v>565</v>
      </c>
      <c r="D546" s="5" t="s">
        <v>55</v>
      </c>
      <c r="E546" s="5" t="s">
        <v>67</v>
      </c>
      <c r="F546" s="5" t="s">
        <v>365</v>
      </c>
      <c r="G546" s="5" t="s">
        <v>658</v>
      </c>
      <c r="H546" s="6">
        <v>42339</v>
      </c>
      <c r="I546" s="5" t="s">
        <v>489</v>
      </c>
      <c r="J546" s="5" t="s">
        <v>489</v>
      </c>
      <c r="K546" s="5" t="s">
        <v>568</v>
      </c>
      <c r="L546" s="7">
        <v>6</v>
      </c>
      <c r="M546" s="7" t="s">
        <v>287</v>
      </c>
      <c r="N546" s="8">
        <v>5454</v>
      </c>
      <c r="O546" s="9">
        <v>0.02</v>
      </c>
      <c r="P546" s="10">
        <f t="shared" si="105"/>
        <v>109</v>
      </c>
      <c r="Q546" s="9">
        <v>5.0000000000000001E-3</v>
      </c>
      <c r="R546" s="10">
        <f t="shared" si="106"/>
        <v>27</v>
      </c>
      <c r="S546" s="9">
        <f t="shared" si="107"/>
        <v>2.4935826916024934E-2</v>
      </c>
      <c r="T546" s="10">
        <f t="shared" si="108"/>
        <v>136</v>
      </c>
      <c r="U546" s="10">
        <f t="shared" si="109"/>
        <v>5590</v>
      </c>
      <c r="V546" s="11">
        <v>5590</v>
      </c>
      <c r="W546" s="12">
        <f t="shared" si="110"/>
        <v>136</v>
      </c>
      <c r="X546" s="13">
        <f t="shared" si="111"/>
        <v>2.4899999999999999E-2</v>
      </c>
      <c r="Y546" s="14" t="str">
        <f t="shared" si="112"/>
        <v>0.00%-8.40%</v>
      </c>
      <c r="Z546" s="15"/>
      <c r="AA546" s="15"/>
      <c r="AB546" s="15"/>
      <c r="AC546" s="16"/>
      <c r="AD546" s="8">
        <f t="shared" si="113"/>
        <v>0</v>
      </c>
      <c r="AE546" s="17">
        <f t="shared" si="114"/>
        <v>5590</v>
      </c>
      <c r="AF546" s="18">
        <f t="shared" si="115"/>
        <v>136</v>
      </c>
      <c r="AG546" s="19">
        <f t="shared" si="116"/>
        <v>2.4935826916024917E-2</v>
      </c>
      <c r="AH546" s="20">
        <v>13.6</v>
      </c>
      <c r="AI546" s="20">
        <v>450</v>
      </c>
      <c r="AJ546" s="20"/>
      <c r="AK546" s="20">
        <v>688</v>
      </c>
      <c r="AL546" s="20">
        <f t="shared" si="117"/>
        <v>82112</v>
      </c>
      <c r="AM546" s="7" t="s">
        <v>287</v>
      </c>
      <c r="AN546" s="20"/>
      <c r="AO546" s="21"/>
      <c r="AP546" s="21"/>
      <c r="AQ546" s="5" t="s">
        <v>660</v>
      </c>
      <c r="AR546" s="5" t="s">
        <v>261</v>
      </c>
      <c r="AS546" s="5" t="s">
        <v>62</v>
      </c>
      <c r="AT546" s="20"/>
      <c r="AU546" s="21"/>
      <c r="AV546" s="21"/>
      <c r="AW546" s="21"/>
    </row>
    <row r="547" spans="1:49" s="55" customFormat="1">
      <c r="A547" s="87" t="s">
        <v>562</v>
      </c>
      <c r="B547" s="5">
        <v>15018228</v>
      </c>
      <c r="C547" s="5" t="s">
        <v>565</v>
      </c>
      <c r="D547" s="5" t="s">
        <v>55</v>
      </c>
      <c r="E547" s="5" t="s">
        <v>67</v>
      </c>
      <c r="F547" s="5" t="s">
        <v>365</v>
      </c>
      <c r="G547" s="5" t="s">
        <v>658</v>
      </c>
      <c r="H547" s="6">
        <v>43160</v>
      </c>
      <c r="I547" s="5" t="s">
        <v>575</v>
      </c>
      <c r="J547" s="5" t="s">
        <v>627</v>
      </c>
      <c r="K547" s="5" t="s">
        <v>568</v>
      </c>
      <c r="L547" s="7">
        <v>6</v>
      </c>
      <c r="M547" s="7" t="s">
        <v>287</v>
      </c>
      <c r="N547" s="8">
        <v>4661</v>
      </c>
      <c r="O547" s="9">
        <v>0.02</v>
      </c>
      <c r="P547" s="10">
        <f t="shared" si="105"/>
        <v>93</v>
      </c>
      <c r="Q547" s="9">
        <v>5.0000000000000001E-3</v>
      </c>
      <c r="R547" s="10">
        <f t="shared" si="106"/>
        <v>23</v>
      </c>
      <c r="S547" s="9">
        <f t="shared" si="107"/>
        <v>2.4887363226775368E-2</v>
      </c>
      <c r="T547" s="10">
        <f t="shared" si="108"/>
        <v>116</v>
      </c>
      <c r="U547" s="10">
        <f t="shared" si="109"/>
        <v>4777</v>
      </c>
      <c r="V547" s="11">
        <v>4778</v>
      </c>
      <c r="W547" s="12">
        <f t="shared" si="110"/>
        <v>117</v>
      </c>
      <c r="X547" s="13">
        <f t="shared" si="111"/>
        <v>2.5100000000000001E-2</v>
      </c>
      <c r="Y547" s="14" t="str">
        <f t="shared" si="112"/>
        <v>0.00%-8.40%</v>
      </c>
      <c r="Z547" s="15"/>
      <c r="AA547" s="15"/>
      <c r="AB547" s="15"/>
      <c r="AC547" s="16"/>
      <c r="AD547" s="8">
        <f t="shared" si="113"/>
        <v>0</v>
      </c>
      <c r="AE547" s="17">
        <f t="shared" si="114"/>
        <v>4778</v>
      </c>
      <c r="AF547" s="18">
        <f t="shared" si="115"/>
        <v>117</v>
      </c>
      <c r="AG547" s="19">
        <f t="shared" si="116"/>
        <v>2.5101909461489047E-2</v>
      </c>
      <c r="AH547" s="20">
        <v>13.6</v>
      </c>
      <c r="AI547" s="20">
        <v>450</v>
      </c>
      <c r="AJ547" s="20"/>
      <c r="AK547" s="20">
        <v>688</v>
      </c>
      <c r="AL547" s="20">
        <f t="shared" si="117"/>
        <v>71068.799999999988</v>
      </c>
      <c r="AM547" s="7" t="s">
        <v>287</v>
      </c>
      <c r="AN547" s="20"/>
      <c r="AO547" s="21"/>
      <c r="AP547" s="21"/>
      <c r="AQ547" s="5" t="s">
        <v>660</v>
      </c>
      <c r="AR547" s="5" t="s">
        <v>261</v>
      </c>
      <c r="AS547" s="5" t="s">
        <v>62</v>
      </c>
      <c r="AT547" s="20"/>
      <c r="AU547" s="21"/>
      <c r="AV547" s="21"/>
      <c r="AW547" s="21"/>
    </row>
    <row r="548" spans="1:49" s="55" customFormat="1">
      <c r="A548" s="87" t="s">
        <v>562</v>
      </c>
      <c r="B548" s="5">
        <v>15013950</v>
      </c>
      <c r="C548" s="5" t="s">
        <v>565</v>
      </c>
      <c r="D548" s="5" t="s">
        <v>55</v>
      </c>
      <c r="E548" s="5" t="s">
        <v>67</v>
      </c>
      <c r="F548" s="5" t="s">
        <v>365</v>
      </c>
      <c r="G548" s="5" t="s">
        <v>658</v>
      </c>
      <c r="H548" s="6">
        <v>42156</v>
      </c>
      <c r="I548" s="5" t="s">
        <v>575</v>
      </c>
      <c r="J548" s="5" t="s">
        <v>627</v>
      </c>
      <c r="K548" s="5" t="s">
        <v>568</v>
      </c>
      <c r="L548" s="7">
        <v>6</v>
      </c>
      <c r="M548" s="7" t="s">
        <v>287</v>
      </c>
      <c r="N548" s="8">
        <v>5335</v>
      </c>
      <c r="O548" s="9">
        <v>0.02</v>
      </c>
      <c r="P548" s="10">
        <f t="shared" si="105"/>
        <v>107</v>
      </c>
      <c r="Q548" s="9">
        <v>5.0000000000000001E-3</v>
      </c>
      <c r="R548" s="10">
        <f t="shared" si="106"/>
        <v>27</v>
      </c>
      <c r="S548" s="9">
        <f t="shared" si="107"/>
        <v>2.5117150890346766E-2</v>
      </c>
      <c r="T548" s="10">
        <f t="shared" si="108"/>
        <v>134</v>
      </c>
      <c r="U548" s="10">
        <f t="shared" si="109"/>
        <v>5469</v>
      </c>
      <c r="V548" s="11">
        <v>5468</v>
      </c>
      <c r="W548" s="12">
        <f t="shared" si="110"/>
        <v>133</v>
      </c>
      <c r="X548" s="13">
        <f t="shared" si="111"/>
        <v>2.4899999999999999E-2</v>
      </c>
      <c r="Y548" s="14" t="str">
        <f t="shared" si="112"/>
        <v>0.00%-8.40%</v>
      </c>
      <c r="Z548" s="15"/>
      <c r="AA548" s="15"/>
      <c r="AB548" s="15"/>
      <c r="AC548" s="16"/>
      <c r="AD548" s="8">
        <f t="shared" si="113"/>
        <v>0</v>
      </c>
      <c r="AE548" s="17">
        <f t="shared" si="114"/>
        <v>5468</v>
      </c>
      <c r="AF548" s="18">
        <f t="shared" si="115"/>
        <v>133</v>
      </c>
      <c r="AG548" s="19">
        <f t="shared" si="116"/>
        <v>2.4929709465791872E-2</v>
      </c>
      <c r="AH548" s="20">
        <v>13.6</v>
      </c>
      <c r="AI548" s="20">
        <v>450</v>
      </c>
      <c r="AJ548" s="20"/>
      <c r="AK548" s="20">
        <v>688</v>
      </c>
      <c r="AL548" s="20">
        <f t="shared" si="117"/>
        <v>80452.800000000003</v>
      </c>
      <c r="AM548" s="7" t="s">
        <v>287</v>
      </c>
      <c r="AN548" s="20"/>
      <c r="AO548" s="21"/>
      <c r="AP548" s="21"/>
      <c r="AQ548" s="5" t="s">
        <v>660</v>
      </c>
      <c r="AR548" s="5" t="s">
        <v>261</v>
      </c>
      <c r="AS548" s="5" t="s">
        <v>62</v>
      </c>
      <c r="AT548" s="20"/>
      <c r="AU548" s="21"/>
      <c r="AV548" s="21"/>
      <c r="AW548" s="21"/>
    </row>
    <row r="549" spans="1:49" s="55" customFormat="1">
      <c r="A549" s="87" t="s">
        <v>562</v>
      </c>
      <c r="B549" s="5">
        <v>15016454</v>
      </c>
      <c r="C549" s="5" t="s">
        <v>565</v>
      </c>
      <c r="D549" s="5" t="s">
        <v>55</v>
      </c>
      <c r="E549" s="5" t="s">
        <v>67</v>
      </c>
      <c r="F549" s="5" t="s">
        <v>365</v>
      </c>
      <c r="G549" s="5" t="s">
        <v>658</v>
      </c>
      <c r="H549" s="6">
        <v>42887</v>
      </c>
      <c r="I549" s="5" t="s">
        <v>575</v>
      </c>
      <c r="J549" s="5" t="s">
        <v>627</v>
      </c>
      <c r="K549" s="5" t="s">
        <v>568</v>
      </c>
      <c r="L549" s="7">
        <v>6</v>
      </c>
      <c r="M549" s="7" t="s">
        <v>287</v>
      </c>
      <c r="N549" s="8">
        <v>4955</v>
      </c>
      <c r="O549" s="9">
        <v>0.02</v>
      </c>
      <c r="P549" s="10">
        <f t="shared" si="105"/>
        <v>99</v>
      </c>
      <c r="Q549" s="9">
        <v>5.0000000000000001E-3</v>
      </c>
      <c r="R549" s="10">
        <f t="shared" si="106"/>
        <v>25</v>
      </c>
      <c r="S549" s="9">
        <f t="shared" si="107"/>
        <v>2.5025227043390514E-2</v>
      </c>
      <c r="T549" s="10">
        <f t="shared" si="108"/>
        <v>124</v>
      </c>
      <c r="U549" s="10">
        <f t="shared" si="109"/>
        <v>5079</v>
      </c>
      <c r="V549" s="11">
        <v>4955</v>
      </c>
      <c r="W549" s="12">
        <f t="shared" si="110"/>
        <v>0</v>
      </c>
      <c r="X549" s="13">
        <f t="shared" si="111"/>
        <v>0</v>
      </c>
      <c r="Y549" s="14" t="str">
        <f t="shared" si="112"/>
        <v>0.00%-8.40%</v>
      </c>
      <c r="Z549" s="15"/>
      <c r="AA549" s="15"/>
      <c r="AB549" s="15"/>
      <c r="AC549" s="16"/>
      <c r="AD549" s="8">
        <f t="shared" si="113"/>
        <v>0</v>
      </c>
      <c r="AE549" s="17">
        <f t="shared" si="114"/>
        <v>4955</v>
      </c>
      <c r="AF549" s="18">
        <f t="shared" si="115"/>
        <v>0</v>
      </c>
      <c r="AG549" s="19">
        <f t="shared" si="116"/>
        <v>0</v>
      </c>
      <c r="AH549" s="20">
        <v>13.6</v>
      </c>
      <c r="AI549" s="20">
        <v>450</v>
      </c>
      <c r="AJ549" s="20"/>
      <c r="AK549" s="20">
        <v>688</v>
      </c>
      <c r="AL549" s="20">
        <f t="shared" si="117"/>
        <v>73476</v>
      </c>
      <c r="AM549" s="7" t="s">
        <v>287</v>
      </c>
      <c r="AN549" s="20"/>
      <c r="AO549" s="21" t="s">
        <v>622</v>
      </c>
      <c r="AP549" s="21" t="s">
        <v>624</v>
      </c>
      <c r="AQ549" s="5" t="s">
        <v>660</v>
      </c>
      <c r="AR549" s="5" t="s">
        <v>261</v>
      </c>
      <c r="AS549" s="5" t="s">
        <v>62</v>
      </c>
      <c r="AT549" s="20"/>
      <c r="AU549" s="21"/>
      <c r="AV549" s="21"/>
      <c r="AW549" s="21"/>
    </row>
    <row r="550" spans="1:49" s="55" customFormat="1">
      <c r="A550" s="87" t="s">
        <v>562</v>
      </c>
      <c r="B550" s="5">
        <v>15003672</v>
      </c>
      <c r="C550" s="5" t="s">
        <v>565</v>
      </c>
      <c r="D550" s="5" t="s">
        <v>55</v>
      </c>
      <c r="E550" s="5" t="s">
        <v>67</v>
      </c>
      <c r="F550" s="5" t="s">
        <v>365</v>
      </c>
      <c r="G550" s="5" t="s">
        <v>658</v>
      </c>
      <c r="H550" s="6">
        <v>40360</v>
      </c>
      <c r="I550" s="5" t="s">
        <v>575</v>
      </c>
      <c r="J550" s="5" t="s">
        <v>631</v>
      </c>
      <c r="K550" s="5" t="s">
        <v>568</v>
      </c>
      <c r="L550" s="7">
        <v>6</v>
      </c>
      <c r="M550" s="7" t="s">
        <v>287</v>
      </c>
      <c r="N550" s="8">
        <v>5161</v>
      </c>
      <c r="O550" s="9">
        <v>0.02</v>
      </c>
      <c r="P550" s="10">
        <f t="shared" si="105"/>
        <v>103</v>
      </c>
      <c r="Q550" s="9">
        <v>5.0000000000000001E-3</v>
      </c>
      <c r="R550" s="10">
        <f t="shared" si="106"/>
        <v>26</v>
      </c>
      <c r="S550" s="9">
        <f t="shared" si="107"/>
        <v>2.4995155977523737E-2</v>
      </c>
      <c r="T550" s="10">
        <f t="shared" si="108"/>
        <v>129</v>
      </c>
      <c r="U550" s="10">
        <f t="shared" si="109"/>
        <v>5290</v>
      </c>
      <c r="V550" s="11">
        <v>5342</v>
      </c>
      <c r="W550" s="12">
        <f t="shared" si="110"/>
        <v>181</v>
      </c>
      <c r="X550" s="13">
        <f t="shared" si="111"/>
        <v>3.5099999999999999E-2</v>
      </c>
      <c r="Y550" s="14" t="str">
        <f t="shared" si="112"/>
        <v>0.00%-8.40%</v>
      </c>
      <c r="Z550" s="15"/>
      <c r="AA550" s="15"/>
      <c r="AB550" s="15"/>
      <c r="AC550" s="16"/>
      <c r="AD550" s="8">
        <f t="shared" si="113"/>
        <v>0</v>
      </c>
      <c r="AE550" s="17">
        <f t="shared" si="114"/>
        <v>5342</v>
      </c>
      <c r="AF550" s="18">
        <f t="shared" si="115"/>
        <v>181</v>
      </c>
      <c r="AG550" s="19">
        <f t="shared" si="116"/>
        <v>3.5070722728153481E-2</v>
      </c>
      <c r="AH550" s="20">
        <v>13.6</v>
      </c>
      <c r="AI550" s="20">
        <v>450</v>
      </c>
      <c r="AJ550" s="20"/>
      <c r="AK550" s="20">
        <v>688</v>
      </c>
      <c r="AL550" s="20">
        <f t="shared" si="117"/>
        <v>78739.199999999997</v>
      </c>
      <c r="AM550" s="7" t="s">
        <v>287</v>
      </c>
      <c r="AN550" s="20"/>
      <c r="AO550" s="21"/>
      <c r="AP550" s="21"/>
      <c r="AQ550" s="5" t="s">
        <v>660</v>
      </c>
      <c r="AR550" s="5" t="s">
        <v>261</v>
      </c>
      <c r="AS550" s="5" t="s">
        <v>62</v>
      </c>
      <c r="AT550" s="20"/>
      <c r="AU550" s="21"/>
      <c r="AV550" s="21"/>
      <c r="AW550" s="21"/>
    </row>
    <row r="551" spans="1:49" s="55" customFormat="1">
      <c r="A551" s="87" t="s">
        <v>562</v>
      </c>
      <c r="B551" s="5">
        <v>15018795</v>
      </c>
      <c r="C551" s="5" t="s">
        <v>565</v>
      </c>
      <c r="D551" s="5" t="s">
        <v>55</v>
      </c>
      <c r="E551" s="5" t="s">
        <v>67</v>
      </c>
      <c r="F551" s="5" t="s">
        <v>365</v>
      </c>
      <c r="G551" s="5" t="s">
        <v>658</v>
      </c>
      <c r="H551" s="6">
        <v>43313</v>
      </c>
      <c r="I551" s="5" t="s">
        <v>575</v>
      </c>
      <c r="J551" s="5" t="s">
        <v>627</v>
      </c>
      <c r="K551" s="5" t="s">
        <v>568</v>
      </c>
      <c r="L551" s="7">
        <v>6</v>
      </c>
      <c r="M551" s="7" t="s">
        <v>287</v>
      </c>
      <c r="N551" s="8">
        <v>5229</v>
      </c>
      <c r="O551" s="9">
        <v>0.02</v>
      </c>
      <c r="P551" s="10">
        <f t="shared" si="105"/>
        <v>105</v>
      </c>
      <c r="Q551" s="9">
        <v>5.0000000000000001E-3</v>
      </c>
      <c r="R551" s="10">
        <f t="shared" si="106"/>
        <v>26</v>
      </c>
      <c r="S551" s="9">
        <f t="shared" si="107"/>
        <v>2.5052591317651557E-2</v>
      </c>
      <c r="T551" s="10">
        <f t="shared" si="108"/>
        <v>131</v>
      </c>
      <c r="U551" s="10">
        <f t="shared" si="109"/>
        <v>5360</v>
      </c>
      <c r="V551" s="11">
        <v>5360</v>
      </c>
      <c r="W551" s="12">
        <f t="shared" si="110"/>
        <v>131</v>
      </c>
      <c r="X551" s="13">
        <f t="shared" si="111"/>
        <v>2.5100000000000001E-2</v>
      </c>
      <c r="Y551" s="14" t="str">
        <f t="shared" si="112"/>
        <v>0.00%-8.40%</v>
      </c>
      <c r="Z551" s="15"/>
      <c r="AA551" s="15"/>
      <c r="AB551" s="15"/>
      <c r="AC551" s="16"/>
      <c r="AD551" s="8">
        <f t="shared" si="113"/>
        <v>0</v>
      </c>
      <c r="AE551" s="17">
        <f t="shared" si="114"/>
        <v>5360</v>
      </c>
      <c r="AF551" s="18">
        <f t="shared" si="115"/>
        <v>131</v>
      </c>
      <c r="AG551" s="19">
        <f t="shared" si="116"/>
        <v>2.5052591317651585E-2</v>
      </c>
      <c r="AH551" s="20">
        <v>13.6</v>
      </c>
      <c r="AI551" s="20">
        <v>450</v>
      </c>
      <c r="AJ551" s="20"/>
      <c r="AK551" s="20">
        <v>688</v>
      </c>
      <c r="AL551" s="20">
        <f t="shared" si="117"/>
        <v>78984</v>
      </c>
      <c r="AM551" s="7" t="s">
        <v>287</v>
      </c>
      <c r="AN551" s="20"/>
      <c r="AO551" s="21"/>
      <c r="AP551" s="21"/>
      <c r="AQ551" s="5" t="s">
        <v>660</v>
      </c>
      <c r="AR551" s="5" t="s">
        <v>261</v>
      </c>
      <c r="AS551" s="5" t="s">
        <v>62</v>
      </c>
      <c r="AT551" s="20"/>
      <c r="AU551" s="21"/>
      <c r="AV551" s="21"/>
      <c r="AW551" s="21"/>
    </row>
    <row r="552" spans="1:49" s="55" customFormat="1">
      <c r="A552" s="87" t="s">
        <v>562</v>
      </c>
      <c r="B552" s="5">
        <v>15015561</v>
      </c>
      <c r="C552" s="5" t="s">
        <v>565</v>
      </c>
      <c r="D552" s="5" t="s">
        <v>55</v>
      </c>
      <c r="E552" s="5" t="s">
        <v>67</v>
      </c>
      <c r="F552" s="5" t="s">
        <v>365</v>
      </c>
      <c r="G552" s="5" t="s">
        <v>658</v>
      </c>
      <c r="H552" s="6">
        <v>42705</v>
      </c>
      <c r="I552" s="5" t="s">
        <v>575</v>
      </c>
      <c r="J552" s="5" t="s">
        <v>627</v>
      </c>
      <c r="K552" s="5" t="s">
        <v>568</v>
      </c>
      <c r="L552" s="7">
        <v>6</v>
      </c>
      <c r="M552" s="7" t="s">
        <v>287</v>
      </c>
      <c r="N552" s="8">
        <v>4814</v>
      </c>
      <c r="O552" s="9">
        <v>0.02</v>
      </c>
      <c r="P552" s="10">
        <f t="shared" si="105"/>
        <v>96</v>
      </c>
      <c r="Q552" s="9">
        <v>5.0000000000000001E-3</v>
      </c>
      <c r="R552" s="10">
        <f t="shared" si="106"/>
        <v>24</v>
      </c>
      <c r="S552" s="9">
        <f t="shared" si="107"/>
        <v>2.4927295388450354E-2</v>
      </c>
      <c r="T552" s="10">
        <f t="shared" si="108"/>
        <v>120</v>
      </c>
      <c r="U552" s="10">
        <f t="shared" si="109"/>
        <v>4934</v>
      </c>
      <c r="V552" s="11">
        <v>4934</v>
      </c>
      <c r="W552" s="12">
        <f t="shared" si="110"/>
        <v>120</v>
      </c>
      <c r="X552" s="13">
        <f t="shared" si="111"/>
        <v>2.4899999999999999E-2</v>
      </c>
      <c r="Y552" s="14" t="str">
        <f t="shared" si="112"/>
        <v>0.00%-8.40%</v>
      </c>
      <c r="Z552" s="15"/>
      <c r="AA552" s="15"/>
      <c r="AB552" s="15"/>
      <c r="AC552" s="16"/>
      <c r="AD552" s="8">
        <f t="shared" si="113"/>
        <v>0</v>
      </c>
      <c r="AE552" s="17">
        <f t="shared" si="114"/>
        <v>4934</v>
      </c>
      <c r="AF552" s="18">
        <f t="shared" si="115"/>
        <v>120</v>
      </c>
      <c r="AG552" s="19">
        <f t="shared" si="116"/>
        <v>2.4927295388450288E-2</v>
      </c>
      <c r="AH552" s="20">
        <v>13.6</v>
      </c>
      <c r="AI552" s="20">
        <v>450</v>
      </c>
      <c r="AJ552" s="20"/>
      <c r="AK552" s="20">
        <v>688</v>
      </c>
      <c r="AL552" s="20">
        <f t="shared" si="117"/>
        <v>73190.399999999994</v>
      </c>
      <c r="AM552" s="7" t="s">
        <v>287</v>
      </c>
      <c r="AN552" s="20"/>
      <c r="AO552" s="21"/>
      <c r="AP552" s="21"/>
      <c r="AQ552" s="5" t="s">
        <v>660</v>
      </c>
      <c r="AR552" s="5" t="s">
        <v>261</v>
      </c>
      <c r="AS552" s="5" t="s">
        <v>62</v>
      </c>
      <c r="AT552" s="20"/>
      <c r="AU552" s="21"/>
      <c r="AV552" s="21"/>
      <c r="AW552" s="21"/>
    </row>
    <row r="553" spans="1:49" s="55" customFormat="1">
      <c r="A553" s="87" t="s">
        <v>562</v>
      </c>
      <c r="B553" s="5">
        <v>15012556</v>
      </c>
      <c r="C553" s="5" t="s">
        <v>565</v>
      </c>
      <c r="D553" s="5" t="s">
        <v>55</v>
      </c>
      <c r="E553" s="5" t="s">
        <v>67</v>
      </c>
      <c r="F553" s="5" t="s">
        <v>365</v>
      </c>
      <c r="G553" s="5" t="s">
        <v>658</v>
      </c>
      <c r="H553" s="6">
        <v>41760</v>
      </c>
      <c r="I553" s="5" t="s">
        <v>575</v>
      </c>
      <c r="J553" s="5" t="s">
        <v>627</v>
      </c>
      <c r="K553" s="5" t="s">
        <v>568</v>
      </c>
      <c r="L553" s="7">
        <v>6</v>
      </c>
      <c r="M553" s="7" t="s">
        <v>287</v>
      </c>
      <c r="N553" s="8">
        <v>5714</v>
      </c>
      <c r="O553" s="9">
        <v>0.02</v>
      </c>
      <c r="P553" s="10">
        <f t="shared" si="105"/>
        <v>114</v>
      </c>
      <c r="Q553" s="9">
        <v>5.0000000000000001E-3</v>
      </c>
      <c r="R553" s="10">
        <f t="shared" si="106"/>
        <v>29</v>
      </c>
      <c r="S553" s="9">
        <f t="shared" si="107"/>
        <v>2.5026251312565629E-2</v>
      </c>
      <c r="T553" s="10">
        <f t="shared" si="108"/>
        <v>143</v>
      </c>
      <c r="U553" s="10">
        <f t="shared" si="109"/>
        <v>5857</v>
      </c>
      <c r="V553" s="11">
        <v>5914</v>
      </c>
      <c r="W553" s="12">
        <f t="shared" si="110"/>
        <v>200</v>
      </c>
      <c r="X553" s="13">
        <f t="shared" si="111"/>
        <v>3.5000000000000003E-2</v>
      </c>
      <c r="Y553" s="14" t="str">
        <f t="shared" si="112"/>
        <v>0.00%-8.40%</v>
      </c>
      <c r="Z553" s="15"/>
      <c r="AA553" s="15"/>
      <c r="AB553" s="15"/>
      <c r="AC553" s="16"/>
      <c r="AD553" s="8">
        <f t="shared" si="113"/>
        <v>0</v>
      </c>
      <c r="AE553" s="17">
        <f t="shared" si="114"/>
        <v>5914</v>
      </c>
      <c r="AF553" s="18">
        <f t="shared" si="115"/>
        <v>200</v>
      </c>
      <c r="AG553" s="19">
        <f t="shared" si="116"/>
        <v>3.5001750087504391E-2</v>
      </c>
      <c r="AH553" s="20">
        <v>13.6</v>
      </c>
      <c r="AI553" s="20">
        <v>450</v>
      </c>
      <c r="AJ553" s="20"/>
      <c r="AK553" s="20">
        <v>688</v>
      </c>
      <c r="AL553" s="20">
        <f t="shared" si="117"/>
        <v>86518.399999999994</v>
      </c>
      <c r="AM553" s="7" t="s">
        <v>287</v>
      </c>
      <c r="AN553" s="20"/>
      <c r="AO553" s="21"/>
      <c r="AP553" s="21"/>
      <c r="AQ553" s="5" t="s">
        <v>660</v>
      </c>
      <c r="AR553" s="5" t="s">
        <v>261</v>
      </c>
      <c r="AS553" s="5" t="s">
        <v>62</v>
      </c>
      <c r="AT553" s="20"/>
      <c r="AU553" s="21"/>
      <c r="AV553" s="21"/>
      <c r="AW553" s="21"/>
    </row>
    <row r="554" spans="1:49" s="55" customFormat="1">
      <c r="A554" s="87" t="s">
        <v>562</v>
      </c>
      <c r="B554" s="5">
        <v>15015362</v>
      </c>
      <c r="C554" s="5" t="s">
        <v>565</v>
      </c>
      <c r="D554" s="5" t="s">
        <v>55</v>
      </c>
      <c r="E554" s="5" t="s">
        <v>67</v>
      </c>
      <c r="F554" s="5" t="s">
        <v>365</v>
      </c>
      <c r="G554" s="5" t="s">
        <v>658</v>
      </c>
      <c r="H554" s="6">
        <v>42644</v>
      </c>
      <c r="I554" s="5" t="s">
        <v>575</v>
      </c>
      <c r="J554" s="5" t="s">
        <v>627</v>
      </c>
      <c r="K554" s="5" t="s">
        <v>568</v>
      </c>
      <c r="L554" s="7">
        <v>6</v>
      </c>
      <c r="M554" s="7" t="s">
        <v>287</v>
      </c>
      <c r="N554" s="8">
        <v>4525</v>
      </c>
      <c r="O554" s="9">
        <v>0.02</v>
      </c>
      <c r="P554" s="10">
        <f t="shared" si="105"/>
        <v>91</v>
      </c>
      <c r="Q554" s="9">
        <v>5.0000000000000001E-3</v>
      </c>
      <c r="R554" s="10">
        <f t="shared" si="106"/>
        <v>23</v>
      </c>
      <c r="S554" s="9">
        <f t="shared" si="107"/>
        <v>2.5193370165745858E-2</v>
      </c>
      <c r="T554" s="10">
        <f t="shared" si="108"/>
        <v>114</v>
      </c>
      <c r="U554" s="10">
        <f t="shared" si="109"/>
        <v>4639</v>
      </c>
      <c r="V554" s="11">
        <v>4525</v>
      </c>
      <c r="W554" s="12">
        <f t="shared" si="110"/>
        <v>0</v>
      </c>
      <c r="X554" s="13">
        <f t="shared" si="111"/>
        <v>0</v>
      </c>
      <c r="Y554" s="14" t="str">
        <f t="shared" si="112"/>
        <v>0.00%-8.40%</v>
      </c>
      <c r="Z554" s="15"/>
      <c r="AA554" s="15"/>
      <c r="AB554" s="15"/>
      <c r="AC554" s="16"/>
      <c r="AD554" s="8">
        <f t="shared" si="113"/>
        <v>0</v>
      </c>
      <c r="AE554" s="17">
        <f t="shared" si="114"/>
        <v>4525</v>
      </c>
      <c r="AF554" s="18">
        <f t="shared" si="115"/>
        <v>0</v>
      </c>
      <c r="AG554" s="19">
        <f t="shared" si="116"/>
        <v>0</v>
      </c>
      <c r="AH554" s="20">
        <v>13.6</v>
      </c>
      <c r="AI554" s="20">
        <v>450</v>
      </c>
      <c r="AJ554" s="20"/>
      <c r="AK554" s="20">
        <v>688</v>
      </c>
      <c r="AL554" s="20">
        <f t="shared" si="117"/>
        <v>67628</v>
      </c>
      <c r="AM554" s="7" t="s">
        <v>287</v>
      </c>
      <c r="AN554" s="20"/>
      <c r="AO554" s="120" t="s">
        <v>140</v>
      </c>
      <c r="AP554" s="21" t="s">
        <v>140</v>
      </c>
      <c r="AQ554" s="5" t="s">
        <v>660</v>
      </c>
      <c r="AR554" s="5" t="s">
        <v>261</v>
      </c>
      <c r="AS554" s="5" t="s">
        <v>62</v>
      </c>
      <c r="AT554" s="20"/>
      <c r="AU554" s="21"/>
      <c r="AV554" s="21"/>
      <c r="AW554" s="21"/>
    </row>
    <row r="555" spans="1:49" s="55" customFormat="1">
      <c r="A555" s="87" t="s">
        <v>562</v>
      </c>
      <c r="B555" s="5">
        <v>15000466</v>
      </c>
      <c r="C555" s="5" t="s">
        <v>565</v>
      </c>
      <c r="D555" s="5" t="s">
        <v>55</v>
      </c>
      <c r="E555" s="5" t="s">
        <v>67</v>
      </c>
      <c r="F555" s="5" t="s">
        <v>365</v>
      </c>
      <c r="G555" s="5" t="s">
        <v>658</v>
      </c>
      <c r="H555" s="6">
        <v>38808</v>
      </c>
      <c r="I555" s="5" t="s">
        <v>620</v>
      </c>
      <c r="J555" s="5" t="s">
        <v>620</v>
      </c>
      <c r="K555" s="5" t="s">
        <v>568</v>
      </c>
      <c r="L555" s="7">
        <v>6</v>
      </c>
      <c r="M555" s="7" t="s">
        <v>287</v>
      </c>
      <c r="N555" s="8">
        <v>4822</v>
      </c>
      <c r="O555" s="9">
        <v>0.02</v>
      </c>
      <c r="P555" s="10">
        <f t="shared" si="105"/>
        <v>96</v>
      </c>
      <c r="Q555" s="9">
        <v>5.0000000000000001E-3</v>
      </c>
      <c r="R555" s="10">
        <f t="shared" si="106"/>
        <v>24</v>
      </c>
      <c r="S555" s="9">
        <f t="shared" si="107"/>
        <v>2.4885939444214019E-2</v>
      </c>
      <c r="T555" s="10">
        <f t="shared" si="108"/>
        <v>120</v>
      </c>
      <c r="U555" s="10">
        <f t="shared" si="109"/>
        <v>4942</v>
      </c>
      <c r="V555" s="11">
        <v>4822</v>
      </c>
      <c r="W555" s="12">
        <f t="shared" si="110"/>
        <v>0</v>
      </c>
      <c r="X555" s="13">
        <f t="shared" si="111"/>
        <v>0</v>
      </c>
      <c r="Y555" s="14" t="str">
        <f t="shared" si="112"/>
        <v>0.00%-8.40%</v>
      </c>
      <c r="Z555" s="15"/>
      <c r="AA555" s="15"/>
      <c r="AB555" s="15"/>
      <c r="AC555" s="16"/>
      <c r="AD555" s="8">
        <f t="shared" si="113"/>
        <v>0</v>
      </c>
      <c r="AE555" s="17">
        <f t="shared" si="114"/>
        <v>4822</v>
      </c>
      <c r="AF555" s="18">
        <f t="shared" si="115"/>
        <v>0</v>
      </c>
      <c r="AG555" s="19">
        <f t="shared" si="116"/>
        <v>0</v>
      </c>
      <c r="AH555" s="20">
        <v>13.6</v>
      </c>
      <c r="AI555" s="20">
        <v>450</v>
      </c>
      <c r="AJ555" s="20"/>
      <c r="AK555" s="20">
        <v>688</v>
      </c>
      <c r="AL555" s="20">
        <f t="shared" si="117"/>
        <v>71667.199999999997</v>
      </c>
      <c r="AM555" s="7" t="s">
        <v>287</v>
      </c>
      <c r="AN555" s="20"/>
      <c r="AO555" s="21" t="s">
        <v>622</v>
      </c>
      <c r="AP555" s="21" t="s">
        <v>624</v>
      </c>
      <c r="AQ555" s="5" t="s">
        <v>660</v>
      </c>
      <c r="AR555" s="5" t="s">
        <v>261</v>
      </c>
      <c r="AS555" s="5" t="s">
        <v>62</v>
      </c>
      <c r="AT555" s="20"/>
      <c r="AU555" s="21"/>
      <c r="AV555" s="21"/>
      <c r="AW555" s="21"/>
    </row>
    <row r="556" spans="1:49" s="55" customFormat="1">
      <c r="A556" s="87" t="s">
        <v>562</v>
      </c>
      <c r="B556" s="5">
        <v>15009353</v>
      </c>
      <c r="C556" s="5" t="s">
        <v>565</v>
      </c>
      <c r="D556" s="5" t="s">
        <v>55</v>
      </c>
      <c r="E556" s="5" t="s">
        <v>67</v>
      </c>
      <c r="F556" s="5" t="s">
        <v>365</v>
      </c>
      <c r="G556" s="5" t="s">
        <v>658</v>
      </c>
      <c r="H556" s="6">
        <v>41487</v>
      </c>
      <c r="I556" s="5" t="s">
        <v>575</v>
      </c>
      <c r="J556" s="5" t="s">
        <v>627</v>
      </c>
      <c r="K556" s="5" t="s">
        <v>568</v>
      </c>
      <c r="L556" s="7">
        <v>6</v>
      </c>
      <c r="M556" s="7" t="s">
        <v>287</v>
      </c>
      <c r="N556" s="8">
        <v>5047</v>
      </c>
      <c r="O556" s="9">
        <v>0.02</v>
      </c>
      <c r="P556" s="10">
        <f t="shared" si="105"/>
        <v>101</v>
      </c>
      <c r="Q556" s="9">
        <v>5.0000000000000001E-3</v>
      </c>
      <c r="R556" s="10">
        <f t="shared" si="106"/>
        <v>25</v>
      </c>
      <c r="S556" s="9">
        <f t="shared" si="107"/>
        <v>2.4965325936199722E-2</v>
      </c>
      <c r="T556" s="10">
        <f t="shared" si="108"/>
        <v>126</v>
      </c>
      <c r="U556" s="10">
        <f t="shared" si="109"/>
        <v>5173</v>
      </c>
      <c r="V556" s="11">
        <v>5198</v>
      </c>
      <c r="W556" s="12">
        <f t="shared" si="110"/>
        <v>151</v>
      </c>
      <c r="X556" s="13">
        <f t="shared" si="111"/>
        <v>2.9899999999999999E-2</v>
      </c>
      <c r="Y556" s="14" t="str">
        <f t="shared" si="112"/>
        <v>0.00%-8.40%</v>
      </c>
      <c r="Z556" s="15"/>
      <c r="AA556" s="15"/>
      <c r="AB556" s="15"/>
      <c r="AC556" s="16"/>
      <c r="AD556" s="8">
        <f t="shared" si="113"/>
        <v>0</v>
      </c>
      <c r="AE556" s="17">
        <f t="shared" si="114"/>
        <v>5198</v>
      </c>
      <c r="AF556" s="18">
        <f t="shared" si="115"/>
        <v>151</v>
      </c>
      <c r="AG556" s="19">
        <f t="shared" si="116"/>
        <v>2.9918763621953559E-2</v>
      </c>
      <c r="AH556" s="20">
        <v>13.6</v>
      </c>
      <c r="AI556" s="20">
        <v>450</v>
      </c>
      <c r="AJ556" s="20"/>
      <c r="AK556" s="20">
        <v>688</v>
      </c>
      <c r="AL556" s="20">
        <f t="shared" si="117"/>
        <v>76780.800000000003</v>
      </c>
      <c r="AM556" s="7" t="s">
        <v>287</v>
      </c>
      <c r="AN556" s="20"/>
      <c r="AO556" s="21"/>
      <c r="AP556" s="21"/>
      <c r="AQ556" s="5" t="s">
        <v>660</v>
      </c>
      <c r="AR556" s="5" t="s">
        <v>261</v>
      </c>
      <c r="AS556" s="5" t="s">
        <v>62</v>
      </c>
      <c r="AT556" s="20"/>
      <c r="AU556" s="21"/>
      <c r="AV556" s="21"/>
      <c r="AW556" s="21"/>
    </row>
    <row r="557" spans="1:49" s="55" customFormat="1">
      <c r="A557" s="87" t="s">
        <v>562</v>
      </c>
      <c r="B557" s="5">
        <v>15012684</v>
      </c>
      <c r="C557" s="5" t="s">
        <v>565</v>
      </c>
      <c r="D557" s="5" t="s">
        <v>55</v>
      </c>
      <c r="E557" s="5" t="s">
        <v>67</v>
      </c>
      <c r="F557" s="5" t="s">
        <v>365</v>
      </c>
      <c r="G557" s="5" t="s">
        <v>658</v>
      </c>
      <c r="H557" s="6">
        <v>41821</v>
      </c>
      <c r="I557" s="5" t="s">
        <v>575</v>
      </c>
      <c r="J557" s="5" t="s">
        <v>627</v>
      </c>
      <c r="K557" s="5" t="s">
        <v>568</v>
      </c>
      <c r="L557" s="7">
        <v>6</v>
      </c>
      <c r="M557" s="7" t="s">
        <v>287</v>
      </c>
      <c r="N557" s="8">
        <v>4742</v>
      </c>
      <c r="O557" s="9">
        <v>0.02</v>
      </c>
      <c r="P557" s="10">
        <f t="shared" si="105"/>
        <v>95</v>
      </c>
      <c r="Q557" s="9">
        <v>5.0000000000000001E-3</v>
      </c>
      <c r="R557" s="10">
        <f t="shared" si="106"/>
        <v>24</v>
      </c>
      <c r="S557" s="9">
        <f t="shared" si="107"/>
        <v>2.5094896668072544E-2</v>
      </c>
      <c r="T557" s="10">
        <f t="shared" si="108"/>
        <v>119</v>
      </c>
      <c r="U557" s="10">
        <f t="shared" si="109"/>
        <v>4861</v>
      </c>
      <c r="V557" s="11">
        <v>4861</v>
      </c>
      <c r="W557" s="12">
        <f t="shared" si="110"/>
        <v>119</v>
      </c>
      <c r="X557" s="13">
        <f t="shared" si="111"/>
        <v>2.5100000000000001E-2</v>
      </c>
      <c r="Y557" s="14" t="str">
        <f t="shared" si="112"/>
        <v>0.00%-8.40%</v>
      </c>
      <c r="Z557" s="15"/>
      <c r="AA557" s="15"/>
      <c r="AB557" s="15"/>
      <c r="AC557" s="16"/>
      <c r="AD557" s="8">
        <f t="shared" si="113"/>
        <v>0</v>
      </c>
      <c r="AE557" s="17">
        <f t="shared" si="114"/>
        <v>4861</v>
      </c>
      <c r="AF557" s="18">
        <f t="shared" si="115"/>
        <v>119</v>
      </c>
      <c r="AG557" s="19">
        <f t="shared" si="116"/>
        <v>2.509489666807263E-2</v>
      </c>
      <c r="AH557" s="20">
        <v>13.6</v>
      </c>
      <c r="AI557" s="20">
        <v>450</v>
      </c>
      <c r="AJ557" s="20"/>
      <c r="AK557" s="20">
        <v>688</v>
      </c>
      <c r="AL557" s="20">
        <f t="shared" si="117"/>
        <v>72197.599999999991</v>
      </c>
      <c r="AM557" s="7" t="s">
        <v>287</v>
      </c>
      <c r="AN557" s="20"/>
      <c r="AO557" s="21"/>
      <c r="AP557" s="21"/>
      <c r="AQ557" s="5" t="s">
        <v>660</v>
      </c>
      <c r="AR557" s="5" t="s">
        <v>261</v>
      </c>
      <c r="AS557" s="5" t="s">
        <v>62</v>
      </c>
      <c r="AT557" s="20"/>
      <c r="AU557" s="21"/>
      <c r="AV557" s="21"/>
      <c r="AW557" s="21"/>
    </row>
    <row r="558" spans="1:49" s="55" customFormat="1">
      <c r="A558" s="87" t="s">
        <v>562</v>
      </c>
      <c r="B558" s="5">
        <v>15002390</v>
      </c>
      <c r="C558" s="5" t="s">
        <v>565</v>
      </c>
      <c r="D558" s="5" t="s">
        <v>55</v>
      </c>
      <c r="E558" s="5" t="s">
        <v>67</v>
      </c>
      <c r="F558" s="5" t="s">
        <v>365</v>
      </c>
      <c r="G558" s="5" t="s">
        <v>658</v>
      </c>
      <c r="H558" s="6">
        <v>39967</v>
      </c>
      <c r="I558" s="5" t="s">
        <v>575</v>
      </c>
      <c r="J558" s="5" t="s">
        <v>627</v>
      </c>
      <c r="K558" s="5" t="s">
        <v>568</v>
      </c>
      <c r="L558" s="7">
        <v>6</v>
      </c>
      <c r="M558" s="7" t="s">
        <v>287</v>
      </c>
      <c r="N558" s="8">
        <v>4811</v>
      </c>
      <c r="O558" s="9">
        <v>0.02</v>
      </c>
      <c r="P558" s="10">
        <f t="shared" si="105"/>
        <v>96</v>
      </c>
      <c r="Q558" s="9">
        <v>5.0000000000000001E-3</v>
      </c>
      <c r="R558" s="10">
        <f t="shared" si="106"/>
        <v>24</v>
      </c>
      <c r="S558" s="9">
        <f t="shared" si="107"/>
        <v>2.4942839326543339E-2</v>
      </c>
      <c r="T558" s="10">
        <f t="shared" si="108"/>
        <v>120</v>
      </c>
      <c r="U558" s="10">
        <f t="shared" si="109"/>
        <v>4931</v>
      </c>
      <c r="V558" s="11">
        <v>4931</v>
      </c>
      <c r="W558" s="12">
        <f t="shared" si="110"/>
        <v>120</v>
      </c>
      <c r="X558" s="13">
        <f t="shared" si="111"/>
        <v>2.4899999999999999E-2</v>
      </c>
      <c r="Y558" s="14" t="str">
        <f t="shared" si="112"/>
        <v>0.00%-8.40%</v>
      </c>
      <c r="Z558" s="15"/>
      <c r="AA558" s="15"/>
      <c r="AB558" s="15"/>
      <c r="AC558" s="16"/>
      <c r="AD558" s="8">
        <f t="shared" si="113"/>
        <v>0</v>
      </c>
      <c r="AE558" s="17">
        <f t="shared" si="114"/>
        <v>4931</v>
      </c>
      <c r="AF558" s="18">
        <f t="shared" si="115"/>
        <v>120</v>
      </c>
      <c r="AG558" s="19">
        <f t="shared" si="116"/>
        <v>2.4942839326543398E-2</v>
      </c>
      <c r="AH558" s="20">
        <v>13.6</v>
      </c>
      <c r="AI558" s="20">
        <v>450</v>
      </c>
      <c r="AJ558" s="20"/>
      <c r="AK558" s="20">
        <v>688</v>
      </c>
      <c r="AL558" s="20">
        <f t="shared" si="117"/>
        <v>73149.599999999991</v>
      </c>
      <c r="AM558" s="7" t="s">
        <v>287</v>
      </c>
      <c r="AN558" s="20"/>
      <c r="AO558" s="21"/>
      <c r="AP558" s="21"/>
      <c r="AQ558" s="5" t="s">
        <v>660</v>
      </c>
      <c r="AR558" s="5" t="s">
        <v>261</v>
      </c>
      <c r="AS558" s="5" t="s">
        <v>62</v>
      </c>
      <c r="AT558" s="20"/>
      <c r="AU558" s="21"/>
      <c r="AV558" s="21"/>
      <c r="AW558" s="21"/>
    </row>
    <row r="559" spans="1:49" s="55" customFormat="1">
      <c r="A559" s="87" t="s">
        <v>562</v>
      </c>
      <c r="B559" s="5">
        <v>15011217</v>
      </c>
      <c r="C559" s="5" t="s">
        <v>565</v>
      </c>
      <c r="D559" s="5" t="s">
        <v>55</v>
      </c>
      <c r="E559" s="5" t="s">
        <v>67</v>
      </c>
      <c r="F559" s="5" t="s">
        <v>365</v>
      </c>
      <c r="G559" s="5" t="s">
        <v>658</v>
      </c>
      <c r="H559" s="6">
        <v>41609</v>
      </c>
      <c r="I559" s="5" t="s">
        <v>575</v>
      </c>
      <c r="J559" s="5" t="s">
        <v>627</v>
      </c>
      <c r="K559" s="5" t="s">
        <v>568</v>
      </c>
      <c r="L559" s="7">
        <v>6</v>
      </c>
      <c r="M559" s="7" t="s">
        <v>287</v>
      </c>
      <c r="N559" s="8">
        <v>5449</v>
      </c>
      <c r="O559" s="9">
        <v>0.02</v>
      </c>
      <c r="P559" s="10">
        <f t="shared" si="105"/>
        <v>109</v>
      </c>
      <c r="Q559" s="9">
        <v>5.0000000000000001E-3</v>
      </c>
      <c r="R559" s="10">
        <f t="shared" si="106"/>
        <v>27</v>
      </c>
      <c r="S559" s="9">
        <f t="shared" si="107"/>
        <v>2.4958708019820152E-2</v>
      </c>
      <c r="T559" s="10">
        <f t="shared" si="108"/>
        <v>136</v>
      </c>
      <c r="U559" s="10">
        <f t="shared" si="109"/>
        <v>5585</v>
      </c>
      <c r="V559" s="11">
        <v>5531</v>
      </c>
      <c r="W559" s="12">
        <f t="shared" si="110"/>
        <v>82</v>
      </c>
      <c r="X559" s="13">
        <f t="shared" si="111"/>
        <v>1.4999999999999999E-2</v>
      </c>
      <c r="Y559" s="14" t="str">
        <f t="shared" si="112"/>
        <v>0.00%-8.40%</v>
      </c>
      <c r="Z559" s="15"/>
      <c r="AA559" s="15"/>
      <c r="AB559" s="15"/>
      <c r="AC559" s="16"/>
      <c r="AD559" s="8">
        <f t="shared" si="113"/>
        <v>0</v>
      </c>
      <c r="AE559" s="17">
        <f t="shared" si="114"/>
        <v>5531</v>
      </c>
      <c r="AF559" s="18">
        <f t="shared" si="115"/>
        <v>82</v>
      </c>
      <c r="AG559" s="19">
        <f t="shared" si="116"/>
        <v>1.5048632776656357E-2</v>
      </c>
      <c r="AH559" s="20">
        <v>13.6</v>
      </c>
      <c r="AI559" s="20">
        <v>500</v>
      </c>
      <c r="AJ559" s="20"/>
      <c r="AK559" s="20">
        <v>688</v>
      </c>
      <c r="AL559" s="20">
        <f t="shared" si="117"/>
        <v>81909.599999999991</v>
      </c>
      <c r="AM559" s="7" t="s">
        <v>287</v>
      </c>
      <c r="AN559" s="20"/>
      <c r="AO559" s="21"/>
      <c r="AP559" s="21"/>
      <c r="AQ559" s="5" t="s">
        <v>660</v>
      </c>
      <c r="AR559" s="5" t="s">
        <v>261</v>
      </c>
      <c r="AS559" s="5" t="s">
        <v>62</v>
      </c>
      <c r="AT559" s="20"/>
      <c r="AU559" s="21"/>
      <c r="AV559" s="21"/>
      <c r="AW559" s="21"/>
    </row>
    <row r="560" spans="1:49" s="55" customFormat="1">
      <c r="A560" s="87" t="s">
        <v>562</v>
      </c>
      <c r="B560" s="5">
        <v>15016414</v>
      </c>
      <c r="C560" s="5" t="s">
        <v>565</v>
      </c>
      <c r="D560" s="5" t="s">
        <v>55</v>
      </c>
      <c r="E560" s="5" t="s">
        <v>67</v>
      </c>
      <c r="F560" s="5" t="s">
        <v>365</v>
      </c>
      <c r="G560" s="5" t="s">
        <v>658</v>
      </c>
      <c r="H560" s="6">
        <v>42948</v>
      </c>
      <c r="I560" s="5" t="s">
        <v>575</v>
      </c>
      <c r="J560" s="5" t="s">
        <v>627</v>
      </c>
      <c r="K560" s="5" t="s">
        <v>568</v>
      </c>
      <c r="L560" s="7">
        <v>6</v>
      </c>
      <c r="M560" s="7" t="s">
        <v>287</v>
      </c>
      <c r="N560" s="8">
        <v>4826</v>
      </c>
      <c r="O560" s="9">
        <v>0.02</v>
      </c>
      <c r="P560" s="10">
        <f t="shared" si="105"/>
        <v>97</v>
      </c>
      <c r="Q560" s="9">
        <v>5.0000000000000001E-3</v>
      </c>
      <c r="R560" s="10">
        <f t="shared" si="106"/>
        <v>24</v>
      </c>
      <c r="S560" s="9">
        <f t="shared" si="107"/>
        <v>2.5072523829258186E-2</v>
      </c>
      <c r="T560" s="10">
        <f t="shared" si="108"/>
        <v>121</v>
      </c>
      <c r="U560" s="10">
        <f t="shared" si="109"/>
        <v>4947</v>
      </c>
      <c r="V560" s="11">
        <v>4826</v>
      </c>
      <c r="W560" s="12">
        <f t="shared" si="110"/>
        <v>0</v>
      </c>
      <c r="X560" s="13">
        <f t="shared" si="111"/>
        <v>0</v>
      </c>
      <c r="Y560" s="14" t="str">
        <f t="shared" si="112"/>
        <v>0.00%-8.40%</v>
      </c>
      <c r="Z560" s="15"/>
      <c r="AA560" s="15"/>
      <c r="AB560" s="15"/>
      <c r="AC560" s="16"/>
      <c r="AD560" s="8">
        <f t="shared" si="113"/>
        <v>0</v>
      </c>
      <c r="AE560" s="17">
        <f t="shared" si="114"/>
        <v>4826</v>
      </c>
      <c r="AF560" s="18">
        <f t="shared" si="115"/>
        <v>0</v>
      </c>
      <c r="AG560" s="19">
        <f t="shared" si="116"/>
        <v>0</v>
      </c>
      <c r="AH560" s="20">
        <v>13.6</v>
      </c>
      <c r="AI560" s="20">
        <v>450</v>
      </c>
      <c r="AJ560" s="20"/>
      <c r="AK560" s="20">
        <v>688</v>
      </c>
      <c r="AL560" s="20">
        <f t="shared" si="117"/>
        <v>71721.599999999991</v>
      </c>
      <c r="AM560" s="7" t="s">
        <v>287</v>
      </c>
      <c r="AN560" s="20"/>
      <c r="AO560" s="21" t="s">
        <v>126</v>
      </c>
      <c r="AP560" s="21" t="s">
        <v>126</v>
      </c>
      <c r="AQ560" s="5" t="s">
        <v>660</v>
      </c>
      <c r="AR560" s="5" t="s">
        <v>261</v>
      </c>
      <c r="AS560" s="5" t="s">
        <v>62</v>
      </c>
      <c r="AT560" s="20"/>
      <c r="AU560" s="21"/>
      <c r="AV560" s="21"/>
      <c r="AW560" s="21"/>
    </row>
    <row r="561" spans="1:49" s="55" customFormat="1">
      <c r="A561" s="87" t="s">
        <v>562</v>
      </c>
      <c r="B561" s="5">
        <v>15002003</v>
      </c>
      <c r="C561" s="5" t="s">
        <v>565</v>
      </c>
      <c r="D561" s="5" t="s">
        <v>55</v>
      </c>
      <c r="E561" s="5" t="s">
        <v>67</v>
      </c>
      <c r="F561" s="5" t="s">
        <v>365</v>
      </c>
      <c r="G561" s="5" t="s">
        <v>658</v>
      </c>
      <c r="H561" s="6">
        <v>39708</v>
      </c>
      <c r="I561" s="5" t="s">
        <v>575</v>
      </c>
      <c r="J561" s="5" t="s">
        <v>627</v>
      </c>
      <c r="K561" s="5" t="s">
        <v>568</v>
      </c>
      <c r="L561" s="7">
        <v>6</v>
      </c>
      <c r="M561" s="7" t="s">
        <v>287</v>
      </c>
      <c r="N561" s="8">
        <v>4918</v>
      </c>
      <c r="O561" s="9">
        <v>0.02</v>
      </c>
      <c r="P561" s="10">
        <f t="shared" si="105"/>
        <v>98</v>
      </c>
      <c r="Q561" s="9">
        <v>5.0000000000000001E-3</v>
      </c>
      <c r="R561" s="10">
        <f t="shared" si="106"/>
        <v>25</v>
      </c>
      <c r="S561" s="9">
        <f t="shared" si="107"/>
        <v>2.5010166734444898E-2</v>
      </c>
      <c r="T561" s="10">
        <f t="shared" si="108"/>
        <v>123</v>
      </c>
      <c r="U561" s="10">
        <f t="shared" si="109"/>
        <v>5041</v>
      </c>
      <c r="V561" s="11">
        <v>5041</v>
      </c>
      <c r="W561" s="12">
        <f t="shared" si="110"/>
        <v>123</v>
      </c>
      <c r="X561" s="13">
        <f t="shared" si="111"/>
        <v>2.5000000000000001E-2</v>
      </c>
      <c r="Y561" s="14" t="str">
        <f t="shared" si="112"/>
        <v>0.00%-8.40%</v>
      </c>
      <c r="Z561" s="15"/>
      <c r="AA561" s="15"/>
      <c r="AB561" s="15"/>
      <c r="AC561" s="16"/>
      <c r="AD561" s="8">
        <f t="shared" si="113"/>
        <v>0</v>
      </c>
      <c r="AE561" s="17">
        <f t="shared" si="114"/>
        <v>5041</v>
      </c>
      <c r="AF561" s="18">
        <f t="shared" si="115"/>
        <v>123</v>
      </c>
      <c r="AG561" s="19">
        <f t="shared" si="116"/>
        <v>2.5010166734444894E-2</v>
      </c>
      <c r="AH561" s="20">
        <v>13.6</v>
      </c>
      <c r="AI561" s="20">
        <v>450</v>
      </c>
      <c r="AJ561" s="20"/>
      <c r="AK561" s="20">
        <v>688</v>
      </c>
      <c r="AL561" s="20">
        <f t="shared" si="117"/>
        <v>74645.599999999991</v>
      </c>
      <c r="AM561" s="7" t="s">
        <v>287</v>
      </c>
      <c r="AN561" s="20"/>
      <c r="AO561" s="21"/>
      <c r="AP561" s="21"/>
      <c r="AQ561" s="5" t="s">
        <v>660</v>
      </c>
      <c r="AR561" s="5" t="s">
        <v>261</v>
      </c>
      <c r="AS561" s="5" t="s">
        <v>62</v>
      </c>
      <c r="AT561" s="20"/>
      <c r="AU561" s="21"/>
      <c r="AV561" s="21"/>
      <c r="AW561" s="21"/>
    </row>
    <row r="562" spans="1:49" s="55" customFormat="1">
      <c r="A562" s="87" t="s">
        <v>562</v>
      </c>
      <c r="B562" s="5">
        <v>15014207</v>
      </c>
      <c r="C562" s="5" t="s">
        <v>565</v>
      </c>
      <c r="D562" s="5" t="s">
        <v>55</v>
      </c>
      <c r="E562" s="5" t="s">
        <v>67</v>
      </c>
      <c r="F562" s="5" t="s">
        <v>365</v>
      </c>
      <c r="G562" s="5" t="s">
        <v>658</v>
      </c>
      <c r="H562" s="6">
        <v>42217</v>
      </c>
      <c r="I562" s="5" t="s">
        <v>575</v>
      </c>
      <c r="J562" s="5" t="s">
        <v>627</v>
      </c>
      <c r="K562" s="5" t="s">
        <v>568</v>
      </c>
      <c r="L562" s="7">
        <v>6</v>
      </c>
      <c r="M562" s="7" t="s">
        <v>287</v>
      </c>
      <c r="N562" s="8">
        <v>5770</v>
      </c>
      <c r="O562" s="9">
        <v>0.02</v>
      </c>
      <c r="P562" s="10">
        <f t="shared" si="105"/>
        <v>115</v>
      </c>
      <c r="Q562" s="9">
        <v>5.0000000000000001E-3</v>
      </c>
      <c r="R562" s="10">
        <f t="shared" si="106"/>
        <v>29</v>
      </c>
      <c r="S562" s="9">
        <f t="shared" si="107"/>
        <v>2.4956672443674176E-2</v>
      </c>
      <c r="T562" s="10">
        <f t="shared" si="108"/>
        <v>144</v>
      </c>
      <c r="U562" s="10">
        <f t="shared" si="109"/>
        <v>5914</v>
      </c>
      <c r="V562" s="11">
        <v>6116</v>
      </c>
      <c r="W562" s="12">
        <f t="shared" si="110"/>
        <v>346</v>
      </c>
      <c r="X562" s="13">
        <f t="shared" si="111"/>
        <v>0.06</v>
      </c>
      <c r="Y562" s="14" t="str">
        <f t="shared" si="112"/>
        <v>0.00%-8.40%</v>
      </c>
      <c r="Z562" s="15"/>
      <c r="AA562" s="15"/>
      <c r="AB562" s="15"/>
      <c r="AC562" s="16"/>
      <c r="AD562" s="8">
        <f t="shared" si="113"/>
        <v>0</v>
      </c>
      <c r="AE562" s="17">
        <f t="shared" si="114"/>
        <v>6116</v>
      </c>
      <c r="AF562" s="18">
        <f t="shared" si="115"/>
        <v>346</v>
      </c>
      <c r="AG562" s="19">
        <f t="shared" si="116"/>
        <v>5.9965337954939413E-2</v>
      </c>
      <c r="AH562" s="20">
        <v>13.6</v>
      </c>
      <c r="AI562" s="20">
        <v>450</v>
      </c>
      <c r="AJ562" s="20"/>
      <c r="AK562" s="20">
        <v>688</v>
      </c>
      <c r="AL562" s="20">
        <f t="shared" si="117"/>
        <v>89265.599999999991</v>
      </c>
      <c r="AM562" s="7" t="s">
        <v>287</v>
      </c>
      <c r="AN562" s="20"/>
      <c r="AO562" s="21"/>
      <c r="AP562" s="21"/>
      <c r="AQ562" s="5" t="s">
        <v>660</v>
      </c>
      <c r="AR562" s="5" t="s">
        <v>261</v>
      </c>
      <c r="AS562" s="5" t="s">
        <v>62</v>
      </c>
      <c r="AT562" s="20"/>
      <c r="AU562" s="21"/>
      <c r="AV562" s="21"/>
      <c r="AW562" s="21"/>
    </row>
    <row r="563" spans="1:49" s="55" customFormat="1">
      <c r="A563" s="87" t="s">
        <v>562</v>
      </c>
      <c r="B563" s="5">
        <v>15003467</v>
      </c>
      <c r="C563" s="5" t="s">
        <v>565</v>
      </c>
      <c r="D563" s="5" t="s">
        <v>55</v>
      </c>
      <c r="E563" s="5" t="s">
        <v>67</v>
      </c>
      <c r="F563" s="5" t="s">
        <v>365</v>
      </c>
      <c r="G563" s="5" t="s">
        <v>658</v>
      </c>
      <c r="H563" s="6">
        <v>40259</v>
      </c>
      <c r="I563" s="5" t="s">
        <v>575</v>
      </c>
      <c r="J563" s="5" t="s">
        <v>627</v>
      </c>
      <c r="K563" s="5" t="s">
        <v>568</v>
      </c>
      <c r="L563" s="7">
        <v>6</v>
      </c>
      <c r="M563" s="7" t="s">
        <v>287</v>
      </c>
      <c r="N563" s="8">
        <v>4684</v>
      </c>
      <c r="O563" s="9">
        <v>0.02</v>
      </c>
      <c r="P563" s="10">
        <f t="shared" si="105"/>
        <v>94</v>
      </c>
      <c r="Q563" s="9">
        <v>5.0000000000000001E-3</v>
      </c>
      <c r="R563" s="10">
        <f t="shared" si="106"/>
        <v>23</v>
      </c>
      <c r="S563" s="9">
        <f t="shared" si="107"/>
        <v>2.497865072587532E-2</v>
      </c>
      <c r="T563" s="10">
        <f t="shared" si="108"/>
        <v>117</v>
      </c>
      <c r="U563" s="10">
        <f t="shared" si="109"/>
        <v>4801</v>
      </c>
      <c r="V563" s="11">
        <v>4801</v>
      </c>
      <c r="W563" s="12">
        <f t="shared" si="110"/>
        <v>117</v>
      </c>
      <c r="X563" s="13">
        <f t="shared" si="111"/>
        <v>2.5000000000000001E-2</v>
      </c>
      <c r="Y563" s="14" t="str">
        <f t="shared" si="112"/>
        <v>0.00%-8.40%</v>
      </c>
      <c r="Z563" s="15"/>
      <c r="AA563" s="15"/>
      <c r="AB563" s="15"/>
      <c r="AC563" s="16"/>
      <c r="AD563" s="8">
        <f t="shared" si="113"/>
        <v>0</v>
      </c>
      <c r="AE563" s="17">
        <f t="shared" si="114"/>
        <v>4801</v>
      </c>
      <c r="AF563" s="18">
        <f t="shared" si="115"/>
        <v>117</v>
      </c>
      <c r="AG563" s="19">
        <f t="shared" si="116"/>
        <v>2.4978650725875351E-2</v>
      </c>
      <c r="AH563" s="20">
        <v>13.6</v>
      </c>
      <c r="AI563" s="20">
        <v>450</v>
      </c>
      <c r="AJ563" s="20"/>
      <c r="AK563" s="20">
        <v>688</v>
      </c>
      <c r="AL563" s="20">
        <f t="shared" si="117"/>
        <v>71381.600000000006</v>
      </c>
      <c r="AM563" s="7" t="s">
        <v>287</v>
      </c>
      <c r="AN563" s="20"/>
      <c r="AO563" s="21"/>
      <c r="AP563" s="21"/>
      <c r="AQ563" s="5" t="s">
        <v>660</v>
      </c>
      <c r="AR563" s="5" t="s">
        <v>261</v>
      </c>
      <c r="AS563" s="5" t="s">
        <v>62</v>
      </c>
      <c r="AT563" s="20"/>
      <c r="AU563" s="21"/>
      <c r="AV563" s="21"/>
      <c r="AW563" s="21"/>
    </row>
    <row r="564" spans="1:49" s="55" customFormat="1">
      <c r="A564" s="87" t="s">
        <v>562</v>
      </c>
      <c r="B564" s="5">
        <v>15008787</v>
      </c>
      <c r="C564" s="5" t="s">
        <v>565</v>
      </c>
      <c r="D564" s="5" t="s">
        <v>55</v>
      </c>
      <c r="E564" s="5" t="s">
        <v>67</v>
      </c>
      <c r="F564" s="5" t="s">
        <v>365</v>
      </c>
      <c r="G564" s="5" t="s">
        <v>658</v>
      </c>
      <c r="H564" s="6">
        <v>41365</v>
      </c>
      <c r="I564" s="5" t="s">
        <v>575</v>
      </c>
      <c r="J564" s="5" t="s">
        <v>627</v>
      </c>
      <c r="K564" s="5" t="s">
        <v>568</v>
      </c>
      <c r="L564" s="7">
        <v>6</v>
      </c>
      <c r="M564" s="7" t="s">
        <v>287</v>
      </c>
      <c r="N564" s="8">
        <v>4833</v>
      </c>
      <c r="O564" s="9">
        <v>0.02</v>
      </c>
      <c r="P564" s="10">
        <f t="shared" si="105"/>
        <v>97</v>
      </c>
      <c r="Q564" s="9">
        <v>5.0000000000000001E-3</v>
      </c>
      <c r="R564" s="10">
        <f t="shared" si="106"/>
        <v>24</v>
      </c>
      <c r="S564" s="9">
        <f t="shared" si="107"/>
        <v>2.5036209393751292E-2</v>
      </c>
      <c r="T564" s="10">
        <f t="shared" si="108"/>
        <v>121</v>
      </c>
      <c r="U564" s="10">
        <f t="shared" si="109"/>
        <v>4954</v>
      </c>
      <c r="V564" s="11">
        <v>5002</v>
      </c>
      <c r="W564" s="12">
        <f t="shared" si="110"/>
        <v>169</v>
      </c>
      <c r="X564" s="13">
        <f t="shared" si="111"/>
        <v>3.5000000000000003E-2</v>
      </c>
      <c r="Y564" s="14" t="str">
        <f t="shared" si="112"/>
        <v>0.00%-8.40%</v>
      </c>
      <c r="Z564" s="15"/>
      <c r="AA564" s="15"/>
      <c r="AB564" s="15"/>
      <c r="AC564" s="16"/>
      <c r="AD564" s="8">
        <f t="shared" si="113"/>
        <v>0</v>
      </c>
      <c r="AE564" s="17">
        <f t="shared" si="114"/>
        <v>5002</v>
      </c>
      <c r="AF564" s="18">
        <f t="shared" si="115"/>
        <v>169</v>
      </c>
      <c r="AG564" s="19">
        <f t="shared" si="116"/>
        <v>3.4967928822677408E-2</v>
      </c>
      <c r="AH564" s="20">
        <v>13.6</v>
      </c>
      <c r="AI564" s="20">
        <v>450</v>
      </c>
      <c r="AJ564" s="20"/>
      <c r="AK564" s="20">
        <v>688</v>
      </c>
      <c r="AL564" s="20">
        <f t="shared" si="117"/>
        <v>74115.199999999997</v>
      </c>
      <c r="AM564" s="7" t="s">
        <v>287</v>
      </c>
      <c r="AN564" s="20"/>
      <c r="AO564" s="21"/>
      <c r="AP564" s="21"/>
      <c r="AQ564" s="5" t="s">
        <v>660</v>
      </c>
      <c r="AR564" s="5" t="s">
        <v>261</v>
      </c>
      <c r="AS564" s="5" t="s">
        <v>62</v>
      </c>
      <c r="AT564" s="20"/>
      <c r="AU564" s="21"/>
      <c r="AV564" s="21"/>
      <c r="AW564" s="21"/>
    </row>
    <row r="565" spans="1:49" s="55" customFormat="1">
      <c r="A565" s="87" t="s">
        <v>562</v>
      </c>
      <c r="B565" s="5">
        <v>15008885</v>
      </c>
      <c r="C565" s="5" t="s">
        <v>565</v>
      </c>
      <c r="D565" s="5" t="s">
        <v>55</v>
      </c>
      <c r="E565" s="5" t="s">
        <v>67</v>
      </c>
      <c r="F565" s="5" t="s">
        <v>365</v>
      </c>
      <c r="G565" s="5" t="s">
        <v>658</v>
      </c>
      <c r="H565" s="6">
        <v>41395</v>
      </c>
      <c r="I565" s="5" t="s">
        <v>575</v>
      </c>
      <c r="J565" s="5" t="s">
        <v>627</v>
      </c>
      <c r="K565" s="5" t="s">
        <v>568</v>
      </c>
      <c r="L565" s="7">
        <v>6</v>
      </c>
      <c r="M565" s="7" t="s">
        <v>287</v>
      </c>
      <c r="N565" s="8">
        <v>5399</v>
      </c>
      <c r="O565" s="9">
        <v>0.02</v>
      </c>
      <c r="P565" s="10">
        <f t="shared" si="105"/>
        <v>108</v>
      </c>
      <c r="Q565" s="9">
        <v>5.0000000000000001E-3</v>
      </c>
      <c r="R565" s="10">
        <f t="shared" si="106"/>
        <v>27</v>
      </c>
      <c r="S565" s="9">
        <f t="shared" si="107"/>
        <v>2.5004630487127245E-2</v>
      </c>
      <c r="T565" s="10">
        <f t="shared" si="108"/>
        <v>135</v>
      </c>
      <c r="U565" s="10">
        <f t="shared" si="109"/>
        <v>5534</v>
      </c>
      <c r="V565" s="11">
        <v>5561</v>
      </c>
      <c r="W565" s="12">
        <f t="shared" si="110"/>
        <v>162</v>
      </c>
      <c r="X565" s="13">
        <f t="shared" si="111"/>
        <v>0.03</v>
      </c>
      <c r="Y565" s="14" t="str">
        <f t="shared" si="112"/>
        <v>0.00%-8.40%</v>
      </c>
      <c r="Z565" s="15"/>
      <c r="AA565" s="15"/>
      <c r="AB565" s="15"/>
      <c r="AC565" s="16"/>
      <c r="AD565" s="8">
        <f t="shared" si="113"/>
        <v>0</v>
      </c>
      <c r="AE565" s="17">
        <f t="shared" si="114"/>
        <v>5561</v>
      </c>
      <c r="AF565" s="18">
        <f t="shared" si="115"/>
        <v>162</v>
      </c>
      <c r="AG565" s="19">
        <f t="shared" si="116"/>
        <v>3.0005556584552728E-2</v>
      </c>
      <c r="AH565" s="20">
        <v>13.6</v>
      </c>
      <c r="AI565" s="20">
        <v>450</v>
      </c>
      <c r="AJ565" s="20"/>
      <c r="AK565" s="20">
        <v>688</v>
      </c>
      <c r="AL565" s="20">
        <f t="shared" si="117"/>
        <v>81717.599999999991</v>
      </c>
      <c r="AM565" s="7" t="s">
        <v>287</v>
      </c>
      <c r="AN565" s="20"/>
      <c r="AO565" s="21"/>
      <c r="AP565" s="21"/>
      <c r="AQ565" s="5" t="s">
        <v>660</v>
      </c>
      <c r="AR565" s="5" t="s">
        <v>261</v>
      </c>
      <c r="AS565" s="5" t="s">
        <v>62</v>
      </c>
      <c r="AT565" s="20"/>
      <c r="AU565" s="21"/>
      <c r="AV565" s="21"/>
      <c r="AW565" s="21"/>
    </row>
    <row r="566" spans="1:49" s="55" customFormat="1">
      <c r="A566" s="87" t="s">
        <v>562</v>
      </c>
      <c r="B566" s="5">
        <v>15011614</v>
      </c>
      <c r="C566" s="5" t="s">
        <v>565</v>
      </c>
      <c r="D566" s="5" t="s">
        <v>55</v>
      </c>
      <c r="E566" s="5" t="s">
        <v>67</v>
      </c>
      <c r="F566" s="5" t="s">
        <v>365</v>
      </c>
      <c r="G566" s="5" t="s">
        <v>658</v>
      </c>
      <c r="H566" s="6">
        <v>41640</v>
      </c>
      <c r="I566" s="5" t="s">
        <v>575</v>
      </c>
      <c r="J566" s="5" t="s">
        <v>627</v>
      </c>
      <c r="K566" s="5" t="s">
        <v>568</v>
      </c>
      <c r="L566" s="7">
        <v>6</v>
      </c>
      <c r="M566" s="7" t="s">
        <v>287</v>
      </c>
      <c r="N566" s="8">
        <v>5374</v>
      </c>
      <c r="O566" s="9">
        <v>0.02</v>
      </c>
      <c r="P566" s="10">
        <f t="shared" si="105"/>
        <v>107</v>
      </c>
      <c r="Q566" s="9">
        <v>5.0000000000000001E-3</v>
      </c>
      <c r="R566" s="10">
        <f t="shared" si="106"/>
        <v>27</v>
      </c>
      <c r="S566" s="9">
        <f t="shared" si="107"/>
        <v>2.4934871604019353E-2</v>
      </c>
      <c r="T566" s="10">
        <f t="shared" si="108"/>
        <v>134</v>
      </c>
      <c r="U566" s="10">
        <f t="shared" si="109"/>
        <v>5508</v>
      </c>
      <c r="V566" s="11">
        <v>5696</v>
      </c>
      <c r="W566" s="12">
        <f t="shared" si="110"/>
        <v>322</v>
      </c>
      <c r="X566" s="13">
        <f t="shared" si="111"/>
        <v>5.9900000000000002E-2</v>
      </c>
      <c r="Y566" s="14" t="str">
        <f t="shared" si="112"/>
        <v>0.00%-8.40%</v>
      </c>
      <c r="Z566" s="15"/>
      <c r="AA566" s="15"/>
      <c r="AB566" s="15"/>
      <c r="AC566" s="16"/>
      <c r="AD566" s="8">
        <f t="shared" si="113"/>
        <v>0</v>
      </c>
      <c r="AE566" s="17">
        <f t="shared" si="114"/>
        <v>5696</v>
      </c>
      <c r="AF566" s="18">
        <f t="shared" si="115"/>
        <v>322</v>
      </c>
      <c r="AG566" s="19">
        <f t="shared" si="116"/>
        <v>5.9918124302195785E-2</v>
      </c>
      <c r="AH566" s="20">
        <v>13.6</v>
      </c>
      <c r="AI566" s="20">
        <v>450</v>
      </c>
      <c r="AJ566" s="20"/>
      <c r="AK566" s="20">
        <v>688</v>
      </c>
      <c r="AL566" s="20">
        <f t="shared" si="117"/>
        <v>83553.599999999991</v>
      </c>
      <c r="AM566" s="7" t="s">
        <v>287</v>
      </c>
      <c r="AN566" s="20"/>
      <c r="AO566" s="21"/>
      <c r="AP566" s="21"/>
      <c r="AQ566" s="5" t="s">
        <v>660</v>
      </c>
      <c r="AR566" s="5" t="s">
        <v>261</v>
      </c>
      <c r="AS566" s="5" t="s">
        <v>62</v>
      </c>
      <c r="AT566" s="20"/>
      <c r="AU566" s="21"/>
      <c r="AV566" s="21"/>
      <c r="AW566" s="21"/>
    </row>
    <row r="567" spans="1:49" s="55" customFormat="1">
      <c r="A567" s="87" t="s">
        <v>562</v>
      </c>
      <c r="B567" s="5">
        <v>15017754</v>
      </c>
      <c r="C567" s="5" t="s">
        <v>565</v>
      </c>
      <c r="D567" s="5" t="s">
        <v>55</v>
      </c>
      <c r="E567" s="5" t="s">
        <v>67</v>
      </c>
      <c r="F567" s="5" t="s">
        <v>365</v>
      </c>
      <c r="G567" s="5" t="s">
        <v>658</v>
      </c>
      <c r="H567" s="6">
        <v>43101</v>
      </c>
      <c r="I567" s="5" t="s">
        <v>575</v>
      </c>
      <c r="J567" s="5" t="s">
        <v>627</v>
      </c>
      <c r="K567" s="5" t="s">
        <v>568</v>
      </c>
      <c r="L567" s="7">
        <v>6</v>
      </c>
      <c r="M567" s="7" t="s">
        <v>287</v>
      </c>
      <c r="N567" s="8">
        <v>4882</v>
      </c>
      <c r="O567" s="9">
        <v>0.02</v>
      </c>
      <c r="P567" s="10">
        <f t="shared" si="105"/>
        <v>98</v>
      </c>
      <c r="Q567" s="9">
        <v>5.0000000000000001E-3</v>
      </c>
      <c r="R567" s="10">
        <f t="shared" si="106"/>
        <v>24</v>
      </c>
      <c r="S567" s="9">
        <f t="shared" si="107"/>
        <v>2.4989758295780418E-2</v>
      </c>
      <c r="T567" s="10">
        <f t="shared" si="108"/>
        <v>122</v>
      </c>
      <c r="U567" s="10">
        <f t="shared" si="109"/>
        <v>5004</v>
      </c>
      <c r="V567" s="11">
        <v>5004</v>
      </c>
      <c r="W567" s="12">
        <f t="shared" si="110"/>
        <v>122</v>
      </c>
      <c r="X567" s="13">
        <f t="shared" si="111"/>
        <v>2.5000000000000001E-2</v>
      </c>
      <c r="Y567" s="14" t="str">
        <f t="shared" si="112"/>
        <v>0.00%-8.40%</v>
      </c>
      <c r="Z567" s="15"/>
      <c r="AA567" s="15"/>
      <c r="AB567" s="15"/>
      <c r="AC567" s="16"/>
      <c r="AD567" s="8">
        <f t="shared" si="113"/>
        <v>0</v>
      </c>
      <c r="AE567" s="17">
        <f t="shared" si="114"/>
        <v>5004</v>
      </c>
      <c r="AF567" s="18">
        <f t="shared" si="115"/>
        <v>122</v>
      </c>
      <c r="AG567" s="19">
        <f t="shared" si="116"/>
        <v>2.4989758295780318E-2</v>
      </c>
      <c r="AH567" s="20">
        <v>13.6</v>
      </c>
      <c r="AI567" s="20">
        <v>450</v>
      </c>
      <c r="AJ567" s="20"/>
      <c r="AK567" s="20">
        <v>688</v>
      </c>
      <c r="AL567" s="20">
        <f t="shared" si="117"/>
        <v>74142.399999999994</v>
      </c>
      <c r="AM567" s="7" t="s">
        <v>287</v>
      </c>
      <c r="AN567" s="20"/>
      <c r="AO567" s="21"/>
      <c r="AP567" s="21"/>
      <c r="AQ567" s="5" t="s">
        <v>660</v>
      </c>
      <c r="AR567" s="5" t="s">
        <v>261</v>
      </c>
      <c r="AS567" s="5" t="s">
        <v>62</v>
      </c>
      <c r="AT567" s="20"/>
      <c r="AU567" s="21"/>
      <c r="AV567" s="21"/>
      <c r="AW567" s="21"/>
    </row>
    <row r="568" spans="1:49" s="55" customFormat="1">
      <c r="A568" s="87" t="s">
        <v>562</v>
      </c>
      <c r="B568" s="5">
        <v>15011605</v>
      </c>
      <c r="C568" s="5" t="s">
        <v>565</v>
      </c>
      <c r="D568" s="5" t="s">
        <v>55</v>
      </c>
      <c r="E568" s="5" t="s">
        <v>67</v>
      </c>
      <c r="F568" s="5" t="s">
        <v>365</v>
      </c>
      <c r="G568" s="5" t="s">
        <v>658</v>
      </c>
      <c r="H568" s="6">
        <v>41609</v>
      </c>
      <c r="I568" s="5" t="s">
        <v>575</v>
      </c>
      <c r="J568" s="5" t="s">
        <v>627</v>
      </c>
      <c r="K568" s="5" t="s">
        <v>568</v>
      </c>
      <c r="L568" s="7">
        <v>6</v>
      </c>
      <c r="M568" s="7" t="s">
        <v>287</v>
      </c>
      <c r="N568" s="8">
        <v>4729</v>
      </c>
      <c r="O568" s="9">
        <v>0.02</v>
      </c>
      <c r="P568" s="10">
        <f t="shared" si="105"/>
        <v>95</v>
      </c>
      <c r="Q568" s="9">
        <v>5.0000000000000001E-3</v>
      </c>
      <c r="R568" s="10">
        <f t="shared" si="106"/>
        <v>24</v>
      </c>
      <c r="S568" s="9">
        <f t="shared" si="107"/>
        <v>2.516388242757454E-2</v>
      </c>
      <c r="T568" s="10">
        <f t="shared" si="108"/>
        <v>119</v>
      </c>
      <c r="U568" s="10">
        <f t="shared" si="109"/>
        <v>4848</v>
      </c>
      <c r="V568" s="11">
        <v>4847</v>
      </c>
      <c r="W568" s="12">
        <f t="shared" si="110"/>
        <v>118</v>
      </c>
      <c r="X568" s="13">
        <f t="shared" si="111"/>
        <v>2.5000000000000001E-2</v>
      </c>
      <c r="Y568" s="14" t="str">
        <f t="shared" si="112"/>
        <v>0.00%-8.40%</v>
      </c>
      <c r="Z568" s="15"/>
      <c r="AA568" s="15"/>
      <c r="AB568" s="15"/>
      <c r="AC568" s="16"/>
      <c r="AD568" s="8">
        <f t="shared" si="113"/>
        <v>0</v>
      </c>
      <c r="AE568" s="17">
        <f t="shared" si="114"/>
        <v>4847</v>
      </c>
      <c r="AF568" s="18">
        <f t="shared" si="115"/>
        <v>118</v>
      </c>
      <c r="AG568" s="19">
        <f t="shared" si="116"/>
        <v>2.495242123070418E-2</v>
      </c>
      <c r="AH568" s="20">
        <v>13.6</v>
      </c>
      <c r="AI568" s="20">
        <v>450</v>
      </c>
      <c r="AJ568" s="20"/>
      <c r="AK568" s="20">
        <v>688</v>
      </c>
      <c r="AL568" s="20">
        <f t="shared" si="117"/>
        <v>72007.199999999997</v>
      </c>
      <c r="AM568" s="7" t="s">
        <v>287</v>
      </c>
      <c r="AN568" s="20"/>
      <c r="AO568" s="21"/>
      <c r="AP568" s="21"/>
      <c r="AQ568" s="5" t="s">
        <v>660</v>
      </c>
      <c r="AR568" s="5" t="s">
        <v>261</v>
      </c>
      <c r="AS568" s="5" t="s">
        <v>62</v>
      </c>
      <c r="AT568" s="20"/>
      <c r="AU568" s="21"/>
      <c r="AV568" s="21"/>
      <c r="AW568" s="21"/>
    </row>
    <row r="569" spans="1:49" s="55" customFormat="1">
      <c r="A569" s="87" t="s">
        <v>562</v>
      </c>
      <c r="B569" s="5">
        <v>15015070</v>
      </c>
      <c r="C569" s="5" t="s">
        <v>565</v>
      </c>
      <c r="D569" s="5" t="s">
        <v>55</v>
      </c>
      <c r="E569" s="5" t="s">
        <v>67</v>
      </c>
      <c r="F569" s="5" t="s">
        <v>365</v>
      </c>
      <c r="G569" s="5" t="s">
        <v>658</v>
      </c>
      <c r="H569" s="6">
        <v>42552</v>
      </c>
      <c r="I569" s="5" t="s">
        <v>575</v>
      </c>
      <c r="J569" s="5" t="s">
        <v>627</v>
      </c>
      <c r="K569" s="5" t="s">
        <v>568</v>
      </c>
      <c r="L569" s="7">
        <v>6</v>
      </c>
      <c r="M569" s="7" t="s">
        <v>287</v>
      </c>
      <c r="N569" s="8">
        <v>4940</v>
      </c>
      <c r="O569" s="9">
        <v>0.02</v>
      </c>
      <c r="P569" s="10">
        <f t="shared" si="105"/>
        <v>99</v>
      </c>
      <c r="Q569" s="9">
        <v>5.0000000000000001E-3</v>
      </c>
      <c r="R569" s="10">
        <f t="shared" si="106"/>
        <v>25</v>
      </c>
      <c r="S569" s="9">
        <f t="shared" si="107"/>
        <v>2.5101214574898785E-2</v>
      </c>
      <c r="T569" s="10">
        <f t="shared" si="108"/>
        <v>124</v>
      </c>
      <c r="U569" s="10">
        <f t="shared" si="109"/>
        <v>5064</v>
      </c>
      <c r="V569" s="11">
        <v>5064</v>
      </c>
      <c r="W569" s="12">
        <f t="shared" si="110"/>
        <v>124</v>
      </c>
      <c r="X569" s="13">
        <f t="shared" si="111"/>
        <v>2.5100000000000001E-2</v>
      </c>
      <c r="Y569" s="14" t="str">
        <f t="shared" si="112"/>
        <v>0.00%-8.40%</v>
      </c>
      <c r="Z569" s="15"/>
      <c r="AA569" s="15"/>
      <c r="AB569" s="15"/>
      <c r="AC569" s="16"/>
      <c r="AD569" s="8">
        <f t="shared" si="113"/>
        <v>0</v>
      </c>
      <c r="AE569" s="17">
        <f t="shared" si="114"/>
        <v>5064</v>
      </c>
      <c r="AF569" s="18">
        <f t="shared" si="115"/>
        <v>124</v>
      </c>
      <c r="AG569" s="19">
        <f t="shared" si="116"/>
        <v>2.5101214574898778E-2</v>
      </c>
      <c r="AH569" s="20">
        <v>13.6</v>
      </c>
      <c r="AI569" s="20">
        <v>450</v>
      </c>
      <c r="AJ569" s="20"/>
      <c r="AK569" s="20">
        <v>688</v>
      </c>
      <c r="AL569" s="20">
        <f t="shared" si="117"/>
        <v>74958.399999999994</v>
      </c>
      <c r="AM569" s="7" t="s">
        <v>287</v>
      </c>
      <c r="AN569" s="20"/>
      <c r="AO569" s="21"/>
      <c r="AP569" s="21"/>
      <c r="AQ569" s="5" t="s">
        <v>660</v>
      </c>
      <c r="AR569" s="5" t="s">
        <v>261</v>
      </c>
      <c r="AS569" s="5" t="s">
        <v>62</v>
      </c>
      <c r="AT569" s="20"/>
      <c r="AU569" s="21"/>
      <c r="AV569" s="21"/>
      <c r="AW569" s="21"/>
    </row>
    <row r="570" spans="1:49" s="55" customFormat="1">
      <c r="A570" s="87" t="s">
        <v>562</v>
      </c>
      <c r="B570" s="5">
        <v>15018660</v>
      </c>
      <c r="C570" s="5" t="s">
        <v>565</v>
      </c>
      <c r="D570" s="5" t="s">
        <v>55</v>
      </c>
      <c r="E570" s="5" t="s">
        <v>67</v>
      </c>
      <c r="F570" s="5" t="s">
        <v>365</v>
      </c>
      <c r="G570" s="5" t="s">
        <v>658</v>
      </c>
      <c r="H570" s="6">
        <v>43282</v>
      </c>
      <c r="I570" s="5" t="s">
        <v>575</v>
      </c>
      <c r="J570" s="5" t="s">
        <v>627</v>
      </c>
      <c r="K570" s="5" t="s">
        <v>568</v>
      </c>
      <c r="L570" s="7">
        <v>6</v>
      </c>
      <c r="M570" s="7" t="s">
        <v>287</v>
      </c>
      <c r="N570" s="8">
        <v>4400</v>
      </c>
      <c r="O570" s="9">
        <v>0.02</v>
      </c>
      <c r="P570" s="10">
        <f t="shared" si="105"/>
        <v>88</v>
      </c>
      <c r="Q570" s="9">
        <v>5.0000000000000001E-3</v>
      </c>
      <c r="R570" s="10">
        <f t="shared" si="106"/>
        <v>22</v>
      </c>
      <c r="S570" s="9">
        <f t="shared" si="107"/>
        <v>2.5000000000000001E-2</v>
      </c>
      <c r="T570" s="10">
        <f t="shared" si="108"/>
        <v>110</v>
      </c>
      <c r="U570" s="10">
        <f t="shared" si="109"/>
        <v>4510</v>
      </c>
      <c r="V570" s="11">
        <v>4466</v>
      </c>
      <c r="W570" s="12">
        <f t="shared" si="110"/>
        <v>66</v>
      </c>
      <c r="X570" s="13">
        <f t="shared" si="111"/>
        <v>1.4999999999999999E-2</v>
      </c>
      <c r="Y570" s="14" t="str">
        <f t="shared" si="112"/>
        <v>0.00%-8.40%</v>
      </c>
      <c r="Z570" s="15"/>
      <c r="AA570" s="15"/>
      <c r="AB570" s="15"/>
      <c r="AC570" s="16"/>
      <c r="AD570" s="8">
        <f t="shared" si="113"/>
        <v>0</v>
      </c>
      <c r="AE570" s="17">
        <f t="shared" si="114"/>
        <v>4466</v>
      </c>
      <c r="AF570" s="18">
        <f t="shared" si="115"/>
        <v>66</v>
      </c>
      <c r="AG570" s="19">
        <f t="shared" si="116"/>
        <v>1.4999999999999902E-2</v>
      </c>
      <c r="AH570" s="20">
        <v>13.6</v>
      </c>
      <c r="AI570" s="20">
        <v>450</v>
      </c>
      <c r="AJ570" s="20"/>
      <c r="AK570" s="20">
        <v>688</v>
      </c>
      <c r="AL570" s="20">
        <f t="shared" si="117"/>
        <v>66825.600000000006</v>
      </c>
      <c r="AM570" s="7" t="s">
        <v>287</v>
      </c>
      <c r="AN570" s="20"/>
      <c r="AO570" s="21"/>
      <c r="AP570" s="21"/>
      <c r="AQ570" s="5" t="s">
        <v>660</v>
      </c>
      <c r="AR570" s="5" t="s">
        <v>261</v>
      </c>
      <c r="AS570" s="5" t="s">
        <v>62</v>
      </c>
      <c r="AT570" s="20"/>
      <c r="AU570" s="21"/>
      <c r="AV570" s="21"/>
      <c r="AW570" s="21"/>
    </row>
    <row r="571" spans="1:49" s="55" customFormat="1">
      <c r="A571" s="87" t="s">
        <v>562</v>
      </c>
      <c r="B571" s="5">
        <v>15009654</v>
      </c>
      <c r="C571" s="5" t="s">
        <v>565</v>
      </c>
      <c r="D571" s="5" t="s">
        <v>55</v>
      </c>
      <c r="E571" s="5" t="s">
        <v>67</v>
      </c>
      <c r="F571" s="5" t="s">
        <v>365</v>
      </c>
      <c r="G571" s="5" t="s">
        <v>658</v>
      </c>
      <c r="H571" s="6">
        <v>41487</v>
      </c>
      <c r="I571" s="5" t="s">
        <v>575</v>
      </c>
      <c r="J571" s="5" t="s">
        <v>627</v>
      </c>
      <c r="K571" s="5" t="s">
        <v>568</v>
      </c>
      <c r="L571" s="7">
        <v>6</v>
      </c>
      <c r="M571" s="7" t="s">
        <v>287</v>
      </c>
      <c r="N571" s="8">
        <v>5013</v>
      </c>
      <c r="O571" s="9">
        <v>0.02</v>
      </c>
      <c r="P571" s="10">
        <f t="shared" si="105"/>
        <v>100</v>
      </c>
      <c r="Q571" s="9">
        <v>5.0000000000000001E-3</v>
      </c>
      <c r="R571" s="10">
        <f t="shared" si="106"/>
        <v>25</v>
      </c>
      <c r="S571" s="9">
        <f t="shared" si="107"/>
        <v>2.4935168561739478E-2</v>
      </c>
      <c r="T571" s="10">
        <f t="shared" si="108"/>
        <v>125</v>
      </c>
      <c r="U571" s="10">
        <f t="shared" si="109"/>
        <v>5138</v>
      </c>
      <c r="V571" s="11">
        <v>5163</v>
      </c>
      <c r="W571" s="12">
        <f t="shared" si="110"/>
        <v>150</v>
      </c>
      <c r="X571" s="13">
        <f t="shared" si="111"/>
        <v>2.9899999999999999E-2</v>
      </c>
      <c r="Y571" s="14" t="str">
        <f t="shared" si="112"/>
        <v>0.00%-8.40%</v>
      </c>
      <c r="Z571" s="15"/>
      <c r="AA571" s="15"/>
      <c r="AB571" s="15"/>
      <c r="AC571" s="16"/>
      <c r="AD571" s="8">
        <f t="shared" si="113"/>
        <v>0</v>
      </c>
      <c r="AE571" s="17">
        <f t="shared" si="114"/>
        <v>5163</v>
      </c>
      <c r="AF571" s="18">
        <f t="shared" si="115"/>
        <v>150</v>
      </c>
      <c r="AG571" s="19">
        <f t="shared" si="116"/>
        <v>2.9922202274087484E-2</v>
      </c>
      <c r="AH571" s="20">
        <v>13.6</v>
      </c>
      <c r="AI571" s="20">
        <v>450</v>
      </c>
      <c r="AJ571" s="20"/>
      <c r="AK571" s="20">
        <v>688</v>
      </c>
      <c r="AL571" s="20">
        <f t="shared" si="117"/>
        <v>76304.800000000003</v>
      </c>
      <c r="AM571" s="7" t="s">
        <v>287</v>
      </c>
      <c r="AN571" s="20"/>
      <c r="AO571" s="21"/>
      <c r="AP571" s="21"/>
      <c r="AQ571" s="5" t="s">
        <v>660</v>
      </c>
      <c r="AR571" s="5" t="s">
        <v>261</v>
      </c>
      <c r="AS571" s="5" t="s">
        <v>62</v>
      </c>
      <c r="AT571" s="20"/>
      <c r="AU571" s="21"/>
      <c r="AV571" s="21"/>
      <c r="AW571" s="21"/>
    </row>
    <row r="572" spans="1:49" s="55" customFormat="1">
      <c r="A572" s="87" t="s">
        <v>562</v>
      </c>
      <c r="B572" s="5">
        <v>15006585</v>
      </c>
      <c r="C572" s="5" t="s">
        <v>565</v>
      </c>
      <c r="D572" s="5" t="s">
        <v>55</v>
      </c>
      <c r="E572" s="5" t="s">
        <v>67</v>
      </c>
      <c r="F572" s="5" t="s">
        <v>365</v>
      </c>
      <c r="G572" s="5" t="s">
        <v>658</v>
      </c>
      <c r="H572" s="6">
        <v>44378</v>
      </c>
      <c r="I572" s="5" t="s">
        <v>575</v>
      </c>
      <c r="J572" s="5" t="s">
        <v>627</v>
      </c>
      <c r="K572" s="5" t="s">
        <v>568</v>
      </c>
      <c r="L572" s="7">
        <v>6</v>
      </c>
      <c r="M572" s="7" t="s">
        <v>287</v>
      </c>
      <c r="N572" s="8">
        <v>4467</v>
      </c>
      <c r="O572" s="9">
        <v>0.02</v>
      </c>
      <c r="P572" s="10">
        <f t="shared" si="105"/>
        <v>89</v>
      </c>
      <c r="Q572" s="9">
        <v>5.0000000000000001E-3</v>
      </c>
      <c r="R572" s="10">
        <f t="shared" si="106"/>
        <v>22</v>
      </c>
      <c r="S572" s="9">
        <f t="shared" si="107"/>
        <v>2.4848891873740765E-2</v>
      </c>
      <c r="T572" s="10">
        <f t="shared" si="108"/>
        <v>111</v>
      </c>
      <c r="U572" s="10">
        <f t="shared" si="109"/>
        <v>4578</v>
      </c>
      <c r="V572" s="11">
        <v>4534</v>
      </c>
      <c r="W572" s="12">
        <f t="shared" si="110"/>
        <v>67</v>
      </c>
      <c r="X572" s="13">
        <f t="shared" si="111"/>
        <v>1.4999999999999999E-2</v>
      </c>
      <c r="Y572" s="14" t="str">
        <f t="shared" si="112"/>
        <v>0.00%-8.40%</v>
      </c>
      <c r="Z572" s="15"/>
      <c r="AA572" s="15"/>
      <c r="AB572" s="15"/>
      <c r="AC572" s="16"/>
      <c r="AD572" s="8">
        <f t="shared" si="113"/>
        <v>0</v>
      </c>
      <c r="AE572" s="17">
        <f t="shared" si="114"/>
        <v>4534</v>
      </c>
      <c r="AF572" s="18">
        <f t="shared" si="115"/>
        <v>67</v>
      </c>
      <c r="AG572" s="19">
        <f t="shared" si="116"/>
        <v>1.4998880680546334E-2</v>
      </c>
      <c r="AH572" s="20">
        <v>13.6</v>
      </c>
      <c r="AI572" s="20">
        <v>450</v>
      </c>
      <c r="AJ572" s="20"/>
      <c r="AK572" s="20">
        <v>688</v>
      </c>
      <c r="AL572" s="20">
        <f t="shared" si="117"/>
        <v>67750.399999999994</v>
      </c>
      <c r="AM572" s="7" t="s">
        <v>287</v>
      </c>
      <c r="AN572" s="20" t="s">
        <v>623</v>
      </c>
      <c r="AO572" s="21"/>
      <c r="AP572" s="21"/>
      <c r="AQ572" s="5" t="s">
        <v>660</v>
      </c>
      <c r="AR572" s="5" t="s">
        <v>261</v>
      </c>
      <c r="AS572" s="5" t="s">
        <v>62</v>
      </c>
      <c r="AT572" s="20"/>
      <c r="AU572" s="21"/>
      <c r="AV572" s="21"/>
      <c r="AW572" s="21"/>
    </row>
    <row r="573" spans="1:49" s="55" customFormat="1">
      <c r="A573" s="87" t="s">
        <v>562</v>
      </c>
      <c r="B573" s="5">
        <v>15009179</v>
      </c>
      <c r="C573" s="5" t="s">
        <v>565</v>
      </c>
      <c r="D573" s="5" t="s">
        <v>55</v>
      </c>
      <c r="E573" s="5" t="s">
        <v>67</v>
      </c>
      <c r="F573" s="5" t="s">
        <v>365</v>
      </c>
      <c r="G573" s="5" t="s">
        <v>658</v>
      </c>
      <c r="H573" s="6">
        <v>41259</v>
      </c>
      <c r="I573" s="5" t="s">
        <v>575</v>
      </c>
      <c r="J573" s="5" t="s">
        <v>627</v>
      </c>
      <c r="K573" s="5" t="s">
        <v>568</v>
      </c>
      <c r="L573" s="7">
        <v>6</v>
      </c>
      <c r="M573" s="7" t="s">
        <v>287</v>
      </c>
      <c r="N573" s="8">
        <v>5016</v>
      </c>
      <c r="O573" s="9">
        <v>0.02</v>
      </c>
      <c r="P573" s="10">
        <f t="shared" si="105"/>
        <v>100</v>
      </c>
      <c r="Q573" s="9">
        <v>5.0000000000000001E-3</v>
      </c>
      <c r="R573" s="10">
        <f t="shared" si="106"/>
        <v>25</v>
      </c>
      <c r="S573" s="9">
        <f t="shared" si="107"/>
        <v>2.4920255183413079E-2</v>
      </c>
      <c r="T573" s="10">
        <f t="shared" si="108"/>
        <v>125</v>
      </c>
      <c r="U573" s="10">
        <f t="shared" si="109"/>
        <v>5141</v>
      </c>
      <c r="V573" s="11">
        <v>5141</v>
      </c>
      <c r="W573" s="12">
        <f t="shared" si="110"/>
        <v>125</v>
      </c>
      <c r="X573" s="13">
        <f t="shared" si="111"/>
        <v>2.4899999999999999E-2</v>
      </c>
      <c r="Y573" s="14" t="str">
        <f t="shared" si="112"/>
        <v>0.00%-8.40%</v>
      </c>
      <c r="Z573" s="15"/>
      <c r="AA573" s="15"/>
      <c r="AB573" s="15"/>
      <c r="AC573" s="16"/>
      <c r="AD573" s="8">
        <f t="shared" si="113"/>
        <v>0</v>
      </c>
      <c r="AE573" s="17">
        <f t="shared" si="114"/>
        <v>5141</v>
      </c>
      <c r="AF573" s="18">
        <f t="shared" si="115"/>
        <v>125</v>
      </c>
      <c r="AG573" s="19">
        <f t="shared" si="116"/>
        <v>2.492025518341312E-2</v>
      </c>
      <c r="AH573" s="20">
        <v>13.6</v>
      </c>
      <c r="AI573" s="20">
        <v>500</v>
      </c>
      <c r="AJ573" s="20"/>
      <c r="AK573" s="20">
        <v>688</v>
      </c>
      <c r="AL573" s="20">
        <f t="shared" si="117"/>
        <v>76605.599999999991</v>
      </c>
      <c r="AM573" s="7" t="s">
        <v>287</v>
      </c>
      <c r="AN573" s="20"/>
      <c r="AO573" s="21"/>
      <c r="AP573" s="21"/>
      <c r="AQ573" s="5" t="s">
        <v>660</v>
      </c>
      <c r="AR573" s="5" t="s">
        <v>261</v>
      </c>
      <c r="AS573" s="5" t="s">
        <v>62</v>
      </c>
      <c r="AT573" s="20"/>
      <c r="AU573" s="21"/>
      <c r="AV573" s="21"/>
      <c r="AW573" s="21"/>
    </row>
    <row r="574" spans="1:49" s="55" customFormat="1">
      <c r="A574" s="87" t="s">
        <v>562</v>
      </c>
      <c r="B574" s="5">
        <v>15002919</v>
      </c>
      <c r="C574" s="5" t="s">
        <v>565</v>
      </c>
      <c r="D574" s="5" t="s">
        <v>55</v>
      </c>
      <c r="E574" s="5" t="s">
        <v>67</v>
      </c>
      <c r="F574" s="5" t="s">
        <v>365</v>
      </c>
      <c r="G574" s="5" t="s">
        <v>658</v>
      </c>
      <c r="H574" s="6">
        <v>40269</v>
      </c>
      <c r="I574" s="5" t="s">
        <v>575</v>
      </c>
      <c r="J574" s="5" t="s">
        <v>627</v>
      </c>
      <c r="K574" s="5" t="s">
        <v>568</v>
      </c>
      <c r="L574" s="7">
        <v>6</v>
      </c>
      <c r="M574" s="7" t="s">
        <v>287</v>
      </c>
      <c r="N574" s="8">
        <v>4639</v>
      </c>
      <c r="O574" s="9">
        <v>0.02</v>
      </c>
      <c r="P574" s="10">
        <f t="shared" si="105"/>
        <v>93</v>
      </c>
      <c r="Q574" s="9">
        <v>5.0000000000000001E-3</v>
      </c>
      <c r="R574" s="10">
        <f t="shared" si="106"/>
        <v>23</v>
      </c>
      <c r="S574" s="9">
        <f t="shared" si="107"/>
        <v>2.5005389092476828E-2</v>
      </c>
      <c r="T574" s="10">
        <f t="shared" si="108"/>
        <v>116</v>
      </c>
      <c r="U574" s="10">
        <f t="shared" si="109"/>
        <v>4755</v>
      </c>
      <c r="V574" s="11">
        <v>4778</v>
      </c>
      <c r="W574" s="12">
        <f t="shared" si="110"/>
        <v>139</v>
      </c>
      <c r="X574" s="13">
        <f t="shared" si="111"/>
        <v>0.03</v>
      </c>
      <c r="Y574" s="14" t="str">
        <f t="shared" si="112"/>
        <v>0.00%-8.40%</v>
      </c>
      <c r="Z574" s="15"/>
      <c r="AA574" s="15"/>
      <c r="AB574" s="15"/>
      <c r="AC574" s="16"/>
      <c r="AD574" s="8">
        <f t="shared" si="113"/>
        <v>0</v>
      </c>
      <c r="AE574" s="17">
        <f t="shared" si="114"/>
        <v>4778</v>
      </c>
      <c r="AF574" s="18">
        <f t="shared" si="115"/>
        <v>139</v>
      </c>
      <c r="AG574" s="19">
        <f t="shared" si="116"/>
        <v>2.9963354171157475E-2</v>
      </c>
      <c r="AH574" s="20">
        <v>13.6</v>
      </c>
      <c r="AI574" s="20">
        <v>450</v>
      </c>
      <c r="AJ574" s="20"/>
      <c r="AK574" s="20">
        <v>688</v>
      </c>
      <c r="AL574" s="20">
        <f t="shared" si="117"/>
        <v>71068.799999999988</v>
      </c>
      <c r="AM574" s="7" t="s">
        <v>287</v>
      </c>
      <c r="AN574" s="20"/>
      <c r="AO574" s="21"/>
      <c r="AP574" s="21"/>
      <c r="AQ574" s="5" t="s">
        <v>660</v>
      </c>
      <c r="AR574" s="5" t="s">
        <v>261</v>
      </c>
      <c r="AS574" s="5" t="s">
        <v>62</v>
      </c>
      <c r="AT574" s="20"/>
      <c r="AU574" s="21"/>
      <c r="AV574" s="21"/>
      <c r="AW574" s="21"/>
    </row>
    <row r="575" spans="1:49" s="55" customFormat="1">
      <c r="A575" s="87" t="s">
        <v>562</v>
      </c>
      <c r="B575" s="5">
        <v>15012815</v>
      </c>
      <c r="C575" s="5" t="s">
        <v>565</v>
      </c>
      <c r="D575" s="5" t="s">
        <v>55</v>
      </c>
      <c r="E575" s="5" t="s">
        <v>67</v>
      </c>
      <c r="F575" s="5" t="s">
        <v>365</v>
      </c>
      <c r="G575" s="5" t="s">
        <v>658</v>
      </c>
      <c r="H575" s="6">
        <v>41821</v>
      </c>
      <c r="I575" s="5" t="s">
        <v>575</v>
      </c>
      <c r="J575" s="5" t="s">
        <v>627</v>
      </c>
      <c r="K575" s="5" t="s">
        <v>568</v>
      </c>
      <c r="L575" s="7">
        <v>6</v>
      </c>
      <c r="M575" s="7" t="s">
        <v>287</v>
      </c>
      <c r="N575" s="8">
        <v>5241</v>
      </c>
      <c r="O575" s="9">
        <v>0.02</v>
      </c>
      <c r="P575" s="10">
        <f t="shared" si="105"/>
        <v>105</v>
      </c>
      <c r="Q575" s="9">
        <v>5.0000000000000001E-3</v>
      </c>
      <c r="R575" s="10">
        <f t="shared" si="106"/>
        <v>26</v>
      </c>
      <c r="S575" s="9">
        <f t="shared" si="107"/>
        <v>2.4995229917954588E-2</v>
      </c>
      <c r="T575" s="10">
        <f t="shared" si="108"/>
        <v>131</v>
      </c>
      <c r="U575" s="10">
        <f t="shared" si="109"/>
        <v>5372</v>
      </c>
      <c r="V575" s="11">
        <v>5372</v>
      </c>
      <c r="W575" s="12">
        <f t="shared" si="110"/>
        <v>131</v>
      </c>
      <c r="X575" s="13">
        <f t="shared" si="111"/>
        <v>2.5000000000000001E-2</v>
      </c>
      <c r="Y575" s="14" t="str">
        <f t="shared" si="112"/>
        <v>0.00%-8.40%</v>
      </c>
      <c r="Z575" s="15"/>
      <c r="AA575" s="15"/>
      <c r="AB575" s="15"/>
      <c r="AC575" s="16"/>
      <c r="AD575" s="8">
        <f t="shared" si="113"/>
        <v>0</v>
      </c>
      <c r="AE575" s="17">
        <f t="shared" si="114"/>
        <v>5372</v>
      </c>
      <c r="AF575" s="18">
        <f t="shared" si="115"/>
        <v>131</v>
      </c>
      <c r="AG575" s="19">
        <f t="shared" si="116"/>
        <v>2.4995229917954553E-2</v>
      </c>
      <c r="AH575" s="20">
        <v>13.6</v>
      </c>
      <c r="AI575" s="20">
        <v>450</v>
      </c>
      <c r="AJ575" s="20"/>
      <c r="AK575" s="20">
        <v>688</v>
      </c>
      <c r="AL575" s="20">
        <f t="shared" si="117"/>
        <v>79147.199999999997</v>
      </c>
      <c r="AM575" s="7" t="s">
        <v>287</v>
      </c>
      <c r="AN575" s="20"/>
      <c r="AO575" s="21"/>
      <c r="AP575" s="21"/>
      <c r="AQ575" s="5" t="s">
        <v>660</v>
      </c>
      <c r="AR575" s="5" t="s">
        <v>261</v>
      </c>
      <c r="AS575" s="5" t="s">
        <v>62</v>
      </c>
      <c r="AT575" s="20"/>
      <c r="AU575" s="21"/>
      <c r="AV575" s="21"/>
      <c r="AW575" s="21"/>
    </row>
    <row r="576" spans="1:49" s="55" customFormat="1">
      <c r="A576" s="87" t="s">
        <v>562</v>
      </c>
      <c r="B576" s="5">
        <v>15015751</v>
      </c>
      <c r="C576" s="5" t="s">
        <v>565</v>
      </c>
      <c r="D576" s="5" t="s">
        <v>55</v>
      </c>
      <c r="E576" s="5" t="s">
        <v>67</v>
      </c>
      <c r="F576" s="5" t="s">
        <v>365</v>
      </c>
      <c r="G576" s="5" t="s">
        <v>658</v>
      </c>
      <c r="H576" s="6">
        <v>42736</v>
      </c>
      <c r="I576" s="5" t="s">
        <v>575</v>
      </c>
      <c r="J576" s="5" t="s">
        <v>627</v>
      </c>
      <c r="K576" s="5" t="s">
        <v>568</v>
      </c>
      <c r="L576" s="7">
        <v>6</v>
      </c>
      <c r="M576" s="7" t="s">
        <v>287</v>
      </c>
      <c r="N576" s="8">
        <v>5299</v>
      </c>
      <c r="O576" s="9">
        <v>0.02</v>
      </c>
      <c r="P576" s="10">
        <f t="shared" si="105"/>
        <v>106</v>
      </c>
      <c r="Q576" s="9">
        <v>5.0000000000000001E-3</v>
      </c>
      <c r="R576" s="10">
        <f t="shared" si="106"/>
        <v>26</v>
      </c>
      <c r="S576" s="9">
        <f t="shared" si="107"/>
        <v>2.4910360445367052E-2</v>
      </c>
      <c r="T576" s="10">
        <f t="shared" si="108"/>
        <v>132</v>
      </c>
      <c r="U576" s="10">
        <f t="shared" si="109"/>
        <v>5431</v>
      </c>
      <c r="V576" s="11">
        <v>5431</v>
      </c>
      <c r="W576" s="12">
        <f t="shared" si="110"/>
        <v>132</v>
      </c>
      <c r="X576" s="13">
        <f t="shared" si="111"/>
        <v>2.4899999999999999E-2</v>
      </c>
      <c r="Y576" s="14" t="str">
        <f t="shared" si="112"/>
        <v>0.00%-8.40%</v>
      </c>
      <c r="Z576" s="15"/>
      <c r="AA576" s="15"/>
      <c r="AB576" s="15"/>
      <c r="AC576" s="16"/>
      <c r="AD576" s="8">
        <f t="shared" si="113"/>
        <v>0</v>
      </c>
      <c r="AE576" s="17">
        <f t="shared" si="114"/>
        <v>5431</v>
      </c>
      <c r="AF576" s="18">
        <f t="shared" si="115"/>
        <v>132</v>
      </c>
      <c r="AG576" s="19">
        <f t="shared" si="116"/>
        <v>2.4910360445367097E-2</v>
      </c>
      <c r="AH576" s="20">
        <v>13.6</v>
      </c>
      <c r="AI576" s="20">
        <v>500</v>
      </c>
      <c r="AJ576" s="20"/>
      <c r="AK576" s="20">
        <v>688</v>
      </c>
      <c r="AL576" s="20">
        <f t="shared" si="117"/>
        <v>80549.599999999991</v>
      </c>
      <c r="AM576" s="7" t="s">
        <v>287</v>
      </c>
      <c r="AN576" s="20"/>
      <c r="AO576" s="21"/>
      <c r="AP576" s="21"/>
      <c r="AQ576" s="5" t="s">
        <v>660</v>
      </c>
      <c r="AR576" s="5" t="s">
        <v>261</v>
      </c>
      <c r="AS576" s="5" t="s">
        <v>62</v>
      </c>
      <c r="AT576" s="20"/>
      <c r="AU576" s="21"/>
      <c r="AV576" s="21"/>
      <c r="AW576" s="21"/>
    </row>
    <row r="577" spans="1:49" s="55" customFormat="1">
      <c r="A577" s="87" t="s">
        <v>562</v>
      </c>
      <c r="B577" s="5">
        <v>15016364</v>
      </c>
      <c r="C577" s="5" t="s">
        <v>565</v>
      </c>
      <c r="D577" s="5" t="s">
        <v>55</v>
      </c>
      <c r="E577" s="5" t="s">
        <v>67</v>
      </c>
      <c r="F577" s="5" t="s">
        <v>365</v>
      </c>
      <c r="G577" s="5" t="s">
        <v>658</v>
      </c>
      <c r="H577" s="6">
        <v>42917</v>
      </c>
      <c r="I577" s="5" t="s">
        <v>575</v>
      </c>
      <c r="J577" s="5" t="s">
        <v>627</v>
      </c>
      <c r="K577" s="5" t="s">
        <v>568</v>
      </c>
      <c r="L577" s="7">
        <v>6</v>
      </c>
      <c r="M577" s="7" t="s">
        <v>287</v>
      </c>
      <c r="N577" s="8">
        <v>4869</v>
      </c>
      <c r="O577" s="9">
        <v>0.02</v>
      </c>
      <c r="P577" s="10">
        <f t="shared" si="105"/>
        <v>97</v>
      </c>
      <c r="Q577" s="9">
        <v>5.0000000000000001E-3</v>
      </c>
      <c r="R577" s="10">
        <f t="shared" si="106"/>
        <v>24</v>
      </c>
      <c r="S577" s="9">
        <f t="shared" si="107"/>
        <v>2.4851098788252209E-2</v>
      </c>
      <c r="T577" s="10">
        <f t="shared" si="108"/>
        <v>121</v>
      </c>
      <c r="U577" s="10">
        <f t="shared" si="109"/>
        <v>4990</v>
      </c>
      <c r="V577" s="11">
        <v>4991</v>
      </c>
      <c r="W577" s="12">
        <f t="shared" si="110"/>
        <v>122</v>
      </c>
      <c r="X577" s="13">
        <f t="shared" si="111"/>
        <v>2.5100000000000001E-2</v>
      </c>
      <c r="Y577" s="14" t="str">
        <f t="shared" si="112"/>
        <v>0.00%-8.40%</v>
      </c>
      <c r="Z577" s="15"/>
      <c r="AA577" s="15"/>
      <c r="AB577" s="15"/>
      <c r="AC577" s="16"/>
      <c r="AD577" s="8">
        <f t="shared" si="113"/>
        <v>0</v>
      </c>
      <c r="AE577" s="17">
        <f t="shared" si="114"/>
        <v>4991</v>
      </c>
      <c r="AF577" s="18">
        <f t="shared" si="115"/>
        <v>122</v>
      </c>
      <c r="AG577" s="19">
        <f t="shared" si="116"/>
        <v>2.5056479769973272E-2</v>
      </c>
      <c r="AH577" s="20">
        <v>13.6</v>
      </c>
      <c r="AI577" s="20">
        <v>450</v>
      </c>
      <c r="AJ577" s="20"/>
      <c r="AK577" s="20">
        <v>688</v>
      </c>
      <c r="AL577" s="20">
        <f t="shared" si="117"/>
        <v>73965.599999999991</v>
      </c>
      <c r="AM577" s="7" t="s">
        <v>287</v>
      </c>
      <c r="AN577" s="20"/>
      <c r="AO577" s="21"/>
      <c r="AP577" s="21"/>
      <c r="AQ577" s="5" t="s">
        <v>660</v>
      </c>
      <c r="AR577" s="5" t="s">
        <v>261</v>
      </c>
      <c r="AS577" s="5" t="s">
        <v>62</v>
      </c>
      <c r="AT577" s="20"/>
      <c r="AU577" s="21"/>
      <c r="AV577" s="21"/>
      <c r="AW577" s="21"/>
    </row>
    <row r="578" spans="1:49" s="55" customFormat="1">
      <c r="A578" s="87" t="s">
        <v>562</v>
      </c>
      <c r="B578" s="5">
        <v>15013930</v>
      </c>
      <c r="C578" s="5" t="s">
        <v>565</v>
      </c>
      <c r="D578" s="5" t="s">
        <v>55</v>
      </c>
      <c r="E578" s="5" t="s">
        <v>67</v>
      </c>
      <c r="F578" s="5" t="s">
        <v>365</v>
      </c>
      <c r="G578" s="5" t="s">
        <v>658</v>
      </c>
      <c r="H578" s="6">
        <v>42125</v>
      </c>
      <c r="I578" s="5" t="s">
        <v>575</v>
      </c>
      <c r="J578" s="5" t="s">
        <v>627</v>
      </c>
      <c r="K578" s="5" t="s">
        <v>568</v>
      </c>
      <c r="L578" s="7">
        <v>6</v>
      </c>
      <c r="M578" s="7" t="s">
        <v>287</v>
      </c>
      <c r="N578" s="8">
        <v>4733</v>
      </c>
      <c r="O578" s="9">
        <v>0.02</v>
      </c>
      <c r="P578" s="10">
        <f t="shared" si="105"/>
        <v>95</v>
      </c>
      <c r="Q578" s="9">
        <v>5.0000000000000001E-3</v>
      </c>
      <c r="R578" s="10">
        <f t="shared" si="106"/>
        <v>24</v>
      </c>
      <c r="S578" s="9">
        <f t="shared" si="107"/>
        <v>2.5142615677160363E-2</v>
      </c>
      <c r="T578" s="10">
        <f t="shared" si="108"/>
        <v>119</v>
      </c>
      <c r="U578" s="10">
        <f t="shared" si="109"/>
        <v>4852</v>
      </c>
      <c r="V578" s="11">
        <v>4851</v>
      </c>
      <c r="W578" s="12">
        <f t="shared" si="110"/>
        <v>118</v>
      </c>
      <c r="X578" s="13">
        <f t="shared" si="111"/>
        <v>2.4899999999999999E-2</v>
      </c>
      <c r="Y578" s="14" t="str">
        <f t="shared" si="112"/>
        <v>0.00%-8.40%</v>
      </c>
      <c r="Z578" s="15"/>
      <c r="AA578" s="15"/>
      <c r="AB578" s="15"/>
      <c r="AC578" s="16"/>
      <c r="AD578" s="8">
        <f t="shared" si="113"/>
        <v>0</v>
      </c>
      <c r="AE578" s="17">
        <f t="shared" si="114"/>
        <v>4851</v>
      </c>
      <c r="AF578" s="18">
        <f t="shared" si="115"/>
        <v>118</v>
      </c>
      <c r="AG578" s="19">
        <f t="shared" si="116"/>
        <v>2.4931333192478311E-2</v>
      </c>
      <c r="AH578" s="20">
        <v>13.6</v>
      </c>
      <c r="AI578" s="20">
        <v>450</v>
      </c>
      <c r="AJ578" s="20"/>
      <c r="AK578" s="20">
        <v>688</v>
      </c>
      <c r="AL578" s="20">
        <f t="shared" si="117"/>
        <v>72061.599999999991</v>
      </c>
      <c r="AM578" s="7" t="s">
        <v>287</v>
      </c>
      <c r="AN578" s="20"/>
      <c r="AO578" s="21"/>
      <c r="AP578" s="21"/>
      <c r="AQ578" s="5" t="s">
        <v>660</v>
      </c>
      <c r="AR578" s="5" t="s">
        <v>261</v>
      </c>
      <c r="AS578" s="5" t="s">
        <v>62</v>
      </c>
      <c r="AT578" s="20"/>
      <c r="AU578" s="21"/>
      <c r="AV578" s="21"/>
      <c r="AW578" s="21"/>
    </row>
    <row r="579" spans="1:49" s="55" customFormat="1">
      <c r="A579" s="87" t="s">
        <v>562</v>
      </c>
      <c r="B579" s="5">
        <v>15017990</v>
      </c>
      <c r="C579" s="5" t="s">
        <v>565</v>
      </c>
      <c r="D579" s="5" t="s">
        <v>55</v>
      </c>
      <c r="E579" s="5" t="s">
        <v>67</v>
      </c>
      <c r="F579" s="5" t="s">
        <v>365</v>
      </c>
      <c r="G579" s="5" t="s">
        <v>658</v>
      </c>
      <c r="H579" s="6">
        <v>43132</v>
      </c>
      <c r="I579" s="5" t="s">
        <v>575</v>
      </c>
      <c r="J579" s="5" t="s">
        <v>627</v>
      </c>
      <c r="K579" s="5" t="s">
        <v>568</v>
      </c>
      <c r="L579" s="7">
        <v>6</v>
      </c>
      <c r="M579" s="7" t="s">
        <v>287</v>
      </c>
      <c r="N579" s="8">
        <v>4591</v>
      </c>
      <c r="O579" s="9">
        <v>0.02</v>
      </c>
      <c r="P579" s="10">
        <f t="shared" si="105"/>
        <v>92</v>
      </c>
      <c r="Q579" s="9">
        <v>5.0000000000000001E-3</v>
      </c>
      <c r="R579" s="10">
        <f t="shared" si="106"/>
        <v>23</v>
      </c>
      <c r="S579" s="9">
        <f t="shared" si="107"/>
        <v>2.5049008930516228E-2</v>
      </c>
      <c r="T579" s="10">
        <f t="shared" si="108"/>
        <v>115</v>
      </c>
      <c r="U579" s="10">
        <f t="shared" si="109"/>
        <v>4706</v>
      </c>
      <c r="V579" s="11">
        <v>4706</v>
      </c>
      <c r="W579" s="12">
        <f t="shared" si="110"/>
        <v>115</v>
      </c>
      <c r="X579" s="13">
        <f t="shared" si="111"/>
        <v>2.5000000000000001E-2</v>
      </c>
      <c r="Y579" s="14" t="str">
        <f t="shared" si="112"/>
        <v>0.00%-8.40%</v>
      </c>
      <c r="Z579" s="15"/>
      <c r="AA579" s="15"/>
      <c r="AB579" s="15"/>
      <c r="AC579" s="16"/>
      <c r="AD579" s="8">
        <f t="shared" si="113"/>
        <v>0</v>
      </c>
      <c r="AE579" s="17">
        <f t="shared" si="114"/>
        <v>4706</v>
      </c>
      <c r="AF579" s="18">
        <f t="shared" si="115"/>
        <v>115</v>
      </c>
      <c r="AG579" s="19">
        <f t="shared" si="116"/>
        <v>2.5049008930516203E-2</v>
      </c>
      <c r="AH579" s="20">
        <v>13.6</v>
      </c>
      <c r="AI579" s="20">
        <v>450</v>
      </c>
      <c r="AJ579" s="20"/>
      <c r="AK579" s="20">
        <v>688</v>
      </c>
      <c r="AL579" s="20">
        <f t="shared" si="117"/>
        <v>70089.600000000006</v>
      </c>
      <c r="AM579" s="7" t="s">
        <v>287</v>
      </c>
      <c r="AN579" s="20"/>
      <c r="AO579" s="21"/>
      <c r="AP579" s="21"/>
      <c r="AQ579" s="5" t="s">
        <v>660</v>
      </c>
      <c r="AR579" s="5" t="s">
        <v>261</v>
      </c>
      <c r="AS579" s="5" t="s">
        <v>62</v>
      </c>
      <c r="AT579" s="20"/>
      <c r="AU579" s="21"/>
      <c r="AV579" s="21"/>
      <c r="AW579" s="21"/>
    </row>
    <row r="580" spans="1:49" s="55" customFormat="1">
      <c r="A580" s="87" t="s">
        <v>562</v>
      </c>
      <c r="B580" s="5">
        <v>15003296</v>
      </c>
      <c r="C580" s="5" t="s">
        <v>565</v>
      </c>
      <c r="D580" s="5" t="s">
        <v>55</v>
      </c>
      <c r="E580" s="5" t="s">
        <v>67</v>
      </c>
      <c r="F580" s="5" t="s">
        <v>365</v>
      </c>
      <c r="G580" s="5" t="s">
        <v>658</v>
      </c>
      <c r="H580" s="6">
        <v>40269</v>
      </c>
      <c r="I580" s="5" t="s">
        <v>575</v>
      </c>
      <c r="J580" s="5" t="s">
        <v>631</v>
      </c>
      <c r="K580" s="5" t="s">
        <v>568</v>
      </c>
      <c r="L580" s="7">
        <v>6</v>
      </c>
      <c r="M580" s="7" t="s">
        <v>287</v>
      </c>
      <c r="N580" s="8">
        <v>5109</v>
      </c>
      <c r="O580" s="9">
        <v>0.02</v>
      </c>
      <c r="P580" s="10">
        <f t="shared" si="105"/>
        <v>102</v>
      </c>
      <c r="Q580" s="9">
        <v>5.0000000000000001E-3</v>
      </c>
      <c r="R580" s="10">
        <f t="shared" si="106"/>
        <v>26</v>
      </c>
      <c r="S580" s="9">
        <f t="shared" si="107"/>
        <v>2.5053826580544138E-2</v>
      </c>
      <c r="T580" s="10">
        <f t="shared" si="108"/>
        <v>128</v>
      </c>
      <c r="U580" s="10">
        <f t="shared" si="109"/>
        <v>5237</v>
      </c>
      <c r="V580" s="11">
        <v>5262</v>
      </c>
      <c r="W580" s="12">
        <f t="shared" si="110"/>
        <v>153</v>
      </c>
      <c r="X580" s="13">
        <f t="shared" si="111"/>
        <v>2.9899999999999999E-2</v>
      </c>
      <c r="Y580" s="14" t="str">
        <f t="shared" si="112"/>
        <v>0.00%-8.40%</v>
      </c>
      <c r="Z580" s="15"/>
      <c r="AA580" s="15"/>
      <c r="AB580" s="15"/>
      <c r="AC580" s="16"/>
      <c r="AD580" s="8">
        <f t="shared" si="113"/>
        <v>0</v>
      </c>
      <c r="AE580" s="17">
        <f t="shared" si="114"/>
        <v>5262</v>
      </c>
      <c r="AF580" s="18">
        <f t="shared" si="115"/>
        <v>153</v>
      </c>
      <c r="AG580" s="19">
        <f t="shared" si="116"/>
        <v>2.9947152084556672E-2</v>
      </c>
      <c r="AH580" s="20">
        <v>13.6</v>
      </c>
      <c r="AI580" s="20">
        <v>450</v>
      </c>
      <c r="AJ580" s="20"/>
      <c r="AK580" s="20">
        <v>688</v>
      </c>
      <c r="AL580" s="20">
        <f t="shared" si="117"/>
        <v>77651.199999999997</v>
      </c>
      <c r="AM580" s="7" t="s">
        <v>287</v>
      </c>
      <c r="AN580" s="20"/>
      <c r="AO580" s="21"/>
      <c r="AP580" s="21"/>
      <c r="AQ580" s="5" t="s">
        <v>660</v>
      </c>
      <c r="AR580" s="5" t="s">
        <v>261</v>
      </c>
      <c r="AS580" s="5" t="s">
        <v>62</v>
      </c>
      <c r="AT580" s="20"/>
      <c r="AU580" s="21"/>
      <c r="AV580" s="21"/>
      <c r="AW580" s="21"/>
    </row>
    <row r="581" spans="1:49" s="55" customFormat="1">
      <c r="A581" s="87" t="s">
        <v>562</v>
      </c>
      <c r="B581" s="5">
        <v>15020148</v>
      </c>
      <c r="C581" s="5" t="s">
        <v>565</v>
      </c>
      <c r="D581" s="5" t="s">
        <v>55</v>
      </c>
      <c r="E581" s="5" t="s">
        <v>67</v>
      </c>
      <c r="F581" s="5" t="s">
        <v>365</v>
      </c>
      <c r="G581" s="5" t="s">
        <v>658</v>
      </c>
      <c r="H581" s="6">
        <v>44378</v>
      </c>
      <c r="I581" s="5" t="s">
        <v>575</v>
      </c>
      <c r="J581" s="5" t="s">
        <v>627</v>
      </c>
      <c r="K581" s="5" t="s">
        <v>568</v>
      </c>
      <c r="L581" s="7">
        <v>6</v>
      </c>
      <c r="M581" s="7" t="s">
        <v>287</v>
      </c>
      <c r="N581" s="8">
        <v>4480</v>
      </c>
      <c r="O581" s="9">
        <v>0.02</v>
      </c>
      <c r="P581" s="10">
        <f t="shared" si="105"/>
        <v>90</v>
      </c>
      <c r="Q581" s="9">
        <v>5.0000000000000001E-3</v>
      </c>
      <c r="R581" s="10">
        <f t="shared" si="106"/>
        <v>22</v>
      </c>
      <c r="S581" s="9">
        <f t="shared" si="107"/>
        <v>2.5000000000000001E-2</v>
      </c>
      <c r="T581" s="10">
        <f t="shared" si="108"/>
        <v>112</v>
      </c>
      <c r="U581" s="10">
        <f t="shared" si="109"/>
        <v>4592</v>
      </c>
      <c r="V581" s="11">
        <v>4592</v>
      </c>
      <c r="W581" s="12">
        <f t="shared" si="110"/>
        <v>112</v>
      </c>
      <c r="X581" s="13">
        <f t="shared" si="111"/>
        <v>2.5000000000000001E-2</v>
      </c>
      <c r="Y581" s="14" t="str">
        <f t="shared" si="112"/>
        <v>0.00%-8.40%</v>
      </c>
      <c r="Z581" s="15"/>
      <c r="AA581" s="15"/>
      <c r="AB581" s="15"/>
      <c r="AC581" s="16"/>
      <c r="AD581" s="8">
        <f t="shared" si="113"/>
        <v>0</v>
      </c>
      <c r="AE581" s="17">
        <f t="shared" si="114"/>
        <v>4592</v>
      </c>
      <c r="AF581" s="18">
        <f t="shared" si="115"/>
        <v>112</v>
      </c>
      <c r="AG581" s="19">
        <f t="shared" si="116"/>
        <v>2.4999999999999911E-2</v>
      </c>
      <c r="AH581" s="20">
        <v>13.6</v>
      </c>
      <c r="AI581" s="20">
        <v>450</v>
      </c>
      <c r="AJ581" s="20"/>
      <c r="AK581" s="20">
        <v>688</v>
      </c>
      <c r="AL581" s="20">
        <f t="shared" si="117"/>
        <v>68539.199999999997</v>
      </c>
      <c r="AM581" s="7" t="s">
        <v>287</v>
      </c>
      <c r="AN581" s="20"/>
      <c r="AO581" s="21"/>
      <c r="AP581" s="21"/>
      <c r="AQ581" s="5" t="s">
        <v>660</v>
      </c>
      <c r="AR581" s="5" t="s">
        <v>261</v>
      </c>
      <c r="AS581" s="5" t="s">
        <v>62</v>
      </c>
      <c r="AT581" s="20"/>
      <c r="AU581" s="21"/>
      <c r="AV581" s="21"/>
      <c r="AW581" s="21"/>
    </row>
    <row r="582" spans="1:49" s="55" customFormat="1">
      <c r="A582" s="87" t="s">
        <v>562</v>
      </c>
      <c r="B582" s="5">
        <v>15006731</v>
      </c>
      <c r="C582" s="5" t="s">
        <v>565</v>
      </c>
      <c r="D582" s="5" t="s">
        <v>55</v>
      </c>
      <c r="E582" s="5" t="s">
        <v>67</v>
      </c>
      <c r="F582" s="5" t="s">
        <v>365</v>
      </c>
      <c r="G582" s="5" t="s">
        <v>658</v>
      </c>
      <c r="H582" s="6">
        <v>40940</v>
      </c>
      <c r="I582" s="5" t="s">
        <v>575</v>
      </c>
      <c r="J582" s="5" t="s">
        <v>627</v>
      </c>
      <c r="K582" s="5" t="s">
        <v>568</v>
      </c>
      <c r="L582" s="7">
        <v>6</v>
      </c>
      <c r="M582" s="7" t="s">
        <v>287</v>
      </c>
      <c r="N582" s="8">
        <v>5298</v>
      </c>
      <c r="O582" s="9">
        <v>0.02</v>
      </c>
      <c r="P582" s="10">
        <f t="shared" si="105"/>
        <v>106</v>
      </c>
      <c r="Q582" s="9">
        <v>5.0000000000000001E-3</v>
      </c>
      <c r="R582" s="10">
        <f t="shared" si="106"/>
        <v>26</v>
      </c>
      <c r="S582" s="9">
        <f t="shared" si="107"/>
        <v>2.491506228765572E-2</v>
      </c>
      <c r="T582" s="10">
        <f t="shared" si="108"/>
        <v>132</v>
      </c>
      <c r="U582" s="10">
        <f t="shared" si="109"/>
        <v>5430</v>
      </c>
      <c r="V582" s="11">
        <v>5298</v>
      </c>
      <c r="W582" s="12">
        <f t="shared" si="110"/>
        <v>0</v>
      </c>
      <c r="X582" s="13">
        <f t="shared" si="111"/>
        <v>0</v>
      </c>
      <c r="Y582" s="14" t="str">
        <f t="shared" si="112"/>
        <v>0.00%-8.40%</v>
      </c>
      <c r="Z582" s="15"/>
      <c r="AA582" s="15"/>
      <c r="AB582" s="15"/>
      <c r="AC582" s="16"/>
      <c r="AD582" s="8">
        <f t="shared" si="113"/>
        <v>0</v>
      </c>
      <c r="AE582" s="17">
        <f t="shared" si="114"/>
        <v>5298</v>
      </c>
      <c r="AF582" s="18">
        <f t="shared" si="115"/>
        <v>0</v>
      </c>
      <c r="AG582" s="19">
        <f t="shared" si="116"/>
        <v>0</v>
      </c>
      <c r="AH582" s="20">
        <v>13.6</v>
      </c>
      <c r="AI582" s="20">
        <v>450</v>
      </c>
      <c r="AJ582" s="20"/>
      <c r="AK582" s="20">
        <v>688</v>
      </c>
      <c r="AL582" s="20">
        <f t="shared" si="117"/>
        <v>78140.800000000003</v>
      </c>
      <c r="AM582" s="7" t="s">
        <v>287</v>
      </c>
      <c r="AN582" s="20"/>
      <c r="AO582" s="21" t="s">
        <v>126</v>
      </c>
      <c r="AP582" s="21" t="s">
        <v>126</v>
      </c>
      <c r="AQ582" s="5" t="s">
        <v>660</v>
      </c>
      <c r="AR582" s="5" t="s">
        <v>261</v>
      </c>
      <c r="AS582" s="5" t="s">
        <v>62</v>
      </c>
      <c r="AT582" s="20"/>
      <c r="AU582" s="21"/>
      <c r="AV582" s="21"/>
      <c r="AW582" s="21"/>
    </row>
    <row r="583" spans="1:49" s="55" customFormat="1">
      <c r="A583" s="87" t="s">
        <v>562</v>
      </c>
      <c r="B583" s="5">
        <v>15014782</v>
      </c>
      <c r="C583" s="5" t="s">
        <v>565</v>
      </c>
      <c r="D583" s="5" t="s">
        <v>55</v>
      </c>
      <c r="E583" s="5" t="s">
        <v>67</v>
      </c>
      <c r="F583" s="5" t="s">
        <v>365</v>
      </c>
      <c r="G583" s="5" t="s">
        <v>658</v>
      </c>
      <c r="H583" s="6">
        <v>42401</v>
      </c>
      <c r="I583" s="5" t="s">
        <v>575</v>
      </c>
      <c r="J583" s="5" t="s">
        <v>627</v>
      </c>
      <c r="K583" s="5" t="s">
        <v>568</v>
      </c>
      <c r="L583" s="7">
        <v>6</v>
      </c>
      <c r="M583" s="7" t="s">
        <v>287</v>
      </c>
      <c r="N583" s="8">
        <v>4866</v>
      </c>
      <c r="O583" s="9">
        <v>0.02</v>
      </c>
      <c r="P583" s="10">
        <f t="shared" si="105"/>
        <v>97</v>
      </c>
      <c r="Q583" s="9">
        <v>5.0000000000000001E-3</v>
      </c>
      <c r="R583" s="10">
        <f t="shared" si="106"/>
        <v>24</v>
      </c>
      <c r="S583" s="9">
        <f t="shared" si="107"/>
        <v>2.4866420057542128E-2</v>
      </c>
      <c r="T583" s="10">
        <f t="shared" si="108"/>
        <v>121</v>
      </c>
      <c r="U583" s="10">
        <f t="shared" si="109"/>
        <v>4987</v>
      </c>
      <c r="V583" s="11">
        <v>5012</v>
      </c>
      <c r="W583" s="12">
        <f t="shared" si="110"/>
        <v>146</v>
      </c>
      <c r="X583" s="13">
        <f t="shared" si="111"/>
        <v>0.03</v>
      </c>
      <c r="Y583" s="14" t="str">
        <f t="shared" si="112"/>
        <v>0.00%-8.40%</v>
      </c>
      <c r="Z583" s="15"/>
      <c r="AA583" s="15"/>
      <c r="AB583" s="15"/>
      <c r="AC583" s="16"/>
      <c r="AD583" s="8">
        <f t="shared" si="113"/>
        <v>0</v>
      </c>
      <c r="AE583" s="17">
        <f t="shared" si="114"/>
        <v>5012</v>
      </c>
      <c r="AF583" s="18">
        <f t="shared" si="115"/>
        <v>146</v>
      </c>
      <c r="AG583" s="19">
        <f t="shared" si="116"/>
        <v>3.0004110152075603E-2</v>
      </c>
      <c r="AH583" s="20">
        <v>13.6</v>
      </c>
      <c r="AI583" s="20">
        <v>450</v>
      </c>
      <c r="AJ583" s="20"/>
      <c r="AK583" s="20">
        <v>688</v>
      </c>
      <c r="AL583" s="20">
        <f t="shared" si="117"/>
        <v>74251.199999999997</v>
      </c>
      <c r="AM583" s="7" t="s">
        <v>287</v>
      </c>
      <c r="AN583" s="20"/>
      <c r="AO583" s="21"/>
      <c r="AP583" s="21"/>
      <c r="AQ583" s="5" t="s">
        <v>660</v>
      </c>
      <c r="AR583" s="5" t="s">
        <v>261</v>
      </c>
      <c r="AS583" s="5" t="s">
        <v>62</v>
      </c>
      <c r="AT583" s="20"/>
      <c r="AU583" s="21"/>
      <c r="AV583" s="21"/>
      <c r="AW583" s="21"/>
    </row>
    <row r="584" spans="1:49" s="55" customFormat="1">
      <c r="A584" s="87" t="s">
        <v>562</v>
      </c>
      <c r="B584" s="5">
        <v>15016683</v>
      </c>
      <c r="C584" s="5" t="s">
        <v>565</v>
      </c>
      <c r="D584" s="5" t="s">
        <v>55</v>
      </c>
      <c r="E584" s="5" t="s">
        <v>67</v>
      </c>
      <c r="F584" s="5" t="s">
        <v>365</v>
      </c>
      <c r="G584" s="5" t="s">
        <v>658</v>
      </c>
      <c r="H584" s="6">
        <v>43009</v>
      </c>
      <c r="I584" s="5" t="s">
        <v>575</v>
      </c>
      <c r="J584" s="5" t="s">
        <v>627</v>
      </c>
      <c r="K584" s="5" t="s">
        <v>568</v>
      </c>
      <c r="L584" s="7">
        <v>6</v>
      </c>
      <c r="M584" s="7" t="s">
        <v>287</v>
      </c>
      <c r="N584" s="8">
        <v>5319</v>
      </c>
      <c r="O584" s="9">
        <v>0.02</v>
      </c>
      <c r="P584" s="10">
        <f t="shared" si="105"/>
        <v>106</v>
      </c>
      <c r="Q584" s="9">
        <v>5.0000000000000001E-3</v>
      </c>
      <c r="R584" s="10">
        <f t="shared" si="106"/>
        <v>27</v>
      </c>
      <c r="S584" s="9">
        <f t="shared" si="107"/>
        <v>2.5004700131603684E-2</v>
      </c>
      <c r="T584" s="10">
        <f t="shared" si="108"/>
        <v>133</v>
      </c>
      <c r="U584" s="10">
        <f t="shared" si="109"/>
        <v>5452</v>
      </c>
      <c r="V584" s="11">
        <v>5452</v>
      </c>
      <c r="W584" s="12">
        <f t="shared" si="110"/>
        <v>133</v>
      </c>
      <c r="X584" s="13">
        <f t="shared" si="111"/>
        <v>2.5000000000000001E-2</v>
      </c>
      <c r="Y584" s="14" t="str">
        <f t="shared" si="112"/>
        <v>0.00%-8.40%</v>
      </c>
      <c r="Z584" s="15"/>
      <c r="AA584" s="15"/>
      <c r="AB584" s="15"/>
      <c r="AC584" s="16"/>
      <c r="AD584" s="8">
        <f t="shared" si="113"/>
        <v>0</v>
      </c>
      <c r="AE584" s="17">
        <f t="shared" si="114"/>
        <v>5452</v>
      </c>
      <c r="AF584" s="18">
        <f t="shared" si="115"/>
        <v>133</v>
      </c>
      <c r="AG584" s="19">
        <f t="shared" si="116"/>
        <v>2.5004700131603608E-2</v>
      </c>
      <c r="AH584" s="20">
        <v>13.6</v>
      </c>
      <c r="AI584" s="20">
        <v>450</v>
      </c>
      <c r="AJ584" s="20"/>
      <c r="AK584" s="20">
        <v>688</v>
      </c>
      <c r="AL584" s="20">
        <f t="shared" si="117"/>
        <v>80235.199999999997</v>
      </c>
      <c r="AM584" s="7" t="s">
        <v>287</v>
      </c>
      <c r="AN584" s="20"/>
      <c r="AO584" s="21"/>
      <c r="AP584" s="21"/>
      <c r="AQ584" s="5" t="s">
        <v>660</v>
      </c>
      <c r="AR584" s="5" t="s">
        <v>261</v>
      </c>
      <c r="AS584" s="5" t="s">
        <v>62</v>
      </c>
      <c r="AT584" s="20"/>
      <c r="AU584" s="21"/>
      <c r="AV584" s="21"/>
      <c r="AW584" s="21"/>
    </row>
    <row r="585" spans="1:49" s="55" customFormat="1">
      <c r="A585" s="87" t="s">
        <v>562</v>
      </c>
      <c r="B585" s="5">
        <v>15004484</v>
      </c>
      <c r="C585" s="5" t="s">
        <v>565</v>
      </c>
      <c r="D585" s="5" t="s">
        <v>55</v>
      </c>
      <c r="E585" s="5" t="s">
        <v>67</v>
      </c>
      <c r="F585" s="5" t="s">
        <v>365</v>
      </c>
      <c r="G585" s="5" t="s">
        <v>658</v>
      </c>
      <c r="H585" s="6">
        <v>40634</v>
      </c>
      <c r="I585" s="5" t="s">
        <v>575</v>
      </c>
      <c r="J585" s="5" t="s">
        <v>631</v>
      </c>
      <c r="K585" s="5" t="s">
        <v>568</v>
      </c>
      <c r="L585" s="7">
        <v>6</v>
      </c>
      <c r="M585" s="7" t="s">
        <v>287</v>
      </c>
      <c r="N585" s="8">
        <v>4836</v>
      </c>
      <c r="O585" s="9">
        <v>0.02</v>
      </c>
      <c r="P585" s="10">
        <f t="shared" ref="P585:P648" si="118">ROUND(N585*O585,0)</f>
        <v>97</v>
      </c>
      <c r="Q585" s="9">
        <v>5.0000000000000001E-3</v>
      </c>
      <c r="R585" s="10">
        <f t="shared" ref="R585:R648" si="119">ROUND(N585*Q585,0)</f>
        <v>24</v>
      </c>
      <c r="S585" s="9">
        <f t="shared" ref="S585:S648" si="120">T585/N585</f>
        <v>2.5020678246484698E-2</v>
      </c>
      <c r="T585" s="10">
        <f t="shared" ref="T585:T648" si="121">P585+R585</f>
        <v>121</v>
      </c>
      <c r="U585" s="10">
        <f t="shared" ref="U585:U648" si="122">N585+T585</f>
        <v>4957</v>
      </c>
      <c r="V585" s="11">
        <v>4909</v>
      </c>
      <c r="W585" s="12">
        <f t="shared" ref="W585:W648" si="123">V585-N585</f>
        <v>73</v>
      </c>
      <c r="X585" s="13">
        <f t="shared" ref="X585:X648" si="124">ROUND(V585/N585-1,4)</f>
        <v>1.5100000000000001E-2</v>
      </c>
      <c r="Y585" s="14" t="str">
        <f t="shared" ref="Y585:Y648" si="125">IF(OR(L585=1,L585=2,L585=4),TEXT(S585*0.8,"0.00%")&amp;"-"&amp;TEXT(S585*1.2,"0.00%"),IF(OR(L585=3,L585=6),TEXT(0,"0.00%")&amp;"-"&amp;TEXT(7%*1.2,"0.00%"),IF(OR(L585=5,L585=7),TEXT((R585/N585),"0.00%")&amp;"-"&amp;TEXT((R585/N585)+7%,"0.00%"),"")))</f>
        <v>0.00%-8.40%</v>
      </c>
      <c r="Z585" s="15"/>
      <c r="AA585" s="15"/>
      <c r="AB585" s="15"/>
      <c r="AC585" s="16"/>
      <c r="AD585" s="8">
        <f t="shared" ref="AD585:AD648" si="126">ROUND(N585*AC585,0)</f>
        <v>0</v>
      </c>
      <c r="AE585" s="17">
        <f t="shared" ref="AE585:AE648" si="127">V585+AD585</f>
        <v>4909</v>
      </c>
      <c r="AF585" s="18">
        <f t="shared" ref="AF585:AF648" si="128">AE585-N585</f>
        <v>73</v>
      </c>
      <c r="AG585" s="19">
        <f t="shared" ref="AG585:AG648" si="129">AE585/N585-1</f>
        <v>1.5095119933829615E-2</v>
      </c>
      <c r="AH585" s="20">
        <v>13.6</v>
      </c>
      <c r="AI585" s="20">
        <v>500</v>
      </c>
      <c r="AJ585" s="20"/>
      <c r="AK585" s="20">
        <v>688</v>
      </c>
      <c r="AL585" s="20">
        <f t="shared" ref="AL585:AL648" si="130">AE585*AH585+AI585*12+AK585+IF(AB585="",AJ585,IF(AB585="D",5000,IF(AB585="C",1000,0)))*12</f>
        <v>73450.399999999994</v>
      </c>
      <c r="AM585" s="7" t="s">
        <v>287</v>
      </c>
      <c r="AN585" s="20"/>
      <c r="AO585" s="21"/>
      <c r="AP585" s="21"/>
      <c r="AQ585" s="5" t="s">
        <v>660</v>
      </c>
      <c r="AR585" s="5" t="s">
        <v>261</v>
      </c>
      <c r="AS585" s="5" t="s">
        <v>62</v>
      </c>
      <c r="AT585" s="20"/>
      <c r="AU585" s="21"/>
      <c r="AV585" s="21"/>
      <c r="AW585" s="21"/>
    </row>
    <row r="586" spans="1:49" s="55" customFormat="1">
      <c r="A586" s="87" t="s">
        <v>562</v>
      </c>
      <c r="B586" s="5">
        <v>15008095</v>
      </c>
      <c r="C586" s="5" t="s">
        <v>565</v>
      </c>
      <c r="D586" s="5" t="s">
        <v>55</v>
      </c>
      <c r="E586" s="5" t="s">
        <v>67</v>
      </c>
      <c r="F586" s="5" t="s">
        <v>365</v>
      </c>
      <c r="G586" s="5" t="s">
        <v>658</v>
      </c>
      <c r="H586" s="6">
        <v>41365</v>
      </c>
      <c r="I586" s="5" t="s">
        <v>575</v>
      </c>
      <c r="J586" s="5" t="s">
        <v>627</v>
      </c>
      <c r="K586" s="5" t="s">
        <v>568</v>
      </c>
      <c r="L586" s="7">
        <v>6</v>
      </c>
      <c r="M586" s="7" t="s">
        <v>287</v>
      </c>
      <c r="N586" s="8">
        <v>4984</v>
      </c>
      <c r="O586" s="9">
        <v>0.02</v>
      </c>
      <c r="P586" s="10">
        <f t="shared" si="118"/>
        <v>100</v>
      </c>
      <c r="Q586" s="9">
        <v>5.0000000000000001E-3</v>
      </c>
      <c r="R586" s="10">
        <f t="shared" si="119"/>
        <v>25</v>
      </c>
      <c r="S586" s="9">
        <f t="shared" si="120"/>
        <v>2.5080256821829856E-2</v>
      </c>
      <c r="T586" s="10">
        <f t="shared" si="121"/>
        <v>125</v>
      </c>
      <c r="U586" s="10">
        <f t="shared" si="122"/>
        <v>5109</v>
      </c>
      <c r="V586" s="11">
        <v>5109</v>
      </c>
      <c r="W586" s="12">
        <f t="shared" si="123"/>
        <v>125</v>
      </c>
      <c r="X586" s="13">
        <f t="shared" si="124"/>
        <v>2.5100000000000001E-2</v>
      </c>
      <c r="Y586" s="14" t="str">
        <f t="shared" si="125"/>
        <v>0.00%-8.40%</v>
      </c>
      <c r="Z586" s="15"/>
      <c r="AA586" s="15"/>
      <c r="AB586" s="15"/>
      <c r="AC586" s="16"/>
      <c r="AD586" s="8">
        <f t="shared" si="126"/>
        <v>0</v>
      </c>
      <c r="AE586" s="17">
        <f t="shared" si="127"/>
        <v>5109</v>
      </c>
      <c r="AF586" s="18">
        <f t="shared" si="128"/>
        <v>125</v>
      </c>
      <c r="AG586" s="19">
        <f t="shared" si="129"/>
        <v>2.5080256821829794E-2</v>
      </c>
      <c r="AH586" s="20">
        <v>13.6</v>
      </c>
      <c r="AI586" s="20">
        <v>450</v>
      </c>
      <c r="AJ586" s="20"/>
      <c r="AK586" s="20">
        <v>688</v>
      </c>
      <c r="AL586" s="20">
        <f t="shared" si="130"/>
        <v>75570.399999999994</v>
      </c>
      <c r="AM586" s="7" t="s">
        <v>287</v>
      </c>
      <c r="AN586" s="20"/>
      <c r="AO586" s="21"/>
      <c r="AP586" s="21"/>
      <c r="AQ586" s="5" t="s">
        <v>660</v>
      </c>
      <c r="AR586" s="5" t="s">
        <v>261</v>
      </c>
      <c r="AS586" s="5" t="s">
        <v>62</v>
      </c>
      <c r="AT586" s="20"/>
      <c r="AU586" s="21"/>
      <c r="AV586" s="21"/>
      <c r="AW586" s="21"/>
    </row>
    <row r="587" spans="1:49" s="55" customFormat="1">
      <c r="A587" s="87" t="s">
        <v>562</v>
      </c>
      <c r="B587" s="5">
        <v>15018848</v>
      </c>
      <c r="C587" s="5" t="s">
        <v>565</v>
      </c>
      <c r="D587" s="5" t="s">
        <v>55</v>
      </c>
      <c r="E587" s="5" t="s">
        <v>67</v>
      </c>
      <c r="F587" s="5" t="s">
        <v>365</v>
      </c>
      <c r="G587" s="5" t="s">
        <v>658</v>
      </c>
      <c r="H587" s="6">
        <v>43160</v>
      </c>
      <c r="I587" s="5" t="s">
        <v>575</v>
      </c>
      <c r="J587" s="5" t="s">
        <v>627</v>
      </c>
      <c r="K587" s="5" t="s">
        <v>568</v>
      </c>
      <c r="L587" s="7">
        <v>6</v>
      </c>
      <c r="M587" s="7" t="s">
        <v>287</v>
      </c>
      <c r="N587" s="8">
        <v>4698</v>
      </c>
      <c r="O587" s="9">
        <v>0.02</v>
      </c>
      <c r="P587" s="10">
        <f t="shared" si="118"/>
        <v>94</v>
      </c>
      <c r="Q587" s="9">
        <v>5.0000000000000001E-3</v>
      </c>
      <c r="R587" s="10">
        <f t="shared" si="119"/>
        <v>23</v>
      </c>
      <c r="S587" s="9">
        <f t="shared" si="120"/>
        <v>2.4904214559386972E-2</v>
      </c>
      <c r="T587" s="10">
        <f t="shared" si="121"/>
        <v>117</v>
      </c>
      <c r="U587" s="10">
        <f t="shared" si="122"/>
        <v>4815</v>
      </c>
      <c r="V587" s="11">
        <v>4815</v>
      </c>
      <c r="W587" s="12">
        <f t="shared" si="123"/>
        <v>117</v>
      </c>
      <c r="X587" s="13">
        <f t="shared" si="124"/>
        <v>2.4899999999999999E-2</v>
      </c>
      <c r="Y587" s="14" t="str">
        <f t="shared" si="125"/>
        <v>0.00%-8.40%</v>
      </c>
      <c r="Z587" s="15"/>
      <c r="AA587" s="15"/>
      <c r="AB587" s="15"/>
      <c r="AC587" s="16"/>
      <c r="AD587" s="8">
        <f t="shared" si="126"/>
        <v>0</v>
      </c>
      <c r="AE587" s="17">
        <f t="shared" si="127"/>
        <v>4815</v>
      </c>
      <c r="AF587" s="18">
        <f t="shared" si="128"/>
        <v>117</v>
      </c>
      <c r="AG587" s="19">
        <f t="shared" si="129"/>
        <v>2.4904214559386961E-2</v>
      </c>
      <c r="AH587" s="20">
        <v>13.6</v>
      </c>
      <c r="AI587" s="20">
        <v>450</v>
      </c>
      <c r="AJ587" s="20"/>
      <c r="AK587" s="20">
        <v>688</v>
      </c>
      <c r="AL587" s="20">
        <f t="shared" si="130"/>
        <v>71572</v>
      </c>
      <c r="AM587" s="7" t="s">
        <v>287</v>
      </c>
      <c r="AN587" s="20"/>
      <c r="AO587" s="21"/>
      <c r="AP587" s="21"/>
      <c r="AQ587" s="5" t="s">
        <v>660</v>
      </c>
      <c r="AR587" s="5" t="s">
        <v>261</v>
      </c>
      <c r="AS587" s="5" t="s">
        <v>62</v>
      </c>
      <c r="AT587" s="20"/>
      <c r="AU587" s="21"/>
      <c r="AV587" s="21"/>
      <c r="AW587" s="21"/>
    </row>
    <row r="588" spans="1:49" s="55" customFormat="1">
      <c r="A588" s="87" t="s">
        <v>562</v>
      </c>
      <c r="B588" s="5">
        <v>15013465</v>
      </c>
      <c r="C588" s="5" t="s">
        <v>565</v>
      </c>
      <c r="D588" s="5" t="s">
        <v>55</v>
      </c>
      <c r="E588" s="5" t="s">
        <v>67</v>
      </c>
      <c r="F588" s="5" t="s">
        <v>365</v>
      </c>
      <c r="G588" s="5" t="s">
        <v>658</v>
      </c>
      <c r="H588" s="6">
        <v>41913</v>
      </c>
      <c r="I588" s="5" t="s">
        <v>575</v>
      </c>
      <c r="J588" s="5" t="s">
        <v>627</v>
      </c>
      <c r="K588" s="5" t="s">
        <v>568</v>
      </c>
      <c r="L588" s="7">
        <v>6</v>
      </c>
      <c r="M588" s="7" t="s">
        <v>287</v>
      </c>
      <c r="N588" s="8">
        <v>5750</v>
      </c>
      <c r="O588" s="9">
        <v>0.02</v>
      </c>
      <c r="P588" s="10">
        <f t="shared" si="118"/>
        <v>115</v>
      </c>
      <c r="Q588" s="9">
        <v>5.0000000000000001E-3</v>
      </c>
      <c r="R588" s="10">
        <f t="shared" si="119"/>
        <v>29</v>
      </c>
      <c r="S588" s="9">
        <f t="shared" si="120"/>
        <v>2.5043478260869566E-2</v>
      </c>
      <c r="T588" s="10">
        <f t="shared" si="121"/>
        <v>144</v>
      </c>
      <c r="U588" s="10">
        <f t="shared" si="122"/>
        <v>5894</v>
      </c>
      <c r="V588" s="11">
        <v>5750</v>
      </c>
      <c r="W588" s="12">
        <f t="shared" si="123"/>
        <v>0</v>
      </c>
      <c r="X588" s="13">
        <f t="shared" si="124"/>
        <v>0</v>
      </c>
      <c r="Y588" s="14" t="str">
        <f t="shared" si="125"/>
        <v>0.00%-8.40%</v>
      </c>
      <c r="Z588" s="15"/>
      <c r="AA588" s="15"/>
      <c r="AB588" s="15"/>
      <c r="AC588" s="16"/>
      <c r="AD588" s="8">
        <f t="shared" si="126"/>
        <v>0</v>
      </c>
      <c r="AE588" s="17">
        <f t="shared" si="127"/>
        <v>5750</v>
      </c>
      <c r="AF588" s="18">
        <f t="shared" si="128"/>
        <v>0</v>
      </c>
      <c r="AG588" s="19">
        <f t="shared" si="129"/>
        <v>0</v>
      </c>
      <c r="AH588" s="20">
        <v>13.6</v>
      </c>
      <c r="AI588" s="20">
        <v>450</v>
      </c>
      <c r="AJ588" s="20"/>
      <c r="AK588" s="20">
        <v>688</v>
      </c>
      <c r="AL588" s="20">
        <f t="shared" si="130"/>
        <v>84288</v>
      </c>
      <c r="AM588" s="7" t="s">
        <v>287</v>
      </c>
      <c r="AN588" s="20"/>
      <c r="AO588" s="21" t="s">
        <v>622</v>
      </c>
      <c r="AP588" s="21" t="s">
        <v>624</v>
      </c>
      <c r="AQ588" s="5" t="s">
        <v>660</v>
      </c>
      <c r="AR588" s="5" t="s">
        <v>261</v>
      </c>
      <c r="AS588" s="5" t="s">
        <v>62</v>
      </c>
      <c r="AT588" s="20"/>
      <c r="AU588" s="21"/>
      <c r="AV588" s="21"/>
      <c r="AW588" s="21"/>
    </row>
    <row r="589" spans="1:49" s="55" customFormat="1">
      <c r="A589" s="87" t="s">
        <v>562</v>
      </c>
      <c r="B589" s="5">
        <v>15017328</v>
      </c>
      <c r="C589" s="5" t="s">
        <v>565</v>
      </c>
      <c r="D589" s="5" t="s">
        <v>55</v>
      </c>
      <c r="E589" s="5" t="s">
        <v>67</v>
      </c>
      <c r="F589" s="5" t="s">
        <v>365</v>
      </c>
      <c r="G589" s="5" t="s">
        <v>658</v>
      </c>
      <c r="H589" s="6">
        <v>42979</v>
      </c>
      <c r="I589" s="5" t="s">
        <v>575</v>
      </c>
      <c r="J589" s="5" t="s">
        <v>627</v>
      </c>
      <c r="K589" s="5" t="s">
        <v>568</v>
      </c>
      <c r="L589" s="7">
        <v>6</v>
      </c>
      <c r="M589" s="7" t="s">
        <v>287</v>
      </c>
      <c r="N589" s="8">
        <v>4754</v>
      </c>
      <c r="O589" s="9">
        <v>0.02</v>
      </c>
      <c r="P589" s="10">
        <f t="shared" si="118"/>
        <v>95</v>
      </c>
      <c r="Q589" s="9">
        <v>5.0000000000000001E-3</v>
      </c>
      <c r="R589" s="10">
        <f t="shared" si="119"/>
        <v>24</v>
      </c>
      <c r="S589" s="9">
        <f t="shared" si="120"/>
        <v>2.503155237694573E-2</v>
      </c>
      <c r="T589" s="10">
        <f t="shared" si="121"/>
        <v>119</v>
      </c>
      <c r="U589" s="10">
        <f t="shared" si="122"/>
        <v>4873</v>
      </c>
      <c r="V589" s="11">
        <v>4754</v>
      </c>
      <c r="W589" s="12">
        <f t="shared" si="123"/>
        <v>0</v>
      </c>
      <c r="X589" s="13">
        <f t="shared" si="124"/>
        <v>0</v>
      </c>
      <c r="Y589" s="14" t="str">
        <f t="shared" si="125"/>
        <v>0.00%-8.40%</v>
      </c>
      <c r="Z589" s="15"/>
      <c r="AA589" s="15"/>
      <c r="AB589" s="15"/>
      <c r="AC589" s="16"/>
      <c r="AD589" s="8">
        <f t="shared" si="126"/>
        <v>0</v>
      </c>
      <c r="AE589" s="17">
        <f t="shared" si="127"/>
        <v>4754</v>
      </c>
      <c r="AF589" s="18">
        <f t="shared" si="128"/>
        <v>0</v>
      </c>
      <c r="AG589" s="19">
        <f t="shared" si="129"/>
        <v>0</v>
      </c>
      <c r="AH589" s="20">
        <v>13.6</v>
      </c>
      <c r="AI589" s="20">
        <v>450</v>
      </c>
      <c r="AJ589" s="20"/>
      <c r="AK589" s="20">
        <v>688</v>
      </c>
      <c r="AL589" s="20">
        <f t="shared" si="130"/>
        <v>70742.399999999994</v>
      </c>
      <c r="AM589" s="7" t="s">
        <v>287</v>
      </c>
      <c r="AN589" s="20"/>
      <c r="AO589" s="21" t="s">
        <v>126</v>
      </c>
      <c r="AP589" s="21" t="s">
        <v>126</v>
      </c>
      <c r="AQ589" s="5" t="s">
        <v>660</v>
      </c>
      <c r="AR589" s="5" t="s">
        <v>261</v>
      </c>
      <c r="AS589" s="5" t="s">
        <v>62</v>
      </c>
      <c r="AT589" s="20"/>
      <c r="AU589" s="21"/>
      <c r="AV589" s="21"/>
      <c r="AW589" s="21"/>
    </row>
    <row r="590" spans="1:49" s="55" customFormat="1">
      <c r="A590" s="87" t="s">
        <v>562</v>
      </c>
      <c r="B590" s="5">
        <v>15011967</v>
      </c>
      <c r="C590" s="5" t="s">
        <v>565</v>
      </c>
      <c r="D590" s="5" t="s">
        <v>55</v>
      </c>
      <c r="E590" s="5" t="s">
        <v>67</v>
      </c>
      <c r="F590" s="5" t="s">
        <v>365</v>
      </c>
      <c r="G590" s="5" t="s">
        <v>658</v>
      </c>
      <c r="H590" s="6">
        <v>41640</v>
      </c>
      <c r="I590" s="5" t="s">
        <v>575</v>
      </c>
      <c r="J590" s="5" t="s">
        <v>627</v>
      </c>
      <c r="K590" s="5" t="s">
        <v>568</v>
      </c>
      <c r="L590" s="7">
        <v>6</v>
      </c>
      <c r="M590" s="7" t="s">
        <v>287</v>
      </c>
      <c r="N590" s="8">
        <v>5620</v>
      </c>
      <c r="O590" s="9">
        <v>0.02</v>
      </c>
      <c r="P590" s="10">
        <f t="shared" si="118"/>
        <v>112</v>
      </c>
      <c r="Q590" s="9">
        <v>5.0000000000000001E-3</v>
      </c>
      <c r="R590" s="10">
        <f t="shared" si="119"/>
        <v>28</v>
      </c>
      <c r="S590" s="9">
        <f t="shared" si="120"/>
        <v>2.491103202846975E-2</v>
      </c>
      <c r="T590" s="10">
        <f t="shared" si="121"/>
        <v>140</v>
      </c>
      <c r="U590" s="10">
        <f t="shared" si="122"/>
        <v>5760</v>
      </c>
      <c r="V590" s="11">
        <v>5817</v>
      </c>
      <c r="W590" s="12">
        <f t="shared" si="123"/>
        <v>197</v>
      </c>
      <c r="X590" s="13">
        <f t="shared" si="124"/>
        <v>3.5099999999999999E-2</v>
      </c>
      <c r="Y590" s="14" t="str">
        <f t="shared" si="125"/>
        <v>0.00%-8.40%</v>
      </c>
      <c r="Z590" s="15"/>
      <c r="AA590" s="15"/>
      <c r="AB590" s="15"/>
      <c r="AC590" s="16"/>
      <c r="AD590" s="8">
        <f t="shared" si="126"/>
        <v>0</v>
      </c>
      <c r="AE590" s="17">
        <f t="shared" si="127"/>
        <v>5817</v>
      </c>
      <c r="AF590" s="18">
        <f t="shared" si="128"/>
        <v>197</v>
      </c>
      <c r="AG590" s="19">
        <f t="shared" si="129"/>
        <v>3.5053380782918087E-2</v>
      </c>
      <c r="AH590" s="20">
        <v>13.6</v>
      </c>
      <c r="AI590" s="20">
        <v>450</v>
      </c>
      <c r="AJ590" s="20"/>
      <c r="AK590" s="20">
        <v>688</v>
      </c>
      <c r="AL590" s="20">
        <f t="shared" si="130"/>
        <v>85199.2</v>
      </c>
      <c r="AM590" s="7" t="s">
        <v>287</v>
      </c>
      <c r="AN590" s="20"/>
      <c r="AO590" s="21"/>
      <c r="AP590" s="21"/>
      <c r="AQ590" s="5" t="s">
        <v>660</v>
      </c>
      <c r="AR590" s="5" t="s">
        <v>261</v>
      </c>
      <c r="AS590" s="5" t="s">
        <v>62</v>
      </c>
      <c r="AT590" s="20"/>
      <c r="AU590" s="21"/>
      <c r="AV590" s="21"/>
      <c r="AW590" s="21"/>
    </row>
    <row r="591" spans="1:49" s="55" customFormat="1">
      <c r="A591" s="87" t="s">
        <v>562</v>
      </c>
      <c r="B591" s="5">
        <v>15014297</v>
      </c>
      <c r="C591" s="5" t="s">
        <v>565</v>
      </c>
      <c r="D591" s="5" t="s">
        <v>55</v>
      </c>
      <c r="E591" s="5" t="s">
        <v>67</v>
      </c>
      <c r="F591" s="5" t="s">
        <v>365</v>
      </c>
      <c r="G591" s="5" t="s">
        <v>658</v>
      </c>
      <c r="H591" s="6">
        <v>42217</v>
      </c>
      <c r="I591" s="5" t="s">
        <v>575</v>
      </c>
      <c r="J591" s="5" t="s">
        <v>627</v>
      </c>
      <c r="K591" s="5" t="s">
        <v>568</v>
      </c>
      <c r="L591" s="7">
        <v>6</v>
      </c>
      <c r="M591" s="7" t="s">
        <v>287</v>
      </c>
      <c r="N591" s="8">
        <v>5565</v>
      </c>
      <c r="O591" s="9">
        <v>0.02</v>
      </c>
      <c r="P591" s="10">
        <f t="shared" si="118"/>
        <v>111</v>
      </c>
      <c r="Q591" s="9">
        <v>5.0000000000000001E-3</v>
      </c>
      <c r="R591" s="10">
        <f t="shared" si="119"/>
        <v>28</v>
      </c>
      <c r="S591" s="9">
        <f t="shared" si="120"/>
        <v>2.4977538185085354E-2</v>
      </c>
      <c r="T591" s="10">
        <f t="shared" si="121"/>
        <v>139</v>
      </c>
      <c r="U591" s="10">
        <f t="shared" si="122"/>
        <v>5704</v>
      </c>
      <c r="V591" s="11">
        <v>5732</v>
      </c>
      <c r="W591" s="12">
        <f t="shared" si="123"/>
        <v>167</v>
      </c>
      <c r="X591" s="13">
        <f t="shared" si="124"/>
        <v>0.03</v>
      </c>
      <c r="Y591" s="14" t="str">
        <f t="shared" si="125"/>
        <v>0.00%-8.40%</v>
      </c>
      <c r="Z591" s="15"/>
      <c r="AA591" s="15"/>
      <c r="AB591" s="15"/>
      <c r="AC591" s="16"/>
      <c r="AD591" s="8">
        <f t="shared" si="126"/>
        <v>0</v>
      </c>
      <c r="AE591" s="17">
        <f t="shared" si="127"/>
        <v>5732</v>
      </c>
      <c r="AF591" s="18">
        <f t="shared" si="128"/>
        <v>167</v>
      </c>
      <c r="AG591" s="19">
        <f t="shared" si="129"/>
        <v>3.0008984725965915E-2</v>
      </c>
      <c r="AH591" s="20">
        <v>13.6</v>
      </c>
      <c r="AI591" s="20">
        <v>450</v>
      </c>
      <c r="AJ591" s="20"/>
      <c r="AK591" s="20">
        <v>688</v>
      </c>
      <c r="AL591" s="20">
        <f t="shared" si="130"/>
        <v>84043.199999999997</v>
      </c>
      <c r="AM591" s="7" t="s">
        <v>287</v>
      </c>
      <c r="AN591" s="20"/>
      <c r="AO591" s="21"/>
      <c r="AP591" s="21"/>
      <c r="AQ591" s="5" t="s">
        <v>660</v>
      </c>
      <c r="AR591" s="5" t="s">
        <v>261</v>
      </c>
      <c r="AS591" s="5" t="s">
        <v>62</v>
      </c>
      <c r="AT591" s="20"/>
      <c r="AU591" s="21"/>
      <c r="AV591" s="21"/>
      <c r="AW591" s="21"/>
    </row>
    <row r="592" spans="1:49" s="55" customFormat="1">
      <c r="A592" s="87" t="s">
        <v>562</v>
      </c>
      <c r="B592" s="5">
        <v>15011873</v>
      </c>
      <c r="C592" s="5" t="s">
        <v>565</v>
      </c>
      <c r="D592" s="5" t="s">
        <v>55</v>
      </c>
      <c r="E592" s="5" t="s">
        <v>67</v>
      </c>
      <c r="F592" s="5" t="s">
        <v>365</v>
      </c>
      <c r="G592" s="5" t="s">
        <v>658</v>
      </c>
      <c r="H592" s="6">
        <v>41760</v>
      </c>
      <c r="I592" s="5" t="s">
        <v>575</v>
      </c>
      <c r="J592" s="5" t="s">
        <v>627</v>
      </c>
      <c r="K592" s="5" t="s">
        <v>568</v>
      </c>
      <c r="L592" s="7">
        <v>6</v>
      </c>
      <c r="M592" s="7" t="s">
        <v>287</v>
      </c>
      <c r="N592" s="8">
        <v>5189</v>
      </c>
      <c r="O592" s="9">
        <v>0.02</v>
      </c>
      <c r="P592" s="10">
        <f t="shared" si="118"/>
        <v>104</v>
      </c>
      <c r="Q592" s="9">
        <v>5.0000000000000001E-3</v>
      </c>
      <c r="R592" s="10">
        <f t="shared" si="119"/>
        <v>26</v>
      </c>
      <c r="S592" s="9">
        <f t="shared" si="120"/>
        <v>2.5052996723838889E-2</v>
      </c>
      <c r="T592" s="10">
        <f t="shared" si="121"/>
        <v>130</v>
      </c>
      <c r="U592" s="10">
        <f t="shared" si="122"/>
        <v>5319</v>
      </c>
      <c r="V592" s="11">
        <v>5319</v>
      </c>
      <c r="W592" s="12">
        <f t="shared" si="123"/>
        <v>130</v>
      </c>
      <c r="X592" s="13">
        <f t="shared" si="124"/>
        <v>2.5100000000000001E-2</v>
      </c>
      <c r="Y592" s="14" t="str">
        <f t="shared" si="125"/>
        <v>0.00%-8.40%</v>
      </c>
      <c r="Z592" s="15"/>
      <c r="AA592" s="15"/>
      <c r="AB592" s="15"/>
      <c r="AC592" s="16"/>
      <c r="AD592" s="8">
        <f t="shared" si="126"/>
        <v>0</v>
      </c>
      <c r="AE592" s="17">
        <f t="shared" si="127"/>
        <v>5319</v>
      </c>
      <c r="AF592" s="18">
        <f t="shared" si="128"/>
        <v>130</v>
      </c>
      <c r="AG592" s="19">
        <f t="shared" si="129"/>
        <v>2.5052996723838872E-2</v>
      </c>
      <c r="AH592" s="20">
        <v>13.6</v>
      </c>
      <c r="AI592" s="20">
        <v>450</v>
      </c>
      <c r="AJ592" s="20"/>
      <c r="AK592" s="20">
        <v>688</v>
      </c>
      <c r="AL592" s="20">
        <f t="shared" si="130"/>
        <v>78426.399999999994</v>
      </c>
      <c r="AM592" s="7" t="s">
        <v>287</v>
      </c>
      <c r="AN592" s="20"/>
      <c r="AO592" s="21"/>
      <c r="AP592" s="21"/>
      <c r="AQ592" s="5" t="s">
        <v>660</v>
      </c>
      <c r="AR592" s="5" t="s">
        <v>261</v>
      </c>
      <c r="AS592" s="5" t="s">
        <v>62</v>
      </c>
      <c r="AT592" s="20"/>
      <c r="AU592" s="21"/>
      <c r="AV592" s="21"/>
      <c r="AW592" s="21"/>
    </row>
    <row r="593" spans="1:49" s="55" customFormat="1">
      <c r="A593" s="87" t="s">
        <v>562</v>
      </c>
      <c r="B593" s="5">
        <v>15010510</v>
      </c>
      <c r="C593" s="5" t="s">
        <v>565</v>
      </c>
      <c r="D593" s="5" t="s">
        <v>55</v>
      </c>
      <c r="E593" s="5" t="s">
        <v>67</v>
      </c>
      <c r="F593" s="5" t="s">
        <v>365</v>
      </c>
      <c r="G593" s="5" t="s">
        <v>658</v>
      </c>
      <c r="H593" s="6">
        <v>41821</v>
      </c>
      <c r="I593" s="5" t="s">
        <v>575</v>
      </c>
      <c r="J593" s="5" t="s">
        <v>627</v>
      </c>
      <c r="K593" s="5" t="s">
        <v>568</v>
      </c>
      <c r="L593" s="7">
        <v>6</v>
      </c>
      <c r="M593" s="7" t="s">
        <v>287</v>
      </c>
      <c r="N593" s="8">
        <v>4431</v>
      </c>
      <c r="O593" s="9">
        <v>0.02</v>
      </c>
      <c r="P593" s="10">
        <f t="shared" si="118"/>
        <v>89</v>
      </c>
      <c r="Q593" s="9">
        <v>5.0000000000000001E-3</v>
      </c>
      <c r="R593" s="10">
        <f t="shared" si="119"/>
        <v>22</v>
      </c>
      <c r="S593" s="9">
        <f t="shared" si="120"/>
        <v>2.5050778605280974E-2</v>
      </c>
      <c r="T593" s="10">
        <f t="shared" si="121"/>
        <v>111</v>
      </c>
      <c r="U593" s="10">
        <f t="shared" si="122"/>
        <v>4542</v>
      </c>
      <c r="V593" s="11">
        <v>4431</v>
      </c>
      <c r="W593" s="12">
        <f t="shared" si="123"/>
        <v>0</v>
      </c>
      <c r="X593" s="13">
        <f t="shared" si="124"/>
        <v>0</v>
      </c>
      <c r="Y593" s="14" t="str">
        <f t="shared" si="125"/>
        <v>0.00%-8.40%</v>
      </c>
      <c r="Z593" s="15"/>
      <c r="AA593" s="15"/>
      <c r="AB593" s="15"/>
      <c r="AC593" s="16"/>
      <c r="AD593" s="8">
        <f t="shared" si="126"/>
        <v>0</v>
      </c>
      <c r="AE593" s="17">
        <f t="shared" si="127"/>
        <v>4431</v>
      </c>
      <c r="AF593" s="18">
        <f t="shared" si="128"/>
        <v>0</v>
      </c>
      <c r="AG593" s="19">
        <f t="shared" si="129"/>
        <v>0</v>
      </c>
      <c r="AH593" s="20">
        <v>13.6</v>
      </c>
      <c r="AI593" s="20">
        <v>450</v>
      </c>
      <c r="AJ593" s="20"/>
      <c r="AK593" s="20">
        <v>688</v>
      </c>
      <c r="AL593" s="20">
        <f t="shared" si="130"/>
        <v>66349.600000000006</v>
      </c>
      <c r="AM593" s="7" t="s">
        <v>287</v>
      </c>
      <c r="AN593" s="20"/>
      <c r="AO593" s="21" t="s">
        <v>140</v>
      </c>
      <c r="AP593" s="21" t="s">
        <v>140</v>
      </c>
      <c r="AQ593" s="5" t="s">
        <v>660</v>
      </c>
      <c r="AR593" s="5" t="s">
        <v>261</v>
      </c>
      <c r="AS593" s="5" t="s">
        <v>62</v>
      </c>
      <c r="AT593" s="20"/>
      <c r="AU593" s="21"/>
      <c r="AV593" s="21"/>
      <c r="AW593" s="21"/>
    </row>
    <row r="594" spans="1:49" s="55" customFormat="1">
      <c r="A594" s="87" t="s">
        <v>562</v>
      </c>
      <c r="B594" s="5">
        <v>15009801</v>
      </c>
      <c r="C594" s="5" t="s">
        <v>565</v>
      </c>
      <c r="D594" s="5" t="s">
        <v>55</v>
      </c>
      <c r="E594" s="5" t="s">
        <v>67</v>
      </c>
      <c r="F594" s="5" t="s">
        <v>365</v>
      </c>
      <c r="G594" s="5" t="s">
        <v>658</v>
      </c>
      <c r="H594" s="6">
        <v>41487</v>
      </c>
      <c r="I594" s="5" t="s">
        <v>575</v>
      </c>
      <c r="J594" s="5" t="s">
        <v>631</v>
      </c>
      <c r="K594" s="5" t="s">
        <v>568</v>
      </c>
      <c r="L594" s="7">
        <v>6</v>
      </c>
      <c r="M594" s="7" t="s">
        <v>287</v>
      </c>
      <c r="N594" s="8">
        <v>5038</v>
      </c>
      <c r="O594" s="9">
        <v>0.02</v>
      </c>
      <c r="P594" s="10">
        <f t="shared" si="118"/>
        <v>101</v>
      </c>
      <c r="Q594" s="9">
        <v>5.0000000000000001E-3</v>
      </c>
      <c r="R594" s="10">
        <f t="shared" si="119"/>
        <v>25</v>
      </c>
      <c r="S594" s="9">
        <f t="shared" si="120"/>
        <v>2.5009924573243351E-2</v>
      </c>
      <c r="T594" s="10">
        <f t="shared" si="121"/>
        <v>126</v>
      </c>
      <c r="U594" s="10">
        <f t="shared" si="122"/>
        <v>5164</v>
      </c>
      <c r="V594" s="11">
        <v>5189</v>
      </c>
      <c r="W594" s="12">
        <f t="shared" si="123"/>
        <v>151</v>
      </c>
      <c r="X594" s="13">
        <f t="shared" si="124"/>
        <v>0.03</v>
      </c>
      <c r="Y594" s="14" t="str">
        <f t="shared" si="125"/>
        <v>0.00%-8.40%</v>
      </c>
      <c r="Z594" s="15"/>
      <c r="AA594" s="15"/>
      <c r="AB594" s="15"/>
      <c r="AC594" s="16"/>
      <c r="AD594" s="8">
        <f t="shared" si="126"/>
        <v>0</v>
      </c>
      <c r="AE594" s="17">
        <f t="shared" si="127"/>
        <v>5189</v>
      </c>
      <c r="AF594" s="18">
        <f t="shared" si="128"/>
        <v>151</v>
      </c>
      <c r="AG594" s="19">
        <f t="shared" si="129"/>
        <v>2.9972211194918552E-2</v>
      </c>
      <c r="AH594" s="20">
        <v>13.6</v>
      </c>
      <c r="AI594" s="20">
        <v>450</v>
      </c>
      <c r="AJ594" s="20"/>
      <c r="AK594" s="20">
        <v>688</v>
      </c>
      <c r="AL594" s="20">
        <f t="shared" si="130"/>
        <v>76658.399999999994</v>
      </c>
      <c r="AM594" s="7" t="s">
        <v>287</v>
      </c>
      <c r="AN594" s="20"/>
      <c r="AO594" s="21"/>
      <c r="AP594" s="21"/>
      <c r="AQ594" s="5" t="s">
        <v>660</v>
      </c>
      <c r="AR594" s="5" t="s">
        <v>261</v>
      </c>
      <c r="AS594" s="5" t="s">
        <v>62</v>
      </c>
      <c r="AT594" s="20"/>
      <c r="AU594" s="21"/>
      <c r="AV594" s="21"/>
      <c r="AW594" s="21"/>
    </row>
    <row r="595" spans="1:49" s="55" customFormat="1">
      <c r="A595" s="87" t="s">
        <v>562</v>
      </c>
      <c r="B595" s="5">
        <v>15015076</v>
      </c>
      <c r="C595" s="5" t="s">
        <v>565</v>
      </c>
      <c r="D595" s="5" t="s">
        <v>55</v>
      </c>
      <c r="E595" s="5" t="s">
        <v>67</v>
      </c>
      <c r="F595" s="5" t="s">
        <v>365</v>
      </c>
      <c r="G595" s="5" t="s">
        <v>658</v>
      </c>
      <c r="H595" s="6">
        <v>42552</v>
      </c>
      <c r="I595" s="5" t="s">
        <v>575</v>
      </c>
      <c r="J595" s="5" t="s">
        <v>627</v>
      </c>
      <c r="K595" s="5" t="s">
        <v>568</v>
      </c>
      <c r="L595" s="7">
        <v>6</v>
      </c>
      <c r="M595" s="7" t="s">
        <v>287</v>
      </c>
      <c r="N595" s="8">
        <v>5770</v>
      </c>
      <c r="O595" s="9">
        <v>0.02</v>
      </c>
      <c r="P595" s="10">
        <f t="shared" si="118"/>
        <v>115</v>
      </c>
      <c r="Q595" s="9">
        <v>5.0000000000000001E-3</v>
      </c>
      <c r="R595" s="10">
        <f t="shared" si="119"/>
        <v>29</v>
      </c>
      <c r="S595" s="9">
        <f t="shared" si="120"/>
        <v>2.4956672443674176E-2</v>
      </c>
      <c r="T595" s="10">
        <f t="shared" si="121"/>
        <v>144</v>
      </c>
      <c r="U595" s="10">
        <f t="shared" si="122"/>
        <v>5914</v>
      </c>
      <c r="V595" s="11">
        <v>6116</v>
      </c>
      <c r="W595" s="12">
        <f t="shared" si="123"/>
        <v>346</v>
      </c>
      <c r="X595" s="13">
        <f t="shared" si="124"/>
        <v>0.06</v>
      </c>
      <c r="Y595" s="14" t="str">
        <f t="shared" si="125"/>
        <v>0.00%-8.40%</v>
      </c>
      <c r="Z595" s="15"/>
      <c r="AA595" s="15"/>
      <c r="AB595" s="15"/>
      <c r="AC595" s="16"/>
      <c r="AD595" s="8">
        <f t="shared" si="126"/>
        <v>0</v>
      </c>
      <c r="AE595" s="17">
        <f t="shared" si="127"/>
        <v>6116</v>
      </c>
      <c r="AF595" s="18">
        <f t="shared" si="128"/>
        <v>346</v>
      </c>
      <c r="AG595" s="19">
        <f t="shared" si="129"/>
        <v>5.9965337954939413E-2</v>
      </c>
      <c r="AH595" s="20">
        <v>13.6</v>
      </c>
      <c r="AI595" s="20">
        <v>450</v>
      </c>
      <c r="AJ595" s="20"/>
      <c r="AK595" s="20">
        <v>688</v>
      </c>
      <c r="AL595" s="20">
        <f t="shared" si="130"/>
        <v>89265.599999999991</v>
      </c>
      <c r="AM595" s="7" t="s">
        <v>287</v>
      </c>
      <c r="AN595" s="20"/>
      <c r="AO595" s="21"/>
      <c r="AP595" s="21"/>
      <c r="AQ595" s="5" t="s">
        <v>660</v>
      </c>
      <c r="AR595" s="5" t="s">
        <v>261</v>
      </c>
      <c r="AS595" s="5" t="s">
        <v>62</v>
      </c>
      <c r="AT595" s="20"/>
      <c r="AU595" s="21"/>
      <c r="AV595" s="21"/>
      <c r="AW595" s="21"/>
    </row>
    <row r="596" spans="1:49" s="55" customFormat="1">
      <c r="A596" s="87" t="s">
        <v>562</v>
      </c>
      <c r="B596" s="5">
        <v>15019746</v>
      </c>
      <c r="C596" s="5" t="s">
        <v>565</v>
      </c>
      <c r="D596" s="5" t="s">
        <v>55</v>
      </c>
      <c r="E596" s="5" t="s">
        <v>67</v>
      </c>
      <c r="F596" s="5" t="s">
        <v>365</v>
      </c>
      <c r="G596" s="5" t="s">
        <v>658</v>
      </c>
      <c r="H596" s="6">
        <v>44256</v>
      </c>
      <c r="I596" s="5" t="s">
        <v>575</v>
      </c>
      <c r="J596" s="5" t="s">
        <v>627</v>
      </c>
      <c r="K596" s="5" t="s">
        <v>568</v>
      </c>
      <c r="L596" s="7">
        <v>6</v>
      </c>
      <c r="M596" s="7" t="s">
        <v>287</v>
      </c>
      <c r="N596" s="8">
        <v>4559</v>
      </c>
      <c r="O596" s="9">
        <v>0.02</v>
      </c>
      <c r="P596" s="10">
        <f t="shared" si="118"/>
        <v>91</v>
      </c>
      <c r="Q596" s="9">
        <v>5.0000000000000001E-3</v>
      </c>
      <c r="R596" s="10">
        <f t="shared" si="119"/>
        <v>23</v>
      </c>
      <c r="S596" s="9">
        <f t="shared" si="120"/>
        <v>2.5005483658697081E-2</v>
      </c>
      <c r="T596" s="10">
        <f t="shared" si="121"/>
        <v>114</v>
      </c>
      <c r="U596" s="10">
        <f t="shared" si="122"/>
        <v>4673</v>
      </c>
      <c r="V596" s="11">
        <v>4673</v>
      </c>
      <c r="W596" s="12">
        <f t="shared" si="123"/>
        <v>114</v>
      </c>
      <c r="X596" s="13">
        <f t="shared" si="124"/>
        <v>2.5000000000000001E-2</v>
      </c>
      <c r="Y596" s="14" t="str">
        <f t="shared" si="125"/>
        <v>0.00%-8.40%</v>
      </c>
      <c r="Z596" s="15"/>
      <c r="AA596" s="15"/>
      <c r="AB596" s="15"/>
      <c r="AC596" s="16"/>
      <c r="AD596" s="8">
        <f t="shared" si="126"/>
        <v>0</v>
      </c>
      <c r="AE596" s="17">
        <f t="shared" si="127"/>
        <v>4673</v>
      </c>
      <c r="AF596" s="18">
        <f t="shared" si="128"/>
        <v>114</v>
      </c>
      <c r="AG596" s="19">
        <f t="shared" si="129"/>
        <v>2.5005483658697036E-2</v>
      </c>
      <c r="AH596" s="20">
        <v>13.6</v>
      </c>
      <c r="AI596" s="20">
        <v>450</v>
      </c>
      <c r="AJ596" s="20"/>
      <c r="AK596" s="20">
        <v>688</v>
      </c>
      <c r="AL596" s="20">
        <f t="shared" si="130"/>
        <v>69640.799999999988</v>
      </c>
      <c r="AM596" s="7" t="s">
        <v>287</v>
      </c>
      <c r="AN596" s="20"/>
      <c r="AO596" s="21"/>
      <c r="AP596" s="21"/>
      <c r="AQ596" s="5" t="s">
        <v>660</v>
      </c>
      <c r="AR596" s="5" t="s">
        <v>261</v>
      </c>
      <c r="AS596" s="5" t="s">
        <v>62</v>
      </c>
      <c r="AT596" s="20"/>
      <c r="AU596" s="21"/>
      <c r="AV596" s="21"/>
      <c r="AW596" s="21"/>
    </row>
    <row r="597" spans="1:49" s="55" customFormat="1">
      <c r="A597" s="87" t="s">
        <v>562</v>
      </c>
      <c r="B597" s="5">
        <v>15018866</v>
      </c>
      <c r="C597" s="5" t="s">
        <v>565</v>
      </c>
      <c r="D597" s="5" t="s">
        <v>55</v>
      </c>
      <c r="E597" s="5" t="s">
        <v>67</v>
      </c>
      <c r="F597" s="5" t="s">
        <v>365</v>
      </c>
      <c r="G597" s="5" t="s">
        <v>658</v>
      </c>
      <c r="H597" s="6">
        <v>43344</v>
      </c>
      <c r="I597" s="5" t="s">
        <v>575</v>
      </c>
      <c r="J597" s="5" t="s">
        <v>627</v>
      </c>
      <c r="K597" s="5" t="s">
        <v>568</v>
      </c>
      <c r="L597" s="7">
        <v>6</v>
      </c>
      <c r="M597" s="7" t="s">
        <v>287</v>
      </c>
      <c r="N597" s="8">
        <v>4564</v>
      </c>
      <c r="O597" s="9">
        <v>0.02</v>
      </c>
      <c r="P597" s="10">
        <f t="shared" si="118"/>
        <v>91</v>
      </c>
      <c r="Q597" s="9">
        <v>5.0000000000000001E-3</v>
      </c>
      <c r="R597" s="10">
        <f t="shared" si="119"/>
        <v>23</v>
      </c>
      <c r="S597" s="9">
        <f t="shared" si="120"/>
        <v>2.497808939526731E-2</v>
      </c>
      <c r="T597" s="10">
        <f t="shared" si="121"/>
        <v>114</v>
      </c>
      <c r="U597" s="10">
        <f t="shared" si="122"/>
        <v>4678</v>
      </c>
      <c r="V597" s="11">
        <v>4678</v>
      </c>
      <c r="W597" s="12">
        <f t="shared" si="123"/>
        <v>114</v>
      </c>
      <c r="X597" s="13">
        <f t="shared" si="124"/>
        <v>2.5000000000000001E-2</v>
      </c>
      <c r="Y597" s="14" t="str">
        <f t="shared" si="125"/>
        <v>0.00%-8.40%</v>
      </c>
      <c r="Z597" s="15"/>
      <c r="AA597" s="15"/>
      <c r="AB597" s="15"/>
      <c r="AC597" s="16"/>
      <c r="AD597" s="8">
        <f t="shared" si="126"/>
        <v>0</v>
      </c>
      <c r="AE597" s="17">
        <f t="shared" si="127"/>
        <v>4678</v>
      </c>
      <c r="AF597" s="18">
        <f t="shared" si="128"/>
        <v>114</v>
      </c>
      <c r="AG597" s="19">
        <f t="shared" si="129"/>
        <v>2.4978089395267355E-2</v>
      </c>
      <c r="AH597" s="20">
        <v>13.6</v>
      </c>
      <c r="AI597" s="20">
        <v>500</v>
      </c>
      <c r="AJ597" s="20"/>
      <c r="AK597" s="20">
        <v>688</v>
      </c>
      <c r="AL597" s="20">
        <f t="shared" si="130"/>
        <v>70308.799999999988</v>
      </c>
      <c r="AM597" s="7" t="s">
        <v>287</v>
      </c>
      <c r="AN597" s="20"/>
      <c r="AO597" s="21"/>
      <c r="AP597" s="21"/>
      <c r="AQ597" s="5" t="s">
        <v>660</v>
      </c>
      <c r="AR597" s="5" t="s">
        <v>261</v>
      </c>
      <c r="AS597" s="5" t="s">
        <v>62</v>
      </c>
      <c r="AT597" s="20"/>
      <c r="AU597" s="21"/>
      <c r="AV597" s="21"/>
      <c r="AW597" s="21"/>
    </row>
    <row r="598" spans="1:49" s="55" customFormat="1">
      <c r="A598" s="87" t="s">
        <v>562</v>
      </c>
      <c r="B598" s="5">
        <v>15004240</v>
      </c>
      <c r="C598" s="5" t="s">
        <v>565</v>
      </c>
      <c r="D598" s="5" t="s">
        <v>55</v>
      </c>
      <c r="E598" s="5" t="s">
        <v>67</v>
      </c>
      <c r="F598" s="5" t="s">
        <v>365</v>
      </c>
      <c r="G598" s="5" t="s">
        <v>658</v>
      </c>
      <c r="H598" s="6">
        <v>40575</v>
      </c>
      <c r="I598" s="5" t="s">
        <v>575</v>
      </c>
      <c r="J598" s="5" t="s">
        <v>627</v>
      </c>
      <c r="K598" s="5" t="s">
        <v>568</v>
      </c>
      <c r="L598" s="7">
        <v>6</v>
      </c>
      <c r="M598" s="7" t="s">
        <v>287</v>
      </c>
      <c r="N598" s="8">
        <v>4778</v>
      </c>
      <c r="O598" s="9">
        <v>0.02</v>
      </c>
      <c r="P598" s="10">
        <f t="shared" si="118"/>
        <v>96</v>
      </c>
      <c r="Q598" s="9">
        <v>5.0000000000000001E-3</v>
      </c>
      <c r="R598" s="10">
        <f t="shared" si="119"/>
        <v>24</v>
      </c>
      <c r="S598" s="9">
        <f t="shared" si="120"/>
        <v>2.5115110925073254E-2</v>
      </c>
      <c r="T598" s="10">
        <f t="shared" si="121"/>
        <v>120</v>
      </c>
      <c r="U598" s="10">
        <f t="shared" si="122"/>
        <v>4898</v>
      </c>
      <c r="V598" s="11">
        <v>4897</v>
      </c>
      <c r="W598" s="12">
        <f t="shared" si="123"/>
        <v>119</v>
      </c>
      <c r="X598" s="13">
        <f t="shared" si="124"/>
        <v>2.4899999999999999E-2</v>
      </c>
      <c r="Y598" s="14" t="str">
        <f t="shared" si="125"/>
        <v>0.00%-8.40%</v>
      </c>
      <c r="Z598" s="15"/>
      <c r="AA598" s="15"/>
      <c r="AB598" s="15"/>
      <c r="AC598" s="16"/>
      <c r="AD598" s="8">
        <f t="shared" si="126"/>
        <v>0</v>
      </c>
      <c r="AE598" s="17">
        <f t="shared" si="127"/>
        <v>4897</v>
      </c>
      <c r="AF598" s="18">
        <f t="shared" si="128"/>
        <v>119</v>
      </c>
      <c r="AG598" s="19">
        <f t="shared" si="129"/>
        <v>2.4905818334030938E-2</v>
      </c>
      <c r="AH598" s="20">
        <v>13.6</v>
      </c>
      <c r="AI598" s="20">
        <v>450</v>
      </c>
      <c r="AJ598" s="20"/>
      <c r="AK598" s="20">
        <v>688</v>
      </c>
      <c r="AL598" s="20">
        <f t="shared" si="130"/>
        <v>72687.199999999997</v>
      </c>
      <c r="AM598" s="7" t="s">
        <v>287</v>
      </c>
      <c r="AN598" s="20"/>
      <c r="AO598" s="21"/>
      <c r="AP598" s="21"/>
      <c r="AQ598" s="5" t="s">
        <v>660</v>
      </c>
      <c r="AR598" s="5" t="s">
        <v>261</v>
      </c>
      <c r="AS598" s="5" t="s">
        <v>62</v>
      </c>
      <c r="AT598" s="20"/>
      <c r="AU598" s="21"/>
      <c r="AV598" s="21"/>
      <c r="AW598" s="21"/>
    </row>
    <row r="599" spans="1:49" s="55" customFormat="1">
      <c r="A599" s="87" t="s">
        <v>562</v>
      </c>
      <c r="B599" s="5">
        <v>15010172</v>
      </c>
      <c r="C599" s="5" t="s">
        <v>565</v>
      </c>
      <c r="D599" s="5" t="s">
        <v>55</v>
      </c>
      <c r="E599" s="5" t="s">
        <v>67</v>
      </c>
      <c r="F599" s="5" t="s">
        <v>365</v>
      </c>
      <c r="G599" s="5" t="s">
        <v>658</v>
      </c>
      <c r="H599" s="6">
        <v>41487</v>
      </c>
      <c r="I599" s="5" t="s">
        <v>575</v>
      </c>
      <c r="J599" s="5" t="s">
        <v>627</v>
      </c>
      <c r="K599" s="5" t="s">
        <v>568</v>
      </c>
      <c r="L599" s="7">
        <v>6</v>
      </c>
      <c r="M599" s="7" t="s">
        <v>287</v>
      </c>
      <c r="N599" s="8">
        <v>4905</v>
      </c>
      <c r="O599" s="9">
        <v>0.02</v>
      </c>
      <c r="P599" s="10">
        <f t="shared" si="118"/>
        <v>98</v>
      </c>
      <c r="Q599" s="9">
        <v>5.0000000000000001E-3</v>
      </c>
      <c r="R599" s="10">
        <f t="shared" si="119"/>
        <v>25</v>
      </c>
      <c r="S599" s="9">
        <f t="shared" si="120"/>
        <v>2.5076452599388378E-2</v>
      </c>
      <c r="T599" s="10">
        <f t="shared" si="121"/>
        <v>123</v>
      </c>
      <c r="U599" s="10">
        <f t="shared" si="122"/>
        <v>5028</v>
      </c>
      <c r="V599" s="11">
        <v>5028</v>
      </c>
      <c r="W599" s="12">
        <f t="shared" si="123"/>
        <v>123</v>
      </c>
      <c r="X599" s="13">
        <f t="shared" si="124"/>
        <v>2.5100000000000001E-2</v>
      </c>
      <c r="Y599" s="14" t="str">
        <f t="shared" si="125"/>
        <v>0.00%-8.40%</v>
      </c>
      <c r="Z599" s="15"/>
      <c r="AA599" s="15"/>
      <c r="AB599" s="15"/>
      <c r="AC599" s="16"/>
      <c r="AD599" s="8">
        <f t="shared" si="126"/>
        <v>0</v>
      </c>
      <c r="AE599" s="17">
        <f t="shared" si="127"/>
        <v>5028</v>
      </c>
      <c r="AF599" s="18">
        <f t="shared" si="128"/>
        <v>123</v>
      </c>
      <c r="AG599" s="19">
        <f t="shared" si="129"/>
        <v>2.5076452599388288E-2</v>
      </c>
      <c r="AH599" s="20">
        <v>13.6</v>
      </c>
      <c r="AI599" s="20">
        <v>450</v>
      </c>
      <c r="AJ599" s="20"/>
      <c r="AK599" s="20">
        <v>688</v>
      </c>
      <c r="AL599" s="20">
        <f t="shared" si="130"/>
        <v>74468.800000000003</v>
      </c>
      <c r="AM599" s="7" t="s">
        <v>287</v>
      </c>
      <c r="AN599" s="20"/>
      <c r="AO599" s="21"/>
      <c r="AP599" s="21"/>
      <c r="AQ599" s="5" t="s">
        <v>660</v>
      </c>
      <c r="AR599" s="5" t="s">
        <v>261</v>
      </c>
      <c r="AS599" s="5" t="s">
        <v>62</v>
      </c>
      <c r="AT599" s="20"/>
      <c r="AU599" s="21"/>
      <c r="AV599" s="21"/>
      <c r="AW599" s="21"/>
    </row>
    <row r="600" spans="1:49" s="55" customFormat="1">
      <c r="A600" s="87" t="s">
        <v>562</v>
      </c>
      <c r="B600" s="5">
        <v>15006295</v>
      </c>
      <c r="C600" s="5" t="s">
        <v>565</v>
      </c>
      <c r="D600" s="5" t="s">
        <v>55</v>
      </c>
      <c r="E600" s="5" t="s">
        <v>67</v>
      </c>
      <c r="F600" s="5" t="s">
        <v>365</v>
      </c>
      <c r="G600" s="5" t="s">
        <v>658</v>
      </c>
      <c r="H600" s="6">
        <v>40909</v>
      </c>
      <c r="I600" s="5" t="s">
        <v>575</v>
      </c>
      <c r="J600" s="5" t="s">
        <v>627</v>
      </c>
      <c r="K600" s="5" t="s">
        <v>568</v>
      </c>
      <c r="L600" s="7">
        <v>6</v>
      </c>
      <c r="M600" s="7" t="s">
        <v>287</v>
      </c>
      <c r="N600" s="8">
        <v>5119</v>
      </c>
      <c r="O600" s="9">
        <v>0.02</v>
      </c>
      <c r="P600" s="10">
        <f t="shared" si="118"/>
        <v>102</v>
      </c>
      <c r="Q600" s="9">
        <v>5.0000000000000001E-3</v>
      </c>
      <c r="R600" s="10">
        <f t="shared" si="119"/>
        <v>26</v>
      </c>
      <c r="S600" s="9">
        <f t="shared" si="120"/>
        <v>2.5004883766360616E-2</v>
      </c>
      <c r="T600" s="10">
        <f t="shared" si="121"/>
        <v>128</v>
      </c>
      <c r="U600" s="10">
        <f t="shared" si="122"/>
        <v>5247</v>
      </c>
      <c r="V600" s="11">
        <v>5247</v>
      </c>
      <c r="W600" s="12">
        <f t="shared" si="123"/>
        <v>128</v>
      </c>
      <c r="X600" s="13">
        <f t="shared" si="124"/>
        <v>2.5000000000000001E-2</v>
      </c>
      <c r="Y600" s="14" t="str">
        <f t="shared" si="125"/>
        <v>0.00%-8.40%</v>
      </c>
      <c r="Z600" s="15"/>
      <c r="AA600" s="15"/>
      <c r="AB600" s="15"/>
      <c r="AC600" s="16"/>
      <c r="AD600" s="8">
        <f t="shared" si="126"/>
        <v>0</v>
      </c>
      <c r="AE600" s="17">
        <f t="shared" si="127"/>
        <v>5247</v>
      </c>
      <c r="AF600" s="18">
        <f t="shared" si="128"/>
        <v>128</v>
      </c>
      <c r="AG600" s="19">
        <f t="shared" si="129"/>
        <v>2.5004883766360564E-2</v>
      </c>
      <c r="AH600" s="20">
        <v>13.6</v>
      </c>
      <c r="AI600" s="20">
        <v>450</v>
      </c>
      <c r="AJ600" s="20"/>
      <c r="AK600" s="20">
        <v>688</v>
      </c>
      <c r="AL600" s="20">
        <f t="shared" si="130"/>
        <v>77447.199999999997</v>
      </c>
      <c r="AM600" s="7" t="s">
        <v>287</v>
      </c>
      <c r="AN600" s="20"/>
      <c r="AO600" s="21"/>
      <c r="AP600" s="21"/>
      <c r="AQ600" s="5" t="s">
        <v>660</v>
      </c>
      <c r="AR600" s="5" t="s">
        <v>261</v>
      </c>
      <c r="AS600" s="5" t="s">
        <v>62</v>
      </c>
      <c r="AT600" s="20"/>
      <c r="AU600" s="21"/>
      <c r="AV600" s="21"/>
      <c r="AW600" s="21"/>
    </row>
    <row r="601" spans="1:49" s="55" customFormat="1">
      <c r="A601" s="87" t="s">
        <v>562</v>
      </c>
      <c r="B601" s="5">
        <v>15004066</v>
      </c>
      <c r="C601" s="5" t="s">
        <v>565</v>
      </c>
      <c r="D601" s="5" t="s">
        <v>55</v>
      </c>
      <c r="E601" s="5" t="s">
        <v>67</v>
      </c>
      <c r="F601" s="5" t="s">
        <v>365</v>
      </c>
      <c r="G601" s="5" t="s">
        <v>658</v>
      </c>
      <c r="H601" s="6">
        <v>40544</v>
      </c>
      <c r="I601" s="5" t="s">
        <v>575</v>
      </c>
      <c r="J601" s="5" t="s">
        <v>627</v>
      </c>
      <c r="K601" s="5" t="s">
        <v>568</v>
      </c>
      <c r="L601" s="7">
        <v>6</v>
      </c>
      <c r="M601" s="7" t="s">
        <v>287</v>
      </c>
      <c r="N601" s="8">
        <v>5046</v>
      </c>
      <c r="O601" s="9">
        <v>0.02</v>
      </c>
      <c r="P601" s="10">
        <f t="shared" si="118"/>
        <v>101</v>
      </c>
      <c r="Q601" s="9">
        <v>5.0000000000000001E-3</v>
      </c>
      <c r="R601" s="10">
        <f t="shared" si="119"/>
        <v>25</v>
      </c>
      <c r="S601" s="9">
        <f t="shared" si="120"/>
        <v>2.4970273483947682E-2</v>
      </c>
      <c r="T601" s="10">
        <f t="shared" si="121"/>
        <v>126</v>
      </c>
      <c r="U601" s="10">
        <f t="shared" si="122"/>
        <v>5172</v>
      </c>
      <c r="V601" s="11">
        <v>5197</v>
      </c>
      <c r="W601" s="12">
        <f t="shared" si="123"/>
        <v>151</v>
      </c>
      <c r="X601" s="13">
        <f t="shared" si="124"/>
        <v>2.9899999999999999E-2</v>
      </c>
      <c r="Y601" s="14" t="str">
        <f t="shared" si="125"/>
        <v>0.00%-8.40%</v>
      </c>
      <c r="Z601" s="15"/>
      <c r="AA601" s="15"/>
      <c r="AB601" s="15"/>
      <c r="AC601" s="16"/>
      <c r="AD601" s="8">
        <f t="shared" si="126"/>
        <v>0</v>
      </c>
      <c r="AE601" s="17">
        <f t="shared" si="127"/>
        <v>5197</v>
      </c>
      <c r="AF601" s="18">
        <f t="shared" si="128"/>
        <v>151</v>
      </c>
      <c r="AG601" s="19">
        <f t="shared" si="129"/>
        <v>2.9924692826000854E-2</v>
      </c>
      <c r="AH601" s="20">
        <v>13.6</v>
      </c>
      <c r="AI601" s="20">
        <v>450</v>
      </c>
      <c r="AJ601" s="20"/>
      <c r="AK601" s="20">
        <v>688</v>
      </c>
      <c r="AL601" s="20">
        <f t="shared" si="130"/>
        <v>76767.199999999997</v>
      </c>
      <c r="AM601" s="7" t="s">
        <v>287</v>
      </c>
      <c r="AN601" s="20"/>
      <c r="AO601" s="21"/>
      <c r="AP601" s="21"/>
      <c r="AQ601" s="5" t="s">
        <v>660</v>
      </c>
      <c r="AR601" s="5" t="s">
        <v>261</v>
      </c>
      <c r="AS601" s="5" t="s">
        <v>62</v>
      </c>
      <c r="AT601" s="20"/>
      <c r="AU601" s="21"/>
      <c r="AV601" s="21"/>
      <c r="AW601" s="21"/>
    </row>
    <row r="602" spans="1:49" s="55" customFormat="1">
      <c r="A602" s="87" t="s">
        <v>562</v>
      </c>
      <c r="B602" s="5">
        <v>15012651</v>
      </c>
      <c r="C602" s="5" t="s">
        <v>565</v>
      </c>
      <c r="D602" s="5" t="s">
        <v>55</v>
      </c>
      <c r="E602" s="5" t="s">
        <v>67</v>
      </c>
      <c r="F602" s="5" t="s">
        <v>365</v>
      </c>
      <c r="G602" s="5" t="s">
        <v>658</v>
      </c>
      <c r="H602" s="6">
        <v>41791</v>
      </c>
      <c r="I602" s="5" t="s">
        <v>575</v>
      </c>
      <c r="J602" s="5" t="s">
        <v>627</v>
      </c>
      <c r="K602" s="5" t="s">
        <v>568</v>
      </c>
      <c r="L602" s="7">
        <v>6</v>
      </c>
      <c r="M602" s="7" t="s">
        <v>287</v>
      </c>
      <c r="N602" s="8">
        <v>5517</v>
      </c>
      <c r="O602" s="9">
        <v>0.02</v>
      </c>
      <c r="P602" s="10">
        <f t="shared" si="118"/>
        <v>110</v>
      </c>
      <c r="Q602" s="9">
        <v>5.0000000000000001E-3</v>
      </c>
      <c r="R602" s="10">
        <f t="shared" si="119"/>
        <v>28</v>
      </c>
      <c r="S602" s="9">
        <f t="shared" si="120"/>
        <v>2.5013594344752584E-2</v>
      </c>
      <c r="T602" s="10">
        <f t="shared" si="121"/>
        <v>138</v>
      </c>
      <c r="U602" s="10">
        <f t="shared" si="122"/>
        <v>5655</v>
      </c>
      <c r="V602" s="11">
        <v>5738</v>
      </c>
      <c r="W602" s="12">
        <f t="shared" si="123"/>
        <v>221</v>
      </c>
      <c r="X602" s="13">
        <f t="shared" si="124"/>
        <v>4.0099999999999997E-2</v>
      </c>
      <c r="Y602" s="14" t="str">
        <f t="shared" si="125"/>
        <v>0.00%-8.40%</v>
      </c>
      <c r="Z602" s="15"/>
      <c r="AA602" s="15"/>
      <c r="AB602" s="15"/>
      <c r="AC602" s="16"/>
      <c r="AD602" s="8">
        <f t="shared" si="126"/>
        <v>0</v>
      </c>
      <c r="AE602" s="17">
        <f t="shared" si="127"/>
        <v>5738</v>
      </c>
      <c r="AF602" s="18">
        <f t="shared" si="128"/>
        <v>221</v>
      </c>
      <c r="AG602" s="19">
        <f t="shared" si="129"/>
        <v>4.0058002537610937E-2</v>
      </c>
      <c r="AH602" s="20">
        <v>13.6</v>
      </c>
      <c r="AI602" s="20">
        <v>450</v>
      </c>
      <c r="AJ602" s="20"/>
      <c r="AK602" s="20">
        <v>688</v>
      </c>
      <c r="AL602" s="20">
        <f t="shared" si="130"/>
        <v>84124.800000000003</v>
      </c>
      <c r="AM602" s="7" t="s">
        <v>287</v>
      </c>
      <c r="AN602" s="20"/>
      <c r="AO602" s="21"/>
      <c r="AP602" s="21"/>
      <c r="AQ602" s="5" t="s">
        <v>660</v>
      </c>
      <c r="AR602" s="5" t="s">
        <v>261</v>
      </c>
      <c r="AS602" s="5" t="s">
        <v>62</v>
      </c>
      <c r="AT602" s="20"/>
      <c r="AU602" s="21"/>
      <c r="AV602" s="21"/>
      <c r="AW602" s="21"/>
    </row>
    <row r="603" spans="1:49" s="55" customFormat="1">
      <c r="A603" s="87" t="s">
        <v>562</v>
      </c>
      <c r="B603" s="5">
        <v>15006779</v>
      </c>
      <c r="C603" s="5" t="s">
        <v>565</v>
      </c>
      <c r="D603" s="5" t="s">
        <v>55</v>
      </c>
      <c r="E603" s="5" t="s">
        <v>67</v>
      </c>
      <c r="F603" s="5" t="s">
        <v>365</v>
      </c>
      <c r="G603" s="5" t="s">
        <v>658</v>
      </c>
      <c r="H603" s="6">
        <v>40940</v>
      </c>
      <c r="I603" s="5" t="s">
        <v>575</v>
      </c>
      <c r="J603" s="5" t="s">
        <v>627</v>
      </c>
      <c r="K603" s="5" t="s">
        <v>568</v>
      </c>
      <c r="L603" s="7">
        <v>6</v>
      </c>
      <c r="M603" s="7" t="s">
        <v>287</v>
      </c>
      <c r="N603" s="8">
        <v>4910</v>
      </c>
      <c r="O603" s="9">
        <v>0.02</v>
      </c>
      <c r="P603" s="10">
        <f t="shared" si="118"/>
        <v>98</v>
      </c>
      <c r="Q603" s="9">
        <v>5.0000000000000001E-3</v>
      </c>
      <c r="R603" s="10">
        <f t="shared" si="119"/>
        <v>25</v>
      </c>
      <c r="S603" s="9">
        <f t="shared" si="120"/>
        <v>2.5050916496945009E-2</v>
      </c>
      <c r="T603" s="10">
        <f t="shared" si="121"/>
        <v>123</v>
      </c>
      <c r="U603" s="10">
        <f t="shared" si="122"/>
        <v>5033</v>
      </c>
      <c r="V603" s="11">
        <v>5033</v>
      </c>
      <c r="W603" s="12">
        <f t="shared" si="123"/>
        <v>123</v>
      </c>
      <c r="X603" s="13">
        <f t="shared" si="124"/>
        <v>2.5100000000000001E-2</v>
      </c>
      <c r="Y603" s="14" t="str">
        <f t="shared" si="125"/>
        <v>0.00%-8.40%</v>
      </c>
      <c r="Z603" s="15"/>
      <c r="AA603" s="15"/>
      <c r="AB603" s="15"/>
      <c r="AC603" s="16"/>
      <c r="AD603" s="8">
        <f t="shared" si="126"/>
        <v>0</v>
      </c>
      <c r="AE603" s="17">
        <f t="shared" si="127"/>
        <v>5033</v>
      </c>
      <c r="AF603" s="18">
        <f t="shared" si="128"/>
        <v>123</v>
      </c>
      <c r="AG603" s="19">
        <f t="shared" si="129"/>
        <v>2.5050916496945019E-2</v>
      </c>
      <c r="AH603" s="20">
        <v>13.6</v>
      </c>
      <c r="AI603" s="20">
        <v>450</v>
      </c>
      <c r="AJ603" s="20"/>
      <c r="AK603" s="20">
        <v>688</v>
      </c>
      <c r="AL603" s="20">
        <f t="shared" si="130"/>
        <v>74536.800000000003</v>
      </c>
      <c r="AM603" s="7" t="s">
        <v>287</v>
      </c>
      <c r="AN603" s="20"/>
      <c r="AO603" s="21"/>
      <c r="AP603" s="21"/>
      <c r="AQ603" s="5" t="s">
        <v>660</v>
      </c>
      <c r="AR603" s="5" t="s">
        <v>261</v>
      </c>
      <c r="AS603" s="5" t="s">
        <v>62</v>
      </c>
      <c r="AT603" s="20"/>
      <c r="AU603" s="21"/>
      <c r="AV603" s="21"/>
      <c r="AW603" s="21"/>
    </row>
    <row r="604" spans="1:49" s="55" customFormat="1">
      <c r="A604" s="87" t="s">
        <v>562</v>
      </c>
      <c r="B604" s="5">
        <v>15001362</v>
      </c>
      <c r="C604" s="5" t="s">
        <v>565</v>
      </c>
      <c r="D604" s="5" t="s">
        <v>55</v>
      </c>
      <c r="E604" s="5" t="s">
        <v>67</v>
      </c>
      <c r="F604" s="5" t="s">
        <v>365</v>
      </c>
      <c r="G604" s="5" t="s">
        <v>658</v>
      </c>
      <c r="H604" s="6">
        <v>39492</v>
      </c>
      <c r="I604" s="5" t="s">
        <v>575</v>
      </c>
      <c r="J604" s="5" t="s">
        <v>627</v>
      </c>
      <c r="K604" s="5" t="s">
        <v>568</v>
      </c>
      <c r="L604" s="7">
        <v>6</v>
      </c>
      <c r="M604" s="7" t="s">
        <v>287</v>
      </c>
      <c r="N604" s="8">
        <v>5103</v>
      </c>
      <c r="O604" s="9">
        <v>0.02</v>
      </c>
      <c r="P604" s="10">
        <f t="shared" si="118"/>
        <v>102</v>
      </c>
      <c r="Q604" s="9">
        <v>5.0000000000000001E-3</v>
      </c>
      <c r="R604" s="10">
        <f t="shared" si="119"/>
        <v>26</v>
      </c>
      <c r="S604" s="9">
        <f t="shared" si="120"/>
        <v>2.5083284342543602E-2</v>
      </c>
      <c r="T604" s="10">
        <f t="shared" si="121"/>
        <v>128</v>
      </c>
      <c r="U604" s="10">
        <f t="shared" si="122"/>
        <v>5231</v>
      </c>
      <c r="V604" s="11">
        <v>5231</v>
      </c>
      <c r="W604" s="12">
        <f t="shared" si="123"/>
        <v>128</v>
      </c>
      <c r="X604" s="13">
        <f t="shared" si="124"/>
        <v>2.5100000000000001E-2</v>
      </c>
      <c r="Y604" s="14" t="str">
        <f t="shared" si="125"/>
        <v>0.00%-8.40%</v>
      </c>
      <c r="Z604" s="15"/>
      <c r="AA604" s="15"/>
      <c r="AB604" s="15"/>
      <c r="AC604" s="16"/>
      <c r="AD604" s="8">
        <f t="shared" si="126"/>
        <v>0</v>
      </c>
      <c r="AE604" s="17">
        <f t="shared" si="127"/>
        <v>5231</v>
      </c>
      <c r="AF604" s="18">
        <f t="shared" si="128"/>
        <v>128</v>
      </c>
      <c r="AG604" s="19">
        <f t="shared" si="129"/>
        <v>2.5083284342543699E-2</v>
      </c>
      <c r="AH604" s="20">
        <v>13.6</v>
      </c>
      <c r="AI604" s="20">
        <v>450</v>
      </c>
      <c r="AJ604" s="20"/>
      <c r="AK604" s="20">
        <v>688</v>
      </c>
      <c r="AL604" s="20">
        <f t="shared" si="130"/>
        <v>77229.599999999991</v>
      </c>
      <c r="AM604" s="7" t="s">
        <v>287</v>
      </c>
      <c r="AN604" s="20"/>
      <c r="AO604" s="21"/>
      <c r="AP604" s="21"/>
      <c r="AQ604" s="5" t="s">
        <v>660</v>
      </c>
      <c r="AR604" s="5" t="s">
        <v>261</v>
      </c>
      <c r="AS604" s="5" t="s">
        <v>62</v>
      </c>
      <c r="AT604" s="20"/>
      <c r="AU604" s="21"/>
      <c r="AV604" s="21"/>
      <c r="AW604" s="21"/>
    </row>
    <row r="605" spans="1:49" s="55" customFormat="1">
      <c r="A605" s="87" t="s">
        <v>562</v>
      </c>
      <c r="B605" s="5">
        <v>15007939</v>
      </c>
      <c r="C605" s="5" t="s">
        <v>565</v>
      </c>
      <c r="D605" s="5" t="s">
        <v>55</v>
      </c>
      <c r="E605" s="5" t="s">
        <v>67</v>
      </c>
      <c r="F605" s="5" t="s">
        <v>365</v>
      </c>
      <c r="G605" s="5" t="s">
        <v>658</v>
      </c>
      <c r="H605" s="6">
        <v>41456</v>
      </c>
      <c r="I605" s="5" t="s">
        <v>575</v>
      </c>
      <c r="J605" s="5" t="s">
        <v>627</v>
      </c>
      <c r="K605" s="5" t="s">
        <v>568</v>
      </c>
      <c r="L605" s="7">
        <v>6</v>
      </c>
      <c r="M605" s="7" t="s">
        <v>287</v>
      </c>
      <c r="N605" s="8">
        <v>5478</v>
      </c>
      <c r="O605" s="9">
        <v>0.02</v>
      </c>
      <c r="P605" s="10">
        <f t="shared" si="118"/>
        <v>110</v>
      </c>
      <c r="Q605" s="9">
        <v>5.0000000000000001E-3</v>
      </c>
      <c r="R605" s="10">
        <f t="shared" si="119"/>
        <v>27</v>
      </c>
      <c r="S605" s="9">
        <f t="shared" si="120"/>
        <v>2.5009127418765972E-2</v>
      </c>
      <c r="T605" s="10">
        <f t="shared" si="121"/>
        <v>137</v>
      </c>
      <c r="U605" s="10">
        <f t="shared" si="122"/>
        <v>5615</v>
      </c>
      <c r="V605" s="11">
        <v>5670</v>
      </c>
      <c r="W605" s="12">
        <f t="shared" si="123"/>
        <v>192</v>
      </c>
      <c r="X605" s="13">
        <f t="shared" si="124"/>
        <v>3.5000000000000003E-2</v>
      </c>
      <c r="Y605" s="14" t="str">
        <f t="shared" si="125"/>
        <v>0.00%-8.40%</v>
      </c>
      <c r="Z605" s="15"/>
      <c r="AA605" s="15"/>
      <c r="AB605" s="15"/>
      <c r="AC605" s="16"/>
      <c r="AD605" s="8">
        <f t="shared" si="126"/>
        <v>0</v>
      </c>
      <c r="AE605" s="17">
        <f t="shared" si="127"/>
        <v>5670</v>
      </c>
      <c r="AF605" s="18">
        <f t="shared" si="128"/>
        <v>192</v>
      </c>
      <c r="AG605" s="19">
        <f t="shared" si="129"/>
        <v>3.5049288061336226E-2</v>
      </c>
      <c r="AH605" s="20">
        <v>13.6</v>
      </c>
      <c r="AI605" s="20">
        <v>450</v>
      </c>
      <c r="AJ605" s="20"/>
      <c r="AK605" s="20">
        <v>688</v>
      </c>
      <c r="AL605" s="20">
        <f t="shared" si="130"/>
        <v>83200</v>
      </c>
      <c r="AM605" s="7" t="s">
        <v>287</v>
      </c>
      <c r="AN605" s="20"/>
      <c r="AO605" s="21"/>
      <c r="AP605" s="21"/>
      <c r="AQ605" s="5" t="s">
        <v>660</v>
      </c>
      <c r="AR605" s="5" t="s">
        <v>261</v>
      </c>
      <c r="AS605" s="5" t="s">
        <v>62</v>
      </c>
      <c r="AT605" s="20"/>
      <c r="AU605" s="21"/>
      <c r="AV605" s="21"/>
      <c r="AW605" s="21"/>
    </row>
    <row r="606" spans="1:49" s="55" customFormat="1">
      <c r="A606" s="87" t="s">
        <v>562</v>
      </c>
      <c r="B606" s="5">
        <v>15020176</v>
      </c>
      <c r="C606" s="5" t="s">
        <v>565</v>
      </c>
      <c r="D606" s="5" t="s">
        <v>55</v>
      </c>
      <c r="E606" s="5" t="s">
        <v>67</v>
      </c>
      <c r="F606" s="5" t="s">
        <v>365</v>
      </c>
      <c r="G606" s="5" t="s">
        <v>658</v>
      </c>
      <c r="H606" s="6">
        <v>44378</v>
      </c>
      <c r="I606" s="5" t="s">
        <v>575</v>
      </c>
      <c r="J606" s="5" t="s">
        <v>627</v>
      </c>
      <c r="K606" s="5" t="s">
        <v>568</v>
      </c>
      <c r="L606" s="7">
        <v>6</v>
      </c>
      <c r="M606" s="7" t="s">
        <v>287</v>
      </c>
      <c r="N606" s="8">
        <v>4820</v>
      </c>
      <c r="O606" s="9">
        <v>0.02</v>
      </c>
      <c r="P606" s="10">
        <f t="shared" si="118"/>
        <v>96</v>
      </c>
      <c r="Q606" s="9">
        <v>5.0000000000000001E-3</v>
      </c>
      <c r="R606" s="10">
        <f t="shared" si="119"/>
        <v>24</v>
      </c>
      <c r="S606" s="9">
        <f t="shared" si="120"/>
        <v>2.4896265560165973E-2</v>
      </c>
      <c r="T606" s="10">
        <f t="shared" si="121"/>
        <v>120</v>
      </c>
      <c r="U606" s="10">
        <f t="shared" si="122"/>
        <v>4940</v>
      </c>
      <c r="V606" s="11">
        <v>4868</v>
      </c>
      <c r="W606" s="12">
        <f t="shared" si="123"/>
        <v>48</v>
      </c>
      <c r="X606" s="13">
        <f t="shared" si="124"/>
        <v>0.01</v>
      </c>
      <c r="Y606" s="14" t="str">
        <f t="shared" si="125"/>
        <v>0.00%-8.40%</v>
      </c>
      <c r="Z606" s="15"/>
      <c r="AA606" s="15"/>
      <c r="AB606" s="15"/>
      <c r="AC606" s="16"/>
      <c r="AD606" s="8">
        <f t="shared" si="126"/>
        <v>0</v>
      </c>
      <c r="AE606" s="17">
        <f t="shared" si="127"/>
        <v>4868</v>
      </c>
      <c r="AF606" s="18">
        <f t="shared" si="128"/>
        <v>48</v>
      </c>
      <c r="AG606" s="19">
        <f t="shared" si="129"/>
        <v>9.9585062240663547E-3</v>
      </c>
      <c r="AH606" s="20">
        <v>13.6</v>
      </c>
      <c r="AI606" s="20">
        <v>450</v>
      </c>
      <c r="AJ606" s="20"/>
      <c r="AK606" s="20">
        <v>688</v>
      </c>
      <c r="AL606" s="20">
        <f t="shared" si="130"/>
        <v>72292.800000000003</v>
      </c>
      <c r="AM606" s="7" t="s">
        <v>287</v>
      </c>
      <c r="AN606" s="20"/>
      <c r="AO606" s="21"/>
      <c r="AP606" s="21"/>
      <c r="AQ606" s="5" t="s">
        <v>660</v>
      </c>
      <c r="AR606" s="5" t="s">
        <v>261</v>
      </c>
      <c r="AS606" s="5" t="s">
        <v>62</v>
      </c>
      <c r="AT606" s="20"/>
      <c r="AU606" s="21"/>
      <c r="AV606" s="21"/>
      <c r="AW606" s="21"/>
    </row>
    <row r="607" spans="1:49" s="55" customFormat="1">
      <c r="A607" s="87" t="s">
        <v>562</v>
      </c>
      <c r="B607" s="5">
        <v>15013132</v>
      </c>
      <c r="C607" s="5" t="s">
        <v>565</v>
      </c>
      <c r="D607" s="5" t="s">
        <v>55</v>
      </c>
      <c r="E607" s="5" t="s">
        <v>67</v>
      </c>
      <c r="F607" s="5" t="s">
        <v>365</v>
      </c>
      <c r="G607" s="5" t="s">
        <v>658</v>
      </c>
      <c r="H607" s="6">
        <v>41852</v>
      </c>
      <c r="I607" s="5" t="s">
        <v>575</v>
      </c>
      <c r="J607" s="5" t="s">
        <v>627</v>
      </c>
      <c r="K607" s="5" t="s">
        <v>568</v>
      </c>
      <c r="L607" s="7">
        <v>6</v>
      </c>
      <c r="M607" s="7" t="s">
        <v>287</v>
      </c>
      <c r="N607" s="8">
        <v>4603</v>
      </c>
      <c r="O607" s="9">
        <v>0.02</v>
      </c>
      <c r="P607" s="10">
        <f t="shared" si="118"/>
        <v>92</v>
      </c>
      <c r="Q607" s="9">
        <v>5.0000000000000001E-3</v>
      </c>
      <c r="R607" s="10">
        <f t="shared" si="119"/>
        <v>23</v>
      </c>
      <c r="S607" s="9">
        <f t="shared" si="120"/>
        <v>2.4983706278514012E-2</v>
      </c>
      <c r="T607" s="10">
        <f t="shared" si="121"/>
        <v>115</v>
      </c>
      <c r="U607" s="10">
        <f t="shared" si="122"/>
        <v>4718</v>
      </c>
      <c r="V607" s="11">
        <v>4718</v>
      </c>
      <c r="W607" s="12">
        <f t="shared" si="123"/>
        <v>115</v>
      </c>
      <c r="X607" s="13">
        <f t="shared" si="124"/>
        <v>2.5000000000000001E-2</v>
      </c>
      <c r="Y607" s="14" t="str">
        <f t="shared" si="125"/>
        <v>0.00%-8.40%</v>
      </c>
      <c r="Z607" s="15"/>
      <c r="AA607" s="15"/>
      <c r="AB607" s="15"/>
      <c r="AC607" s="16"/>
      <c r="AD607" s="8">
        <f t="shared" si="126"/>
        <v>0</v>
      </c>
      <c r="AE607" s="17">
        <f t="shared" si="127"/>
        <v>4718</v>
      </c>
      <c r="AF607" s="18">
        <f t="shared" si="128"/>
        <v>115</v>
      </c>
      <c r="AG607" s="19">
        <f t="shared" si="129"/>
        <v>2.4983706278514095E-2</v>
      </c>
      <c r="AH607" s="20">
        <v>13.6</v>
      </c>
      <c r="AI607" s="20">
        <v>450</v>
      </c>
      <c r="AJ607" s="20"/>
      <c r="AK607" s="20">
        <v>688</v>
      </c>
      <c r="AL607" s="20">
        <f t="shared" si="130"/>
        <v>70252.799999999988</v>
      </c>
      <c r="AM607" s="7" t="s">
        <v>287</v>
      </c>
      <c r="AN607" s="20"/>
      <c r="AO607" s="21"/>
      <c r="AP607" s="21"/>
      <c r="AQ607" s="5" t="s">
        <v>660</v>
      </c>
      <c r="AR607" s="5" t="s">
        <v>261</v>
      </c>
      <c r="AS607" s="5" t="s">
        <v>62</v>
      </c>
      <c r="AT607" s="20"/>
      <c r="AU607" s="21"/>
      <c r="AV607" s="21"/>
      <c r="AW607" s="21"/>
    </row>
    <row r="608" spans="1:49" s="55" customFormat="1">
      <c r="A608" s="87" t="s">
        <v>562</v>
      </c>
      <c r="B608" s="5">
        <v>15018532</v>
      </c>
      <c r="C608" s="5" t="s">
        <v>565</v>
      </c>
      <c r="D608" s="5" t="s">
        <v>55</v>
      </c>
      <c r="E608" s="5" t="s">
        <v>67</v>
      </c>
      <c r="F608" s="5" t="s">
        <v>365</v>
      </c>
      <c r="G608" s="5" t="s">
        <v>658</v>
      </c>
      <c r="H608" s="6">
        <v>43252</v>
      </c>
      <c r="I608" s="5" t="s">
        <v>575</v>
      </c>
      <c r="J608" s="5" t="s">
        <v>627</v>
      </c>
      <c r="K608" s="5" t="s">
        <v>568</v>
      </c>
      <c r="L608" s="7">
        <v>6</v>
      </c>
      <c r="M608" s="7" t="s">
        <v>287</v>
      </c>
      <c r="N608" s="8">
        <v>5332</v>
      </c>
      <c r="O608" s="9">
        <v>0.02</v>
      </c>
      <c r="P608" s="10">
        <f t="shared" si="118"/>
        <v>107</v>
      </c>
      <c r="Q608" s="9">
        <v>5.0000000000000001E-3</v>
      </c>
      <c r="R608" s="10">
        <f t="shared" si="119"/>
        <v>27</v>
      </c>
      <c r="S608" s="9">
        <f t="shared" si="120"/>
        <v>2.5131282820705175E-2</v>
      </c>
      <c r="T608" s="10">
        <f t="shared" si="121"/>
        <v>134</v>
      </c>
      <c r="U608" s="10">
        <f t="shared" si="122"/>
        <v>5466</v>
      </c>
      <c r="V608" s="11">
        <v>5465</v>
      </c>
      <c r="W608" s="12">
        <f t="shared" si="123"/>
        <v>133</v>
      </c>
      <c r="X608" s="13">
        <f t="shared" si="124"/>
        <v>2.4899999999999999E-2</v>
      </c>
      <c r="Y608" s="14" t="str">
        <f t="shared" si="125"/>
        <v>0.00%-8.40%</v>
      </c>
      <c r="Z608" s="15"/>
      <c r="AA608" s="15"/>
      <c r="AB608" s="15"/>
      <c r="AC608" s="16"/>
      <c r="AD608" s="8">
        <f t="shared" si="126"/>
        <v>0</v>
      </c>
      <c r="AE608" s="17">
        <f t="shared" si="127"/>
        <v>5465</v>
      </c>
      <c r="AF608" s="18">
        <f t="shared" si="128"/>
        <v>133</v>
      </c>
      <c r="AG608" s="19">
        <f t="shared" si="129"/>
        <v>2.4943735933983469E-2</v>
      </c>
      <c r="AH608" s="20">
        <v>13.6</v>
      </c>
      <c r="AI608" s="20">
        <v>450</v>
      </c>
      <c r="AJ608" s="20"/>
      <c r="AK608" s="20">
        <v>688</v>
      </c>
      <c r="AL608" s="20">
        <f t="shared" si="130"/>
        <v>80412</v>
      </c>
      <c r="AM608" s="7" t="s">
        <v>287</v>
      </c>
      <c r="AN608" s="20"/>
      <c r="AO608" s="21"/>
      <c r="AP608" s="21"/>
      <c r="AQ608" s="5" t="s">
        <v>660</v>
      </c>
      <c r="AR608" s="5" t="s">
        <v>261</v>
      </c>
      <c r="AS608" s="5" t="s">
        <v>62</v>
      </c>
      <c r="AT608" s="20"/>
      <c r="AU608" s="21"/>
      <c r="AV608" s="21"/>
      <c r="AW608" s="21"/>
    </row>
    <row r="609" spans="1:49" s="55" customFormat="1">
      <c r="A609" s="87" t="s">
        <v>562</v>
      </c>
      <c r="B609" s="5">
        <v>15015048</v>
      </c>
      <c r="C609" s="5" t="s">
        <v>565</v>
      </c>
      <c r="D609" s="5" t="s">
        <v>55</v>
      </c>
      <c r="E609" s="5" t="s">
        <v>67</v>
      </c>
      <c r="F609" s="5" t="s">
        <v>365</v>
      </c>
      <c r="G609" s="5" t="s">
        <v>658</v>
      </c>
      <c r="H609" s="6">
        <v>42552</v>
      </c>
      <c r="I609" s="5" t="s">
        <v>575</v>
      </c>
      <c r="J609" s="5" t="s">
        <v>627</v>
      </c>
      <c r="K609" s="5" t="s">
        <v>568</v>
      </c>
      <c r="L609" s="7">
        <v>6</v>
      </c>
      <c r="M609" s="7" t="s">
        <v>287</v>
      </c>
      <c r="N609" s="8">
        <v>4558</v>
      </c>
      <c r="O609" s="9">
        <v>0.02</v>
      </c>
      <c r="P609" s="10">
        <f t="shared" si="118"/>
        <v>91</v>
      </c>
      <c r="Q609" s="9">
        <v>5.0000000000000001E-3</v>
      </c>
      <c r="R609" s="10">
        <f t="shared" si="119"/>
        <v>23</v>
      </c>
      <c r="S609" s="9">
        <f t="shared" si="120"/>
        <v>2.5010969723562967E-2</v>
      </c>
      <c r="T609" s="10">
        <f t="shared" si="121"/>
        <v>114</v>
      </c>
      <c r="U609" s="10">
        <f t="shared" si="122"/>
        <v>4672</v>
      </c>
      <c r="V609" s="11">
        <v>4672</v>
      </c>
      <c r="W609" s="12">
        <f t="shared" si="123"/>
        <v>114</v>
      </c>
      <c r="X609" s="13">
        <f t="shared" si="124"/>
        <v>2.5000000000000001E-2</v>
      </c>
      <c r="Y609" s="14" t="str">
        <f t="shared" si="125"/>
        <v>0.00%-8.40%</v>
      </c>
      <c r="Z609" s="15"/>
      <c r="AA609" s="15"/>
      <c r="AB609" s="15"/>
      <c r="AC609" s="16"/>
      <c r="AD609" s="8">
        <f t="shared" si="126"/>
        <v>0</v>
      </c>
      <c r="AE609" s="17">
        <f t="shared" si="127"/>
        <v>4672</v>
      </c>
      <c r="AF609" s="18">
        <f t="shared" si="128"/>
        <v>114</v>
      </c>
      <c r="AG609" s="19">
        <f t="shared" si="129"/>
        <v>2.5010969723562981E-2</v>
      </c>
      <c r="AH609" s="20">
        <v>13.6</v>
      </c>
      <c r="AI609" s="20">
        <v>450</v>
      </c>
      <c r="AJ609" s="20"/>
      <c r="AK609" s="20">
        <v>688</v>
      </c>
      <c r="AL609" s="20">
        <f t="shared" si="130"/>
        <v>69627.199999999997</v>
      </c>
      <c r="AM609" s="7" t="s">
        <v>287</v>
      </c>
      <c r="AN609" s="20" t="s">
        <v>588</v>
      </c>
      <c r="AO609" s="21"/>
      <c r="AP609" s="21"/>
      <c r="AQ609" s="5" t="s">
        <v>660</v>
      </c>
      <c r="AR609" s="5" t="s">
        <v>261</v>
      </c>
      <c r="AS609" s="5" t="s">
        <v>62</v>
      </c>
      <c r="AT609" s="20"/>
      <c r="AU609" s="21"/>
      <c r="AV609" s="21"/>
      <c r="AW609" s="21"/>
    </row>
    <row r="610" spans="1:49" s="55" customFormat="1">
      <c r="A610" s="87" t="s">
        <v>562</v>
      </c>
      <c r="B610" s="5">
        <v>15005657</v>
      </c>
      <c r="C610" s="5" t="s">
        <v>565</v>
      </c>
      <c r="D610" s="5" t="s">
        <v>55</v>
      </c>
      <c r="E610" s="5" t="s">
        <v>67</v>
      </c>
      <c r="F610" s="5" t="s">
        <v>365</v>
      </c>
      <c r="G610" s="5" t="s">
        <v>658</v>
      </c>
      <c r="H610" s="6">
        <v>40848</v>
      </c>
      <c r="I610" s="5" t="s">
        <v>575</v>
      </c>
      <c r="J610" s="5" t="s">
        <v>627</v>
      </c>
      <c r="K610" s="5" t="s">
        <v>568</v>
      </c>
      <c r="L610" s="7">
        <v>6</v>
      </c>
      <c r="M610" s="7" t="s">
        <v>287</v>
      </c>
      <c r="N610" s="8">
        <v>4705</v>
      </c>
      <c r="O610" s="9">
        <v>0.02</v>
      </c>
      <c r="P610" s="10">
        <f t="shared" si="118"/>
        <v>94</v>
      </c>
      <c r="Q610" s="9">
        <v>5.0000000000000001E-3</v>
      </c>
      <c r="R610" s="10">
        <f t="shared" si="119"/>
        <v>24</v>
      </c>
      <c r="S610" s="9">
        <f t="shared" si="120"/>
        <v>2.5079702444208291E-2</v>
      </c>
      <c r="T610" s="10">
        <f t="shared" si="121"/>
        <v>118</v>
      </c>
      <c r="U610" s="10">
        <f t="shared" si="122"/>
        <v>4823</v>
      </c>
      <c r="V610" s="11">
        <v>4823</v>
      </c>
      <c r="W610" s="12">
        <f t="shared" si="123"/>
        <v>118</v>
      </c>
      <c r="X610" s="13">
        <f t="shared" si="124"/>
        <v>2.5100000000000001E-2</v>
      </c>
      <c r="Y610" s="14" t="str">
        <f t="shared" si="125"/>
        <v>0.00%-8.40%</v>
      </c>
      <c r="Z610" s="15"/>
      <c r="AA610" s="15"/>
      <c r="AB610" s="15"/>
      <c r="AC610" s="16"/>
      <c r="AD610" s="8">
        <f t="shared" si="126"/>
        <v>0</v>
      </c>
      <c r="AE610" s="17">
        <f t="shared" si="127"/>
        <v>4823</v>
      </c>
      <c r="AF610" s="18">
        <f t="shared" si="128"/>
        <v>118</v>
      </c>
      <c r="AG610" s="19">
        <f t="shared" si="129"/>
        <v>2.5079702444208207E-2</v>
      </c>
      <c r="AH610" s="20">
        <v>13.6</v>
      </c>
      <c r="AI610" s="20">
        <v>450</v>
      </c>
      <c r="AJ610" s="20"/>
      <c r="AK610" s="20">
        <v>688</v>
      </c>
      <c r="AL610" s="20">
        <f t="shared" si="130"/>
        <v>71680.800000000003</v>
      </c>
      <c r="AM610" s="7" t="s">
        <v>287</v>
      </c>
      <c r="AN610" s="20"/>
      <c r="AO610" s="21"/>
      <c r="AP610" s="21"/>
      <c r="AQ610" s="5" t="s">
        <v>660</v>
      </c>
      <c r="AR610" s="5" t="s">
        <v>261</v>
      </c>
      <c r="AS610" s="5" t="s">
        <v>62</v>
      </c>
      <c r="AT610" s="20"/>
      <c r="AU610" s="21"/>
      <c r="AV610" s="21"/>
      <c r="AW610" s="21"/>
    </row>
    <row r="611" spans="1:49" s="55" customFormat="1">
      <c r="A611" s="87" t="s">
        <v>562</v>
      </c>
      <c r="B611" s="5">
        <v>15005290</v>
      </c>
      <c r="C611" s="5" t="s">
        <v>565</v>
      </c>
      <c r="D611" s="5" t="s">
        <v>55</v>
      </c>
      <c r="E611" s="5" t="s">
        <v>67</v>
      </c>
      <c r="F611" s="5" t="s">
        <v>365</v>
      </c>
      <c r="G611" s="5" t="s">
        <v>658</v>
      </c>
      <c r="H611" s="6">
        <v>40787</v>
      </c>
      <c r="I611" s="5" t="s">
        <v>575</v>
      </c>
      <c r="J611" s="5" t="s">
        <v>627</v>
      </c>
      <c r="K611" s="5" t="s">
        <v>568</v>
      </c>
      <c r="L611" s="7">
        <v>6</v>
      </c>
      <c r="M611" s="7" t="s">
        <v>287</v>
      </c>
      <c r="N611" s="8">
        <v>5263</v>
      </c>
      <c r="O611" s="9">
        <v>0.02</v>
      </c>
      <c r="P611" s="10">
        <f t="shared" si="118"/>
        <v>105</v>
      </c>
      <c r="Q611" s="9">
        <v>5.0000000000000001E-3</v>
      </c>
      <c r="R611" s="10">
        <f t="shared" si="119"/>
        <v>26</v>
      </c>
      <c r="S611" s="9">
        <f t="shared" si="120"/>
        <v>2.4890746722401672E-2</v>
      </c>
      <c r="T611" s="10">
        <f t="shared" si="121"/>
        <v>131</v>
      </c>
      <c r="U611" s="10">
        <f t="shared" si="122"/>
        <v>5394</v>
      </c>
      <c r="V611" s="11">
        <v>5395</v>
      </c>
      <c r="W611" s="12">
        <f t="shared" si="123"/>
        <v>132</v>
      </c>
      <c r="X611" s="13">
        <f t="shared" si="124"/>
        <v>2.5100000000000001E-2</v>
      </c>
      <c r="Y611" s="14" t="str">
        <f t="shared" si="125"/>
        <v>0.00%-8.40%</v>
      </c>
      <c r="Z611" s="15"/>
      <c r="AA611" s="15"/>
      <c r="AB611" s="15"/>
      <c r="AC611" s="16"/>
      <c r="AD611" s="8">
        <f t="shared" si="126"/>
        <v>0</v>
      </c>
      <c r="AE611" s="17">
        <f t="shared" si="127"/>
        <v>5395</v>
      </c>
      <c r="AF611" s="18">
        <f t="shared" si="128"/>
        <v>132</v>
      </c>
      <c r="AG611" s="19">
        <f t="shared" si="129"/>
        <v>2.5080752422572683E-2</v>
      </c>
      <c r="AH611" s="20">
        <v>13.6</v>
      </c>
      <c r="AI611" s="20">
        <v>450</v>
      </c>
      <c r="AJ611" s="20"/>
      <c r="AK611" s="20">
        <v>688</v>
      </c>
      <c r="AL611" s="20">
        <f t="shared" si="130"/>
        <v>79460</v>
      </c>
      <c r="AM611" s="7" t="s">
        <v>287</v>
      </c>
      <c r="AN611" s="20"/>
      <c r="AO611" s="21"/>
      <c r="AP611" s="21"/>
      <c r="AQ611" s="5" t="s">
        <v>660</v>
      </c>
      <c r="AR611" s="5" t="s">
        <v>261</v>
      </c>
      <c r="AS611" s="5" t="s">
        <v>62</v>
      </c>
      <c r="AT611" s="20"/>
      <c r="AU611" s="21"/>
      <c r="AV611" s="21"/>
      <c r="AW611" s="21"/>
    </row>
    <row r="612" spans="1:49" s="55" customFormat="1">
      <c r="A612" s="87" t="s">
        <v>562</v>
      </c>
      <c r="B612" s="5">
        <v>15021183</v>
      </c>
      <c r="C612" s="5" t="s">
        <v>565</v>
      </c>
      <c r="D612" s="5" t="s">
        <v>55</v>
      </c>
      <c r="E612" s="5" t="s">
        <v>67</v>
      </c>
      <c r="F612" s="5" t="s">
        <v>365</v>
      </c>
      <c r="G612" s="5" t="s">
        <v>658</v>
      </c>
      <c r="H612" s="6">
        <v>44440</v>
      </c>
      <c r="I612" s="5" t="s">
        <v>575</v>
      </c>
      <c r="J612" s="5" t="s">
        <v>627</v>
      </c>
      <c r="K612" s="5" t="s">
        <v>568</v>
      </c>
      <c r="L612" s="7">
        <v>6</v>
      </c>
      <c r="M612" s="7" t="s">
        <v>287</v>
      </c>
      <c r="N612" s="8">
        <v>4689</v>
      </c>
      <c r="O612" s="9">
        <v>0.02</v>
      </c>
      <c r="P612" s="10">
        <f t="shared" si="118"/>
        <v>94</v>
      </c>
      <c r="Q612" s="9">
        <v>5.0000000000000001E-3</v>
      </c>
      <c r="R612" s="10">
        <f t="shared" si="119"/>
        <v>23</v>
      </c>
      <c r="S612" s="9">
        <f t="shared" si="120"/>
        <v>2.4952015355086371E-2</v>
      </c>
      <c r="T612" s="10">
        <f t="shared" si="121"/>
        <v>117</v>
      </c>
      <c r="U612" s="10">
        <f t="shared" si="122"/>
        <v>4806</v>
      </c>
      <c r="V612" s="11">
        <v>4853</v>
      </c>
      <c r="W612" s="12">
        <f t="shared" si="123"/>
        <v>164</v>
      </c>
      <c r="X612" s="13">
        <f t="shared" si="124"/>
        <v>3.5000000000000003E-2</v>
      </c>
      <c r="Y612" s="14" t="str">
        <f t="shared" si="125"/>
        <v>0.00%-8.40%</v>
      </c>
      <c r="Z612" s="15"/>
      <c r="AA612" s="15"/>
      <c r="AB612" s="15"/>
      <c r="AC612" s="16"/>
      <c r="AD612" s="8">
        <f t="shared" si="126"/>
        <v>0</v>
      </c>
      <c r="AE612" s="17">
        <f t="shared" si="127"/>
        <v>4853</v>
      </c>
      <c r="AF612" s="18">
        <f t="shared" si="128"/>
        <v>164</v>
      </c>
      <c r="AG612" s="19">
        <f t="shared" si="129"/>
        <v>3.4975474514821858E-2</v>
      </c>
      <c r="AH612" s="20">
        <v>13.6</v>
      </c>
      <c r="AI612" s="20">
        <v>450</v>
      </c>
      <c r="AJ612" s="20"/>
      <c r="AK612" s="20">
        <v>688</v>
      </c>
      <c r="AL612" s="20">
        <f t="shared" si="130"/>
        <v>72088.800000000003</v>
      </c>
      <c r="AM612" s="7" t="s">
        <v>287</v>
      </c>
      <c r="AN612" s="20"/>
      <c r="AO612" s="21"/>
      <c r="AP612" s="21"/>
      <c r="AQ612" s="5" t="s">
        <v>660</v>
      </c>
      <c r="AR612" s="5" t="s">
        <v>261</v>
      </c>
      <c r="AS612" s="5" t="s">
        <v>62</v>
      </c>
      <c r="AT612" s="20"/>
      <c r="AU612" s="21"/>
      <c r="AV612" s="21"/>
      <c r="AW612" s="21"/>
    </row>
    <row r="613" spans="1:49" s="55" customFormat="1">
      <c r="A613" s="87" t="s">
        <v>562</v>
      </c>
      <c r="B613" s="5">
        <v>15005223</v>
      </c>
      <c r="C613" s="5" t="s">
        <v>565</v>
      </c>
      <c r="D613" s="5" t="s">
        <v>55</v>
      </c>
      <c r="E613" s="5" t="s">
        <v>67</v>
      </c>
      <c r="F613" s="5" t="s">
        <v>365</v>
      </c>
      <c r="G613" s="5" t="s">
        <v>658</v>
      </c>
      <c r="H613" s="6">
        <v>40756</v>
      </c>
      <c r="I613" s="5" t="s">
        <v>575</v>
      </c>
      <c r="J613" s="5" t="s">
        <v>627</v>
      </c>
      <c r="K613" s="5" t="s">
        <v>568</v>
      </c>
      <c r="L613" s="7">
        <v>6</v>
      </c>
      <c r="M613" s="7" t="s">
        <v>287</v>
      </c>
      <c r="N613" s="8">
        <v>4785</v>
      </c>
      <c r="O613" s="9">
        <v>0.02</v>
      </c>
      <c r="P613" s="10">
        <f t="shared" si="118"/>
        <v>96</v>
      </c>
      <c r="Q613" s="9">
        <v>5.0000000000000001E-3</v>
      </c>
      <c r="R613" s="10">
        <f t="shared" si="119"/>
        <v>24</v>
      </c>
      <c r="S613" s="9">
        <f t="shared" si="120"/>
        <v>2.5078369905956112E-2</v>
      </c>
      <c r="T613" s="10">
        <f t="shared" si="121"/>
        <v>120</v>
      </c>
      <c r="U613" s="10">
        <f t="shared" si="122"/>
        <v>4905</v>
      </c>
      <c r="V613" s="11">
        <v>4785</v>
      </c>
      <c r="W613" s="12">
        <f t="shared" si="123"/>
        <v>0</v>
      </c>
      <c r="X613" s="13">
        <f t="shared" si="124"/>
        <v>0</v>
      </c>
      <c r="Y613" s="14" t="str">
        <f t="shared" si="125"/>
        <v>0.00%-8.40%</v>
      </c>
      <c r="Z613" s="15"/>
      <c r="AA613" s="15"/>
      <c r="AB613" s="15"/>
      <c r="AC613" s="16"/>
      <c r="AD613" s="8">
        <f t="shared" si="126"/>
        <v>0</v>
      </c>
      <c r="AE613" s="17">
        <f t="shared" si="127"/>
        <v>4785</v>
      </c>
      <c r="AF613" s="18">
        <f t="shared" si="128"/>
        <v>0</v>
      </c>
      <c r="AG613" s="19">
        <f t="shared" si="129"/>
        <v>0</v>
      </c>
      <c r="AH613" s="20">
        <v>13.6</v>
      </c>
      <c r="AI613" s="20">
        <v>450</v>
      </c>
      <c r="AJ613" s="20"/>
      <c r="AK613" s="20">
        <v>688</v>
      </c>
      <c r="AL613" s="20">
        <f t="shared" si="130"/>
        <v>71164</v>
      </c>
      <c r="AM613" s="7" t="s">
        <v>287</v>
      </c>
      <c r="AN613" s="20"/>
      <c r="AO613" s="21" t="s">
        <v>126</v>
      </c>
      <c r="AP613" s="21" t="s">
        <v>126</v>
      </c>
      <c r="AQ613" s="5" t="s">
        <v>660</v>
      </c>
      <c r="AR613" s="5" t="s">
        <v>261</v>
      </c>
      <c r="AS613" s="5" t="s">
        <v>62</v>
      </c>
      <c r="AT613" s="20"/>
      <c r="AU613" s="21"/>
      <c r="AV613" s="21"/>
      <c r="AW613" s="21"/>
    </row>
    <row r="614" spans="1:49" s="55" customFormat="1">
      <c r="A614" s="87" t="s">
        <v>562</v>
      </c>
      <c r="B614" s="5">
        <v>15005149</v>
      </c>
      <c r="C614" s="5" t="s">
        <v>565</v>
      </c>
      <c r="D614" s="5" t="s">
        <v>55</v>
      </c>
      <c r="E614" s="5" t="s">
        <v>67</v>
      </c>
      <c r="F614" s="5" t="s">
        <v>365</v>
      </c>
      <c r="G614" s="5" t="s">
        <v>658</v>
      </c>
      <c r="H614" s="6">
        <v>40725</v>
      </c>
      <c r="I614" s="5" t="s">
        <v>575</v>
      </c>
      <c r="J614" s="5" t="s">
        <v>627</v>
      </c>
      <c r="K614" s="5" t="s">
        <v>568</v>
      </c>
      <c r="L614" s="7">
        <v>6</v>
      </c>
      <c r="M614" s="7" t="s">
        <v>287</v>
      </c>
      <c r="N614" s="8">
        <v>5074</v>
      </c>
      <c r="O614" s="9">
        <v>0.02</v>
      </c>
      <c r="P614" s="10">
        <f t="shared" si="118"/>
        <v>101</v>
      </c>
      <c r="Q614" s="9">
        <v>5.0000000000000001E-3</v>
      </c>
      <c r="R614" s="10">
        <f t="shared" si="119"/>
        <v>25</v>
      </c>
      <c r="S614" s="9">
        <f t="shared" si="120"/>
        <v>2.4832479306267245E-2</v>
      </c>
      <c r="T614" s="10">
        <f t="shared" si="121"/>
        <v>126</v>
      </c>
      <c r="U614" s="10">
        <f t="shared" si="122"/>
        <v>5200</v>
      </c>
      <c r="V614" s="11">
        <v>5201</v>
      </c>
      <c r="W614" s="12">
        <f t="shared" si="123"/>
        <v>127</v>
      </c>
      <c r="X614" s="13">
        <f t="shared" si="124"/>
        <v>2.5000000000000001E-2</v>
      </c>
      <c r="Y614" s="14" t="str">
        <f t="shared" si="125"/>
        <v>0.00%-8.40%</v>
      </c>
      <c r="Z614" s="15"/>
      <c r="AA614" s="15"/>
      <c r="AB614" s="15"/>
      <c r="AC614" s="16"/>
      <c r="AD614" s="8">
        <f t="shared" si="126"/>
        <v>0</v>
      </c>
      <c r="AE614" s="17">
        <f t="shared" si="127"/>
        <v>5201</v>
      </c>
      <c r="AF614" s="18">
        <f t="shared" si="128"/>
        <v>127</v>
      </c>
      <c r="AG614" s="19">
        <f t="shared" si="129"/>
        <v>2.5029562475364697E-2</v>
      </c>
      <c r="AH614" s="20">
        <v>13.6</v>
      </c>
      <c r="AI614" s="20">
        <v>450</v>
      </c>
      <c r="AJ614" s="20"/>
      <c r="AK614" s="20">
        <v>688</v>
      </c>
      <c r="AL614" s="20">
        <f t="shared" si="130"/>
        <v>76821.599999999991</v>
      </c>
      <c r="AM614" s="7" t="s">
        <v>287</v>
      </c>
      <c r="AN614" s="20"/>
      <c r="AO614" s="21"/>
      <c r="AP614" s="21"/>
      <c r="AQ614" s="5" t="s">
        <v>660</v>
      </c>
      <c r="AR614" s="5" t="s">
        <v>261</v>
      </c>
      <c r="AS614" s="5" t="s">
        <v>62</v>
      </c>
      <c r="AT614" s="20"/>
      <c r="AU614" s="21"/>
      <c r="AV614" s="21"/>
      <c r="AW614" s="21"/>
    </row>
    <row r="615" spans="1:49" s="55" customFormat="1">
      <c r="A615" s="87" t="s">
        <v>562</v>
      </c>
      <c r="B615" s="5">
        <v>15007707</v>
      </c>
      <c r="C615" s="5" t="s">
        <v>565</v>
      </c>
      <c r="D615" s="5" t="s">
        <v>55</v>
      </c>
      <c r="E615" s="5" t="s">
        <v>67</v>
      </c>
      <c r="F615" s="5" t="s">
        <v>365</v>
      </c>
      <c r="G615" s="5" t="s">
        <v>658</v>
      </c>
      <c r="H615" s="6">
        <v>41275</v>
      </c>
      <c r="I615" s="5" t="s">
        <v>575</v>
      </c>
      <c r="J615" s="5" t="s">
        <v>627</v>
      </c>
      <c r="K615" s="5" t="s">
        <v>568</v>
      </c>
      <c r="L615" s="7">
        <v>6</v>
      </c>
      <c r="M615" s="7" t="s">
        <v>287</v>
      </c>
      <c r="N615" s="8">
        <v>5370</v>
      </c>
      <c r="O615" s="9">
        <v>0.02</v>
      </c>
      <c r="P615" s="10">
        <f t="shared" si="118"/>
        <v>107</v>
      </c>
      <c r="Q615" s="9">
        <v>5.0000000000000001E-3</v>
      </c>
      <c r="R615" s="10">
        <f t="shared" si="119"/>
        <v>27</v>
      </c>
      <c r="S615" s="9">
        <f t="shared" si="120"/>
        <v>2.495344506517691E-2</v>
      </c>
      <c r="T615" s="10">
        <f t="shared" si="121"/>
        <v>134</v>
      </c>
      <c r="U615" s="10">
        <f t="shared" si="122"/>
        <v>5504</v>
      </c>
      <c r="V615" s="11">
        <v>5504</v>
      </c>
      <c r="W615" s="12">
        <f t="shared" si="123"/>
        <v>134</v>
      </c>
      <c r="X615" s="13">
        <f t="shared" si="124"/>
        <v>2.5000000000000001E-2</v>
      </c>
      <c r="Y615" s="14" t="str">
        <f t="shared" si="125"/>
        <v>0.00%-8.40%</v>
      </c>
      <c r="Z615" s="15"/>
      <c r="AA615" s="15"/>
      <c r="AB615" s="15"/>
      <c r="AC615" s="16"/>
      <c r="AD615" s="8">
        <f t="shared" si="126"/>
        <v>0</v>
      </c>
      <c r="AE615" s="17">
        <f t="shared" si="127"/>
        <v>5504</v>
      </c>
      <c r="AF615" s="18">
        <f t="shared" si="128"/>
        <v>134</v>
      </c>
      <c r="AG615" s="19">
        <f t="shared" si="129"/>
        <v>2.4953445065176938E-2</v>
      </c>
      <c r="AH615" s="20">
        <v>13.6</v>
      </c>
      <c r="AI615" s="20">
        <v>500</v>
      </c>
      <c r="AJ615" s="20"/>
      <c r="AK615" s="20">
        <v>688</v>
      </c>
      <c r="AL615" s="20">
        <f t="shared" si="130"/>
        <v>81542.399999999994</v>
      </c>
      <c r="AM615" s="7" t="s">
        <v>287</v>
      </c>
      <c r="AN615" s="20"/>
      <c r="AO615" s="21"/>
      <c r="AP615" s="21"/>
      <c r="AQ615" s="5" t="s">
        <v>660</v>
      </c>
      <c r="AR615" s="5" t="s">
        <v>261</v>
      </c>
      <c r="AS615" s="5" t="s">
        <v>62</v>
      </c>
      <c r="AT615" s="20"/>
      <c r="AU615" s="21"/>
      <c r="AV615" s="21"/>
      <c r="AW615" s="21"/>
    </row>
    <row r="616" spans="1:49" s="55" customFormat="1">
      <c r="A616" s="87" t="s">
        <v>562</v>
      </c>
      <c r="B616" s="5">
        <v>15016362</v>
      </c>
      <c r="C616" s="5" t="s">
        <v>565</v>
      </c>
      <c r="D616" s="5" t="s">
        <v>55</v>
      </c>
      <c r="E616" s="5" t="s">
        <v>67</v>
      </c>
      <c r="F616" s="5" t="s">
        <v>365</v>
      </c>
      <c r="G616" s="5" t="s">
        <v>658</v>
      </c>
      <c r="H616" s="6">
        <v>42948</v>
      </c>
      <c r="I616" s="5" t="s">
        <v>575</v>
      </c>
      <c r="J616" s="5" t="s">
        <v>627</v>
      </c>
      <c r="K616" s="5" t="s">
        <v>568</v>
      </c>
      <c r="L616" s="7">
        <v>6</v>
      </c>
      <c r="M616" s="7" t="s">
        <v>287</v>
      </c>
      <c r="N616" s="8">
        <v>4470</v>
      </c>
      <c r="O616" s="9">
        <v>0.02</v>
      </c>
      <c r="P616" s="10">
        <f t="shared" si="118"/>
        <v>89</v>
      </c>
      <c r="Q616" s="9">
        <v>5.0000000000000001E-3</v>
      </c>
      <c r="R616" s="10">
        <f t="shared" si="119"/>
        <v>22</v>
      </c>
      <c r="S616" s="9">
        <f t="shared" si="120"/>
        <v>2.4832214765100672E-2</v>
      </c>
      <c r="T616" s="10">
        <f t="shared" si="121"/>
        <v>111</v>
      </c>
      <c r="U616" s="10">
        <f t="shared" si="122"/>
        <v>4581</v>
      </c>
      <c r="V616" s="11">
        <v>4582</v>
      </c>
      <c r="W616" s="12">
        <f t="shared" si="123"/>
        <v>112</v>
      </c>
      <c r="X616" s="13">
        <f t="shared" si="124"/>
        <v>2.5100000000000001E-2</v>
      </c>
      <c r="Y616" s="14" t="str">
        <f t="shared" si="125"/>
        <v>0.00%-8.40%</v>
      </c>
      <c r="Z616" s="15"/>
      <c r="AA616" s="15"/>
      <c r="AB616" s="15"/>
      <c r="AC616" s="16"/>
      <c r="AD616" s="8">
        <f t="shared" si="126"/>
        <v>0</v>
      </c>
      <c r="AE616" s="17">
        <f t="shared" si="127"/>
        <v>4582</v>
      </c>
      <c r="AF616" s="18">
        <f t="shared" si="128"/>
        <v>112</v>
      </c>
      <c r="AG616" s="19">
        <f t="shared" si="129"/>
        <v>2.5055928411633177E-2</v>
      </c>
      <c r="AH616" s="20">
        <v>13.6</v>
      </c>
      <c r="AI616" s="20">
        <v>450</v>
      </c>
      <c r="AJ616" s="20"/>
      <c r="AK616" s="20">
        <v>688</v>
      </c>
      <c r="AL616" s="20">
        <f t="shared" si="130"/>
        <v>68403.199999999997</v>
      </c>
      <c r="AM616" s="7" t="s">
        <v>287</v>
      </c>
      <c r="AN616" s="20"/>
      <c r="AO616" s="21"/>
      <c r="AP616" s="21"/>
      <c r="AQ616" s="5" t="s">
        <v>660</v>
      </c>
      <c r="AR616" s="5" t="s">
        <v>261</v>
      </c>
      <c r="AS616" s="5" t="s">
        <v>62</v>
      </c>
      <c r="AT616" s="20"/>
      <c r="AU616" s="21"/>
      <c r="AV616" s="21"/>
      <c r="AW616" s="21"/>
    </row>
    <row r="617" spans="1:49" s="55" customFormat="1">
      <c r="A617" s="87" t="s">
        <v>562</v>
      </c>
      <c r="B617" s="5">
        <v>15014865</v>
      </c>
      <c r="C617" s="5" t="s">
        <v>565</v>
      </c>
      <c r="D617" s="5" t="s">
        <v>55</v>
      </c>
      <c r="E617" s="5" t="s">
        <v>67</v>
      </c>
      <c r="F617" s="5" t="s">
        <v>365</v>
      </c>
      <c r="G617" s="5" t="s">
        <v>658</v>
      </c>
      <c r="H617" s="6">
        <v>42370</v>
      </c>
      <c r="I617" s="5" t="s">
        <v>575</v>
      </c>
      <c r="J617" s="5" t="s">
        <v>627</v>
      </c>
      <c r="K617" s="5" t="s">
        <v>568</v>
      </c>
      <c r="L617" s="7">
        <v>6</v>
      </c>
      <c r="M617" s="7" t="s">
        <v>287</v>
      </c>
      <c r="N617" s="8">
        <v>4410</v>
      </c>
      <c r="O617" s="9">
        <v>0.02</v>
      </c>
      <c r="P617" s="10">
        <f t="shared" si="118"/>
        <v>88</v>
      </c>
      <c r="Q617" s="9">
        <v>5.0000000000000001E-3</v>
      </c>
      <c r="R617" s="10">
        <f t="shared" si="119"/>
        <v>22</v>
      </c>
      <c r="S617" s="9">
        <f t="shared" si="120"/>
        <v>2.4943310657596373E-2</v>
      </c>
      <c r="T617" s="10">
        <f t="shared" si="121"/>
        <v>110</v>
      </c>
      <c r="U617" s="10">
        <f t="shared" si="122"/>
        <v>4520</v>
      </c>
      <c r="V617" s="11">
        <v>4520</v>
      </c>
      <c r="W617" s="12">
        <f t="shared" si="123"/>
        <v>110</v>
      </c>
      <c r="X617" s="13">
        <f t="shared" si="124"/>
        <v>2.4899999999999999E-2</v>
      </c>
      <c r="Y617" s="14" t="str">
        <f t="shared" si="125"/>
        <v>0.00%-8.40%</v>
      </c>
      <c r="Z617" s="15"/>
      <c r="AA617" s="15"/>
      <c r="AB617" s="15"/>
      <c r="AC617" s="16"/>
      <c r="AD617" s="8">
        <f t="shared" si="126"/>
        <v>0</v>
      </c>
      <c r="AE617" s="17">
        <f t="shared" si="127"/>
        <v>4520</v>
      </c>
      <c r="AF617" s="18">
        <f t="shared" si="128"/>
        <v>110</v>
      </c>
      <c r="AG617" s="19">
        <f t="shared" si="129"/>
        <v>2.4943310657596474E-2</v>
      </c>
      <c r="AH617" s="20">
        <v>13.6</v>
      </c>
      <c r="AI617" s="20">
        <v>450</v>
      </c>
      <c r="AJ617" s="20"/>
      <c r="AK617" s="20">
        <v>688</v>
      </c>
      <c r="AL617" s="20">
        <f t="shared" si="130"/>
        <v>67560</v>
      </c>
      <c r="AM617" s="7" t="s">
        <v>287</v>
      </c>
      <c r="AN617" s="20"/>
      <c r="AO617" s="21"/>
      <c r="AP617" s="21"/>
      <c r="AQ617" s="5" t="s">
        <v>660</v>
      </c>
      <c r="AR617" s="5" t="s">
        <v>261</v>
      </c>
      <c r="AS617" s="5" t="s">
        <v>62</v>
      </c>
      <c r="AT617" s="20"/>
      <c r="AU617" s="21"/>
      <c r="AV617" s="21"/>
      <c r="AW617" s="21"/>
    </row>
    <row r="618" spans="1:49" s="55" customFormat="1">
      <c r="A618" s="87" t="s">
        <v>562</v>
      </c>
      <c r="B618" s="5">
        <v>15004765</v>
      </c>
      <c r="C618" s="5" t="s">
        <v>565</v>
      </c>
      <c r="D618" s="5" t="s">
        <v>55</v>
      </c>
      <c r="E618" s="5" t="s">
        <v>67</v>
      </c>
      <c r="F618" s="5" t="s">
        <v>365</v>
      </c>
      <c r="G618" s="5" t="s">
        <v>658</v>
      </c>
      <c r="H618" s="6">
        <v>40634</v>
      </c>
      <c r="I618" s="5" t="s">
        <v>575</v>
      </c>
      <c r="J618" s="5" t="s">
        <v>627</v>
      </c>
      <c r="K618" s="5" t="s">
        <v>568</v>
      </c>
      <c r="L618" s="7">
        <v>6</v>
      </c>
      <c r="M618" s="7" t="s">
        <v>287</v>
      </c>
      <c r="N618" s="8">
        <v>5374</v>
      </c>
      <c r="O618" s="9">
        <v>0.02</v>
      </c>
      <c r="P618" s="10">
        <f t="shared" si="118"/>
        <v>107</v>
      </c>
      <c r="Q618" s="9">
        <v>5.0000000000000001E-3</v>
      </c>
      <c r="R618" s="10">
        <f t="shared" si="119"/>
        <v>27</v>
      </c>
      <c r="S618" s="9">
        <f t="shared" si="120"/>
        <v>2.4934871604019353E-2</v>
      </c>
      <c r="T618" s="10">
        <f t="shared" si="121"/>
        <v>134</v>
      </c>
      <c r="U618" s="10">
        <f t="shared" si="122"/>
        <v>5508</v>
      </c>
      <c r="V618" s="11">
        <v>5508</v>
      </c>
      <c r="W618" s="12">
        <f t="shared" si="123"/>
        <v>134</v>
      </c>
      <c r="X618" s="13">
        <f t="shared" si="124"/>
        <v>2.4899999999999999E-2</v>
      </c>
      <c r="Y618" s="14" t="str">
        <f t="shared" si="125"/>
        <v>0.00%-8.40%</v>
      </c>
      <c r="Z618" s="15"/>
      <c r="AA618" s="15"/>
      <c r="AB618" s="15"/>
      <c r="AC618" s="16"/>
      <c r="AD618" s="8">
        <f t="shared" si="126"/>
        <v>0</v>
      </c>
      <c r="AE618" s="17">
        <f t="shared" si="127"/>
        <v>5508</v>
      </c>
      <c r="AF618" s="18">
        <f t="shared" si="128"/>
        <v>134</v>
      </c>
      <c r="AG618" s="19">
        <f t="shared" si="129"/>
        <v>2.4934871604019415E-2</v>
      </c>
      <c r="AH618" s="20">
        <v>13.6</v>
      </c>
      <c r="AI618" s="20">
        <v>450</v>
      </c>
      <c r="AJ618" s="20"/>
      <c r="AK618" s="20">
        <v>688</v>
      </c>
      <c r="AL618" s="20">
        <f t="shared" si="130"/>
        <v>80996.800000000003</v>
      </c>
      <c r="AM618" s="7" t="s">
        <v>287</v>
      </c>
      <c r="AN618" s="20"/>
      <c r="AO618" s="21"/>
      <c r="AP618" s="21"/>
      <c r="AQ618" s="5" t="s">
        <v>660</v>
      </c>
      <c r="AR618" s="5" t="s">
        <v>261</v>
      </c>
      <c r="AS618" s="5" t="s">
        <v>62</v>
      </c>
      <c r="AT618" s="20"/>
      <c r="AU618" s="21"/>
      <c r="AV618" s="21"/>
      <c r="AW618" s="21"/>
    </row>
    <row r="619" spans="1:49" s="55" customFormat="1">
      <c r="A619" s="87" t="s">
        <v>562</v>
      </c>
      <c r="B619" s="5">
        <v>15018659</v>
      </c>
      <c r="C619" s="5" t="s">
        <v>565</v>
      </c>
      <c r="D619" s="5" t="s">
        <v>55</v>
      </c>
      <c r="E619" s="5" t="s">
        <v>67</v>
      </c>
      <c r="F619" s="5" t="s">
        <v>365</v>
      </c>
      <c r="G619" s="5" t="s">
        <v>658</v>
      </c>
      <c r="H619" s="6">
        <v>43282</v>
      </c>
      <c r="I619" s="5" t="s">
        <v>575</v>
      </c>
      <c r="J619" s="5" t="s">
        <v>627</v>
      </c>
      <c r="K619" s="5" t="s">
        <v>568</v>
      </c>
      <c r="L619" s="7">
        <v>6</v>
      </c>
      <c r="M619" s="7" t="s">
        <v>287</v>
      </c>
      <c r="N619" s="8">
        <v>4581</v>
      </c>
      <c r="O619" s="9">
        <v>0.02</v>
      </c>
      <c r="P619" s="10">
        <f t="shared" si="118"/>
        <v>92</v>
      </c>
      <c r="Q619" s="9">
        <v>5.0000000000000001E-3</v>
      </c>
      <c r="R619" s="10">
        <f t="shared" si="119"/>
        <v>23</v>
      </c>
      <c r="S619" s="9">
        <f t="shared" si="120"/>
        <v>2.5103689150840429E-2</v>
      </c>
      <c r="T619" s="10">
        <f t="shared" si="121"/>
        <v>115</v>
      </c>
      <c r="U619" s="10">
        <f t="shared" si="122"/>
        <v>4696</v>
      </c>
      <c r="V619" s="11">
        <v>4696</v>
      </c>
      <c r="W619" s="12">
        <f t="shared" si="123"/>
        <v>115</v>
      </c>
      <c r="X619" s="13">
        <f t="shared" si="124"/>
        <v>2.5100000000000001E-2</v>
      </c>
      <c r="Y619" s="14" t="str">
        <f t="shared" si="125"/>
        <v>0.00%-8.40%</v>
      </c>
      <c r="Z619" s="15"/>
      <c r="AA619" s="15"/>
      <c r="AB619" s="15"/>
      <c r="AC619" s="16"/>
      <c r="AD619" s="8">
        <f t="shared" si="126"/>
        <v>0</v>
      </c>
      <c r="AE619" s="17">
        <f t="shared" si="127"/>
        <v>4696</v>
      </c>
      <c r="AF619" s="18">
        <f t="shared" si="128"/>
        <v>115</v>
      </c>
      <c r="AG619" s="19">
        <f t="shared" si="129"/>
        <v>2.5103689150840491E-2</v>
      </c>
      <c r="AH619" s="20">
        <v>13.6</v>
      </c>
      <c r="AI619" s="20">
        <v>450</v>
      </c>
      <c r="AJ619" s="20"/>
      <c r="AK619" s="20">
        <v>688</v>
      </c>
      <c r="AL619" s="20">
        <f t="shared" si="130"/>
        <v>69953.600000000006</v>
      </c>
      <c r="AM619" s="7" t="s">
        <v>287</v>
      </c>
      <c r="AN619" s="20"/>
      <c r="AO619" s="21"/>
      <c r="AP619" s="21"/>
      <c r="AQ619" s="5" t="s">
        <v>660</v>
      </c>
      <c r="AR619" s="5" t="s">
        <v>261</v>
      </c>
      <c r="AS619" s="5" t="s">
        <v>62</v>
      </c>
      <c r="AT619" s="20"/>
      <c r="AU619" s="21"/>
      <c r="AV619" s="21"/>
      <c r="AW619" s="21"/>
    </row>
    <row r="620" spans="1:49" s="55" customFormat="1">
      <c r="A620" s="87" t="s">
        <v>562</v>
      </c>
      <c r="B620" s="5">
        <v>15012912</v>
      </c>
      <c r="C620" s="5" t="s">
        <v>565</v>
      </c>
      <c r="D620" s="5" t="s">
        <v>55</v>
      </c>
      <c r="E620" s="5" t="s">
        <v>67</v>
      </c>
      <c r="F620" s="5" t="s">
        <v>365</v>
      </c>
      <c r="G620" s="5" t="s">
        <v>658</v>
      </c>
      <c r="H620" s="6">
        <v>41731</v>
      </c>
      <c r="I620" s="5" t="s">
        <v>575</v>
      </c>
      <c r="J620" s="5" t="s">
        <v>627</v>
      </c>
      <c r="K620" s="5" t="s">
        <v>568</v>
      </c>
      <c r="L620" s="7">
        <v>6</v>
      </c>
      <c r="M620" s="7" t="s">
        <v>287</v>
      </c>
      <c r="N620" s="8">
        <v>5926</v>
      </c>
      <c r="O620" s="9">
        <v>0.02</v>
      </c>
      <c r="P620" s="10">
        <f t="shared" si="118"/>
        <v>119</v>
      </c>
      <c r="Q620" s="9">
        <v>5.0000000000000001E-3</v>
      </c>
      <c r="R620" s="10">
        <f t="shared" si="119"/>
        <v>30</v>
      </c>
      <c r="S620" s="9">
        <f t="shared" si="120"/>
        <v>2.5143435707053661E-2</v>
      </c>
      <c r="T620" s="10">
        <f t="shared" si="121"/>
        <v>149</v>
      </c>
      <c r="U620" s="10">
        <f t="shared" si="122"/>
        <v>6075</v>
      </c>
      <c r="V620" s="11">
        <v>5926</v>
      </c>
      <c r="W620" s="12">
        <f t="shared" si="123"/>
        <v>0</v>
      </c>
      <c r="X620" s="13">
        <f t="shared" si="124"/>
        <v>0</v>
      </c>
      <c r="Y620" s="14" t="str">
        <f t="shared" si="125"/>
        <v>0.00%-8.40%</v>
      </c>
      <c r="Z620" s="15"/>
      <c r="AA620" s="15"/>
      <c r="AB620" s="15"/>
      <c r="AC620" s="16"/>
      <c r="AD620" s="8">
        <f t="shared" si="126"/>
        <v>0</v>
      </c>
      <c r="AE620" s="17">
        <f t="shared" si="127"/>
        <v>5926</v>
      </c>
      <c r="AF620" s="18">
        <f t="shared" si="128"/>
        <v>0</v>
      </c>
      <c r="AG620" s="19">
        <f t="shared" si="129"/>
        <v>0</v>
      </c>
      <c r="AH620" s="20">
        <v>13.6</v>
      </c>
      <c r="AI620" s="20">
        <v>450</v>
      </c>
      <c r="AJ620" s="20"/>
      <c r="AK620" s="20">
        <v>688</v>
      </c>
      <c r="AL620" s="20">
        <f t="shared" si="130"/>
        <v>86681.599999999991</v>
      </c>
      <c r="AM620" s="7" t="s">
        <v>287</v>
      </c>
      <c r="AN620" s="20"/>
      <c r="AO620" s="21" t="s">
        <v>126</v>
      </c>
      <c r="AP620" s="21" t="s">
        <v>126</v>
      </c>
      <c r="AQ620" s="5" t="s">
        <v>660</v>
      </c>
      <c r="AR620" s="5" t="s">
        <v>261</v>
      </c>
      <c r="AS620" s="5" t="s">
        <v>62</v>
      </c>
      <c r="AT620" s="20"/>
      <c r="AU620" s="21"/>
      <c r="AV620" s="21"/>
      <c r="AW620" s="21"/>
    </row>
    <row r="621" spans="1:49" s="55" customFormat="1">
      <c r="A621" s="87" t="s">
        <v>562</v>
      </c>
      <c r="B621" s="5">
        <v>15017262</v>
      </c>
      <c r="C621" s="5" t="s">
        <v>565</v>
      </c>
      <c r="D621" s="5" t="s">
        <v>55</v>
      </c>
      <c r="E621" s="5" t="s">
        <v>67</v>
      </c>
      <c r="F621" s="5" t="s">
        <v>365</v>
      </c>
      <c r="G621" s="5" t="s">
        <v>658</v>
      </c>
      <c r="H621" s="6">
        <v>42979</v>
      </c>
      <c r="I621" s="5" t="s">
        <v>575</v>
      </c>
      <c r="J621" s="5" t="s">
        <v>627</v>
      </c>
      <c r="K621" s="5" t="s">
        <v>568</v>
      </c>
      <c r="L621" s="7">
        <v>6</v>
      </c>
      <c r="M621" s="7" t="s">
        <v>287</v>
      </c>
      <c r="N621" s="8">
        <v>5292</v>
      </c>
      <c r="O621" s="9">
        <v>0.02</v>
      </c>
      <c r="P621" s="10">
        <f t="shared" si="118"/>
        <v>106</v>
      </c>
      <c r="Q621" s="9">
        <v>5.0000000000000001E-3</v>
      </c>
      <c r="R621" s="10">
        <f t="shared" si="119"/>
        <v>26</v>
      </c>
      <c r="S621" s="9">
        <f t="shared" si="120"/>
        <v>2.4943310657596373E-2</v>
      </c>
      <c r="T621" s="10">
        <f t="shared" si="121"/>
        <v>132</v>
      </c>
      <c r="U621" s="10">
        <f t="shared" si="122"/>
        <v>5424</v>
      </c>
      <c r="V621" s="11">
        <v>5424</v>
      </c>
      <c r="W621" s="12">
        <f t="shared" si="123"/>
        <v>132</v>
      </c>
      <c r="X621" s="13">
        <f t="shared" si="124"/>
        <v>2.4899999999999999E-2</v>
      </c>
      <c r="Y621" s="14" t="str">
        <f t="shared" si="125"/>
        <v>0.00%-8.40%</v>
      </c>
      <c r="Z621" s="15"/>
      <c r="AA621" s="15"/>
      <c r="AB621" s="15"/>
      <c r="AC621" s="16"/>
      <c r="AD621" s="8">
        <f t="shared" si="126"/>
        <v>0</v>
      </c>
      <c r="AE621" s="17">
        <f t="shared" si="127"/>
        <v>5424</v>
      </c>
      <c r="AF621" s="18">
        <f t="shared" si="128"/>
        <v>132</v>
      </c>
      <c r="AG621" s="19">
        <f t="shared" si="129"/>
        <v>2.4943310657596474E-2</v>
      </c>
      <c r="AH621" s="20">
        <v>13.6</v>
      </c>
      <c r="AI621" s="20">
        <v>450</v>
      </c>
      <c r="AJ621" s="20"/>
      <c r="AK621" s="20">
        <v>688</v>
      </c>
      <c r="AL621" s="20">
        <f t="shared" si="130"/>
        <v>79854.399999999994</v>
      </c>
      <c r="AM621" s="7" t="s">
        <v>287</v>
      </c>
      <c r="AN621" s="20"/>
      <c r="AO621" s="21"/>
      <c r="AP621" s="21"/>
      <c r="AQ621" s="5" t="s">
        <v>660</v>
      </c>
      <c r="AR621" s="5" t="s">
        <v>261</v>
      </c>
      <c r="AS621" s="5" t="s">
        <v>62</v>
      </c>
      <c r="AT621" s="20"/>
      <c r="AU621" s="21"/>
      <c r="AV621" s="21"/>
      <c r="AW621" s="21"/>
    </row>
    <row r="622" spans="1:49" s="55" customFormat="1">
      <c r="A622" s="87" t="s">
        <v>562</v>
      </c>
      <c r="B622" s="5">
        <v>15014493</v>
      </c>
      <c r="C622" s="5" t="s">
        <v>565</v>
      </c>
      <c r="D622" s="5" t="s">
        <v>55</v>
      </c>
      <c r="E622" s="5" t="s">
        <v>67</v>
      </c>
      <c r="F622" s="5" t="s">
        <v>365</v>
      </c>
      <c r="G622" s="5" t="s">
        <v>658</v>
      </c>
      <c r="H622" s="6">
        <v>42339</v>
      </c>
      <c r="I622" s="5" t="s">
        <v>575</v>
      </c>
      <c r="J622" s="5" t="s">
        <v>627</v>
      </c>
      <c r="K622" s="5" t="s">
        <v>568</v>
      </c>
      <c r="L622" s="7">
        <v>6</v>
      </c>
      <c r="M622" s="7" t="s">
        <v>287</v>
      </c>
      <c r="N622" s="8">
        <v>5061</v>
      </c>
      <c r="O622" s="9">
        <v>0.02</v>
      </c>
      <c r="P622" s="10">
        <f t="shared" si="118"/>
        <v>101</v>
      </c>
      <c r="Q622" s="9">
        <v>5.0000000000000001E-3</v>
      </c>
      <c r="R622" s="10">
        <f t="shared" si="119"/>
        <v>25</v>
      </c>
      <c r="S622" s="9">
        <f t="shared" si="120"/>
        <v>2.4896265560165973E-2</v>
      </c>
      <c r="T622" s="10">
        <f t="shared" si="121"/>
        <v>126</v>
      </c>
      <c r="U622" s="10">
        <f t="shared" si="122"/>
        <v>5187</v>
      </c>
      <c r="V622" s="11">
        <v>5213</v>
      </c>
      <c r="W622" s="12">
        <f t="shared" si="123"/>
        <v>152</v>
      </c>
      <c r="X622" s="13">
        <f t="shared" si="124"/>
        <v>0.03</v>
      </c>
      <c r="Y622" s="14" t="str">
        <f t="shared" si="125"/>
        <v>0.00%-8.40%</v>
      </c>
      <c r="Z622" s="15"/>
      <c r="AA622" s="15"/>
      <c r="AB622" s="15"/>
      <c r="AC622" s="16"/>
      <c r="AD622" s="8">
        <f t="shared" si="126"/>
        <v>0</v>
      </c>
      <c r="AE622" s="17">
        <f t="shared" si="127"/>
        <v>5213</v>
      </c>
      <c r="AF622" s="18">
        <f t="shared" si="128"/>
        <v>152</v>
      </c>
      <c r="AG622" s="19">
        <f t="shared" si="129"/>
        <v>3.0033590199565197E-2</v>
      </c>
      <c r="AH622" s="20">
        <v>13.6</v>
      </c>
      <c r="AI622" s="20">
        <v>450</v>
      </c>
      <c r="AJ622" s="20"/>
      <c r="AK622" s="20">
        <v>688</v>
      </c>
      <c r="AL622" s="20">
        <f t="shared" si="130"/>
        <v>76984.800000000003</v>
      </c>
      <c r="AM622" s="7" t="s">
        <v>287</v>
      </c>
      <c r="AN622" s="20"/>
      <c r="AO622" s="21"/>
      <c r="AP622" s="21"/>
      <c r="AQ622" s="5" t="s">
        <v>660</v>
      </c>
      <c r="AR622" s="5" t="s">
        <v>261</v>
      </c>
      <c r="AS622" s="5" t="s">
        <v>62</v>
      </c>
      <c r="AT622" s="20"/>
      <c r="AU622" s="21"/>
      <c r="AV622" s="21"/>
      <c r="AW622" s="21"/>
    </row>
    <row r="623" spans="1:49" s="55" customFormat="1">
      <c r="A623" s="87" t="s">
        <v>562</v>
      </c>
      <c r="B623" s="5">
        <v>15006231</v>
      </c>
      <c r="C623" s="5" t="s">
        <v>565</v>
      </c>
      <c r="D623" s="5" t="s">
        <v>55</v>
      </c>
      <c r="E623" s="5" t="s">
        <v>67</v>
      </c>
      <c r="F623" s="5" t="s">
        <v>365</v>
      </c>
      <c r="G623" s="5" t="s">
        <v>658</v>
      </c>
      <c r="H623" s="6">
        <v>40909</v>
      </c>
      <c r="I623" s="5" t="s">
        <v>575</v>
      </c>
      <c r="J623" s="5" t="s">
        <v>627</v>
      </c>
      <c r="K623" s="5" t="s">
        <v>568</v>
      </c>
      <c r="L623" s="7">
        <v>6</v>
      </c>
      <c r="M623" s="7" t="s">
        <v>287</v>
      </c>
      <c r="N623" s="8">
        <v>5499</v>
      </c>
      <c r="O623" s="9">
        <v>0.02</v>
      </c>
      <c r="P623" s="10">
        <f t="shared" si="118"/>
        <v>110</v>
      </c>
      <c r="Q623" s="9">
        <v>5.0000000000000001E-3</v>
      </c>
      <c r="R623" s="10">
        <f t="shared" si="119"/>
        <v>27</v>
      </c>
      <c r="S623" s="9">
        <f t="shared" si="120"/>
        <v>2.4913620658301508E-2</v>
      </c>
      <c r="T623" s="10">
        <f t="shared" si="121"/>
        <v>137</v>
      </c>
      <c r="U623" s="10">
        <f t="shared" si="122"/>
        <v>5636</v>
      </c>
      <c r="V623" s="11">
        <v>5829</v>
      </c>
      <c r="W623" s="12">
        <f t="shared" si="123"/>
        <v>330</v>
      </c>
      <c r="X623" s="13">
        <f t="shared" si="124"/>
        <v>0.06</v>
      </c>
      <c r="Y623" s="14" t="str">
        <f t="shared" si="125"/>
        <v>0.00%-8.40%</v>
      </c>
      <c r="Z623" s="15"/>
      <c r="AA623" s="15"/>
      <c r="AB623" s="15"/>
      <c r="AC623" s="16"/>
      <c r="AD623" s="8">
        <f t="shared" si="126"/>
        <v>0</v>
      </c>
      <c r="AE623" s="17">
        <f t="shared" si="127"/>
        <v>5829</v>
      </c>
      <c r="AF623" s="18">
        <f t="shared" si="128"/>
        <v>330</v>
      </c>
      <c r="AG623" s="19">
        <f t="shared" si="129"/>
        <v>6.001091107474088E-2</v>
      </c>
      <c r="AH623" s="20">
        <v>13.6</v>
      </c>
      <c r="AI623" s="20">
        <v>450</v>
      </c>
      <c r="AJ623" s="20"/>
      <c r="AK623" s="20">
        <v>688</v>
      </c>
      <c r="AL623" s="20">
        <f t="shared" si="130"/>
        <v>85362.4</v>
      </c>
      <c r="AM623" s="7" t="s">
        <v>287</v>
      </c>
      <c r="AN623" s="20"/>
      <c r="AO623" s="21"/>
      <c r="AP623" s="21"/>
      <c r="AQ623" s="5" t="s">
        <v>660</v>
      </c>
      <c r="AR623" s="5" t="s">
        <v>261</v>
      </c>
      <c r="AS623" s="5" t="s">
        <v>62</v>
      </c>
      <c r="AT623" s="20"/>
      <c r="AU623" s="21"/>
      <c r="AV623" s="21"/>
      <c r="AW623" s="21"/>
    </row>
    <row r="624" spans="1:49" s="55" customFormat="1">
      <c r="A624" s="87" t="s">
        <v>562</v>
      </c>
      <c r="B624" s="5">
        <v>15016654</v>
      </c>
      <c r="C624" s="5" t="s">
        <v>565</v>
      </c>
      <c r="D624" s="5" t="s">
        <v>55</v>
      </c>
      <c r="E624" s="5" t="s">
        <v>67</v>
      </c>
      <c r="F624" s="5" t="s">
        <v>365</v>
      </c>
      <c r="G624" s="5" t="s">
        <v>658</v>
      </c>
      <c r="H624" s="6">
        <v>42979</v>
      </c>
      <c r="I624" s="5" t="s">
        <v>575</v>
      </c>
      <c r="J624" s="5" t="s">
        <v>627</v>
      </c>
      <c r="K624" s="5" t="s">
        <v>568</v>
      </c>
      <c r="L624" s="7">
        <v>6</v>
      </c>
      <c r="M624" s="7" t="s">
        <v>287</v>
      </c>
      <c r="N624" s="8">
        <v>4581</v>
      </c>
      <c r="O624" s="9">
        <v>0.02</v>
      </c>
      <c r="P624" s="10">
        <f t="shared" si="118"/>
        <v>92</v>
      </c>
      <c r="Q624" s="9">
        <v>5.0000000000000001E-3</v>
      </c>
      <c r="R624" s="10">
        <f t="shared" si="119"/>
        <v>23</v>
      </c>
      <c r="S624" s="9">
        <f t="shared" si="120"/>
        <v>2.5103689150840429E-2</v>
      </c>
      <c r="T624" s="10">
        <f t="shared" si="121"/>
        <v>115</v>
      </c>
      <c r="U624" s="10">
        <f t="shared" si="122"/>
        <v>4696</v>
      </c>
      <c r="V624" s="11">
        <v>4696</v>
      </c>
      <c r="W624" s="12">
        <f t="shared" si="123"/>
        <v>115</v>
      </c>
      <c r="X624" s="13">
        <f t="shared" si="124"/>
        <v>2.5100000000000001E-2</v>
      </c>
      <c r="Y624" s="14" t="str">
        <f t="shared" si="125"/>
        <v>0.00%-8.40%</v>
      </c>
      <c r="Z624" s="15"/>
      <c r="AA624" s="15"/>
      <c r="AB624" s="15"/>
      <c r="AC624" s="16"/>
      <c r="AD624" s="8">
        <f t="shared" si="126"/>
        <v>0</v>
      </c>
      <c r="AE624" s="17">
        <f t="shared" si="127"/>
        <v>4696</v>
      </c>
      <c r="AF624" s="18">
        <f t="shared" si="128"/>
        <v>115</v>
      </c>
      <c r="AG624" s="19">
        <f t="shared" si="129"/>
        <v>2.5103689150840491E-2</v>
      </c>
      <c r="AH624" s="20">
        <v>13.6</v>
      </c>
      <c r="AI624" s="20">
        <v>450</v>
      </c>
      <c r="AJ624" s="20"/>
      <c r="AK624" s="20">
        <v>688</v>
      </c>
      <c r="AL624" s="20">
        <f t="shared" si="130"/>
        <v>69953.600000000006</v>
      </c>
      <c r="AM624" s="7" t="s">
        <v>287</v>
      </c>
      <c r="AN624" s="20"/>
      <c r="AO624" s="21"/>
      <c r="AP624" s="21"/>
      <c r="AQ624" s="5" t="s">
        <v>660</v>
      </c>
      <c r="AR624" s="5" t="s">
        <v>261</v>
      </c>
      <c r="AS624" s="5" t="s">
        <v>62</v>
      </c>
      <c r="AT624" s="20"/>
      <c r="AU624" s="21"/>
      <c r="AV624" s="21"/>
      <c r="AW624" s="21"/>
    </row>
    <row r="625" spans="1:49" s="55" customFormat="1">
      <c r="A625" s="87" t="s">
        <v>562</v>
      </c>
      <c r="B625" s="5">
        <v>15021814</v>
      </c>
      <c r="C625" s="5" t="s">
        <v>565</v>
      </c>
      <c r="D625" s="5" t="s">
        <v>55</v>
      </c>
      <c r="E625" s="5" t="s">
        <v>67</v>
      </c>
      <c r="F625" s="5" t="s">
        <v>365</v>
      </c>
      <c r="G625" s="5" t="s">
        <v>658</v>
      </c>
      <c r="H625" s="6">
        <v>44652</v>
      </c>
      <c r="I625" s="5" t="s">
        <v>575</v>
      </c>
      <c r="J625" s="5" t="s">
        <v>627</v>
      </c>
      <c r="K625" s="5" t="s">
        <v>568</v>
      </c>
      <c r="L625" s="7">
        <v>6</v>
      </c>
      <c r="M625" s="7" t="s">
        <v>287</v>
      </c>
      <c r="N625" s="8">
        <v>4629</v>
      </c>
      <c r="O625" s="9">
        <v>0.02</v>
      </c>
      <c r="P625" s="10">
        <f t="shared" si="118"/>
        <v>93</v>
      </c>
      <c r="Q625" s="9">
        <v>5.0000000000000001E-3</v>
      </c>
      <c r="R625" s="10">
        <f t="shared" si="119"/>
        <v>23</v>
      </c>
      <c r="S625" s="9">
        <f t="shared" si="120"/>
        <v>2.5059408079498812E-2</v>
      </c>
      <c r="T625" s="10">
        <f t="shared" si="121"/>
        <v>116</v>
      </c>
      <c r="U625" s="10">
        <f t="shared" si="122"/>
        <v>4745</v>
      </c>
      <c r="V625" s="11">
        <v>4745</v>
      </c>
      <c r="W625" s="12">
        <f t="shared" si="123"/>
        <v>116</v>
      </c>
      <c r="X625" s="13">
        <f t="shared" si="124"/>
        <v>2.5100000000000001E-2</v>
      </c>
      <c r="Y625" s="14" t="str">
        <f t="shared" si="125"/>
        <v>0.00%-8.40%</v>
      </c>
      <c r="Z625" s="15"/>
      <c r="AA625" s="15"/>
      <c r="AB625" s="15"/>
      <c r="AC625" s="16"/>
      <c r="AD625" s="8">
        <f t="shared" si="126"/>
        <v>0</v>
      </c>
      <c r="AE625" s="17">
        <f t="shared" si="127"/>
        <v>4745</v>
      </c>
      <c r="AF625" s="18">
        <f t="shared" si="128"/>
        <v>116</v>
      </c>
      <c r="AG625" s="19">
        <f t="shared" si="129"/>
        <v>2.5059408079498802E-2</v>
      </c>
      <c r="AH625" s="20">
        <v>13.6</v>
      </c>
      <c r="AI625" s="20">
        <v>450</v>
      </c>
      <c r="AJ625" s="20"/>
      <c r="AK625" s="20">
        <v>688</v>
      </c>
      <c r="AL625" s="20">
        <f t="shared" si="130"/>
        <v>70620</v>
      </c>
      <c r="AM625" s="7" t="s">
        <v>287</v>
      </c>
      <c r="AN625" s="20"/>
      <c r="AO625" s="21"/>
      <c r="AP625" s="21"/>
      <c r="AQ625" s="5" t="s">
        <v>660</v>
      </c>
      <c r="AR625" s="5" t="s">
        <v>261</v>
      </c>
      <c r="AS625" s="5" t="s">
        <v>62</v>
      </c>
      <c r="AT625" s="20"/>
      <c r="AU625" s="21"/>
      <c r="AV625" s="21"/>
      <c r="AW625" s="21"/>
    </row>
    <row r="626" spans="1:49" s="55" customFormat="1">
      <c r="A626" s="87" t="s">
        <v>562</v>
      </c>
      <c r="B626" s="5">
        <v>15010898</v>
      </c>
      <c r="C626" s="5" t="s">
        <v>565</v>
      </c>
      <c r="D626" s="5" t="s">
        <v>55</v>
      </c>
      <c r="E626" s="5" t="s">
        <v>67</v>
      </c>
      <c r="F626" s="5" t="s">
        <v>365</v>
      </c>
      <c r="G626" s="5" t="s">
        <v>658</v>
      </c>
      <c r="H626" s="6">
        <v>41579</v>
      </c>
      <c r="I626" s="5" t="s">
        <v>575</v>
      </c>
      <c r="J626" s="5" t="s">
        <v>627</v>
      </c>
      <c r="K626" s="5" t="s">
        <v>568</v>
      </c>
      <c r="L626" s="7">
        <v>6</v>
      </c>
      <c r="M626" s="7" t="s">
        <v>287</v>
      </c>
      <c r="N626" s="8">
        <v>5521</v>
      </c>
      <c r="O626" s="9">
        <v>0.02</v>
      </c>
      <c r="P626" s="10">
        <f t="shared" si="118"/>
        <v>110</v>
      </c>
      <c r="Q626" s="9">
        <v>5.0000000000000001E-3</v>
      </c>
      <c r="R626" s="10">
        <f t="shared" si="119"/>
        <v>28</v>
      </c>
      <c r="S626" s="9">
        <f t="shared" si="120"/>
        <v>2.4995471834812533E-2</v>
      </c>
      <c r="T626" s="10">
        <f t="shared" si="121"/>
        <v>138</v>
      </c>
      <c r="U626" s="10">
        <f t="shared" si="122"/>
        <v>5659</v>
      </c>
      <c r="V626" s="11">
        <v>5659</v>
      </c>
      <c r="W626" s="12">
        <f t="shared" si="123"/>
        <v>138</v>
      </c>
      <c r="X626" s="13">
        <f t="shared" si="124"/>
        <v>2.5000000000000001E-2</v>
      </c>
      <c r="Y626" s="14" t="str">
        <f t="shared" si="125"/>
        <v>0.00%-8.40%</v>
      </c>
      <c r="Z626" s="15"/>
      <c r="AA626" s="15"/>
      <c r="AB626" s="15"/>
      <c r="AC626" s="16"/>
      <c r="AD626" s="8">
        <f t="shared" si="126"/>
        <v>0</v>
      </c>
      <c r="AE626" s="17">
        <f t="shared" si="127"/>
        <v>5659</v>
      </c>
      <c r="AF626" s="18">
        <f t="shared" si="128"/>
        <v>138</v>
      </c>
      <c r="AG626" s="19">
        <f t="shared" si="129"/>
        <v>2.4995471834812433E-2</v>
      </c>
      <c r="AH626" s="20">
        <v>13.6</v>
      </c>
      <c r="AI626" s="20">
        <v>450</v>
      </c>
      <c r="AJ626" s="20"/>
      <c r="AK626" s="20">
        <v>688</v>
      </c>
      <c r="AL626" s="20">
        <f t="shared" si="130"/>
        <v>83050.399999999994</v>
      </c>
      <c r="AM626" s="7" t="s">
        <v>287</v>
      </c>
      <c r="AN626" s="20"/>
      <c r="AO626" s="21"/>
      <c r="AP626" s="21"/>
      <c r="AQ626" s="5" t="s">
        <v>660</v>
      </c>
      <c r="AR626" s="5" t="s">
        <v>261</v>
      </c>
      <c r="AS626" s="5" t="s">
        <v>62</v>
      </c>
      <c r="AT626" s="20"/>
      <c r="AU626" s="21"/>
      <c r="AV626" s="21"/>
      <c r="AW626" s="21"/>
    </row>
    <row r="627" spans="1:49" s="55" customFormat="1">
      <c r="A627" s="87" t="s">
        <v>562</v>
      </c>
      <c r="B627" s="5">
        <v>15015041</v>
      </c>
      <c r="C627" s="5" t="s">
        <v>565</v>
      </c>
      <c r="D627" s="5" t="s">
        <v>55</v>
      </c>
      <c r="E627" s="5" t="s">
        <v>67</v>
      </c>
      <c r="F627" s="5" t="s">
        <v>365</v>
      </c>
      <c r="G627" s="5" t="s">
        <v>658</v>
      </c>
      <c r="H627" s="6">
        <v>42522</v>
      </c>
      <c r="I627" s="5" t="s">
        <v>575</v>
      </c>
      <c r="J627" s="5" t="s">
        <v>627</v>
      </c>
      <c r="K627" s="5" t="s">
        <v>568</v>
      </c>
      <c r="L627" s="7">
        <v>6</v>
      </c>
      <c r="M627" s="7" t="s">
        <v>287</v>
      </c>
      <c r="N627" s="8">
        <v>4794</v>
      </c>
      <c r="O627" s="9">
        <v>0.02</v>
      </c>
      <c r="P627" s="10">
        <f t="shared" si="118"/>
        <v>96</v>
      </c>
      <c r="Q627" s="9">
        <v>5.0000000000000001E-3</v>
      </c>
      <c r="R627" s="10">
        <f t="shared" si="119"/>
        <v>24</v>
      </c>
      <c r="S627" s="9">
        <f t="shared" si="120"/>
        <v>2.5031289111389236E-2</v>
      </c>
      <c r="T627" s="10">
        <f t="shared" si="121"/>
        <v>120</v>
      </c>
      <c r="U627" s="10">
        <f t="shared" si="122"/>
        <v>4914</v>
      </c>
      <c r="V627" s="11">
        <v>4794</v>
      </c>
      <c r="W627" s="12">
        <f t="shared" si="123"/>
        <v>0</v>
      </c>
      <c r="X627" s="13">
        <f t="shared" si="124"/>
        <v>0</v>
      </c>
      <c r="Y627" s="14" t="str">
        <f t="shared" si="125"/>
        <v>0.00%-8.40%</v>
      </c>
      <c r="Z627" s="15"/>
      <c r="AA627" s="15"/>
      <c r="AB627" s="15"/>
      <c r="AC627" s="16"/>
      <c r="AD627" s="8">
        <f t="shared" si="126"/>
        <v>0</v>
      </c>
      <c r="AE627" s="17">
        <f t="shared" si="127"/>
        <v>4794</v>
      </c>
      <c r="AF627" s="18">
        <f t="shared" si="128"/>
        <v>0</v>
      </c>
      <c r="AG627" s="19">
        <f t="shared" si="129"/>
        <v>0</v>
      </c>
      <c r="AH627" s="20">
        <v>13.6</v>
      </c>
      <c r="AI627" s="20">
        <v>450</v>
      </c>
      <c r="AJ627" s="20"/>
      <c r="AK627" s="20">
        <v>688</v>
      </c>
      <c r="AL627" s="20">
        <f t="shared" si="130"/>
        <v>71286.399999999994</v>
      </c>
      <c r="AM627" s="7" t="s">
        <v>287</v>
      </c>
      <c r="AN627" s="20"/>
      <c r="AO627" s="21" t="s">
        <v>622</v>
      </c>
      <c r="AP627" s="21" t="s">
        <v>624</v>
      </c>
      <c r="AQ627" s="5" t="s">
        <v>660</v>
      </c>
      <c r="AR627" s="5" t="s">
        <v>261</v>
      </c>
      <c r="AS627" s="5" t="s">
        <v>62</v>
      </c>
      <c r="AT627" s="20"/>
      <c r="AU627" s="21"/>
      <c r="AV627" s="21"/>
      <c r="AW627" s="21"/>
    </row>
    <row r="628" spans="1:49" s="55" customFormat="1">
      <c r="A628" s="87" t="s">
        <v>562</v>
      </c>
      <c r="B628" s="5">
        <v>15014880</v>
      </c>
      <c r="C628" s="5" t="s">
        <v>565</v>
      </c>
      <c r="D628" s="5" t="s">
        <v>55</v>
      </c>
      <c r="E628" s="5" t="s">
        <v>67</v>
      </c>
      <c r="F628" s="5" t="s">
        <v>365</v>
      </c>
      <c r="G628" s="5" t="s">
        <v>658</v>
      </c>
      <c r="H628" s="6">
        <v>42370</v>
      </c>
      <c r="I628" s="5" t="s">
        <v>575</v>
      </c>
      <c r="J628" s="5" t="s">
        <v>627</v>
      </c>
      <c r="K628" s="5" t="s">
        <v>568</v>
      </c>
      <c r="L628" s="7">
        <v>6</v>
      </c>
      <c r="M628" s="7" t="s">
        <v>287</v>
      </c>
      <c r="N628" s="8">
        <v>4661</v>
      </c>
      <c r="O628" s="9">
        <v>0.02</v>
      </c>
      <c r="P628" s="10">
        <f t="shared" si="118"/>
        <v>93</v>
      </c>
      <c r="Q628" s="9">
        <v>5.0000000000000001E-3</v>
      </c>
      <c r="R628" s="10">
        <f t="shared" si="119"/>
        <v>23</v>
      </c>
      <c r="S628" s="9">
        <f t="shared" si="120"/>
        <v>2.4887363226775368E-2</v>
      </c>
      <c r="T628" s="10">
        <f t="shared" si="121"/>
        <v>116</v>
      </c>
      <c r="U628" s="10">
        <f t="shared" si="122"/>
        <v>4777</v>
      </c>
      <c r="V628" s="11">
        <v>4661</v>
      </c>
      <c r="W628" s="12">
        <f t="shared" si="123"/>
        <v>0</v>
      </c>
      <c r="X628" s="13">
        <f t="shared" si="124"/>
        <v>0</v>
      </c>
      <c r="Y628" s="14" t="str">
        <f t="shared" si="125"/>
        <v>0.00%-8.40%</v>
      </c>
      <c r="Z628" s="15"/>
      <c r="AA628" s="15"/>
      <c r="AB628" s="15"/>
      <c r="AC628" s="16"/>
      <c r="AD628" s="8">
        <f t="shared" si="126"/>
        <v>0</v>
      </c>
      <c r="AE628" s="17">
        <f t="shared" si="127"/>
        <v>4661</v>
      </c>
      <c r="AF628" s="18">
        <f t="shared" si="128"/>
        <v>0</v>
      </c>
      <c r="AG628" s="19">
        <f t="shared" si="129"/>
        <v>0</v>
      </c>
      <c r="AH628" s="20">
        <v>13.6</v>
      </c>
      <c r="AI628" s="20">
        <v>450</v>
      </c>
      <c r="AJ628" s="20"/>
      <c r="AK628" s="20">
        <v>688</v>
      </c>
      <c r="AL628" s="20">
        <f t="shared" si="130"/>
        <v>69477.600000000006</v>
      </c>
      <c r="AM628" s="7" t="s">
        <v>287</v>
      </c>
      <c r="AN628" s="20"/>
      <c r="AO628" s="21" t="s">
        <v>126</v>
      </c>
      <c r="AP628" s="21" t="s">
        <v>126</v>
      </c>
      <c r="AQ628" s="5" t="s">
        <v>660</v>
      </c>
      <c r="AR628" s="5" t="s">
        <v>261</v>
      </c>
      <c r="AS628" s="5" t="s">
        <v>62</v>
      </c>
      <c r="AT628" s="20"/>
      <c r="AU628" s="21"/>
      <c r="AV628" s="21"/>
      <c r="AW628" s="21"/>
    </row>
    <row r="629" spans="1:49" s="55" customFormat="1">
      <c r="A629" s="87" t="s">
        <v>562</v>
      </c>
      <c r="B629" s="5">
        <v>15002930</v>
      </c>
      <c r="C629" s="5" t="s">
        <v>565</v>
      </c>
      <c r="D629" s="5" t="s">
        <v>55</v>
      </c>
      <c r="E629" s="5" t="s">
        <v>67</v>
      </c>
      <c r="F629" s="5" t="s">
        <v>365</v>
      </c>
      <c r="G629" s="5" t="s">
        <v>658</v>
      </c>
      <c r="H629" s="6">
        <v>40269</v>
      </c>
      <c r="I629" s="5" t="s">
        <v>575</v>
      </c>
      <c r="J629" s="5" t="s">
        <v>627</v>
      </c>
      <c r="K629" s="5" t="s">
        <v>568</v>
      </c>
      <c r="L629" s="7">
        <v>6</v>
      </c>
      <c r="M629" s="7" t="s">
        <v>287</v>
      </c>
      <c r="N629" s="8">
        <v>4595</v>
      </c>
      <c r="O629" s="9">
        <v>0.02</v>
      </c>
      <c r="P629" s="10">
        <f t="shared" si="118"/>
        <v>92</v>
      </c>
      <c r="Q629" s="9">
        <v>5.0000000000000001E-3</v>
      </c>
      <c r="R629" s="10">
        <f t="shared" si="119"/>
        <v>23</v>
      </c>
      <c r="S629" s="9">
        <f t="shared" si="120"/>
        <v>2.5027203482045703E-2</v>
      </c>
      <c r="T629" s="10">
        <f t="shared" si="121"/>
        <v>115</v>
      </c>
      <c r="U629" s="10">
        <f t="shared" si="122"/>
        <v>4710</v>
      </c>
      <c r="V629" s="11">
        <v>4710</v>
      </c>
      <c r="W629" s="12">
        <f t="shared" si="123"/>
        <v>115</v>
      </c>
      <c r="X629" s="13">
        <f t="shared" si="124"/>
        <v>2.5000000000000001E-2</v>
      </c>
      <c r="Y629" s="14" t="str">
        <f t="shared" si="125"/>
        <v>0.00%-8.40%</v>
      </c>
      <c r="Z629" s="15"/>
      <c r="AA629" s="15"/>
      <c r="AB629" s="15"/>
      <c r="AC629" s="16"/>
      <c r="AD629" s="8">
        <f t="shared" si="126"/>
        <v>0</v>
      </c>
      <c r="AE629" s="17">
        <f t="shared" si="127"/>
        <v>4710</v>
      </c>
      <c r="AF629" s="18">
        <f t="shared" si="128"/>
        <v>115</v>
      </c>
      <c r="AG629" s="19">
        <f t="shared" si="129"/>
        <v>2.502720348204579E-2</v>
      </c>
      <c r="AH629" s="20">
        <v>13.6</v>
      </c>
      <c r="AI629" s="20">
        <v>450</v>
      </c>
      <c r="AJ629" s="20"/>
      <c r="AK629" s="20">
        <v>688</v>
      </c>
      <c r="AL629" s="20">
        <f t="shared" si="130"/>
        <v>70144</v>
      </c>
      <c r="AM629" s="7" t="s">
        <v>287</v>
      </c>
      <c r="AN629" s="20"/>
      <c r="AO629" s="21"/>
      <c r="AP629" s="21"/>
      <c r="AQ629" s="5" t="s">
        <v>660</v>
      </c>
      <c r="AR629" s="5" t="s">
        <v>261</v>
      </c>
      <c r="AS629" s="5" t="s">
        <v>62</v>
      </c>
      <c r="AT629" s="20"/>
      <c r="AU629" s="21"/>
      <c r="AV629" s="21"/>
      <c r="AW629" s="21"/>
    </row>
    <row r="630" spans="1:49" s="55" customFormat="1">
      <c r="A630" s="87" t="s">
        <v>562</v>
      </c>
      <c r="B630" s="5">
        <v>15017659</v>
      </c>
      <c r="C630" s="5" t="s">
        <v>565</v>
      </c>
      <c r="D630" s="5" t="s">
        <v>55</v>
      </c>
      <c r="E630" s="5" t="s">
        <v>67</v>
      </c>
      <c r="F630" s="5" t="s">
        <v>365</v>
      </c>
      <c r="G630" s="5" t="s">
        <v>658</v>
      </c>
      <c r="H630" s="6">
        <v>43132</v>
      </c>
      <c r="I630" s="5" t="s">
        <v>575</v>
      </c>
      <c r="J630" s="5" t="s">
        <v>627</v>
      </c>
      <c r="K630" s="5" t="s">
        <v>568</v>
      </c>
      <c r="L630" s="7">
        <v>6</v>
      </c>
      <c r="M630" s="7" t="s">
        <v>287</v>
      </c>
      <c r="N630" s="8">
        <v>5052</v>
      </c>
      <c r="O630" s="9">
        <v>0.02</v>
      </c>
      <c r="P630" s="10">
        <f t="shared" si="118"/>
        <v>101</v>
      </c>
      <c r="Q630" s="9">
        <v>5.0000000000000001E-3</v>
      </c>
      <c r="R630" s="10">
        <f t="shared" si="119"/>
        <v>25</v>
      </c>
      <c r="S630" s="9">
        <f t="shared" si="120"/>
        <v>2.4940617577197149E-2</v>
      </c>
      <c r="T630" s="10">
        <f t="shared" si="121"/>
        <v>126</v>
      </c>
      <c r="U630" s="10">
        <f t="shared" si="122"/>
        <v>5178</v>
      </c>
      <c r="V630" s="11">
        <v>5128</v>
      </c>
      <c r="W630" s="12">
        <f t="shared" si="123"/>
        <v>76</v>
      </c>
      <c r="X630" s="13">
        <f t="shared" si="124"/>
        <v>1.4999999999999999E-2</v>
      </c>
      <c r="Y630" s="14" t="str">
        <f t="shared" si="125"/>
        <v>0.00%-8.40%</v>
      </c>
      <c r="Z630" s="15"/>
      <c r="AA630" s="15"/>
      <c r="AB630" s="15"/>
      <c r="AC630" s="16"/>
      <c r="AD630" s="8">
        <f t="shared" si="126"/>
        <v>0</v>
      </c>
      <c r="AE630" s="17">
        <f t="shared" si="127"/>
        <v>5128</v>
      </c>
      <c r="AF630" s="18">
        <f t="shared" si="128"/>
        <v>76</v>
      </c>
      <c r="AG630" s="19">
        <f t="shared" si="129"/>
        <v>1.50435471100554E-2</v>
      </c>
      <c r="AH630" s="20">
        <v>13.6</v>
      </c>
      <c r="AI630" s="20">
        <v>450</v>
      </c>
      <c r="AJ630" s="20"/>
      <c r="AK630" s="20">
        <v>688</v>
      </c>
      <c r="AL630" s="20">
        <f t="shared" si="130"/>
        <v>75828.800000000003</v>
      </c>
      <c r="AM630" s="7" t="s">
        <v>287</v>
      </c>
      <c r="AN630" s="20"/>
      <c r="AO630" s="21"/>
      <c r="AP630" s="21"/>
      <c r="AQ630" s="5" t="s">
        <v>660</v>
      </c>
      <c r="AR630" s="5" t="s">
        <v>261</v>
      </c>
      <c r="AS630" s="5" t="s">
        <v>62</v>
      </c>
      <c r="AT630" s="20"/>
      <c r="AU630" s="21"/>
      <c r="AV630" s="21"/>
      <c r="AW630" s="21"/>
    </row>
    <row r="631" spans="1:49" s="55" customFormat="1">
      <c r="A631" s="87" t="s">
        <v>562</v>
      </c>
      <c r="B631" s="5">
        <v>15014677</v>
      </c>
      <c r="C631" s="5" t="s">
        <v>565</v>
      </c>
      <c r="D631" s="5" t="s">
        <v>55</v>
      </c>
      <c r="E631" s="5" t="s">
        <v>67</v>
      </c>
      <c r="F631" s="5" t="s">
        <v>365</v>
      </c>
      <c r="G631" s="5" t="s">
        <v>658</v>
      </c>
      <c r="H631" s="6">
        <v>42401</v>
      </c>
      <c r="I631" s="5" t="s">
        <v>575</v>
      </c>
      <c r="J631" s="5" t="s">
        <v>627</v>
      </c>
      <c r="K631" s="5" t="s">
        <v>568</v>
      </c>
      <c r="L631" s="7">
        <v>6</v>
      </c>
      <c r="M631" s="7" t="s">
        <v>287</v>
      </c>
      <c r="N631" s="8">
        <v>5115</v>
      </c>
      <c r="O631" s="9">
        <v>0.02</v>
      </c>
      <c r="P631" s="10">
        <f t="shared" si="118"/>
        <v>102</v>
      </c>
      <c r="Q631" s="9">
        <v>5.0000000000000001E-3</v>
      </c>
      <c r="R631" s="10">
        <f t="shared" si="119"/>
        <v>26</v>
      </c>
      <c r="S631" s="9">
        <f t="shared" si="120"/>
        <v>2.5024437927663734E-2</v>
      </c>
      <c r="T631" s="10">
        <f t="shared" si="121"/>
        <v>128</v>
      </c>
      <c r="U631" s="10">
        <f t="shared" si="122"/>
        <v>5243</v>
      </c>
      <c r="V631" s="11">
        <v>5268</v>
      </c>
      <c r="W631" s="12">
        <f t="shared" si="123"/>
        <v>153</v>
      </c>
      <c r="X631" s="13">
        <f t="shared" si="124"/>
        <v>2.9899999999999999E-2</v>
      </c>
      <c r="Y631" s="14" t="str">
        <f t="shared" si="125"/>
        <v>0.00%-8.40%</v>
      </c>
      <c r="Z631" s="15"/>
      <c r="AA631" s="15"/>
      <c r="AB631" s="15"/>
      <c r="AC631" s="16"/>
      <c r="AD631" s="8">
        <f t="shared" si="126"/>
        <v>0</v>
      </c>
      <c r="AE631" s="17">
        <f t="shared" si="127"/>
        <v>5268</v>
      </c>
      <c r="AF631" s="18">
        <f t="shared" si="128"/>
        <v>153</v>
      </c>
      <c r="AG631" s="19">
        <f t="shared" si="129"/>
        <v>2.9912023460410664E-2</v>
      </c>
      <c r="AH631" s="20">
        <v>13.6</v>
      </c>
      <c r="AI631" s="20">
        <v>450</v>
      </c>
      <c r="AJ631" s="20"/>
      <c r="AK631" s="20">
        <v>688</v>
      </c>
      <c r="AL631" s="20">
        <f t="shared" si="130"/>
        <v>77732.800000000003</v>
      </c>
      <c r="AM631" s="7" t="s">
        <v>287</v>
      </c>
      <c r="AN631" s="20"/>
      <c r="AO631" s="21"/>
      <c r="AP631" s="21"/>
      <c r="AQ631" s="5" t="s">
        <v>660</v>
      </c>
      <c r="AR631" s="5" t="s">
        <v>261</v>
      </c>
      <c r="AS631" s="5" t="s">
        <v>62</v>
      </c>
      <c r="AT631" s="20"/>
      <c r="AU631" s="21"/>
      <c r="AV631" s="21"/>
      <c r="AW631" s="21"/>
    </row>
    <row r="632" spans="1:49" s="55" customFormat="1">
      <c r="A632" s="87" t="s">
        <v>562</v>
      </c>
      <c r="B632" s="5">
        <v>15000657</v>
      </c>
      <c r="C632" s="5" t="s">
        <v>565</v>
      </c>
      <c r="D632" s="5" t="s">
        <v>55</v>
      </c>
      <c r="E632" s="5" t="s">
        <v>67</v>
      </c>
      <c r="F632" s="5" t="s">
        <v>365</v>
      </c>
      <c r="G632" s="5" t="s">
        <v>658</v>
      </c>
      <c r="H632" s="6">
        <v>38961</v>
      </c>
      <c r="I632" s="5" t="s">
        <v>575</v>
      </c>
      <c r="J632" s="5" t="s">
        <v>627</v>
      </c>
      <c r="K632" s="5" t="s">
        <v>568</v>
      </c>
      <c r="L632" s="7">
        <v>6</v>
      </c>
      <c r="M632" s="7" t="s">
        <v>287</v>
      </c>
      <c r="N632" s="8">
        <v>4786</v>
      </c>
      <c r="O632" s="9">
        <v>0.02</v>
      </c>
      <c r="P632" s="10">
        <f t="shared" si="118"/>
        <v>96</v>
      </c>
      <c r="Q632" s="9">
        <v>5.0000000000000001E-3</v>
      </c>
      <c r="R632" s="10">
        <f t="shared" si="119"/>
        <v>24</v>
      </c>
      <c r="S632" s="9">
        <f t="shared" si="120"/>
        <v>2.5073129962390306E-2</v>
      </c>
      <c r="T632" s="10">
        <f t="shared" si="121"/>
        <v>120</v>
      </c>
      <c r="U632" s="10">
        <f t="shared" si="122"/>
        <v>4906</v>
      </c>
      <c r="V632" s="11">
        <v>4786</v>
      </c>
      <c r="W632" s="12">
        <f t="shared" si="123"/>
        <v>0</v>
      </c>
      <c r="X632" s="13">
        <f t="shared" si="124"/>
        <v>0</v>
      </c>
      <c r="Y632" s="14" t="str">
        <f t="shared" si="125"/>
        <v>0.00%-8.40%</v>
      </c>
      <c r="Z632" s="15"/>
      <c r="AA632" s="15"/>
      <c r="AB632" s="15"/>
      <c r="AC632" s="16"/>
      <c r="AD632" s="8">
        <f t="shared" si="126"/>
        <v>0</v>
      </c>
      <c r="AE632" s="17">
        <f t="shared" si="127"/>
        <v>4786</v>
      </c>
      <c r="AF632" s="18">
        <f t="shared" si="128"/>
        <v>0</v>
      </c>
      <c r="AG632" s="19">
        <f t="shared" si="129"/>
        <v>0</v>
      </c>
      <c r="AH632" s="20">
        <v>13.6</v>
      </c>
      <c r="AI632" s="20">
        <v>500</v>
      </c>
      <c r="AJ632" s="20"/>
      <c r="AK632" s="20">
        <v>688</v>
      </c>
      <c r="AL632" s="20">
        <f t="shared" si="130"/>
        <v>71777.600000000006</v>
      </c>
      <c r="AM632" s="7" t="s">
        <v>287</v>
      </c>
      <c r="AN632" s="20"/>
      <c r="AO632" s="21" t="s">
        <v>126</v>
      </c>
      <c r="AP632" s="21" t="s">
        <v>126</v>
      </c>
      <c r="AQ632" s="5" t="s">
        <v>660</v>
      </c>
      <c r="AR632" s="5" t="s">
        <v>261</v>
      </c>
      <c r="AS632" s="5" t="s">
        <v>62</v>
      </c>
      <c r="AT632" s="20"/>
      <c r="AU632" s="21"/>
      <c r="AV632" s="21"/>
      <c r="AW632" s="21"/>
    </row>
    <row r="633" spans="1:49" s="55" customFormat="1">
      <c r="A633" s="87" t="s">
        <v>562</v>
      </c>
      <c r="B633" s="5">
        <v>15010703</v>
      </c>
      <c r="C633" s="5" t="s">
        <v>565</v>
      </c>
      <c r="D633" s="5" t="s">
        <v>55</v>
      </c>
      <c r="E633" s="5" t="s">
        <v>67</v>
      </c>
      <c r="F633" s="5" t="s">
        <v>365</v>
      </c>
      <c r="G633" s="5" t="s">
        <v>658</v>
      </c>
      <c r="H633" s="6">
        <v>41579</v>
      </c>
      <c r="I633" s="5" t="s">
        <v>575</v>
      </c>
      <c r="J633" s="5" t="s">
        <v>627</v>
      </c>
      <c r="K633" s="5" t="s">
        <v>568</v>
      </c>
      <c r="L633" s="7">
        <v>6</v>
      </c>
      <c r="M633" s="7" t="s">
        <v>287</v>
      </c>
      <c r="N633" s="8">
        <v>4959</v>
      </c>
      <c r="O633" s="9">
        <v>0.02</v>
      </c>
      <c r="P633" s="10">
        <f t="shared" si="118"/>
        <v>99</v>
      </c>
      <c r="Q633" s="9">
        <v>5.0000000000000001E-3</v>
      </c>
      <c r="R633" s="10">
        <f t="shared" si="119"/>
        <v>25</v>
      </c>
      <c r="S633" s="9">
        <f t="shared" si="120"/>
        <v>2.5005041338979635E-2</v>
      </c>
      <c r="T633" s="10">
        <f t="shared" si="121"/>
        <v>124</v>
      </c>
      <c r="U633" s="10">
        <f t="shared" si="122"/>
        <v>5083</v>
      </c>
      <c r="V633" s="11">
        <v>5108</v>
      </c>
      <c r="W633" s="12">
        <f t="shared" si="123"/>
        <v>149</v>
      </c>
      <c r="X633" s="13">
        <f t="shared" si="124"/>
        <v>0.03</v>
      </c>
      <c r="Y633" s="14" t="str">
        <f t="shared" si="125"/>
        <v>0.00%-8.40%</v>
      </c>
      <c r="Z633" s="15"/>
      <c r="AA633" s="15"/>
      <c r="AB633" s="15"/>
      <c r="AC633" s="16"/>
      <c r="AD633" s="8">
        <f t="shared" si="126"/>
        <v>0</v>
      </c>
      <c r="AE633" s="17">
        <f t="shared" si="127"/>
        <v>5108</v>
      </c>
      <c r="AF633" s="18">
        <f t="shared" si="128"/>
        <v>149</v>
      </c>
      <c r="AG633" s="19">
        <f t="shared" si="129"/>
        <v>3.004638031861262E-2</v>
      </c>
      <c r="AH633" s="20">
        <v>13.6</v>
      </c>
      <c r="AI633" s="20">
        <v>450</v>
      </c>
      <c r="AJ633" s="20"/>
      <c r="AK633" s="20">
        <v>688</v>
      </c>
      <c r="AL633" s="20">
        <f t="shared" si="130"/>
        <v>75556.800000000003</v>
      </c>
      <c r="AM633" s="7" t="s">
        <v>287</v>
      </c>
      <c r="AN633" s="20"/>
      <c r="AO633" s="21"/>
      <c r="AP633" s="21"/>
      <c r="AQ633" s="5" t="s">
        <v>660</v>
      </c>
      <c r="AR633" s="5" t="s">
        <v>261</v>
      </c>
      <c r="AS633" s="5" t="s">
        <v>62</v>
      </c>
      <c r="AT633" s="20"/>
      <c r="AU633" s="21"/>
      <c r="AV633" s="21"/>
      <c r="AW633" s="21"/>
    </row>
    <row r="634" spans="1:49" s="55" customFormat="1">
      <c r="A634" s="87" t="s">
        <v>562</v>
      </c>
      <c r="B634" s="5">
        <v>15009208</v>
      </c>
      <c r="C634" s="5" t="s">
        <v>565</v>
      </c>
      <c r="D634" s="5" t="s">
        <v>55</v>
      </c>
      <c r="E634" s="5" t="s">
        <v>67</v>
      </c>
      <c r="F634" s="5" t="s">
        <v>365</v>
      </c>
      <c r="G634" s="5" t="s">
        <v>658</v>
      </c>
      <c r="H634" s="6">
        <v>41487</v>
      </c>
      <c r="I634" s="5" t="s">
        <v>575</v>
      </c>
      <c r="J634" s="5" t="s">
        <v>627</v>
      </c>
      <c r="K634" s="5" t="s">
        <v>568</v>
      </c>
      <c r="L634" s="7">
        <v>6</v>
      </c>
      <c r="M634" s="7" t="s">
        <v>287</v>
      </c>
      <c r="N634" s="8">
        <v>5392</v>
      </c>
      <c r="O634" s="9">
        <v>0.02</v>
      </c>
      <c r="P634" s="10">
        <f t="shared" si="118"/>
        <v>108</v>
      </c>
      <c r="Q634" s="9">
        <v>5.0000000000000001E-3</v>
      </c>
      <c r="R634" s="10">
        <f t="shared" si="119"/>
        <v>27</v>
      </c>
      <c r="S634" s="9">
        <f t="shared" si="120"/>
        <v>2.5037091988130564E-2</v>
      </c>
      <c r="T634" s="10">
        <f t="shared" si="121"/>
        <v>135</v>
      </c>
      <c r="U634" s="10">
        <f t="shared" si="122"/>
        <v>5527</v>
      </c>
      <c r="V634" s="11">
        <v>5527</v>
      </c>
      <c r="W634" s="12">
        <f t="shared" si="123"/>
        <v>135</v>
      </c>
      <c r="X634" s="13">
        <f t="shared" si="124"/>
        <v>2.5000000000000001E-2</v>
      </c>
      <c r="Y634" s="14" t="str">
        <f t="shared" si="125"/>
        <v>0.00%-8.40%</v>
      </c>
      <c r="Z634" s="15"/>
      <c r="AA634" s="15"/>
      <c r="AB634" s="15"/>
      <c r="AC634" s="16"/>
      <c r="AD634" s="8">
        <f t="shared" si="126"/>
        <v>0</v>
      </c>
      <c r="AE634" s="17">
        <f t="shared" si="127"/>
        <v>5527</v>
      </c>
      <c r="AF634" s="18">
        <f t="shared" si="128"/>
        <v>135</v>
      </c>
      <c r="AG634" s="19">
        <f t="shared" si="129"/>
        <v>2.5037091988130644E-2</v>
      </c>
      <c r="AH634" s="20">
        <v>13.6</v>
      </c>
      <c r="AI634" s="20">
        <v>450</v>
      </c>
      <c r="AJ634" s="20"/>
      <c r="AK634" s="20">
        <v>688</v>
      </c>
      <c r="AL634" s="20">
        <f t="shared" si="130"/>
        <v>81255.199999999997</v>
      </c>
      <c r="AM634" s="7" t="s">
        <v>287</v>
      </c>
      <c r="AN634" s="20"/>
      <c r="AO634" s="21"/>
      <c r="AP634" s="21"/>
      <c r="AQ634" s="5" t="s">
        <v>660</v>
      </c>
      <c r="AR634" s="5" t="s">
        <v>261</v>
      </c>
      <c r="AS634" s="5" t="s">
        <v>62</v>
      </c>
      <c r="AT634" s="20"/>
      <c r="AU634" s="21"/>
      <c r="AV634" s="21"/>
      <c r="AW634" s="21"/>
    </row>
    <row r="635" spans="1:49" s="55" customFormat="1">
      <c r="A635" s="87" t="s">
        <v>562</v>
      </c>
      <c r="B635" s="5">
        <v>15014694</v>
      </c>
      <c r="C635" s="5" t="s">
        <v>565</v>
      </c>
      <c r="D635" s="5" t="s">
        <v>55</v>
      </c>
      <c r="E635" s="5" t="s">
        <v>67</v>
      </c>
      <c r="F635" s="5" t="s">
        <v>365</v>
      </c>
      <c r="G635" s="5" t="s">
        <v>658</v>
      </c>
      <c r="H635" s="6">
        <v>42309</v>
      </c>
      <c r="I635" s="5" t="s">
        <v>575</v>
      </c>
      <c r="J635" s="5" t="s">
        <v>627</v>
      </c>
      <c r="K635" s="5" t="s">
        <v>568</v>
      </c>
      <c r="L635" s="7">
        <v>6</v>
      </c>
      <c r="M635" s="7" t="s">
        <v>287</v>
      </c>
      <c r="N635" s="8">
        <v>5089</v>
      </c>
      <c r="O635" s="9">
        <v>0.02</v>
      </c>
      <c r="P635" s="10">
        <f t="shared" si="118"/>
        <v>102</v>
      </c>
      <c r="Q635" s="9">
        <v>5.0000000000000001E-3</v>
      </c>
      <c r="R635" s="10">
        <f t="shared" si="119"/>
        <v>25</v>
      </c>
      <c r="S635" s="9">
        <f t="shared" si="120"/>
        <v>2.4955786991550401E-2</v>
      </c>
      <c r="T635" s="10">
        <f t="shared" si="121"/>
        <v>127</v>
      </c>
      <c r="U635" s="10">
        <f t="shared" si="122"/>
        <v>5216</v>
      </c>
      <c r="V635" s="11">
        <v>5216</v>
      </c>
      <c r="W635" s="12">
        <f t="shared" si="123"/>
        <v>127</v>
      </c>
      <c r="X635" s="13">
        <f t="shared" si="124"/>
        <v>2.5000000000000001E-2</v>
      </c>
      <c r="Y635" s="14" t="str">
        <f t="shared" si="125"/>
        <v>0.00%-8.40%</v>
      </c>
      <c r="Z635" s="15"/>
      <c r="AA635" s="15"/>
      <c r="AB635" s="15"/>
      <c r="AC635" s="16"/>
      <c r="AD635" s="8">
        <f t="shared" si="126"/>
        <v>0</v>
      </c>
      <c r="AE635" s="17">
        <f t="shared" si="127"/>
        <v>5216</v>
      </c>
      <c r="AF635" s="18">
        <f t="shared" si="128"/>
        <v>127</v>
      </c>
      <c r="AG635" s="19">
        <f t="shared" si="129"/>
        <v>2.4955786991550433E-2</v>
      </c>
      <c r="AH635" s="20">
        <v>13.6</v>
      </c>
      <c r="AI635" s="20">
        <v>450</v>
      </c>
      <c r="AJ635" s="20"/>
      <c r="AK635" s="20">
        <v>688</v>
      </c>
      <c r="AL635" s="20">
        <f t="shared" si="130"/>
        <v>77025.599999999991</v>
      </c>
      <c r="AM635" s="7" t="s">
        <v>287</v>
      </c>
      <c r="AN635" s="20"/>
      <c r="AO635" s="21"/>
      <c r="AP635" s="21"/>
      <c r="AQ635" s="5" t="s">
        <v>660</v>
      </c>
      <c r="AR635" s="5" t="s">
        <v>261</v>
      </c>
      <c r="AS635" s="5" t="s">
        <v>62</v>
      </c>
      <c r="AT635" s="20"/>
      <c r="AU635" s="21"/>
      <c r="AV635" s="21"/>
      <c r="AW635" s="21"/>
    </row>
    <row r="636" spans="1:49" s="55" customFormat="1">
      <c r="A636" s="87" t="s">
        <v>562</v>
      </c>
      <c r="B636" s="5">
        <v>15014528</v>
      </c>
      <c r="C636" s="5" t="s">
        <v>565</v>
      </c>
      <c r="D636" s="5" t="s">
        <v>55</v>
      </c>
      <c r="E636" s="5" t="s">
        <v>67</v>
      </c>
      <c r="F636" s="5" t="s">
        <v>365</v>
      </c>
      <c r="G636" s="5" t="s">
        <v>658</v>
      </c>
      <c r="H636" s="6">
        <v>42339</v>
      </c>
      <c r="I636" s="5" t="s">
        <v>575</v>
      </c>
      <c r="J636" s="5" t="s">
        <v>627</v>
      </c>
      <c r="K636" s="5" t="s">
        <v>568</v>
      </c>
      <c r="L636" s="7">
        <v>6</v>
      </c>
      <c r="M636" s="7" t="s">
        <v>287</v>
      </c>
      <c r="N636" s="8">
        <v>4902</v>
      </c>
      <c r="O636" s="9">
        <v>0.02</v>
      </c>
      <c r="P636" s="10">
        <f t="shared" si="118"/>
        <v>98</v>
      </c>
      <c r="Q636" s="9">
        <v>5.0000000000000001E-3</v>
      </c>
      <c r="R636" s="10">
        <f t="shared" si="119"/>
        <v>25</v>
      </c>
      <c r="S636" s="9">
        <f t="shared" si="120"/>
        <v>2.5091799265605876E-2</v>
      </c>
      <c r="T636" s="10">
        <f t="shared" si="121"/>
        <v>123</v>
      </c>
      <c r="U636" s="10">
        <f t="shared" si="122"/>
        <v>5025</v>
      </c>
      <c r="V636" s="11">
        <v>5098</v>
      </c>
      <c r="W636" s="12">
        <f t="shared" si="123"/>
        <v>196</v>
      </c>
      <c r="X636" s="13">
        <f t="shared" si="124"/>
        <v>0.04</v>
      </c>
      <c r="Y636" s="14" t="str">
        <f t="shared" si="125"/>
        <v>0.00%-8.40%</v>
      </c>
      <c r="Z636" s="15"/>
      <c r="AA636" s="15"/>
      <c r="AB636" s="15"/>
      <c r="AC636" s="16"/>
      <c r="AD636" s="8">
        <f t="shared" si="126"/>
        <v>0</v>
      </c>
      <c r="AE636" s="17">
        <f t="shared" si="127"/>
        <v>5098</v>
      </c>
      <c r="AF636" s="18">
        <f t="shared" si="128"/>
        <v>196</v>
      </c>
      <c r="AG636" s="19">
        <f t="shared" si="129"/>
        <v>3.9983680130558863E-2</v>
      </c>
      <c r="AH636" s="20">
        <v>13.6</v>
      </c>
      <c r="AI636" s="20">
        <v>450</v>
      </c>
      <c r="AJ636" s="20"/>
      <c r="AK636" s="20">
        <v>688</v>
      </c>
      <c r="AL636" s="20">
        <f t="shared" si="130"/>
        <v>75420.800000000003</v>
      </c>
      <c r="AM636" s="7" t="s">
        <v>287</v>
      </c>
      <c r="AN636" s="20"/>
      <c r="AO636" s="21"/>
      <c r="AP636" s="21"/>
      <c r="AQ636" s="5" t="s">
        <v>660</v>
      </c>
      <c r="AR636" s="5" t="s">
        <v>261</v>
      </c>
      <c r="AS636" s="5" t="s">
        <v>62</v>
      </c>
      <c r="AT636" s="20"/>
      <c r="AU636" s="21"/>
      <c r="AV636" s="21"/>
      <c r="AW636" s="21"/>
    </row>
    <row r="637" spans="1:49" s="55" customFormat="1">
      <c r="A637" s="87" t="s">
        <v>562</v>
      </c>
      <c r="B637" s="5">
        <v>15009306</v>
      </c>
      <c r="C637" s="5" t="s">
        <v>565</v>
      </c>
      <c r="D637" s="5" t="s">
        <v>55</v>
      </c>
      <c r="E637" s="5" t="s">
        <v>67</v>
      </c>
      <c r="F637" s="5" t="s">
        <v>365</v>
      </c>
      <c r="G637" s="5" t="s">
        <v>658</v>
      </c>
      <c r="H637" s="6">
        <v>41487</v>
      </c>
      <c r="I637" s="5" t="s">
        <v>575</v>
      </c>
      <c r="J637" s="5" t="s">
        <v>627</v>
      </c>
      <c r="K637" s="5" t="s">
        <v>568</v>
      </c>
      <c r="L637" s="7">
        <v>6</v>
      </c>
      <c r="M637" s="7" t="s">
        <v>287</v>
      </c>
      <c r="N637" s="8">
        <v>4607</v>
      </c>
      <c r="O637" s="9">
        <v>0.02</v>
      </c>
      <c r="P637" s="10">
        <f t="shared" si="118"/>
        <v>92</v>
      </c>
      <c r="Q637" s="9">
        <v>5.0000000000000001E-3</v>
      </c>
      <c r="R637" s="10">
        <f t="shared" si="119"/>
        <v>23</v>
      </c>
      <c r="S637" s="9">
        <f t="shared" si="120"/>
        <v>2.4962014326025614E-2</v>
      </c>
      <c r="T637" s="10">
        <f t="shared" si="121"/>
        <v>115</v>
      </c>
      <c r="U637" s="10">
        <f t="shared" si="122"/>
        <v>4722</v>
      </c>
      <c r="V637" s="11">
        <v>4722</v>
      </c>
      <c r="W637" s="12">
        <f t="shared" si="123"/>
        <v>115</v>
      </c>
      <c r="X637" s="13">
        <f t="shared" si="124"/>
        <v>2.5000000000000001E-2</v>
      </c>
      <c r="Y637" s="14" t="str">
        <f t="shared" si="125"/>
        <v>0.00%-8.40%</v>
      </c>
      <c r="Z637" s="15"/>
      <c r="AA637" s="15"/>
      <c r="AB637" s="15"/>
      <c r="AC637" s="16"/>
      <c r="AD637" s="8">
        <f t="shared" si="126"/>
        <v>0</v>
      </c>
      <c r="AE637" s="17">
        <f t="shared" si="127"/>
        <v>4722</v>
      </c>
      <c r="AF637" s="18">
        <f t="shared" si="128"/>
        <v>115</v>
      </c>
      <c r="AG637" s="19">
        <f t="shared" si="129"/>
        <v>2.4962014326025628E-2</v>
      </c>
      <c r="AH637" s="20">
        <v>13.6</v>
      </c>
      <c r="AI637" s="20">
        <v>450</v>
      </c>
      <c r="AJ637" s="20"/>
      <c r="AK637" s="20">
        <v>688</v>
      </c>
      <c r="AL637" s="20">
        <f t="shared" si="130"/>
        <v>70307.199999999997</v>
      </c>
      <c r="AM637" s="7" t="s">
        <v>287</v>
      </c>
      <c r="AN637" s="20"/>
      <c r="AO637" s="21"/>
      <c r="AP637" s="21"/>
      <c r="AQ637" s="5" t="s">
        <v>660</v>
      </c>
      <c r="AR637" s="5" t="s">
        <v>261</v>
      </c>
      <c r="AS637" s="5" t="s">
        <v>62</v>
      </c>
      <c r="AT637" s="20"/>
      <c r="AU637" s="21"/>
      <c r="AV637" s="21"/>
      <c r="AW637" s="21"/>
    </row>
    <row r="638" spans="1:49" s="55" customFormat="1">
      <c r="A638" s="87" t="s">
        <v>562</v>
      </c>
      <c r="B638" s="5">
        <v>15016358</v>
      </c>
      <c r="C638" s="5" t="s">
        <v>565</v>
      </c>
      <c r="D638" s="5" t="s">
        <v>55</v>
      </c>
      <c r="E638" s="5" t="s">
        <v>67</v>
      </c>
      <c r="F638" s="5" t="s">
        <v>365</v>
      </c>
      <c r="G638" s="5" t="s">
        <v>658</v>
      </c>
      <c r="H638" s="6">
        <v>42948</v>
      </c>
      <c r="I638" s="5" t="s">
        <v>575</v>
      </c>
      <c r="J638" s="5" t="s">
        <v>627</v>
      </c>
      <c r="K638" s="5" t="s">
        <v>568</v>
      </c>
      <c r="L638" s="7">
        <v>6</v>
      </c>
      <c r="M638" s="7" t="s">
        <v>287</v>
      </c>
      <c r="N638" s="8">
        <v>4417</v>
      </c>
      <c r="O638" s="9">
        <v>0.02</v>
      </c>
      <c r="P638" s="10">
        <f t="shared" si="118"/>
        <v>88</v>
      </c>
      <c r="Q638" s="9">
        <v>5.0000000000000001E-3</v>
      </c>
      <c r="R638" s="10">
        <f t="shared" si="119"/>
        <v>22</v>
      </c>
      <c r="S638" s="9">
        <f t="shared" si="120"/>
        <v>2.4903780846728549E-2</v>
      </c>
      <c r="T638" s="10">
        <f t="shared" si="121"/>
        <v>110</v>
      </c>
      <c r="U638" s="10">
        <f t="shared" si="122"/>
        <v>4527</v>
      </c>
      <c r="V638" s="11">
        <v>4417</v>
      </c>
      <c r="W638" s="12">
        <f t="shared" si="123"/>
        <v>0</v>
      </c>
      <c r="X638" s="13">
        <f t="shared" si="124"/>
        <v>0</v>
      </c>
      <c r="Y638" s="14" t="str">
        <f t="shared" si="125"/>
        <v>0.00%-8.40%</v>
      </c>
      <c r="Z638" s="15"/>
      <c r="AA638" s="15"/>
      <c r="AB638" s="15"/>
      <c r="AC638" s="16"/>
      <c r="AD638" s="8">
        <f t="shared" si="126"/>
        <v>0</v>
      </c>
      <c r="AE638" s="17">
        <f t="shared" si="127"/>
        <v>4417</v>
      </c>
      <c r="AF638" s="18">
        <f t="shared" si="128"/>
        <v>0</v>
      </c>
      <c r="AG638" s="19">
        <f t="shared" si="129"/>
        <v>0</v>
      </c>
      <c r="AH638" s="20">
        <v>13.6</v>
      </c>
      <c r="AI638" s="20">
        <v>500</v>
      </c>
      <c r="AJ638" s="20"/>
      <c r="AK638" s="20">
        <v>688</v>
      </c>
      <c r="AL638" s="20">
        <f t="shared" si="130"/>
        <v>66759.199999999997</v>
      </c>
      <c r="AM638" s="7" t="s">
        <v>287</v>
      </c>
      <c r="AN638" s="20"/>
      <c r="AO638" s="21" t="s">
        <v>622</v>
      </c>
      <c r="AP638" s="21" t="s">
        <v>624</v>
      </c>
      <c r="AQ638" s="5" t="s">
        <v>660</v>
      </c>
      <c r="AR638" s="5" t="s">
        <v>261</v>
      </c>
      <c r="AS638" s="5" t="s">
        <v>62</v>
      </c>
      <c r="AT638" s="20"/>
      <c r="AU638" s="21"/>
      <c r="AV638" s="21"/>
      <c r="AW638" s="21"/>
    </row>
    <row r="639" spans="1:49" s="55" customFormat="1">
      <c r="A639" s="87" t="s">
        <v>562</v>
      </c>
      <c r="B639" s="5">
        <v>15018243</v>
      </c>
      <c r="C639" s="5" t="s">
        <v>565</v>
      </c>
      <c r="D639" s="5" t="s">
        <v>55</v>
      </c>
      <c r="E639" s="5" t="s">
        <v>67</v>
      </c>
      <c r="F639" s="5" t="s">
        <v>365</v>
      </c>
      <c r="G639" s="5" t="s">
        <v>658</v>
      </c>
      <c r="H639" s="6">
        <v>43160</v>
      </c>
      <c r="I639" s="5" t="s">
        <v>575</v>
      </c>
      <c r="J639" s="5" t="s">
        <v>627</v>
      </c>
      <c r="K639" s="5" t="s">
        <v>568</v>
      </c>
      <c r="L639" s="7">
        <v>6</v>
      </c>
      <c r="M639" s="7" t="s">
        <v>287</v>
      </c>
      <c r="N639" s="8">
        <v>4565</v>
      </c>
      <c r="O639" s="9">
        <v>0.02</v>
      </c>
      <c r="P639" s="10">
        <f t="shared" si="118"/>
        <v>91</v>
      </c>
      <c r="Q639" s="9">
        <v>5.0000000000000001E-3</v>
      </c>
      <c r="R639" s="10">
        <f t="shared" si="119"/>
        <v>23</v>
      </c>
      <c r="S639" s="9">
        <f t="shared" si="120"/>
        <v>2.4972617743702082E-2</v>
      </c>
      <c r="T639" s="10">
        <f t="shared" si="121"/>
        <v>114</v>
      </c>
      <c r="U639" s="10">
        <f t="shared" si="122"/>
        <v>4679</v>
      </c>
      <c r="V639" s="11">
        <v>4565</v>
      </c>
      <c r="W639" s="12">
        <f t="shared" si="123"/>
        <v>0</v>
      </c>
      <c r="X639" s="13">
        <f t="shared" si="124"/>
        <v>0</v>
      </c>
      <c r="Y639" s="14" t="str">
        <f t="shared" si="125"/>
        <v>0.00%-8.40%</v>
      </c>
      <c r="Z639" s="15"/>
      <c r="AA639" s="15"/>
      <c r="AB639" s="15"/>
      <c r="AC639" s="16"/>
      <c r="AD639" s="8">
        <f t="shared" si="126"/>
        <v>0</v>
      </c>
      <c r="AE639" s="17">
        <f t="shared" si="127"/>
        <v>4565</v>
      </c>
      <c r="AF639" s="18">
        <f t="shared" si="128"/>
        <v>0</v>
      </c>
      <c r="AG639" s="19">
        <f t="shared" si="129"/>
        <v>0</v>
      </c>
      <c r="AH639" s="20">
        <v>13.6</v>
      </c>
      <c r="AI639" s="20">
        <v>450</v>
      </c>
      <c r="AJ639" s="20"/>
      <c r="AK639" s="20">
        <v>688</v>
      </c>
      <c r="AL639" s="20">
        <f t="shared" si="130"/>
        <v>68172</v>
      </c>
      <c r="AM639" s="7" t="s">
        <v>287</v>
      </c>
      <c r="AN639" s="20"/>
      <c r="AO639" s="21" t="s">
        <v>140</v>
      </c>
      <c r="AP639" s="21" t="s">
        <v>140</v>
      </c>
      <c r="AQ639" s="5" t="s">
        <v>660</v>
      </c>
      <c r="AR639" s="5" t="s">
        <v>261</v>
      </c>
      <c r="AS639" s="5" t="s">
        <v>62</v>
      </c>
      <c r="AT639" s="20"/>
      <c r="AU639" s="21"/>
      <c r="AV639" s="21"/>
      <c r="AW639" s="21"/>
    </row>
    <row r="640" spans="1:49" s="55" customFormat="1">
      <c r="A640" s="87" t="s">
        <v>562</v>
      </c>
      <c r="B640" s="5">
        <v>15000751</v>
      </c>
      <c r="C640" s="5" t="s">
        <v>565</v>
      </c>
      <c r="D640" s="5" t="s">
        <v>55</v>
      </c>
      <c r="E640" s="5" t="s">
        <v>67</v>
      </c>
      <c r="F640" s="5" t="s">
        <v>365</v>
      </c>
      <c r="G640" s="5" t="s">
        <v>658</v>
      </c>
      <c r="H640" s="6">
        <v>39022</v>
      </c>
      <c r="I640" s="5" t="s">
        <v>575</v>
      </c>
      <c r="J640" s="5" t="s">
        <v>631</v>
      </c>
      <c r="K640" s="5" t="s">
        <v>568</v>
      </c>
      <c r="L640" s="7">
        <v>6</v>
      </c>
      <c r="M640" s="7" t="s">
        <v>287</v>
      </c>
      <c r="N640" s="8">
        <v>4948</v>
      </c>
      <c r="O640" s="9">
        <v>0.02</v>
      </c>
      <c r="P640" s="10">
        <f t="shared" si="118"/>
        <v>99</v>
      </c>
      <c r="Q640" s="9">
        <v>5.0000000000000001E-3</v>
      </c>
      <c r="R640" s="10">
        <f t="shared" si="119"/>
        <v>25</v>
      </c>
      <c r="S640" s="9">
        <f t="shared" si="120"/>
        <v>2.5060630557801132E-2</v>
      </c>
      <c r="T640" s="10">
        <f t="shared" si="121"/>
        <v>124</v>
      </c>
      <c r="U640" s="10">
        <f t="shared" si="122"/>
        <v>5072</v>
      </c>
      <c r="V640" s="11">
        <v>5072</v>
      </c>
      <c r="W640" s="12">
        <f t="shared" si="123"/>
        <v>124</v>
      </c>
      <c r="X640" s="13">
        <f t="shared" si="124"/>
        <v>2.5100000000000001E-2</v>
      </c>
      <c r="Y640" s="14" t="str">
        <f t="shared" si="125"/>
        <v>0.00%-8.40%</v>
      </c>
      <c r="Z640" s="15"/>
      <c r="AA640" s="15"/>
      <c r="AB640" s="15"/>
      <c r="AC640" s="16"/>
      <c r="AD640" s="8">
        <f t="shared" si="126"/>
        <v>0</v>
      </c>
      <c r="AE640" s="17">
        <f t="shared" si="127"/>
        <v>5072</v>
      </c>
      <c r="AF640" s="18">
        <f t="shared" si="128"/>
        <v>124</v>
      </c>
      <c r="AG640" s="19">
        <f t="shared" si="129"/>
        <v>2.5060630557801167E-2</v>
      </c>
      <c r="AH640" s="20">
        <v>13.6</v>
      </c>
      <c r="AI640" s="20">
        <v>450</v>
      </c>
      <c r="AJ640" s="20"/>
      <c r="AK640" s="20">
        <v>688</v>
      </c>
      <c r="AL640" s="20">
        <f t="shared" si="130"/>
        <v>75067.199999999997</v>
      </c>
      <c r="AM640" s="7" t="s">
        <v>287</v>
      </c>
      <c r="AN640" s="20"/>
      <c r="AO640" s="21"/>
      <c r="AP640" s="21"/>
      <c r="AQ640" s="5" t="s">
        <v>660</v>
      </c>
      <c r="AR640" s="5" t="s">
        <v>261</v>
      </c>
      <c r="AS640" s="5" t="s">
        <v>62</v>
      </c>
      <c r="AT640" s="20"/>
      <c r="AU640" s="21"/>
      <c r="AV640" s="21"/>
      <c r="AW640" s="21"/>
    </row>
    <row r="641" spans="1:49" s="55" customFormat="1">
      <c r="A641" s="87" t="s">
        <v>562</v>
      </c>
      <c r="B641" s="5">
        <v>15010238</v>
      </c>
      <c r="C641" s="5" t="s">
        <v>565</v>
      </c>
      <c r="D641" s="5" t="s">
        <v>55</v>
      </c>
      <c r="E641" s="5" t="s">
        <v>67</v>
      </c>
      <c r="F641" s="5" t="s">
        <v>365</v>
      </c>
      <c r="G641" s="5" t="s">
        <v>658</v>
      </c>
      <c r="H641" s="6">
        <v>41548</v>
      </c>
      <c r="I641" s="5" t="s">
        <v>575</v>
      </c>
      <c r="J641" s="5" t="s">
        <v>627</v>
      </c>
      <c r="K641" s="5" t="s">
        <v>568</v>
      </c>
      <c r="L641" s="7">
        <v>6</v>
      </c>
      <c r="M641" s="7" t="s">
        <v>287</v>
      </c>
      <c r="N641" s="8">
        <v>5095</v>
      </c>
      <c r="O641" s="9">
        <v>0.02</v>
      </c>
      <c r="P641" s="10">
        <f t="shared" si="118"/>
        <v>102</v>
      </c>
      <c r="Q641" s="9">
        <v>5.0000000000000001E-3</v>
      </c>
      <c r="R641" s="10">
        <f t="shared" si="119"/>
        <v>25</v>
      </c>
      <c r="S641" s="9">
        <f t="shared" si="120"/>
        <v>2.4926398429833171E-2</v>
      </c>
      <c r="T641" s="10">
        <f t="shared" si="121"/>
        <v>127</v>
      </c>
      <c r="U641" s="10">
        <f t="shared" si="122"/>
        <v>5222</v>
      </c>
      <c r="V641" s="11">
        <v>5095</v>
      </c>
      <c r="W641" s="12">
        <f t="shared" si="123"/>
        <v>0</v>
      </c>
      <c r="X641" s="13">
        <f t="shared" si="124"/>
        <v>0</v>
      </c>
      <c r="Y641" s="14" t="str">
        <f t="shared" si="125"/>
        <v>0.00%-8.40%</v>
      </c>
      <c r="Z641" s="15"/>
      <c r="AA641" s="15"/>
      <c r="AB641" s="15"/>
      <c r="AC641" s="16"/>
      <c r="AD641" s="8">
        <f t="shared" si="126"/>
        <v>0</v>
      </c>
      <c r="AE641" s="17">
        <f t="shared" si="127"/>
        <v>5095</v>
      </c>
      <c r="AF641" s="18">
        <f t="shared" si="128"/>
        <v>0</v>
      </c>
      <c r="AG641" s="19">
        <f t="shared" si="129"/>
        <v>0</v>
      </c>
      <c r="AH641" s="20">
        <v>13.6</v>
      </c>
      <c r="AI641" s="20">
        <v>450</v>
      </c>
      <c r="AJ641" s="20"/>
      <c r="AK641" s="20">
        <v>688</v>
      </c>
      <c r="AL641" s="20">
        <f t="shared" si="130"/>
        <v>75380</v>
      </c>
      <c r="AM641" s="7" t="s">
        <v>287</v>
      </c>
      <c r="AN641" s="20"/>
      <c r="AO641" s="21" t="s">
        <v>126</v>
      </c>
      <c r="AP641" s="21" t="s">
        <v>126</v>
      </c>
      <c r="AQ641" s="5" t="s">
        <v>660</v>
      </c>
      <c r="AR641" s="5" t="s">
        <v>261</v>
      </c>
      <c r="AS641" s="5" t="s">
        <v>62</v>
      </c>
      <c r="AT641" s="20"/>
      <c r="AU641" s="21"/>
      <c r="AV641" s="21"/>
      <c r="AW641" s="21"/>
    </row>
    <row r="642" spans="1:49" s="55" customFormat="1">
      <c r="A642" s="87" t="s">
        <v>562</v>
      </c>
      <c r="B642" s="5">
        <v>15014299</v>
      </c>
      <c r="C642" s="5" t="s">
        <v>565</v>
      </c>
      <c r="D642" s="5" t="s">
        <v>55</v>
      </c>
      <c r="E642" s="5" t="s">
        <v>67</v>
      </c>
      <c r="F642" s="5" t="s">
        <v>365</v>
      </c>
      <c r="G642" s="5" t="s">
        <v>658</v>
      </c>
      <c r="H642" s="6">
        <v>42248</v>
      </c>
      <c r="I642" s="5" t="s">
        <v>575</v>
      </c>
      <c r="J642" s="5" t="s">
        <v>627</v>
      </c>
      <c r="K642" s="5" t="s">
        <v>568</v>
      </c>
      <c r="L642" s="7">
        <v>6</v>
      </c>
      <c r="M642" s="7" t="s">
        <v>287</v>
      </c>
      <c r="N642" s="8">
        <v>5123</v>
      </c>
      <c r="O642" s="9">
        <v>0.02</v>
      </c>
      <c r="P642" s="10">
        <f t="shared" si="118"/>
        <v>102</v>
      </c>
      <c r="Q642" s="9">
        <v>5.0000000000000001E-3</v>
      </c>
      <c r="R642" s="10">
        <f t="shared" si="119"/>
        <v>26</v>
      </c>
      <c r="S642" s="9">
        <f t="shared" si="120"/>
        <v>2.4985360140542652E-2</v>
      </c>
      <c r="T642" s="10">
        <f t="shared" si="121"/>
        <v>128</v>
      </c>
      <c r="U642" s="10">
        <f t="shared" si="122"/>
        <v>5251</v>
      </c>
      <c r="V642" s="11">
        <v>5123</v>
      </c>
      <c r="W642" s="12">
        <f t="shared" si="123"/>
        <v>0</v>
      </c>
      <c r="X642" s="13">
        <f t="shared" si="124"/>
        <v>0</v>
      </c>
      <c r="Y642" s="14" t="str">
        <f t="shared" si="125"/>
        <v>0.00%-8.40%</v>
      </c>
      <c r="Z642" s="15"/>
      <c r="AA642" s="15"/>
      <c r="AB642" s="15"/>
      <c r="AC642" s="16"/>
      <c r="AD642" s="8">
        <f t="shared" si="126"/>
        <v>0</v>
      </c>
      <c r="AE642" s="17">
        <f t="shared" si="127"/>
        <v>5123</v>
      </c>
      <c r="AF642" s="18">
        <f t="shared" si="128"/>
        <v>0</v>
      </c>
      <c r="AG642" s="19">
        <f t="shared" si="129"/>
        <v>0</v>
      </c>
      <c r="AH642" s="20">
        <v>13.6</v>
      </c>
      <c r="AI642" s="20">
        <v>450</v>
      </c>
      <c r="AJ642" s="20"/>
      <c r="AK642" s="20">
        <v>688</v>
      </c>
      <c r="AL642" s="20">
        <f t="shared" si="130"/>
        <v>75760.800000000003</v>
      </c>
      <c r="AM642" s="7" t="s">
        <v>287</v>
      </c>
      <c r="AN642" s="20"/>
      <c r="AO642" s="21" t="s">
        <v>126</v>
      </c>
      <c r="AP642" s="21" t="s">
        <v>126</v>
      </c>
      <c r="AQ642" s="5" t="s">
        <v>660</v>
      </c>
      <c r="AR642" s="5" t="s">
        <v>261</v>
      </c>
      <c r="AS642" s="5" t="s">
        <v>62</v>
      </c>
      <c r="AT642" s="20"/>
      <c r="AU642" s="21"/>
      <c r="AV642" s="21"/>
      <c r="AW642" s="21"/>
    </row>
    <row r="643" spans="1:49" s="55" customFormat="1">
      <c r="A643" s="87" t="s">
        <v>562</v>
      </c>
      <c r="B643" s="5">
        <v>15006388</v>
      </c>
      <c r="C643" s="5" t="s">
        <v>565</v>
      </c>
      <c r="D643" s="5" t="s">
        <v>55</v>
      </c>
      <c r="E643" s="5" t="s">
        <v>67</v>
      </c>
      <c r="F643" s="5" t="s">
        <v>365</v>
      </c>
      <c r="G643" s="5" t="s">
        <v>658</v>
      </c>
      <c r="H643" s="6">
        <v>40909</v>
      </c>
      <c r="I643" s="5" t="s">
        <v>575</v>
      </c>
      <c r="J643" s="5" t="s">
        <v>627</v>
      </c>
      <c r="K643" s="5" t="s">
        <v>568</v>
      </c>
      <c r="L643" s="7">
        <v>6</v>
      </c>
      <c r="M643" s="7" t="s">
        <v>287</v>
      </c>
      <c r="N643" s="8">
        <v>4647</v>
      </c>
      <c r="O643" s="9">
        <v>0.02</v>
      </c>
      <c r="P643" s="10">
        <f t="shared" si="118"/>
        <v>93</v>
      </c>
      <c r="Q643" s="9">
        <v>5.0000000000000001E-3</v>
      </c>
      <c r="R643" s="10">
        <f t="shared" si="119"/>
        <v>23</v>
      </c>
      <c r="S643" s="9">
        <f t="shared" si="120"/>
        <v>2.4962341295459437E-2</v>
      </c>
      <c r="T643" s="10">
        <f t="shared" si="121"/>
        <v>116</v>
      </c>
      <c r="U643" s="10">
        <f t="shared" si="122"/>
        <v>4763</v>
      </c>
      <c r="V643" s="11">
        <v>4693</v>
      </c>
      <c r="W643" s="12">
        <f t="shared" si="123"/>
        <v>46</v>
      </c>
      <c r="X643" s="13">
        <f t="shared" si="124"/>
        <v>9.9000000000000008E-3</v>
      </c>
      <c r="Y643" s="14" t="str">
        <f t="shared" si="125"/>
        <v>0.00%-8.40%</v>
      </c>
      <c r="Z643" s="15"/>
      <c r="AA643" s="15"/>
      <c r="AB643" s="15"/>
      <c r="AC643" s="16"/>
      <c r="AD643" s="8">
        <f t="shared" si="126"/>
        <v>0</v>
      </c>
      <c r="AE643" s="17">
        <f t="shared" si="127"/>
        <v>4693</v>
      </c>
      <c r="AF643" s="18">
        <f t="shared" si="128"/>
        <v>46</v>
      </c>
      <c r="AG643" s="19">
        <f t="shared" si="129"/>
        <v>9.8988594792339679E-3</v>
      </c>
      <c r="AH643" s="20">
        <v>13.6</v>
      </c>
      <c r="AI643" s="20">
        <v>500</v>
      </c>
      <c r="AJ643" s="20"/>
      <c r="AK643" s="20">
        <v>688</v>
      </c>
      <c r="AL643" s="20">
        <f t="shared" si="130"/>
        <v>70512.799999999988</v>
      </c>
      <c r="AM643" s="7" t="s">
        <v>287</v>
      </c>
      <c r="AN643" s="20"/>
      <c r="AO643" s="21"/>
      <c r="AP643" s="21"/>
      <c r="AQ643" s="5" t="s">
        <v>660</v>
      </c>
      <c r="AR643" s="5" t="s">
        <v>261</v>
      </c>
      <c r="AS643" s="5" t="s">
        <v>62</v>
      </c>
      <c r="AT643" s="20"/>
      <c r="AU643" s="21"/>
      <c r="AV643" s="21"/>
      <c r="AW643" s="21"/>
    </row>
    <row r="644" spans="1:49" s="55" customFormat="1">
      <c r="A644" s="87" t="s">
        <v>562</v>
      </c>
      <c r="B644" s="5">
        <v>15005671</v>
      </c>
      <c r="C644" s="5" t="s">
        <v>565</v>
      </c>
      <c r="D644" s="5" t="s">
        <v>55</v>
      </c>
      <c r="E644" s="5" t="s">
        <v>67</v>
      </c>
      <c r="F644" s="5" t="s">
        <v>365</v>
      </c>
      <c r="G644" s="5" t="s">
        <v>658</v>
      </c>
      <c r="H644" s="6">
        <v>40817</v>
      </c>
      <c r="I644" s="5" t="s">
        <v>575</v>
      </c>
      <c r="J644" s="5" t="s">
        <v>627</v>
      </c>
      <c r="K644" s="5" t="s">
        <v>568</v>
      </c>
      <c r="L644" s="7">
        <v>6</v>
      </c>
      <c r="M644" s="7" t="s">
        <v>287</v>
      </c>
      <c r="N644" s="8">
        <v>5052</v>
      </c>
      <c r="O644" s="9">
        <v>0.02</v>
      </c>
      <c r="P644" s="10">
        <f t="shared" si="118"/>
        <v>101</v>
      </c>
      <c r="Q644" s="9">
        <v>5.0000000000000001E-3</v>
      </c>
      <c r="R644" s="10">
        <f t="shared" si="119"/>
        <v>25</v>
      </c>
      <c r="S644" s="9">
        <f t="shared" si="120"/>
        <v>2.4940617577197149E-2</v>
      </c>
      <c r="T644" s="10">
        <f t="shared" si="121"/>
        <v>126</v>
      </c>
      <c r="U644" s="10">
        <f t="shared" si="122"/>
        <v>5178</v>
      </c>
      <c r="V644" s="11">
        <v>5178</v>
      </c>
      <c r="W644" s="12">
        <f t="shared" si="123"/>
        <v>126</v>
      </c>
      <c r="X644" s="13">
        <f t="shared" si="124"/>
        <v>2.4899999999999999E-2</v>
      </c>
      <c r="Y644" s="14" t="str">
        <f t="shared" si="125"/>
        <v>0.00%-8.40%</v>
      </c>
      <c r="Z644" s="15"/>
      <c r="AA644" s="15"/>
      <c r="AB644" s="15"/>
      <c r="AC644" s="16"/>
      <c r="AD644" s="8">
        <f t="shared" si="126"/>
        <v>0</v>
      </c>
      <c r="AE644" s="17">
        <f t="shared" si="127"/>
        <v>5178</v>
      </c>
      <c r="AF644" s="18">
        <f t="shared" si="128"/>
        <v>126</v>
      </c>
      <c r="AG644" s="19">
        <f t="shared" si="129"/>
        <v>2.4940617577197122E-2</v>
      </c>
      <c r="AH644" s="20">
        <v>13.6</v>
      </c>
      <c r="AI644" s="20">
        <v>450</v>
      </c>
      <c r="AJ644" s="20"/>
      <c r="AK644" s="20">
        <v>688</v>
      </c>
      <c r="AL644" s="20">
        <f t="shared" si="130"/>
        <v>76508.800000000003</v>
      </c>
      <c r="AM644" s="7" t="s">
        <v>287</v>
      </c>
      <c r="AN644" s="20"/>
      <c r="AO644" s="21"/>
      <c r="AP644" s="21"/>
      <c r="AQ644" s="5" t="s">
        <v>660</v>
      </c>
      <c r="AR644" s="5" t="s">
        <v>261</v>
      </c>
      <c r="AS644" s="5" t="s">
        <v>62</v>
      </c>
      <c r="AT644" s="20"/>
      <c r="AU644" s="21"/>
      <c r="AV644" s="21"/>
      <c r="AW644" s="21"/>
    </row>
    <row r="645" spans="1:49" s="55" customFormat="1">
      <c r="A645" s="87" t="s">
        <v>562</v>
      </c>
      <c r="B645" s="5">
        <v>15005512</v>
      </c>
      <c r="C645" s="5" t="s">
        <v>565</v>
      </c>
      <c r="D645" s="5" t="s">
        <v>55</v>
      </c>
      <c r="E645" s="5" t="s">
        <v>67</v>
      </c>
      <c r="F645" s="5" t="s">
        <v>365</v>
      </c>
      <c r="G645" s="5" t="s">
        <v>658</v>
      </c>
      <c r="H645" s="6">
        <v>40787</v>
      </c>
      <c r="I645" s="5" t="s">
        <v>575</v>
      </c>
      <c r="J645" s="5" t="s">
        <v>627</v>
      </c>
      <c r="K645" s="5" t="s">
        <v>568</v>
      </c>
      <c r="L645" s="7">
        <v>6</v>
      </c>
      <c r="M645" s="7" t="s">
        <v>287</v>
      </c>
      <c r="N645" s="8">
        <v>5019</v>
      </c>
      <c r="O645" s="9">
        <v>0.02</v>
      </c>
      <c r="P645" s="10">
        <f t="shared" si="118"/>
        <v>100</v>
      </c>
      <c r="Q645" s="9">
        <v>5.0000000000000001E-3</v>
      </c>
      <c r="R645" s="10">
        <f t="shared" si="119"/>
        <v>25</v>
      </c>
      <c r="S645" s="9">
        <f t="shared" si="120"/>
        <v>2.4905359633393107E-2</v>
      </c>
      <c r="T645" s="10">
        <f t="shared" si="121"/>
        <v>125</v>
      </c>
      <c r="U645" s="10">
        <f t="shared" si="122"/>
        <v>5144</v>
      </c>
      <c r="V645" s="11">
        <v>5170</v>
      </c>
      <c r="W645" s="12">
        <f t="shared" si="123"/>
        <v>151</v>
      </c>
      <c r="X645" s="13">
        <f t="shared" si="124"/>
        <v>3.0099999999999998E-2</v>
      </c>
      <c r="Y645" s="14" t="str">
        <f t="shared" si="125"/>
        <v>0.00%-8.40%</v>
      </c>
      <c r="Z645" s="15"/>
      <c r="AA645" s="15"/>
      <c r="AB645" s="15"/>
      <c r="AC645" s="16"/>
      <c r="AD645" s="8">
        <f t="shared" si="126"/>
        <v>0</v>
      </c>
      <c r="AE645" s="17">
        <f t="shared" si="127"/>
        <v>5170</v>
      </c>
      <c r="AF645" s="18">
        <f t="shared" si="128"/>
        <v>151</v>
      </c>
      <c r="AG645" s="19">
        <f t="shared" si="129"/>
        <v>3.0085674437138943E-2</v>
      </c>
      <c r="AH645" s="20">
        <v>13.6</v>
      </c>
      <c r="AI645" s="20">
        <v>450</v>
      </c>
      <c r="AJ645" s="20"/>
      <c r="AK645" s="20">
        <v>688</v>
      </c>
      <c r="AL645" s="20">
        <f t="shared" si="130"/>
        <v>76400</v>
      </c>
      <c r="AM645" s="7" t="s">
        <v>287</v>
      </c>
      <c r="AN645" s="20"/>
      <c r="AO645" s="21"/>
      <c r="AP645" s="21"/>
      <c r="AQ645" s="5" t="s">
        <v>660</v>
      </c>
      <c r="AR645" s="5" t="s">
        <v>261</v>
      </c>
      <c r="AS645" s="5" t="s">
        <v>62</v>
      </c>
      <c r="AT645" s="20"/>
      <c r="AU645" s="21"/>
      <c r="AV645" s="21"/>
      <c r="AW645" s="21"/>
    </row>
    <row r="646" spans="1:49" s="55" customFormat="1">
      <c r="A646" s="87" t="s">
        <v>562</v>
      </c>
      <c r="B646" s="5">
        <v>15012364</v>
      </c>
      <c r="C646" s="5" t="s">
        <v>565</v>
      </c>
      <c r="D646" s="5" t="s">
        <v>55</v>
      </c>
      <c r="E646" s="5" t="s">
        <v>67</v>
      </c>
      <c r="F646" s="5" t="s">
        <v>365</v>
      </c>
      <c r="G646" s="5" t="s">
        <v>658</v>
      </c>
      <c r="H646" s="6">
        <v>41821</v>
      </c>
      <c r="I646" s="5" t="s">
        <v>575</v>
      </c>
      <c r="J646" s="5" t="s">
        <v>627</v>
      </c>
      <c r="K646" s="5" t="s">
        <v>568</v>
      </c>
      <c r="L646" s="7">
        <v>6</v>
      </c>
      <c r="M646" s="7" t="s">
        <v>287</v>
      </c>
      <c r="N646" s="8">
        <v>4991</v>
      </c>
      <c r="O646" s="9">
        <v>0.02</v>
      </c>
      <c r="P646" s="10">
        <f t="shared" si="118"/>
        <v>100</v>
      </c>
      <c r="Q646" s="9">
        <v>5.0000000000000001E-3</v>
      </c>
      <c r="R646" s="10">
        <f t="shared" si="119"/>
        <v>25</v>
      </c>
      <c r="S646" s="9">
        <f t="shared" si="120"/>
        <v>2.5045081146062912E-2</v>
      </c>
      <c r="T646" s="10">
        <f t="shared" si="121"/>
        <v>125</v>
      </c>
      <c r="U646" s="10">
        <f t="shared" si="122"/>
        <v>5116</v>
      </c>
      <c r="V646" s="11">
        <v>5066</v>
      </c>
      <c r="W646" s="12">
        <f t="shared" si="123"/>
        <v>75</v>
      </c>
      <c r="X646" s="13">
        <f t="shared" si="124"/>
        <v>1.4999999999999999E-2</v>
      </c>
      <c r="Y646" s="14" t="str">
        <f t="shared" si="125"/>
        <v>0.00%-8.40%</v>
      </c>
      <c r="Z646" s="15"/>
      <c r="AA646" s="15"/>
      <c r="AB646" s="15"/>
      <c r="AC646" s="16"/>
      <c r="AD646" s="8">
        <f t="shared" si="126"/>
        <v>0</v>
      </c>
      <c r="AE646" s="17">
        <f t="shared" si="127"/>
        <v>5066</v>
      </c>
      <c r="AF646" s="18">
        <f t="shared" si="128"/>
        <v>75</v>
      </c>
      <c r="AG646" s="19">
        <f t="shared" si="129"/>
        <v>1.5027048687637823E-2</v>
      </c>
      <c r="AH646" s="20">
        <v>13.6</v>
      </c>
      <c r="AI646" s="20">
        <v>450</v>
      </c>
      <c r="AJ646" s="20"/>
      <c r="AK646" s="20">
        <v>688</v>
      </c>
      <c r="AL646" s="20">
        <f t="shared" si="130"/>
        <v>74985.599999999991</v>
      </c>
      <c r="AM646" s="7" t="s">
        <v>287</v>
      </c>
      <c r="AN646" s="20"/>
      <c r="AO646" s="21"/>
      <c r="AP646" s="21"/>
      <c r="AQ646" s="5" t="s">
        <v>660</v>
      </c>
      <c r="AR646" s="5" t="s">
        <v>261</v>
      </c>
      <c r="AS646" s="5" t="s">
        <v>62</v>
      </c>
      <c r="AT646" s="20"/>
      <c r="AU646" s="21"/>
      <c r="AV646" s="21"/>
      <c r="AW646" s="21"/>
    </row>
    <row r="647" spans="1:49" s="55" customFormat="1">
      <c r="A647" s="87" t="s">
        <v>562</v>
      </c>
      <c r="B647" s="5">
        <v>15018873</v>
      </c>
      <c r="C647" s="5" t="s">
        <v>565</v>
      </c>
      <c r="D647" s="5" t="s">
        <v>55</v>
      </c>
      <c r="E647" s="5" t="s">
        <v>67</v>
      </c>
      <c r="F647" s="5" t="s">
        <v>365</v>
      </c>
      <c r="G647" s="5" t="s">
        <v>658</v>
      </c>
      <c r="H647" s="6">
        <v>43344</v>
      </c>
      <c r="I647" s="5" t="s">
        <v>575</v>
      </c>
      <c r="J647" s="5" t="s">
        <v>627</v>
      </c>
      <c r="K647" s="5" t="s">
        <v>568</v>
      </c>
      <c r="L647" s="7">
        <v>6</v>
      </c>
      <c r="M647" s="7" t="s">
        <v>287</v>
      </c>
      <c r="N647" s="8">
        <v>4829</v>
      </c>
      <c r="O647" s="9">
        <v>0.02</v>
      </c>
      <c r="P647" s="10">
        <f t="shared" si="118"/>
        <v>97</v>
      </c>
      <c r="Q647" s="9">
        <v>5.0000000000000001E-3</v>
      </c>
      <c r="R647" s="10">
        <f t="shared" si="119"/>
        <v>24</v>
      </c>
      <c r="S647" s="9">
        <f t="shared" si="120"/>
        <v>2.5056947608200455E-2</v>
      </c>
      <c r="T647" s="10">
        <f t="shared" si="121"/>
        <v>121</v>
      </c>
      <c r="U647" s="10">
        <f t="shared" si="122"/>
        <v>4950</v>
      </c>
      <c r="V647" s="11">
        <v>4950</v>
      </c>
      <c r="W647" s="12">
        <f t="shared" si="123"/>
        <v>121</v>
      </c>
      <c r="X647" s="13">
        <f t="shared" si="124"/>
        <v>2.5100000000000001E-2</v>
      </c>
      <c r="Y647" s="14" t="str">
        <f t="shared" si="125"/>
        <v>0.00%-8.40%</v>
      </c>
      <c r="Z647" s="15"/>
      <c r="AA647" s="15"/>
      <c r="AB647" s="15"/>
      <c r="AC647" s="16"/>
      <c r="AD647" s="8">
        <f t="shared" si="126"/>
        <v>0</v>
      </c>
      <c r="AE647" s="17">
        <f t="shared" si="127"/>
        <v>4950</v>
      </c>
      <c r="AF647" s="18">
        <f t="shared" si="128"/>
        <v>121</v>
      </c>
      <c r="AG647" s="19">
        <f t="shared" si="129"/>
        <v>2.5056947608200542E-2</v>
      </c>
      <c r="AH647" s="20">
        <v>13.6</v>
      </c>
      <c r="AI647" s="20">
        <v>450</v>
      </c>
      <c r="AJ647" s="20"/>
      <c r="AK647" s="20">
        <v>688</v>
      </c>
      <c r="AL647" s="20">
        <f t="shared" si="130"/>
        <v>73408</v>
      </c>
      <c r="AM647" s="7" t="s">
        <v>287</v>
      </c>
      <c r="AN647" s="20"/>
      <c r="AO647" s="21"/>
      <c r="AP647" s="21"/>
      <c r="AQ647" s="5" t="s">
        <v>660</v>
      </c>
      <c r="AR647" s="5" t="s">
        <v>261</v>
      </c>
      <c r="AS647" s="5" t="s">
        <v>62</v>
      </c>
      <c r="AT647" s="20"/>
      <c r="AU647" s="21"/>
      <c r="AV647" s="21"/>
      <c r="AW647" s="21"/>
    </row>
    <row r="648" spans="1:49" s="55" customFormat="1">
      <c r="A648" s="87" t="s">
        <v>562</v>
      </c>
      <c r="B648" s="5">
        <v>15015582</v>
      </c>
      <c r="C648" s="5" t="s">
        <v>565</v>
      </c>
      <c r="D648" s="5" t="s">
        <v>55</v>
      </c>
      <c r="E648" s="5" t="s">
        <v>67</v>
      </c>
      <c r="F648" s="5" t="s">
        <v>365</v>
      </c>
      <c r="G648" s="5" t="s">
        <v>658</v>
      </c>
      <c r="H648" s="6">
        <v>42917</v>
      </c>
      <c r="I648" s="5" t="s">
        <v>575</v>
      </c>
      <c r="J648" s="5" t="s">
        <v>627</v>
      </c>
      <c r="K648" s="5" t="s">
        <v>568</v>
      </c>
      <c r="L648" s="7">
        <v>6</v>
      </c>
      <c r="M648" s="7" t="s">
        <v>287</v>
      </c>
      <c r="N648" s="8">
        <v>4921</v>
      </c>
      <c r="O648" s="9">
        <v>0.02</v>
      </c>
      <c r="P648" s="10">
        <f t="shared" si="118"/>
        <v>98</v>
      </c>
      <c r="Q648" s="9">
        <v>5.0000000000000001E-3</v>
      </c>
      <c r="R648" s="10">
        <f t="shared" si="119"/>
        <v>25</v>
      </c>
      <c r="S648" s="9">
        <f t="shared" si="120"/>
        <v>2.4994919731761836E-2</v>
      </c>
      <c r="T648" s="10">
        <f t="shared" si="121"/>
        <v>123</v>
      </c>
      <c r="U648" s="10">
        <f t="shared" si="122"/>
        <v>5044</v>
      </c>
      <c r="V648" s="11">
        <v>5044</v>
      </c>
      <c r="W648" s="12">
        <f t="shared" si="123"/>
        <v>123</v>
      </c>
      <c r="X648" s="13">
        <f t="shared" si="124"/>
        <v>2.5000000000000001E-2</v>
      </c>
      <c r="Y648" s="14" t="str">
        <f t="shared" si="125"/>
        <v>0.00%-8.40%</v>
      </c>
      <c r="Z648" s="15"/>
      <c r="AA648" s="15"/>
      <c r="AB648" s="15"/>
      <c r="AC648" s="16"/>
      <c r="AD648" s="8">
        <f t="shared" si="126"/>
        <v>0</v>
      </c>
      <c r="AE648" s="17">
        <f t="shared" si="127"/>
        <v>5044</v>
      </c>
      <c r="AF648" s="18">
        <f t="shared" si="128"/>
        <v>123</v>
      </c>
      <c r="AG648" s="19">
        <f t="shared" si="129"/>
        <v>2.4994919731761822E-2</v>
      </c>
      <c r="AH648" s="20">
        <v>13.6</v>
      </c>
      <c r="AI648" s="20">
        <v>500</v>
      </c>
      <c r="AJ648" s="20"/>
      <c r="AK648" s="20">
        <v>688</v>
      </c>
      <c r="AL648" s="20">
        <f t="shared" si="130"/>
        <v>75286.399999999994</v>
      </c>
      <c r="AM648" s="7" t="s">
        <v>287</v>
      </c>
      <c r="AN648" s="20"/>
      <c r="AO648" s="21"/>
      <c r="AP648" s="21"/>
      <c r="AQ648" s="5" t="s">
        <v>660</v>
      </c>
      <c r="AR648" s="5" t="s">
        <v>261</v>
      </c>
      <c r="AS648" s="5" t="s">
        <v>62</v>
      </c>
      <c r="AT648" s="20"/>
      <c r="AU648" s="21"/>
      <c r="AV648" s="21"/>
      <c r="AW648" s="21"/>
    </row>
    <row r="649" spans="1:49" s="55" customFormat="1">
      <c r="A649" s="87" t="s">
        <v>562</v>
      </c>
      <c r="B649" s="5">
        <v>15019788</v>
      </c>
      <c r="C649" s="5" t="s">
        <v>565</v>
      </c>
      <c r="D649" s="5" t="s">
        <v>55</v>
      </c>
      <c r="E649" s="5" t="s">
        <v>67</v>
      </c>
      <c r="F649" s="5" t="s">
        <v>365</v>
      </c>
      <c r="G649" s="5" t="s">
        <v>658</v>
      </c>
      <c r="H649" s="6">
        <v>44044</v>
      </c>
      <c r="I649" s="5" t="s">
        <v>575</v>
      </c>
      <c r="J649" s="5" t="s">
        <v>627</v>
      </c>
      <c r="K649" s="5" t="s">
        <v>568</v>
      </c>
      <c r="L649" s="7">
        <v>6</v>
      </c>
      <c r="M649" s="7" t="s">
        <v>287</v>
      </c>
      <c r="N649" s="8">
        <v>4820</v>
      </c>
      <c r="O649" s="9">
        <v>0.02</v>
      </c>
      <c r="P649" s="10">
        <f t="shared" ref="P649:P712" si="131">ROUND(N649*O649,0)</f>
        <v>96</v>
      </c>
      <c r="Q649" s="9">
        <v>5.0000000000000001E-3</v>
      </c>
      <c r="R649" s="10">
        <f t="shared" ref="R649:R712" si="132">ROUND(N649*Q649,0)</f>
        <v>24</v>
      </c>
      <c r="S649" s="9">
        <f t="shared" ref="S649:S712" si="133">T649/N649</f>
        <v>2.4896265560165973E-2</v>
      </c>
      <c r="T649" s="10">
        <f t="shared" ref="T649:T712" si="134">P649+R649</f>
        <v>120</v>
      </c>
      <c r="U649" s="10">
        <f t="shared" ref="U649:U712" si="135">N649+T649</f>
        <v>4940</v>
      </c>
      <c r="V649" s="11">
        <v>4941</v>
      </c>
      <c r="W649" s="12">
        <f t="shared" ref="W649:W712" si="136">V649-N649</f>
        <v>121</v>
      </c>
      <c r="X649" s="13">
        <f t="shared" ref="X649:X712" si="137">ROUND(V649/N649-1,4)</f>
        <v>2.5100000000000001E-2</v>
      </c>
      <c r="Y649" s="14" t="str">
        <f t="shared" ref="Y649:Y670" si="138">IF(OR(L649=1,L649=2,L649=4),TEXT(S649*0.8,"0.00%")&amp;"-"&amp;TEXT(S649*1.2,"0.00%"),IF(OR(L649=3,L649=6),TEXT(0,"0.00%")&amp;"-"&amp;TEXT(7%*1.2,"0.00%"),IF(OR(L649=5,L649=7),TEXT((R649/N649),"0.00%")&amp;"-"&amp;TEXT((R649/N649)+7%,"0.00%"),"")))</f>
        <v>0.00%-8.40%</v>
      </c>
      <c r="Z649" s="15"/>
      <c r="AA649" s="15"/>
      <c r="AB649" s="15"/>
      <c r="AC649" s="16"/>
      <c r="AD649" s="8">
        <f t="shared" ref="AD649:AD712" si="139">ROUND(N649*AC649,0)</f>
        <v>0</v>
      </c>
      <c r="AE649" s="17">
        <f t="shared" ref="AE649:AE712" si="140">V649+AD649</f>
        <v>4941</v>
      </c>
      <c r="AF649" s="18">
        <f t="shared" ref="AF649:AF712" si="141">AE649-N649</f>
        <v>121</v>
      </c>
      <c r="AG649" s="19">
        <f t="shared" ref="AG649:AG712" si="142">AE649/N649-1</f>
        <v>2.5103734439833936E-2</v>
      </c>
      <c r="AH649" s="20">
        <v>13.6</v>
      </c>
      <c r="AI649" s="20">
        <v>450</v>
      </c>
      <c r="AJ649" s="20"/>
      <c r="AK649" s="20">
        <v>688</v>
      </c>
      <c r="AL649" s="20">
        <f t="shared" ref="AL649:AL712" si="143">AE649*AH649+AI649*12+AK649+IF(AB649="",AJ649,IF(AB649="D",5000,IF(AB649="C",1000,0)))*12</f>
        <v>73285.599999999991</v>
      </c>
      <c r="AM649" s="7" t="s">
        <v>287</v>
      </c>
      <c r="AN649" s="20"/>
      <c r="AO649" s="21"/>
      <c r="AP649" s="21"/>
      <c r="AQ649" s="5" t="s">
        <v>660</v>
      </c>
      <c r="AR649" s="5" t="s">
        <v>261</v>
      </c>
      <c r="AS649" s="5" t="s">
        <v>62</v>
      </c>
      <c r="AT649" s="20"/>
      <c r="AU649" s="21"/>
      <c r="AV649" s="21"/>
      <c r="AW649" s="21"/>
    </row>
    <row r="650" spans="1:49" s="55" customFormat="1">
      <c r="A650" s="87" t="s">
        <v>562</v>
      </c>
      <c r="B650" s="5">
        <v>15007889</v>
      </c>
      <c r="C650" s="5" t="s">
        <v>565</v>
      </c>
      <c r="D650" s="5" t="s">
        <v>55</v>
      </c>
      <c r="E650" s="5" t="s">
        <v>67</v>
      </c>
      <c r="F650" s="5" t="s">
        <v>365</v>
      </c>
      <c r="G650" s="5" t="s">
        <v>658</v>
      </c>
      <c r="H650" s="6">
        <v>41365</v>
      </c>
      <c r="I650" s="5" t="s">
        <v>575</v>
      </c>
      <c r="J650" s="5" t="s">
        <v>627</v>
      </c>
      <c r="K650" s="5" t="s">
        <v>568</v>
      </c>
      <c r="L650" s="7">
        <v>6</v>
      </c>
      <c r="M650" s="7" t="s">
        <v>287</v>
      </c>
      <c r="N650" s="8">
        <v>4802</v>
      </c>
      <c r="O650" s="9">
        <v>0.02</v>
      </c>
      <c r="P650" s="10">
        <f t="shared" si="131"/>
        <v>96</v>
      </c>
      <c r="Q650" s="9">
        <v>5.0000000000000001E-3</v>
      </c>
      <c r="R650" s="10">
        <f t="shared" si="132"/>
        <v>24</v>
      </c>
      <c r="S650" s="9">
        <f t="shared" si="133"/>
        <v>2.4989587671803416E-2</v>
      </c>
      <c r="T650" s="10">
        <f t="shared" si="134"/>
        <v>120</v>
      </c>
      <c r="U650" s="10">
        <f t="shared" si="135"/>
        <v>4922</v>
      </c>
      <c r="V650" s="11">
        <v>4922</v>
      </c>
      <c r="W650" s="12">
        <f t="shared" si="136"/>
        <v>120</v>
      </c>
      <c r="X650" s="13">
        <f t="shared" si="137"/>
        <v>2.5000000000000001E-2</v>
      </c>
      <c r="Y650" s="14" t="str">
        <f t="shared" si="138"/>
        <v>0.00%-8.40%</v>
      </c>
      <c r="Z650" s="15"/>
      <c r="AA650" s="15"/>
      <c r="AB650" s="15"/>
      <c r="AC650" s="16"/>
      <c r="AD650" s="8">
        <f t="shared" si="139"/>
        <v>0</v>
      </c>
      <c r="AE650" s="17">
        <f t="shared" si="140"/>
        <v>4922</v>
      </c>
      <c r="AF650" s="18">
        <f t="shared" si="141"/>
        <v>120</v>
      </c>
      <c r="AG650" s="19">
        <f t="shared" si="142"/>
        <v>2.498958767180337E-2</v>
      </c>
      <c r="AH650" s="20">
        <v>13.6</v>
      </c>
      <c r="AI650" s="20">
        <v>500</v>
      </c>
      <c r="AJ650" s="20"/>
      <c r="AK650" s="20">
        <v>688</v>
      </c>
      <c r="AL650" s="20">
        <f t="shared" si="143"/>
        <v>73627.199999999997</v>
      </c>
      <c r="AM650" s="7" t="s">
        <v>287</v>
      </c>
      <c r="AN650" s="20"/>
      <c r="AO650" s="21"/>
      <c r="AP650" s="21"/>
      <c r="AQ650" s="5" t="s">
        <v>660</v>
      </c>
      <c r="AR650" s="5" t="s">
        <v>261</v>
      </c>
      <c r="AS650" s="5" t="s">
        <v>62</v>
      </c>
      <c r="AT650" s="20"/>
      <c r="AU650" s="21"/>
      <c r="AV650" s="21"/>
      <c r="AW650" s="21"/>
    </row>
    <row r="651" spans="1:49" s="55" customFormat="1">
      <c r="A651" s="87" t="s">
        <v>562</v>
      </c>
      <c r="B651" s="5">
        <v>15018571</v>
      </c>
      <c r="C651" s="5" t="s">
        <v>565</v>
      </c>
      <c r="D651" s="5" t="s">
        <v>55</v>
      </c>
      <c r="E651" s="5" t="s">
        <v>67</v>
      </c>
      <c r="F651" s="5" t="s">
        <v>365</v>
      </c>
      <c r="G651" s="5" t="s">
        <v>658</v>
      </c>
      <c r="H651" s="6">
        <v>43252</v>
      </c>
      <c r="I651" s="5" t="s">
        <v>575</v>
      </c>
      <c r="J651" s="5" t="s">
        <v>627</v>
      </c>
      <c r="K651" s="5" t="s">
        <v>568</v>
      </c>
      <c r="L651" s="7">
        <v>6</v>
      </c>
      <c r="M651" s="7" t="s">
        <v>287</v>
      </c>
      <c r="N651" s="8">
        <v>4814</v>
      </c>
      <c r="O651" s="9">
        <v>0.02</v>
      </c>
      <c r="P651" s="10">
        <f t="shared" si="131"/>
        <v>96</v>
      </c>
      <c r="Q651" s="9">
        <v>5.0000000000000001E-3</v>
      </c>
      <c r="R651" s="10">
        <f t="shared" si="132"/>
        <v>24</v>
      </c>
      <c r="S651" s="9">
        <f t="shared" si="133"/>
        <v>2.4927295388450354E-2</v>
      </c>
      <c r="T651" s="10">
        <f t="shared" si="134"/>
        <v>120</v>
      </c>
      <c r="U651" s="10">
        <f t="shared" si="135"/>
        <v>4934</v>
      </c>
      <c r="V651" s="11">
        <v>4934</v>
      </c>
      <c r="W651" s="12">
        <f t="shared" si="136"/>
        <v>120</v>
      </c>
      <c r="X651" s="13">
        <f t="shared" si="137"/>
        <v>2.4899999999999999E-2</v>
      </c>
      <c r="Y651" s="14" t="str">
        <f t="shared" si="138"/>
        <v>0.00%-8.40%</v>
      </c>
      <c r="Z651" s="15"/>
      <c r="AA651" s="15"/>
      <c r="AB651" s="15"/>
      <c r="AC651" s="16"/>
      <c r="AD651" s="8">
        <f t="shared" si="139"/>
        <v>0</v>
      </c>
      <c r="AE651" s="17">
        <f t="shared" si="140"/>
        <v>4934</v>
      </c>
      <c r="AF651" s="18">
        <f t="shared" si="141"/>
        <v>120</v>
      </c>
      <c r="AG651" s="19">
        <f t="shared" si="142"/>
        <v>2.4927295388450288E-2</v>
      </c>
      <c r="AH651" s="20">
        <v>13.6</v>
      </c>
      <c r="AI651" s="20">
        <v>450</v>
      </c>
      <c r="AJ651" s="20"/>
      <c r="AK651" s="20">
        <v>688</v>
      </c>
      <c r="AL651" s="20">
        <f t="shared" si="143"/>
        <v>73190.399999999994</v>
      </c>
      <c r="AM651" s="7" t="s">
        <v>287</v>
      </c>
      <c r="AN651" s="20"/>
      <c r="AO651" s="21"/>
      <c r="AP651" s="21"/>
      <c r="AQ651" s="5" t="s">
        <v>660</v>
      </c>
      <c r="AR651" s="5" t="s">
        <v>261</v>
      </c>
      <c r="AS651" s="5" t="s">
        <v>62</v>
      </c>
      <c r="AT651" s="20"/>
      <c r="AU651" s="21"/>
      <c r="AV651" s="21"/>
      <c r="AW651" s="21"/>
    </row>
    <row r="652" spans="1:49" s="55" customFormat="1">
      <c r="A652" s="87" t="s">
        <v>562</v>
      </c>
      <c r="B652" s="5">
        <v>15018598</v>
      </c>
      <c r="C652" s="5" t="s">
        <v>565</v>
      </c>
      <c r="D652" s="5" t="s">
        <v>55</v>
      </c>
      <c r="E652" s="5" t="s">
        <v>67</v>
      </c>
      <c r="F652" s="5" t="s">
        <v>365</v>
      </c>
      <c r="G652" s="5" t="s">
        <v>658</v>
      </c>
      <c r="H652" s="6">
        <v>43344</v>
      </c>
      <c r="I652" s="5" t="s">
        <v>575</v>
      </c>
      <c r="J652" s="5" t="s">
        <v>627</v>
      </c>
      <c r="K652" s="5" t="s">
        <v>568</v>
      </c>
      <c r="L652" s="7">
        <v>6</v>
      </c>
      <c r="M652" s="7" t="s">
        <v>287</v>
      </c>
      <c r="N652" s="8">
        <v>4607</v>
      </c>
      <c r="O652" s="9">
        <v>0.02</v>
      </c>
      <c r="P652" s="10">
        <f t="shared" si="131"/>
        <v>92</v>
      </c>
      <c r="Q652" s="9">
        <v>5.0000000000000001E-3</v>
      </c>
      <c r="R652" s="10">
        <f t="shared" si="132"/>
        <v>23</v>
      </c>
      <c r="S652" s="9">
        <f t="shared" si="133"/>
        <v>2.4962014326025614E-2</v>
      </c>
      <c r="T652" s="10">
        <f t="shared" si="134"/>
        <v>115</v>
      </c>
      <c r="U652" s="10">
        <f t="shared" si="135"/>
        <v>4722</v>
      </c>
      <c r="V652" s="11">
        <v>4722</v>
      </c>
      <c r="W652" s="12">
        <f t="shared" si="136"/>
        <v>115</v>
      </c>
      <c r="X652" s="13">
        <f t="shared" si="137"/>
        <v>2.5000000000000001E-2</v>
      </c>
      <c r="Y652" s="14" t="str">
        <f t="shared" si="138"/>
        <v>0.00%-8.40%</v>
      </c>
      <c r="Z652" s="15"/>
      <c r="AA652" s="15"/>
      <c r="AB652" s="15"/>
      <c r="AC652" s="16"/>
      <c r="AD652" s="8">
        <f t="shared" si="139"/>
        <v>0</v>
      </c>
      <c r="AE652" s="17">
        <f t="shared" si="140"/>
        <v>4722</v>
      </c>
      <c r="AF652" s="18">
        <f t="shared" si="141"/>
        <v>115</v>
      </c>
      <c r="AG652" s="19">
        <f t="shared" si="142"/>
        <v>2.4962014326025628E-2</v>
      </c>
      <c r="AH652" s="20">
        <v>13.6</v>
      </c>
      <c r="AI652" s="20">
        <v>450</v>
      </c>
      <c r="AJ652" s="20"/>
      <c r="AK652" s="20">
        <v>688</v>
      </c>
      <c r="AL652" s="20">
        <f t="shared" si="143"/>
        <v>70307.199999999997</v>
      </c>
      <c r="AM652" s="7" t="s">
        <v>287</v>
      </c>
      <c r="AN652" s="20"/>
      <c r="AO652" s="21"/>
      <c r="AP652" s="21"/>
      <c r="AQ652" s="5" t="s">
        <v>660</v>
      </c>
      <c r="AR652" s="5" t="s">
        <v>261</v>
      </c>
      <c r="AS652" s="5" t="s">
        <v>62</v>
      </c>
      <c r="AT652" s="20"/>
      <c r="AU652" s="21"/>
      <c r="AV652" s="21"/>
      <c r="AW652" s="21"/>
    </row>
    <row r="653" spans="1:49" s="55" customFormat="1">
      <c r="A653" s="87" t="s">
        <v>562</v>
      </c>
      <c r="B653" s="5">
        <v>15007173</v>
      </c>
      <c r="C653" s="5" t="s">
        <v>565</v>
      </c>
      <c r="D653" s="5" t="s">
        <v>55</v>
      </c>
      <c r="E653" s="5" t="s">
        <v>67</v>
      </c>
      <c r="F653" s="5" t="s">
        <v>365</v>
      </c>
      <c r="G653" s="5" t="s">
        <v>658</v>
      </c>
      <c r="H653" s="6">
        <v>41030</v>
      </c>
      <c r="I653" s="5" t="s">
        <v>575</v>
      </c>
      <c r="J653" s="5" t="s">
        <v>627</v>
      </c>
      <c r="K653" s="5" t="s">
        <v>568</v>
      </c>
      <c r="L653" s="7">
        <v>6</v>
      </c>
      <c r="M653" s="7" t="s">
        <v>287</v>
      </c>
      <c r="N653" s="8">
        <v>4739</v>
      </c>
      <c r="O653" s="9">
        <v>0.02</v>
      </c>
      <c r="P653" s="10">
        <f t="shared" si="131"/>
        <v>95</v>
      </c>
      <c r="Q653" s="9">
        <v>5.0000000000000001E-3</v>
      </c>
      <c r="R653" s="10">
        <f t="shared" si="132"/>
        <v>24</v>
      </c>
      <c r="S653" s="9">
        <f t="shared" si="133"/>
        <v>2.5110782865583457E-2</v>
      </c>
      <c r="T653" s="10">
        <f t="shared" si="134"/>
        <v>119</v>
      </c>
      <c r="U653" s="10">
        <f t="shared" si="135"/>
        <v>4858</v>
      </c>
      <c r="V653" s="11">
        <v>4739</v>
      </c>
      <c r="W653" s="12">
        <f t="shared" si="136"/>
        <v>0</v>
      </c>
      <c r="X653" s="13">
        <f t="shared" si="137"/>
        <v>0</v>
      </c>
      <c r="Y653" s="14" t="str">
        <f t="shared" si="138"/>
        <v>0.00%-8.40%</v>
      </c>
      <c r="Z653" s="15"/>
      <c r="AA653" s="15"/>
      <c r="AB653" s="15"/>
      <c r="AC653" s="16"/>
      <c r="AD653" s="8">
        <f t="shared" si="139"/>
        <v>0</v>
      </c>
      <c r="AE653" s="17">
        <f t="shared" si="140"/>
        <v>4739</v>
      </c>
      <c r="AF653" s="18">
        <f t="shared" si="141"/>
        <v>0</v>
      </c>
      <c r="AG653" s="19">
        <f t="shared" si="142"/>
        <v>0</v>
      </c>
      <c r="AH653" s="20">
        <v>13.6</v>
      </c>
      <c r="AI653" s="20">
        <v>500</v>
      </c>
      <c r="AJ653" s="20"/>
      <c r="AK653" s="20">
        <v>688</v>
      </c>
      <c r="AL653" s="20">
        <f t="shared" si="143"/>
        <v>71138.399999999994</v>
      </c>
      <c r="AM653" s="7" t="s">
        <v>287</v>
      </c>
      <c r="AN653" s="20"/>
      <c r="AO653" s="21" t="s">
        <v>126</v>
      </c>
      <c r="AP653" s="21" t="s">
        <v>126</v>
      </c>
      <c r="AQ653" s="5" t="s">
        <v>660</v>
      </c>
      <c r="AR653" s="5" t="s">
        <v>261</v>
      </c>
      <c r="AS653" s="5" t="s">
        <v>62</v>
      </c>
      <c r="AT653" s="20"/>
      <c r="AU653" s="21"/>
      <c r="AV653" s="21"/>
      <c r="AW653" s="21"/>
    </row>
    <row r="654" spans="1:49" s="55" customFormat="1">
      <c r="A654" s="87" t="s">
        <v>562</v>
      </c>
      <c r="B654" s="5">
        <v>15009650</v>
      </c>
      <c r="C654" s="5" t="s">
        <v>565</v>
      </c>
      <c r="D654" s="5" t="s">
        <v>55</v>
      </c>
      <c r="E654" s="5" t="s">
        <v>67</v>
      </c>
      <c r="F654" s="5" t="s">
        <v>365</v>
      </c>
      <c r="G654" s="5" t="s">
        <v>658</v>
      </c>
      <c r="H654" s="6">
        <v>41487</v>
      </c>
      <c r="I654" s="5" t="s">
        <v>575</v>
      </c>
      <c r="J654" s="5" t="s">
        <v>627</v>
      </c>
      <c r="K654" s="5" t="s">
        <v>568</v>
      </c>
      <c r="L654" s="7">
        <v>6</v>
      </c>
      <c r="M654" s="7" t="s">
        <v>287</v>
      </c>
      <c r="N654" s="8">
        <v>4869</v>
      </c>
      <c r="O654" s="9">
        <v>0.02</v>
      </c>
      <c r="P654" s="10">
        <f t="shared" si="131"/>
        <v>97</v>
      </c>
      <c r="Q654" s="9">
        <v>5.0000000000000001E-3</v>
      </c>
      <c r="R654" s="10">
        <f t="shared" si="132"/>
        <v>24</v>
      </c>
      <c r="S654" s="9">
        <f t="shared" si="133"/>
        <v>2.4851098788252209E-2</v>
      </c>
      <c r="T654" s="10">
        <f t="shared" si="134"/>
        <v>121</v>
      </c>
      <c r="U654" s="10">
        <f t="shared" si="135"/>
        <v>4990</v>
      </c>
      <c r="V654" s="11">
        <v>5015</v>
      </c>
      <c r="W654" s="12">
        <f t="shared" si="136"/>
        <v>146</v>
      </c>
      <c r="X654" s="13">
        <f t="shared" si="137"/>
        <v>0.03</v>
      </c>
      <c r="Y654" s="14" t="str">
        <f t="shared" si="138"/>
        <v>0.00%-8.40%</v>
      </c>
      <c r="Z654" s="15"/>
      <c r="AA654" s="15"/>
      <c r="AB654" s="15"/>
      <c r="AC654" s="16"/>
      <c r="AD654" s="8">
        <f t="shared" si="139"/>
        <v>0</v>
      </c>
      <c r="AE654" s="17">
        <f t="shared" si="140"/>
        <v>5015</v>
      </c>
      <c r="AF654" s="18">
        <f t="shared" si="141"/>
        <v>146</v>
      </c>
      <c r="AG654" s="19">
        <f t="shared" si="142"/>
        <v>2.9985623331279632E-2</v>
      </c>
      <c r="AH654" s="20">
        <v>13.6</v>
      </c>
      <c r="AI654" s="20">
        <v>450</v>
      </c>
      <c r="AJ654" s="20"/>
      <c r="AK654" s="20">
        <v>688</v>
      </c>
      <c r="AL654" s="20">
        <f t="shared" si="143"/>
        <v>74292</v>
      </c>
      <c r="AM654" s="7" t="s">
        <v>287</v>
      </c>
      <c r="AN654" s="20"/>
      <c r="AO654" s="21"/>
      <c r="AP654" s="21"/>
      <c r="AQ654" s="5" t="s">
        <v>660</v>
      </c>
      <c r="AR654" s="5" t="s">
        <v>261</v>
      </c>
      <c r="AS654" s="5" t="s">
        <v>62</v>
      </c>
      <c r="AT654" s="20"/>
      <c r="AU654" s="21"/>
      <c r="AV654" s="21"/>
      <c r="AW654" s="21"/>
    </row>
    <row r="655" spans="1:49" s="55" customFormat="1">
      <c r="A655" s="87" t="s">
        <v>562</v>
      </c>
      <c r="B655" s="5">
        <v>15018628</v>
      </c>
      <c r="C655" s="5" t="s">
        <v>565</v>
      </c>
      <c r="D655" s="5" t="s">
        <v>55</v>
      </c>
      <c r="E655" s="5" t="s">
        <v>67</v>
      </c>
      <c r="F655" s="5" t="s">
        <v>365</v>
      </c>
      <c r="G655" s="5" t="s">
        <v>658</v>
      </c>
      <c r="H655" s="6">
        <v>43252</v>
      </c>
      <c r="I655" s="5" t="s">
        <v>575</v>
      </c>
      <c r="J655" s="5" t="s">
        <v>627</v>
      </c>
      <c r="K655" s="5" t="s">
        <v>568</v>
      </c>
      <c r="L655" s="7">
        <v>6</v>
      </c>
      <c r="M655" s="7" t="s">
        <v>287</v>
      </c>
      <c r="N655" s="8">
        <v>4856</v>
      </c>
      <c r="O655" s="9">
        <v>0.02</v>
      </c>
      <c r="P655" s="10">
        <f t="shared" si="131"/>
        <v>97</v>
      </c>
      <c r="Q655" s="9">
        <v>5.0000000000000001E-3</v>
      </c>
      <c r="R655" s="10">
        <f t="shared" si="132"/>
        <v>24</v>
      </c>
      <c r="S655" s="9">
        <f t="shared" si="133"/>
        <v>2.4917627677100495E-2</v>
      </c>
      <c r="T655" s="10">
        <f t="shared" si="134"/>
        <v>121</v>
      </c>
      <c r="U655" s="10">
        <f t="shared" si="135"/>
        <v>4977</v>
      </c>
      <c r="V655" s="11">
        <v>4856</v>
      </c>
      <c r="W655" s="12">
        <f t="shared" si="136"/>
        <v>0</v>
      </c>
      <c r="X655" s="13">
        <f t="shared" si="137"/>
        <v>0</v>
      </c>
      <c r="Y655" s="14" t="str">
        <f t="shared" si="138"/>
        <v>0.00%-8.40%</v>
      </c>
      <c r="Z655" s="15"/>
      <c r="AA655" s="15"/>
      <c r="AB655" s="15"/>
      <c r="AC655" s="16"/>
      <c r="AD655" s="8">
        <f t="shared" si="139"/>
        <v>0</v>
      </c>
      <c r="AE655" s="17">
        <f t="shared" si="140"/>
        <v>4856</v>
      </c>
      <c r="AF655" s="18">
        <f t="shared" si="141"/>
        <v>0</v>
      </c>
      <c r="AG655" s="19">
        <f t="shared" si="142"/>
        <v>0</v>
      </c>
      <c r="AH655" s="20">
        <v>13.6</v>
      </c>
      <c r="AI655" s="20">
        <v>450</v>
      </c>
      <c r="AJ655" s="20"/>
      <c r="AK655" s="20">
        <v>688</v>
      </c>
      <c r="AL655" s="20">
        <f t="shared" si="143"/>
        <v>72129.599999999991</v>
      </c>
      <c r="AM655" s="7" t="s">
        <v>287</v>
      </c>
      <c r="AN655" s="20"/>
      <c r="AO655" s="21" t="s">
        <v>126</v>
      </c>
      <c r="AP655" s="21" t="s">
        <v>126</v>
      </c>
      <c r="AQ655" s="5" t="s">
        <v>660</v>
      </c>
      <c r="AR655" s="5" t="s">
        <v>261</v>
      </c>
      <c r="AS655" s="5" t="s">
        <v>62</v>
      </c>
      <c r="AT655" s="20"/>
      <c r="AU655" s="21"/>
      <c r="AV655" s="21"/>
      <c r="AW655" s="21"/>
    </row>
    <row r="656" spans="1:49" s="55" customFormat="1">
      <c r="A656" s="87" t="s">
        <v>562</v>
      </c>
      <c r="B656" s="5">
        <v>15014746</v>
      </c>
      <c r="C656" s="5" t="s">
        <v>565</v>
      </c>
      <c r="D656" s="5" t="s">
        <v>55</v>
      </c>
      <c r="E656" s="5" t="s">
        <v>67</v>
      </c>
      <c r="F656" s="5" t="s">
        <v>365</v>
      </c>
      <c r="G656" s="5" t="s">
        <v>658</v>
      </c>
      <c r="H656" s="6">
        <v>42370</v>
      </c>
      <c r="I656" s="5" t="s">
        <v>575</v>
      </c>
      <c r="J656" s="5" t="s">
        <v>627</v>
      </c>
      <c r="K656" s="5" t="s">
        <v>568</v>
      </c>
      <c r="L656" s="7">
        <v>6</v>
      </c>
      <c r="M656" s="7" t="s">
        <v>287</v>
      </c>
      <c r="N656" s="8">
        <v>4796</v>
      </c>
      <c r="O656" s="9">
        <v>0.02</v>
      </c>
      <c r="P656" s="10">
        <f t="shared" si="131"/>
        <v>96</v>
      </c>
      <c r="Q656" s="9">
        <v>5.0000000000000001E-3</v>
      </c>
      <c r="R656" s="10">
        <f t="shared" si="132"/>
        <v>24</v>
      </c>
      <c r="S656" s="9">
        <f t="shared" si="133"/>
        <v>2.5020850708924104E-2</v>
      </c>
      <c r="T656" s="10">
        <f t="shared" si="134"/>
        <v>120</v>
      </c>
      <c r="U656" s="10">
        <f t="shared" si="135"/>
        <v>4916</v>
      </c>
      <c r="V656" s="11">
        <v>4916</v>
      </c>
      <c r="W656" s="12">
        <f t="shared" si="136"/>
        <v>120</v>
      </c>
      <c r="X656" s="13">
        <f t="shared" si="137"/>
        <v>2.5000000000000001E-2</v>
      </c>
      <c r="Y656" s="14" t="str">
        <f t="shared" si="138"/>
        <v>0.00%-8.40%</v>
      </c>
      <c r="Z656" s="15"/>
      <c r="AA656" s="15"/>
      <c r="AB656" s="15"/>
      <c r="AC656" s="16"/>
      <c r="AD656" s="8">
        <f t="shared" si="139"/>
        <v>0</v>
      </c>
      <c r="AE656" s="17">
        <f t="shared" si="140"/>
        <v>4916</v>
      </c>
      <c r="AF656" s="18">
        <f t="shared" si="141"/>
        <v>120</v>
      </c>
      <c r="AG656" s="19">
        <f t="shared" si="142"/>
        <v>2.5020850708924014E-2</v>
      </c>
      <c r="AH656" s="20">
        <v>13.6</v>
      </c>
      <c r="AI656" s="20">
        <v>450</v>
      </c>
      <c r="AJ656" s="20"/>
      <c r="AK656" s="20">
        <v>688</v>
      </c>
      <c r="AL656" s="20">
        <f t="shared" si="143"/>
        <v>72945.599999999991</v>
      </c>
      <c r="AM656" s="7" t="s">
        <v>287</v>
      </c>
      <c r="AN656" s="20"/>
      <c r="AO656" s="21"/>
      <c r="AP656" s="21"/>
      <c r="AQ656" s="5" t="s">
        <v>660</v>
      </c>
      <c r="AR656" s="5" t="s">
        <v>261</v>
      </c>
      <c r="AS656" s="5" t="s">
        <v>62</v>
      </c>
      <c r="AT656" s="20"/>
      <c r="AU656" s="21"/>
      <c r="AV656" s="21"/>
      <c r="AW656" s="21"/>
    </row>
    <row r="657" spans="1:49" s="55" customFormat="1">
      <c r="A657" s="87" t="s">
        <v>562</v>
      </c>
      <c r="B657" s="5">
        <v>15002784</v>
      </c>
      <c r="C657" s="5" t="s">
        <v>565</v>
      </c>
      <c r="D657" s="5" t="s">
        <v>55</v>
      </c>
      <c r="E657" s="5" t="s">
        <v>67</v>
      </c>
      <c r="F657" s="5" t="s">
        <v>365</v>
      </c>
      <c r="G657" s="5" t="s">
        <v>658</v>
      </c>
      <c r="H657" s="6">
        <v>40179</v>
      </c>
      <c r="I657" s="5" t="s">
        <v>575</v>
      </c>
      <c r="J657" s="5" t="s">
        <v>627</v>
      </c>
      <c r="K657" s="5" t="s">
        <v>568</v>
      </c>
      <c r="L657" s="7">
        <v>6</v>
      </c>
      <c r="M657" s="7" t="s">
        <v>287</v>
      </c>
      <c r="N657" s="8">
        <v>4978</v>
      </c>
      <c r="O657" s="9">
        <v>0.02</v>
      </c>
      <c r="P657" s="10">
        <f t="shared" si="131"/>
        <v>100</v>
      </c>
      <c r="Q657" s="9">
        <v>5.0000000000000001E-3</v>
      </c>
      <c r="R657" s="10">
        <f t="shared" si="132"/>
        <v>25</v>
      </c>
      <c r="S657" s="9">
        <f t="shared" si="133"/>
        <v>2.5110486139011651E-2</v>
      </c>
      <c r="T657" s="10">
        <f t="shared" si="134"/>
        <v>125</v>
      </c>
      <c r="U657" s="10">
        <f t="shared" si="135"/>
        <v>5103</v>
      </c>
      <c r="V657" s="11">
        <v>5177</v>
      </c>
      <c r="W657" s="12">
        <f t="shared" si="136"/>
        <v>199</v>
      </c>
      <c r="X657" s="13">
        <f t="shared" si="137"/>
        <v>0.04</v>
      </c>
      <c r="Y657" s="14" t="str">
        <f t="shared" si="138"/>
        <v>0.00%-8.40%</v>
      </c>
      <c r="Z657" s="15"/>
      <c r="AA657" s="15"/>
      <c r="AB657" s="15"/>
      <c r="AC657" s="16"/>
      <c r="AD657" s="8">
        <f t="shared" si="139"/>
        <v>0</v>
      </c>
      <c r="AE657" s="17">
        <f t="shared" si="140"/>
        <v>5177</v>
      </c>
      <c r="AF657" s="18">
        <f t="shared" si="141"/>
        <v>199</v>
      </c>
      <c r="AG657" s="19">
        <f t="shared" si="142"/>
        <v>3.9975893933306583E-2</v>
      </c>
      <c r="AH657" s="20">
        <v>13.6</v>
      </c>
      <c r="AI657" s="20">
        <v>450</v>
      </c>
      <c r="AJ657" s="20"/>
      <c r="AK657" s="20">
        <v>688</v>
      </c>
      <c r="AL657" s="20">
        <f t="shared" si="143"/>
        <v>76495.199999999997</v>
      </c>
      <c r="AM657" s="7" t="s">
        <v>287</v>
      </c>
      <c r="AN657" s="20"/>
      <c r="AO657" s="21"/>
      <c r="AP657" s="21"/>
      <c r="AQ657" s="5" t="s">
        <v>660</v>
      </c>
      <c r="AR657" s="5" t="s">
        <v>261</v>
      </c>
      <c r="AS657" s="5" t="s">
        <v>62</v>
      </c>
      <c r="AT657" s="20"/>
      <c r="AU657" s="21"/>
      <c r="AV657" s="21"/>
      <c r="AW657" s="21"/>
    </row>
    <row r="658" spans="1:49" s="55" customFormat="1">
      <c r="A658" s="87" t="s">
        <v>562</v>
      </c>
      <c r="B658" s="5">
        <v>15003096</v>
      </c>
      <c r="C658" s="5" t="s">
        <v>565</v>
      </c>
      <c r="D658" s="5" t="s">
        <v>55</v>
      </c>
      <c r="E658" s="5" t="s">
        <v>67</v>
      </c>
      <c r="F658" s="5" t="s">
        <v>365</v>
      </c>
      <c r="G658" s="5" t="s">
        <v>658</v>
      </c>
      <c r="H658" s="6">
        <v>40238</v>
      </c>
      <c r="I658" s="5" t="s">
        <v>575</v>
      </c>
      <c r="J658" s="5" t="s">
        <v>641</v>
      </c>
      <c r="K658" s="5" t="s">
        <v>568</v>
      </c>
      <c r="L658" s="7">
        <v>6</v>
      </c>
      <c r="M658" s="7" t="s">
        <v>287</v>
      </c>
      <c r="N658" s="8">
        <v>5242</v>
      </c>
      <c r="O658" s="9">
        <v>0.02</v>
      </c>
      <c r="P658" s="10">
        <f t="shared" si="131"/>
        <v>105</v>
      </c>
      <c r="Q658" s="9">
        <v>5.0000000000000001E-3</v>
      </c>
      <c r="R658" s="10">
        <f t="shared" si="132"/>
        <v>26</v>
      </c>
      <c r="S658" s="9">
        <f t="shared" si="133"/>
        <v>2.4990461655856545E-2</v>
      </c>
      <c r="T658" s="10">
        <f t="shared" si="134"/>
        <v>131</v>
      </c>
      <c r="U658" s="10">
        <f t="shared" si="135"/>
        <v>5373</v>
      </c>
      <c r="V658" s="11">
        <v>5373</v>
      </c>
      <c r="W658" s="12">
        <f t="shared" si="136"/>
        <v>131</v>
      </c>
      <c r="X658" s="13">
        <f t="shared" si="137"/>
        <v>2.5000000000000001E-2</v>
      </c>
      <c r="Y658" s="14" t="str">
        <f t="shared" si="138"/>
        <v>0.00%-8.40%</v>
      </c>
      <c r="Z658" s="15"/>
      <c r="AA658" s="15"/>
      <c r="AB658" s="15"/>
      <c r="AC658" s="16"/>
      <c r="AD658" s="8">
        <f t="shared" si="139"/>
        <v>0</v>
      </c>
      <c r="AE658" s="17">
        <f t="shared" si="140"/>
        <v>5373</v>
      </c>
      <c r="AF658" s="18">
        <f t="shared" si="141"/>
        <v>131</v>
      </c>
      <c r="AG658" s="19">
        <f t="shared" si="142"/>
        <v>2.49904616558565E-2</v>
      </c>
      <c r="AH658" s="20">
        <v>13.6</v>
      </c>
      <c r="AI658" s="20">
        <v>450</v>
      </c>
      <c r="AJ658" s="20"/>
      <c r="AK658" s="20">
        <v>688</v>
      </c>
      <c r="AL658" s="20">
        <f t="shared" si="143"/>
        <v>79160.800000000003</v>
      </c>
      <c r="AM658" s="7" t="s">
        <v>287</v>
      </c>
      <c r="AN658" s="20"/>
      <c r="AO658" s="21"/>
      <c r="AP658" s="21"/>
      <c r="AQ658" s="5" t="s">
        <v>660</v>
      </c>
      <c r="AR658" s="5" t="s">
        <v>261</v>
      </c>
      <c r="AS658" s="5" t="s">
        <v>62</v>
      </c>
      <c r="AT658" s="20"/>
      <c r="AU658" s="21"/>
      <c r="AV658" s="21"/>
      <c r="AW658" s="21"/>
    </row>
    <row r="659" spans="1:49" s="55" customFormat="1">
      <c r="A659" s="87" t="s">
        <v>562</v>
      </c>
      <c r="B659" s="5">
        <v>15016819</v>
      </c>
      <c r="C659" s="5" t="s">
        <v>565</v>
      </c>
      <c r="D659" s="5" t="s">
        <v>55</v>
      </c>
      <c r="E659" s="5" t="s">
        <v>67</v>
      </c>
      <c r="F659" s="5" t="s">
        <v>365</v>
      </c>
      <c r="G659" s="5" t="s">
        <v>658</v>
      </c>
      <c r="H659" s="6">
        <v>42948</v>
      </c>
      <c r="I659" s="5" t="s">
        <v>575</v>
      </c>
      <c r="J659" s="5" t="s">
        <v>627</v>
      </c>
      <c r="K659" s="5" t="s">
        <v>568</v>
      </c>
      <c r="L659" s="7">
        <v>6</v>
      </c>
      <c r="M659" s="7" t="s">
        <v>287</v>
      </c>
      <c r="N659" s="8">
        <v>4965</v>
      </c>
      <c r="O659" s="9">
        <v>0.02</v>
      </c>
      <c r="P659" s="10">
        <f t="shared" si="131"/>
        <v>99</v>
      </c>
      <c r="Q659" s="9">
        <v>5.0000000000000001E-3</v>
      </c>
      <c r="R659" s="10">
        <f t="shared" si="132"/>
        <v>25</v>
      </c>
      <c r="S659" s="9">
        <f t="shared" si="133"/>
        <v>2.4974823766364552E-2</v>
      </c>
      <c r="T659" s="10">
        <f t="shared" si="134"/>
        <v>124</v>
      </c>
      <c r="U659" s="10">
        <f t="shared" si="135"/>
        <v>5089</v>
      </c>
      <c r="V659" s="11">
        <v>5089</v>
      </c>
      <c r="W659" s="12">
        <f t="shared" si="136"/>
        <v>124</v>
      </c>
      <c r="X659" s="13">
        <f t="shared" si="137"/>
        <v>2.5000000000000001E-2</v>
      </c>
      <c r="Y659" s="14" t="str">
        <f t="shared" si="138"/>
        <v>0.00%-8.40%</v>
      </c>
      <c r="Z659" s="15"/>
      <c r="AA659" s="15"/>
      <c r="AB659" s="15"/>
      <c r="AC659" s="16"/>
      <c r="AD659" s="8">
        <f t="shared" si="139"/>
        <v>0</v>
      </c>
      <c r="AE659" s="17">
        <f t="shared" si="140"/>
        <v>5089</v>
      </c>
      <c r="AF659" s="18">
        <f t="shared" si="141"/>
        <v>124</v>
      </c>
      <c r="AG659" s="19">
        <f t="shared" si="142"/>
        <v>2.4974823766364507E-2</v>
      </c>
      <c r="AH659" s="20">
        <v>13.6</v>
      </c>
      <c r="AI659" s="20">
        <v>450</v>
      </c>
      <c r="AJ659" s="20"/>
      <c r="AK659" s="20">
        <v>688</v>
      </c>
      <c r="AL659" s="20">
        <f t="shared" si="143"/>
        <v>75298.399999999994</v>
      </c>
      <c r="AM659" s="7" t="s">
        <v>287</v>
      </c>
      <c r="AN659" s="20"/>
      <c r="AO659" s="21"/>
      <c r="AP659" s="21"/>
      <c r="AQ659" s="5" t="s">
        <v>660</v>
      </c>
      <c r="AR659" s="5" t="s">
        <v>261</v>
      </c>
      <c r="AS659" s="5" t="s">
        <v>62</v>
      </c>
      <c r="AT659" s="20"/>
      <c r="AU659" s="21"/>
      <c r="AV659" s="21"/>
      <c r="AW659" s="21"/>
    </row>
    <row r="660" spans="1:49" s="55" customFormat="1">
      <c r="A660" s="87" t="s">
        <v>562</v>
      </c>
      <c r="B660" s="5">
        <v>15005216</v>
      </c>
      <c r="C660" s="5" t="s">
        <v>565</v>
      </c>
      <c r="D660" s="5" t="s">
        <v>55</v>
      </c>
      <c r="E660" s="5" t="s">
        <v>67</v>
      </c>
      <c r="F660" s="5" t="s">
        <v>365</v>
      </c>
      <c r="G660" s="5" t="s">
        <v>658</v>
      </c>
      <c r="H660" s="6">
        <v>40756</v>
      </c>
      <c r="I660" s="5" t="s">
        <v>575</v>
      </c>
      <c r="J660" s="5" t="s">
        <v>627</v>
      </c>
      <c r="K660" s="5" t="s">
        <v>568</v>
      </c>
      <c r="L660" s="7">
        <v>6</v>
      </c>
      <c r="M660" s="7" t="s">
        <v>287</v>
      </c>
      <c r="N660" s="8">
        <v>5262</v>
      </c>
      <c r="O660" s="9">
        <v>0.02</v>
      </c>
      <c r="P660" s="10">
        <f t="shared" si="131"/>
        <v>105</v>
      </c>
      <c r="Q660" s="9">
        <v>5.0000000000000001E-3</v>
      </c>
      <c r="R660" s="10">
        <f t="shared" si="132"/>
        <v>26</v>
      </c>
      <c r="S660" s="9">
        <f t="shared" si="133"/>
        <v>2.4895477004941088E-2</v>
      </c>
      <c r="T660" s="10">
        <f t="shared" si="134"/>
        <v>131</v>
      </c>
      <c r="U660" s="10">
        <f t="shared" si="135"/>
        <v>5393</v>
      </c>
      <c r="V660" s="11">
        <v>5394</v>
      </c>
      <c r="W660" s="12">
        <f t="shared" si="136"/>
        <v>132</v>
      </c>
      <c r="X660" s="13">
        <f t="shared" si="137"/>
        <v>2.5100000000000001E-2</v>
      </c>
      <c r="Y660" s="14" t="str">
        <f t="shared" si="138"/>
        <v>0.00%-8.40%</v>
      </c>
      <c r="Z660" s="15"/>
      <c r="AA660" s="15"/>
      <c r="AB660" s="15"/>
      <c r="AC660" s="16"/>
      <c r="AD660" s="8">
        <f t="shared" si="139"/>
        <v>0</v>
      </c>
      <c r="AE660" s="17">
        <f t="shared" si="140"/>
        <v>5394</v>
      </c>
      <c r="AF660" s="18">
        <f t="shared" si="141"/>
        <v>132</v>
      </c>
      <c r="AG660" s="19">
        <f t="shared" si="142"/>
        <v>2.5085518814139007E-2</v>
      </c>
      <c r="AH660" s="20">
        <v>13.6</v>
      </c>
      <c r="AI660" s="20">
        <v>450</v>
      </c>
      <c r="AJ660" s="20"/>
      <c r="AK660" s="20">
        <v>688</v>
      </c>
      <c r="AL660" s="20">
        <f t="shared" si="143"/>
        <v>79446.399999999994</v>
      </c>
      <c r="AM660" s="7" t="s">
        <v>287</v>
      </c>
      <c r="AN660" s="20"/>
      <c r="AO660" s="21"/>
      <c r="AP660" s="21"/>
      <c r="AQ660" s="5" t="s">
        <v>660</v>
      </c>
      <c r="AR660" s="5" t="s">
        <v>261</v>
      </c>
      <c r="AS660" s="5" t="s">
        <v>62</v>
      </c>
      <c r="AT660" s="20"/>
      <c r="AU660" s="21"/>
      <c r="AV660" s="21"/>
      <c r="AW660" s="21"/>
    </row>
    <row r="661" spans="1:49" s="55" customFormat="1">
      <c r="A661" s="87" t="s">
        <v>562</v>
      </c>
      <c r="B661" s="5">
        <v>15017878</v>
      </c>
      <c r="C661" s="5" t="s">
        <v>565</v>
      </c>
      <c r="D661" s="5" t="s">
        <v>55</v>
      </c>
      <c r="E661" s="5" t="s">
        <v>67</v>
      </c>
      <c r="F661" s="5" t="s">
        <v>365</v>
      </c>
      <c r="G661" s="5" t="s">
        <v>658</v>
      </c>
      <c r="H661" s="6">
        <v>43132</v>
      </c>
      <c r="I661" s="5" t="s">
        <v>575</v>
      </c>
      <c r="J661" s="5" t="s">
        <v>627</v>
      </c>
      <c r="K661" s="5" t="s">
        <v>568</v>
      </c>
      <c r="L661" s="7">
        <v>6</v>
      </c>
      <c r="M661" s="7" t="s">
        <v>287</v>
      </c>
      <c r="N661" s="8">
        <v>5233</v>
      </c>
      <c r="O661" s="9">
        <v>0.02</v>
      </c>
      <c r="P661" s="10">
        <f t="shared" si="131"/>
        <v>105</v>
      </c>
      <c r="Q661" s="9">
        <v>5.0000000000000001E-3</v>
      </c>
      <c r="R661" s="10">
        <f t="shared" si="132"/>
        <v>26</v>
      </c>
      <c r="S661" s="9">
        <f t="shared" si="133"/>
        <v>2.5033441620485382E-2</v>
      </c>
      <c r="T661" s="10">
        <f t="shared" si="134"/>
        <v>131</v>
      </c>
      <c r="U661" s="10">
        <f t="shared" si="135"/>
        <v>5364</v>
      </c>
      <c r="V661" s="11">
        <v>5364</v>
      </c>
      <c r="W661" s="12">
        <f t="shared" si="136"/>
        <v>131</v>
      </c>
      <c r="X661" s="13">
        <f t="shared" si="137"/>
        <v>2.5000000000000001E-2</v>
      </c>
      <c r="Y661" s="14" t="str">
        <f t="shared" si="138"/>
        <v>0.00%-8.40%</v>
      </c>
      <c r="Z661" s="15"/>
      <c r="AA661" s="15"/>
      <c r="AB661" s="15"/>
      <c r="AC661" s="16"/>
      <c r="AD661" s="8">
        <f t="shared" si="139"/>
        <v>0</v>
      </c>
      <c r="AE661" s="17">
        <f t="shared" si="140"/>
        <v>5364</v>
      </c>
      <c r="AF661" s="18">
        <f t="shared" si="141"/>
        <v>131</v>
      </c>
      <c r="AG661" s="19">
        <f t="shared" si="142"/>
        <v>2.5033441620485375E-2</v>
      </c>
      <c r="AH661" s="20">
        <v>13.6</v>
      </c>
      <c r="AI661" s="20">
        <v>450</v>
      </c>
      <c r="AJ661" s="20"/>
      <c r="AK661" s="20">
        <v>688</v>
      </c>
      <c r="AL661" s="20">
        <f t="shared" si="143"/>
        <v>79038.399999999994</v>
      </c>
      <c r="AM661" s="7" t="s">
        <v>287</v>
      </c>
      <c r="AN661" s="20"/>
      <c r="AO661" s="21"/>
      <c r="AP661" s="21"/>
      <c r="AQ661" s="5" t="s">
        <v>660</v>
      </c>
      <c r="AR661" s="5" t="s">
        <v>261</v>
      </c>
      <c r="AS661" s="5" t="s">
        <v>62</v>
      </c>
      <c r="AT661" s="20"/>
      <c r="AU661" s="21"/>
      <c r="AV661" s="21"/>
      <c r="AW661" s="21"/>
    </row>
    <row r="662" spans="1:49" s="55" customFormat="1">
      <c r="A662" s="87" t="s">
        <v>562</v>
      </c>
      <c r="B662" s="5">
        <v>15002441</v>
      </c>
      <c r="C662" s="5" t="s">
        <v>565</v>
      </c>
      <c r="D662" s="5" t="s">
        <v>55</v>
      </c>
      <c r="E662" s="5" t="s">
        <v>67</v>
      </c>
      <c r="F662" s="5" t="s">
        <v>365</v>
      </c>
      <c r="G662" s="5" t="s">
        <v>658</v>
      </c>
      <c r="H662" s="6">
        <v>40057</v>
      </c>
      <c r="I662" s="5" t="s">
        <v>575</v>
      </c>
      <c r="J662" s="5" t="s">
        <v>627</v>
      </c>
      <c r="K662" s="5" t="s">
        <v>568</v>
      </c>
      <c r="L662" s="7">
        <v>6</v>
      </c>
      <c r="M662" s="7" t="s">
        <v>287</v>
      </c>
      <c r="N662" s="8">
        <v>5096</v>
      </c>
      <c r="O662" s="9">
        <v>0.02</v>
      </c>
      <c r="P662" s="10">
        <f t="shared" si="131"/>
        <v>102</v>
      </c>
      <c r="Q662" s="9">
        <v>5.0000000000000001E-3</v>
      </c>
      <c r="R662" s="10">
        <f t="shared" si="132"/>
        <v>25</v>
      </c>
      <c r="S662" s="9">
        <f t="shared" si="133"/>
        <v>2.4921507064364207E-2</v>
      </c>
      <c r="T662" s="10">
        <f t="shared" si="134"/>
        <v>127</v>
      </c>
      <c r="U662" s="10">
        <f t="shared" si="135"/>
        <v>5223</v>
      </c>
      <c r="V662" s="11">
        <v>5223</v>
      </c>
      <c r="W662" s="12">
        <f t="shared" si="136"/>
        <v>127</v>
      </c>
      <c r="X662" s="13">
        <f t="shared" si="137"/>
        <v>2.4899999999999999E-2</v>
      </c>
      <c r="Y662" s="14" t="str">
        <f t="shared" si="138"/>
        <v>0.00%-8.40%</v>
      </c>
      <c r="Z662" s="15"/>
      <c r="AA662" s="15"/>
      <c r="AB662" s="15"/>
      <c r="AC662" s="16"/>
      <c r="AD662" s="8">
        <f t="shared" si="139"/>
        <v>0</v>
      </c>
      <c r="AE662" s="17">
        <f t="shared" si="140"/>
        <v>5223</v>
      </c>
      <c r="AF662" s="18">
        <f t="shared" si="141"/>
        <v>127</v>
      </c>
      <c r="AG662" s="19">
        <f t="shared" si="142"/>
        <v>2.4921507064364246E-2</v>
      </c>
      <c r="AH662" s="20">
        <v>13.6</v>
      </c>
      <c r="AI662" s="20">
        <v>450</v>
      </c>
      <c r="AJ662" s="20"/>
      <c r="AK662" s="20">
        <v>688</v>
      </c>
      <c r="AL662" s="20">
        <f t="shared" si="143"/>
        <v>77120.800000000003</v>
      </c>
      <c r="AM662" s="7" t="s">
        <v>287</v>
      </c>
      <c r="AN662" s="20"/>
      <c r="AO662" s="21"/>
      <c r="AP662" s="21"/>
      <c r="AQ662" s="5" t="s">
        <v>660</v>
      </c>
      <c r="AR662" s="5" t="s">
        <v>261</v>
      </c>
      <c r="AS662" s="5" t="s">
        <v>62</v>
      </c>
      <c r="AT662" s="20"/>
      <c r="AU662" s="21"/>
      <c r="AV662" s="21"/>
      <c r="AW662" s="21"/>
    </row>
    <row r="663" spans="1:49" s="55" customFormat="1">
      <c r="A663" s="87" t="s">
        <v>562</v>
      </c>
      <c r="B663" s="5">
        <v>15008426</v>
      </c>
      <c r="C663" s="5" t="s">
        <v>565</v>
      </c>
      <c r="D663" s="5" t="s">
        <v>55</v>
      </c>
      <c r="E663" s="5" t="s">
        <v>67</v>
      </c>
      <c r="F663" s="5" t="s">
        <v>365</v>
      </c>
      <c r="G663" s="5" t="s">
        <v>658</v>
      </c>
      <c r="H663" s="6">
        <v>41426</v>
      </c>
      <c r="I663" s="5" t="s">
        <v>575</v>
      </c>
      <c r="J663" s="5" t="s">
        <v>627</v>
      </c>
      <c r="K663" s="5" t="s">
        <v>568</v>
      </c>
      <c r="L663" s="7">
        <v>6</v>
      </c>
      <c r="M663" s="7" t="s">
        <v>287</v>
      </c>
      <c r="N663" s="8">
        <v>4754</v>
      </c>
      <c r="O663" s="9">
        <v>0.02</v>
      </c>
      <c r="P663" s="10">
        <f t="shared" si="131"/>
        <v>95</v>
      </c>
      <c r="Q663" s="9">
        <v>5.0000000000000001E-3</v>
      </c>
      <c r="R663" s="10">
        <f t="shared" si="132"/>
        <v>24</v>
      </c>
      <c r="S663" s="9">
        <f t="shared" si="133"/>
        <v>2.503155237694573E-2</v>
      </c>
      <c r="T663" s="10">
        <f t="shared" si="134"/>
        <v>119</v>
      </c>
      <c r="U663" s="10">
        <f t="shared" si="135"/>
        <v>4873</v>
      </c>
      <c r="V663" s="11">
        <v>4873</v>
      </c>
      <c r="W663" s="12">
        <f t="shared" si="136"/>
        <v>119</v>
      </c>
      <c r="X663" s="13">
        <f t="shared" si="137"/>
        <v>2.5000000000000001E-2</v>
      </c>
      <c r="Y663" s="14" t="str">
        <f t="shared" si="138"/>
        <v>0.00%-8.40%</v>
      </c>
      <c r="Z663" s="15"/>
      <c r="AA663" s="15"/>
      <c r="AB663" s="15"/>
      <c r="AC663" s="16"/>
      <c r="AD663" s="8">
        <f t="shared" si="139"/>
        <v>0</v>
      </c>
      <c r="AE663" s="17">
        <f t="shared" si="140"/>
        <v>4873</v>
      </c>
      <c r="AF663" s="18">
        <f t="shared" si="141"/>
        <v>119</v>
      </c>
      <c r="AG663" s="19">
        <f t="shared" si="142"/>
        <v>2.5031552376945765E-2</v>
      </c>
      <c r="AH663" s="20">
        <v>13.6</v>
      </c>
      <c r="AI663" s="20">
        <v>450</v>
      </c>
      <c r="AJ663" s="20"/>
      <c r="AK663" s="20">
        <v>688</v>
      </c>
      <c r="AL663" s="20">
        <f t="shared" si="143"/>
        <v>72360.800000000003</v>
      </c>
      <c r="AM663" s="7" t="s">
        <v>287</v>
      </c>
      <c r="AN663" s="20"/>
      <c r="AO663" s="21"/>
      <c r="AP663" s="21"/>
      <c r="AQ663" s="5" t="s">
        <v>660</v>
      </c>
      <c r="AR663" s="5" t="s">
        <v>261</v>
      </c>
      <c r="AS663" s="5" t="s">
        <v>62</v>
      </c>
      <c r="AT663" s="20"/>
      <c r="AU663" s="21"/>
      <c r="AV663" s="21"/>
      <c r="AW663" s="21"/>
    </row>
    <row r="664" spans="1:49" s="55" customFormat="1">
      <c r="A664" s="87" t="s">
        <v>562</v>
      </c>
      <c r="B664" s="5">
        <v>15020113</v>
      </c>
      <c r="C664" s="5" t="s">
        <v>565</v>
      </c>
      <c r="D664" s="5" t="s">
        <v>55</v>
      </c>
      <c r="E664" s="5" t="s">
        <v>67</v>
      </c>
      <c r="F664" s="5" t="s">
        <v>365</v>
      </c>
      <c r="G664" s="5" t="s">
        <v>658</v>
      </c>
      <c r="H664" s="6">
        <v>44256</v>
      </c>
      <c r="I664" s="5" t="s">
        <v>575</v>
      </c>
      <c r="J664" s="5" t="s">
        <v>627</v>
      </c>
      <c r="K664" s="5" t="s">
        <v>568</v>
      </c>
      <c r="L664" s="7">
        <v>6</v>
      </c>
      <c r="M664" s="7" t="s">
        <v>287</v>
      </c>
      <c r="N664" s="8">
        <v>4723</v>
      </c>
      <c r="O664" s="9">
        <v>0.02</v>
      </c>
      <c r="P664" s="10">
        <f t="shared" si="131"/>
        <v>94</v>
      </c>
      <c r="Q664" s="9">
        <v>5.0000000000000001E-3</v>
      </c>
      <c r="R664" s="10">
        <f t="shared" si="132"/>
        <v>24</v>
      </c>
      <c r="S664" s="9">
        <f t="shared" si="133"/>
        <v>2.4984120262544991E-2</v>
      </c>
      <c r="T664" s="10">
        <f t="shared" si="134"/>
        <v>118</v>
      </c>
      <c r="U664" s="10">
        <f t="shared" si="135"/>
        <v>4841</v>
      </c>
      <c r="V664" s="11">
        <v>4841</v>
      </c>
      <c r="W664" s="12">
        <f t="shared" si="136"/>
        <v>118</v>
      </c>
      <c r="X664" s="13">
        <f t="shared" si="137"/>
        <v>2.5000000000000001E-2</v>
      </c>
      <c r="Y664" s="14" t="str">
        <f t="shared" si="138"/>
        <v>0.00%-8.40%</v>
      </c>
      <c r="Z664" s="15"/>
      <c r="AA664" s="15"/>
      <c r="AB664" s="15"/>
      <c r="AC664" s="16"/>
      <c r="AD664" s="8">
        <f t="shared" si="139"/>
        <v>0</v>
      </c>
      <c r="AE664" s="17">
        <f t="shared" si="140"/>
        <v>4841</v>
      </c>
      <c r="AF664" s="18">
        <f t="shared" si="141"/>
        <v>118</v>
      </c>
      <c r="AG664" s="19">
        <f t="shared" si="142"/>
        <v>2.4984120262544929E-2</v>
      </c>
      <c r="AH664" s="20">
        <v>13.6</v>
      </c>
      <c r="AI664" s="20">
        <v>450</v>
      </c>
      <c r="AJ664" s="20"/>
      <c r="AK664" s="20">
        <v>688</v>
      </c>
      <c r="AL664" s="20">
        <f t="shared" si="143"/>
        <v>71925.599999999991</v>
      </c>
      <c r="AM664" s="7" t="s">
        <v>287</v>
      </c>
      <c r="AN664" s="20"/>
      <c r="AO664" s="21"/>
      <c r="AP664" s="21"/>
      <c r="AQ664" s="5" t="s">
        <v>660</v>
      </c>
      <c r="AR664" s="5" t="s">
        <v>261</v>
      </c>
      <c r="AS664" s="5" t="s">
        <v>62</v>
      </c>
      <c r="AT664" s="20"/>
      <c r="AU664" s="21"/>
      <c r="AV664" s="21"/>
      <c r="AW664" s="21"/>
    </row>
    <row r="665" spans="1:49" s="55" customFormat="1">
      <c r="A665" s="87" t="s">
        <v>562</v>
      </c>
      <c r="B665" s="5">
        <v>15011433</v>
      </c>
      <c r="C665" s="5" t="s">
        <v>565</v>
      </c>
      <c r="D665" s="5" t="s">
        <v>55</v>
      </c>
      <c r="E665" s="5" t="s">
        <v>67</v>
      </c>
      <c r="F665" s="5" t="s">
        <v>365</v>
      </c>
      <c r="G665" s="5" t="s">
        <v>658</v>
      </c>
      <c r="H665" s="6">
        <v>41609</v>
      </c>
      <c r="I665" s="5" t="s">
        <v>575</v>
      </c>
      <c r="J665" s="5" t="s">
        <v>627</v>
      </c>
      <c r="K665" s="5" t="s">
        <v>568</v>
      </c>
      <c r="L665" s="7">
        <v>6</v>
      </c>
      <c r="M665" s="7" t="s">
        <v>287</v>
      </c>
      <c r="N665" s="8">
        <v>4478</v>
      </c>
      <c r="O665" s="9">
        <v>0.02</v>
      </c>
      <c r="P665" s="10">
        <f t="shared" si="131"/>
        <v>90</v>
      </c>
      <c r="Q665" s="9">
        <v>5.0000000000000001E-3</v>
      </c>
      <c r="R665" s="10">
        <f t="shared" si="132"/>
        <v>22</v>
      </c>
      <c r="S665" s="9">
        <f t="shared" si="133"/>
        <v>2.5011165698972757E-2</v>
      </c>
      <c r="T665" s="10">
        <f t="shared" si="134"/>
        <v>112</v>
      </c>
      <c r="U665" s="10">
        <f t="shared" si="135"/>
        <v>4590</v>
      </c>
      <c r="V665" s="11">
        <v>4478</v>
      </c>
      <c r="W665" s="12">
        <f t="shared" si="136"/>
        <v>0</v>
      </c>
      <c r="X665" s="13">
        <f t="shared" si="137"/>
        <v>0</v>
      </c>
      <c r="Y665" s="14" t="str">
        <f t="shared" si="138"/>
        <v>0.00%-8.40%</v>
      </c>
      <c r="Z665" s="15"/>
      <c r="AA665" s="15"/>
      <c r="AB665" s="15"/>
      <c r="AC665" s="16"/>
      <c r="AD665" s="8">
        <f t="shared" si="139"/>
        <v>0</v>
      </c>
      <c r="AE665" s="17">
        <f t="shared" si="140"/>
        <v>4478</v>
      </c>
      <c r="AF665" s="18">
        <f t="shared" si="141"/>
        <v>0</v>
      </c>
      <c r="AG665" s="19">
        <f t="shared" si="142"/>
        <v>0</v>
      </c>
      <c r="AH665" s="20">
        <v>13.6</v>
      </c>
      <c r="AI665" s="20">
        <v>450</v>
      </c>
      <c r="AJ665" s="20"/>
      <c r="AK665" s="20">
        <v>688</v>
      </c>
      <c r="AL665" s="20">
        <f t="shared" si="143"/>
        <v>66988.799999999988</v>
      </c>
      <c r="AM665" s="7" t="s">
        <v>287</v>
      </c>
      <c r="AN665" s="20"/>
      <c r="AO665" s="21" t="s">
        <v>622</v>
      </c>
      <c r="AP665" s="21" t="s">
        <v>624</v>
      </c>
      <c r="AQ665" s="5" t="s">
        <v>660</v>
      </c>
      <c r="AR665" s="5" t="s">
        <v>261</v>
      </c>
      <c r="AS665" s="5" t="s">
        <v>62</v>
      </c>
      <c r="AT665" s="20"/>
      <c r="AU665" s="21"/>
      <c r="AV665" s="21"/>
      <c r="AW665" s="21"/>
    </row>
    <row r="666" spans="1:49" s="55" customFormat="1">
      <c r="A666" s="87" t="s">
        <v>562</v>
      </c>
      <c r="B666" s="5">
        <v>15018773</v>
      </c>
      <c r="C666" s="5" t="s">
        <v>565</v>
      </c>
      <c r="D666" s="5" t="s">
        <v>55</v>
      </c>
      <c r="E666" s="5" t="s">
        <v>67</v>
      </c>
      <c r="F666" s="5" t="s">
        <v>365</v>
      </c>
      <c r="G666" s="5" t="s">
        <v>658</v>
      </c>
      <c r="H666" s="6">
        <v>43313</v>
      </c>
      <c r="I666" s="5" t="s">
        <v>575</v>
      </c>
      <c r="J666" s="5" t="s">
        <v>627</v>
      </c>
      <c r="K666" s="5" t="s">
        <v>568</v>
      </c>
      <c r="L666" s="7">
        <v>6</v>
      </c>
      <c r="M666" s="7" t="s">
        <v>287</v>
      </c>
      <c r="N666" s="8">
        <v>4820</v>
      </c>
      <c r="O666" s="9">
        <v>0.02</v>
      </c>
      <c r="P666" s="10">
        <f t="shared" si="131"/>
        <v>96</v>
      </c>
      <c r="Q666" s="9">
        <v>5.0000000000000001E-3</v>
      </c>
      <c r="R666" s="10">
        <f t="shared" si="132"/>
        <v>24</v>
      </c>
      <c r="S666" s="9">
        <f t="shared" si="133"/>
        <v>2.4896265560165973E-2</v>
      </c>
      <c r="T666" s="10">
        <f t="shared" si="134"/>
        <v>120</v>
      </c>
      <c r="U666" s="10">
        <f t="shared" si="135"/>
        <v>4940</v>
      </c>
      <c r="V666" s="11">
        <v>4941</v>
      </c>
      <c r="W666" s="12">
        <f t="shared" si="136"/>
        <v>121</v>
      </c>
      <c r="X666" s="13">
        <f t="shared" si="137"/>
        <v>2.5100000000000001E-2</v>
      </c>
      <c r="Y666" s="14" t="str">
        <f t="shared" si="138"/>
        <v>0.00%-8.40%</v>
      </c>
      <c r="Z666" s="15"/>
      <c r="AA666" s="15"/>
      <c r="AB666" s="15"/>
      <c r="AC666" s="16"/>
      <c r="AD666" s="8">
        <f t="shared" si="139"/>
        <v>0</v>
      </c>
      <c r="AE666" s="17">
        <f t="shared" si="140"/>
        <v>4941</v>
      </c>
      <c r="AF666" s="18">
        <f t="shared" si="141"/>
        <v>121</v>
      </c>
      <c r="AG666" s="19">
        <f t="shared" si="142"/>
        <v>2.5103734439833936E-2</v>
      </c>
      <c r="AH666" s="20">
        <v>13.6</v>
      </c>
      <c r="AI666" s="20">
        <v>450</v>
      </c>
      <c r="AJ666" s="20"/>
      <c r="AK666" s="20">
        <v>688</v>
      </c>
      <c r="AL666" s="20">
        <f t="shared" si="143"/>
        <v>73285.599999999991</v>
      </c>
      <c r="AM666" s="7" t="s">
        <v>287</v>
      </c>
      <c r="AN666" s="20"/>
      <c r="AO666" s="21"/>
      <c r="AP666" s="21"/>
      <c r="AQ666" s="5" t="s">
        <v>660</v>
      </c>
      <c r="AR666" s="5" t="s">
        <v>261</v>
      </c>
      <c r="AS666" s="5" t="s">
        <v>62</v>
      </c>
      <c r="AT666" s="20"/>
      <c r="AU666" s="21"/>
      <c r="AV666" s="21"/>
      <c r="AW666" s="21"/>
    </row>
    <row r="667" spans="1:49" s="55" customFormat="1">
      <c r="A667" s="87" t="s">
        <v>562</v>
      </c>
      <c r="B667" s="5">
        <v>15014088</v>
      </c>
      <c r="C667" s="5" t="s">
        <v>565</v>
      </c>
      <c r="D667" s="5" t="s">
        <v>55</v>
      </c>
      <c r="E667" s="5" t="s">
        <v>67</v>
      </c>
      <c r="F667" s="5" t="s">
        <v>365</v>
      </c>
      <c r="G667" s="5" t="s">
        <v>658</v>
      </c>
      <c r="H667" s="6">
        <v>42186</v>
      </c>
      <c r="I667" s="5" t="s">
        <v>575</v>
      </c>
      <c r="J667" s="5" t="s">
        <v>627</v>
      </c>
      <c r="K667" s="5" t="s">
        <v>568</v>
      </c>
      <c r="L667" s="7">
        <v>6</v>
      </c>
      <c r="M667" s="7" t="s">
        <v>287</v>
      </c>
      <c r="N667" s="8">
        <v>4882</v>
      </c>
      <c r="O667" s="9">
        <v>0.02</v>
      </c>
      <c r="P667" s="10">
        <f t="shared" si="131"/>
        <v>98</v>
      </c>
      <c r="Q667" s="9">
        <v>5.0000000000000001E-3</v>
      </c>
      <c r="R667" s="10">
        <f t="shared" si="132"/>
        <v>24</v>
      </c>
      <c r="S667" s="9">
        <f t="shared" si="133"/>
        <v>2.4989758295780418E-2</v>
      </c>
      <c r="T667" s="10">
        <f t="shared" si="134"/>
        <v>122</v>
      </c>
      <c r="U667" s="10">
        <f t="shared" si="135"/>
        <v>5004</v>
      </c>
      <c r="V667" s="11">
        <v>4882</v>
      </c>
      <c r="W667" s="12">
        <f t="shared" si="136"/>
        <v>0</v>
      </c>
      <c r="X667" s="13">
        <f t="shared" si="137"/>
        <v>0</v>
      </c>
      <c r="Y667" s="14" t="str">
        <f t="shared" si="138"/>
        <v>0.00%-8.40%</v>
      </c>
      <c r="Z667" s="15"/>
      <c r="AA667" s="15"/>
      <c r="AB667" s="15"/>
      <c r="AC667" s="16"/>
      <c r="AD667" s="8">
        <f t="shared" si="139"/>
        <v>0</v>
      </c>
      <c r="AE667" s="17">
        <f t="shared" si="140"/>
        <v>4882</v>
      </c>
      <c r="AF667" s="18">
        <f t="shared" si="141"/>
        <v>0</v>
      </c>
      <c r="AG667" s="19">
        <f t="shared" si="142"/>
        <v>0</v>
      </c>
      <c r="AH667" s="20">
        <v>13.6</v>
      </c>
      <c r="AI667" s="20">
        <v>450</v>
      </c>
      <c r="AJ667" s="20"/>
      <c r="AK667" s="20">
        <v>688</v>
      </c>
      <c r="AL667" s="20">
        <f t="shared" si="143"/>
        <v>72483.199999999997</v>
      </c>
      <c r="AM667" s="7" t="s">
        <v>287</v>
      </c>
      <c r="AN667" s="20"/>
      <c r="AO667" s="21" t="s">
        <v>622</v>
      </c>
      <c r="AP667" s="21" t="s">
        <v>624</v>
      </c>
      <c r="AQ667" s="5" t="s">
        <v>660</v>
      </c>
      <c r="AR667" s="5" t="s">
        <v>261</v>
      </c>
      <c r="AS667" s="5" t="s">
        <v>62</v>
      </c>
      <c r="AT667" s="20"/>
      <c r="AU667" s="21"/>
      <c r="AV667" s="21"/>
      <c r="AW667" s="21"/>
    </row>
    <row r="668" spans="1:49" s="55" customFormat="1">
      <c r="A668" s="87" t="s">
        <v>562</v>
      </c>
      <c r="B668" s="5">
        <v>15017993</v>
      </c>
      <c r="C668" s="5" t="s">
        <v>565</v>
      </c>
      <c r="D668" s="5" t="s">
        <v>55</v>
      </c>
      <c r="E668" s="5" t="s">
        <v>67</v>
      </c>
      <c r="F668" s="5" t="s">
        <v>365</v>
      </c>
      <c r="G668" s="5" t="s">
        <v>658</v>
      </c>
      <c r="H668" s="6">
        <v>43132</v>
      </c>
      <c r="I668" s="5" t="s">
        <v>575</v>
      </c>
      <c r="J668" s="5" t="s">
        <v>627</v>
      </c>
      <c r="K668" s="5" t="s">
        <v>568</v>
      </c>
      <c r="L668" s="7">
        <v>6</v>
      </c>
      <c r="M668" s="7" t="s">
        <v>287</v>
      </c>
      <c r="N668" s="8">
        <v>4546</v>
      </c>
      <c r="O668" s="9">
        <v>0.02</v>
      </c>
      <c r="P668" s="10">
        <f t="shared" si="131"/>
        <v>91</v>
      </c>
      <c r="Q668" s="9">
        <v>5.0000000000000001E-3</v>
      </c>
      <c r="R668" s="10">
        <f t="shared" si="132"/>
        <v>23</v>
      </c>
      <c r="S668" s="9">
        <f t="shared" si="133"/>
        <v>2.5076990761108666E-2</v>
      </c>
      <c r="T668" s="10">
        <f t="shared" si="134"/>
        <v>114</v>
      </c>
      <c r="U668" s="10">
        <f t="shared" si="135"/>
        <v>4660</v>
      </c>
      <c r="V668" s="11">
        <v>4660</v>
      </c>
      <c r="W668" s="12">
        <f t="shared" si="136"/>
        <v>114</v>
      </c>
      <c r="X668" s="13">
        <f t="shared" si="137"/>
        <v>2.5100000000000001E-2</v>
      </c>
      <c r="Y668" s="14" t="str">
        <f t="shared" si="138"/>
        <v>0.00%-8.40%</v>
      </c>
      <c r="Z668" s="15"/>
      <c r="AA668" s="15"/>
      <c r="AB668" s="15"/>
      <c r="AC668" s="16"/>
      <c r="AD668" s="8">
        <f t="shared" si="139"/>
        <v>0</v>
      </c>
      <c r="AE668" s="17">
        <f t="shared" si="140"/>
        <v>4660</v>
      </c>
      <c r="AF668" s="18">
        <f t="shared" si="141"/>
        <v>114</v>
      </c>
      <c r="AG668" s="19">
        <f t="shared" si="142"/>
        <v>2.5076990761108586E-2</v>
      </c>
      <c r="AH668" s="20">
        <v>13.6</v>
      </c>
      <c r="AI668" s="20">
        <v>450</v>
      </c>
      <c r="AJ668" s="20"/>
      <c r="AK668" s="20">
        <v>688</v>
      </c>
      <c r="AL668" s="20">
        <f t="shared" si="143"/>
        <v>69464</v>
      </c>
      <c r="AM668" s="7" t="s">
        <v>287</v>
      </c>
      <c r="AN668" s="20"/>
      <c r="AO668" s="21"/>
      <c r="AP668" s="21"/>
      <c r="AQ668" s="5" t="s">
        <v>660</v>
      </c>
      <c r="AR668" s="5" t="s">
        <v>261</v>
      </c>
      <c r="AS668" s="5" t="s">
        <v>62</v>
      </c>
      <c r="AT668" s="20"/>
      <c r="AU668" s="21"/>
      <c r="AV668" s="21"/>
      <c r="AW668" s="21"/>
    </row>
    <row r="669" spans="1:49" s="55" customFormat="1">
      <c r="A669" s="87" t="s">
        <v>562</v>
      </c>
      <c r="B669" s="5">
        <v>15009975</v>
      </c>
      <c r="C669" s="5" t="s">
        <v>565</v>
      </c>
      <c r="D669" s="5" t="s">
        <v>55</v>
      </c>
      <c r="E669" s="5" t="s">
        <v>67</v>
      </c>
      <c r="F669" s="5" t="s">
        <v>365</v>
      </c>
      <c r="G669" s="5" t="s">
        <v>658</v>
      </c>
      <c r="H669" s="6">
        <v>41456</v>
      </c>
      <c r="I669" s="5" t="s">
        <v>575</v>
      </c>
      <c r="J669" s="5" t="s">
        <v>627</v>
      </c>
      <c r="K669" s="5" t="s">
        <v>568</v>
      </c>
      <c r="L669" s="7">
        <v>6</v>
      </c>
      <c r="M669" s="7" t="s">
        <v>287</v>
      </c>
      <c r="N669" s="8">
        <v>5567</v>
      </c>
      <c r="O669" s="9">
        <v>0.02</v>
      </c>
      <c r="P669" s="10">
        <f t="shared" si="131"/>
        <v>111</v>
      </c>
      <c r="Q669" s="9">
        <v>5.0000000000000001E-3</v>
      </c>
      <c r="R669" s="10">
        <f t="shared" si="132"/>
        <v>28</v>
      </c>
      <c r="S669" s="9">
        <f t="shared" si="133"/>
        <v>2.4968564756601402E-2</v>
      </c>
      <c r="T669" s="10">
        <f t="shared" si="134"/>
        <v>139</v>
      </c>
      <c r="U669" s="10">
        <f t="shared" si="135"/>
        <v>5706</v>
      </c>
      <c r="V669" s="11">
        <v>5734</v>
      </c>
      <c r="W669" s="12">
        <f t="shared" si="136"/>
        <v>167</v>
      </c>
      <c r="X669" s="13">
        <f t="shared" si="137"/>
        <v>0.03</v>
      </c>
      <c r="Y669" s="14" t="str">
        <f t="shared" si="138"/>
        <v>0.00%-8.40%</v>
      </c>
      <c r="Z669" s="15"/>
      <c r="AA669" s="15"/>
      <c r="AB669" s="15"/>
      <c r="AC669" s="16"/>
      <c r="AD669" s="8">
        <f t="shared" si="139"/>
        <v>0</v>
      </c>
      <c r="AE669" s="17">
        <f t="shared" si="140"/>
        <v>5734</v>
      </c>
      <c r="AF669" s="18">
        <f t="shared" si="141"/>
        <v>167</v>
      </c>
      <c r="AG669" s="19">
        <f t="shared" si="142"/>
        <v>2.9998203700377202E-2</v>
      </c>
      <c r="AH669" s="20">
        <v>13.6</v>
      </c>
      <c r="AI669" s="20">
        <v>450</v>
      </c>
      <c r="AJ669" s="20"/>
      <c r="AK669" s="20">
        <v>688</v>
      </c>
      <c r="AL669" s="20">
        <f t="shared" si="143"/>
        <v>84070.399999999994</v>
      </c>
      <c r="AM669" s="7" t="s">
        <v>287</v>
      </c>
      <c r="AN669" s="20"/>
      <c r="AO669" s="21"/>
      <c r="AP669" s="21"/>
      <c r="AQ669" s="5" t="s">
        <v>660</v>
      </c>
      <c r="AR669" s="5" t="s">
        <v>261</v>
      </c>
      <c r="AS669" s="5" t="s">
        <v>62</v>
      </c>
      <c r="AT669" s="20"/>
      <c r="AU669" s="21"/>
      <c r="AV669" s="21"/>
      <c r="AW669" s="21"/>
    </row>
    <row r="670" spans="1:49" s="55" customFormat="1">
      <c r="A670" s="87" t="s">
        <v>562</v>
      </c>
      <c r="B670" s="5">
        <v>15012238</v>
      </c>
      <c r="C670" s="5" t="s">
        <v>565</v>
      </c>
      <c r="D670" s="5" t="s">
        <v>55</v>
      </c>
      <c r="E670" s="5" t="s">
        <v>67</v>
      </c>
      <c r="F670" s="5" t="s">
        <v>365</v>
      </c>
      <c r="G670" s="5" t="s">
        <v>658</v>
      </c>
      <c r="H670" s="6">
        <v>41730</v>
      </c>
      <c r="I670" s="5" t="s">
        <v>575</v>
      </c>
      <c r="J670" s="5" t="s">
        <v>627</v>
      </c>
      <c r="K670" s="5" t="s">
        <v>568</v>
      </c>
      <c r="L670" s="7">
        <v>6</v>
      </c>
      <c r="M670" s="7" t="s">
        <v>287</v>
      </c>
      <c r="N670" s="8">
        <v>5184</v>
      </c>
      <c r="O670" s="9">
        <v>0.02</v>
      </c>
      <c r="P670" s="10">
        <f t="shared" si="131"/>
        <v>104</v>
      </c>
      <c r="Q670" s="9">
        <v>5.0000000000000001E-3</v>
      </c>
      <c r="R670" s="10">
        <f t="shared" si="132"/>
        <v>26</v>
      </c>
      <c r="S670" s="9">
        <f t="shared" si="133"/>
        <v>2.5077160493827161E-2</v>
      </c>
      <c r="T670" s="10">
        <f t="shared" si="134"/>
        <v>130</v>
      </c>
      <c r="U670" s="10">
        <f t="shared" si="135"/>
        <v>5314</v>
      </c>
      <c r="V670" s="11">
        <v>5391</v>
      </c>
      <c r="W670" s="12">
        <f t="shared" si="136"/>
        <v>207</v>
      </c>
      <c r="X670" s="13">
        <f t="shared" si="137"/>
        <v>3.9899999999999998E-2</v>
      </c>
      <c r="Y670" s="14" t="str">
        <f t="shared" si="138"/>
        <v>0.00%-8.40%</v>
      </c>
      <c r="Z670" s="15"/>
      <c r="AA670" s="15"/>
      <c r="AB670" s="15"/>
      <c r="AC670" s="16"/>
      <c r="AD670" s="8">
        <f t="shared" si="139"/>
        <v>0</v>
      </c>
      <c r="AE670" s="17">
        <f t="shared" si="140"/>
        <v>5391</v>
      </c>
      <c r="AF670" s="18">
        <f t="shared" si="141"/>
        <v>207</v>
      </c>
      <c r="AG670" s="19">
        <f t="shared" si="142"/>
        <v>3.993055555555558E-2</v>
      </c>
      <c r="AH670" s="20">
        <v>13.6</v>
      </c>
      <c r="AI670" s="20">
        <v>500</v>
      </c>
      <c r="AJ670" s="20"/>
      <c r="AK670" s="20">
        <v>688</v>
      </c>
      <c r="AL670" s="20">
        <f t="shared" si="143"/>
        <v>80005.599999999991</v>
      </c>
      <c r="AM670" s="7" t="s">
        <v>287</v>
      </c>
      <c r="AN670" s="20"/>
      <c r="AO670" s="21"/>
      <c r="AP670" s="21"/>
      <c r="AQ670" s="5" t="s">
        <v>660</v>
      </c>
      <c r="AR670" s="5" t="s">
        <v>261</v>
      </c>
      <c r="AS670" s="5" t="s">
        <v>62</v>
      </c>
      <c r="AT670" s="20"/>
      <c r="AU670" s="21"/>
      <c r="AV670" s="21"/>
      <c r="AW670" s="21"/>
    </row>
    <row r="671" spans="1:49">
      <c r="A671" s="87" t="s">
        <v>562</v>
      </c>
      <c r="B671" s="5">
        <v>15001893</v>
      </c>
      <c r="C671" s="5" t="s">
        <v>565</v>
      </c>
      <c r="D671" s="5" t="s">
        <v>55</v>
      </c>
      <c r="E671" s="5" t="s">
        <v>67</v>
      </c>
      <c r="F671" s="5" t="s">
        <v>71</v>
      </c>
      <c r="G671" s="5" t="s">
        <v>665</v>
      </c>
      <c r="H671" s="6">
        <v>39665</v>
      </c>
      <c r="I671" s="5" t="s">
        <v>567</v>
      </c>
      <c r="J671" s="5" t="s">
        <v>567</v>
      </c>
      <c r="K671" s="5" t="s">
        <v>568</v>
      </c>
      <c r="L671" s="7">
        <v>6</v>
      </c>
      <c r="M671" s="7" t="s">
        <v>287</v>
      </c>
      <c r="N671" s="88">
        <v>8500</v>
      </c>
      <c r="O671" s="89">
        <v>0.02</v>
      </c>
      <c r="P671" s="90">
        <f t="shared" si="131"/>
        <v>170</v>
      </c>
      <c r="Q671" s="89">
        <v>5.0000000000000001E-3</v>
      </c>
      <c r="R671" s="90">
        <f t="shared" si="132"/>
        <v>43</v>
      </c>
      <c r="S671" s="89">
        <f t="shared" si="133"/>
        <v>2.5058823529411765E-2</v>
      </c>
      <c r="T671" s="90">
        <f t="shared" si="134"/>
        <v>213</v>
      </c>
      <c r="U671" s="90">
        <f t="shared" si="135"/>
        <v>8713</v>
      </c>
      <c r="V671" s="91">
        <v>9173</v>
      </c>
      <c r="W671" s="92">
        <f t="shared" si="136"/>
        <v>673</v>
      </c>
      <c r="X671" s="93">
        <f t="shared" si="137"/>
        <v>7.9200000000000007E-2</v>
      </c>
      <c r="Y671" s="94" t="str">
        <f t="shared" ref="Y671:Y734" si="144">IF(OR(L671=1,L671=2,L671=4),
    TEXT(S671*0.8,"0.00%") &amp; "-" &amp; TEXT(S671*1.2,"0.00%"),
    IF(OR(L671=3,L671=6),
        TEXT(0,"0.00%") &amp; "-" &amp; TEXT(7%*1.2,"0.00%"),
        IF(OR(L671=5,L671=7),
            TEXT((R671/N671),"0.00%") &amp; "-" &amp; TEXT((R671/N671)+7%,"0.00%"),
            ""
        )
    )
)</f>
        <v>0.00%-8.40%</v>
      </c>
      <c r="Z671" s="95"/>
      <c r="AA671" s="95"/>
      <c r="AB671" s="95"/>
      <c r="AC671" s="96"/>
      <c r="AD671" s="88">
        <f t="shared" si="139"/>
        <v>0</v>
      </c>
      <c r="AE671" s="97">
        <f t="shared" si="140"/>
        <v>9173</v>
      </c>
      <c r="AF671" s="18">
        <f t="shared" si="141"/>
        <v>673</v>
      </c>
      <c r="AG671" s="98">
        <f t="shared" si="142"/>
        <v>7.9176470588235404E-2</v>
      </c>
      <c r="AH671" s="20">
        <v>13.6</v>
      </c>
      <c r="AI671" s="20">
        <v>450</v>
      </c>
      <c r="AJ671" s="20"/>
      <c r="AK671" s="20">
        <v>688</v>
      </c>
      <c r="AL671" s="20">
        <f t="shared" si="143"/>
        <v>130840.8</v>
      </c>
      <c r="AM671" s="7" t="s">
        <v>287</v>
      </c>
      <c r="AN671" s="20"/>
      <c r="AO671" s="21" t="s">
        <v>666</v>
      </c>
      <c r="AP671" s="21"/>
      <c r="AQ671" s="5" t="s">
        <v>75</v>
      </c>
      <c r="AR671" s="5" t="s">
        <v>76</v>
      </c>
      <c r="AS671" s="5" t="s">
        <v>62</v>
      </c>
    </row>
    <row r="672" spans="1:49">
      <c r="A672" s="87" t="s">
        <v>562</v>
      </c>
      <c r="B672" s="5">
        <v>15005894</v>
      </c>
      <c r="C672" s="5" t="s">
        <v>565</v>
      </c>
      <c r="D672" s="5" t="s">
        <v>55</v>
      </c>
      <c r="E672" s="5" t="s">
        <v>67</v>
      </c>
      <c r="F672" s="5" t="s">
        <v>71</v>
      </c>
      <c r="G672" s="5" t="s">
        <v>667</v>
      </c>
      <c r="H672" s="6">
        <v>40756</v>
      </c>
      <c r="I672" s="5" t="s">
        <v>489</v>
      </c>
      <c r="J672" s="5" t="s">
        <v>489</v>
      </c>
      <c r="K672" s="5" t="s">
        <v>568</v>
      </c>
      <c r="L672" s="7">
        <v>6</v>
      </c>
      <c r="M672" s="7" t="s">
        <v>287</v>
      </c>
      <c r="N672" s="88">
        <v>6486</v>
      </c>
      <c r="O672" s="89">
        <v>0.02</v>
      </c>
      <c r="P672" s="90">
        <f t="shared" si="131"/>
        <v>130</v>
      </c>
      <c r="Q672" s="89">
        <v>5.0000000000000001E-3</v>
      </c>
      <c r="R672" s="90">
        <f t="shared" si="132"/>
        <v>32</v>
      </c>
      <c r="S672" s="89">
        <f t="shared" si="133"/>
        <v>2.4976873265494911E-2</v>
      </c>
      <c r="T672" s="90">
        <f t="shared" si="134"/>
        <v>162</v>
      </c>
      <c r="U672" s="90">
        <f t="shared" si="135"/>
        <v>6648</v>
      </c>
      <c r="V672" s="91">
        <v>6586</v>
      </c>
      <c r="W672" s="92">
        <f t="shared" si="136"/>
        <v>100</v>
      </c>
      <c r="X672" s="93">
        <f t="shared" si="137"/>
        <v>1.54E-2</v>
      </c>
      <c r="Y672" s="94" t="str">
        <f t="shared" si="144"/>
        <v>0.00%-8.40%</v>
      </c>
      <c r="Z672" s="95"/>
      <c r="AA672" s="95"/>
      <c r="AB672" s="95"/>
      <c r="AC672" s="96"/>
      <c r="AD672" s="88">
        <f t="shared" si="139"/>
        <v>0</v>
      </c>
      <c r="AE672" s="97">
        <f t="shared" si="140"/>
        <v>6586</v>
      </c>
      <c r="AF672" s="18">
        <f t="shared" si="141"/>
        <v>100</v>
      </c>
      <c r="AG672" s="98">
        <f t="shared" si="142"/>
        <v>1.5417823003391895E-2</v>
      </c>
      <c r="AH672" s="20">
        <v>13.6</v>
      </c>
      <c r="AI672" s="20">
        <v>500</v>
      </c>
      <c r="AJ672" s="20"/>
      <c r="AK672" s="20">
        <v>688</v>
      </c>
      <c r="AL672" s="20">
        <f t="shared" si="143"/>
        <v>96257.599999999991</v>
      </c>
      <c r="AM672" s="7" t="s">
        <v>287</v>
      </c>
      <c r="AN672" s="20"/>
      <c r="AO672" s="21" t="s">
        <v>668</v>
      </c>
      <c r="AP672" s="21"/>
      <c r="AQ672" s="5" t="s">
        <v>75</v>
      </c>
      <c r="AR672" s="5" t="s">
        <v>76</v>
      </c>
      <c r="AS672" s="5" t="s">
        <v>62</v>
      </c>
    </row>
    <row r="673" spans="1:45">
      <c r="A673" s="87" t="s">
        <v>562</v>
      </c>
      <c r="B673" s="5">
        <v>15000570</v>
      </c>
      <c r="C673" s="5" t="s">
        <v>565</v>
      </c>
      <c r="D673" s="5" t="s">
        <v>55</v>
      </c>
      <c r="E673" s="5" t="s">
        <v>67</v>
      </c>
      <c r="F673" s="5" t="s">
        <v>71</v>
      </c>
      <c r="G673" s="5" t="s">
        <v>669</v>
      </c>
      <c r="H673" s="6">
        <v>38899</v>
      </c>
      <c r="I673" s="5" t="s">
        <v>489</v>
      </c>
      <c r="J673" s="5" t="s">
        <v>489</v>
      </c>
      <c r="K673" s="5" t="s">
        <v>568</v>
      </c>
      <c r="L673" s="7">
        <v>6</v>
      </c>
      <c r="M673" s="7" t="s">
        <v>287</v>
      </c>
      <c r="N673" s="88">
        <v>6400</v>
      </c>
      <c r="O673" s="89">
        <v>0.02</v>
      </c>
      <c r="P673" s="90">
        <f t="shared" si="131"/>
        <v>128</v>
      </c>
      <c r="Q673" s="89">
        <v>5.0000000000000001E-3</v>
      </c>
      <c r="R673" s="90">
        <f t="shared" si="132"/>
        <v>32</v>
      </c>
      <c r="S673" s="89">
        <f t="shared" si="133"/>
        <v>2.5000000000000001E-2</v>
      </c>
      <c r="T673" s="90">
        <f t="shared" si="134"/>
        <v>160</v>
      </c>
      <c r="U673" s="90">
        <f t="shared" si="135"/>
        <v>6560</v>
      </c>
      <c r="V673" s="91">
        <v>6658</v>
      </c>
      <c r="W673" s="92">
        <f t="shared" si="136"/>
        <v>258</v>
      </c>
      <c r="X673" s="93">
        <f t="shared" si="137"/>
        <v>4.0300000000000002E-2</v>
      </c>
      <c r="Y673" s="94" t="str">
        <f t="shared" si="144"/>
        <v>0.00%-8.40%</v>
      </c>
      <c r="Z673" s="95"/>
      <c r="AA673" s="95"/>
      <c r="AB673" s="95"/>
      <c r="AC673" s="96"/>
      <c r="AD673" s="88">
        <f t="shared" si="139"/>
        <v>0</v>
      </c>
      <c r="AE673" s="97">
        <f t="shared" si="140"/>
        <v>6658</v>
      </c>
      <c r="AF673" s="18">
        <f t="shared" si="141"/>
        <v>258</v>
      </c>
      <c r="AG673" s="98">
        <f t="shared" si="142"/>
        <v>4.0312499999999973E-2</v>
      </c>
      <c r="AH673" s="20">
        <v>13.6</v>
      </c>
      <c r="AI673" s="20">
        <v>500</v>
      </c>
      <c r="AJ673" s="20"/>
      <c r="AK673" s="20">
        <v>688</v>
      </c>
      <c r="AL673" s="20">
        <f t="shared" si="143"/>
        <v>97236.800000000003</v>
      </c>
      <c r="AM673" s="7" t="s">
        <v>287</v>
      </c>
      <c r="AN673" s="20"/>
      <c r="AO673" s="21" t="s">
        <v>666</v>
      </c>
      <c r="AP673" s="21"/>
      <c r="AQ673" s="5" t="s">
        <v>75</v>
      </c>
      <c r="AR673" s="5" t="s">
        <v>76</v>
      </c>
      <c r="AS673" s="5" t="s">
        <v>62</v>
      </c>
    </row>
    <row r="674" spans="1:45">
      <c r="A674" s="87" t="s">
        <v>562</v>
      </c>
      <c r="B674" s="5">
        <v>15000591</v>
      </c>
      <c r="C674" s="5" t="s">
        <v>565</v>
      </c>
      <c r="D674" s="5" t="s">
        <v>55</v>
      </c>
      <c r="E674" s="5" t="s">
        <v>67</v>
      </c>
      <c r="F674" s="5" t="s">
        <v>71</v>
      </c>
      <c r="G674" s="5" t="s">
        <v>665</v>
      </c>
      <c r="H674" s="6">
        <v>38899</v>
      </c>
      <c r="I674" s="5" t="s">
        <v>489</v>
      </c>
      <c r="J674" s="5" t="s">
        <v>489</v>
      </c>
      <c r="K674" s="5" t="s">
        <v>568</v>
      </c>
      <c r="L674" s="7">
        <v>6</v>
      </c>
      <c r="M674" s="7" t="s">
        <v>287</v>
      </c>
      <c r="N674" s="88">
        <v>6680</v>
      </c>
      <c r="O674" s="89">
        <v>0.02</v>
      </c>
      <c r="P674" s="90">
        <f t="shared" si="131"/>
        <v>134</v>
      </c>
      <c r="Q674" s="89">
        <v>5.0000000000000001E-3</v>
      </c>
      <c r="R674" s="90">
        <f t="shared" si="132"/>
        <v>33</v>
      </c>
      <c r="S674" s="89">
        <f t="shared" si="133"/>
        <v>2.5000000000000001E-2</v>
      </c>
      <c r="T674" s="90">
        <f t="shared" si="134"/>
        <v>167</v>
      </c>
      <c r="U674" s="90">
        <f t="shared" si="135"/>
        <v>6847</v>
      </c>
      <c r="V674" s="91">
        <v>6900</v>
      </c>
      <c r="W674" s="92">
        <f t="shared" si="136"/>
        <v>220</v>
      </c>
      <c r="X674" s="93">
        <f t="shared" si="137"/>
        <v>3.2899999999999999E-2</v>
      </c>
      <c r="Y674" s="94" t="str">
        <f t="shared" si="144"/>
        <v>0.00%-8.40%</v>
      </c>
      <c r="Z674" s="95"/>
      <c r="AA674" s="95"/>
      <c r="AB674" s="95"/>
      <c r="AC674" s="96"/>
      <c r="AD674" s="88">
        <f t="shared" si="139"/>
        <v>0</v>
      </c>
      <c r="AE674" s="97">
        <f t="shared" si="140"/>
        <v>6900</v>
      </c>
      <c r="AF674" s="18">
        <f t="shared" si="141"/>
        <v>220</v>
      </c>
      <c r="AG674" s="98">
        <f t="shared" si="142"/>
        <v>3.2934131736527039E-2</v>
      </c>
      <c r="AH674" s="20">
        <v>13.6</v>
      </c>
      <c r="AI674" s="20">
        <v>500</v>
      </c>
      <c r="AJ674" s="20"/>
      <c r="AK674" s="20">
        <v>688</v>
      </c>
      <c r="AL674" s="20">
        <f t="shared" si="143"/>
        <v>100528</v>
      </c>
      <c r="AM674" s="7" t="s">
        <v>287</v>
      </c>
      <c r="AN674" s="20"/>
      <c r="AO674" s="21" t="s">
        <v>672</v>
      </c>
      <c r="AP674" s="21"/>
      <c r="AQ674" s="5" t="s">
        <v>75</v>
      </c>
      <c r="AR674" s="5" t="s">
        <v>76</v>
      </c>
      <c r="AS674" s="5" t="s">
        <v>62</v>
      </c>
    </row>
    <row r="675" spans="1:45">
      <c r="A675" s="87" t="s">
        <v>562</v>
      </c>
      <c r="B675" s="5">
        <v>15000296</v>
      </c>
      <c r="C675" s="5" t="s">
        <v>565</v>
      </c>
      <c r="D675" s="5" t="s">
        <v>55</v>
      </c>
      <c r="E675" s="5" t="s">
        <v>67</v>
      </c>
      <c r="F675" s="5" t="s">
        <v>71</v>
      </c>
      <c r="G675" s="5" t="s">
        <v>667</v>
      </c>
      <c r="H675" s="6">
        <v>38698</v>
      </c>
      <c r="I675" s="5" t="s">
        <v>489</v>
      </c>
      <c r="J675" s="5" t="s">
        <v>489</v>
      </c>
      <c r="K675" s="5" t="s">
        <v>568</v>
      </c>
      <c r="L675" s="7">
        <v>6</v>
      </c>
      <c r="M675" s="7" t="s">
        <v>287</v>
      </c>
      <c r="N675" s="88">
        <v>6470</v>
      </c>
      <c r="O675" s="89">
        <v>0.02</v>
      </c>
      <c r="P675" s="90">
        <f t="shared" si="131"/>
        <v>129</v>
      </c>
      <c r="Q675" s="89">
        <v>5.0000000000000001E-3</v>
      </c>
      <c r="R675" s="90">
        <f t="shared" si="132"/>
        <v>32</v>
      </c>
      <c r="S675" s="89">
        <f t="shared" si="133"/>
        <v>2.4884080370942814E-2</v>
      </c>
      <c r="T675" s="90">
        <f t="shared" si="134"/>
        <v>161</v>
      </c>
      <c r="U675" s="90">
        <f t="shared" si="135"/>
        <v>6631</v>
      </c>
      <c r="V675" s="91">
        <v>6615</v>
      </c>
      <c r="W675" s="92">
        <f t="shared" si="136"/>
        <v>145</v>
      </c>
      <c r="X675" s="93">
        <f t="shared" si="137"/>
        <v>2.24E-2</v>
      </c>
      <c r="Y675" s="94" t="str">
        <f t="shared" si="144"/>
        <v>0.00%-8.40%</v>
      </c>
      <c r="Z675" s="95"/>
      <c r="AA675" s="95"/>
      <c r="AB675" s="95"/>
      <c r="AC675" s="96"/>
      <c r="AD675" s="88">
        <f t="shared" si="139"/>
        <v>0</v>
      </c>
      <c r="AE675" s="97">
        <f t="shared" si="140"/>
        <v>6615</v>
      </c>
      <c r="AF675" s="18">
        <f t="shared" si="141"/>
        <v>145</v>
      </c>
      <c r="AG675" s="98">
        <f t="shared" si="142"/>
        <v>2.2411128284389514E-2</v>
      </c>
      <c r="AH675" s="20">
        <v>13.6</v>
      </c>
      <c r="AI675" s="20">
        <v>450</v>
      </c>
      <c r="AJ675" s="20"/>
      <c r="AK675" s="20">
        <v>688</v>
      </c>
      <c r="AL675" s="20">
        <f t="shared" si="143"/>
        <v>96052</v>
      </c>
      <c r="AM675" s="7" t="s">
        <v>287</v>
      </c>
      <c r="AN675" s="20"/>
      <c r="AO675" s="21" t="s">
        <v>673</v>
      </c>
      <c r="AP675" s="21"/>
      <c r="AQ675" s="5" t="s">
        <v>75</v>
      </c>
      <c r="AR675" s="5" t="s">
        <v>76</v>
      </c>
      <c r="AS675" s="5" t="s">
        <v>62</v>
      </c>
    </row>
    <row r="676" spans="1:45">
      <c r="A676" s="87" t="s">
        <v>562</v>
      </c>
      <c r="B676" s="5">
        <v>15004896</v>
      </c>
      <c r="C676" s="5" t="s">
        <v>565</v>
      </c>
      <c r="D676" s="5" t="s">
        <v>55</v>
      </c>
      <c r="E676" s="5" t="s">
        <v>67</v>
      </c>
      <c r="F676" s="5" t="s">
        <v>71</v>
      </c>
      <c r="G676" s="5" t="s">
        <v>667</v>
      </c>
      <c r="H676" s="6">
        <v>40492</v>
      </c>
      <c r="I676" s="5" t="s">
        <v>489</v>
      </c>
      <c r="J676" s="5" t="s">
        <v>489</v>
      </c>
      <c r="K676" s="5" t="s">
        <v>568</v>
      </c>
      <c r="L676" s="7">
        <v>6</v>
      </c>
      <c r="M676" s="7" t="s">
        <v>287</v>
      </c>
      <c r="N676" s="88">
        <v>9060</v>
      </c>
      <c r="O676" s="89">
        <v>0.02</v>
      </c>
      <c r="P676" s="90">
        <f t="shared" si="131"/>
        <v>181</v>
      </c>
      <c r="Q676" s="89">
        <v>5.0000000000000001E-3</v>
      </c>
      <c r="R676" s="90">
        <f t="shared" si="132"/>
        <v>45</v>
      </c>
      <c r="S676" s="89">
        <f t="shared" si="133"/>
        <v>2.4944812362030905E-2</v>
      </c>
      <c r="T676" s="90">
        <f t="shared" si="134"/>
        <v>226</v>
      </c>
      <c r="U676" s="90">
        <f t="shared" si="135"/>
        <v>9286</v>
      </c>
      <c r="V676" s="91">
        <v>9400</v>
      </c>
      <c r="W676" s="92">
        <f t="shared" si="136"/>
        <v>340</v>
      </c>
      <c r="X676" s="93">
        <f t="shared" si="137"/>
        <v>3.7499999999999999E-2</v>
      </c>
      <c r="Y676" s="94" t="str">
        <f t="shared" si="144"/>
        <v>0.00%-8.40%</v>
      </c>
      <c r="Z676" s="95"/>
      <c r="AA676" s="95"/>
      <c r="AB676" s="95"/>
      <c r="AC676" s="96"/>
      <c r="AD676" s="88">
        <f t="shared" si="139"/>
        <v>0</v>
      </c>
      <c r="AE676" s="97">
        <f t="shared" si="140"/>
        <v>9400</v>
      </c>
      <c r="AF676" s="18">
        <f t="shared" si="141"/>
        <v>340</v>
      </c>
      <c r="AG676" s="98">
        <f t="shared" si="142"/>
        <v>3.7527593818984517E-2</v>
      </c>
      <c r="AH676" s="20">
        <v>13.6</v>
      </c>
      <c r="AI676" s="20">
        <v>500</v>
      </c>
      <c r="AJ676" s="20"/>
      <c r="AK676" s="20">
        <v>688</v>
      </c>
      <c r="AL676" s="20">
        <f t="shared" si="143"/>
        <v>134528</v>
      </c>
      <c r="AM676" s="7" t="s">
        <v>287</v>
      </c>
      <c r="AN676" s="20"/>
      <c r="AO676" s="21" t="s">
        <v>666</v>
      </c>
      <c r="AP676" s="21"/>
      <c r="AQ676" s="5" t="s">
        <v>75</v>
      </c>
      <c r="AR676" s="5" t="s">
        <v>76</v>
      </c>
      <c r="AS676" s="5" t="s">
        <v>62</v>
      </c>
    </row>
    <row r="677" spans="1:45">
      <c r="A677" s="87" t="s">
        <v>562</v>
      </c>
      <c r="B677" s="5">
        <v>15001635</v>
      </c>
      <c r="C677" s="5" t="s">
        <v>565</v>
      </c>
      <c r="D677" s="5" t="s">
        <v>55</v>
      </c>
      <c r="E677" s="5" t="s">
        <v>67</v>
      </c>
      <c r="F677" s="5" t="s">
        <v>71</v>
      </c>
      <c r="G677" s="5" t="s">
        <v>665</v>
      </c>
      <c r="H677" s="6">
        <v>39590</v>
      </c>
      <c r="I677" s="5" t="s">
        <v>489</v>
      </c>
      <c r="J677" s="5" t="s">
        <v>489</v>
      </c>
      <c r="K677" s="5" t="s">
        <v>568</v>
      </c>
      <c r="L677" s="7">
        <v>6</v>
      </c>
      <c r="M677" s="7" t="s">
        <v>287</v>
      </c>
      <c r="N677" s="88">
        <v>6290</v>
      </c>
      <c r="O677" s="89">
        <v>0.02</v>
      </c>
      <c r="P677" s="90">
        <f t="shared" si="131"/>
        <v>126</v>
      </c>
      <c r="Q677" s="89">
        <v>5.0000000000000001E-3</v>
      </c>
      <c r="R677" s="90">
        <f t="shared" si="132"/>
        <v>31</v>
      </c>
      <c r="S677" s="89">
        <f t="shared" si="133"/>
        <v>2.4960254372019076E-2</v>
      </c>
      <c r="T677" s="90">
        <f t="shared" si="134"/>
        <v>157</v>
      </c>
      <c r="U677" s="90">
        <f t="shared" si="135"/>
        <v>6447</v>
      </c>
      <c r="V677" s="91">
        <v>6500</v>
      </c>
      <c r="W677" s="92">
        <f t="shared" si="136"/>
        <v>210</v>
      </c>
      <c r="X677" s="93">
        <f t="shared" si="137"/>
        <v>3.3399999999999999E-2</v>
      </c>
      <c r="Y677" s="94" t="str">
        <f t="shared" si="144"/>
        <v>0.00%-8.40%</v>
      </c>
      <c r="Z677" s="95"/>
      <c r="AA677" s="95"/>
      <c r="AB677" s="95"/>
      <c r="AC677" s="96"/>
      <c r="AD677" s="88">
        <f t="shared" si="139"/>
        <v>0</v>
      </c>
      <c r="AE677" s="97">
        <f t="shared" si="140"/>
        <v>6500</v>
      </c>
      <c r="AF677" s="18">
        <f t="shared" si="141"/>
        <v>210</v>
      </c>
      <c r="AG677" s="98">
        <f t="shared" si="142"/>
        <v>3.3386327503974522E-2</v>
      </c>
      <c r="AH677" s="20">
        <v>13.6</v>
      </c>
      <c r="AI677" s="20">
        <v>500</v>
      </c>
      <c r="AJ677" s="20"/>
      <c r="AK677" s="20">
        <v>688</v>
      </c>
      <c r="AL677" s="20">
        <f t="shared" si="143"/>
        <v>95088</v>
      </c>
      <c r="AM677" s="7" t="s">
        <v>287</v>
      </c>
      <c r="AN677" s="20"/>
      <c r="AO677" s="21" t="s">
        <v>672</v>
      </c>
      <c r="AP677" s="21"/>
      <c r="AQ677" s="5" t="s">
        <v>75</v>
      </c>
      <c r="AR677" s="5" t="s">
        <v>76</v>
      </c>
      <c r="AS677" s="5" t="s">
        <v>62</v>
      </c>
    </row>
    <row r="678" spans="1:45">
      <c r="A678" s="87" t="s">
        <v>562</v>
      </c>
      <c r="B678" s="5">
        <v>15000258</v>
      </c>
      <c r="C678" s="5" t="s">
        <v>565</v>
      </c>
      <c r="D678" s="5" t="s">
        <v>55</v>
      </c>
      <c r="E678" s="5" t="s">
        <v>67</v>
      </c>
      <c r="F678" s="5" t="s">
        <v>71</v>
      </c>
      <c r="G678" s="5" t="s">
        <v>667</v>
      </c>
      <c r="H678" s="6">
        <v>38656</v>
      </c>
      <c r="I678" s="5" t="s">
        <v>489</v>
      </c>
      <c r="J678" s="5" t="s">
        <v>489</v>
      </c>
      <c r="K678" s="5" t="s">
        <v>568</v>
      </c>
      <c r="L678" s="7">
        <v>6</v>
      </c>
      <c r="M678" s="7" t="s">
        <v>287</v>
      </c>
      <c r="N678" s="88">
        <v>8000</v>
      </c>
      <c r="O678" s="89">
        <v>0.02</v>
      </c>
      <c r="P678" s="90">
        <f t="shared" si="131"/>
        <v>160</v>
      </c>
      <c r="Q678" s="89">
        <v>5.0000000000000001E-3</v>
      </c>
      <c r="R678" s="90">
        <f t="shared" si="132"/>
        <v>40</v>
      </c>
      <c r="S678" s="89">
        <f t="shared" si="133"/>
        <v>2.5000000000000001E-2</v>
      </c>
      <c r="T678" s="90">
        <f t="shared" si="134"/>
        <v>200</v>
      </c>
      <c r="U678" s="90">
        <f t="shared" si="135"/>
        <v>8200</v>
      </c>
      <c r="V678" s="91">
        <v>8100</v>
      </c>
      <c r="W678" s="92">
        <f t="shared" si="136"/>
        <v>100</v>
      </c>
      <c r="X678" s="93">
        <f t="shared" si="137"/>
        <v>1.2500000000000001E-2</v>
      </c>
      <c r="Y678" s="94" t="str">
        <f t="shared" si="144"/>
        <v>0.00%-8.40%</v>
      </c>
      <c r="Z678" s="95"/>
      <c r="AA678" s="95"/>
      <c r="AB678" s="95"/>
      <c r="AC678" s="96"/>
      <c r="AD678" s="88">
        <f t="shared" si="139"/>
        <v>0</v>
      </c>
      <c r="AE678" s="97">
        <f t="shared" si="140"/>
        <v>8100</v>
      </c>
      <c r="AF678" s="18">
        <f t="shared" si="141"/>
        <v>100</v>
      </c>
      <c r="AG678" s="98">
        <f t="shared" si="142"/>
        <v>1.2499999999999956E-2</v>
      </c>
      <c r="AH678" s="20">
        <v>13.6</v>
      </c>
      <c r="AI678" s="20">
        <v>450</v>
      </c>
      <c r="AJ678" s="20"/>
      <c r="AK678" s="20">
        <v>688</v>
      </c>
      <c r="AL678" s="20">
        <f t="shared" si="143"/>
        <v>116248</v>
      </c>
      <c r="AM678" s="7" t="s">
        <v>287</v>
      </c>
      <c r="AN678" s="20"/>
      <c r="AO678" s="21" t="s">
        <v>668</v>
      </c>
      <c r="AP678" s="21"/>
      <c r="AQ678" s="5" t="s">
        <v>75</v>
      </c>
      <c r="AR678" s="5" t="s">
        <v>76</v>
      </c>
      <c r="AS678" s="5" t="s">
        <v>62</v>
      </c>
    </row>
    <row r="679" spans="1:45">
      <c r="A679" s="87" t="s">
        <v>562</v>
      </c>
      <c r="B679" s="5">
        <v>15014179</v>
      </c>
      <c r="C679" s="5" t="s">
        <v>565</v>
      </c>
      <c r="D679" s="5" t="s">
        <v>55</v>
      </c>
      <c r="E679" s="5" t="s">
        <v>67</v>
      </c>
      <c r="F679" s="5" t="s">
        <v>71</v>
      </c>
      <c r="G679" s="5" t="s">
        <v>667</v>
      </c>
      <c r="H679" s="6">
        <v>41640</v>
      </c>
      <c r="I679" s="5" t="s">
        <v>489</v>
      </c>
      <c r="J679" s="5" t="s">
        <v>489</v>
      </c>
      <c r="K679" s="5" t="s">
        <v>568</v>
      </c>
      <c r="L679" s="7">
        <v>6</v>
      </c>
      <c r="M679" s="7" t="s">
        <v>287</v>
      </c>
      <c r="N679" s="88">
        <v>6150</v>
      </c>
      <c r="O679" s="89">
        <v>0.02</v>
      </c>
      <c r="P679" s="90">
        <f t="shared" si="131"/>
        <v>123</v>
      </c>
      <c r="Q679" s="89">
        <v>5.0000000000000001E-3</v>
      </c>
      <c r="R679" s="90">
        <f t="shared" si="132"/>
        <v>31</v>
      </c>
      <c r="S679" s="89">
        <f t="shared" si="133"/>
        <v>2.5040650406504064E-2</v>
      </c>
      <c r="T679" s="90">
        <f t="shared" si="134"/>
        <v>154</v>
      </c>
      <c r="U679" s="90">
        <f t="shared" si="135"/>
        <v>6304</v>
      </c>
      <c r="V679" s="91">
        <v>6350</v>
      </c>
      <c r="W679" s="92">
        <f t="shared" si="136"/>
        <v>200</v>
      </c>
      <c r="X679" s="93">
        <f t="shared" si="137"/>
        <v>3.2500000000000001E-2</v>
      </c>
      <c r="Y679" s="94" t="str">
        <f t="shared" si="144"/>
        <v>0.00%-8.40%</v>
      </c>
      <c r="Z679" s="95"/>
      <c r="AA679" s="95"/>
      <c r="AB679" s="95"/>
      <c r="AC679" s="96"/>
      <c r="AD679" s="88">
        <f t="shared" si="139"/>
        <v>0</v>
      </c>
      <c r="AE679" s="97">
        <f t="shared" si="140"/>
        <v>6350</v>
      </c>
      <c r="AF679" s="18">
        <f t="shared" si="141"/>
        <v>200</v>
      </c>
      <c r="AG679" s="98">
        <f t="shared" si="142"/>
        <v>3.2520325203251987E-2</v>
      </c>
      <c r="AH679" s="20">
        <v>13.6</v>
      </c>
      <c r="AI679" s="20">
        <v>500</v>
      </c>
      <c r="AJ679" s="20"/>
      <c r="AK679" s="20">
        <v>688</v>
      </c>
      <c r="AL679" s="20">
        <f t="shared" si="143"/>
        <v>93048</v>
      </c>
      <c r="AM679" s="7" t="s">
        <v>287</v>
      </c>
      <c r="AN679" s="20"/>
      <c r="AO679" s="21" t="s">
        <v>672</v>
      </c>
      <c r="AP679" s="21"/>
      <c r="AQ679" s="5" t="s">
        <v>75</v>
      </c>
      <c r="AR679" s="5" t="s">
        <v>76</v>
      </c>
      <c r="AS679" s="5" t="s">
        <v>62</v>
      </c>
    </row>
    <row r="680" spans="1:45">
      <c r="A680" s="87" t="s">
        <v>562</v>
      </c>
      <c r="B680" s="5">
        <v>15000672</v>
      </c>
      <c r="C680" s="5" t="s">
        <v>565</v>
      </c>
      <c r="D680" s="5" t="s">
        <v>55</v>
      </c>
      <c r="E680" s="5" t="s">
        <v>67</v>
      </c>
      <c r="F680" s="5" t="s">
        <v>71</v>
      </c>
      <c r="G680" s="5" t="s">
        <v>667</v>
      </c>
      <c r="H680" s="6">
        <v>38985</v>
      </c>
      <c r="I680" s="5" t="s">
        <v>489</v>
      </c>
      <c r="J680" s="5" t="s">
        <v>489</v>
      </c>
      <c r="K680" s="5" t="s">
        <v>568</v>
      </c>
      <c r="L680" s="7">
        <v>6</v>
      </c>
      <c r="M680" s="7" t="s">
        <v>287</v>
      </c>
      <c r="N680" s="88">
        <v>6342</v>
      </c>
      <c r="O680" s="89">
        <v>0.02</v>
      </c>
      <c r="P680" s="90">
        <f t="shared" si="131"/>
        <v>127</v>
      </c>
      <c r="Q680" s="89">
        <v>5.0000000000000001E-3</v>
      </c>
      <c r="R680" s="90">
        <f t="shared" si="132"/>
        <v>32</v>
      </c>
      <c r="S680" s="89">
        <f t="shared" si="133"/>
        <v>2.5070955534531692E-2</v>
      </c>
      <c r="T680" s="90">
        <f t="shared" si="134"/>
        <v>159</v>
      </c>
      <c r="U680" s="90">
        <f t="shared" si="135"/>
        <v>6501</v>
      </c>
      <c r="V680" s="91">
        <v>6500</v>
      </c>
      <c r="W680" s="92">
        <f t="shared" si="136"/>
        <v>158</v>
      </c>
      <c r="X680" s="93">
        <f t="shared" si="137"/>
        <v>2.4899999999999999E-2</v>
      </c>
      <c r="Y680" s="94" t="str">
        <f t="shared" si="144"/>
        <v>0.00%-8.40%</v>
      </c>
      <c r="Z680" s="95"/>
      <c r="AA680" s="95"/>
      <c r="AB680" s="95"/>
      <c r="AC680" s="96"/>
      <c r="AD680" s="88">
        <f t="shared" si="139"/>
        <v>0</v>
      </c>
      <c r="AE680" s="97">
        <f t="shared" si="140"/>
        <v>6500</v>
      </c>
      <c r="AF680" s="18">
        <f t="shared" si="141"/>
        <v>158</v>
      </c>
      <c r="AG680" s="98">
        <f t="shared" si="142"/>
        <v>2.491327656890574E-2</v>
      </c>
      <c r="AH680" s="20">
        <v>13.6</v>
      </c>
      <c r="AI680" s="20">
        <v>500</v>
      </c>
      <c r="AJ680" s="20"/>
      <c r="AK680" s="20">
        <v>688</v>
      </c>
      <c r="AL680" s="20">
        <f t="shared" si="143"/>
        <v>95088</v>
      </c>
      <c r="AM680" s="7" t="s">
        <v>287</v>
      </c>
      <c r="AN680" s="20"/>
      <c r="AO680" s="21" t="s">
        <v>673</v>
      </c>
      <c r="AP680" s="21"/>
      <c r="AQ680" s="5" t="s">
        <v>75</v>
      </c>
      <c r="AR680" s="5" t="s">
        <v>76</v>
      </c>
      <c r="AS680" s="5" t="s">
        <v>62</v>
      </c>
    </row>
    <row r="681" spans="1:45">
      <c r="A681" s="87" t="s">
        <v>562</v>
      </c>
      <c r="B681" s="5">
        <v>15005747</v>
      </c>
      <c r="C681" s="5" t="s">
        <v>565</v>
      </c>
      <c r="D681" s="5" t="s">
        <v>55</v>
      </c>
      <c r="E681" s="5" t="s">
        <v>67</v>
      </c>
      <c r="F681" s="5" t="s">
        <v>71</v>
      </c>
      <c r="G681" s="5" t="s">
        <v>665</v>
      </c>
      <c r="H681" s="6">
        <v>40817</v>
      </c>
      <c r="I681" s="5" t="s">
        <v>489</v>
      </c>
      <c r="J681" s="5" t="s">
        <v>489</v>
      </c>
      <c r="K681" s="5" t="s">
        <v>568</v>
      </c>
      <c r="L681" s="7">
        <v>6</v>
      </c>
      <c r="M681" s="7" t="s">
        <v>287</v>
      </c>
      <c r="N681" s="88">
        <v>7300</v>
      </c>
      <c r="O681" s="89">
        <v>0.02</v>
      </c>
      <c r="P681" s="90">
        <f t="shared" si="131"/>
        <v>146</v>
      </c>
      <c r="Q681" s="89">
        <v>5.0000000000000001E-3</v>
      </c>
      <c r="R681" s="90">
        <f t="shared" si="132"/>
        <v>37</v>
      </c>
      <c r="S681" s="89">
        <f t="shared" si="133"/>
        <v>2.5068493150684931E-2</v>
      </c>
      <c r="T681" s="90">
        <f t="shared" si="134"/>
        <v>183</v>
      </c>
      <c r="U681" s="90">
        <f t="shared" si="135"/>
        <v>7483</v>
      </c>
      <c r="V681" s="91">
        <v>7600</v>
      </c>
      <c r="W681" s="92">
        <f t="shared" si="136"/>
        <v>300</v>
      </c>
      <c r="X681" s="93">
        <f t="shared" si="137"/>
        <v>4.1099999999999998E-2</v>
      </c>
      <c r="Y681" s="94" t="str">
        <f t="shared" si="144"/>
        <v>0.00%-8.40%</v>
      </c>
      <c r="Z681" s="95"/>
      <c r="AA681" s="95"/>
      <c r="AB681" s="95"/>
      <c r="AC681" s="96"/>
      <c r="AD681" s="88">
        <f t="shared" si="139"/>
        <v>0</v>
      </c>
      <c r="AE681" s="97">
        <f t="shared" si="140"/>
        <v>7600</v>
      </c>
      <c r="AF681" s="18">
        <f t="shared" si="141"/>
        <v>300</v>
      </c>
      <c r="AG681" s="98">
        <f t="shared" si="142"/>
        <v>4.1095890410958846E-2</v>
      </c>
      <c r="AH681" s="20">
        <v>13.6</v>
      </c>
      <c r="AI681" s="20">
        <v>500</v>
      </c>
      <c r="AJ681" s="20"/>
      <c r="AK681" s="20">
        <v>688</v>
      </c>
      <c r="AL681" s="20">
        <f t="shared" si="143"/>
        <v>110048</v>
      </c>
      <c r="AM681" s="7" t="s">
        <v>287</v>
      </c>
      <c r="AN681" s="20"/>
      <c r="AO681" s="21" t="s">
        <v>666</v>
      </c>
      <c r="AP681" s="21"/>
      <c r="AQ681" s="5" t="s">
        <v>75</v>
      </c>
      <c r="AR681" s="5" t="s">
        <v>76</v>
      </c>
      <c r="AS681" s="5" t="s">
        <v>62</v>
      </c>
    </row>
    <row r="682" spans="1:45">
      <c r="A682" s="87" t="s">
        <v>562</v>
      </c>
      <c r="B682" s="5">
        <v>15000155</v>
      </c>
      <c r="C682" s="5" t="s">
        <v>585</v>
      </c>
      <c r="D682" s="5" t="s">
        <v>55</v>
      </c>
      <c r="E682" s="5" t="s">
        <v>67</v>
      </c>
      <c r="F682" s="5" t="s">
        <v>159</v>
      </c>
      <c r="G682" s="5" t="s">
        <v>72</v>
      </c>
      <c r="H682" s="6">
        <v>38572</v>
      </c>
      <c r="I682" s="5" t="s">
        <v>383</v>
      </c>
      <c r="J682" s="5" t="s">
        <v>383</v>
      </c>
      <c r="K682" s="5" t="s">
        <v>568</v>
      </c>
      <c r="L682" s="7">
        <v>6</v>
      </c>
      <c r="M682" s="7" t="s">
        <v>287</v>
      </c>
      <c r="N682" s="88">
        <v>8750</v>
      </c>
      <c r="O682" s="89">
        <v>0.02</v>
      </c>
      <c r="P682" s="90">
        <f t="shared" si="131"/>
        <v>175</v>
      </c>
      <c r="Q682" s="89">
        <v>5.0000000000000001E-3</v>
      </c>
      <c r="R682" s="90">
        <f t="shared" si="132"/>
        <v>44</v>
      </c>
      <c r="S682" s="89">
        <f t="shared" si="133"/>
        <v>2.5028571428571428E-2</v>
      </c>
      <c r="T682" s="90">
        <f t="shared" si="134"/>
        <v>219</v>
      </c>
      <c r="U682" s="90">
        <f t="shared" si="135"/>
        <v>8969</v>
      </c>
      <c r="V682" s="91">
        <v>8925</v>
      </c>
      <c r="W682" s="92">
        <f t="shared" si="136"/>
        <v>175</v>
      </c>
      <c r="X682" s="93">
        <f t="shared" si="137"/>
        <v>0.02</v>
      </c>
      <c r="Y682" s="94" t="str">
        <f t="shared" si="144"/>
        <v>0.00%-8.40%</v>
      </c>
      <c r="Z682" s="95"/>
      <c r="AA682" s="95"/>
      <c r="AB682" s="95"/>
      <c r="AC682" s="96"/>
      <c r="AD682" s="88">
        <f t="shared" si="139"/>
        <v>0</v>
      </c>
      <c r="AE682" s="97">
        <f t="shared" si="140"/>
        <v>8925</v>
      </c>
      <c r="AF682" s="18">
        <f t="shared" si="141"/>
        <v>175</v>
      </c>
      <c r="AG682" s="98">
        <f t="shared" si="142"/>
        <v>2.0000000000000018E-2</v>
      </c>
      <c r="AH682" s="20">
        <v>13.6</v>
      </c>
      <c r="AI682" s="20">
        <v>450</v>
      </c>
      <c r="AJ682" s="20"/>
      <c r="AK682" s="20">
        <v>688</v>
      </c>
      <c r="AL682" s="20">
        <f t="shared" si="143"/>
        <v>127468</v>
      </c>
      <c r="AM682" s="7" t="s">
        <v>287</v>
      </c>
      <c r="AN682" s="20"/>
      <c r="AO682" s="21" t="s">
        <v>666</v>
      </c>
      <c r="AP682" s="21"/>
      <c r="AQ682" s="5" t="s">
        <v>75</v>
      </c>
      <c r="AR682" s="5" t="s">
        <v>76</v>
      </c>
      <c r="AS682" s="5" t="s">
        <v>62</v>
      </c>
    </row>
    <row r="683" spans="1:45">
      <c r="A683" s="87" t="s">
        <v>562</v>
      </c>
      <c r="B683" s="5">
        <v>15008411</v>
      </c>
      <c r="C683" s="5" t="s">
        <v>565</v>
      </c>
      <c r="D683" s="5" t="s">
        <v>55</v>
      </c>
      <c r="E683" s="5" t="s">
        <v>67</v>
      </c>
      <c r="F683" s="5" t="s">
        <v>71</v>
      </c>
      <c r="G683" s="5" t="s">
        <v>667</v>
      </c>
      <c r="H683" s="6">
        <v>41426</v>
      </c>
      <c r="I683" s="5" t="s">
        <v>575</v>
      </c>
      <c r="J683" s="5" t="s">
        <v>575</v>
      </c>
      <c r="K683" s="5" t="s">
        <v>568</v>
      </c>
      <c r="L683" s="7">
        <v>6</v>
      </c>
      <c r="M683" s="7" t="s">
        <v>287</v>
      </c>
      <c r="N683" s="88">
        <v>4900</v>
      </c>
      <c r="O683" s="89">
        <v>0.02</v>
      </c>
      <c r="P683" s="90">
        <f t="shared" si="131"/>
        <v>98</v>
      </c>
      <c r="Q683" s="89">
        <v>5.0000000000000001E-3</v>
      </c>
      <c r="R683" s="90">
        <f t="shared" si="132"/>
        <v>25</v>
      </c>
      <c r="S683" s="89">
        <f t="shared" si="133"/>
        <v>2.510204081632653E-2</v>
      </c>
      <c r="T683" s="90">
        <f t="shared" si="134"/>
        <v>123</v>
      </c>
      <c r="U683" s="90">
        <f t="shared" si="135"/>
        <v>5023</v>
      </c>
      <c r="V683" s="91">
        <v>5000</v>
      </c>
      <c r="W683" s="92">
        <f t="shared" si="136"/>
        <v>100</v>
      </c>
      <c r="X683" s="93">
        <f t="shared" si="137"/>
        <v>2.0400000000000001E-2</v>
      </c>
      <c r="Y683" s="94" t="str">
        <f t="shared" si="144"/>
        <v>0.00%-8.40%</v>
      </c>
      <c r="Z683" s="95"/>
      <c r="AA683" s="95"/>
      <c r="AB683" s="95"/>
      <c r="AC683" s="96"/>
      <c r="AD683" s="88">
        <f t="shared" si="139"/>
        <v>0</v>
      </c>
      <c r="AE683" s="97">
        <f t="shared" si="140"/>
        <v>5000</v>
      </c>
      <c r="AF683" s="18">
        <f t="shared" si="141"/>
        <v>100</v>
      </c>
      <c r="AG683" s="98">
        <f t="shared" si="142"/>
        <v>2.0408163265306145E-2</v>
      </c>
      <c r="AH683" s="20">
        <v>13.6</v>
      </c>
      <c r="AI683" s="20">
        <v>500</v>
      </c>
      <c r="AJ683" s="20"/>
      <c r="AK683" s="20">
        <v>688</v>
      </c>
      <c r="AL683" s="20">
        <f t="shared" si="143"/>
        <v>74688</v>
      </c>
      <c r="AM683" s="7" t="s">
        <v>287</v>
      </c>
      <c r="AN683" s="20"/>
      <c r="AO683" s="21" t="s">
        <v>673</v>
      </c>
      <c r="AP683" s="21"/>
      <c r="AQ683" s="5" t="s">
        <v>75</v>
      </c>
      <c r="AR683" s="5" t="s">
        <v>76</v>
      </c>
      <c r="AS683" s="5" t="s">
        <v>62</v>
      </c>
    </row>
    <row r="684" spans="1:45">
      <c r="A684" s="87" t="s">
        <v>562</v>
      </c>
      <c r="B684" s="5">
        <v>15001060</v>
      </c>
      <c r="C684" s="5" t="s">
        <v>565</v>
      </c>
      <c r="D684" s="5" t="s">
        <v>55</v>
      </c>
      <c r="E684" s="5" t="s">
        <v>67</v>
      </c>
      <c r="F684" s="5" t="s">
        <v>71</v>
      </c>
      <c r="G684" s="5" t="s">
        <v>665</v>
      </c>
      <c r="H684" s="6">
        <v>39448</v>
      </c>
      <c r="I684" s="5" t="s">
        <v>575</v>
      </c>
      <c r="J684" s="5" t="s">
        <v>575</v>
      </c>
      <c r="K684" s="5" t="s">
        <v>568</v>
      </c>
      <c r="L684" s="7">
        <v>6</v>
      </c>
      <c r="M684" s="7" t="s">
        <v>287</v>
      </c>
      <c r="N684" s="88">
        <v>5980</v>
      </c>
      <c r="O684" s="89">
        <v>0.02</v>
      </c>
      <c r="P684" s="90">
        <f t="shared" si="131"/>
        <v>120</v>
      </c>
      <c r="Q684" s="89">
        <v>5.0000000000000001E-3</v>
      </c>
      <c r="R684" s="90">
        <f t="shared" si="132"/>
        <v>30</v>
      </c>
      <c r="S684" s="89">
        <f t="shared" si="133"/>
        <v>2.508361204013378E-2</v>
      </c>
      <c r="T684" s="90">
        <f t="shared" si="134"/>
        <v>150</v>
      </c>
      <c r="U684" s="90">
        <f t="shared" si="135"/>
        <v>6130</v>
      </c>
      <c r="V684" s="91">
        <v>6180</v>
      </c>
      <c r="W684" s="92">
        <f t="shared" si="136"/>
        <v>200</v>
      </c>
      <c r="X684" s="93">
        <f t="shared" si="137"/>
        <v>3.3399999999999999E-2</v>
      </c>
      <c r="Y684" s="94" t="str">
        <f t="shared" si="144"/>
        <v>0.00%-8.40%</v>
      </c>
      <c r="Z684" s="95"/>
      <c r="AA684" s="95"/>
      <c r="AB684" s="95"/>
      <c r="AC684" s="96"/>
      <c r="AD684" s="88">
        <f t="shared" si="139"/>
        <v>0</v>
      </c>
      <c r="AE684" s="97">
        <f t="shared" si="140"/>
        <v>6180</v>
      </c>
      <c r="AF684" s="18">
        <f t="shared" si="141"/>
        <v>200</v>
      </c>
      <c r="AG684" s="98">
        <f t="shared" si="142"/>
        <v>3.3444816053511683E-2</v>
      </c>
      <c r="AH684" s="20">
        <v>13.6</v>
      </c>
      <c r="AI684" s="20">
        <v>700</v>
      </c>
      <c r="AJ684" s="20"/>
      <c r="AK684" s="20">
        <v>688</v>
      </c>
      <c r="AL684" s="20">
        <f t="shared" si="143"/>
        <v>93136</v>
      </c>
      <c r="AM684" s="7" t="s">
        <v>287</v>
      </c>
      <c r="AN684" s="20"/>
      <c r="AO684" s="21" t="s">
        <v>672</v>
      </c>
      <c r="AP684" s="21"/>
      <c r="AQ684" s="5" t="s">
        <v>75</v>
      </c>
      <c r="AR684" s="5" t="s">
        <v>76</v>
      </c>
      <c r="AS684" s="5" t="s">
        <v>62</v>
      </c>
    </row>
    <row r="685" spans="1:45">
      <c r="A685" s="87" t="s">
        <v>562</v>
      </c>
      <c r="B685" s="5">
        <v>15016420</v>
      </c>
      <c r="C685" s="5" t="s">
        <v>565</v>
      </c>
      <c r="D685" s="5" t="s">
        <v>55</v>
      </c>
      <c r="E685" s="5" t="s">
        <v>67</v>
      </c>
      <c r="F685" s="5" t="s">
        <v>71</v>
      </c>
      <c r="G685" s="5" t="s">
        <v>665</v>
      </c>
      <c r="H685" s="6">
        <v>42917</v>
      </c>
      <c r="I685" s="5" t="s">
        <v>575</v>
      </c>
      <c r="J685" s="5" t="s">
        <v>575</v>
      </c>
      <c r="K685" s="5" t="s">
        <v>568</v>
      </c>
      <c r="L685" s="7">
        <v>6</v>
      </c>
      <c r="M685" s="7" t="s">
        <v>287</v>
      </c>
      <c r="N685" s="88">
        <v>4605</v>
      </c>
      <c r="O685" s="89">
        <v>0.02</v>
      </c>
      <c r="P685" s="90">
        <f t="shared" si="131"/>
        <v>92</v>
      </c>
      <c r="Q685" s="89">
        <v>5.0000000000000001E-3</v>
      </c>
      <c r="R685" s="90">
        <f t="shared" si="132"/>
        <v>23</v>
      </c>
      <c r="S685" s="89">
        <f t="shared" si="133"/>
        <v>2.4972855591748101E-2</v>
      </c>
      <c r="T685" s="90">
        <f t="shared" si="134"/>
        <v>115</v>
      </c>
      <c r="U685" s="90">
        <f t="shared" si="135"/>
        <v>4720</v>
      </c>
      <c r="V685" s="91">
        <v>4710</v>
      </c>
      <c r="W685" s="92">
        <f t="shared" si="136"/>
        <v>105</v>
      </c>
      <c r="X685" s="93">
        <f t="shared" si="137"/>
        <v>2.2800000000000001E-2</v>
      </c>
      <c r="Y685" s="94" t="str">
        <f t="shared" si="144"/>
        <v>0.00%-8.40%</v>
      </c>
      <c r="Z685" s="95"/>
      <c r="AA685" s="95"/>
      <c r="AB685" s="95"/>
      <c r="AC685" s="96"/>
      <c r="AD685" s="88">
        <f t="shared" si="139"/>
        <v>0</v>
      </c>
      <c r="AE685" s="97">
        <f t="shared" si="140"/>
        <v>4710</v>
      </c>
      <c r="AF685" s="18">
        <f t="shared" si="141"/>
        <v>105</v>
      </c>
      <c r="AG685" s="98">
        <f t="shared" si="142"/>
        <v>2.2801302931596101E-2</v>
      </c>
      <c r="AH685" s="20">
        <v>13.6</v>
      </c>
      <c r="AI685" s="20">
        <v>650</v>
      </c>
      <c r="AJ685" s="20"/>
      <c r="AK685" s="20">
        <v>688</v>
      </c>
      <c r="AL685" s="20">
        <f t="shared" si="143"/>
        <v>72544</v>
      </c>
      <c r="AM685" s="7" t="s">
        <v>287</v>
      </c>
      <c r="AN685" s="20"/>
      <c r="AO685" s="21" t="s">
        <v>673</v>
      </c>
      <c r="AP685" s="21"/>
      <c r="AQ685" s="5" t="s">
        <v>75</v>
      </c>
      <c r="AR685" s="5" t="s">
        <v>76</v>
      </c>
      <c r="AS685" s="5" t="s">
        <v>62</v>
      </c>
    </row>
    <row r="686" spans="1:45">
      <c r="A686" s="87" t="s">
        <v>562</v>
      </c>
      <c r="B686" s="5">
        <v>15009540</v>
      </c>
      <c r="C686" s="5" t="s">
        <v>565</v>
      </c>
      <c r="D686" s="5" t="s">
        <v>55</v>
      </c>
      <c r="E686" s="5" t="s">
        <v>67</v>
      </c>
      <c r="F686" s="5" t="s">
        <v>71</v>
      </c>
      <c r="G686" s="5" t="s">
        <v>667</v>
      </c>
      <c r="H686" s="6">
        <v>41944</v>
      </c>
      <c r="I686" s="5" t="s">
        <v>575</v>
      </c>
      <c r="J686" s="5" t="s">
        <v>575</v>
      </c>
      <c r="K686" s="5" t="s">
        <v>568</v>
      </c>
      <c r="L686" s="7">
        <v>6</v>
      </c>
      <c r="M686" s="7" t="s">
        <v>287</v>
      </c>
      <c r="N686" s="88">
        <v>5433</v>
      </c>
      <c r="O686" s="89">
        <v>0.02</v>
      </c>
      <c r="P686" s="90">
        <f t="shared" si="131"/>
        <v>109</v>
      </c>
      <c r="Q686" s="89">
        <v>5.0000000000000001E-3</v>
      </c>
      <c r="R686" s="90">
        <f t="shared" si="132"/>
        <v>27</v>
      </c>
      <c r="S686" s="89">
        <f t="shared" si="133"/>
        <v>2.5032210565065341E-2</v>
      </c>
      <c r="T686" s="90">
        <f t="shared" si="134"/>
        <v>136</v>
      </c>
      <c r="U686" s="90">
        <f t="shared" si="135"/>
        <v>5569</v>
      </c>
      <c r="V686" s="91">
        <v>5565</v>
      </c>
      <c r="W686" s="92">
        <f t="shared" si="136"/>
        <v>132</v>
      </c>
      <c r="X686" s="93">
        <f t="shared" si="137"/>
        <v>2.4299999999999999E-2</v>
      </c>
      <c r="Y686" s="94" t="str">
        <f t="shared" si="144"/>
        <v>0.00%-8.40%</v>
      </c>
      <c r="Z686" s="95"/>
      <c r="AA686" s="95"/>
      <c r="AB686" s="95"/>
      <c r="AC686" s="96"/>
      <c r="AD686" s="88">
        <f t="shared" si="139"/>
        <v>0</v>
      </c>
      <c r="AE686" s="97">
        <f t="shared" si="140"/>
        <v>5565</v>
      </c>
      <c r="AF686" s="18">
        <f t="shared" si="141"/>
        <v>132</v>
      </c>
      <c r="AG686" s="98">
        <f t="shared" si="142"/>
        <v>2.4295969077857471E-2</v>
      </c>
      <c r="AH686" s="20">
        <v>13.6</v>
      </c>
      <c r="AI686" s="20">
        <v>700</v>
      </c>
      <c r="AJ686" s="20"/>
      <c r="AK686" s="20">
        <v>688</v>
      </c>
      <c r="AL686" s="20">
        <f t="shared" si="143"/>
        <v>84772</v>
      </c>
      <c r="AM686" s="7" t="s">
        <v>287</v>
      </c>
      <c r="AN686" s="20"/>
      <c r="AO686" s="21" t="s">
        <v>673</v>
      </c>
      <c r="AP686" s="21"/>
      <c r="AQ686" s="5" t="s">
        <v>75</v>
      </c>
      <c r="AR686" s="5" t="s">
        <v>76</v>
      </c>
      <c r="AS686" s="5" t="s">
        <v>62</v>
      </c>
    </row>
    <row r="687" spans="1:45">
      <c r="A687" s="87" t="s">
        <v>562</v>
      </c>
      <c r="B687" s="5">
        <v>15021597</v>
      </c>
      <c r="C687" s="5" t="s">
        <v>565</v>
      </c>
      <c r="D687" s="5" t="s">
        <v>55</v>
      </c>
      <c r="E687" s="5" t="s">
        <v>67</v>
      </c>
      <c r="F687" s="5" t="s">
        <v>71</v>
      </c>
      <c r="G687" s="5" t="s">
        <v>665</v>
      </c>
      <c r="H687" s="6">
        <v>44531</v>
      </c>
      <c r="I687" s="5" t="s">
        <v>575</v>
      </c>
      <c r="J687" s="5" t="s">
        <v>575</v>
      </c>
      <c r="K687" s="5" t="s">
        <v>568</v>
      </c>
      <c r="L687" s="7">
        <v>6</v>
      </c>
      <c r="M687" s="7" t="s">
        <v>287</v>
      </c>
      <c r="N687" s="88">
        <v>4550</v>
      </c>
      <c r="O687" s="89">
        <v>0.02</v>
      </c>
      <c r="P687" s="90">
        <f t="shared" si="131"/>
        <v>91</v>
      </c>
      <c r="Q687" s="89">
        <v>5.0000000000000001E-3</v>
      </c>
      <c r="R687" s="90">
        <f t="shared" si="132"/>
        <v>23</v>
      </c>
      <c r="S687" s="89">
        <f t="shared" si="133"/>
        <v>2.5054945054945054E-2</v>
      </c>
      <c r="T687" s="90">
        <f t="shared" si="134"/>
        <v>114</v>
      </c>
      <c r="U687" s="90">
        <f t="shared" si="135"/>
        <v>4664</v>
      </c>
      <c r="V687" s="91">
        <v>4650</v>
      </c>
      <c r="W687" s="92">
        <f t="shared" si="136"/>
        <v>100</v>
      </c>
      <c r="X687" s="93">
        <f t="shared" si="137"/>
        <v>2.1999999999999999E-2</v>
      </c>
      <c r="Y687" s="94" t="str">
        <f t="shared" si="144"/>
        <v>0.00%-8.40%</v>
      </c>
      <c r="Z687" s="95"/>
      <c r="AA687" s="95"/>
      <c r="AB687" s="95"/>
      <c r="AC687" s="96"/>
      <c r="AD687" s="88">
        <f t="shared" si="139"/>
        <v>0</v>
      </c>
      <c r="AE687" s="97">
        <f t="shared" si="140"/>
        <v>4650</v>
      </c>
      <c r="AF687" s="18">
        <f t="shared" si="141"/>
        <v>100</v>
      </c>
      <c r="AG687" s="98">
        <f t="shared" si="142"/>
        <v>2.19780219780219E-2</v>
      </c>
      <c r="AH687" s="20">
        <v>13.6</v>
      </c>
      <c r="AI687" s="20">
        <v>700</v>
      </c>
      <c r="AJ687" s="20"/>
      <c r="AK687" s="20">
        <v>688</v>
      </c>
      <c r="AL687" s="20">
        <f t="shared" si="143"/>
        <v>72328</v>
      </c>
      <c r="AM687" s="7" t="s">
        <v>287</v>
      </c>
      <c r="AN687" s="20"/>
      <c r="AO687" s="21" t="s">
        <v>673</v>
      </c>
      <c r="AP687" s="21"/>
      <c r="AQ687" s="5" t="s">
        <v>75</v>
      </c>
      <c r="AR687" s="5" t="s">
        <v>76</v>
      </c>
      <c r="AS687" s="5" t="s">
        <v>62</v>
      </c>
    </row>
    <row r="688" spans="1:45">
      <c r="A688" s="87" t="s">
        <v>562</v>
      </c>
      <c r="B688" s="5">
        <v>15003603</v>
      </c>
      <c r="C688" s="5" t="s">
        <v>565</v>
      </c>
      <c r="D688" s="5" t="s">
        <v>55</v>
      </c>
      <c r="E688" s="5" t="s">
        <v>67</v>
      </c>
      <c r="F688" s="5" t="s">
        <v>71</v>
      </c>
      <c r="G688" s="5" t="s">
        <v>669</v>
      </c>
      <c r="H688" s="6">
        <v>40391</v>
      </c>
      <c r="I688" s="5" t="s">
        <v>575</v>
      </c>
      <c r="J688" s="5" t="s">
        <v>575</v>
      </c>
      <c r="K688" s="5" t="s">
        <v>568</v>
      </c>
      <c r="L688" s="7">
        <v>6</v>
      </c>
      <c r="M688" s="7" t="s">
        <v>287</v>
      </c>
      <c r="N688" s="88">
        <v>5340</v>
      </c>
      <c r="O688" s="89">
        <v>0.02</v>
      </c>
      <c r="P688" s="90">
        <f t="shared" si="131"/>
        <v>107</v>
      </c>
      <c r="Q688" s="89">
        <v>5.0000000000000001E-3</v>
      </c>
      <c r="R688" s="90">
        <f t="shared" si="132"/>
        <v>27</v>
      </c>
      <c r="S688" s="89">
        <f t="shared" si="133"/>
        <v>2.5093632958801498E-2</v>
      </c>
      <c r="T688" s="90">
        <f t="shared" si="134"/>
        <v>134</v>
      </c>
      <c r="U688" s="90">
        <f t="shared" si="135"/>
        <v>5474</v>
      </c>
      <c r="V688" s="91">
        <v>5458</v>
      </c>
      <c r="W688" s="92">
        <f t="shared" si="136"/>
        <v>118</v>
      </c>
      <c r="X688" s="93">
        <f t="shared" si="137"/>
        <v>2.2100000000000002E-2</v>
      </c>
      <c r="Y688" s="94" t="str">
        <f t="shared" si="144"/>
        <v>0.00%-8.40%</v>
      </c>
      <c r="Z688" s="95"/>
      <c r="AA688" s="95"/>
      <c r="AB688" s="95"/>
      <c r="AC688" s="96"/>
      <c r="AD688" s="88">
        <f t="shared" si="139"/>
        <v>0</v>
      </c>
      <c r="AE688" s="97">
        <f t="shared" si="140"/>
        <v>5458</v>
      </c>
      <c r="AF688" s="18">
        <f t="shared" si="141"/>
        <v>118</v>
      </c>
      <c r="AG688" s="98">
        <f t="shared" si="142"/>
        <v>2.2097378277153634E-2</v>
      </c>
      <c r="AH688" s="20">
        <v>13.6</v>
      </c>
      <c r="AI688" s="20">
        <v>500</v>
      </c>
      <c r="AJ688" s="20"/>
      <c r="AK688" s="20">
        <v>688</v>
      </c>
      <c r="AL688" s="20">
        <f t="shared" si="143"/>
        <v>80916.800000000003</v>
      </c>
      <c r="AM688" s="7" t="s">
        <v>287</v>
      </c>
      <c r="AN688" s="20"/>
      <c r="AO688" s="21" t="s">
        <v>673</v>
      </c>
      <c r="AP688" s="21"/>
      <c r="AQ688" s="5" t="s">
        <v>75</v>
      </c>
      <c r="AR688" s="5" t="s">
        <v>76</v>
      </c>
      <c r="AS688" s="5" t="s">
        <v>62</v>
      </c>
    </row>
    <row r="689" spans="1:45">
      <c r="A689" s="87" t="s">
        <v>562</v>
      </c>
      <c r="B689" s="5">
        <v>15012441</v>
      </c>
      <c r="C689" s="5" t="s">
        <v>585</v>
      </c>
      <c r="D689" s="5" t="s">
        <v>55</v>
      </c>
      <c r="E689" s="5" t="s">
        <v>67</v>
      </c>
      <c r="F689" s="5" t="s">
        <v>98</v>
      </c>
      <c r="G689" s="5" t="s">
        <v>99</v>
      </c>
      <c r="H689" s="6">
        <v>41627</v>
      </c>
      <c r="I689" s="5" t="s">
        <v>607</v>
      </c>
      <c r="J689" s="5" t="s">
        <v>608</v>
      </c>
      <c r="K689" s="5" t="s">
        <v>568</v>
      </c>
      <c r="L689" s="7">
        <v>6</v>
      </c>
      <c r="M689" s="7" t="s">
        <v>287</v>
      </c>
      <c r="N689" s="88">
        <v>8150</v>
      </c>
      <c r="O689" s="89">
        <v>0.02</v>
      </c>
      <c r="P689" s="90">
        <f t="shared" si="131"/>
        <v>163</v>
      </c>
      <c r="Q689" s="89">
        <v>5.0000000000000001E-3</v>
      </c>
      <c r="R689" s="90">
        <f t="shared" si="132"/>
        <v>41</v>
      </c>
      <c r="S689" s="89">
        <f t="shared" si="133"/>
        <v>2.5030674846625765E-2</v>
      </c>
      <c r="T689" s="90">
        <f t="shared" si="134"/>
        <v>204</v>
      </c>
      <c r="U689" s="90">
        <f t="shared" si="135"/>
        <v>8354</v>
      </c>
      <c r="V689" s="91">
        <v>8395</v>
      </c>
      <c r="W689" s="92">
        <f t="shared" si="136"/>
        <v>245</v>
      </c>
      <c r="X689" s="93">
        <f t="shared" si="137"/>
        <v>3.0099999999999998E-2</v>
      </c>
      <c r="Y689" s="94" t="str">
        <f t="shared" si="144"/>
        <v>0.00%-8.40%</v>
      </c>
      <c r="Z689" s="95"/>
      <c r="AA689" s="95"/>
      <c r="AB689" s="95"/>
      <c r="AC689" s="96"/>
      <c r="AD689" s="88">
        <f t="shared" si="139"/>
        <v>0</v>
      </c>
      <c r="AE689" s="97">
        <f t="shared" si="140"/>
        <v>8395</v>
      </c>
      <c r="AF689" s="18">
        <f t="shared" si="141"/>
        <v>245</v>
      </c>
      <c r="AG689" s="98">
        <f t="shared" si="142"/>
        <v>3.0061349693251582E-2</v>
      </c>
      <c r="AH689" s="20">
        <v>13.6</v>
      </c>
      <c r="AI689" s="20">
        <v>500</v>
      </c>
      <c r="AJ689" s="20"/>
      <c r="AK689" s="20">
        <v>688</v>
      </c>
      <c r="AL689" s="20">
        <f t="shared" si="143"/>
        <v>120860</v>
      </c>
      <c r="AM689" s="7" t="s">
        <v>287</v>
      </c>
      <c r="AN689" s="20"/>
      <c r="AO689" s="21" t="s">
        <v>673</v>
      </c>
      <c r="AP689" s="21"/>
      <c r="AQ689" s="5" t="s">
        <v>75</v>
      </c>
      <c r="AR689" s="5" t="s">
        <v>76</v>
      </c>
      <c r="AS689" s="5" t="s">
        <v>62</v>
      </c>
    </row>
    <row r="690" spans="1:45">
      <c r="A690" s="87" t="s">
        <v>562</v>
      </c>
      <c r="B690" s="5">
        <v>15015574</v>
      </c>
      <c r="C690" s="5" t="s">
        <v>565</v>
      </c>
      <c r="D690" s="5" t="s">
        <v>55</v>
      </c>
      <c r="E690" s="5" t="s">
        <v>67</v>
      </c>
      <c r="F690" s="5" t="s">
        <v>71</v>
      </c>
      <c r="G690" s="5" t="s">
        <v>665</v>
      </c>
      <c r="H690" s="6">
        <v>42705</v>
      </c>
      <c r="I690" s="5" t="s">
        <v>575</v>
      </c>
      <c r="J690" s="5" t="s">
        <v>575</v>
      </c>
      <c r="K690" s="5" t="s">
        <v>568</v>
      </c>
      <c r="L690" s="7">
        <v>6</v>
      </c>
      <c r="M690" s="7" t="s">
        <v>287</v>
      </c>
      <c r="N690" s="88">
        <v>4880</v>
      </c>
      <c r="O690" s="89">
        <v>0.02</v>
      </c>
      <c r="P690" s="90">
        <f t="shared" si="131"/>
        <v>98</v>
      </c>
      <c r="Q690" s="89">
        <v>5.0000000000000001E-3</v>
      </c>
      <c r="R690" s="90">
        <f t="shared" si="132"/>
        <v>24</v>
      </c>
      <c r="S690" s="89">
        <f t="shared" si="133"/>
        <v>2.5000000000000001E-2</v>
      </c>
      <c r="T690" s="90">
        <f t="shared" si="134"/>
        <v>122</v>
      </c>
      <c r="U690" s="90">
        <f t="shared" si="135"/>
        <v>5002</v>
      </c>
      <c r="V690" s="91">
        <v>4990</v>
      </c>
      <c r="W690" s="92">
        <f t="shared" si="136"/>
        <v>110</v>
      </c>
      <c r="X690" s="93">
        <f t="shared" si="137"/>
        <v>2.2499999999999999E-2</v>
      </c>
      <c r="Y690" s="94" t="str">
        <f t="shared" si="144"/>
        <v>0.00%-8.40%</v>
      </c>
      <c r="Z690" s="95"/>
      <c r="AA690" s="95"/>
      <c r="AB690" s="95"/>
      <c r="AC690" s="96"/>
      <c r="AD690" s="88">
        <f t="shared" si="139"/>
        <v>0</v>
      </c>
      <c r="AE690" s="97">
        <f t="shared" si="140"/>
        <v>4990</v>
      </c>
      <c r="AF690" s="18">
        <f t="shared" si="141"/>
        <v>110</v>
      </c>
      <c r="AG690" s="98">
        <f t="shared" si="142"/>
        <v>2.2540983606557319E-2</v>
      </c>
      <c r="AH690" s="20">
        <v>13.6</v>
      </c>
      <c r="AI690" s="20">
        <v>450</v>
      </c>
      <c r="AJ690" s="20"/>
      <c r="AK690" s="20">
        <v>688</v>
      </c>
      <c r="AL690" s="20">
        <f t="shared" si="143"/>
        <v>73952</v>
      </c>
      <c r="AM690" s="7" t="s">
        <v>287</v>
      </c>
      <c r="AN690" s="20"/>
      <c r="AO690" s="21" t="s">
        <v>673</v>
      </c>
      <c r="AP690" s="21"/>
      <c r="AQ690" s="5" t="s">
        <v>75</v>
      </c>
      <c r="AR690" s="5" t="s">
        <v>76</v>
      </c>
      <c r="AS690" s="5" t="s">
        <v>62</v>
      </c>
    </row>
    <row r="691" spans="1:45">
      <c r="A691" s="87" t="s">
        <v>562</v>
      </c>
      <c r="B691" s="5">
        <v>15001548</v>
      </c>
      <c r="C691" s="5" t="s">
        <v>565</v>
      </c>
      <c r="D691" s="5" t="s">
        <v>55</v>
      </c>
      <c r="E691" s="5" t="s">
        <v>67</v>
      </c>
      <c r="F691" s="5" t="s">
        <v>71</v>
      </c>
      <c r="G691" s="5" t="s">
        <v>667</v>
      </c>
      <c r="H691" s="6">
        <v>39556</v>
      </c>
      <c r="I691" s="5" t="s">
        <v>575</v>
      </c>
      <c r="J691" s="5" t="s">
        <v>575</v>
      </c>
      <c r="K691" s="5" t="s">
        <v>568</v>
      </c>
      <c r="L691" s="7">
        <v>6</v>
      </c>
      <c r="M691" s="7" t="s">
        <v>287</v>
      </c>
      <c r="N691" s="88">
        <v>5231</v>
      </c>
      <c r="O691" s="89">
        <v>0.02</v>
      </c>
      <c r="P691" s="90">
        <f t="shared" si="131"/>
        <v>105</v>
      </c>
      <c r="Q691" s="89">
        <v>5.0000000000000001E-3</v>
      </c>
      <c r="R691" s="90">
        <f t="shared" si="132"/>
        <v>26</v>
      </c>
      <c r="S691" s="89">
        <f t="shared" si="133"/>
        <v>2.504301280825846E-2</v>
      </c>
      <c r="T691" s="90">
        <f t="shared" si="134"/>
        <v>131</v>
      </c>
      <c r="U691" s="90">
        <f t="shared" si="135"/>
        <v>5362</v>
      </c>
      <c r="V691" s="91">
        <v>5400</v>
      </c>
      <c r="W691" s="92">
        <f t="shared" si="136"/>
        <v>169</v>
      </c>
      <c r="X691" s="93">
        <f t="shared" si="137"/>
        <v>3.2300000000000002E-2</v>
      </c>
      <c r="Y691" s="94" t="str">
        <f t="shared" si="144"/>
        <v>0.00%-8.40%</v>
      </c>
      <c r="Z691" s="95"/>
      <c r="AA691" s="95"/>
      <c r="AB691" s="95"/>
      <c r="AC691" s="96"/>
      <c r="AD691" s="88">
        <f t="shared" si="139"/>
        <v>0</v>
      </c>
      <c r="AE691" s="97">
        <f t="shared" si="140"/>
        <v>5400</v>
      </c>
      <c r="AF691" s="18">
        <f t="shared" si="141"/>
        <v>169</v>
      </c>
      <c r="AG691" s="98">
        <f t="shared" si="142"/>
        <v>3.2307398203020421E-2</v>
      </c>
      <c r="AH691" s="20">
        <v>13.6</v>
      </c>
      <c r="AI691" s="20">
        <v>700</v>
      </c>
      <c r="AJ691" s="20"/>
      <c r="AK691" s="20">
        <v>688</v>
      </c>
      <c r="AL691" s="20">
        <f t="shared" si="143"/>
        <v>82528</v>
      </c>
      <c r="AM691" s="7" t="s">
        <v>287</v>
      </c>
      <c r="AN691" s="20"/>
      <c r="AO691" s="21" t="s">
        <v>672</v>
      </c>
      <c r="AP691" s="21"/>
      <c r="AQ691" s="5" t="s">
        <v>75</v>
      </c>
      <c r="AR691" s="5" t="s">
        <v>76</v>
      </c>
      <c r="AS691" s="5" t="s">
        <v>62</v>
      </c>
    </row>
    <row r="692" spans="1:45">
      <c r="A692" s="87" t="s">
        <v>562</v>
      </c>
      <c r="B692" s="5">
        <v>15000197</v>
      </c>
      <c r="C692" s="5" t="s">
        <v>585</v>
      </c>
      <c r="D692" s="5" t="s">
        <v>55</v>
      </c>
      <c r="E692" s="5" t="s">
        <v>67</v>
      </c>
      <c r="F692" s="5" t="s">
        <v>98</v>
      </c>
      <c r="G692" s="5" t="s">
        <v>99</v>
      </c>
      <c r="H692" s="6">
        <v>38607</v>
      </c>
      <c r="I692" s="5" t="s">
        <v>594</v>
      </c>
      <c r="J692" s="5" t="s">
        <v>612</v>
      </c>
      <c r="K692" s="5" t="s">
        <v>568</v>
      </c>
      <c r="L692" s="7">
        <v>6</v>
      </c>
      <c r="M692" s="7" t="s">
        <v>287</v>
      </c>
      <c r="N692" s="88">
        <v>6663</v>
      </c>
      <c r="O692" s="89">
        <v>0.02</v>
      </c>
      <c r="P692" s="90">
        <f t="shared" si="131"/>
        <v>133</v>
      </c>
      <c r="Q692" s="89">
        <v>5.0000000000000001E-3</v>
      </c>
      <c r="R692" s="90">
        <f t="shared" si="132"/>
        <v>33</v>
      </c>
      <c r="S692" s="89">
        <f t="shared" si="133"/>
        <v>2.4913702536395018E-2</v>
      </c>
      <c r="T692" s="90">
        <f t="shared" si="134"/>
        <v>166</v>
      </c>
      <c r="U692" s="90">
        <f t="shared" si="135"/>
        <v>6829</v>
      </c>
      <c r="V692" s="91">
        <v>6830</v>
      </c>
      <c r="W692" s="92">
        <f t="shared" si="136"/>
        <v>167</v>
      </c>
      <c r="X692" s="93">
        <f t="shared" si="137"/>
        <v>2.5100000000000001E-2</v>
      </c>
      <c r="Y692" s="94" t="str">
        <f t="shared" si="144"/>
        <v>0.00%-8.40%</v>
      </c>
      <c r="Z692" s="95"/>
      <c r="AA692" s="95"/>
      <c r="AB692" s="95"/>
      <c r="AC692" s="96"/>
      <c r="AD692" s="88">
        <f t="shared" si="139"/>
        <v>0</v>
      </c>
      <c r="AE692" s="97">
        <f t="shared" si="140"/>
        <v>6830</v>
      </c>
      <c r="AF692" s="18">
        <f t="shared" si="141"/>
        <v>167</v>
      </c>
      <c r="AG692" s="98">
        <f t="shared" si="142"/>
        <v>2.5063785081794965E-2</v>
      </c>
      <c r="AH692" s="20">
        <v>13.6</v>
      </c>
      <c r="AI692" s="20">
        <v>500</v>
      </c>
      <c r="AJ692" s="20"/>
      <c r="AK692" s="20">
        <v>688</v>
      </c>
      <c r="AL692" s="20">
        <f t="shared" si="143"/>
        <v>99576</v>
      </c>
      <c r="AM692" s="7" t="s">
        <v>287</v>
      </c>
      <c r="AN692" s="20"/>
      <c r="AO692" s="21" t="s">
        <v>673</v>
      </c>
      <c r="AP692" s="21"/>
      <c r="AQ692" s="5" t="s">
        <v>75</v>
      </c>
      <c r="AR692" s="5" t="s">
        <v>76</v>
      </c>
      <c r="AS692" s="5" t="s">
        <v>62</v>
      </c>
    </row>
    <row r="693" spans="1:45">
      <c r="A693" s="87" t="s">
        <v>562</v>
      </c>
      <c r="B693" s="5">
        <v>15021575</v>
      </c>
      <c r="C693" s="5" t="s">
        <v>565</v>
      </c>
      <c r="D693" s="5" t="s">
        <v>55</v>
      </c>
      <c r="E693" s="5" t="s">
        <v>67</v>
      </c>
      <c r="F693" s="5" t="s">
        <v>71</v>
      </c>
      <c r="G693" s="5" t="s">
        <v>665</v>
      </c>
      <c r="H693" s="6">
        <v>44531</v>
      </c>
      <c r="I693" s="5" t="s">
        <v>575</v>
      </c>
      <c r="J693" s="5" t="s">
        <v>575</v>
      </c>
      <c r="K693" s="5" t="s">
        <v>568</v>
      </c>
      <c r="L693" s="7">
        <v>6</v>
      </c>
      <c r="M693" s="7" t="s">
        <v>287</v>
      </c>
      <c r="N693" s="88">
        <v>4568</v>
      </c>
      <c r="O693" s="89">
        <v>0.02</v>
      </c>
      <c r="P693" s="90">
        <f t="shared" si="131"/>
        <v>91</v>
      </c>
      <c r="Q693" s="89">
        <v>5.0000000000000001E-3</v>
      </c>
      <c r="R693" s="90">
        <f t="shared" si="132"/>
        <v>23</v>
      </c>
      <c r="S693" s="89">
        <f t="shared" si="133"/>
        <v>2.4956217162872153E-2</v>
      </c>
      <c r="T693" s="90">
        <f t="shared" si="134"/>
        <v>114</v>
      </c>
      <c r="U693" s="90">
        <f t="shared" si="135"/>
        <v>4682</v>
      </c>
      <c r="V693" s="91">
        <v>4670</v>
      </c>
      <c r="W693" s="92">
        <f t="shared" si="136"/>
        <v>102</v>
      </c>
      <c r="X693" s="93">
        <f t="shared" si="137"/>
        <v>2.23E-2</v>
      </c>
      <c r="Y693" s="94" t="str">
        <f t="shared" si="144"/>
        <v>0.00%-8.40%</v>
      </c>
      <c r="Z693" s="95"/>
      <c r="AA693" s="95"/>
      <c r="AB693" s="95"/>
      <c r="AC693" s="96"/>
      <c r="AD693" s="88">
        <f t="shared" si="139"/>
        <v>0</v>
      </c>
      <c r="AE693" s="97">
        <f t="shared" si="140"/>
        <v>4670</v>
      </c>
      <c r="AF693" s="18">
        <f t="shared" si="141"/>
        <v>102</v>
      </c>
      <c r="AG693" s="98">
        <f t="shared" si="142"/>
        <v>2.2329246935201441E-2</v>
      </c>
      <c r="AH693" s="20">
        <v>13.6</v>
      </c>
      <c r="AI693" s="20">
        <v>450</v>
      </c>
      <c r="AJ693" s="20"/>
      <c r="AK693" s="20">
        <v>688</v>
      </c>
      <c r="AL693" s="20">
        <f t="shared" si="143"/>
        <v>69600</v>
      </c>
      <c r="AM693" s="7" t="s">
        <v>287</v>
      </c>
      <c r="AN693" s="20"/>
      <c r="AO693" s="21" t="s">
        <v>673</v>
      </c>
      <c r="AP693" s="21"/>
      <c r="AQ693" s="5" t="s">
        <v>75</v>
      </c>
      <c r="AR693" s="5" t="s">
        <v>76</v>
      </c>
      <c r="AS693" s="5" t="s">
        <v>62</v>
      </c>
    </row>
    <row r="694" spans="1:45">
      <c r="A694" s="87" t="s">
        <v>562</v>
      </c>
      <c r="B694" s="5">
        <v>15013168</v>
      </c>
      <c r="C694" s="5" t="s">
        <v>565</v>
      </c>
      <c r="D694" s="5" t="s">
        <v>55</v>
      </c>
      <c r="E694" s="5" t="s">
        <v>67</v>
      </c>
      <c r="F694" s="5" t="s">
        <v>71</v>
      </c>
      <c r="G694" s="5" t="s">
        <v>665</v>
      </c>
      <c r="H694" s="6">
        <v>41974</v>
      </c>
      <c r="I694" s="5" t="s">
        <v>575</v>
      </c>
      <c r="J694" s="5" t="s">
        <v>575</v>
      </c>
      <c r="K694" s="5" t="s">
        <v>568</v>
      </c>
      <c r="L694" s="7">
        <v>6</v>
      </c>
      <c r="M694" s="7" t="s">
        <v>287</v>
      </c>
      <c r="N694" s="88">
        <v>5010</v>
      </c>
      <c r="O694" s="89">
        <v>0.02</v>
      </c>
      <c r="P694" s="90">
        <f t="shared" si="131"/>
        <v>100</v>
      </c>
      <c r="Q694" s="89">
        <v>5.0000000000000001E-3</v>
      </c>
      <c r="R694" s="90">
        <f t="shared" si="132"/>
        <v>25</v>
      </c>
      <c r="S694" s="89">
        <f t="shared" si="133"/>
        <v>2.4950099800399202E-2</v>
      </c>
      <c r="T694" s="90">
        <f t="shared" si="134"/>
        <v>125</v>
      </c>
      <c r="U694" s="90">
        <f t="shared" si="135"/>
        <v>5135</v>
      </c>
      <c r="V694" s="91">
        <v>5120</v>
      </c>
      <c r="W694" s="92">
        <f t="shared" si="136"/>
        <v>110</v>
      </c>
      <c r="X694" s="93">
        <f t="shared" si="137"/>
        <v>2.1999999999999999E-2</v>
      </c>
      <c r="Y694" s="94" t="str">
        <f t="shared" si="144"/>
        <v>0.00%-8.40%</v>
      </c>
      <c r="Z694" s="95"/>
      <c r="AA694" s="95"/>
      <c r="AB694" s="95"/>
      <c r="AC694" s="96"/>
      <c r="AD694" s="88">
        <f t="shared" si="139"/>
        <v>0</v>
      </c>
      <c r="AE694" s="97">
        <f t="shared" si="140"/>
        <v>5120</v>
      </c>
      <c r="AF694" s="18">
        <f t="shared" si="141"/>
        <v>110</v>
      </c>
      <c r="AG694" s="98">
        <f t="shared" si="142"/>
        <v>2.1956087824351211E-2</v>
      </c>
      <c r="AH694" s="20">
        <v>13.6</v>
      </c>
      <c r="AI694" s="20">
        <v>700</v>
      </c>
      <c r="AJ694" s="20"/>
      <c r="AK694" s="20">
        <v>688</v>
      </c>
      <c r="AL694" s="20">
        <f t="shared" si="143"/>
        <v>78720</v>
      </c>
      <c r="AM694" s="7" t="s">
        <v>287</v>
      </c>
      <c r="AN694" s="20"/>
      <c r="AO694" s="21" t="s">
        <v>673</v>
      </c>
      <c r="AP694" s="21"/>
      <c r="AQ694" s="5" t="s">
        <v>75</v>
      </c>
      <c r="AR694" s="5" t="s">
        <v>76</v>
      </c>
      <c r="AS694" s="5" t="s">
        <v>62</v>
      </c>
    </row>
    <row r="695" spans="1:45">
      <c r="A695" s="87" t="s">
        <v>562</v>
      </c>
      <c r="B695" s="5">
        <v>15000668</v>
      </c>
      <c r="C695" s="5" t="s">
        <v>585</v>
      </c>
      <c r="D695" s="5" t="s">
        <v>55</v>
      </c>
      <c r="E695" s="5" t="s">
        <v>67</v>
      </c>
      <c r="F695" s="5" t="s">
        <v>98</v>
      </c>
      <c r="G695" s="5" t="s">
        <v>99</v>
      </c>
      <c r="H695" s="6">
        <v>38978</v>
      </c>
      <c r="I695" s="5" t="s">
        <v>594</v>
      </c>
      <c r="J695" s="5" t="s">
        <v>680</v>
      </c>
      <c r="K695" s="5" t="s">
        <v>568</v>
      </c>
      <c r="L695" s="7">
        <v>6</v>
      </c>
      <c r="M695" s="7" t="s">
        <v>287</v>
      </c>
      <c r="N695" s="88">
        <v>10300</v>
      </c>
      <c r="O695" s="89">
        <v>0.02</v>
      </c>
      <c r="P695" s="90">
        <f t="shared" si="131"/>
        <v>206</v>
      </c>
      <c r="Q695" s="89">
        <v>5.0000000000000001E-3</v>
      </c>
      <c r="R695" s="90">
        <f t="shared" si="132"/>
        <v>52</v>
      </c>
      <c r="S695" s="89">
        <f t="shared" si="133"/>
        <v>2.5048543689320388E-2</v>
      </c>
      <c r="T695" s="90">
        <f t="shared" si="134"/>
        <v>258</v>
      </c>
      <c r="U695" s="90">
        <f t="shared" si="135"/>
        <v>10558</v>
      </c>
      <c r="V695" s="91">
        <v>10516</v>
      </c>
      <c r="W695" s="92">
        <f t="shared" si="136"/>
        <v>216</v>
      </c>
      <c r="X695" s="93">
        <f t="shared" si="137"/>
        <v>2.1000000000000001E-2</v>
      </c>
      <c r="Y695" s="94" t="str">
        <f t="shared" si="144"/>
        <v>0.00%-8.40%</v>
      </c>
      <c r="Z695" s="95"/>
      <c r="AA695" s="95"/>
      <c r="AB695" s="95"/>
      <c r="AC695" s="96"/>
      <c r="AD695" s="88">
        <f t="shared" si="139"/>
        <v>0</v>
      </c>
      <c r="AE695" s="97">
        <f t="shared" si="140"/>
        <v>10516</v>
      </c>
      <c r="AF695" s="18">
        <f t="shared" si="141"/>
        <v>216</v>
      </c>
      <c r="AG695" s="98">
        <f t="shared" si="142"/>
        <v>2.0970873786407829E-2</v>
      </c>
      <c r="AH695" s="20">
        <v>13.6</v>
      </c>
      <c r="AI695" s="20">
        <v>500</v>
      </c>
      <c r="AJ695" s="20"/>
      <c r="AK695" s="20">
        <v>688</v>
      </c>
      <c r="AL695" s="20">
        <f t="shared" si="143"/>
        <v>149705.60000000001</v>
      </c>
      <c r="AM695" s="7" t="s">
        <v>287</v>
      </c>
      <c r="AN695" s="20"/>
      <c r="AO695" s="21" t="s">
        <v>673</v>
      </c>
      <c r="AP695" s="21"/>
      <c r="AQ695" s="5" t="s">
        <v>75</v>
      </c>
      <c r="AR695" s="5" t="s">
        <v>76</v>
      </c>
      <c r="AS695" s="5" t="s">
        <v>62</v>
      </c>
    </row>
    <row r="696" spans="1:45">
      <c r="A696" s="87" t="s">
        <v>562</v>
      </c>
      <c r="B696" s="5">
        <v>15001829</v>
      </c>
      <c r="C696" s="5" t="s">
        <v>565</v>
      </c>
      <c r="D696" s="5" t="s">
        <v>55</v>
      </c>
      <c r="E696" s="5" t="s">
        <v>67</v>
      </c>
      <c r="F696" s="5" t="s">
        <v>71</v>
      </c>
      <c r="G696" s="5" t="s">
        <v>667</v>
      </c>
      <c r="H696" s="6">
        <v>39651</v>
      </c>
      <c r="I696" s="5" t="s">
        <v>575</v>
      </c>
      <c r="J696" s="5" t="s">
        <v>575</v>
      </c>
      <c r="K696" s="5" t="s">
        <v>568</v>
      </c>
      <c r="L696" s="7">
        <v>6</v>
      </c>
      <c r="M696" s="7" t="s">
        <v>287</v>
      </c>
      <c r="N696" s="88">
        <v>6538</v>
      </c>
      <c r="O696" s="89">
        <v>0.02</v>
      </c>
      <c r="P696" s="90">
        <f t="shared" si="131"/>
        <v>131</v>
      </c>
      <c r="Q696" s="89">
        <v>5.0000000000000001E-3</v>
      </c>
      <c r="R696" s="90">
        <f t="shared" si="132"/>
        <v>33</v>
      </c>
      <c r="S696" s="89">
        <f t="shared" si="133"/>
        <v>2.5084123585194251E-2</v>
      </c>
      <c r="T696" s="90">
        <f t="shared" si="134"/>
        <v>164</v>
      </c>
      <c r="U696" s="90">
        <f t="shared" si="135"/>
        <v>6702</v>
      </c>
      <c r="V696" s="91">
        <v>6685</v>
      </c>
      <c r="W696" s="92">
        <f t="shared" si="136"/>
        <v>147</v>
      </c>
      <c r="X696" s="93">
        <f t="shared" si="137"/>
        <v>2.2499999999999999E-2</v>
      </c>
      <c r="Y696" s="94" t="str">
        <f t="shared" si="144"/>
        <v>0.00%-8.40%</v>
      </c>
      <c r="Z696" s="95"/>
      <c r="AA696" s="95"/>
      <c r="AB696" s="95"/>
      <c r="AC696" s="96"/>
      <c r="AD696" s="88">
        <f t="shared" si="139"/>
        <v>0</v>
      </c>
      <c r="AE696" s="97">
        <f t="shared" si="140"/>
        <v>6685</v>
      </c>
      <c r="AF696" s="18">
        <f t="shared" si="141"/>
        <v>147</v>
      </c>
      <c r="AG696" s="98">
        <f t="shared" si="142"/>
        <v>2.24839400428265E-2</v>
      </c>
      <c r="AH696" s="20">
        <v>13.6</v>
      </c>
      <c r="AI696" s="20">
        <v>800</v>
      </c>
      <c r="AJ696" s="20"/>
      <c r="AK696" s="20">
        <v>688</v>
      </c>
      <c r="AL696" s="20">
        <f t="shared" si="143"/>
        <v>101204</v>
      </c>
      <c r="AM696" s="7" t="s">
        <v>287</v>
      </c>
      <c r="AN696" s="20"/>
      <c r="AO696" s="21" t="s">
        <v>673</v>
      </c>
      <c r="AP696" s="21"/>
      <c r="AQ696" s="5" t="s">
        <v>75</v>
      </c>
      <c r="AR696" s="5" t="s">
        <v>76</v>
      </c>
      <c r="AS696" s="5" t="s">
        <v>62</v>
      </c>
    </row>
    <row r="697" spans="1:45">
      <c r="A697" s="87" t="s">
        <v>562</v>
      </c>
      <c r="B697" s="5">
        <v>15015077</v>
      </c>
      <c r="C697" s="5" t="s">
        <v>565</v>
      </c>
      <c r="D697" s="5" t="s">
        <v>55</v>
      </c>
      <c r="E697" s="5" t="s">
        <v>67</v>
      </c>
      <c r="F697" s="5" t="s">
        <v>71</v>
      </c>
      <c r="G697" s="5" t="s">
        <v>669</v>
      </c>
      <c r="H697" s="6">
        <v>42644</v>
      </c>
      <c r="I697" s="5" t="s">
        <v>575</v>
      </c>
      <c r="J697" s="5" t="s">
        <v>575</v>
      </c>
      <c r="K697" s="5" t="s">
        <v>568</v>
      </c>
      <c r="L697" s="7">
        <v>6</v>
      </c>
      <c r="M697" s="7" t="s">
        <v>287</v>
      </c>
      <c r="N697" s="88">
        <v>4613</v>
      </c>
      <c r="O697" s="89">
        <v>0.02</v>
      </c>
      <c r="P697" s="90">
        <f t="shared" si="131"/>
        <v>92</v>
      </c>
      <c r="Q697" s="89">
        <v>5.0000000000000001E-3</v>
      </c>
      <c r="R697" s="90">
        <f t="shared" si="132"/>
        <v>23</v>
      </c>
      <c r="S697" s="89">
        <f t="shared" si="133"/>
        <v>2.4929546932581835E-2</v>
      </c>
      <c r="T697" s="90">
        <f t="shared" si="134"/>
        <v>115</v>
      </c>
      <c r="U697" s="90">
        <f t="shared" si="135"/>
        <v>4728</v>
      </c>
      <c r="V697" s="91">
        <v>4716</v>
      </c>
      <c r="W697" s="92">
        <f t="shared" si="136"/>
        <v>103</v>
      </c>
      <c r="X697" s="93">
        <f t="shared" si="137"/>
        <v>2.23E-2</v>
      </c>
      <c r="Y697" s="94" t="str">
        <f t="shared" si="144"/>
        <v>0.00%-8.40%</v>
      </c>
      <c r="Z697" s="95"/>
      <c r="AA697" s="95"/>
      <c r="AB697" s="95"/>
      <c r="AC697" s="96"/>
      <c r="AD697" s="88">
        <f t="shared" si="139"/>
        <v>0</v>
      </c>
      <c r="AE697" s="97">
        <f t="shared" si="140"/>
        <v>4716</v>
      </c>
      <c r="AF697" s="18">
        <f t="shared" si="141"/>
        <v>103</v>
      </c>
      <c r="AG697" s="98">
        <f t="shared" si="142"/>
        <v>2.2328202904834171E-2</v>
      </c>
      <c r="AH697" s="20">
        <v>13.6</v>
      </c>
      <c r="AI697" s="20">
        <v>500</v>
      </c>
      <c r="AJ697" s="20"/>
      <c r="AK697" s="20">
        <v>688</v>
      </c>
      <c r="AL697" s="20">
        <f t="shared" si="143"/>
        <v>70825.600000000006</v>
      </c>
      <c r="AM697" s="7" t="s">
        <v>287</v>
      </c>
      <c r="AN697" s="20"/>
      <c r="AO697" s="21" t="s">
        <v>673</v>
      </c>
      <c r="AP697" s="21"/>
      <c r="AQ697" s="5" t="s">
        <v>75</v>
      </c>
      <c r="AR697" s="5" t="s">
        <v>76</v>
      </c>
      <c r="AS697" s="5" t="s">
        <v>62</v>
      </c>
    </row>
    <row r="698" spans="1:45">
      <c r="A698" s="87" t="s">
        <v>562</v>
      </c>
      <c r="B698" s="5">
        <v>15016025</v>
      </c>
      <c r="C698" s="5" t="s">
        <v>565</v>
      </c>
      <c r="D698" s="5" t="s">
        <v>55</v>
      </c>
      <c r="E698" s="5" t="s">
        <v>67</v>
      </c>
      <c r="F698" s="5" t="s">
        <v>71</v>
      </c>
      <c r="G698" s="5" t="s">
        <v>669</v>
      </c>
      <c r="H698" s="6">
        <v>42690</v>
      </c>
      <c r="I698" s="5" t="s">
        <v>575</v>
      </c>
      <c r="J698" s="5" t="s">
        <v>575</v>
      </c>
      <c r="K698" s="5" t="s">
        <v>568</v>
      </c>
      <c r="L698" s="7">
        <v>6</v>
      </c>
      <c r="M698" s="7" t="s">
        <v>287</v>
      </c>
      <c r="N698" s="88">
        <v>4898</v>
      </c>
      <c r="O698" s="89">
        <v>0.02</v>
      </c>
      <c r="P698" s="90">
        <f t="shared" si="131"/>
        <v>98</v>
      </c>
      <c r="Q698" s="89">
        <v>5.0000000000000001E-3</v>
      </c>
      <c r="R698" s="90">
        <f t="shared" si="132"/>
        <v>24</v>
      </c>
      <c r="S698" s="89">
        <f t="shared" si="133"/>
        <v>2.490812576561862E-2</v>
      </c>
      <c r="T698" s="90">
        <f t="shared" si="134"/>
        <v>122</v>
      </c>
      <c r="U698" s="90">
        <f t="shared" si="135"/>
        <v>5020</v>
      </c>
      <c r="V698" s="91">
        <v>5000</v>
      </c>
      <c r="W698" s="92">
        <f t="shared" si="136"/>
        <v>102</v>
      </c>
      <c r="X698" s="93">
        <f t="shared" si="137"/>
        <v>2.0799999999999999E-2</v>
      </c>
      <c r="Y698" s="94" t="str">
        <f t="shared" si="144"/>
        <v>0.00%-8.40%</v>
      </c>
      <c r="Z698" s="95"/>
      <c r="AA698" s="95"/>
      <c r="AB698" s="95"/>
      <c r="AC698" s="96"/>
      <c r="AD698" s="88">
        <f t="shared" si="139"/>
        <v>0</v>
      </c>
      <c r="AE698" s="97">
        <f t="shared" si="140"/>
        <v>5000</v>
      </c>
      <c r="AF698" s="18">
        <f t="shared" si="141"/>
        <v>102</v>
      </c>
      <c r="AG698" s="98">
        <f t="shared" si="142"/>
        <v>2.0824826459779455E-2</v>
      </c>
      <c r="AH698" s="20">
        <v>13.6</v>
      </c>
      <c r="AI698" s="20">
        <v>800</v>
      </c>
      <c r="AJ698" s="20"/>
      <c r="AK698" s="20">
        <v>688</v>
      </c>
      <c r="AL698" s="20">
        <f t="shared" si="143"/>
        <v>78288</v>
      </c>
      <c r="AM698" s="7" t="s">
        <v>287</v>
      </c>
      <c r="AN698" s="20"/>
      <c r="AO698" s="21" t="s">
        <v>673</v>
      </c>
      <c r="AP698" s="21"/>
      <c r="AQ698" s="5" t="s">
        <v>75</v>
      </c>
      <c r="AR698" s="5" t="s">
        <v>76</v>
      </c>
      <c r="AS698" s="5" t="s">
        <v>62</v>
      </c>
    </row>
    <row r="699" spans="1:45">
      <c r="A699" s="87" t="s">
        <v>562</v>
      </c>
      <c r="B699" s="5">
        <v>15013243</v>
      </c>
      <c r="C699" s="5" t="s">
        <v>565</v>
      </c>
      <c r="D699" s="5" t="s">
        <v>55</v>
      </c>
      <c r="E699" s="5" t="s">
        <v>67</v>
      </c>
      <c r="F699" s="5" t="s">
        <v>71</v>
      </c>
      <c r="G699" s="5" t="s">
        <v>667</v>
      </c>
      <c r="H699" s="6">
        <v>41883</v>
      </c>
      <c r="I699" s="5" t="s">
        <v>575</v>
      </c>
      <c r="J699" s="5" t="s">
        <v>575</v>
      </c>
      <c r="K699" s="5" t="s">
        <v>568</v>
      </c>
      <c r="L699" s="7">
        <v>6</v>
      </c>
      <c r="M699" s="7" t="s">
        <v>287</v>
      </c>
      <c r="N699" s="88">
        <v>4445</v>
      </c>
      <c r="O699" s="89">
        <v>0.02</v>
      </c>
      <c r="P699" s="90">
        <f t="shared" si="131"/>
        <v>89</v>
      </c>
      <c r="Q699" s="89">
        <v>5.0000000000000001E-3</v>
      </c>
      <c r="R699" s="90">
        <f t="shared" si="132"/>
        <v>22</v>
      </c>
      <c r="S699" s="89">
        <f t="shared" si="133"/>
        <v>2.4971878515185602E-2</v>
      </c>
      <c r="T699" s="90">
        <f t="shared" si="134"/>
        <v>111</v>
      </c>
      <c r="U699" s="90">
        <f t="shared" si="135"/>
        <v>4556</v>
      </c>
      <c r="V699" s="91">
        <v>4600</v>
      </c>
      <c r="W699" s="92">
        <f t="shared" si="136"/>
        <v>155</v>
      </c>
      <c r="X699" s="93">
        <f t="shared" si="137"/>
        <v>3.49E-2</v>
      </c>
      <c r="Y699" s="94" t="str">
        <f t="shared" si="144"/>
        <v>0.00%-8.40%</v>
      </c>
      <c r="Z699" s="95"/>
      <c r="AA699" s="95"/>
      <c r="AB699" s="95"/>
      <c r="AC699" s="96"/>
      <c r="AD699" s="88">
        <f t="shared" si="139"/>
        <v>0</v>
      </c>
      <c r="AE699" s="97">
        <f t="shared" si="140"/>
        <v>4600</v>
      </c>
      <c r="AF699" s="18">
        <f t="shared" si="141"/>
        <v>155</v>
      </c>
      <c r="AG699" s="98">
        <f t="shared" si="142"/>
        <v>3.4870641169853833E-2</v>
      </c>
      <c r="AH699" s="20">
        <v>13.6</v>
      </c>
      <c r="AI699" s="20">
        <v>800</v>
      </c>
      <c r="AJ699" s="20"/>
      <c r="AK699" s="20">
        <v>688</v>
      </c>
      <c r="AL699" s="20">
        <f t="shared" si="143"/>
        <v>72848</v>
      </c>
      <c r="AM699" s="7" t="s">
        <v>287</v>
      </c>
      <c r="AN699" s="20"/>
      <c r="AO699" s="21" t="s">
        <v>672</v>
      </c>
      <c r="AP699" s="21"/>
      <c r="AQ699" s="5" t="s">
        <v>75</v>
      </c>
      <c r="AR699" s="5" t="s">
        <v>76</v>
      </c>
      <c r="AS699" s="5" t="s">
        <v>62</v>
      </c>
    </row>
    <row r="700" spans="1:45">
      <c r="A700" s="87" t="s">
        <v>562</v>
      </c>
      <c r="B700" s="5">
        <v>15014329</v>
      </c>
      <c r="C700" s="5" t="s">
        <v>565</v>
      </c>
      <c r="D700" s="5" t="s">
        <v>55</v>
      </c>
      <c r="E700" s="5" t="s">
        <v>67</v>
      </c>
      <c r="F700" s="5" t="s">
        <v>71</v>
      </c>
      <c r="G700" s="5" t="s">
        <v>667</v>
      </c>
      <c r="H700" s="6">
        <v>42217</v>
      </c>
      <c r="I700" s="5" t="s">
        <v>575</v>
      </c>
      <c r="J700" s="5" t="s">
        <v>575</v>
      </c>
      <c r="K700" s="5" t="s">
        <v>568</v>
      </c>
      <c r="L700" s="7">
        <v>6</v>
      </c>
      <c r="M700" s="7" t="s">
        <v>287</v>
      </c>
      <c r="N700" s="88">
        <v>4672</v>
      </c>
      <c r="O700" s="89">
        <v>0.02</v>
      </c>
      <c r="P700" s="90">
        <f t="shared" si="131"/>
        <v>93</v>
      </c>
      <c r="Q700" s="89">
        <v>5.0000000000000001E-3</v>
      </c>
      <c r="R700" s="90">
        <f t="shared" si="132"/>
        <v>23</v>
      </c>
      <c r="S700" s="89">
        <f t="shared" si="133"/>
        <v>2.482876712328767E-2</v>
      </c>
      <c r="T700" s="90">
        <f t="shared" si="134"/>
        <v>116</v>
      </c>
      <c r="U700" s="90">
        <f t="shared" si="135"/>
        <v>4788</v>
      </c>
      <c r="V700" s="91">
        <v>4778</v>
      </c>
      <c r="W700" s="92">
        <f t="shared" si="136"/>
        <v>106</v>
      </c>
      <c r="X700" s="93">
        <f t="shared" si="137"/>
        <v>2.2700000000000001E-2</v>
      </c>
      <c r="Y700" s="94" t="str">
        <f t="shared" si="144"/>
        <v>0.00%-8.40%</v>
      </c>
      <c r="Z700" s="95"/>
      <c r="AA700" s="95"/>
      <c r="AB700" s="95"/>
      <c r="AC700" s="96"/>
      <c r="AD700" s="88">
        <f t="shared" si="139"/>
        <v>0</v>
      </c>
      <c r="AE700" s="97">
        <f t="shared" si="140"/>
        <v>4778</v>
      </c>
      <c r="AF700" s="18">
        <f t="shared" si="141"/>
        <v>106</v>
      </c>
      <c r="AG700" s="98">
        <f t="shared" si="142"/>
        <v>2.2688356164383583E-2</v>
      </c>
      <c r="AH700" s="20">
        <v>13.6</v>
      </c>
      <c r="AI700" s="20">
        <v>700</v>
      </c>
      <c r="AJ700" s="20"/>
      <c r="AK700" s="20">
        <v>688</v>
      </c>
      <c r="AL700" s="20">
        <f t="shared" si="143"/>
        <v>74068.799999999988</v>
      </c>
      <c r="AM700" s="7" t="s">
        <v>287</v>
      </c>
      <c r="AN700" s="20"/>
      <c r="AO700" s="21" t="s">
        <v>673</v>
      </c>
      <c r="AP700" s="21"/>
      <c r="AQ700" s="5" t="s">
        <v>75</v>
      </c>
      <c r="AR700" s="5" t="s">
        <v>76</v>
      </c>
      <c r="AS700" s="5" t="s">
        <v>62</v>
      </c>
    </row>
    <row r="701" spans="1:45">
      <c r="A701" s="87" t="s">
        <v>562</v>
      </c>
      <c r="B701" s="5">
        <v>15017584</v>
      </c>
      <c r="C701" s="5" t="s">
        <v>565</v>
      </c>
      <c r="D701" s="5" t="s">
        <v>55</v>
      </c>
      <c r="E701" s="5" t="s">
        <v>67</v>
      </c>
      <c r="F701" s="5" t="s">
        <v>71</v>
      </c>
      <c r="G701" s="5" t="s">
        <v>665</v>
      </c>
      <c r="H701" s="6">
        <v>43132</v>
      </c>
      <c r="I701" s="5" t="s">
        <v>575</v>
      </c>
      <c r="J701" s="5" t="s">
        <v>575</v>
      </c>
      <c r="K701" s="5" t="s">
        <v>568</v>
      </c>
      <c r="L701" s="7">
        <v>6</v>
      </c>
      <c r="M701" s="7" t="s">
        <v>287</v>
      </c>
      <c r="N701" s="88">
        <v>4402</v>
      </c>
      <c r="O701" s="89">
        <v>0.02</v>
      </c>
      <c r="P701" s="90">
        <f t="shared" si="131"/>
        <v>88</v>
      </c>
      <c r="Q701" s="89">
        <v>5.0000000000000001E-3</v>
      </c>
      <c r="R701" s="90">
        <f t="shared" si="132"/>
        <v>22</v>
      </c>
      <c r="S701" s="89">
        <f t="shared" si="133"/>
        <v>2.4988641526578828E-2</v>
      </c>
      <c r="T701" s="90">
        <f t="shared" si="134"/>
        <v>110</v>
      </c>
      <c r="U701" s="90">
        <f t="shared" si="135"/>
        <v>4512</v>
      </c>
      <c r="V701" s="91">
        <v>4500</v>
      </c>
      <c r="W701" s="92">
        <f t="shared" si="136"/>
        <v>98</v>
      </c>
      <c r="X701" s="93">
        <f t="shared" si="137"/>
        <v>2.23E-2</v>
      </c>
      <c r="Y701" s="94" t="str">
        <f t="shared" si="144"/>
        <v>0.00%-8.40%</v>
      </c>
      <c r="Z701" s="95"/>
      <c r="AA701" s="95"/>
      <c r="AB701" s="95"/>
      <c r="AC701" s="96"/>
      <c r="AD701" s="88">
        <f t="shared" si="139"/>
        <v>0</v>
      </c>
      <c r="AE701" s="97">
        <f t="shared" si="140"/>
        <v>4500</v>
      </c>
      <c r="AF701" s="18">
        <f t="shared" si="141"/>
        <v>98</v>
      </c>
      <c r="AG701" s="98">
        <f t="shared" si="142"/>
        <v>2.22626079054975E-2</v>
      </c>
      <c r="AH701" s="20">
        <v>13.6</v>
      </c>
      <c r="AI701" s="20">
        <v>700</v>
      </c>
      <c r="AJ701" s="20"/>
      <c r="AK701" s="20">
        <v>688</v>
      </c>
      <c r="AL701" s="20">
        <f t="shared" si="143"/>
        <v>70288</v>
      </c>
      <c r="AM701" s="7" t="s">
        <v>287</v>
      </c>
      <c r="AN701" s="20"/>
      <c r="AO701" s="21" t="s">
        <v>673</v>
      </c>
      <c r="AP701" s="21"/>
      <c r="AQ701" s="5" t="s">
        <v>75</v>
      </c>
      <c r="AR701" s="5" t="s">
        <v>76</v>
      </c>
      <c r="AS701" s="5" t="s">
        <v>62</v>
      </c>
    </row>
    <row r="702" spans="1:45">
      <c r="A702" s="87" t="s">
        <v>562</v>
      </c>
      <c r="B702" s="5">
        <v>15006286</v>
      </c>
      <c r="C702" s="5" t="s">
        <v>565</v>
      </c>
      <c r="D702" s="5" t="s">
        <v>55</v>
      </c>
      <c r="E702" s="5" t="s">
        <v>67</v>
      </c>
      <c r="F702" s="5" t="s">
        <v>71</v>
      </c>
      <c r="G702" s="5" t="s">
        <v>669</v>
      </c>
      <c r="H702" s="6">
        <v>40817</v>
      </c>
      <c r="I702" s="5" t="s">
        <v>575</v>
      </c>
      <c r="J702" s="5" t="s">
        <v>575</v>
      </c>
      <c r="K702" s="5" t="s">
        <v>568</v>
      </c>
      <c r="L702" s="7">
        <v>6</v>
      </c>
      <c r="M702" s="7" t="s">
        <v>287</v>
      </c>
      <c r="N702" s="88">
        <v>4674</v>
      </c>
      <c r="O702" s="89">
        <v>0.02</v>
      </c>
      <c r="P702" s="90">
        <f t="shared" si="131"/>
        <v>93</v>
      </c>
      <c r="Q702" s="89">
        <v>5.0000000000000001E-3</v>
      </c>
      <c r="R702" s="90">
        <f t="shared" si="132"/>
        <v>23</v>
      </c>
      <c r="S702" s="89">
        <f t="shared" si="133"/>
        <v>2.4818142918271287E-2</v>
      </c>
      <c r="T702" s="90">
        <f t="shared" si="134"/>
        <v>116</v>
      </c>
      <c r="U702" s="90">
        <f t="shared" si="135"/>
        <v>4790</v>
      </c>
      <c r="V702" s="91">
        <v>4766</v>
      </c>
      <c r="W702" s="92">
        <f t="shared" si="136"/>
        <v>92</v>
      </c>
      <c r="X702" s="93">
        <f t="shared" si="137"/>
        <v>1.9699999999999999E-2</v>
      </c>
      <c r="Y702" s="94" t="str">
        <f t="shared" si="144"/>
        <v>0.00%-8.40%</v>
      </c>
      <c r="Z702" s="95"/>
      <c r="AA702" s="95"/>
      <c r="AB702" s="95"/>
      <c r="AC702" s="96"/>
      <c r="AD702" s="88">
        <f t="shared" si="139"/>
        <v>0</v>
      </c>
      <c r="AE702" s="97">
        <f t="shared" si="140"/>
        <v>4766</v>
      </c>
      <c r="AF702" s="18">
        <f t="shared" si="141"/>
        <v>92</v>
      </c>
      <c r="AG702" s="98">
        <f t="shared" si="142"/>
        <v>1.9683354728284197E-2</v>
      </c>
      <c r="AH702" s="20">
        <v>13.6</v>
      </c>
      <c r="AI702" s="20">
        <v>500</v>
      </c>
      <c r="AJ702" s="20"/>
      <c r="AK702" s="20">
        <v>688</v>
      </c>
      <c r="AL702" s="20">
        <f t="shared" si="143"/>
        <v>71505.600000000006</v>
      </c>
      <c r="AM702" s="7" t="s">
        <v>287</v>
      </c>
      <c r="AN702" s="20"/>
      <c r="AO702" s="21" t="s">
        <v>668</v>
      </c>
      <c r="AP702" s="21"/>
      <c r="AQ702" s="5" t="s">
        <v>75</v>
      </c>
      <c r="AR702" s="5" t="s">
        <v>76</v>
      </c>
      <c r="AS702" s="5" t="s">
        <v>62</v>
      </c>
    </row>
    <row r="703" spans="1:45">
      <c r="A703" s="87" t="s">
        <v>562</v>
      </c>
      <c r="B703" s="5">
        <v>15015113</v>
      </c>
      <c r="C703" s="5" t="s">
        <v>565</v>
      </c>
      <c r="D703" s="5" t="s">
        <v>55</v>
      </c>
      <c r="E703" s="5" t="s">
        <v>67</v>
      </c>
      <c r="F703" s="5" t="s">
        <v>71</v>
      </c>
      <c r="G703" s="5" t="s">
        <v>665</v>
      </c>
      <c r="H703" s="6">
        <v>42552</v>
      </c>
      <c r="I703" s="5" t="s">
        <v>575</v>
      </c>
      <c r="J703" s="5" t="s">
        <v>575</v>
      </c>
      <c r="K703" s="5" t="s">
        <v>568</v>
      </c>
      <c r="L703" s="7">
        <v>6</v>
      </c>
      <c r="M703" s="7" t="s">
        <v>287</v>
      </c>
      <c r="N703" s="88">
        <v>5301</v>
      </c>
      <c r="O703" s="89">
        <v>0.02</v>
      </c>
      <c r="P703" s="90">
        <f t="shared" si="131"/>
        <v>106</v>
      </c>
      <c r="Q703" s="89">
        <v>5.0000000000000001E-3</v>
      </c>
      <c r="R703" s="90">
        <f t="shared" si="132"/>
        <v>27</v>
      </c>
      <c r="S703" s="89">
        <f t="shared" si="133"/>
        <v>2.5089605734767026E-2</v>
      </c>
      <c r="T703" s="90">
        <f t="shared" si="134"/>
        <v>133</v>
      </c>
      <c r="U703" s="90">
        <f t="shared" si="135"/>
        <v>5434</v>
      </c>
      <c r="V703" s="91">
        <v>5380</v>
      </c>
      <c r="W703" s="92">
        <f t="shared" si="136"/>
        <v>79</v>
      </c>
      <c r="X703" s="93">
        <f t="shared" si="137"/>
        <v>1.49E-2</v>
      </c>
      <c r="Y703" s="94" t="str">
        <f t="shared" si="144"/>
        <v>0.00%-8.40%</v>
      </c>
      <c r="Z703" s="95"/>
      <c r="AA703" s="95"/>
      <c r="AB703" s="95"/>
      <c r="AC703" s="96"/>
      <c r="AD703" s="88">
        <f t="shared" si="139"/>
        <v>0</v>
      </c>
      <c r="AE703" s="97">
        <f t="shared" si="140"/>
        <v>5380</v>
      </c>
      <c r="AF703" s="18">
        <f t="shared" si="141"/>
        <v>79</v>
      </c>
      <c r="AG703" s="98">
        <f t="shared" si="142"/>
        <v>1.490284851914736E-2</v>
      </c>
      <c r="AH703" s="20">
        <v>13.6</v>
      </c>
      <c r="AI703" s="20">
        <v>450</v>
      </c>
      <c r="AJ703" s="20"/>
      <c r="AK703" s="20">
        <v>688</v>
      </c>
      <c r="AL703" s="20">
        <f t="shared" si="143"/>
        <v>79256</v>
      </c>
      <c r="AM703" s="7" t="s">
        <v>287</v>
      </c>
      <c r="AN703" s="20"/>
      <c r="AO703" s="21" t="s">
        <v>668</v>
      </c>
      <c r="AP703" s="21"/>
      <c r="AQ703" s="5" t="s">
        <v>75</v>
      </c>
      <c r="AR703" s="5" t="s">
        <v>76</v>
      </c>
      <c r="AS703" s="5" t="s">
        <v>62</v>
      </c>
    </row>
    <row r="704" spans="1:45">
      <c r="A704" s="87" t="s">
        <v>562</v>
      </c>
      <c r="B704" s="5">
        <v>15000217</v>
      </c>
      <c r="C704" s="5" t="s">
        <v>565</v>
      </c>
      <c r="D704" s="5" t="s">
        <v>55</v>
      </c>
      <c r="E704" s="5" t="s">
        <v>67</v>
      </c>
      <c r="F704" s="5" t="s">
        <v>71</v>
      </c>
      <c r="G704" s="5" t="s">
        <v>667</v>
      </c>
      <c r="H704" s="6">
        <v>38608</v>
      </c>
      <c r="I704" s="5" t="s">
        <v>575</v>
      </c>
      <c r="J704" s="5" t="s">
        <v>575</v>
      </c>
      <c r="K704" s="5" t="s">
        <v>568</v>
      </c>
      <c r="L704" s="7">
        <v>6</v>
      </c>
      <c r="M704" s="7" t="s">
        <v>287</v>
      </c>
      <c r="N704" s="88">
        <v>5100</v>
      </c>
      <c r="O704" s="89">
        <v>0.02</v>
      </c>
      <c r="P704" s="90">
        <f t="shared" si="131"/>
        <v>102</v>
      </c>
      <c r="Q704" s="89">
        <v>5.0000000000000001E-3</v>
      </c>
      <c r="R704" s="90">
        <f t="shared" si="132"/>
        <v>26</v>
      </c>
      <c r="S704" s="89">
        <f t="shared" si="133"/>
        <v>2.5098039215686273E-2</v>
      </c>
      <c r="T704" s="90">
        <f t="shared" si="134"/>
        <v>128</v>
      </c>
      <c r="U704" s="90">
        <f t="shared" si="135"/>
        <v>5228</v>
      </c>
      <c r="V704" s="91">
        <v>5200</v>
      </c>
      <c r="W704" s="92">
        <f t="shared" si="136"/>
        <v>100</v>
      </c>
      <c r="X704" s="93">
        <f t="shared" si="137"/>
        <v>1.9599999999999999E-2</v>
      </c>
      <c r="Y704" s="94" t="str">
        <f t="shared" si="144"/>
        <v>0.00%-8.40%</v>
      </c>
      <c r="Z704" s="95"/>
      <c r="AA704" s="95"/>
      <c r="AB704" s="95"/>
      <c r="AC704" s="96"/>
      <c r="AD704" s="88">
        <f t="shared" si="139"/>
        <v>0</v>
      </c>
      <c r="AE704" s="97">
        <f t="shared" si="140"/>
        <v>5200</v>
      </c>
      <c r="AF704" s="18">
        <f t="shared" si="141"/>
        <v>100</v>
      </c>
      <c r="AG704" s="98">
        <f t="shared" si="142"/>
        <v>1.9607843137254832E-2</v>
      </c>
      <c r="AH704" s="20">
        <v>13.6</v>
      </c>
      <c r="AI704" s="20">
        <v>700</v>
      </c>
      <c r="AJ704" s="20"/>
      <c r="AK704" s="20">
        <v>688</v>
      </c>
      <c r="AL704" s="20">
        <f t="shared" si="143"/>
        <v>79808</v>
      </c>
      <c r="AM704" s="7" t="s">
        <v>287</v>
      </c>
      <c r="AN704" s="20"/>
      <c r="AO704" s="21" t="s">
        <v>668</v>
      </c>
      <c r="AP704" s="21"/>
      <c r="AQ704" s="5" t="s">
        <v>75</v>
      </c>
      <c r="AR704" s="5" t="s">
        <v>76</v>
      </c>
      <c r="AS704" s="5" t="s">
        <v>62</v>
      </c>
    </row>
    <row r="705" spans="1:45">
      <c r="A705" s="87" t="s">
        <v>562</v>
      </c>
      <c r="B705" s="5">
        <v>15013244</v>
      </c>
      <c r="C705" s="5" t="s">
        <v>565</v>
      </c>
      <c r="D705" s="5" t="s">
        <v>55</v>
      </c>
      <c r="E705" s="5" t="s">
        <v>67</v>
      </c>
      <c r="F705" s="5" t="s">
        <v>71</v>
      </c>
      <c r="G705" s="5" t="s">
        <v>667</v>
      </c>
      <c r="H705" s="6">
        <v>41883</v>
      </c>
      <c r="I705" s="5" t="s">
        <v>575</v>
      </c>
      <c r="J705" s="5" t="s">
        <v>575</v>
      </c>
      <c r="K705" s="5" t="s">
        <v>568</v>
      </c>
      <c r="L705" s="7">
        <v>6</v>
      </c>
      <c r="M705" s="7" t="s">
        <v>287</v>
      </c>
      <c r="N705" s="88">
        <v>4608</v>
      </c>
      <c r="O705" s="89">
        <v>0.02</v>
      </c>
      <c r="P705" s="90">
        <f t="shared" si="131"/>
        <v>92</v>
      </c>
      <c r="Q705" s="89">
        <v>5.0000000000000001E-3</v>
      </c>
      <c r="R705" s="90">
        <f t="shared" si="132"/>
        <v>23</v>
      </c>
      <c r="S705" s="89">
        <f t="shared" si="133"/>
        <v>2.4956597222222224E-2</v>
      </c>
      <c r="T705" s="90">
        <f t="shared" si="134"/>
        <v>115</v>
      </c>
      <c r="U705" s="90">
        <f t="shared" si="135"/>
        <v>4723</v>
      </c>
      <c r="V705" s="91">
        <v>4720</v>
      </c>
      <c r="W705" s="92">
        <f t="shared" si="136"/>
        <v>112</v>
      </c>
      <c r="X705" s="93">
        <f t="shared" si="137"/>
        <v>2.4299999999999999E-2</v>
      </c>
      <c r="Y705" s="94" t="str">
        <f t="shared" si="144"/>
        <v>0.00%-8.40%</v>
      </c>
      <c r="Z705" s="95"/>
      <c r="AA705" s="95"/>
      <c r="AB705" s="95"/>
      <c r="AC705" s="96"/>
      <c r="AD705" s="88">
        <f t="shared" si="139"/>
        <v>0</v>
      </c>
      <c r="AE705" s="97">
        <f t="shared" si="140"/>
        <v>4720</v>
      </c>
      <c r="AF705" s="18">
        <f t="shared" si="141"/>
        <v>112</v>
      </c>
      <c r="AG705" s="98">
        <f t="shared" si="142"/>
        <v>2.430555555555558E-2</v>
      </c>
      <c r="AH705" s="20">
        <v>13.6</v>
      </c>
      <c r="AI705" s="20">
        <v>800</v>
      </c>
      <c r="AJ705" s="20"/>
      <c r="AK705" s="20">
        <v>688</v>
      </c>
      <c r="AL705" s="20">
        <f t="shared" si="143"/>
        <v>74480</v>
      </c>
      <c r="AM705" s="7" t="s">
        <v>287</v>
      </c>
      <c r="AN705" s="20"/>
      <c r="AO705" s="21" t="s">
        <v>673</v>
      </c>
      <c r="AP705" s="21"/>
      <c r="AQ705" s="5" t="s">
        <v>75</v>
      </c>
      <c r="AR705" s="5" t="s">
        <v>76</v>
      </c>
      <c r="AS705" s="5" t="s">
        <v>62</v>
      </c>
    </row>
    <row r="706" spans="1:45">
      <c r="A706" s="87" t="s">
        <v>562</v>
      </c>
      <c r="B706" s="5">
        <v>15012677</v>
      </c>
      <c r="C706" s="5" t="s">
        <v>565</v>
      </c>
      <c r="D706" s="5" t="s">
        <v>55</v>
      </c>
      <c r="E706" s="5" t="s">
        <v>67</v>
      </c>
      <c r="F706" s="5" t="s">
        <v>71</v>
      </c>
      <c r="G706" s="5" t="s">
        <v>669</v>
      </c>
      <c r="H706" s="6">
        <v>41791</v>
      </c>
      <c r="I706" s="5" t="s">
        <v>575</v>
      </c>
      <c r="J706" s="5" t="s">
        <v>575</v>
      </c>
      <c r="K706" s="5" t="s">
        <v>568</v>
      </c>
      <c r="L706" s="7">
        <v>6</v>
      </c>
      <c r="M706" s="7" t="s">
        <v>287</v>
      </c>
      <c r="N706" s="88">
        <v>4929</v>
      </c>
      <c r="O706" s="89">
        <v>0.02</v>
      </c>
      <c r="P706" s="90">
        <f t="shared" si="131"/>
        <v>99</v>
      </c>
      <c r="Q706" s="89">
        <v>5.0000000000000001E-3</v>
      </c>
      <c r="R706" s="90">
        <f t="shared" si="132"/>
        <v>25</v>
      </c>
      <c r="S706" s="89">
        <f t="shared" si="133"/>
        <v>2.5157232704402517E-2</v>
      </c>
      <c r="T706" s="90">
        <f t="shared" si="134"/>
        <v>124</v>
      </c>
      <c r="U706" s="90">
        <f t="shared" si="135"/>
        <v>5053</v>
      </c>
      <c r="V706" s="91">
        <v>5010</v>
      </c>
      <c r="W706" s="92">
        <f t="shared" si="136"/>
        <v>81</v>
      </c>
      <c r="X706" s="93">
        <f t="shared" si="137"/>
        <v>1.6400000000000001E-2</v>
      </c>
      <c r="Y706" s="94" t="str">
        <f t="shared" si="144"/>
        <v>0.00%-8.40%</v>
      </c>
      <c r="Z706" s="95"/>
      <c r="AA706" s="95"/>
      <c r="AB706" s="95"/>
      <c r="AC706" s="96"/>
      <c r="AD706" s="88">
        <f t="shared" si="139"/>
        <v>0</v>
      </c>
      <c r="AE706" s="97">
        <f t="shared" si="140"/>
        <v>5010</v>
      </c>
      <c r="AF706" s="18">
        <f t="shared" si="141"/>
        <v>81</v>
      </c>
      <c r="AG706" s="98">
        <f t="shared" si="142"/>
        <v>1.6433353621424285E-2</v>
      </c>
      <c r="AH706" s="20">
        <v>13.6</v>
      </c>
      <c r="AI706" s="20">
        <v>450</v>
      </c>
      <c r="AJ706" s="20"/>
      <c r="AK706" s="20">
        <v>688</v>
      </c>
      <c r="AL706" s="20">
        <f t="shared" si="143"/>
        <v>74224</v>
      </c>
      <c r="AM706" s="7" t="s">
        <v>287</v>
      </c>
      <c r="AN706" s="20"/>
      <c r="AO706" s="21" t="s">
        <v>668</v>
      </c>
      <c r="AP706" s="21"/>
      <c r="AQ706" s="5" t="s">
        <v>75</v>
      </c>
      <c r="AR706" s="5" t="s">
        <v>76</v>
      </c>
      <c r="AS706" s="5" t="s">
        <v>62</v>
      </c>
    </row>
    <row r="707" spans="1:45">
      <c r="A707" s="87" t="s">
        <v>562</v>
      </c>
      <c r="B707" s="5">
        <v>15011541</v>
      </c>
      <c r="C707" s="5" t="s">
        <v>565</v>
      </c>
      <c r="D707" s="5" t="s">
        <v>55</v>
      </c>
      <c r="E707" s="5" t="s">
        <v>67</v>
      </c>
      <c r="F707" s="5" t="s">
        <v>71</v>
      </c>
      <c r="G707" s="5" t="s">
        <v>665</v>
      </c>
      <c r="H707" s="6">
        <v>41640</v>
      </c>
      <c r="I707" s="5" t="s">
        <v>575</v>
      </c>
      <c r="J707" s="5" t="s">
        <v>575</v>
      </c>
      <c r="K707" s="5" t="s">
        <v>568</v>
      </c>
      <c r="L707" s="7">
        <v>6</v>
      </c>
      <c r="M707" s="7" t="s">
        <v>287</v>
      </c>
      <c r="N707" s="88">
        <v>4722</v>
      </c>
      <c r="O707" s="89">
        <v>0.02</v>
      </c>
      <c r="P707" s="90">
        <f t="shared" si="131"/>
        <v>94</v>
      </c>
      <c r="Q707" s="89">
        <v>5.0000000000000001E-3</v>
      </c>
      <c r="R707" s="90">
        <f t="shared" si="132"/>
        <v>24</v>
      </c>
      <c r="S707" s="89">
        <f t="shared" si="133"/>
        <v>2.4989411266412537E-2</v>
      </c>
      <c r="T707" s="90">
        <f t="shared" si="134"/>
        <v>118</v>
      </c>
      <c r="U707" s="90">
        <f t="shared" si="135"/>
        <v>4840</v>
      </c>
      <c r="V707" s="91">
        <v>4830</v>
      </c>
      <c r="W707" s="92">
        <f t="shared" si="136"/>
        <v>108</v>
      </c>
      <c r="X707" s="93">
        <f t="shared" si="137"/>
        <v>2.29E-2</v>
      </c>
      <c r="Y707" s="94" t="str">
        <f t="shared" si="144"/>
        <v>0.00%-8.40%</v>
      </c>
      <c r="Z707" s="95"/>
      <c r="AA707" s="95"/>
      <c r="AB707" s="95"/>
      <c r="AC707" s="96"/>
      <c r="AD707" s="88">
        <f t="shared" si="139"/>
        <v>0</v>
      </c>
      <c r="AE707" s="97">
        <f t="shared" si="140"/>
        <v>4830</v>
      </c>
      <c r="AF707" s="18">
        <f t="shared" si="141"/>
        <v>108</v>
      </c>
      <c r="AG707" s="98">
        <f t="shared" si="142"/>
        <v>2.2871664548919979E-2</v>
      </c>
      <c r="AH707" s="20">
        <v>13.6</v>
      </c>
      <c r="AI707" s="20">
        <v>450</v>
      </c>
      <c r="AJ707" s="20"/>
      <c r="AK707" s="20">
        <v>688</v>
      </c>
      <c r="AL707" s="20">
        <f t="shared" si="143"/>
        <v>71776</v>
      </c>
      <c r="AM707" s="7" t="s">
        <v>287</v>
      </c>
      <c r="AN707" s="20"/>
      <c r="AO707" s="21" t="s">
        <v>673</v>
      </c>
      <c r="AP707" s="21"/>
      <c r="AQ707" s="5" t="s">
        <v>75</v>
      </c>
      <c r="AR707" s="5" t="s">
        <v>76</v>
      </c>
      <c r="AS707" s="5" t="s">
        <v>62</v>
      </c>
    </row>
    <row r="708" spans="1:45">
      <c r="A708" s="87" t="s">
        <v>562</v>
      </c>
      <c r="B708" s="5">
        <v>15004227</v>
      </c>
      <c r="C708" s="5" t="s">
        <v>565</v>
      </c>
      <c r="D708" s="5" t="s">
        <v>55</v>
      </c>
      <c r="E708" s="5" t="s">
        <v>67</v>
      </c>
      <c r="F708" s="5" t="s">
        <v>71</v>
      </c>
      <c r="G708" s="5" t="s">
        <v>667</v>
      </c>
      <c r="H708" s="6">
        <v>40380</v>
      </c>
      <c r="I708" s="5" t="s">
        <v>575</v>
      </c>
      <c r="J708" s="5" t="s">
        <v>575</v>
      </c>
      <c r="K708" s="5" t="s">
        <v>568</v>
      </c>
      <c r="L708" s="7">
        <v>6</v>
      </c>
      <c r="M708" s="7" t="s">
        <v>287</v>
      </c>
      <c r="N708" s="88">
        <v>4812</v>
      </c>
      <c r="O708" s="89">
        <v>0.02</v>
      </c>
      <c r="P708" s="90">
        <f t="shared" si="131"/>
        <v>96</v>
      </c>
      <c r="Q708" s="89">
        <v>5.0000000000000001E-3</v>
      </c>
      <c r="R708" s="90">
        <f t="shared" si="132"/>
        <v>24</v>
      </c>
      <c r="S708" s="89">
        <f t="shared" si="133"/>
        <v>2.4937655860349128E-2</v>
      </c>
      <c r="T708" s="90">
        <f t="shared" si="134"/>
        <v>120</v>
      </c>
      <c r="U708" s="90">
        <f t="shared" si="135"/>
        <v>4932</v>
      </c>
      <c r="V708" s="91">
        <v>4920</v>
      </c>
      <c r="W708" s="92">
        <f t="shared" si="136"/>
        <v>108</v>
      </c>
      <c r="X708" s="93">
        <f t="shared" si="137"/>
        <v>2.24E-2</v>
      </c>
      <c r="Y708" s="94" t="str">
        <f t="shared" si="144"/>
        <v>0.00%-8.40%</v>
      </c>
      <c r="Z708" s="95"/>
      <c r="AA708" s="95"/>
      <c r="AB708" s="95"/>
      <c r="AC708" s="96"/>
      <c r="AD708" s="88">
        <f t="shared" si="139"/>
        <v>0</v>
      </c>
      <c r="AE708" s="97">
        <f t="shared" si="140"/>
        <v>4920</v>
      </c>
      <c r="AF708" s="18">
        <f t="shared" si="141"/>
        <v>108</v>
      </c>
      <c r="AG708" s="98">
        <f t="shared" si="142"/>
        <v>2.244389027431426E-2</v>
      </c>
      <c r="AH708" s="20">
        <v>13.6</v>
      </c>
      <c r="AI708" s="20">
        <v>800</v>
      </c>
      <c r="AJ708" s="20"/>
      <c r="AK708" s="20">
        <v>688</v>
      </c>
      <c r="AL708" s="20">
        <f t="shared" si="143"/>
        <v>77200</v>
      </c>
      <c r="AM708" s="7" t="s">
        <v>287</v>
      </c>
      <c r="AN708" s="20"/>
      <c r="AO708" s="21" t="s">
        <v>673</v>
      </c>
      <c r="AP708" s="21"/>
      <c r="AQ708" s="5" t="s">
        <v>75</v>
      </c>
      <c r="AR708" s="5" t="s">
        <v>76</v>
      </c>
      <c r="AS708" s="5" t="s">
        <v>62</v>
      </c>
    </row>
    <row r="709" spans="1:45">
      <c r="A709" s="87" t="s">
        <v>562</v>
      </c>
      <c r="B709" s="5">
        <v>15010657</v>
      </c>
      <c r="C709" s="5" t="s">
        <v>565</v>
      </c>
      <c r="D709" s="5" t="s">
        <v>55</v>
      </c>
      <c r="E709" s="5" t="s">
        <v>67</v>
      </c>
      <c r="F709" s="5" t="s">
        <v>71</v>
      </c>
      <c r="G709" s="5" t="s">
        <v>665</v>
      </c>
      <c r="H709" s="6">
        <v>41548</v>
      </c>
      <c r="I709" s="5" t="s">
        <v>575</v>
      </c>
      <c r="J709" s="5" t="s">
        <v>575</v>
      </c>
      <c r="K709" s="5" t="s">
        <v>568</v>
      </c>
      <c r="L709" s="7">
        <v>6</v>
      </c>
      <c r="M709" s="7" t="s">
        <v>287</v>
      </c>
      <c r="N709" s="88">
        <v>4571</v>
      </c>
      <c r="O709" s="89">
        <v>0.02</v>
      </c>
      <c r="P709" s="90">
        <f t="shared" si="131"/>
        <v>91</v>
      </c>
      <c r="Q709" s="89">
        <v>5.0000000000000001E-3</v>
      </c>
      <c r="R709" s="90">
        <f t="shared" si="132"/>
        <v>23</v>
      </c>
      <c r="S709" s="89">
        <f t="shared" si="133"/>
        <v>2.4939838109822796E-2</v>
      </c>
      <c r="T709" s="90">
        <f t="shared" si="134"/>
        <v>114</v>
      </c>
      <c r="U709" s="90">
        <f t="shared" si="135"/>
        <v>4685</v>
      </c>
      <c r="V709" s="91">
        <v>4675</v>
      </c>
      <c r="W709" s="92">
        <f t="shared" si="136"/>
        <v>104</v>
      </c>
      <c r="X709" s="93">
        <f t="shared" si="137"/>
        <v>2.2800000000000001E-2</v>
      </c>
      <c r="Y709" s="94" t="str">
        <f t="shared" si="144"/>
        <v>0.00%-8.40%</v>
      </c>
      <c r="Z709" s="95"/>
      <c r="AA709" s="95"/>
      <c r="AB709" s="95"/>
      <c r="AC709" s="96"/>
      <c r="AD709" s="88">
        <f t="shared" si="139"/>
        <v>0</v>
      </c>
      <c r="AE709" s="97">
        <f t="shared" si="140"/>
        <v>4675</v>
      </c>
      <c r="AF709" s="18">
        <f t="shared" si="141"/>
        <v>104</v>
      </c>
      <c r="AG709" s="98">
        <f t="shared" si="142"/>
        <v>2.2752133012469811E-2</v>
      </c>
      <c r="AH709" s="20">
        <v>13.6</v>
      </c>
      <c r="AI709" s="20">
        <v>450</v>
      </c>
      <c r="AJ709" s="20"/>
      <c r="AK709" s="20">
        <v>688</v>
      </c>
      <c r="AL709" s="20">
        <f t="shared" si="143"/>
        <v>69668</v>
      </c>
      <c r="AM709" s="7" t="s">
        <v>287</v>
      </c>
      <c r="AN709" s="20"/>
      <c r="AO709" s="21" t="s">
        <v>673</v>
      </c>
      <c r="AP709" s="21"/>
      <c r="AQ709" s="5" t="s">
        <v>75</v>
      </c>
      <c r="AR709" s="5" t="s">
        <v>76</v>
      </c>
      <c r="AS709" s="5" t="s">
        <v>62</v>
      </c>
    </row>
    <row r="710" spans="1:45">
      <c r="A710" s="87" t="s">
        <v>562</v>
      </c>
      <c r="B710" s="5">
        <v>15012911</v>
      </c>
      <c r="C710" s="5" t="s">
        <v>565</v>
      </c>
      <c r="D710" s="5" t="s">
        <v>55</v>
      </c>
      <c r="E710" s="5" t="s">
        <v>67</v>
      </c>
      <c r="F710" s="5" t="s">
        <v>71</v>
      </c>
      <c r="G710" s="5" t="s">
        <v>665</v>
      </c>
      <c r="H710" s="6">
        <v>41821</v>
      </c>
      <c r="I710" s="5" t="s">
        <v>575</v>
      </c>
      <c r="J710" s="5" t="s">
        <v>575</v>
      </c>
      <c r="K710" s="5" t="s">
        <v>568</v>
      </c>
      <c r="L710" s="7">
        <v>6</v>
      </c>
      <c r="M710" s="7" t="s">
        <v>287</v>
      </c>
      <c r="N710" s="88">
        <v>4566</v>
      </c>
      <c r="O710" s="89">
        <v>0.02</v>
      </c>
      <c r="P710" s="90">
        <f t="shared" si="131"/>
        <v>91</v>
      </c>
      <c r="Q710" s="89">
        <v>5.0000000000000001E-3</v>
      </c>
      <c r="R710" s="90">
        <f t="shared" si="132"/>
        <v>23</v>
      </c>
      <c r="S710" s="89">
        <f t="shared" si="133"/>
        <v>2.4967148488830485E-2</v>
      </c>
      <c r="T710" s="90">
        <f t="shared" si="134"/>
        <v>114</v>
      </c>
      <c r="U710" s="90">
        <f t="shared" si="135"/>
        <v>4680</v>
      </c>
      <c r="V710" s="91">
        <v>4670</v>
      </c>
      <c r="W710" s="92">
        <f t="shared" si="136"/>
        <v>104</v>
      </c>
      <c r="X710" s="93">
        <f t="shared" si="137"/>
        <v>2.2800000000000001E-2</v>
      </c>
      <c r="Y710" s="94" t="str">
        <f t="shared" si="144"/>
        <v>0.00%-8.40%</v>
      </c>
      <c r="Z710" s="95"/>
      <c r="AA710" s="95"/>
      <c r="AB710" s="95"/>
      <c r="AC710" s="96"/>
      <c r="AD710" s="88">
        <f t="shared" si="139"/>
        <v>0</v>
      </c>
      <c r="AE710" s="97">
        <f t="shared" si="140"/>
        <v>4670</v>
      </c>
      <c r="AF710" s="18">
        <f t="shared" si="141"/>
        <v>104</v>
      </c>
      <c r="AG710" s="98">
        <f t="shared" si="142"/>
        <v>2.2777047744196199E-2</v>
      </c>
      <c r="AH710" s="20">
        <v>13.6</v>
      </c>
      <c r="AI710" s="20">
        <v>700</v>
      </c>
      <c r="AJ710" s="20"/>
      <c r="AK710" s="20">
        <v>688</v>
      </c>
      <c r="AL710" s="20">
        <f t="shared" si="143"/>
        <v>72600</v>
      </c>
      <c r="AM710" s="7" t="s">
        <v>287</v>
      </c>
      <c r="AN710" s="20"/>
      <c r="AO710" s="21" t="s">
        <v>673</v>
      </c>
      <c r="AP710" s="21"/>
      <c r="AQ710" s="5" t="s">
        <v>75</v>
      </c>
      <c r="AR710" s="5" t="s">
        <v>76</v>
      </c>
      <c r="AS710" s="5" t="s">
        <v>62</v>
      </c>
    </row>
    <row r="711" spans="1:45">
      <c r="A711" s="87" t="s">
        <v>562</v>
      </c>
      <c r="B711" s="5">
        <v>15011926</v>
      </c>
      <c r="C711" s="5" t="s">
        <v>565</v>
      </c>
      <c r="D711" s="5" t="s">
        <v>55</v>
      </c>
      <c r="E711" s="5" t="s">
        <v>67</v>
      </c>
      <c r="F711" s="5" t="s">
        <v>71</v>
      </c>
      <c r="G711" s="5" t="s">
        <v>665</v>
      </c>
      <c r="H711" s="6">
        <v>41730</v>
      </c>
      <c r="I711" s="5" t="s">
        <v>575</v>
      </c>
      <c r="J711" s="5" t="s">
        <v>575</v>
      </c>
      <c r="K711" s="5" t="s">
        <v>568</v>
      </c>
      <c r="L711" s="7">
        <v>6</v>
      </c>
      <c r="M711" s="7" t="s">
        <v>287</v>
      </c>
      <c r="N711" s="88">
        <v>4764</v>
      </c>
      <c r="O711" s="89">
        <v>0.02</v>
      </c>
      <c r="P711" s="90">
        <f t="shared" si="131"/>
        <v>95</v>
      </c>
      <c r="Q711" s="89">
        <v>5.0000000000000001E-3</v>
      </c>
      <c r="R711" s="90">
        <f t="shared" si="132"/>
        <v>24</v>
      </c>
      <c r="S711" s="89">
        <f t="shared" si="133"/>
        <v>2.4979009235936187E-2</v>
      </c>
      <c r="T711" s="90">
        <f t="shared" si="134"/>
        <v>119</v>
      </c>
      <c r="U711" s="90">
        <f t="shared" si="135"/>
        <v>4883</v>
      </c>
      <c r="V711" s="91">
        <v>4873</v>
      </c>
      <c r="W711" s="92">
        <f t="shared" si="136"/>
        <v>109</v>
      </c>
      <c r="X711" s="93">
        <f t="shared" si="137"/>
        <v>2.29E-2</v>
      </c>
      <c r="Y711" s="94" t="str">
        <f t="shared" si="144"/>
        <v>0.00%-8.40%</v>
      </c>
      <c r="Z711" s="95"/>
      <c r="AA711" s="95"/>
      <c r="AB711" s="95"/>
      <c r="AC711" s="96"/>
      <c r="AD711" s="88">
        <f t="shared" si="139"/>
        <v>0</v>
      </c>
      <c r="AE711" s="97">
        <f t="shared" si="140"/>
        <v>4873</v>
      </c>
      <c r="AF711" s="18">
        <f t="shared" si="141"/>
        <v>109</v>
      </c>
      <c r="AG711" s="98">
        <f t="shared" si="142"/>
        <v>2.2879932829555027E-2</v>
      </c>
      <c r="AH711" s="20">
        <v>13.6</v>
      </c>
      <c r="AI711" s="20">
        <v>500</v>
      </c>
      <c r="AJ711" s="20"/>
      <c r="AK711" s="20">
        <v>688</v>
      </c>
      <c r="AL711" s="20">
        <f t="shared" si="143"/>
        <v>72960.800000000003</v>
      </c>
      <c r="AM711" s="7" t="s">
        <v>287</v>
      </c>
      <c r="AN711" s="20"/>
      <c r="AO711" s="21" t="s">
        <v>673</v>
      </c>
      <c r="AP711" s="21"/>
      <c r="AQ711" s="5" t="s">
        <v>75</v>
      </c>
      <c r="AR711" s="5" t="s">
        <v>76</v>
      </c>
      <c r="AS711" s="5" t="s">
        <v>62</v>
      </c>
    </row>
    <row r="712" spans="1:45">
      <c r="A712" s="87" t="s">
        <v>562</v>
      </c>
      <c r="B712" s="5">
        <v>15001590</v>
      </c>
      <c r="C712" s="5" t="s">
        <v>565</v>
      </c>
      <c r="D712" s="5" t="s">
        <v>55</v>
      </c>
      <c r="E712" s="5" t="s">
        <v>67</v>
      </c>
      <c r="F712" s="5" t="s">
        <v>71</v>
      </c>
      <c r="G712" s="5" t="s">
        <v>667</v>
      </c>
      <c r="H712" s="6">
        <v>39582</v>
      </c>
      <c r="I712" s="5" t="s">
        <v>575</v>
      </c>
      <c r="J712" s="5" t="s">
        <v>575</v>
      </c>
      <c r="K712" s="5" t="s">
        <v>568</v>
      </c>
      <c r="L712" s="7">
        <v>6</v>
      </c>
      <c r="M712" s="7" t="s">
        <v>287</v>
      </c>
      <c r="N712" s="88">
        <v>5586</v>
      </c>
      <c r="O712" s="89">
        <v>0.02</v>
      </c>
      <c r="P712" s="90">
        <f t="shared" si="131"/>
        <v>112</v>
      </c>
      <c r="Q712" s="89">
        <v>5.0000000000000001E-3</v>
      </c>
      <c r="R712" s="90">
        <f t="shared" si="132"/>
        <v>28</v>
      </c>
      <c r="S712" s="89">
        <f t="shared" si="133"/>
        <v>2.5062656641604009E-2</v>
      </c>
      <c r="T712" s="90">
        <f t="shared" si="134"/>
        <v>140</v>
      </c>
      <c r="U712" s="90">
        <f t="shared" si="135"/>
        <v>5726</v>
      </c>
      <c r="V712" s="91">
        <v>5710</v>
      </c>
      <c r="W712" s="92">
        <f t="shared" si="136"/>
        <v>124</v>
      </c>
      <c r="X712" s="93">
        <f t="shared" si="137"/>
        <v>2.2200000000000001E-2</v>
      </c>
      <c r="Y712" s="94" t="str">
        <f t="shared" si="144"/>
        <v>0.00%-8.40%</v>
      </c>
      <c r="Z712" s="95"/>
      <c r="AA712" s="95"/>
      <c r="AB712" s="95"/>
      <c r="AC712" s="96"/>
      <c r="AD712" s="88">
        <f t="shared" si="139"/>
        <v>0</v>
      </c>
      <c r="AE712" s="97">
        <f t="shared" si="140"/>
        <v>5710</v>
      </c>
      <c r="AF712" s="18">
        <f t="shared" si="141"/>
        <v>124</v>
      </c>
      <c r="AG712" s="98">
        <f t="shared" si="142"/>
        <v>2.2198353025420614E-2</v>
      </c>
      <c r="AH712" s="20">
        <v>13.6</v>
      </c>
      <c r="AI712" s="20">
        <v>700</v>
      </c>
      <c r="AJ712" s="20"/>
      <c r="AK712" s="20">
        <v>688</v>
      </c>
      <c r="AL712" s="20">
        <f t="shared" si="143"/>
        <v>86744</v>
      </c>
      <c r="AM712" s="7" t="s">
        <v>287</v>
      </c>
      <c r="AN712" s="20"/>
      <c r="AO712" s="21" t="s">
        <v>673</v>
      </c>
      <c r="AP712" s="21"/>
      <c r="AQ712" s="5" t="s">
        <v>75</v>
      </c>
      <c r="AR712" s="5" t="s">
        <v>76</v>
      </c>
      <c r="AS712" s="5" t="s">
        <v>62</v>
      </c>
    </row>
    <row r="713" spans="1:45">
      <c r="A713" s="87" t="s">
        <v>562</v>
      </c>
      <c r="B713" s="5">
        <v>15012557</v>
      </c>
      <c r="C713" s="5" t="s">
        <v>565</v>
      </c>
      <c r="D713" s="5" t="s">
        <v>55</v>
      </c>
      <c r="E713" s="5" t="s">
        <v>67</v>
      </c>
      <c r="F713" s="5" t="s">
        <v>71</v>
      </c>
      <c r="G713" s="5" t="s">
        <v>665</v>
      </c>
      <c r="H713" s="6">
        <v>41760</v>
      </c>
      <c r="I713" s="5" t="s">
        <v>575</v>
      </c>
      <c r="J713" s="5" t="s">
        <v>575</v>
      </c>
      <c r="K713" s="5" t="s">
        <v>568</v>
      </c>
      <c r="L713" s="7">
        <v>6</v>
      </c>
      <c r="M713" s="7" t="s">
        <v>287</v>
      </c>
      <c r="N713" s="88">
        <v>4498</v>
      </c>
      <c r="O713" s="89">
        <v>0.02</v>
      </c>
      <c r="P713" s="90">
        <f t="shared" ref="P713:P776" si="145">ROUND(N713*O713,0)</f>
        <v>90</v>
      </c>
      <c r="Q713" s="89">
        <v>5.0000000000000001E-3</v>
      </c>
      <c r="R713" s="90">
        <f t="shared" ref="R713:R776" si="146">ROUND(N713*Q713,0)</f>
        <v>22</v>
      </c>
      <c r="S713" s="89">
        <f t="shared" ref="S713:S776" si="147">T713/N713</f>
        <v>2.4899955535793685E-2</v>
      </c>
      <c r="T713" s="90">
        <f t="shared" ref="T713:T776" si="148">P713+R713</f>
        <v>112</v>
      </c>
      <c r="U713" s="90">
        <f t="shared" ref="U713:U776" si="149">N713+T713</f>
        <v>4610</v>
      </c>
      <c r="V713" s="91">
        <v>4600</v>
      </c>
      <c r="W713" s="92">
        <f t="shared" ref="W713:W776" si="150">V713-N713</f>
        <v>102</v>
      </c>
      <c r="X713" s="93">
        <f t="shared" ref="X713:X776" si="151">ROUND(V713/N713-1,4)</f>
        <v>2.2700000000000001E-2</v>
      </c>
      <c r="Y713" s="94" t="str">
        <f t="shared" si="144"/>
        <v>0.00%-8.40%</v>
      </c>
      <c r="Z713" s="95"/>
      <c r="AA713" s="95"/>
      <c r="AB713" s="95"/>
      <c r="AC713" s="96"/>
      <c r="AD713" s="88">
        <f t="shared" ref="AD713:AD776" si="152">ROUND(N713*AC713,0)</f>
        <v>0</v>
      </c>
      <c r="AE713" s="97">
        <f t="shared" ref="AE713:AE776" si="153">V713+AD713</f>
        <v>4600</v>
      </c>
      <c r="AF713" s="18">
        <f t="shared" ref="AF713:AF776" si="154">AE713-N713</f>
        <v>102</v>
      </c>
      <c r="AG713" s="98">
        <f t="shared" ref="AG713:AG776" si="155">AE713/N713-1</f>
        <v>2.2676745220097771E-2</v>
      </c>
      <c r="AH713" s="20">
        <v>13.6</v>
      </c>
      <c r="AI713" s="20">
        <v>650</v>
      </c>
      <c r="AJ713" s="20"/>
      <c r="AK713" s="20">
        <v>688</v>
      </c>
      <c r="AL713" s="20">
        <f t="shared" ref="AL713:AL776" si="156">AE713*AH713+AI713*12+AK713+IF(AB713="",AJ713,IF(AB713="D",5000,IF(AB713="C",1000,0)))*12</f>
        <v>71048</v>
      </c>
      <c r="AM713" s="7" t="s">
        <v>287</v>
      </c>
      <c r="AN713" s="20"/>
      <c r="AO713" s="21" t="s">
        <v>673</v>
      </c>
      <c r="AP713" s="21"/>
      <c r="AQ713" s="5" t="s">
        <v>75</v>
      </c>
      <c r="AR713" s="5" t="s">
        <v>76</v>
      </c>
      <c r="AS713" s="5" t="s">
        <v>62</v>
      </c>
    </row>
    <row r="714" spans="1:45">
      <c r="A714" s="87" t="s">
        <v>562</v>
      </c>
      <c r="B714" s="5">
        <v>15000850</v>
      </c>
      <c r="C714" s="5" t="s">
        <v>565</v>
      </c>
      <c r="D714" s="5" t="s">
        <v>55</v>
      </c>
      <c r="E714" s="5" t="s">
        <v>67</v>
      </c>
      <c r="F714" s="5" t="s">
        <v>71</v>
      </c>
      <c r="G714" s="5" t="s">
        <v>667</v>
      </c>
      <c r="H714" s="6">
        <v>39126</v>
      </c>
      <c r="I714" s="5" t="s">
        <v>575</v>
      </c>
      <c r="J714" s="5" t="s">
        <v>575</v>
      </c>
      <c r="K714" s="5" t="s">
        <v>568</v>
      </c>
      <c r="L714" s="7">
        <v>6</v>
      </c>
      <c r="M714" s="7" t="s">
        <v>287</v>
      </c>
      <c r="N714" s="88">
        <v>6112</v>
      </c>
      <c r="O714" s="89">
        <v>0.02</v>
      </c>
      <c r="P714" s="90">
        <f t="shared" si="145"/>
        <v>122</v>
      </c>
      <c r="Q714" s="89">
        <v>5.0000000000000001E-3</v>
      </c>
      <c r="R714" s="90">
        <f t="shared" si="146"/>
        <v>31</v>
      </c>
      <c r="S714" s="89">
        <f t="shared" si="147"/>
        <v>2.5032722513089006E-2</v>
      </c>
      <c r="T714" s="90">
        <f t="shared" si="148"/>
        <v>153</v>
      </c>
      <c r="U714" s="90">
        <f t="shared" si="149"/>
        <v>6265</v>
      </c>
      <c r="V714" s="91">
        <v>6250</v>
      </c>
      <c r="W714" s="92">
        <f t="shared" si="150"/>
        <v>138</v>
      </c>
      <c r="X714" s="93">
        <f t="shared" si="151"/>
        <v>2.2599999999999999E-2</v>
      </c>
      <c r="Y714" s="94" t="str">
        <f t="shared" si="144"/>
        <v>0.00%-8.40%</v>
      </c>
      <c r="Z714" s="95"/>
      <c r="AA714" s="95"/>
      <c r="AB714" s="95"/>
      <c r="AC714" s="96"/>
      <c r="AD714" s="88">
        <f t="shared" si="152"/>
        <v>0</v>
      </c>
      <c r="AE714" s="97">
        <f t="shared" si="153"/>
        <v>6250</v>
      </c>
      <c r="AF714" s="18">
        <f t="shared" si="154"/>
        <v>138</v>
      </c>
      <c r="AG714" s="98">
        <f t="shared" si="155"/>
        <v>2.2578534031413522E-2</v>
      </c>
      <c r="AH714" s="20">
        <v>13.6</v>
      </c>
      <c r="AI714" s="20">
        <v>700</v>
      </c>
      <c r="AJ714" s="20"/>
      <c r="AK714" s="20">
        <v>688</v>
      </c>
      <c r="AL714" s="20">
        <f t="shared" si="156"/>
        <v>94088</v>
      </c>
      <c r="AM714" s="7" t="s">
        <v>287</v>
      </c>
      <c r="AN714" s="20"/>
      <c r="AO714" s="21" t="s">
        <v>673</v>
      </c>
      <c r="AP714" s="21"/>
      <c r="AQ714" s="5" t="s">
        <v>75</v>
      </c>
      <c r="AR714" s="5" t="s">
        <v>76</v>
      </c>
      <c r="AS714" s="5" t="s">
        <v>62</v>
      </c>
    </row>
    <row r="715" spans="1:45">
      <c r="A715" s="87" t="s">
        <v>562</v>
      </c>
      <c r="B715" s="5">
        <v>15021131</v>
      </c>
      <c r="C715" s="5" t="s">
        <v>565</v>
      </c>
      <c r="D715" s="5" t="s">
        <v>55</v>
      </c>
      <c r="E715" s="5" t="s">
        <v>67</v>
      </c>
      <c r="F715" s="5" t="s">
        <v>71</v>
      </c>
      <c r="G715" s="5" t="s">
        <v>665</v>
      </c>
      <c r="H715" s="6">
        <v>44409</v>
      </c>
      <c r="I715" s="5" t="s">
        <v>575</v>
      </c>
      <c r="J715" s="5" t="s">
        <v>575</v>
      </c>
      <c r="K715" s="5" t="s">
        <v>568</v>
      </c>
      <c r="L715" s="7">
        <v>6</v>
      </c>
      <c r="M715" s="7" t="s">
        <v>287</v>
      </c>
      <c r="N715" s="88">
        <v>4701</v>
      </c>
      <c r="O715" s="89">
        <v>0.02</v>
      </c>
      <c r="P715" s="90">
        <f t="shared" si="145"/>
        <v>94</v>
      </c>
      <c r="Q715" s="89">
        <v>5.0000000000000001E-3</v>
      </c>
      <c r="R715" s="90">
        <f t="shared" si="146"/>
        <v>24</v>
      </c>
      <c r="S715" s="89">
        <f t="shared" si="147"/>
        <v>2.5101042331418848E-2</v>
      </c>
      <c r="T715" s="90">
        <f t="shared" si="148"/>
        <v>118</v>
      </c>
      <c r="U715" s="90">
        <f t="shared" si="149"/>
        <v>4819</v>
      </c>
      <c r="V715" s="91">
        <v>4806</v>
      </c>
      <c r="W715" s="92">
        <f t="shared" si="150"/>
        <v>105</v>
      </c>
      <c r="X715" s="93">
        <f t="shared" si="151"/>
        <v>2.23E-2</v>
      </c>
      <c r="Y715" s="94" t="str">
        <f t="shared" si="144"/>
        <v>0.00%-8.40%</v>
      </c>
      <c r="Z715" s="95"/>
      <c r="AA715" s="95"/>
      <c r="AB715" s="95"/>
      <c r="AC715" s="96"/>
      <c r="AD715" s="88">
        <f t="shared" si="152"/>
        <v>0</v>
      </c>
      <c r="AE715" s="97">
        <f t="shared" si="153"/>
        <v>4806</v>
      </c>
      <c r="AF715" s="18">
        <f t="shared" si="154"/>
        <v>105</v>
      </c>
      <c r="AG715" s="98">
        <f t="shared" si="155"/>
        <v>2.2335673261008271E-2</v>
      </c>
      <c r="AH715" s="20">
        <v>13.6</v>
      </c>
      <c r="AI715" s="20">
        <v>700</v>
      </c>
      <c r="AJ715" s="20"/>
      <c r="AK715" s="20">
        <v>688</v>
      </c>
      <c r="AL715" s="20">
        <f t="shared" si="156"/>
        <v>74449.600000000006</v>
      </c>
      <c r="AM715" s="7" t="s">
        <v>287</v>
      </c>
      <c r="AN715" s="20"/>
      <c r="AO715" s="21" t="s">
        <v>673</v>
      </c>
      <c r="AP715" s="21"/>
      <c r="AQ715" s="5" t="s">
        <v>75</v>
      </c>
      <c r="AR715" s="5" t="s">
        <v>76</v>
      </c>
      <c r="AS715" s="5" t="s">
        <v>62</v>
      </c>
    </row>
    <row r="716" spans="1:45">
      <c r="A716" s="87" t="s">
        <v>562</v>
      </c>
      <c r="B716" s="5">
        <v>15016731</v>
      </c>
      <c r="C716" s="5" t="s">
        <v>565</v>
      </c>
      <c r="D716" s="5" t="s">
        <v>55</v>
      </c>
      <c r="E716" s="5" t="s">
        <v>67</v>
      </c>
      <c r="F716" s="5" t="s">
        <v>71</v>
      </c>
      <c r="G716" s="5" t="s">
        <v>665</v>
      </c>
      <c r="H716" s="6">
        <v>42948</v>
      </c>
      <c r="I716" s="5" t="s">
        <v>575</v>
      </c>
      <c r="J716" s="5" t="s">
        <v>575</v>
      </c>
      <c r="K716" s="5" t="s">
        <v>568</v>
      </c>
      <c r="L716" s="7">
        <v>6</v>
      </c>
      <c r="M716" s="7" t="s">
        <v>287</v>
      </c>
      <c r="N716" s="88">
        <v>4624</v>
      </c>
      <c r="O716" s="89">
        <v>0.02</v>
      </c>
      <c r="P716" s="90">
        <f t="shared" si="145"/>
        <v>92</v>
      </c>
      <c r="Q716" s="89">
        <v>5.0000000000000001E-3</v>
      </c>
      <c r="R716" s="90">
        <f t="shared" si="146"/>
        <v>23</v>
      </c>
      <c r="S716" s="89">
        <f t="shared" si="147"/>
        <v>2.4870242214532871E-2</v>
      </c>
      <c r="T716" s="90">
        <f t="shared" si="148"/>
        <v>115</v>
      </c>
      <c r="U716" s="90">
        <f t="shared" si="149"/>
        <v>4739</v>
      </c>
      <c r="V716" s="91">
        <v>4624</v>
      </c>
      <c r="W716" s="92">
        <f t="shared" si="150"/>
        <v>0</v>
      </c>
      <c r="X716" s="93">
        <f t="shared" si="151"/>
        <v>0</v>
      </c>
      <c r="Y716" s="94" t="str">
        <f t="shared" si="144"/>
        <v>0.00%-8.40%</v>
      </c>
      <c r="Z716" s="95"/>
      <c r="AA716" s="95"/>
      <c r="AB716" s="95"/>
      <c r="AC716" s="96"/>
      <c r="AD716" s="88">
        <f t="shared" si="152"/>
        <v>0</v>
      </c>
      <c r="AE716" s="97">
        <f t="shared" si="153"/>
        <v>4624</v>
      </c>
      <c r="AF716" s="18">
        <f t="shared" si="154"/>
        <v>0</v>
      </c>
      <c r="AG716" s="98">
        <f t="shared" si="155"/>
        <v>0</v>
      </c>
      <c r="AH716" s="20">
        <v>13.6</v>
      </c>
      <c r="AI716" s="20">
        <v>450</v>
      </c>
      <c r="AJ716" s="20"/>
      <c r="AK716" s="20">
        <v>688</v>
      </c>
      <c r="AL716" s="20">
        <f t="shared" si="156"/>
        <v>68974.399999999994</v>
      </c>
      <c r="AM716" s="7" t="s">
        <v>287</v>
      </c>
      <c r="AN716" s="20"/>
      <c r="AO716" s="21" t="s">
        <v>681</v>
      </c>
      <c r="AP716" s="21" t="s">
        <v>140</v>
      </c>
      <c r="AQ716" s="5" t="s">
        <v>75</v>
      </c>
      <c r="AR716" s="5" t="s">
        <v>76</v>
      </c>
      <c r="AS716" s="5" t="s">
        <v>62</v>
      </c>
    </row>
    <row r="717" spans="1:45">
      <c r="A717" s="87" t="s">
        <v>562</v>
      </c>
      <c r="B717" s="5">
        <v>15021300</v>
      </c>
      <c r="C717" s="5" t="s">
        <v>565</v>
      </c>
      <c r="D717" s="5" t="s">
        <v>55</v>
      </c>
      <c r="E717" s="5" t="s">
        <v>67</v>
      </c>
      <c r="F717" s="5" t="s">
        <v>71</v>
      </c>
      <c r="G717" s="5" t="s">
        <v>667</v>
      </c>
      <c r="H717" s="6">
        <v>44440</v>
      </c>
      <c r="I717" s="5" t="s">
        <v>575</v>
      </c>
      <c r="J717" s="5" t="s">
        <v>575</v>
      </c>
      <c r="K717" s="5" t="s">
        <v>568</v>
      </c>
      <c r="L717" s="7">
        <v>6</v>
      </c>
      <c r="M717" s="7" t="s">
        <v>287</v>
      </c>
      <c r="N717" s="88">
        <v>4678</v>
      </c>
      <c r="O717" s="89">
        <v>0.02</v>
      </c>
      <c r="P717" s="90">
        <f t="shared" si="145"/>
        <v>94</v>
      </c>
      <c r="Q717" s="89">
        <v>5.0000000000000001E-3</v>
      </c>
      <c r="R717" s="90">
        <f t="shared" si="146"/>
        <v>23</v>
      </c>
      <c r="S717" s="89">
        <f t="shared" si="147"/>
        <v>2.5010688328345448E-2</v>
      </c>
      <c r="T717" s="90">
        <f t="shared" si="148"/>
        <v>117</v>
      </c>
      <c r="U717" s="90">
        <f t="shared" si="149"/>
        <v>4795</v>
      </c>
      <c r="V717" s="91">
        <v>4782</v>
      </c>
      <c r="W717" s="92">
        <f t="shared" si="150"/>
        <v>104</v>
      </c>
      <c r="X717" s="93">
        <f t="shared" si="151"/>
        <v>2.2200000000000001E-2</v>
      </c>
      <c r="Y717" s="94" t="str">
        <f t="shared" si="144"/>
        <v>0.00%-8.40%</v>
      </c>
      <c r="Z717" s="95"/>
      <c r="AA717" s="95"/>
      <c r="AB717" s="95"/>
      <c r="AC717" s="96"/>
      <c r="AD717" s="88">
        <f t="shared" si="152"/>
        <v>0</v>
      </c>
      <c r="AE717" s="97">
        <f t="shared" si="153"/>
        <v>4782</v>
      </c>
      <c r="AF717" s="18">
        <f t="shared" si="154"/>
        <v>104</v>
      </c>
      <c r="AG717" s="98">
        <f t="shared" si="155"/>
        <v>2.2231722958529376E-2</v>
      </c>
      <c r="AH717" s="20">
        <v>13.6</v>
      </c>
      <c r="AI717" s="20">
        <v>450</v>
      </c>
      <c r="AJ717" s="20"/>
      <c r="AK717" s="20">
        <v>688</v>
      </c>
      <c r="AL717" s="20">
        <f t="shared" si="156"/>
        <v>71123.199999999997</v>
      </c>
      <c r="AM717" s="7" t="s">
        <v>287</v>
      </c>
      <c r="AN717" s="20"/>
      <c r="AO717" s="21" t="s">
        <v>673</v>
      </c>
      <c r="AP717" s="21"/>
      <c r="AQ717" s="5" t="s">
        <v>75</v>
      </c>
      <c r="AR717" s="5" t="s">
        <v>76</v>
      </c>
      <c r="AS717" s="5" t="s">
        <v>62</v>
      </c>
    </row>
    <row r="718" spans="1:45">
      <c r="A718" s="87" t="s">
        <v>562</v>
      </c>
      <c r="B718" s="5">
        <v>15003763</v>
      </c>
      <c r="C718" s="5" t="s">
        <v>565</v>
      </c>
      <c r="D718" s="5" t="s">
        <v>55</v>
      </c>
      <c r="E718" s="5" t="s">
        <v>67</v>
      </c>
      <c r="F718" s="5" t="s">
        <v>71</v>
      </c>
      <c r="G718" s="5" t="s">
        <v>665</v>
      </c>
      <c r="H718" s="6">
        <v>40422</v>
      </c>
      <c r="I718" s="5" t="s">
        <v>575</v>
      </c>
      <c r="J718" s="5" t="s">
        <v>575</v>
      </c>
      <c r="K718" s="5" t="s">
        <v>568</v>
      </c>
      <c r="L718" s="7">
        <v>6</v>
      </c>
      <c r="M718" s="7" t="s">
        <v>287</v>
      </c>
      <c r="N718" s="88">
        <v>4838</v>
      </c>
      <c r="O718" s="89">
        <v>0.02</v>
      </c>
      <c r="P718" s="90">
        <f t="shared" si="145"/>
        <v>97</v>
      </c>
      <c r="Q718" s="89">
        <v>5.0000000000000001E-3</v>
      </c>
      <c r="R718" s="90">
        <f t="shared" si="146"/>
        <v>24</v>
      </c>
      <c r="S718" s="89">
        <f t="shared" si="147"/>
        <v>2.5010334849111204E-2</v>
      </c>
      <c r="T718" s="90">
        <f t="shared" si="148"/>
        <v>121</v>
      </c>
      <c r="U718" s="90">
        <f t="shared" si="149"/>
        <v>4959</v>
      </c>
      <c r="V718" s="91">
        <v>4940</v>
      </c>
      <c r="W718" s="92">
        <f t="shared" si="150"/>
        <v>102</v>
      </c>
      <c r="X718" s="93">
        <f t="shared" si="151"/>
        <v>2.1100000000000001E-2</v>
      </c>
      <c r="Y718" s="94" t="str">
        <f t="shared" si="144"/>
        <v>0.00%-8.40%</v>
      </c>
      <c r="Z718" s="95"/>
      <c r="AA718" s="95"/>
      <c r="AB718" s="95"/>
      <c r="AC718" s="96"/>
      <c r="AD718" s="88">
        <f t="shared" si="152"/>
        <v>0</v>
      </c>
      <c r="AE718" s="97">
        <f t="shared" si="153"/>
        <v>4940</v>
      </c>
      <c r="AF718" s="18">
        <f t="shared" si="154"/>
        <v>102</v>
      </c>
      <c r="AG718" s="98">
        <f t="shared" si="155"/>
        <v>2.1083092186854113E-2</v>
      </c>
      <c r="AH718" s="20">
        <v>13.6</v>
      </c>
      <c r="AI718" s="20">
        <v>450</v>
      </c>
      <c r="AJ718" s="20"/>
      <c r="AK718" s="20">
        <v>688</v>
      </c>
      <c r="AL718" s="20">
        <f t="shared" si="156"/>
        <v>73272</v>
      </c>
      <c r="AM718" s="7" t="s">
        <v>287</v>
      </c>
      <c r="AN718" s="20"/>
      <c r="AO718" s="21" t="s">
        <v>673</v>
      </c>
      <c r="AP718" s="21"/>
      <c r="AQ718" s="5" t="s">
        <v>75</v>
      </c>
      <c r="AR718" s="5" t="s">
        <v>76</v>
      </c>
      <c r="AS718" s="5" t="s">
        <v>62</v>
      </c>
    </row>
    <row r="719" spans="1:45">
      <c r="A719" s="87" t="s">
        <v>562</v>
      </c>
      <c r="B719" s="5">
        <v>15001403</v>
      </c>
      <c r="C719" s="5" t="s">
        <v>565</v>
      </c>
      <c r="D719" s="5" t="s">
        <v>55</v>
      </c>
      <c r="E719" s="5" t="s">
        <v>67</v>
      </c>
      <c r="F719" s="5" t="s">
        <v>71</v>
      </c>
      <c r="G719" s="5" t="s">
        <v>665</v>
      </c>
      <c r="H719" s="6">
        <v>39511</v>
      </c>
      <c r="I719" s="5" t="s">
        <v>575</v>
      </c>
      <c r="J719" s="5" t="s">
        <v>575</v>
      </c>
      <c r="K719" s="5" t="s">
        <v>568</v>
      </c>
      <c r="L719" s="7">
        <v>6</v>
      </c>
      <c r="M719" s="7" t="s">
        <v>287</v>
      </c>
      <c r="N719" s="88">
        <v>6492</v>
      </c>
      <c r="O719" s="89">
        <v>0.02</v>
      </c>
      <c r="P719" s="90">
        <f t="shared" si="145"/>
        <v>130</v>
      </c>
      <c r="Q719" s="89">
        <v>5.0000000000000001E-3</v>
      </c>
      <c r="R719" s="90">
        <f t="shared" si="146"/>
        <v>32</v>
      </c>
      <c r="S719" s="89">
        <f t="shared" si="147"/>
        <v>2.4953789279112754E-2</v>
      </c>
      <c r="T719" s="90">
        <f t="shared" si="148"/>
        <v>162</v>
      </c>
      <c r="U719" s="90">
        <f t="shared" si="149"/>
        <v>6654</v>
      </c>
      <c r="V719" s="91">
        <v>6630</v>
      </c>
      <c r="W719" s="92">
        <f t="shared" si="150"/>
        <v>138</v>
      </c>
      <c r="X719" s="93">
        <f t="shared" si="151"/>
        <v>2.1299999999999999E-2</v>
      </c>
      <c r="Y719" s="94" t="str">
        <f t="shared" si="144"/>
        <v>0.00%-8.40%</v>
      </c>
      <c r="Z719" s="95"/>
      <c r="AA719" s="95"/>
      <c r="AB719" s="95"/>
      <c r="AC719" s="96"/>
      <c r="AD719" s="88">
        <f t="shared" si="152"/>
        <v>0</v>
      </c>
      <c r="AE719" s="97">
        <f t="shared" si="153"/>
        <v>6630</v>
      </c>
      <c r="AF719" s="18">
        <f t="shared" si="154"/>
        <v>138</v>
      </c>
      <c r="AG719" s="98">
        <f t="shared" si="155"/>
        <v>2.1256931608133023E-2</v>
      </c>
      <c r="AH719" s="20">
        <v>13.6</v>
      </c>
      <c r="AI719" s="20">
        <v>450</v>
      </c>
      <c r="AJ719" s="20"/>
      <c r="AK719" s="20">
        <v>688</v>
      </c>
      <c r="AL719" s="20">
        <f t="shared" si="156"/>
        <v>96256</v>
      </c>
      <c r="AM719" s="7" t="s">
        <v>287</v>
      </c>
      <c r="AN719" s="20"/>
      <c r="AO719" s="21" t="s">
        <v>673</v>
      </c>
      <c r="AP719" s="21"/>
      <c r="AQ719" s="5" t="s">
        <v>75</v>
      </c>
      <c r="AR719" s="5" t="s">
        <v>76</v>
      </c>
      <c r="AS719" s="5" t="s">
        <v>62</v>
      </c>
    </row>
    <row r="720" spans="1:45">
      <c r="A720" s="87" t="s">
        <v>562</v>
      </c>
      <c r="B720" s="5">
        <v>15004465</v>
      </c>
      <c r="C720" s="5" t="s">
        <v>565</v>
      </c>
      <c r="D720" s="5" t="s">
        <v>55</v>
      </c>
      <c r="E720" s="5" t="s">
        <v>67</v>
      </c>
      <c r="F720" s="5" t="s">
        <v>71</v>
      </c>
      <c r="G720" s="5" t="s">
        <v>665</v>
      </c>
      <c r="H720" s="6">
        <v>40575</v>
      </c>
      <c r="I720" s="5" t="s">
        <v>575</v>
      </c>
      <c r="J720" s="5" t="s">
        <v>575</v>
      </c>
      <c r="K720" s="5" t="s">
        <v>568</v>
      </c>
      <c r="L720" s="7">
        <v>6</v>
      </c>
      <c r="M720" s="7" t="s">
        <v>287</v>
      </c>
      <c r="N720" s="88">
        <v>4626</v>
      </c>
      <c r="O720" s="89">
        <v>0.02</v>
      </c>
      <c r="P720" s="90">
        <f t="shared" si="145"/>
        <v>93</v>
      </c>
      <c r="Q720" s="89">
        <v>5.0000000000000001E-3</v>
      </c>
      <c r="R720" s="90">
        <f t="shared" si="146"/>
        <v>23</v>
      </c>
      <c r="S720" s="89">
        <f t="shared" si="147"/>
        <v>2.5075659316904454E-2</v>
      </c>
      <c r="T720" s="90">
        <f t="shared" si="148"/>
        <v>116</v>
      </c>
      <c r="U720" s="90">
        <f t="shared" si="149"/>
        <v>4742</v>
      </c>
      <c r="V720" s="91">
        <v>4710</v>
      </c>
      <c r="W720" s="92">
        <f t="shared" si="150"/>
        <v>84</v>
      </c>
      <c r="X720" s="93">
        <f t="shared" si="151"/>
        <v>1.8200000000000001E-2</v>
      </c>
      <c r="Y720" s="94" t="str">
        <f t="shared" si="144"/>
        <v>0.00%-8.40%</v>
      </c>
      <c r="Z720" s="95"/>
      <c r="AA720" s="95"/>
      <c r="AB720" s="95"/>
      <c r="AC720" s="96"/>
      <c r="AD720" s="88">
        <f t="shared" si="152"/>
        <v>0</v>
      </c>
      <c r="AE720" s="97">
        <f t="shared" si="153"/>
        <v>4710</v>
      </c>
      <c r="AF720" s="18">
        <f t="shared" si="154"/>
        <v>84</v>
      </c>
      <c r="AG720" s="98">
        <f t="shared" si="155"/>
        <v>1.8158236057068677E-2</v>
      </c>
      <c r="AH720" s="20">
        <v>13.6</v>
      </c>
      <c r="AI720" s="20">
        <v>700</v>
      </c>
      <c r="AJ720" s="20"/>
      <c r="AK720" s="20">
        <v>688</v>
      </c>
      <c r="AL720" s="20">
        <f t="shared" si="156"/>
        <v>73144</v>
      </c>
      <c r="AM720" s="7" t="s">
        <v>287</v>
      </c>
      <c r="AN720" s="20"/>
      <c r="AO720" s="21" t="s">
        <v>668</v>
      </c>
      <c r="AP720" s="21"/>
      <c r="AQ720" s="5" t="s">
        <v>75</v>
      </c>
      <c r="AR720" s="5" t="s">
        <v>76</v>
      </c>
      <c r="AS720" s="5" t="s">
        <v>62</v>
      </c>
    </row>
    <row r="721" spans="1:45">
      <c r="A721" s="87" t="s">
        <v>562</v>
      </c>
      <c r="B721" s="5">
        <v>15021088</v>
      </c>
      <c r="C721" s="5" t="s">
        <v>565</v>
      </c>
      <c r="D721" s="5" t="s">
        <v>55</v>
      </c>
      <c r="E721" s="5" t="s">
        <v>67</v>
      </c>
      <c r="F721" s="5" t="s">
        <v>71</v>
      </c>
      <c r="G721" s="5" t="s">
        <v>665</v>
      </c>
      <c r="H721" s="6">
        <v>44470</v>
      </c>
      <c r="I721" s="5" t="s">
        <v>575</v>
      </c>
      <c r="J721" s="5" t="s">
        <v>575</v>
      </c>
      <c r="K721" s="5" t="s">
        <v>568</v>
      </c>
      <c r="L721" s="7">
        <v>6</v>
      </c>
      <c r="M721" s="7" t="s">
        <v>287</v>
      </c>
      <c r="N721" s="88">
        <v>4561</v>
      </c>
      <c r="O721" s="89">
        <v>0.02</v>
      </c>
      <c r="P721" s="90">
        <f t="shared" si="145"/>
        <v>91</v>
      </c>
      <c r="Q721" s="89">
        <v>5.0000000000000001E-3</v>
      </c>
      <c r="R721" s="90">
        <f t="shared" si="146"/>
        <v>23</v>
      </c>
      <c r="S721" s="89">
        <f t="shared" si="147"/>
        <v>2.4994518745889059E-2</v>
      </c>
      <c r="T721" s="90">
        <f t="shared" si="148"/>
        <v>114</v>
      </c>
      <c r="U721" s="90">
        <f t="shared" si="149"/>
        <v>4675</v>
      </c>
      <c r="V721" s="91">
        <v>4662</v>
      </c>
      <c r="W721" s="92">
        <f t="shared" si="150"/>
        <v>101</v>
      </c>
      <c r="X721" s="93">
        <f t="shared" si="151"/>
        <v>2.2100000000000002E-2</v>
      </c>
      <c r="Y721" s="94" t="str">
        <f t="shared" si="144"/>
        <v>0.00%-8.40%</v>
      </c>
      <c r="Z721" s="95"/>
      <c r="AA721" s="95"/>
      <c r="AB721" s="95"/>
      <c r="AC721" s="96"/>
      <c r="AD721" s="88">
        <f t="shared" si="152"/>
        <v>0</v>
      </c>
      <c r="AE721" s="97">
        <f t="shared" si="153"/>
        <v>4662</v>
      </c>
      <c r="AF721" s="18">
        <f t="shared" si="154"/>
        <v>101</v>
      </c>
      <c r="AG721" s="98">
        <f t="shared" si="155"/>
        <v>2.2144266608199903E-2</v>
      </c>
      <c r="AH721" s="20">
        <v>13.6</v>
      </c>
      <c r="AI721" s="20">
        <v>450</v>
      </c>
      <c r="AJ721" s="20"/>
      <c r="AK721" s="20">
        <v>688</v>
      </c>
      <c r="AL721" s="20">
        <f t="shared" si="156"/>
        <v>69491.199999999997</v>
      </c>
      <c r="AM721" s="7" t="s">
        <v>287</v>
      </c>
      <c r="AN721" s="20"/>
      <c r="AO721" s="21" t="s">
        <v>673</v>
      </c>
      <c r="AP721" s="21"/>
      <c r="AQ721" s="5" t="s">
        <v>75</v>
      </c>
      <c r="AR721" s="5" t="s">
        <v>76</v>
      </c>
      <c r="AS721" s="5" t="s">
        <v>62</v>
      </c>
    </row>
    <row r="722" spans="1:45">
      <c r="A722" s="87" t="s">
        <v>562</v>
      </c>
      <c r="B722" s="5">
        <v>15000885</v>
      </c>
      <c r="C722" s="5" t="s">
        <v>565</v>
      </c>
      <c r="D722" s="5" t="s">
        <v>55</v>
      </c>
      <c r="E722" s="5" t="s">
        <v>67</v>
      </c>
      <c r="F722" s="5" t="s">
        <v>71</v>
      </c>
      <c r="G722" s="5" t="s">
        <v>669</v>
      </c>
      <c r="H722" s="6">
        <v>39142</v>
      </c>
      <c r="I722" s="5" t="s">
        <v>575</v>
      </c>
      <c r="J722" s="5" t="s">
        <v>575</v>
      </c>
      <c r="K722" s="5" t="s">
        <v>568</v>
      </c>
      <c r="L722" s="7">
        <v>6</v>
      </c>
      <c r="M722" s="7" t="s">
        <v>287</v>
      </c>
      <c r="N722" s="88">
        <v>6400</v>
      </c>
      <c r="O722" s="89">
        <v>0.02</v>
      </c>
      <c r="P722" s="90">
        <f t="shared" si="145"/>
        <v>128</v>
      </c>
      <c r="Q722" s="89">
        <v>5.0000000000000001E-3</v>
      </c>
      <c r="R722" s="90">
        <f t="shared" si="146"/>
        <v>32</v>
      </c>
      <c r="S722" s="89">
        <f t="shared" si="147"/>
        <v>2.5000000000000001E-2</v>
      </c>
      <c r="T722" s="90">
        <f t="shared" si="148"/>
        <v>160</v>
      </c>
      <c r="U722" s="90">
        <f t="shared" si="149"/>
        <v>6560</v>
      </c>
      <c r="V722" s="91">
        <v>6600</v>
      </c>
      <c r="W722" s="92">
        <f t="shared" si="150"/>
        <v>200</v>
      </c>
      <c r="X722" s="93">
        <f t="shared" si="151"/>
        <v>3.1300000000000001E-2</v>
      </c>
      <c r="Y722" s="94" t="str">
        <f t="shared" si="144"/>
        <v>0.00%-8.40%</v>
      </c>
      <c r="Z722" s="95"/>
      <c r="AA722" s="95"/>
      <c r="AB722" s="95"/>
      <c r="AC722" s="96"/>
      <c r="AD722" s="88">
        <f t="shared" si="152"/>
        <v>0</v>
      </c>
      <c r="AE722" s="97">
        <f t="shared" si="153"/>
        <v>6600</v>
      </c>
      <c r="AF722" s="18">
        <f t="shared" si="154"/>
        <v>200</v>
      </c>
      <c r="AG722" s="98">
        <f t="shared" si="155"/>
        <v>3.125E-2</v>
      </c>
      <c r="AH722" s="20">
        <v>13.6</v>
      </c>
      <c r="AI722" s="20">
        <v>800</v>
      </c>
      <c r="AJ722" s="20"/>
      <c r="AK722" s="20">
        <v>688</v>
      </c>
      <c r="AL722" s="20">
        <f t="shared" si="156"/>
        <v>100048</v>
      </c>
      <c r="AM722" s="7" t="s">
        <v>287</v>
      </c>
      <c r="AN722" s="20"/>
      <c r="AO722" s="21" t="s">
        <v>672</v>
      </c>
      <c r="AP722" s="21"/>
      <c r="AQ722" s="5" t="s">
        <v>75</v>
      </c>
      <c r="AR722" s="5" t="s">
        <v>76</v>
      </c>
      <c r="AS722" s="5" t="s">
        <v>62</v>
      </c>
    </row>
    <row r="723" spans="1:45">
      <c r="A723" s="87" t="s">
        <v>562</v>
      </c>
      <c r="B723" s="5">
        <v>15017525</v>
      </c>
      <c r="C723" s="5" t="s">
        <v>565</v>
      </c>
      <c r="D723" s="5" t="s">
        <v>55</v>
      </c>
      <c r="E723" s="5" t="s">
        <v>67</v>
      </c>
      <c r="F723" s="5" t="s">
        <v>71</v>
      </c>
      <c r="G723" s="5" t="s">
        <v>665</v>
      </c>
      <c r="H723" s="6">
        <v>43070</v>
      </c>
      <c r="I723" s="5" t="s">
        <v>575</v>
      </c>
      <c r="J723" s="5" t="s">
        <v>575</v>
      </c>
      <c r="K723" s="5" t="s">
        <v>568</v>
      </c>
      <c r="L723" s="7">
        <v>6</v>
      </c>
      <c r="M723" s="7" t="s">
        <v>287</v>
      </c>
      <c r="N723" s="88">
        <v>4928</v>
      </c>
      <c r="O723" s="89">
        <v>0.02</v>
      </c>
      <c r="P723" s="90">
        <f t="shared" si="145"/>
        <v>99</v>
      </c>
      <c r="Q723" s="89">
        <v>5.0000000000000001E-3</v>
      </c>
      <c r="R723" s="90">
        <f t="shared" si="146"/>
        <v>25</v>
      </c>
      <c r="S723" s="89">
        <f t="shared" si="147"/>
        <v>2.5162337662337664E-2</v>
      </c>
      <c r="T723" s="90">
        <f t="shared" si="148"/>
        <v>124</v>
      </c>
      <c r="U723" s="90">
        <f t="shared" si="149"/>
        <v>5052</v>
      </c>
      <c r="V723" s="91">
        <v>5040</v>
      </c>
      <c r="W723" s="92">
        <f t="shared" si="150"/>
        <v>112</v>
      </c>
      <c r="X723" s="93">
        <f t="shared" si="151"/>
        <v>2.2700000000000001E-2</v>
      </c>
      <c r="Y723" s="94" t="str">
        <f t="shared" si="144"/>
        <v>0.00%-8.40%</v>
      </c>
      <c r="Z723" s="95"/>
      <c r="AA723" s="95"/>
      <c r="AB723" s="95"/>
      <c r="AC723" s="96"/>
      <c r="AD723" s="88">
        <f t="shared" si="152"/>
        <v>0</v>
      </c>
      <c r="AE723" s="97">
        <f t="shared" si="153"/>
        <v>5040</v>
      </c>
      <c r="AF723" s="18">
        <f t="shared" si="154"/>
        <v>112</v>
      </c>
      <c r="AG723" s="98">
        <f t="shared" si="155"/>
        <v>2.2727272727272707E-2</v>
      </c>
      <c r="AH723" s="20">
        <v>13.6</v>
      </c>
      <c r="AI723" s="20">
        <v>500</v>
      </c>
      <c r="AJ723" s="20"/>
      <c r="AK723" s="20">
        <v>688</v>
      </c>
      <c r="AL723" s="20">
        <f t="shared" si="156"/>
        <v>75232</v>
      </c>
      <c r="AM723" s="7" t="s">
        <v>287</v>
      </c>
      <c r="AN723" s="20"/>
      <c r="AO723" s="21" t="s">
        <v>673</v>
      </c>
      <c r="AP723" s="21"/>
      <c r="AQ723" s="5" t="s">
        <v>75</v>
      </c>
      <c r="AR723" s="5" t="s">
        <v>76</v>
      </c>
      <c r="AS723" s="5" t="s">
        <v>62</v>
      </c>
    </row>
    <row r="724" spans="1:45">
      <c r="A724" s="87" t="s">
        <v>562</v>
      </c>
      <c r="B724" s="5">
        <v>15006027</v>
      </c>
      <c r="C724" s="5" t="s">
        <v>565</v>
      </c>
      <c r="D724" s="5" t="s">
        <v>55</v>
      </c>
      <c r="E724" s="5" t="s">
        <v>67</v>
      </c>
      <c r="F724" s="5" t="s">
        <v>71</v>
      </c>
      <c r="G724" s="5" t="s">
        <v>665</v>
      </c>
      <c r="H724" s="6">
        <v>40817</v>
      </c>
      <c r="I724" s="5" t="s">
        <v>575</v>
      </c>
      <c r="J724" s="5" t="s">
        <v>575</v>
      </c>
      <c r="K724" s="5" t="s">
        <v>568</v>
      </c>
      <c r="L724" s="7">
        <v>6</v>
      </c>
      <c r="M724" s="7" t="s">
        <v>287</v>
      </c>
      <c r="N724" s="88">
        <v>4837</v>
      </c>
      <c r="O724" s="89">
        <v>0.02</v>
      </c>
      <c r="P724" s="90">
        <f t="shared" si="145"/>
        <v>97</v>
      </c>
      <c r="Q724" s="89">
        <v>5.0000000000000001E-3</v>
      </c>
      <c r="R724" s="90">
        <f t="shared" si="146"/>
        <v>24</v>
      </c>
      <c r="S724" s="89">
        <f t="shared" si="147"/>
        <v>2.5015505478602439E-2</v>
      </c>
      <c r="T724" s="90">
        <f t="shared" si="148"/>
        <v>121</v>
      </c>
      <c r="U724" s="90">
        <f t="shared" si="149"/>
        <v>4958</v>
      </c>
      <c r="V724" s="91">
        <v>4946</v>
      </c>
      <c r="W724" s="92">
        <f t="shared" si="150"/>
        <v>109</v>
      </c>
      <c r="X724" s="93">
        <f t="shared" si="151"/>
        <v>2.2499999999999999E-2</v>
      </c>
      <c r="Y724" s="94" t="str">
        <f t="shared" si="144"/>
        <v>0.00%-8.40%</v>
      </c>
      <c r="Z724" s="95"/>
      <c r="AA724" s="95"/>
      <c r="AB724" s="95"/>
      <c r="AC724" s="96"/>
      <c r="AD724" s="88">
        <f t="shared" si="152"/>
        <v>0</v>
      </c>
      <c r="AE724" s="97">
        <f t="shared" si="153"/>
        <v>4946</v>
      </c>
      <c r="AF724" s="18">
        <f t="shared" si="154"/>
        <v>109</v>
      </c>
      <c r="AG724" s="98">
        <f t="shared" si="155"/>
        <v>2.2534628902212139E-2</v>
      </c>
      <c r="AH724" s="20">
        <v>13.6</v>
      </c>
      <c r="AI724" s="20">
        <v>500</v>
      </c>
      <c r="AJ724" s="20"/>
      <c r="AK724" s="20">
        <v>688</v>
      </c>
      <c r="AL724" s="20">
        <f t="shared" si="156"/>
        <v>73953.599999999991</v>
      </c>
      <c r="AM724" s="7" t="s">
        <v>287</v>
      </c>
      <c r="AN724" s="20"/>
      <c r="AO724" s="21" t="s">
        <v>673</v>
      </c>
      <c r="AP724" s="21"/>
      <c r="AQ724" s="5" t="s">
        <v>75</v>
      </c>
      <c r="AR724" s="5" t="s">
        <v>76</v>
      </c>
      <c r="AS724" s="5" t="s">
        <v>62</v>
      </c>
    </row>
    <row r="725" spans="1:45">
      <c r="A725" s="87" t="s">
        <v>562</v>
      </c>
      <c r="B725" s="5">
        <v>15010633</v>
      </c>
      <c r="C725" s="5" t="s">
        <v>565</v>
      </c>
      <c r="D725" s="5" t="s">
        <v>55</v>
      </c>
      <c r="E725" s="5" t="s">
        <v>67</v>
      </c>
      <c r="F725" s="5" t="s">
        <v>71</v>
      </c>
      <c r="G725" s="5" t="s">
        <v>669</v>
      </c>
      <c r="H725" s="6">
        <v>41821</v>
      </c>
      <c r="I725" s="5" t="s">
        <v>575</v>
      </c>
      <c r="J725" s="5" t="s">
        <v>575</v>
      </c>
      <c r="K725" s="5" t="s">
        <v>568</v>
      </c>
      <c r="L725" s="7">
        <v>6</v>
      </c>
      <c r="M725" s="7" t="s">
        <v>287</v>
      </c>
      <c r="N725" s="88">
        <v>5453</v>
      </c>
      <c r="O725" s="89">
        <v>0.02</v>
      </c>
      <c r="P725" s="90">
        <f t="shared" si="145"/>
        <v>109</v>
      </c>
      <c r="Q725" s="89">
        <v>5.0000000000000001E-3</v>
      </c>
      <c r="R725" s="90">
        <f t="shared" si="146"/>
        <v>27</v>
      </c>
      <c r="S725" s="89">
        <f t="shared" si="147"/>
        <v>2.4940399779937648E-2</v>
      </c>
      <c r="T725" s="90">
        <f t="shared" si="148"/>
        <v>136</v>
      </c>
      <c r="U725" s="90">
        <f t="shared" si="149"/>
        <v>5589</v>
      </c>
      <c r="V725" s="91">
        <v>5570</v>
      </c>
      <c r="W725" s="92">
        <f t="shared" si="150"/>
        <v>117</v>
      </c>
      <c r="X725" s="93">
        <f t="shared" si="151"/>
        <v>2.1499999999999998E-2</v>
      </c>
      <c r="Y725" s="94" t="str">
        <f t="shared" si="144"/>
        <v>0.00%-8.40%</v>
      </c>
      <c r="Z725" s="95"/>
      <c r="AA725" s="95"/>
      <c r="AB725" s="95"/>
      <c r="AC725" s="96"/>
      <c r="AD725" s="88">
        <f t="shared" si="152"/>
        <v>0</v>
      </c>
      <c r="AE725" s="97">
        <f t="shared" si="153"/>
        <v>5570</v>
      </c>
      <c r="AF725" s="18">
        <f t="shared" si="154"/>
        <v>117</v>
      </c>
      <c r="AG725" s="98">
        <f t="shared" si="155"/>
        <v>2.14560792224463E-2</v>
      </c>
      <c r="AH725" s="20">
        <v>13.6</v>
      </c>
      <c r="AI725" s="20">
        <v>700</v>
      </c>
      <c r="AJ725" s="20"/>
      <c r="AK725" s="20">
        <v>688</v>
      </c>
      <c r="AL725" s="20">
        <f t="shared" si="156"/>
        <v>84840</v>
      </c>
      <c r="AM725" s="7" t="s">
        <v>287</v>
      </c>
      <c r="AN725" s="20"/>
      <c r="AO725" s="21" t="s">
        <v>673</v>
      </c>
      <c r="AP725" s="21"/>
      <c r="AQ725" s="5" t="s">
        <v>75</v>
      </c>
      <c r="AR725" s="5" t="s">
        <v>76</v>
      </c>
      <c r="AS725" s="5" t="s">
        <v>62</v>
      </c>
    </row>
    <row r="726" spans="1:45">
      <c r="A726" s="87" t="s">
        <v>562</v>
      </c>
      <c r="B726" s="5">
        <v>15000849</v>
      </c>
      <c r="C726" s="5" t="s">
        <v>565</v>
      </c>
      <c r="D726" s="5" t="s">
        <v>55</v>
      </c>
      <c r="E726" s="5" t="s">
        <v>67</v>
      </c>
      <c r="F726" s="5" t="s">
        <v>71</v>
      </c>
      <c r="G726" s="5" t="s">
        <v>667</v>
      </c>
      <c r="H726" s="6">
        <v>39126</v>
      </c>
      <c r="I726" s="5" t="s">
        <v>575</v>
      </c>
      <c r="J726" s="5" t="s">
        <v>575</v>
      </c>
      <c r="K726" s="5" t="s">
        <v>568</v>
      </c>
      <c r="L726" s="7">
        <v>6</v>
      </c>
      <c r="M726" s="7" t="s">
        <v>287</v>
      </c>
      <c r="N726" s="88">
        <v>6192</v>
      </c>
      <c r="O726" s="89">
        <v>0.02</v>
      </c>
      <c r="P726" s="90">
        <f t="shared" si="145"/>
        <v>124</v>
      </c>
      <c r="Q726" s="89">
        <v>5.0000000000000001E-3</v>
      </c>
      <c r="R726" s="90">
        <f t="shared" si="146"/>
        <v>31</v>
      </c>
      <c r="S726" s="89">
        <f t="shared" si="147"/>
        <v>2.5032299741602069E-2</v>
      </c>
      <c r="T726" s="90">
        <f t="shared" si="148"/>
        <v>155</v>
      </c>
      <c r="U726" s="90">
        <f t="shared" si="149"/>
        <v>6347</v>
      </c>
      <c r="V726" s="91">
        <v>6380</v>
      </c>
      <c r="W726" s="92">
        <f t="shared" si="150"/>
        <v>188</v>
      </c>
      <c r="X726" s="93">
        <f t="shared" si="151"/>
        <v>3.04E-2</v>
      </c>
      <c r="Y726" s="94" t="str">
        <f t="shared" si="144"/>
        <v>0.00%-8.40%</v>
      </c>
      <c r="Z726" s="95"/>
      <c r="AA726" s="95"/>
      <c r="AB726" s="95"/>
      <c r="AC726" s="96"/>
      <c r="AD726" s="88">
        <f t="shared" si="152"/>
        <v>0</v>
      </c>
      <c r="AE726" s="97">
        <f t="shared" si="153"/>
        <v>6380</v>
      </c>
      <c r="AF726" s="18">
        <f t="shared" si="154"/>
        <v>188</v>
      </c>
      <c r="AG726" s="98">
        <f t="shared" si="155"/>
        <v>3.0361757105943132E-2</v>
      </c>
      <c r="AH726" s="20">
        <v>13.6</v>
      </c>
      <c r="AI726" s="20">
        <v>700</v>
      </c>
      <c r="AJ726" s="20"/>
      <c r="AK726" s="20">
        <v>688</v>
      </c>
      <c r="AL726" s="20">
        <f t="shared" si="156"/>
        <v>95856</v>
      </c>
      <c r="AM726" s="7" t="s">
        <v>287</v>
      </c>
      <c r="AN726" s="20"/>
      <c r="AO726" s="21" t="s">
        <v>672</v>
      </c>
      <c r="AP726" s="21"/>
      <c r="AQ726" s="5" t="s">
        <v>75</v>
      </c>
      <c r="AR726" s="5" t="s">
        <v>76</v>
      </c>
      <c r="AS726" s="5" t="s">
        <v>62</v>
      </c>
    </row>
    <row r="727" spans="1:45">
      <c r="A727" s="87" t="s">
        <v>562</v>
      </c>
      <c r="B727" s="5">
        <v>15001132</v>
      </c>
      <c r="C727" s="5" t="s">
        <v>565</v>
      </c>
      <c r="D727" s="5" t="s">
        <v>55</v>
      </c>
      <c r="E727" s="5" t="s">
        <v>67</v>
      </c>
      <c r="F727" s="5" t="s">
        <v>71</v>
      </c>
      <c r="G727" s="5" t="s">
        <v>669</v>
      </c>
      <c r="H727" s="6">
        <v>39448</v>
      </c>
      <c r="I727" s="5" t="s">
        <v>575</v>
      </c>
      <c r="J727" s="5" t="s">
        <v>575</v>
      </c>
      <c r="K727" s="5" t="s">
        <v>568</v>
      </c>
      <c r="L727" s="7">
        <v>6</v>
      </c>
      <c r="M727" s="7" t="s">
        <v>287</v>
      </c>
      <c r="N727" s="88">
        <v>4440</v>
      </c>
      <c r="O727" s="89">
        <v>0.02</v>
      </c>
      <c r="P727" s="90">
        <f t="shared" si="145"/>
        <v>89</v>
      </c>
      <c r="Q727" s="89">
        <v>5.0000000000000001E-3</v>
      </c>
      <c r="R727" s="90">
        <f t="shared" si="146"/>
        <v>22</v>
      </c>
      <c r="S727" s="89">
        <f t="shared" si="147"/>
        <v>2.5000000000000001E-2</v>
      </c>
      <c r="T727" s="90">
        <f t="shared" si="148"/>
        <v>111</v>
      </c>
      <c r="U727" s="90">
        <f t="shared" si="149"/>
        <v>4551</v>
      </c>
      <c r="V727" s="91">
        <v>4540</v>
      </c>
      <c r="W727" s="92">
        <f t="shared" si="150"/>
        <v>100</v>
      </c>
      <c r="X727" s="93">
        <f t="shared" si="151"/>
        <v>2.2499999999999999E-2</v>
      </c>
      <c r="Y727" s="94" t="str">
        <f t="shared" si="144"/>
        <v>0.00%-8.40%</v>
      </c>
      <c r="Z727" s="95"/>
      <c r="AA727" s="95"/>
      <c r="AB727" s="95"/>
      <c r="AC727" s="96"/>
      <c r="AD727" s="88">
        <f t="shared" si="152"/>
        <v>0</v>
      </c>
      <c r="AE727" s="97">
        <f t="shared" si="153"/>
        <v>4540</v>
      </c>
      <c r="AF727" s="18">
        <f t="shared" si="154"/>
        <v>100</v>
      </c>
      <c r="AG727" s="98">
        <f t="shared" si="155"/>
        <v>2.2522522522522515E-2</v>
      </c>
      <c r="AH727" s="20">
        <v>13.6</v>
      </c>
      <c r="AI727" s="20">
        <v>700</v>
      </c>
      <c r="AJ727" s="20"/>
      <c r="AK727" s="20">
        <v>688</v>
      </c>
      <c r="AL727" s="20">
        <f t="shared" si="156"/>
        <v>70832</v>
      </c>
      <c r="AM727" s="7" t="s">
        <v>287</v>
      </c>
      <c r="AN727" s="20"/>
      <c r="AO727" s="21" t="s">
        <v>673</v>
      </c>
      <c r="AP727" s="21"/>
      <c r="AQ727" s="5" t="s">
        <v>75</v>
      </c>
      <c r="AR727" s="5" t="s">
        <v>76</v>
      </c>
      <c r="AS727" s="5" t="s">
        <v>62</v>
      </c>
    </row>
    <row r="728" spans="1:45">
      <c r="A728" s="87" t="s">
        <v>562</v>
      </c>
      <c r="B728" s="5">
        <v>15008460</v>
      </c>
      <c r="C728" s="5" t="s">
        <v>565</v>
      </c>
      <c r="D728" s="5" t="s">
        <v>55</v>
      </c>
      <c r="E728" s="5" t="s">
        <v>67</v>
      </c>
      <c r="F728" s="5" t="s">
        <v>71</v>
      </c>
      <c r="G728" s="5" t="s">
        <v>667</v>
      </c>
      <c r="H728" s="6">
        <v>41426</v>
      </c>
      <c r="I728" s="5" t="s">
        <v>575</v>
      </c>
      <c r="J728" s="5" t="s">
        <v>575</v>
      </c>
      <c r="K728" s="5" t="s">
        <v>568</v>
      </c>
      <c r="L728" s="7">
        <v>6</v>
      </c>
      <c r="M728" s="7" t="s">
        <v>287</v>
      </c>
      <c r="N728" s="88">
        <v>4675</v>
      </c>
      <c r="O728" s="89">
        <v>0.02</v>
      </c>
      <c r="P728" s="90">
        <f t="shared" si="145"/>
        <v>94</v>
      </c>
      <c r="Q728" s="89">
        <v>5.0000000000000001E-3</v>
      </c>
      <c r="R728" s="90">
        <f t="shared" si="146"/>
        <v>23</v>
      </c>
      <c r="S728" s="89">
        <f t="shared" si="147"/>
        <v>2.502673796791444E-2</v>
      </c>
      <c r="T728" s="90">
        <f t="shared" si="148"/>
        <v>117</v>
      </c>
      <c r="U728" s="90">
        <f t="shared" si="149"/>
        <v>4792</v>
      </c>
      <c r="V728" s="91">
        <v>4778</v>
      </c>
      <c r="W728" s="92">
        <f t="shared" si="150"/>
        <v>103</v>
      </c>
      <c r="X728" s="93">
        <f t="shared" si="151"/>
        <v>2.1999999999999999E-2</v>
      </c>
      <c r="Y728" s="94" t="str">
        <f t="shared" si="144"/>
        <v>0.00%-8.40%</v>
      </c>
      <c r="Z728" s="95"/>
      <c r="AA728" s="95"/>
      <c r="AB728" s="95"/>
      <c r="AC728" s="96"/>
      <c r="AD728" s="88">
        <f t="shared" si="152"/>
        <v>0</v>
      </c>
      <c r="AE728" s="97">
        <f t="shared" si="153"/>
        <v>4778</v>
      </c>
      <c r="AF728" s="18">
        <f t="shared" si="154"/>
        <v>103</v>
      </c>
      <c r="AG728" s="98">
        <f t="shared" si="155"/>
        <v>2.2032085561497272E-2</v>
      </c>
      <c r="AH728" s="20">
        <v>13.6</v>
      </c>
      <c r="AI728" s="20">
        <v>500</v>
      </c>
      <c r="AJ728" s="20"/>
      <c r="AK728" s="20">
        <v>688</v>
      </c>
      <c r="AL728" s="20">
        <f t="shared" si="156"/>
        <v>71668.799999999988</v>
      </c>
      <c r="AM728" s="7" t="s">
        <v>287</v>
      </c>
      <c r="AN728" s="20"/>
      <c r="AO728" s="21" t="s">
        <v>673</v>
      </c>
      <c r="AP728" s="21"/>
      <c r="AQ728" s="5" t="s">
        <v>75</v>
      </c>
      <c r="AR728" s="5" t="s">
        <v>76</v>
      </c>
      <c r="AS728" s="5" t="s">
        <v>62</v>
      </c>
    </row>
    <row r="729" spans="1:45">
      <c r="A729" s="87" t="s">
        <v>562</v>
      </c>
      <c r="B729" s="5">
        <v>15015602</v>
      </c>
      <c r="C729" s="5" t="s">
        <v>565</v>
      </c>
      <c r="D729" s="5" t="s">
        <v>55</v>
      </c>
      <c r="E729" s="5" t="s">
        <v>67</v>
      </c>
      <c r="F729" s="5" t="s">
        <v>71</v>
      </c>
      <c r="G729" s="5" t="s">
        <v>667</v>
      </c>
      <c r="H729" s="6">
        <v>42620</v>
      </c>
      <c r="I729" s="5" t="s">
        <v>575</v>
      </c>
      <c r="J729" s="5" t="s">
        <v>575</v>
      </c>
      <c r="K729" s="5" t="s">
        <v>568</v>
      </c>
      <c r="L729" s="7">
        <v>6</v>
      </c>
      <c r="M729" s="7" t="s">
        <v>287</v>
      </c>
      <c r="N729" s="88">
        <v>4982</v>
      </c>
      <c r="O729" s="89">
        <v>0.02</v>
      </c>
      <c r="P729" s="90">
        <f t="shared" si="145"/>
        <v>100</v>
      </c>
      <c r="Q729" s="89">
        <v>5.0000000000000001E-3</v>
      </c>
      <c r="R729" s="90">
        <f t="shared" si="146"/>
        <v>25</v>
      </c>
      <c r="S729" s="89">
        <f t="shared" si="147"/>
        <v>2.509032517061421E-2</v>
      </c>
      <c r="T729" s="90">
        <f t="shared" si="148"/>
        <v>125</v>
      </c>
      <c r="U729" s="90">
        <f t="shared" si="149"/>
        <v>5107</v>
      </c>
      <c r="V729" s="91">
        <v>5100</v>
      </c>
      <c r="W729" s="92">
        <f t="shared" si="150"/>
        <v>118</v>
      </c>
      <c r="X729" s="93">
        <f t="shared" si="151"/>
        <v>2.3699999999999999E-2</v>
      </c>
      <c r="Y729" s="94" t="str">
        <f t="shared" si="144"/>
        <v>0.00%-8.40%</v>
      </c>
      <c r="Z729" s="95"/>
      <c r="AA729" s="95"/>
      <c r="AB729" s="95"/>
      <c r="AC729" s="96"/>
      <c r="AD729" s="88">
        <f t="shared" si="152"/>
        <v>0</v>
      </c>
      <c r="AE729" s="97">
        <f t="shared" si="153"/>
        <v>5100</v>
      </c>
      <c r="AF729" s="18">
        <f t="shared" si="154"/>
        <v>118</v>
      </c>
      <c r="AG729" s="98">
        <f t="shared" si="155"/>
        <v>2.3685266961059881E-2</v>
      </c>
      <c r="AH729" s="20">
        <v>13.6</v>
      </c>
      <c r="AI729" s="20">
        <v>700</v>
      </c>
      <c r="AJ729" s="20"/>
      <c r="AK729" s="20">
        <v>688</v>
      </c>
      <c r="AL729" s="20">
        <f t="shared" si="156"/>
        <v>78448</v>
      </c>
      <c r="AM729" s="7" t="s">
        <v>287</v>
      </c>
      <c r="AN729" s="20"/>
      <c r="AO729" s="21" t="s">
        <v>673</v>
      </c>
      <c r="AP729" s="21"/>
      <c r="AQ729" s="5" t="s">
        <v>75</v>
      </c>
      <c r="AR729" s="5" t="s">
        <v>76</v>
      </c>
      <c r="AS729" s="5" t="s">
        <v>62</v>
      </c>
    </row>
    <row r="730" spans="1:45">
      <c r="A730" s="87" t="s">
        <v>562</v>
      </c>
      <c r="B730" s="5">
        <v>15018921</v>
      </c>
      <c r="C730" s="5" t="s">
        <v>565</v>
      </c>
      <c r="D730" s="5" t="s">
        <v>55</v>
      </c>
      <c r="E730" s="5" t="s">
        <v>67</v>
      </c>
      <c r="F730" s="5" t="s">
        <v>71</v>
      </c>
      <c r="G730" s="5" t="s">
        <v>665</v>
      </c>
      <c r="H730" s="6">
        <v>43166</v>
      </c>
      <c r="I730" s="5" t="s">
        <v>575</v>
      </c>
      <c r="J730" s="5" t="s">
        <v>575</v>
      </c>
      <c r="K730" s="5" t="s">
        <v>568</v>
      </c>
      <c r="L730" s="7">
        <v>6</v>
      </c>
      <c r="M730" s="7" t="s">
        <v>287</v>
      </c>
      <c r="N730" s="88">
        <v>4882</v>
      </c>
      <c r="O730" s="89">
        <v>0.02</v>
      </c>
      <c r="P730" s="90">
        <f t="shared" si="145"/>
        <v>98</v>
      </c>
      <c r="Q730" s="89">
        <v>5.0000000000000001E-3</v>
      </c>
      <c r="R730" s="90">
        <f t="shared" si="146"/>
        <v>24</v>
      </c>
      <c r="S730" s="89">
        <f t="shared" si="147"/>
        <v>2.4989758295780418E-2</v>
      </c>
      <c r="T730" s="90">
        <f t="shared" si="148"/>
        <v>122</v>
      </c>
      <c r="U730" s="90">
        <f t="shared" si="149"/>
        <v>5004</v>
      </c>
      <c r="V730" s="91">
        <v>4990</v>
      </c>
      <c r="W730" s="92">
        <f t="shared" si="150"/>
        <v>108</v>
      </c>
      <c r="X730" s="93">
        <f t="shared" si="151"/>
        <v>2.2100000000000002E-2</v>
      </c>
      <c r="Y730" s="94" t="str">
        <f t="shared" si="144"/>
        <v>0.00%-8.40%</v>
      </c>
      <c r="Z730" s="95"/>
      <c r="AA730" s="95"/>
      <c r="AB730" s="95"/>
      <c r="AC730" s="96"/>
      <c r="AD730" s="88">
        <f t="shared" si="152"/>
        <v>0</v>
      </c>
      <c r="AE730" s="97">
        <f t="shared" si="153"/>
        <v>4990</v>
      </c>
      <c r="AF730" s="18">
        <f t="shared" si="154"/>
        <v>108</v>
      </c>
      <c r="AG730" s="98">
        <f t="shared" si="155"/>
        <v>2.2122081114297476E-2</v>
      </c>
      <c r="AH730" s="20">
        <v>13.6</v>
      </c>
      <c r="AI730" s="20">
        <v>450</v>
      </c>
      <c r="AJ730" s="20"/>
      <c r="AK730" s="20">
        <v>688</v>
      </c>
      <c r="AL730" s="20">
        <f t="shared" si="156"/>
        <v>73952</v>
      </c>
      <c r="AM730" s="7" t="s">
        <v>287</v>
      </c>
      <c r="AN730" s="20"/>
      <c r="AO730" s="21" t="s">
        <v>673</v>
      </c>
      <c r="AP730" s="21"/>
      <c r="AQ730" s="5" t="s">
        <v>75</v>
      </c>
      <c r="AR730" s="5" t="s">
        <v>76</v>
      </c>
      <c r="AS730" s="5" t="s">
        <v>62</v>
      </c>
    </row>
    <row r="731" spans="1:45">
      <c r="A731" s="87" t="s">
        <v>562</v>
      </c>
      <c r="B731" s="5">
        <v>15012216</v>
      </c>
      <c r="C731" s="5" t="s">
        <v>565</v>
      </c>
      <c r="D731" s="5" t="s">
        <v>55</v>
      </c>
      <c r="E731" s="5" t="s">
        <v>67</v>
      </c>
      <c r="F731" s="5" t="s">
        <v>71</v>
      </c>
      <c r="G731" s="5" t="s">
        <v>667</v>
      </c>
      <c r="H731" s="6">
        <v>41760</v>
      </c>
      <c r="I731" s="5" t="s">
        <v>575</v>
      </c>
      <c r="J731" s="5" t="s">
        <v>575</v>
      </c>
      <c r="K731" s="5" t="s">
        <v>568</v>
      </c>
      <c r="L731" s="7">
        <v>6</v>
      </c>
      <c r="M731" s="7" t="s">
        <v>287</v>
      </c>
      <c r="N731" s="88">
        <v>5118</v>
      </c>
      <c r="O731" s="89">
        <v>0.02</v>
      </c>
      <c r="P731" s="90">
        <f t="shared" si="145"/>
        <v>102</v>
      </c>
      <c r="Q731" s="89">
        <v>5.0000000000000001E-3</v>
      </c>
      <c r="R731" s="90">
        <f t="shared" si="146"/>
        <v>26</v>
      </c>
      <c r="S731" s="89">
        <f t="shared" si="147"/>
        <v>2.5009769441187966E-2</v>
      </c>
      <c r="T731" s="90">
        <f t="shared" si="148"/>
        <v>128</v>
      </c>
      <c r="U731" s="90">
        <f t="shared" si="149"/>
        <v>5246</v>
      </c>
      <c r="V731" s="91">
        <f t="shared" ref="V731" si="157">U731</f>
        <v>5246</v>
      </c>
      <c r="W731" s="92">
        <f t="shared" si="150"/>
        <v>128</v>
      </c>
      <c r="X731" s="93">
        <f t="shared" si="151"/>
        <v>2.5000000000000001E-2</v>
      </c>
      <c r="Y731" s="94" t="str">
        <f t="shared" si="144"/>
        <v>0.00%-8.40%</v>
      </c>
      <c r="Z731" s="95"/>
      <c r="AA731" s="95"/>
      <c r="AB731" s="95"/>
      <c r="AC731" s="96"/>
      <c r="AD731" s="88">
        <f t="shared" si="152"/>
        <v>0</v>
      </c>
      <c r="AE731" s="97">
        <f t="shared" si="153"/>
        <v>5246</v>
      </c>
      <c r="AF731" s="18">
        <f t="shared" si="154"/>
        <v>128</v>
      </c>
      <c r="AG731" s="98">
        <f t="shared" si="155"/>
        <v>2.5009769441187935E-2</v>
      </c>
      <c r="AH731" s="20">
        <v>13.6</v>
      </c>
      <c r="AI731" s="20">
        <v>700</v>
      </c>
      <c r="AJ731" s="20"/>
      <c r="AK731" s="20">
        <v>688</v>
      </c>
      <c r="AL731" s="20">
        <f t="shared" si="156"/>
        <v>80433.599999999991</v>
      </c>
      <c r="AM731" s="7" t="s">
        <v>287</v>
      </c>
      <c r="AN731" s="20"/>
      <c r="AO731" s="21" t="s">
        <v>673</v>
      </c>
      <c r="AP731" s="21"/>
      <c r="AQ731" s="5" t="s">
        <v>75</v>
      </c>
      <c r="AR731" s="5" t="s">
        <v>76</v>
      </c>
      <c r="AS731" s="5" t="s">
        <v>62</v>
      </c>
    </row>
    <row r="732" spans="1:45">
      <c r="A732" s="87" t="s">
        <v>562</v>
      </c>
      <c r="B732" s="5">
        <v>15008530</v>
      </c>
      <c r="C732" s="5" t="s">
        <v>565</v>
      </c>
      <c r="D732" s="5" t="s">
        <v>55</v>
      </c>
      <c r="E732" s="5" t="s">
        <v>67</v>
      </c>
      <c r="F732" s="5" t="s">
        <v>71</v>
      </c>
      <c r="G732" s="5" t="s">
        <v>669</v>
      </c>
      <c r="H732" s="6">
        <v>41244</v>
      </c>
      <c r="I732" s="5" t="s">
        <v>575</v>
      </c>
      <c r="J732" s="5" t="s">
        <v>575</v>
      </c>
      <c r="K732" s="5" t="s">
        <v>568</v>
      </c>
      <c r="L732" s="7">
        <v>6</v>
      </c>
      <c r="M732" s="7" t="s">
        <v>287</v>
      </c>
      <c r="N732" s="88">
        <v>6300</v>
      </c>
      <c r="O732" s="89">
        <v>0.02</v>
      </c>
      <c r="P732" s="90">
        <f t="shared" si="145"/>
        <v>126</v>
      </c>
      <c r="Q732" s="89">
        <v>5.0000000000000001E-3</v>
      </c>
      <c r="R732" s="90">
        <f t="shared" si="146"/>
        <v>32</v>
      </c>
      <c r="S732" s="89">
        <f t="shared" si="147"/>
        <v>2.507936507936508E-2</v>
      </c>
      <c r="T732" s="90">
        <f t="shared" si="148"/>
        <v>158</v>
      </c>
      <c r="U732" s="90">
        <f t="shared" si="149"/>
        <v>6458</v>
      </c>
      <c r="V732" s="91">
        <v>6500</v>
      </c>
      <c r="W732" s="92">
        <f t="shared" si="150"/>
        <v>200</v>
      </c>
      <c r="X732" s="93">
        <f t="shared" si="151"/>
        <v>3.1699999999999999E-2</v>
      </c>
      <c r="Y732" s="94" t="str">
        <f t="shared" si="144"/>
        <v>0.00%-8.40%</v>
      </c>
      <c r="Z732" s="95"/>
      <c r="AA732" s="95"/>
      <c r="AB732" s="95"/>
      <c r="AC732" s="96"/>
      <c r="AD732" s="88">
        <f t="shared" si="152"/>
        <v>0</v>
      </c>
      <c r="AE732" s="97">
        <f t="shared" si="153"/>
        <v>6500</v>
      </c>
      <c r="AF732" s="18">
        <f t="shared" si="154"/>
        <v>200</v>
      </c>
      <c r="AG732" s="98">
        <f t="shared" si="155"/>
        <v>3.1746031746031855E-2</v>
      </c>
      <c r="AH732" s="20">
        <v>13.6</v>
      </c>
      <c r="AI732" s="20">
        <v>700</v>
      </c>
      <c r="AJ732" s="20"/>
      <c r="AK732" s="20">
        <v>688</v>
      </c>
      <c r="AL732" s="20">
        <f t="shared" si="156"/>
        <v>97488</v>
      </c>
      <c r="AM732" s="7" t="s">
        <v>287</v>
      </c>
      <c r="AN732" s="20"/>
      <c r="AO732" s="21" t="s">
        <v>672</v>
      </c>
      <c r="AP732" s="21"/>
      <c r="AQ732" s="5" t="s">
        <v>75</v>
      </c>
      <c r="AR732" s="5" t="s">
        <v>76</v>
      </c>
      <c r="AS732" s="5" t="s">
        <v>62</v>
      </c>
    </row>
    <row r="733" spans="1:45">
      <c r="A733" s="87" t="s">
        <v>562</v>
      </c>
      <c r="B733" s="5">
        <v>15006424</v>
      </c>
      <c r="C733" s="5" t="s">
        <v>565</v>
      </c>
      <c r="D733" s="5" t="s">
        <v>55</v>
      </c>
      <c r="E733" s="5" t="s">
        <v>67</v>
      </c>
      <c r="F733" s="5" t="s">
        <v>71</v>
      </c>
      <c r="G733" s="5" t="s">
        <v>667</v>
      </c>
      <c r="H733" s="6">
        <v>40909</v>
      </c>
      <c r="I733" s="5" t="s">
        <v>575</v>
      </c>
      <c r="J733" s="5" t="s">
        <v>575</v>
      </c>
      <c r="K733" s="5" t="s">
        <v>568</v>
      </c>
      <c r="L733" s="7">
        <v>6</v>
      </c>
      <c r="M733" s="7" t="s">
        <v>287</v>
      </c>
      <c r="N733" s="88">
        <v>5003</v>
      </c>
      <c r="O733" s="89">
        <v>0.02</v>
      </c>
      <c r="P733" s="90">
        <f t="shared" si="145"/>
        <v>100</v>
      </c>
      <c r="Q733" s="89">
        <v>5.0000000000000001E-3</v>
      </c>
      <c r="R733" s="90">
        <f t="shared" si="146"/>
        <v>25</v>
      </c>
      <c r="S733" s="89">
        <f t="shared" si="147"/>
        <v>2.498500899460324E-2</v>
      </c>
      <c r="T733" s="90">
        <f t="shared" si="148"/>
        <v>125</v>
      </c>
      <c r="U733" s="90">
        <f t="shared" si="149"/>
        <v>5128</v>
      </c>
      <c r="V733" s="91">
        <v>5115</v>
      </c>
      <c r="W733" s="92">
        <f t="shared" si="150"/>
        <v>112</v>
      </c>
      <c r="X733" s="93">
        <f t="shared" si="151"/>
        <v>2.24E-2</v>
      </c>
      <c r="Y733" s="94" t="str">
        <f t="shared" si="144"/>
        <v>0.00%-8.40%</v>
      </c>
      <c r="Z733" s="95"/>
      <c r="AA733" s="95"/>
      <c r="AB733" s="95"/>
      <c r="AC733" s="96"/>
      <c r="AD733" s="88">
        <f t="shared" si="152"/>
        <v>0</v>
      </c>
      <c r="AE733" s="97">
        <f t="shared" si="153"/>
        <v>5115</v>
      </c>
      <c r="AF733" s="18">
        <f t="shared" si="154"/>
        <v>112</v>
      </c>
      <c r="AG733" s="98">
        <f t="shared" si="155"/>
        <v>2.2386568059164391E-2</v>
      </c>
      <c r="AH733" s="20">
        <v>13.6</v>
      </c>
      <c r="AI733" s="20">
        <v>800</v>
      </c>
      <c r="AJ733" s="20"/>
      <c r="AK733" s="20">
        <v>688</v>
      </c>
      <c r="AL733" s="20">
        <f t="shared" si="156"/>
        <v>79852</v>
      </c>
      <c r="AM733" s="7" t="s">
        <v>287</v>
      </c>
      <c r="AN733" s="20"/>
      <c r="AO733" s="21" t="s">
        <v>673</v>
      </c>
      <c r="AP733" s="21"/>
      <c r="AQ733" s="5" t="s">
        <v>75</v>
      </c>
      <c r="AR733" s="5" t="s">
        <v>76</v>
      </c>
      <c r="AS733" s="5" t="s">
        <v>62</v>
      </c>
    </row>
    <row r="734" spans="1:45">
      <c r="A734" s="87" t="s">
        <v>562</v>
      </c>
      <c r="B734" s="5">
        <v>15010837</v>
      </c>
      <c r="C734" s="5" t="s">
        <v>565</v>
      </c>
      <c r="D734" s="5" t="s">
        <v>55</v>
      </c>
      <c r="E734" s="5" t="s">
        <v>67</v>
      </c>
      <c r="F734" s="5" t="s">
        <v>71</v>
      </c>
      <c r="G734" s="5" t="s">
        <v>667</v>
      </c>
      <c r="H734" s="6">
        <v>41821</v>
      </c>
      <c r="I734" s="5" t="s">
        <v>575</v>
      </c>
      <c r="J734" s="5" t="s">
        <v>575</v>
      </c>
      <c r="K734" s="5" t="s">
        <v>568</v>
      </c>
      <c r="L734" s="7">
        <v>6</v>
      </c>
      <c r="M734" s="7" t="s">
        <v>287</v>
      </c>
      <c r="N734" s="88">
        <v>5228</v>
      </c>
      <c r="O734" s="89">
        <v>0.02</v>
      </c>
      <c r="P734" s="90">
        <f t="shared" si="145"/>
        <v>105</v>
      </c>
      <c r="Q734" s="89">
        <v>5.0000000000000001E-3</v>
      </c>
      <c r="R734" s="90">
        <f t="shared" si="146"/>
        <v>26</v>
      </c>
      <c r="S734" s="89">
        <f t="shared" si="147"/>
        <v>2.5057383320581484E-2</v>
      </c>
      <c r="T734" s="90">
        <f t="shared" si="148"/>
        <v>131</v>
      </c>
      <c r="U734" s="90">
        <f t="shared" si="149"/>
        <v>5359</v>
      </c>
      <c r="V734" s="91">
        <v>5340</v>
      </c>
      <c r="W734" s="92">
        <f t="shared" si="150"/>
        <v>112</v>
      </c>
      <c r="X734" s="93">
        <f t="shared" si="151"/>
        <v>2.1399999999999999E-2</v>
      </c>
      <c r="Y734" s="94" t="str">
        <f t="shared" si="144"/>
        <v>0.00%-8.40%</v>
      </c>
      <c r="Z734" s="95"/>
      <c r="AA734" s="95"/>
      <c r="AB734" s="95"/>
      <c r="AC734" s="96"/>
      <c r="AD734" s="88">
        <f t="shared" si="152"/>
        <v>0</v>
      </c>
      <c r="AE734" s="97">
        <f t="shared" si="153"/>
        <v>5340</v>
      </c>
      <c r="AF734" s="18">
        <f t="shared" si="154"/>
        <v>112</v>
      </c>
      <c r="AG734" s="98">
        <f t="shared" si="155"/>
        <v>2.1423106350420884E-2</v>
      </c>
      <c r="AH734" s="20">
        <v>13.6</v>
      </c>
      <c r="AI734" s="20">
        <v>700</v>
      </c>
      <c r="AJ734" s="20"/>
      <c r="AK734" s="20">
        <v>688</v>
      </c>
      <c r="AL734" s="20">
        <f t="shared" si="156"/>
        <v>81712</v>
      </c>
      <c r="AM734" s="7" t="s">
        <v>287</v>
      </c>
      <c r="AN734" s="20"/>
      <c r="AO734" s="21" t="s">
        <v>673</v>
      </c>
      <c r="AP734" s="21"/>
      <c r="AQ734" s="5" t="s">
        <v>75</v>
      </c>
      <c r="AR734" s="5" t="s">
        <v>76</v>
      </c>
      <c r="AS734" s="5" t="s">
        <v>62</v>
      </c>
    </row>
    <row r="735" spans="1:45">
      <c r="A735" s="87" t="s">
        <v>562</v>
      </c>
      <c r="B735" s="5">
        <v>15008986</v>
      </c>
      <c r="C735" s="5" t="s">
        <v>565</v>
      </c>
      <c r="D735" s="5" t="s">
        <v>55</v>
      </c>
      <c r="E735" s="5" t="s">
        <v>67</v>
      </c>
      <c r="F735" s="5" t="s">
        <v>71</v>
      </c>
      <c r="G735" s="5" t="s">
        <v>667</v>
      </c>
      <c r="H735" s="6">
        <v>41395</v>
      </c>
      <c r="I735" s="5" t="s">
        <v>575</v>
      </c>
      <c r="J735" s="5" t="s">
        <v>575</v>
      </c>
      <c r="K735" s="5" t="s">
        <v>568</v>
      </c>
      <c r="L735" s="7">
        <v>6</v>
      </c>
      <c r="M735" s="7" t="s">
        <v>287</v>
      </c>
      <c r="N735" s="88">
        <v>5190</v>
      </c>
      <c r="O735" s="89">
        <v>0.02</v>
      </c>
      <c r="P735" s="90">
        <f t="shared" si="145"/>
        <v>104</v>
      </c>
      <c r="Q735" s="89">
        <v>5.0000000000000001E-3</v>
      </c>
      <c r="R735" s="90">
        <f t="shared" si="146"/>
        <v>26</v>
      </c>
      <c r="S735" s="89">
        <f t="shared" si="147"/>
        <v>2.5048169556840076E-2</v>
      </c>
      <c r="T735" s="90">
        <f t="shared" si="148"/>
        <v>130</v>
      </c>
      <c r="U735" s="90">
        <f t="shared" si="149"/>
        <v>5320</v>
      </c>
      <c r="V735" s="91">
        <v>5400</v>
      </c>
      <c r="W735" s="92">
        <f t="shared" si="150"/>
        <v>210</v>
      </c>
      <c r="X735" s="93">
        <f t="shared" si="151"/>
        <v>4.0500000000000001E-2</v>
      </c>
      <c r="Y735" s="94" t="str">
        <f t="shared" ref="Y735:Y798" si="158">IF(OR(L735=1,L735=2,L735=4),
    TEXT(S735*0.8,"0.00%") &amp; "-" &amp; TEXT(S735*1.2,"0.00%"),
    IF(OR(L735=3,L735=6),
        TEXT(0,"0.00%") &amp; "-" &amp; TEXT(7%*1.2,"0.00%"),
        IF(OR(L735=5,L735=7),
            TEXT((R735/N735),"0.00%") &amp; "-" &amp; TEXT((R735/N735)+7%,"0.00%"),
            ""
        )
    )
)</f>
        <v>0.00%-8.40%</v>
      </c>
      <c r="Z735" s="95"/>
      <c r="AA735" s="95"/>
      <c r="AB735" s="95"/>
      <c r="AC735" s="96"/>
      <c r="AD735" s="88">
        <f t="shared" si="152"/>
        <v>0</v>
      </c>
      <c r="AE735" s="97">
        <f t="shared" si="153"/>
        <v>5400</v>
      </c>
      <c r="AF735" s="18">
        <f t="shared" si="154"/>
        <v>210</v>
      </c>
      <c r="AG735" s="98">
        <f t="shared" si="155"/>
        <v>4.0462427745664664E-2</v>
      </c>
      <c r="AH735" s="20">
        <v>13.6</v>
      </c>
      <c r="AI735" s="20">
        <v>700</v>
      </c>
      <c r="AJ735" s="20"/>
      <c r="AK735" s="20">
        <v>688</v>
      </c>
      <c r="AL735" s="20">
        <f t="shared" si="156"/>
        <v>82528</v>
      </c>
      <c r="AM735" s="7" t="s">
        <v>287</v>
      </c>
      <c r="AN735" s="20"/>
      <c r="AO735" s="21" t="s">
        <v>666</v>
      </c>
      <c r="AP735" s="21"/>
      <c r="AQ735" s="5" t="s">
        <v>75</v>
      </c>
      <c r="AR735" s="5" t="s">
        <v>76</v>
      </c>
      <c r="AS735" s="5" t="s">
        <v>62</v>
      </c>
    </row>
    <row r="736" spans="1:45">
      <c r="A736" s="87" t="s">
        <v>562</v>
      </c>
      <c r="B736" s="5">
        <v>15008545</v>
      </c>
      <c r="C736" s="5" t="s">
        <v>565</v>
      </c>
      <c r="D736" s="5" t="s">
        <v>55</v>
      </c>
      <c r="E736" s="5" t="s">
        <v>67</v>
      </c>
      <c r="F736" s="5" t="s">
        <v>71</v>
      </c>
      <c r="G736" s="5" t="s">
        <v>667</v>
      </c>
      <c r="H736" s="6">
        <v>41244</v>
      </c>
      <c r="I736" s="5" t="s">
        <v>575</v>
      </c>
      <c r="J736" s="5" t="s">
        <v>575</v>
      </c>
      <c r="K736" s="5" t="s">
        <v>568</v>
      </c>
      <c r="L736" s="7">
        <v>6</v>
      </c>
      <c r="M736" s="7" t="s">
        <v>287</v>
      </c>
      <c r="N736" s="88">
        <v>4958</v>
      </c>
      <c r="O736" s="89">
        <v>0.02</v>
      </c>
      <c r="P736" s="90">
        <f t="shared" si="145"/>
        <v>99</v>
      </c>
      <c r="Q736" s="89">
        <v>5.0000000000000001E-3</v>
      </c>
      <c r="R736" s="90">
        <f t="shared" si="146"/>
        <v>25</v>
      </c>
      <c r="S736" s="89">
        <f t="shared" si="147"/>
        <v>2.501008471157725E-2</v>
      </c>
      <c r="T736" s="90">
        <f t="shared" si="148"/>
        <v>124</v>
      </c>
      <c r="U736" s="90">
        <f t="shared" si="149"/>
        <v>5082</v>
      </c>
      <c r="V736" s="91">
        <v>5076</v>
      </c>
      <c r="W736" s="92">
        <f t="shared" si="150"/>
        <v>118</v>
      </c>
      <c r="X736" s="93">
        <f t="shared" si="151"/>
        <v>2.3800000000000002E-2</v>
      </c>
      <c r="Y736" s="94" t="str">
        <f t="shared" si="158"/>
        <v>0.00%-8.40%</v>
      </c>
      <c r="Z736" s="95"/>
      <c r="AA736" s="95"/>
      <c r="AB736" s="95"/>
      <c r="AC736" s="96"/>
      <c r="AD736" s="88">
        <f t="shared" si="152"/>
        <v>0</v>
      </c>
      <c r="AE736" s="97">
        <f t="shared" si="153"/>
        <v>5076</v>
      </c>
      <c r="AF736" s="18">
        <f t="shared" si="154"/>
        <v>118</v>
      </c>
      <c r="AG736" s="98">
        <f t="shared" si="155"/>
        <v>2.3799919322307295E-2</v>
      </c>
      <c r="AH736" s="20">
        <v>13.6</v>
      </c>
      <c r="AI736" s="20">
        <v>800</v>
      </c>
      <c r="AJ736" s="20"/>
      <c r="AK736" s="20">
        <v>688</v>
      </c>
      <c r="AL736" s="20">
        <f t="shared" si="156"/>
        <v>79321.599999999991</v>
      </c>
      <c r="AM736" s="7" t="s">
        <v>287</v>
      </c>
      <c r="AN736" s="20"/>
      <c r="AO736" s="21" t="s">
        <v>673</v>
      </c>
      <c r="AP736" s="21"/>
      <c r="AQ736" s="5" t="s">
        <v>75</v>
      </c>
      <c r="AR736" s="5" t="s">
        <v>76</v>
      </c>
      <c r="AS736" s="5" t="s">
        <v>62</v>
      </c>
    </row>
    <row r="737" spans="1:45">
      <c r="A737" s="87" t="s">
        <v>562</v>
      </c>
      <c r="B737" s="5">
        <v>15010209</v>
      </c>
      <c r="C737" s="5" t="s">
        <v>565</v>
      </c>
      <c r="D737" s="5" t="s">
        <v>55</v>
      </c>
      <c r="E737" s="5" t="s">
        <v>67</v>
      </c>
      <c r="F737" s="5" t="s">
        <v>71</v>
      </c>
      <c r="G737" s="5" t="s">
        <v>669</v>
      </c>
      <c r="H737" s="6">
        <v>41518</v>
      </c>
      <c r="I737" s="5" t="s">
        <v>575</v>
      </c>
      <c r="J737" s="5" t="s">
        <v>575</v>
      </c>
      <c r="K737" s="5" t="s">
        <v>568</v>
      </c>
      <c r="L737" s="7">
        <v>6</v>
      </c>
      <c r="M737" s="7" t="s">
        <v>287</v>
      </c>
      <c r="N737" s="88">
        <v>4626</v>
      </c>
      <c r="O737" s="89">
        <v>0.02</v>
      </c>
      <c r="P737" s="90">
        <f t="shared" si="145"/>
        <v>93</v>
      </c>
      <c r="Q737" s="89">
        <v>5.0000000000000001E-3</v>
      </c>
      <c r="R737" s="90">
        <f t="shared" si="146"/>
        <v>23</v>
      </c>
      <c r="S737" s="89">
        <f t="shared" si="147"/>
        <v>2.5075659316904454E-2</v>
      </c>
      <c r="T737" s="90">
        <f t="shared" si="148"/>
        <v>116</v>
      </c>
      <c r="U737" s="90">
        <f t="shared" si="149"/>
        <v>4742</v>
      </c>
      <c r="V737" s="91">
        <v>4730</v>
      </c>
      <c r="W737" s="92">
        <f t="shared" si="150"/>
        <v>104</v>
      </c>
      <c r="X737" s="93">
        <f t="shared" si="151"/>
        <v>2.2499999999999999E-2</v>
      </c>
      <c r="Y737" s="94" t="str">
        <f t="shared" si="158"/>
        <v>0.00%-8.40%</v>
      </c>
      <c r="Z737" s="95"/>
      <c r="AA737" s="95"/>
      <c r="AB737" s="95"/>
      <c r="AC737" s="96"/>
      <c r="AD737" s="88">
        <f t="shared" si="152"/>
        <v>0</v>
      </c>
      <c r="AE737" s="97">
        <f t="shared" si="153"/>
        <v>4730</v>
      </c>
      <c r="AF737" s="18">
        <f t="shared" si="154"/>
        <v>104</v>
      </c>
      <c r="AG737" s="98">
        <f t="shared" si="155"/>
        <v>2.2481625594465982E-2</v>
      </c>
      <c r="AH737" s="20">
        <v>13.6</v>
      </c>
      <c r="AI737" s="20">
        <v>800</v>
      </c>
      <c r="AJ737" s="20"/>
      <c r="AK737" s="20">
        <v>688</v>
      </c>
      <c r="AL737" s="20">
        <f t="shared" si="156"/>
        <v>74616</v>
      </c>
      <c r="AM737" s="7" t="s">
        <v>287</v>
      </c>
      <c r="AN737" s="20"/>
      <c r="AO737" s="21" t="s">
        <v>673</v>
      </c>
      <c r="AP737" s="21"/>
      <c r="AQ737" s="5" t="s">
        <v>75</v>
      </c>
      <c r="AR737" s="5" t="s">
        <v>76</v>
      </c>
      <c r="AS737" s="5" t="s">
        <v>62</v>
      </c>
    </row>
    <row r="738" spans="1:45">
      <c r="A738" s="87" t="s">
        <v>562</v>
      </c>
      <c r="B738" s="5">
        <v>15010025</v>
      </c>
      <c r="C738" s="5" t="s">
        <v>565</v>
      </c>
      <c r="D738" s="5" t="s">
        <v>55</v>
      </c>
      <c r="E738" s="5" t="s">
        <v>67</v>
      </c>
      <c r="F738" s="5" t="s">
        <v>71</v>
      </c>
      <c r="G738" s="5" t="s">
        <v>665</v>
      </c>
      <c r="H738" s="6">
        <v>41487</v>
      </c>
      <c r="I738" s="5" t="s">
        <v>575</v>
      </c>
      <c r="J738" s="5" t="s">
        <v>575</v>
      </c>
      <c r="K738" s="5" t="s">
        <v>568</v>
      </c>
      <c r="L738" s="7">
        <v>6</v>
      </c>
      <c r="M738" s="7" t="s">
        <v>287</v>
      </c>
      <c r="N738" s="88">
        <v>4444</v>
      </c>
      <c r="O738" s="89">
        <v>0.02</v>
      </c>
      <c r="P738" s="90">
        <f t="shared" si="145"/>
        <v>89</v>
      </c>
      <c r="Q738" s="89">
        <v>5.0000000000000001E-3</v>
      </c>
      <c r="R738" s="90">
        <f t="shared" si="146"/>
        <v>22</v>
      </c>
      <c r="S738" s="89">
        <f t="shared" si="147"/>
        <v>2.4977497749774976E-2</v>
      </c>
      <c r="T738" s="90">
        <f t="shared" si="148"/>
        <v>111</v>
      </c>
      <c r="U738" s="90">
        <f t="shared" si="149"/>
        <v>4555</v>
      </c>
      <c r="V738" s="91">
        <v>4542</v>
      </c>
      <c r="W738" s="92">
        <f t="shared" si="150"/>
        <v>98</v>
      </c>
      <c r="X738" s="93">
        <f t="shared" si="151"/>
        <v>2.2100000000000002E-2</v>
      </c>
      <c r="Y738" s="94" t="str">
        <f t="shared" si="158"/>
        <v>0.00%-8.40%</v>
      </c>
      <c r="Z738" s="95"/>
      <c r="AA738" s="95"/>
      <c r="AB738" s="95"/>
      <c r="AC738" s="96"/>
      <c r="AD738" s="88">
        <f t="shared" si="152"/>
        <v>0</v>
      </c>
      <c r="AE738" s="97">
        <f t="shared" si="153"/>
        <v>4542</v>
      </c>
      <c r="AF738" s="18">
        <f t="shared" si="154"/>
        <v>98</v>
      </c>
      <c r="AG738" s="98">
        <f t="shared" si="155"/>
        <v>2.2052205220522092E-2</v>
      </c>
      <c r="AH738" s="20">
        <v>13.6</v>
      </c>
      <c r="AI738" s="20">
        <v>650</v>
      </c>
      <c r="AJ738" s="20"/>
      <c r="AK738" s="20">
        <v>688</v>
      </c>
      <c r="AL738" s="20">
        <f t="shared" si="156"/>
        <v>70259.199999999997</v>
      </c>
      <c r="AM738" s="7" t="s">
        <v>287</v>
      </c>
      <c r="AN738" s="20"/>
      <c r="AO738" s="21" t="s">
        <v>673</v>
      </c>
      <c r="AP738" s="21"/>
      <c r="AQ738" s="5" t="s">
        <v>75</v>
      </c>
      <c r="AR738" s="5" t="s">
        <v>76</v>
      </c>
      <c r="AS738" s="5" t="s">
        <v>62</v>
      </c>
    </row>
    <row r="739" spans="1:45">
      <c r="A739" s="87" t="s">
        <v>562</v>
      </c>
      <c r="B739" s="5">
        <v>15007832</v>
      </c>
      <c r="C739" s="5" t="s">
        <v>565</v>
      </c>
      <c r="D739" s="5" t="s">
        <v>55</v>
      </c>
      <c r="E739" s="5" t="s">
        <v>67</v>
      </c>
      <c r="F739" s="5" t="s">
        <v>71</v>
      </c>
      <c r="G739" s="5" t="s">
        <v>665</v>
      </c>
      <c r="H739" s="6">
        <v>41275</v>
      </c>
      <c r="I739" s="5" t="s">
        <v>575</v>
      </c>
      <c r="J739" s="5" t="s">
        <v>575</v>
      </c>
      <c r="K739" s="5" t="s">
        <v>568</v>
      </c>
      <c r="L739" s="7">
        <v>6</v>
      </c>
      <c r="M739" s="7" t="s">
        <v>287</v>
      </c>
      <c r="N739" s="88">
        <v>4927</v>
      </c>
      <c r="O739" s="89">
        <v>0.02</v>
      </c>
      <c r="P739" s="90">
        <f t="shared" si="145"/>
        <v>99</v>
      </c>
      <c r="Q739" s="89">
        <v>5.0000000000000001E-3</v>
      </c>
      <c r="R739" s="90">
        <f t="shared" si="146"/>
        <v>25</v>
      </c>
      <c r="S739" s="89">
        <f t="shared" si="147"/>
        <v>2.5167444692510657E-2</v>
      </c>
      <c r="T739" s="90">
        <f t="shared" si="148"/>
        <v>124</v>
      </c>
      <c r="U739" s="90">
        <f t="shared" si="149"/>
        <v>5051</v>
      </c>
      <c r="V739" s="91">
        <v>5050</v>
      </c>
      <c r="W739" s="92">
        <f t="shared" si="150"/>
        <v>123</v>
      </c>
      <c r="X739" s="93">
        <f t="shared" si="151"/>
        <v>2.5000000000000001E-2</v>
      </c>
      <c r="Y739" s="94" t="str">
        <f t="shared" si="158"/>
        <v>0.00%-8.40%</v>
      </c>
      <c r="Z739" s="95"/>
      <c r="AA739" s="95"/>
      <c r="AB739" s="95"/>
      <c r="AC739" s="96"/>
      <c r="AD739" s="88">
        <f t="shared" si="152"/>
        <v>0</v>
      </c>
      <c r="AE739" s="97">
        <f t="shared" si="153"/>
        <v>5050</v>
      </c>
      <c r="AF739" s="18">
        <f t="shared" si="154"/>
        <v>123</v>
      </c>
      <c r="AG739" s="98">
        <f t="shared" si="155"/>
        <v>2.4964481428861429E-2</v>
      </c>
      <c r="AH739" s="20">
        <v>13.6</v>
      </c>
      <c r="AI739" s="20">
        <v>450</v>
      </c>
      <c r="AJ739" s="20"/>
      <c r="AK739" s="20">
        <v>688</v>
      </c>
      <c r="AL739" s="20">
        <f t="shared" si="156"/>
        <v>74768</v>
      </c>
      <c r="AM739" s="7" t="s">
        <v>287</v>
      </c>
      <c r="AN739" s="20"/>
      <c r="AO739" s="21" t="s">
        <v>673</v>
      </c>
      <c r="AP739" s="21"/>
      <c r="AQ739" s="5" t="s">
        <v>75</v>
      </c>
      <c r="AR739" s="5" t="s">
        <v>76</v>
      </c>
      <c r="AS739" s="5" t="s">
        <v>62</v>
      </c>
    </row>
    <row r="740" spans="1:45">
      <c r="A740" s="87" t="s">
        <v>562</v>
      </c>
      <c r="B740" s="5">
        <v>15006292</v>
      </c>
      <c r="C740" s="5" t="s">
        <v>565</v>
      </c>
      <c r="D740" s="5" t="s">
        <v>55</v>
      </c>
      <c r="E740" s="5" t="s">
        <v>67</v>
      </c>
      <c r="F740" s="5" t="s">
        <v>71</v>
      </c>
      <c r="G740" s="5" t="s">
        <v>667</v>
      </c>
      <c r="H740" s="6">
        <v>40817</v>
      </c>
      <c r="I740" s="5" t="s">
        <v>575</v>
      </c>
      <c r="J740" s="5" t="s">
        <v>575</v>
      </c>
      <c r="K740" s="5" t="s">
        <v>568</v>
      </c>
      <c r="L740" s="7">
        <v>6</v>
      </c>
      <c r="M740" s="7" t="s">
        <v>287</v>
      </c>
      <c r="N740" s="88">
        <v>6180</v>
      </c>
      <c r="O740" s="89">
        <v>0.02</v>
      </c>
      <c r="P740" s="90">
        <f t="shared" si="145"/>
        <v>124</v>
      </c>
      <c r="Q740" s="89">
        <v>5.0000000000000001E-3</v>
      </c>
      <c r="R740" s="90">
        <f t="shared" si="146"/>
        <v>31</v>
      </c>
      <c r="S740" s="89">
        <f t="shared" si="147"/>
        <v>2.5080906148867314E-2</v>
      </c>
      <c r="T740" s="90">
        <f t="shared" si="148"/>
        <v>155</v>
      </c>
      <c r="U740" s="90">
        <f t="shared" si="149"/>
        <v>6335</v>
      </c>
      <c r="V740" s="91">
        <v>6310</v>
      </c>
      <c r="W740" s="92">
        <f t="shared" si="150"/>
        <v>130</v>
      </c>
      <c r="X740" s="93">
        <f t="shared" si="151"/>
        <v>2.1000000000000001E-2</v>
      </c>
      <c r="Y740" s="94" t="str">
        <f t="shared" si="158"/>
        <v>0.00%-8.40%</v>
      </c>
      <c r="Z740" s="95"/>
      <c r="AA740" s="95"/>
      <c r="AB740" s="95"/>
      <c r="AC740" s="96"/>
      <c r="AD740" s="88">
        <f t="shared" si="152"/>
        <v>0</v>
      </c>
      <c r="AE740" s="97">
        <f t="shared" si="153"/>
        <v>6310</v>
      </c>
      <c r="AF740" s="18">
        <f t="shared" si="154"/>
        <v>130</v>
      </c>
      <c r="AG740" s="98">
        <f t="shared" si="155"/>
        <v>2.1035598705501535E-2</v>
      </c>
      <c r="AH740" s="20">
        <v>13.6</v>
      </c>
      <c r="AI740" s="20">
        <v>700</v>
      </c>
      <c r="AJ740" s="20"/>
      <c r="AK740" s="20">
        <v>688</v>
      </c>
      <c r="AL740" s="20">
        <f t="shared" si="156"/>
        <v>94904</v>
      </c>
      <c r="AM740" s="7" t="s">
        <v>287</v>
      </c>
      <c r="AN740" s="20"/>
      <c r="AO740" s="21" t="s">
        <v>673</v>
      </c>
      <c r="AP740" s="21"/>
      <c r="AQ740" s="5" t="s">
        <v>75</v>
      </c>
      <c r="AR740" s="5" t="s">
        <v>76</v>
      </c>
      <c r="AS740" s="5" t="s">
        <v>62</v>
      </c>
    </row>
    <row r="741" spans="1:45">
      <c r="A741" s="87" t="s">
        <v>562</v>
      </c>
      <c r="B741" s="5">
        <v>15005755</v>
      </c>
      <c r="C741" s="5" t="s">
        <v>565</v>
      </c>
      <c r="D741" s="5" t="s">
        <v>55</v>
      </c>
      <c r="E741" s="5" t="s">
        <v>67</v>
      </c>
      <c r="F741" s="5" t="s">
        <v>71</v>
      </c>
      <c r="G741" s="5" t="s">
        <v>665</v>
      </c>
      <c r="H741" s="6">
        <v>40817</v>
      </c>
      <c r="I741" s="5" t="s">
        <v>575</v>
      </c>
      <c r="J741" s="5" t="s">
        <v>575</v>
      </c>
      <c r="K741" s="5" t="s">
        <v>568</v>
      </c>
      <c r="L741" s="7">
        <v>6</v>
      </c>
      <c r="M741" s="7" t="s">
        <v>287</v>
      </c>
      <c r="N741" s="88">
        <v>4480</v>
      </c>
      <c r="O741" s="89">
        <v>0.02</v>
      </c>
      <c r="P741" s="90">
        <f t="shared" si="145"/>
        <v>90</v>
      </c>
      <c r="Q741" s="89">
        <v>5.0000000000000001E-3</v>
      </c>
      <c r="R741" s="90">
        <f t="shared" si="146"/>
        <v>22</v>
      </c>
      <c r="S741" s="89">
        <f t="shared" si="147"/>
        <v>2.5000000000000001E-2</v>
      </c>
      <c r="T741" s="90">
        <f t="shared" si="148"/>
        <v>112</v>
      </c>
      <c r="U741" s="90">
        <f t="shared" si="149"/>
        <v>4592</v>
      </c>
      <c r="V741" s="91">
        <v>4580</v>
      </c>
      <c r="W741" s="92">
        <f t="shared" si="150"/>
        <v>100</v>
      </c>
      <c r="X741" s="93">
        <f t="shared" si="151"/>
        <v>2.23E-2</v>
      </c>
      <c r="Y741" s="94" t="str">
        <f t="shared" si="158"/>
        <v>0.00%-8.40%</v>
      </c>
      <c r="Z741" s="95"/>
      <c r="AA741" s="95"/>
      <c r="AB741" s="95"/>
      <c r="AC741" s="96"/>
      <c r="AD741" s="88">
        <f t="shared" si="152"/>
        <v>0</v>
      </c>
      <c r="AE741" s="97">
        <f t="shared" si="153"/>
        <v>4580</v>
      </c>
      <c r="AF741" s="18">
        <f t="shared" si="154"/>
        <v>100</v>
      </c>
      <c r="AG741" s="98">
        <f t="shared" si="155"/>
        <v>2.2321428571428603E-2</v>
      </c>
      <c r="AH741" s="20">
        <v>13.6</v>
      </c>
      <c r="AI741" s="20">
        <v>650</v>
      </c>
      <c r="AJ741" s="20"/>
      <c r="AK741" s="20">
        <v>688</v>
      </c>
      <c r="AL741" s="20">
        <f t="shared" si="156"/>
        <v>70776</v>
      </c>
      <c r="AM741" s="7" t="s">
        <v>287</v>
      </c>
      <c r="AN741" s="20"/>
      <c r="AO741" s="21" t="s">
        <v>673</v>
      </c>
      <c r="AP741" s="21"/>
      <c r="AQ741" s="5" t="s">
        <v>75</v>
      </c>
      <c r="AR741" s="5" t="s">
        <v>76</v>
      </c>
      <c r="AS741" s="5" t="s">
        <v>62</v>
      </c>
    </row>
    <row r="742" spans="1:45">
      <c r="A742" s="87" t="s">
        <v>562</v>
      </c>
      <c r="B742" s="5">
        <v>15000264</v>
      </c>
      <c r="C742" s="5" t="s">
        <v>565</v>
      </c>
      <c r="D742" s="5" t="s">
        <v>55</v>
      </c>
      <c r="E742" s="5" t="s">
        <v>67</v>
      </c>
      <c r="F742" s="5" t="s">
        <v>71</v>
      </c>
      <c r="G742" s="5" t="s">
        <v>667</v>
      </c>
      <c r="H742" s="6">
        <v>38656</v>
      </c>
      <c r="I742" s="5" t="s">
        <v>575</v>
      </c>
      <c r="J742" s="5" t="s">
        <v>575</v>
      </c>
      <c r="K742" s="5" t="s">
        <v>568</v>
      </c>
      <c r="L742" s="7">
        <v>6</v>
      </c>
      <c r="M742" s="7" t="s">
        <v>287</v>
      </c>
      <c r="N742" s="88">
        <v>6700</v>
      </c>
      <c r="O742" s="89">
        <v>0.02</v>
      </c>
      <c r="P742" s="90">
        <f t="shared" si="145"/>
        <v>134</v>
      </c>
      <c r="Q742" s="89">
        <v>5.0000000000000001E-3</v>
      </c>
      <c r="R742" s="90">
        <f t="shared" si="146"/>
        <v>34</v>
      </c>
      <c r="S742" s="89">
        <f t="shared" si="147"/>
        <v>2.5074626865671641E-2</v>
      </c>
      <c r="T742" s="90">
        <f t="shared" si="148"/>
        <v>168</v>
      </c>
      <c r="U742" s="90">
        <f t="shared" si="149"/>
        <v>6868</v>
      </c>
      <c r="V742" s="91">
        <v>6855</v>
      </c>
      <c r="W742" s="92">
        <f t="shared" si="150"/>
        <v>155</v>
      </c>
      <c r="X742" s="93">
        <f t="shared" si="151"/>
        <v>2.3099999999999999E-2</v>
      </c>
      <c r="Y742" s="94" t="str">
        <f t="shared" si="158"/>
        <v>0.00%-8.40%</v>
      </c>
      <c r="Z742" s="95"/>
      <c r="AA742" s="95"/>
      <c r="AB742" s="95"/>
      <c r="AC742" s="96"/>
      <c r="AD742" s="88">
        <f t="shared" si="152"/>
        <v>0</v>
      </c>
      <c r="AE742" s="97">
        <f t="shared" si="153"/>
        <v>6855</v>
      </c>
      <c r="AF742" s="18">
        <f t="shared" si="154"/>
        <v>155</v>
      </c>
      <c r="AG742" s="98">
        <f t="shared" si="155"/>
        <v>2.3134328358209055E-2</v>
      </c>
      <c r="AH742" s="20">
        <v>13.6</v>
      </c>
      <c r="AI742" s="20">
        <v>500</v>
      </c>
      <c r="AJ742" s="20"/>
      <c r="AK742" s="20">
        <v>688</v>
      </c>
      <c r="AL742" s="20">
        <f t="shared" si="156"/>
        <v>99916</v>
      </c>
      <c r="AM742" s="7" t="s">
        <v>287</v>
      </c>
      <c r="AN742" s="20"/>
      <c r="AO742" s="21" t="s">
        <v>673</v>
      </c>
      <c r="AP742" s="21"/>
      <c r="AQ742" s="5" t="s">
        <v>75</v>
      </c>
      <c r="AR742" s="5" t="s">
        <v>76</v>
      </c>
      <c r="AS742" s="5" t="s">
        <v>62</v>
      </c>
    </row>
    <row r="743" spans="1:45">
      <c r="A743" s="87" t="s">
        <v>562</v>
      </c>
      <c r="B743" s="5">
        <v>15006654</v>
      </c>
      <c r="C743" s="5" t="s">
        <v>565</v>
      </c>
      <c r="D743" s="5" t="s">
        <v>55</v>
      </c>
      <c r="E743" s="5" t="s">
        <v>67</v>
      </c>
      <c r="F743" s="5" t="s">
        <v>71</v>
      </c>
      <c r="G743" s="5" t="s">
        <v>665</v>
      </c>
      <c r="H743" s="6">
        <v>40940</v>
      </c>
      <c r="I743" s="5" t="s">
        <v>575</v>
      </c>
      <c r="J743" s="5" t="s">
        <v>575</v>
      </c>
      <c r="K743" s="5" t="s">
        <v>568</v>
      </c>
      <c r="L743" s="7">
        <v>6</v>
      </c>
      <c r="M743" s="7" t="s">
        <v>287</v>
      </c>
      <c r="N743" s="88">
        <v>4780</v>
      </c>
      <c r="O743" s="89">
        <v>0.02</v>
      </c>
      <c r="P743" s="90">
        <f t="shared" si="145"/>
        <v>96</v>
      </c>
      <c r="Q743" s="89">
        <v>5.0000000000000001E-3</v>
      </c>
      <c r="R743" s="90">
        <f t="shared" si="146"/>
        <v>24</v>
      </c>
      <c r="S743" s="89">
        <f t="shared" si="147"/>
        <v>2.5104602510460251E-2</v>
      </c>
      <c r="T743" s="90">
        <f t="shared" si="148"/>
        <v>120</v>
      </c>
      <c r="U743" s="90">
        <f t="shared" si="149"/>
        <v>4900</v>
      </c>
      <c r="V743" s="91">
        <v>4890</v>
      </c>
      <c r="W743" s="92">
        <f t="shared" si="150"/>
        <v>110</v>
      </c>
      <c r="X743" s="93">
        <f t="shared" si="151"/>
        <v>2.3E-2</v>
      </c>
      <c r="Y743" s="94" t="str">
        <f t="shared" si="158"/>
        <v>0.00%-8.40%</v>
      </c>
      <c r="Z743" s="95"/>
      <c r="AA743" s="95"/>
      <c r="AB743" s="95"/>
      <c r="AC743" s="96"/>
      <c r="AD743" s="88">
        <f t="shared" si="152"/>
        <v>0</v>
      </c>
      <c r="AE743" s="97">
        <f t="shared" si="153"/>
        <v>4890</v>
      </c>
      <c r="AF743" s="18">
        <f t="shared" si="154"/>
        <v>110</v>
      </c>
      <c r="AG743" s="98">
        <f t="shared" si="155"/>
        <v>2.3012552301255207E-2</v>
      </c>
      <c r="AH743" s="20">
        <v>13.6</v>
      </c>
      <c r="AI743" s="20">
        <v>500</v>
      </c>
      <c r="AJ743" s="20"/>
      <c r="AK743" s="20">
        <v>688</v>
      </c>
      <c r="AL743" s="20">
        <f t="shared" si="156"/>
        <v>73192</v>
      </c>
      <c r="AM743" s="7" t="s">
        <v>287</v>
      </c>
      <c r="AN743" s="20"/>
      <c r="AO743" s="21" t="s">
        <v>673</v>
      </c>
      <c r="AP743" s="21"/>
      <c r="AQ743" s="5" t="s">
        <v>75</v>
      </c>
      <c r="AR743" s="5" t="s">
        <v>76</v>
      </c>
      <c r="AS743" s="5" t="s">
        <v>62</v>
      </c>
    </row>
    <row r="744" spans="1:45">
      <c r="A744" s="87" t="s">
        <v>562</v>
      </c>
      <c r="B744" s="5">
        <v>15010250</v>
      </c>
      <c r="C744" s="5" t="s">
        <v>565</v>
      </c>
      <c r="D744" s="5" t="s">
        <v>55</v>
      </c>
      <c r="E744" s="5" t="s">
        <v>67</v>
      </c>
      <c r="F744" s="5" t="s">
        <v>71</v>
      </c>
      <c r="G744" s="5" t="s">
        <v>665</v>
      </c>
      <c r="H744" s="6">
        <v>41548</v>
      </c>
      <c r="I744" s="5" t="s">
        <v>575</v>
      </c>
      <c r="J744" s="5" t="s">
        <v>575</v>
      </c>
      <c r="K744" s="5" t="s">
        <v>568</v>
      </c>
      <c r="L744" s="7">
        <v>6</v>
      </c>
      <c r="M744" s="7" t="s">
        <v>287</v>
      </c>
      <c r="N744" s="88">
        <v>4402</v>
      </c>
      <c r="O744" s="89">
        <v>0.02</v>
      </c>
      <c r="P744" s="90">
        <f t="shared" si="145"/>
        <v>88</v>
      </c>
      <c r="Q744" s="89">
        <v>5.0000000000000001E-3</v>
      </c>
      <c r="R744" s="90">
        <f t="shared" si="146"/>
        <v>22</v>
      </c>
      <c r="S744" s="89">
        <f t="shared" si="147"/>
        <v>2.4988641526578828E-2</v>
      </c>
      <c r="T744" s="90">
        <f t="shared" si="148"/>
        <v>110</v>
      </c>
      <c r="U744" s="90">
        <f t="shared" si="149"/>
        <v>4512</v>
      </c>
      <c r="V744" s="91">
        <v>4500</v>
      </c>
      <c r="W744" s="92">
        <f t="shared" si="150"/>
        <v>98</v>
      </c>
      <c r="X744" s="93">
        <f t="shared" si="151"/>
        <v>2.23E-2</v>
      </c>
      <c r="Y744" s="94" t="str">
        <f t="shared" si="158"/>
        <v>0.00%-8.40%</v>
      </c>
      <c r="Z744" s="95"/>
      <c r="AA744" s="95"/>
      <c r="AB744" s="95"/>
      <c r="AC744" s="96"/>
      <c r="AD744" s="88">
        <f t="shared" si="152"/>
        <v>0</v>
      </c>
      <c r="AE744" s="97">
        <f t="shared" si="153"/>
        <v>4500</v>
      </c>
      <c r="AF744" s="18">
        <f t="shared" si="154"/>
        <v>98</v>
      </c>
      <c r="AG744" s="98">
        <f t="shared" si="155"/>
        <v>2.22626079054975E-2</v>
      </c>
      <c r="AH744" s="20">
        <v>13.6</v>
      </c>
      <c r="AI744" s="20">
        <v>650</v>
      </c>
      <c r="AJ744" s="20"/>
      <c r="AK744" s="20">
        <v>688</v>
      </c>
      <c r="AL744" s="20">
        <f t="shared" si="156"/>
        <v>69688</v>
      </c>
      <c r="AM744" s="7" t="s">
        <v>287</v>
      </c>
      <c r="AN744" s="20"/>
      <c r="AO744" s="21" t="s">
        <v>673</v>
      </c>
      <c r="AP744" s="21"/>
      <c r="AQ744" s="5" t="s">
        <v>75</v>
      </c>
      <c r="AR744" s="5" t="s">
        <v>76</v>
      </c>
      <c r="AS744" s="5" t="s">
        <v>62</v>
      </c>
    </row>
    <row r="745" spans="1:45">
      <c r="A745" s="87" t="s">
        <v>562</v>
      </c>
      <c r="B745" s="5">
        <v>15015742</v>
      </c>
      <c r="C745" s="5" t="s">
        <v>565</v>
      </c>
      <c r="D745" s="5" t="s">
        <v>55</v>
      </c>
      <c r="E745" s="5" t="s">
        <v>67</v>
      </c>
      <c r="F745" s="5" t="s">
        <v>71</v>
      </c>
      <c r="G745" s="5" t="s">
        <v>665</v>
      </c>
      <c r="H745" s="6">
        <v>42887</v>
      </c>
      <c r="I745" s="5" t="s">
        <v>575</v>
      </c>
      <c r="J745" s="5" t="s">
        <v>575</v>
      </c>
      <c r="K745" s="5" t="s">
        <v>568</v>
      </c>
      <c r="L745" s="7">
        <v>6</v>
      </c>
      <c r="M745" s="7" t="s">
        <v>287</v>
      </c>
      <c r="N745" s="88">
        <v>4840</v>
      </c>
      <c r="O745" s="89">
        <v>0.02</v>
      </c>
      <c r="P745" s="90">
        <f t="shared" si="145"/>
        <v>97</v>
      </c>
      <c r="Q745" s="89">
        <v>5.0000000000000001E-3</v>
      </c>
      <c r="R745" s="90">
        <f t="shared" si="146"/>
        <v>24</v>
      </c>
      <c r="S745" s="89">
        <f t="shared" si="147"/>
        <v>2.5000000000000001E-2</v>
      </c>
      <c r="T745" s="90">
        <f t="shared" si="148"/>
        <v>121</v>
      </c>
      <c r="U745" s="90">
        <f t="shared" si="149"/>
        <v>4961</v>
      </c>
      <c r="V745" s="91">
        <v>4950</v>
      </c>
      <c r="W745" s="92">
        <f t="shared" si="150"/>
        <v>110</v>
      </c>
      <c r="X745" s="93">
        <f t="shared" si="151"/>
        <v>2.2700000000000001E-2</v>
      </c>
      <c r="Y745" s="94" t="str">
        <f t="shared" si="158"/>
        <v>0.00%-8.40%</v>
      </c>
      <c r="Z745" s="95"/>
      <c r="AA745" s="95"/>
      <c r="AB745" s="95"/>
      <c r="AC745" s="96"/>
      <c r="AD745" s="88">
        <f t="shared" si="152"/>
        <v>0</v>
      </c>
      <c r="AE745" s="97">
        <f t="shared" si="153"/>
        <v>4950</v>
      </c>
      <c r="AF745" s="18">
        <f t="shared" si="154"/>
        <v>110</v>
      </c>
      <c r="AG745" s="98">
        <f t="shared" si="155"/>
        <v>2.2727272727272707E-2</v>
      </c>
      <c r="AH745" s="20">
        <v>13.6</v>
      </c>
      <c r="AI745" s="20">
        <v>800</v>
      </c>
      <c r="AJ745" s="20"/>
      <c r="AK745" s="20">
        <v>688</v>
      </c>
      <c r="AL745" s="20">
        <f t="shared" si="156"/>
        <v>77608</v>
      </c>
      <c r="AM745" s="7" t="s">
        <v>287</v>
      </c>
      <c r="AN745" s="20"/>
      <c r="AO745" s="21" t="s">
        <v>673</v>
      </c>
      <c r="AP745" s="21"/>
      <c r="AQ745" s="5" t="s">
        <v>75</v>
      </c>
      <c r="AR745" s="5" t="s">
        <v>76</v>
      </c>
      <c r="AS745" s="5" t="s">
        <v>62</v>
      </c>
    </row>
    <row r="746" spans="1:45">
      <c r="A746" s="87" t="s">
        <v>562</v>
      </c>
      <c r="B746" s="5">
        <v>15001393</v>
      </c>
      <c r="C746" s="5" t="s">
        <v>565</v>
      </c>
      <c r="D746" s="5" t="s">
        <v>55</v>
      </c>
      <c r="E746" s="5" t="s">
        <v>67</v>
      </c>
      <c r="F746" s="5" t="s">
        <v>71</v>
      </c>
      <c r="G746" s="5" t="s">
        <v>667</v>
      </c>
      <c r="H746" s="6">
        <v>39497</v>
      </c>
      <c r="I746" s="5" t="s">
        <v>575</v>
      </c>
      <c r="J746" s="5" t="s">
        <v>575</v>
      </c>
      <c r="K746" s="5" t="s">
        <v>568</v>
      </c>
      <c r="L746" s="7">
        <v>6</v>
      </c>
      <c r="M746" s="7" t="s">
        <v>287</v>
      </c>
      <c r="N746" s="88">
        <v>5500</v>
      </c>
      <c r="O746" s="89">
        <v>0.02</v>
      </c>
      <c r="P746" s="90">
        <f t="shared" si="145"/>
        <v>110</v>
      </c>
      <c r="Q746" s="89">
        <v>5.0000000000000001E-3</v>
      </c>
      <c r="R746" s="90">
        <f t="shared" si="146"/>
        <v>28</v>
      </c>
      <c r="S746" s="89">
        <f t="shared" si="147"/>
        <v>2.5090909090909091E-2</v>
      </c>
      <c r="T746" s="90">
        <f t="shared" si="148"/>
        <v>138</v>
      </c>
      <c r="U746" s="90">
        <f t="shared" si="149"/>
        <v>5638</v>
      </c>
      <c r="V746" s="91">
        <v>5720</v>
      </c>
      <c r="W746" s="92">
        <f t="shared" si="150"/>
        <v>220</v>
      </c>
      <c r="X746" s="93">
        <f t="shared" si="151"/>
        <v>0.04</v>
      </c>
      <c r="Y746" s="94" t="str">
        <f t="shared" si="158"/>
        <v>0.00%-8.40%</v>
      </c>
      <c r="Z746" s="95"/>
      <c r="AA746" s="95"/>
      <c r="AB746" s="95"/>
      <c r="AC746" s="96"/>
      <c r="AD746" s="88">
        <f t="shared" si="152"/>
        <v>0</v>
      </c>
      <c r="AE746" s="97">
        <f t="shared" si="153"/>
        <v>5720</v>
      </c>
      <c r="AF746" s="18">
        <f t="shared" si="154"/>
        <v>220</v>
      </c>
      <c r="AG746" s="98">
        <f t="shared" si="155"/>
        <v>4.0000000000000036E-2</v>
      </c>
      <c r="AH746" s="20">
        <v>13.6</v>
      </c>
      <c r="AI746" s="20">
        <v>700</v>
      </c>
      <c r="AJ746" s="20"/>
      <c r="AK746" s="20">
        <v>688</v>
      </c>
      <c r="AL746" s="20">
        <f t="shared" si="156"/>
        <v>86880</v>
      </c>
      <c r="AM746" s="7" t="s">
        <v>287</v>
      </c>
      <c r="AN746" s="20"/>
      <c r="AO746" s="21" t="s">
        <v>666</v>
      </c>
      <c r="AP746" s="21"/>
      <c r="AQ746" s="5" t="s">
        <v>75</v>
      </c>
      <c r="AR746" s="5" t="s">
        <v>76</v>
      </c>
      <c r="AS746" s="5" t="s">
        <v>62</v>
      </c>
    </row>
    <row r="747" spans="1:45">
      <c r="A747" s="87" t="s">
        <v>562</v>
      </c>
      <c r="B747" s="5">
        <v>15000649</v>
      </c>
      <c r="C747" s="5" t="s">
        <v>565</v>
      </c>
      <c r="D747" s="5" t="s">
        <v>55</v>
      </c>
      <c r="E747" s="5" t="s">
        <v>67</v>
      </c>
      <c r="F747" s="5" t="s">
        <v>71</v>
      </c>
      <c r="G747" s="5" t="s">
        <v>667</v>
      </c>
      <c r="H747" s="6">
        <v>38971</v>
      </c>
      <c r="I747" s="5" t="s">
        <v>575</v>
      </c>
      <c r="J747" s="5" t="s">
        <v>575</v>
      </c>
      <c r="K747" s="5" t="s">
        <v>568</v>
      </c>
      <c r="L747" s="7">
        <v>6</v>
      </c>
      <c r="M747" s="7" t="s">
        <v>287</v>
      </c>
      <c r="N747" s="88">
        <v>6340</v>
      </c>
      <c r="O747" s="89">
        <v>0.02</v>
      </c>
      <c r="P747" s="90">
        <f t="shared" si="145"/>
        <v>127</v>
      </c>
      <c r="Q747" s="89">
        <v>5.0000000000000001E-3</v>
      </c>
      <c r="R747" s="90">
        <f t="shared" si="146"/>
        <v>32</v>
      </c>
      <c r="S747" s="89">
        <f t="shared" si="147"/>
        <v>2.5078864353312302E-2</v>
      </c>
      <c r="T747" s="90">
        <f t="shared" si="148"/>
        <v>159</v>
      </c>
      <c r="U747" s="90">
        <f t="shared" si="149"/>
        <v>6499</v>
      </c>
      <c r="V747" s="91">
        <v>6485</v>
      </c>
      <c r="W747" s="92">
        <f t="shared" si="150"/>
        <v>145</v>
      </c>
      <c r="X747" s="93">
        <f t="shared" si="151"/>
        <v>2.29E-2</v>
      </c>
      <c r="Y747" s="94" t="str">
        <f t="shared" si="158"/>
        <v>0.00%-8.40%</v>
      </c>
      <c r="Z747" s="95"/>
      <c r="AA747" s="95"/>
      <c r="AB747" s="95"/>
      <c r="AC747" s="96"/>
      <c r="AD747" s="88">
        <f t="shared" si="152"/>
        <v>0</v>
      </c>
      <c r="AE747" s="97">
        <f t="shared" si="153"/>
        <v>6485</v>
      </c>
      <c r="AF747" s="18">
        <f t="shared" si="154"/>
        <v>145</v>
      </c>
      <c r="AG747" s="98">
        <f t="shared" si="155"/>
        <v>2.2870662460567903E-2</v>
      </c>
      <c r="AH747" s="20">
        <v>13.6</v>
      </c>
      <c r="AI747" s="20">
        <v>800</v>
      </c>
      <c r="AJ747" s="20"/>
      <c r="AK747" s="20">
        <v>688</v>
      </c>
      <c r="AL747" s="20">
        <f t="shared" si="156"/>
        <v>98484</v>
      </c>
      <c r="AM747" s="7" t="s">
        <v>287</v>
      </c>
      <c r="AN747" s="20"/>
      <c r="AO747" s="21" t="s">
        <v>673</v>
      </c>
      <c r="AP747" s="21"/>
      <c r="AQ747" s="5" t="s">
        <v>75</v>
      </c>
      <c r="AR747" s="5" t="s">
        <v>76</v>
      </c>
      <c r="AS747" s="5" t="s">
        <v>62</v>
      </c>
    </row>
    <row r="748" spans="1:45">
      <c r="A748" s="87" t="s">
        <v>562</v>
      </c>
      <c r="B748" s="5">
        <v>15011650</v>
      </c>
      <c r="C748" s="5" t="s">
        <v>565</v>
      </c>
      <c r="D748" s="5" t="s">
        <v>55</v>
      </c>
      <c r="E748" s="5" t="s">
        <v>67</v>
      </c>
      <c r="F748" s="5" t="s">
        <v>71</v>
      </c>
      <c r="G748" s="5" t="s">
        <v>669</v>
      </c>
      <c r="H748" s="6">
        <v>41640</v>
      </c>
      <c r="I748" s="5" t="s">
        <v>575</v>
      </c>
      <c r="J748" s="5" t="s">
        <v>575</v>
      </c>
      <c r="K748" s="5" t="s">
        <v>568</v>
      </c>
      <c r="L748" s="7">
        <v>6</v>
      </c>
      <c r="M748" s="7" t="s">
        <v>287</v>
      </c>
      <c r="N748" s="88">
        <v>4948</v>
      </c>
      <c r="O748" s="89">
        <v>0.02</v>
      </c>
      <c r="P748" s="90">
        <f t="shared" si="145"/>
        <v>99</v>
      </c>
      <c r="Q748" s="89">
        <v>5.0000000000000001E-3</v>
      </c>
      <c r="R748" s="90">
        <f t="shared" si="146"/>
        <v>25</v>
      </c>
      <c r="S748" s="89">
        <f t="shared" si="147"/>
        <v>2.5060630557801132E-2</v>
      </c>
      <c r="T748" s="90">
        <f t="shared" si="148"/>
        <v>124</v>
      </c>
      <c r="U748" s="90">
        <f t="shared" si="149"/>
        <v>5072</v>
      </c>
      <c r="V748" s="91">
        <v>5055</v>
      </c>
      <c r="W748" s="92">
        <f t="shared" si="150"/>
        <v>107</v>
      </c>
      <c r="X748" s="93">
        <f t="shared" si="151"/>
        <v>2.1600000000000001E-2</v>
      </c>
      <c r="Y748" s="94" t="str">
        <f t="shared" si="158"/>
        <v>0.00%-8.40%</v>
      </c>
      <c r="Z748" s="95"/>
      <c r="AA748" s="95"/>
      <c r="AB748" s="95"/>
      <c r="AC748" s="96"/>
      <c r="AD748" s="88">
        <f t="shared" si="152"/>
        <v>0</v>
      </c>
      <c r="AE748" s="97">
        <f t="shared" si="153"/>
        <v>5055</v>
      </c>
      <c r="AF748" s="18">
        <f t="shared" si="154"/>
        <v>107</v>
      </c>
      <c r="AG748" s="98">
        <f t="shared" si="155"/>
        <v>2.1624898949070381E-2</v>
      </c>
      <c r="AH748" s="20">
        <v>13.6</v>
      </c>
      <c r="AI748" s="20">
        <v>450</v>
      </c>
      <c r="AJ748" s="20"/>
      <c r="AK748" s="20">
        <v>688</v>
      </c>
      <c r="AL748" s="20">
        <f t="shared" si="156"/>
        <v>74836</v>
      </c>
      <c r="AM748" s="7" t="s">
        <v>287</v>
      </c>
      <c r="AN748" s="20"/>
      <c r="AO748" s="21" t="s">
        <v>673</v>
      </c>
      <c r="AP748" s="21"/>
      <c r="AQ748" s="5" t="s">
        <v>75</v>
      </c>
      <c r="AR748" s="5" t="s">
        <v>76</v>
      </c>
      <c r="AS748" s="5" t="s">
        <v>62</v>
      </c>
    </row>
    <row r="749" spans="1:45">
      <c r="A749" s="87" t="s">
        <v>562</v>
      </c>
      <c r="B749" s="5">
        <v>15016368</v>
      </c>
      <c r="C749" s="5" t="s">
        <v>565</v>
      </c>
      <c r="D749" s="5" t="s">
        <v>55</v>
      </c>
      <c r="E749" s="5" t="s">
        <v>67</v>
      </c>
      <c r="F749" s="5" t="s">
        <v>71</v>
      </c>
      <c r="G749" s="5" t="s">
        <v>665</v>
      </c>
      <c r="H749" s="6">
        <v>42917</v>
      </c>
      <c r="I749" s="5" t="s">
        <v>575</v>
      </c>
      <c r="J749" s="5" t="s">
        <v>575</v>
      </c>
      <c r="K749" s="5" t="s">
        <v>568</v>
      </c>
      <c r="L749" s="7">
        <v>6</v>
      </c>
      <c r="M749" s="7" t="s">
        <v>287</v>
      </c>
      <c r="N749" s="88">
        <v>4605</v>
      </c>
      <c r="O749" s="89">
        <v>0.02</v>
      </c>
      <c r="P749" s="90">
        <f t="shared" si="145"/>
        <v>92</v>
      </c>
      <c r="Q749" s="89">
        <v>5.0000000000000001E-3</v>
      </c>
      <c r="R749" s="90">
        <f t="shared" si="146"/>
        <v>23</v>
      </c>
      <c r="S749" s="89">
        <f t="shared" si="147"/>
        <v>2.4972855591748101E-2</v>
      </c>
      <c r="T749" s="90">
        <f t="shared" si="148"/>
        <v>115</v>
      </c>
      <c r="U749" s="90">
        <f t="shared" si="149"/>
        <v>4720</v>
      </c>
      <c r="V749" s="91">
        <v>4710</v>
      </c>
      <c r="W749" s="92">
        <f t="shared" si="150"/>
        <v>105</v>
      </c>
      <c r="X749" s="93">
        <f t="shared" si="151"/>
        <v>2.2800000000000001E-2</v>
      </c>
      <c r="Y749" s="94" t="str">
        <f t="shared" si="158"/>
        <v>0.00%-8.40%</v>
      </c>
      <c r="Z749" s="95"/>
      <c r="AA749" s="95"/>
      <c r="AB749" s="95"/>
      <c r="AC749" s="96"/>
      <c r="AD749" s="88">
        <f t="shared" si="152"/>
        <v>0</v>
      </c>
      <c r="AE749" s="97">
        <f t="shared" si="153"/>
        <v>4710</v>
      </c>
      <c r="AF749" s="18">
        <f t="shared" si="154"/>
        <v>105</v>
      </c>
      <c r="AG749" s="98">
        <f t="shared" si="155"/>
        <v>2.2801302931596101E-2</v>
      </c>
      <c r="AH749" s="20">
        <v>13.6</v>
      </c>
      <c r="AI749" s="20">
        <v>650</v>
      </c>
      <c r="AJ749" s="20"/>
      <c r="AK749" s="20">
        <v>688</v>
      </c>
      <c r="AL749" s="20">
        <f t="shared" si="156"/>
        <v>72544</v>
      </c>
      <c r="AM749" s="7" t="s">
        <v>287</v>
      </c>
      <c r="AN749" s="20"/>
      <c r="AO749" s="21" t="s">
        <v>673</v>
      </c>
      <c r="AP749" s="21"/>
      <c r="AQ749" s="5" t="s">
        <v>75</v>
      </c>
      <c r="AR749" s="5" t="s">
        <v>76</v>
      </c>
      <c r="AS749" s="5" t="s">
        <v>62</v>
      </c>
    </row>
    <row r="750" spans="1:45">
      <c r="A750" s="87" t="s">
        <v>562</v>
      </c>
      <c r="B750" s="5">
        <v>15015556</v>
      </c>
      <c r="C750" s="5" t="s">
        <v>565</v>
      </c>
      <c r="D750" s="5" t="s">
        <v>55</v>
      </c>
      <c r="E750" s="5" t="s">
        <v>67</v>
      </c>
      <c r="F750" s="5" t="s">
        <v>71</v>
      </c>
      <c r="G750" s="5" t="s">
        <v>665</v>
      </c>
      <c r="H750" s="6">
        <v>42705</v>
      </c>
      <c r="I750" s="5" t="s">
        <v>575</v>
      </c>
      <c r="J750" s="5" t="s">
        <v>575</v>
      </c>
      <c r="K750" s="5" t="s">
        <v>568</v>
      </c>
      <c r="L750" s="7">
        <v>6</v>
      </c>
      <c r="M750" s="7" t="s">
        <v>287</v>
      </c>
      <c r="N750" s="88">
        <v>4725</v>
      </c>
      <c r="O750" s="89">
        <v>0.02</v>
      </c>
      <c r="P750" s="90">
        <f t="shared" si="145"/>
        <v>95</v>
      </c>
      <c r="Q750" s="89">
        <v>5.0000000000000001E-3</v>
      </c>
      <c r="R750" s="90">
        <f t="shared" si="146"/>
        <v>24</v>
      </c>
      <c r="S750" s="89">
        <f t="shared" si="147"/>
        <v>2.5185185185185185E-2</v>
      </c>
      <c r="T750" s="90">
        <f t="shared" si="148"/>
        <v>119</v>
      </c>
      <c r="U750" s="90">
        <f t="shared" si="149"/>
        <v>4844</v>
      </c>
      <c r="V750" s="91">
        <v>4917</v>
      </c>
      <c r="W750" s="92">
        <f t="shared" si="150"/>
        <v>192</v>
      </c>
      <c r="X750" s="93">
        <f t="shared" si="151"/>
        <v>4.0599999999999997E-2</v>
      </c>
      <c r="Y750" s="94" t="str">
        <f t="shared" si="158"/>
        <v>0.00%-8.40%</v>
      </c>
      <c r="Z750" s="95"/>
      <c r="AA750" s="95"/>
      <c r="AB750" s="95"/>
      <c r="AC750" s="96"/>
      <c r="AD750" s="88">
        <f t="shared" si="152"/>
        <v>0</v>
      </c>
      <c r="AE750" s="97">
        <f t="shared" si="153"/>
        <v>4917</v>
      </c>
      <c r="AF750" s="18">
        <f t="shared" si="154"/>
        <v>192</v>
      </c>
      <c r="AG750" s="98">
        <f t="shared" si="155"/>
        <v>4.0634920634920579E-2</v>
      </c>
      <c r="AH750" s="20">
        <v>13.6</v>
      </c>
      <c r="AI750" s="20">
        <v>650</v>
      </c>
      <c r="AJ750" s="20"/>
      <c r="AK750" s="20">
        <v>688</v>
      </c>
      <c r="AL750" s="20">
        <f t="shared" si="156"/>
        <v>75359.199999999997</v>
      </c>
      <c r="AM750" s="7" t="s">
        <v>287</v>
      </c>
      <c r="AN750" s="20"/>
      <c r="AO750" s="21" t="s">
        <v>666</v>
      </c>
      <c r="AP750" s="21"/>
      <c r="AQ750" s="5" t="s">
        <v>75</v>
      </c>
      <c r="AR750" s="5" t="s">
        <v>76</v>
      </c>
      <c r="AS750" s="5" t="s">
        <v>62</v>
      </c>
    </row>
    <row r="751" spans="1:45">
      <c r="A751" s="87" t="s">
        <v>562</v>
      </c>
      <c r="B751" s="5">
        <v>15016597</v>
      </c>
      <c r="C751" s="5" t="s">
        <v>565</v>
      </c>
      <c r="D751" s="5" t="s">
        <v>55</v>
      </c>
      <c r="E751" s="5" t="s">
        <v>67</v>
      </c>
      <c r="F751" s="5" t="s">
        <v>71</v>
      </c>
      <c r="G751" s="5" t="s">
        <v>665</v>
      </c>
      <c r="H751" s="6">
        <v>43040</v>
      </c>
      <c r="I751" s="5" t="s">
        <v>575</v>
      </c>
      <c r="J751" s="5" t="s">
        <v>575</v>
      </c>
      <c r="K751" s="5" t="s">
        <v>568</v>
      </c>
      <c r="L751" s="7">
        <v>6</v>
      </c>
      <c r="M751" s="7" t="s">
        <v>287</v>
      </c>
      <c r="N751" s="88">
        <v>4440</v>
      </c>
      <c r="O751" s="89">
        <v>0.02</v>
      </c>
      <c r="P751" s="90">
        <f t="shared" si="145"/>
        <v>89</v>
      </c>
      <c r="Q751" s="89">
        <v>5.0000000000000001E-3</v>
      </c>
      <c r="R751" s="90">
        <f t="shared" si="146"/>
        <v>22</v>
      </c>
      <c r="S751" s="89">
        <f t="shared" si="147"/>
        <v>2.5000000000000001E-2</v>
      </c>
      <c r="T751" s="90">
        <f t="shared" si="148"/>
        <v>111</v>
      </c>
      <c r="U751" s="90">
        <f t="shared" si="149"/>
        <v>4551</v>
      </c>
      <c r="V751" s="91">
        <v>4540</v>
      </c>
      <c r="W751" s="92">
        <f t="shared" si="150"/>
        <v>100</v>
      </c>
      <c r="X751" s="93">
        <f t="shared" si="151"/>
        <v>2.2499999999999999E-2</v>
      </c>
      <c r="Y751" s="94" t="str">
        <f t="shared" si="158"/>
        <v>0.00%-8.40%</v>
      </c>
      <c r="Z751" s="95"/>
      <c r="AA751" s="95"/>
      <c r="AB751" s="95"/>
      <c r="AC751" s="96"/>
      <c r="AD751" s="88">
        <f t="shared" si="152"/>
        <v>0</v>
      </c>
      <c r="AE751" s="97">
        <f t="shared" si="153"/>
        <v>4540</v>
      </c>
      <c r="AF751" s="18">
        <f t="shared" si="154"/>
        <v>100</v>
      </c>
      <c r="AG751" s="98">
        <f t="shared" si="155"/>
        <v>2.2522522522522515E-2</v>
      </c>
      <c r="AH751" s="20">
        <v>13.6</v>
      </c>
      <c r="AI751" s="20">
        <v>650</v>
      </c>
      <c r="AJ751" s="20"/>
      <c r="AK751" s="20">
        <v>688</v>
      </c>
      <c r="AL751" s="20">
        <f t="shared" si="156"/>
        <v>70232</v>
      </c>
      <c r="AM751" s="7" t="s">
        <v>287</v>
      </c>
      <c r="AN751" s="20"/>
      <c r="AO751" s="21" t="s">
        <v>673</v>
      </c>
      <c r="AP751" s="21"/>
      <c r="AQ751" s="5" t="s">
        <v>75</v>
      </c>
      <c r="AR751" s="5" t="s">
        <v>76</v>
      </c>
      <c r="AS751" s="5" t="s">
        <v>62</v>
      </c>
    </row>
    <row r="752" spans="1:45">
      <c r="A752" s="87" t="s">
        <v>562</v>
      </c>
      <c r="B752" s="5">
        <v>15009882</v>
      </c>
      <c r="C752" s="5" t="s">
        <v>565</v>
      </c>
      <c r="D752" s="5" t="s">
        <v>55</v>
      </c>
      <c r="E752" s="5" t="s">
        <v>67</v>
      </c>
      <c r="F752" s="5" t="s">
        <v>71</v>
      </c>
      <c r="G752" s="5" t="s">
        <v>667</v>
      </c>
      <c r="H752" s="6">
        <v>41487</v>
      </c>
      <c r="I752" s="5" t="s">
        <v>575</v>
      </c>
      <c r="J752" s="5" t="s">
        <v>575</v>
      </c>
      <c r="K752" s="5" t="s">
        <v>568</v>
      </c>
      <c r="L752" s="7">
        <v>6</v>
      </c>
      <c r="M752" s="7" t="s">
        <v>287</v>
      </c>
      <c r="N752" s="88">
        <v>4781</v>
      </c>
      <c r="O752" s="89">
        <v>0.02</v>
      </c>
      <c r="P752" s="90">
        <f t="shared" si="145"/>
        <v>96</v>
      </c>
      <c r="Q752" s="89">
        <v>5.0000000000000001E-3</v>
      </c>
      <c r="R752" s="90">
        <f t="shared" si="146"/>
        <v>24</v>
      </c>
      <c r="S752" s="89">
        <f t="shared" si="147"/>
        <v>2.5099351600083666E-2</v>
      </c>
      <c r="T752" s="90">
        <f t="shared" si="148"/>
        <v>120</v>
      </c>
      <c r="U752" s="90">
        <f t="shared" si="149"/>
        <v>4901</v>
      </c>
      <c r="V752" s="91">
        <v>4930</v>
      </c>
      <c r="W752" s="92">
        <f t="shared" si="150"/>
        <v>149</v>
      </c>
      <c r="X752" s="93">
        <f t="shared" si="151"/>
        <v>3.1199999999999999E-2</v>
      </c>
      <c r="Y752" s="94" t="str">
        <f t="shared" si="158"/>
        <v>0.00%-8.40%</v>
      </c>
      <c r="Z752" s="95"/>
      <c r="AA752" s="95"/>
      <c r="AB752" s="95"/>
      <c r="AC752" s="96"/>
      <c r="AD752" s="88">
        <f t="shared" si="152"/>
        <v>0</v>
      </c>
      <c r="AE752" s="97">
        <f t="shared" si="153"/>
        <v>4930</v>
      </c>
      <c r="AF752" s="18">
        <f t="shared" si="154"/>
        <v>149</v>
      </c>
      <c r="AG752" s="98">
        <f t="shared" si="155"/>
        <v>3.1165028236770587E-2</v>
      </c>
      <c r="AH752" s="20">
        <v>13.6</v>
      </c>
      <c r="AI752" s="20">
        <v>500</v>
      </c>
      <c r="AJ752" s="20"/>
      <c r="AK752" s="20">
        <v>688</v>
      </c>
      <c r="AL752" s="20">
        <f t="shared" si="156"/>
        <v>73736</v>
      </c>
      <c r="AM752" s="7" t="s">
        <v>287</v>
      </c>
      <c r="AN752" s="20"/>
      <c r="AO752" s="21" t="s">
        <v>672</v>
      </c>
      <c r="AP752" s="21"/>
      <c r="AQ752" s="5" t="s">
        <v>75</v>
      </c>
      <c r="AR752" s="5" t="s">
        <v>76</v>
      </c>
      <c r="AS752" s="5" t="s">
        <v>62</v>
      </c>
    </row>
    <row r="753" spans="1:45">
      <c r="A753" s="87" t="s">
        <v>562</v>
      </c>
      <c r="B753" s="5">
        <v>15017174</v>
      </c>
      <c r="C753" s="5" t="s">
        <v>565</v>
      </c>
      <c r="D753" s="5" t="s">
        <v>55</v>
      </c>
      <c r="E753" s="5" t="s">
        <v>67</v>
      </c>
      <c r="F753" s="5" t="s">
        <v>71</v>
      </c>
      <c r="G753" s="5" t="s">
        <v>665</v>
      </c>
      <c r="H753" s="6">
        <v>43040</v>
      </c>
      <c r="I753" s="5" t="s">
        <v>575</v>
      </c>
      <c r="J753" s="5" t="s">
        <v>575</v>
      </c>
      <c r="K753" s="5" t="s">
        <v>568</v>
      </c>
      <c r="L753" s="7">
        <v>6</v>
      </c>
      <c r="M753" s="7" t="s">
        <v>287</v>
      </c>
      <c r="N753" s="88">
        <v>4766</v>
      </c>
      <c r="O753" s="89">
        <v>0.02</v>
      </c>
      <c r="P753" s="90">
        <f t="shared" si="145"/>
        <v>95</v>
      </c>
      <c r="Q753" s="89">
        <v>5.0000000000000001E-3</v>
      </c>
      <c r="R753" s="90">
        <f t="shared" si="146"/>
        <v>24</v>
      </c>
      <c r="S753" s="89">
        <f t="shared" si="147"/>
        <v>2.4968527066722618E-2</v>
      </c>
      <c r="T753" s="90">
        <f t="shared" si="148"/>
        <v>119</v>
      </c>
      <c r="U753" s="90">
        <f t="shared" si="149"/>
        <v>4885</v>
      </c>
      <c r="V753" s="91">
        <v>4870</v>
      </c>
      <c r="W753" s="92">
        <f t="shared" si="150"/>
        <v>104</v>
      </c>
      <c r="X753" s="93">
        <f t="shared" si="151"/>
        <v>2.18E-2</v>
      </c>
      <c r="Y753" s="94" t="str">
        <f t="shared" si="158"/>
        <v>0.00%-8.40%</v>
      </c>
      <c r="Z753" s="95"/>
      <c r="AA753" s="95"/>
      <c r="AB753" s="95"/>
      <c r="AC753" s="96"/>
      <c r="AD753" s="88">
        <f t="shared" si="152"/>
        <v>0</v>
      </c>
      <c r="AE753" s="97">
        <f t="shared" si="153"/>
        <v>4870</v>
      </c>
      <c r="AF753" s="18">
        <f t="shared" si="154"/>
        <v>104</v>
      </c>
      <c r="AG753" s="98">
        <f t="shared" si="155"/>
        <v>2.182123373898448E-2</v>
      </c>
      <c r="AH753" s="20">
        <v>13.6</v>
      </c>
      <c r="AI753" s="20">
        <v>450</v>
      </c>
      <c r="AJ753" s="20"/>
      <c r="AK753" s="20">
        <v>688</v>
      </c>
      <c r="AL753" s="20">
        <f t="shared" si="156"/>
        <v>72320</v>
      </c>
      <c r="AM753" s="7" t="s">
        <v>287</v>
      </c>
      <c r="AN753" s="20"/>
      <c r="AO753" s="21" t="s">
        <v>673</v>
      </c>
      <c r="AP753" s="21"/>
      <c r="AQ753" s="5" t="s">
        <v>75</v>
      </c>
      <c r="AR753" s="5" t="s">
        <v>76</v>
      </c>
      <c r="AS753" s="5" t="s">
        <v>62</v>
      </c>
    </row>
    <row r="754" spans="1:45">
      <c r="A754" s="87" t="s">
        <v>562</v>
      </c>
      <c r="B754" s="5">
        <v>15010967</v>
      </c>
      <c r="C754" s="5" t="s">
        <v>565</v>
      </c>
      <c r="D754" s="5" t="s">
        <v>55</v>
      </c>
      <c r="E754" s="5" t="s">
        <v>67</v>
      </c>
      <c r="F754" s="5" t="s">
        <v>71</v>
      </c>
      <c r="G754" s="5" t="s">
        <v>665</v>
      </c>
      <c r="H754" s="6">
        <v>41548</v>
      </c>
      <c r="I754" s="5" t="s">
        <v>575</v>
      </c>
      <c r="J754" s="5" t="s">
        <v>575</v>
      </c>
      <c r="K754" s="5" t="s">
        <v>568</v>
      </c>
      <c r="L754" s="7">
        <v>6</v>
      </c>
      <c r="M754" s="7" t="s">
        <v>287</v>
      </c>
      <c r="N754" s="88">
        <v>4792</v>
      </c>
      <c r="O754" s="89">
        <v>0.02</v>
      </c>
      <c r="P754" s="90">
        <f t="shared" si="145"/>
        <v>96</v>
      </c>
      <c r="Q754" s="89">
        <v>5.0000000000000001E-3</v>
      </c>
      <c r="R754" s="90">
        <f t="shared" si="146"/>
        <v>24</v>
      </c>
      <c r="S754" s="89">
        <f t="shared" si="147"/>
        <v>2.5041736227045076E-2</v>
      </c>
      <c r="T754" s="90">
        <f t="shared" si="148"/>
        <v>120</v>
      </c>
      <c r="U754" s="90">
        <f t="shared" si="149"/>
        <v>4912</v>
      </c>
      <c r="V754" s="91">
        <v>4900</v>
      </c>
      <c r="W754" s="92">
        <f t="shared" si="150"/>
        <v>108</v>
      </c>
      <c r="X754" s="93">
        <f t="shared" si="151"/>
        <v>2.2499999999999999E-2</v>
      </c>
      <c r="Y754" s="94" t="str">
        <f t="shared" si="158"/>
        <v>0.00%-8.40%</v>
      </c>
      <c r="Z754" s="95"/>
      <c r="AA754" s="95"/>
      <c r="AB754" s="95"/>
      <c r="AC754" s="96"/>
      <c r="AD754" s="88">
        <f t="shared" si="152"/>
        <v>0</v>
      </c>
      <c r="AE754" s="97">
        <f t="shared" si="153"/>
        <v>4900</v>
      </c>
      <c r="AF754" s="18">
        <f t="shared" si="154"/>
        <v>108</v>
      </c>
      <c r="AG754" s="98">
        <f t="shared" si="155"/>
        <v>2.2537562604340478E-2</v>
      </c>
      <c r="AH754" s="20">
        <v>13.6</v>
      </c>
      <c r="AI754" s="20">
        <v>650</v>
      </c>
      <c r="AJ754" s="20"/>
      <c r="AK754" s="20">
        <v>688</v>
      </c>
      <c r="AL754" s="20">
        <f t="shared" si="156"/>
        <v>75128</v>
      </c>
      <c r="AM754" s="7" t="s">
        <v>287</v>
      </c>
      <c r="AN754" s="20"/>
      <c r="AO754" s="21" t="s">
        <v>673</v>
      </c>
      <c r="AP754" s="21"/>
      <c r="AQ754" s="5" t="s">
        <v>75</v>
      </c>
      <c r="AR754" s="5" t="s">
        <v>76</v>
      </c>
      <c r="AS754" s="5" t="s">
        <v>62</v>
      </c>
    </row>
    <row r="755" spans="1:45">
      <c r="A755" s="87" t="s">
        <v>562</v>
      </c>
      <c r="B755" s="5">
        <v>15015934</v>
      </c>
      <c r="C755" s="5" t="s">
        <v>565</v>
      </c>
      <c r="D755" s="5" t="s">
        <v>55</v>
      </c>
      <c r="E755" s="5" t="s">
        <v>67</v>
      </c>
      <c r="F755" s="5" t="s">
        <v>71</v>
      </c>
      <c r="G755" s="5" t="s">
        <v>665</v>
      </c>
      <c r="H755" s="6">
        <v>42856</v>
      </c>
      <c r="I755" s="5" t="s">
        <v>575</v>
      </c>
      <c r="J755" s="5" t="s">
        <v>575</v>
      </c>
      <c r="K755" s="5" t="s">
        <v>568</v>
      </c>
      <c r="L755" s="7">
        <v>6</v>
      </c>
      <c r="M755" s="7" t="s">
        <v>287</v>
      </c>
      <c r="N755" s="88">
        <v>4730</v>
      </c>
      <c r="O755" s="89">
        <v>0.02</v>
      </c>
      <c r="P755" s="90">
        <f t="shared" si="145"/>
        <v>95</v>
      </c>
      <c r="Q755" s="89">
        <v>5.0000000000000001E-3</v>
      </c>
      <c r="R755" s="90">
        <f t="shared" si="146"/>
        <v>24</v>
      </c>
      <c r="S755" s="89">
        <f t="shared" si="147"/>
        <v>2.5158562367864692E-2</v>
      </c>
      <c r="T755" s="90">
        <f t="shared" si="148"/>
        <v>119</v>
      </c>
      <c r="U755" s="90">
        <f t="shared" si="149"/>
        <v>4849</v>
      </c>
      <c r="V755" s="91">
        <v>4832</v>
      </c>
      <c r="W755" s="92">
        <f t="shared" si="150"/>
        <v>102</v>
      </c>
      <c r="X755" s="93">
        <f t="shared" si="151"/>
        <v>2.1600000000000001E-2</v>
      </c>
      <c r="Y755" s="94" t="str">
        <f t="shared" si="158"/>
        <v>0.00%-8.40%</v>
      </c>
      <c r="Z755" s="95"/>
      <c r="AA755" s="95"/>
      <c r="AB755" s="95"/>
      <c r="AC755" s="96"/>
      <c r="AD755" s="88">
        <f t="shared" si="152"/>
        <v>0</v>
      </c>
      <c r="AE755" s="97">
        <f t="shared" si="153"/>
        <v>4832</v>
      </c>
      <c r="AF755" s="18">
        <f t="shared" si="154"/>
        <v>102</v>
      </c>
      <c r="AG755" s="98">
        <f t="shared" si="155"/>
        <v>2.1564482029598375E-2</v>
      </c>
      <c r="AH755" s="20">
        <v>13.6</v>
      </c>
      <c r="AI755" s="20">
        <v>450</v>
      </c>
      <c r="AJ755" s="20"/>
      <c r="AK755" s="20">
        <v>688</v>
      </c>
      <c r="AL755" s="20">
        <f t="shared" si="156"/>
        <v>71803.199999999997</v>
      </c>
      <c r="AM755" s="7" t="s">
        <v>287</v>
      </c>
      <c r="AN755" s="20"/>
      <c r="AO755" s="21" t="s">
        <v>673</v>
      </c>
      <c r="AP755" s="21"/>
      <c r="AQ755" s="5" t="s">
        <v>75</v>
      </c>
      <c r="AR755" s="5" t="s">
        <v>76</v>
      </c>
      <c r="AS755" s="5" t="s">
        <v>62</v>
      </c>
    </row>
    <row r="756" spans="1:45">
      <c r="A756" s="87" t="s">
        <v>562</v>
      </c>
      <c r="B756" s="5">
        <v>15013443</v>
      </c>
      <c r="C756" s="5" t="s">
        <v>565</v>
      </c>
      <c r="D756" s="5" t="s">
        <v>55</v>
      </c>
      <c r="E756" s="5" t="s">
        <v>67</v>
      </c>
      <c r="F756" s="5" t="s">
        <v>71</v>
      </c>
      <c r="G756" s="5" t="s">
        <v>665</v>
      </c>
      <c r="H756" s="6">
        <v>41974</v>
      </c>
      <c r="I756" s="5" t="s">
        <v>575</v>
      </c>
      <c r="J756" s="5" t="s">
        <v>575</v>
      </c>
      <c r="K756" s="5" t="s">
        <v>568</v>
      </c>
      <c r="L756" s="7">
        <v>6</v>
      </c>
      <c r="M756" s="7" t="s">
        <v>287</v>
      </c>
      <c r="N756" s="88">
        <v>4578</v>
      </c>
      <c r="O756" s="89">
        <v>0.02</v>
      </c>
      <c r="P756" s="90">
        <f t="shared" si="145"/>
        <v>92</v>
      </c>
      <c r="Q756" s="89">
        <v>5.0000000000000001E-3</v>
      </c>
      <c r="R756" s="90">
        <f t="shared" si="146"/>
        <v>23</v>
      </c>
      <c r="S756" s="89">
        <f t="shared" si="147"/>
        <v>2.5120139799038883E-2</v>
      </c>
      <c r="T756" s="90">
        <f t="shared" si="148"/>
        <v>115</v>
      </c>
      <c r="U756" s="90">
        <f t="shared" si="149"/>
        <v>4693</v>
      </c>
      <c r="V756" s="91">
        <v>4678</v>
      </c>
      <c r="W756" s="92">
        <f t="shared" si="150"/>
        <v>100</v>
      </c>
      <c r="X756" s="93">
        <f t="shared" si="151"/>
        <v>2.18E-2</v>
      </c>
      <c r="Y756" s="94" t="str">
        <f t="shared" si="158"/>
        <v>0.00%-8.40%</v>
      </c>
      <c r="Z756" s="95"/>
      <c r="AA756" s="95"/>
      <c r="AB756" s="95"/>
      <c r="AC756" s="96"/>
      <c r="AD756" s="88">
        <f t="shared" si="152"/>
        <v>0</v>
      </c>
      <c r="AE756" s="97">
        <f t="shared" si="153"/>
        <v>4678</v>
      </c>
      <c r="AF756" s="18">
        <f t="shared" si="154"/>
        <v>100</v>
      </c>
      <c r="AG756" s="98">
        <f t="shared" si="155"/>
        <v>2.1843599825251303E-2</v>
      </c>
      <c r="AH756" s="20">
        <v>13.6</v>
      </c>
      <c r="AI756" s="20">
        <v>650</v>
      </c>
      <c r="AJ756" s="20"/>
      <c r="AK756" s="20">
        <v>688</v>
      </c>
      <c r="AL756" s="20">
        <f t="shared" si="156"/>
        <v>72108.799999999988</v>
      </c>
      <c r="AM756" s="7" t="s">
        <v>287</v>
      </c>
      <c r="AN756" s="20"/>
      <c r="AO756" s="21" t="s">
        <v>673</v>
      </c>
      <c r="AP756" s="21"/>
      <c r="AQ756" s="5" t="s">
        <v>75</v>
      </c>
      <c r="AR756" s="5" t="s">
        <v>76</v>
      </c>
      <c r="AS756" s="5" t="s">
        <v>62</v>
      </c>
    </row>
    <row r="757" spans="1:45">
      <c r="A757" s="87" t="s">
        <v>562</v>
      </c>
      <c r="B757" s="5">
        <v>15018052</v>
      </c>
      <c r="C757" s="5" t="s">
        <v>565</v>
      </c>
      <c r="D757" s="5" t="s">
        <v>55</v>
      </c>
      <c r="E757" s="5" t="s">
        <v>67</v>
      </c>
      <c r="F757" s="5" t="s">
        <v>71</v>
      </c>
      <c r="G757" s="5" t="s">
        <v>665</v>
      </c>
      <c r="H757" s="6">
        <v>43132</v>
      </c>
      <c r="I757" s="5" t="s">
        <v>575</v>
      </c>
      <c r="J757" s="5" t="s">
        <v>575</v>
      </c>
      <c r="K757" s="5" t="s">
        <v>568</v>
      </c>
      <c r="L757" s="7">
        <v>6</v>
      </c>
      <c r="M757" s="7" t="s">
        <v>287</v>
      </c>
      <c r="N757" s="88">
        <v>4518</v>
      </c>
      <c r="O757" s="89">
        <v>0.02</v>
      </c>
      <c r="P757" s="90">
        <f t="shared" si="145"/>
        <v>90</v>
      </c>
      <c r="Q757" s="89">
        <v>5.0000000000000001E-3</v>
      </c>
      <c r="R757" s="90">
        <f t="shared" si="146"/>
        <v>23</v>
      </c>
      <c r="S757" s="89">
        <f t="shared" si="147"/>
        <v>2.5011066843736166E-2</v>
      </c>
      <c r="T757" s="90">
        <f t="shared" si="148"/>
        <v>113</v>
      </c>
      <c r="U757" s="90">
        <f t="shared" si="149"/>
        <v>4631</v>
      </c>
      <c r="V757" s="91">
        <v>4518</v>
      </c>
      <c r="W757" s="92">
        <f t="shared" si="150"/>
        <v>0</v>
      </c>
      <c r="X757" s="93">
        <f t="shared" si="151"/>
        <v>0</v>
      </c>
      <c r="Y757" s="94" t="str">
        <f t="shared" si="158"/>
        <v>0.00%-8.40%</v>
      </c>
      <c r="Z757" s="95"/>
      <c r="AA757" s="95"/>
      <c r="AB757" s="95"/>
      <c r="AC757" s="96"/>
      <c r="AD757" s="88">
        <f t="shared" si="152"/>
        <v>0</v>
      </c>
      <c r="AE757" s="97">
        <f t="shared" si="153"/>
        <v>4518</v>
      </c>
      <c r="AF757" s="18">
        <f t="shared" si="154"/>
        <v>0</v>
      </c>
      <c r="AG757" s="98">
        <f t="shared" si="155"/>
        <v>0</v>
      </c>
      <c r="AH757" s="20">
        <v>13.6</v>
      </c>
      <c r="AI757" s="20">
        <v>450</v>
      </c>
      <c r="AJ757" s="20"/>
      <c r="AK757" s="20">
        <v>688</v>
      </c>
      <c r="AL757" s="20">
        <f t="shared" si="156"/>
        <v>67532.799999999988</v>
      </c>
      <c r="AM757" s="7" t="s">
        <v>287</v>
      </c>
      <c r="AN757" s="20"/>
      <c r="AO757" s="21" t="s">
        <v>681</v>
      </c>
      <c r="AP757" s="21" t="s">
        <v>140</v>
      </c>
      <c r="AQ757" s="5" t="s">
        <v>75</v>
      </c>
      <c r="AR757" s="5" t="s">
        <v>76</v>
      </c>
      <c r="AS757" s="5" t="s">
        <v>62</v>
      </c>
    </row>
    <row r="758" spans="1:45">
      <c r="A758" s="87" t="s">
        <v>562</v>
      </c>
      <c r="B758" s="5">
        <v>15016315</v>
      </c>
      <c r="C758" s="5" t="s">
        <v>565</v>
      </c>
      <c r="D758" s="5" t="s">
        <v>55</v>
      </c>
      <c r="E758" s="5" t="s">
        <v>67</v>
      </c>
      <c r="F758" s="5" t="s">
        <v>71</v>
      </c>
      <c r="G758" s="5" t="s">
        <v>665</v>
      </c>
      <c r="H758" s="6">
        <v>42948</v>
      </c>
      <c r="I758" s="5" t="s">
        <v>575</v>
      </c>
      <c r="J758" s="5" t="s">
        <v>575</v>
      </c>
      <c r="K758" s="5" t="s">
        <v>568</v>
      </c>
      <c r="L758" s="7">
        <v>6</v>
      </c>
      <c r="M758" s="7" t="s">
        <v>287</v>
      </c>
      <c r="N758" s="88">
        <v>4661</v>
      </c>
      <c r="O758" s="89">
        <v>0.02</v>
      </c>
      <c r="P758" s="90">
        <f t="shared" si="145"/>
        <v>93</v>
      </c>
      <c r="Q758" s="89">
        <v>5.0000000000000001E-3</v>
      </c>
      <c r="R758" s="90">
        <f t="shared" si="146"/>
        <v>23</v>
      </c>
      <c r="S758" s="89">
        <f t="shared" si="147"/>
        <v>2.4887363226775368E-2</v>
      </c>
      <c r="T758" s="90">
        <f t="shared" si="148"/>
        <v>116</v>
      </c>
      <c r="U758" s="90">
        <f t="shared" si="149"/>
        <v>4777</v>
      </c>
      <c r="V758" s="91">
        <v>4765</v>
      </c>
      <c r="W758" s="92">
        <f t="shared" si="150"/>
        <v>104</v>
      </c>
      <c r="X758" s="93">
        <f t="shared" si="151"/>
        <v>2.23E-2</v>
      </c>
      <c r="Y758" s="94" t="str">
        <f t="shared" si="158"/>
        <v>0.00%-8.40%</v>
      </c>
      <c r="Z758" s="95"/>
      <c r="AA758" s="95"/>
      <c r="AB758" s="95"/>
      <c r="AC758" s="96"/>
      <c r="AD758" s="88">
        <f t="shared" si="152"/>
        <v>0</v>
      </c>
      <c r="AE758" s="97">
        <f t="shared" si="153"/>
        <v>4765</v>
      </c>
      <c r="AF758" s="18">
        <f t="shared" si="154"/>
        <v>104</v>
      </c>
      <c r="AG758" s="98">
        <f t="shared" si="155"/>
        <v>2.2312808410212437E-2</v>
      </c>
      <c r="AH758" s="20">
        <v>13.6</v>
      </c>
      <c r="AI758" s="20">
        <v>450</v>
      </c>
      <c r="AJ758" s="20"/>
      <c r="AK758" s="20">
        <v>688</v>
      </c>
      <c r="AL758" s="20">
        <f t="shared" si="156"/>
        <v>70892</v>
      </c>
      <c r="AM758" s="7" t="s">
        <v>287</v>
      </c>
      <c r="AN758" s="20"/>
      <c r="AO758" s="21" t="s">
        <v>673</v>
      </c>
      <c r="AP758" s="21"/>
      <c r="AQ758" s="5" t="s">
        <v>75</v>
      </c>
      <c r="AR758" s="5" t="s">
        <v>76</v>
      </c>
      <c r="AS758" s="5" t="s">
        <v>62</v>
      </c>
    </row>
    <row r="759" spans="1:45">
      <c r="A759" s="87" t="s">
        <v>562</v>
      </c>
      <c r="B759" s="5">
        <v>15011432</v>
      </c>
      <c r="C759" s="5" t="s">
        <v>565</v>
      </c>
      <c r="D759" s="5" t="s">
        <v>55</v>
      </c>
      <c r="E759" s="5" t="s">
        <v>67</v>
      </c>
      <c r="F759" s="5" t="s">
        <v>71</v>
      </c>
      <c r="G759" s="5" t="s">
        <v>665</v>
      </c>
      <c r="H759" s="6">
        <v>41609</v>
      </c>
      <c r="I759" s="5" t="s">
        <v>575</v>
      </c>
      <c r="J759" s="5" t="s">
        <v>575</v>
      </c>
      <c r="K759" s="5" t="s">
        <v>568</v>
      </c>
      <c r="L759" s="7">
        <v>6</v>
      </c>
      <c r="M759" s="7" t="s">
        <v>287</v>
      </c>
      <c r="N759" s="88">
        <v>4561</v>
      </c>
      <c r="O759" s="89">
        <v>0.02</v>
      </c>
      <c r="P759" s="90">
        <f t="shared" si="145"/>
        <v>91</v>
      </c>
      <c r="Q759" s="89">
        <v>5.0000000000000001E-3</v>
      </c>
      <c r="R759" s="90">
        <f t="shared" si="146"/>
        <v>23</v>
      </c>
      <c r="S759" s="89">
        <f t="shared" si="147"/>
        <v>2.4994518745889059E-2</v>
      </c>
      <c r="T759" s="90">
        <f t="shared" si="148"/>
        <v>114</v>
      </c>
      <c r="U759" s="90">
        <f t="shared" si="149"/>
        <v>4675</v>
      </c>
      <c r="V759" s="91">
        <v>4660</v>
      </c>
      <c r="W759" s="92">
        <f t="shared" si="150"/>
        <v>99</v>
      </c>
      <c r="X759" s="93">
        <f t="shared" si="151"/>
        <v>2.1700000000000001E-2</v>
      </c>
      <c r="Y759" s="94" t="str">
        <f t="shared" si="158"/>
        <v>0.00%-8.40%</v>
      </c>
      <c r="Z759" s="95"/>
      <c r="AA759" s="95"/>
      <c r="AB759" s="95"/>
      <c r="AC759" s="96"/>
      <c r="AD759" s="88">
        <f t="shared" si="152"/>
        <v>0</v>
      </c>
      <c r="AE759" s="97">
        <f t="shared" si="153"/>
        <v>4660</v>
      </c>
      <c r="AF759" s="18">
        <f t="shared" si="154"/>
        <v>99</v>
      </c>
      <c r="AG759" s="98">
        <f t="shared" si="155"/>
        <v>2.1705766279324745E-2</v>
      </c>
      <c r="AH759" s="20">
        <v>13.6</v>
      </c>
      <c r="AI759" s="20">
        <v>450</v>
      </c>
      <c r="AJ759" s="20"/>
      <c r="AK759" s="20">
        <v>688</v>
      </c>
      <c r="AL759" s="20">
        <f t="shared" si="156"/>
        <v>69464</v>
      </c>
      <c r="AM759" s="7" t="s">
        <v>287</v>
      </c>
      <c r="AN759" s="20"/>
      <c r="AO759" s="21" t="s">
        <v>673</v>
      </c>
      <c r="AP759" s="21"/>
      <c r="AQ759" s="5" t="s">
        <v>75</v>
      </c>
      <c r="AR759" s="5" t="s">
        <v>76</v>
      </c>
      <c r="AS759" s="5" t="s">
        <v>62</v>
      </c>
    </row>
    <row r="760" spans="1:45">
      <c r="A760" s="87" t="s">
        <v>562</v>
      </c>
      <c r="B760" s="5">
        <v>15010240</v>
      </c>
      <c r="C760" s="5" t="s">
        <v>565</v>
      </c>
      <c r="D760" s="5" t="s">
        <v>55</v>
      </c>
      <c r="E760" s="5" t="s">
        <v>67</v>
      </c>
      <c r="F760" s="5" t="s">
        <v>71</v>
      </c>
      <c r="G760" s="5" t="s">
        <v>665</v>
      </c>
      <c r="H760" s="6">
        <v>41548</v>
      </c>
      <c r="I760" s="5" t="s">
        <v>575</v>
      </c>
      <c r="J760" s="5" t="s">
        <v>575</v>
      </c>
      <c r="K760" s="5" t="s">
        <v>568</v>
      </c>
      <c r="L760" s="7">
        <v>6</v>
      </c>
      <c r="M760" s="7" t="s">
        <v>287</v>
      </c>
      <c r="N760" s="88">
        <v>4802</v>
      </c>
      <c r="O760" s="89">
        <v>0.02</v>
      </c>
      <c r="P760" s="90">
        <f t="shared" si="145"/>
        <v>96</v>
      </c>
      <c r="Q760" s="89">
        <v>5.0000000000000001E-3</v>
      </c>
      <c r="R760" s="90">
        <f t="shared" si="146"/>
        <v>24</v>
      </c>
      <c r="S760" s="89">
        <f t="shared" si="147"/>
        <v>2.4989587671803416E-2</v>
      </c>
      <c r="T760" s="90">
        <f t="shared" si="148"/>
        <v>120</v>
      </c>
      <c r="U760" s="90">
        <f t="shared" si="149"/>
        <v>4922</v>
      </c>
      <c r="V760" s="91">
        <v>4910</v>
      </c>
      <c r="W760" s="92">
        <f t="shared" si="150"/>
        <v>108</v>
      </c>
      <c r="X760" s="93">
        <f t="shared" si="151"/>
        <v>2.2499999999999999E-2</v>
      </c>
      <c r="Y760" s="94" t="str">
        <f t="shared" si="158"/>
        <v>0.00%-8.40%</v>
      </c>
      <c r="Z760" s="95"/>
      <c r="AA760" s="95"/>
      <c r="AB760" s="95"/>
      <c r="AC760" s="96"/>
      <c r="AD760" s="88">
        <f t="shared" si="152"/>
        <v>0</v>
      </c>
      <c r="AE760" s="97">
        <f t="shared" si="153"/>
        <v>4910</v>
      </c>
      <c r="AF760" s="18">
        <f t="shared" si="154"/>
        <v>108</v>
      </c>
      <c r="AG760" s="98">
        <f t="shared" si="155"/>
        <v>2.2490628904623167E-2</v>
      </c>
      <c r="AH760" s="20">
        <v>13.6</v>
      </c>
      <c r="AI760" s="20">
        <v>450</v>
      </c>
      <c r="AJ760" s="20"/>
      <c r="AK760" s="20">
        <v>688</v>
      </c>
      <c r="AL760" s="20">
        <f t="shared" si="156"/>
        <v>72864</v>
      </c>
      <c r="AM760" s="7" t="s">
        <v>287</v>
      </c>
      <c r="AN760" s="20"/>
      <c r="AO760" s="21" t="s">
        <v>673</v>
      </c>
      <c r="AP760" s="21"/>
      <c r="AQ760" s="5" t="s">
        <v>75</v>
      </c>
      <c r="AR760" s="5" t="s">
        <v>76</v>
      </c>
      <c r="AS760" s="5" t="s">
        <v>62</v>
      </c>
    </row>
    <row r="761" spans="1:45">
      <c r="A761" s="87" t="s">
        <v>562</v>
      </c>
      <c r="B761" s="5">
        <v>15006457</v>
      </c>
      <c r="C761" s="5" t="s">
        <v>565</v>
      </c>
      <c r="D761" s="5" t="s">
        <v>55</v>
      </c>
      <c r="E761" s="5" t="s">
        <v>67</v>
      </c>
      <c r="F761" s="5" t="s">
        <v>71</v>
      </c>
      <c r="G761" s="5" t="s">
        <v>665</v>
      </c>
      <c r="H761" s="6">
        <v>40817</v>
      </c>
      <c r="I761" s="5" t="s">
        <v>575</v>
      </c>
      <c r="J761" s="5" t="s">
        <v>575</v>
      </c>
      <c r="K761" s="5" t="s">
        <v>568</v>
      </c>
      <c r="L761" s="7">
        <v>6</v>
      </c>
      <c r="M761" s="7" t="s">
        <v>287</v>
      </c>
      <c r="N761" s="88">
        <v>4100</v>
      </c>
      <c r="O761" s="89">
        <v>0.02</v>
      </c>
      <c r="P761" s="90">
        <f t="shared" si="145"/>
        <v>82</v>
      </c>
      <c r="Q761" s="89">
        <v>5.0000000000000001E-3</v>
      </c>
      <c r="R761" s="90">
        <f t="shared" si="146"/>
        <v>21</v>
      </c>
      <c r="S761" s="89">
        <f t="shared" si="147"/>
        <v>2.5121951219512197E-2</v>
      </c>
      <c r="T761" s="90">
        <f t="shared" si="148"/>
        <v>103</v>
      </c>
      <c r="U761" s="90">
        <f t="shared" si="149"/>
        <v>4203</v>
      </c>
      <c r="V761" s="91">
        <v>4100</v>
      </c>
      <c r="W761" s="92">
        <f t="shared" si="150"/>
        <v>0</v>
      </c>
      <c r="X761" s="93">
        <f t="shared" si="151"/>
        <v>0</v>
      </c>
      <c r="Y761" s="94" t="str">
        <f t="shared" si="158"/>
        <v>0.00%-8.40%</v>
      </c>
      <c r="Z761" s="95"/>
      <c r="AA761" s="95"/>
      <c r="AB761" s="95"/>
      <c r="AC761" s="96"/>
      <c r="AD761" s="88">
        <f t="shared" si="152"/>
        <v>0</v>
      </c>
      <c r="AE761" s="97">
        <f t="shared" si="153"/>
        <v>4100</v>
      </c>
      <c r="AF761" s="18">
        <f t="shared" si="154"/>
        <v>0</v>
      </c>
      <c r="AG761" s="98">
        <f t="shared" si="155"/>
        <v>0</v>
      </c>
      <c r="AH761" s="20">
        <v>13.6</v>
      </c>
      <c r="AI761" s="20">
        <v>450</v>
      </c>
      <c r="AJ761" s="20"/>
      <c r="AK761" s="20">
        <v>688</v>
      </c>
      <c r="AL761" s="20">
        <f t="shared" si="156"/>
        <v>61848</v>
      </c>
      <c r="AM761" s="7" t="s">
        <v>287</v>
      </c>
      <c r="AN761" s="20"/>
      <c r="AO761" s="21" t="s">
        <v>682</v>
      </c>
      <c r="AP761" s="21" t="s">
        <v>624</v>
      </c>
      <c r="AQ761" s="5" t="s">
        <v>75</v>
      </c>
      <c r="AR761" s="5" t="s">
        <v>76</v>
      </c>
      <c r="AS761" s="5" t="s">
        <v>62</v>
      </c>
    </row>
    <row r="762" spans="1:45">
      <c r="A762" s="87" t="s">
        <v>562</v>
      </c>
      <c r="B762" s="5">
        <v>15010009</v>
      </c>
      <c r="C762" s="5" t="s">
        <v>565</v>
      </c>
      <c r="D762" s="5" t="s">
        <v>55</v>
      </c>
      <c r="E762" s="5" t="s">
        <v>67</v>
      </c>
      <c r="F762" s="5" t="s">
        <v>71</v>
      </c>
      <c r="G762" s="5" t="s">
        <v>665</v>
      </c>
      <c r="H762" s="6">
        <v>41487</v>
      </c>
      <c r="I762" s="5" t="s">
        <v>575</v>
      </c>
      <c r="J762" s="5" t="s">
        <v>575</v>
      </c>
      <c r="K762" s="5" t="s">
        <v>568</v>
      </c>
      <c r="L762" s="7">
        <v>6</v>
      </c>
      <c r="M762" s="7" t="s">
        <v>287</v>
      </c>
      <c r="N762" s="88">
        <v>5110</v>
      </c>
      <c r="O762" s="89">
        <v>0.02</v>
      </c>
      <c r="P762" s="90">
        <f t="shared" si="145"/>
        <v>102</v>
      </c>
      <c r="Q762" s="89">
        <v>5.0000000000000001E-3</v>
      </c>
      <c r="R762" s="90">
        <f t="shared" si="146"/>
        <v>26</v>
      </c>
      <c r="S762" s="89">
        <f t="shared" si="147"/>
        <v>2.5048923679060666E-2</v>
      </c>
      <c r="T762" s="90">
        <f t="shared" si="148"/>
        <v>128</v>
      </c>
      <c r="U762" s="90">
        <f t="shared" si="149"/>
        <v>5238</v>
      </c>
      <c r="V762" s="91">
        <v>5260</v>
      </c>
      <c r="W762" s="92">
        <f t="shared" si="150"/>
        <v>150</v>
      </c>
      <c r="X762" s="93">
        <f t="shared" si="151"/>
        <v>2.9399999999999999E-2</v>
      </c>
      <c r="Y762" s="94" t="str">
        <f t="shared" si="158"/>
        <v>0.00%-8.40%</v>
      </c>
      <c r="Z762" s="95"/>
      <c r="AA762" s="95"/>
      <c r="AB762" s="95"/>
      <c r="AC762" s="96"/>
      <c r="AD762" s="88">
        <f t="shared" si="152"/>
        <v>0</v>
      </c>
      <c r="AE762" s="97">
        <f t="shared" si="153"/>
        <v>5260</v>
      </c>
      <c r="AF762" s="18">
        <f t="shared" si="154"/>
        <v>150</v>
      </c>
      <c r="AG762" s="98">
        <f t="shared" si="155"/>
        <v>2.9354207436399271E-2</v>
      </c>
      <c r="AH762" s="20">
        <v>13.6</v>
      </c>
      <c r="AI762" s="20">
        <v>700</v>
      </c>
      <c r="AJ762" s="20"/>
      <c r="AK762" s="20">
        <v>688</v>
      </c>
      <c r="AL762" s="20">
        <f t="shared" si="156"/>
        <v>80624</v>
      </c>
      <c r="AM762" s="7" t="s">
        <v>287</v>
      </c>
      <c r="AN762" s="20"/>
      <c r="AO762" s="21" t="s">
        <v>673</v>
      </c>
      <c r="AP762" s="21"/>
      <c r="AQ762" s="5" t="s">
        <v>75</v>
      </c>
      <c r="AR762" s="5" t="s">
        <v>76</v>
      </c>
      <c r="AS762" s="5" t="s">
        <v>62</v>
      </c>
    </row>
    <row r="763" spans="1:45">
      <c r="A763" s="87" t="s">
        <v>562</v>
      </c>
      <c r="B763" s="5">
        <v>15015542</v>
      </c>
      <c r="C763" s="5" t="s">
        <v>565</v>
      </c>
      <c r="D763" s="5" t="s">
        <v>55</v>
      </c>
      <c r="E763" s="5" t="s">
        <v>67</v>
      </c>
      <c r="F763" s="5" t="s">
        <v>71</v>
      </c>
      <c r="G763" s="5" t="s">
        <v>665</v>
      </c>
      <c r="H763" s="6">
        <v>42736</v>
      </c>
      <c r="I763" s="5" t="s">
        <v>575</v>
      </c>
      <c r="J763" s="5" t="s">
        <v>575</v>
      </c>
      <c r="K763" s="5" t="s">
        <v>568</v>
      </c>
      <c r="L763" s="7">
        <v>6</v>
      </c>
      <c r="M763" s="7" t="s">
        <v>287</v>
      </c>
      <c r="N763" s="88">
        <v>5100</v>
      </c>
      <c r="O763" s="89">
        <v>0.02</v>
      </c>
      <c r="P763" s="90">
        <f t="shared" si="145"/>
        <v>102</v>
      </c>
      <c r="Q763" s="89">
        <v>5.0000000000000001E-3</v>
      </c>
      <c r="R763" s="90">
        <f t="shared" si="146"/>
        <v>26</v>
      </c>
      <c r="S763" s="89">
        <f t="shared" si="147"/>
        <v>2.5098039215686273E-2</v>
      </c>
      <c r="T763" s="90">
        <f t="shared" si="148"/>
        <v>128</v>
      </c>
      <c r="U763" s="90">
        <f t="shared" si="149"/>
        <v>5228</v>
      </c>
      <c r="V763" s="91">
        <v>5300</v>
      </c>
      <c r="W763" s="92">
        <f t="shared" si="150"/>
        <v>200</v>
      </c>
      <c r="X763" s="93">
        <f t="shared" si="151"/>
        <v>3.9199999999999999E-2</v>
      </c>
      <c r="Y763" s="94" t="str">
        <f t="shared" si="158"/>
        <v>0.00%-8.40%</v>
      </c>
      <c r="Z763" s="95"/>
      <c r="AA763" s="95"/>
      <c r="AB763" s="95"/>
      <c r="AC763" s="96"/>
      <c r="AD763" s="88">
        <f t="shared" si="152"/>
        <v>0</v>
      </c>
      <c r="AE763" s="97">
        <f t="shared" si="153"/>
        <v>5300</v>
      </c>
      <c r="AF763" s="18">
        <f t="shared" si="154"/>
        <v>200</v>
      </c>
      <c r="AG763" s="98">
        <f t="shared" si="155"/>
        <v>3.9215686274509887E-2</v>
      </c>
      <c r="AH763" s="20">
        <v>13.6</v>
      </c>
      <c r="AI763" s="20">
        <v>700</v>
      </c>
      <c r="AJ763" s="20"/>
      <c r="AK763" s="20">
        <v>688</v>
      </c>
      <c r="AL763" s="20">
        <f t="shared" si="156"/>
        <v>81168</v>
      </c>
      <c r="AM763" s="7" t="s">
        <v>287</v>
      </c>
      <c r="AN763" s="20"/>
      <c r="AO763" s="21" t="s">
        <v>666</v>
      </c>
      <c r="AP763" s="21"/>
      <c r="AQ763" s="5" t="s">
        <v>75</v>
      </c>
      <c r="AR763" s="5" t="s">
        <v>76</v>
      </c>
      <c r="AS763" s="5" t="s">
        <v>62</v>
      </c>
    </row>
    <row r="764" spans="1:45">
      <c r="A764" s="87" t="s">
        <v>562</v>
      </c>
      <c r="B764" s="5">
        <v>15001501</v>
      </c>
      <c r="C764" s="5" t="s">
        <v>565</v>
      </c>
      <c r="D764" s="5" t="s">
        <v>55</v>
      </c>
      <c r="E764" s="5" t="s">
        <v>67</v>
      </c>
      <c r="F764" s="5" t="s">
        <v>71</v>
      </c>
      <c r="G764" s="5" t="s">
        <v>667</v>
      </c>
      <c r="H764" s="6">
        <v>39552</v>
      </c>
      <c r="I764" s="5" t="s">
        <v>575</v>
      </c>
      <c r="J764" s="5" t="s">
        <v>575</v>
      </c>
      <c r="K764" s="5" t="s">
        <v>568</v>
      </c>
      <c r="L764" s="7">
        <v>6</v>
      </c>
      <c r="M764" s="7" t="s">
        <v>287</v>
      </c>
      <c r="N764" s="88">
        <v>4850</v>
      </c>
      <c r="O764" s="89">
        <v>0.02</v>
      </c>
      <c r="P764" s="90">
        <f t="shared" si="145"/>
        <v>97</v>
      </c>
      <c r="Q764" s="89">
        <v>5.0000000000000001E-3</v>
      </c>
      <c r="R764" s="90">
        <f t="shared" si="146"/>
        <v>24</v>
      </c>
      <c r="S764" s="89">
        <f t="shared" si="147"/>
        <v>2.4948453608247424E-2</v>
      </c>
      <c r="T764" s="90">
        <f t="shared" si="148"/>
        <v>121</v>
      </c>
      <c r="U764" s="90">
        <f t="shared" si="149"/>
        <v>4971</v>
      </c>
      <c r="V764" s="91">
        <v>5000</v>
      </c>
      <c r="W764" s="92">
        <f t="shared" si="150"/>
        <v>150</v>
      </c>
      <c r="X764" s="93">
        <f t="shared" si="151"/>
        <v>3.09E-2</v>
      </c>
      <c r="Y764" s="94" t="str">
        <f t="shared" si="158"/>
        <v>0.00%-8.40%</v>
      </c>
      <c r="Z764" s="95"/>
      <c r="AA764" s="95"/>
      <c r="AB764" s="95"/>
      <c r="AC764" s="96"/>
      <c r="AD764" s="88">
        <f t="shared" si="152"/>
        <v>0</v>
      </c>
      <c r="AE764" s="97">
        <f t="shared" si="153"/>
        <v>5000</v>
      </c>
      <c r="AF764" s="18">
        <f t="shared" si="154"/>
        <v>150</v>
      </c>
      <c r="AG764" s="98">
        <f t="shared" si="155"/>
        <v>3.0927835051546282E-2</v>
      </c>
      <c r="AH764" s="20">
        <v>13.6</v>
      </c>
      <c r="AI764" s="20">
        <v>800</v>
      </c>
      <c r="AJ764" s="20"/>
      <c r="AK764" s="20">
        <v>688</v>
      </c>
      <c r="AL764" s="20">
        <f t="shared" si="156"/>
        <v>78288</v>
      </c>
      <c r="AM764" s="7" t="s">
        <v>287</v>
      </c>
      <c r="AN764" s="20"/>
      <c r="AO764" s="21" t="s">
        <v>672</v>
      </c>
      <c r="AP764" s="21"/>
      <c r="AQ764" s="5" t="s">
        <v>75</v>
      </c>
      <c r="AR764" s="5" t="s">
        <v>76</v>
      </c>
      <c r="AS764" s="5" t="s">
        <v>62</v>
      </c>
    </row>
    <row r="765" spans="1:45">
      <c r="A765" s="87" t="s">
        <v>562</v>
      </c>
      <c r="B765" s="5">
        <v>15001385</v>
      </c>
      <c r="C765" s="5" t="s">
        <v>565</v>
      </c>
      <c r="D765" s="5" t="s">
        <v>55</v>
      </c>
      <c r="E765" s="5" t="s">
        <v>67</v>
      </c>
      <c r="F765" s="5" t="s">
        <v>71</v>
      </c>
      <c r="G765" s="5" t="s">
        <v>667</v>
      </c>
      <c r="H765" s="6">
        <v>39503</v>
      </c>
      <c r="I765" s="5" t="s">
        <v>575</v>
      </c>
      <c r="J765" s="5" t="s">
        <v>575</v>
      </c>
      <c r="K765" s="5" t="s">
        <v>568</v>
      </c>
      <c r="L765" s="7">
        <v>6</v>
      </c>
      <c r="M765" s="7" t="s">
        <v>287</v>
      </c>
      <c r="N765" s="88">
        <v>4884</v>
      </c>
      <c r="O765" s="89">
        <v>0.02</v>
      </c>
      <c r="P765" s="90">
        <f t="shared" si="145"/>
        <v>98</v>
      </c>
      <c r="Q765" s="89">
        <v>5.0000000000000001E-3</v>
      </c>
      <c r="R765" s="90">
        <f t="shared" si="146"/>
        <v>24</v>
      </c>
      <c r="S765" s="89">
        <f t="shared" si="147"/>
        <v>2.4979524979524978E-2</v>
      </c>
      <c r="T765" s="90">
        <f t="shared" si="148"/>
        <v>122</v>
      </c>
      <c r="U765" s="90">
        <f t="shared" si="149"/>
        <v>5006</v>
      </c>
      <c r="V765" s="91">
        <v>5000</v>
      </c>
      <c r="W765" s="92">
        <f t="shared" si="150"/>
        <v>116</v>
      </c>
      <c r="X765" s="93">
        <f t="shared" si="151"/>
        <v>2.3800000000000002E-2</v>
      </c>
      <c r="Y765" s="94" t="str">
        <f t="shared" si="158"/>
        <v>0.00%-8.40%</v>
      </c>
      <c r="Z765" s="95"/>
      <c r="AA765" s="95"/>
      <c r="AB765" s="95"/>
      <c r="AC765" s="96"/>
      <c r="AD765" s="88">
        <f t="shared" si="152"/>
        <v>0</v>
      </c>
      <c r="AE765" s="97">
        <f t="shared" si="153"/>
        <v>5000</v>
      </c>
      <c r="AF765" s="18">
        <f t="shared" si="154"/>
        <v>116</v>
      </c>
      <c r="AG765" s="98">
        <f t="shared" si="155"/>
        <v>2.375102375102367E-2</v>
      </c>
      <c r="AH765" s="20">
        <v>13.6</v>
      </c>
      <c r="AI765" s="20">
        <v>700</v>
      </c>
      <c r="AJ765" s="20"/>
      <c r="AK765" s="20">
        <v>688</v>
      </c>
      <c r="AL765" s="20">
        <f t="shared" si="156"/>
        <v>77088</v>
      </c>
      <c r="AM765" s="7" t="s">
        <v>287</v>
      </c>
      <c r="AN765" s="20"/>
      <c r="AO765" s="21" t="s">
        <v>673</v>
      </c>
      <c r="AP765" s="21"/>
      <c r="AQ765" s="5" t="s">
        <v>75</v>
      </c>
      <c r="AR765" s="5" t="s">
        <v>76</v>
      </c>
      <c r="AS765" s="5" t="s">
        <v>62</v>
      </c>
    </row>
    <row r="766" spans="1:45">
      <c r="A766" s="87" t="s">
        <v>562</v>
      </c>
      <c r="B766" s="5">
        <v>15000154</v>
      </c>
      <c r="C766" s="5" t="s">
        <v>565</v>
      </c>
      <c r="D766" s="5" t="s">
        <v>55</v>
      </c>
      <c r="E766" s="5" t="s">
        <v>67</v>
      </c>
      <c r="F766" s="5" t="s">
        <v>71</v>
      </c>
      <c r="G766" s="5" t="s">
        <v>669</v>
      </c>
      <c r="H766" s="6">
        <v>38572</v>
      </c>
      <c r="I766" s="5" t="s">
        <v>575</v>
      </c>
      <c r="J766" s="5" t="s">
        <v>575</v>
      </c>
      <c r="K766" s="5" t="s">
        <v>568</v>
      </c>
      <c r="L766" s="7">
        <v>6</v>
      </c>
      <c r="M766" s="7" t="s">
        <v>287</v>
      </c>
      <c r="N766" s="88">
        <v>7580</v>
      </c>
      <c r="O766" s="89">
        <v>0.02</v>
      </c>
      <c r="P766" s="90">
        <f t="shared" si="145"/>
        <v>152</v>
      </c>
      <c r="Q766" s="89">
        <v>5.0000000000000001E-3</v>
      </c>
      <c r="R766" s="90">
        <f t="shared" si="146"/>
        <v>38</v>
      </c>
      <c r="S766" s="89">
        <f t="shared" si="147"/>
        <v>2.5065963060686015E-2</v>
      </c>
      <c r="T766" s="90">
        <f t="shared" si="148"/>
        <v>190</v>
      </c>
      <c r="U766" s="90">
        <f t="shared" si="149"/>
        <v>7770</v>
      </c>
      <c r="V766" s="91">
        <v>7750</v>
      </c>
      <c r="W766" s="92">
        <f t="shared" si="150"/>
        <v>170</v>
      </c>
      <c r="X766" s="93">
        <f t="shared" si="151"/>
        <v>2.24E-2</v>
      </c>
      <c r="Y766" s="94" t="str">
        <f t="shared" si="158"/>
        <v>0.00%-8.40%</v>
      </c>
      <c r="Z766" s="95"/>
      <c r="AA766" s="95"/>
      <c r="AB766" s="95"/>
      <c r="AC766" s="96"/>
      <c r="AD766" s="88">
        <f t="shared" si="152"/>
        <v>0</v>
      </c>
      <c r="AE766" s="97">
        <f t="shared" si="153"/>
        <v>7750</v>
      </c>
      <c r="AF766" s="18">
        <f t="shared" si="154"/>
        <v>170</v>
      </c>
      <c r="AG766" s="98">
        <f t="shared" si="155"/>
        <v>2.2427440633245421E-2</v>
      </c>
      <c r="AH766" s="20">
        <v>13.6</v>
      </c>
      <c r="AI766" s="20">
        <v>500</v>
      </c>
      <c r="AJ766" s="20"/>
      <c r="AK766" s="20">
        <v>688</v>
      </c>
      <c r="AL766" s="20">
        <f t="shared" si="156"/>
        <v>112088</v>
      </c>
      <c r="AM766" s="7" t="s">
        <v>287</v>
      </c>
      <c r="AN766" s="20"/>
      <c r="AO766" s="21" t="s">
        <v>673</v>
      </c>
      <c r="AP766" s="21"/>
      <c r="AQ766" s="5" t="s">
        <v>75</v>
      </c>
      <c r="AR766" s="5" t="s">
        <v>76</v>
      </c>
      <c r="AS766" s="5" t="s">
        <v>62</v>
      </c>
    </row>
    <row r="767" spans="1:45">
      <c r="A767" s="87" t="s">
        <v>562</v>
      </c>
      <c r="B767" s="5">
        <v>15014771</v>
      </c>
      <c r="C767" s="5" t="s">
        <v>565</v>
      </c>
      <c r="D767" s="5" t="s">
        <v>55</v>
      </c>
      <c r="E767" s="5" t="s">
        <v>67</v>
      </c>
      <c r="F767" s="5" t="s">
        <v>71</v>
      </c>
      <c r="G767" s="5" t="s">
        <v>669</v>
      </c>
      <c r="H767" s="6">
        <v>42401</v>
      </c>
      <c r="I767" s="5" t="s">
        <v>575</v>
      </c>
      <c r="J767" s="5" t="s">
        <v>575</v>
      </c>
      <c r="K767" s="5" t="s">
        <v>568</v>
      </c>
      <c r="L767" s="7">
        <v>6</v>
      </c>
      <c r="M767" s="7" t="s">
        <v>287</v>
      </c>
      <c r="N767" s="88">
        <v>4804</v>
      </c>
      <c r="O767" s="89">
        <v>0.02</v>
      </c>
      <c r="P767" s="90">
        <f t="shared" si="145"/>
        <v>96</v>
      </c>
      <c r="Q767" s="89">
        <v>5.0000000000000001E-3</v>
      </c>
      <c r="R767" s="90">
        <f t="shared" si="146"/>
        <v>24</v>
      </c>
      <c r="S767" s="89">
        <f t="shared" si="147"/>
        <v>2.497918401332223E-2</v>
      </c>
      <c r="T767" s="90">
        <f t="shared" si="148"/>
        <v>120</v>
      </c>
      <c r="U767" s="90">
        <f t="shared" si="149"/>
        <v>4924</v>
      </c>
      <c r="V767" s="91">
        <f t="shared" ref="V767" si="159">U767</f>
        <v>4924</v>
      </c>
      <c r="W767" s="92">
        <f t="shared" si="150"/>
        <v>120</v>
      </c>
      <c r="X767" s="93">
        <f t="shared" si="151"/>
        <v>2.5000000000000001E-2</v>
      </c>
      <c r="Y767" s="94" t="str">
        <f t="shared" si="158"/>
        <v>0.00%-8.40%</v>
      </c>
      <c r="Z767" s="95"/>
      <c r="AA767" s="95"/>
      <c r="AB767" s="95"/>
      <c r="AC767" s="96"/>
      <c r="AD767" s="88">
        <f t="shared" si="152"/>
        <v>0</v>
      </c>
      <c r="AE767" s="97">
        <f t="shared" si="153"/>
        <v>4924</v>
      </c>
      <c r="AF767" s="18">
        <f t="shared" si="154"/>
        <v>120</v>
      </c>
      <c r="AG767" s="98">
        <f t="shared" si="155"/>
        <v>2.497918401332222E-2</v>
      </c>
      <c r="AH767" s="20">
        <v>13.6</v>
      </c>
      <c r="AI767" s="20">
        <v>500</v>
      </c>
      <c r="AJ767" s="20"/>
      <c r="AK767" s="20">
        <v>688</v>
      </c>
      <c r="AL767" s="20">
        <f t="shared" si="156"/>
        <v>73654.399999999994</v>
      </c>
      <c r="AM767" s="7" t="s">
        <v>287</v>
      </c>
      <c r="AN767" s="20"/>
      <c r="AO767" s="21" t="s">
        <v>673</v>
      </c>
      <c r="AP767" s="21"/>
      <c r="AQ767" s="5" t="s">
        <v>75</v>
      </c>
      <c r="AR767" s="5" t="s">
        <v>76</v>
      </c>
      <c r="AS767" s="5" t="s">
        <v>62</v>
      </c>
    </row>
    <row r="768" spans="1:45">
      <c r="A768" s="87" t="s">
        <v>562</v>
      </c>
      <c r="B768" s="5">
        <v>15002846</v>
      </c>
      <c r="C768" s="5" t="s">
        <v>565</v>
      </c>
      <c r="D768" s="5" t="s">
        <v>55</v>
      </c>
      <c r="E768" s="5" t="s">
        <v>67</v>
      </c>
      <c r="F768" s="5" t="s">
        <v>71</v>
      </c>
      <c r="G768" s="5" t="s">
        <v>667</v>
      </c>
      <c r="H768" s="6">
        <v>40148</v>
      </c>
      <c r="I768" s="5" t="s">
        <v>575</v>
      </c>
      <c r="J768" s="5" t="s">
        <v>575</v>
      </c>
      <c r="K768" s="5" t="s">
        <v>568</v>
      </c>
      <c r="L768" s="7">
        <v>6</v>
      </c>
      <c r="M768" s="7" t="s">
        <v>287</v>
      </c>
      <c r="N768" s="88">
        <v>6406</v>
      </c>
      <c r="O768" s="89">
        <v>0.02</v>
      </c>
      <c r="P768" s="90">
        <f t="shared" si="145"/>
        <v>128</v>
      </c>
      <c r="Q768" s="89">
        <v>5.0000000000000001E-3</v>
      </c>
      <c r="R768" s="90">
        <f t="shared" si="146"/>
        <v>32</v>
      </c>
      <c r="S768" s="89">
        <f t="shared" si="147"/>
        <v>2.4976584452076178E-2</v>
      </c>
      <c r="T768" s="90">
        <f t="shared" si="148"/>
        <v>160</v>
      </c>
      <c r="U768" s="90">
        <f t="shared" si="149"/>
        <v>6566</v>
      </c>
      <c r="V768" s="91">
        <v>6550</v>
      </c>
      <c r="W768" s="92">
        <f t="shared" si="150"/>
        <v>144</v>
      </c>
      <c r="X768" s="93">
        <f t="shared" si="151"/>
        <v>2.2499999999999999E-2</v>
      </c>
      <c r="Y768" s="94" t="str">
        <f t="shared" si="158"/>
        <v>0.00%-8.40%</v>
      </c>
      <c r="Z768" s="95"/>
      <c r="AA768" s="95"/>
      <c r="AB768" s="95"/>
      <c r="AC768" s="96"/>
      <c r="AD768" s="88">
        <f t="shared" si="152"/>
        <v>0</v>
      </c>
      <c r="AE768" s="97">
        <f t="shared" si="153"/>
        <v>6550</v>
      </c>
      <c r="AF768" s="18">
        <f t="shared" si="154"/>
        <v>144</v>
      </c>
      <c r="AG768" s="98">
        <f t="shared" si="155"/>
        <v>2.2478926006868516E-2</v>
      </c>
      <c r="AH768" s="20">
        <v>13.6</v>
      </c>
      <c r="AI768" s="20">
        <v>700</v>
      </c>
      <c r="AJ768" s="20"/>
      <c r="AK768" s="20">
        <v>688</v>
      </c>
      <c r="AL768" s="20">
        <f t="shared" si="156"/>
        <v>98168</v>
      </c>
      <c r="AM768" s="7" t="s">
        <v>287</v>
      </c>
      <c r="AN768" s="20"/>
      <c r="AO768" s="21" t="s">
        <v>673</v>
      </c>
      <c r="AP768" s="21"/>
      <c r="AQ768" s="5" t="s">
        <v>75</v>
      </c>
      <c r="AR768" s="5" t="s">
        <v>76</v>
      </c>
      <c r="AS768" s="5" t="s">
        <v>62</v>
      </c>
    </row>
    <row r="769" spans="1:45">
      <c r="A769" s="87" t="s">
        <v>562</v>
      </c>
      <c r="B769" s="5">
        <v>15003369</v>
      </c>
      <c r="C769" s="5" t="s">
        <v>565</v>
      </c>
      <c r="D769" s="5" t="s">
        <v>55</v>
      </c>
      <c r="E769" s="5" t="s">
        <v>67</v>
      </c>
      <c r="F769" s="5" t="s">
        <v>71</v>
      </c>
      <c r="G769" s="5" t="s">
        <v>667</v>
      </c>
      <c r="H769" s="6">
        <v>40299</v>
      </c>
      <c r="I769" s="5" t="s">
        <v>575</v>
      </c>
      <c r="J769" s="5" t="s">
        <v>575</v>
      </c>
      <c r="K769" s="5" t="s">
        <v>568</v>
      </c>
      <c r="L769" s="7">
        <v>6</v>
      </c>
      <c r="M769" s="7" t="s">
        <v>287</v>
      </c>
      <c r="N769" s="88">
        <v>4678</v>
      </c>
      <c r="O769" s="89">
        <v>0.02</v>
      </c>
      <c r="P769" s="90">
        <f t="shared" si="145"/>
        <v>94</v>
      </c>
      <c r="Q769" s="89">
        <v>5.0000000000000001E-3</v>
      </c>
      <c r="R769" s="90">
        <f t="shared" si="146"/>
        <v>23</v>
      </c>
      <c r="S769" s="89">
        <f t="shared" si="147"/>
        <v>2.5010688328345448E-2</v>
      </c>
      <c r="T769" s="90">
        <f t="shared" si="148"/>
        <v>117</v>
      </c>
      <c r="U769" s="90">
        <f t="shared" si="149"/>
        <v>4795</v>
      </c>
      <c r="V769" s="91">
        <v>4790</v>
      </c>
      <c r="W769" s="92">
        <f t="shared" si="150"/>
        <v>112</v>
      </c>
      <c r="X769" s="93">
        <f t="shared" si="151"/>
        <v>2.3900000000000001E-2</v>
      </c>
      <c r="Y769" s="94" t="str">
        <f t="shared" si="158"/>
        <v>0.00%-8.40%</v>
      </c>
      <c r="Z769" s="95"/>
      <c r="AA769" s="95"/>
      <c r="AB769" s="95"/>
      <c r="AC769" s="96"/>
      <c r="AD769" s="88">
        <f t="shared" si="152"/>
        <v>0</v>
      </c>
      <c r="AE769" s="97">
        <f t="shared" si="153"/>
        <v>4790</v>
      </c>
      <c r="AF769" s="18">
        <f t="shared" si="154"/>
        <v>112</v>
      </c>
      <c r="AG769" s="98">
        <f t="shared" si="155"/>
        <v>2.3941855493800679E-2</v>
      </c>
      <c r="AH769" s="20">
        <v>13.6</v>
      </c>
      <c r="AI769" s="20">
        <v>700</v>
      </c>
      <c r="AJ769" s="20"/>
      <c r="AK769" s="20">
        <v>688</v>
      </c>
      <c r="AL769" s="20">
        <f t="shared" si="156"/>
        <v>74232</v>
      </c>
      <c r="AM769" s="7" t="s">
        <v>287</v>
      </c>
      <c r="AN769" s="20"/>
      <c r="AO769" s="21" t="s">
        <v>673</v>
      </c>
      <c r="AP769" s="21"/>
      <c r="AQ769" s="5" t="s">
        <v>75</v>
      </c>
      <c r="AR769" s="5" t="s">
        <v>76</v>
      </c>
      <c r="AS769" s="5" t="s">
        <v>62</v>
      </c>
    </row>
    <row r="770" spans="1:45">
      <c r="A770" s="87" t="s">
        <v>562</v>
      </c>
      <c r="B770" s="5">
        <v>15002567</v>
      </c>
      <c r="C770" s="5" t="s">
        <v>565</v>
      </c>
      <c r="D770" s="5" t="s">
        <v>55</v>
      </c>
      <c r="E770" s="5" t="s">
        <v>67</v>
      </c>
      <c r="F770" s="5" t="s">
        <v>71</v>
      </c>
      <c r="G770" s="5" t="s">
        <v>665</v>
      </c>
      <c r="H770" s="6">
        <v>40057</v>
      </c>
      <c r="I770" s="5" t="s">
        <v>575</v>
      </c>
      <c r="J770" s="5" t="s">
        <v>575</v>
      </c>
      <c r="K770" s="5" t="s">
        <v>568</v>
      </c>
      <c r="L770" s="7">
        <v>6</v>
      </c>
      <c r="M770" s="7" t="s">
        <v>287</v>
      </c>
      <c r="N770" s="88">
        <v>4438</v>
      </c>
      <c r="O770" s="89">
        <v>0.02</v>
      </c>
      <c r="P770" s="90">
        <f t="shared" si="145"/>
        <v>89</v>
      </c>
      <c r="Q770" s="89">
        <v>5.0000000000000001E-3</v>
      </c>
      <c r="R770" s="90">
        <f t="shared" si="146"/>
        <v>22</v>
      </c>
      <c r="S770" s="89">
        <f t="shared" si="147"/>
        <v>2.5011266336187471E-2</v>
      </c>
      <c r="T770" s="90">
        <f t="shared" si="148"/>
        <v>111</v>
      </c>
      <c r="U770" s="90">
        <f t="shared" si="149"/>
        <v>4549</v>
      </c>
      <c r="V770" s="91">
        <v>4538</v>
      </c>
      <c r="W770" s="92">
        <f t="shared" si="150"/>
        <v>100</v>
      </c>
      <c r="X770" s="93">
        <f t="shared" si="151"/>
        <v>2.2499999999999999E-2</v>
      </c>
      <c r="Y770" s="94" t="str">
        <f t="shared" si="158"/>
        <v>0.00%-8.40%</v>
      </c>
      <c r="Z770" s="95"/>
      <c r="AA770" s="95"/>
      <c r="AB770" s="95"/>
      <c r="AC770" s="96"/>
      <c r="AD770" s="88">
        <f t="shared" si="152"/>
        <v>0</v>
      </c>
      <c r="AE770" s="97">
        <f t="shared" si="153"/>
        <v>4538</v>
      </c>
      <c r="AF770" s="18">
        <f t="shared" si="154"/>
        <v>100</v>
      </c>
      <c r="AG770" s="98">
        <f t="shared" si="155"/>
        <v>2.2532672374943719E-2</v>
      </c>
      <c r="AH770" s="20">
        <v>13.6</v>
      </c>
      <c r="AI770" s="20">
        <v>650</v>
      </c>
      <c r="AJ770" s="20"/>
      <c r="AK770" s="20">
        <v>688</v>
      </c>
      <c r="AL770" s="20">
        <f t="shared" si="156"/>
        <v>70204.799999999988</v>
      </c>
      <c r="AM770" s="7" t="s">
        <v>287</v>
      </c>
      <c r="AN770" s="20"/>
      <c r="AO770" s="21" t="s">
        <v>673</v>
      </c>
      <c r="AP770" s="21"/>
      <c r="AQ770" s="5" t="s">
        <v>75</v>
      </c>
      <c r="AR770" s="5" t="s">
        <v>76</v>
      </c>
      <c r="AS770" s="5" t="s">
        <v>62</v>
      </c>
    </row>
    <row r="771" spans="1:45">
      <c r="A771" s="87" t="s">
        <v>562</v>
      </c>
      <c r="B771" s="5">
        <v>15007129</v>
      </c>
      <c r="C771" s="5" t="s">
        <v>565</v>
      </c>
      <c r="D771" s="5" t="s">
        <v>55</v>
      </c>
      <c r="E771" s="5" t="s">
        <v>67</v>
      </c>
      <c r="F771" s="5" t="s">
        <v>71</v>
      </c>
      <c r="G771" s="5" t="s">
        <v>665</v>
      </c>
      <c r="H771" s="6">
        <v>41030</v>
      </c>
      <c r="I771" s="5" t="s">
        <v>575</v>
      </c>
      <c r="J771" s="5" t="s">
        <v>575</v>
      </c>
      <c r="K771" s="5" t="s">
        <v>568</v>
      </c>
      <c r="L771" s="7">
        <v>6</v>
      </c>
      <c r="M771" s="7" t="s">
        <v>287</v>
      </c>
      <c r="N771" s="88">
        <v>4560</v>
      </c>
      <c r="O771" s="89">
        <v>0.02</v>
      </c>
      <c r="P771" s="90">
        <f t="shared" si="145"/>
        <v>91</v>
      </c>
      <c r="Q771" s="89">
        <v>5.0000000000000001E-3</v>
      </c>
      <c r="R771" s="90">
        <f t="shared" si="146"/>
        <v>23</v>
      </c>
      <c r="S771" s="89">
        <f t="shared" si="147"/>
        <v>2.5000000000000001E-2</v>
      </c>
      <c r="T771" s="90">
        <f t="shared" si="148"/>
        <v>114</v>
      </c>
      <c r="U771" s="90">
        <f t="shared" si="149"/>
        <v>4674</v>
      </c>
      <c r="V771" s="91">
        <v>4660</v>
      </c>
      <c r="W771" s="92">
        <f t="shared" si="150"/>
        <v>100</v>
      </c>
      <c r="X771" s="93">
        <f t="shared" si="151"/>
        <v>2.1899999999999999E-2</v>
      </c>
      <c r="Y771" s="94" t="str">
        <f t="shared" si="158"/>
        <v>0.00%-8.40%</v>
      </c>
      <c r="Z771" s="95"/>
      <c r="AA771" s="95"/>
      <c r="AB771" s="95"/>
      <c r="AC771" s="96"/>
      <c r="AD771" s="88">
        <f t="shared" si="152"/>
        <v>0</v>
      </c>
      <c r="AE771" s="97">
        <f t="shared" si="153"/>
        <v>4660</v>
      </c>
      <c r="AF771" s="18">
        <f t="shared" si="154"/>
        <v>100</v>
      </c>
      <c r="AG771" s="98">
        <f t="shared" si="155"/>
        <v>2.1929824561403466E-2</v>
      </c>
      <c r="AH771" s="20">
        <v>13.6</v>
      </c>
      <c r="AI771" s="20">
        <v>450</v>
      </c>
      <c r="AJ771" s="20"/>
      <c r="AK771" s="20">
        <v>688</v>
      </c>
      <c r="AL771" s="20">
        <f t="shared" si="156"/>
        <v>69464</v>
      </c>
      <c r="AM771" s="7" t="s">
        <v>287</v>
      </c>
      <c r="AN771" s="20"/>
      <c r="AO771" s="21" t="s">
        <v>673</v>
      </c>
      <c r="AP771" s="21"/>
      <c r="AQ771" s="5" t="s">
        <v>75</v>
      </c>
      <c r="AR771" s="5" t="s">
        <v>76</v>
      </c>
      <c r="AS771" s="5" t="s">
        <v>62</v>
      </c>
    </row>
    <row r="772" spans="1:45">
      <c r="A772" s="87" t="s">
        <v>562</v>
      </c>
      <c r="B772" s="5">
        <v>15010867</v>
      </c>
      <c r="C772" s="5" t="s">
        <v>565</v>
      </c>
      <c r="D772" s="5" t="s">
        <v>55</v>
      </c>
      <c r="E772" s="5" t="s">
        <v>67</v>
      </c>
      <c r="F772" s="5" t="s">
        <v>71</v>
      </c>
      <c r="G772" s="5" t="s">
        <v>665</v>
      </c>
      <c r="H772" s="6">
        <v>41518</v>
      </c>
      <c r="I772" s="5" t="s">
        <v>575</v>
      </c>
      <c r="J772" s="5" t="s">
        <v>575</v>
      </c>
      <c r="K772" s="5" t="s">
        <v>568</v>
      </c>
      <c r="L772" s="7">
        <v>6</v>
      </c>
      <c r="M772" s="7" t="s">
        <v>287</v>
      </c>
      <c r="N772" s="88">
        <v>4782</v>
      </c>
      <c r="O772" s="89">
        <v>0.02</v>
      </c>
      <c r="P772" s="90">
        <f t="shared" si="145"/>
        <v>96</v>
      </c>
      <c r="Q772" s="89">
        <v>5.0000000000000001E-3</v>
      </c>
      <c r="R772" s="90">
        <f t="shared" si="146"/>
        <v>24</v>
      </c>
      <c r="S772" s="89">
        <f t="shared" si="147"/>
        <v>2.5094102885821833E-2</v>
      </c>
      <c r="T772" s="90">
        <f t="shared" si="148"/>
        <v>120</v>
      </c>
      <c r="U772" s="90">
        <f t="shared" si="149"/>
        <v>4902</v>
      </c>
      <c r="V772" s="91">
        <v>4885</v>
      </c>
      <c r="W772" s="92">
        <f t="shared" si="150"/>
        <v>103</v>
      </c>
      <c r="X772" s="93">
        <f t="shared" si="151"/>
        <v>2.1499999999999998E-2</v>
      </c>
      <c r="Y772" s="94" t="str">
        <f t="shared" si="158"/>
        <v>0.00%-8.40%</v>
      </c>
      <c r="Z772" s="95"/>
      <c r="AA772" s="95"/>
      <c r="AB772" s="95"/>
      <c r="AC772" s="96"/>
      <c r="AD772" s="88">
        <f t="shared" si="152"/>
        <v>0</v>
      </c>
      <c r="AE772" s="97">
        <f t="shared" si="153"/>
        <v>4885</v>
      </c>
      <c r="AF772" s="18">
        <f t="shared" si="154"/>
        <v>103</v>
      </c>
      <c r="AG772" s="98">
        <f t="shared" si="155"/>
        <v>2.153910497699707E-2</v>
      </c>
      <c r="AH772" s="20">
        <v>13.6</v>
      </c>
      <c r="AI772" s="20">
        <v>450</v>
      </c>
      <c r="AJ772" s="20"/>
      <c r="AK772" s="20">
        <v>688</v>
      </c>
      <c r="AL772" s="20">
        <f t="shared" si="156"/>
        <v>72524</v>
      </c>
      <c r="AM772" s="7" t="s">
        <v>287</v>
      </c>
      <c r="AN772" s="20"/>
      <c r="AO772" s="21" t="s">
        <v>673</v>
      </c>
      <c r="AP772" s="21"/>
      <c r="AQ772" s="5" t="s">
        <v>75</v>
      </c>
      <c r="AR772" s="5" t="s">
        <v>76</v>
      </c>
      <c r="AS772" s="5" t="s">
        <v>62</v>
      </c>
    </row>
    <row r="773" spans="1:45">
      <c r="A773" s="87" t="s">
        <v>562</v>
      </c>
      <c r="B773" s="5">
        <v>15001126</v>
      </c>
      <c r="C773" s="5" t="s">
        <v>565</v>
      </c>
      <c r="D773" s="5" t="s">
        <v>55</v>
      </c>
      <c r="E773" s="5" t="s">
        <v>67</v>
      </c>
      <c r="F773" s="5" t="s">
        <v>71</v>
      </c>
      <c r="G773" s="5" t="s">
        <v>669</v>
      </c>
      <c r="H773" s="6">
        <v>39356</v>
      </c>
      <c r="I773" s="5" t="s">
        <v>575</v>
      </c>
      <c r="J773" s="5" t="s">
        <v>575</v>
      </c>
      <c r="K773" s="5" t="s">
        <v>568</v>
      </c>
      <c r="L773" s="7">
        <v>6</v>
      </c>
      <c r="M773" s="7" t="s">
        <v>287</v>
      </c>
      <c r="N773" s="88">
        <v>7020</v>
      </c>
      <c r="O773" s="89">
        <v>0.02</v>
      </c>
      <c r="P773" s="90">
        <f t="shared" si="145"/>
        <v>140</v>
      </c>
      <c r="Q773" s="89">
        <v>5.0000000000000001E-3</v>
      </c>
      <c r="R773" s="90">
        <f t="shared" si="146"/>
        <v>35</v>
      </c>
      <c r="S773" s="89">
        <f t="shared" si="147"/>
        <v>2.4928774928774929E-2</v>
      </c>
      <c r="T773" s="90">
        <f t="shared" si="148"/>
        <v>175</v>
      </c>
      <c r="U773" s="90">
        <f t="shared" si="149"/>
        <v>7195</v>
      </c>
      <c r="V773" s="91">
        <v>7250</v>
      </c>
      <c r="W773" s="92">
        <f t="shared" si="150"/>
        <v>230</v>
      </c>
      <c r="X773" s="93">
        <f t="shared" si="151"/>
        <v>3.2800000000000003E-2</v>
      </c>
      <c r="Y773" s="94" t="str">
        <f t="shared" si="158"/>
        <v>0.00%-8.40%</v>
      </c>
      <c r="Z773" s="95"/>
      <c r="AA773" s="95"/>
      <c r="AB773" s="95"/>
      <c r="AC773" s="96"/>
      <c r="AD773" s="88">
        <f t="shared" si="152"/>
        <v>0</v>
      </c>
      <c r="AE773" s="97">
        <f t="shared" si="153"/>
        <v>7250</v>
      </c>
      <c r="AF773" s="18">
        <f t="shared" si="154"/>
        <v>230</v>
      </c>
      <c r="AG773" s="98">
        <f t="shared" si="155"/>
        <v>3.2763532763532721E-2</v>
      </c>
      <c r="AH773" s="20">
        <v>13.6</v>
      </c>
      <c r="AI773" s="20">
        <v>800</v>
      </c>
      <c r="AJ773" s="20"/>
      <c r="AK773" s="20">
        <v>688</v>
      </c>
      <c r="AL773" s="20">
        <f t="shared" si="156"/>
        <v>108888</v>
      </c>
      <c r="AM773" s="7" t="s">
        <v>287</v>
      </c>
      <c r="AN773" s="20"/>
      <c r="AO773" s="21" t="s">
        <v>672</v>
      </c>
      <c r="AP773" s="21"/>
      <c r="AQ773" s="5" t="s">
        <v>75</v>
      </c>
      <c r="AR773" s="5" t="s">
        <v>76</v>
      </c>
      <c r="AS773" s="5" t="s">
        <v>62</v>
      </c>
    </row>
    <row r="774" spans="1:45">
      <c r="A774" s="87" t="s">
        <v>562</v>
      </c>
      <c r="B774" s="5">
        <v>15014200</v>
      </c>
      <c r="C774" s="5" t="s">
        <v>565</v>
      </c>
      <c r="D774" s="5" t="s">
        <v>55</v>
      </c>
      <c r="E774" s="5" t="s">
        <v>67</v>
      </c>
      <c r="F774" s="5" t="s">
        <v>71</v>
      </c>
      <c r="G774" s="5" t="s">
        <v>665</v>
      </c>
      <c r="H774" s="6">
        <v>42217</v>
      </c>
      <c r="I774" s="5" t="s">
        <v>575</v>
      </c>
      <c r="J774" s="5" t="s">
        <v>575</v>
      </c>
      <c r="K774" s="5" t="s">
        <v>568</v>
      </c>
      <c r="L774" s="7">
        <v>6</v>
      </c>
      <c r="M774" s="7" t="s">
        <v>287</v>
      </c>
      <c r="N774" s="88">
        <v>4752</v>
      </c>
      <c r="O774" s="89">
        <v>0.02</v>
      </c>
      <c r="P774" s="90">
        <f t="shared" si="145"/>
        <v>95</v>
      </c>
      <c r="Q774" s="89">
        <v>5.0000000000000001E-3</v>
      </c>
      <c r="R774" s="90">
        <f t="shared" si="146"/>
        <v>24</v>
      </c>
      <c r="S774" s="89">
        <f t="shared" si="147"/>
        <v>2.5042087542087543E-2</v>
      </c>
      <c r="T774" s="90">
        <f t="shared" si="148"/>
        <v>119</v>
      </c>
      <c r="U774" s="90">
        <f t="shared" si="149"/>
        <v>4871</v>
      </c>
      <c r="V774" s="91">
        <v>4856</v>
      </c>
      <c r="W774" s="92">
        <f t="shared" si="150"/>
        <v>104</v>
      </c>
      <c r="X774" s="93">
        <f t="shared" si="151"/>
        <v>2.1899999999999999E-2</v>
      </c>
      <c r="Y774" s="94" t="str">
        <f t="shared" si="158"/>
        <v>0.00%-8.40%</v>
      </c>
      <c r="Z774" s="95"/>
      <c r="AA774" s="95"/>
      <c r="AB774" s="95"/>
      <c r="AC774" s="96"/>
      <c r="AD774" s="88">
        <f t="shared" si="152"/>
        <v>0</v>
      </c>
      <c r="AE774" s="97">
        <f t="shared" si="153"/>
        <v>4856</v>
      </c>
      <c r="AF774" s="18">
        <f t="shared" si="154"/>
        <v>104</v>
      </c>
      <c r="AG774" s="98">
        <f t="shared" si="155"/>
        <v>2.1885521885521841E-2</v>
      </c>
      <c r="AH774" s="20">
        <v>13.6</v>
      </c>
      <c r="AI774" s="20">
        <v>450</v>
      </c>
      <c r="AJ774" s="20"/>
      <c r="AK774" s="20">
        <v>688</v>
      </c>
      <c r="AL774" s="20">
        <f t="shared" si="156"/>
        <v>72129.599999999991</v>
      </c>
      <c r="AM774" s="7" t="s">
        <v>287</v>
      </c>
      <c r="AN774" s="20"/>
      <c r="AO774" s="21" t="s">
        <v>673</v>
      </c>
      <c r="AP774" s="21"/>
      <c r="AQ774" s="5" t="s">
        <v>75</v>
      </c>
      <c r="AR774" s="5" t="s">
        <v>76</v>
      </c>
      <c r="AS774" s="5" t="s">
        <v>62</v>
      </c>
    </row>
    <row r="775" spans="1:45">
      <c r="A775" s="87" t="s">
        <v>562</v>
      </c>
      <c r="B775" s="5">
        <v>15000807</v>
      </c>
      <c r="C775" s="5" t="s">
        <v>565</v>
      </c>
      <c r="D775" s="5" t="s">
        <v>55</v>
      </c>
      <c r="E775" s="5" t="s">
        <v>67</v>
      </c>
      <c r="F775" s="5" t="s">
        <v>118</v>
      </c>
      <c r="G775" s="5" t="s">
        <v>684</v>
      </c>
      <c r="H775" s="6">
        <v>39076</v>
      </c>
      <c r="I775" s="5" t="s">
        <v>567</v>
      </c>
      <c r="J775" s="5" t="s">
        <v>567</v>
      </c>
      <c r="K775" s="5" t="s">
        <v>568</v>
      </c>
      <c r="L775" s="7">
        <v>6</v>
      </c>
      <c r="M775" s="7" t="s">
        <v>287</v>
      </c>
      <c r="N775" s="88">
        <v>8076</v>
      </c>
      <c r="O775" s="89">
        <v>0.02</v>
      </c>
      <c r="P775" s="90">
        <f t="shared" si="145"/>
        <v>162</v>
      </c>
      <c r="Q775" s="89">
        <v>5.0000000000000001E-3</v>
      </c>
      <c r="R775" s="90">
        <f t="shared" si="146"/>
        <v>40</v>
      </c>
      <c r="S775" s="89">
        <f t="shared" si="147"/>
        <v>2.5012382367508669E-2</v>
      </c>
      <c r="T775" s="90">
        <f t="shared" si="148"/>
        <v>202</v>
      </c>
      <c r="U775" s="90">
        <f t="shared" si="149"/>
        <v>8278</v>
      </c>
      <c r="V775" s="91">
        <v>8500</v>
      </c>
      <c r="W775" s="92">
        <f t="shared" si="150"/>
        <v>424</v>
      </c>
      <c r="X775" s="93">
        <f t="shared" si="151"/>
        <v>5.2499999999999998E-2</v>
      </c>
      <c r="Y775" s="94" t="str">
        <f t="shared" si="158"/>
        <v>0.00%-8.40%</v>
      </c>
      <c r="Z775" s="95"/>
      <c r="AA775" s="95"/>
      <c r="AB775" s="95"/>
      <c r="AC775" s="96"/>
      <c r="AD775" s="88">
        <f t="shared" si="152"/>
        <v>0</v>
      </c>
      <c r="AE775" s="97">
        <f t="shared" si="153"/>
        <v>8500</v>
      </c>
      <c r="AF775" s="18">
        <f t="shared" si="154"/>
        <v>424</v>
      </c>
      <c r="AG775" s="98">
        <f t="shared" si="155"/>
        <v>5.2501238236750902E-2</v>
      </c>
      <c r="AH775" s="20">
        <v>13.6</v>
      </c>
      <c r="AI775" s="20">
        <v>500</v>
      </c>
      <c r="AJ775" s="20"/>
      <c r="AK775" s="20">
        <v>688</v>
      </c>
      <c r="AL775" s="20">
        <f t="shared" si="156"/>
        <v>122288</v>
      </c>
      <c r="AM775" s="7" t="s">
        <v>287</v>
      </c>
      <c r="AN775" s="20"/>
      <c r="AO775" s="21" t="s">
        <v>666</v>
      </c>
      <c r="AP775" s="21"/>
      <c r="AQ775" s="5" t="s">
        <v>121</v>
      </c>
      <c r="AR775" s="5" t="s">
        <v>76</v>
      </c>
      <c r="AS775" s="5" t="s">
        <v>62</v>
      </c>
    </row>
    <row r="776" spans="1:45">
      <c r="A776" s="87" t="s">
        <v>562</v>
      </c>
      <c r="B776" s="5">
        <v>15000588</v>
      </c>
      <c r="C776" s="5" t="s">
        <v>565</v>
      </c>
      <c r="D776" s="5" t="s">
        <v>55</v>
      </c>
      <c r="E776" s="5" t="s">
        <v>67</v>
      </c>
      <c r="F776" s="5" t="s">
        <v>118</v>
      </c>
      <c r="G776" s="5" t="s">
        <v>685</v>
      </c>
      <c r="H776" s="6">
        <v>38922</v>
      </c>
      <c r="I776" s="5" t="s">
        <v>567</v>
      </c>
      <c r="J776" s="5" t="s">
        <v>567</v>
      </c>
      <c r="K776" s="5" t="s">
        <v>568</v>
      </c>
      <c r="L776" s="7">
        <v>6</v>
      </c>
      <c r="M776" s="7" t="s">
        <v>287</v>
      </c>
      <c r="N776" s="88">
        <v>8930</v>
      </c>
      <c r="O776" s="89">
        <v>0.02</v>
      </c>
      <c r="P776" s="90">
        <f t="shared" si="145"/>
        <v>179</v>
      </c>
      <c r="Q776" s="89">
        <v>5.0000000000000001E-3</v>
      </c>
      <c r="R776" s="90">
        <f t="shared" si="146"/>
        <v>45</v>
      </c>
      <c r="S776" s="89">
        <f t="shared" si="147"/>
        <v>2.5083986562150055E-2</v>
      </c>
      <c r="T776" s="90">
        <f t="shared" si="148"/>
        <v>224</v>
      </c>
      <c r="U776" s="90">
        <f t="shared" si="149"/>
        <v>9154</v>
      </c>
      <c r="V776" s="91">
        <v>9100</v>
      </c>
      <c r="W776" s="92">
        <f t="shared" si="150"/>
        <v>170</v>
      </c>
      <c r="X776" s="93">
        <f t="shared" si="151"/>
        <v>1.9E-2</v>
      </c>
      <c r="Y776" s="94" t="str">
        <f t="shared" si="158"/>
        <v>0.00%-8.40%</v>
      </c>
      <c r="Z776" s="95"/>
      <c r="AA776" s="95"/>
      <c r="AB776" s="95"/>
      <c r="AC776" s="96"/>
      <c r="AD776" s="88">
        <f t="shared" si="152"/>
        <v>0</v>
      </c>
      <c r="AE776" s="97">
        <f t="shared" si="153"/>
        <v>9100</v>
      </c>
      <c r="AF776" s="18">
        <f t="shared" si="154"/>
        <v>170</v>
      </c>
      <c r="AG776" s="98">
        <f t="shared" si="155"/>
        <v>1.903695408734607E-2</v>
      </c>
      <c r="AH776" s="20">
        <v>13.6</v>
      </c>
      <c r="AI776" s="20">
        <v>450</v>
      </c>
      <c r="AJ776" s="20"/>
      <c r="AK776" s="20">
        <v>688</v>
      </c>
      <c r="AL776" s="20">
        <f t="shared" si="156"/>
        <v>129848</v>
      </c>
      <c r="AM776" s="7" t="s">
        <v>287</v>
      </c>
      <c r="AN776" s="20"/>
      <c r="AO776" s="21" t="s">
        <v>673</v>
      </c>
      <c r="AP776" s="21"/>
      <c r="AQ776" s="5" t="s">
        <v>121</v>
      </c>
      <c r="AR776" s="5" t="s">
        <v>76</v>
      </c>
      <c r="AS776" s="5" t="s">
        <v>62</v>
      </c>
    </row>
    <row r="777" spans="1:45">
      <c r="A777" s="87" t="s">
        <v>562</v>
      </c>
      <c r="B777" s="5">
        <v>15000291</v>
      </c>
      <c r="C777" s="5" t="s">
        <v>565</v>
      </c>
      <c r="D777" s="5" t="s">
        <v>55</v>
      </c>
      <c r="E777" s="5" t="s">
        <v>67</v>
      </c>
      <c r="F777" s="5" t="s">
        <v>118</v>
      </c>
      <c r="G777" s="5" t="s">
        <v>685</v>
      </c>
      <c r="H777" s="6">
        <v>38695</v>
      </c>
      <c r="I777" s="5" t="s">
        <v>489</v>
      </c>
      <c r="J777" s="5" t="s">
        <v>489</v>
      </c>
      <c r="K777" s="5" t="s">
        <v>568</v>
      </c>
      <c r="L777" s="7">
        <v>6</v>
      </c>
      <c r="M777" s="7" t="s">
        <v>287</v>
      </c>
      <c r="N777" s="88">
        <v>6580</v>
      </c>
      <c r="O777" s="89">
        <v>0.02</v>
      </c>
      <c r="P777" s="90">
        <f t="shared" ref="P777:P840" si="160">ROUND(N777*O777,0)</f>
        <v>132</v>
      </c>
      <c r="Q777" s="89">
        <v>5.0000000000000001E-3</v>
      </c>
      <c r="R777" s="90">
        <f t="shared" ref="R777:R840" si="161">ROUND(N777*Q777,0)</f>
        <v>33</v>
      </c>
      <c r="S777" s="89">
        <f t="shared" ref="S777:S840" si="162">T777/N777</f>
        <v>2.5075987841945289E-2</v>
      </c>
      <c r="T777" s="90">
        <f t="shared" ref="T777:T840" si="163">P777+R777</f>
        <v>165</v>
      </c>
      <c r="U777" s="90">
        <f t="shared" ref="U777:U840" si="164">N777+T777</f>
        <v>6745</v>
      </c>
      <c r="V777" s="91">
        <v>6740</v>
      </c>
      <c r="W777" s="92">
        <f t="shared" ref="W777:W840" si="165">V777-N777</f>
        <v>160</v>
      </c>
      <c r="X777" s="93">
        <f t="shared" ref="X777:X840" si="166">ROUND(V777/N777-1,4)</f>
        <v>2.4299999999999999E-2</v>
      </c>
      <c r="Y777" s="94" t="str">
        <f t="shared" si="158"/>
        <v>0.00%-8.40%</v>
      </c>
      <c r="Z777" s="95"/>
      <c r="AA777" s="95"/>
      <c r="AB777" s="95"/>
      <c r="AC777" s="96"/>
      <c r="AD777" s="88">
        <f t="shared" ref="AD777:AD840" si="167">ROUND(N777*AC777,0)</f>
        <v>0</v>
      </c>
      <c r="AE777" s="97">
        <f t="shared" ref="AE777:AE840" si="168">V777+AD777</f>
        <v>6740</v>
      </c>
      <c r="AF777" s="18">
        <f t="shared" ref="AF777:AF840" si="169">AE777-N777</f>
        <v>160</v>
      </c>
      <c r="AG777" s="98">
        <f t="shared" ref="AG777:AG840" si="170">AE777/N777-1</f>
        <v>2.4316109422492405E-2</v>
      </c>
      <c r="AH777" s="20">
        <v>13.6</v>
      </c>
      <c r="AI777" s="20">
        <v>450</v>
      </c>
      <c r="AJ777" s="20"/>
      <c r="AK777" s="20">
        <v>688</v>
      </c>
      <c r="AL777" s="20">
        <f t="shared" ref="AL777:AL840" si="171">AE777*AH777+AI777*12+AK777+IF(AB777="",AJ777,IF(AB777="D",5000,IF(AB777="C",1000,0)))*12</f>
        <v>97752</v>
      </c>
      <c r="AM777" s="7" t="s">
        <v>287</v>
      </c>
      <c r="AN777" s="20"/>
      <c r="AO777" s="21" t="s">
        <v>673</v>
      </c>
      <c r="AP777" s="21"/>
      <c r="AQ777" s="5" t="s">
        <v>121</v>
      </c>
      <c r="AR777" s="5" t="s">
        <v>76</v>
      </c>
      <c r="AS777" s="5" t="s">
        <v>62</v>
      </c>
    </row>
    <row r="778" spans="1:45">
      <c r="A778" s="87" t="s">
        <v>562</v>
      </c>
      <c r="B778" s="5">
        <v>15015206</v>
      </c>
      <c r="C778" s="5" t="s">
        <v>585</v>
      </c>
      <c r="D778" s="5" t="s">
        <v>55</v>
      </c>
      <c r="E778" s="5" t="s">
        <v>67</v>
      </c>
      <c r="F778" s="5" t="s">
        <v>137</v>
      </c>
      <c r="G778" s="5" t="s">
        <v>686</v>
      </c>
      <c r="H778" s="6">
        <v>42466</v>
      </c>
      <c r="I778" s="5" t="s">
        <v>607</v>
      </c>
      <c r="J778" s="5" t="s">
        <v>608</v>
      </c>
      <c r="K778" s="5" t="s">
        <v>568</v>
      </c>
      <c r="L778" s="7">
        <v>6</v>
      </c>
      <c r="M778" s="7" t="s">
        <v>287</v>
      </c>
      <c r="N778" s="88">
        <v>7239</v>
      </c>
      <c r="O778" s="89">
        <v>0.02</v>
      </c>
      <c r="P778" s="90">
        <f t="shared" si="160"/>
        <v>145</v>
      </c>
      <c r="Q778" s="89">
        <v>5.0000000000000001E-3</v>
      </c>
      <c r="R778" s="90">
        <f t="shared" si="161"/>
        <v>36</v>
      </c>
      <c r="S778" s="89">
        <f t="shared" si="162"/>
        <v>2.500345351567896E-2</v>
      </c>
      <c r="T778" s="90">
        <f t="shared" si="163"/>
        <v>181</v>
      </c>
      <c r="U778" s="90">
        <f t="shared" si="164"/>
        <v>7420</v>
      </c>
      <c r="V778" s="91">
        <v>7600</v>
      </c>
      <c r="W778" s="92">
        <f t="shared" si="165"/>
        <v>361</v>
      </c>
      <c r="X778" s="93">
        <f t="shared" si="166"/>
        <v>4.99E-2</v>
      </c>
      <c r="Y778" s="94" t="str">
        <f t="shared" si="158"/>
        <v>0.00%-8.40%</v>
      </c>
      <c r="Z778" s="95"/>
      <c r="AA778" s="95"/>
      <c r="AB778" s="95"/>
      <c r="AC778" s="96"/>
      <c r="AD778" s="88">
        <f t="shared" si="167"/>
        <v>0</v>
      </c>
      <c r="AE778" s="97">
        <f t="shared" si="168"/>
        <v>7600</v>
      </c>
      <c r="AF778" s="18">
        <f t="shared" si="169"/>
        <v>361</v>
      </c>
      <c r="AG778" s="98">
        <f t="shared" si="170"/>
        <v>4.986876640419946E-2</v>
      </c>
      <c r="AH778" s="20">
        <v>13.6</v>
      </c>
      <c r="AI778" s="20">
        <v>500</v>
      </c>
      <c r="AJ778" s="20"/>
      <c r="AK778" s="20">
        <v>688</v>
      </c>
      <c r="AL778" s="20">
        <f t="shared" si="171"/>
        <v>110048</v>
      </c>
      <c r="AM778" s="7" t="s">
        <v>287</v>
      </c>
      <c r="AN778" s="20"/>
      <c r="AO778" s="21" t="s">
        <v>666</v>
      </c>
      <c r="AP778" s="21"/>
      <c r="AQ778" s="5" t="s">
        <v>121</v>
      </c>
      <c r="AR778" s="5" t="s">
        <v>76</v>
      </c>
      <c r="AS778" s="5" t="s">
        <v>62</v>
      </c>
    </row>
    <row r="779" spans="1:45">
      <c r="A779" s="87" t="s">
        <v>562</v>
      </c>
      <c r="B779" s="5">
        <v>15006693</v>
      </c>
      <c r="C779" s="5" t="s">
        <v>585</v>
      </c>
      <c r="D779" s="5" t="s">
        <v>55</v>
      </c>
      <c r="E779" s="5" t="s">
        <v>67</v>
      </c>
      <c r="F779" s="5" t="s">
        <v>137</v>
      </c>
      <c r="G779" s="5" t="s">
        <v>687</v>
      </c>
      <c r="H779" s="6">
        <v>40737</v>
      </c>
      <c r="I779" s="5" t="s">
        <v>607</v>
      </c>
      <c r="J779" s="5" t="s">
        <v>608</v>
      </c>
      <c r="K779" s="5" t="s">
        <v>568</v>
      </c>
      <c r="L779" s="7">
        <v>6</v>
      </c>
      <c r="M779" s="7" t="s">
        <v>287</v>
      </c>
      <c r="N779" s="88">
        <v>6850</v>
      </c>
      <c r="O779" s="89">
        <v>0.02</v>
      </c>
      <c r="P779" s="90">
        <f t="shared" si="160"/>
        <v>137</v>
      </c>
      <c r="Q779" s="89">
        <v>5.0000000000000001E-3</v>
      </c>
      <c r="R779" s="90">
        <f t="shared" si="161"/>
        <v>34</v>
      </c>
      <c r="S779" s="89">
        <f t="shared" si="162"/>
        <v>2.4963503649635038E-2</v>
      </c>
      <c r="T779" s="90">
        <f t="shared" si="163"/>
        <v>171</v>
      </c>
      <c r="U779" s="90">
        <f t="shared" si="164"/>
        <v>7021</v>
      </c>
      <c r="V779" s="91">
        <v>7300</v>
      </c>
      <c r="W779" s="92">
        <f t="shared" si="165"/>
        <v>450</v>
      </c>
      <c r="X779" s="93">
        <f t="shared" si="166"/>
        <v>6.5699999999999995E-2</v>
      </c>
      <c r="Y779" s="94" t="str">
        <f t="shared" si="158"/>
        <v>0.00%-8.40%</v>
      </c>
      <c r="Z779" s="95"/>
      <c r="AA779" s="95"/>
      <c r="AB779" s="95"/>
      <c r="AC779" s="96"/>
      <c r="AD779" s="88">
        <f t="shared" si="167"/>
        <v>0</v>
      </c>
      <c r="AE779" s="97">
        <f t="shared" si="168"/>
        <v>7300</v>
      </c>
      <c r="AF779" s="18">
        <f t="shared" si="169"/>
        <v>450</v>
      </c>
      <c r="AG779" s="98">
        <f t="shared" si="170"/>
        <v>6.5693430656934337E-2</v>
      </c>
      <c r="AH779" s="20">
        <v>13.6</v>
      </c>
      <c r="AI779" s="20">
        <v>500</v>
      </c>
      <c r="AJ779" s="20"/>
      <c r="AK779" s="20">
        <v>688</v>
      </c>
      <c r="AL779" s="20">
        <f t="shared" si="171"/>
        <v>105968</v>
      </c>
      <c r="AM779" s="7" t="s">
        <v>287</v>
      </c>
      <c r="AN779" s="20"/>
      <c r="AO779" s="21" t="s">
        <v>666</v>
      </c>
      <c r="AP779" s="21"/>
      <c r="AQ779" s="5" t="s">
        <v>121</v>
      </c>
      <c r="AR779" s="5" t="s">
        <v>76</v>
      </c>
      <c r="AS779" s="5" t="s">
        <v>62</v>
      </c>
    </row>
    <row r="780" spans="1:45">
      <c r="A780" s="87" t="s">
        <v>562</v>
      </c>
      <c r="B780" s="5">
        <v>15000843</v>
      </c>
      <c r="C780" s="5" t="s">
        <v>565</v>
      </c>
      <c r="D780" s="5" t="s">
        <v>55</v>
      </c>
      <c r="E780" s="5" t="s">
        <v>67</v>
      </c>
      <c r="F780" s="5" t="s">
        <v>118</v>
      </c>
      <c r="G780" s="5" t="s">
        <v>685</v>
      </c>
      <c r="H780" s="6">
        <v>39114</v>
      </c>
      <c r="I780" s="5" t="s">
        <v>489</v>
      </c>
      <c r="J780" s="5" t="s">
        <v>489</v>
      </c>
      <c r="K780" s="5" t="s">
        <v>568</v>
      </c>
      <c r="L780" s="7">
        <v>6</v>
      </c>
      <c r="M780" s="7" t="s">
        <v>287</v>
      </c>
      <c r="N780" s="88">
        <v>6300</v>
      </c>
      <c r="O780" s="89">
        <v>0.02</v>
      </c>
      <c r="P780" s="90">
        <f t="shared" si="160"/>
        <v>126</v>
      </c>
      <c r="Q780" s="89">
        <v>5.0000000000000001E-3</v>
      </c>
      <c r="R780" s="90">
        <f t="shared" si="161"/>
        <v>32</v>
      </c>
      <c r="S780" s="89">
        <f t="shared" si="162"/>
        <v>2.507936507936508E-2</v>
      </c>
      <c r="T780" s="90">
        <f t="shared" si="163"/>
        <v>158</v>
      </c>
      <c r="U780" s="90">
        <f t="shared" si="164"/>
        <v>6458</v>
      </c>
      <c r="V780" s="91">
        <v>6458</v>
      </c>
      <c r="W780" s="92">
        <f t="shared" si="165"/>
        <v>158</v>
      </c>
      <c r="X780" s="93">
        <f t="shared" si="166"/>
        <v>2.5100000000000001E-2</v>
      </c>
      <c r="Y780" s="94" t="str">
        <f t="shared" si="158"/>
        <v>0.00%-8.40%</v>
      </c>
      <c r="Z780" s="95"/>
      <c r="AA780" s="95"/>
      <c r="AB780" s="95"/>
      <c r="AC780" s="96"/>
      <c r="AD780" s="88">
        <f t="shared" si="167"/>
        <v>0</v>
      </c>
      <c r="AE780" s="97">
        <f t="shared" si="168"/>
        <v>6458</v>
      </c>
      <c r="AF780" s="18">
        <f t="shared" si="169"/>
        <v>158</v>
      </c>
      <c r="AG780" s="98">
        <f t="shared" si="170"/>
        <v>2.5079365079365035E-2</v>
      </c>
      <c r="AH780" s="20">
        <v>13.6</v>
      </c>
      <c r="AI780" s="20">
        <v>450</v>
      </c>
      <c r="AJ780" s="20"/>
      <c r="AK780" s="20">
        <v>688</v>
      </c>
      <c r="AL780" s="20">
        <f t="shared" si="171"/>
        <v>93916.800000000003</v>
      </c>
      <c r="AM780" s="7" t="s">
        <v>287</v>
      </c>
      <c r="AN780" s="20"/>
      <c r="AO780" s="21" t="s">
        <v>673</v>
      </c>
      <c r="AP780" s="21"/>
      <c r="AQ780" s="5" t="s">
        <v>121</v>
      </c>
      <c r="AR780" s="5" t="s">
        <v>76</v>
      </c>
      <c r="AS780" s="5" t="s">
        <v>62</v>
      </c>
    </row>
    <row r="781" spans="1:45">
      <c r="A781" s="87" t="s">
        <v>562</v>
      </c>
      <c r="B781" s="5">
        <v>15009950</v>
      </c>
      <c r="C781" s="5" t="s">
        <v>585</v>
      </c>
      <c r="D781" s="5" t="s">
        <v>55</v>
      </c>
      <c r="E781" s="5" t="s">
        <v>67</v>
      </c>
      <c r="F781" s="5" t="s">
        <v>137</v>
      </c>
      <c r="G781" s="5" t="s">
        <v>686</v>
      </c>
      <c r="H781" s="6">
        <v>41365</v>
      </c>
      <c r="I781" s="5" t="s">
        <v>592</v>
      </c>
      <c r="J781" s="5" t="s">
        <v>592</v>
      </c>
      <c r="K781" s="5" t="s">
        <v>568</v>
      </c>
      <c r="L781" s="7">
        <v>6</v>
      </c>
      <c r="M781" s="7" t="s">
        <v>287</v>
      </c>
      <c r="N781" s="88">
        <v>8395</v>
      </c>
      <c r="O781" s="89">
        <v>0.02</v>
      </c>
      <c r="P781" s="90">
        <f t="shared" si="160"/>
        <v>168</v>
      </c>
      <c r="Q781" s="89">
        <v>5.0000000000000001E-3</v>
      </c>
      <c r="R781" s="90">
        <f t="shared" si="161"/>
        <v>42</v>
      </c>
      <c r="S781" s="89">
        <f t="shared" si="162"/>
        <v>2.501488981536629E-2</v>
      </c>
      <c r="T781" s="90">
        <f t="shared" si="163"/>
        <v>210</v>
      </c>
      <c r="U781" s="90">
        <f t="shared" si="164"/>
        <v>8605</v>
      </c>
      <c r="V781" s="91">
        <v>8605</v>
      </c>
      <c r="W781" s="92">
        <f t="shared" si="165"/>
        <v>210</v>
      </c>
      <c r="X781" s="93">
        <f t="shared" si="166"/>
        <v>2.5000000000000001E-2</v>
      </c>
      <c r="Y781" s="94" t="str">
        <f t="shared" si="158"/>
        <v>0.00%-8.40%</v>
      </c>
      <c r="Z781" s="95"/>
      <c r="AA781" s="95"/>
      <c r="AB781" s="95"/>
      <c r="AC781" s="96"/>
      <c r="AD781" s="88">
        <f t="shared" si="167"/>
        <v>0</v>
      </c>
      <c r="AE781" s="97">
        <f t="shared" si="168"/>
        <v>8605</v>
      </c>
      <c r="AF781" s="18">
        <f t="shared" si="169"/>
        <v>210</v>
      </c>
      <c r="AG781" s="98">
        <f t="shared" si="170"/>
        <v>2.501488981536637E-2</v>
      </c>
      <c r="AH781" s="20">
        <v>13.6</v>
      </c>
      <c r="AI781" s="20">
        <v>500</v>
      </c>
      <c r="AJ781" s="20"/>
      <c r="AK781" s="20">
        <v>688</v>
      </c>
      <c r="AL781" s="20">
        <f t="shared" si="171"/>
        <v>123716</v>
      </c>
      <c r="AM781" s="7" t="s">
        <v>287</v>
      </c>
      <c r="AN781" s="20"/>
      <c r="AO781" s="21" t="s">
        <v>673</v>
      </c>
      <c r="AP781" s="21"/>
      <c r="AQ781" s="5" t="s">
        <v>121</v>
      </c>
      <c r="AR781" s="5" t="s">
        <v>76</v>
      </c>
      <c r="AS781" s="5" t="s">
        <v>62</v>
      </c>
    </row>
    <row r="782" spans="1:45">
      <c r="A782" s="87" t="s">
        <v>562</v>
      </c>
      <c r="B782" s="5">
        <v>15000958</v>
      </c>
      <c r="C782" s="5" t="s">
        <v>565</v>
      </c>
      <c r="D782" s="5" t="s">
        <v>55</v>
      </c>
      <c r="E782" s="5" t="s">
        <v>67</v>
      </c>
      <c r="F782" s="5" t="s">
        <v>118</v>
      </c>
      <c r="G782" s="5" t="s">
        <v>685</v>
      </c>
      <c r="H782" s="6">
        <v>39173</v>
      </c>
      <c r="I782" s="5" t="s">
        <v>489</v>
      </c>
      <c r="J782" s="5" t="s">
        <v>489</v>
      </c>
      <c r="K782" s="5" t="s">
        <v>568</v>
      </c>
      <c r="L782" s="7">
        <v>6</v>
      </c>
      <c r="M782" s="7" t="s">
        <v>287</v>
      </c>
      <c r="N782" s="88">
        <v>6220</v>
      </c>
      <c r="O782" s="89">
        <v>0.02</v>
      </c>
      <c r="P782" s="90">
        <f t="shared" si="160"/>
        <v>124</v>
      </c>
      <c r="Q782" s="89">
        <v>5.0000000000000001E-3</v>
      </c>
      <c r="R782" s="90">
        <f t="shared" si="161"/>
        <v>31</v>
      </c>
      <c r="S782" s="89">
        <f t="shared" si="162"/>
        <v>2.4919614147909969E-2</v>
      </c>
      <c r="T782" s="90">
        <f t="shared" si="163"/>
        <v>155</v>
      </c>
      <c r="U782" s="90">
        <f t="shared" si="164"/>
        <v>6375</v>
      </c>
      <c r="V782" s="91">
        <v>6375</v>
      </c>
      <c r="W782" s="92">
        <f t="shared" si="165"/>
        <v>155</v>
      </c>
      <c r="X782" s="93">
        <f t="shared" si="166"/>
        <v>2.4899999999999999E-2</v>
      </c>
      <c r="Y782" s="94" t="str">
        <f t="shared" si="158"/>
        <v>0.00%-8.40%</v>
      </c>
      <c r="Z782" s="95"/>
      <c r="AA782" s="95"/>
      <c r="AB782" s="95"/>
      <c r="AC782" s="96"/>
      <c r="AD782" s="88">
        <f t="shared" si="167"/>
        <v>0</v>
      </c>
      <c r="AE782" s="97">
        <f t="shared" si="168"/>
        <v>6375</v>
      </c>
      <c r="AF782" s="18">
        <f t="shared" si="169"/>
        <v>155</v>
      </c>
      <c r="AG782" s="98">
        <f t="shared" si="170"/>
        <v>2.4919614147909996E-2</v>
      </c>
      <c r="AH782" s="20">
        <v>13.6</v>
      </c>
      <c r="AI782" s="20">
        <v>450</v>
      </c>
      <c r="AJ782" s="20"/>
      <c r="AK782" s="20">
        <v>688</v>
      </c>
      <c r="AL782" s="20">
        <f t="shared" si="171"/>
        <v>92788</v>
      </c>
      <c r="AM782" s="7" t="s">
        <v>287</v>
      </c>
      <c r="AN782" s="20"/>
      <c r="AO782" s="21" t="s">
        <v>673</v>
      </c>
      <c r="AP782" s="21"/>
      <c r="AQ782" s="5" t="s">
        <v>121</v>
      </c>
      <c r="AR782" s="5" t="s">
        <v>76</v>
      </c>
      <c r="AS782" s="5" t="s">
        <v>62</v>
      </c>
    </row>
    <row r="783" spans="1:45">
      <c r="A783" s="87" t="s">
        <v>562</v>
      </c>
      <c r="B783" s="5">
        <v>15008671</v>
      </c>
      <c r="C783" s="5" t="s">
        <v>585</v>
      </c>
      <c r="D783" s="5" t="s">
        <v>55</v>
      </c>
      <c r="E783" s="5" t="s">
        <v>67</v>
      </c>
      <c r="F783" s="5" t="s">
        <v>137</v>
      </c>
      <c r="G783" s="5" t="s">
        <v>686</v>
      </c>
      <c r="H783" s="6">
        <v>41165</v>
      </c>
      <c r="I783" s="5" t="s">
        <v>592</v>
      </c>
      <c r="J783" s="5" t="s">
        <v>592</v>
      </c>
      <c r="K783" s="5" t="s">
        <v>568</v>
      </c>
      <c r="L783" s="7">
        <v>6</v>
      </c>
      <c r="M783" s="7" t="s">
        <v>287</v>
      </c>
      <c r="N783" s="88">
        <v>7926</v>
      </c>
      <c r="O783" s="89">
        <v>0.02</v>
      </c>
      <c r="P783" s="90">
        <f t="shared" si="160"/>
        <v>159</v>
      </c>
      <c r="Q783" s="89">
        <v>5.0000000000000001E-3</v>
      </c>
      <c r="R783" s="90">
        <f t="shared" si="161"/>
        <v>40</v>
      </c>
      <c r="S783" s="89">
        <f t="shared" si="162"/>
        <v>2.5107241988392631E-2</v>
      </c>
      <c r="T783" s="90">
        <f t="shared" si="163"/>
        <v>199</v>
      </c>
      <c r="U783" s="90">
        <f t="shared" si="164"/>
        <v>8125</v>
      </c>
      <c r="V783" s="91">
        <v>7926</v>
      </c>
      <c r="W783" s="92">
        <f t="shared" si="165"/>
        <v>0</v>
      </c>
      <c r="X783" s="93">
        <f t="shared" si="166"/>
        <v>0</v>
      </c>
      <c r="Y783" s="94" t="str">
        <f t="shared" si="158"/>
        <v>0.00%-8.40%</v>
      </c>
      <c r="Z783" s="95"/>
      <c r="AA783" s="95"/>
      <c r="AB783" s="95"/>
      <c r="AC783" s="96"/>
      <c r="AD783" s="88">
        <f t="shared" si="167"/>
        <v>0</v>
      </c>
      <c r="AE783" s="97">
        <f t="shared" si="168"/>
        <v>7926</v>
      </c>
      <c r="AF783" s="18">
        <f t="shared" si="169"/>
        <v>0</v>
      </c>
      <c r="AG783" s="98">
        <f t="shared" si="170"/>
        <v>0</v>
      </c>
      <c r="AH783" s="20">
        <v>13.6</v>
      </c>
      <c r="AI783" s="20">
        <v>500</v>
      </c>
      <c r="AJ783" s="20"/>
      <c r="AK783" s="20">
        <v>688</v>
      </c>
      <c r="AL783" s="20">
        <f t="shared" si="171"/>
        <v>114481.59999999999</v>
      </c>
      <c r="AM783" s="7" t="s">
        <v>287</v>
      </c>
      <c r="AN783" s="20"/>
      <c r="AO783" s="21" t="s">
        <v>682</v>
      </c>
      <c r="AP783" s="21" t="s">
        <v>624</v>
      </c>
      <c r="AQ783" s="5" t="s">
        <v>121</v>
      </c>
      <c r="AR783" s="5" t="s">
        <v>76</v>
      </c>
      <c r="AS783" s="5" t="s">
        <v>62</v>
      </c>
    </row>
    <row r="784" spans="1:45">
      <c r="A784" s="87" t="s">
        <v>562</v>
      </c>
      <c r="B784" s="5">
        <v>15000842</v>
      </c>
      <c r="C784" s="5" t="s">
        <v>565</v>
      </c>
      <c r="D784" s="5" t="s">
        <v>55</v>
      </c>
      <c r="E784" s="5" t="s">
        <v>67</v>
      </c>
      <c r="F784" s="5" t="s">
        <v>118</v>
      </c>
      <c r="G784" s="5" t="s">
        <v>685</v>
      </c>
      <c r="H784" s="6">
        <v>39114</v>
      </c>
      <c r="I784" s="5" t="s">
        <v>489</v>
      </c>
      <c r="J784" s="5" t="s">
        <v>489</v>
      </c>
      <c r="K784" s="5" t="s">
        <v>568</v>
      </c>
      <c r="L784" s="7">
        <v>6</v>
      </c>
      <c r="M784" s="7" t="s">
        <v>287</v>
      </c>
      <c r="N784" s="88">
        <v>7810</v>
      </c>
      <c r="O784" s="89">
        <v>0.02</v>
      </c>
      <c r="P784" s="90">
        <f t="shared" si="160"/>
        <v>156</v>
      </c>
      <c r="Q784" s="89">
        <v>5.0000000000000001E-3</v>
      </c>
      <c r="R784" s="90">
        <f t="shared" si="161"/>
        <v>39</v>
      </c>
      <c r="S784" s="89">
        <f t="shared" si="162"/>
        <v>2.496798975672215E-2</v>
      </c>
      <c r="T784" s="90">
        <f t="shared" si="163"/>
        <v>195</v>
      </c>
      <c r="U784" s="90">
        <f t="shared" si="164"/>
        <v>8005</v>
      </c>
      <c r="V784" s="91">
        <v>8100</v>
      </c>
      <c r="W784" s="92">
        <f t="shared" si="165"/>
        <v>290</v>
      </c>
      <c r="X784" s="93">
        <f t="shared" si="166"/>
        <v>3.7100000000000001E-2</v>
      </c>
      <c r="Y784" s="94" t="str">
        <f t="shared" si="158"/>
        <v>0.00%-8.40%</v>
      </c>
      <c r="Z784" s="95"/>
      <c r="AA784" s="95"/>
      <c r="AB784" s="95"/>
      <c r="AC784" s="96"/>
      <c r="AD784" s="88">
        <f t="shared" si="167"/>
        <v>0</v>
      </c>
      <c r="AE784" s="97">
        <f t="shared" si="168"/>
        <v>8100</v>
      </c>
      <c r="AF784" s="18">
        <f t="shared" si="169"/>
        <v>290</v>
      </c>
      <c r="AG784" s="98">
        <f t="shared" si="170"/>
        <v>3.7131882202304789E-2</v>
      </c>
      <c r="AH784" s="20">
        <v>13.6</v>
      </c>
      <c r="AI784" s="20">
        <v>450</v>
      </c>
      <c r="AJ784" s="20"/>
      <c r="AK784" s="20">
        <v>688</v>
      </c>
      <c r="AL784" s="20">
        <f t="shared" si="171"/>
        <v>116248</v>
      </c>
      <c r="AM784" s="7" t="s">
        <v>287</v>
      </c>
      <c r="AN784" s="20"/>
      <c r="AO784" s="21" t="s">
        <v>672</v>
      </c>
      <c r="AP784" s="21"/>
      <c r="AQ784" s="5" t="s">
        <v>121</v>
      </c>
      <c r="AR784" s="5" t="s">
        <v>76</v>
      </c>
      <c r="AS784" s="5" t="s">
        <v>62</v>
      </c>
    </row>
    <row r="785" spans="1:45">
      <c r="A785" s="87" t="s">
        <v>562</v>
      </c>
      <c r="B785" s="5">
        <v>15011312</v>
      </c>
      <c r="C785" s="5" t="s">
        <v>585</v>
      </c>
      <c r="D785" s="5" t="s">
        <v>55</v>
      </c>
      <c r="E785" s="5" t="s">
        <v>67</v>
      </c>
      <c r="F785" s="5" t="s">
        <v>137</v>
      </c>
      <c r="G785" s="5" t="s">
        <v>686</v>
      </c>
      <c r="H785" s="6">
        <v>41471</v>
      </c>
      <c r="I785" s="5" t="s">
        <v>594</v>
      </c>
      <c r="J785" s="5" t="s">
        <v>688</v>
      </c>
      <c r="K785" s="5" t="s">
        <v>568</v>
      </c>
      <c r="L785" s="7">
        <v>6</v>
      </c>
      <c r="M785" s="7" t="s">
        <v>287</v>
      </c>
      <c r="N785" s="88">
        <v>5846</v>
      </c>
      <c r="O785" s="89">
        <v>0.02</v>
      </c>
      <c r="P785" s="90">
        <f t="shared" si="160"/>
        <v>117</v>
      </c>
      <c r="Q785" s="89">
        <v>5.0000000000000001E-3</v>
      </c>
      <c r="R785" s="90">
        <f t="shared" si="161"/>
        <v>29</v>
      </c>
      <c r="S785" s="89">
        <f t="shared" si="162"/>
        <v>2.4974341430037631E-2</v>
      </c>
      <c r="T785" s="90">
        <f t="shared" si="163"/>
        <v>146</v>
      </c>
      <c r="U785" s="90">
        <f t="shared" si="164"/>
        <v>5992</v>
      </c>
      <c r="V785" s="91">
        <v>5846</v>
      </c>
      <c r="W785" s="92">
        <f t="shared" si="165"/>
        <v>0</v>
      </c>
      <c r="X785" s="93">
        <f t="shared" si="166"/>
        <v>0</v>
      </c>
      <c r="Y785" s="94" t="str">
        <f t="shared" si="158"/>
        <v>0.00%-8.40%</v>
      </c>
      <c r="Z785" s="95"/>
      <c r="AA785" s="95"/>
      <c r="AB785" s="95"/>
      <c r="AC785" s="96"/>
      <c r="AD785" s="88">
        <f t="shared" si="167"/>
        <v>0</v>
      </c>
      <c r="AE785" s="97">
        <f t="shared" si="168"/>
        <v>5846</v>
      </c>
      <c r="AF785" s="18">
        <f t="shared" si="169"/>
        <v>0</v>
      </c>
      <c r="AG785" s="98">
        <f t="shared" si="170"/>
        <v>0</v>
      </c>
      <c r="AH785" s="20">
        <v>13.6</v>
      </c>
      <c r="AI785" s="20">
        <v>500</v>
      </c>
      <c r="AJ785" s="20"/>
      <c r="AK785" s="20">
        <v>688</v>
      </c>
      <c r="AL785" s="20">
        <f t="shared" si="171"/>
        <v>86193.599999999991</v>
      </c>
      <c r="AM785" s="7" t="s">
        <v>287</v>
      </c>
      <c r="AN785" s="20"/>
      <c r="AO785" s="21" t="s">
        <v>689</v>
      </c>
      <c r="AP785" s="21" t="s">
        <v>140</v>
      </c>
      <c r="AQ785" s="5" t="s">
        <v>121</v>
      </c>
      <c r="AR785" s="5" t="s">
        <v>76</v>
      </c>
      <c r="AS785" s="5" t="s">
        <v>62</v>
      </c>
    </row>
    <row r="786" spans="1:45">
      <c r="A786" s="87" t="s">
        <v>562</v>
      </c>
      <c r="B786" s="5">
        <v>15001382</v>
      </c>
      <c r="C786" s="5" t="s">
        <v>565</v>
      </c>
      <c r="D786" s="5" t="s">
        <v>55</v>
      </c>
      <c r="E786" s="5" t="s">
        <v>67</v>
      </c>
      <c r="F786" s="5" t="s">
        <v>118</v>
      </c>
      <c r="G786" s="5" t="s">
        <v>685</v>
      </c>
      <c r="H786" s="6">
        <v>39503</v>
      </c>
      <c r="I786" s="5" t="s">
        <v>489</v>
      </c>
      <c r="J786" s="5" t="s">
        <v>489</v>
      </c>
      <c r="K786" s="5" t="s">
        <v>568</v>
      </c>
      <c r="L786" s="7">
        <v>6</v>
      </c>
      <c r="M786" s="7" t="s">
        <v>287</v>
      </c>
      <c r="N786" s="88">
        <v>6680</v>
      </c>
      <c r="O786" s="89">
        <v>0.02</v>
      </c>
      <c r="P786" s="90">
        <f t="shared" si="160"/>
        <v>134</v>
      </c>
      <c r="Q786" s="89">
        <v>5.0000000000000001E-3</v>
      </c>
      <c r="R786" s="90">
        <f t="shared" si="161"/>
        <v>33</v>
      </c>
      <c r="S786" s="89">
        <f t="shared" si="162"/>
        <v>2.5000000000000001E-2</v>
      </c>
      <c r="T786" s="90">
        <f t="shared" si="163"/>
        <v>167</v>
      </c>
      <c r="U786" s="90">
        <f t="shared" si="164"/>
        <v>6847</v>
      </c>
      <c r="V786" s="91">
        <v>6821</v>
      </c>
      <c r="W786" s="92">
        <f t="shared" si="165"/>
        <v>141</v>
      </c>
      <c r="X786" s="93">
        <f t="shared" si="166"/>
        <v>2.1100000000000001E-2</v>
      </c>
      <c r="Y786" s="94" t="str">
        <f t="shared" si="158"/>
        <v>0.00%-8.40%</v>
      </c>
      <c r="Z786" s="95"/>
      <c r="AA786" s="95"/>
      <c r="AB786" s="95"/>
      <c r="AC786" s="96"/>
      <c r="AD786" s="88">
        <f t="shared" si="167"/>
        <v>0</v>
      </c>
      <c r="AE786" s="97">
        <f t="shared" si="168"/>
        <v>6821</v>
      </c>
      <c r="AF786" s="18">
        <f t="shared" si="169"/>
        <v>141</v>
      </c>
      <c r="AG786" s="98">
        <f t="shared" si="170"/>
        <v>2.110778443113781E-2</v>
      </c>
      <c r="AH786" s="20">
        <v>13.6</v>
      </c>
      <c r="AI786" s="20">
        <v>500</v>
      </c>
      <c r="AJ786" s="20"/>
      <c r="AK786" s="20">
        <v>688</v>
      </c>
      <c r="AL786" s="20">
        <f t="shared" si="171"/>
        <v>99453.599999999991</v>
      </c>
      <c r="AM786" s="7" t="s">
        <v>287</v>
      </c>
      <c r="AN786" s="20"/>
      <c r="AO786" s="21" t="s">
        <v>673</v>
      </c>
      <c r="AP786" s="21"/>
      <c r="AQ786" s="5" t="s">
        <v>121</v>
      </c>
      <c r="AR786" s="5" t="s">
        <v>76</v>
      </c>
      <c r="AS786" s="5" t="s">
        <v>62</v>
      </c>
    </row>
    <row r="787" spans="1:45">
      <c r="A787" s="87" t="s">
        <v>562</v>
      </c>
      <c r="B787" s="5">
        <v>15008255</v>
      </c>
      <c r="C787" s="5" t="s">
        <v>565</v>
      </c>
      <c r="D787" s="5" t="s">
        <v>55</v>
      </c>
      <c r="E787" s="5" t="s">
        <v>67</v>
      </c>
      <c r="F787" s="5" t="s">
        <v>118</v>
      </c>
      <c r="G787" s="5" t="s">
        <v>685</v>
      </c>
      <c r="H787" s="6">
        <v>42125</v>
      </c>
      <c r="I787" s="5" t="s">
        <v>489</v>
      </c>
      <c r="J787" s="5" t="s">
        <v>489</v>
      </c>
      <c r="K787" s="5" t="s">
        <v>568</v>
      </c>
      <c r="L787" s="7">
        <v>6</v>
      </c>
      <c r="M787" s="7" t="s">
        <v>287</v>
      </c>
      <c r="N787" s="88">
        <v>6000</v>
      </c>
      <c r="O787" s="89">
        <v>0.02</v>
      </c>
      <c r="P787" s="90">
        <f t="shared" si="160"/>
        <v>120</v>
      </c>
      <c r="Q787" s="89">
        <v>5.0000000000000001E-3</v>
      </c>
      <c r="R787" s="90">
        <f t="shared" si="161"/>
        <v>30</v>
      </c>
      <c r="S787" s="89">
        <f t="shared" si="162"/>
        <v>2.5000000000000001E-2</v>
      </c>
      <c r="T787" s="90">
        <f t="shared" si="163"/>
        <v>150</v>
      </c>
      <c r="U787" s="90">
        <f t="shared" si="164"/>
        <v>6150</v>
      </c>
      <c r="V787" s="91">
        <v>6095</v>
      </c>
      <c r="W787" s="92">
        <f t="shared" si="165"/>
        <v>95</v>
      </c>
      <c r="X787" s="93">
        <f t="shared" si="166"/>
        <v>1.5800000000000002E-2</v>
      </c>
      <c r="Y787" s="94" t="str">
        <f t="shared" si="158"/>
        <v>0.00%-8.40%</v>
      </c>
      <c r="Z787" s="95"/>
      <c r="AA787" s="95"/>
      <c r="AB787" s="95"/>
      <c r="AC787" s="96"/>
      <c r="AD787" s="88">
        <f t="shared" si="167"/>
        <v>0</v>
      </c>
      <c r="AE787" s="97">
        <f t="shared" si="168"/>
        <v>6095</v>
      </c>
      <c r="AF787" s="18">
        <f t="shared" si="169"/>
        <v>95</v>
      </c>
      <c r="AG787" s="98">
        <f t="shared" si="170"/>
        <v>1.5833333333333366E-2</v>
      </c>
      <c r="AH787" s="20">
        <v>13.6</v>
      </c>
      <c r="AI787" s="20">
        <v>450</v>
      </c>
      <c r="AJ787" s="20"/>
      <c r="AK787" s="20">
        <v>688</v>
      </c>
      <c r="AL787" s="20">
        <f t="shared" si="171"/>
        <v>88980</v>
      </c>
      <c r="AM787" s="7" t="s">
        <v>287</v>
      </c>
      <c r="AN787" s="20"/>
      <c r="AO787" s="21" t="s">
        <v>668</v>
      </c>
      <c r="AP787" s="21"/>
      <c r="AQ787" s="5" t="s">
        <v>121</v>
      </c>
      <c r="AR787" s="5" t="s">
        <v>76</v>
      </c>
      <c r="AS787" s="5" t="s">
        <v>62</v>
      </c>
    </row>
    <row r="788" spans="1:45">
      <c r="A788" s="87" t="s">
        <v>562</v>
      </c>
      <c r="B788" s="5">
        <v>15020447</v>
      </c>
      <c r="C788" s="5" t="s">
        <v>585</v>
      </c>
      <c r="D788" s="5" t="s">
        <v>55</v>
      </c>
      <c r="E788" s="5" t="s">
        <v>67</v>
      </c>
      <c r="F788" s="5" t="s">
        <v>137</v>
      </c>
      <c r="G788" s="5" t="s">
        <v>687</v>
      </c>
      <c r="H788" s="6">
        <v>44378</v>
      </c>
      <c r="I788" s="5" t="s">
        <v>594</v>
      </c>
      <c r="J788" s="5" t="s">
        <v>594</v>
      </c>
      <c r="K788" s="5" t="s">
        <v>568</v>
      </c>
      <c r="L788" s="7">
        <v>6</v>
      </c>
      <c r="M788" s="7" t="s">
        <v>287</v>
      </c>
      <c r="N788" s="88">
        <v>5810</v>
      </c>
      <c r="O788" s="89">
        <v>0.02</v>
      </c>
      <c r="P788" s="90">
        <f t="shared" si="160"/>
        <v>116</v>
      </c>
      <c r="Q788" s="89">
        <v>5.0000000000000001E-3</v>
      </c>
      <c r="R788" s="90">
        <f t="shared" si="161"/>
        <v>29</v>
      </c>
      <c r="S788" s="89">
        <f t="shared" si="162"/>
        <v>2.4956970740103269E-2</v>
      </c>
      <c r="T788" s="90">
        <f t="shared" si="163"/>
        <v>145</v>
      </c>
      <c r="U788" s="90">
        <f t="shared" si="164"/>
        <v>5955</v>
      </c>
      <c r="V788" s="91">
        <v>5955</v>
      </c>
      <c r="W788" s="92">
        <f t="shared" si="165"/>
        <v>145</v>
      </c>
      <c r="X788" s="93">
        <f t="shared" si="166"/>
        <v>2.5000000000000001E-2</v>
      </c>
      <c r="Y788" s="94" t="str">
        <f t="shared" si="158"/>
        <v>0.00%-8.40%</v>
      </c>
      <c r="Z788" s="95"/>
      <c r="AA788" s="95"/>
      <c r="AB788" s="95"/>
      <c r="AC788" s="96"/>
      <c r="AD788" s="88">
        <f t="shared" si="167"/>
        <v>0</v>
      </c>
      <c r="AE788" s="97">
        <f t="shared" si="168"/>
        <v>5955</v>
      </c>
      <c r="AF788" s="18">
        <f t="shared" si="169"/>
        <v>145</v>
      </c>
      <c r="AG788" s="98">
        <f t="shared" si="170"/>
        <v>2.4956970740103168E-2</v>
      </c>
      <c r="AH788" s="20">
        <v>13.6</v>
      </c>
      <c r="AI788" s="20">
        <v>500</v>
      </c>
      <c r="AJ788" s="20"/>
      <c r="AK788" s="20">
        <v>688</v>
      </c>
      <c r="AL788" s="20">
        <f t="shared" si="171"/>
        <v>87676</v>
      </c>
      <c r="AM788" s="7" t="s">
        <v>287</v>
      </c>
      <c r="AN788" s="20"/>
      <c r="AO788" s="21" t="s">
        <v>673</v>
      </c>
      <c r="AP788" s="21"/>
      <c r="AQ788" s="5" t="s">
        <v>121</v>
      </c>
      <c r="AR788" s="5" t="s">
        <v>76</v>
      </c>
      <c r="AS788" s="5" t="s">
        <v>62</v>
      </c>
    </row>
    <row r="789" spans="1:45">
      <c r="A789" s="87" t="s">
        <v>562</v>
      </c>
      <c r="B789" s="5">
        <v>15000631</v>
      </c>
      <c r="C789" s="5" t="s">
        <v>585</v>
      </c>
      <c r="D789" s="5" t="s">
        <v>55</v>
      </c>
      <c r="E789" s="5" t="s">
        <v>67</v>
      </c>
      <c r="F789" s="5" t="s">
        <v>137</v>
      </c>
      <c r="G789" s="5" t="s">
        <v>686</v>
      </c>
      <c r="H789" s="6">
        <v>38964</v>
      </c>
      <c r="I789" s="5" t="s">
        <v>594</v>
      </c>
      <c r="J789" s="5" t="s">
        <v>688</v>
      </c>
      <c r="K789" s="5" t="s">
        <v>568</v>
      </c>
      <c r="L789" s="7">
        <v>6</v>
      </c>
      <c r="M789" s="7" t="s">
        <v>287</v>
      </c>
      <c r="N789" s="88">
        <v>6606</v>
      </c>
      <c r="O789" s="89">
        <v>0.02</v>
      </c>
      <c r="P789" s="90">
        <f t="shared" si="160"/>
        <v>132</v>
      </c>
      <c r="Q789" s="89">
        <v>5.0000000000000001E-3</v>
      </c>
      <c r="R789" s="90">
        <f t="shared" si="161"/>
        <v>33</v>
      </c>
      <c r="S789" s="89">
        <f t="shared" si="162"/>
        <v>2.4977293369663943E-2</v>
      </c>
      <c r="T789" s="90">
        <f t="shared" si="163"/>
        <v>165</v>
      </c>
      <c r="U789" s="90">
        <f t="shared" si="164"/>
        <v>6771</v>
      </c>
      <c r="V789" s="91">
        <v>6771</v>
      </c>
      <c r="W789" s="92">
        <f t="shared" si="165"/>
        <v>165</v>
      </c>
      <c r="X789" s="93">
        <f t="shared" si="166"/>
        <v>2.5000000000000001E-2</v>
      </c>
      <c r="Y789" s="94" t="str">
        <f t="shared" si="158"/>
        <v>0.00%-8.40%</v>
      </c>
      <c r="Z789" s="95"/>
      <c r="AA789" s="95"/>
      <c r="AB789" s="95"/>
      <c r="AC789" s="96"/>
      <c r="AD789" s="88">
        <f t="shared" si="167"/>
        <v>0</v>
      </c>
      <c r="AE789" s="97">
        <f t="shared" si="168"/>
        <v>6771</v>
      </c>
      <c r="AF789" s="18">
        <f t="shared" si="169"/>
        <v>165</v>
      </c>
      <c r="AG789" s="98">
        <f t="shared" si="170"/>
        <v>2.4977293369663922E-2</v>
      </c>
      <c r="AH789" s="20">
        <v>13.6</v>
      </c>
      <c r="AI789" s="20">
        <v>500</v>
      </c>
      <c r="AJ789" s="20"/>
      <c r="AK789" s="20">
        <v>688</v>
      </c>
      <c r="AL789" s="20">
        <f t="shared" si="171"/>
        <v>98773.599999999991</v>
      </c>
      <c r="AM789" s="7" t="s">
        <v>287</v>
      </c>
      <c r="AN789" s="20"/>
      <c r="AO789" s="21" t="s">
        <v>673</v>
      </c>
      <c r="AP789" s="21"/>
      <c r="AQ789" s="5" t="s">
        <v>121</v>
      </c>
      <c r="AR789" s="5" t="s">
        <v>76</v>
      </c>
      <c r="AS789" s="5" t="s">
        <v>62</v>
      </c>
    </row>
    <row r="790" spans="1:45">
      <c r="A790" s="87" t="s">
        <v>562</v>
      </c>
      <c r="B790" s="5">
        <v>15000202</v>
      </c>
      <c r="C790" s="5" t="s">
        <v>585</v>
      </c>
      <c r="D790" s="5" t="s">
        <v>55</v>
      </c>
      <c r="E790" s="5" t="s">
        <v>67</v>
      </c>
      <c r="F790" s="5" t="s">
        <v>137</v>
      </c>
      <c r="G790" s="5" t="s">
        <v>686</v>
      </c>
      <c r="H790" s="6">
        <v>38608</v>
      </c>
      <c r="I790" s="5" t="s">
        <v>594</v>
      </c>
      <c r="J790" s="5" t="s">
        <v>594</v>
      </c>
      <c r="K790" s="5" t="s">
        <v>568</v>
      </c>
      <c r="L790" s="7">
        <v>6</v>
      </c>
      <c r="M790" s="7" t="s">
        <v>287</v>
      </c>
      <c r="N790" s="88">
        <v>5400</v>
      </c>
      <c r="O790" s="89">
        <v>0.02</v>
      </c>
      <c r="P790" s="90">
        <f t="shared" si="160"/>
        <v>108</v>
      </c>
      <c r="Q790" s="89">
        <v>5.0000000000000001E-3</v>
      </c>
      <c r="R790" s="90">
        <f t="shared" si="161"/>
        <v>27</v>
      </c>
      <c r="S790" s="89">
        <f t="shared" si="162"/>
        <v>2.5000000000000001E-2</v>
      </c>
      <c r="T790" s="90">
        <f t="shared" si="163"/>
        <v>135</v>
      </c>
      <c r="U790" s="90">
        <f t="shared" si="164"/>
        <v>5535</v>
      </c>
      <c r="V790" s="91">
        <v>5470</v>
      </c>
      <c r="W790" s="92">
        <f t="shared" si="165"/>
        <v>70</v>
      </c>
      <c r="X790" s="93">
        <f t="shared" si="166"/>
        <v>1.2999999999999999E-2</v>
      </c>
      <c r="Y790" s="94" t="str">
        <f t="shared" si="158"/>
        <v>0.00%-8.40%</v>
      </c>
      <c r="Z790" s="95"/>
      <c r="AA790" s="95"/>
      <c r="AB790" s="95"/>
      <c r="AC790" s="96"/>
      <c r="AD790" s="88">
        <f t="shared" si="167"/>
        <v>0</v>
      </c>
      <c r="AE790" s="97">
        <f t="shared" si="168"/>
        <v>5470</v>
      </c>
      <c r="AF790" s="18">
        <f t="shared" si="169"/>
        <v>70</v>
      </c>
      <c r="AG790" s="98">
        <f t="shared" si="170"/>
        <v>1.2962962962963065E-2</v>
      </c>
      <c r="AH790" s="20">
        <v>13.6</v>
      </c>
      <c r="AI790" s="20">
        <v>500</v>
      </c>
      <c r="AJ790" s="20"/>
      <c r="AK790" s="20">
        <v>688</v>
      </c>
      <c r="AL790" s="20">
        <f t="shared" si="171"/>
        <v>81080</v>
      </c>
      <c r="AM790" s="7" t="s">
        <v>287</v>
      </c>
      <c r="AN790" s="20"/>
      <c r="AO790" s="21" t="s">
        <v>668</v>
      </c>
      <c r="AP790" s="21"/>
      <c r="AQ790" s="5" t="s">
        <v>121</v>
      </c>
      <c r="AR790" s="5" t="s">
        <v>76</v>
      </c>
      <c r="AS790" s="5" t="s">
        <v>62</v>
      </c>
    </row>
    <row r="791" spans="1:45">
      <c r="A791" s="87" t="s">
        <v>562</v>
      </c>
      <c r="B791" s="5">
        <v>15000963</v>
      </c>
      <c r="C791" s="5" t="s">
        <v>565</v>
      </c>
      <c r="D791" s="5" t="s">
        <v>55</v>
      </c>
      <c r="E791" s="5" t="s">
        <v>67</v>
      </c>
      <c r="F791" s="5" t="s">
        <v>118</v>
      </c>
      <c r="G791" s="5" t="s">
        <v>685</v>
      </c>
      <c r="H791" s="6">
        <v>39203</v>
      </c>
      <c r="I791" s="5" t="s">
        <v>489</v>
      </c>
      <c r="J791" s="5" t="s">
        <v>489</v>
      </c>
      <c r="K791" s="5" t="s">
        <v>568</v>
      </c>
      <c r="L791" s="7">
        <v>6</v>
      </c>
      <c r="M791" s="7" t="s">
        <v>287</v>
      </c>
      <c r="N791" s="88">
        <v>6000</v>
      </c>
      <c r="O791" s="89">
        <v>0.02</v>
      </c>
      <c r="P791" s="90">
        <f t="shared" si="160"/>
        <v>120</v>
      </c>
      <c r="Q791" s="89">
        <v>5.0000000000000001E-3</v>
      </c>
      <c r="R791" s="90">
        <f t="shared" si="161"/>
        <v>30</v>
      </c>
      <c r="S791" s="89">
        <f t="shared" si="162"/>
        <v>2.5000000000000001E-2</v>
      </c>
      <c r="T791" s="90">
        <f t="shared" si="163"/>
        <v>150</v>
      </c>
      <c r="U791" s="90">
        <f t="shared" si="164"/>
        <v>6150</v>
      </c>
      <c r="V791" s="91">
        <v>6090</v>
      </c>
      <c r="W791" s="92">
        <f t="shared" si="165"/>
        <v>90</v>
      </c>
      <c r="X791" s="93">
        <f t="shared" si="166"/>
        <v>1.4999999999999999E-2</v>
      </c>
      <c r="Y791" s="94" t="str">
        <f t="shared" si="158"/>
        <v>0.00%-8.40%</v>
      </c>
      <c r="Z791" s="95"/>
      <c r="AA791" s="95"/>
      <c r="AB791" s="95"/>
      <c r="AC791" s="96"/>
      <c r="AD791" s="88">
        <f t="shared" si="167"/>
        <v>0</v>
      </c>
      <c r="AE791" s="97">
        <f t="shared" si="168"/>
        <v>6090</v>
      </c>
      <c r="AF791" s="18">
        <f t="shared" si="169"/>
        <v>90</v>
      </c>
      <c r="AG791" s="98">
        <f t="shared" si="170"/>
        <v>1.4999999999999902E-2</v>
      </c>
      <c r="AH791" s="20">
        <v>13.6</v>
      </c>
      <c r="AI791" s="20">
        <v>500</v>
      </c>
      <c r="AJ791" s="20"/>
      <c r="AK791" s="20">
        <v>688</v>
      </c>
      <c r="AL791" s="20">
        <f t="shared" si="171"/>
        <v>89512</v>
      </c>
      <c r="AM791" s="7" t="s">
        <v>287</v>
      </c>
      <c r="AN791" s="20"/>
      <c r="AO791" s="21" t="s">
        <v>668</v>
      </c>
      <c r="AP791" s="21"/>
      <c r="AQ791" s="5" t="s">
        <v>121</v>
      </c>
      <c r="AR791" s="5" t="s">
        <v>76</v>
      </c>
      <c r="AS791" s="5" t="s">
        <v>62</v>
      </c>
    </row>
    <row r="792" spans="1:45">
      <c r="A792" s="87" t="s">
        <v>562</v>
      </c>
      <c r="B792" s="5">
        <v>15000967</v>
      </c>
      <c r="C792" s="5" t="s">
        <v>585</v>
      </c>
      <c r="D792" s="5" t="s">
        <v>55</v>
      </c>
      <c r="E792" s="5" t="s">
        <v>67</v>
      </c>
      <c r="F792" s="5" t="s">
        <v>137</v>
      </c>
      <c r="G792" s="5" t="s">
        <v>119</v>
      </c>
      <c r="H792" s="6">
        <v>39203</v>
      </c>
      <c r="I792" s="5" t="s">
        <v>594</v>
      </c>
      <c r="J792" s="5" t="s">
        <v>690</v>
      </c>
      <c r="K792" s="5" t="s">
        <v>568</v>
      </c>
      <c r="L792" s="7">
        <v>6</v>
      </c>
      <c r="M792" s="7" t="s">
        <v>287</v>
      </c>
      <c r="N792" s="88">
        <v>5535</v>
      </c>
      <c r="O792" s="89">
        <v>0.02</v>
      </c>
      <c r="P792" s="90">
        <f t="shared" si="160"/>
        <v>111</v>
      </c>
      <c r="Q792" s="89">
        <v>5.0000000000000001E-3</v>
      </c>
      <c r="R792" s="90">
        <f t="shared" si="161"/>
        <v>28</v>
      </c>
      <c r="S792" s="89">
        <f t="shared" si="162"/>
        <v>2.5112917795844625E-2</v>
      </c>
      <c r="T792" s="90">
        <f t="shared" si="163"/>
        <v>139</v>
      </c>
      <c r="U792" s="90">
        <f t="shared" si="164"/>
        <v>5674</v>
      </c>
      <c r="V792" s="91">
        <v>5700</v>
      </c>
      <c r="W792" s="92">
        <f t="shared" si="165"/>
        <v>165</v>
      </c>
      <c r="X792" s="93">
        <f t="shared" si="166"/>
        <v>2.98E-2</v>
      </c>
      <c r="Y792" s="94" t="str">
        <f t="shared" si="158"/>
        <v>0.00%-8.40%</v>
      </c>
      <c r="Z792" s="95"/>
      <c r="AA792" s="95"/>
      <c r="AB792" s="95"/>
      <c r="AC792" s="96"/>
      <c r="AD792" s="88">
        <f t="shared" si="167"/>
        <v>0</v>
      </c>
      <c r="AE792" s="97">
        <f t="shared" si="168"/>
        <v>5700</v>
      </c>
      <c r="AF792" s="18">
        <f t="shared" si="169"/>
        <v>165</v>
      </c>
      <c r="AG792" s="98">
        <f t="shared" si="170"/>
        <v>2.9810298102981081E-2</v>
      </c>
      <c r="AH792" s="20">
        <v>13.6</v>
      </c>
      <c r="AI792" s="20">
        <v>500</v>
      </c>
      <c r="AJ792" s="20"/>
      <c r="AK792" s="20">
        <v>688</v>
      </c>
      <c r="AL792" s="20">
        <f t="shared" si="171"/>
        <v>84208</v>
      </c>
      <c r="AM792" s="7" t="s">
        <v>287</v>
      </c>
      <c r="AN792" s="20"/>
      <c r="AO792" s="21" t="s">
        <v>673</v>
      </c>
      <c r="AP792" s="21"/>
      <c r="AQ792" s="5" t="s">
        <v>121</v>
      </c>
      <c r="AR792" s="5" t="s">
        <v>76</v>
      </c>
      <c r="AS792" s="5" t="s">
        <v>62</v>
      </c>
    </row>
    <row r="793" spans="1:45">
      <c r="A793" s="87" t="s">
        <v>562</v>
      </c>
      <c r="B793" s="5">
        <v>15001384</v>
      </c>
      <c r="C793" s="5" t="s">
        <v>565</v>
      </c>
      <c r="D793" s="5" t="s">
        <v>55</v>
      </c>
      <c r="E793" s="5" t="s">
        <v>67</v>
      </c>
      <c r="F793" s="5" t="s">
        <v>118</v>
      </c>
      <c r="G793" s="5" t="s">
        <v>684</v>
      </c>
      <c r="H793" s="6">
        <v>39503</v>
      </c>
      <c r="I793" s="5" t="s">
        <v>575</v>
      </c>
      <c r="J793" s="5" t="s">
        <v>575</v>
      </c>
      <c r="K793" s="5" t="s">
        <v>568</v>
      </c>
      <c r="L793" s="7">
        <v>6</v>
      </c>
      <c r="M793" s="7" t="s">
        <v>287</v>
      </c>
      <c r="N793" s="88">
        <v>5750</v>
      </c>
      <c r="O793" s="89">
        <v>0.02</v>
      </c>
      <c r="P793" s="90">
        <f t="shared" si="160"/>
        <v>115</v>
      </c>
      <c r="Q793" s="89">
        <v>5.0000000000000001E-3</v>
      </c>
      <c r="R793" s="90">
        <f t="shared" si="161"/>
        <v>29</v>
      </c>
      <c r="S793" s="89">
        <f t="shared" si="162"/>
        <v>2.5043478260869566E-2</v>
      </c>
      <c r="T793" s="90">
        <f t="shared" si="163"/>
        <v>144</v>
      </c>
      <c r="U793" s="90">
        <f t="shared" si="164"/>
        <v>5894</v>
      </c>
      <c r="V793" s="91">
        <v>5894</v>
      </c>
      <c r="W793" s="92">
        <f t="shared" si="165"/>
        <v>144</v>
      </c>
      <c r="X793" s="93">
        <f t="shared" si="166"/>
        <v>2.5000000000000001E-2</v>
      </c>
      <c r="Y793" s="94" t="str">
        <f t="shared" si="158"/>
        <v>0.00%-8.40%</v>
      </c>
      <c r="Z793" s="95"/>
      <c r="AA793" s="95"/>
      <c r="AB793" s="95"/>
      <c r="AC793" s="96"/>
      <c r="AD793" s="88">
        <f t="shared" si="167"/>
        <v>0</v>
      </c>
      <c r="AE793" s="97">
        <f t="shared" si="168"/>
        <v>5894</v>
      </c>
      <c r="AF793" s="18">
        <f t="shared" si="169"/>
        <v>144</v>
      </c>
      <c r="AG793" s="98">
        <f t="shared" si="170"/>
        <v>2.5043478260869501E-2</v>
      </c>
      <c r="AH793" s="20">
        <v>13.6</v>
      </c>
      <c r="AI793" s="20">
        <v>500</v>
      </c>
      <c r="AJ793" s="20"/>
      <c r="AK793" s="20">
        <v>688</v>
      </c>
      <c r="AL793" s="20">
        <f t="shared" si="171"/>
        <v>86846.399999999994</v>
      </c>
      <c r="AM793" s="7" t="s">
        <v>287</v>
      </c>
      <c r="AN793" s="20"/>
      <c r="AO793" s="21" t="s">
        <v>673</v>
      </c>
      <c r="AP793" s="21"/>
      <c r="AQ793" s="5" t="s">
        <v>121</v>
      </c>
      <c r="AR793" s="5" t="s">
        <v>76</v>
      </c>
      <c r="AS793" s="5" t="s">
        <v>62</v>
      </c>
    </row>
    <row r="794" spans="1:45">
      <c r="A794" s="87" t="s">
        <v>562</v>
      </c>
      <c r="B794" s="5">
        <v>15009868</v>
      </c>
      <c r="C794" s="5" t="s">
        <v>565</v>
      </c>
      <c r="D794" s="5" t="s">
        <v>55</v>
      </c>
      <c r="E794" s="5" t="s">
        <v>67</v>
      </c>
      <c r="F794" s="5" t="s">
        <v>118</v>
      </c>
      <c r="G794" s="5" t="s">
        <v>684</v>
      </c>
      <c r="H794" s="6">
        <v>41360</v>
      </c>
      <c r="I794" s="5" t="s">
        <v>575</v>
      </c>
      <c r="J794" s="5" t="s">
        <v>575</v>
      </c>
      <c r="K794" s="5" t="s">
        <v>568</v>
      </c>
      <c r="L794" s="7">
        <v>6</v>
      </c>
      <c r="M794" s="7" t="s">
        <v>287</v>
      </c>
      <c r="N794" s="88">
        <v>4695</v>
      </c>
      <c r="O794" s="89">
        <v>0.02</v>
      </c>
      <c r="P794" s="90">
        <f t="shared" si="160"/>
        <v>94</v>
      </c>
      <c r="Q794" s="89">
        <v>5.0000000000000001E-3</v>
      </c>
      <c r="R794" s="90">
        <f t="shared" si="161"/>
        <v>23</v>
      </c>
      <c r="S794" s="89">
        <f t="shared" si="162"/>
        <v>2.4920127795527155E-2</v>
      </c>
      <c r="T794" s="90">
        <f t="shared" si="163"/>
        <v>117</v>
      </c>
      <c r="U794" s="90">
        <f t="shared" si="164"/>
        <v>4812</v>
      </c>
      <c r="V794" s="91">
        <v>4812</v>
      </c>
      <c r="W794" s="92">
        <f t="shared" si="165"/>
        <v>117</v>
      </c>
      <c r="X794" s="93">
        <f t="shared" si="166"/>
        <v>2.4899999999999999E-2</v>
      </c>
      <c r="Y794" s="94" t="str">
        <f t="shared" si="158"/>
        <v>0.00%-8.40%</v>
      </c>
      <c r="Z794" s="95"/>
      <c r="AA794" s="95"/>
      <c r="AB794" s="95"/>
      <c r="AC794" s="96"/>
      <c r="AD794" s="88">
        <f t="shared" si="167"/>
        <v>0</v>
      </c>
      <c r="AE794" s="97">
        <f t="shared" si="168"/>
        <v>4812</v>
      </c>
      <c r="AF794" s="18">
        <f t="shared" si="169"/>
        <v>117</v>
      </c>
      <c r="AG794" s="98">
        <f t="shared" si="170"/>
        <v>2.4920127795527103E-2</v>
      </c>
      <c r="AH794" s="20">
        <v>13.6</v>
      </c>
      <c r="AI794" s="20">
        <v>500</v>
      </c>
      <c r="AJ794" s="20"/>
      <c r="AK794" s="20">
        <v>688</v>
      </c>
      <c r="AL794" s="20">
        <f t="shared" si="171"/>
        <v>72131.199999999997</v>
      </c>
      <c r="AM794" s="7" t="s">
        <v>287</v>
      </c>
      <c r="AN794" s="20"/>
      <c r="AO794" s="21" t="s">
        <v>673</v>
      </c>
      <c r="AP794" s="21"/>
      <c r="AQ794" s="5" t="s">
        <v>121</v>
      </c>
      <c r="AR794" s="5" t="s">
        <v>76</v>
      </c>
      <c r="AS794" s="5" t="s">
        <v>62</v>
      </c>
    </row>
    <row r="795" spans="1:45">
      <c r="A795" s="87" t="s">
        <v>562</v>
      </c>
      <c r="B795" s="5">
        <v>15011513</v>
      </c>
      <c r="C795" s="5" t="s">
        <v>565</v>
      </c>
      <c r="D795" s="5" t="s">
        <v>55</v>
      </c>
      <c r="E795" s="5" t="s">
        <v>67</v>
      </c>
      <c r="F795" s="5" t="s">
        <v>118</v>
      </c>
      <c r="G795" s="5" t="s">
        <v>691</v>
      </c>
      <c r="H795" s="6">
        <v>41579</v>
      </c>
      <c r="I795" s="5" t="s">
        <v>575</v>
      </c>
      <c r="J795" s="5" t="s">
        <v>575</v>
      </c>
      <c r="K795" s="5" t="s">
        <v>568</v>
      </c>
      <c r="L795" s="7">
        <v>6</v>
      </c>
      <c r="M795" s="7" t="s">
        <v>287</v>
      </c>
      <c r="N795" s="88">
        <v>4807</v>
      </c>
      <c r="O795" s="89">
        <v>0.02</v>
      </c>
      <c r="P795" s="90">
        <f t="shared" si="160"/>
        <v>96</v>
      </c>
      <c r="Q795" s="89">
        <v>5.0000000000000001E-3</v>
      </c>
      <c r="R795" s="90">
        <f t="shared" si="161"/>
        <v>24</v>
      </c>
      <c r="S795" s="89">
        <f t="shared" si="162"/>
        <v>2.4963594757645102E-2</v>
      </c>
      <c r="T795" s="90">
        <f t="shared" si="163"/>
        <v>120</v>
      </c>
      <c r="U795" s="90">
        <f t="shared" si="164"/>
        <v>4927</v>
      </c>
      <c r="V795" s="91">
        <v>4927</v>
      </c>
      <c r="W795" s="92">
        <f t="shared" si="165"/>
        <v>120</v>
      </c>
      <c r="X795" s="93">
        <f t="shared" si="166"/>
        <v>2.5000000000000001E-2</v>
      </c>
      <c r="Y795" s="94" t="str">
        <f t="shared" si="158"/>
        <v>0.00%-8.40%</v>
      </c>
      <c r="Z795" s="95"/>
      <c r="AA795" s="95"/>
      <c r="AB795" s="95"/>
      <c r="AC795" s="96"/>
      <c r="AD795" s="88">
        <f t="shared" si="167"/>
        <v>0</v>
      </c>
      <c r="AE795" s="97">
        <f t="shared" si="168"/>
        <v>4927</v>
      </c>
      <c r="AF795" s="18">
        <f t="shared" si="169"/>
        <v>120</v>
      </c>
      <c r="AG795" s="98">
        <f t="shared" si="170"/>
        <v>2.4963594757645202E-2</v>
      </c>
      <c r="AH795" s="20">
        <v>13.6</v>
      </c>
      <c r="AI795" s="20">
        <v>450</v>
      </c>
      <c r="AJ795" s="20"/>
      <c r="AK795" s="20">
        <v>688</v>
      </c>
      <c r="AL795" s="20">
        <f t="shared" si="171"/>
        <v>73095.199999999997</v>
      </c>
      <c r="AM795" s="7" t="s">
        <v>287</v>
      </c>
      <c r="AN795" s="20"/>
      <c r="AO795" s="21" t="s">
        <v>673</v>
      </c>
      <c r="AP795" s="21"/>
      <c r="AQ795" s="5" t="s">
        <v>121</v>
      </c>
      <c r="AR795" s="5" t="s">
        <v>76</v>
      </c>
      <c r="AS795" s="5" t="s">
        <v>62</v>
      </c>
    </row>
    <row r="796" spans="1:45">
      <c r="A796" s="87" t="s">
        <v>562</v>
      </c>
      <c r="B796" s="5">
        <v>15014072</v>
      </c>
      <c r="C796" s="5" t="s">
        <v>565</v>
      </c>
      <c r="D796" s="5" t="s">
        <v>55</v>
      </c>
      <c r="E796" s="5" t="s">
        <v>67</v>
      </c>
      <c r="F796" s="5" t="s">
        <v>118</v>
      </c>
      <c r="G796" s="5" t="s">
        <v>685</v>
      </c>
      <c r="H796" s="6">
        <v>42125</v>
      </c>
      <c r="I796" s="5" t="s">
        <v>575</v>
      </c>
      <c r="J796" s="5" t="s">
        <v>575</v>
      </c>
      <c r="K796" s="5" t="s">
        <v>568</v>
      </c>
      <c r="L796" s="7">
        <v>6</v>
      </c>
      <c r="M796" s="7" t="s">
        <v>287</v>
      </c>
      <c r="N796" s="88">
        <v>4875</v>
      </c>
      <c r="O796" s="89">
        <v>0.02</v>
      </c>
      <c r="P796" s="90">
        <f t="shared" si="160"/>
        <v>98</v>
      </c>
      <c r="Q796" s="89">
        <v>5.0000000000000001E-3</v>
      </c>
      <c r="R796" s="90">
        <f t="shared" si="161"/>
        <v>24</v>
      </c>
      <c r="S796" s="89">
        <f t="shared" si="162"/>
        <v>2.5025641025641025E-2</v>
      </c>
      <c r="T796" s="90">
        <f t="shared" si="163"/>
        <v>122</v>
      </c>
      <c r="U796" s="90">
        <f t="shared" si="164"/>
        <v>4997</v>
      </c>
      <c r="V796" s="91">
        <v>5130</v>
      </c>
      <c r="W796" s="92">
        <f t="shared" si="165"/>
        <v>255</v>
      </c>
      <c r="X796" s="93">
        <f t="shared" si="166"/>
        <v>5.2299999999999999E-2</v>
      </c>
      <c r="Y796" s="94" t="str">
        <f t="shared" si="158"/>
        <v>0.00%-8.40%</v>
      </c>
      <c r="Z796" s="95"/>
      <c r="AA796" s="95"/>
      <c r="AB796" s="95"/>
      <c r="AC796" s="96"/>
      <c r="AD796" s="88">
        <f t="shared" si="167"/>
        <v>0</v>
      </c>
      <c r="AE796" s="97">
        <f t="shared" si="168"/>
        <v>5130</v>
      </c>
      <c r="AF796" s="18">
        <f t="shared" si="169"/>
        <v>255</v>
      </c>
      <c r="AG796" s="98">
        <f t="shared" si="170"/>
        <v>5.2307692307692388E-2</v>
      </c>
      <c r="AH796" s="20">
        <v>13.6</v>
      </c>
      <c r="AI796" s="20">
        <v>500</v>
      </c>
      <c r="AJ796" s="20"/>
      <c r="AK796" s="20">
        <v>688</v>
      </c>
      <c r="AL796" s="20">
        <f t="shared" si="171"/>
        <v>76456</v>
      </c>
      <c r="AM796" s="7" t="s">
        <v>287</v>
      </c>
      <c r="AN796" s="20"/>
      <c r="AO796" s="21" t="s">
        <v>666</v>
      </c>
      <c r="AP796" s="21"/>
      <c r="AQ796" s="5" t="s">
        <v>121</v>
      </c>
      <c r="AR796" s="5" t="s">
        <v>76</v>
      </c>
      <c r="AS796" s="5" t="s">
        <v>62</v>
      </c>
    </row>
    <row r="797" spans="1:45">
      <c r="A797" s="87" t="s">
        <v>562</v>
      </c>
      <c r="B797" s="5">
        <v>15016968</v>
      </c>
      <c r="C797" s="5" t="s">
        <v>565</v>
      </c>
      <c r="D797" s="5" t="s">
        <v>55</v>
      </c>
      <c r="E797" s="5" t="s">
        <v>67</v>
      </c>
      <c r="F797" s="5" t="s">
        <v>118</v>
      </c>
      <c r="G797" s="5" t="s">
        <v>691</v>
      </c>
      <c r="H797" s="6">
        <v>42979</v>
      </c>
      <c r="I797" s="5" t="s">
        <v>575</v>
      </c>
      <c r="J797" s="5" t="s">
        <v>575</v>
      </c>
      <c r="K797" s="5" t="s">
        <v>568</v>
      </c>
      <c r="L797" s="7">
        <v>6</v>
      </c>
      <c r="M797" s="7" t="s">
        <v>287</v>
      </c>
      <c r="N797" s="88">
        <v>4740</v>
      </c>
      <c r="O797" s="89">
        <v>0.02</v>
      </c>
      <c r="P797" s="90">
        <f t="shared" si="160"/>
        <v>95</v>
      </c>
      <c r="Q797" s="89">
        <v>5.0000000000000001E-3</v>
      </c>
      <c r="R797" s="90">
        <f t="shared" si="161"/>
        <v>24</v>
      </c>
      <c r="S797" s="89">
        <f t="shared" si="162"/>
        <v>2.5105485232067511E-2</v>
      </c>
      <c r="T797" s="90">
        <f t="shared" si="163"/>
        <v>119</v>
      </c>
      <c r="U797" s="90">
        <f t="shared" si="164"/>
        <v>4859</v>
      </c>
      <c r="V797" s="91">
        <v>4859</v>
      </c>
      <c r="W797" s="92">
        <f t="shared" si="165"/>
        <v>119</v>
      </c>
      <c r="X797" s="93">
        <f t="shared" si="166"/>
        <v>2.5100000000000001E-2</v>
      </c>
      <c r="Y797" s="94" t="str">
        <f t="shared" si="158"/>
        <v>0.00%-8.40%</v>
      </c>
      <c r="Z797" s="95"/>
      <c r="AA797" s="95"/>
      <c r="AB797" s="95"/>
      <c r="AC797" s="96"/>
      <c r="AD797" s="88">
        <f t="shared" si="167"/>
        <v>0</v>
      </c>
      <c r="AE797" s="97">
        <f t="shared" si="168"/>
        <v>4859</v>
      </c>
      <c r="AF797" s="18">
        <f t="shared" si="169"/>
        <v>119</v>
      </c>
      <c r="AG797" s="98">
        <f t="shared" si="170"/>
        <v>2.510548523206757E-2</v>
      </c>
      <c r="AH797" s="20">
        <v>13.6</v>
      </c>
      <c r="AI797" s="20">
        <v>500</v>
      </c>
      <c r="AJ797" s="20"/>
      <c r="AK797" s="20">
        <v>688</v>
      </c>
      <c r="AL797" s="20">
        <f t="shared" si="171"/>
        <v>72770.399999999994</v>
      </c>
      <c r="AM797" s="7" t="s">
        <v>287</v>
      </c>
      <c r="AN797" s="20"/>
      <c r="AO797" s="21" t="s">
        <v>673</v>
      </c>
      <c r="AP797" s="21"/>
      <c r="AQ797" s="5" t="s">
        <v>121</v>
      </c>
      <c r="AR797" s="5" t="s">
        <v>76</v>
      </c>
      <c r="AS797" s="5" t="s">
        <v>62</v>
      </c>
    </row>
    <row r="798" spans="1:45">
      <c r="A798" s="87" t="s">
        <v>562</v>
      </c>
      <c r="B798" s="5">
        <v>15019854</v>
      </c>
      <c r="C798" s="5" t="s">
        <v>565</v>
      </c>
      <c r="D798" s="5" t="s">
        <v>55</v>
      </c>
      <c r="E798" s="5" t="s">
        <v>67</v>
      </c>
      <c r="F798" s="5" t="s">
        <v>118</v>
      </c>
      <c r="G798" s="5" t="s">
        <v>685</v>
      </c>
      <c r="H798" s="6">
        <v>44378</v>
      </c>
      <c r="I798" s="5" t="s">
        <v>575</v>
      </c>
      <c r="J798" s="5" t="s">
        <v>575</v>
      </c>
      <c r="K798" s="5" t="s">
        <v>568</v>
      </c>
      <c r="L798" s="7">
        <v>6</v>
      </c>
      <c r="M798" s="7" t="s">
        <v>287</v>
      </c>
      <c r="N798" s="88">
        <v>4621</v>
      </c>
      <c r="O798" s="89">
        <v>0.02</v>
      </c>
      <c r="P798" s="90">
        <f t="shared" si="160"/>
        <v>92</v>
      </c>
      <c r="Q798" s="89">
        <v>5.0000000000000001E-3</v>
      </c>
      <c r="R798" s="90">
        <f t="shared" si="161"/>
        <v>23</v>
      </c>
      <c r="S798" s="89">
        <f t="shared" si="162"/>
        <v>2.4886388227656351E-2</v>
      </c>
      <c r="T798" s="90">
        <f t="shared" si="163"/>
        <v>115</v>
      </c>
      <c r="U798" s="90">
        <f t="shared" si="164"/>
        <v>4736</v>
      </c>
      <c r="V798" s="91">
        <v>4736</v>
      </c>
      <c r="W798" s="92">
        <f t="shared" si="165"/>
        <v>115</v>
      </c>
      <c r="X798" s="93">
        <f t="shared" si="166"/>
        <v>2.4899999999999999E-2</v>
      </c>
      <c r="Y798" s="94" t="str">
        <f t="shared" si="158"/>
        <v>0.00%-8.40%</v>
      </c>
      <c r="Z798" s="95"/>
      <c r="AA798" s="95"/>
      <c r="AB798" s="95"/>
      <c r="AC798" s="96"/>
      <c r="AD798" s="88">
        <f t="shared" si="167"/>
        <v>0</v>
      </c>
      <c r="AE798" s="97">
        <f t="shared" si="168"/>
        <v>4736</v>
      </c>
      <c r="AF798" s="18">
        <f t="shared" si="169"/>
        <v>115</v>
      </c>
      <c r="AG798" s="98">
        <f t="shared" si="170"/>
        <v>2.4886388227656431E-2</v>
      </c>
      <c r="AH798" s="20">
        <v>13.6</v>
      </c>
      <c r="AI798" s="20">
        <v>450</v>
      </c>
      <c r="AJ798" s="20"/>
      <c r="AK798" s="20">
        <v>688</v>
      </c>
      <c r="AL798" s="20">
        <f t="shared" si="171"/>
        <v>70497.600000000006</v>
      </c>
      <c r="AM798" s="7" t="s">
        <v>287</v>
      </c>
      <c r="AN798" s="20"/>
      <c r="AO798" s="21" t="s">
        <v>673</v>
      </c>
      <c r="AP798" s="21"/>
      <c r="AQ798" s="5" t="s">
        <v>121</v>
      </c>
      <c r="AR798" s="5" t="s">
        <v>76</v>
      </c>
      <c r="AS798" s="5" t="s">
        <v>62</v>
      </c>
    </row>
    <row r="799" spans="1:45">
      <c r="A799" s="87" t="s">
        <v>562</v>
      </c>
      <c r="B799" s="5">
        <v>15015386</v>
      </c>
      <c r="C799" s="5" t="s">
        <v>565</v>
      </c>
      <c r="D799" s="5" t="s">
        <v>55</v>
      </c>
      <c r="E799" s="5" t="s">
        <v>67</v>
      </c>
      <c r="F799" s="5" t="s">
        <v>118</v>
      </c>
      <c r="G799" s="5" t="s">
        <v>691</v>
      </c>
      <c r="H799" s="6">
        <v>42705</v>
      </c>
      <c r="I799" s="5" t="s">
        <v>575</v>
      </c>
      <c r="J799" s="5" t="s">
        <v>575</v>
      </c>
      <c r="K799" s="5" t="s">
        <v>568</v>
      </c>
      <c r="L799" s="7">
        <v>6</v>
      </c>
      <c r="M799" s="7" t="s">
        <v>287</v>
      </c>
      <c r="N799" s="88">
        <v>4621</v>
      </c>
      <c r="O799" s="89">
        <v>0.02</v>
      </c>
      <c r="P799" s="90">
        <f t="shared" si="160"/>
        <v>92</v>
      </c>
      <c r="Q799" s="89">
        <v>5.0000000000000001E-3</v>
      </c>
      <c r="R799" s="90">
        <f t="shared" si="161"/>
        <v>23</v>
      </c>
      <c r="S799" s="89">
        <f t="shared" si="162"/>
        <v>2.4886388227656351E-2</v>
      </c>
      <c r="T799" s="90">
        <f t="shared" si="163"/>
        <v>115</v>
      </c>
      <c r="U799" s="90">
        <f t="shared" si="164"/>
        <v>4736</v>
      </c>
      <c r="V799" s="91">
        <v>4736</v>
      </c>
      <c r="W799" s="92">
        <f t="shared" si="165"/>
        <v>115</v>
      </c>
      <c r="X799" s="93">
        <f t="shared" si="166"/>
        <v>2.4899999999999999E-2</v>
      </c>
      <c r="Y799" s="94" t="str">
        <f t="shared" ref="Y799:Y853" si="172">IF(OR(L799=1,L799=2,L799=4),
    TEXT(S799*0.8,"0.00%") &amp; "-" &amp; TEXT(S799*1.2,"0.00%"),
    IF(OR(L799=3,L799=6),
        TEXT(0,"0.00%") &amp; "-" &amp; TEXT(7%*1.2,"0.00%"),
        IF(OR(L799=5,L799=7),
            TEXT((R799/N799),"0.00%") &amp; "-" &amp; TEXT((R799/N799)+7%,"0.00%"),
            ""
        )
    )
)</f>
        <v>0.00%-8.40%</v>
      </c>
      <c r="Z799" s="95"/>
      <c r="AA799" s="95"/>
      <c r="AB799" s="95"/>
      <c r="AC799" s="96"/>
      <c r="AD799" s="88">
        <f t="shared" si="167"/>
        <v>0</v>
      </c>
      <c r="AE799" s="97">
        <f t="shared" si="168"/>
        <v>4736</v>
      </c>
      <c r="AF799" s="18">
        <f t="shared" si="169"/>
        <v>115</v>
      </c>
      <c r="AG799" s="98">
        <f t="shared" si="170"/>
        <v>2.4886388227656431E-2</v>
      </c>
      <c r="AH799" s="20">
        <v>13.6</v>
      </c>
      <c r="AI799" s="20">
        <v>450</v>
      </c>
      <c r="AJ799" s="20"/>
      <c r="AK799" s="20">
        <v>688</v>
      </c>
      <c r="AL799" s="20">
        <f t="shared" si="171"/>
        <v>70497.600000000006</v>
      </c>
      <c r="AM799" s="7" t="s">
        <v>287</v>
      </c>
      <c r="AN799" s="20"/>
      <c r="AO799" s="21" t="s">
        <v>673</v>
      </c>
      <c r="AP799" s="21"/>
      <c r="AQ799" s="5" t="s">
        <v>121</v>
      </c>
      <c r="AR799" s="5" t="s">
        <v>76</v>
      </c>
      <c r="AS799" s="5" t="s">
        <v>62</v>
      </c>
    </row>
    <row r="800" spans="1:45">
      <c r="A800" s="87" t="s">
        <v>562</v>
      </c>
      <c r="B800" s="5">
        <v>15008656</v>
      </c>
      <c r="C800" s="5" t="s">
        <v>565</v>
      </c>
      <c r="D800" s="5" t="s">
        <v>55</v>
      </c>
      <c r="E800" s="5" t="s">
        <v>67</v>
      </c>
      <c r="F800" s="5" t="s">
        <v>118</v>
      </c>
      <c r="G800" s="5" t="s">
        <v>685</v>
      </c>
      <c r="H800" s="6">
        <v>41244</v>
      </c>
      <c r="I800" s="5" t="s">
        <v>575</v>
      </c>
      <c r="J800" s="5" t="s">
        <v>575</v>
      </c>
      <c r="K800" s="5" t="s">
        <v>568</v>
      </c>
      <c r="L800" s="7">
        <v>6</v>
      </c>
      <c r="M800" s="7" t="s">
        <v>287</v>
      </c>
      <c r="N800" s="88">
        <v>5050</v>
      </c>
      <c r="O800" s="89">
        <v>0.02</v>
      </c>
      <c r="P800" s="90">
        <f t="shared" si="160"/>
        <v>101</v>
      </c>
      <c r="Q800" s="89">
        <v>5.0000000000000001E-3</v>
      </c>
      <c r="R800" s="90">
        <f t="shared" si="161"/>
        <v>25</v>
      </c>
      <c r="S800" s="89">
        <f t="shared" si="162"/>
        <v>2.4950495049504952E-2</v>
      </c>
      <c r="T800" s="90">
        <f t="shared" si="163"/>
        <v>126</v>
      </c>
      <c r="U800" s="90">
        <f t="shared" si="164"/>
        <v>5176</v>
      </c>
      <c r="V800" s="91">
        <v>5176</v>
      </c>
      <c r="W800" s="92">
        <f t="shared" si="165"/>
        <v>126</v>
      </c>
      <c r="X800" s="93">
        <f t="shared" si="166"/>
        <v>2.5000000000000001E-2</v>
      </c>
      <c r="Y800" s="94" t="str">
        <f t="shared" si="172"/>
        <v>0.00%-8.40%</v>
      </c>
      <c r="Z800" s="95"/>
      <c r="AA800" s="95"/>
      <c r="AB800" s="95"/>
      <c r="AC800" s="96"/>
      <c r="AD800" s="88">
        <f t="shared" si="167"/>
        <v>0</v>
      </c>
      <c r="AE800" s="97">
        <f t="shared" si="168"/>
        <v>5176</v>
      </c>
      <c r="AF800" s="18">
        <f t="shared" si="169"/>
        <v>126</v>
      </c>
      <c r="AG800" s="98">
        <f t="shared" si="170"/>
        <v>2.4950495049504973E-2</v>
      </c>
      <c r="AH800" s="20">
        <v>13.6</v>
      </c>
      <c r="AI800" s="20">
        <v>450</v>
      </c>
      <c r="AJ800" s="20"/>
      <c r="AK800" s="20">
        <v>688</v>
      </c>
      <c r="AL800" s="20">
        <f t="shared" si="171"/>
        <v>76481.599999999991</v>
      </c>
      <c r="AM800" s="7" t="s">
        <v>287</v>
      </c>
      <c r="AN800" s="20"/>
      <c r="AO800" s="21" t="s">
        <v>673</v>
      </c>
      <c r="AP800" s="21"/>
      <c r="AQ800" s="5" t="s">
        <v>121</v>
      </c>
      <c r="AR800" s="5" t="s">
        <v>76</v>
      </c>
      <c r="AS800" s="5" t="s">
        <v>62</v>
      </c>
    </row>
    <row r="801" spans="1:45">
      <c r="A801" s="87" t="s">
        <v>562</v>
      </c>
      <c r="B801" s="5">
        <v>15022027</v>
      </c>
      <c r="C801" s="5" t="s">
        <v>565</v>
      </c>
      <c r="D801" s="5" t="s">
        <v>55</v>
      </c>
      <c r="E801" s="5" t="s">
        <v>67</v>
      </c>
      <c r="F801" s="5" t="s">
        <v>118</v>
      </c>
      <c r="G801" s="5" t="s">
        <v>685</v>
      </c>
      <c r="H801" s="6">
        <v>44682</v>
      </c>
      <c r="I801" s="5" t="s">
        <v>575</v>
      </c>
      <c r="J801" s="5" t="s">
        <v>575</v>
      </c>
      <c r="K801" s="5" t="s">
        <v>568</v>
      </c>
      <c r="L801" s="7">
        <v>6</v>
      </c>
      <c r="M801" s="7" t="s">
        <v>287</v>
      </c>
      <c r="N801" s="88">
        <v>4715</v>
      </c>
      <c r="O801" s="89">
        <v>0.02</v>
      </c>
      <c r="P801" s="90">
        <f t="shared" si="160"/>
        <v>94</v>
      </c>
      <c r="Q801" s="89">
        <v>5.0000000000000001E-3</v>
      </c>
      <c r="R801" s="90">
        <f t="shared" si="161"/>
        <v>24</v>
      </c>
      <c r="S801" s="89">
        <f t="shared" si="162"/>
        <v>2.5026511134676563E-2</v>
      </c>
      <c r="T801" s="90">
        <f t="shared" si="163"/>
        <v>118</v>
      </c>
      <c r="U801" s="90">
        <f t="shared" si="164"/>
        <v>4833</v>
      </c>
      <c r="V801" s="91">
        <v>4833</v>
      </c>
      <c r="W801" s="92">
        <f t="shared" si="165"/>
        <v>118</v>
      </c>
      <c r="X801" s="93">
        <f t="shared" si="166"/>
        <v>2.5000000000000001E-2</v>
      </c>
      <c r="Y801" s="94" t="str">
        <f t="shared" si="172"/>
        <v>0.00%-8.40%</v>
      </c>
      <c r="Z801" s="95"/>
      <c r="AA801" s="95"/>
      <c r="AB801" s="95"/>
      <c r="AC801" s="96"/>
      <c r="AD801" s="88">
        <f t="shared" si="167"/>
        <v>0</v>
      </c>
      <c r="AE801" s="97">
        <f t="shared" si="168"/>
        <v>4833</v>
      </c>
      <c r="AF801" s="18">
        <f t="shared" si="169"/>
        <v>118</v>
      </c>
      <c r="AG801" s="98">
        <f t="shared" si="170"/>
        <v>2.5026511134676577E-2</v>
      </c>
      <c r="AH801" s="20">
        <v>13.6</v>
      </c>
      <c r="AI801" s="20">
        <v>650</v>
      </c>
      <c r="AJ801" s="20"/>
      <c r="AK801" s="20">
        <v>688</v>
      </c>
      <c r="AL801" s="20">
        <f t="shared" si="171"/>
        <v>74216.800000000003</v>
      </c>
      <c r="AM801" s="7" t="s">
        <v>287</v>
      </c>
      <c r="AN801" s="20"/>
      <c r="AO801" s="21" t="s">
        <v>673</v>
      </c>
      <c r="AP801" s="21"/>
      <c r="AQ801" s="5" t="s">
        <v>121</v>
      </c>
      <c r="AR801" s="5" t="s">
        <v>76</v>
      </c>
      <c r="AS801" s="5" t="s">
        <v>62</v>
      </c>
    </row>
    <row r="802" spans="1:45">
      <c r="A802" s="87" t="s">
        <v>562</v>
      </c>
      <c r="B802" s="5">
        <v>15006428</v>
      </c>
      <c r="C802" s="5" t="s">
        <v>565</v>
      </c>
      <c r="D802" s="5" t="s">
        <v>55</v>
      </c>
      <c r="E802" s="5" t="s">
        <v>67</v>
      </c>
      <c r="F802" s="5" t="s">
        <v>118</v>
      </c>
      <c r="G802" s="5" t="s">
        <v>684</v>
      </c>
      <c r="H802" s="6">
        <v>40909</v>
      </c>
      <c r="I802" s="5" t="s">
        <v>575</v>
      </c>
      <c r="J802" s="5" t="s">
        <v>575</v>
      </c>
      <c r="K802" s="5" t="s">
        <v>568</v>
      </c>
      <c r="L802" s="7">
        <v>6</v>
      </c>
      <c r="M802" s="7" t="s">
        <v>287</v>
      </c>
      <c r="N802" s="88">
        <v>4766</v>
      </c>
      <c r="O802" s="89">
        <v>0.02</v>
      </c>
      <c r="P802" s="90">
        <f t="shared" si="160"/>
        <v>95</v>
      </c>
      <c r="Q802" s="89">
        <v>5.0000000000000001E-3</v>
      </c>
      <c r="R802" s="90">
        <f t="shared" si="161"/>
        <v>24</v>
      </c>
      <c r="S802" s="89">
        <f t="shared" si="162"/>
        <v>2.4968527066722618E-2</v>
      </c>
      <c r="T802" s="90">
        <f t="shared" si="163"/>
        <v>119</v>
      </c>
      <c r="U802" s="90">
        <f t="shared" si="164"/>
        <v>4885</v>
      </c>
      <c r="V802" s="91">
        <v>4850</v>
      </c>
      <c r="W802" s="92">
        <f t="shared" si="165"/>
        <v>84</v>
      </c>
      <c r="X802" s="93">
        <f t="shared" si="166"/>
        <v>1.7600000000000001E-2</v>
      </c>
      <c r="Y802" s="94" t="str">
        <f t="shared" si="172"/>
        <v>0.00%-8.40%</v>
      </c>
      <c r="Z802" s="95"/>
      <c r="AA802" s="95"/>
      <c r="AB802" s="95"/>
      <c r="AC802" s="96"/>
      <c r="AD802" s="88">
        <f t="shared" si="167"/>
        <v>0</v>
      </c>
      <c r="AE802" s="97">
        <f t="shared" si="168"/>
        <v>4850</v>
      </c>
      <c r="AF802" s="18">
        <f t="shared" si="169"/>
        <v>84</v>
      </c>
      <c r="AG802" s="98">
        <f t="shared" si="170"/>
        <v>1.7624842635333593E-2</v>
      </c>
      <c r="AH802" s="20">
        <v>13.6</v>
      </c>
      <c r="AI802" s="20">
        <v>500</v>
      </c>
      <c r="AJ802" s="20"/>
      <c r="AK802" s="20">
        <v>688</v>
      </c>
      <c r="AL802" s="20">
        <f t="shared" si="171"/>
        <v>72648</v>
      </c>
      <c r="AM802" s="7" t="s">
        <v>287</v>
      </c>
      <c r="AN802" s="20"/>
      <c r="AO802" s="21" t="s">
        <v>668</v>
      </c>
      <c r="AP802" s="21"/>
      <c r="AQ802" s="5" t="s">
        <v>121</v>
      </c>
      <c r="AR802" s="5" t="s">
        <v>76</v>
      </c>
      <c r="AS802" s="5" t="s">
        <v>62</v>
      </c>
    </row>
    <row r="803" spans="1:45">
      <c r="A803" s="87" t="s">
        <v>562</v>
      </c>
      <c r="B803" s="5">
        <v>15021951</v>
      </c>
      <c r="C803" s="5" t="s">
        <v>565</v>
      </c>
      <c r="D803" s="5" t="s">
        <v>55</v>
      </c>
      <c r="E803" s="5" t="s">
        <v>67</v>
      </c>
      <c r="F803" s="5" t="s">
        <v>118</v>
      </c>
      <c r="G803" s="5" t="s">
        <v>691</v>
      </c>
      <c r="H803" s="6">
        <v>44652</v>
      </c>
      <c r="I803" s="5" t="s">
        <v>575</v>
      </c>
      <c r="J803" s="5" t="s">
        <v>575</v>
      </c>
      <c r="K803" s="5" t="s">
        <v>568</v>
      </c>
      <c r="L803" s="7">
        <v>6</v>
      </c>
      <c r="M803" s="7" t="s">
        <v>287</v>
      </c>
      <c r="N803" s="88">
        <v>4570</v>
      </c>
      <c r="O803" s="89">
        <v>0.02</v>
      </c>
      <c r="P803" s="90">
        <f t="shared" si="160"/>
        <v>91</v>
      </c>
      <c r="Q803" s="89">
        <v>5.0000000000000001E-3</v>
      </c>
      <c r="R803" s="90">
        <f t="shared" si="161"/>
        <v>23</v>
      </c>
      <c r="S803" s="89">
        <f t="shared" si="162"/>
        <v>2.4945295404814005E-2</v>
      </c>
      <c r="T803" s="90">
        <f t="shared" si="163"/>
        <v>114</v>
      </c>
      <c r="U803" s="90">
        <f t="shared" si="164"/>
        <v>4684</v>
      </c>
      <c r="V803" s="91">
        <v>4684</v>
      </c>
      <c r="W803" s="92">
        <f t="shared" si="165"/>
        <v>114</v>
      </c>
      <c r="X803" s="93">
        <f t="shared" si="166"/>
        <v>2.4899999999999999E-2</v>
      </c>
      <c r="Y803" s="94" t="str">
        <f t="shared" si="172"/>
        <v>0.00%-8.40%</v>
      </c>
      <c r="Z803" s="95"/>
      <c r="AA803" s="95"/>
      <c r="AB803" s="95"/>
      <c r="AC803" s="96"/>
      <c r="AD803" s="88">
        <f t="shared" si="167"/>
        <v>0</v>
      </c>
      <c r="AE803" s="97">
        <f t="shared" si="168"/>
        <v>4684</v>
      </c>
      <c r="AF803" s="18">
        <f t="shared" si="169"/>
        <v>114</v>
      </c>
      <c r="AG803" s="98">
        <f t="shared" si="170"/>
        <v>2.4945295404813939E-2</v>
      </c>
      <c r="AH803" s="20">
        <v>13.6</v>
      </c>
      <c r="AI803" s="20">
        <v>500</v>
      </c>
      <c r="AJ803" s="20"/>
      <c r="AK803" s="20">
        <v>688</v>
      </c>
      <c r="AL803" s="20">
        <f t="shared" si="171"/>
        <v>70390.399999999994</v>
      </c>
      <c r="AM803" s="7" t="s">
        <v>287</v>
      </c>
      <c r="AN803" s="20"/>
      <c r="AO803" s="21" t="s">
        <v>673</v>
      </c>
      <c r="AP803" s="21"/>
      <c r="AQ803" s="5" t="s">
        <v>121</v>
      </c>
      <c r="AR803" s="5" t="s">
        <v>76</v>
      </c>
      <c r="AS803" s="5" t="s">
        <v>62</v>
      </c>
    </row>
    <row r="804" spans="1:45">
      <c r="A804" s="87" t="s">
        <v>562</v>
      </c>
      <c r="B804" s="5">
        <v>15007122</v>
      </c>
      <c r="C804" s="5" t="s">
        <v>565</v>
      </c>
      <c r="D804" s="5" t="s">
        <v>55</v>
      </c>
      <c r="E804" s="5" t="s">
        <v>67</v>
      </c>
      <c r="F804" s="5" t="s">
        <v>118</v>
      </c>
      <c r="G804" s="5" t="s">
        <v>685</v>
      </c>
      <c r="H804" s="6">
        <v>41030</v>
      </c>
      <c r="I804" s="5" t="s">
        <v>575</v>
      </c>
      <c r="J804" s="5" t="s">
        <v>575</v>
      </c>
      <c r="K804" s="5" t="s">
        <v>568</v>
      </c>
      <c r="L804" s="7">
        <v>6</v>
      </c>
      <c r="M804" s="7" t="s">
        <v>287</v>
      </c>
      <c r="N804" s="88">
        <v>5490</v>
      </c>
      <c r="O804" s="89">
        <v>0.02</v>
      </c>
      <c r="P804" s="90">
        <f t="shared" si="160"/>
        <v>110</v>
      </c>
      <c r="Q804" s="89">
        <v>5.0000000000000001E-3</v>
      </c>
      <c r="R804" s="90">
        <f t="shared" si="161"/>
        <v>27</v>
      </c>
      <c r="S804" s="89">
        <f t="shared" si="162"/>
        <v>2.4954462659380693E-2</v>
      </c>
      <c r="T804" s="90">
        <f t="shared" si="163"/>
        <v>137</v>
      </c>
      <c r="U804" s="90">
        <f t="shared" si="164"/>
        <v>5627</v>
      </c>
      <c r="V804" s="91">
        <v>5650</v>
      </c>
      <c r="W804" s="92">
        <f t="shared" si="165"/>
        <v>160</v>
      </c>
      <c r="X804" s="93">
        <f t="shared" si="166"/>
        <v>2.9100000000000001E-2</v>
      </c>
      <c r="Y804" s="94" t="str">
        <f t="shared" si="172"/>
        <v>0.00%-8.40%</v>
      </c>
      <c r="Z804" s="95"/>
      <c r="AA804" s="95"/>
      <c r="AB804" s="95"/>
      <c r="AC804" s="96"/>
      <c r="AD804" s="88">
        <f t="shared" si="167"/>
        <v>0</v>
      </c>
      <c r="AE804" s="97">
        <f t="shared" si="168"/>
        <v>5650</v>
      </c>
      <c r="AF804" s="18">
        <f t="shared" si="169"/>
        <v>160</v>
      </c>
      <c r="AG804" s="98">
        <f t="shared" si="170"/>
        <v>2.9143897996356971E-2</v>
      </c>
      <c r="AH804" s="20">
        <v>13.6</v>
      </c>
      <c r="AI804" s="20">
        <v>450</v>
      </c>
      <c r="AJ804" s="20"/>
      <c r="AK804" s="20">
        <v>688</v>
      </c>
      <c r="AL804" s="20">
        <f t="shared" si="171"/>
        <v>82928</v>
      </c>
      <c r="AM804" s="7" t="s">
        <v>287</v>
      </c>
      <c r="AN804" s="20"/>
      <c r="AO804" s="21" t="s">
        <v>673</v>
      </c>
      <c r="AP804" s="21"/>
      <c r="AQ804" s="5" t="s">
        <v>121</v>
      </c>
      <c r="AR804" s="5" t="s">
        <v>76</v>
      </c>
      <c r="AS804" s="5" t="s">
        <v>62</v>
      </c>
    </row>
    <row r="805" spans="1:45">
      <c r="A805" s="87" t="s">
        <v>562</v>
      </c>
      <c r="B805" s="5">
        <v>15008724</v>
      </c>
      <c r="C805" s="5" t="s">
        <v>565</v>
      </c>
      <c r="D805" s="5" t="s">
        <v>55</v>
      </c>
      <c r="E805" s="5" t="s">
        <v>67</v>
      </c>
      <c r="F805" s="5" t="s">
        <v>118</v>
      </c>
      <c r="G805" s="5" t="s">
        <v>685</v>
      </c>
      <c r="H805" s="6">
        <v>41244</v>
      </c>
      <c r="I805" s="5" t="s">
        <v>575</v>
      </c>
      <c r="J805" s="5" t="s">
        <v>575</v>
      </c>
      <c r="K805" s="5" t="s">
        <v>568</v>
      </c>
      <c r="L805" s="7">
        <v>6</v>
      </c>
      <c r="M805" s="7" t="s">
        <v>287</v>
      </c>
      <c r="N805" s="88">
        <v>5699</v>
      </c>
      <c r="O805" s="89">
        <v>0.02</v>
      </c>
      <c r="P805" s="90">
        <f t="shared" si="160"/>
        <v>114</v>
      </c>
      <c r="Q805" s="89">
        <v>5.0000000000000001E-3</v>
      </c>
      <c r="R805" s="90">
        <f t="shared" si="161"/>
        <v>28</v>
      </c>
      <c r="S805" s="89">
        <f t="shared" si="162"/>
        <v>2.4916652044218283E-2</v>
      </c>
      <c r="T805" s="90">
        <f t="shared" si="163"/>
        <v>142</v>
      </c>
      <c r="U805" s="90">
        <f t="shared" si="164"/>
        <v>5841</v>
      </c>
      <c r="V805" s="91">
        <v>5841</v>
      </c>
      <c r="W805" s="92">
        <f t="shared" si="165"/>
        <v>142</v>
      </c>
      <c r="X805" s="93">
        <f t="shared" si="166"/>
        <v>2.4899999999999999E-2</v>
      </c>
      <c r="Y805" s="94" t="str">
        <f t="shared" si="172"/>
        <v>0.00%-8.40%</v>
      </c>
      <c r="Z805" s="95"/>
      <c r="AA805" s="95"/>
      <c r="AB805" s="95"/>
      <c r="AC805" s="96"/>
      <c r="AD805" s="88">
        <f t="shared" si="167"/>
        <v>0</v>
      </c>
      <c r="AE805" s="97">
        <f t="shared" si="168"/>
        <v>5841</v>
      </c>
      <c r="AF805" s="18">
        <f t="shared" si="169"/>
        <v>142</v>
      </c>
      <c r="AG805" s="98">
        <f t="shared" si="170"/>
        <v>2.4916652044218335E-2</v>
      </c>
      <c r="AH805" s="20">
        <v>13.6</v>
      </c>
      <c r="AI805" s="20">
        <v>450</v>
      </c>
      <c r="AJ805" s="20"/>
      <c r="AK805" s="20">
        <v>688</v>
      </c>
      <c r="AL805" s="20">
        <f t="shared" si="171"/>
        <v>85525.599999999991</v>
      </c>
      <c r="AM805" s="7" t="s">
        <v>287</v>
      </c>
      <c r="AN805" s="20"/>
      <c r="AO805" s="21" t="s">
        <v>673</v>
      </c>
      <c r="AP805" s="21"/>
      <c r="AQ805" s="5" t="s">
        <v>121</v>
      </c>
      <c r="AR805" s="5" t="s">
        <v>76</v>
      </c>
      <c r="AS805" s="5" t="s">
        <v>62</v>
      </c>
    </row>
    <row r="806" spans="1:45">
      <c r="A806" s="87" t="s">
        <v>562</v>
      </c>
      <c r="B806" s="5">
        <v>15017175</v>
      </c>
      <c r="C806" s="5" t="s">
        <v>565</v>
      </c>
      <c r="D806" s="5" t="s">
        <v>55</v>
      </c>
      <c r="E806" s="5" t="s">
        <v>67</v>
      </c>
      <c r="F806" s="5" t="s">
        <v>118</v>
      </c>
      <c r="G806" s="5" t="s">
        <v>685</v>
      </c>
      <c r="H806" s="6">
        <v>42979</v>
      </c>
      <c r="I806" s="5" t="s">
        <v>575</v>
      </c>
      <c r="J806" s="5" t="s">
        <v>575</v>
      </c>
      <c r="K806" s="5" t="s">
        <v>568</v>
      </c>
      <c r="L806" s="7">
        <v>6</v>
      </c>
      <c r="M806" s="7" t="s">
        <v>287</v>
      </c>
      <c r="N806" s="88">
        <v>5023</v>
      </c>
      <c r="O806" s="89">
        <v>0.02</v>
      </c>
      <c r="P806" s="90">
        <f t="shared" si="160"/>
        <v>100</v>
      </c>
      <c r="Q806" s="89">
        <v>5.0000000000000001E-3</v>
      </c>
      <c r="R806" s="90">
        <f t="shared" si="161"/>
        <v>25</v>
      </c>
      <c r="S806" s="89">
        <f t="shared" si="162"/>
        <v>2.4885526577742387E-2</v>
      </c>
      <c r="T806" s="90">
        <f t="shared" si="163"/>
        <v>125</v>
      </c>
      <c r="U806" s="90">
        <f t="shared" si="164"/>
        <v>5148</v>
      </c>
      <c r="V806" s="91">
        <v>5148</v>
      </c>
      <c r="W806" s="92">
        <f t="shared" si="165"/>
        <v>125</v>
      </c>
      <c r="X806" s="93">
        <f t="shared" si="166"/>
        <v>2.4899999999999999E-2</v>
      </c>
      <c r="Y806" s="94" t="str">
        <f t="shared" si="172"/>
        <v>0.00%-8.40%</v>
      </c>
      <c r="Z806" s="95"/>
      <c r="AA806" s="95"/>
      <c r="AB806" s="95"/>
      <c r="AC806" s="96"/>
      <c r="AD806" s="88">
        <f t="shared" si="167"/>
        <v>0</v>
      </c>
      <c r="AE806" s="97">
        <f t="shared" si="168"/>
        <v>5148</v>
      </c>
      <c r="AF806" s="18">
        <f t="shared" si="169"/>
        <v>125</v>
      </c>
      <c r="AG806" s="98">
        <f t="shared" si="170"/>
        <v>2.4885526577742345E-2</v>
      </c>
      <c r="AH806" s="20">
        <v>13.6</v>
      </c>
      <c r="AI806" s="20">
        <v>500</v>
      </c>
      <c r="AJ806" s="20"/>
      <c r="AK806" s="20">
        <v>688</v>
      </c>
      <c r="AL806" s="20">
        <f t="shared" si="171"/>
        <v>76700.800000000003</v>
      </c>
      <c r="AM806" s="7" t="s">
        <v>287</v>
      </c>
      <c r="AN806" s="20"/>
      <c r="AO806" s="21" t="s">
        <v>673</v>
      </c>
      <c r="AP806" s="21"/>
      <c r="AQ806" s="5" t="s">
        <v>121</v>
      </c>
      <c r="AR806" s="5" t="s">
        <v>76</v>
      </c>
      <c r="AS806" s="5" t="s">
        <v>62</v>
      </c>
    </row>
    <row r="807" spans="1:45">
      <c r="A807" s="87" t="s">
        <v>562</v>
      </c>
      <c r="B807" s="5">
        <v>15013456</v>
      </c>
      <c r="C807" s="5" t="s">
        <v>565</v>
      </c>
      <c r="D807" s="5" t="s">
        <v>55</v>
      </c>
      <c r="E807" s="5" t="s">
        <v>67</v>
      </c>
      <c r="F807" s="5" t="s">
        <v>118</v>
      </c>
      <c r="G807" s="5" t="s">
        <v>685</v>
      </c>
      <c r="H807" s="6">
        <v>41944</v>
      </c>
      <c r="I807" s="5" t="s">
        <v>575</v>
      </c>
      <c r="J807" s="5" t="s">
        <v>575</v>
      </c>
      <c r="K807" s="5" t="s">
        <v>568</v>
      </c>
      <c r="L807" s="7">
        <v>6</v>
      </c>
      <c r="M807" s="7" t="s">
        <v>287</v>
      </c>
      <c r="N807" s="88">
        <v>5140</v>
      </c>
      <c r="O807" s="89">
        <v>0.02</v>
      </c>
      <c r="P807" s="90">
        <f t="shared" si="160"/>
        <v>103</v>
      </c>
      <c r="Q807" s="89">
        <v>5.0000000000000001E-3</v>
      </c>
      <c r="R807" s="90">
        <f t="shared" si="161"/>
        <v>26</v>
      </c>
      <c r="S807" s="89">
        <f t="shared" si="162"/>
        <v>2.5097276264591441E-2</v>
      </c>
      <c r="T807" s="90">
        <f t="shared" si="163"/>
        <v>129</v>
      </c>
      <c r="U807" s="90">
        <f t="shared" si="164"/>
        <v>5269</v>
      </c>
      <c r="V807" s="91">
        <v>5350</v>
      </c>
      <c r="W807" s="92">
        <f t="shared" si="165"/>
        <v>210</v>
      </c>
      <c r="X807" s="93">
        <f t="shared" si="166"/>
        <v>4.0899999999999999E-2</v>
      </c>
      <c r="Y807" s="94" t="str">
        <f t="shared" si="172"/>
        <v>0.00%-8.40%</v>
      </c>
      <c r="Z807" s="95"/>
      <c r="AA807" s="95"/>
      <c r="AB807" s="95"/>
      <c r="AC807" s="96"/>
      <c r="AD807" s="88">
        <f t="shared" si="167"/>
        <v>0</v>
      </c>
      <c r="AE807" s="97">
        <f t="shared" si="168"/>
        <v>5350</v>
      </c>
      <c r="AF807" s="18">
        <f t="shared" si="169"/>
        <v>210</v>
      </c>
      <c r="AG807" s="98">
        <f t="shared" si="170"/>
        <v>4.0856031128404746E-2</v>
      </c>
      <c r="AH807" s="20">
        <v>13.6</v>
      </c>
      <c r="AI807" s="20">
        <v>500</v>
      </c>
      <c r="AJ807" s="20"/>
      <c r="AK807" s="20">
        <v>688</v>
      </c>
      <c r="AL807" s="20">
        <f t="shared" si="171"/>
        <v>79448</v>
      </c>
      <c r="AM807" s="7" t="s">
        <v>287</v>
      </c>
      <c r="AN807" s="20"/>
      <c r="AO807" s="21" t="s">
        <v>672</v>
      </c>
      <c r="AP807" s="21"/>
      <c r="AQ807" s="5" t="s">
        <v>121</v>
      </c>
      <c r="AR807" s="5" t="s">
        <v>76</v>
      </c>
      <c r="AS807" s="5" t="s">
        <v>62</v>
      </c>
    </row>
    <row r="808" spans="1:45">
      <c r="A808" s="87" t="s">
        <v>562</v>
      </c>
      <c r="B808" s="5">
        <v>15000819</v>
      </c>
      <c r="C808" s="5" t="s">
        <v>565</v>
      </c>
      <c r="D808" s="5" t="s">
        <v>55</v>
      </c>
      <c r="E808" s="5" t="s">
        <v>67</v>
      </c>
      <c r="F808" s="5" t="s">
        <v>118</v>
      </c>
      <c r="G808" s="5" t="s">
        <v>684</v>
      </c>
      <c r="H808" s="6">
        <v>39086</v>
      </c>
      <c r="I808" s="5" t="s">
        <v>575</v>
      </c>
      <c r="J808" s="5" t="s">
        <v>575</v>
      </c>
      <c r="K808" s="5" t="s">
        <v>568</v>
      </c>
      <c r="L808" s="7">
        <v>6</v>
      </c>
      <c r="M808" s="7" t="s">
        <v>287</v>
      </c>
      <c r="N808" s="88">
        <v>5532</v>
      </c>
      <c r="O808" s="89">
        <v>0.02</v>
      </c>
      <c r="P808" s="90">
        <f t="shared" si="160"/>
        <v>111</v>
      </c>
      <c r="Q808" s="89">
        <v>5.0000000000000001E-3</v>
      </c>
      <c r="R808" s="90">
        <f t="shared" si="161"/>
        <v>28</v>
      </c>
      <c r="S808" s="89">
        <f t="shared" si="162"/>
        <v>2.5126536514822849E-2</v>
      </c>
      <c r="T808" s="90">
        <f t="shared" si="163"/>
        <v>139</v>
      </c>
      <c r="U808" s="90">
        <f t="shared" si="164"/>
        <v>5671</v>
      </c>
      <c r="V808" s="91">
        <v>5700</v>
      </c>
      <c r="W808" s="92">
        <f t="shared" si="165"/>
        <v>168</v>
      </c>
      <c r="X808" s="93">
        <f t="shared" si="166"/>
        <v>3.04E-2</v>
      </c>
      <c r="Y808" s="94" t="str">
        <f t="shared" si="172"/>
        <v>0.00%-8.40%</v>
      </c>
      <c r="Z808" s="95"/>
      <c r="AA808" s="95"/>
      <c r="AB808" s="95"/>
      <c r="AC808" s="96"/>
      <c r="AD808" s="88">
        <f t="shared" si="167"/>
        <v>0</v>
      </c>
      <c r="AE808" s="97">
        <f t="shared" si="168"/>
        <v>5700</v>
      </c>
      <c r="AF808" s="18">
        <f t="shared" si="169"/>
        <v>168</v>
      </c>
      <c r="AG808" s="98">
        <f t="shared" si="170"/>
        <v>3.0368763557483636E-2</v>
      </c>
      <c r="AH808" s="20">
        <v>13.6</v>
      </c>
      <c r="AI808" s="20">
        <v>500</v>
      </c>
      <c r="AJ808" s="20"/>
      <c r="AK808" s="20">
        <v>688</v>
      </c>
      <c r="AL808" s="20">
        <f t="shared" si="171"/>
        <v>84208</v>
      </c>
      <c r="AM808" s="7" t="s">
        <v>287</v>
      </c>
      <c r="AN808" s="20"/>
      <c r="AO808" s="21" t="s">
        <v>672</v>
      </c>
      <c r="AP808" s="21"/>
      <c r="AQ808" s="5" t="s">
        <v>121</v>
      </c>
      <c r="AR808" s="5" t="s">
        <v>76</v>
      </c>
      <c r="AS808" s="5" t="s">
        <v>62</v>
      </c>
    </row>
    <row r="809" spans="1:45">
      <c r="A809" s="87" t="s">
        <v>562</v>
      </c>
      <c r="B809" s="5">
        <v>15003546</v>
      </c>
      <c r="C809" s="5" t="s">
        <v>565</v>
      </c>
      <c r="D809" s="5" t="s">
        <v>55</v>
      </c>
      <c r="E809" s="5" t="s">
        <v>67</v>
      </c>
      <c r="F809" s="5" t="s">
        <v>118</v>
      </c>
      <c r="G809" s="5" t="s">
        <v>684</v>
      </c>
      <c r="H809" s="6">
        <v>40391</v>
      </c>
      <c r="I809" s="5" t="s">
        <v>575</v>
      </c>
      <c r="J809" s="5" t="s">
        <v>575</v>
      </c>
      <c r="K809" s="5" t="s">
        <v>568</v>
      </c>
      <c r="L809" s="7">
        <v>6</v>
      </c>
      <c r="M809" s="7" t="s">
        <v>287</v>
      </c>
      <c r="N809" s="88">
        <v>5176</v>
      </c>
      <c r="O809" s="89">
        <v>0.02</v>
      </c>
      <c r="P809" s="90">
        <f t="shared" si="160"/>
        <v>104</v>
      </c>
      <c r="Q809" s="89">
        <v>5.0000000000000001E-3</v>
      </c>
      <c r="R809" s="90">
        <f t="shared" si="161"/>
        <v>26</v>
      </c>
      <c r="S809" s="89">
        <f t="shared" si="162"/>
        <v>2.5115919629057189E-2</v>
      </c>
      <c r="T809" s="90">
        <f t="shared" si="163"/>
        <v>130</v>
      </c>
      <c r="U809" s="90">
        <f t="shared" si="164"/>
        <v>5306</v>
      </c>
      <c r="V809" s="91">
        <v>5350</v>
      </c>
      <c r="W809" s="92">
        <f t="shared" si="165"/>
        <v>174</v>
      </c>
      <c r="X809" s="93">
        <f t="shared" si="166"/>
        <v>3.3599999999999998E-2</v>
      </c>
      <c r="Y809" s="94" t="str">
        <f t="shared" si="172"/>
        <v>0.00%-8.40%</v>
      </c>
      <c r="Z809" s="95"/>
      <c r="AA809" s="95"/>
      <c r="AB809" s="95"/>
      <c r="AC809" s="96"/>
      <c r="AD809" s="88">
        <f t="shared" si="167"/>
        <v>0</v>
      </c>
      <c r="AE809" s="97">
        <f t="shared" si="168"/>
        <v>5350</v>
      </c>
      <c r="AF809" s="18">
        <f t="shared" si="169"/>
        <v>174</v>
      </c>
      <c r="AG809" s="98">
        <f t="shared" si="170"/>
        <v>3.361669242658416E-2</v>
      </c>
      <c r="AH809" s="20">
        <v>13.6</v>
      </c>
      <c r="AI809" s="20">
        <v>500</v>
      </c>
      <c r="AJ809" s="20"/>
      <c r="AK809" s="20">
        <v>688</v>
      </c>
      <c r="AL809" s="20">
        <f t="shared" si="171"/>
        <v>79448</v>
      </c>
      <c r="AM809" s="7" t="s">
        <v>287</v>
      </c>
      <c r="AN809" s="20"/>
      <c r="AO809" s="21" t="s">
        <v>672</v>
      </c>
      <c r="AP809" s="21"/>
      <c r="AQ809" s="5" t="s">
        <v>121</v>
      </c>
      <c r="AR809" s="5" t="s">
        <v>76</v>
      </c>
      <c r="AS809" s="5" t="s">
        <v>62</v>
      </c>
    </row>
    <row r="810" spans="1:45">
      <c r="A810" s="87" t="s">
        <v>562</v>
      </c>
      <c r="B810" s="5">
        <v>15012094</v>
      </c>
      <c r="C810" s="5" t="s">
        <v>565</v>
      </c>
      <c r="D810" s="5" t="s">
        <v>55</v>
      </c>
      <c r="E810" s="5" t="s">
        <v>67</v>
      </c>
      <c r="F810" s="5" t="s">
        <v>118</v>
      </c>
      <c r="G810" s="5" t="s">
        <v>684</v>
      </c>
      <c r="H810" s="6">
        <v>42583</v>
      </c>
      <c r="I810" s="5" t="s">
        <v>575</v>
      </c>
      <c r="J810" s="5" t="s">
        <v>575</v>
      </c>
      <c r="K810" s="5" t="s">
        <v>568</v>
      </c>
      <c r="L810" s="7">
        <v>6</v>
      </c>
      <c r="M810" s="7" t="s">
        <v>287</v>
      </c>
      <c r="N810" s="88">
        <v>4700</v>
      </c>
      <c r="O810" s="89">
        <v>0.02</v>
      </c>
      <c r="P810" s="90">
        <f t="shared" si="160"/>
        <v>94</v>
      </c>
      <c r="Q810" s="89">
        <v>5.0000000000000001E-3</v>
      </c>
      <c r="R810" s="90">
        <f t="shared" si="161"/>
        <v>24</v>
      </c>
      <c r="S810" s="89">
        <f t="shared" si="162"/>
        <v>2.5106382978723404E-2</v>
      </c>
      <c r="T810" s="90">
        <f t="shared" si="163"/>
        <v>118</v>
      </c>
      <c r="U810" s="90">
        <f t="shared" si="164"/>
        <v>4818</v>
      </c>
      <c r="V810" s="91">
        <v>4760</v>
      </c>
      <c r="W810" s="92">
        <f t="shared" si="165"/>
        <v>60</v>
      </c>
      <c r="X810" s="93">
        <f t="shared" si="166"/>
        <v>1.2800000000000001E-2</v>
      </c>
      <c r="Y810" s="94" t="str">
        <f t="shared" si="172"/>
        <v>0.00%-8.40%</v>
      </c>
      <c r="Z810" s="95"/>
      <c r="AA810" s="95"/>
      <c r="AB810" s="95"/>
      <c r="AC810" s="96"/>
      <c r="AD810" s="88">
        <f t="shared" si="167"/>
        <v>0</v>
      </c>
      <c r="AE810" s="97">
        <f t="shared" si="168"/>
        <v>4760</v>
      </c>
      <c r="AF810" s="18">
        <f t="shared" si="169"/>
        <v>60</v>
      </c>
      <c r="AG810" s="98">
        <f t="shared" si="170"/>
        <v>1.2765957446808418E-2</v>
      </c>
      <c r="AH810" s="20">
        <v>13.6</v>
      </c>
      <c r="AI810" s="20">
        <v>500</v>
      </c>
      <c r="AJ810" s="20"/>
      <c r="AK810" s="20">
        <v>688</v>
      </c>
      <c r="AL810" s="20">
        <f t="shared" si="171"/>
        <v>71424</v>
      </c>
      <c r="AM810" s="7" t="s">
        <v>287</v>
      </c>
      <c r="AN810" s="20"/>
      <c r="AO810" s="21" t="s">
        <v>668</v>
      </c>
      <c r="AP810" s="21"/>
      <c r="AQ810" s="5" t="s">
        <v>121</v>
      </c>
      <c r="AR810" s="5" t="s">
        <v>76</v>
      </c>
      <c r="AS810" s="5" t="s">
        <v>62</v>
      </c>
    </row>
    <row r="811" spans="1:45">
      <c r="A811" s="87" t="s">
        <v>562</v>
      </c>
      <c r="B811" s="5">
        <v>15017526</v>
      </c>
      <c r="C811" s="5" t="s">
        <v>565</v>
      </c>
      <c r="D811" s="5" t="s">
        <v>55</v>
      </c>
      <c r="E811" s="5" t="s">
        <v>67</v>
      </c>
      <c r="F811" s="5" t="s">
        <v>118</v>
      </c>
      <c r="G811" s="5" t="s">
        <v>685</v>
      </c>
      <c r="H811" s="6">
        <v>42979</v>
      </c>
      <c r="I811" s="5" t="s">
        <v>575</v>
      </c>
      <c r="J811" s="5" t="s">
        <v>575</v>
      </c>
      <c r="K811" s="5" t="s">
        <v>568</v>
      </c>
      <c r="L811" s="7">
        <v>6</v>
      </c>
      <c r="M811" s="7" t="s">
        <v>287</v>
      </c>
      <c r="N811" s="88">
        <v>4490</v>
      </c>
      <c r="O811" s="89">
        <v>0.02</v>
      </c>
      <c r="P811" s="90">
        <f t="shared" si="160"/>
        <v>90</v>
      </c>
      <c r="Q811" s="89">
        <v>5.0000000000000001E-3</v>
      </c>
      <c r="R811" s="90">
        <f t="shared" si="161"/>
        <v>22</v>
      </c>
      <c r="S811" s="89">
        <f t="shared" si="162"/>
        <v>2.4944320712694878E-2</v>
      </c>
      <c r="T811" s="90">
        <f t="shared" si="163"/>
        <v>112</v>
      </c>
      <c r="U811" s="90">
        <f t="shared" si="164"/>
        <v>4602</v>
      </c>
      <c r="V811" s="91">
        <v>4602</v>
      </c>
      <c r="W811" s="92">
        <f t="shared" si="165"/>
        <v>112</v>
      </c>
      <c r="X811" s="93">
        <f t="shared" si="166"/>
        <v>2.4899999999999999E-2</v>
      </c>
      <c r="Y811" s="94" t="str">
        <f t="shared" si="172"/>
        <v>0.00%-8.40%</v>
      </c>
      <c r="Z811" s="95"/>
      <c r="AA811" s="95"/>
      <c r="AB811" s="95"/>
      <c r="AC811" s="96"/>
      <c r="AD811" s="88">
        <f t="shared" si="167"/>
        <v>0</v>
      </c>
      <c r="AE811" s="97">
        <f t="shared" si="168"/>
        <v>4602</v>
      </c>
      <c r="AF811" s="18">
        <f t="shared" si="169"/>
        <v>112</v>
      </c>
      <c r="AG811" s="98">
        <f t="shared" si="170"/>
        <v>2.4944320712694923E-2</v>
      </c>
      <c r="AH811" s="20">
        <v>13.6</v>
      </c>
      <c r="AI811" s="20">
        <v>450</v>
      </c>
      <c r="AJ811" s="20"/>
      <c r="AK811" s="20">
        <v>688</v>
      </c>
      <c r="AL811" s="20">
        <f t="shared" si="171"/>
        <v>68675.199999999997</v>
      </c>
      <c r="AM811" s="7" t="s">
        <v>287</v>
      </c>
      <c r="AN811" s="20"/>
      <c r="AO811" s="21" t="s">
        <v>673</v>
      </c>
      <c r="AP811" s="21"/>
      <c r="AQ811" s="5" t="s">
        <v>121</v>
      </c>
      <c r="AR811" s="5" t="s">
        <v>76</v>
      </c>
      <c r="AS811" s="5" t="s">
        <v>62</v>
      </c>
    </row>
    <row r="812" spans="1:45">
      <c r="A812" s="87" t="s">
        <v>562</v>
      </c>
      <c r="B812" s="5">
        <v>15015568</v>
      </c>
      <c r="C812" s="5" t="s">
        <v>565</v>
      </c>
      <c r="D812" s="5" t="s">
        <v>55</v>
      </c>
      <c r="E812" s="5" t="s">
        <v>67</v>
      </c>
      <c r="F812" s="5" t="s">
        <v>118</v>
      </c>
      <c r="G812" s="5" t="s">
        <v>685</v>
      </c>
      <c r="H812" s="6">
        <v>42736</v>
      </c>
      <c r="I812" s="5" t="s">
        <v>575</v>
      </c>
      <c r="J812" s="5" t="s">
        <v>575</v>
      </c>
      <c r="K812" s="5" t="s">
        <v>568</v>
      </c>
      <c r="L812" s="7">
        <v>6</v>
      </c>
      <c r="M812" s="7" t="s">
        <v>287</v>
      </c>
      <c r="N812" s="88">
        <v>4635</v>
      </c>
      <c r="O812" s="89">
        <v>0.02</v>
      </c>
      <c r="P812" s="90">
        <f t="shared" si="160"/>
        <v>93</v>
      </c>
      <c r="Q812" s="89">
        <v>5.0000000000000001E-3</v>
      </c>
      <c r="R812" s="90">
        <f t="shared" si="161"/>
        <v>23</v>
      </c>
      <c r="S812" s="89">
        <f t="shared" si="162"/>
        <v>2.5026968716289105E-2</v>
      </c>
      <c r="T812" s="90">
        <f t="shared" si="163"/>
        <v>116</v>
      </c>
      <c r="U812" s="90">
        <f t="shared" si="164"/>
        <v>4751</v>
      </c>
      <c r="V812" s="91">
        <v>4700</v>
      </c>
      <c r="W812" s="92">
        <f t="shared" si="165"/>
        <v>65</v>
      </c>
      <c r="X812" s="93">
        <f t="shared" si="166"/>
        <v>1.4E-2</v>
      </c>
      <c r="Y812" s="94" t="str">
        <f t="shared" si="172"/>
        <v>0.00%-8.40%</v>
      </c>
      <c r="Z812" s="95"/>
      <c r="AA812" s="95"/>
      <c r="AB812" s="95"/>
      <c r="AC812" s="96"/>
      <c r="AD812" s="88">
        <f t="shared" si="167"/>
        <v>0</v>
      </c>
      <c r="AE812" s="97">
        <f t="shared" si="168"/>
        <v>4700</v>
      </c>
      <c r="AF812" s="18">
        <f t="shared" si="169"/>
        <v>65</v>
      </c>
      <c r="AG812" s="98">
        <f t="shared" si="170"/>
        <v>1.4023732470334505E-2</v>
      </c>
      <c r="AH812" s="20">
        <v>13.6</v>
      </c>
      <c r="AI812" s="20">
        <v>650</v>
      </c>
      <c r="AJ812" s="20"/>
      <c r="AK812" s="20">
        <v>688</v>
      </c>
      <c r="AL812" s="20">
        <f t="shared" si="171"/>
        <v>72408</v>
      </c>
      <c r="AM812" s="7" t="s">
        <v>287</v>
      </c>
      <c r="AN812" s="20"/>
      <c r="AO812" s="21" t="s">
        <v>668</v>
      </c>
      <c r="AP812" s="21"/>
      <c r="AQ812" s="5" t="s">
        <v>121</v>
      </c>
      <c r="AR812" s="5" t="s">
        <v>76</v>
      </c>
      <c r="AS812" s="5" t="s">
        <v>62</v>
      </c>
    </row>
    <row r="813" spans="1:45">
      <c r="A813" s="87" t="s">
        <v>562</v>
      </c>
      <c r="B813" s="5">
        <v>15018064</v>
      </c>
      <c r="C813" s="5" t="s">
        <v>565</v>
      </c>
      <c r="D813" s="5" t="s">
        <v>55</v>
      </c>
      <c r="E813" s="5" t="s">
        <v>67</v>
      </c>
      <c r="F813" s="5" t="s">
        <v>118</v>
      </c>
      <c r="G813" s="5" t="s">
        <v>691</v>
      </c>
      <c r="H813" s="6">
        <v>43132</v>
      </c>
      <c r="I813" s="5" t="s">
        <v>575</v>
      </c>
      <c r="J813" s="5" t="s">
        <v>575</v>
      </c>
      <c r="K813" s="5" t="s">
        <v>568</v>
      </c>
      <c r="L813" s="7">
        <v>6</v>
      </c>
      <c r="M813" s="7" t="s">
        <v>287</v>
      </c>
      <c r="N813" s="88">
        <v>4654</v>
      </c>
      <c r="O813" s="89">
        <v>0.02</v>
      </c>
      <c r="P813" s="90">
        <f t="shared" si="160"/>
        <v>93</v>
      </c>
      <c r="Q813" s="89">
        <v>5.0000000000000001E-3</v>
      </c>
      <c r="R813" s="90">
        <f t="shared" si="161"/>
        <v>23</v>
      </c>
      <c r="S813" s="89">
        <f t="shared" si="162"/>
        <v>2.4924795874516546E-2</v>
      </c>
      <c r="T813" s="90">
        <f t="shared" si="163"/>
        <v>116</v>
      </c>
      <c r="U813" s="90">
        <f t="shared" si="164"/>
        <v>4770</v>
      </c>
      <c r="V813" s="91">
        <v>4720</v>
      </c>
      <c r="W813" s="92">
        <f t="shared" si="165"/>
        <v>66</v>
      </c>
      <c r="X813" s="93">
        <f t="shared" si="166"/>
        <v>1.4200000000000001E-2</v>
      </c>
      <c r="Y813" s="94" t="str">
        <f t="shared" si="172"/>
        <v>0.00%-8.40%</v>
      </c>
      <c r="Z813" s="95"/>
      <c r="AA813" s="95"/>
      <c r="AB813" s="95"/>
      <c r="AC813" s="96"/>
      <c r="AD813" s="88">
        <f t="shared" si="167"/>
        <v>0</v>
      </c>
      <c r="AE813" s="97">
        <f t="shared" si="168"/>
        <v>4720</v>
      </c>
      <c r="AF813" s="18">
        <f t="shared" si="169"/>
        <v>66</v>
      </c>
      <c r="AG813" s="98">
        <f t="shared" si="170"/>
        <v>1.4181349376880092E-2</v>
      </c>
      <c r="AH813" s="20">
        <v>13.6</v>
      </c>
      <c r="AI813" s="20">
        <v>500</v>
      </c>
      <c r="AJ813" s="20"/>
      <c r="AK813" s="20">
        <v>688</v>
      </c>
      <c r="AL813" s="20">
        <f t="shared" si="171"/>
        <v>70880</v>
      </c>
      <c r="AM813" s="7" t="s">
        <v>287</v>
      </c>
      <c r="AN813" s="20"/>
      <c r="AO813" s="21" t="s">
        <v>668</v>
      </c>
      <c r="AP813" s="21"/>
      <c r="AQ813" s="5" t="s">
        <v>121</v>
      </c>
      <c r="AR813" s="5" t="s">
        <v>76</v>
      </c>
      <c r="AS813" s="5" t="s">
        <v>62</v>
      </c>
    </row>
    <row r="814" spans="1:45">
      <c r="A814" s="87" t="s">
        <v>562</v>
      </c>
      <c r="B814" s="5">
        <v>15010269</v>
      </c>
      <c r="C814" s="5" t="s">
        <v>565</v>
      </c>
      <c r="D814" s="5" t="s">
        <v>55</v>
      </c>
      <c r="E814" s="5" t="s">
        <v>67</v>
      </c>
      <c r="F814" s="5" t="s">
        <v>118</v>
      </c>
      <c r="G814" s="5" t="s">
        <v>685</v>
      </c>
      <c r="H814" s="6">
        <v>41548</v>
      </c>
      <c r="I814" s="5" t="s">
        <v>575</v>
      </c>
      <c r="J814" s="5" t="s">
        <v>575</v>
      </c>
      <c r="K814" s="5" t="s">
        <v>568</v>
      </c>
      <c r="L814" s="7">
        <v>6</v>
      </c>
      <c r="M814" s="7" t="s">
        <v>287</v>
      </c>
      <c r="N814" s="88">
        <v>4889</v>
      </c>
      <c r="O814" s="89">
        <v>0.02</v>
      </c>
      <c r="P814" s="90">
        <f t="shared" si="160"/>
        <v>98</v>
      </c>
      <c r="Q814" s="89">
        <v>5.0000000000000001E-3</v>
      </c>
      <c r="R814" s="90">
        <f t="shared" si="161"/>
        <v>24</v>
      </c>
      <c r="S814" s="89">
        <f t="shared" si="162"/>
        <v>2.4953978318674574E-2</v>
      </c>
      <c r="T814" s="90">
        <f t="shared" si="163"/>
        <v>122</v>
      </c>
      <c r="U814" s="90">
        <f t="shared" si="164"/>
        <v>5011</v>
      </c>
      <c r="V814" s="91">
        <v>5011</v>
      </c>
      <c r="W814" s="92">
        <f t="shared" si="165"/>
        <v>122</v>
      </c>
      <c r="X814" s="93">
        <f t="shared" si="166"/>
        <v>2.5000000000000001E-2</v>
      </c>
      <c r="Y814" s="94" t="str">
        <f t="shared" si="172"/>
        <v>0.00%-8.40%</v>
      </c>
      <c r="Z814" s="95"/>
      <c r="AA814" s="95"/>
      <c r="AB814" s="95"/>
      <c r="AC814" s="96"/>
      <c r="AD814" s="88">
        <f t="shared" si="167"/>
        <v>0</v>
      </c>
      <c r="AE814" s="97">
        <f t="shared" si="168"/>
        <v>5011</v>
      </c>
      <c r="AF814" s="18">
        <f t="shared" si="169"/>
        <v>122</v>
      </c>
      <c r="AG814" s="98">
        <f t="shared" si="170"/>
        <v>2.4953978318674519E-2</v>
      </c>
      <c r="AH814" s="20">
        <v>13.6</v>
      </c>
      <c r="AI814" s="20">
        <v>450</v>
      </c>
      <c r="AJ814" s="20"/>
      <c r="AK814" s="20">
        <v>688</v>
      </c>
      <c r="AL814" s="20">
        <f t="shared" si="171"/>
        <v>74237.599999999991</v>
      </c>
      <c r="AM814" s="7" t="s">
        <v>287</v>
      </c>
      <c r="AN814" s="20"/>
      <c r="AO814" s="21" t="s">
        <v>673</v>
      </c>
      <c r="AP814" s="21"/>
      <c r="AQ814" s="5" t="s">
        <v>121</v>
      </c>
      <c r="AR814" s="5" t="s">
        <v>76</v>
      </c>
      <c r="AS814" s="5" t="s">
        <v>62</v>
      </c>
    </row>
    <row r="815" spans="1:45">
      <c r="A815" s="87" t="s">
        <v>562</v>
      </c>
      <c r="B815" s="5">
        <v>15002523</v>
      </c>
      <c r="C815" s="5" t="s">
        <v>565</v>
      </c>
      <c r="D815" s="5" t="s">
        <v>55</v>
      </c>
      <c r="E815" s="5" t="s">
        <v>67</v>
      </c>
      <c r="F815" s="5" t="s">
        <v>118</v>
      </c>
      <c r="G815" s="5" t="s">
        <v>685</v>
      </c>
      <c r="H815" s="6">
        <v>40118</v>
      </c>
      <c r="I815" s="5" t="s">
        <v>575</v>
      </c>
      <c r="J815" s="5" t="s">
        <v>575</v>
      </c>
      <c r="K815" s="5" t="s">
        <v>568</v>
      </c>
      <c r="L815" s="7">
        <v>6</v>
      </c>
      <c r="M815" s="7" t="s">
        <v>287</v>
      </c>
      <c r="N815" s="88">
        <v>5223</v>
      </c>
      <c r="O815" s="89">
        <v>0.02</v>
      </c>
      <c r="P815" s="90">
        <f t="shared" si="160"/>
        <v>104</v>
      </c>
      <c r="Q815" s="89">
        <v>5.0000000000000001E-3</v>
      </c>
      <c r="R815" s="90">
        <f t="shared" si="161"/>
        <v>26</v>
      </c>
      <c r="S815" s="89">
        <f t="shared" si="162"/>
        <v>2.488991001340226E-2</v>
      </c>
      <c r="T815" s="90">
        <f t="shared" si="163"/>
        <v>130</v>
      </c>
      <c r="U815" s="90">
        <f t="shared" si="164"/>
        <v>5353</v>
      </c>
      <c r="V815" s="91">
        <v>5450</v>
      </c>
      <c r="W815" s="92">
        <f t="shared" si="165"/>
        <v>227</v>
      </c>
      <c r="X815" s="93">
        <f t="shared" si="166"/>
        <v>4.3499999999999997E-2</v>
      </c>
      <c r="Y815" s="94" t="str">
        <f t="shared" si="172"/>
        <v>0.00%-8.40%</v>
      </c>
      <c r="Z815" s="95"/>
      <c r="AA815" s="95"/>
      <c r="AB815" s="95"/>
      <c r="AC815" s="96"/>
      <c r="AD815" s="88">
        <f t="shared" si="167"/>
        <v>0</v>
      </c>
      <c r="AE815" s="97">
        <f t="shared" si="168"/>
        <v>5450</v>
      </c>
      <c r="AF815" s="18">
        <f t="shared" si="169"/>
        <v>227</v>
      </c>
      <c r="AG815" s="98">
        <f t="shared" si="170"/>
        <v>4.3461612100325508E-2</v>
      </c>
      <c r="AH815" s="20">
        <v>13.6</v>
      </c>
      <c r="AI815" s="20">
        <v>500</v>
      </c>
      <c r="AJ815" s="20"/>
      <c r="AK815" s="20">
        <v>688</v>
      </c>
      <c r="AL815" s="20">
        <f t="shared" si="171"/>
        <v>80808</v>
      </c>
      <c r="AM815" s="7" t="s">
        <v>287</v>
      </c>
      <c r="AN815" s="20"/>
      <c r="AO815" s="21" t="s">
        <v>672</v>
      </c>
      <c r="AP815" s="21"/>
      <c r="AQ815" s="5" t="s">
        <v>121</v>
      </c>
      <c r="AR815" s="5" t="s">
        <v>76</v>
      </c>
      <c r="AS815" s="5" t="s">
        <v>62</v>
      </c>
    </row>
    <row r="816" spans="1:45">
      <c r="A816" s="87" t="s">
        <v>562</v>
      </c>
      <c r="B816" s="5">
        <v>15021129</v>
      </c>
      <c r="C816" s="5" t="s">
        <v>565</v>
      </c>
      <c r="D816" s="5" t="s">
        <v>55</v>
      </c>
      <c r="E816" s="5" t="s">
        <v>67</v>
      </c>
      <c r="F816" s="5" t="s">
        <v>118</v>
      </c>
      <c r="G816" s="5" t="s">
        <v>691</v>
      </c>
      <c r="H816" s="6">
        <v>44409</v>
      </c>
      <c r="I816" s="5" t="s">
        <v>575</v>
      </c>
      <c r="J816" s="5" t="s">
        <v>575</v>
      </c>
      <c r="K816" s="5" t="s">
        <v>568</v>
      </c>
      <c r="L816" s="7">
        <v>6</v>
      </c>
      <c r="M816" s="7" t="s">
        <v>287</v>
      </c>
      <c r="N816" s="88">
        <v>4869</v>
      </c>
      <c r="O816" s="89">
        <v>0.02</v>
      </c>
      <c r="P816" s="90">
        <f t="shared" si="160"/>
        <v>97</v>
      </c>
      <c r="Q816" s="89">
        <v>5.0000000000000001E-3</v>
      </c>
      <c r="R816" s="90">
        <f t="shared" si="161"/>
        <v>24</v>
      </c>
      <c r="S816" s="89">
        <f t="shared" si="162"/>
        <v>2.4851098788252209E-2</v>
      </c>
      <c r="T816" s="90">
        <f t="shared" si="163"/>
        <v>121</v>
      </c>
      <c r="U816" s="90">
        <f t="shared" si="164"/>
        <v>4990</v>
      </c>
      <c r="V816" s="91">
        <v>5000</v>
      </c>
      <c r="W816" s="92">
        <f t="shared" si="165"/>
        <v>131</v>
      </c>
      <c r="X816" s="93">
        <f t="shared" si="166"/>
        <v>2.69E-2</v>
      </c>
      <c r="Y816" s="94" t="str">
        <f t="shared" si="172"/>
        <v>0.00%-8.40%</v>
      </c>
      <c r="Z816" s="95"/>
      <c r="AA816" s="95"/>
      <c r="AB816" s="95"/>
      <c r="AC816" s="96"/>
      <c r="AD816" s="88">
        <f t="shared" si="167"/>
        <v>0</v>
      </c>
      <c r="AE816" s="97">
        <f t="shared" si="168"/>
        <v>5000</v>
      </c>
      <c r="AF816" s="18">
        <f t="shared" si="169"/>
        <v>131</v>
      </c>
      <c r="AG816" s="98">
        <f t="shared" si="170"/>
        <v>2.6904908605463129E-2</v>
      </c>
      <c r="AH816" s="20">
        <v>13.6</v>
      </c>
      <c r="AI816" s="20">
        <v>450</v>
      </c>
      <c r="AJ816" s="20"/>
      <c r="AK816" s="20">
        <v>688</v>
      </c>
      <c r="AL816" s="20">
        <f t="shared" si="171"/>
        <v>74088</v>
      </c>
      <c r="AM816" s="7" t="s">
        <v>287</v>
      </c>
      <c r="AN816" s="20"/>
      <c r="AO816" s="21" t="s">
        <v>692</v>
      </c>
      <c r="AP816" s="21"/>
      <c r="AQ816" s="5" t="s">
        <v>121</v>
      </c>
      <c r="AR816" s="5" t="s">
        <v>76</v>
      </c>
      <c r="AS816" s="5" t="s">
        <v>62</v>
      </c>
    </row>
    <row r="817" spans="1:45">
      <c r="A817" s="87" t="s">
        <v>562</v>
      </c>
      <c r="B817" s="5">
        <v>15016600</v>
      </c>
      <c r="C817" s="5" t="s">
        <v>565</v>
      </c>
      <c r="D817" s="5" t="s">
        <v>55</v>
      </c>
      <c r="E817" s="5" t="s">
        <v>67</v>
      </c>
      <c r="F817" s="5" t="s">
        <v>118</v>
      </c>
      <c r="G817" s="5" t="s">
        <v>685</v>
      </c>
      <c r="H817" s="6">
        <v>42917</v>
      </c>
      <c r="I817" s="5" t="s">
        <v>575</v>
      </c>
      <c r="J817" s="5" t="s">
        <v>575</v>
      </c>
      <c r="K817" s="5" t="s">
        <v>568</v>
      </c>
      <c r="L817" s="7">
        <v>6</v>
      </c>
      <c r="M817" s="7" t="s">
        <v>287</v>
      </c>
      <c r="N817" s="88">
        <v>4380</v>
      </c>
      <c r="O817" s="89">
        <v>0.02</v>
      </c>
      <c r="P817" s="90">
        <f t="shared" si="160"/>
        <v>88</v>
      </c>
      <c r="Q817" s="89">
        <v>5.0000000000000001E-3</v>
      </c>
      <c r="R817" s="90">
        <f t="shared" si="161"/>
        <v>22</v>
      </c>
      <c r="S817" s="89">
        <f t="shared" si="162"/>
        <v>2.5114155251141551E-2</v>
      </c>
      <c r="T817" s="90">
        <f t="shared" si="163"/>
        <v>110</v>
      </c>
      <c r="U817" s="90">
        <f t="shared" si="164"/>
        <v>4490</v>
      </c>
      <c r="V817" s="91">
        <v>4430</v>
      </c>
      <c r="W817" s="92">
        <f t="shared" si="165"/>
        <v>50</v>
      </c>
      <c r="X817" s="93">
        <f t="shared" si="166"/>
        <v>1.14E-2</v>
      </c>
      <c r="Y817" s="94" t="str">
        <f t="shared" si="172"/>
        <v>0.00%-8.40%</v>
      </c>
      <c r="Z817" s="95"/>
      <c r="AA817" s="95"/>
      <c r="AB817" s="95"/>
      <c r="AC817" s="96"/>
      <c r="AD817" s="88">
        <f t="shared" si="167"/>
        <v>0</v>
      </c>
      <c r="AE817" s="97">
        <f t="shared" si="168"/>
        <v>4430</v>
      </c>
      <c r="AF817" s="18">
        <f t="shared" si="169"/>
        <v>50</v>
      </c>
      <c r="AG817" s="98">
        <f t="shared" si="170"/>
        <v>1.1415525114155223E-2</v>
      </c>
      <c r="AH817" s="20">
        <v>13.6</v>
      </c>
      <c r="AI817" s="20">
        <v>650</v>
      </c>
      <c r="AJ817" s="20"/>
      <c r="AK817" s="20">
        <v>688</v>
      </c>
      <c r="AL817" s="20">
        <f t="shared" si="171"/>
        <v>68736</v>
      </c>
      <c r="AM817" s="7" t="s">
        <v>287</v>
      </c>
      <c r="AN817" s="20"/>
      <c r="AO817" s="21" t="s">
        <v>668</v>
      </c>
      <c r="AP817" s="21"/>
      <c r="AQ817" s="5" t="s">
        <v>121</v>
      </c>
      <c r="AR817" s="5" t="s">
        <v>76</v>
      </c>
      <c r="AS817" s="5" t="s">
        <v>62</v>
      </c>
    </row>
    <row r="818" spans="1:45">
      <c r="A818" s="87" t="s">
        <v>562</v>
      </c>
      <c r="B818" s="5">
        <v>15006881</v>
      </c>
      <c r="C818" s="5" t="s">
        <v>565</v>
      </c>
      <c r="D818" s="5" t="s">
        <v>55</v>
      </c>
      <c r="E818" s="5" t="s">
        <v>67</v>
      </c>
      <c r="F818" s="5" t="s">
        <v>118</v>
      </c>
      <c r="G818" s="5" t="s">
        <v>684</v>
      </c>
      <c r="H818" s="6">
        <v>40749</v>
      </c>
      <c r="I818" s="5" t="s">
        <v>575</v>
      </c>
      <c r="J818" s="5" t="s">
        <v>575</v>
      </c>
      <c r="K818" s="5" t="s">
        <v>568</v>
      </c>
      <c r="L818" s="7">
        <v>6</v>
      </c>
      <c r="M818" s="7" t="s">
        <v>287</v>
      </c>
      <c r="N818" s="88">
        <v>5271</v>
      </c>
      <c r="O818" s="89">
        <v>0.02</v>
      </c>
      <c r="P818" s="90">
        <f t="shared" si="160"/>
        <v>105</v>
      </c>
      <c r="Q818" s="89">
        <v>5.0000000000000001E-3</v>
      </c>
      <c r="R818" s="90">
        <f t="shared" si="161"/>
        <v>26</v>
      </c>
      <c r="S818" s="89">
        <f t="shared" si="162"/>
        <v>2.4852969076076648E-2</v>
      </c>
      <c r="T818" s="90">
        <f t="shared" si="163"/>
        <v>131</v>
      </c>
      <c r="U818" s="90">
        <f t="shared" si="164"/>
        <v>5402</v>
      </c>
      <c r="V818" s="91">
        <v>5350</v>
      </c>
      <c r="W818" s="92">
        <f t="shared" si="165"/>
        <v>79</v>
      </c>
      <c r="X818" s="93">
        <f t="shared" si="166"/>
        <v>1.4999999999999999E-2</v>
      </c>
      <c r="Y818" s="94" t="str">
        <f t="shared" si="172"/>
        <v>0.00%-8.40%</v>
      </c>
      <c r="Z818" s="95"/>
      <c r="AA818" s="95"/>
      <c r="AB818" s="95"/>
      <c r="AC818" s="96"/>
      <c r="AD818" s="88">
        <f t="shared" si="167"/>
        <v>0</v>
      </c>
      <c r="AE818" s="97">
        <f t="shared" si="168"/>
        <v>5350</v>
      </c>
      <c r="AF818" s="18">
        <f t="shared" si="169"/>
        <v>79</v>
      </c>
      <c r="AG818" s="98">
        <f t="shared" si="170"/>
        <v>1.4987668374122576E-2</v>
      </c>
      <c r="AH818" s="20">
        <v>13.6</v>
      </c>
      <c r="AI818" s="20">
        <v>500</v>
      </c>
      <c r="AJ818" s="20"/>
      <c r="AK818" s="20">
        <v>688</v>
      </c>
      <c r="AL818" s="20">
        <f t="shared" si="171"/>
        <v>79448</v>
      </c>
      <c r="AM818" s="7" t="s">
        <v>287</v>
      </c>
      <c r="AN818" s="20"/>
      <c r="AO818" s="21" t="s">
        <v>668</v>
      </c>
      <c r="AP818" s="21"/>
      <c r="AQ818" s="5" t="s">
        <v>121</v>
      </c>
      <c r="AR818" s="5" t="s">
        <v>76</v>
      </c>
      <c r="AS818" s="5" t="s">
        <v>62</v>
      </c>
    </row>
    <row r="819" spans="1:45">
      <c r="A819" s="87" t="s">
        <v>562</v>
      </c>
      <c r="B819" s="5">
        <v>15000413</v>
      </c>
      <c r="C819" s="5" t="s">
        <v>565</v>
      </c>
      <c r="D819" s="5" t="s">
        <v>55</v>
      </c>
      <c r="E819" s="5" t="s">
        <v>67</v>
      </c>
      <c r="F819" s="5" t="s">
        <v>118</v>
      </c>
      <c r="G819" s="5" t="s">
        <v>684</v>
      </c>
      <c r="H819" s="6">
        <v>38786</v>
      </c>
      <c r="I819" s="5" t="s">
        <v>575</v>
      </c>
      <c r="J819" s="5" t="s">
        <v>575</v>
      </c>
      <c r="K819" s="5" t="s">
        <v>568</v>
      </c>
      <c r="L819" s="7">
        <v>6</v>
      </c>
      <c r="M819" s="7" t="s">
        <v>287</v>
      </c>
      <c r="N819" s="88">
        <v>7362</v>
      </c>
      <c r="O819" s="89">
        <v>0.02</v>
      </c>
      <c r="P819" s="90">
        <f t="shared" si="160"/>
        <v>147</v>
      </c>
      <c r="Q819" s="89">
        <v>5.0000000000000001E-3</v>
      </c>
      <c r="R819" s="90">
        <f t="shared" si="161"/>
        <v>37</v>
      </c>
      <c r="S819" s="89">
        <f t="shared" si="162"/>
        <v>2.4993208367291495E-2</v>
      </c>
      <c r="T819" s="90">
        <f t="shared" si="163"/>
        <v>184</v>
      </c>
      <c r="U819" s="90">
        <f t="shared" si="164"/>
        <v>7546</v>
      </c>
      <c r="V819" s="91">
        <v>7450</v>
      </c>
      <c r="W819" s="92">
        <f t="shared" si="165"/>
        <v>88</v>
      </c>
      <c r="X819" s="93">
        <f t="shared" si="166"/>
        <v>1.2E-2</v>
      </c>
      <c r="Y819" s="94" t="str">
        <f t="shared" si="172"/>
        <v>0.00%-8.40%</v>
      </c>
      <c r="Z819" s="95"/>
      <c r="AA819" s="95"/>
      <c r="AB819" s="95"/>
      <c r="AC819" s="96"/>
      <c r="AD819" s="88">
        <f t="shared" si="167"/>
        <v>0</v>
      </c>
      <c r="AE819" s="97">
        <f t="shared" si="168"/>
        <v>7450</v>
      </c>
      <c r="AF819" s="18">
        <f t="shared" si="169"/>
        <v>88</v>
      </c>
      <c r="AG819" s="98">
        <f t="shared" si="170"/>
        <v>1.1953273566965406E-2</v>
      </c>
      <c r="AH819" s="20">
        <v>13.6</v>
      </c>
      <c r="AI819" s="20">
        <v>500</v>
      </c>
      <c r="AJ819" s="20"/>
      <c r="AK819" s="20">
        <v>688</v>
      </c>
      <c r="AL819" s="20">
        <f t="shared" si="171"/>
        <v>108008</v>
      </c>
      <c r="AM819" s="7" t="s">
        <v>287</v>
      </c>
      <c r="AN819" s="20"/>
      <c r="AO819" s="21" t="s">
        <v>668</v>
      </c>
      <c r="AP819" s="21"/>
      <c r="AQ819" s="5" t="s">
        <v>121</v>
      </c>
      <c r="AR819" s="5" t="s">
        <v>76</v>
      </c>
      <c r="AS819" s="5" t="s">
        <v>62</v>
      </c>
    </row>
    <row r="820" spans="1:45">
      <c r="A820" s="87" t="s">
        <v>562</v>
      </c>
      <c r="B820" s="5">
        <v>15000462</v>
      </c>
      <c r="C820" s="5" t="s">
        <v>565</v>
      </c>
      <c r="D820" s="5" t="s">
        <v>55</v>
      </c>
      <c r="E820" s="5" t="s">
        <v>67</v>
      </c>
      <c r="F820" s="5" t="s">
        <v>118</v>
      </c>
      <c r="G820" s="5" t="s">
        <v>685</v>
      </c>
      <c r="H820" s="6">
        <v>38808</v>
      </c>
      <c r="I820" s="5" t="s">
        <v>575</v>
      </c>
      <c r="J820" s="5" t="s">
        <v>575</v>
      </c>
      <c r="K820" s="5" t="s">
        <v>568</v>
      </c>
      <c r="L820" s="7">
        <v>6</v>
      </c>
      <c r="M820" s="7" t="s">
        <v>287</v>
      </c>
      <c r="N820" s="88">
        <v>5075</v>
      </c>
      <c r="O820" s="89">
        <v>0.02</v>
      </c>
      <c r="P820" s="90">
        <f t="shared" si="160"/>
        <v>102</v>
      </c>
      <c r="Q820" s="89">
        <v>5.0000000000000001E-3</v>
      </c>
      <c r="R820" s="90">
        <f t="shared" si="161"/>
        <v>25</v>
      </c>
      <c r="S820" s="89">
        <f t="shared" si="162"/>
        <v>2.5024630541871921E-2</v>
      </c>
      <c r="T820" s="90">
        <f t="shared" si="163"/>
        <v>127</v>
      </c>
      <c r="U820" s="90">
        <f t="shared" si="164"/>
        <v>5202</v>
      </c>
      <c r="V820" s="91">
        <v>5075</v>
      </c>
      <c r="W820" s="92">
        <f t="shared" si="165"/>
        <v>0</v>
      </c>
      <c r="X820" s="93">
        <f t="shared" si="166"/>
        <v>0</v>
      </c>
      <c r="Y820" s="94" t="str">
        <f t="shared" si="172"/>
        <v>0.00%-8.40%</v>
      </c>
      <c r="Z820" s="95"/>
      <c r="AA820" s="95"/>
      <c r="AB820" s="95"/>
      <c r="AC820" s="96"/>
      <c r="AD820" s="88">
        <f t="shared" si="167"/>
        <v>0</v>
      </c>
      <c r="AE820" s="97">
        <f t="shared" si="168"/>
        <v>5075</v>
      </c>
      <c r="AF820" s="18">
        <f t="shared" si="169"/>
        <v>0</v>
      </c>
      <c r="AG820" s="98">
        <f t="shared" si="170"/>
        <v>0</v>
      </c>
      <c r="AH820" s="20">
        <v>13.6</v>
      </c>
      <c r="AI820" s="20">
        <v>450</v>
      </c>
      <c r="AJ820" s="20"/>
      <c r="AK820" s="20">
        <v>688</v>
      </c>
      <c r="AL820" s="20">
        <f t="shared" si="171"/>
        <v>75108</v>
      </c>
      <c r="AM820" s="7" t="s">
        <v>287</v>
      </c>
      <c r="AN820" s="20"/>
      <c r="AO820" s="21" t="s">
        <v>682</v>
      </c>
      <c r="AP820" s="21" t="s">
        <v>624</v>
      </c>
      <c r="AQ820" s="5" t="s">
        <v>121</v>
      </c>
      <c r="AR820" s="5" t="s">
        <v>76</v>
      </c>
      <c r="AS820" s="5" t="s">
        <v>62</v>
      </c>
    </row>
    <row r="821" spans="1:45">
      <c r="A821" s="87" t="s">
        <v>562</v>
      </c>
      <c r="B821" s="5">
        <v>15006891</v>
      </c>
      <c r="C821" s="5" t="s">
        <v>565</v>
      </c>
      <c r="D821" s="5" t="s">
        <v>55</v>
      </c>
      <c r="E821" s="5" t="s">
        <v>67</v>
      </c>
      <c r="F821" s="5" t="s">
        <v>118</v>
      </c>
      <c r="G821" s="5" t="s">
        <v>684</v>
      </c>
      <c r="H821" s="6">
        <v>40758</v>
      </c>
      <c r="I821" s="5" t="s">
        <v>575</v>
      </c>
      <c r="J821" s="5" t="s">
        <v>575</v>
      </c>
      <c r="K821" s="5" t="s">
        <v>568</v>
      </c>
      <c r="L821" s="7">
        <v>6</v>
      </c>
      <c r="M821" s="7" t="s">
        <v>287</v>
      </c>
      <c r="N821" s="88">
        <v>4948</v>
      </c>
      <c r="O821" s="89">
        <v>0.02</v>
      </c>
      <c r="P821" s="90">
        <f t="shared" si="160"/>
        <v>99</v>
      </c>
      <c r="Q821" s="89">
        <v>5.0000000000000001E-3</v>
      </c>
      <c r="R821" s="90">
        <f t="shared" si="161"/>
        <v>25</v>
      </c>
      <c r="S821" s="89">
        <f t="shared" si="162"/>
        <v>2.5060630557801132E-2</v>
      </c>
      <c r="T821" s="90">
        <f t="shared" si="163"/>
        <v>124</v>
      </c>
      <c r="U821" s="90">
        <f t="shared" si="164"/>
        <v>5072</v>
      </c>
      <c r="V821" s="91">
        <v>5072</v>
      </c>
      <c r="W821" s="92">
        <f t="shared" si="165"/>
        <v>124</v>
      </c>
      <c r="X821" s="93">
        <f t="shared" si="166"/>
        <v>2.5100000000000001E-2</v>
      </c>
      <c r="Y821" s="94" t="str">
        <f t="shared" si="172"/>
        <v>0.00%-8.40%</v>
      </c>
      <c r="Z821" s="95"/>
      <c r="AA821" s="95"/>
      <c r="AB821" s="95"/>
      <c r="AC821" s="96"/>
      <c r="AD821" s="88">
        <f t="shared" si="167"/>
        <v>0</v>
      </c>
      <c r="AE821" s="97">
        <f t="shared" si="168"/>
        <v>5072</v>
      </c>
      <c r="AF821" s="18">
        <f t="shared" si="169"/>
        <v>124</v>
      </c>
      <c r="AG821" s="98">
        <f t="shared" si="170"/>
        <v>2.5060630557801167E-2</v>
      </c>
      <c r="AH821" s="20">
        <v>13.6</v>
      </c>
      <c r="AI821" s="20">
        <v>800</v>
      </c>
      <c r="AJ821" s="20"/>
      <c r="AK821" s="20">
        <v>688</v>
      </c>
      <c r="AL821" s="20">
        <f t="shared" si="171"/>
        <v>79267.199999999997</v>
      </c>
      <c r="AM821" s="7" t="s">
        <v>287</v>
      </c>
      <c r="AN821" s="20"/>
      <c r="AO821" s="21" t="s">
        <v>673</v>
      </c>
      <c r="AP821" s="21"/>
      <c r="AQ821" s="5" t="s">
        <v>121</v>
      </c>
      <c r="AR821" s="5" t="s">
        <v>76</v>
      </c>
      <c r="AS821" s="5" t="s">
        <v>62</v>
      </c>
    </row>
    <row r="822" spans="1:45">
      <c r="A822" s="87" t="s">
        <v>562</v>
      </c>
      <c r="B822" s="5">
        <v>15007849</v>
      </c>
      <c r="C822" s="5" t="s">
        <v>565</v>
      </c>
      <c r="D822" s="5" t="s">
        <v>55</v>
      </c>
      <c r="E822" s="5" t="s">
        <v>67</v>
      </c>
      <c r="F822" s="5" t="s">
        <v>118</v>
      </c>
      <c r="G822" s="5" t="s">
        <v>685</v>
      </c>
      <c r="H822" s="6">
        <v>44501</v>
      </c>
      <c r="I822" s="5" t="s">
        <v>575</v>
      </c>
      <c r="J822" s="5" t="s">
        <v>575</v>
      </c>
      <c r="K822" s="5" t="s">
        <v>568</v>
      </c>
      <c r="L822" s="7">
        <v>6</v>
      </c>
      <c r="M822" s="7" t="s">
        <v>287</v>
      </c>
      <c r="N822" s="88">
        <v>4756</v>
      </c>
      <c r="O822" s="89">
        <v>0.02</v>
      </c>
      <c r="P822" s="90">
        <f t="shared" si="160"/>
        <v>95</v>
      </c>
      <c r="Q822" s="89">
        <v>5.0000000000000001E-3</v>
      </c>
      <c r="R822" s="90">
        <f t="shared" si="161"/>
        <v>24</v>
      </c>
      <c r="S822" s="89">
        <f t="shared" si="162"/>
        <v>2.5021026072329689E-2</v>
      </c>
      <c r="T822" s="90">
        <f t="shared" si="163"/>
        <v>119</v>
      </c>
      <c r="U822" s="90">
        <f t="shared" si="164"/>
        <v>4875</v>
      </c>
      <c r="V822" s="91">
        <v>4875</v>
      </c>
      <c r="W822" s="92">
        <f t="shared" si="165"/>
        <v>119</v>
      </c>
      <c r="X822" s="93">
        <f t="shared" si="166"/>
        <v>2.5000000000000001E-2</v>
      </c>
      <c r="Y822" s="94" t="str">
        <f t="shared" si="172"/>
        <v>0.00%-8.40%</v>
      </c>
      <c r="Z822" s="95"/>
      <c r="AA822" s="95"/>
      <c r="AB822" s="95"/>
      <c r="AC822" s="96"/>
      <c r="AD822" s="88">
        <f t="shared" si="167"/>
        <v>0</v>
      </c>
      <c r="AE822" s="97">
        <f t="shared" si="168"/>
        <v>4875</v>
      </c>
      <c r="AF822" s="18">
        <f t="shared" si="169"/>
        <v>119</v>
      </c>
      <c r="AG822" s="98">
        <f t="shared" si="170"/>
        <v>2.5021026072329589E-2</v>
      </c>
      <c r="AH822" s="20">
        <v>13.6</v>
      </c>
      <c r="AI822" s="20">
        <v>450</v>
      </c>
      <c r="AJ822" s="20"/>
      <c r="AK822" s="20">
        <v>688</v>
      </c>
      <c r="AL822" s="20">
        <f t="shared" si="171"/>
        <v>72388</v>
      </c>
      <c r="AM822" s="7" t="s">
        <v>287</v>
      </c>
      <c r="AN822" s="20"/>
      <c r="AO822" s="21" t="s">
        <v>673</v>
      </c>
      <c r="AP822" s="21"/>
      <c r="AQ822" s="5" t="s">
        <v>121</v>
      </c>
      <c r="AR822" s="5" t="s">
        <v>76</v>
      </c>
      <c r="AS822" s="5" t="s">
        <v>62</v>
      </c>
    </row>
    <row r="823" spans="1:45">
      <c r="A823" s="87" t="s">
        <v>562</v>
      </c>
      <c r="B823" s="5">
        <v>15013844</v>
      </c>
      <c r="C823" s="5" t="s">
        <v>565</v>
      </c>
      <c r="D823" s="5" t="s">
        <v>55</v>
      </c>
      <c r="E823" s="5" t="s">
        <v>67</v>
      </c>
      <c r="F823" s="5" t="s">
        <v>118</v>
      </c>
      <c r="G823" s="5" t="s">
        <v>685</v>
      </c>
      <c r="H823" s="6">
        <v>42095</v>
      </c>
      <c r="I823" s="5" t="s">
        <v>575</v>
      </c>
      <c r="J823" s="5" t="s">
        <v>575</v>
      </c>
      <c r="K823" s="5" t="s">
        <v>568</v>
      </c>
      <c r="L823" s="7">
        <v>6</v>
      </c>
      <c r="M823" s="7" t="s">
        <v>287</v>
      </c>
      <c r="N823" s="88">
        <v>4710</v>
      </c>
      <c r="O823" s="89">
        <v>0.02</v>
      </c>
      <c r="P823" s="90">
        <f t="shared" si="160"/>
        <v>94</v>
      </c>
      <c r="Q823" s="89">
        <v>5.0000000000000001E-3</v>
      </c>
      <c r="R823" s="90">
        <f t="shared" si="161"/>
        <v>24</v>
      </c>
      <c r="S823" s="89">
        <f t="shared" si="162"/>
        <v>2.5053078556263271E-2</v>
      </c>
      <c r="T823" s="90">
        <f t="shared" si="163"/>
        <v>118</v>
      </c>
      <c r="U823" s="90">
        <f t="shared" si="164"/>
        <v>4828</v>
      </c>
      <c r="V823" s="91">
        <v>4828</v>
      </c>
      <c r="W823" s="92">
        <f t="shared" si="165"/>
        <v>118</v>
      </c>
      <c r="X823" s="93">
        <f t="shared" si="166"/>
        <v>2.5100000000000001E-2</v>
      </c>
      <c r="Y823" s="94" t="str">
        <f t="shared" si="172"/>
        <v>0.00%-8.40%</v>
      </c>
      <c r="Z823" s="95"/>
      <c r="AA823" s="95"/>
      <c r="AB823" s="95"/>
      <c r="AC823" s="96"/>
      <c r="AD823" s="88">
        <f t="shared" si="167"/>
        <v>0</v>
      </c>
      <c r="AE823" s="97">
        <f t="shared" si="168"/>
        <v>4828</v>
      </c>
      <c r="AF823" s="18">
        <f t="shared" si="169"/>
        <v>118</v>
      </c>
      <c r="AG823" s="98">
        <f t="shared" si="170"/>
        <v>2.5053078556263264E-2</v>
      </c>
      <c r="AH823" s="20">
        <v>13.6</v>
      </c>
      <c r="AI823" s="20">
        <v>650</v>
      </c>
      <c r="AJ823" s="20"/>
      <c r="AK823" s="20">
        <v>688</v>
      </c>
      <c r="AL823" s="20">
        <f t="shared" si="171"/>
        <v>74148.800000000003</v>
      </c>
      <c r="AM823" s="7" t="s">
        <v>287</v>
      </c>
      <c r="AN823" s="20"/>
      <c r="AO823" s="21" t="s">
        <v>673</v>
      </c>
      <c r="AP823" s="21"/>
      <c r="AQ823" s="5" t="s">
        <v>121</v>
      </c>
      <c r="AR823" s="5" t="s">
        <v>76</v>
      </c>
      <c r="AS823" s="5" t="s">
        <v>62</v>
      </c>
    </row>
    <row r="824" spans="1:45">
      <c r="A824" s="87" t="s">
        <v>562</v>
      </c>
      <c r="B824" s="5">
        <v>15011575</v>
      </c>
      <c r="C824" s="5" t="s">
        <v>565</v>
      </c>
      <c r="D824" s="5" t="s">
        <v>55</v>
      </c>
      <c r="E824" s="5" t="s">
        <v>67</v>
      </c>
      <c r="F824" s="5" t="s">
        <v>118</v>
      </c>
      <c r="G824" s="5" t="s">
        <v>685</v>
      </c>
      <c r="H824" s="6">
        <v>41609</v>
      </c>
      <c r="I824" s="5" t="s">
        <v>575</v>
      </c>
      <c r="J824" s="5" t="s">
        <v>575</v>
      </c>
      <c r="K824" s="5" t="s">
        <v>568</v>
      </c>
      <c r="L824" s="7">
        <v>6</v>
      </c>
      <c r="M824" s="7" t="s">
        <v>287</v>
      </c>
      <c r="N824" s="88">
        <v>5400</v>
      </c>
      <c r="O824" s="89">
        <v>0.02</v>
      </c>
      <c r="P824" s="90">
        <f t="shared" si="160"/>
        <v>108</v>
      </c>
      <c r="Q824" s="89">
        <v>5.0000000000000001E-3</v>
      </c>
      <c r="R824" s="90">
        <f t="shared" si="161"/>
        <v>27</v>
      </c>
      <c r="S824" s="89">
        <f t="shared" si="162"/>
        <v>2.5000000000000001E-2</v>
      </c>
      <c r="T824" s="90">
        <f t="shared" si="163"/>
        <v>135</v>
      </c>
      <c r="U824" s="90">
        <f t="shared" si="164"/>
        <v>5535</v>
      </c>
      <c r="V824" s="91">
        <v>5650</v>
      </c>
      <c r="W824" s="92">
        <f t="shared" si="165"/>
        <v>250</v>
      </c>
      <c r="X824" s="93">
        <f t="shared" si="166"/>
        <v>4.6300000000000001E-2</v>
      </c>
      <c r="Y824" s="94" t="str">
        <f t="shared" si="172"/>
        <v>0.00%-8.40%</v>
      </c>
      <c r="Z824" s="95"/>
      <c r="AA824" s="95"/>
      <c r="AB824" s="95"/>
      <c r="AC824" s="96"/>
      <c r="AD824" s="88">
        <f t="shared" si="167"/>
        <v>0</v>
      </c>
      <c r="AE824" s="97">
        <f t="shared" si="168"/>
        <v>5650</v>
      </c>
      <c r="AF824" s="18">
        <f t="shared" si="169"/>
        <v>250</v>
      </c>
      <c r="AG824" s="98">
        <f t="shared" si="170"/>
        <v>4.629629629629628E-2</v>
      </c>
      <c r="AH824" s="20">
        <v>13.6</v>
      </c>
      <c r="AI824" s="20">
        <v>500</v>
      </c>
      <c r="AJ824" s="20"/>
      <c r="AK824" s="20">
        <v>688</v>
      </c>
      <c r="AL824" s="20">
        <f t="shared" si="171"/>
        <v>83528</v>
      </c>
      <c r="AM824" s="7" t="s">
        <v>287</v>
      </c>
      <c r="AN824" s="20"/>
      <c r="AO824" s="21" t="s">
        <v>666</v>
      </c>
      <c r="AP824" s="21"/>
      <c r="AQ824" s="5" t="s">
        <v>121</v>
      </c>
      <c r="AR824" s="5" t="s">
        <v>76</v>
      </c>
      <c r="AS824" s="5" t="s">
        <v>62</v>
      </c>
    </row>
    <row r="825" spans="1:45">
      <c r="A825" s="87" t="s">
        <v>562</v>
      </c>
      <c r="B825" s="5">
        <v>15005253</v>
      </c>
      <c r="C825" s="5" t="s">
        <v>565</v>
      </c>
      <c r="D825" s="5" t="s">
        <v>55</v>
      </c>
      <c r="E825" s="5" t="s">
        <v>67</v>
      </c>
      <c r="F825" s="5" t="s">
        <v>118</v>
      </c>
      <c r="G825" s="5" t="s">
        <v>685</v>
      </c>
      <c r="H825" s="6">
        <v>40787</v>
      </c>
      <c r="I825" s="5" t="s">
        <v>575</v>
      </c>
      <c r="J825" s="5" t="s">
        <v>575</v>
      </c>
      <c r="K825" s="5" t="s">
        <v>568</v>
      </c>
      <c r="L825" s="7">
        <v>6</v>
      </c>
      <c r="M825" s="7" t="s">
        <v>287</v>
      </c>
      <c r="N825" s="88">
        <v>4996</v>
      </c>
      <c r="O825" s="89">
        <v>0.02</v>
      </c>
      <c r="P825" s="90">
        <f t="shared" si="160"/>
        <v>100</v>
      </c>
      <c r="Q825" s="89">
        <v>5.0000000000000001E-3</v>
      </c>
      <c r="R825" s="90">
        <f t="shared" si="161"/>
        <v>25</v>
      </c>
      <c r="S825" s="89">
        <f t="shared" si="162"/>
        <v>2.5020016012810248E-2</v>
      </c>
      <c r="T825" s="90">
        <f t="shared" si="163"/>
        <v>125</v>
      </c>
      <c r="U825" s="90">
        <f t="shared" si="164"/>
        <v>5121</v>
      </c>
      <c r="V825" s="91">
        <v>5121</v>
      </c>
      <c r="W825" s="92">
        <f t="shared" si="165"/>
        <v>125</v>
      </c>
      <c r="X825" s="93">
        <f t="shared" si="166"/>
        <v>2.5000000000000001E-2</v>
      </c>
      <c r="Y825" s="94" t="str">
        <f t="shared" si="172"/>
        <v>0.00%-8.40%</v>
      </c>
      <c r="Z825" s="95"/>
      <c r="AA825" s="95"/>
      <c r="AB825" s="95"/>
      <c r="AC825" s="96"/>
      <c r="AD825" s="88">
        <f t="shared" si="167"/>
        <v>0</v>
      </c>
      <c r="AE825" s="97">
        <f t="shared" si="168"/>
        <v>5121</v>
      </c>
      <c r="AF825" s="18">
        <f t="shared" si="169"/>
        <v>125</v>
      </c>
      <c r="AG825" s="98">
        <f t="shared" si="170"/>
        <v>2.5020016012810231E-2</v>
      </c>
      <c r="AH825" s="20">
        <v>13.6</v>
      </c>
      <c r="AI825" s="20">
        <v>450</v>
      </c>
      <c r="AJ825" s="20"/>
      <c r="AK825" s="20">
        <v>688</v>
      </c>
      <c r="AL825" s="20">
        <f t="shared" si="171"/>
        <v>75733.599999999991</v>
      </c>
      <c r="AM825" s="7" t="s">
        <v>287</v>
      </c>
      <c r="AN825" s="20"/>
      <c r="AO825" s="21" t="s">
        <v>673</v>
      </c>
      <c r="AP825" s="21"/>
      <c r="AQ825" s="5" t="s">
        <v>121</v>
      </c>
      <c r="AR825" s="5" t="s">
        <v>76</v>
      </c>
      <c r="AS825" s="5" t="s">
        <v>62</v>
      </c>
    </row>
    <row r="826" spans="1:45">
      <c r="A826" s="87" t="s">
        <v>562</v>
      </c>
      <c r="B826" s="5">
        <v>15006249</v>
      </c>
      <c r="C826" s="5" t="s">
        <v>565</v>
      </c>
      <c r="D826" s="5" t="s">
        <v>55</v>
      </c>
      <c r="E826" s="5" t="s">
        <v>67</v>
      </c>
      <c r="F826" s="5" t="s">
        <v>118</v>
      </c>
      <c r="G826" s="5" t="s">
        <v>685</v>
      </c>
      <c r="H826" s="6">
        <v>40817</v>
      </c>
      <c r="I826" s="5" t="s">
        <v>575</v>
      </c>
      <c r="J826" s="5" t="s">
        <v>575</v>
      </c>
      <c r="K826" s="5" t="s">
        <v>568</v>
      </c>
      <c r="L826" s="7">
        <v>6</v>
      </c>
      <c r="M826" s="7" t="s">
        <v>287</v>
      </c>
      <c r="N826" s="88">
        <v>6210</v>
      </c>
      <c r="O826" s="89">
        <v>0.02</v>
      </c>
      <c r="P826" s="90">
        <f t="shared" si="160"/>
        <v>124</v>
      </c>
      <c r="Q826" s="89">
        <v>5.0000000000000001E-3</v>
      </c>
      <c r="R826" s="90">
        <f t="shared" si="161"/>
        <v>31</v>
      </c>
      <c r="S826" s="89">
        <f t="shared" si="162"/>
        <v>2.4959742351046699E-2</v>
      </c>
      <c r="T826" s="90">
        <f t="shared" si="163"/>
        <v>155</v>
      </c>
      <c r="U826" s="90">
        <f t="shared" si="164"/>
        <v>6365</v>
      </c>
      <c r="V826" s="91">
        <v>6210</v>
      </c>
      <c r="W826" s="92">
        <f t="shared" si="165"/>
        <v>0</v>
      </c>
      <c r="X826" s="93">
        <f t="shared" si="166"/>
        <v>0</v>
      </c>
      <c r="Y826" s="94" t="str">
        <f t="shared" si="172"/>
        <v>0.00%-8.40%</v>
      </c>
      <c r="Z826" s="95"/>
      <c r="AA826" s="95"/>
      <c r="AB826" s="95"/>
      <c r="AC826" s="96"/>
      <c r="AD826" s="88">
        <f t="shared" si="167"/>
        <v>0</v>
      </c>
      <c r="AE826" s="97">
        <f t="shared" si="168"/>
        <v>6210</v>
      </c>
      <c r="AF826" s="18">
        <f t="shared" si="169"/>
        <v>0</v>
      </c>
      <c r="AG826" s="98">
        <f t="shared" si="170"/>
        <v>0</v>
      </c>
      <c r="AH826" s="20">
        <v>13.6</v>
      </c>
      <c r="AI826" s="20">
        <v>700</v>
      </c>
      <c r="AJ826" s="20"/>
      <c r="AK826" s="20">
        <v>688</v>
      </c>
      <c r="AL826" s="20">
        <f t="shared" si="171"/>
        <v>93544</v>
      </c>
      <c r="AM826" s="7" t="s">
        <v>287</v>
      </c>
      <c r="AN826" s="20"/>
      <c r="AO826" s="21" t="s">
        <v>681</v>
      </c>
      <c r="AP826" s="21" t="s">
        <v>140</v>
      </c>
      <c r="AQ826" s="5" t="s">
        <v>121</v>
      </c>
      <c r="AR826" s="5" t="s">
        <v>76</v>
      </c>
      <c r="AS826" s="5" t="s">
        <v>62</v>
      </c>
    </row>
    <row r="827" spans="1:45">
      <c r="A827" s="87" t="s">
        <v>562</v>
      </c>
      <c r="B827" s="5">
        <v>15002604</v>
      </c>
      <c r="C827" s="5" t="s">
        <v>565</v>
      </c>
      <c r="D827" s="5" t="s">
        <v>55</v>
      </c>
      <c r="E827" s="5" t="s">
        <v>67</v>
      </c>
      <c r="F827" s="5" t="s">
        <v>118</v>
      </c>
      <c r="G827" s="5" t="s">
        <v>684</v>
      </c>
      <c r="H827" s="6">
        <v>40087</v>
      </c>
      <c r="I827" s="5" t="s">
        <v>575</v>
      </c>
      <c r="J827" s="5" t="s">
        <v>575</v>
      </c>
      <c r="K827" s="5" t="s">
        <v>568</v>
      </c>
      <c r="L827" s="7">
        <v>6</v>
      </c>
      <c r="M827" s="7" t="s">
        <v>287</v>
      </c>
      <c r="N827" s="88">
        <v>4530</v>
      </c>
      <c r="O827" s="89">
        <v>0.02</v>
      </c>
      <c r="P827" s="90">
        <f t="shared" si="160"/>
        <v>91</v>
      </c>
      <c r="Q827" s="89">
        <v>5.0000000000000001E-3</v>
      </c>
      <c r="R827" s="90">
        <f t="shared" si="161"/>
        <v>23</v>
      </c>
      <c r="S827" s="89">
        <f t="shared" si="162"/>
        <v>2.5165562913907286E-2</v>
      </c>
      <c r="T827" s="90">
        <f t="shared" si="163"/>
        <v>114</v>
      </c>
      <c r="U827" s="90">
        <f t="shared" si="164"/>
        <v>4644</v>
      </c>
      <c r="V827" s="91">
        <v>4800</v>
      </c>
      <c r="W827" s="92">
        <f t="shared" si="165"/>
        <v>270</v>
      </c>
      <c r="X827" s="93">
        <f t="shared" si="166"/>
        <v>5.96E-2</v>
      </c>
      <c r="Y827" s="94" t="str">
        <f t="shared" si="172"/>
        <v>0.00%-8.40%</v>
      </c>
      <c r="Z827" s="95"/>
      <c r="AA827" s="95"/>
      <c r="AB827" s="95"/>
      <c r="AC827" s="96"/>
      <c r="AD827" s="88">
        <f t="shared" si="167"/>
        <v>0</v>
      </c>
      <c r="AE827" s="97">
        <f t="shared" si="168"/>
        <v>4800</v>
      </c>
      <c r="AF827" s="18">
        <f t="shared" si="169"/>
        <v>270</v>
      </c>
      <c r="AG827" s="98">
        <f t="shared" si="170"/>
        <v>5.9602649006622599E-2</v>
      </c>
      <c r="AH827" s="20">
        <v>13.6</v>
      </c>
      <c r="AI827" s="20">
        <v>800</v>
      </c>
      <c r="AJ827" s="20"/>
      <c r="AK827" s="20">
        <v>688</v>
      </c>
      <c r="AL827" s="20">
        <f t="shared" si="171"/>
        <v>75568</v>
      </c>
      <c r="AM827" s="7" t="s">
        <v>287</v>
      </c>
      <c r="AN827" s="20"/>
      <c r="AO827" s="21" t="s">
        <v>666</v>
      </c>
      <c r="AP827" s="21"/>
      <c r="AQ827" s="5" t="s">
        <v>121</v>
      </c>
      <c r="AR827" s="5" t="s">
        <v>76</v>
      </c>
      <c r="AS827" s="5" t="s">
        <v>62</v>
      </c>
    </row>
    <row r="828" spans="1:45">
      <c r="A828" s="87" t="s">
        <v>562</v>
      </c>
      <c r="B828" s="5">
        <v>15002698</v>
      </c>
      <c r="C828" s="5" t="s">
        <v>565</v>
      </c>
      <c r="D828" s="5" t="s">
        <v>55</v>
      </c>
      <c r="E828" s="5" t="s">
        <v>67</v>
      </c>
      <c r="F828" s="5" t="s">
        <v>118</v>
      </c>
      <c r="G828" s="5" t="s">
        <v>684</v>
      </c>
      <c r="H828" s="6">
        <v>40148</v>
      </c>
      <c r="I828" s="5" t="s">
        <v>575</v>
      </c>
      <c r="J828" s="5" t="s">
        <v>575</v>
      </c>
      <c r="K828" s="5" t="s">
        <v>568</v>
      </c>
      <c r="L828" s="7">
        <v>6</v>
      </c>
      <c r="M828" s="7" t="s">
        <v>287</v>
      </c>
      <c r="N828" s="88">
        <v>6150</v>
      </c>
      <c r="O828" s="89">
        <v>0.02</v>
      </c>
      <c r="P828" s="90">
        <f t="shared" si="160"/>
        <v>123</v>
      </c>
      <c r="Q828" s="89">
        <v>5.0000000000000001E-3</v>
      </c>
      <c r="R828" s="90">
        <f t="shared" si="161"/>
        <v>31</v>
      </c>
      <c r="S828" s="89">
        <f t="shared" si="162"/>
        <v>2.5040650406504064E-2</v>
      </c>
      <c r="T828" s="90">
        <f t="shared" si="163"/>
        <v>154</v>
      </c>
      <c r="U828" s="90">
        <f t="shared" si="164"/>
        <v>6304</v>
      </c>
      <c r="V828" s="91">
        <v>6150</v>
      </c>
      <c r="W828" s="92">
        <f t="shared" si="165"/>
        <v>0</v>
      </c>
      <c r="X828" s="93">
        <f t="shared" si="166"/>
        <v>0</v>
      </c>
      <c r="Y828" s="94" t="str">
        <f t="shared" si="172"/>
        <v>0.00%-8.40%</v>
      </c>
      <c r="Z828" s="95"/>
      <c r="AA828" s="95"/>
      <c r="AB828" s="95"/>
      <c r="AC828" s="96"/>
      <c r="AD828" s="88">
        <f t="shared" si="167"/>
        <v>0</v>
      </c>
      <c r="AE828" s="97">
        <f t="shared" si="168"/>
        <v>6150</v>
      </c>
      <c r="AF828" s="18">
        <f t="shared" si="169"/>
        <v>0</v>
      </c>
      <c r="AG828" s="98">
        <f t="shared" si="170"/>
        <v>0</v>
      </c>
      <c r="AH828" s="20">
        <v>13.6</v>
      </c>
      <c r="AI828" s="20">
        <v>800</v>
      </c>
      <c r="AJ828" s="20"/>
      <c r="AK828" s="20">
        <v>688</v>
      </c>
      <c r="AL828" s="20">
        <f t="shared" si="171"/>
        <v>93928</v>
      </c>
      <c r="AM828" s="7" t="s">
        <v>287</v>
      </c>
      <c r="AN828" s="20" t="s">
        <v>623</v>
      </c>
      <c r="AO828" s="21" t="s">
        <v>693</v>
      </c>
      <c r="AP828" s="21" t="s">
        <v>495</v>
      </c>
      <c r="AQ828" s="5" t="s">
        <v>121</v>
      </c>
      <c r="AR828" s="5" t="s">
        <v>76</v>
      </c>
      <c r="AS828" s="5" t="s">
        <v>62</v>
      </c>
    </row>
    <row r="829" spans="1:45">
      <c r="A829" s="87" t="s">
        <v>562</v>
      </c>
      <c r="B829" s="5">
        <v>15005020</v>
      </c>
      <c r="C829" s="5" t="s">
        <v>565</v>
      </c>
      <c r="D829" s="5" t="s">
        <v>55</v>
      </c>
      <c r="E829" s="5" t="s">
        <v>67</v>
      </c>
      <c r="F829" s="5" t="s">
        <v>118</v>
      </c>
      <c r="G829" s="5" t="s">
        <v>685</v>
      </c>
      <c r="H829" s="6">
        <v>40664</v>
      </c>
      <c r="I829" s="5" t="s">
        <v>575</v>
      </c>
      <c r="J829" s="5" t="s">
        <v>575</v>
      </c>
      <c r="K829" s="5" t="s">
        <v>568</v>
      </c>
      <c r="L829" s="7">
        <v>6</v>
      </c>
      <c r="M829" s="7" t="s">
        <v>287</v>
      </c>
      <c r="N829" s="88">
        <v>4630</v>
      </c>
      <c r="O829" s="89">
        <v>0.02</v>
      </c>
      <c r="P829" s="90">
        <f t="shared" si="160"/>
        <v>93</v>
      </c>
      <c r="Q829" s="89">
        <v>5.0000000000000001E-3</v>
      </c>
      <c r="R829" s="90">
        <f t="shared" si="161"/>
        <v>23</v>
      </c>
      <c r="S829" s="89">
        <f t="shared" si="162"/>
        <v>2.5053995680345574E-2</v>
      </c>
      <c r="T829" s="90">
        <f t="shared" si="163"/>
        <v>116</v>
      </c>
      <c r="U829" s="90">
        <f t="shared" si="164"/>
        <v>4746</v>
      </c>
      <c r="V829" s="91">
        <v>4700</v>
      </c>
      <c r="W829" s="92">
        <f t="shared" si="165"/>
        <v>70</v>
      </c>
      <c r="X829" s="93">
        <f t="shared" si="166"/>
        <v>1.5100000000000001E-2</v>
      </c>
      <c r="Y829" s="94" t="str">
        <f t="shared" si="172"/>
        <v>0.00%-8.40%</v>
      </c>
      <c r="Z829" s="95"/>
      <c r="AA829" s="95"/>
      <c r="AB829" s="95"/>
      <c r="AC829" s="96"/>
      <c r="AD829" s="88">
        <f t="shared" si="167"/>
        <v>0</v>
      </c>
      <c r="AE829" s="97">
        <f t="shared" si="168"/>
        <v>4700</v>
      </c>
      <c r="AF829" s="18">
        <f t="shared" si="169"/>
        <v>70</v>
      </c>
      <c r="AG829" s="98">
        <f t="shared" si="170"/>
        <v>1.5118790496760237E-2</v>
      </c>
      <c r="AH829" s="20">
        <v>13.6</v>
      </c>
      <c r="AI829" s="20">
        <v>650</v>
      </c>
      <c r="AJ829" s="20"/>
      <c r="AK829" s="20">
        <v>688</v>
      </c>
      <c r="AL829" s="20">
        <f t="shared" si="171"/>
        <v>72408</v>
      </c>
      <c r="AM829" s="7" t="s">
        <v>287</v>
      </c>
      <c r="AN829" s="20"/>
      <c r="AO829" s="21" t="s">
        <v>668</v>
      </c>
      <c r="AP829" s="21"/>
      <c r="AQ829" s="5" t="s">
        <v>121</v>
      </c>
      <c r="AR829" s="5" t="s">
        <v>76</v>
      </c>
      <c r="AS829" s="5" t="s">
        <v>62</v>
      </c>
    </row>
    <row r="830" spans="1:45">
      <c r="A830" s="87" t="s">
        <v>562</v>
      </c>
      <c r="B830" s="5">
        <v>15016888</v>
      </c>
      <c r="C830" s="5" t="s">
        <v>565</v>
      </c>
      <c r="D830" s="5" t="s">
        <v>55</v>
      </c>
      <c r="E830" s="5" t="s">
        <v>67</v>
      </c>
      <c r="F830" s="5" t="s">
        <v>118</v>
      </c>
      <c r="G830" s="5" t="s">
        <v>685</v>
      </c>
      <c r="H830" s="6">
        <v>42979</v>
      </c>
      <c r="I830" s="5" t="s">
        <v>575</v>
      </c>
      <c r="J830" s="5" t="s">
        <v>575</v>
      </c>
      <c r="K830" s="5" t="s">
        <v>568</v>
      </c>
      <c r="L830" s="7">
        <v>6</v>
      </c>
      <c r="M830" s="7" t="s">
        <v>287</v>
      </c>
      <c r="N830" s="88">
        <v>4679</v>
      </c>
      <c r="O830" s="89">
        <v>0.02</v>
      </c>
      <c r="P830" s="90">
        <f t="shared" si="160"/>
        <v>94</v>
      </c>
      <c r="Q830" s="89">
        <v>5.0000000000000001E-3</v>
      </c>
      <c r="R830" s="90">
        <f t="shared" si="161"/>
        <v>23</v>
      </c>
      <c r="S830" s="89">
        <f t="shared" si="162"/>
        <v>2.5005343022013252E-2</v>
      </c>
      <c r="T830" s="90">
        <f t="shared" si="163"/>
        <v>117</v>
      </c>
      <c r="U830" s="90">
        <f t="shared" si="164"/>
        <v>4796</v>
      </c>
      <c r="V830" s="91">
        <v>4796</v>
      </c>
      <c r="W830" s="92">
        <f t="shared" si="165"/>
        <v>117</v>
      </c>
      <c r="X830" s="93">
        <f t="shared" si="166"/>
        <v>2.5000000000000001E-2</v>
      </c>
      <c r="Y830" s="94" t="str">
        <f t="shared" si="172"/>
        <v>0.00%-8.40%</v>
      </c>
      <c r="Z830" s="95"/>
      <c r="AA830" s="95"/>
      <c r="AB830" s="95"/>
      <c r="AC830" s="96"/>
      <c r="AD830" s="88">
        <f t="shared" si="167"/>
        <v>0</v>
      </c>
      <c r="AE830" s="97">
        <f t="shared" si="168"/>
        <v>4796</v>
      </c>
      <c r="AF830" s="18">
        <f t="shared" si="169"/>
        <v>117</v>
      </c>
      <c r="AG830" s="98">
        <f t="shared" si="170"/>
        <v>2.5005343022013182E-2</v>
      </c>
      <c r="AH830" s="20">
        <v>13.6</v>
      </c>
      <c r="AI830" s="20">
        <v>450</v>
      </c>
      <c r="AJ830" s="20"/>
      <c r="AK830" s="20">
        <v>688</v>
      </c>
      <c r="AL830" s="20">
        <f t="shared" si="171"/>
        <v>71313.600000000006</v>
      </c>
      <c r="AM830" s="7" t="s">
        <v>287</v>
      </c>
      <c r="AN830" s="20"/>
      <c r="AO830" s="21" t="s">
        <v>673</v>
      </c>
      <c r="AP830" s="21"/>
      <c r="AQ830" s="5" t="s">
        <v>121</v>
      </c>
      <c r="AR830" s="5" t="s">
        <v>76</v>
      </c>
      <c r="AS830" s="5" t="s">
        <v>62</v>
      </c>
    </row>
    <row r="831" spans="1:45">
      <c r="A831" s="87" t="s">
        <v>562</v>
      </c>
      <c r="B831" s="5">
        <v>15011928</v>
      </c>
      <c r="C831" s="5" t="s">
        <v>565</v>
      </c>
      <c r="D831" s="5" t="s">
        <v>55</v>
      </c>
      <c r="E831" s="5" t="s">
        <v>67</v>
      </c>
      <c r="F831" s="5" t="s">
        <v>118</v>
      </c>
      <c r="G831" s="5" t="s">
        <v>685</v>
      </c>
      <c r="H831" s="6">
        <v>41640</v>
      </c>
      <c r="I831" s="5" t="s">
        <v>575</v>
      </c>
      <c r="J831" s="5" t="s">
        <v>575</v>
      </c>
      <c r="K831" s="5" t="s">
        <v>568</v>
      </c>
      <c r="L831" s="7">
        <v>6</v>
      </c>
      <c r="M831" s="7" t="s">
        <v>287</v>
      </c>
      <c r="N831" s="88">
        <v>5115</v>
      </c>
      <c r="O831" s="89">
        <v>0.02</v>
      </c>
      <c r="P831" s="90">
        <f t="shared" si="160"/>
        <v>102</v>
      </c>
      <c r="Q831" s="89">
        <v>5.0000000000000001E-3</v>
      </c>
      <c r="R831" s="90">
        <f t="shared" si="161"/>
        <v>26</v>
      </c>
      <c r="S831" s="89">
        <f t="shared" si="162"/>
        <v>2.5024437927663734E-2</v>
      </c>
      <c r="T831" s="90">
        <f t="shared" si="163"/>
        <v>128</v>
      </c>
      <c r="U831" s="90">
        <f t="shared" si="164"/>
        <v>5243</v>
      </c>
      <c r="V831" s="91">
        <v>5380</v>
      </c>
      <c r="W831" s="92">
        <f t="shared" si="165"/>
        <v>265</v>
      </c>
      <c r="X831" s="93">
        <f t="shared" si="166"/>
        <v>5.1799999999999999E-2</v>
      </c>
      <c r="Y831" s="94" t="str">
        <f t="shared" si="172"/>
        <v>0.00%-8.40%</v>
      </c>
      <c r="Z831" s="95"/>
      <c r="AA831" s="95"/>
      <c r="AB831" s="95"/>
      <c r="AC831" s="96"/>
      <c r="AD831" s="88">
        <f t="shared" si="167"/>
        <v>0</v>
      </c>
      <c r="AE831" s="97">
        <f t="shared" si="168"/>
        <v>5380</v>
      </c>
      <c r="AF831" s="18">
        <f t="shared" si="169"/>
        <v>265</v>
      </c>
      <c r="AG831" s="98">
        <f t="shared" si="170"/>
        <v>5.1808406647116279E-2</v>
      </c>
      <c r="AH831" s="20">
        <v>13.6</v>
      </c>
      <c r="AI831" s="20">
        <v>500</v>
      </c>
      <c r="AJ831" s="20"/>
      <c r="AK831" s="20">
        <v>688</v>
      </c>
      <c r="AL831" s="20">
        <f t="shared" si="171"/>
        <v>79856</v>
      </c>
      <c r="AM831" s="7" t="s">
        <v>287</v>
      </c>
      <c r="AN831" s="20"/>
      <c r="AO831" s="21" t="s">
        <v>666</v>
      </c>
      <c r="AP831" s="21"/>
      <c r="AQ831" s="5" t="s">
        <v>121</v>
      </c>
      <c r="AR831" s="5" t="s">
        <v>76</v>
      </c>
      <c r="AS831" s="5" t="s">
        <v>62</v>
      </c>
    </row>
    <row r="832" spans="1:45">
      <c r="A832" s="87" t="s">
        <v>562</v>
      </c>
      <c r="B832" s="5">
        <v>15020924</v>
      </c>
      <c r="C832" s="5" t="s">
        <v>565</v>
      </c>
      <c r="D832" s="5" t="s">
        <v>55</v>
      </c>
      <c r="E832" s="5" t="s">
        <v>67</v>
      </c>
      <c r="F832" s="5" t="s">
        <v>118</v>
      </c>
      <c r="G832" s="5" t="s">
        <v>685</v>
      </c>
      <c r="H832" s="6">
        <v>44409</v>
      </c>
      <c r="I832" s="5" t="s">
        <v>575</v>
      </c>
      <c r="J832" s="5" t="s">
        <v>575</v>
      </c>
      <c r="K832" s="5" t="s">
        <v>568</v>
      </c>
      <c r="L832" s="7">
        <v>6</v>
      </c>
      <c r="M832" s="7" t="s">
        <v>287</v>
      </c>
      <c r="N832" s="88">
        <v>4715</v>
      </c>
      <c r="O832" s="89">
        <v>0.02</v>
      </c>
      <c r="P832" s="90">
        <f t="shared" si="160"/>
        <v>94</v>
      </c>
      <c r="Q832" s="89">
        <v>5.0000000000000001E-3</v>
      </c>
      <c r="R832" s="90">
        <f t="shared" si="161"/>
        <v>24</v>
      </c>
      <c r="S832" s="89">
        <f t="shared" si="162"/>
        <v>2.5026511134676563E-2</v>
      </c>
      <c r="T832" s="90">
        <f t="shared" si="163"/>
        <v>118</v>
      </c>
      <c r="U832" s="90">
        <f t="shared" si="164"/>
        <v>4833</v>
      </c>
      <c r="V832" s="91">
        <v>4833</v>
      </c>
      <c r="W832" s="92">
        <f t="shared" si="165"/>
        <v>118</v>
      </c>
      <c r="X832" s="93">
        <f t="shared" si="166"/>
        <v>2.5000000000000001E-2</v>
      </c>
      <c r="Y832" s="94" t="str">
        <f t="shared" si="172"/>
        <v>0.00%-8.40%</v>
      </c>
      <c r="Z832" s="95"/>
      <c r="AA832" s="95"/>
      <c r="AB832" s="95"/>
      <c r="AC832" s="96"/>
      <c r="AD832" s="88">
        <f t="shared" si="167"/>
        <v>0</v>
      </c>
      <c r="AE832" s="97">
        <f t="shared" si="168"/>
        <v>4833</v>
      </c>
      <c r="AF832" s="18">
        <f t="shared" si="169"/>
        <v>118</v>
      </c>
      <c r="AG832" s="98">
        <f t="shared" si="170"/>
        <v>2.5026511134676577E-2</v>
      </c>
      <c r="AH832" s="20">
        <v>13.6</v>
      </c>
      <c r="AI832" s="20">
        <v>450</v>
      </c>
      <c r="AJ832" s="20"/>
      <c r="AK832" s="20">
        <v>688</v>
      </c>
      <c r="AL832" s="20">
        <f t="shared" si="171"/>
        <v>71816.800000000003</v>
      </c>
      <c r="AM832" s="7" t="s">
        <v>287</v>
      </c>
      <c r="AN832" s="20"/>
      <c r="AO832" s="21" t="s">
        <v>673</v>
      </c>
      <c r="AP832" s="21"/>
      <c r="AQ832" s="5" t="s">
        <v>121</v>
      </c>
      <c r="AR832" s="5" t="s">
        <v>76</v>
      </c>
      <c r="AS832" s="5" t="s">
        <v>62</v>
      </c>
    </row>
    <row r="833" spans="1:45">
      <c r="A833" s="87" t="s">
        <v>562</v>
      </c>
      <c r="B833" s="5">
        <v>15007099</v>
      </c>
      <c r="C833" s="5" t="s">
        <v>565</v>
      </c>
      <c r="D833" s="5" t="s">
        <v>55</v>
      </c>
      <c r="E833" s="5" t="s">
        <v>67</v>
      </c>
      <c r="F833" s="5" t="s">
        <v>118</v>
      </c>
      <c r="G833" s="5" t="s">
        <v>685</v>
      </c>
      <c r="H833" s="6">
        <v>40848</v>
      </c>
      <c r="I833" s="5" t="s">
        <v>575</v>
      </c>
      <c r="J833" s="5" t="s">
        <v>575</v>
      </c>
      <c r="K833" s="5" t="s">
        <v>568</v>
      </c>
      <c r="L833" s="7">
        <v>6</v>
      </c>
      <c r="M833" s="7" t="s">
        <v>287</v>
      </c>
      <c r="N833" s="88">
        <v>5034</v>
      </c>
      <c r="O833" s="89">
        <v>0.02</v>
      </c>
      <c r="P833" s="90">
        <f t="shared" si="160"/>
        <v>101</v>
      </c>
      <c r="Q833" s="89">
        <v>5.0000000000000001E-3</v>
      </c>
      <c r="R833" s="90">
        <f t="shared" si="161"/>
        <v>25</v>
      </c>
      <c r="S833" s="89">
        <f t="shared" si="162"/>
        <v>2.5029797377830752E-2</v>
      </c>
      <c r="T833" s="90">
        <f t="shared" si="163"/>
        <v>126</v>
      </c>
      <c r="U833" s="90">
        <f t="shared" si="164"/>
        <v>5160</v>
      </c>
      <c r="V833" s="91">
        <v>5180</v>
      </c>
      <c r="W833" s="92">
        <f t="shared" si="165"/>
        <v>146</v>
      </c>
      <c r="X833" s="93">
        <f t="shared" si="166"/>
        <v>2.9000000000000001E-2</v>
      </c>
      <c r="Y833" s="94" t="str">
        <f t="shared" si="172"/>
        <v>0.00%-8.40%</v>
      </c>
      <c r="Z833" s="95"/>
      <c r="AA833" s="95"/>
      <c r="AB833" s="95"/>
      <c r="AC833" s="96"/>
      <c r="AD833" s="88">
        <f t="shared" si="167"/>
        <v>0</v>
      </c>
      <c r="AE833" s="97">
        <f t="shared" si="168"/>
        <v>5180</v>
      </c>
      <c r="AF833" s="18">
        <f t="shared" si="169"/>
        <v>146</v>
      </c>
      <c r="AG833" s="98">
        <f t="shared" si="170"/>
        <v>2.9002781088597551E-2</v>
      </c>
      <c r="AH833" s="20">
        <v>13.6</v>
      </c>
      <c r="AI833" s="20">
        <v>450</v>
      </c>
      <c r="AJ833" s="20"/>
      <c r="AK833" s="20">
        <v>688</v>
      </c>
      <c r="AL833" s="20">
        <f t="shared" si="171"/>
        <v>76536</v>
      </c>
      <c r="AM833" s="7" t="s">
        <v>287</v>
      </c>
      <c r="AN833" s="20"/>
      <c r="AO833" s="21" t="s">
        <v>692</v>
      </c>
      <c r="AP833" s="21"/>
      <c r="AQ833" s="5" t="s">
        <v>121</v>
      </c>
      <c r="AR833" s="5" t="s">
        <v>76</v>
      </c>
      <c r="AS833" s="5" t="s">
        <v>62</v>
      </c>
    </row>
    <row r="834" spans="1:45">
      <c r="A834" s="87" t="s">
        <v>562</v>
      </c>
      <c r="B834" s="5">
        <v>15020258</v>
      </c>
      <c r="C834" s="5" t="s">
        <v>565</v>
      </c>
      <c r="D834" s="5" t="s">
        <v>55</v>
      </c>
      <c r="E834" s="5" t="s">
        <v>67</v>
      </c>
      <c r="F834" s="5" t="s">
        <v>118</v>
      </c>
      <c r="G834" s="5" t="s">
        <v>684</v>
      </c>
      <c r="H834" s="6">
        <v>44317</v>
      </c>
      <c r="I834" s="5" t="s">
        <v>575</v>
      </c>
      <c r="J834" s="5" t="s">
        <v>575</v>
      </c>
      <c r="K834" s="5" t="s">
        <v>568</v>
      </c>
      <c r="L834" s="7">
        <v>6</v>
      </c>
      <c r="M834" s="7" t="s">
        <v>287</v>
      </c>
      <c r="N834" s="88">
        <v>4620</v>
      </c>
      <c r="O834" s="89">
        <v>0.02</v>
      </c>
      <c r="P834" s="90">
        <f t="shared" si="160"/>
        <v>92</v>
      </c>
      <c r="Q834" s="89">
        <v>5.0000000000000001E-3</v>
      </c>
      <c r="R834" s="90">
        <f t="shared" si="161"/>
        <v>23</v>
      </c>
      <c r="S834" s="89">
        <f t="shared" si="162"/>
        <v>2.4891774891774892E-2</v>
      </c>
      <c r="T834" s="90">
        <f t="shared" si="163"/>
        <v>115</v>
      </c>
      <c r="U834" s="90">
        <f t="shared" si="164"/>
        <v>4735</v>
      </c>
      <c r="V834" s="91">
        <v>4700</v>
      </c>
      <c r="W834" s="92">
        <f t="shared" si="165"/>
        <v>80</v>
      </c>
      <c r="X834" s="93">
        <f t="shared" si="166"/>
        <v>1.7299999999999999E-2</v>
      </c>
      <c r="Y834" s="94" t="str">
        <f t="shared" si="172"/>
        <v>0.00%-8.40%</v>
      </c>
      <c r="Z834" s="95"/>
      <c r="AA834" s="95"/>
      <c r="AB834" s="95"/>
      <c r="AC834" s="96"/>
      <c r="AD834" s="88">
        <f t="shared" si="167"/>
        <v>0</v>
      </c>
      <c r="AE834" s="97">
        <f t="shared" si="168"/>
        <v>4700</v>
      </c>
      <c r="AF834" s="18">
        <f t="shared" si="169"/>
        <v>80</v>
      </c>
      <c r="AG834" s="98">
        <f t="shared" si="170"/>
        <v>1.7316017316017396E-2</v>
      </c>
      <c r="AH834" s="20">
        <v>13.6</v>
      </c>
      <c r="AI834" s="20">
        <v>500</v>
      </c>
      <c r="AJ834" s="20"/>
      <c r="AK834" s="20">
        <v>688</v>
      </c>
      <c r="AL834" s="20">
        <f t="shared" si="171"/>
        <v>70608</v>
      </c>
      <c r="AM834" s="7" t="s">
        <v>287</v>
      </c>
      <c r="AN834" s="20"/>
      <c r="AO834" s="21" t="s">
        <v>668</v>
      </c>
      <c r="AP834" s="21"/>
      <c r="AQ834" s="5" t="s">
        <v>121</v>
      </c>
      <c r="AR834" s="5" t="s">
        <v>76</v>
      </c>
      <c r="AS834" s="5" t="s">
        <v>62</v>
      </c>
    </row>
    <row r="835" spans="1:45">
      <c r="A835" s="87" t="s">
        <v>562</v>
      </c>
      <c r="B835" s="5">
        <v>15020895</v>
      </c>
      <c r="C835" s="5" t="s">
        <v>565</v>
      </c>
      <c r="D835" s="5" t="s">
        <v>55</v>
      </c>
      <c r="E835" s="5" t="s">
        <v>67</v>
      </c>
      <c r="F835" s="5" t="s">
        <v>118</v>
      </c>
      <c r="G835" s="5" t="s">
        <v>685</v>
      </c>
      <c r="H835" s="6">
        <v>44409</v>
      </c>
      <c r="I835" s="5" t="s">
        <v>575</v>
      </c>
      <c r="J835" s="5" t="s">
        <v>575</v>
      </c>
      <c r="K835" s="5" t="s">
        <v>568</v>
      </c>
      <c r="L835" s="7">
        <v>6</v>
      </c>
      <c r="M835" s="7" t="s">
        <v>287</v>
      </c>
      <c r="N835" s="88">
        <v>4652</v>
      </c>
      <c r="O835" s="89">
        <v>0.02</v>
      </c>
      <c r="P835" s="90">
        <f t="shared" si="160"/>
        <v>93</v>
      </c>
      <c r="Q835" s="89">
        <v>5.0000000000000001E-3</v>
      </c>
      <c r="R835" s="90">
        <f t="shared" si="161"/>
        <v>23</v>
      </c>
      <c r="S835" s="89">
        <f t="shared" si="162"/>
        <v>2.4935511607910577E-2</v>
      </c>
      <c r="T835" s="90">
        <f t="shared" si="163"/>
        <v>116</v>
      </c>
      <c r="U835" s="90">
        <f t="shared" si="164"/>
        <v>4768</v>
      </c>
      <c r="V835" s="91">
        <v>4768</v>
      </c>
      <c r="W835" s="92">
        <f t="shared" si="165"/>
        <v>116</v>
      </c>
      <c r="X835" s="93">
        <f t="shared" si="166"/>
        <v>2.4899999999999999E-2</v>
      </c>
      <c r="Y835" s="94" t="str">
        <f t="shared" si="172"/>
        <v>0.00%-8.40%</v>
      </c>
      <c r="Z835" s="95"/>
      <c r="AA835" s="95"/>
      <c r="AB835" s="95"/>
      <c r="AC835" s="96"/>
      <c r="AD835" s="88">
        <f t="shared" si="167"/>
        <v>0</v>
      </c>
      <c r="AE835" s="97">
        <f t="shared" si="168"/>
        <v>4768</v>
      </c>
      <c r="AF835" s="18">
        <f t="shared" si="169"/>
        <v>116</v>
      </c>
      <c r="AG835" s="98">
        <f t="shared" si="170"/>
        <v>2.4935511607910632E-2</v>
      </c>
      <c r="AH835" s="20">
        <v>13.6</v>
      </c>
      <c r="AI835" s="20">
        <v>500</v>
      </c>
      <c r="AJ835" s="20"/>
      <c r="AK835" s="20">
        <v>688</v>
      </c>
      <c r="AL835" s="20">
        <f t="shared" si="171"/>
        <v>71532.799999999988</v>
      </c>
      <c r="AM835" s="7" t="s">
        <v>287</v>
      </c>
      <c r="AN835" s="20"/>
      <c r="AO835" s="21" t="s">
        <v>673</v>
      </c>
      <c r="AP835" s="21"/>
      <c r="AQ835" s="5" t="s">
        <v>121</v>
      </c>
      <c r="AR835" s="5" t="s">
        <v>76</v>
      </c>
      <c r="AS835" s="5" t="s">
        <v>62</v>
      </c>
    </row>
    <row r="836" spans="1:45">
      <c r="A836" s="87" t="s">
        <v>562</v>
      </c>
      <c r="B836" s="5">
        <v>15000577</v>
      </c>
      <c r="C836" s="5" t="s">
        <v>565</v>
      </c>
      <c r="D836" s="5" t="s">
        <v>55</v>
      </c>
      <c r="E836" s="5" t="s">
        <v>67</v>
      </c>
      <c r="F836" s="5" t="s">
        <v>118</v>
      </c>
      <c r="G836" s="5" t="s">
        <v>684</v>
      </c>
      <c r="H836" s="6">
        <v>38899</v>
      </c>
      <c r="I836" s="5" t="s">
        <v>575</v>
      </c>
      <c r="J836" s="5" t="s">
        <v>575</v>
      </c>
      <c r="K836" s="5" t="s">
        <v>568</v>
      </c>
      <c r="L836" s="7">
        <v>6</v>
      </c>
      <c r="M836" s="7" t="s">
        <v>287</v>
      </c>
      <c r="N836" s="88">
        <v>6472</v>
      </c>
      <c r="O836" s="89">
        <v>0.02</v>
      </c>
      <c r="P836" s="90">
        <f t="shared" si="160"/>
        <v>129</v>
      </c>
      <c r="Q836" s="89">
        <v>5.0000000000000001E-3</v>
      </c>
      <c r="R836" s="90">
        <f t="shared" si="161"/>
        <v>32</v>
      </c>
      <c r="S836" s="89">
        <f t="shared" si="162"/>
        <v>2.4876390605686031E-2</v>
      </c>
      <c r="T836" s="90">
        <f t="shared" si="163"/>
        <v>161</v>
      </c>
      <c r="U836" s="90">
        <f t="shared" si="164"/>
        <v>6633</v>
      </c>
      <c r="V836" s="91">
        <v>6540</v>
      </c>
      <c r="W836" s="92">
        <f t="shared" si="165"/>
        <v>68</v>
      </c>
      <c r="X836" s="93">
        <f t="shared" si="166"/>
        <v>1.0500000000000001E-2</v>
      </c>
      <c r="Y836" s="94" t="str">
        <f t="shared" si="172"/>
        <v>0.00%-8.40%</v>
      </c>
      <c r="Z836" s="95"/>
      <c r="AA836" s="95"/>
      <c r="AB836" s="95"/>
      <c r="AC836" s="96"/>
      <c r="AD836" s="88">
        <f t="shared" si="167"/>
        <v>0</v>
      </c>
      <c r="AE836" s="97">
        <f t="shared" si="168"/>
        <v>6540</v>
      </c>
      <c r="AF836" s="18">
        <f t="shared" si="169"/>
        <v>68</v>
      </c>
      <c r="AG836" s="98">
        <f t="shared" si="170"/>
        <v>1.0506798516687343E-2</v>
      </c>
      <c r="AH836" s="20">
        <v>13.6</v>
      </c>
      <c r="AI836" s="20">
        <v>800</v>
      </c>
      <c r="AJ836" s="20"/>
      <c r="AK836" s="20">
        <v>688</v>
      </c>
      <c r="AL836" s="20">
        <f t="shared" si="171"/>
        <v>99232</v>
      </c>
      <c r="AM836" s="7" t="s">
        <v>287</v>
      </c>
      <c r="AN836" s="20"/>
      <c r="AO836" s="21" t="s">
        <v>668</v>
      </c>
      <c r="AP836" s="21"/>
      <c r="AQ836" s="5" t="s">
        <v>121</v>
      </c>
      <c r="AR836" s="5" t="s">
        <v>76</v>
      </c>
      <c r="AS836" s="5" t="s">
        <v>62</v>
      </c>
    </row>
    <row r="837" spans="1:45">
      <c r="A837" s="87" t="s">
        <v>562</v>
      </c>
      <c r="B837" s="5">
        <v>15004792</v>
      </c>
      <c r="C837" s="5" t="s">
        <v>565</v>
      </c>
      <c r="D837" s="5" t="s">
        <v>55</v>
      </c>
      <c r="E837" s="5" t="s">
        <v>67</v>
      </c>
      <c r="F837" s="5" t="s">
        <v>118</v>
      </c>
      <c r="G837" s="5" t="s">
        <v>691</v>
      </c>
      <c r="H837" s="6">
        <v>40483</v>
      </c>
      <c r="I837" s="5" t="s">
        <v>575</v>
      </c>
      <c r="J837" s="5" t="s">
        <v>575</v>
      </c>
      <c r="K837" s="5" t="s">
        <v>568</v>
      </c>
      <c r="L837" s="7">
        <v>6</v>
      </c>
      <c r="M837" s="7" t="s">
        <v>287</v>
      </c>
      <c r="N837" s="88">
        <v>5675</v>
      </c>
      <c r="O837" s="89">
        <v>0.02</v>
      </c>
      <c r="P837" s="90">
        <f t="shared" si="160"/>
        <v>114</v>
      </c>
      <c r="Q837" s="89">
        <v>5.0000000000000001E-3</v>
      </c>
      <c r="R837" s="90">
        <f t="shared" si="161"/>
        <v>28</v>
      </c>
      <c r="S837" s="89">
        <f t="shared" si="162"/>
        <v>2.5022026431718063E-2</v>
      </c>
      <c r="T837" s="90">
        <f t="shared" si="163"/>
        <v>142</v>
      </c>
      <c r="U837" s="90">
        <f t="shared" si="164"/>
        <v>5817</v>
      </c>
      <c r="V837" s="91">
        <v>5850</v>
      </c>
      <c r="W837" s="92">
        <f t="shared" si="165"/>
        <v>175</v>
      </c>
      <c r="X837" s="93">
        <f t="shared" si="166"/>
        <v>3.0800000000000001E-2</v>
      </c>
      <c r="Y837" s="94" t="str">
        <f t="shared" si="172"/>
        <v>0.00%-8.40%</v>
      </c>
      <c r="Z837" s="95"/>
      <c r="AA837" s="95"/>
      <c r="AB837" s="95"/>
      <c r="AC837" s="96"/>
      <c r="AD837" s="88">
        <f t="shared" si="167"/>
        <v>0</v>
      </c>
      <c r="AE837" s="97">
        <f t="shared" si="168"/>
        <v>5850</v>
      </c>
      <c r="AF837" s="18">
        <f t="shared" si="169"/>
        <v>175</v>
      </c>
      <c r="AG837" s="98">
        <f t="shared" si="170"/>
        <v>3.0837004405286361E-2</v>
      </c>
      <c r="AH837" s="20">
        <v>13.6</v>
      </c>
      <c r="AI837" s="20">
        <v>500</v>
      </c>
      <c r="AJ837" s="20"/>
      <c r="AK837" s="20">
        <v>688</v>
      </c>
      <c r="AL837" s="20">
        <f t="shared" si="171"/>
        <v>86248</v>
      </c>
      <c r="AM837" s="7" t="s">
        <v>287</v>
      </c>
      <c r="AN837" s="20"/>
      <c r="AO837" s="21" t="s">
        <v>672</v>
      </c>
      <c r="AP837" s="21"/>
      <c r="AQ837" s="5" t="s">
        <v>121</v>
      </c>
      <c r="AR837" s="5" t="s">
        <v>76</v>
      </c>
      <c r="AS837" s="5" t="s">
        <v>62</v>
      </c>
    </row>
    <row r="838" spans="1:45">
      <c r="A838" s="87" t="s">
        <v>562</v>
      </c>
      <c r="B838" s="5">
        <v>15015244</v>
      </c>
      <c r="C838" s="5" t="s">
        <v>565</v>
      </c>
      <c r="D838" s="5" t="s">
        <v>55</v>
      </c>
      <c r="E838" s="5" t="s">
        <v>67</v>
      </c>
      <c r="F838" s="5" t="s">
        <v>118</v>
      </c>
      <c r="G838" s="5" t="s">
        <v>685</v>
      </c>
      <c r="H838" s="6">
        <v>42583</v>
      </c>
      <c r="I838" s="5" t="s">
        <v>575</v>
      </c>
      <c r="J838" s="5" t="s">
        <v>575</v>
      </c>
      <c r="K838" s="5" t="s">
        <v>568</v>
      </c>
      <c r="L838" s="7">
        <v>6</v>
      </c>
      <c r="M838" s="7" t="s">
        <v>287</v>
      </c>
      <c r="N838" s="88">
        <v>5125</v>
      </c>
      <c r="O838" s="89">
        <v>0.02</v>
      </c>
      <c r="P838" s="90">
        <f t="shared" si="160"/>
        <v>103</v>
      </c>
      <c r="Q838" s="89">
        <v>5.0000000000000001E-3</v>
      </c>
      <c r="R838" s="90">
        <f t="shared" si="161"/>
        <v>26</v>
      </c>
      <c r="S838" s="89">
        <f t="shared" si="162"/>
        <v>2.5170731707317075E-2</v>
      </c>
      <c r="T838" s="90">
        <f t="shared" si="163"/>
        <v>129</v>
      </c>
      <c r="U838" s="90">
        <f t="shared" si="164"/>
        <v>5254</v>
      </c>
      <c r="V838" s="91">
        <v>5250</v>
      </c>
      <c r="W838" s="92">
        <f t="shared" si="165"/>
        <v>125</v>
      </c>
      <c r="X838" s="93">
        <f t="shared" si="166"/>
        <v>2.4400000000000002E-2</v>
      </c>
      <c r="Y838" s="94" t="str">
        <f t="shared" si="172"/>
        <v>0.00%-8.40%</v>
      </c>
      <c r="Z838" s="95"/>
      <c r="AA838" s="95"/>
      <c r="AB838" s="95"/>
      <c r="AC838" s="96"/>
      <c r="AD838" s="88">
        <f t="shared" si="167"/>
        <v>0</v>
      </c>
      <c r="AE838" s="97">
        <f t="shared" si="168"/>
        <v>5250</v>
      </c>
      <c r="AF838" s="18">
        <f t="shared" si="169"/>
        <v>125</v>
      </c>
      <c r="AG838" s="98">
        <f t="shared" si="170"/>
        <v>2.4390243902439046E-2</v>
      </c>
      <c r="AH838" s="20">
        <v>13.6</v>
      </c>
      <c r="AI838" s="20">
        <v>500</v>
      </c>
      <c r="AJ838" s="20"/>
      <c r="AK838" s="20">
        <v>688</v>
      </c>
      <c r="AL838" s="20">
        <f t="shared" si="171"/>
        <v>78088</v>
      </c>
      <c r="AM838" s="7" t="s">
        <v>287</v>
      </c>
      <c r="AN838" s="20"/>
      <c r="AO838" s="21" t="s">
        <v>673</v>
      </c>
      <c r="AP838" s="21"/>
      <c r="AQ838" s="5" t="s">
        <v>121</v>
      </c>
      <c r="AR838" s="5" t="s">
        <v>76</v>
      </c>
      <c r="AS838" s="5" t="s">
        <v>62</v>
      </c>
    </row>
    <row r="839" spans="1:45">
      <c r="A839" s="87" t="s">
        <v>562</v>
      </c>
      <c r="B839" s="5">
        <v>15011977</v>
      </c>
      <c r="C839" s="5" t="s">
        <v>585</v>
      </c>
      <c r="D839" s="5" t="s">
        <v>55</v>
      </c>
      <c r="E839" s="5" t="s">
        <v>67</v>
      </c>
      <c r="F839" s="5" t="s">
        <v>137</v>
      </c>
      <c r="G839" s="5" t="s">
        <v>686</v>
      </c>
      <c r="H839" s="6">
        <v>41558</v>
      </c>
      <c r="I839" s="5" t="s">
        <v>594</v>
      </c>
      <c r="J839" s="5" t="s">
        <v>610</v>
      </c>
      <c r="K839" s="5" t="s">
        <v>568</v>
      </c>
      <c r="L839" s="7">
        <v>6</v>
      </c>
      <c r="M839" s="7" t="s">
        <v>287</v>
      </c>
      <c r="N839" s="88">
        <v>6815</v>
      </c>
      <c r="O839" s="89">
        <v>0.02</v>
      </c>
      <c r="P839" s="90">
        <f t="shared" si="160"/>
        <v>136</v>
      </c>
      <c r="Q839" s="89">
        <v>5.0000000000000001E-3</v>
      </c>
      <c r="R839" s="90">
        <f t="shared" si="161"/>
        <v>34</v>
      </c>
      <c r="S839" s="89">
        <f t="shared" si="162"/>
        <v>2.4944974321349962E-2</v>
      </c>
      <c r="T839" s="90">
        <f t="shared" si="163"/>
        <v>170</v>
      </c>
      <c r="U839" s="90">
        <f t="shared" si="164"/>
        <v>6985</v>
      </c>
      <c r="V839" s="91">
        <v>6985</v>
      </c>
      <c r="W839" s="92">
        <f t="shared" si="165"/>
        <v>170</v>
      </c>
      <c r="X839" s="93">
        <f t="shared" si="166"/>
        <v>2.4899999999999999E-2</v>
      </c>
      <c r="Y839" s="94" t="str">
        <f t="shared" si="172"/>
        <v>0.00%-8.40%</v>
      </c>
      <c r="Z839" s="95"/>
      <c r="AA839" s="95"/>
      <c r="AB839" s="95"/>
      <c r="AC839" s="96"/>
      <c r="AD839" s="88">
        <f t="shared" si="167"/>
        <v>0</v>
      </c>
      <c r="AE839" s="97">
        <f t="shared" si="168"/>
        <v>6985</v>
      </c>
      <c r="AF839" s="18">
        <f t="shared" si="169"/>
        <v>170</v>
      </c>
      <c r="AG839" s="98">
        <f t="shared" si="170"/>
        <v>2.49449743213499E-2</v>
      </c>
      <c r="AH839" s="20">
        <v>13.6</v>
      </c>
      <c r="AI839" s="20">
        <v>500</v>
      </c>
      <c r="AJ839" s="20"/>
      <c r="AK839" s="20">
        <v>688</v>
      </c>
      <c r="AL839" s="20">
        <f t="shared" si="171"/>
        <v>101684</v>
      </c>
      <c r="AM839" s="7" t="s">
        <v>287</v>
      </c>
      <c r="AN839" s="20"/>
      <c r="AO839" s="21" t="s">
        <v>673</v>
      </c>
      <c r="AP839" s="21"/>
      <c r="AQ839" s="5" t="s">
        <v>121</v>
      </c>
      <c r="AR839" s="5" t="s">
        <v>76</v>
      </c>
      <c r="AS839" s="5" t="s">
        <v>62</v>
      </c>
    </row>
    <row r="840" spans="1:45">
      <c r="A840" s="87" t="s">
        <v>562</v>
      </c>
      <c r="B840" s="5">
        <v>15010663</v>
      </c>
      <c r="C840" s="5" t="s">
        <v>565</v>
      </c>
      <c r="D840" s="5" t="s">
        <v>55</v>
      </c>
      <c r="E840" s="5" t="s">
        <v>67</v>
      </c>
      <c r="F840" s="5" t="s">
        <v>118</v>
      </c>
      <c r="G840" s="5" t="s">
        <v>685</v>
      </c>
      <c r="H840" s="6">
        <v>41548</v>
      </c>
      <c r="I840" s="5" t="s">
        <v>575</v>
      </c>
      <c r="J840" s="5" t="s">
        <v>575</v>
      </c>
      <c r="K840" s="5" t="s">
        <v>568</v>
      </c>
      <c r="L840" s="7">
        <v>6</v>
      </c>
      <c r="M840" s="7" t="s">
        <v>287</v>
      </c>
      <c r="N840" s="88">
        <v>5074</v>
      </c>
      <c r="O840" s="89">
        <v>0.02</v>
      </c>
      <c r="P840" s="90">
        <f t="shared" si="160"/>
        <v>101</v>
      </c>
      <c r="Q840" s="89">
        <v>5.0000000000000001E-3</v>
      </c>
      <c r="R840" s="90">
        <f t="shared" si="161"/>
        <v>25</v>
      </c>
      <c r="S840" s="89">
        <f t="shared" si="162"/>
        <v>2.4832479306267245E-2</v>
      </c>
      <c r="T840" s="90">
        <f t="shared" si="163"/>
        <v>126</v>
      </c>
      <c r="U840" s="90">
        <f t="shared" si="164"/>
        <v>5200</v>
      </c>
      <c r="V840" s="91">
        <v>5200</v>
      </c>
      <c r="W840" s="92">
        <f t="shared" si="165"/>
        <v>126</v>
      </c>
      <c r="X840" s="93">
        <f t="shared" si="166"/>
        <v>2.4799999999999999E-2</v>
      </c>
      <c r="Y840" s="94" t="str">
        <f t="shared" si="172"/>
        <v>0.00%-8.40%</v>
      </c>
      <c r="Z840" s="95"/>
      <c r="AA840" s="95"/>
      <c r="AB840" s="95"/>
      <c r="AC840" s="96"/>
      <c r="AD840" s="88">
        <f t="shared" si="167"/>
        <v>0</v>
      </c>
      <c r="AE840" s="97">
        <f t="shared" si="168"/>
        <v>5200</v>
      </c>
      <c r="AF840" s="18">
        <f t="shared" si="169"/>
        <v>126</v>
      </c>
      <c r="AG840" s="98">
        <f t="shared" si="170"/>
        <v>2.4832479306267308E-2</v>
      </c>
      <c r="AH840" s="20">
        <v>13.6</v>
      </c>
      <c r="AI840" s="20">
        <v>450</v>
      </c>
      <c r="AJ840" s="20"/>
      <c r="AK840" s="20">
        <v>688</v>
      </c>
      <c r="AL840" s="20">
        <f t="shared" si="171"/>
        <v>76808</v>
      </c>
      <c r="AM840" s="7" t="s">
        <v>287</v>
      </c>
      <c r="AN840" s="20"/>
      <c r="AO840" s="21" t="s">
        <v>673</v>
      </c>
      <c r="AP840" s="21"/>
      <c r="AQ840" s="5" t="s">
        <v>121</v>
      </c>
      <c r="AR840" s="5" t="s">
        <v>76</v>
      </c>
      <c r="AS840" s="5" t="s">
        <v>62</v>
      </c>
    </row>
    <row r="841" spans="1:45">
      <c r="A841" s="87" t="s">
        <v>562</v>
      </c>
      <c r="B841" s="5">
        <v>15014524</v>
      </c>
      <c r="C841" s="5" t="s">
        <v>565</v>
      </c>
      <c r="D841" s="5" t="s">
        <v>55</v>
      </c>
      <c r="E841" s="5" t="s">
        <v>67</v>
      </c>
      <c r="F841" s="5" t="s">
        <v>118</v>
      </c>
      <c r="G841" s="5" t="s">
        <v>685</v>
      </c>
      <c r="H841" s="6">
        <v>42339</v>
      </c>
      <c r="I841" s="5" t="s">
        <v>575</v>
      </c>
      <c r="J841" s="5" t="s">
        <v>575</v>
      </c>
      <c r="K841" s="5" t="s">
        <v>568</v>
      </c>
      <c r="L841" s="7">
        <v>6</v>
      </c>
      <c r="M841" s="7" t="s">
        <v>287</v>
      </c>
      <c r="N841" s="88">
        <v>4560</v>
      </c>
      <c r="O841" s="89">
        <v>0.02</v>
      </c>
      <c r="P841" s="90">
        <f t="shared" ref="P841:P853" si="173">ROUND(N841*O841,0)</f>
        <v>91</v>
      </c>
      <c r="Q841" s="89">
        <v>5.0000000000000001E-3</v>
      </c>
      <c r="R841" s="90">
        <f t="shared" ref="R841:R853" si="174">ROUND(N841*Q841,0)</f>
        <v>23</v>
      </c>
      <c r="S841" s="89">
        <f t="shared" ref="S841:S853" si="175">T841/N841</f>
        <v>2.5000000000000001E-2</v>
      </c>
      <c r="T841" s="90">
        <f t="shared" ref="T841:T853" si="176">P841+R841</f>
        <v>114</v>
      </c>
      <c r="U841" s="90">
        <f t="shared" ref="U841:U853" si="177">N841+T841</f>
        <v>4674</v>
      </c>
      <c r="V841" s="91">
        <v>4560</v>
      </c>
      <c r="W841" s="92">
        <f t="shared" ref="W841:W853" si="178">V841-N841</f>
        <v>0</v>
      </c>
      <c r="X841" s="93">
        <f t="shared" ref="X841:X853" si="179">ROUND(V841/N841-1,4)</f>
        <v>0</v>
      </c>
      <c r="Y841" s="94" t="str">
        <f t="shared" si="172"/>
        <v>0.00%-8.40%</v>
      </c>
      <c r="Z841" s="95"/>
      <c r="AA841" s="95"/>
      <c r="AB841" s="95"/>
      <c r="AC841" s="96"/>
      <c r="AD841" s="88">
        <f t="shared" ref="AD841:AD853" si="180">ROUND(N841*AC841,0)</f>
        <v>0</v>
      </c>
      <c r="AE841" s="97">
        <f t="shared" ref="AE841:AE853" si="181">V841+AD841</f>
        <v>4560</v>
      </c>
      <c r="AF841" s="18">
        <f t="shared" ref="AF841:AF853" si="182">AE841-N841</f>
        <v>0</v>
      </c>
      <c r="AG841" s="98">
        <f t="shared" ref="AG841:AG853" si="183">AE841/N841-1</f>
        <v>0</v>
      </c>
      <c r="AH841" s="20">
        <v>13.6</v>
      </c>
      <c r="AI841" s="20">
        <v>450</v>
      </c>
      <c r="AJ841" s="20"/>
      <c r="AK841" s="20">
        <v>688</v>
      </c>
      <c r="AL841" s="20">
        <f t="shared" ref="AL841:AL853" si="184">AE841*AH841+AI841*12+AK841+IF(AB841="",AJ841,IF(AB841="D",5000,IF(AB841="C",1000,0)))*12</f>
        <v>68104</v>
      </c>
      <c r="AM841" s="7" t="s">
        <v>287</v>
      </c>
      <c r="AN841" s="20"/>
      <c r="AO841" s="21" t="s">
        <v>681</v>
      </c>
      <c r="AP841" s="21" t="s">
        <v>140</v>
      </c>
      <c r="AQ841" s="5" t="s">
        <v>121</v>
      </c>
      <c r="AR841" s="5" t="s">
        <v>76</v>
      </c>
      <c r="AS841" s="5" t="s">
        <v>62</v>
      </c>
    </row>
    <row r="842" spans="1:45">
      <c r="A842" s="87" t="s">
        <v>562</v>
      </c>
      <c r="B842" s="5">
        <v>15005599</v>
      </c>
      <c r="C842" s="5" t="s">
        <v>565</v>
      </c>
      <c r="D842" s="5" t="s">
        <v>55</v>
      </c>
      <c r="E842" s="5" t="s">
        <v>67</v>
      </c>
      <c r="F842" s="5" t="s">
        <v>118</v>
      </c>
      <c r="G842" s="5" t="s">
        <v>684</v>
      </c>
      <c r="H842" s="6">
        <v>40625</v>
      </c>
      <c r="I842" s="5" t="s">
        <v>575</v>
      </c>
      <c r="J842" s="5" t="s">
        <v>575</v>
      </c>
      <c r="K842" s="5" t="s">
        <v>568</v>
      </c>
      <c r="L842" s="7">
        <v>6</v>
      </c>
      <c r="M842" s="7" t="s">
        <v>287</v>
      </c>
      <c r="N842" s="88">
        <v>6014</v>
      </c>
      <c r="O842" s="89">
        <v>0.02</v>
      </c>
      <c r="P842" s="90">
        <f t="shared" si="173"/>
        <v>120</v>
      </c>
      <c r="Q842" s="89">
        <v>5.0000000000000001E-3</v>
      </c>
      <c r="R842" s="90">
        <f t="shared" si="174"/>
        <v>30</v>
      </c>
      <c r="S842" s="89">
        <f t="shared" si="175"/>
        <v>2.4941802460924509E-2</v>
      </c>
      <c r="T842" s="90">
        <f t="shared" si="176"/>
        <v>150</v>
      </c>
      <c r="U842" s="90">
        <f t="shared" si="177"/>
        <v>6164</v>
      </c>
      <c r="V842" s="91">
        <v>6014</v>
      </c>
      <c r="W842" s="92">
        <f t="shared" si="178"/>
        <v>0</v>
      </c>
      <c r="X842" s="93">
        <f t="shared" si="179"/>
        <v>0</v>
      </c>
      <c r="Y842" s="94" t="str">
        <f t="shared" si="172"/>
        <v>0.00%-8.40%</v>
      </c>
      <c r="Z842" s="95"/>
      <c r="AA842" s="95"/>
      <c r="AB842" s="95"/>
      <c r="AC842" s="96"/>
      <c r="AD842" s="88">
        <f t="shared" si="180"/>
        <v>0</v>
      </c>
      <c r="AE842" s="97">
        <f t="shared" si="181"/>
        <v>6014</v>
      </c>
      <c r="AF842" s="18">
        <f t="shared" si="182"/>
        <v>0</v>
      </c>
      <c r="AG842" s="98">
        <f t="shared" si="183"/>
        <v>0</v>
      </c>
      <c r="AH842" s="20">
        <v>13.6</v>
      </c>
      <c r="AI842" s="20">
        <v>500</v>
      </c>
      <c r="AJ842" s="20"/>
      <c r="AK842" s="20">
        <v>688</v>
      </c>
      <c r="AL842" s="20">
        <f t="shared" si="184"/>
        <v>88478.399999999994</v>
      </c>
      <c r="AM842" s="7" t="s">
        <v>287</v>
      </c>
      <c r="AN842" s="20"/>
      <c r="AO842" s="21" t="s">
        <v>681</v>
      </c>
      <c r="AP842" s="21" t="s">
        <v>140</v>
      </c>
      <c r="AQ842" s="5" t="s">
        <v>121</v>
      </c>
      <c r="AR842" s="5" t="s">
        <v>76</v>
      </c>
      <c r="AS842" s="5" t="s">
        <v>62</v>
      </c>
    </row>
    <row r="843" spans="1:45">
      <c r="A843" s="87" t="s">
        <v>562</v>
      </c>
      <c r="B843" s="5">
        <v>15004176</v>
      </c>
      <c r="C843" s="5" t="s">
        <v>585</v>
      </c>
      <c r="D843" s="5" t="s">
        <v>55</v>
      </c>
      <c r="E843" s="5" t="s">
        <v>67</v>
      </c>
      <c r="F843" s="5" t="s">
        <v>137</v>
      </c>
      <c r="G843" s="5" t="s">
        <v>687</v>
      </c>
      <c r="H843" s="6">
        <v>40373</v>
      </c>
      <c r="I843" s="5" t="s">
        <v>594</v>
      </c>
      <c r="J843" s="5" t="s">
        <v>594</v>
      </c>
      <c r="K843" s="5" t="s">
        <v>568</v>
      </c>
      <c r="L843" s="7">
        <v>6</v>
      </c>
      <c r="M843" s="7" t="s">
        <v>287</v>
      </c>
      <c r="N843" s="88">
        <v>6319</v>
      </c>
      <c r="O843" s="89">
        <v>0.02</v>
      </c>
      <c r="P843" s="90">
        <f t="shared" si="173"/>
        <v>126</v>
      </c>
      <c r="Q843" s="89">
        <v>5.0000000000000001E-3</v>
      </c>
      <c r="R843" s="90">
        <f t="shared" si="174"/>
        <v>32</v>
      </c>
      <c r="S843" s="89">
        <f t="shared" si="175"/>
        <v>2.500395632220288E-2</v>
      </c>
      <c r="T843" s="90">
        <f t="shared" si="176"/>
        <v>158</v>
      </c>
      <c r="U843" s="90">
        <f t="shared" si="177"/>
        <v>6477</v>
      </c>
      <c r="V843" s="91">
        <v>6477</v>
      </c>
      <c r="W843" s="92">
        <f t="shared" si="178"/>
        <v>158</v>
      </c>
      <c r="X843" s="93">
        <f t="shared" si="179"/>
        <v>2.5000000000000001E-2</v>
      </c>
      <c r="Y843" s="94" t="str">
        <f t="shared" si="172"/>
        <v>0.00%-8.40%</v>
      </c>
      <c r="Z843" s="95"/>
      <c r="AA843" s="95"/>
      <c r="AB843" s="95"/>
      <c r="AC843" s="96"/>
      <c r="AD843" s="88">
        <f t="shared" si="180"/>
        <v>0</v>
      </c>
      <c r="AE843" s="97">
        <f t="shared" si="181"/>
        <v>6477</v>
      </c>
      <c r="AF843" s="18">
        <f t="shared" si="182"/>
        <v>158</v>
      </c>
      <c r="AG843" s="98">
        <f t="shared" si="183"/>
        <v>2.5003956322202869E-2</v>
      </c>
      <c r="AH843" s="20">
        <v>13.6</v>
      </c>
      <c r="AI843" s="20">
        <v>450</v>
      </c>
      <c r="AJ843" s="20"/>
      <c r="AK843" s="20">
        <v>688</v>
      </c>
      <c r="AL843" s="20">
        <f t="shared" si="184"/>
        <v>94175.2</v>
      </c>
      <c r="AM843" s="7" t="s">
        <v>287</v>
      </c>
      <c r="AN843" s="20"/>
      <c r="AO843" s="21" t="s">
        <v>673</v>
      </c>
      <c r="AP843" s="21"/>
      <c r="AQ843" s="5" t="s">
        <v>121</v>
      </c>
      <c r="AR843" s="5" t="s">
        <v>76</v>
      </c>
      <c r="AS843" s="5" t="s">
        <v>62</v>
      </c>
    </row>
    <row r="844" spans="1:45">
      <c r="A844" s="87" t="s">
        <v>562</v>
      </c>
      <c r="B844" s="5">
        <v>15021510</v>
      </c>
      <c r="C844" s="5" t="s">
        <v>565</v>
      </c>
      <c r="D844" s="5" t="s">
        <v>55</v>
      </c>
      <c r="E844" s="5" t="s">
        <v>67</v>
      </c>
      <c r="F844" s="5" t="s">
        <v>118</v>
      </c>
      <c r="G844" s="5" t="s">
        <v>685</v>
      </c>
      <c r="H844" s="6">
        <v>44501</v>
      </c>
      <c r="I844" s="5" t="s">
        <v>575</v>
      </c>
      <c r="J844" s="5" t="s">
        <v>575</v>
      </c>
      <c r="K844" s="5" t="s">
        <v>568</v>
      </c>
      <c r="L844" s="7">
        <v>6</v>
      </c>
      <c r="M844" s="7" t="s">
        <v>287</v>
      </c>
      <c r="N844" s="88">
        <v>4920</v>
      </c>
      <c r="O844" s="89">
        <v>0.02</v>
      </c>
      <c r="P844" s="90">
        <f t="shared" si="173"/>
        <v>98</v>
      </c>
      <c r="Q844" s="89">
        <v>5.0000000000000001E-3</v>
      </c>
      <c r="R844" s="90">
        <f t="shared" si="174"/>
        <v>25</v>
      </c>
      <c r="S844" s="89">
        <f t="shared" si="175"/>
        <v>2.5000000000000001E-2</v>
      </c>
      <c r="T844" s="90">
        <f t="shared" si="176"/>
        <v>123</v>
      </c>
      <c r="U844" s="90">
        <f t="shared" si="177"/>
        <v>5043</v>
      </c>
      <c r="V844" s="91">
        <v>5043</v>
      </c>
      <c r="W844" s="92">
        <f t="shared" si="178"/>
        <v>123</v>
      </c>
      <c r="X844" s="93">
        <f t="shared" si="179"/>
        <v>2.5000000000000001E-2</v>
      </c>
      <c r="Y844" s="94" t="str">
        <f t="shared" si="172"/>
        <v>0.00%-8.40%</v>
      </c>
      <c r="Z844" s="95"/>
      <c r="AA844" s="95"/>
      <c r="AB844" s="95"/>
      <c r="AC844" s="96"/>
      <c r="AD844" s="88">
        <f t="shared" si="180"/>
        <v>0</v>
      </c>
      <c r="AE844" s="97">
        <f t="shared" si="181"/>
        <v>5043</v>
      </c>
      <c r="AF844" s="18">
        <f t="shared" si="182"/>
        <v>123</v>
      </c>
      <c r="AG844" s="98">
        <f t="shared" si="183"/>
        <v>2.4999999999999911E-2</v>
      </c>
      <c r="AH844" s="20">
        <v>13.6</v>
      </c>
      <c r="AI844" s="20">
        <v>500</v>
      </c>
      <c r="AJ844" s="20"/>
      <c r="AK844" s="20">
        <v>688</v>
      </c>
      <c r="AL844" s="20">
        <f t="shared" si="184"/>
        <v>75272.800000000003</v>
      </c>
      <c r="AM844" s="7" t="s">
        <v>287</v>
      </c>
      <c r="AN844" s="20"/>
      <c r="AO844" s="21" t="s">
        <v>673</v>
      </c>
      <c r="AP844" s="21"/>
      <c r="AQ844" s="5" t="s">
        <v>121</v>
      </c>
      <c r="AR844" s="5" t="s">
        <v>76</v>
      </c>
      <c r="AS844" s="5" t="s">
        <v>62</v>
      </c>
    </row>
    <row r="845" spans="1:45">
      <c r="A845" s="87" t="s">
        <v>562</v>
      </c>
      <c r="B845" s="5">
        <v>15021112</v>
      </c>
      <c r="C845" s="5" t="s">
        <v>565</v>
      </c>
      <c r="D845" s="5" t="s">
        <v>55</v>
      </c>
      <c r="E845" s="5" t="s">
        <v>67</v>
      </c>
      <c r="F845" s="5" t="s">
        <v>118</v>
      </c>
      <c r="G845" s="5" t="s">
        <v>691</v>
      </c>
      <c r="H845" s="6">
        <v>44409</v>
      </c>
      <c r="I845" s="5" t="s">
        <v>575</v>
      </c>
      <c r="J845" s="5" t="s">
        <v>575</v>
      </c>
      <c r="K845" s="5" t="s">
        <v>568</v>
      </c>
      <c r="L845" s="7">
        <v>6</v>
      </c>
      <c r="M845" s="7" t="s">
        <v>287</v>
      </c>
      <c r="N845" s="88">
        <v>4690</v>
      </c>
      <c r="O845" s="89">
        <v>0.02</v>
      </c>
      <c r="P845" s="90">
        <f t="shared" si="173"/>
        <v>94</v>
      </c>
      <c r="Q845" s="89">
        <v>5.0000000000000001E-3</v>
      </c>
      <c r="R845" s="90">
        <f t="shared" si="174"/>
        <v>23</v>
      </c>
      <c r="S845" s="89">
        <f t="shared" si="175"/>
        <v>2.4946695095948827E-2</v>
      </c>
      <c r="T845" s="90">
        <f t="shared" si="176"/>
        <v>117</v>
      </c>
      <c r="U845" s="90">
        <f t="shared" si="177"/>
        <v>4807</v>
      </c>
      <c r="V845" s="91">
        <v>4950</v>
      </c>
      <c r="W845" s="92">
        <f t="shared" si="178"/>
        <v>260</v>
      </c>
      <c r="X845" s="93">
        <f t="shared" si="179"/>
        <v>5.5399999999999998E-2</v>
      </c>
      <c r="Y845" s="94" t="str">
        <f t="shared" si="172"/>
        <v>0.00%-8.40%</v>
      </c>
      <c r="Z845" s="95"/>
      <c r="AA845" s="95"/>
      <c r="AB845" s="95"/>
      <c r="AC845" s="96"/>
      <c r="AD845" s="88">
        <f t="shared" si="180"/>
        <v>0</v>
      </c>
      <c r="AE845" s="97">
        <f t="shared" si="181"/>
        <v>4950</v>
      </c>
      <c r="AF845" s="18">
        <f t="shared" si="182"/>
        <v>260</v>
      </c>
      <c r="AG845" s="98">
        <f t="shared" si="183"/>
        <v>5.5437100213219681E-2</v>
      </c>
      <c r="AH845" s="20">
        <v>13.6</v>
      </c>
      <c r="AI845" s="20">
        <v>500</v>
      </c>
      <c r="AJ845" s="20"/>
      <c r="AK845" s="20">
        <v>688</v>
      </c>
      <c r="AL845" s="20">
        <f t="shared" si="184"/>
        <v>74008</v>
      </c>
      <c r="AM845" s="7" t="s">
        <v>287</v>
      </c>
      <c r="AN845" s="20"/>
      <c r="AO845" s="21" t="s">
        <v>666</v>
      </c>
      <c r="AP845" s="21"/>
      <c r="AQ845" s="5" t="s">
        <v>121</v>
      </c>
      <c r="AR845" s="5" t="s">
        <v>76</v>
      </c>
      <c r="AS845" s="5" t="s">
        <v>62</v>
      </c>
    </row>
    <row r="846" spans="1:45">
      <c r="A846" s="87" t="s">
        <v>562</v>
      </c>
      <c r="B846" s="5">
        <v>15022080</v>
      </c>
      <c r="C846" s="5" t="s">
        <v>565</v>
      </c>
      <c r="D846" s="5" t="s">
        <v>55</v>
      </c>
      <c r="E846" s="5" t="s">
        <v>67</v>
      </c>
      <c r="F846" s="5" t="s">
        <v>118</v>
      </c>
      <c r="G846" s="5" t="s">
        <v>685</v>
      </c>
      <c r="H846" s="6">
        <v>44682</v>
      </c>
      <c r="I846" s="5" t="s">
        <v>575</v>
      </c>
      <c r="J846" s="5" t="s">
        <v>575</v>
      </c>
      <c r="K846" s="5" t="s">
        <v>568</v>
      </c>
      <c r="L846" s="7">
        <v>6</v>
      </c>
      <c r="M846" s="7" t="s">
        <v>287</v>
      </c>
      <c r="N846" s="88">
        <v>4633</v>
      </c>
      <c r="O846" s="89">
        <v>0.02</v>
      </c>
      <c r="P846" s="90">
        <f t="shared" si="173"/>
        <v>93</v>
      </c>
      <c r="Q846" s="89">
        <v>5.0000000000000001E-3</v>
      </c>
      <c r="R846" s="90">
        <f t="shared" si="174"/>
        <v>23</v>
      </c>
      <c r="S846" s="89">
        <f t="shared" si="175"/>
        <v>2.5037772501618823E-2</v>
      </c>
      <c r="T846" s="90">
        <f t="shared" si="176"/>
        <v>116</v>
      </c>
      <c r="U846" s="90">
        <f t="shared" si="177"/>
        <v>4749</v>
      </c>
      <c r="V846" s="91">
        <v>4700</v>
      </c>
      <c r="W846" s="92">
        <f t="shared" si="178"/>
        <v>67</v>
      </c>
      <c r="X846" s="93">
        <f t="shared" si="179"/>
        <v>1.4500000000000001E-2</v>
      </c>
      <c r="Y846" s="94" t="str">
        <f t="shared" si="172"/>
        <v>0.00%-8.40%</v>
      </c>
      <c r="Z846" s="95"/>
      <c r="AA846" s="95"/>
      <c r="AB846" s="95"/>
      <c r="AC846" s="96"/>
      <c r="AD846" s="88">
        <f t="shared" si="180"/>
        <v>0</v>
      </c>
      <c r="AE846" s="97">
        <f t="shared" si="181"/>
        <v>4700</v>
      </c>
      <c r="AF846" s="18">
        <f t="shared" si="182"/>
        <v>67</v>
      </c>
      <c r="AG846" s="98">
        <f t="shared" si="183"/>
        <v>1.4461472048348911E-2</v>
      </c>
      <c r="AH846" s="20">
        <v>13.6</v>
      </c>
      <c r="AI846" s="20">
        <v>650</v>
      </c>
      <c r="AJ846" s="20"/>
      <c r="AK846" s="20">
        <v>688</v>
      </c>
      <c r="AL846" s="20">
        <f t="shared" si="184"/>
        <v>72408</v>
      </c>
      <c r="AM846" s="7" t="s">
        <v>287</v>
      </c>
      <c r="AN846" s="20"/>
      <c r="AO846" s="21" t="s">
        <v>668</v>
      </c>
      <c r="AP846" s="21"/>
      <c r="AQ846" s="5" t="s">
        <v>121</v>
      </c>
      <c r="AR846" s="5" t="s">
        <v>76</v>
      </c>
      <c r="AS846" s="5" t="s">
        <v>62</v>
      </c>
    </row>
    <row r="847" spans="1:45">
      <c r="A847" s="87" t="s">
        <v>562</v>
      </c>
      <c r="B847" s="5">
        <v>15016565</v>
      </c>
      <c r="C847" s="5" t="s">
        <v>565</v>
      </c>
      <c r="D847" s="5" t="s">
        <v>55</v>
      </c>
      <c r="E847" s="5" t="s">
        <v>67</v>
      </c>
      <c r="F847" s="5" t="s">
        <v>118</v>
      </c>
      <c r="G847" s="5" t="s">
        <v>685</v>
      </c>
      <c r="H847" s="6">
        <v>42979</v>
      </c>
      <c r="I847" s="5" t="s">
        <v>575</v>
      </c>
      <c r="J847" s="5" t="s">
        <v>575</v>
      </c>
      <c r="K847" s="5" t="s">
        <v>568</v>
      </c>
      <c r="L847" s="7">
        <v>6</v>
      </c>
      <c r="M847" s="7" t="s">
        <v>287</v>
      </c>
      <c r="N847" s="88">
        <v>4730</v>
      </c>
      <c r="O847" s="89">
        <v>0.02</v>
      </c>
      <c r="P847" s="90">
        <f t="shared" si="173"/>
        <v>95</v>
      </c>
      <c r="Q847" s="89">
        <v>5.0000000000000001E-3</v>
      </c>
      <c r="R847" s="90">
        <f t="shared" si="174"/>
        <v>24</v>
      </c>
      <c r="S847" s="89">
        <f t="shared" si="175"/>
        <v>2.5158562367864692E-2</v>
      </c>
      <c r="T847" s="90">
        <f t="shared" si="176"/>
        <v>119</v>
      </c>
      <c r="U847" s="90">
        <f t="shared" si="177"/>
        <v>4849</v>
      </c>
      <c r="V847" s="91">
        <v>4900</v>
      </c>
      <c r="W847" s="92">
        <f t="shared" si="178"/>
        <v>170</v>
      </c>
      <c r="X847" s="93">
        <f t="shared" si="179"/>
        <v>3.5900000000000001E-2</v>
      </c>
      <c r="Y847" s="94" t="str">
        <f t="shared" si="172"/>
        <v>0.00%-8.40%</v>
      </c>
      <c r="Z847" s="95"/>
      <c r="AA847" s="95"/>
      <c r="AB847" s="95"/>
      <c r="AC847" s="96"/>
      <c r="AD847" s="88">
        <f t="shared" si="180"/>
        <v>0</v>
      </c>
      <c r="AE847" s="97">
        <f t="shared" si="181"/>
        <v>4900</v>
      </c>
      <c r="AF847" s="18">
        <f t="shared" si="182"/>
        <v>170</v>
      </c>
      <c r="AG847" s="98">
        <f t="shared" si="183"/>
        <v>3.5940803382663811E-2</v>
      </c>
      <c r="AH847" s="20">
        <v>13.6</v>
      </c>
      <c r="AI847" s="20">
        <v>500</v>
      </c>
      <c r="AJ847" s="20"/>
      <c r="AK847" s="20">
        <v>688</v>
      </c>
      <c r="AL847" s="20">
        <f t="shared" si="184"/>
        <v>73328</v>
      </c>
      <c r="AM847" s="7" t="s">
        <v>287</v>
      </c>
      <c r="AN847" s="20"/>
      <c r="AO847" s="21" t="s">
        <v>672</v>
      </c>
      <c r="AP847" s="21"/>
      <c r="AQ847" s="5" t="s">
        <v>121</v>
      </c>
      <c r="AR847" s="5" t="s">
        <v>76</v>
      </c>
      <c r="AS847" s="5" t="s">
        <v>62</v>
      </c>
    </row>
    <row r="848" spans="1:45">
      <c r="A848" s="87" t="s">
        <v>562</v>
      </c>
      <c r="B848" s="5">
        <v>15000962</v>
      </c>
      <c r="C848" s="5" t="s">
        <v>565</v>
      </c>
      <c r="D848" s="5" t="s">
        <v>55</v>
      </c>
      <c r="E848" s="5" t="s">
        <v>67</v>
      </c>
      <c r="F848" s="5" t="s">
        <v>118</v>
      </c>
      <c r="G848" s="5" t="s">
        <v>685</v>
      </c>
      <c r="H848" s="6">
        <v>39203</v>
      </c>
      <c r="I848" s="5" t="s">
        <v>575</v>
      </c>
      <c r="J848" s="5" t="s">
        <v>575</v>
      </c>
      <c r="K848" s="5" t="s">
        <v>568</v>
      </c>
      <c r="L848" s="7">
        <v>6</v>
      </c>
      <c r="M848" s="7" t="s">
        <v>287</v>
      </c>
      <c r="N848" s="88">
        <v>5360</v>
      </c>
      <c r="O848" s="89">
        <v>0.02</v>
      </c>
      <c r="P848" s="90">
        <f t="shared" si="173"/>
        <v>107</v>
      </c>
      <c r="Q848" s="89">
        <v>5.0000000000000001E-3</v>
      </c>
      <c r="R848" s="90">
        <f t="shared" si="174"/>
        <v>27</v>
      </c>
      <c r="S848" s="89">
        <f t="shared" si="175"/>
        <v>2.5000000000000001E-2</v>
      </c>
      <c r="T848" s="90">
        <f t="shared" si="176"/>
        <v>134</v>
      </c>
      <c r="U848" s="90">
        <f t="shared" si="177"/>
        <v>5494</v>
      </c>
      <c r="V848" s="91">
        <v>5360</v>
      </c>
      <c r="W848" s="92">
        <f t="shared" si="178"/>
        <v>0</v>
      </c>
      <c r="X848" s="93">
        <f t="shared" si="179"/>
        <v>0</v>
      </c>
      <c r="Y848" s="94" t="str">
        <f t="shared" si="172"/>
        <v>0.00%-8.40%</v>
      </c>
      <c r="Z848" s="95"/>
      <c r="AA848" s="95"/>
      <c r="AB848" s="95"/>
      <c r="AC848" s="96"/>
      <c r="AD848" s="88">
        <f t="shared" si="180"/>
        <v>0</v>
      </c>
      <c r="AE848" s="97">
        <f t="shared" si="181"/>
        <v>5360</v>
      </c>
      <c r="AF848" s="18">
        <f t="shared" si="182"/>
        <v>0</v>
      </c>
      <c r="AG848" s="98">
        <f t="shared" si="183"/>
        <v>0</v>
      </c>
      <c r="AH848" s="20">
        <v>13.6</v>
      </c>
      <c r="AI848" s="20">
        <v>500</v>
      </c>
      <c r="AJ848" s="20"/>
      <c r="AK848" s="20">
        <v>688</v>
      </c>
      <c r="AL848" s="20">
        <f t="shared" si="184"/>
        <v>79584</v>
      </c>
      <c r="AM848" s="7" t="s">
        <v>287</v>
      </c>
      <c r="AN848" s="20"/>
      <c r="AO848" s="21" t="s">
        <v>681</v>
      </c>
      <c r="AP848" s="21" t="s">
        <v>140</v>
      </c>
      <c r="AQ848" s="5" t="s">
        <v>121</v>
      </c>
      <c r="AR848" s="5" t="s">
        <v>76</v>
      </c>
      <c r="AS848" s="5" t="s">
        <v>62</v>
      </c>
    </row>
    <row r="849" spans="1:45">
      <c r="A849" s="87" t="s">
        <v>562</v>
      </c>
      <c r="B849" s="5">
        <v>15021203</v>
      </c>
      <c r="C849" s="5" t="s">
        <v>565</v>
      </c>
      <c r="D849" s="5" t="s">
        <v>55</v>
      </c>
      <c r="E849" s="5" t="s">
        <v>67</v>
      </c>
      <c r="F849" s="5" t="s">
        <v>118</v>
      </c>
      <c r="G849" s="5" t="s">
        <v>685</v>
      </c>
      <c r="H849" s="6">
        <v>44470</v>
      </c>
      <c r="I849" s="5" t="s">
        <v>575</v>
      </c>
      <c r="J849" s="5" t="s">
        <v>575</v>
      </c>
      <c r="K849" s="5" t="s">
        <v>568</v>
      </c>
      <c r="L849" s="7">
        <v>6</v>
      </c>
      <c r="M849" s="7" t="s">
        <v>287</v>
      </c>
      <c r="N849" s="88">
        <v>4672</v>
      </c>
      <c r="O849" s="89">
        <v>0.02</v>
      </c>
      <c r="P849" s="90">
        <f t="shared" si="173"/>
        <v>93</v>
      </c>
      <c r="Q849" s="89">
        <v>5.0000000000000001E-3</v>
      </c>
      <c r="R849" s="90">
        <f t="shared" si="174"/>
        <v>23</v>
      </c>
      <c r="S849" s="89">
        <f t="shared" si="175"/>
        <v>2.482876712328767E-2</v>
      </c>
      <c r="T849" s="90">
        <f t="shared" si="176"/>
        <v>116</v>
      </c>
      <c r="U849" s="90">
        <f t="shared" si="177"/>
        <v>4788</v>
      </c>
      <c r="V849" s="91">
        <v>4788</v>
      </c>
      <c r="W849" s="92">
        <f t="shared" si="178"/>
        <v>116</v>
      </c>
      <c r="X849" s="93">
        <f t="shared" si="179"/>
        <v>2.4799999999999999E-2</v>
      </c>
      <c r="Y849" s="94" t="str">
        <f t="shared" si="172"/>
        <v>0.00%-8.40%</v>
      </c>
      <c r="Z849" s="95"/>
      <c r="AA849" s="95"/>
      <c r="AB849" s="95"/>
      <c r="AC849" s="96"/>
      <c r="AD849" s="88">
        <f t="shared" si="180"/>
        <v>0</v>
      </c>
      <c r="AE849" s="97">
        <f t="shared" si="181"/>
        <v>4788</v>
      </c>
      <c r="AF849" s="18">
        <f t="shared" si="182"/>
        <v>116</v>
      </c>
      <c r="AG849" s="98">
        <f t="shared" si="183"/>
        <v>2.4828767123287632E-2</v>
      </c>
      <c r="AH849" s="20">
        <v>13.6</v>
      </c>
      <c r="AI849" s="20">
        <v>450</v>
      </c>
      <c r="AJ849" s="20"/>
      <c r="AK849" s="20">
        <v>688</v>
      </c>
      <c r="AL849" s="20">
        <f t="shared" si="184"/>
        <v>71204.799999999988</v>
      </c>
      <c r="AM849" s="7" t="s">
        <v>287</v>
      </c>
      <c r="AN849" s="20"/>
      <c r="AO849" s="21" t="s">
        <v>673</v>
      </c>
      <c r="AP849" s="21"/>
      <c r="AQ849" s="5" t="s">
        <v>121</v>
      </c>
      <c r="AR849" s="5" t="s">
        <v>76</v>
      </c>
      <c r="AS849" s="5" t="s">
        <v>62</v>
      </c>
    </row>
    <row r="850" spans="1:45">
      <c r="A850" s="87" t="s">
        <v>562</v>
      </c>
      <c r="B850" s="5">
        <v>15000523</v>
      </c>
      <c r="C850" s="5" t="s">
        <v>565</v>
      </c>
      <c r="D850" s="5" t="s">
        <v>55</v>
      </c>
      <c r="E850" s="5" t="s">
        <v>67</v>
      </c>
      <c r="F850" s="5" t="s">
        <v>118</v>
      </c>
      <c r="G850" s="5" t="s">
        <v>684</v>
      </c>
      <c r="H850" s="6">
        <v>38869</v>
      </c>
      <c r="I850" s="5" t="s">
        <v>575</v>
      </c>
      <c r="J850" s="5" t="s">
        <v>575</v>
      </c>
      <c r="K850" s="5" t="s">
        <v>568</v>
      </c>
      <c r="L850" s="7">
        <v>6</v>
      </c>
      <c r="M850" s="7" t="s">
        <v>287</v>
      </c>
      <c r="N850" s="88">
        <v>5471</v>
      </c>
      <c r="O850" s="89">
        <v>0.02</v>
      </c>
      <c r="P850" s="90">
        <f t="shared" si="173"/>
        <v>109</v>
      </c>
      <c r="Q850" s="89">
        <v>5.0000000000000001E-3</v>
      </c>
      <c r="R850" s="90">
        <f t="shared" si="174"/>
        <v>27</v>
      </c>
      <c r="S850" s="89">
        <f t="shared" si="175"/>
        <v>2.4858343995613232E-2</v>
      </c>
      <c r="T850" s="90">
        <f t="shared" si="176"/>
        <v>136</v>
      </c>
      <c r="U850" s="90">
        <f t="shared" si="177"/>
        <v>5607</v>
      </c>
      <c r="V850" s="91">
        <v>5750</v>
      </c>
      <c r="W850" s="92">
        <f t="shared" si="178"/>
        <v>279</v>
      </c>
      <c r="X850" s="93">
        <f t="shared" si="179"/>
        <v>5.0999999999999997E-2</v>
      </c>
      <c r="Y850" s="94" t="str">
        <f t="shared" si="172"/>
        <v>0.00%-8.40%</v>
      </c>
      <c r="Z850" s="95"/>
      <c r="AA850" s="95"/>
      <c r="AB850" s="95"/>
      <c r="AC850" s="96"/>
      <c r="AD850" s="88">
        <f t="shared" si="180"/>
        <v>0</v>
      </c>
      <c r="AE850" s="97">
        <f t="shared" si="181"/>
        <v>5750</v>
      </c>
      <c r="AF850" s="18">
        <f t="shared" si="182"/>
        <v>279</v>
      </c>
      <c r="AG850" s="98">
        <f t="shared" si="183"/>
        <v>5.0996161579236032E-2</v>
      </c>
      <c r="AH850" s="20">
        <v>13.6</v>
      </c>
      <c r="AI850" s="20">
        <v>800</v>
      </c>
      <c r="AJ850" s="20"/>
      <c r="AK850" s="20">
        <v>688</v>
      </c>
      <c r="AL850" s="20">
        <f t="shared" si="184"/>
        <v>88488</v>
      </c>
      <c r="AM850" s="7" t="s">
        <v>287</v>
      </c>
      <c r="AN850" s="20"/>
      <c r="AO850" s="21" t="s">
        <v>666</v>
      </c>
      <c r="AP850" s="21"/>
      <c r="AQ850" s="5" t="s">
        <v>121</v>
      </c>
      <c r="AR850" s="5" t="s">
        <v>76</v>
      </c>
      <c r="AS850" s="5" t="s">
        <v>62</v>
      </c>
    </row>
    <row r="851" spans="1:45">
      <c r="A851" s="87" t="s">
        <v>562</v>
      </c>
      <c r="B851" s="5">
        <v>15000735</v>
      </c>
      <c r="C851" s="5" t="s">
        <v>565</v>
      </c>
      <c r="D851" s="5" t="s">
        <v>55</v>
      </c>
      <c r="E851" s="5" t="s">
        <v>67</v>
      </c>
      <c r="F851" s="5" t="s">
        <v>118</v>
      </c>
      <c r="G851" s="5" t="s">
        <v>691</v>
      </c>
      <c r="H851" s="6">
        <v>39031</v>
      </c>
      <c r="I851" s="5" t="s">
        <v>575</v>
      </c>
      <c r="J851" s="5" t="s">
        <v>575</v>
      </c>
      <c r="K851" s="5" t="s">
        <v>568</v>
      </c>
      <c r="L851" s="7">
        <v>6</v>
      </c>
      <c r="M851" s="7" t="s">
        <v>287</v>
      </c>
      <c r="N851" s="88">
        <v>6306</v>
      </c>
      <c r="O851" s="89">
        <v>0.02</v>
      </c>
      <c r="P851" s="90">
        <f t="shared" si="173"/>
        <v>126</v>
      </c>
      <c r="Q851" s="89">
        <v>5.0000000000000001E-3</v>
      </c>
      <c r="R851" s="90">
        <f t="shared" si="174"/>
        <v>32</v>
      </c>
      <c r="S851" s="89">
        <f t="shared" si="175"/>
        <v>2.5055502695845226E-2</v>
      </c>
      <c r="T851" s="90">
        <f t="shared" si="176"/>
        <v>158</v>
      </c>
      <c r="U851" s="90">
        <f t="shared" si="177"/>
        <v>6464</v>
      </c>
      <c r="V851" s="91">
        <v>6450</v>
      </c>
      <c r="W851" s="92">
        <f t="shared" si="178"/>
        <v>144</v>
      </c>
      <c r="X851" s="93">
        <f t="shared" si="179"/>
        <v>2.2800000000000001E-2</v>
      </c>
      <c r="Y851" s="94" t="str">
        <f t="shared" si="172"/>
        <v>0.00%-8.40%</v>
      </c>
      <c r="Z851" s="95"/>
      <c r="AA851" s="95"/>
      <c r="AB851" s="95"/>
      <c r="AC851" s="96"/>
      <c r="AD851" s="88">
        <f t="shared" si="180"/>
        <v>0</v>
      </c>
      <c r="AE851" s="97">
        <f t="shared" si="181"/>
        <v>6450</v>
      </c>
      <c r="AF851" s="18">
        <f t="shared" si="182"/>
        <v>144</v>
      </c>
      <c r="AG851" s="98">
        <f t="shared" si="183"/>
        <v>2.2835394862036118E-2</v>
      </c>
      <c r="AH851" s="20">
        <v>13.6</v>
      </c>
      <c r="AI851" s="20">
        <v>500</v>
      </c>
      <c r="AJ851" s="20"/>
      <c r="AK851" s="20">
        <v>688</v>
      </c>
      <c r="AL851" s="20">
        <f t="shared" si="184"/>
        <v>94408</v>
      </c>
      <c r="AM851" s="7" t="s">
        <v>287</v>
      </c>
      <c r="AN851" s="20"/>
      <c r="AO851" s="21" t="s">
        <v>694</v>
      </c>
      <c r="AP851" s="21"/>
      <c r="AQ851" s="5" t="s">
        <v>121</v>
      </c>
      <c r="AR851" s="5" t="s">
        <v>76</v>
      </c>
      <c r="AS851" s="5" t="s">
        <v>62</v>
      </c>
    </row>
    <row r="852" spans="1:45">
      <c r="A852" s="87" t="s">
        <v>562</v>
      </c>
      <c r="B852" s="5">
        <v>15021528</v>
      </c>
      <c r="C852" s="5" t="s">
        <v>565</v>
      </c>
      <c r="D852" s="5" t="s">
        <v>55</v>
      </c>
      <c r="E852" s="5" t="s">
        <v>67</v>
      </c>
      <c r="F852" s="5" t="s">
        <v>118</v>
      </c>
      <c r="G852" s="5" t="s">
        <v>685</v>
      </c>
      <c r="H852" s="6">
        <v>44501</v>
      </c>
      <c r="I852" s="5" t="s">
        <v>575</v>
      </c>
      <c r="J852" s="5" t="s">
        <v>575</v>
      </c>
      <c r="K852" s="5" t="s">
        <v>568</v>
      </c>
      <c r="L852" s="7">
        <v>6</v>
      </c>
      <c r="M852" s="7" t="s">
        <v>287</v>
      </c>
      <c r="N852" s="88">
        <v>4507</v>
      </c>
      <c r="O852" s="89">
        <v>0.02</v>
      </c>
      <c r="P852" s="90">
        <f t="shared" si="173"/>
        <v>90</v>
      </c>
      <c r="Q852" s="89">
        <v>5.0000000000000001E-3</v>
      </c>
      <c r="R852" s="90">
        <f t="shared" si="174"/>
        <v>23</v>
      </c>
      <c r="S852" s="89">
        <f t="shared" si="175"/>
        <v>2.5072110051031729E-2</v>
      </c>
      <c r="T852" s="90">
        <f t="shared" si="176"/>
        <v>113</v>
      </c>
      <c r="U852" s="90">
        <f t="shared" si="177"/>
        <v>4620</v>
      </c>
      <c r="V852" s="91">
        <v>4640</v>
      </c>
      <c r="W852" s="92">
        <f t="shared" si="178"/>
        <v>133</v>
      </c>
      <c r="X852" s="93">
        <f t="shared" si="179"/>
        <v>2.9499999999999998E-2</v>
      </c>
      <c r="Y852" s="94" t="str">
        <f t="shared" si="172"/>
        <v>0.00%-8.40%</v>
      </c>
      <c r="Z852" s="95"/>
      <c r="AA852" s="95"/>
      <c r="AB852" s="95"/>
      <c r="AC852" s="96"/>
      <c r="AD852" s="88">
        <f t="shared" si="180"/>
        <v>0</v>
      </c>
      <c r="AE852" s="97">
        <f t="shared" si="181"/>
        <v>4640</v>
      </c>
      <c r="AF852" s="18">
        <f t="shared" si="182"/>
        <v>133</v>
      </c>
      <c r="AG852" s="98">
        <f t="shared" si="183"/>
        <v>2.9509651652984248E-2</v>
      </c>
      <c r="AH852" s="20">
        <v>13.6</v>
      </c>
      <c r="AI852" s="20">
        <v>500</v>
      </c>
      <c r="AJ852" s="20"/>
      <c r="AK852" s="20">
        <v>688</v>
      </c>
      <c r="AL852" s="20">
        <f t="shared" si="184"/>
        <v>69792</v>
      </c>
      <c r="AM852" s="7" t="s">
        <v>287</v>
      </c>
      <c r="AN852" s="20"/>
      <c r="AO852" s="21" t="s">
        <v>694</v>
      </c>
      <c r="AP852" s="21"/>
      <c r="AQ852" s="5" t="s">
        <v>121</v>
      </c>
      <c r="AR852" s="5" t="s">
        <v>76</v>
      </c>
      <c r="AS852" s="5" t="s">
        <v>62</v>
      </c>
    </row>
    <row r="853" spans="1:45">
      <c r="A853" s="87" t="s">
        <v>562</v>
      </c>
      <c r="B853" s="5">
        <v>15012309</v>
      </c>
      <c r="C853" s="5" t="s">
        <v>565</v>
      </c>
      <c r="D853" s="5" t="s">
        <v>55</v>
      </c>
      <c r="E853" s="5" t="s">
        <v>67</v>
      </c>
      <c r="F853" s="5" t="s">
        <v>118</v>
      </c>
      <c r="G853" s="5" t="s">
        <v>685</v>
      </c>
      <c r="H853" s="6">
        <v>41699</v>
      </c>
      <c r="I853" s="5" t="s">
        <v>575</v>
      </c>
      <c r="J853" s="5" t="s">
        <v>575</v>
      </c>
      <c r="K853" s="5" t="s">
        <v>568</v>
      </c>
      <c r="L853" s="7">
        <v>6</v>
      </c>
      <c r="M853" s="7" t="s">
        <v>287</v>
      </c>
      <c r="N853" s="88">
        <v>5267</v>
      </c>
      <c r="O853" s="89">
        <v>0.02</v>
      </c>
      <c r="P853" s="90">
        <f t="shared" si="173"/>
        <v>105</v>
      </c>
      <c r="Q853" s="89">
        <v>5.0000000000000001E-3</v>
      </c>
      <c r="R853" s="90">
        <f t="shared" si="174"/>
        <v>26</v>
      </c>
      <c r="S853" s="89">
        <f t="shared" si="175"/>
        <v>2.4871843554205429E-2</v>
      </c>
      <c r="T853" s="90">
        <f t="shared" si="176"/>
        <v>131</v>
      </c>
      <c r="U853" s="90">
        <f t="shared" si="177"/>
        <v>5398</v>
      </c>
      <c r="V853" s="91">
        <v>5398</v>
      </c>
      <c r="W853" s="92">
        <f t="shared" si="178"/>
        <v>131</v>
      </c>
      <c r="X853" s="93">
        <f t="shared" si="179"/>
        <v>2.4899999999999999E-2</v>
      </c>
      <c r="Y853" s="94" t="str">
        <f t="shared" si="172"/>
        <v>0.00%-8.40%</v>
      </c>
      <c r="Z853" s="95"/>
      <c r="AA853" s="95"/>
      <c r="AB853" s="95"/>
      <c r="AC853" s="96"/>
      <c r="AD853" s="88">
        <f t="shared" si="180"/>
        <v>0</v>
      </c>
      <c r="AE853" s="97">
        <f t="shared" si="181"/>
        <v>5398</v>
      </c>
      <c r="AF853" s="18">
        <f t="shared" si="182"/>
        <v>131</v>
      </c>
      <c r="AG853" s="98">
        <f t="shared" si="183"/>
        <v>2.4871843554205464E-2</v>
      </c>
      <c r="AH853" s="20">
        <v>13.6</v>
      </c>
      <c r="AI853" s="20">
        <v>450</v>
      </c>
      <c r="AJ853" s="20"/>
      <c r="AK853" s="20">
        <v>688</v>
      </c>
      <c r="AL853" s="20">
        <f t="shared" si="184"/>
        <v>79500.800000000003</v>
      </c>
      <c r="AM853" s="7" t="s">
        <v>287</v>
      </c>
      <c r="AN853" s="20"/>
      <c r="AO853" s="21" t="s">
        <v>673</v>
      </c>
      <c r="AP853" s="21"/>
      <c r="AQ853" s="5" t="s">
        <v>121</v>
      </c>
      <c r="AR853" s="5" t="s">
        <v>76</v>
      </c>
      <c r="AS853" s="5" t="s">
        <v>62</v>
      </c>
    </row>
    <row r="854" spans="1:45">
      <c r="A854" s="87" t="s">
        <v>562</v>
      </c>
      <c r="B854">
        <v>15004520</v>
      </c>
      <c r="C854" t="s">
        <v>565</v>
      </c>
      <c r="D854" t="s">
        <v>55</v>
      </c>
      <c r="E854" t="s">
        <v>564</v>
      </c>
      <c r="F854" t="s">
        <v>482</v>
      </c>
      <c r="G854" t="s">
        <v>695</v>
      </c>
      <c r="H854">
        <v>40664</v>
      </c>
      <c r="I854" t="s">
        <v>586</v>
      </c>
      <c r="J854" t="s">
        <v>586</v>
      </c>
      <c r="K854" t="s">
        <v>568</v>
      </c>
      <c r="L854">
        <v>6</v>
      </c>
      <c r="M854" t="s">
        <v>287</v>
      </c>
      <c r="N854">
        <v>5390</v>
      </c>
      <c r="O854">
        <v>0.02</v>
      </c>
      <c r="P854">
        <v>108</v>
      </c>
      <c r="Q854">
        <v>5.0000000000000001E-3</v>
      </c>
      <c r="R854">
        <v>27</v>
      </c>
      <c r="S854">
        <v>2.5046382189239332E-2</v>
      </c>
      <c r="T854">
        <v>135</v>
      </c>
      <c r="U854">
        <v>5525</v>
      </c>
      <c r="V854">
        <v>5779.8549999999996</v>
      </c>
      <c r="W854">
        <v>389.85499999999956</v>
      </c>
      <c r="X854">
        <v>7.2300000000000003E-2</v>
      </c>
      <c r="Y854" t="s">
        <v>696</v>
      </c>
      <c r="AD854">
        <v>0</v>
      </c>
      <c r="AE854">
        <v>5779.8549999999996</v>
      </c>
      <c r="AF854">
        <v>389.85499999999956</v>
      </c>
      <c r="AG854" s="144">
        <v>7.2329313543599172E-2</v>
      </c>
      <c r="AH854">
        <v>13.6</v>
      </c>
      <c r="AI854">
        <v>450</v>
      </c>
      <c r="AK854">
        <v>688</v>
      </c>
      <c r="AL854">
        <v>84694.027999999991</v>
      </c>
      <c r="AM854" t="s">
        <v>287</v>
      </c>
      <c r="AQ854" t="s">
        <v>484</v>
      </c>
      <c r="AR854" t="s">
        <v>424</v>
      </c>
    </row>
    <row r="855" spans="1:45">
      <c r="A855" s="87" t="s">
        <v>562</v>
      </c>
      <c r="B855">
        <v>15003049</v>
      </c>
      <c r="C855" t="s">
        <v>565</v>
      </c>
      <c r="D855" t="s">
        <v>55</v>
      </c>
      <c r="E855" t="s">
        <v>564</v>
      </c>
      <c r="F855" t="s">
        <v>697</v>
      </c>
      <c r="G855" t="s">
        <v>698</v>
      </c>
      <c r="H855">
        <v>40126</v>
      </c>
      <c r="I855" t="s">
        <v>586</v>
      </c>
      <c r="J855" t="s">
        <v>586</v>
      </c>
      <c r="K855" t="s">
        <v>568</v>
      </c>
      <c r="L855">
        <v>6</v>
      </c>
      <c r="M855" t="s">
        <v>287</v>
      </c>
      <c r="N855">
        <v>6155</v>
      </c>
      <c r="O855">
        <v>0.02</v>
      </c>
      <c r="P855">
        <v>123</v>
      </c>
      <c r="Q855">
        <v>5.0000000000000001E-3</v>
      </c>
      <c r="R855">
        <v>31</v>
      </c>
      <c r="S855">
        <v>2.5020308692120227E-2</v>
      </c>
      <c r="T855">
        <v>154</v>
      </c>
      <c r="U855">
        <v>6309</v>
      </c>
      <c r="V855">
        <v>6421</v>
      </c>
      <c r="W855">
        <v>266</v>
      </c>
      <c r="X855">
        <v>4.3200000000000002E-2</v>
      </c>
      <c r="Y855" t="s">
        <v>696</v>
      </c>
      <c r="AD855">
        <v>0</v>
      </c>
      <c r="AE855">
        <v>6421</v>
      </c>
      <c r="AF855">
        <v>266</v>
      </c>
      <c r="AG855" s="144">
        <v>4.3216896831844043E-2</v>
      </c>
      <c r="AH855">
        <v>13.6</v>
      </c>
      <c r="AI855">
        <v>450</v>
      </c>
      <c r="AK855">
        <v>688</v>
      </c>
      <c r="AL855">
        <v>93413.599999999991</v>
      </c>
      <c r="AM855" t="s">
        <v>287</v>
      </c>
      <c r="AQ855" t="s">
        <v>484</v>
      </c>
      <c r="AR855" t="s">
        <v>424</v>
      </c>
    </row>
    <row r="856" spans="1:45">
      <c r="A856" s="87" t="s">
        <v>562</v>
      </c>
      <c r="B856">
        <v>15005059</v>
      </c>
      <c r="C856" t="s">
        <v>565</v>
      </c>
      <c r="D856" t="s">
        <v>55</v>
      </c>
      <c r="E856" t="s">
        <v>564</v>
      </c>
      <c r="F856" t="s">
        <v>498</v>
      </c>
      <c r="G856" t="s">
        <v>699</v>
      </c>
      <c r="H856">
        <v>40526</v>
      </c>
      <c r="I856" t="s">
        <v>586</v>
      </c>
      <c r="J856" t="s">
        <v>586</v>
      </c>
      <c r="K856" t="s">
        <v>568</v>
      </c>
      <c r="L856">
        <v>6</v>
      </c>
      <c r="M856" t="s">
        <v>287</v>
      </c>
      <c r="N856">
        <v>6253</v>
      </c>
      <c r="O856">
        <v>0.02</v>
      </c>
      <c r="P856">
        <v>125</v>
      </c>
      <c r="Q856">
        <v>5.0000000000000001E-3</v>
      </c>
      <c r="R856">
        <v>31</v>
      </c>
      <c r="S856">
        <v>2.4948024948024949E-2</v>
      </c>
      <c r="T856">
        <v>156</v>
      </c>
      <c r="U856">
        <v>6409</v>
      </c>
      <c r="V856">
        <v>6410</v>
      </c>
      <c r="W856">
        <v>157</v>
      </c>
      <c r="X856">
        <v>2.5100000000000001E-2</v>
      </c>
      <c r="Y856" t="s">
        <v>696</v>
      </c>
      <c r="AD856">
        <v>0</v>
      </c>
      <c r="AE856">
        <v>6410</v>
      </c>
      <c r="AF856">
        <v>157</v>
      </c>
      <c r="AG856" s="144">
        <v>2.5107948184871276E-2</v>
      </c>
      <c r="AH856">
        <v>13.6</v>
      </c>
      <c r="AI856">
        <v>450</v>
      </c>
      <c r="AK856">
        <v>688</v>
      </c>
      <c r="AL856">
        <v>93264</v>
      </c>
      <c r="AM856" t="s">
        <v>287</v>
      </c>
      <c r="AQ856" t="s">
        <v>484</v>
      </c>
      <c r="AR856" t="s">
        <v>424</v>
      </c>
    </row>
    <row r="857" spans="1:45">
      <c r="A857" s="87" t="s">
        <v>562</v>
      </c>
      <c r="B857">
        <v>15006044</v>
      </c>
      <c r="C857" t="s">
        <v>565</v>
      </c>
      <c r="D857" t="s">
        <v>55</v>
      </c>
      <c r="E857" t="s">
        <v>564</v>
      </c>
      <c r="F857" t="s">
        <v>487</v>
      </c>
      <c r="G857" t="s">
        <v>700</v>
      </c>
      <c r="H857">
        <v>40909</v>
      </c>
      <c r="I857" t="s">
        <v>567</v>
      </c>
      <c r="J857" t="s">
        <v>567</v>
      </c>
      <c r="K857" t="s">
        <v>568</v>
      </c>
      <c r="L857">
        <v>6</v>
      </c>
      <c r="M857" t="s">
        <v>287</v>
      </c>
      <c r="N857">
        <v>5710</v>
      </c>
      <c r="O857">
        <v>0.02</v>
      </c>
      <c r="P857">
        <v>114</v>
      </c>
      <c r="Q857">
        <v>5.0000000000000001E-3</v>
      </c>
      <c r="R857">
        <v>29</v>
      </c>
      <c r="S857">
        <v>2.5043782837127847E-2</v>
      </c>
      <c r="T857">
        <v>143</v>
      </c>
      <c r="U857">
        <v>5853</v>
      </c>
      <c r="V857">
        <v>5996</v>
      </c>
      <c r="W857">
        <v>286</v>
      </c>
      <c r="X857">
        <v>5.0099999999999999E-2</v>
      </c>
      <c r="Y857" t="s">
        <v>696</v>
      </c>
      <c r="AD857">
        <v>0</v>
      </c>
      <c r="AE857">
        <v>5996</v>
      </c>
      <c r="AF857">
        <v>286</v>
      </c>
      <c r="AG857" s="144">
        <v>5.0087565674255652E-2</v>
      </c>
      <c r="AH857">
        <v>13.6</v>
      </c>
      <c r="AI857">
        <v>450</v>
      </c>
      <c r="AK857">
        <v>688</v>
      </c>
      <c r="AL857">
        <v>87633.599999999991</v>
      </c>
      <c r="AM857" t="s">
        <v>287</v>
      </c>
      <c r="AQ857" t="s">
        <v>484</v>
      </c>
      <c r="AR857" t="s">
        <v>424</v>
      </c>
    </row>
    <row r="858" spans="1:45">
      <c r="A858" s="87" t="s">
        <v>562</v>
      </c>
      <c r="B858">
        <v>11005551</v>
      </c>
      <c r="C858" t="s">
        <v>565</v>
      </c>
      <c r="D858" t="s">
        <v>55</v>
      </c>
      <c r="E858" t="s">
        <v>564</v>
      </c>
      <c r="F858" t="s">
        <v>472</v>
      </c>
      <c r="G858" t="s">
        <v>701</v>
      </c>
      <c r="H858">
        <v>40003</v>
      </c>
      <c r="I858" t="s">
        <v>586</v>
      </c>
      <c r="J858" t="s">
        <v>586</v>
      </c>
      <c r="K858" t="s">
        <v>568</v>
      </c>
      <c r="L858">
        <v>6</v>
      </c>
      <c r="M858" t="s">
        <v>287</v>
      </c>
      <c r="N858">
        <v>6773</v>
      </c>
      <c r="O858">
        <v>0.02</v>
      </c>
      <c r="P858">
        <v>135</v>
      </c>
      <c r="Q858">
        <v>5.0000000000000001E-3</v>
      </c>
      <c r="R858">
        <v>34</v>
      </c>
      <c r="S858">
        <v>2.4952015355086371E-2</v>
      </c>
      <c r="T858">
        <v>169</v>
      </c>
      <c r="U858">
        <v>6942</v>
      </c>
      <c r="V858">
        <v>7080</v>
      </c>
      <c r="W858">
        <v>307</v>
      </c>
      <c r="X858">
        <v>4.53E-2</v>
      </c>
      <c r="Y858" t="s">
        <v>696</v>
      </c>
      <c r="AD858">
        <v>0</v>
      </c>
      <c r="AE858">
        <v>7080</v>
      </c>
      <c r="AF858">
        <v>307</v>
      </c>
      <c r="AG858" s="144">
        <v>4.5327033810719008E-2</v>
      </c>
      <c r="AH858">
        <v>13.6</v>
      </c>
      <c r="AI858">
        <v>450</v>
      </c>
      <c r="AK858">
        <v>688</v>
      </c>
      <c r="AL858">
        <v>102376</v>
      </c>
      <c r="AM858" t="s">
        <v>287</v>
      </c>
      <c r="AQ858" t="s">
        <v>484</v>
      </c>
      <c r="AR858" t="s">
        <v>424</v>
      </c>
    </row>
    <row r="859" spans="1:45">
      <c r="A859" s="87" t="s">
        <v>562</v>
      </c>
      <c r="B859">
        <v>15002242</v>
      </c>
      <c r="C859" t="s">
        <v>565</v>
      </c>
      <c r="D859" t="s">
        <v>55</v>
      </c>
      <c r="E859" t="s">
        <v>564</v>
      </c>
      <c r="F859" t="s">
        <v>498</v>
      </c>
      <c r="G859" t="s">
        <v>699</v>
      </c>
      <c r="H859">
        <v>40391</v>
      </c>
      <c r="I859" t="s">
        <v>489</v>
      </c>
      <c r="J859" t="s">
        <v>489</v>
      </c>
      <c r="K859" t="s">
        <v>568</v>
      </c>
      <c r="L859">
        <v>6</v>
      </c>
      <c r="M859" t="s">
        <v>287</v>
      </c>
      <c r="N859">
        <v>8230</v>
      </c>
      <c r="O859">
        <v>0.02</v>
      </c>
      <c r="P859">
        <v>165</v>
      </c>
      <c r="Q859">
        <v>5.0000000000000001E-3</v>
      </c>
      <c r="R859">
        <v>41</v>
      </c>
      <c r="S859">
        <v>2.5030376670716888E-2</v>
      </c>
      <c r="T859">
        <v>206</v>
      </c>
      <c r="U859">
        <v>8436</v>
      </c>
      <c r="V859">
        <v>8436</v>
      </c>
      <c r="W859">
        <v>206</v>
      </c>
      <c r="X859">
        <v>2.5000000000000001E-2</v>
      </c>
      <c r="Y859" t="s">
        <v>696</v>
      </c>
      <c r="AD859">
        <v>0</v>
      </c>
      <c r="AE859">
        <v>8436</v>
      </c>
      <c r="AF859">
        <v>206</v>
      </c>
      <c r="AG859" s="144">
        <v>2.5030376670716947E-2</v>
      </c>
      <c r="AH859">
        <v>13.6</v>
      </c>
      <c r="AI859">
        <v>450</v>
      </c>
      <c r="AK859">
        <v>688</v>
      </c>
      <c r="AL859">
        <v>120817.59999999999</v>
      </c>
      <c r="AM859" t="s">
        <v>287</v>
      </c>
      <c r="AQ859" t="s">
        <v>484</v>
      </c>
      <c r="AR859" t="s">
        <v>424</v>
      </c>
    </row>
    <row r="860" spans="1:45">
      <c r="A860" s="87" t="s">
        <v>562</v>
      </c>
      <c r="B860">
        <v>15001065</v>
      </c>
      <c r="C860" t="s">
        <v>565</v>
      </c>
      <c r="D860" t="s">
        <v>55</v>
      </c>
      <c r="E860" t="s">
        <v>564</v>
      </c>
      <c r="F860" t="s">
        <v>487</v>
      </c>
      <c r="G860" t="s">
        <v>700</v>
      </c>
      <c r="H860">
        <v>39448</v>
      </c>
      <c r="I860" t="s">
        <v>567</v>
      </c>
      <c r="J860" t="s">
        <v>567</v>
      </c>
      <c r="K860" t="s">
        <v>568</v>
      </c>
      <c r="L860">
        <v>6</v>
      </c>
      <c r="M860" t="s">
        <v>287</v>
      </c>
      <c r="N860">
        <v>8324</v>
      </c>
      <c r="O860">
        <v>0.02</v>
      </c>
      <c r="P860">
        <v>166</v>
      </c>
      <c r="Q860">
        <v>5.0000000000000001E-3</v>
      </c>
      <c r="R860">
        <v>42</v>
      </c>
      <c r="S860">
        <v>2.4987986544930323E-2</v>
      </c>
      <c r="T860">
        <v>208</v>
      </c>
      <c r="U860">
        <v>8532</v>
      </c>
      <c r="V860">
        <v>8532</v>
      </c>
      <c r="W860">
        <v>208</v>
      </c>
      <c r="X860">
        <v>2.5000000000000001E-2</v>
      </c>
      <c r="Y860" t="s">
        <v>696</v>
      </c>
      <c r="AD860">
        <v>0</v>
      </c>
      <c r="AE860">
        <v>8532</v>
      </c>
      <c r="AF860">
        <v>208</v>
      </c>
      <c r="AG860" s="144">
        <v>2.4987986544930285E-2</v>
      </c>
      <c r="AH860">
        <v>13.6</v>
      </c>
      <c r="AI860">
        <v>550</v>
      </c>
      <c r="AK860">
        <v>688</v>
      </c>
      <c r="AL860">
        <v>123323.2</v>
      </c>
      <c r="AM860" t="s">
        <v>287</v>
      </c>
      <c r="AQ860" t="s">
        <v>484</v>
      </c>
      <c r="AR860" t="s">
        <v>424</v>
      </c>
    </row>
    <row r="861" spans="1:45">
      <c r="A861" s="87" t="s">
        <v>562</v>
      </c>
      <c r="B861">
        <v>15002880</v>
      </c>
      <c r="C861" t="s">
        <v>565</v>
      </c>
      <c r="D861" t="s">
        <v>55</v>
      </c>
      <c r="E861" t="s">
        <v>564</v>
      </c>
      <c r="F861" t="s">
        <v>498</v>
      </c>
      <c r="G861" t="s">
        <v>699</v>
      </c>
      <c r="H861">
        <v>40071</v>
      </c>
      <c r="I861" t="s">
        <v>620</v>
      </c>
      <c r="J861" t="s">
        <v>620</v>
      </c>
      <c r="K861" t="s">
        <v>568</v>
      </c>
      <c r="L861">
        <v>6</v>
      </c>
      <c r="M861" t="s">
        <v>287</v>
      </c>
      <c r="N861">
        <v>9151</v>
      </c>
      <c r="O861">
        <v>0.02</v>
      </c>
      <c r="P861">
        <v>183</v>
      </c>
      <c r="Q861">
        <v>5.0000000000000001E-3</v>
      </c>
      <c r="R861">
        <v>46</v>
      </c>
      <c r="S861">
        <v>2.5024587476778493E-2</v>
      </c>
      <c r="T861">
        <v>229</v>
      </c>
      <c r="U861">
        <v>9380</v>
      </c>
      <c r="V861">
        <v>9451</v>
      </c>
      <c r="W861">
        <v>300</v>
      </c>
      <c r="X861">
        <v>3.2800000000000003E-2</v>
      </c>
      <c r="Y861" t="s">
        <v>696</v>
      </c>
      <c r="AD861">
        <v>0</v>
      </c>
      <c r="AE861">
        <v>9451</v>
      </c>
      <c r="AF861">
        <v>300</v>
      </c>
      <c r="AG861" s="144">
        <v>3.278330237132554E-2</v>
      </c>
      <c r="AH861">
        <v>13.6</v>
      </c>
      <c r="AI861">
        <v>450</v>
      </c>
      <c r="AK861">
        <v>688</v>
      </c>
      <c r="AL861">
        <v>134621.59999999998</v>
      </c>
      <c r="AM861" t="s">
        <v>287</v>
      </c>
      <c r="AQ861" t="s">
        <v>484</v>
      </c>
      <c r="AR861" t="s">
        <v>424</v>
      </c>
    </row>
    <row r="862" spans="1:45">
      <c r="A862" s="87" t="s">
        <v>562</v>
      </c>
      <c r="B862">
        <v>15000909</v>
      </c>
      <c r="C862" t="s">
        <v>565</v>
      </c>
      <c r="D862" t="s">
        <v>55</v>
      </c>
      <c r="E862" t="s">
        <v>564</v>
      </c>
      <c r="F862" t="s">
        <v>498</v>
      </c>
      <c r="G862" t="s">
        <v>699</v>
      </c>
      <c r="H862">
        <v>39173</v>
      </c>
      <c r="I862" t="s">
        <v>620</v>
      </c>
      <c r="J862" t="s">
        <v>620</v>
      </c>
      <c r="K862" t="s">
        <v>568</v>
      </c>
      <c r="L862">
        <v>6</v>
      </c>
      <c r="M862" t="s">
        <v>287</v>
      </c>
      <c r="N862">
        <v>8060</v>
      </c>
      <c r="O862">
        <v>0.02</v>
      </c>
      <c r="P862">
        <v>161</v>
      </c>
      <c r="Q862">
        <v>5.0000000000000001E-3</v>
      </c>
      <c r="R862">
        <v>40</v>
      </c>
      <c r="S862">
        <v>2.4937965260545907E-2</v>
      </c>
      <c r="T862">
        <v>201</v>
      </c>
      <c r="U862">
        <v>8261</v>
      </c>
      <c r="V862">
        <v>8446</v>
      </c>
      <c r="W862">
        <v>386</v>
      </c>
      <c r="X862">
        <v>4.7899999999999998E-2</v>
      </c>
      <c r="Y862" t="s">
        <v>696</v>
      </c>
      <c r="AD862">
        <v>0</v>
      </c>
      <c r="AE862">
        <v>8446</v>
      </c>
      <c r="AF862">
        <v>386</v>
      </c>
      <c r="AG862" s="144">
        <v>4.7890818858560724E-2</v>
      </c>
      <c r="AH862">
        <v>13.6</v>
      </c>
      <c r="AI862">
        <v>450</v>
      </c>
      <c r="AK862">
        <v>688</v>
      </c>
      <c r="AL862">
        <v>120953.59999999999</v>
      </c>
      <c r="AM862" t="s">
        <v>287</v>
      </c>
      <c r="AQ862" t="s">
        <v>484</v>
      </c>
      <c r="AR862" t="s">
        <v>424</v>
      </c>
    </row>
    <row r="863" spans="1:45">
      <c r="A863" s="87" t="s">
        <v>562</v>
      </c>
      <c r="B863">
        <v>15002174</v>
      </c>
      <c r="C863" t="s">
        <v>565</v>
      </c>
      <c r="D863" t="s">
        <v>55</v>
      </c>
      <c r="E863" t="s">
        <v>564</v>
      </c>
      <c r="F863" t="s">
        <v>498</v>
      </c>
      <c r="G863" t="s">
        <v>699</v>
      </c>
      <c r="H863">
        <v>39771</v>
      </c>
      <c r="I863" t="s">
        <v>620</v>
      </c>
      <c r="J863" t="s">
        <v>620</v>
      </c>
      <c r="K863" t="s">
        <v>568</v>
      </c>
      <c r="L863">
        <v>6</v>
      </c>
      <c r="M863" t="s">
        <v>287</v>
      </c>
      <c r="N863">
        <v>8411</v>
      </c>
      <c r="O863">
        <v>0.02</v>
      </c>
      <c r="P863">
        <v>168</v>
      </c>
      <c r="Q863">
        <v>5.0000000000000001E-3</v>
      </c>
      <c r="R863">
        <v>42</v>
      </c>
      <c r="S863">
        <v>2.4967304720009513E-2</v>
      </c>
      <c r="T863">
        <v>210</v>
      </c>
      <c r="U863">
        <v>8621</v>
      </c>
      <c r="V863">
        <v>8621</v>
      </c>
      <c r="W863">
        <v>210</v>
      </c>
      <c r="X863">
        <v>2.5000000000000001E-2</v>
      </c>
      <c r="Y863" t="s">
        <v>696</v>
      </c>
      <c r="AD863">
        <v>0</v>
      </c>
      <c r="AE863">
        <v>8621</v>
      </c>
      <c r="AF863">
        <v>210</v>
      </c>
      <c r="AG863" s="144">
        <v>2.4967304720009409E-2</v>
      </c>
      <c r="AH863">
        <v>13.6</v>
      </c>
      <c r="AI863">
        <v>450</v>
      </c>
      <c r="AK863">
        <v>688</v>
      </c>
      <c r="AL863">
        <v>123333.59999999999</v>
      </c>
      <c r="AM863" t="s">
        <v>287</v>
      </c>
      <c r="AQ863" t="s">
        <v>484</v>
      </c>
      <c r="AR863" t="s">
        <v>424</v>
      </c>
    </row>
    <row r="864" spans="1:45">
      <c r="A864" s="87" t="s">
        <v>562</v>
      </c>
      <c r="B864">
        <v>15004526</v>
      </c>
      <c r="C864" t="s">
        <v>565</v>
      </c>
      <c r="D864" t="s">
        <v>55</v>
      </c>
      <c r="E864" t="s">
        <v>564</v>
      </c>
      <c r="F864" t="s">
        <v>498</v>
      </c>
      <c r="G864" t="s">
        <v>699</v>
      </c>
      <c r="H864">
        <v>40436</v>
      </c>
      <c r="I864" t="s">
        <v>489</v>
      </c>
      <c r="J864" t="s">
        <v>489</v>
      </c>
      <c r="K864" t="s">
        <v>568</v>
      </c>
      <c r="L864">
        <v>6</v>
      </c>
      <c r="M864" t="s">
        <v>287</v>
      </c>
      <c r="N864">
        <v>6700</v>
      </c>
      <c r="O864">
        <v>0.02</v>
      </c>
      <c r="P864">
        <v>134</v>
      </c>
      <c r="Q864">
        <v>5.0000000000000001E-3</v>
      </c>
      <c r="R864">
        <v>34</v>
      </c>
      <c r="S864">
        <v>2.5074626865671641E-2</v>
      </c>
      <c r="T864">
        <v>168</v>
      </c>
      <c r="U864">
        <v>6868</v>
      </c>
      <c r="V864">
        <v>6868</v>
      </c>
      <c r="W864">
        <v>168</v>
      </c>
      <c r="X864">
        <v>2.5100000000000001E-2</v>
      </c>
      <c r="Y864" t="s">
        <v>696</v>
      </c>
      <c r="AD864">
        <v>0</v>
      </c>
      <c r="AE864">
        <v>6868</v>
      </c>
      <c r="AF864">
        <v>168</v>
      </c>
      <c r="AG864" s="144">
        <v>2.5074626865671634E-2</v>
      </c>
      <c r="AH864">
        <v>13.6</v>
      </c>
      <c r="AI864">
        <v>450</v>
      </c>
      <c r="AK864">
        <v>688</v>
      </c>
      <c r="AL864">
        <v>99492.800000000003</v>
      </c>
      <c r="AM864" t="s">
        <v>287</v>
      </c>
      <c r="AQ864" t="s">
        <v>484</v>
      </c>
      <c r="AR864" t="s">
        <v>424</v>
      </c>
    </row>
    <row r="865" spans="1:44">
      <c r="A865" s="87" t="s">
        <v>562</v>
      </c>
      <c r="B865">
        <v>15000578</v>
      </c>
      <c r="C865" t="s">
        <v>565</v>
      </c>
      <c r="D865" t="s">
        <v>55</v>
      </c>
      <c r="E865" t="s">
        <v>564</v>
      </c>
      <c r="F865" t="s">
        <v>482</v>
      </c>
      <c r="G865" t="s">
        <v>695</v>
      </c>
      <c r="H865">
        <v>38899</v>
      </c>
      <c r="I865" t="s">
        <v>489</v>
      </c>
      <c r="J865" t="s">
        <v>489</v>
      </c>
      <c r="K865" t="s">
        <v>568</v>
      </c>
      <c r="L865">
        <v>6</v>
      </c>
      <c r="M865" t="s">
        <v>287</v>
      </c>
      <c r="N865">
        <v>7483</v>
      </c>
      <c r="O865">
        <v>0.02</v>
      </c>
      <c r="P865">
        <v>150</v>
      </c>
      <c r="Q865">
        <v>5.0000000000000001E-3</v>
      </c>
      <c r="R865">
        <v>37</v>
      </c>
      <c r="S865">
        <v>2.4989977281838834E-2</v>
      </c>
      <c r="T865">
        <v>187</v>
      </c>
      <c r="U865">
        <v>7670</v>
      </c>
      <c r="V865">
        <v>7520.415</v>
      </c>
      <c r="W865">
        <v>37.414999999999964</v>
      </c>
      <c r="X865">
        <v>5.0000000000000001E-3</v>
      </c>
      <c r="Y865" t="s">
        <v>696</v>
      </c>
      <c r="AD865">
        <v>0</v>
      </c>
      <c r="AE865">
        <v>7520.415</v>
      </c>
      <c r="AF865">
        <v>37.414999999999964</v>
      </c>
      <c r="AG865" s="144">
        <v>4.9999999999998934E-3</v>
      </c>
      <c r="AH865">
        <v>13.6</v>
      </c>
      <c r="AI865">
        <v>450</v>
      </c>
      <c r="AK865">
        <v>688</v>
      </c>
      <c r="AL865">
        <v>108365.644</v>
      </c>
      <c r="AM865" t="s">
        <v>287</v>
      </c>
      <c r="AN865" t="s">
        <v>623</v>
      </c>
      <c r="AQ865" t="s">
        <v>484</v>
      </c>
      <c r="AR865" t="s">
        <v>424</v>
      </c>
    </row>
    <row r="866" spans="1:44">
      <c r="A866" s="87" t="s">
        <v>562</v>
      </c>
      <c r="B866">
        <v>15002269</v>
      </c>
      <c r="C866" t="s">
        <v>565</v>
      </c>
      <c r="D866" t="s">
        <v>55</v>
      </c>
      <c r="E866" t="s">
        <v>564</v>
      </c>
      <c r="F866" t="s">
        <v>482</v>
      </c>
      <c r="G866" t="s">
        <v>695</v>
      </c>
      <c r="H866">
        <v>39933</v>
      </c>
      <c r="I866" t="s">
        <v>489</v>
      </c>
      <c r="J866" t="s">
        <v>489</v>
      </c>
      <c r="K866" t="s">
        <v>568</v>
      </c>
      <c r="L866">
        <v>6</v>
      </c>
      <c r="M866" t="s">
        <v>287</v>
      </c>
      <c r="N866">
        <v>6541</v>
      </c>
      <c r="O866">
        <v>0.02</v>
      </c>
      <c r="P866">
        <v>131</v>
      </c>
      <c r="Q866">
        <v>5.0000000000000001E-3</v>
      </c>
      <c r="R866">
        <v>33</v>
      </c>
      <c r="S866">
        <v>2.5072618865616878E-2</v>
      </c>
      <c r="T866">
        <v>164</v>
      </c>
      <c r="U866">
        <v>6705</v>
      </c>
      <c r="V866">
        <v>6940</v>
      </c>
      <c r="W866">
        <v>399</v>
      </c>
      <c r="X866">
        <v>6.0999999999999999E-2</v>
      </c>
      <c r="Y866" t="s">
        <v>696</v>
      </c>
      <c r="AD866">
        <v>0</v>
      </c>
      <c r="AE866">
        <v>6940</v>
      </c>
      <c r="AF866">
        <v>399</v>
      </c>
      <c r="AG866" s="144">
        <v>6.099984711817763E-2</v>
      </c>
      <c r="AH866">
        <v>13.6</v>
      </c>
      <c r="AI866">
        <v>450</v>
      </c>
      <c r="AK866">
        <v>688</v>
      </c>
      <c r="AL866">
        <v>100472</v>
      </c>
      <c r="AM866" t="s">
        <v>287</v>
      </c>
      <c r="AQ866" t="s">
        <v>484</v>
      </c>
      <c r="AR866" t="s">
        <v>424</v>
      </c>
    </row>
    <row r="867" spans="1:44">
      <c r="A867" s="87" t="s">
        <v>562</v>
      </c>
      <c r="B867">
        <v>15019410</v>
      </c>
      <c r="C867" t="s">
        <v>565</v>
      </c>
      <c r="D867" t="s">
        <v>55</v>
      </c>
      <c r="E867" t="s">
        <v>564</v>
      </c>
      <c r="F867" t="s">
        <v>697</v>
      </c>
      <c r="G867" t="s">
        <v>698</v>
      </c>
      <c r="H867">
        <v>43208</v>
      </c>
      <c r="I867" t="s">
        <v>489</v>
      </c>
      <c r="J867" t="s">
        <v>489</v>
      </c>
      <c r="K867" t="s">
        <v>568</v>
      </c>
      <c r="L867">
        <v>6</v>
      </c>
      <c r="M867" t="s">
        <v>287</v>
      </c>
      <c r="N867">
        <v>5600</v>
      </c>
      <c r="O867">
        <v>0.02</v>
      </c>
      <c r="P867">
        <v>112</v>
      </c>
      <c r="Q867">
        <v>5.0000000000000001E-3</v>
      </c>
      <c r="R867">
        <v>28</v>
      </c>
      <c r="S867">
        <v>2.5000000000000001E-2</v>
      </c>
      <c r="T867">
        <v>140</v>
      </c>
      <c r="U867">
        <v>5740</v>
      </c>
      <c r="V867">
        <v>5930</v>
      </c>
      <c r="W867">
        <v>330</v>
      </c>
      <c r="X867">
        <v>5.8900000000000001E-2</v>
      </c>
      <c r="Y867" t="s">
        <v>696</v>
      </c>
      <c r="AD867">
        <v>0</v>
      </c>
      <c r="AE867">
        <v>5930</v>
      </c>
      <c r="AF867">
        <v>330</v>
      </c>
      <c r="AG867" s="144">
        <v>5.8928571428571441E-2</v>
      </c>
      <c r="AH867">
        <v>13.6</v>
      </c>
      <c r="AI867">
        <v>450</v>
      </c>
      <c r="AK867">
        <v>688</v>
      </c>
      <c r="AL867">
        <v>86736</v>
      </c>
      <c r="AM867" t="s">
        <v>287</v>
      </c>
      <c r="AQ867" t="s">
        <v>484</v>
      </c>
      <c r="AR867" t="s">
        <v>424</v>
      </c>
    </row>
    <row r="868" spans="1:44">
      <c r="A868" s="87" t="s">
        <v>562</v>
      </c>
      <c r="B868">
        <v>15003287</v>
      </c>
      <c r="C868" t="s">
        <v>565</v>
      </c>
      <c r="D868" t="s">
        <v>55</v>
      </c>
      <c r="E868" t="s">
        <v>564</v>
      </c>
      <c r="F868" t="s">
        <v>498</v>
      </c>
      <c r="G868" t="s">
        <v>699</v>
      </c>
      <c r="H868">
        <v>40212</v>
      </c>
      <c r="I868" t="s">
        <v>489</v>
      </c>
      <c r="J868" t="s">
        <v>489</v>
      </c>
      <c r="K868" t="s">
        <v>568</v>
      </c>
      <c r="L868">
        <v>6</v>
      </c>
      <c r="M868" t="s">
        <v>287</v>
      </c>
      <c r="N868">
        <v>6800</v>
      </c>
      <c r="O868">
        <v>0.02</v>
      </c>
      <c r="P868">
        <v>136</v>
      </c>
      <c r="Q868">
        <v>5.0000000000000001E-3</v>
      </c>
      <c r="R868">
        <v>34</v>
      </c>
      <c r="S868">
        <v>2.5000000000000001E-2</v>
      </c>
      <c r="T868">
        <v>170</v>
      </c>
      <c r="U868">
        <v>6970</v>
      </c>
      <c r="V868">
        <v>7126</v>
      </c>
      <c r="W868">
        <v>326</v>
      </c>
      <c r="X868">
        <v>4.7899999999999998E-2</v>
      </c>
      <c r="Y868" t="s">
        <v>696</v>
      </c>
      <c r="AD868">
        <v>0</v>
      </c>
      <c r="AE868">
        <v>7126</v>
      </c>
      <c r="AF868">
        <v>326</v>
      </c>
      <c r="AG868" s="144">
        <v>4.7941176470588154E-2</v>
      </c>
      <c r="AH868">
        <v>13.6</v>
      </c>
      <c r="AI868">
        <v>450</v>
      </c>
      <c r="AK868">
        <v>688</v>
      </c>
      <c r="AL868">
        <v>103001.59999999999</v>
      </c>
      <c r="AM868" t="s">
        <v>287</v>
      </c>
      <c r="AQ868" t="s">
        <v>484</v>
      </c>
      <c r="AR868" t="s">
        <v>424</v>
      </c>
    </row>
    <row r="869" spans="1:44">
      <c r="A869" s="87" t="s">
        <v>562</v>
      </c>
      <c r="B869">
        <v>15000917</v>
      </c>
      <c r="C869" t="s">
        <v>565</v>
      </c>
      <c r="D869" t="s">
        <v>55</v>
      </c>
      <c r="E869" t="s">
        <v>564</v>
      </c>
      <c r="F869" t="s">
        <v>498</v>
      </c>
      <c r="G869" t="s">
        <v>699</v>
      </c>
      <c r="H869">
        <v>39173</v>
      </c>
      <c r="I869" t="s">
        <v>489</v>
      </c>
      <c r="J869" t="s">
        <v>489</v>
      </c>
      <c r="K869" t="s">
        <v>568</v>
      </c>
      <c r="L869">
        <v>6</v>
      </c>
      <c r="M869" t="s">
        <v>287</v>
      </c>
      <c r="N869">
        <v>5942</v>
      </c>
      <c r="O869">
        <v>0.02</v>
      </c>
      <c r="P869">
        <v>119</v>
      </c>
      <c r="Q869">
        <v>5.0000000000000001E-3</v>
      </c>
      <c r="R869">
        <v>30</v>
      </c>
      <c r="S869">
        <v>2.5075732076741838E-2</v>
      </c>
      <c r="T869">
        <v>149</v>
      </c>
      <c r="U869">
        <v>6091</v>
      </c>
      <c r="V869">
        <v>6091</v>
      </c>
      <c r="W869">
        <v>149</v>
      </c>
      <c r="X869">
        <v>2.5100000000000001E-2</v>
      </c>
      <c r="Y869" t="s">
        <v>696</v>
      </c>
      <c r="AD869">
        <v>0</v>
      </c>
      <c r="AE869">
        <v>6091</v>
      </c>
      <c r="AF869">
        <v>149</v>
      </c>
      <c r="AG869" s="144">
        <v>2.5075732076741852E-2</v>
      </c>
      <c r="AH869">
        <v>13.6</v>
      </c>
      <c r="AI869">
        <v>450</v>
      </c>
      <c r="AK869">
        <v>688</v>
      </c>
      <c r="AL869">
        <v>88925.599999999991</v>
      </c>
      <c r="AM869" t="s">
        <v>287</v>
      </c>
      <c r="AQ869" t="s">
        <v>484</v>
      </c>
      <c r="AR869" t="s">
        <v>424</v>
      </c>
    </row>
    <row r="870" spans="1:44">
      <c r="A870" s="87" t="s">
        <v>562</v>
      </c>
      <c r="B870">
        <v>15000760</v>
      </c>
      <c r="C870" t="s">
        <v>565</v>
      </c>
      <c r="D870" t="s">
        <v>55</v>
      </c>
      <c r="E870" t="s">
        <v>564</v>
      </c>
      <c r="F870" t="s">
        <v>498</v>
      </c>
      <c r="G870" t="s">
        <v>699</v>
      </c>
      <c r="H870">
        <v>39022</v>
      </c>
      <c r="I870" t="s">
        <v>489</v>
      </c>
      <c r="J870" t="s">
        <v>489</v>
      </c>
      <c r="K870" t="s">
        <v>568</v>
      </c>
      <c r="L870">
        <v>6</v>
      </c>
      <c r="M870" t="s">
        <v>287</v>
      </c>
      <c r="N870">
        <v>6747</v>
      </c>
      <c r="O870">
        <v>0.02</v>
      </c>
      <c r="P870">
        <v>135</v>
      </c>
      <c r="Q870">
        <v>5.0000000000000001E-3</v>
      </c>
      <c r="R870">
        <v>34</v>
      </c>
      <c r="S870">
        <v>2.5048169556840076E-2</v>
      </c>
      <c r="T870">
        <v>169</v>
      </c>
      <c r="U870">
        <v>6916</v>
      </c>
      <c r="V870">
        <v>6916</v>
      </c>
      <c r="W870">
        <v>169</v>
      </c>
      <c r="X870">
        <v>2.5000000000000001E-2</v>
      </c>
      <c r="Y870" t="s">
        <v>696</v>
      </c>
      <c r="AD870">
        <v>0</v>
      </c>
      <c r="AE870">
        <v>6916</v>
      </c>
      <c r="AF870">
        <v>169</v>
      </c>
      <c r="AG870" s="144">
        <v>2.5048169556840083E-2</v>
      </c>
      <c r="AH870">
        <v>13.6</v>
      </c>
      <c r="AI870">
        <v>450</v>
      </c>
      <c r="AK870">
        <v>688</v>
      </c>
      <c r="AL870">
        <v>100145.59999999999</v>
      </c>
      <c r="AM870" t="s">
        <v>287</v>
      </c>
      <c r="AQ870" t="s">
        <v>484</v>
      </c>
      <c r="AR870" t="s">
        <v>424</v>
      </c>
    </row>
    <row r="871" spans="1:44">
      <c r="A871" s="87" t="s">
        <v>562</v>
      </c>
      <c r="B871">
        <v>15007535</v>
      </c>
      <c r="C871" t="s">
        <v>565</v>
      </c>
      <c r="D871" t="s">
        <v>55</v>
      </c>
      <c r="E871" t="s">
        <v>564</v>
      </c>
      <c r="F871" t="s">
        <v>498</v>
      </c>
      <c r="G871" t="s">
        <v>699</v>
      </c>
      <c r="H871">
        <v>41183</v>
      </c>
      <c r="I871" t="s">
        <v>489</v>
      </c>
      <c r="J871" t="s">
        <v>489</v>
      </c>
      <c r="K871" t="s">
        <v>568</v>
      </c>
      <c r="L871">
        <v>6</v>
      </c>
      <c r="M871" t="s">
        <v>287</v>
      </c>
      <c r="N871">
        <v>5485</v>
      </c>
      <c r="O871">
        <v>0.02</v>
      </c>
      <c r="P871">
        <v>110</v>
      </c>
      <c r="Q871">
        <v>5.0000000000000001E-3</v>
      </c>
      <c r="R871">
        <v>27</v>
      </c>
      <c r="S871">
        <v>2.4977210574293529E-2</v>
      </c>
      <c r="T871">
        <v>137</v>
      </c>
      <c r="U871">
        <v>5622</v>
      </c>
      <c r="V871">
        <v>5513</v>
      </c>
      <c r="W871">
        <v>28</v>
      </c>
      <c r="X871">
        <v>5.1000000000000004E-3</v>
      </c>
      <c r="Y871" t="s">
        <v>696</v>
      </c>
      <c r="AD871">
        <v>0</v>
      </c>
      <c r="AE871">
        <v>5513</v>
      </c>
      <c r="AF871">
        <v>28</v>
      </c>
      <c r="AG871" s="144">
        <v>5.1048313582497951E-3</v>
      </c>
      <c r="AH871">
        <v>13.6</v>
      </c>
      <c r="AI871">
        <v>450</v>
      </c>
      <c r="AK871">
        <v>688</v>
      </c>
      <c r="AL871">
        <v>81064.800000000003</v>
      </c>
      <c r="AM871" t="s">
        <v>287</v>
      </c>
      <c r="AQ871" t="s">
        <v>484</v>
      </c>
      <c r="AR871" t="s">
        <v>424</v>
      </c>
    </row>
    <row r="872" spans="1:44">
      <c r="A872" s="87" t="s">
        <v>562</v>
      </c>
      <c r="B872">
        <v>15009000</v>
      </c>
      <c r="C872" t="s">
        <v>565</v>
      </c>
      <c r="D872" t="s">
        <v>55</v>
      </c>
      <c r="E872" t="s">
        <v>564</v>
      </c>
      <c r="F872" t="s">
        <v>498</v>
      </c>
      <c r="G872" t="s">
        <v>699</v>
      </c>
      <c r="H872">
        <v>41426</v>
      </c>
      <c r="I872" t="s">
        <v>489</v>
      </c>
      <c r="J872" t="s">
        <v>489</v>
      </c>
      <c r="K872" t="s">
        <v>568</v>
      </c>
      <c r="L872">
        <v>6</v>
      </c>
      <c r="M872" t="s">
        <v>287</v>
      </c>
      <c r="N872">
        <v>5712</v>
      </c>
      <c r="O872">
        <v>0.02</v>
      </c>
      <c r="P872">
        <v>114</v>
      </c>
      <c r="Q872">
        <v>5.0000000000000001E-3</v>
      </c>
      <c r="R872">
        <v>29</v>
      </c>
      <c r="S872">
        <v>2.5035014005602242E-2</v>
      </c>
      <c r="T872">
        <v>143</v>
      </c>
      <c r="U872">
        <v>5855</v>
      </c>
      <c r="V872">
        <v>5855</v>
      </c>
      <c r="W872">
        <v>143</v>
      </c>
      <c r="X872">
        <v>2.5000000000000001E-2</v>
      </c>
      <c r="Y872" t="s">
        <v>696</v>
      </c>
      <c r="AD872">
        <v>0</v>
      </c>
      <c r="AE872">
        <v>5855</v>
      </c>
      <c r="AF872">
        <v>143</v>
      </c>
      <c r="AG872" s="144">
        <v>2.5035014005602152E-2</v>
      </c>
      <c r="AH872">
        <v>13.6</v>
      </c>
      <c r="AI872">
        <v>450</v>
      </c>
      <c r="AK872">
        <v>688</v>
      </c>
      <c r="AL872">
        <v>85716</v>
      </c>
      <c r="AM872" t="s">
        <v>287</v>
      </c>
      <c r="AQ872" t="s">
        <v>484</v>
      </c>
      <c r="AR872" t="s">
        <v>424</v>
      </c>
    </row>
    <row r="873" spans="1:44">
      <c r="A873" s="87" t="s">
        <v>562</v>
      </c>
      <c r="B873">
        <v>15003844</v>
      </c>
      <c r="C873" t="s">
        <v>565</v>
      </c>
      <c r="D873" t="s">
        <v>55</v>
      </c>
      <c r="E873" t="s">
        <v>564</v>
      </c>
      <c r="F873" t="s">
        <v>487</v>
      </c>
      <c r="G873" t="s">
        <v>700</v>
      </c>
      <c r="H873">
        <v>40317</v>
      </c>
      <c r="I873" t="s">
        <v>489</v>
      </c>
      <c r="J873" t="s">
        <v>489</v>
      </c>
      <c r="K873" t="s">
        <v>568</v>
      </c>
      <c r="L873">
        <v>6</v>
      </c>
      <c r="M873" t="s">
        <v>287</v>
      </c>
      <c r="N873">
        <v>6560</v>
      </c>
      <c r="O873">
        <v>0.02</v>
      </c>
      <c r="P873">
        <v>131</v>
      </c>
      <c r="Q873">
        <v>5.0000000000000001E-3</v>
      </c>
      <c r="R873">
        <v>33</v>
      </c>
      <c r="S873">
        <v>2.5000000000000001E-2</v>
      </c>
      <c r="T873">
        <v>164</v>
      </c>
      <c r="U873">
        <v>6724</v>
      </c>
      <c r="V873">
        <v>6724</v>
      </c>
      <c r="W873">
        <v>164</v>
      </c>
      <c r="X873">
        <v>2.5000000000000001E-2</v>
      </c>
      <c r="Y873" t="s">
        <v>696</v>
      </c>
      <c r="AD873">
        <v>0</v>
      </c>
      <c r="AE873">
        <v>6724</v>
      </c>
      <c r="AF873">
        <v>164</v>
      </c>
      <c r="AG873" s="144">
        <v>2.4999999999999911E-2</v>
      </c>
      <c r="AH873">
        <v>13.6</v>
      </c>
      <c r="AI873">
        <v>450</v>
      </c>
      <c r="AK873">
        <v>688</v>
      </c>
      <c r="AL873">
        <v>97534.399999999994</v>
      </c>
      <c r="AM873" t="s">
        <v>287</v>
      </c>
      <c r="AQ873" t="s">
        <v>484</v>
      </c>
      <c r="AR873" t="s">
        <v>424</v>
      </c>
    </row>
    <row r="874" spans="1:44">
      <c r="A874" s="87" t="s">
        <v>562</v>
      </c>
      <c r="B874">
        <v>15014752</v>
      </c>
      <c r="C874" t="s">
        <v>565</v>
      </c>
      <c r="D874" t="s">
        <v>55</v>
      </c>
      <c r="E874" t="s">
        <v>564</v>
      </c>
      <c r="F874" t="s">
        <v>498</v>
      </c>
      <c r="G874" t="s">
        <v>699</v>
      </c>
      <c r="H874">
        <v>42461</v>
      </c>
      <c r="I874" t="s">
        <v>575</v>
      </c>
      <c r="J874" t="s">
        <v>706</v>
      </c>
      <c r="K874" t="s">
        <v>568</v>
      </c>
      <c r="L874">
        <v>6</v>
      </c>
      <c r="M874" t="s">
        <v>287</v>
      </c>
      <c r="N874">
        <v>5237</v>
      </c>
      <c r="O874">
        <v>0.02</v>
      </c>
      <c r="P874">
        <v>105</v>
      </c>
      <c r="Q874">
        <v>5.0000000000000001E-3</v>
      </c>
      <c r="R874">
        <v>26</v>
      </c>
      <c r="S874">
        <v>2.5014321176245944E-2</v>
      </c>
      <c r="T874">
        <v>131</v>
      </c>
      <c r="U874">
        <v>5368</v>
      </c>
      <c r="V874">
        <v>5368</v>
      </c>
      <c r="W874">
        <v>131</v>
      </c>
      <c r="X874">
        <v>2.5000000000000001E-2</v>
      </c>
      <c r="Y874" t="s">
        <v>696</v>
      </c>
      <c r="AD874">
        <v>0</v>
      </c>
      <c r="AE874">
        <v>5368</v>
      </c>
      <c r="AF874">
        <v>131</v>
      </c>
      <c r="AG874" s="144">
        <v>2.5014321176245913E-2</v>
      </c>
      <c r="AH874">
        <v>13.6</v>
      </c>
      <c r="AI874">
        <v>450</v>
      </c>
      <c r="AK874">
        <v>688</v>
      </c>
      <c r="AL874">
        <v>79092.800000000003</v>
      </c>
      <c r="AM874" t="s">
        <v>287</v>
      </c>
      <c r="AQ874" t="s">
        <v>484</v>
      </c>
      <c r="AR874" t="s">
        <v>424</v>
      </c>
    </row>
    <row r="875" spans="1:44">
      <c r="A875" s="87" t="s">
        <v>562</v>
      </c>
      <c r="B875">
        <v>15005702</v>
      </c>
      <c r="C875" t="s">
        <v>565</v>
      </c>
      <c r="D875" t="s">
        <v>55</v>
      </c>
      <c r="E875" t="s">
        <v>564</v>
      </c>
      <c r="F875" t="s">
        <v>498</v>
      </c>
      <c r="G875" t="s">
        <v>699</v>
      </c>
      <c r="H875">
        <v>40639</v>
      </c>
      <c r="I875" t="s">
        <v>575</v>
      </c>
      <c r="J875" t="s">
        <v>651</v>
      </c>
      <c r="K875" t="s">
        <v>568</v>
      </c>
      <c r="L875">
        <v>6</v>
      </c>
      <c r="M875" t="s">
        <v>287</v>
      </c>
      <c r="N875">
        <v>4935</v>
      </c>
      <c r="O875">
        <v>0.02</v>
      </c>
      <c r="P875">
        <v>99</v>
      </c>
      <c r="Q875">
        <v>5.0000000000000001E-3</v>
      </c>
      <c r="R875">
        <v>25</v>
      </c>
      <c r="S875">
        <v>2.5126646403242147E-2</v>
      </c>
      <c r="T875">
        <v>124</v>
      </c>
      <c r="U875">
        <v>5059</v>
      </c>
      <c r="V875">
        <v>5059</v>
      </c>
      <c r="W875">
        <v>124</v>
      </c>
      <c r="X875">
        <v>2.5100000000000001E-2</v>
      </c>
      <c r="Y875" t="s">
        <v>696</v>
      </c>
      <c r="AD875">
        <v>0</v>
      </c>
      <c r="AE875">
        <v>5059</v>
      </c>
      <c r="AF875">
        <v>124</v>
      </c>
      <c r="AG875" s="144">
        <v>2.5126646403242248E-2</v>
      </c>
      <c r="AH875">
        <v>13.6</v>
      </c>
      <c r="AI875">
        <v>650</v>
      </c>
      <c r="AK875">
        <v>688</v>
      </c>
      <c r="AL875">
        <v>77290.399999999994</v>
      </c>
      <c r="AM875" t="s">
        <v>287</v>
      </c>
      <c r="AQ875" t="s">
        <v>484</v>
      </c>
      <c r="AR875" t="s">
        <v>424</v>
      </c>
    </row>
    <row r="876" spans="1:44">
      <c r="A876" s="87" t="s">
        <v>562</v>
      </c>
      <c r="B876">
        <v>15018718</v>
      </c>
      <c r="C876" t="s">
        <v>565</v>
      </c>
      <c r="D876" t="s">
        <v>55</v>
      </c>
      <c r="E876" t="s">
        <v>564</v>
      </c>
      <c r="F876" t="s">
        <v>498</v>
      </c>
      <c r="G876" t="s">
        <v>699</v>
      </c>
      <c r="H876">
        <v>43091</v>
      </c>
      <c r="I876" t="s">
        <v>575</v>
      </c>
      <c r="J876" t="s">
        <v>651</v>
      </c>
      <c r="K876" t="s">
        <v>568</v>
      </c>
      <c r="L876">
        <v>6</v>
      </c>
      <c r="M876" t="s">
        <v>287</v>
      </c>
      <c r="N876">
        <v>4629</v>
      </c>
      <c r="O876">
        <v>0.02</v>
      </c>
      <c r="P876">
        <v>93</v>
      </c>
      <c r="Q876">
        <v>5.0000000000000001E-3</v>
      </c>
      <c r="R876">
        <v>23</v>
      </c>
      <c r="S876">
        <v>2.5059408079498812E-2</v>
      </c>
      <c r="T876">
        <v>116</v>
      </c>
      <c r="U876">
        <v>4745</v>
      </c>
      <c r="V876">
        <v>4745</v>
      </c>
      <c r="W876">
        <v>116</v>
      </c>
      <c r="X876">
        <v>2.5100000000000001E-2</v>
      </c>
      <c r="Y876" t="s">
        <v>696</v>
      </c>
      <c r="AD876">
        <v>0</v>
      </c>
      <c r="AE876">
        <v>4745</v>
      </c>
      <c r="AF876">
        <v>116</v>
      </c>
      <c r="AG876" s="144">
        <v>2.5059408079498802E-2</v>
      </c>
      <c r="AH876">
        <v>13.6</v>
      </c>
      <c r="AI876">
        <v>650</v>
      </c>
      <c r="AK876">
        <v>688</v>
      </c>
      <c r="AL876">
        <v>73020</v>
      </c>
      <c r="AM876" t="s">
        <v>287</v>
      </c>
      <c r="AQ876" t="s">
        <v>484</v>
      </c>
      <c r="AR876" t="s">
        <v>424</v>
      </c>
    </row>
    <row r="877" spans="1:44">
      <c r="A877" s="87" t="s">
        <v>562</v>
      </c>
      <c r="B877">
        <v>15016371</v>
      </c>
      <c r="C877" t="s">
        <v>565</v>
      </c>
      <c r="D877" t="s">
        <v>55</v>
      </c>
      <c r="E877" t="s">
        <v>564</v>
      </c>
      <c r="F877" t="s">
        <v>498</v>
      </c>
      <c r="G877" t="s">
        <v>699</v>
      </c>
      <c r="H877">
        <v>42917</v>
      </c>
      <c r="I877" t="s">
        <v>575</v>
      </c>
      <c r="J877" t="s">
        <v>706</v>
      </c>
      <c r="K877" t="s">
        <v>568</v>
      </c>
      <c r="L877">
        <v>6</v>
      </c>
      <c r="M877" t="s">
        <v>287</v>
      </c>
      <c r="N877">
        <v>4531</v>
      </c>
      <c r="O877">
        <v>0.02</v>
      </c>
      <c r="P877">
        <v>91</v>
      </c>
      <c r="Q877">
        <v>5.0000000000000001E-3</v>
      </c>
      <c r="R877">
        <v>23</v>
      </c>
      <c r="S877">
        <v>2.5160008828073274E-2</v>
      </c>
      <c r="T877">
        <v>114</v>
      </c>
      <c r="U877">
        <v>4645</v>
      </c>
      <c r="V877">
        <v>4531</v>
      </c>
      <c r="W877">
        <v>0</v>
      </c>
      <c r="X877">
        <v>0</v>
      </c>
      <c r="Y877" t="s">
        <v>696</v>
      </c>
      <c r="AD877">
        <v>0</v>
      </c>
      <c r="AE877">
        <v>4531</v>
      </c>
      <c r="AF877">
        <v>0</v>
      </c>
      <c r="AG877" s="144">
        <v>0</v>
      </c>
      <c r="AH877">
        <v>13.6</v>
      </c>
      <c r="AI877">
        <v>450</v>
      </c>
      <c r="AK877">
        <v>688</v>
      </c>
      <c r="AL877">
        <v>67709.600000000006</v>
      </c>
      <c r="AM877" t="s">
        <v>287</v>
      </c>
      <c r="AP877" s="21" t="s">
        <v>140</v>
      </c>
      <c r="AQ877" t="s">
        <v>484</v>
      </c>
      <c r="AR877" t="s">
        <v>424</v>
      </c>
    </row>
    <row r="878" spans="1:44">
      <c r="A878" s="87" t="s">
        <v>562</v>
      </c>
      <c r="B878">
        <v>15004370</v>
      </c>
      <c r="C878" t="s">
        <v>565</v>
      </c>
      <c r="D878" t="s">
        <v>55</v>
      </c>
      <c r="E878" t="s">
        <v>564</v>
      </c>
      <c r="F878" t="s">
        <v>498</v>
      </c>
      <c r="G878" t="s">
        <v>699</v>
      </c>
      <c r="H878">
        <v>40401</v>
      </c>
      <c r="I878" t="s">
        <v>575</v>
      </c>
      <c r="J878" t="s">
        <v>651</v>
      </c>
      <c r="K878" t="s">
        <v>568</v>
      </c>
      <c r="L878">
        <v>6</v>
      </c>
      <c r="M878" t="s">
        <v>287</v>
      </c>
      <c r="N878">
        <v>4578</v>
      </c>
      <c r="O878">
        <v>0.02</v>
      </c>
      <c r="P878">
        <v>92</v>
      </c>
      <c r="Q878">
        <v>5.0000000000000001E-3</v>
      </c>
      <c r="R878">
        <v>23</v>
      </c>
      <c r="S878">
        <v>2.5120139799038883E-2</v>
      </c>
      <c r="T878">
        <v>115</v>
      </c>
      <c r="U878">
        <v>4693</v>
      </c>
      <c r="V878">
        <v>4647</v>
      </c>
      <c r="W878">
        <v>69</v>
      </c>
      <c r="X878">
        <v>1.5100000000000001E-2</v>
      </c>
      <c r="Y878" t="s">
        <v>696</v>
      </c>
      <c r="AD878">
        <v>0</v>
      </c>
      <c r="AE878">
        <v>4647</v>
      </c>
      <c r="AF878">
        <v>69</v>
      </c>
      <c r="AG878" s="144">
        <v>1.5072083879423381E-2</v>
      </c>
      <c r="AH878">
        <v>13.6</v>
      </c>
      <c r="AI878">
        <v>650</v>
      </c>
      <c r="AK878">
        <v>688</v>
      </c>
      <c r="AL878">
        <v>71687.199999999997</v>
      </c>
      <c r="AM878" t="s">
        <v>287</v>
      </c>
      <c r="AQ878" t="s">
        <v>484</v>
      </c>
      <c r="AR878" t="s">
        <v>424</v>
      </c>
    </row>
    <row r="879" spans="1:44">
      <c r="A879" s="87" t="s">
        <v>562</v>
      </c>
      <c r="B879">
        <v>15016686</v>
      </c>
      <c r="C879" t="s">
        <v>565</v>
      </c>
      <c r="D879" t="s">
        <v>55</v>
      </c>
      <c r="E879" t="s">
        <v>564</v>
      </c>
      <c r="F879" t="s">
        <v>487</v>
      </c>
      <c r="G879" t="s">
        <v>700</v>
      </c>
      <c r="H879">
        <v>42917</v>
      </c>
      <c r="I879" t="s">
        <v>575</v>
      </c>
      <c r="J879" t="s">
        <v>651</v>
      </c>
      <c r="K879" t="s">
        <v>568</v>
      </c>
      <c r="L879">
        <v>6</v>
      </c>
      <c r="M879" t="s">
        <v>287</v>
      </c>
      <c r="N879">
        <v>4629</v>
      </c>
      <c r="O879">
        <v>0.02</v>
      </c>
      <c r="P879">
        <v>93</v>
      </c>
      <c r="Q879">
        <v>5.0000000000000001E-3</v>
      </c>
      <c r="R879">
        <v>23</v>
      </c>
      <c r="S879">
        <v>2.5059408079498812E-2</v>
      </c>
      <c r="T879">
        <v>116</v>
      </c>
      <c r="U879">
        <v>4745</v>
      </c>
      <c r="V879">
        <v>4687</v>
      </c>
      <c r="W879">
        <v>58</v>
      </c>
      <c r="X879">
        <v>1.2500000000000001E-2</v>
      </c>
      <c r="Y879" t="s">
        <v>696</v>
      </c>
      <c r="AD879">
        <v>0</v>
      </c>
      <c r="AE879">
        <v>4687</v>
      </c>
      <c r="AF879">
        <v>58</v>
      </c>
      <c r="AG879" s="144">
        <v>1.2529704039749401E-2</v>
      </c>
      <c r="AH879">
        <v>13.6</v>
      </c>
      <c r="AI879">
        <v>650</v>
      </c>
      <c r="AK879">
        <v>688</v>
      </c>
      <c r="AL879">
        <v>72231.199999999997</v>
      </c>
      <c r="AM879" t="s">
        <v>287</v>
      </c>
      <c r="AQ879" t="s">
        <v>484</v>
      </c>
      <c r="AR879" t="s">
        <v>424</v>
      </c>
    </row>
    <row r="880" spans="1:44">
      <c r="A880" s="87" t="s">
        <v>562</v>
      </c>
      <c r="B880">
        <v>15007600</v>
      </c>
      <c r="C880" t="s">
        <v>565</v>
      </c>
      <c r="D880" t="s">
        <v>55</v>
      </c>
      <c r="E880" t="s">
        <v>564</v>
      </c>
      <c r="F880" t="s">
        <v>498</v>
      </c>
      <c r="G880" t="s">
        <v>699</v>
      </c>
      <c r="H880">
        <v>40994</v>
      </c>
      <c r="I880" t="s">
        <v>575</v>
      </c>
      <c r="J880" t="s">
        <v>651</v>
      </c>
      <c r="K880" t="s">
        <v>568</v>
      </c>
      <c r="L880">
        <v>6</v>
      </c>
      <c r="M880" t="s">
        <v>287</v>
      </c>
      <c r="N880">
        <v>7419</v>
      </c>
      <c r="O880">
        <v>0.02</v>
      </c>
      <c r="P880">
        <v>148</v>
      </c>
      <c r="Q880">
        <v>5.0000000000000001E-3</v>
      </c>
      <c r="R880">
        <v>37</v>
      </c>
      <c r="S880">
        <v>2.4935975198813857E-2</v>
      </c>
      <c r="T880">
        <v>185</v>
      </c>
      <c r="U880">
        <v>7604</v>
      </c>
      <c r="V880">
        <v>7605</v>
      </c>
      <c r="W880">
        <v>186</v>
      </c>
      <c r="X880">
        <v>2.5100000000000001E-2</v>
      </c>
      <c r="Y880" t="s">
        <v>696</v>
      </c>
      <c r="AD880">
        <v>0</v>
      </c>
      <c r="AE880">
        <v>7605</v>
      </c>
      <c r="AF880">
        <v>186</v>
      </c>
      <c r="AG880" s="144">
        <v>2.5070764253942501E-2</v>
      </c>
      <c r="AH880">
        <v>13.6</v>
      </c>
      <c r="AI880">
        <v>650</v>
      </c>
      <c r="AK880">
        <v>688</v>
      </c>
      <c r="AL880">
        <v>111916</v>
      </c>
      <c r="AM880" t="s">
        <v>287</v>
      </c>
      <c r="AQ880" t="s">
        <v>484</v>
      </c>
      <c r="AR880" t="s">
        <v>424</v>
      </c>
    </row>
    <row r="881" spans="1:44">
      <c r="A881" s="87" t="s">
        <v>562</v>
      </c>
      <c r="B881">
        <v>15011171</v>
      </c>
      <c r="C881" t="s">
        <v>565</v>
      </c>
      <c r="D881" t="s">
        <v>55</v>
      </c>
      <c r="E881" t="s">
        <v>564</v>
      </c>
      <c r="F881" t="s">
        <v>498</v>
      </c>
      <c r="G881" t="s">
        <v>699</v>
      </c>
      <c r="H881">
        <v>41640</v>
      </c>
      <c r="I881" t="s">
        <v>575</v>
      </c>
      <c r="J881" t="s">
        <v>651</v>
      </c>
      <c r="K881" t="s">
        <v>568</v>
      </c>
      <c r="L881">
        <v>6</v>
      </c>
      <c r="M881" t="s">
        <v>287</v>
      </c>
      <c r="N881">
        <v>4629</v>
      </c>
      <c r="O881">
        <v>0.02</v>
      </c>
      <c r="P881">
        <v>93</v>
      </c>
      <c r="Q881">
        <v>5.0000000000000001E-3</v>
      </c>
      <c r="R881">
        <v>23</v>
      </c>
      <c r="S881">
        <v>2.5059408079498812E-2</v>
      </c>
      <c r="T881">
        <v>116</v>
      </c>
      <c r="U881">
        <v>4745</v>
      </c>
      <c r="V881">
        <v>4745</v>
      </c>
      <c r="W881">
        <v>116</v>
      </c>
      <c r="X881">
        <v>2.5100000000000001E-2</v>
      </c>
      <c r="Y881" t="s">
        <v>696</v>
      </c>
      <c r="AD881">
        <v>0</v>
      </c>
      <c r="AE881">
        <v>4745</v>
      </c>
      <c r="AF881">
        <v>116</v>
      </c>
      <c r="AG881" s="144">
        <v>2.5059408079498802E-2</v>
      </c>
      <c r="AH881">
        <v>13.6</v>
      </c>
      <c r="AI881">
        <v>650</v>
      </c>
      <c r="AK881">
        <v>688</v>
      </c>
      <c r="AL881">
        <v>73020</v>
      </c>
      <c r="AM881" t="s">
        <v>287</v>
      </c>
      <c r="AQ881" t="s">
        <v>484</v>
      </c>
      <c r="AR881" t="s">
        <v>424</v>
      </c>
    </row>
    <row r="882" spans="1:44">
      <c r="A882" s="87" t="s">
        <v>562</v>
      </c>
      <c r="B882">
        <v>15002579</v>
      </c>
      <c r="C882" t="s">
        <v>565</v>
      </c>
      <c r="D882" t="s">
        <v>55</v>
      </c>
      <c r="E882" t="s">
        <v>564</v>
      </c>
      <c r="F882" t="s">
        <v>498</v>
      </c>
      <c r="G882" t="s">
        <v>699</v>
      </c>
      <c r="H882">
        <v>40087</v>
      </c>
      <c r="I882" t="s">
        <v>575</v>
      </c>
      <c r="J882" t="s">
        <v>706</v>
      </c>
      <c r="K882" t="s">
        <v>568</v>
      </c>
      <c r="L882">
        <v>6</v>
      </c>
      <c r="M882" t="s">
        <v>287</v>
      </c>
      <c r="N882">
        <v>5575</v>
      </c>
      <c r="O882">
        <v>0.02</v>
      </c>
      <c r="P882">
        <v>112</v>
      </c>
      <c r="Q882">
        <v>5.0000000000000001E-3</v>
      </c>
      <c r="R882">
        <v>28</v>
      </c>
      <c r="S882">
        <v>2.5112107623318385E-2</v>
      </c>
      <c r="T882">
        <v>140</v>
      </c>
      <c r="U882">
        <v>5715</v>
      </c>
      <c r="V882">
        <v>5715</v>
      </c>
      <c r="W882">
        <v>140</v>
      </c>
      <c r="X882">
        <v>2.5100000000000001E-2</v>
      </c>
      <c r="Y882" t="s">
        <v>696</v>
      </c>
      <c r="AD882">
        <v>0</v>
      </c>
      <c r="AE882">
        <v>5715</v>
      </c>
      <c r="AF882">
        <v>140</v>
      </c>
      <c r="AG882" s="144">
        <v>2.5112107623318281E-2</v>
      </c>
      <c r="AH882">
        <v>13.6</v>
      </c>
      <c r="AI882">
        <v>450</v>
      </c>
      <c r="AK882">
        <v>688</v>
      </c>
      <c r="AL882">
        <v>83812</v>
      </c>
      <c r="AM882" t="s">
        <v>287</v>
      </c>
      <c r="AQ882" t="s">
        <v>484</v>
      </c>
      <c r="AR882" t="s">
        <v>424</v>
      </c>
    </row>
    <row r="883" spans="1:44">
      <c r="A883" s="87" t="s">
        <v>562</v>
      </c>
      <c r="B883">
        <v>15019001</v>
      </c>
      <c r="C883" t="s">
        <v>565</v>
      </c>
      <c r="D883" t="s">
        <v>55</v>
      </c>
      <c r="E883" t="s">
        <v>564</v>
      </c>
      <c r="F883" t="s">
        <v>498</v>
      </c>
      <c r="G883" t="s">
        <v>699</v>
      </c>
      <c r="H883">
        <v>43173</v>
      </c>
      <c r="I883" t="s">
        <v>575</v>
      </c>
      <c r="J883" t="s">
        <v>651</v>
      </c>
      <c r="K883" t="s">
        <v>568</v>
      </c>
      <c r="L883">
        <v>6</v>
      </c>
      <c r="M883" t="s">
        <v>287</v>
      </c>
      <c r="N883">
        <v>4553</v>
      </c>
      <c r="O883">
        <v>0.02</v>
      </c>
      <c r="P883">
        <v>91</v>
      </c>
      <c r="Q883">
        <v>5.0000000000000001E-3</v>
      </c>
      <c r="R883">
        <v>23</v>
      </c>
      <c r="S883">
        <v>2.5038436195914782E-2</v>
      </c>
      <c r="T883">
        <v>114</v>
      </c>
      <c r="U883">
        <v>4667</v>
      </c>
      <c r="V883">
        <v>4667</v>
      </c>
      <c r="W883">
        <v>114</v>
      </c>
      <c r="X883">
        <v>2.5000000000000001E-2</v>
      </c>
      <c r="Y883" t="s">
        <v>696</v>
      </c>
      <c r="AD883">
        <v>0</v>
      </c>
      <c r="AE883">
        <v>4667</v>
      </c>
      <c r="AF883">
        <v>114</v>
      </c>
      <c r="AG883" s="144">
        <v>2.5038436195914837E-2</v>
      </c>
      <c r="AH883">
        <v>13.6</v>
      </c>
      <c r="AI883">
        <v>650</v>
      </c>
      <c r="AK883">
        <v>688</v>
      </c>
      <c r="AL883">
        <v>71959.199999999997</v>
      </c>
      <c r="AM883" t="s">
        <v>287</v>
      </c>
      <c r="AQ883" t="s">
        <v>484</v>
      </c>
      <c r="AR883" t="s">
        <v>424</v>
      </c>
    </row>
    <row r="884" spans="1:44">
      <c r="A884" s="87" t="s">
        <v>562</v>
      </c>
      <c r="B884">
        <v>15004924</v>
      </c>
      <c r="C884" t="s">
        <v>565</v>
      </c>
      <c r="D884" t="s">
        <v>55</v>
      </c>
      <c r="E884" t="s">
        <v>564</v>
      </c>
      <c r="F884" t="s">
        <v>498</v>
      </c>
      <c r="G884" t="s">
        <v>699</v>
      </c>
      <c r="H884">
        <v>40497</v>
      </c>
      <c r="I884" t="s">
        <v>575</v>
      </c>
      <c r="J884" t="s">
        <v>651</v>
      </c>
      <c r="K884" t="s">
        <v>568</v>
      </c>
      <c r="L884">
        <v>6</v>
      </c>
      <c r="M884" t="s">
        <v>287</v>
      </c>
      <c r="N884">
        <v>4629</v>
      </c>
      <c r="O884">
        <v>0.02</v>
      </c>
      <c r="P884">
        <v>93</v>
      </c>
      <c r="Q884">
        <v>5.0000000000000001E-3</v>
      </c>
      <c r="R884">
        <v>23</v>
      </c>
      <c r="S884">
        <v>2.5059408079498812E-2</v>
      </c>
      <c r="T884">
        <v>116</v>
      </c>
      <c r="U884">
        <v>4745</v>
      </c>
      <c r="V884">
        <v>4745</v>
      </c>
      <c r="W884">
        <v>116</v>
      </c>
      <c r="X884">
        <v>2.5100000000000001E-2</v>
      </c>
      <c r="Y884" t="s">
        <v>696</v>
      </c>
      <c r="AD884">
        <v>0</v>
      </c>
      <c r="AE884">
        <v>4745</v>
      </c>
      <c r="AF884">
        <v>116</v>
      </c>
      <c r="AG884" s="144">
        <v>2.5059408079498802E-2</v>
      </c>
      <c r="AH884">
        <v>13.6</v>
      </c>
      <c r="AI884">
        <v>650</v>
      </c>
      <c r="AK884">
        <v>688</v>
      </c>
      <c r="AL884">
        <v>73020</v>
      </c>
      <c r="AM884" t="s">
        <v>287</v>
      </c>
      <c r="AQ884" t="s">
        <v>484</v>
      </c>
      <c r="AR884" t="s">
        <v>424</v>
      </c>
    </row>
    <row r="885" spans="1:44">
      <c r="A885" s="87" t="s">
        <v>562</v>
      </c>
      <c r="B885">
        <v>15011883</v>
      </c>
      <c r="C885" t="s">
        <v>565</v>
      </c>
      <c r="D885" t="s">
        <v>55</v>
      </c>
      <c r="E885" t="s">
        <v>564</v>
      </c>
      <c r="F885" t="s">
        <v>498</v>
      </c>
      <c r="G885" t="s">
        <v>699</v>
      </c>
      <c r="H885">
        <v>41609</v>
      </c>
      <c r="I885" t="s">
        <v>575</v>
      </c>
      <c r="J885" t="s">
        <v>706</v>
      </c>
      <c r="K885" t="s">
        <v>568</v>
      </c>
      <c r="L885">
        <v>6</v>
      </c>
      <c r="M885" t="s">
        <v>287</v>
      </c>
      <c r="N885">
        <v>4924</v>
      </c>
      <c r="O885">
        <v>0.02</v>
      </c>
      <c r="P885">
        <v>98</v>
      </c>
      <c r="Q885">
        <v>5.0000000000000001E-3</v>
      </c>
      <c r="R885">
        <v>25</v>
      </c>
      <c r="S885">
        <v>2.4979691307879772E-2</v>
      </c>
      <c r="T885">
        <v>123</v>
      </c>
      <c r="U885">
        <v>5047</v>
      </c>
      <c r="V885">
        <v>4924</v>
      </c>
      <c r="W885">
        <v>0</v>
      </c>
      <c r="X885">
        <v>0</v>
      </c>
      <c r="Y885" t="s">
        <v>696</v>
      </c>
      <c r="AD885">
        <v>0</v>
      </c>
      <c r="AE885">
        <v>4924</v>
      </c>
      <c r="AF885">
        <v>0</v>
      </c>
      <c r="AG885" s="144">
        <v>0</v>
      </c>
      <c r="AH885">
        <v>13.6</v>
      </c>
      <c r="AI885">
        <v>450</v>
      </c>
      <c r="AK885">
        <v>688</v>
      </c>
      <c r="AL885">
        <v>73054.399999999994</v>
      </c>
      <c r="AM885" t="s">
        <v>287</v>
      </c>
      <c r="AP885" s="21" t="s">
        <v>140</v>
      </c>
      <c r="AQ885" t="s">
        <v>484</v>
      </c>
      <c r="AR885" t="s">
        <v>424</v>
      </c>
    </row>
    <row r="886" spans="1:44">
      <c r="A886" s="87" t="s">
        <v>562</v>
      </c>
      <c r="B886">
        <v>15021467</v>
      </c>
      <c r="C886" t="s">
        <v>565</v>
      </c>
      <c r="D886" t="s">
        <v>55</v>
      </c>
      <c r="E886" t="s">
        <v>564</v>
      </c>
      <c r="F886" t="s">
        <v>498</v>
      </c>
      <c r="G886" t="s">
        <v>699</v>
      </c>
      <c r="H886">
        <v>44531</v>
      </c>
      <c r="I886" t="s">
        <v>575</v>
      </c>
      <c r="J886" t="s">
        <v>706</v>
      </c>
      <c r="K886" t="s">
        <v>568</v>
      </c>
      <c r="L886">
        <v>6</v>
      </c>
      <c r="M886" t="s">
        <v>287</v>
      </c>
      <c r="N886">
        <v>4620</v>
      </c>
      <c r="O886">
        <v>0.02</v>
      </c>
      <c r="P886">
        <v>92</v>
      </c>
      <c r="Q886">
        <v>5.0000000000000001E-3</v>
      </c>
      <c r="R886">
        <v>23</v>
      </c>
      <c r="S886">
        <v>2.4891774891774892E-2</v>
      </c>
      <c r="T886">
        <v>115</v>
      </c>
      <c r="U886">
        <v>4735</v>
      </c>
      <c r="V886">
        <v>4736</v>
      </c>
      <c r="W886">
        <v>116</v>
      </c>
      <c r="X886">
        <v>2.5100000000000001E-2</v>
      </c>
      <c r="Y886" t="s">
        <v>696</v>
      </c>
      <c r="AD886">
        <v>0</v>
      </c>
      <c r="AE886">
        <v>4736</v>
      </c>
      <c r="AF886">
        <v>116</v>
      </c>
      <c r="AG886" s="144">
        <v>2.510822510822508E-2</v>
      </c>
      <c r="AH886">
        <v>13.6</v>
      </c>
      <c r="AI886">
        <v>450</v>
      </c>
      <c r="AK886">
        <v>688</v>
      </c>
      <c r="AL886">
        <v>70497.600000000006</v>
      </c>
      <c r="AM886" t="s">
        <v>287</v>
      </c>
      <c r="AQ886" t="s">
        <v>484</v>
      </c>
      <c r="AR886" t="s">
        <v>424</v>
      </c>
    </row>
    <row r="887" spans="1:44">
      <c r="A887" s="87" t="s">
        <v>562</v>
      </c>
      <c r="B887">
        <v>15004331</v>
      </c>
      <c r="C887" t="s">
        <v>565</v>
      </c>
      <c r="D887" t="s">
        <v>55</v>
      </c>
      <c r="E887" t="s">
        <v>564</v>
      </c>
      <c r="F887" t="s">
        <v>498</v>
      </c>
      <c r="G887" t="s">
        <v>699</v>
      </c>
      <c r="H887">
        <v>40452</v>
      </c>
      <c r="I887" t="s">
        <v>575</v>
      </c>
      <c r="J887" t="s">
        <v>651</v>
      </c>
      <c r="K887" t="s">
        <v>568</v>
      </c>
      <c r="L887">
        <v>6</v>
      </c>
      <c r="M887" t="s">
        <v>287</v>
      </c>
      <c r="N887">
        <v>4629</v>
      </c>
      <c r="O887">
        <v>0.02</v>
      </c>
      <c r="P887">
        <v>93</v>
      </c>
      <c r="Q887">
        <v>5.0000000000000001E-3</v>
      </c>
      <c r="R887">
        <v>23</v>
      </c>
      <c r="S887">
        <v>2.5059408079498812E-2</v>
      </c>
      <c r="T887">
        <v>116</v>
      </c>
      <c r="U887">
        <v>4745</v>
      </c>
      <c r="V887">
        <v>4745</v>
      </c>
      <c r="W887">
        <v>116</v>
      </c>
      <c r="X887">
        <v>2.5100000000000001E-2</v>
      </c>
      <c r="Y887" t="s">
        <v>696</v>
      </c>
      <c r="AD887">
        <v>0</v>
      </c>
      <c r="AE887">
        <v>4745</v>
      </c>
      <c r="AF887">
        <v>116</v>
      </c>
      <c r="AG887" s="144">
        <v>2.5059408079498802E-2</v>
      </c>
      <c r="AH887">
        <v>13.6</v>
      </c>
      <c r="AI887">
        <v>650</v>
      </c>
      <c r="AK887">
        <v>688</v>
      </c>
      <c r="AL887">
        <v>73020</v>
      </c>
      <c r="AM887" t="s">
        <v>287</v>
      </c>
      <c r="AQ887" t="s">
        <v>484</v>
      </c>
      <c r="AR887" t="s">
        <v>424</v>
      </c>
    </row>
    <row r="888" spans="1:44">
      <c r="A888" s="87" t="s">
        <v>562</v>
      </c>
      <c r="B888">
        <v>15005297</v>
      </c>
      <c r="C888" t="s">
        <v>565</v>
      </c>
      <c r="D888" t="s">
        <v>55</v>
      </c>
      <c r="E888" t="s">
        <v>564</v>
      </c>
      <c r="F888" t="s">
        <v>498</v>
      </c>
      <c r="G888" t="s">
        <v>699</v>
      </c>
      <c r="H888">
        <v>40787</v>
      </c>
      <c r="I888" t="s">
        <v>575</v>
      </c>
      <c r="J888" t="s">
        <v>706</v>
      </c>
      <c r="K888" t="s">
        <v>568</v>
      </c>
      <c r="L888">
        <v>6</v>
      </c>
      <c r="M888" t="s">
        <v>287</v>
      </c>
      <c r="N888">
        <v>4599</v>
      </c>
      <c r="O888">
        <v>0.02</v>
      </c>
      <c r="P888">
        <v>92</v>
      </c>
      <c r="Q888">
        <v>5.0000000000000001E-3</v>
      </c>
      <c r="R888">
        <v>23</v>
      </c>
      <c r="S888">
        <v>2.5005435964340073E-2</v>
      </c>
      <c r="T888">
        <v>115</v>
      </c>
      <c r="U888">
        <v>4714</v>
      </c>
      <c r="V888">
        <v>4714</v>
      </c>
      <c r="W888">
        <v>115</v>
      </c>
      <c r="X888">
        <v>2.5000000000000001E-2</v>
      </c>
      <c r="Y888" t="s">
        <v>696</v>
      </c>
      <c r="AD888">
        <v>0</v>
      </c>
      <c r="AE888">
        <v>4714</v>
      </c>
      <c r="AF888">
        <v>115</v>
      </c>
      <c r="AG888" s="144">
        <v>2.5005435964340128E-2</v>
      </c>
      <c r="AH888">
        <v>13.6</v>
      </c>
      <c r="AI888">
        <v>450</v>
      </c>
      <c r="AK888">
        <v>688</v>
      </c>
      <c r="AL888">
        <v>70198.399999999994</v>
      </c>
      <c r="AM888" t="s">
        <v>287</v>
      </c>
      <c r="AQ888" t="s">
        <v>484</v>
      </c>
      <c r="AR888" t="s">
        <v>424</v>
      </c>
    </row>
    <row r="889" spans="1:44">
      <c r="A889" s="87" t="s">
        <v>562</v>
      </c>
      <c r="B889">
        <v>15001958</v>
      </c>
      <c r="C889" t="s">
        <v>565</v>
      </c>
      <c r="D889" t="s">
        <v>55</v>
      </c>
      <c r="E889" t="s">
        <v>564</v>
      </c>
      <c r="F889" t="s">
        <v>498</v>
      </c>
      <c r="G889" t="s">
        <v>699</v>
      </c>
      <c r="H889">
        <v>39688</v>
      </c>
      <c r="I889" t="s">
        <v>575</v>
      </c>
      <c r="J889" t="s">
        <v>651</v>
      </c>
      <c r="K889" t="s">
        <v>568</v>
      </c>
      <c r="L889">
        <v>6</v>
      </c>
      <c r="M889" t="s">
        <v>287</v>
      </c>
      <c r="N889">
        <v>5031</v>
      </c>
      <c r="O889">
        <v>0.02</v>
      </c>
      <c r="P889">
        <v>101</v>
      </c>
      <c r="Q889">
        <v>5.0000000000000001E-3</v>
      </c>
      <c r="R889">
        <v>25</v>
      </c>
      <c r="S889">
        <v>2.5044722719141325E-2</v>
      </c>
      <c r="T889">
        <v>126</v>
      </c>
      <c r="U889">
        <v>5157</v>
      </c>
      <c r="V889">
        <v>5157</v>
      </c>
      <c r="W889">
        <v>126</v>
      </c>
      <c r="X889">
        <v>2.5000000000000001E-2</v>
      </c>
      <c r="Y889" t="s">
        <v>696</v>
      </c>
      <c r="AD889">
        <v>0</v>
      </c>
      <c r="AE889">
        <v>5157</v>
      </c>
      <c r="AF889">
        <v>126</v>
      </c>
      <c r="AG889" s="144">
        <v>2.5044722719141266E-2</v>
      </c>
      <c r="AH889">
        <v>13.6</v>
      </c>
      <c r="AI889">
        <v>650</v>
      </c>
      <c r="AK889">
        <v>688</v>
      </c>
      <c r="AL889">
        <v>78623.199999999997</v>
      </c>
      <c r="AM889" t="s">
        <v>287</v>
      </c>
      <c r="AQ889" t="s">
        <v>484</v>
      </c>
      <c r="AR889" t="s">
        <v>424</v>
      </c>
    </row>
    <row r="890" spans="1:44">
      <c r="A890" s="87" t="s">
        <v>562</v>
      </c>
      <c r="B890">
        <v>15012275</v>
      </c>
      <c r="C890" t="s">
        <v>565</v>
      </c>
      <c r="D890" t="s">
        <v>55</v>
      </c>
      <c r="E890" t="s">
        <v>564</v>
      </c>
      <c r="F890" t="s">
        <v>498</v>
      </c>
      <c r="G890" t="s">
        <v>699</v>
      </c>
      <c r="H890">
        <v>41699</v>
      </c>
      <c r="I890" t="s">
        <v>575</v>
      </c>
      <c r="J890" t="s">
        <v>706</v>
      </c>
      <c r="K890" t="s">
        <v>568</v>
      </c>
      <c r="L890">
        <v>6</v>
      </c>
      <c r="M890" t="s">
        <v>287</v>
      </c>
      <c r="N890">
        <v>4874</v>
      </c>
      <c r="O890">
        <v>0.02</v>
      </c>
      <c r="P890">
        <v>97</v>
      </c>
      <c r="Q890">
        <v>5.0000000000000001E-3</v>
      </c>
      <c r="R890">
        <v>24</v>
      </c>
      <c r="S890">
        <v>2.4825605252359457E-2</v>
      </c>
      <c r="T890">
        <v>121</v>
      </c>
      <c r="U890">
        <v>4995</v>
      </c>
      <c r="V890">
        <v>4996</v>
      </c>
      <c r="W890">
        <v>122</v>
      </c>
      <c r="X890">
        <v>2.5000000000000001E-2</v>
      </c>
      <c r="Y890" t="s">
        <v>696</v>
      </c>
      <c r="AD890">
        <v>0</v>
      </c>
      <c r="AE890">
        <v>4996</v>
      </c>
      <c r="AF890">
        <v>122</v>
      </c>
      <c r="AG890" s="144">
        <v>2.5030775543701367E-2</v>
      </c>
      <c r="AH890">
        <v>13.6</v>
      </c>
      <c r="AI890">
        <v>450</v>
      </c>
      <c r="AK890">
        <v>688</v>
      </c>
      <c r="AL890">
        <v>74033.599999999991</v>
      </c>
      <c r="AM890" t="s">
        <v>287</v>
      </c>
      <c r="AN890" t="s">
        <v>623</v>
      </c>
      <c r="AQ890" t="s">
        <v>484</v>
      </c>
      <c r="AR890" t="s">
        <v>424</v>
      </c>
    </row>
    <row r="891" spans="1:44">
      <c r="A891" s="87" t="s">
        <v>562</v>
      </c>
      <c r="B891">
        <v>15012427</v>
      </c>
      <c r="C891" t="s">
        <v>565</v>
      </c>
      <c r="D891" t="s">
        <v>55</v>
      </c>
      <c r="E891" t="s">
        <v>564</v>
      </c>
      <c r="F891" t="s">
        <v>498</v>
      </c>
      <c r="G891" t="s">
        <v>699</v>
      </c>
      <c r="H891">
        <v>41730</v>
      </c>
      <c r="I891" t="s">
        <v>575</v>
      </c>
      <c r="J891" t="s">
        <v>706</v>
      </c>
      <c r="K891" t="s">
        <v>568</v>
      </c>
      <c r="L891">
        <v>6</v>
      </c>
      <c r="M891" t="s">
        <v>287</v>
      </c>
      <c r="N891">
        <v>5124</v>
      </c>
      <c r="O891">
        <v>0.02</v>
      </c>
      <c r="P891">
        <v>102</v>
      </c>
      <c r="Q891">
        <v>5.0000000000000001E-3</v>
      </c>
      <c r="R891">
        <v>26</v>
      </c>
      <c r="S891">
        <v>2.4980483996877439E-2</v>
      </c>
      <c r="T891">
        <v>128</v>
      </c>
      <c r="U891">
        <v>5252</v>
      </c>
      <c r="V891">
        <v>5304</v>
      </c>
      <c r="W891">
        <v>180</v>
      </c>
      <c r="X891">
        <v>3.5099999999999999E-2</v>
      </c>
      <c r="Y891" t="s">
        <v>696</v>
      </c>
      <c r="AD891">
        <v>0</v>
      </c>
      <c r="AE891">
        <v>5304</v>
      </c>
      <c r="AF891">
        <v>180</v>
      </c>
      <c r="AG891" s="144">
        <v>3.5128805620608938E-2</v>
      </c>
      <c r="AH891">
        <v>13.6</v>
      </c>
      <c r="AI891">
        <v>450</v>
      </c>
      <c r="AK891">
        <v>688</v>
      </c>
      <c r="AL891">
        <v>78222.399999999994</v>
      </c>
      <c r="AM891" t="s">
        <v>287</v>
      </c>
      <c r="AQ891" t="s">
        <v>484</v>
      </c>
      <c r="AR891" t="s">
        <v>424</v>
      </c>
    </row>
    <row r="892" spans="1:44">
      <c r="A892" s="87" t="s">
        <v>562</v>
      </c>
      <c r="B892">
        <v>15004945</v>
      </c>
      <c r="C892" t="s">
        <v>565</v>
      </c>
      <c r="D892" t="s">
        <v>55</v>
      </c>
      <c r="E892" t="s">
        <v>564</v>
      </c>
      <c r="F892" t="s">
        <v>498</v>
      </c>
      <c r="G892" t="s">
        <v>699</v>
      </c>
      <c r="H892">
        <v>40499</v>
      </c>
      <c r="I892" t="s">
        <v>575</v>
      </c>
      <c r="J892" t="s">
        <v>651</v>
      </c>
      <c r="K892" t="s">
        <v>568</v>
      </c>
      <c r="L892">
        <v>6</v>
      </c>
      <c r="M892" t="s">
        <v>287</v>
      </c>
      <c r="N892">
        <v>4553</v>
      </c>
      <c r="O892">
        <v>0.02</v>
      </c>
      <c r="P892">
        <v>91</v>
      </c>
      <c r="Q892">
        <v>5.0000000000000001E-3</v>
      </c>
      <c r="R892">
        <v>23</v>
      </c>
      <c r="S892">
        <v>2.5038436195914782E-2</v>
      </c>
      <c r="T892">
        <v>114</v>
      </c>
      <c r="U892">
        <v>4667</v>
      </c>
      <c r="V892">
        <v>4667</v>
      </c>
      <c r="W892">
        <v>114</v>
      </c>
      <c r="X892">
        <v>2.5000000000000001E-2</v>
      </c>
      <c r="Y892" t="s">
        <v>696</v>
      </c>
      <c r="AD892">
        <v>0</v>
      </c>
      <c r="AE892">
        <v>4667</v>
      </c>
      <c r="AF892">
        <v>114</v>
      </c>
      <c r="AG892" s="144">
        <v>2.5038436195914837E-2</v>
      </c>
      <c r="AH892">
        <v>13.6</v>
      </c>
      <c r="AI892">
        <v>650</v>
      </c>
      <c r="AK892">
        <v>688</v>
      </c>
      <c r="AL892">
        <v>71959.199999999997</v>
      </c>
      <c r="AM892" t="s">
        <v>287</v>
      </c>
      <c r="AQ892" t="s">
        <v>484</v>
      </c>
      <c r="AR892" t="s">
        <v>424</v>
      </c>
    </row>
    <row r="893" spans="1:44">
      <c r="A893" s="87" t="s">
        <v>562</v>
      </c>
      <c r="B893">
        <v>15007697</v>
      </c>
      <c r="C893" t="s">
        <v>565</v>
      </c>
      <c r="D893" t="s">
        <v>55</v>
      </c>
      <c r="E893" t="s">
        <v>564</v>
      </c>
      <c r="F893" t="s">
        <v>498</v>
      </c>
      <c r="G893" t="s">
        <v>699</v>
      </c>
      <c r="H893">
        <v>41275</v>
      </c>
      <c r="I893" t="s">
        <v>575</v>
      </c>
      <c r="J893" t="s">
        <v>651</v>
      </c>
      <c r="K893" t="s">
        <v>568</v>
      </c>
      <c r="L893">
        <v>6</v>
      </c>
      <c r="M893" t="s">
        <v>287</v>
      </c>
      <c r="N893">
        <v>4629</v>
      </c>
      <c r="O893">
        <v>0.02</v>
      </c>
      <c r="P893">
        <v>93</v>
      </c>
      <c r="Q893">
        <v>5.0000000000000001E-3</v>
      </c>
      <c r="R893">
        <v>23</v>
      </c>
      <c r="S893">
        <v>2.5059408079498812E-2</v>
      </c>
      <c r="T893">
        <v>116</v>
      </c>
      <c r="U893">
        <v>4745</v>
      </c>
      <c r="V893">
        <v>4745</v>
      </c>
      <c r="W893">
        <v>116</v>
      </c>
      <c r="X893">
        <v>2.5100000000000001E-2</v>
      </c>
      <c r="Y893" t="s">
        <v>696</v>
      </c>
      <c r="AD893">
        <v>0</v>
      </c>
      <c r="AE893">
        <v>4745</v>
      </c>
      <c r="AF893">
        <v>116</v>
      </c>
      <c r="AG893" s="144">
        <v>2.5059408079498802E-2</v>
      </c>
      <c r="AH893">
        <v>13.6</v>
      </c>
      <c r="AI893">
        <v>650</v>
      </c>
      <c r="AK893">
        <v>688</v>
      </c>
      <c r="AL893">
        <v>73020</v>
      </c>
      <c r="AM893" t="s">
        <v>287</v>
      </c>
      <c r="AQ893" t="s">
        <v>484</v>
      </c>
      <c r="AR893" t="s">
        <v>424</v>
      </c>
    </row>
    <row r="894" spans="1:44">
      <c r="A894" s="87" t="s">
        <v>562</v>
      </c>
      <c r="B894">
        <v>15011813</v>
      </c>
      <c r="C894" t="s">
        <v>565</v>
      </c>
      <c r="D894" t="s">
        <v>55</v>
      </c>
      <c r="E894" t="s">
        <v>564</v>
      </c>
      <c r="F894" t="s">
        <v>498</v>
      </c>
      <c r="G894" t="s">
        <v>699</v>
      </c>
      <c r="H894">
        <v>41534</v>
      </c>
      <c r="I894" t="s">
        <v>575</v>
      </c>
      <c r="J894" t="s">
        <v>651</v>
      </c>
      <c r="K894" t="s">
        <v>568</v>
      </c>
      <c r="L894">
        <v>6</v>
      </c>
      <c r="M894" t="s">
        <v>287</v>
      </c>
      <c r="N894">
        <v>4805</v>
      </c>
      <c r="O894">
        <v>0.02</v>
      </c>
      <c r="P894">
        <v>96</v>
      </c>
      <c r="Q894">
        <v>5.0000000000000001E-3</v>
      </c>
      <c r="R894">
        <v>24</v>
      </c>
      <c r="S894">
        <v>2.497398543184183E-2</v>
      </c>
      <c r="T894">
        <v>120</v>
      </c>
      <c r="U894">
        <v>4925</v>
      </c>
      <c r="V894">
        <v>4925</v>
      </c>
      <c r="W894">
        <v>120</v>
      </c>
      <c r="X894">
        <v>2.5000000000000001E-2</v>
      </c>
      <c r="Y894" t="s">
        <v>696</v>
      </c>
      <c r="AD894">
        <v>0</v>
      </c>
      <c r="AE894">
        <v>4925</v>
      </c>
      <c r="AF894">
        <v>120</v>
      </c>
      <c r="AG894" s="144">
        <v>2.4973985431841816E-2</v>
      </c>
      <c r="AH894">
        <v>13.6</v>
      </c>
      <c r="AI894">
        <v>650</v>
      </c>
      <c r="AK894">
        <v>688</v>
      </c>
      <c r="AL894">
        <v>75468</v>
      </c>
      <c r="AM894" t="s">
        <v>287</v>
      </c>
      <c r="AQ894" t="s">
        <v>484</v>
      </c>
      <c r="AR894" t="s">
        <v>424</v>
      </c>
    </row>
    <row r="895" spans="1:44">
      <c r="A895" s="87" t="s">
        <v>562</v>
      </c>
      <c r="B895">
        <v>15005340</v>
      </c>
      <c r="C895" t="s">
        <v>565</v>
      </c>
      <c r="D895" t="s">
        <v>55</v>
      </c>
      <c r="E895" t="s">
        <v>564</v>
      </c>
      <c r="F895" t="s">
        <v>498</v>
      </c>
      <c r="G895" t="s">
        <v>699</v>
      </c>
      <c r="H895">
        <v>40604</v>
      </c>
      <c r="I895" t="s">
        <v>575</v>
      </c>
      <c r="J895" t="s">
        <v>651</v>
      </c>
      <c r="K895" t="s">
        <v>568</v>
      </c>
      <c r="L895">
        <v>6</v>
      </c>
      <c r="M895" t="s">
        <v>287</v>
      </c>
      <c r="N895">
        <v>5077</v>
      </c>
      <c r="O895">
        <v>0.02</v>
      </c>
      <c r="P895">
        <v>102</v>
      </c>
      <c r="Q895">
        <v>5.0000000000000001E-3</v>
      </c>
      <c r="R895">
        <v>25</v>
      </c>
      <c r="S895">
        <v>2.5014772503446917E-2</v>
      </c>
      <c r="T895">
        <v>127</v>
      </c>
      <c r="U895">
        <v>5204</v>
      </c>
      <c r="V895">
        <v>5077</v>
      </c>
      <c r="W895">
        <v>0</v>
      </c>
      <c r="X895">
        <v>0</v>
      </c>
      <c r="Y895" t="s">
        <v>696</v>
      </c>
      <c r="AD895">
        <v>0</v>
      </c>
      <c r="AE895">
        <v>5077</v>
      </c>
      <c r="AF895">
        <v>0</v>
      </c>
      <c r="AG895" s="144">
        <v>0</v>
      </c>
      <c r="AH895">
        <v>13.6</v>
      </c>
      <c r="AI895">
        <v>650</v>
      </c>
      <c r="AK895">
        <v>688</v>
      </c>
      <c r="AL895">
        <v>77535.199999999997</v>
      </c>
      <c r="AM895" t="s">
        <v>287</v>
      </c>
      <c r="AP895" s="21" t="s">
        <v>140</v>
      </c>
      <c r="AQ895" t="s">
        <v>484</v>
      </c>
      <c r="AR895" t="s">
        <v>424</v>
      </c>
    </row>
    <row r="896" spans="1:44">
      <c r="A896" s="87" t="s">
        <v>562</v>
      </c>
      <c r="B896">
        <v>15006333</v>
      </c>
      <c r="C896" t="s">
        <v>565</v>
      </c>
      <c r="D896" t="s">
        <v>55</v>
      </c>
      <c r="E896" t="s">
        <v>564</v>
      </c>
      <c r="F896" t="s">
        <v>498</v>
      </c>
      <c r="G896" t="s">
        <v>699</v>
      </c>
      <c r="H896">
        <v>40709</v>
      </c>
      <c r="I896" t="s">
        <v>575</v>
      </c>
      <c r="J896" t="s">
        <v>651</v>
      </c>
      <c r="K896" t="s">
        <v>568</v>
      </c>
      <c r="L896">
        <v>6</v>
      </c>
      <c r="M896" t="s">
        <v>287</v>
      </c>
      <c r="N896">
        <v>4629</v>
      </c>
      <c r="O896">
        <v>0.02</v>
      </c>
      <c r="P896">
        <v>93</v>
      </c>
      <c r="Q896">
        <v>5.0000000000000001E-3</v>
      </c>
      <c r="R896">
        <v>23</v>
      </c>
      <c r="S896">
        <v>2.5059408079498812E-2</v>
      </c>
      <c r="T896">
        <v>116</v>
      </c>
      <c r="U896">
        <v>4745</v>
      </c>
      <c r="V896">
        <v>4629</v>
      </c>
      <c r="W896">
        <v>0</v>
      </c>
      <c r="X896">
        <v>0</v>
      </c>
      <c r="Y896" t="s">
        <v>696</v>
      </c>
      <c r="AD896">
        <v>0</v>
      </c>
      <c r="AE896">
        <v>4629</v>
      </c>
      <c r="AF896">
        <v>0</v>
      </c>
      <c r="AG896" s="144">
        <v>0</v>
      </c>
      <c r="AH896">
        <v>13.6</v>
      </c>
      <c r="AI896">
        <v>650</v>
      </c>
      <c r="AK896">
        <v>688</v>
      </c>
      <c r="AL896">
        <v>71442.399999999994</v>
      </c>
      <c r="AM896" t="s">
        <v>287</v>
      </c>
      <c r="AP896" s="21" t="s">
        <v>140</v>
      </c>
      <c r="AQ896" t="s">
        <v>484</v>
      </c>
      <c r="AR896" t="s">
        <v>424</v>
      </c>
    </row>
    <row r="897" spans="1:44">
      <c r="A897" s="87" t="s">
        <v>562</v>
      </c>
      <c r="B897">
        <v>15008079</v>
      </c>
      <c r="C897" t="s">
        <v>565</v>
      </c>
      <c r="D897" t="s">
        <v>55</v>
      </c>
      <c r="E897" t="s">
        <v>564</v>
      </c>
      <c r="F897" t="s">
        <v>498</v>
      </c>
      <c r="G897" t="s">
        <v>699</v>
      </c>
      <c r="H897">
        <v>41738</v>
      </c>
      <c r="I897" t="s">
        <v>575</v>
      </c>
      <c r="J897" t="s">
        <v>651</v>
      </c>
      <c r="K897" t="s">
        <v>568</v>
      </c>
      <c r="L897">
        <v>6</v>
      </c>
      <c r="M897" t="s">
        <v>287</v>
      </c>
      <c r="N897">
        <v>5031</v>
      </c>
      <c r="O897">
        <v>0.02</v>
      </c>
      <c r="P897">
        <v>101</v>
      </c>
      <c r="Q897">
        <v>5.0000000000000001E-3</v>
      </c>
      <c r="R897">
        <v>25</v>
      </c>
      <c r="S897">
        <v>2.5044722719141325E-2</v>
      </c>
      <c r="T897">
        <v>126</v>
      </c>
      <c r="U897">
        <v>5157</v>
      </c>
      <c r="V897">
        <v>5157</v>
      </c>
      <c r="W897">
        <v>126</v>
      </c>
      <c r="X897">
        <v>2.5000000000000001E-2</v>
      </c>
      <c r="Y897" t="s">
        <v>696</v>
      </c>
      <c r="AD897">
        <v>0</v>
      </c>
      <c r="AE897">
        <v>5157</v>
      </c>
      <c r="AF897">
        <v>126</v>
      </c>
      <c r="AG897" s="144">
        <v>2.5044722719141266E-2</v>
      </c>
      <c r="AH897">
        <v>13.6</v>
      </c>
      <c r="AI897">
        <v>650</v>
      </c>
      <c r="AK897">
        <v>688</v>
      </c>
      <c r="AL897">
        <v>78623.199999999997</v>
      </c>
      <c r="AM897" t="s">
        <v>287</v>
      </c>
      <c r="AQ897" t="s">
        <v>484</v>
      </c>
      <c r="AR897" t="s">
        <v>424</v>
      </c>
    </row>
    <row r="898" spans="1:44">
      <c r="A898" s="87" t="s">
        <v>562</v>
      </c>
      <c r="B898">
        <v>15007933</v>
      </c>
      <c r="C898" t="s">
        <v>565</v>
      </c>
      <c r="D898" t="s">
        <v>55</v>
      </c>
      <c r="E898" t="s">
        <v>564</v>
      </c>
      <c r="F898" t="s">
        <v>498</v>
      </c>
      <c r="G898" t="s">
        <v>699</v>
      </c>
      <c r="H898">
        <v>41095</v>
      </c>
      <c r="I898" t="s">
        <v>575</v>
      </c>
      <c r="J898" t="s">
        <v>651</v>
      </c>
      <c r="K898" t="s">
        <v>568</v>
      </c>
      <c r="L898">
        <v>6</v>
      </c>
      <c r="M898" t="s">
        <v>287</v>
      </c>
      <c r="N898">
        <v>4626</v>
      </c>
      <c r="O898">
        <v>0.02</v>
      </c>
      <c r="P898">
        <v>93</v>
      </c>
      <c r="Q898">
        <v>5.0000000000000001E-3</v>
      </c>
      <c r="R898">
        <v>23</v>
      </c>
      <c r="S898">
        <v>2.5075659316904454E-2</v>
      </c>
      <c r="T898">
        <v>116</v>
      </c>
      <c r="U898">
        <v>4742</v>
      </c>
      <c r="V898">
        <v>4742</v>
      </c>
      <c r="W898">
        <v>116</v>
      </c>
      <c r="X898">
        <v>2.5100000000000001E-2</v>
      </c>
      <c r="Y898" t="s">
        <v>696</v>
      </c>
      <c r="AD898">
        <v>0</v>
      </c>
      <c r="AE898">
        <v>4742</v>
      </c>
      <c r="AF898">
        <v>116</v>
      </c>
      <c r="AG898" s="144">
        <v>2.5075659316904364E-2</v>
      </c>
      <c r="AH898">
        <v>13.6</v>
      </c>
      <c r="AI898">
        <v>650</v>
      </c>
      <c r="AK898">
        <v>688</v>
      </c>
      <c r="AL898">
        <v>72979.199999999997</v>
      </c>
      <c r="AM898" t="s">
        <v>287</v>
      </c>
      <c r="AQ898" t="s">
        <v>484</v>
      </c>
      <c r="AR898" t="s">
        <v>424</v>
      </c>
    </row>
    <row r="899" spans="1:44">
      <c r="A899" s="87" t="s">
        <v>562</v>
      </c>
      <c r="B899">
        <v>15017288</v>
      </c>
      <c r="C899" t="s">
        <v>565</v>
      </c>
      <c r="D899" t="s">
        <v>55</v>
      </c>
      <c r="E899" t="s">
        <v>564</v>
      </c>
      <c r="F899" t="s">
        <v>498</v>
      </c>
      <c r="G899" t="s">
        <v>699</v>
      </c>
      <c r="H899">
        <v>42863</v>
      </c>
      <c r="I899" t="s">
        <v>575</v>
      </c>
      <c r="J899" t="s">
        <v>706</v>
      </c>
      <c r="K899" t="s">
        <v>568</v>
      </c>
      <c r="L899">
        <v>6</v>
      </c>
      <c r="M899" t="s">
        <v>287</v>
      </c>
      <c r="N899">
        <v>4748</v>
      </c>
      <c r="O899">
        <v>0.02</v>
      </c>
      <c r="P899">
        <v>95</v>
      </c>
      <c r="Q899">
        <v>5.0000000000000001E-3</v>
      </c>
      <c r="R899">
        <v>24</v>
      </c>
      <c r="S899">
        <v>2.5063184498736311E-2</v>
      </c>
      <c r="T899">
        <v>119</v>
      </c>
      <c r="U899">
        <v>4867</v>
      </c>
      <c r="V899">
        <v>4867</v>
      </c>
      <c r="W899">
        <v>119</v>
      </c>
      <c r="X899">
        <v>2.5100000000000001E-2</v>
      </c>
      <c r="Y899" t="s">
        <v>696</v>
      </c>
      <c r="AD899">
        <v>0</v>
      </c>
      <c r="AE899">
        <v>4867</v>
      </c>
      <c r="AF899">
        <v>119</v>
      </c>
      <c r="AG899" s="144">
        <v>2.5063184498736346E-2</v>
      </c>
      <c r="AH899">
        <v>13.6</v>
      </c>
      <c r="AI899">
        <v>450</v>
      </c>
      <c r="AK899">
        <v>688</v>
      </c>
      <c r="AL899">
        <v>72279.199999999997</v>
      </c>
      <c r="AM899" t="s">
        <v>287</v>
      </c>
      <c r="AQ899" t="s">
        <v>484</v>
      </c>
      <c r="AR899" t="s">
        <v>424</v>
      </c>
    </row>
    <row r="900" spans="1:44">
      <c r="A900" s="87" t="s">
        <v>562</v>
      </c>
      <c r="B900">
        <v>15019955</v>
      </c>
      <c r="C900" t="s">
        <v>565</v>
      </c>
      <c r="D900" t="s">
        <v>55</v>
      </c>
      <c r="E900" t="s">
        <v>564</v>
      </c>
      <c r="F900" t="s">
        <v>498</v>
      </c>
      <c r="G900" t="s">
        <v>699</v>
      </c>
      <c r="H900">
        <v>44075</v>
      </c>
      <c r="I900" t="s">
        <v>575</v>
      </c>
      <c r="J900" t="s">
        <v>706</v>
      </c>
      <c r="K900" t="s">
        <v>568</v>
      </c>
      <c r="L900">
        <v>6</v>
      </c>
      <c r="M900" t="s">
        <v>287</v>
      </c>
      <c r="N900">
        <v>4988</v>
      </c>
      <c r="O900">
        <v>0.02</v>
      </c>
      <c r="P900">
        <v>100</v>
      </c>
      <c r="Q900">
        <v>5.0000000000000001E-3</v>
      </c>
      <c r="R900">
        <v>25</v>
      </c>
      <c r="S900">
        <v>2.5060144346431435E-2</v>
      </c>
      <c r="T900">
        <v>125</v>
      </c>
      <c r="U900">
        <v>5113</v>
      </c>
      <c r="V900">
        <v>5163</v>
      </c>
      <c r="W900">
        <v>175</v>
      </c>
      <c r="X900">
        <v>3.5099999999999999E-2</v>
      </c>
      <c r="Y900" t="s">
        <v>696</v>
      </c>
      <c r="AD900">
        <v>0</v>
      </c>
      <c r="AE900">
        <v>5163</v>
      </c>
      <c r="AF900">
        <v>175</v>
      </c>
      <c r="AG900" s="144">
        <v>3.5084202085003957E-2</v>
      </c>
      <c r="AH900">
        <v>13.6</v>
      </c>
      <c r="AI900">
        <v>450</v>
      </c>
      <c r="AK900">
        <v>688</v>
      </c>
      <c r="AL900">
        <v>76304.800000000003</v>
      </c>
      <c r="AM900" t="s">
        <v>287</v>
      </c>
      <c r="AQ900" t="s">
        <v>484</v>
      </c>
      <c r="AR900" t="s">
        <v>424</v>
      </c>
    </row>
    <row r="901" spans="1:44">
      <c r="A901" s="87" t="s">
        <v>562</v>
      </c>
      <c r="B901">
        <v>15004878</v>
      </c>
      <c r="C901" t="s">
        <v>565</v>
      </c>
      <c r="D901" t="s">
        <v>55</v>
      </c>
      <c r="E901" t="s">
        <v>564</v>
      </c>
      <c r="F901" t="s">
        <v>498</v>
      </c>
      <c r="G901" t="s">
        <v>699</v>
      </c>
      <c r="H901">
        <v>40490</v>
      </c>
      <c r="I901" t="s">
        <v>575</v>
      </c>
      <c r="J901" t="s">
        <v>651</v>
      </c>
      <c r="K901" t="s">
        <v>568</v>
      </c>
      <c r="L901">
        <v>6</v>
      </c>
      <c r="M901" t="s">
        <v>287</v>
      </c>
      <c r="N901">
        <v>4675</v>
      </c>
      <c r="O901">
        <v>0.02</v>
      </c>
      <c r="P901">
        <v>94</v>
      </c>
      <c r="Q901">
        <v>5.0000000000000001E-3</v>
      </c>
      <c r="R901">
        <v>23</v>
      </c>
      <c r="S901">
        <v>2.502673796791444E-2</v>
      </c>
      <c r="T901">
        <v>117</v>
      </c>
      <c r="U901">
        <v>4792</v>
      </c>
      <c r="V901">
        <v>4792</v>
      </c>
      <c r="W901">
        <v>117</v>
      </c>
      <c r="X901">
        <v>2.5000000000000001E-2</v>
      </c>
      <c r="Y901" t="s">
        <v>696</v>
      </c>
      <c r="AD901">
        <v>0</v>
      </c>
      <c r="AE901">
        <v>4792</v>
      </c>
      <c r="AF901">
        <v>117</v>
      </c>
      <c r="AG901" s="144">
        <v>2.5026737967914547E-2</v>
      </c>
      <c r="AH901">
        <v>13.6</v>
      </c>
      <c r="AI901">
        <v>650</v>
      </c>
      <c r="AK901">
        <v>688</v>
      </c>
      <c r="AL901">
        <v>73659.199999999997</v>
      </c>
      <c r="AM901" t="s">
        <v>287</v>
      </c>
      <c r="AQ901" t="s">
        <v>484</v>
      </c>
      <c r="AR901" t="s">
        <v>424</v>
      </c>
    </row>
    <row r="902" spans="1:44">
      <c r="A902" s="87" t="s">
        <v>562</v>
      </c>
      <c r="B902">
        <v>15017298</v>
      </c>
      <c r="C902" t="s">
        <v>565</v>
      </c>
      <c r="D902" t="s">
        <v>55</v>
      </c>
      <c r="E902" t="s">
        <v>564</v>
      </c>
      <c r="F902" t="s">
        <v>498</v>
      </c>
      <c r="G902" t="s">
        <v>699</v>
      </c>
      <c r="H902">
        <v>43070</v>
      </c>
      <c r="I902" t="s">
        <v>575</v>
      </c>
      <c r="J902" t="s">
        <v>706</v>
      </c>
      <c r="K902" t="s">
        <v>568</v>
      </c>
      <c r="L902">
        <v>6</v>
      </c>
      <c r="M902" t="s">
        <v>287</v>
      </c>
      <c r="N902">
        <v>4846</v>
      </c>
      <c r="O902">
        <v>0.02</v>
      </c>
      <c r="P902">
        <v>97</v>
      </c>
      <c r="Q902">
        <v>5.0000000000000001E-3</v>
      </c>
      <c r="R902">
        <v>24</v>
      </c>
      <c r="S902">
        <v>2.4969046636401156E-2</v>
      </c>
      <c r="T902">
        <v>121</v>
      </c>
      <c r="U902">
        <v>4967</v>
      </c>
      <c r="V902">
        <v>4846</v>
      </c>
      <c r="W902">
        <v>0</v>
      </c>
      <c r="X902">
        <v>0</v>
      </c>
      <c r="Y902" t="s">
        <v>696</v>
      </c>
      <c r="AD902">
        <v>0</v>
      </c>
      <c r="AE902">
        <v>4846</v>
      </c>
      <c r="AF902">
        <v>0</v>
      </c>
      <c r="AG902" s="144">
        <v>0</v>
      </c>
      <c r="AH902">
        <v>13.6</v>
      </c>
      <c r="AI902">
        <v>450</v>
      </c>
      <c r="AK902">
        <v>688</v>
      </c>
      <c r="AL902">
        <v>71993.599999999991</v>
      </c>
      <c r="AM902" t="s">
        <v>287</v>
      </c>
      <c r="AP902" s="21" t="s">
        <v>140</v>
      </c>
      <c r="AQ902" t="s">
        <v>484</v>
      </c>
      <c r="AR902" t="s">
        <v>424</v>
      </c>
    </row>
    <row r="903" spans="1:44">
      <c r="A903" s="87" t="s">
        <v>562</v>
      </c>
      <c r="B903">
        <v>15002154</v>
      </c>
      <c r="C903" t="s">
        <v>565</v>
      </c>
      <c r="D903" t="s">
        <v>55</v>
      </c>
      <c r="E903" t="s">
        <v>564</v>
      </c>
      <c r="F903" t="s">
        <v>498</v>
      </c>
      <c r="G903" t="s">
        <v>699</v>
      </c>
      <c r="H903">
        <v>39757</v>
      </c>
      <c r="I903" t="s">
        <v>575</v>
      </c>
      <c r="J903" t="s">
        <v>651</v>
      </c>
      <c r="K903" t="s">
        <v>568</v>
      </c>
      <c r="L903">
        <v>6</v>
      </c>
      <c r="M903" t="s">
        <v>287</v>
      </c>
      <c r="N903">
        <v>5031</v>
      </c>
      <c r="O903">
        <v>0.02</v>
      </c>
      <c r="P903">
        <v>101</v>
      </c>
      <c r="Q903">
        <v>5.0000000000000001E-3</v>
      </c>
      <c r="R903">
        <v>25</v>
      </c>
      <c r="S903">
        <v>2.5044722719141325E-2</v>
      </c>
      <c r="T903">
        <v>126</v>
      </c>
      <c r="U903">
        <v>5157</v>
      </c>
      <c r="V903">
        <v>5157</v>
      </c>
      <c r="W903">
        <v>126</v>
      </c>
      <c r="X903">
        <v>2.5000000000000001E-2</v>
      </c>
      <c r="Y903" t="s">
        <v>696</v>
      </c>
      <c r="AD903">
        <v>0</v>
      </c>
      <c r="AE903">
        <v>5157</v>
      </c>
      <c r="AF903">
        <v>126</v>
      </c>
      <c r="AG903" s="144">
        <v>2.5044722719141266E-2</v>
      </c>
      <c r="AH903">
        <v>13.6</v>
      </c>
      <c r="AI903">
        <v>650</v>
      </c>
      <c r="AK903">
        <v>688</v>
      </c>
      <c r="AL903">
        <v>78623.199999999997</v>
      </c>
      <c r="AM903" t="s">
        <v>287</v>
      </c>
      <c r="AQ903" t="s">
        <v>484</v>
      </c>
      <c r="AR903" t="s">
        <v>424</v>
      </c>
    </row>
    <row r="904" spans="1:44">
      <c r="A904" s="87" t="s">
        <v>562</v>
      </c>
      <c r="B904">
        <v>15011504</v>
      </c>
      <c r="C904" t="s">
        <v>565</v>
      </c>
      <c r="D904" t="s">
        <v>55</v>
      </c>
      <c r="E904" t="s">
        <v>564</v>
      </c>
      <c r="F904" t="s">
        <v>498</v>
      </c>
      <c r="G904" t="s">
        <v>699</v>
      </c>
      <c r="H904">
        <v>41507</v>
      </c>
      <c r="I904" t="s">
        <v>575</v>
      </c>
      <c r="J904" t="s">
        <v>651</v>
      </c>
      <c r="K904" t="s">
        <v>568</v>
      </c>
      <c r="L904">
        <v>6</v>
      </c>
      <c r="M904" t="s">
        <v>287</v>
      </c>
      <c r="N904">
        <v>4659</v>
      </c>
      <c r="O904">
        <v>0.02</v>
      </c>
      <c r="P904">
        <v>93</v>
      </c>
      <c r="Q904">
        <v>5.0000000000000001E-3</v>
      </c>
      <c r="R904">
        <v>23</v>
      </c>
      <c r="S904">
        <v>2.48980467911569E-2</v>
      </c>
      <c r="T904">
        <v>116</v>
      </c>
      <c r="U904">
        <v>4775</v>
      </c>
      <c r="V904">
        <v>4776</v>
      </c>
      <c r="W904">
        <v>117</v>
      </c>
      <c r="X904">
        <v>2.5100000000000001E-2</v>
      </c>
      <c r="Y904" t="s">
        <v>696</v>
      </c>
      <c r="AD904">
        <v>0</v>
      </c>
      <c r="AE904">
        <v>4776</v>
      </c>
      <c r="AF904">
        <v>117</v>
      </c>
      <c r="AG904" s="144">
        <v>2.5112685125563416E-2</v>
      </c>
      <c r="AH904">
        <v>13.6</v>
      </c>
      <c r="AI904">
        <v>650</v>
      </c>
      <c r="AK904">
        <v>688</v>
      </c>
      <c r="AL904">
        <v>73441.600000000006</v>
      </c>
      <c r="AM904" t="s">
        <v>287</v>
      </c>
      <c r="AQ904" t="s">
        <v>484</v>
      </c>
      <c r="AR904" t="s">
        <v>424</v>
      </c>
    </row>
    <row r="905" spans="1:44">
      <c r="A905" s="87" t="s">
        <v>562</v>
      </c>
      <c r="B905">
        <v>15010844</v>
      </c>
      <c r="C905" t="s">
        <v>565</v>
      </c>
      <c r="D905" t="s">
        <v>55</v>
      </c>
      <c r="E905" t="s">
        <v>564</v>
      </c>
      <c r="F905" t="s">
        <v>498</v>
      </c>
      <c r="G905" t="s">
        <v>699</v>
      </c>
      <c r="H905">
        <v>41438</v>
      </c>
      <c r="I905" t="s">
        <v>575</v>
      </c>
      <c r="J905" t="s">
        <v>651</v>
      </c>
      <c r="K905" t="s">
        <v>568</v>
      </c>
      <c r="L905">
        <v>6</v>
      </c>
      <c r="M905" t="s">
        <v>287</v>
      </c>
      <c r="N905">
        <v>4629</v>
      </c>
      <c r="O905">
        <v>0.02</v>
      </c>
      <c r="P905">
        <v>93</v>
      </c>
      <c r="Q905">
        <v>5.0000000000000001E-3</v>
      </c>
      <c r="R905">
        <v>23</v>
      </c>
      <c r="S905">
        <v>2.5059408079498812E-2</v>
      </c>
      <c r="T905">
        <v>116</v>
      </c>
      <c r="U905">
        <v>4745</v>
      </c>
      <c r="V905">
        <v>4745</v>
      </c>
      <c r="W905">
        <v>116</v>
      </c>
      <c r="X905">
        <v>2.5100000000000001E-2</v>
      </c>
      <c r="Y905" t="s">
        <v>696</v>
      </c>
      <c r="AD905">
        <v>0</v>
      </c>
      <c r="AE905">
        <v>4745</v>
      </c>
      <c r="AF905">
        <v>116</v>
      </c>
      <c r="AG905" s="144">
        <v>2.5059408079498802E-2</v>
      </c>
      <c r="AH905">
        <v>13.6</v>
      </c>
      <c r="AI905">
        <v>650</v>
      </c>
      <c r="AK905">
        <v>688</v>
      </c>
      <c r="AL905">
        <v>73020</v>
      </c>
      <c r="AM905" t="s">
        <v>287</v>
      </c>
      <c r="AQ905" t="s">
        <v>484</v>
      </c>
      <c r="AR905" t="s">
        <v>424</v>
      </c>
    </row>
    <row r="906" spans="1:44">
      <c r="A906" s="87" t="s">
        <v>562</v>
      </c>
      <c r="B906">
        <v>15018770</v>
      </c>
      <c r="C906" t="s">
        <v>565</v>
      </c>
      <c r="D906" t="s">
        <v>55</v>
      </c>
      <c r="E906" t="s">
        <v>564</v>
      </c>
      <c r="F906" t="s">
        <v>498</v>
      </c>
      <c r="G906" t="s">
        <v>699</v>
      </c>
      <c r="H906">
        <v>43313</v>
      </c>
      <c r="I906" t="s">
        <v>575</v>
      </c>
      <c r="J906" t="s">
        <v>706</v>
      </c>
      <c r="K906" t="s">
        <v>568</v>
      </c>
      <c r="L906">
        <v>6</v>
      </c>
      <c r="M906" t="s">
        <v>287</v>
      </c>
      <c r="N906">
        <v>4724</v>
      </c>
      <c r="O906">
        <v>0.02</v>
      </c>
      <c r="P906">
        <v>94</v>
      </c>
      <c r="Q906">
        <v>5.0000000000000001E-3</v>
      </c>
      <c r="R906">
        <v>24</v>
      </c>
      <c r="S906">
        <v>2.4978831498729891E-2</v>
      </c>
      <c r="T906">
        <v>118</v>
      </c>
      <c r="U906">
        <v>4842</v>
      </c>
      <c r="V906">
        <v>4842</v>
      </c>
      <c r="W906">
        <v>118</v>
      </c>
      <c r="X906">
        <v>2.5000000000000001E-2</v>
      </c>
      <c r="Y906" t="s">
        <v>696</v>
      </c>
      <c r="AD906">
        <v>0</v>
      </c>
      <c r="AE906">
        <v>4842</v>
      </c>
      <c r="AF906">
        <v>118</v>
      </c>
      <c r="AG906" s="144">
        <v>2.4978831498729814E-2</v>
      </c>
      <c r="AH906">
        <v>13.6</v>
      </c>
      <c r="AI906">
        <v>450</v>
      </c>
      <c r="AK906">
        <v>688</v>
      </c>
      <c r="AL906">
        <v>71939.199999999997</v>
      </c>
      <c r="AM906" t="s">
        <v>287</v>
      </c>
      <c r="AQ906" t="s">
        <v>484</v>
      </c>
      <c r="AR906" t="s">
        <v>424</v>
      </c>
    </row>
    <row r="907" spans="1:44">
      <c r="A907" s="87" t="s">
        <v>562</v>
      </c>
      <c r="B907">
        <v>15002337</v>
      </c>
      <c r="C907" t="s">
        <v>565</v>
      </c>
      <c r="D907" t="s">
        <v>55</v>
      </c>
      <c r="E907" t="s">
        <v>564</v>
      </c>
      <c r="F907" t="s">
        <v>482</v>
      </c>
      <c r="G907" t="s">
        <v>695</v>
      </c>
      <c r="H907">
        <v>40391</v>
      </c>
      <c r="I907" t="s">
        <v>586</v>
      </c>
      <c r="J907" t="s">
        <v>586</v>
      </c>
      <c r="K907" t="s">
        <v>568</v>
      </c>
      <c r="L907">
        <v>6</v>
      </c>
      <c r="M907" t="s">
        <v>287</v>
      </c>
      <c r="N907">
        <v>7100</v>
      </c>
      <c r="O907">
        <v>0.02</v>
      </c>
      <c r="P907">
        <v>142</v>
      </c>
      <c r="Q907">
        <v>5.0000000000000001E-3</v>
      </c>
      <c r="R907">
        <v>36</v>
      </c>
      <c r="S907">
        <v>2.5070422535211266E-2</v>
      </c>
      <c r="T907">
        <v>178</v>
      </c>
      <c r="U907">
        <v>7278</v>
      </c>
      <c r="V907">
        <v>7277.5</v>
      </c>
      <c r="W907">
        <v>177.5</v>
      </c>
      <c r="X907">
        <v>2.5000000000000001E-2</v>
      </c>
      <c r="Y907" t="s">
        <v>696</v>
      </c>
      <c r="AD907">
        <v>0</v>
      </c>
      <c r="AE907">
        <v>7277.5</v>
      </c>
      <c r="AF907">
        <v>177.5</v>
      </c>
      <c r="AG907" s="144">
        <v>2.4999999999999911E-2</v>
      </c>
      <c r="AH907">
        <v>13.6</v>
      </c>
      <c r="AI907">
        <v>510</v>
      </c>
      <c r="AK907">
        <v>688</v>
      </c>
      <c r="AL907">
        <v>105782</v>
      </c>
      <c r="AM907">
        <v>3</v>
      </c>
      <c r="AQ907" t="s">
        <v>484</v>
      </c>
      <c r="AR907" t="s">
        <v>424</v>
      </c>
    </row>
    <row r="908" spans="1:44">
      <c r="A908" s="87" t="s">
        <v>562</v>
      </c>
      <c r="B908">
        <v>15018480</v>
      </c>
      <c r="C908" t="s">
        <v>565</v>
      </c>
      <c r="D908" t="s">
        <v>55</v>
      </c>
      <c r="E908" t="s">
        <v>564</v>
      </c>
      <c r="F908" t="s">
        <v>498</v>
      </c>
      <c r="G908" t="s">
        <v>699</v>
      </c>
      <c r="H908">
        <v>43052</v>
      </c>
      <c r="I908" t="s">
        <v>575</v>
      </c>
      <c r="J908" t="s">
        <v>651</v>
      </c>
      <c r="K908" t="s">
        <v>568</v>
      </c>
      <c r="L908">
        <v>6</v>
      </c>
      <c r="M908" t="s">
        <v>287</v>
      </c>
      <c r="N908">
        <v>4708</v>
      </c>
      <c r="O908">
        <v>0.02</v>
      </c>
      <c r="P908">
        <v>94</v>
      </c>
      <c r="Q908">
        <v>5.0000000000000001E-3</v>
      </c>
      <c r="R908">
        <v>24</v>
      </c>
      <c r="S908">
        <v>2.5063721325403569E-2</v>
      </c>
      <c r="T908">
        <v>118</v>
      </c>
      <c r="U908">
        <v>4826</v>
      </c>
      <c r="V908">
        <v>4826</v>
      </c>
      <c r="W908">
        <v>118</v>
      </c>
      <c r="X908">
        <v>2.5100000000000001E-2</v>
      </c>
      <c r="Y908" t="s">
        <v>696</v>
      </c>
      <c r="AD908">
        <v>0</v>
      </c>
      <c r="AE908">
        <v>4826</v>
      </c>
      <c r="AF908">
        <v>118</v>
      </c>
      <c r="AG908" s="144">
        <v>2.5063721325403465E-2</v>
      </c>
      <c r="AH908">
        <v>13.6</v>
      </c>
      <c r="AI908">
        <v>650</v>
      </c>
      <c r="AK908">
        <v>688</v>
      </c>
      <c r="AL908">
        <v>74121.599999999991</v>
      </c>
      <c r="AM908" t="s">
        <v>287</v>
      </c>
      <c r="AQ908" t="s">
        <v>484</v>
      </c>
      <c r="AR908" t="s">
        <v>424</v>
      </c>
    </row>
    <row r="909" spans="1:44">
      <c r="A909" s="87" t="s">
        <v>562</v>
      </c>
      <c r="B909">
        <v>15011514</v>
      </c>
      <c r="C909" t="s">
        <v>565</v>
      </c>
      <c r="D909" t="s">
        <v>55</v>
      </c>
      <c r="E909" t="s">
        <v>564</v>
      </c>
      <c r="F909" t="s">
        <v>487</v>
      </c>
      <c r="G909" t="s">
        <v>700</v>
      </c>
      <c r="H909">
        <v>41579</v>
      </c>
      <c r="I909" t="s">
        <v>575</v>
      </c>
      <c r="J909" t="s">
        <v>706</v>
      </c>
      <c r="K909" t="s">
        <v>568</v>
      </c>
      <c r="L909">
        <v>6</v>
      </c>
      <c r="M909" t="s">
        <v>287</v>
      </c>
      <c r="N909">
        <v>4881</v>
      </c>
      <c r="O909">
        <v>0.02</v>
      </c>
      <c r="P909">
        <v>98</v>
      </c>
      <c r="Q909">
        <v>5.0000000000000001E-3</v>
      </c>
      <c r="R909">
        <v>24</v>
      </c>
      <c r="S909">
        <v>2.4994878098750256E-2</v>
      </c>
      <c r="T909">
        <v>122</v>
      </c>
      <c r="U909">
        <v>5003</v>
      </c>
      <c r="V909">
        <v>4881</v>
      </c>
      <c r="W909">
        <v>0</v>
      </c>
      <c r="X909">
        <v>0</v>
      </c>
      <c r="Y909" t="s">
        <v>696</v>
      </c>
      <c r="AD909">
        <v>0</v>
      </c>
      <c r="AE909">
        <v>4881</v>
      </c>
      <c r="AF909">
        <v>0</v>
      </c>
      <c r="AG909" s="144">
        <v>0</v>
      </c>
      <c r="AH909">
        <v>13.6</v>
      </c>
      <c r="AI909">
        <v>450</v>
      </c>
      <c r="AK909">
        <v>688</v>
      </c>
      <c r="AL909">
        <v>72469.599999999991</v>
      </c>
      <c r="AM909" t="s">
        <v>287</v>
      </c>
      <c r="AP909" s="21" t="s">
        <v>140</v>
      </c>
      <c r="AQ909" t="s">
        <v>484</v>
      </c>
      <c r="AR909" t="s">
        <v>424</v>
      </c>
    </row>
    <row r="910" spans="1:44">
      <c r="A910" s="87" t="s">
        <v>562</v>
      </c>
      <c r="B910">
        <v>15017634</v>
      </c>
      <c r="C910" t="s">
        <v>565</v>
      </c>
      <c r="D910" t="s">
        <v>55</v>
      </c>
      <c r="E910" t="s">
        <v>564</v>
      </c>
      <c r="F910" t="s">
        <v>498</v>
      </c>
      <c r="G910" t="s">
        <v>699</v>
      </c>
      <c r="H910">
        <v>43040</v>
      </c>
      <c r="I910" t="s">
        <v>575</v>
      </c>
      <c r="J910" t="s">
        <v>706</v>
      </c>
      <c r="K910" t="s">
        <v>568</v>
      </c>
      <c r="L910">
        <v>6</v>
      </c>
      <c r="M910" t="s">
        <v>287</v>
      </c>
      <c r="N910">
        <v>4629</v>
      </c>
      <c r="O910">
        <v>0.02</v>
      </c>
      <c r="P910">
        <v>93</v>
      </c>
      <c r="Q910">
        <v>5.0000000000000001E-3</v>
      </c>
      <c r="R910">
        <v>23</v>
      </c>
      <c r="S910">
        <v>2.5059408079498812E-2</v>
      </c>
      <c r="T910">
        <v>116</v>
      </c>
      <c r="U910">
        <v>4745</v>
      </c>
      <c r="V910">
        <v>4745</v>
      </c>
      <c r="W910">
        <v>116</v>
      </c>
      <c r="X910">
        <v>2.5100000000000001E-2</v>
      </c>
      <c r="Y910" t="s">
        <v>696</v>
      </c>
      <c r="AD910">
        <v>0</v>
      </c>
      <c r="AE910">
        <v>4745</v>
      </c>
      <c r="AF910">
        <v>116</v>
      </c>
      <c r="AG910" s="144">
        <v>2.5059408079498802E-2</v>
      </c>
      <c r="AH910">
        <v>13.6</v>
      </c>
      <c r="AI910">
        <v>450</v>
      </c>
      <c r="AK910">
        <v>688</v>
      </c>
      <c r="AL910">
        <v>70620</v>
      </c>
      <c r="AM910" t="s">
        <v>287</v>
      </c>
      <c r="AQ910" t="s">
        <v>484</v>
      </c>
      <c r="AR910" t="s">
        <v>424</v>
      </c>
    </row>
    <row r="911" spans="1:44">
      <c r="A911" s="87" t="s">
        <v>562</v>
      </c>
      <c r="B911">
        <v>15004825</v>
      </c>
      <c r="C911" t="s">
        <v>565</v>
      </c>
      <c r="D911" t="s">
        <v>55</v>
      </c>
      <c r="E911" t="s">
        <v>564</v>
      </c>
      <c r="F911" t="s">
        <v>498</v>
      </c>
      <c r="G911" t="s">
        <v>699</v>
      </c>
      <c r="H911">
        <v>40664</v>
      </c>
      <c r="I911" t="s">
        <v>575</v>
      </c>
      <c r="J911" t="s">
        <v>651</v>
      </c>
      <c r="K911" t="s">
        <v>568</v>
      </c>
      <c r="L911">
        <v>6</v>
      </c>
      <c r="M911" t="s">
        <v>287</v>
      </c>
      <c r="N911">
        <v>4578</v>
      </c>
      <c r="O911">
        <v>0.02</v>
      </c>
      <c r="P911">
        <v>92</v>
      </c>
      <c r="Q911">
        <v>5.0000000000000001E-3</v>
      </c>
      <c r="R911">
        <v>23</v>
      </c>
      <c r="S911">
        <v>2.5120139799038883E-2</v>
      </c>
      <c r="T911">
        <v>115</v>
      </c>
      <c r="U911">
        <v>4693</v>
      </c>
      <c r="V911">
        <v>4693</v>
      </c>
      <c r="W911">
        <v>115</v>
      </c>
      <c r="X911">
        <v>2.5100000000000001E-2</v>
      </c>
      <c r="Y911" t="s">
        <v>696</v>
      </c>
      <c r="AD911">
        <v>0</v>
      </c>
      <c r="AE911">
        <v>4693</v>
      </c>
      <c r="AF911">
        <v>115</v>
      </c>
      <c r="AG911" s="144">
        <v>2.5120139799038821E-2</v>
      </c>
      <c r="AH911">
        <v>13.6</v>
      </c>
      <c r="AI911">
        <v>650</v>
      </c>
      <c r="AK911">
        <v>688</v>
      </c>
      <c r="AL911">
        <v>72312.799999999988</v>
      </c>
      <c r="AM911" t="s">
        <v>287</v>
      </c>
      <c r="AQ911" t="s">
        <v>484</v>
      </c>
      <c r="AR911" t="s">
        <v>424</v>
      </c>
    </row>
    <row r="912" spans="1:44">
      <c r="A912" s="87" t="s">
        <v>562</v>
      </c>
      <c r="B912">
        <v>15018289</v>
      </c>
      <c r="C912" t="s">
        <v>565</v>
      </c>
      <c r="D912" t="s">
        <v>55</v>
      </c>
      <c r="E912" t="s">
        <v>564</v>
      </c>
      <c r="F912" t="s">
        <v>498</v>
      </c>
      <c r="G912" t="s">
        <v>699</v>
      </c>
      <c r="H912">
        <v>42984</v>
      </c>
      <c r="I912" t="s">
        <v>575</v>
      </c>
      <c r="J912" t="s">
        <v>651</v>
      </c>
      <c r="K912" t="s">
        <v>568</v>
      </c>
      <c r="L912">
        <v>6</v>
      </c>
      <c r="M912" t="s">
        <v>287</v>
      </c>
      <c r="N912">
        <v>4629</v>
      </c>
      <c r="O912">
        <v>0.02</v>
      </c>
      <c r="P912">
        <v>93</v>
      </c>
      <c r="Q912">
        <v>5.0000000000000001E-3</v>
      </c>
      <c r="R912">
        <v>23</v>
      </c>
      <c r="S912">
        <v>2.5059408079498812E-2</v>
      </c>
      <c r="T912">
        <v>116</v>
      </c>
      <c r="U912">
        <v>4745</v>
      </c>
      <c r="V912">
        <v>4745</v>
      </c>
      <c r="W912">
        <v>116</v>
      </c>
      <c r="X912">
        <v>2.5100000000000001E-2</v>
      </c>
      <c r="Y912" t="s">
        <v>696</v>
      </c>
      <c r="AD912">
        <v>0</v>
      </c>
      <c r="AE912">
        <v>4745</v>
      </c>
      <c r="AF912">
        <v>116</v>
      </c>
      <c r="AG912" s="144">
        <v>2.5059408079498802E-2</v>
      </c>
      <c r="AH912">
        <v>13.6</v>
      </c>
      <c r="AI912">
        <v>650</v>
      </c>
      <c r="AK912">
        <v>688</v>
      </c>
      <c r="AL912">
        <v>73020</v>
      </c>
      <c r="AM912" t="s">
        <v>287</v>
      </c>
      <c r="AQ912" t="s">
        <v>484</v>
      </c>
      <c r="AR912" t="s">
        <v>424</v>
      </c>
    </row>
    <row r="913" spans="1:44">
      <c r="A913" s="87" t="s">
        <v>562</v>
      </c>
      <c r="B913">
        <v>15011317</v>
      </c>
      <c r="C913" t="s">
        <v>565</v>
      </c>
      <c r="D913" t="s">
        <v>55</v>
      </c>
      <c r="E913" t="s">
        <v>564</v>
      </c>
      <c r="F913" t="s">
        <v>498</v>
      </c>
      <c r="G913" t="s">
        <v>699</v>
      </c>
      <c r="H913">
        <v>41473</v>
      </c>
      <c r="I913" t="s">
        <v>575</v>
      </c>
      <c r="J913" t="s">
        <v>651</v>
      </c>
      <c r="K913" t="s">
        <v>568</v>
      </c>
      <c r="L913">
        <v>6</v>
      </c>
      <c r="M913" t="s">
        <v>287</v>
      </c>
      <c r="N913">
        <v>4711</v>
      </c>
      <c r="O913">
        <v>0.02</v>
      </c>
      <c r="P913">
        <v>94</v>
      </c>
      <c r="Q913">
        <v>5.0000000000000001E-3</v>
      </c>
      <c r="R913">
        <v>24</v>
      </c>
      <c r="S913">
        <v>2.5047760560390576E-2</v>
      </c>
      <c r="T913">
        <v>118</v>
      </c>
      <c r="U913">
        <v>4829</v>
      </c>
      <c r="V913">
        <v>4829</v>
      </c>
      <c r="W913">
        <v>118</v>
      </c>
      <c r="X913">
        <v>2.5000000000000001E-2</v>
      </c>
      <c r="Y913" t="s">
        <v>696</v>
      </c>
      <c r="AD913">
        <v>0</v>
      </c>
      <c r="AE913">
        <v>4829</v>
      </c>
      <c r="AF913">
        <v>118</v>
      </c>
      <c r="AG913" s="144">
        <v>2.5047760560390486E-2</v>
      </c>
      <c r="AH913">
        <v>13.6</v>
      </c>
      <c r="AI913">
        <v>650</v>
      </c>
      <c r="AK913">
        <v>688</v>
      </c>
      <c r="AL913">
        <v>74162.399999999994</v>
      </c>
      <c r="AM913" t="s">
        <v>287</v>
      </c>
      <c r="AQ913" t="s">
        <v>484</v>
      </c>
      <c r="AR913" t="s">
        <v>424</v>
      </c>
    </row>
    <row r="914" spans="1:44">
      <c r="A914" s="87" t="s">
        <v>562</v>
      </c>
      <c r="B914">
        <v>15013596</v>
      </c>
      <c r="C914" t="s">
        <v>565</v>
      </c>
      <c r="D914" t="s">
        <v>55</v>
      </c>
      <c r="E914" t="s">
        <v>564</v>
      </c>
      <c r="F914" t="s">
        <v>498</v>
      </c>
      <c r="G914" t="s">
        <v>699</v>
      </c>
      <c r="H914">
        <v>41843</v>
      </c>
      <c r="I914" t="s">
        <v>575</v>
      </c>
      <c r="J914" t="s">
        <v>651</v>
      </c>
      <c r="K914" t="s">
        <v>568</v>
      </c>
      <c r="L914">
        <v>6</v>
      </c>
      <c r="M914" t="s">
        <v>287</v>
      </c>
      <c r="N914">
        <v>4652</v>
      </c>
      <c r="O914">
        <v>0.02</v>
      </c>
      <c r="P914">
        <v>93</v>
      </c>
      <c r="Q914">
        <v>5.0000000000000001E-3</v>
      </c>
      <c r="R914">
        <v>23</v>
      </c>
      <c r="S914">
        <v>2.4935511607910577E-2</v>
      </c>
      <c r="T914">
        <v>116</v>
      </c>
      <c r="U914">
        <v>4768</v>
      </c>
      <c r="V914">
        <v>4769</v>
      </c>
      <c r="W914">
        <v>117</v>
      </c>
      <c r="X914">
        <v>2.52E-2</v>
      </c>
      <c r="Y914" t="s">
        <v>696</v>
      </c>
      <c r="AD914">
        <v>0</v>
      </c>
      <c r="AE914">
        <v>4769</v>
      </c>
      <c r="AF914">
        <v>117</v>
      </c>
      <c r="AG914" s="144">
        <v>2.5150472914875266E-2</v>
      </c>
      <c r="AH914">
        <v>13.6</v>
      </c>
      <c r="AI914">
        <v>650</v>
      </c>
      <c r="AK914">
        <v>688</v>
      </c>
      <c r="AL914">
        <v>73346.399999999994</v>
      </c>
      <c r="AM914" t="s">
        <v>287</v>
      </c>
      <c r="AQ914" t="s">
        <v>484</v>
      </c>
      <c r="AR914" t="s">
        <v>424</v>
      </c>
    </row>
    <row r="915" spans="1:44">
      <c r="A915" s="87" t="s">
        <v>562</v>
      </c>
      <c r="B915">
        <v>15011557</v>
      </c>
      <c r="C915" t="s">
        <v>565</v>
      </c>
      <c r="D915" t="s">
        <v>55</v>
      </c>
      <c r="E915" t="s">
        <v>564</v>
      </c>
      <c r="F915" t="s">
        <v>498</v>
      </c>
      <c r="G915" t="s">
        <v>699</v>
      </c>
      <c r="H915">
        <v>41513</v>
      </c>
      <c r="I915" t="s">
        <v>575</v>
      </c>
      <c r="J915" t="s">
        <v>651</v>
      </c>
      <c r="K915" t="s">
        <v>568</v>
      </c>
      <c r="L915">
        <v>6</v>
      </c>
      <c r="M915" t="s">
        <v>287</v>
      </c>
      <c r="N915">
        <v>4652</v>
      </c>
      <c r="O915">
        <v>0.02</v>
      </c>
      <c r="P915">
        <v>93</v>
      </c>
      <c r="Q915">
        <v>5.0000000000000001E-3</v>
      </c>
      <c r="R915">
        <v>23</v>
      </c>
      <c r="S915">
        <v>2.4935511607910577E-2</v>
      </c>
      <c r="T915">
        <v>116</v>
      </c>
      <c r="U915">
        <v>4768</v>
      </c>
      <c r="V915">
        <v>4769</v>
      </c>
      <c r="W915">
        <v>117</v>
      </c>
      <c r="X915">
        <v>2.52E-2</v>
      </c>
      <c r="Y915" t="s">
        <v>696</v>
      </c>
      <c r="AD915">
        <v>0</v>
      </c>
      <c r="AE915">
        <v>4769</v>
      </c>
      <c r="AF915">
        <v>117</v>
      </c>
      <c r="AG915" s="144">
        <v>2.5150472914875266E-2</v>
      </c>
      <c r="AH915">
        <v>13.6</v>
      </c>
      <c r="AI915">
        <v>650</v>
      </c>
      <c r="AK915">
        <v>688</v>
      </c>
      <c r="AL915">
        <v>73346.399999999994</v>
      </c>
      <c r="AM915" t="s">
        <v>287</v>
      </c>
      <c r="AQ915" t="s">
        <v>484</v>
      </c>
      <c r="AR915" t="s">
        <v>424</v>
      </c>
    </row>
    <row r="916" spans="1:44">
      <c r="A916" s="87" t="s">
        <v>562</v>
      </c>
      <c r="B916">
        <v>15005099</v>
      </c>
      <c r="C916" t="s">
        <v>565</v>
      </c>
      <c r="D916" t="s">
        <v>55</v>
      </c>
      <c r="E916" t="s">
        <v>564</v>
      </c>
      <c r="F916" t="s">
        <v>498</v>
      </c>
      <c r="G916" t="s">
        <v>699</v>
      </c>
      <c r="H916">
        <v>39934</v>
      </c>
      <c r="I916" t="s">
        <v>575</v>
      </c>
      <c r="J916" t="s">
        <v>651</v>
      </c>
      <c r="K916" t="s">
        <v>568</v>
      </c>
      <c r="L916">
        <v>6</v>
      </c>
      <c r="M916" t="s">
        <v>287</v>
      </c>
      <c r="N916">
        <v>5866</v>
      </c>
      <c r="O916">
        <v>0.02</v>
      </c>
      <c r="P916">
        <v>117</v>
      </c>
      <c r="Q916">
        <v>5.0000000000000001E-3</v>
      </c>
      <c r="R916">
        <v>29</v>
      </c>
      <c r="S916">
        <v>2.4889191953631096E-2</v>
      </c>
      <c r="T916">
        <v>146</v>
      </c>
      <c r="U916">
        <v>6012</v>
      </c>
      <c r="V916">
        <v>6013</v>
      </c>
      <c r="W916">
        <v>147</v>
      </c>
      <c r="X916">
        <v>2.5100000000000001E-2</v>
      </c>
      <c r="Y916" t="s">
        <v>696</v>
      </c>
      <c r="AD916">
        <v>0</v>
      </c>
      <c r="AE916">
        <v>6013</v>
      </c>
      <c r="AF916">
        <v>147</v>
      </c>
      <c r="AG916" s="144">
        <v>2.5059665871121739E-2</v>
      </c>
      <c r="AH916">
        <v>13.6</v>
      </c>
      <c r="AI916">
        <v>650</v>
      </c>
      <c r="AK916">
        <v>688</v>
      </c>
      <c r="AL916">
        <v>90264.8</v>
      </c>
      <c r="AM916" t="s">
        <v>287</v>
      </c>
      <c r="AQ916" t="s">
        <v>484</v>
      </c>
      <c r="AR916" t="s">
        <v>424</v>
      </c>
    </row>
    <row r="917" spans="1:44">
      <c r="A917" s="87" t="s">
        <v>562</v>
      </c>
      <c r="B917">
        <v>15003052</v>
      </c>
      <c r="C917" t="s">
        <v>565</v>
      </c>
      <c r="D917" t="s">
        <v>55</v>
      </c>
      <c r="E917" t="s">
        <v>564</v>
      </c>
      <c r="F917" t="s">
        <v>498</v>
      </c>
      <c r="G917" t="s">
        <v>699</v>
      </c>
      <c r="H917">
        <v>40238</v>
      </c>
      <c r="I917" t="s">
        <v>575</v>
      </c>
      <c r="J917" t="s">
        <v>706</v>
      </c>
      <c r="K917" t="s">
        <v>568</v>
      </c>
      <c r="L917">
        <v>6</v>
      </c>
      <c r="M917" t="s">
        <v>287</v>
      </c>
      <c r="N917">
        <v>4635</v>
      </c>
      <c r="O917">
        <v>0.02</v>
      </c>
      <c r="P917">
        <v>93</v>
      </c>
      <c r="Q917">
        <v>5.0000000000000001E-3</v>
      </c>
      <c r="R917">
        <v>23</v>
      </c>
      <c r="S917">
        <v>2.5026968716289105E-2</v>
      </c>
      <c r="T917">
        <v>116</v>
      </c>
      <c r="U917">
        <v>4751</v>
      </c>
      <c r="V917">
        <v>4751</v>
      </c>
      <c r="W917">
        <v>116</v>
      </c>
      <c r="X917">
        <v>2.5000000000000001E-2</v>
      </c>
      <c r="Y917" t="s">
        <v>696</v>
      </c>
      <c r="AD917">
        <v>0</v>
      </c>
      <c r="AE917">
        <v>4751</v>
      </c>
      <c r="AF917">
        <v>116</v>
      </c>
      <c r="AG917" s="144">
        <v>2.5026968716289177E-2</v>
      </c>
      <c r="AH917">
        <v>13.6</v>
      </c>
      <c r="AI917">
        <v>450</v>
      </c>
      <c r="AK917">
        <v>688</v>
      </c>
      <c r="AL917">
        <v>70701.600000000006</v>
      </c>
      <c r="AM917" t="s">
        <v>287</v>
      </c>
      <c r="AQ917" t="s">
        <v>484</v>
      </c>
      <c r="AR917" t="s">
        <v>424</v>
      </c>
    </row>
    <row r="918" spans="1:44">
      <c r="A918" s="87" t="s">
        <v>562</v>
      </c>
      <c r="B918">
        <v>15008526</v>
      </c>
      <c r="C918" t="s">
        <v>565</v>
      </c>
      <c r="D918" t="s">
        <v>55</v>
      </c>
      <c r="E918" t="s">
        <v>564</v>
      </c>
      <c r="F918" t="s">
        <v>482</v>
      </c>
      <c r="G918" t="s">
        <v>695</v>
      </c>
      <c r="H918">
        <v>41244</v>
      </c>
      <c r="I918" t="s">
        <v>575</v>
      </c>
      <c r="J918" t="s">
        <v>706</v>
      </c>
      <c r="K918" t="s">
        <v>568</v>
      </c>
      <c r="L918">
        <v>6</v>
      </c>
      <c r="M918" t="s">
        <v>287</v>
      </c>
      <c r="N918">
        <v>6150</v>
      </c>
      <c r="O918">
        <v>0.02</v>
      </c>
      <c r="P918">
        <v>123</v>
      </c>
      <c r="Q918">
        <v>5.0000000000000001E-3</v>
      </c>
      <c r="R918">
        <v>31</v>
      </c>
      <c r="S918">
        <v>2.5040650406504064E-2</v>
      </c>
      <c r="T918">
        <v>154</v>
      </c>
      <c r="U918">
        <v>6304</v>
      </c>
      <c r="V918">
        <v>6303.75</v>
      </c>
      <c r="W918">
        <v>153.75</v>
      </c>
      <c r="X918">
        <v>2.5000000000000001E-2</v>
      </c>
      <c r="Y918" t="s">
        <v>696</v>
      </c>
      <c r="AD918">
        <v>0</v>
      </c>
      <c r="AE918">
        <v>6303.75</v>
      </c>
      <c r="AF918">
        <v>153.75</v>
      </c>
      <c r="AG918" s="144">
        <v>2.4999999999999911E-2</v>
      </c>
      <c r="AH918">
        <v>13.6</v>
      </c>
      <c r="AI918">
        <v>650</v>
      </c>
      <c r="AK918">
        <v>688</v>
      </c>
      <c r="AL918">
        <v>94219</v>
      </c>
      <c r="AM918" t="s">
        <v>287</v>
      </c>
      <c r="AQ918" t="s">
        <v>484</v>
      </c>
      <c r="AR918" t="s">
        <v>424</v>
      </c>
    </row>
    <row r="919" spans="1:44">
      <c r="A919" s="87" t="s">
        <v>562</v>
      </c>
      <c r="B919">
        <v>15015303</v>
      </c>
      <c r="C919" t="s">
        <v>565</v>
      </c>
      <c r="D919" t="s">
        <v>55</v>
      </c>
      <c r="E919" t="s">
        <v>564</v>
      </c>
      <c r="F919" t="s">
        <v>482</v>
      </c>
      <c r="G919" t="s">
        <v>695</v>
      </c>
      <c r="H919">
        <v>42614</v>
      </c>
      <c r="I919" t="s">
        <v>575</v>
      </c>
      <c r="J919" t="s">
        <v>706</v>
      </c>
      <c r="K919" t="s">
        <v>568</v>
      </c>
      <c r="L919">
        <v>6</v>
      </c>
      <c r="M919" t="s">
        <v>287</v>
      </c>
      <c r="N919">
        <v>4643</v>
      </c>
      <c r="O919">
        <v>0.02</v>
      </c>
      <c r="P919">
        <v>93</v>
      </c>
      <c r="Q919">
        <v>5.0000000000000001E-3</v>
      </c>
      <c r="R919">
        <v>23</v>
      </c>
      <c r="S919">
        <v>2.498384665087228E-2</v>
      </c>
      <c r="T919">
        <v>116</v>
      </c>
      <c r="U919">
        <v>4759</v>
      </c>
      <c r="V919">
        <v>4759.0749999999998</v>
      </c>
      <c r="W919">
        <v>116.07499999999982</v>
      </c>
      <c r="X919">
        <v>2.5000000000000001E-2</v>
      </c>
      <c r="Y919" t="s">
        <v>696</v>
      </c>
      <c r="AD919">
        <v>0</v>
      </c>
      <c r="AE919">
        <v>4759.0749999999998</v>
      </c>
      <c r="AF919">
        <v>116.07499999999982</v>
      </c>
      <c r="AG919" s="144">
        <v>2.4999999999999911E-2</v>
      </c>
      <c r="AH919">
        <v>13.6</v>
      </c>
      <c r="AI919">
        <v>450</v>
      </c>
      <c r="AK919">
        <v>688</v>
      </c>
      <c r="AL919">
        <v>70811.42</v>
      </c>
      <c r="AM919" t="s">
        <v>287</v>
      </c>
      <c r="AQ919" t="s">
        <v>484</v>
      </c>
      <c r="AR919" t="s">
        <v>424</v>
      </c>
    </row>
    <row r="920" spans="1:44">
      <c r="A920" s="87" t="s">
        <v>562</v>
      </c>
      <c r="B920">
        <v>15003693</v>
      </c>
      <c r="C920" t="s">
        <v>565</v>
      </c>
      <c r="D920" t="s">
        <v>55</v>
      </c>
      <c r="E920" t="s">
        <v>564</v>
      </c>
      <c r="F920" t="s">
        <v>482</v>
      </c>
      <c r="G920" t="s">
        <v>695</v>
      </c>
      <c r="H920">
        <v>40452</v>
      </c>
      <c r="I920" t="s">
        <v>575</v>
      </c>
      <c r="J920" t="s">
        <v>706</v>
      </c>
      <c r="K920" t="s">
        <v>568</v>
      </c>
      <c r="L920">
        <v>6</v>
      </c>
      <c r="M920" t="s">
        <v>287</v>
      </c>
      <c r="N920">
        <v>5850</v>
      </c>
      <c r="O920">
        <v>0.02</v>
      </c>
      <c r="P920">
        <v>117</v>
      </c>
      <c r="Q920">
        <v>5.0000000000000001E-3</v>
      </c>
      <c r="R920">
        <v>29</v>
      </c>
      <c r="S920">
        <v>2.4957264957264958E-2</v>
      </c>
      <c r="T920">
        <v>146</v>
      </c>
      <c r="U920">
        <v>5996</v>
      </c>
      <c r="V920">
        <v>5996.25</v>
      </c>
      <c r="W920">
        <v>146.25</v>
      </c>
      <c r="X920">
        <v>2.5000000000000001E-2</v>
      </c>
      <c r="Y920" t="s">
        <v>696</v>
      </c>
      <c r="AD920">
        <v>0</v>
      </c>
      <c r="AE920">
        <v>5996.25</v>
      </c>
      <c r="AF920">
        <v>146.25</v>
      </c>
      <c r="AG920" s="144">
        <v>2.4999999999999911E-2</v>
      </c>
      <c r="AH920">
        <v>13.6</v>
      </c>
      <c r="AI920">
        <v>650</v>
      </c>
      <c r="AK920">
        <v>688</v>
      </c>
      <c r="AL920">
        <v>90037</v>
      </c>
      <c r="AM920" t="s">
        <v>287</v>
      </c>
      <c r="AQ920" t="s">
        <v>484</v>
      </c>
      <c r="AR920" t="s">
        <v>424</v>
      </c>
    </row>
    <row r="921" spans="1:44">
      <c r="A921" s="87" t="s">
        <v>562</v>
      </c>
      <c r="B921">
        <v>15003562</v>
      </c>
      <c r="C921" t="s">
        <v>565</v>
      </c>
      <c r="D921" t="s">
        <v>55</v>
      </c>
      <c r="E921" t="s">
        <v>564</v>
      </c>
      <c r="F921" t="s">
        <v>482</v>
      </c>
      <c r="G921" t="s">
        <v>695</v>
      </c>
      <c r="H921">
        <v>40360</v>
      </c>
      <c r="I921" t="s">
        <v>575</v>
      </c>
      <c r="J921" t="s">
        <v>706</v>
      </c>
      <c r="K921" t="s">
        <v>568</v>
      </c>
      <c r="L921">
        <v>6</v>
      </c>
      <c r="M921" t="s">
        <v>287</v>
      </c>
      <c r="N921">
        <v>5177</v>
      </c>
      <c r="O921">
        <v>0.02</v>
      </c>
      <c r="P921">
        <v>104</v>
      </c>
      <c r="Q921">
        <v>5.0000000000000001E-3</v>
      </c>
      <c r="R921">
        <v>26</v>
      </c>
      <c r="S921">
        <v>2.511106818620823E-2</v>
      </c>
      <c r="T921">
        <v>130</v>
      </c>
      <c r="U921">
        <v>5307</v>
      </c>
      <c r="V921">
        <v>5241.7124999999996</v>
      </c>
      <c r="W921">
        <v>64.712499999999636</v>
      </c>
      <c r="X921">
        <v>1.2500000000000001E-2</v>
      </c>
      <c r="Y921" t="s">
        <v>696</v>
      </c>
      <c r="AD921">
        <v>0</v>
      </c>
      <c r="AE921">
        <v>5241.7124999999996</v>
      </c>
      <c r="AF921">
        <v>64.712499999999636</v>
      </c>
      <c r="AG921" s="144">
        <v>1.2499999999999956E-2</v>
      </c>
      <c r="AH921">
        <v>13.6</v>
      </c>
      <c r="AI921">
        <v>450</v>
      </c>
      <c r="AK921">
        <v>688</v>
      </c>
      <c r="AL921">
        <v>77375.289999999994</v>
      </c>
      <c r="AM921" t="s">
        <v>287</v>
      </c>
      <c r="AQ921" t="s">
        <v>484</v>
      </c>
      <c r="AR921" t="s">
        <v>424</v>
      </c>
    </row>
    <row r="922" spans="1:44">
      <c r="A922" s="87" t="s">
        <v>562</v>
      </c>
      <c r="B922">
        <v>15015907</v>
      </c>
      <c r="C922" t="s">
        <v>565</v>
      </c>
      <c r="D922" t="s">
        <v>55</v>
      </c>
      <c r="E922" t="s">
        <v>564</v>
      </c>
      <c r="F922" t="s">
        <v>482</v>
      </c>
      <c r="G922" t="s">
        <v>695</v>
      </c>
      <c r="H922">
        <v>42676</v>
      </c>
      <c r="I922" t="s">
        <v>575</v>
      </c>
      <c r="J922" t="s">
        <v>651</v>
      </c>
      <c r="K922" t="s">
        <v>568</v>
      </c>
      <c r="L922">
        <v>6</v>
      </c>
      <c r="M922" t="s">
        <v>287</v>
      </c>
      <c r="N922">
        <v>4510</v>
      </c>
      <c r="O922">
        <v>0.02</v>
      </c>
      <c r="P922">
        <v>90</v>
      </c>
      <c r="Q922">
        <v>5.0000000000000001E-3</v>
      </c>
      <c r="R922">
        <v>23</v>
      </c>
      <c r="S922">
        <v>2.5055432372505543E-2</v>
      </c>
      <c r="T922">
        <v>113</v>
      </c>
      <c r="U922">
        <v>4623</v>
      </c>
      <c r="V922">
        <v>4622.75</v>
      </c>
      <c r="W922">
        <v>112.75</v>
      </c>
      <c r="X922">
        <v>2.5000000000000001E-2</v>
      </c>
      <c r="Y922" t="s">
        <v>696</v>
      </c>
      <c r="AD922">
        <v>0</v>
      </c>
      <c r="AE922">
        <v>4622.75</v>
      </c>
      <c r="AF922">
        <v>112.75</v>
      </c>
      <c r="AG922" s="144">
        <v>2.4999999999999911E-2</v>
      </c>
      <c r="AH922">
        <v>13.6</v>
      </c>
      <c r="AI922">
        <v>650</v>
      </c>
      <c r="AK922">
        <v>688</v>
      </c>
      <c r="AL922">
        <v>71357.399999999994</v>
      </c>
      <c r="AM922" t="s">
        <v>287</v>
      </c>
      <c r="AQ922" t="s">
        <v>484</v>
      </c>
      <c r="AR922" t="s">
        <v>424</v>
      </c>
    </row>
    <row r="923" spans="1:44">
      <c r="A923" s="87" t="s">
        <v>562</v>
      </c>
      <c r="B923">
        <v>15008094</v>
      </c>
      <c r="C923" t="s">
        <v>565</v>
      </c>
      <c r="D923" t="s">
        <v>55</v>
      </c>
      <c r="E923" t="s">
        <v>564</v>
      </c>
      <c r="F923" t="s">
        <v>482</v>
      </c>
      <c r="G923" t="s">
        <v>695</v>
      </c>
      <c r="H923">
        <v>41365</v>
      </c>
      <c r="I923" t="s">
        <v>575</v>
      </c>
      <c r="J923" t="s">
        <v>706</v>
      </c>
      <c r="K923" t="s">
        <v>568</v>
      </c>
      <c r="L923">
        <v>6</v>
      </c>
      <c r="M923" t="s">
        <v>287</v>
      </c>
      <c r="N923">
        <v>5045</v>
      </c>
      <c r="O923">
        <v>0.02</v>
      </c>
      <c r="P923">
        <v>101</v>
      </c>
      <c r="Q923">
        <v>5.0000000000000001E-3</v>
      </c>
      <c r="R923">
        <v>25</v>
      </c>
      <c r="S923">
        <v>2.497522299306244E-2</v>
      </c>
      <c r="T923">
        <v>126</v>
      </c>
      <c r="U923">
        <v>5171</v>
      </c>
      <c r="V923">
        <v>5171.125</v>
      </c>
      <c r="W923">
        <v>126.125</v>
      </c>
      <c r="X923">
        <v>2.5000000000000001E-2</v>
      </c>
      <c r="Y923" t="s">
        <v>696</v>
      </c>
      <c r="AD923">
        <v>0</v>
      </c>
      <c r="AE923">
        <v>5171.125</v>
      </c>
      <c r="AF923">
        <v>126.125</v>
      </c>
      <c r="AG923" s="144">
        <v>2.4999999999999911E-2</v>
      </c>
      <c r="AH923">
        <v>13.6</v>
      </c>
      <c r="AI923">
        <v>450</v>
      </c>
      <c r="AK923">
        <v>688</v>
      </c>
      <c r="AL923">
        <v>76415.3</v>
      </c>
      <c r="AM923" t="s">
        <v>287</v>
      </c>
      <c r="AQ923" t="s">
        <v>484</v>
      </c>
      <c r="AR923" t="s">
        <v>424</v>
      </c>
    </row>
    <row r="924" spans="1:44">
      <c r="A924" s="87" t="s">
        <v>562</v>
      </c>
      <c r="B924">
        <v>15015483</v>
      </c>
      <c r="C924" t="s">
        <v>565</v>
      </c>
      <c r="D924" t="s">
        <v>55</v>
      </c>
      <c r="E924" t="s">
        <v>564</v>
      </c>
      <c r="F924" t="s">
        <v>482</v>
      </c>
      <c r="G924" t="s">
        <v>695</v>
      </c>
      <c r="H924">
        <v>42592</v>
      </c>
      <c r="I924" t="s">
        <v>575</v>
      </c>
      <c r="J924" t="s">
        <v>651</v>
      </c>
      <c r="K924" t="s">
        <v>568</v>
      </c>
      <c r="L924">
        <v>6</v>
      </c>
      <c r="M924" t="s">
        <v>287</v>
      </c>
      <c r="N924">
        <v>4478</v>
      </c>
      <c r="O924">
        <v>0.02</v>
      </c>
      <c r="P924">
        <v>90</v>
      </c>
      <c r="Q924">
        <v>5.0000000000000001E-3</v>
      </c>
      <c r="R924">
        <v>22</v>
      </c>
      <c r="S924">
        <v>2.5011165698972757E-2</v>
      </c>
      <c r="T924">
        <v>112</v>
      </c>
      <c r="U924">
        <v>4590</v>
      </c>
      <c r="V924">
        <v>4589.95</v>
      </c>
      <c r="W924">
        <v>111.94999999999982</v>
      </c>
      <c r="X924">
        <v>2.5000000000000001E-2</v>
      </c>
      <c r="Y924" t="s">
        <v>696</v>
      </c>
      <c r="AD924">
        <v>0</v>
      </c>
      <c r="AE924">
        <v>4589.95</v>
      </c>
      <c r="AF924">
        <v>111.94999999999982</v>
      </c>
      <c r="AG924" s="144">
        <v>2.4999999999999911E-2</v>
      </c>
      <c r="AH924">
        <v>13.6</v>
      </c>
      <c r="AI924">
        <v>650</v>
      </c>
      <c r="AK924">
        <v>688</v>
      </c>
      <c r="AL924">
        <v>70911.319999999992</v>
      </c>
      <c r="AM924" t="s">
        <v>287</v>
      </c>
      <c r="AQ924" t="s">
        <v>484</v>
      </c>
      <c r="AR924" t="s">
        <v>424</v>
      </c>
    </row>
    <row r="925" spans="1:44">
      <c r="A925" s="87" t="s">
        <v>562</v>
      </c>
      <c r="B925">
        <v>15010625</v>
      </c>
      <c r="C925" t="s">
        <v>565</v>
      </c>
      <c r="D925" t="s">
        <v>55</v>
      </c>
      <c r="E925" t="s">
        <v>564</v>
      </c>
      <c r="F925" t="s">
        <v>482</v>
      </c>
      <c r="G925" t="s">
        <v>695</v>
      </c>
      <c r="H925">
        <v>41429</v>
      </c>
      <c r="I925" t="s">
        <v>575</v>
      </c>
      <c r="J925" t="s">
        <v>651</v>
      </c>
      <c r="K925" t="s">
        <v>568</v>
      </c>
      <c r="L925">
        <v>6</v>
      </c>
      <c r="M925" t="s">
        <v>287</v>
      </c>
      <c r="N925">
        <v>4590</v>
      </c>
      <c r="O925">
        <v>0.02</v>
      </c>
      <c r="P925">
        <v>92</v>
      </c>
      <c r="Q925">
        <v>5.0000000000000001E-3</v>
      </c>
      <c r="R925">
        <v>23</v>
      </c>
      <c r="S925">
        <v>2.5054466230936819E-2</v>
      </c>
      <c r="T925">
        <v>115</v>
      </c>
      <c r="U925">
        <v>4705</v>
      </c>
      <c r="V925">
        <v>4612.95</v>
      </c>
      <c r="W925">
        <v>22.949999999999818</v>
      </c>
      <c r="X925">
        <v>5.0000000000000001E-3</v>
      </c>
      <c r="Y925" t="s">
        <v>696</v>
      </c>
      <c r="AD925">
        <v>0</v>
      </c>
      <c r="AE925">
        <v>4612.95</v>
      </c>
      <c r="AF925">
        <v>22.949999999999818</v>
      </c>
      <c r="AG925" s="144">
        <v>4.9999999999998934E-3</v>
      </c>
      <c r="AH925">
        <v>13.6</v>
      </c>
      <c r="AI925">
        <v>650</v>
      </c>
      <c r="AK925">
        <v>688</v>
      </c>
      <c r="AL925">
        <v>71224.12</v>
      </c>
      <c r="AM925" t="s">
        <v>287</v>
      </c>
      <c r="AN925" t="s">
        <v>623</v>
      </c>
      <c r="AQ925" t="s">
        <v>484</v>
      </c>
      <c r="AR925" t="s">
        <v>424</v>
      </c>
    </row>
    <row r="926" spans="1:44">
      <c r="A926" s="87" t="s">
        <v>562</v>
      </c>
      <c r="B926">
        <v>15001480</v>
      </c>
      <c r="C926" t="s">
        <v>565</v>
      </c>
      <c r="D926" t="s">
        <v>55</v>
      </c>
      <c r="E926" t="s">
        <v>564</v>
      </c>
      <c r="F926" t="s">
        <v>482</v>
      </c>
      <c r="G926" t="s">
        <v>695</v>
      </c>
      <c r="H926">
        <v>39546</v>
      </c>
      <c r="I926" t="s">
        <v>575</v>
      </c>
      <c r="J926" t="s">
        <v>706</v>
      </c>
      <c r="K926" t="s">
        <v>568</v>
      </c>
      <c r="L926">
        <v>6</v>
      </c>
      <c r="M926" t="s">
        <v>287</v>
      </c>
      <c r="N926">
        <v>6219</v>
      </c>
      <c r="O926">
        <v>0.02</v>
      </c>
      <c r="P926">
        <v>124</v>
      </c>
      <c r="Q926">
        <v>5.0000000000000001E-3</v>
      </c>
      <c r="R926">
        <v>31</v>
      </c>
      <c r="S926">
        <v>2.4923621160958354E-2</v>
      </c>
      <c r="T926">
        <v>155</v>
      </c>
      <c r="U926">
        <v>6374</v>
      </c>
      <c r="V926">
        <v>6374.4750000000004</v>
      </c>
      <c r="W926">
        <v>155.47500000000036</v>
      </c>
      <c r="X926">
        <v>2.5000000000000001E-2</v>
      </c>
      <c r="Y926" t="s">
        <v>696</v>
      </c>
      <c r="AD926">
        <v>0</v>
      </c>
      <c r="AE926">
        <v>6374.4750000000004</v>
      </c>
      <c r="AF926">
        <v>155.47500000000036</v>
      </c>
      <c r="AG926" s="144">
        <v>2.5000000000000133E-2</v>
      </c>
      <c r="AH926">
        <v>13.6</v>
      </c>
      <c r="AI926">
        <v>450</v>
      </c>
      <c r="AK926">
        <v>688</v>
      </c>
      <c r="AL926">
        <v>92780.86</v>
      </c>
      <c r="AM926" t="s">
        <v>287</v>
      </c>
      <c r="AQ926" t="s">
        <v>484</v>
      </c>
      <c r="AR926" t="s">
        <v>424</v>
      </c>
    </row>
    <row r="927" spans="1:44">
      <c r="A927" s="87" t="s">
        <v>562</v>
      </c>
      <c r="B927">
        <v>15012622</v>
      </c>
      <c r="C927" t="s">
        <v>565</v>
      </c>
      <c r="D927" t="s">
        <v>55</v>
      </c>
      <c r="E927" t="s">
        <v>564</v>
      </c>
      <c r="F927" t="s">
        <v>482</v>
      </c>
      <c r="G927" t="s">
        <v>695</v>
      </c>
      <c r="H927">
        <v>41696</v>
      </c>
      <c r="I927" t="s">
        <v>575</v>
      </c>
      <c r="J927" t="s">
        <v>651</v>
      </c>
      <c r="K927" t="s">
        <v>568</v>
      </c>
      <c r="L927">
        <v>6</v>
      </c>
      <c r="M927" t="s">
        <v>287</v>
      </c>
      <c r="N927">
        <v>4548</v>
      </c>
      <c r="O927">
        <v>0.02</v>
      </c>
      <c r="P927">
        <v>91</v>
      </c>
      <c r="Q927">
        <v>5.0000000000000001E-3</v>
      </c>
      <c r="R927">
        <v>23</v>
      </c>
      <c r="S927">
        <v>2.5065963060686015E-2</v>
      </c>
      <c r="T927">
        <v>114</v>
      </c>
      <c r="U927">
        <v>4662</v>
      </c>
      <c r="V927">
        <v>4661.7</v>
      </c>
      <c r="W927">
        <v>113.69999999999982</v>
      </c>
      <c r="X927">
        <v>2.5000000000000001E-2</v>
      </c>
      <c r="Y927" t="s">
        <v>696</v>
      </c>
      <c r="AD927">
        <v>0</v>
      </c>
      <c r="AE927">
        <v>4661.7</v>
      </c>
      <c r="AF927">
        <v>113.69999999999982</v>
      </c>
      <c r="AG927" s="144">
        <v>2.4999999999999911E-2</v>
      </c>
      <c r="AH927">
        <v>13.6</v>
      </c>
      <c r="AI927">
        <v>650</v>
      </c>
      <c r="AK927">
        <v>688</v>
      </c>
      <c r="AL927">
        <v>71887.12</v>
      </c>
      <c r="AM927" t="s">
        <v>287</v>
      </c>
      <c r="AQ927" t="s">
        <v>484</v>
      </c>
      <c r="AR927" t="s">
        <v>424</v>
      </c>
    </row>
    <row r="928" spans="1:44">
      <c r="A928" s="87" t="s">
        <v>562</v>
      </c>
      <c r="B928">
        <v>15007239</v>
      </c>
      <c r="C928" t="s">
        <v>565</v>
      </c>
      <c r="D928" t="s">
        <v>55</v>
      </c>
      <c r="E928" t="s">
        <v>564</v>
      </c>
      <c r="F928" t="s">
        <v>482</v>
      </c>
      <c r="G928" t="s">
        <v>695</v>
      </c>
      <c r="H928">
        <v>40824</v>
      </c>
      <c r="I928" t="s">
        <v>575</v>
      </c>
      <c r="J928" t="s">
        <v>651</v>
      </c>
      <c r="K928" t="s">
        <v>568</v>
      </c>
      <c r="L928">
        <v>6</v>
      </c>
      <c r="M928" t="s">
        <v>287</v>
      </c>
      <c r="N928">
        <v>4865</v>
      </c>
      <c r="O928">
        <v>0.02</v>
      </c>
      <c r="P928">
        <v>97</v>
      </c>
      <c r="Q928">
        <v>5.0000000000000001E-3</v>
      </c>
      <c r="R928">
        <v>24</v>
      </c>
      <c r="S928">
        <v>2.4871531346351491E-2</v>
      </c>
      <c r="T928">
        <v>121</v>
      </c>
      <c r="U928">
        <v>4986</v>
      </c>
      <c r="V928">
        <v>4925.8125</v>
      </c>
      <c r="W928">
        <v>60.8125</v>
      </c>
      <c r="X928">
        <v>1.2500000000000001E-2</v>
      </c>
      <c r="Y928" t="s">
        <v>696</v>
      </c>
      <c r="AD928">
        <v>0</v>
      </c>
      <c r="AE928">
        <v>4925.8125</v>
      </c>
      <c r="AF928">
        <v>60.8125</v>
      </c>
      <c r="AG928" s="144">
        <v>1.2499999999999956E-2</v>
      </c>
      <c r="AH928">
        <v>13.6</v>
      </c>
      <c r="AI928">
        <v>650</v>
      </c>
      <c r="AK928">
        <v>688</v>
      </c>
      <c r="AL928">
        <v>75479.05</v>
      </c>
      <c r="AM928" t="s">
        <v>287</v>
      </c>
      <c r="AN928" t="s">
        <v>623</v>
      </c>
      <c r="AQ928" t="s">
        <v>484</v>
      </c>
      <c r="AR928" t="s">
        <v>424</v>
      </c>
    </row>
    <row r="929" spans="1:44">
      <c r="A929" s="87" t="s">
        <v>562</v>
      </c>
      <c r="B929">
        <v>15004395</v>
      </c>
      <c r="C929" t="s">
        <v>565</v>
      </c>
      <c r="D929" t="s">
        <v>55</v>
      </c>
      <c r="E929" t="s">
        <v>564</v>
      </c>
      <c r="F929" t="s">
        <v>482</v>
      </c>
      <c r="G929" t="s">
        <v>695</v>
      </c>
      <c r="H929">
        <v>40401</v>
      </c>
      <c r="I929" t="s">
        <v>575</v>
      </c>
      <c r="J929" t="s">
        <v>651</v>
      </c>
      <c r="K929" t="s">
        <v>568</v>
      </c>
      <c r="L929">
        <v>6</v>
      </c>
      <c r="M929" t="s">
        <v>287</v>
      </c>
      <c r="N929">
        <v>4477</v>
      </c>
      <c r="O929">
        <v>0.02</v>
      </c>
      <c r="P929">
        <v>90</v>
      </c>
      <c r="Q929">
        <v>5.0000000000000001E-3</v>
      </c>
      <c r="R929">
        <v>22</v>
      </c>
      <c r="S929">
        <v>2.5016752289479562E-2</v>
      </c>
      <c r="T929">
        <v>112</v>
      </c>
      <c r="U929">
        <v>4589</v>
      </c>
      <c r="V929">
        <v>4588.9250000000002</v>
      </c>
      <c r="W929">
        <v>111.92500000000018</v>
      </c>
      <c r="X929">
        <v>2.5000000000000001E-2</v>
      </c>
      <c r="Y929" t="s">
        <v>696</v>
      </c>
      <c r="AD929">
        <v>0</v>
      </c>
      <c r="AE929">
        <v>4588.9250000000002</v>
      </c>
      <c r="AF929">
        <v>111.92500000000018</v>
      </c>
      <c r="AG929" s="144">
        <v>2.5000000000000133E-2</v>
      </c>
      <c r="AH929">
        <v>13.6</v>
      </c>
      <c r="AI929">
        <v>650</v>
      </c>
      <c r="AK929">
        <v>688</v>
      </c>
      <c r="AL929">
        <v>70897.38</v>
      </c>
      <c r="AM929" t="s">
        <v>287</v>
      </c>
      <c r="AQ929" t="s">
        <v>484</v>
      </c>
      <c r="AR929" t="s">
        <v>424</v>
      </c>
    </row>
    <row r="930" spans="1:44">
      <c r="A930" s="87" t="s">
        <v>562</v>
      </c>
      <c r="B930">
        <v>15008101</v>
      </c>
      <c r="C930" t="s">
        <v>565</v>
      </c>
      <c r="D930" t="s">
        <v>55</v>
      </c>
      <c r="E930" t="s">
        <v>564</v>
      </c>
      <c r="F930" t="s">
        <v>482</v>
      </c>
      <c r="G930" t="s">
        <v>695</v>
      </c>
      <c r="H930">
        <v>44593</v>
      </c>
      <c r="I930" t="s">
        <v>575</v>
      </c>
      <c r="J930" t="s">
        <v>706</v>
      </c>
      <c r="K930" t="s">
        <v>568</v>
      </c>
      <c r="L930">
        <v>6</v>
      </c>
      <c r="M930" t="s">
        <v>287</v>
      </c>
      <c r="N930">
        <v>4481</v>
      </c>
      <c r="O930">
        <v>0.02</v>
      </c>
      <c r="P930">
        <v>90</v>
      </c>
      <c r="Q930">
        <v>5.0000000000000001E-3</v>
      </c>
      <c r="R930">
        <v>22</v>
      </c>
      <c r="S930">
        <v>2.4994420888194601E-2</v>
      </c>
      <c r="T930">
        <v>112</v>
      </c>
      <c r="U930">
        <v>4593</v>
      </c>
      <c r="V930">
        <v>4593.0249999999996</v>
      </c>
      <c r="W930">
        <v>112.02499999999964</v>
      </c>
      <c r="X930">
        <v>2.5000000000000001E-2</v>
      </c>
      <c r="Y930" t="s">
        <v>696</v>
      </c>
      <c r="AD930">
        <v>0</v>
      </c>
      <c r="AE930">
        <v>4593.0249999999996</v>
      </c>
      <c r="AF930">
        <v>112.02499999999964</v>
      </c>
      <c r="AG930" s="144">
        <v>2.4999999999999911E-2</v>
      </c>
      <c r="AH930">
        <v>13.6</v>
      </c>
      <c r="AI930">
        <v>450</v>
      </c>
      <c r="AK930">
        <v>688</v>
      </c>
      <c r="AL930">
        <v>68553.139999999985</v>
      </c>
      <c r="AM930" t="s">
        <v>287</v>
      </c>
      <c r="AQ930" t="s">
        <v>484</v>
      </c>
      <c r="AR930" t="s">
        <v>424</v>
      </c>
    </row>
    <row r="931" spans="1:44">
      <c r="A931" s="87" t="s">
        <v>562</v>
      </c>
      <c r="B931">
        <v>15008183</v>
      </c>
      <c r="C931" t="s">
        <v>565</v>
      </c>
      <c r="D931" t="s">
        <v>55</v>
      </c>
      <c r="E931" t="s">
        <v>564</v>
      </c>
      <c r="F931" t="s">
        <v>482</v>
      </c>
      <c r="G931" t="s">
        <v>695</v>
      </c>
      <c r="H931">
        <v>41102</v>
      </c>
      <c r="I931" t="s">
        <v>575</v>
      </c>
      <c r="J931" t="s">
        <v>709</v>
      </c>
      <c r="K931" t="s">
        <v>568</v>
      </c>
      <c r="L931">
        <v>6</v>
      </c>
      <c r="M931" t="s">
        <v>287</v>
      </c>
      <c r="N931">
        <v>4858</v>
      </c>
      <c r="O931">
        <v>0.02</v>
      </c>
      <c r="P931">
        <v>97</v>
      </c>
      <c r="Q931">
        <v>5.0000000000000001E-3</v>
      </c>
      <c r="R931">
        <v>24</v>
      </c>
      <c r="S931">
        <v>2.4907369287772745E-2</v>
      </c>
      <c r="T931">
        <v>121</v>
      </c>
      <c r="U931">
        <v>4979</v>
      </c>
      <c r="V931">
        <v>4979.45</v>
      </c>
      <c r="W931">
        <v>121.44999999999982</v>
      </c>
      <c r="X931">
        <v>2.5000000000000001E-2</v>
      </c>
      <c r="Y931" t="s">
        <v>696</v>
      </c>
      <c r="AD931">
        <v>0</v>
      </c>
      <c r="AE931">
        <v>4979.45</v>
      </c>
      <c r="AF931">
        <v>121.44999999999982</v>
      </c>
      <c r="AG931" s="144">
        <v>2.4999999999999911E-2</v>
      </c>
      <c r="AH931">
        <v>13.6</v>
      </c>
      <c r="AI931">
        <v>450</v>
      </c>
      <c r="AK931">
        <v>688</v>
      </c>
      <c r="AL931">
        <v>73808.51999999999</v>
      </c>
      <c r="AM931" t="s">
        <v>287</v>
      </c>
      <c r="AQ931" t="s">
        <v>484</v>
      </c>
      <c r="AR931" t="s">
        <v>424</v>
      </c>
    </row>
    <row r="932" spans="1:44">
      <c r="A932" s="87" t="s">
        <v>562</v>
      </c>
      <c r="B932">
        <v>15004982</v>
      </c>
      <c r="C932" t="s">
        <v>565</v>
      </c>
      <c r="D932" t="s">
        <v>55</v>
      </c>
      <c r="E932" t="s">
        <v>564</v>
      </c>
      <c r="F932" t="s">
        <v>482</v>
      </c>
      <c r="G932" t="s">
        <v>695</v>
      </c>
      <c r="H932">
        <v>40499</v>
      </c>
      <c r="I932" t="s">
        <v>575</v>
      </c>
      <c r="J932" t="s">
        <v>709</v>
      </c>
      <c r="K932" t="s">
        <v>568</v>
      </c>
      <c r="L932">
        <v>6</v>
      </c>
      <c r="M932" t="s">
        <v>287</v>
      </c>
      <c r="N932">
        <v>5061</v>
      </c>
      <c r="O932">
        <v>0.02</v>
      </c>
      <c r="P932">
        <v>101</v>
      </c>
      <c r="Q932">
        <v>5.0000000000000001E-3</v>
      </c>
      <c r="R932">
        <v>25</v>
      </c>
      <c r="S932">
        <v>2.4896265560165973E-2</v>
      </c>
      <c r="T932">
        <v>126</v>
      </c>
      <c r="U932">
        <v>5187</v>
      </c>
      <c r="V932">
        <v>5187.5249999999996</v>
      </c>
      <c r="W932">
        <v>126.52499999999964</v>
      </c>
      <c r="X932">
        <v>2.5000000000000001E-2</v>
      </c>
      <c r="Y932" t="s">
        <v>696</v>
      </c>
      <c r="AD932">
        <v>0</v>
      </c>
      <c r="AE932">
        <v>5187.5249999999996</v>
      </c>
      <c r="AF932">
        <v>126.52499999999964</v>
      </c>
      <c r="AG932" s="144">
        <v>2.4999999999999911E-2</v>
      </c>
      <c r="AH932">
        <v>13.6</v>
      </c>
      <c r="AI932">
        <v>500</v>
      </c>
      <c r="AK932">
        <v>688</v>
      </c>
      <c r="AL932">
        <v>77238.34</v>
      </c>
      <c r="AM932" t="s">
        <v>287</v>
      </c>
      <c r="AQ932" t="s">
        <v>484</v>
      </c>
      <c r="AR932" t="s">
        <v>424</v>
      </c>
    </row>
    <row r="933" spans="1:44">
      <c r="A933" s="87" t="s">
        <v>562</v>
      </c>
      <c r="B933">
        <v>15005734</v>
      </c>
      <c r="C933" t="s">
        <v>565</v>
      </c>
      <c r="D933" t="s">
        <v>55</v>
      </c>
      <c r="E933" t="s">
        <v>564</v>
      </c>
      <c r="F933" t="s">
        <v>482</v>
      </c>
      <c r="G933" t="s">
        <v>695</v>
      </c>
      <c r="H933">
        <v>40817</v>
      </c>
      <c r="I933" t="s">
        <v>575</v>
      </c>
      <c r="J933" t="s">
        <v>706</v>
      </c>
      <c r="K933" t="s">
        <v>568</v>
      </c>
      <c r="L933">
        <v>6</v>
      </c>
      <c r="M933" t="s">
        <v>287</v>
      </c>
      <c r="N933">
        <v>4799</v>
      </c>
      <c r="O933">
        <v>0.02</v>
      </c>
      <c r="P933">
        <v>96</v>
      </c>
      <c r="Q933">
        <v>5.0000000000000001E-3</v>
      </c>
      <c r="R933">
        <v>24</v>
      </c>
      <c r="S933">
        <v>2.5005209418628882E-2</v>
      </c>
      <c r="T933">
        <v>120</v>
      </c>
      <c r="U933">
        <v>4919</v>
      </c>
      <c r="V933">
        <v>4918.9750000000004</v>
      </c>
      <c r="W933">
        <v>119.97500000000036</v>
      </c>
      <c r="X933">
        <v>2.5000000000000001E-2</v>
      </c>
      <c r="Y933" t="s">
        <v>696</v>
      </c>
      <c r="AD933">
        <v>0</v>
      </c>
      <c r="AE933">
        <v>4918.9750000000004</v>
      </c>
      <c r="AF933">
        <v>119.97500000000036</v>
      </c>
      <c r="AG933" s="144">
        <v>2.5000000000000133E-2</v>
      </c>
      <c r="AH933">
        <v>13.6</v>
      </c>
      <c r="AI933">
        <v>650</v>
      </c>
      <c r="AK933">
        <v>688</v>
      </c>
      <c r="AL933">
        <v>75386.06</v>
      </c>
      <c r="AM933" t="s">
        <v>287</v>
      </c>
      <c r="AQ933" t="s">
        <v>484</v>
      </c>
      <c r="AR933" t="s">
        <v>424</v>
      </c>
    </row>
    <row r="934" spans="1:44">
      <c r="A934" s="87" t="s">
        <v>562</v>
      </c>
      <c r="B934">
        <v>15014175</v>
      </c>
      <c r="C934" t="s">
        <v>565</v>
      </c>
      <c r="D934" t="s">
        <v>55</v>
      </c>
      <c r="E934" t="s">
        <v>564</v>
      </c>
      <c r="F934" t="s">
        <v>482</v>
      </c>
      <c r="G934" t="s">
        <v>695</v>
      </c>
      <c r="H934">
        <v>42095</v>
      </c>
      <c r="I934" t="s">
        <v>575</v>
      </c>
      <c r="J934" t="s">
        <v>651</v>
      </c>
      <c r="K934" t="s">
        <v>568</v>
      </c>
      <c r="L934">
        <v>6</v>
      </c>
      <c r="M934" t="s">
        <v>287</v>
      </c>
      <c r="N934">
        <v>4828</v>
      </c>
      <c r="O934">
        <v>0.02</v>
      </c>
      <c r="P934">
        <v>97</v>
      </c>
      <c r="Q934">
        <v>5.0000000000000001E-3</v>
      </c>
      <c r="R934">
        <v>24</v>
      </c>
      <c r="S934">
        <v>2.5062137531068767E-2</v>
      </c>
      <c r="T934">
        <v>121</v>
      </c>
      <c r="U934">
        <v>4949</v>
      </c>
      <c r="V934">
        <v>4960.7700000000004</v>
      </c>
      <c r="W934">
        <v>132.77000000000044</v>
      </c>
      <c r="X934">
        <v>2.75E-2</v>
      </c>
      <c r="Y934" t="s">
        <v>696</v>
      </c>
      <c r="AD934">
        <v>0</v>
      </c>
      <c r="AE934">
        <v>4960.7700000000004</v>
      </c>
      <c r="AF934">
        <v>132.77000000000044</v>
      </c>
      <c r="AG934" s="144">
        <v>2.750000000000008E-2</v>
      </c>
      <c r="AH934">
        <v>13.6</v>
      </c>
      <c r="AI934">
        <v>650</v>
      </c>
      <c r="AK934">
        <v>688</v>
      </c>
      <c r="AL934">
        <v>75954.472000000009</v>
      </c>
      <c r="AM934" t="s">
        <v>287</v>
      </c>
      <c r="AQ934" t="s">
        <v>484</v>
      </c>
      <c r="AR934" t="s">
        <v>424</v>
      </c>
    </row>
    <row r="935" spans="1:44">
      <c r="A935" s="87" t="s">
        <v>562</v>
      </c>
      <c r="B935">
        <v>15000452</v>
      </c>
      <c r="C935" t="s">
        <v>565</v>
      </c>
      <c r="D935" t="s">
        <v>55</v>
      </c>
      <c r="E935" t="s">
        <v>564</v>
      </c>
      <c r="F935" t="s">
        <v>482</v>
      </c>
      <c r="G935" t="s">
        <v>695</v>
      </c>
      <c r="H935">
        <v>38808</v>
      </c>
      <c r="I935" t="s">
        <v>575</v>
      </c>
      <c r="J935" t="s">
        <v>706</v>
      </c>
      <c r="K935" t="s">
        <v>568</v>
      </c>
      <c r="L935">
        <v>6</v>
      </c>
      <c r="M935" t="s">
        <v>287</v>
      </c>
      <c r="N935">
        <v>6866</v>
      </c>
      <c r="O935">
        <v>0.02</v>
      </c>
      <c r="P935">
        <v>137</v>
      </c>
      <c r="Q935">
        <v>5.0000000000000001E-3</v>
      </c>
      <c r="R935">
        <v>34</v>
      </c>
      <c r="S935">
        <v>2.490533061462278E-2</v>
      </c>
      <c r="T935">
        <v>171</v>
      </c>
      <c r="U935">
        <v>7037</v>
      </c>
      <c r="V935">
        <v>7037.65</v>
      </c>
      <c r="W935">
        <v>171.64999999999964</v>
      </c>
      <c r="X935">
        <v>2.5000000000000001E-2</v>
      </c>
      <c r="Y935" t="s">
        <v>696</v>
      </c>
      <c r="AD935">
        <v>0</v>
      </c>
      <c r="AE935">
        <v>7037.65</v>
      </c>
      <c r="AF935">
        <v>171.64999999999964</v>
      </c>
      <c r="AG935" s="144">
        <v>2.4999999999999911E-2</v>
      </c>
      <c r="AH935">
        <v>13.6</v>
      </c>
      <c r="AI935">
        <v>450</v>
      </c>
      <c r="AK935">
        <v>688</v>
      </c>
      <c r="AL935">
        <v>101800.04</v>
      </c>
      <c r="AM935" t="s">
        <v>287</v>
      </c>
      <c r="AQ935" t="s">
        <v>484</v>
      </c>
      <c r="AR935" t="s">
        <v>424</v>
      </c>
    </row>
    <row r="936" spans="1:44">
      <c r="A936" s="87" t="s">
        <v>562</v>
      </c>
      <c r="B936">
        <v>15001708</v>
      </c>
      <c r="C936" t="s">
        <v>565</v>
      </c>
      <c r="D936" t="s">
        <v>55</v>
      </c>
      <c r="E936" t="s">
        <v>564</v>
      </c>
      <c r="F936" t="s">
        <v>482</v>
      </c>
      <c r="G936" t="s">
        <v>695</v>
      </c>
      <c r="H936">
        <v>39616</v>
      </c>
      <c r="I936" t="s">
        <v>575</v>
      </c>
      <c r="J936" t="s">
        <v>709</v>
      </c>
      <c r="K936" t="s">
        <v>568</v>
      </c>
      <c r="L936">
        <v>6</v>
      </c>
      <c r="M936" t="s">
        <v>287</v>
      </c>
      <c r="N936">
        <v>5298</v>
      </c>
      <c r="O936">
        <v>0.02</v>
      </c>
      <c r="P936">
        <v>106</v>
      </c>
      <c r="Q936">
        <v>5.0000000000000001E-3</v>
      </c>
      <c r="R936">
        <v>26</v>
      </c>
      <c r="S936">
        <v>2.491506228765572E-2</v>
      </c>
      <c r="T936">
        <v>132</v>
      </c>
      <c r="U936">
        <v>5430</v>
      </c>
      <c r="V936">
        <v>5430.45</v>
      </c>
      <c r="W936">
        <v>132.44999999999982</v>
      </c>
      <c r="X936">
        <v>2.5000000000000001E-2</v>
      </c>
      <c r="Y936" t="s">
        <v>696</v>
      </c>
      <c r="AD936">
        <v>0</v>
      </c>
      <c r="AE936">
        <v>5430.45</v>
      </c>
      <c r="AF936">
        <v>132.44999999999982</v>
      </c>
      <c r="AG936" s="144">
        <v>2.4999999999999911E-2</v>
      </c>
      <c r="AH936">
        <v>13.6</v>
      </c>
      <c r="AI936">
        <v>500</v>
      </c>
      <c r="AK936">
        <v>688</v>
      </c>
      <c r="AL936">
        <v>80542.12</v>
      </c>
      <c r="AM936" t="s">
        <v>287</v>
      </c>
      <c r="AQ936" t="s">
        <v>484</v>
      </c>
      <c r="AR936" t="s">
        <v>424</v>
      </c>
    </row>
    <row r="937" spans="1:44">
      <c r="A937" s="87" t="s">
        <v>562</v>
      </c>
      <c r="B937">
        <v>15001405</v>
      </c>
      <c r="C937" t="s">
        <v>565</v>
      </c>
      <c r="D937" t="s">
        <v>55</v>
      </c>
      <c r="E937" t="s">
        <v>564</v>
      </c>
      <c r="F937" t="s">
        <v>482</v>
      </c>
      <c r="G937" t="s">
        <v>695</v>
      </c>
      <c r="H937">
        <v>39511</v>
      </c>
      <c r="I937" t="s">
        <v>575</v>
      </c>
      <c r="J937" t="s">
        <v>706</v>
      </c>
      <c r="K937" t="s">
        <v>568</v>
      </c>
      <c r="L937">
        <v>6</v>
      </c>
      <c r="M937" t="s">
        <v>287</v>
      </c>
      <c r="N937">
        <v>6305</v>
      </c>
      <c r="O937">
        <v>0.02</v>
      </c>
      <c r="P937">
        <v>126</v>
      </c>
      <c r="Q937">
        <v>5.0000000000000001E-3</v>
      </c>
      <c r="R937">
        <v>32</v>
      </c>
      <c r="S937">
        <v>2.505947660586836E-2</v>
      </c>
      <c r="T937">
        <v>158</v>
      </c>
      <c r="U937">
        <v>6463</v>
      </c>
      <c r="V937">
        <v>6462.625</v>
      </c>
      <c r="W937">
        <v>157.625</v>
      </c>
      <c r="X937">
        <v>2.5000000000000001E-2</v>
      </c>
      <c r="Y937" t="s">
        <v>696</v>
      </c>
      <c r="AD937">
        <v>0</v>
      </c>
      <c r="AE937">
        <v>6462.625</v>
      </c>
      <c r="AF937">
        <v>157.625</v>
      </c>
      <c r="AG937" s="144">
        <v>2.4999999999999911E-2</v>
      </c>
      <c r="AH937">
        <v>13.6</v>
      </c>
      <c r="AI937">
        <v>450</v>
      </c>
      <c r="AK937">
        <v>688</v>
      </c>
      <c r="AL937">
        <v>93979.7</v>
      </c>
      <c r="AM937" t="s">
        <v>287</v>
      </c>
      <c r="AQ937" t="s">
        <v>484</v>
      </c>
      <c r="AR937" t="s">
        <v>424</v>
      </c>
    </row>
    <row r="938" spans="1:44">
      <c r="A938" s="87" t="s">
        <v>562</v>
      </c>
      <c r="B938">
        <v>15004543</v>
      </c>
      <c r="C938" t="s">
        <v>565</v>
      </c>
      <c r="D938" t="s">
        <v>55</v>
      </c>
      <c r="E938" t="s">
        <v>564</v>
      </c>
      <c r="F938" t="s">
        <v>482</v>
      </c>
      <c r="G938" t="s">
        <v>695</v>
      </c>
      <c r="H938">
        <v>40664</v>
      </c>
      <c r="I938" t="s">
        <v>575</v>
      </c>
      <c r="J938" t="s">
        <v>651</v>
      </c>
      <c r="K938" t="s">
        <v>568</v>
      </c>
      <c r="L938">
        <v>6</v>
      </c>
      <c r="M938" t="s">
        <v>287</v>
      </c>
      <c r="N938">
        <v>5294</v>
      </c>
      <c r="O938">
        <v>0.02</v>
      </c>
      <c r="P938">
        <v>106</v>
      </c>
      <c r="Q938">
        <v>5.0000000000000001E-3</v>
      </c>
      <c r="R938">
        <v>26</v>
      </c>
      <c r="S938">
        <v>2.4933887419720437E-2</v>
      </c>
      <c r="T938">
        <v>132</v>
      </c>
      <c r="U938">
        <v>5426</v>
      </c>
      <c r="V938">
        <v>5426.35</v>
      </c>
      <c r="W938">
        <v>132.35000000000036</v>
      </c>
      <c r="X938">
        <v>2.5000000000000001E-2</v>
      </c>
      <c r="Y938" t="s">
        <v>696</v>
      </c>
      <c r="AD938">
        <v>0</v>
      </c>
      <c r="AE938">
        <v>5426.35</v>
      </c>
      <c r="AF938">
        <v>132.35000000000036</v>
      </c>
      <c r="AG938" s="144">
        <v>2.5000000000000133E-2</v>
      </c>
      <c r="AH938">
        <v>13.6</v>
      </c>
      <c r="AI938">
        <v>650</v>
      </c>
      <c r="AK938">
        <v>688</v>
      </c>
      <c r="AL938">
        <v>82286.36</v>
      </c>
      <c r="AM938" t="s">
        <v>287</v>
      </c>
      <c r="AQ938" t="s">
        <v>484</v>
      </c>
      <c r="AR938" t="s">
        <v>424</v>
      </c>
    </row>
    <row r="939" spans="1:44">
      <c r="A939" s="87" t="s">
        <v>562</v>
      </c>
      <c r="B939">
        <v>15005854</v>
      </c>
      <c r="C939" t="s">
        <v>565</v>
      </c>
      <c r="D939" t="s">
        <v>55</v>
      </c>
      <c r="E939" t="s">
        <v>564</v>
      </c>
      <c r="F939" t="s">
        <v>482</v>
      </c>
      <c r="G939" t="s">
        <v>695</v>
      </c>
      <c r="H939">
        <v>40817</v>
      </c>
      <c r="I939" t="s">
        <v>575</v>
      </c>
      <c r="J939" t="s">
        <v>706</v>
      </c>
      <c r="K939" t="s">
        <v>568</v>
      </c>
      <c r="L939">
        <v>6</v>
      </c>
      <c r="M939" t="s">
        <v>287</v>
      </c>
      <c r="N939">
        <v>4832</v>
      </c>
      <c r="O939">
        <v>0.02</v>
      </c>
      <c r="P939">
        <v>97</v>
      </c>
      <c r="Q939">
        <v>5.0000000000000001E-3</v>
      </c>
      <c r="R939">
        <v>24</v>
      </c>
      <c r="S939">
        <v>2.5041390728476821E-2</v>
      </c>
      <c r="T939">
        <v>121</v>
      </c>
      <c r="U939">
        <v>4953</v>
      </c>
      <c r="V939">
        <v>4892.3999999999996</v>
      </c>
      <c r="W939">
        <v>60.399999999999636</v>
      </c>
      <c r="X939">
        <v>1.2500000000000001E-2</v>
      </c>
      <c r="Y939" t="s">
        <v>696</v>
      </c>
      <c r="AD939">
        <v>0</v>
      </c>
      <c r="AE939">
        <v>4892.3999999999996</v>
      </c>
      <c r="AF939">
        <v>60.399999999999636</v>
      </c>
      <c r="AG939" s="144">
        <v>1.2499999999999956E-2</v>
      </c>
      <c r="AH939">
        <v>13.6</v>
      </c>
      <c r="AI939">
        <v>450</v>
      </c>
      <c r="AK939">
        <v>688</v>
      </c>
      <c r="AL939">
        <v>72624.639999999999</v>
      </c>
      <c r="AM939" t="s">
        <v>287</v>
      </c>
      <c r="AN939" t="s">
        <v>623</v>
      </c>
      <c r="AQ939" t="s">
        <v>484</v>
      </c>
      <c r="AR939" t="s">
        <v>424</v>
      </c>
    </row>
    <row r="940" spans="1:44">
      <c r="A940" s="87" t="s">
        <v>562</v>
      </c>
      <c r="B940">
        <v>15021466</v>
      </c>
      <c r="C940" t="s">
        <v>565</v>
      </c>
      <c r="D940" t="s">
        <v>55</v>
      </c>
      <c r="E940" t="s">
        <v>564</v>
      </c>
      <c r="F940" t="s">
        <v>482</v>
      </c>
      <c r="G940" t="s">
        <v>695</v>
      </c>
      <c r="H940">
        <v>44531</v>
      </c>
      <c r="I940" t="s">
        <v>575</v>
      </c>
      <c r="J940" t="s">
        <v>706</v>
      </c>
      <c r="K940" t="s">
        <v>568</v>
      </c>
      <c r="L940">
        <v>6</v>
      </c>
      <c r="M940" t="s">
        <v>287</v>
      </c>
      <c r="N940">
        <v>4672</v>
      </c>
      <c r="O940">
        <v>0.02</v>
      </c>
      <c r="P940">
        <v>93</v>
      </c>
      <c r="Q940">
        <v>5.0000000000000001E-3</v>
      </c>
      <c r="R940">
        <v>23</v>
      </c>
      <c r="S940">
        <v>2.482876712328767E-2</v>
      </c>
      <c r="T940">
        <v>116</v>
      </c>
      <c r="U940">
        <v>4788</v>
      </c>
      <c r="V940">
        <v>4788.8</v>
      </c>
      <c r="W940">
        <v>116.80000000000018</v>
      </c>
      <c r="X940">
        <v>2.5000000000000001E-2</v>
      </c>
      <c r="Y940" t="s">
        <v>696</v>
      </c>
      <c r="AD940">
        <v>0</v>
      </c>
      <c r="AE940">
        <v>4788.8</v>
      </c>
      <c r="AF940">
        <v>116.80000000000018</v>
      </c>
      <c r="AG940" s="144">
        <v>2.5000000000000133E-2</v>
      </c>
      <c r="AH940">
        <v>13.6</v>
      </c>
      <c r="AI940">
        <v>650</v>
      </c>
      <c r="AK940">
        <v>688</v>
      </c>
      <c r="AL940">
        <v>73615.679999999993</v>
      </c>
      <c r="AM940" t="s">
        <v>287</v>
      </c>
      <c r="AN940" t="s">
        <v>623</v>
      </c>
      <c r="AQ940" t="s">
        <v>484</v>
      </c>
      <c r="AR940" t="s">
        <v>424</v>
      </c>
    </row>
    <row r="941" spans="1:44">
      <c r="A941" s="87" t="s">
        <v>562</v>
      </c>
      <c r="B941">
        <v>15000218</v>
      </c>
      <c r="C941" t="s">
        <v>565</v>
      </c>
      <c r="D941" t="s">
        <v>55</v>
      </c>
      <c r="E941" t="s">
        <v>564</v>
      </c>
      <c r="F941" t="s">
        <v>482</v>
      </c>
      <c r="G941" t="s">
        <v>695</v>
      </c>
      <c r="H941">
        <v>38608</v>
      </c>
      <c r="I941" t="s">
        <v>575</v>
      </c>
      <c r="J941" t="s">
        <v>706</v>
      </c>
      <c r="K941" t="s">
        <v>568</v>
      </c>
      <c r="L941">
        <v>6</v>
      </c>
      <c r="M941" t="s">
        <v>287</v>
      </c>
      <c r="N941">
        <v>6084</v>
      </c>
      <c r="O941">
        <v>0.02</v>
      </c>
      <c r="P941">
        <v>122</v>
      </c>
      <c r="Q941">
        <v>5.0000000000000001E-3</v>
      </c>
      <c r="R941">
        <v>30</v>
      </c>
      <c r="S941">
        <v>2.4983563445101907E-2</v>
      </c>
      <c r="T941">
        <v>152</v>
      </c>
      <c r="U941">
        <v>6236</v>
      </c>
      <c r="V941">
        <v>6236.1</v>
      </c>
      <c r="W941">
        <v>152.10000000000036</v>
      </c>
      <c r="X941">
        <v>2.5000000000000001E-2</v>
      </c>
      <c r="Y941" t="s">
        <v>696</v>
      </c>
      <c r="AD941">
        <v>0</v>
      </c>
      <c r="AE941">
        <v>6236.1</v>
      </c>
      <c r="AF941">
        <v>152.10000000000036</v>
      </c>
      <c r="AG941" s="144">
        <v>2.5000000000000133E-2</v>
      </c>
      <c r="AH941">
        <v>13.6</v>
      </c>
      <c r="AI941">
        <v>450</v>
      </c>
      <c r="AK941">
        <v>688</v>
      </c>
      <c r="AL941">
        <v>90898.96</v>
      </c>
      <c r="AM941" t="s">
        <v>287</v>
      </c>
      <c r="AQ941" t="s">
        <v>484</v>
      </c>
      <c r="AR941" t="s">
        <v>424</v>
      </c>
    </row>
    <row r="942" spans="1:44">
      <c r="A942" s="87" t="s">
        <v>562</v>
      </c>
      <c r="B942">
        <v>15005185</v>
      </c>
      <c r="C942" t="s">
        <v>565</v>
      </c>
      <c r="D942" t="s">
        <v>55</v>
      </c>
      <c r="E942" t="s">
        <v>564</v>
      </c>
      <c r="F942" t="s">
        <v>482</v>
      </c>
      <c r="G942" t="s">
        <v>695</v>
      </c>
      <c r="H942">
        <v>40590</v>
      </c>
      <c r="I942" t="s">
        <v>575</v>
      </c>
      <c r="J942" t="s">
        <v>709</v>
      </c>
      <c r="K942" t="s">
        <v>568</v>
      </c>
      <c r="L942">
        <v>6</v>
      </c>
      <c r="M942" t="s">
        <v>287</v>
      </c>
      <c r="N942">
        <v>4950</v>
      </c>
      <c r="O942">
        <v>0.02</v>
      </c>
      <c r="P942">
        <v>99</v>
      </c>
      <c r="Q942">
        <v>5.0000000000000001E-3</v>
      </c>
      <c r="R942">
        <v>25</v>
      </c>
      <c r="S942">
        <v>2.5050505050505052E-2</v>
      </c>
      <c r="T942">
        <v>124</v>
      </c>
      <c r="U942">
        <v>5074</v>
      </c>
      <c r="V942">
        <v>5086.125</v>
      </c>
      <c r="W942">
        <v>136.125</v>
      </c>
      <c r="X942">
        <v>2.75E-2</v>
      </c>
      <c r="Y942" t="s">
        <v>696</v>
      </c>
      <c r="AD942">
        <v>0</v>
      </c>
      <c r="AE942">
        <v>5086.125</v>
      </c>
      <c r="AF942">
        <v>136.125</v>
      </c>
      <c r="AG942" s="144">
        <v>2.750000000000008E-2</v>
      </c>
      <c r="AH942">
        <v>13.6</v>
      </c>
      <c r="AI942">
        <v>500</v>
      </c>
      <c r="AK942">
        <v>688</v>
      </c>
      <c r="AL942">
        <v>75859.3</v>
      </c>
      <c r="AM942" t="s">
        <v>287</v>
      </c>
      <c r="AQ942" t="s">
        <v>484</v>
      </c>
      <c r="AR942" t="s">
        <v>424</v>
      </c>
    </row>
    <row r="943" spans="1:44">
      <c r="A943" s="87" t="s">
        <v>562</v>
      </c>
      <c r="B943">
        <v>15014113</v>
      </c>
      <c r="C943" t="s">
        <v>565</v>
      </c>
      <c r="D943" t="s">
        <v>55</v>
      </c>
      <c r="E943" t="s">
        <v>564</v>
      </c>
      <c r="F943" t="s">
        <v>482</v>
      </c>
      <c r="G943" t="s">
        <v>695</v>
      </c>
      <c r="H943">
        <v>42088</v>
      </c>
      <c r="I943" t="s">
        <v>575</v>
      </c>
      <c r="J943" t="s">
        <v>651</v>
      </c>
      <c r="K943" t="s">
        <v>568</v>
      </c>
      <c r="L943">
        <v>6</v>
      </c>
      <c r="M943" t="s">
        <v>287</v>
      </c>
      <c r="N943">
        <v>4593</v>
      </c>
      <c r="O943">
        <v>0.02</v>
      </c>
      <c r="P943">
        <v>92</v>
      </c>
      <c r="Q943">
        <v>5.0000000000000001E-3</v>
      </c>
      <c r="R943">
        <v>23</v>
      </c>
      <c r="S943">
        <v>2.5038101458741562E-2</v>
      </c>
      <c r="T943">
        <v>115</v>
      </c>
      <c r="U943">
        <v>4708</v>
      </c>
      <c r="V943">
        <v>4707.8249999999998</v>
      </c>
      <c r="W943">
        <v>114.82499999999982</v>
      </c>
      <c r="X943">
        <v>2.5000000000000001E-2</v>
      </c>
      <c r="Y943" t="s">
        <v>696</v>
      </c>
      <c r="AD943">
        <v>0</v>
      </c>
      <c r="AE943">
        <v>4707.8249999999998</v>
      </c>
      <c r="AF943">
        <v>114.82499999999982</v>
      </c>
      <c r="AG943" s="144">
        <v>2.4999999999999911E-2</v>
      </c>
      <c r="AH943">
        <v>13.6</v>
      </c>
      <c r="AI943">
        <v>700</v>
      </c>
      <c r="AK943">
        <v>688</v>
      </c>
      <c r="AL943">
        <v>73114.42</v>
      </c>
      <c r="AM943" t="s">
        <v>287</v>
      </c>
      <c r="AN943" t="s">
        <v>623</v>
      </c>
      <c r="AQ943" t="s">
        <v>484</v>
      </c>
      <c r="AR943" t="s">
        <v>424</v>
      </c>
    </row>
    <row r="944" spans="1:44">
      <c r="A944" s="87" t="s">
        <v>562</v>
      </c>
      <c r="B944">
        <v>15003969</v>
      </c>
      <c r="C944" t="s">
        <v>565</v>
      </c>
      <c r="D944" t="s">
        <v>55</v>
      </c>
      <c r="E944" t="s">
        <v>564</v>
      </c>
      <c r="F944" t="s">
        <v>697</v>
      </c>
      <c r="G944" t="s">
        <v>698</v>
      </c>
      <c r="H944">
        <v>40338</v>
      </c>
      <c r="I944" t="s">
        <v>575</v>
      </c>
      <c r="J944" t="s">
        <v>651</v>
      </c>
      <c r="K944" t="s">
        <v>568</v>
      </c>
      <c r="L944">
        <v>6</v>
      </c>
      <c r="M944" t="s">
        <v>287</v>
      </c>
      <c r="N944">
        <v>5190</v>
      </c>
      <c r="O944">
        <v>0.02</v>
      </c>
      <c r="P944">
        <v>104</v>
      </c>
      <c r="Q944">
        <v>5.0000000000000001E-3</v>
      </c>
      <c r="R944">
        <v>26</v>
      </c>
      <c r="S944">
        <v>2.5048169556840076E-2</v>
      </c>
      <c r="T944">
        <v>130</v>
      </c>
      <c r="U944">
        <v>5320</v>
      </c>
      <c r="V944">
        <v>5320</v>
      </c>
      <c r="W944">
        <v>130</v>
      </c>
      <c r="X944">
        <v>2.5000000000000001E-2</v>
      </c>
      <c r="Y944" t="s">
        <v>696</v>
      </c>
      <c r="AD944">
        <v>0</v>
      </c>
      <c r="AE944">
        <v>5320</v>
      </c>
      <c r="AF944">
        <v>130</v>
      </c>
      <c r="AG944" s="144">
        <v>2.5048169556840083E-2</v>
      </c>
      <c r="AH944">
        <v>13.6</v>
      </c>
      <c r="AI944">
        <v>650</v>
      </c>
      <c r="AK944">
        <v>688</v>
      </c>
      <c r="AL944">
        <v>80840</v>
      </c>
      <c r="AM944" t="s">
        <v>287</v>
      </c>
      <c r="AQ944" t="s">
        <v>484</v>
      </c>
      <c r="AR944" t="s">
        <v>424</v>
      </c>
    </row>
    <row r="945" spans="1:44">
      <c r="A945" s="87" t="s">
        <v>562</v>
      </c>
      <c r="B945">
        <v>15003874</v>
      </c>
      <c r="C945" t="s">
        <v>565</v>
      </c>
      <c r="D945" t="s">
        <v>55</v>
      </c>
      <c r="E945" t="s">
        <v>564</v>
      </c>
      <c r="F945" t="s">
        <v>697</v>
      </c>
      <c r="G945" t="s">
        <v>698</v>
      </c>
      <c r="H945">
        <v>40323</v>
      </c>
      <c r="I945" t="s">
        <v>575</v>
      </c>
      <c r="J945" t="s">
        <v>651</v>
      </c>
      <c r="K945" t="s">
        <v>568</v>
      </c>
      <c r="L945">
        <v>6</v>
      </c>
      <c r="M945" t="s">
        <v>287</v>
      </c>
      <c r="N945">
        <v>4672</v>
      </c>
      <c r="O945">
        <v>0.02</v>
      </c>
      <c r="P945">
        <v>93</v>
      </c>
      <c r="Q945">
        <v>5.0000000000000001E-3</v>
      </c>
      <c r="R945">
        <v>23</v>
      </c>
      <c r="S945">
        <v>2.482876712328767E-2</v>
      </c>
      <c r="T945">
        <v>116</v>
      </c>
      <c r="U945">
        <v>4788</v>
      </c>
      <c r="V945">
        <v>4765</v>
      </c>
      <c r="W945">
        <v>93</v>
      </c>
      <c r="X945">
        <v>1.9900000000000001E-2</v>
      </c>
      <c r="Y945" t="s">
        <v>696</v>
      </c>
      <c r="AD945">
        <v>0</v>
      </c>
      <c r="AE945">
        <v>4765</v>
      </c>
      <c r="AF945">
        <v>93</v>
      </c>
      <c r="AG945" s="144">
        <v>1.990582191780832E-2</v>
      </c>
      <c r="AH945">
        <v>13.6</v>
      </c>
      <c r="AI945">
        <v>650</v>
      </c>
      <c r="AK945">
        <v>688</v>
      </c>
      <c r="AL945">
        <v>73292</v>
      </c>
      <c r="AM945" t="s">
        <v>287</v>
      </c>
      <c r="AQ945" t="s">
        <v>484</v>
      </c>
      <c r="AR945" t="s">
        <v>424</v>
      </c>
    </row>
    <row r="946" spans="1:44">
      <c r="A946" s="87" t="s">
        <v>562</v>
      </c>
      <c r="B946">
        <v>15001978</v>
      </c>
      <c r="C946" t="s">
        <v>565</v>
      </c>
      <c r="D946" t="s">
        <v>55</v>
      </c>
      <c r="E946" t="s">
        <v>564</v>
      </c>
      <c r="F946" t="s">
        <v>697</v>
      </c>
      <c r="G946" t="s">
        <v>698</v>
      </c>
      <c r="H946">
        <v>39701</v>
      </c>
      <c r="I946" t="s">
        <v>575</v>
      </c>
      <c r="J946" t="s">
        <v>651</v>
      </c>
      <c r="K946" t="s">
        <v>568</v>
      </c>
      <c r="L946">
        <v>6</v>
      </c>
      <c r="M946" t="s">
        <v>287</v>
      </c>
      <c r="N946">
        <v>4748</v>
      </c>
      <c r="O946">
        <v>0.02</v>
      </c>
      <c r="P946">
        <v>95</v>
      </c>
      <c r="Q946">
        <v>5.0000000000000001E-3</v>
      </c>
      <c r="R946">
        <v>24</v>
      </c>
      <c r="S946">
        <v>2.5063184498736311E-2</v>
      </c>
      <c r="T946">
        <v>119</v>
      </c>
      <c r="U946">
        <v>4867</v>
      </c>
      <c r="V946">
        <v>4867</v>
      </c>
      <c r="W946">
        <v>119</v>
      </c>
      <c r="X946">
        <v>2.5100000000000001E-2</v>
      </c>
      <c r="Y946" t="s">
        <v>696</v>
      </c>
      <c r="AD946">
        <v>0</v>
      </c>
      <c r="AE946">
        <v>4867</v>
      </c>
      <c r="AF946">
        <v>119</v>
      </c>
      <c r="AG946" s="144">
        <v>2.5063184498736346E-2</v>
      </c>
      <c r="AH946">
        <v>13.6</v>
      </c>
      <c r="AI946">
        <v>650</v>
      </c>
      <c r="AK946">
        <v>688</v>
      </c>
      <c r="AL946">
        <v>74679.199999999997</v>
      </c>
      <c r="AM946" t="s">
        <v>287</v>
      </c>
      <c r="AQ946" t="s">
        <v>484</v>
      </c>
      <c r="AR946" t="s">
        <v>424</v>
      </c>
    </row>
    <row r="947" spans="1:44">
      <c r="A947" s="87" t="s">
        <v>562</v>
      </c>
      <c r="B947">
        <v>15004226</v>
      </c>
      <c r="C947" t="s">
        <v>565</v>
      </c>
      <c r="D947" t="s">
        <v>55</v>
      </c>
      <c r="E947" t="s">
        <v>564</v>
      </c>
      <c r="F947" t="s">
        <v>697</v>
      </c>
      <c r="G947" t="s">
        <v>698</v>
      </c>
      <c r="H947">
        <v>40380</v>
      </c>
      <c r="I947" t="s">
        <v>575</v>
      </c>
      <c r="J947" t="s">
        <v>651</v>
      </c>
      <c r="K947" t="s">
        <v>568</v>
      </c>
      <c r="L947">
        <v>6</v>
      </c>
      <c r="M947" t="s">
        <v>287</v>
      </c>
      <c r="N947">
        <v>4753</v>
      </c>
      <c r="O947">
        <v>0.02</v>
      </c>
      <c r="P947">
        <v>95</v>
      </c>
      <c r="Q947">
        <v>5.0000000000000001E-3</v>
      </c>
      <c r="R947">
        <v>24</v>
      </c>
      <c r="S947">
        <v>2.5036818851251842E-2</v>
      </c>
      <c r="T947">
        <v>119</v>
      </c>
      <c r="U947">
        <v>4872</v>
      </c>
      <c r="V947">
        <v>4872</v>
      </c>
      <c r="W947">
        <v>119</v>
      </c>
      <c r="X947">
        <v>2.5000000000000001E-2</v>
      </c>
      <c r="Y947" t="s">
        <v>696</v>
      </c>
      <c r="AD947">
        <v>0</v>
      </c>
      <c r="AE947">
        <v>4872</v>
      </c>
      <c r="AF947">
        <v>119</v>
      </c>
      <c r="AG947" s="144">
        <v>2.5036818851251752E-2</v>
      </c>
      <c r="AH947">
        <v>13.6</v>
      </c>
      <c r="AI947">
        <v>650</v>
      </c>
      <c r="AK947">
        <v>688</v>
      </c>
      <c r="AL947">
        <v>74747.199999999997</v>
      </c>
      <c r="AM947" t="s">
        <v>287</v>
      </c>
      <c r="AQ947" t="s">
        <v>484</v>
      </c>
      <c r="AR947" t="s">
        <v>424</v>
      </c>
    </row>
    <row r="948" spans="1:44">
      <c r="A948" s="87" t="s">
        <v>562</v>
      </c>
      <c r="B948">
        <v>15012393</v>
      </c>
      <c r="C948" t="s">
        <v>565</v>
      </c>
      <c r="D948" t="s">
        <v>55</v>
      </c>
      <c r="E948" t="s">
        <v>564</v>
      </c>
      <c r="F948" t="s">
        <v>697</v>
      </c>
      <c r="G948" t="s">
        <v>698</v>
      </c>
      <c r="H948">
        <v>41613</v>
      </c>
      <c r="I948" t="s">
        <v>575</v>
      </c>
      <c r="J948" t="s">
        <v>651</v>
      </c>
      <c r="K948" t="s">
        <v>568</v>
      </c>
      <c r="L948">
        <v>6</v>
      </c>
      <c r="M948" t="s">
        <v>287</v>
      </c>
      <c r="N948">
        <v>4780</v>
      </c>
      <c r="O948">
        <v>0.02</v>
      </c>
      <c r="P948">
        <v>96</v>
      </c>
      <c r="Q948">
        <v>5.0000000000000001E-3</v>
      </c>
      <c r="R948">
        <v>24</v>
      </c>
      <c r="S948">
        <v>2.5104602510460251E-2</v>
      </c>
      <c r="T948">
        <v>120</v>
      </c>
      <c r="U948">
        <v>4900</v>
      </c>
      <c r="V948">
        <v>4900</v>
      </c>
      <c r="W948">
        <v>120</v>
      </c>
      <c r="X948">
        <v>2.5100000000000001E-2</v>
      </c>
      <c r="Y948" t="s">
        <v>696</v>
      </c>
      <c r="AD948">
        <v>0</v>
      </c>
      <c r="AE948">
        <v>4900</v>
      </c>
      <c r="AF948">
        <v>120</v>
      </c>
      <c r="AG948" s="144">
        <v>2.5104602510460206E-2</v>
      </c>
      <c r="AH948">
        <v>13.6</v>
      </c>
      <c r="AI948">
        <v>650</v>
      </c>
      <c r="AK948">
        <v>688</v>
      </c>
      <c r="AL948">
        <v>75128</v>
      </c>
      <c r="AM948" t="s">
        <v>287</v>
      </c>
      <c r="AQ948" t="s">
        <v>484</v>
      </c>
      <c r="AR948" t="s">
        <v>424</v>
      </c>
    </row>
    <row r="949" spans="1:44">
      <c r="A949" s="87" t="s">
        <v>562</v>
      </c>
      <c r="B949">
        <v>15007035</v>
      </c>
      <c r="C949" t="s">
        <v>565</v>
      </c>
      <c r="D949" t="s">
        <v>55</v>
      </c>
      <c r="E949" t="s">
        <v>564</v>
      </c>
      <c r="F949" t="s">
        <v>697</v>
      </c>
      <c r="G949" t="s">
        <v>698</v>
      </c>
      <c r="H949">
        <v>40772</v>
      </c>
      <c r="I949" t="s">
        <v>575</v>
      </c>
      <c r="J949" t="s">
        <v>651</v>
      </c>
      <c r="K949" t="s">
        <v>568</v>
      </c>
      <c r="L949">
        <v>6</v>
      </c>
      <c r="M949" t="s">
        <v>287</v>
      </c>
      <c r="N949">
        <v>4429</v>
      </c>
      <c r="O949">
        <v>0.02</v>
      </c>
      <c r="P949">
        <v>89</v>
      </c>
      <c r="Q949">
        <v>5.0000000000000001E-3</v>
      </c>
      <c r="R949">
        <v>22</v>
      </c>
      <c r="S949">
        <v>2.50620907654098E-2</v>
      </c>
      <c r="T949">
        <v>111</v>
      </c>
      <c r="U949">
        <v>4540</v>
      </c>
      <c r="V949">
        <v>4540</v>
      </c>
      <c r="W949">
        <v>111</v>
      </c>
      <c r="X949">
        <v>2.5100000000000001E-2</v>
      </c>
      <c r="Y949" t="s">
        <v>696</v>
      </c>
      <c r="AD949">
        <v>0</v>
      </c>
      <c r="AE949">
        <v>4540</v>
      </c>
      <c r="AF949">
        <v>111</v>
      </c>
      <c r="AG949" s="144">
        <v>2.5062090765409772E-2</v>
      </c>
      <c r="AH949">
        <v>13.6</v>
      </c>
      <c r="AI949">
        <v>650</v>
      </c>
      <c r="AK949">
        <v>688</v>
      </c>
      <c r="AL949">
        <v>70232</v>
      </c>
      <c r="AM949" t="s">
        <v>287</v>
      </c>
      <c r="AQ949" t="s">
        <v>484</v>
      </c>
      <c r="AR949" t="s">
        <v>424</v>
      </c>
    </row>
    <row r="950" spans="1:44">
      <c r="A950" s="87" t="s">
        <v>562</v>
      </c>
      <c r="B950">
        <v>15012026</v>
      </c>
      <c r="C950" t="s">
        <v>565</v>
      </c>
      <c r="D950" t="s">
        <v>55</v>
      </c>
      <c r="E950" t="s">
        <v>564</v>
      </c>
      <c r="F950" t="s">
        <v>697</v>
      </c>
      <c r="G950" t="s">
        <v>698</v>
      </c>
      <c r="H950">
        <v>41563</v>
      </c>
      <c r="I950" t="s">
        <v>575</v>
      </c>
      <c r="J950" t="s">
        <v>651</v>
      </c>
      <c r="K950" t="s">
        <v>568</v>
      </c>
      <c r="L950">
        <v>6</v>
      </c>
      <c r="M950" t="s">
        <v>287</v>
      </c>
      <c r="N950">
        <v>4652</v>
      </c>
      <c r="O950">
        <v>0.02</v>
      </c>
      <c r="P950">
        <v>93</v>
      </c>
      <c r="Q950">
        <v>5.0000000000000001E-3</v>
      </c>
      <c r="R950">
        <v>23</v>
      </c>
      <c r="S950">
        <v>2.4935511607910577E-2</v>
      </c>
      <c r="T950">
        <v>116</v>
      </c>
      <c r="U950">
        <v>4768</v>
      </c>
      <c r="V950">
        <v>4768</v>
      </c>
      <c r="W950">
        <v>116</v>
      </c>
      <c r="X950">
        <v>2.4899999999999999E-2</v>
      </c>
      <c r="Y950" t="s">
        <v>696</v>
      </c>
      <c r="AD950">
        <v>0</v>
      </c>
      <c r="AE950">
        <v>4768</v>
      </c>
      <c r="AF950">
        <v>116</v>
      </c>
      <c r="AG950" s="144">
        <v>2.4935511607910632E-2</v>
      </c>
      <c r="AH950">
        <v>13.6</v>
      </c>
      <c r="AI950">
        <v>650</v>
      </c>
      <c r="AK950">
        <v>688</v>
      </c>
      <c r="AL950">
        <v>73332.799999999988</v>
      </c>
      <c r="AM950" t="s">
        <v>287</v>
      </c>
      <c r="AQ950" t="s">
        <v>484</v>
      </c>
      <c r="AR950" t="s">
        <v>424</v>
      </c>
    </row>
    <row r="951" spans="1:44">
      <c r="A951" s="87" t="s">
        <v>562</v>
      </c>
      <c r="B951">
        <v>15000548</v>
      </c>
      <c r="C951" t="s">
        <v>565</v>
      </c>
      <c r="D951" t="s">
        <v>55</v>
      </c>
      <c r="E951" t="s">
        <v>564</v>
      </c>
      <c r="F951" t="s">
        <v>697</v>
      </c>
      <c r="G951" t="s">
        <v>698</v>
      </c>
      <c r="H951">
        <v>38875</v>
      </c>
      <c r="I951" t="s">
        <v>575</v>
      </c>
      <c r="J951" t="s">
        <v>651</v>
      </c>
      <c r="K951" t="s">
        <v>568</v>
      </c>
      <c r="L951">
        <v>6</v>
      </c>
      <c r="M951" t="s">
        <v>287</v>
      </c>
      <c r="N951">
        <v>4760</v>
      </c>
      <c r="O951">
        <v>0.02</v>
      </c>
      <c r="P951">
        <v>95</v>
      </c>
      <c r="Q951">
        <v>5.0000000000000001E-3</v>
      </c>
      <c r="R951">
        <v>24</v>
      </c>
      <c r="S951">
        <v>2.5000000000000001E-2</v>
      </c>
      <c r="T951">
        <v>119</v>
      </c>
      <c r="U951">
        <v>4879</v>
      </c>
      <c r="V951">
        <v>4800</v>
      </c>
      <c r="W951">
        <v>40</v>
      </c>
      <c r="X951">
        <v>8.3999999999999995E-3</v>
      </c>
      <c r="Y951" t="s">
        <v>696</v>
      </c>
      <c r="AD951">
        <v>0</v>
      </c>
      <c r="AE951">
        <v>4800</v>
      </c>
      <c r="AF951">
        <v>40</v>
      </c>
      <c r="AG951" s="144">
        <v>8.4033613445377853E-3</v>
      </c>
      <c r="AH951">
        <v>13.6</v>
      </c>
      <c r="AI951">
        <v>650</v>
      </c>
      <c r="AK951">
        <v>688</v>
      </c>
      <c r="AL951">
        <v>73768</v>
      </c>
      <c r="AM951" t="s">
        <v>287</v>
      </c>
      <c r="AN951" t="s">
        <v>623</v>
      </c>
      <c r="AQ951" t="s">
        <v>484</v>
      </c>
      <c r="AR951" t="s">
        <v>424</v>
      </c>
    </row>
    <row r="952" spans="1:44">
      <c r="A952" s="87" t="s">
        <v>562</v>
      </c>
      <c r="B952">
        <v>15007685</v>
      </c>
      <c r="C952" t="s">
        <v>565</v>
      </c>
      <c r="D952" t="s">
        <v>55</v>
      </c>
      <c r="E952" t="s">
        <v>564</v>
      </c>
      <c r="F952" t="s">
        <v>498</v>
      </c>
      <c r="G952" t="s">
        <v>699</v>
      </c>
      <c r="H952">
        <v>41045</v>
      </c>
      <c r="I952" t="s">
        <v>575</v>
      </c>
      <c r="J952" t="s">
        <v>651</v>
      </c>
      <c r="K952" t="s">
        <v>568</v>
      </c>
      <c r="L952">
        <v>6</v>
      </c>
      <c r="M952" t="s">
        <v>287</v>
      </c>
      <c r="N952">
        <v>4687</v>
      </c>
      <c r="O952">
        <v>0.02</v>
      </c>
      <c r="P952">
        <v>94</v>
      </c>
      <c r="Q952">
        <v>5.0000000000000001E-3</v>
      </c>
      <c r="R952">
        <v>23</v>
      </c>
      <c r="S952">
        <v>2.4962662684019629E-2</v>
      </c>
      <c r="T952">
        <v>117</v>
      </c>
      <c r="U952">
        <v>4804</v>
      </c>
      <c r="V952">
        <v>4804</v>
      </c>
      <c r="W952">
        <v>117</v>
      </c>
      <c r="X952">
        <v>2.5000000000000001E-2</v>
      </c>
      <c r="Y952" t="s">
        <v>696</v>
      </c>
      <c r="AD952">
        <v>0</v>
      </c>
      <c r="AE952">
        <v>4804</v>
      </c>
      <c r="AF952">
        <v>117</v>
      </c>
      <c r="AG952" s="144">
        <v>2.4962662684019588E-2</v>
      </c>
      <c r="AH952">
        <v>13.6</v>
      </c>
      <c r="AI952">
        <v>650</v>
      </c>
      <c r="AK952">
        <v>688</v>
      </c>
      <c r="AL952">
        <v>73822.399999999994</v>
      </c>
      <c r="AM952" t="s">
        <v>287</v>
      </c>
      <c r="AN952" t="s">
        <v>623</v>
      </c>
      <c r="AQ952" t="s">
        <v>484</v>
      </c>
      <c r="AR952" t="s">
        <v>424</v>
      </c>
    </row>
    <row r="953" spans="1:44">
      <c r="A953" s="87" t="s">
        <v>562</v>
      </c>
      <c r="B953">
        <v>15018963</v>
      </c>
      <c r="C953" t="s">
        <v>565</v>
      </c>
      <c r="D953" t="s">
        <v>55</v>
      </c>
      <c r="E953" t="s">
        <v>564</v>
      </c>
      <c r="F953" t="s">
        <v>498</v>
      </c>
      <c r="G953" t="s">
        <v>699</v>
      </c>
      <c r="H953">
        <v>43168</v>
      </c>
      <c r="I953" t="s">
        <v>575</v>
      </c>
      <c r="J953" t="s">
        <v>651</v>
      </c>
      <c r="K953" t="s">
        <v>568</v>
      </c>
      <c r="L953">
        <v>6</v>
      </c>
      <c r="M953" t="s">
        <v>287</v>
      </c>
      <c r="N953">
        <v>4605</v>
      </c>
      <c r="O953">
        <v>0.02</v>
      </c>
      <c r="P953">
        <v>92</v>
      </c>
      <c r="Q953">
        <v>5.0000000000000001E-3</v>
      </c>
      <c r="R953">
        <v>23</v>
      </c>
      <c r="S953">
        <v>2.4972855591748101E-2</v>
      </c>
      <c r="T953">
        <v>115</v>
      </c>
      <c r="U953">
        <v>4720</v>
      </c>
      <c r="V953">
        <v>4674</v>
      </c>
      <c r="W953">
        <v>69</v>
      </c>
      <c r="X953">
        <v>1.4999999999999999E-2</v>
      </c>
      <c r="Y953" t="s">
        <v>696</v>
      </c>
      <c r="AD953">
        <v>0</v>
      </c>
      <c r="AE953">
        <v>4674</v>
      </c>
      <c r="AF953">
        <v>69</v>
      </c>
      <c r="AG953" s="144">
        <v>1.4983713355048778E-2</v>
      </c>
      <c r="AH953">
        <v>13.6</v>
      </c>
      <c r="AI953">
        <v>650</v>
      </c>
      <c r="AK953">
        <v>688</v>
      </c>
      <c r="AL953">
        <v>72054.399999999994</v>
      </c>
      <c r="AM953" t="s">
        <v>287</v>
      </c>
      <c r="AQ953" t="s">
        <v>484</v>
      </c>
      <c r="AR953" t="s">
        <v>424</v>
      </c>
    </row>
    <row r="954" spans="1:44">
      <c r="A954" s="87" t="s">
        <v>562</v>
      </c>
      <c r="B954">
        <v>15018489</v>
      </c>
      <c r="C954" t="s">
        <v>565</v>
      </c>
      <c r="D954" t="s">
        <v>55</v>
      </c>
      <c r="E954" t="s">
        <v>564</v>
      </c>
      <c r="F954" t="s">
        <v>498</v>
      </c>
      <c r="G954" t="s">
        <v>699</v>
      </c>
      <c r="H954">
        <v>43049</v>
      </c>
      <c r="I954" t="s">
        <v>575</v>
      </c>
      <c r="J954" t="s">
        <v>651</v>
      </c>
      <c r="K954" t="s">
        <v>568</v>
      </c>
      <c r="L954">
        <v>6</v>
      </c>
      <c r="M954" t="s">
        <v>287</v>
      </c>
      <c r="N954">
        <v>4652</v>
      </c>
      <c r="O954">
        <v>0.02</v>
      </c>
      <c r="P954">
        <v>93</v>
      </c>
      <c r="Q954">
        <v>5.0000000000000001E-3</v>
      </c>
      <c r="R954">
        <v>23</v>
      </c>
      <c r="S954">
        <v>2.4935511607910577E-2</v>
      </c>
      <c r="T954">
        <v>116</v>
      </c>
      <c r="U954">
        <v>4768</v>
      </c>
      <c r="V954">
        <v>4769</v>
      </c>
      <c r="W954">
        <v>117</v>
      </c>
      <c r="X954">
        <v>2.52E-2</v>
      </c>
      <c r="Y954" t="s">
        <v>696</v>
      </c>
      <c r="AD954">
        <v>0</v>
      </c>
      <c r="AE954">
        <v>4769</v>
      </c>
      <c r="AF954">
        <v>117</v>
      </c>
      <c r="AG954" s="144">
        <v>2.5150472914875266E-2</v>
      </c>
      <c r="AH954">
        <v>13.6</v>
      </c>
      <c r="AI954">
        <v>650</v>
      </c>
      <c r="AK954">
        <v>688</v>
      </c>
      <c r="AL954">
        <v>73346.399999999994</v>
      </c>
      <c r="AM954" t="s">
        <v>287</v>
      </c>
      <c r="AQ954" t="s">
        <v>484</v>
      </c>
      <c r="AR954" t="s">
        <v>424</v>
      </c>
    </row>
    <row r="955" spans="1:44">
      <c r="A955" s="87" t="s">
        <v>562</v>
      </c>
      <c r="B955">
        <v>15011752</v>
      </c>
      <c r="C955" t="s">
        <v>565</v>
      </c>
      <c r="D955" t="s">
        <v>55</v>
      </c>
      <c r="E955" t="s">
        <v>564</v>
      </c>
      <c r="F955" t="s">
        <v>498</v>
      </c>
      <c r="G955" t="s">
        <v>699</v>
      </c>
      <c r="H955">
        <v>41541</v>
      </c>
      <c r="I955" t="s">
        <v>575</v>
      </c>
      <c r="J955" t="s">
        <v>651</v>
      </c>
      <c r="K955" t="s">
        <v>568</v>
      </c>
      <c r="L955">
        <v>6</v>
      </c>
      <c r="M955" t="s">
        <v>287</v>
      </c>
      <c r="N955">
        <v>4803</v>
      </c>
      <c r="O955">
        <v>0.02</v>
      </c>
      <c r="P955">
        <v>96</v>
      </c>
      <c r="Q955">
        <v>5.0000000000000001E-3</v>
      </c>
      <c r="R955">
        <v>24</v>
      </c>
      <c r="S955">
        <v>2.4984384759525295E-2</v>
      </c>
      <c r="T955">
        <v>120</v>
      </c>
      <c r="U955">
        <v>4923</v>
      </c>
      <c r="V955">
        <v>4827</v>
      </c>
      <c r="W955">
        <v>24</v>
      </c>
      <c r="X955">
        <v>5.0000000000000001E-3</v>
      </c>
      <c r="Y955" t="s">
        <v>696</v>
      </c>
      <c r="AD955">
        <v>0</v>
      </c>
      <c r="AE955">
        <v>4827</v>
      </c>
      <c r="AF955">
        <v>24</v>
      </c>
      <c r="AG955" s="144">
        <v>4.9968769519050937E-3</v>
      </c>
      <c r="AH955">
        <v>13.6</v>
      </c>
      <c r="AI955">
        <v>650</v>
      </c>
      <c r="AK955">
        <v>688</v>
      </c>
      <c r="AL955">
        <v>74135.199999999997</v>
      </c>
      <c r="AM955" t="s">
        <v>287</v>
      </c>
      <c r="AQ955" t="s">
        <v>484</v>
      </c>
      <c r="AR955" t="s">
        <v>424</v>
      </c>
    </row>
    <row r="956" spans="1:44">
      <c r="A956" s="87" t="s">
        <v>562</v>
      </c>
      <c r="B956">
        <v>15008577</v>
      </c>
      <c r="C956" t="s">
        <v>565</v>
      </c>
      <c r="D956" t="s">
        <v>55</v>
      </c>
      <c r="E956" t="s">
        <v>564</v>
      </c>
      <c r="F956" t="s">
        <v>498</v>
      </c>
      <c r="G956" t="s">
        <v>699</v>
      </c>
      <c r="H956">
        <v>41244</v>
      </c>
      <c r="I956" t="s">
        <v>575</v>
      </c>
      <c r="J956" t="s">
        <v>706</v>
      </c>
      <c r="K956" t="s">
        <v>568</v>
      </c>
      <c r="L956">
        <v>6</v>
      </c>
      <c r="M956" t="s">
        <v>287</v>
      </c>
      <c r="N956">
        <v>4674</v>
      </c>
      <c r="O956">
        <v>0.02</v>
      </c>
      <c r="P956">
        <v>93</v>
      </c>
      <c r="Q956">
        <v>5.0000000000000001E-3</v>
      </c>
      <c r="R956">
        <v>23</v>
      </c>
      <c r="S956">
        <v>2.4818142918271287E-2</v>
      </c>
      <c r="T956">
        <v>116</v>
      </c>
      <c r="U956">
        <v>4790</v>
      </c>
      <c r="V956">
        <v>4791</v>
      </c>
      <c r="W956">
        <v>117</v>
      </c>
      <c r="X956">
        <v>2.5000000000000001E-2</v>
      </c>
      <c r="Y956" t="s">
        <v>696</v>
      </c>
      <c r="AD956">
        <v>0</v>
      </c>
      <c r="AE956">
        <v>4791</v>
      </c>
      <c r="AF956">
        <v>117</v>
      </c>
      <c r="AG956" s="144">
        <v>2.5032092426187313E-2</v>
      </c>
      <c r="AH956">
        <v>13.6</v>
      </c>
      <c r="AI956">
        <v>450</v>
      </c>
      <c r="AK956">
        <v>688</v>
      </c>
      <c r="AL956">
        <v>71245.600000000006</v>
      </c>
      <c r="AM956" t="s">
        <v>287</v>
      </c>
      <c r="AQ956" t="s">
        <v>484</v>
      </c>
      <c r="AR956" t="s">
        <v>424</v>
      </c>
    </row>
    <row r="957" spans="1:44">
      <c r="A957" s="87" t="s">
        <v>562</v>
      </c>
      <c r="B957">
        <v>15007717</v>
      </c>
      <c r="C957" t="s">
        <v>565</v>
      </c>
      <c r="D957" t="s">
        <v>55</v>
      </c>
      <c r="E957" t="s">
        <v>564</v>
      </c>
      <c r="F957" t="s">
        <v>498</v>
      </c>
      <c r="G957" t="s">
        <v>699</v>
      </c>
      <c r="H957">
        <v>41275</v>
      </c>
      <c r="I957" t="s">
        <v>575</v>
      </c>
      <c r="J957" t="s">
        <v>651</v>
      </c>
      <c r="K957" t="s">
        <v>568</v>
      </c>
      <c r="L957">
        <v>6</v>
      </c>
      <c r="M957" t="s">
        <v>287</v>
      </c>
      <c r="N957">
        <v>4803</v>
      </c>
      <c r="O957">
        <v>0.02</v>
      </c>
      <c r="P957">
        <v>96</v>
      </c>
      <c r="Q957">
        <v>5.0000000000000001E-3</v>
      </c>
      <c r="R957">
        <v>24</v>
      </c>
      <c r="S957">
        <v>2.4984384759525295E-2</v>
      </c>
      <c r="T957">
        <v>120</v>
      </c>
      <c r="U957">
        <v>4923</v>
      </c>
      <c r="V957">
        <v>4971</v>
      </c>
      <c r="W957">
        <v>168</v>
      </c>
      <c r="X957">
        <v>3.5000000000000003E-2</v>
      </c>
      <c r="Y957" t="s">
        <v>696</v>
      </c>
      <c r="AD957">
        <v>0</v>
      </c>
      <c r="AE957">
        <v>4971</v>
      </c>
      <c r="AF957">
        <v>168</v>
      </c>
      <c r="AG957" s="144">
        <v>3.4978138663335434E-2</v>
      </c>
      <c r="AH957">
        <v>13.6</v>
      </c>
      <c r="AI957">
        <v>650</v>
      </c>
      <c r="AK957">
        <v>688</v>
      </c>
      <c r="AL957">
        <v>76093.599999999991</v>
      </c>
      <c r="AM957" t="s">
        <v>287</v>
      </c>
      <c r="AQ957" t="s">
        <v>484</v>
      </c>
      <c r="AR957" t="s">
        <v>424</v>
      </c>
    </row>
    <row r="958" spans="1:44">
      <c r="A958" s="87" t="s">
        <v>562</v>
      </c>
      <c r="B958">
        <v>15009354</v>
      </c>
      <c r="C958" t="s">
        <v>565</v>
      </c>
      <c r="D958" t="s">
        <v>55</v>
      </c>
      <c r="E958" t="s">
        <v>564</v>
      </c>
      <c r="F958" t="s">
        <v>498</v>
      </c>
      <c r="G958" t="s">
        <v>699</v>
      </c>
      <c r="H958">
        <v>41487</v>
      </c>
      <c r="I958" t="s">
        <v>575</v>
      </c>
      <c r="J958" t="s">
        <v>706</v>
      </c>
      <c r="K958" t="s">
        <v>568</v>
      </c>
      <c r="L958">
        <v>6</v>
      </c>
      <c r="M958" t="s">
        <v>287</v>
      </c>
      <c r="N958">
        <v>4616</v>
      </c>
      <c r="O958">
        <v>0.02</v>
      </c>
      <c r="P958">
        <v>92</v>
      </c>
      <c r="Q958">
        <v>5.0000000000000001E-3</v>
      </c>
      <c r="R958">
        <v>23</v>
      </c>
      <c r="S958">
        <v>2.4913344887348355E-2</v>
      </c>
      <c r="T958">
        <v>115</v>
      </c>
      <c r="U958">
        <v>4731</v>
      </c>
      <c r="V958">
        <v>4732</v>
      </c>
      <c r="W958">
        <v>116</v>
      </c>
      <c r="X958">
        <v>2.5100000000000001E-2</v>
      </c>
      <c r="Y958" t="s">
        <v>696</v>
      </c>
      <c r="AD958">
        <v>0</v>
      </c>
      <c r="AE958">
        <v>4732</v>
      </c>
      <c r="AF958">
        <v>116</v>
      </c>
      <c r="AG958" s="144">
        <v>2.512998266897748E-2</v>
      </c>
      <c r="AH958">
        <v>13.6</v>
      </c>
      <c r="AI958">
        <v>450</v>
      </c>
      <c r="AK958">
        <v>688</v>
      </c>
      <c r="AL958">
        <v>70443.199999999997</v>
      </c>
      <c r="AM958" t="s">
        <v>287</v>
      </c>
      <c r="AQ958" t="s">
        <v>484</v>
      </c>
      <c r="AR958" t="s">
        <v>424</v>
      </c>
    </row>
    <row r="959" spans="1:44">
      <c r="A959" s="87" t="s">
        <v>562</v>
      </c>
      <c r="B959">
        <v>15002499</v>
      </c>
      <c r="C959" t="s">
        <v>565</v>
      </c>
      <c r="D959" t="s">
        <v>55</v>
      </c>
      <c r="E959" t="s">
        <v>564</v>
      </c>
      <c r="F959" t="s">
        <v>498</v>
      </c>
      <c r="G959" t="s">
        <v>699</v>
      </c>
      <c r="H959">
        <v>39976</v>
      </c>
      <c r="I959" t="s">
        <v>575</v>
      </c>
      <c r="J959" t="s">
        <v>651</v>
      </c>
      <c r="K959" t="s">
        <v>568</v>
      </c>
      <c r="L959">
        <v>6</v>
      </c>
      <c r="M959" t="s">
        <v>287</v>
      </c>
      <c r="N959">
        <v>6171</v>
      </c>
      <c r="O959">
        <v>0.02</v>
      </c>
      <c r="P959">
        <v>123</v>
      </c>
      <c r="Q959">
        <v>5.0000000000000001E-3</v>
      </c>
      <c r="R959">
        <v>31</v>
      </c>
      <c r="S959">
        <v>2.4955436720142603E-2</v>
      </c>
      <c r="T959">
        <v>154</v>
      </c>
      <c r="U959">
        <v>6325</v>
      </c>
      <c r="V959">
        <v>6387</v>
      </c>
      <c r="W959">
        <v>216</v>
      </c>
      <c r="X959">
        <v>3.5000000000000003E-2</v>
      </c>
      <c r="Y959" t="s">
        <v>696</v>
      </c>
      <c r="AD959">
        <v>0</v>
      </c>
      <c r="AE959">
        <v>6387</v>
      </c>
      <c r="AF959">
        <v>216</v>
      </c>
      <c r="AG959" s="144">
        <v>3.5002430724355937E-2</v>
      </c>
      <c r="AH959">
        <v>13.6</v>
      </c>
      <c r="AI959">
        <v>650</v>
      </c>
      <c r="AK959">
        <v>688</v>
      </c>
      <c r="AL959">
        <v>95351.2</v>
      </c>
      <c r="AM959" t="s">
        <v>287</v>
      </c>
      <c r="AQ959" t="s">
        <v>484</v>
      </c>
      <c r="AR959" t="s">
        <v>424</v>
      </c>
    </row>
    <row r="960" spans="1:44">
      <c r="A960" s="87" t="s">
        <v>562</v>
      </c>
      <c r="B960">
        <v>15012459</v>
      </c>
      <c r="C960" t="s">
        <v>565</v>
      </c>
      <c r="D960" t="s">
        <v>55</v>
      </c>
      <c r="E960" t="s">
        <v>564</v>
      </c>
      <c r="F960" t="s">
        <v>498</v>
      </c>
      <c r="G960" t="s">
        <v>699</v>
      </c>
      <c r="H960">
        <v>41730</v>
      </c>
      <c r="I960" t="s">
        <v>575</v>
      </c>
      <c r="J960" t="s">
        <v>706</v>
      </c>
      <c r="K960" t="s">
        <v>568</v>
      </c>
      <c r="L960">
        <v>6</v>
      </c>
      <c r="M960" t="s">
        <v>287</v>
      </c>
      <c r="N960">
        <v>4682</v>
      </c>
      <c r="O960">
        <v>0.02</v>
      </c>
      <c r="P960">
        <v>94</v>
      </c>
      <c r="Q960">
        <v>5.0000000000000001E-3</v>
      </c>
      <c r="R960">
        <v>23</v>
      </c>
      <c r="S960">
        <v>2.4989320803075608E-2</v>
      </c>
      <c r="T960">
        <v>117</v>
      </c>
      <c r="U960">
        <v>4799</v>
      </c>
      <c r="V960">
        <v>4799</v>
      </c>
      <c r="W960">
        <v>117</v>
      </c>
      <c r="X960">
        <v>2.5000000000000001E-2</v>
      </c>
      <c r="Y960" t="s">
        <v>696</v>
      </c>
      <c r="AD960">
        <v>0</v>
      </c>
      <c r="AE960">
        <v>4799</v>
      </c>
      <c r="AF960">
        <v>117</v>
      </c>
      <c r="AG960" s="144">
        <v>2.4989320803075588E-2</v>
      </c>
      <c r="AH960">
        <v>13.6</v>
      </c>
      <c r="AI960">
        <v>450</v>
      </c>
      <c r="AK960">
        <v>688</v>
      </c>
      <c r="AL960">
        <v>71354.399999999994</v>
      </c>
      <c r="AM960" t="s">
        <v>287</v>
      </c>
      <c r="AQ960" t="s">
        <v>484</v>
      </c>
      <c r="AR960" t="s">
        <v>424</v>
      </c>
    </row>
    <row r="961" spans="1:44">
      <c r="A961" s="87" t="s">
        <v>562</v>
      </c>
      <c r="B961">
        <v>15002657</v>
      </c>
      <c r="C961" t="s">
        <v>565</v>
      </c>
      <c r="D961" t="s">
        <v>55</v>
      </c>
      <c r="E961" t="s">
        <v>564</v>
      </c>
      <c r="F961" t="s">
        <v>498</v>
      </c>
      <c r="G961" t="s">
        <v>699</v>
      </c>
      <c r="H961">
        <v>40023</v>
      </c>
      <c r="I961" t="s">
        <v>575</v>
      </c>
      <c r="J961" t="s">
        <v>651</v>
      </c>
      <c r="K961" t="s">
        <v>568</v>
      </c>
      <c r="L961">
        <v>6</v>
      </c>
      <c r="M961" t="s">
        <v>287</v>
      </c>
      <c r="N961">
        <v>4590</v>
      </c>
      <c r="O961">
        <v>0.02</v>
      </c>
      <c r="P961">
        <v>92</v>
      </c>
      <c r="Q961">
        <v>5.0000000000000001E-3</v>
      </c>
      <c r="R961">
        <v>23</v>
      </c>
      <c r="S961">
        <v>2.5054466230936819E-2</v>
      </c>
      <c r="T961">
        <v>115</v>
      </c>
      <c r="U961">
        <v>4705</v>
      </c>
      <c r="V961">
        <v>4751</v>
      </c>
      <c r="W961">
        <v>161</v>
      </c>
      <c r="X961">
        <v>3.5099999999999999E-2</v>
      </c>
      <c r="Y961" t="s">
        <v>696</v>
      </c>
      <c r="AD961">
        <v>0</v>
      </c>
      <c r="AE961">
        <v>4751</v>
      </c>
      <c r="AF961">
        <v>161</v>
      </c>
      <c r="AG961" s="144">
        <v>3.5076252723311496E-2</v>
      </c>
      <c r="AH961">
        <v>13.6</v>
      </c>
      <c r="AI961">
        <v>650</v>
      </c>
      <c r="AK961">
        <v>688</v>
      </c>
      <c r="AL961">
        <v>73101.600000000006</v>
      </c>
      <c r="AM961" t="s">
        <v>287</v>
      </c>
      <c r="AQ961" t="s">
        <v>484</v>
      </c>
      <c r="AR961" t="s">
        <v>424</v>
      </c>
    </row>
    <row r="962" spans="1:44">
      <c r="A962" s="87" t="s">
        <v>562</v>
      </c>
      <c r="B962">
        <v>15003377</v>
      </c>
      <c r="C962" t="s">
        <v>565</v>
      </c>
      <c r="D962" t="s">
        <v>55</v>
      </c>
      <c r="E962" t="s">
        <v>564</v>
      </c>
      <c r="F962" t="s">
        <v>498</v>
      </c>
      <c r="G962" t="s">
        <v>699</v>
      </c>
      <c r="H962">
        <v>40299</v>
      </c>
      <c r="I962" t="s">
        <v>575</v>
      </c>
      <c r="J962" t="s">
        <v>651</v>
      </c>
      <c r="K962" t="s">
        <v>568</v>
      </c>
      <c r="L962">
        <v>6</v>
      </c>
      <c r="M962" t="s">
        <v>287</v>
      </c>
      <c r="N962">
        <v>4731</v>
      </c>
      <c r="O962">
        <v>0.02</v>
      </c>
      <c r="P962">
        <v>95</v>
      </c>
      <c r="Q962">
        <v>5.0000000000000001E-3</v>
      </c>
      <c r="R962">
        <v>24</v>
      </c>
      <c r="S962">
        <v>2.5153244557176074E-2</v>
      </c>
      <c r="T962">
        <v>119</v>
      </c>
      <c r="U962">
        <v>4850</v>
      </c>
      <c r="V962">
        <v>4849</v>
      </c>
      <c r="W962">
        <v>118</v>
      </c>
      <c r="X962">
        <v>2.4899999999999999E-2</v>
      </c>
      <c r="Y962" t="s">
        <v>696</v>
      </c>
      <c r="AD962">
        <v>0</v>
      </c>
      <c r="AE962">
        <v>4849</v>
      </c>
      <c r="AF962">
        <v>118</v>
      </c>
      <c r="AG962" s="144">
        <v>2.4941872754174588E-2</v>
      </c>
      <c r="AH962">
        <v>13.6</v>
      </c>
      <c r="AI962">
        <v>650</v>
      </c>
      <c r="AK962">
        <v>688</v>
      </c>
      <c r="AL962">
        <v>74434.399999999994</v>
      </c>
      <c r="AM962" t="s">
        <v>287</v>
      </c>
      <c r="AQ962" t="s">
        <v>484</v>
      </c>
      <c r="AR962" t="s">
        <v>424</v>
      </c>
    </row>
    <row r="963" spans="1:44">
      <c r="A963" s="87" t="s">
        <v>562</v>
      </c>
      <c r="B963">
        <v>15001838</v>
      </c>
      <c r="C963" t="s">
        <v>565</v>
      </c>
      <c r="D963" t="s">
        <v>55</v>
      </c>
      <c r="E963" t="s">
        <v>564</v>
      </c>
      <c r="F963" t="s">
        <v>498</v>
      </c>
      <c r="G963" t="s">
        <v>699</v>
      </c>
      <c r="H963">
        <v>39651</v>
      </c>
      <c r="I963" t="s">
        <v>575</v>
      </c>
      <c r="J963" t="s">
        <v>651</v>
      </c>
      <c r="K963" t="s">
        <v>568</v>
      </c>
      <c r="L963">
        <v>6</v>
      </c>
      <c r="M963" t="s">
        <v>287</v>
      </c>
      <c r="N963">
        <v>5551</v>
      </c>
      <c r="O963">
        <v>0.02</v>
      </c>
      <c r="P963">
        <v>111</v>
      </c>
      <c r="Q963">
        <v>5.0000000000000001E-3</v>
      </c>
      <c r="R963">
        <v>28</v>
      </c>
      <c r="S963">
        <v>2.504053323725455E-2</v>
      </c>
      <c r="T963">
        <v>139</v>
      </c>
      <c r="U963">
        <v>5690</v>
      </c>
      <c r="V963">
        <v>5579</v>
      </c>
      <c r="W963">
        <v>28</v>
      </c>
      <c r="X963">
        <v>5.0000000000000001E-3</v>
      </c>
      <c r="Y963" t="s">
        <v>696</v>
      </c>
      <c r="AD963">
        <v>0</v>
      </c>
      <c r="AE963">
        <v>5579</v>
      </c>
      <c r="AF963">
        <v>28</v>
      </c>
      <c r="AG963" s="144">
        <v>5.0441361916770955E-3</v>
      </c>
      <c r="AH963">
        <v>13.6</v>
      </c>
      <c r="AI963">
        <v>650</v>
      </c>
      <c r="AK963">
        <v>688</v>
      </c>
      <c r="AL963">
        <v>84362.4</v>
      </c>
      <c r="AM963" t="s">
        <v>287</v>
      </c>
      <c r="AN963" t="s">
        <v>623</v>
      </c>
      <c r="AQ963" t="s">
        <v>484</v>
      </c>
      <c r="AR963" t="s">
        <v>424</v>
      </c>
    </row>
    <row r="964" spans="1:44">
      <c r="A964" s="87" t="s">
        <v>562</v>
      </c>
      <c r="B964">
        <v>15004211</v>
      </c>
      <c r="C964" t="s">
        <v>565</v>
      </c>
      <c r="D964" t="s">
        <v>55</v>
      </c>
      <c r="E964" t="s">
        <v>564</v>
      </c>
      <c r="F964" t="s">
        <v>498</v>
      </c>
      <c r="G964" t="s">
        <v>699</v>
      </c>
      <c r="H964">
        <v>40422</v>
      </c>
      <c r="I964" t="s">
        <v>575</v>
      </c>
      <c r="J964" t="s">
        <v>651</v>
      </c>
      <c r="K964" t="s">
        <v>568</v>
      </c>
      <c r="L964">
        <v>6</v>
      </c>
      <c r="M964" t="s">
        <v>287</v>
      </c>
      <c r="N964">
        <v>4693</v>
      </c>
      <c r="O964">
        <v>0.02</v>
      </c>
      <c r="P964">
        <v>94</v>
      </c>
      <c r="Q964">
        <v>5.0000000000000001E-3</v>
      </c>
      <c r="R964">
        <v>23</v>
      </c>
      <c r="S964">
        <v>2.4930747922437674E-2</v>
      </c>
      <c r="T964">
        <v>117</v>
      </c>
      <c r="U964">
        <v>4810</v>
      </c>
      <c r="V964">
        <v>4857</v>
      </c>
      <c r="W964">
        <v>164</v>
      </c>
      <c r="X964">
        <v>3.49E-2</v>
      </c>
      <c r="Y964" t="s">
        <v>696</v>
      </c>
      <c r="AD964">
        <v>0</v>
      </c>
      <c r="AE964">
        <v>4857</v>
      </c>
      <c r="AF964">
        <v>164</v>
      </c>
      <c r="AG964" s="144">
        <v>3.4945663754528011E-2</v>
      </c>
      <c r="AH964">
        <v>13.6</v>
      </c>
      <c r="AI964">
        <v>650</v>
      </c>
      <c r="AK964">
        <v>688</v>
      </c>
      <c r="AL964">
        <v>74543.199999999997</v>
      </c>
      <c r="AM964" t="s">
        <v>287</v>
      </c>
      <c r="AQ964" t="s">
        <v>484</v>
      </c>
      <c r="AR964" t="s">
        <v>424</v>
      </c>
    </row>
    <row r="965" spans="1:44">
      <c r="A965" s="87" t="s">
        <v>562</v>
      </c>
      <c r="B965">
        <v>15014866</v>
      </c>
      <c r="C965" t="s">
        <v>565</v>
      </c>
      <c r="D965" t="s">
        <v>55</v>
      </c>
      <c r="E965" t="s">
        <v>564</v>
      </c>
      <c r="F965" t="s">
        <v>498</v>
      </c>
      <c r="G965" t="s">
        <v>699</v>
      </c>
      <c r="H965">
        <v>42370</v>
      </c>
      <c r="I965" t="s">
        <v>575</v>
      </c>
      <c r="J965" t="s">
        <v>706</v>
      </c>
      <c r="K965" t="s">
        <v>568</v>
      </c>
      <c r="L965">
        <v>6</v>
      </c>
      <c r="M965" t="s">
        <v>287</v>
      </c>
      <c r="N965">
        <v>4667</v>
      </c>
      <c r="O965">
        <v>0.02</v>
      </c>
      <c r="P965">
        <v>93</v>
      </c>
      <c r="Q965">
        <v>5.0000000000000001E-3</v>
      </c>
      <c r="R965">
        <v>23</v>
      </c>
      <c r="S965">
        <v>2.4855367473751874E-2</v>
      </c>
      <c r="T965">
        <v>116</v>
      </c>
      <c r="U965">
        <v>4783</v>
      </c>
      <c r="V965">
        <v>4691</v>
      </c>
      <c r="W965">
        <v>24</v>
      </c>
      <c r="X965">
        <v>5.1000000000000004E-3</v>
      </c>
      <c r="Y965" t="s">
        <v>696</v>
      </c>
      <c r="AD965">
        <v>0</v>
      </c>
      <c r="AE965">
        <v>4691</v>
      </c>
      <c r="AF965">
        <v>24</v>
      </c>
      <c r="AG965" s="144">
        <v>5.1424898221554827E-3</v>
      </c>
      <c r="AH965">
        <v>13.6</v>
      </c>
      <c r="AI965">
        <v>450</v>
      </c>
      <c r="AK965">
        <v>688</v>
      </c>
      <c r="AL965">
        <v>69885.600000000006</v>
      </c>
      <c r="AM965" t="s">
        <v>287</v>
      </c>
      <c r="AQ965" t="s">
        <v>484</v>
      </c>
      <c r="AR965" t="s">
        <v>424</v>
      </c>
    </row>
    <row r="966" spans="1:44">
      <c r="A966" s="87" t="s">
        <v>562</v>
      </c>
      <c r="B966">
        <v>15015053</v>
      </c>
      <c r="C966" t="s">
        <v>565</v>
      </c>
      <c r="D966" t="s">
        <v>55</v>
      </c>
      <c r="E966" t="s">
        <v>564</v>
      </c>
      <c r="F966" t="s">
        <v>498</v>
      </c>
      <c r="G966" t="s">
        <v>699</v>
      </c>
      <c r="H966">
        <v>42552</v>
      </c>
      <c r="I966" t="s">
        <v>575</v>
      </c>
      <c r="J966" t="s">
        <v>651</v>
      </c>
      <c r="K966" t="s">
        <v>568</v>
      </c>
      <c r="L966">
        <v>6</v>
      </c>
      <c r="M966" t="s">
        <v>287</v>
      </c>
      <c r="N966">
        <v>4437</v>
      </c>
      <c r="O966">
        <v>0.02</v>
      </c>
      <c r="P966">
        <v>89</v>
      </c>
      <c r="Q966">
        <v>5.0000000000000001E-3</v>
      </c>
      <c r="R966">
        <v>22</v>
      </c>
      <c r="S966">
        <v>2.5016903313049357E-2</v>
      </c>
      <c r="T966">
        <v>111</v>
      </c>
      <c r="U966">
        <v>4548</v>
      </c>
      <c r="V966">
        <v>4548</v>
      </c>
      <c r="W966">
        <v>111</v>
      </c>
      <c r="X966">
        <v>2.5000000000000001E-2</v>
      </c>
      <c r="Y966" t="s">
        <v>696</v>
      </c>
      <c r="AD966">
        <v>0</v>
      </c>
      <c r="AE966">
        <v>4548</v>
      </c>
      <c r="AF966">
        <v>111</v>
      </c>
      <c r="AG966" s="144">
        <v>2.5016903313049399E-2</v>
      </c>
      <c r="AH966">
        <v>13.6</v>
      </c>
      <c r="AI966">
        <v>650</v>
      </c>
      <c r="AK966">
        <v>688</v>
      </c>
      <c r="AL966">
        <v>70340.799999999988</v>
      </c>
      <c r="AM966" t="s">
        <v>287</v>
      </c>
      <c r="AQ966" t="s">
        <v>484</v>
      </c>
      <c r="AR966" t="s">
        <v>424</v>
      </c>
    </row>
    <row r="967" spans="1:44">
      <c r="A967" s="87" t="s">
        <v>562</v>
      </c>
      <c r="B967">
        <v>15003514</v>
      </c>
      <c r="C967" t="s">
        <v>565</v>
      </c>
      <c r="D967" t="s">
        <v>55</v>
      </c>
      <c r="E967" t="s">
        <v>564</v>
      </c>
      <c r="F967" t="s">
        <v>498</v>
      </c>
      <c r="G967" t="s">
        <v>699</v>
      </c>
      <c r="H967">
        <v>40330</v>
      </c>
      <c r="I967" t="s">
        <v>575</v>
      </c>
      <c r="J967" t="s">
        <v>706</v>
      </c>
      <c r="K967" t="s">
        <v>568</v>
      </c>
      <c r="L967">
        <v>6</v>
      </c>
      <c r="M967" t="s">
        <v>287</v>
      </c>
      <c r="N967">
        <v>4592</v>
      </c>
      <c r="O967">
        <v>0.02</v>
      </c>
      <c r="P967">
        <v>92</v>
      </c>
      <c r="Q967">
        <v>5.0000000000000001E-3</v>
      </c>
      <c r="R967">
        <v>23</v>
      </c>
      <c r="S967">
        <v>2.504355400696864E-2</v>
      </c>
      <c r="T967">
        <v>115</v>
      </c>
      <c r="U967">
        <v>4707</v>
      </c>
      <c r="V967">
        <v>4615</v>
      </c>
      <c r="W967">
        <v>23</v>
      </c>
      <c r="X967">
        <v>5.0000000000000001E-3</v>
      </c>
      <c r="Y967" t="s">
        <v>696</v>
      </c>
      <c r="AD967">
        <v>0</v>
      </c>
      <c r="AE967">
        <v>4615</v>
      </c>
      <c r="AF967">
        <v>23</v>
      </c>
      <c r="AG967" s="144">
        <v>5.0087108013936454E-3</v>
      </c>
      <c r="AH967">
        <v>13.6</v>
      </c>
      <c r="AI967">
        <v>450</v>
      </c>
      <c r="AK967">
        <v>688</v>
      </c>
      <c r="AL967">
        <v>68852</v>
      </c>
      <c r="AM967" t="s">
        <v>287</v>
      </c>
      <c r="AQ967" t="s">
        <v>484</v>
      </c>
      <c r="AR967" t="s">
        <v>424</v>
      </c>
    </row>
    <row r="968" spans="1:44">
      <c r="A968" s="87" t="s">
        <v>562</v>
      </c>
      <c r="B968">
        <v>15007605</v>
      </c>
      <c r="C968" t="s">
        <v>565</v>
      </c>
      <c r="D968" t="s">
        <v>55</v>
      </c>
      <c r="E968" t="s">
        <v>564</v>
      </c>
      <c r="F968" t="s">
        <v>498</v>
      </c>
      <c r="G968" t="s">
        <v>699</v>
      </c>
      <c r="H968">
        <v>41183</v>
      </c>
      <c r="I968" t="s">
        <v>575</v>
      </c>
      <c r="J968" t="s">
        <v>651</v>
      </c>
      <c r="K968" t="s">
        <v>568</v>
      </c>
      <c r="L968">
        <v>6</v>
      </c>
      <c r="M968" t="s">
        <v>287</v>
      </c>
      <c r="N968">
        <v>4652</v>
      </c>
      <c r="O968">
        <v>0.02</v>
      </c>
      <c r="P968">
        <v>93</v>
      </c>
      <c r="Q968">
        <v>5.0000000000000001E-3</v>
      </c>
      <c r="R968">
        <v>23</v>
      </c>
      <c r="S968">
        <v>2.4935511607910577E-2</v>
      </c>
      <c r="T968">
        <v>116</v>
      </c>
      <c r="U968">
        <v>4768</v>
      </c>
      <c r="V968">
        <v>4769</v>
      </c>
      <c r="W968">
        <v>117</v>
      </c>
      <c r="X968">
        <v>2.52E-2</v>
      </c>
      <c r="Y968" t="s">
        <v>696</v>
      </c>
      <c r="AD968">
        <v>0</v>
      </c>
      <c r="AE968">
        <v>4769</v>
      </c>
      <c r="AF968">
        <v>117</v>
      </c>
      <c r="AG968" s="144">
        <v>2.5150472914875266E-2</v>
      </c>
      <c r="AH968">
        <v>13.6</v>
      </c>
      <c r="AI968">
        <v>650</v>
      </c>
      <c r="AK968">
        <v>688</v>
      </c>
      <c r="AL968">
        <v>73346.399999999994</v>
      </c>
      <c r="AM968" t="s">
        <v>287</v>
      </c>
      <c r="AQ968" t="s">
        <v>484</v>
      </c>
      <c r="AR968" t="s">
        <v>424</v>
      </c>
    </row>
    <row r="969" spans="1:44">
      <c r="A969" s="87" t="s">
        <v>562</v>
      </c>
      <c r="B969">
        <v>15000131</v>
      </c>
      <c r="C969" t="s">
        <v>565</v>
      </c>
      <c r="D969" t="s">
        <v>55</v>
      </c>
      <c r="E969" t="s">
        <v>564</v>
      </c>
      <c r="F969" t="s">
        <v>498</v>
      </c>
      <c r="G969" t="s">
        <v>699</v>
      </c>
      <c r="H969">
        <v>37987</v>
      </c>
      <c r="I969" t="s">
        <v>575</v>
      </c>
      <c r="J969" t="s">
        <v>706</v>
      </c>
      <c r="K969" t="s">
        <v>568</v>
      </c>
      <c r="L969">
        <v>6</v>
      </c>
      <c r="M969" t="s">
        <v>287</v>
      </c>
      <c r="N969">
        <v>4508</v>
      </c>
      <c r="O969">
        <v>0.02</v>
      </c>
      <c r="P969">
        <v>90</v>
      </c>
      <c r="Q969">
        <v>5.0000000000000001E-3</v>
      </c>
      <c r="R969">
        <v>23</v>
      </c>
      <c r="S969">
        <v>2.5066548358473825E-2</v>
      </c>
      <c r="T969">
        <v>113</v>
      </c>
      <c r="U969">
        <v>4621</v>
      </c>
      <c r="V969">
        <v>4531</v>
      </c>
      <c r="W969">
        <v>23</v>
      </c>
      <c r="X969">
        <v>5.1000000000000004E-3</v>
      </c>
      <c r="Y969" t="s">
        <v>696</v>
      </c>
      <c r="AD969">
        <v>0</v>
      </c>
      <c r="AE969">
        <v>4531</v>
      </c>
      <c r="AF969">
        <v>23</v>
      </c>
      <c r="AG969" s="144">
        <v>5.1020408163264808E-3</v>
      </c>
      <c r="AH969">
        <v>13.6</v>
      </c>
      <c r="AI969">
        <v>650</v>
      </c>
      <c r="AK969">
        <v>688</v>
      </c>
      <c r="AL969">
        <v>70109.600000000006</v>
      </c>
      <c r="AM969" t="s">
        <v>287</v>
      </c>
      <c r="AQ969" t="s">
        <v>484</v>
      </c>
      <c r="AR969" t="s">
        <v>424</v>
      </c>
    </row>
    <row r="970" spans="1:44">
      <c r="A970" s="87" t="s">
        <v>562</v>
      </c>
      <c r="B970">
        <v>15007095</v>
      </c>
      <c r="C970" t="s">
        <v>565</v>
      </c>
      <c r="D970" t="s">
        <v>55</v>
      </c>
      <c r="E970" t="s">
        <v>564</v>
      </c>
      <c r="F970" t="s">
        <v>482</v>
      </c>
      <c r="G970" t="s">
        <v>695</v>
      </c>
      <c r="H970">
        <v>40779</v>
      </c>
      <c r="I970" t="s">
        <v>575</v>
      </c>
      <c r="J970" t="s">
        <v>651</v>
      </c>
      <c r="K970" t="s">
        <v>568</v>
      </c>
      <c r="L970">
        <v>6</v>
      </c>
      <c r="M970" t="s">
        <v>287</v>
      </c>
      <c r="N970">
        <v>5382</v>
      </c>
      <c r="O970">
        <v>0.02</v>
      </c>
      <c r="P970">
        <v>108</v>
      </c>
      <c r="Q970">
        <v>5.0000000000000001E-3</v>
      </c>
      <c r="R970">
        <v>27</v>
      </c>
      <c r="S970">
        <v>2.508361204013378E-2</v>
      </c>
      <c r="T970">
        <v>135</v>
      </c>
      <c r="U970">
        <v>5517</v>
      </c>
      <c r="V970">
        <v>5516.55</v>
      </c>
      <c r="W970">
        <v>134.55000000000018</v>
      </c>
      <c r="X970">
        <v>2.5000000000000001E-2</v>
      </c>
      <c r="Y970" t="s">
        <v>696</v>
      </c>
      <c r="AD970">
        <v>0</v>
      </c>
      <c r="AE970">
        <v>5516.55</v>
      </c>
      <c r="AF970">
        <v>134.55000000000018</v>
      </c>
      <c r="AG970" s="144">
        <v>2.5000000000000133E-2</v>
      </c>
      <c r="AH970">
        <v>13.6</v>
      </c>
      <c r="AI970">
        <v>650</v>
      </c>
      <c r="AK970">
        <v>688</v>
      </c>
      <c r="AL970">
        <v>83513.08</v>
      </c>
      <c r="AM970" t="s">
        <v>287</v>
      </c>
      <c r="AQ970" t="s">
        <v>484</v>
      </c>
      <c r="AR970" t="s">
        <v>424</v>
      </c>
    </row>
    <row r="971" spans="1:44">
      <c r="A971" s="87" t="s">
        <v>562</v>
      </c>
      <c r="B971">
        <v>15006156</v>
      </c>
      <c r="C971" t="s">
        <v>565</v>
      </c>
      <c r="D971" t="s">
        <v>55</v>
      </c>
      <c r="E971" t="s">
        <v>564</v>
      </c>
      <c r="F971" t="s">
        <v>498</v>
      </c>
      <c r="G971" t="s">
        <v>699</v>
      </c>
      <c r="H971">
        <v>41091</v>
      </c>
      <c r="I971" t="s">
        <v>575</v>
      </c>
      <c r="J971" t="s">
        <v>706</v>
      </c>
      <c r="K971" t="s">
        <v>568</v>
      </c>
      <c r="L971">
        <v>6</v>
      </c>
      <c r="M971" t="s">
        <v>287</v>
      </c>
      <c r="N971">
        <v>4645</v>
      </c>
      <c r="O971">
        <v>0.02</v>
      </c>
      <c r="P971">
        <v>93</v>
      </c>
      <c r="Q971">
        <v>5.0000000000000001E-3</v>
      </c>
      <c r="R971">
        <v>23</v>
      </c>
      <c r="S971">
        <v>2.4973089343379978E-2</v>
      </c>
      <c r="T971">
        <v>116</v>
      </c>
      <c r="U971">
        <v>4761</v>
      </c>
      <c r="V971">
        <v>4761</v>
      </c>
      <c r="W971">
        <v>116</v>
      </c>
      <c r="X971">
        <v>2.5000000000000001E-2</v>
      </c>
      <c r="Y971" t="s">
        <v>696</v>
      </c>
      <c r="AD971">
        <v>0</v>
      </c>
      <c r="AE971">
        <v>4761</v>
      </c>
      <c r="AF971">
        <v>116</v>
      </c>
      <c r="AG971" s="144">
        <v>2.4973089343379939E-2</v>
      </c>
      <c r="AH971">
        <v>13.6</v>
      </c>
      <c r="AI971">
        <v>450</v>
      </c>
      <c r="AK971">
        <v>688</v>
      </c>
      <c r="AL971">
        <v>70837.600000000006</v>
      </c>
      <c r="AM971" t="s">
        <v>287</v>
      </c>
      <c r="AQ971" t="s">
        <v>484</v>
      </c>
      <c r="AR971" t="s">
        <v>424</v>
      </c>
    </row>
    <row r="972" spans="1:44">
      <c r="A972" s="87" t="s">
        <v>562</v>
      </c>
      <c r="B972">
        <v>15018251</v>
      </c>
      <c r="C972" t="s">
        <v>565</v>
      </c>
      <c r="D972" t="s">
        <v>55</v>
      </c>
      <c r="E972" t="s">
        <v>564</v>
      </c>
      <c r="F972" t="s">
        <v>498</v>
      </c>
      <c r="G972" t="s">
        <v>699</v>
      </c>
      <c r="H972">
        <v>42970</v>
      </c>
      <c r="I972" t="s">
        <v>575</v>
      </c>
      <c r="J972" t="s">
        <v>651</v>
      </c>
      <c r="K972" t="s">
        <v>568</v>
      </c>
      <c r="L972">
        <v>6</v>
      </c>
      <c r="M972" t="s">
        <v>287</v>
      </c>
      <c r="N972">
        <v>4693</v>
      </c>
      <c r="O972">
        <v>0.02</v>
      </c>
      <c r="P972">
        <v>94</v>
      </c>
      <c r="Q972">
        <v>5.0000000000000001E-3</v>
      </c>
      <c r="R972">
        <v>23</v>
      </c>
      <c r="S972">
        <v>2.4930747922437674E-2</v>
      </c>
      <c r="T972">
        <v>117</v>
      </c>
      <c r="U972">
        <v>4810</v>
      </c>
      <c r="V972">
        <v>4918</v>
      </c>
      <c r="W972">
        <v>225</v>
      </c>
      <c r="X972">
        <v>4.7899999999999998E-2</v>
      </c>
      <c r="Y972" t="s">
        <v>696</v>
      </c>
      <c r="AD972">
        <v>0</v>
      </c>
      <c r="AE972">
        <v>4918</v>
      </c>
      <c r="AF972">
        <v>225</v>
      </c>
      <c r="AG972" s="144">
        <v>4.7943746004687871E-2</v>
      </c>
      <c r="AH972">
        <v>13.6</v>
      </c>
      <c r="AI972">
        <v>650</v>
      </c>
      <c r="AK972">
        <v>688</v>
      </c>
      <c r="AL972">
        <v>75372.800000000003</v>
      </c>
      <c r="AM972" t="s">
        <v>287</v>
      </c>
      <c r="AQ972" t="s">
        <v>484</v>
      </c>
      <c r="AR972" t="s">
        <v>424</v>
      </c>
    </row>
    <row r="973" spans="1:44">
      <c r="A973" s="87" t="s">
        <v>562</v>
      </c>
      <c r="B973">
        <v>15005247</v>
      </c>
      <c r="C973" t="s">
        <v>565</v>
      </c>
      <c r="D973" t="s">
        <v>55</v>
      </c>
      <c r="E973" t="s">
        <v>564</v>
      </c>
      <c r="F973" t="s">
        <v>498</v>
      </c>
      <c r="G973" t="s">
        <v>699</v>
      </c>
      <c r="H973">
        <v>40787</v>
      </c>
      <c r="I973" t="s">
        <v>575</v>
      </c>
      <c r="J973" t="s">
        <v>651</v>
      </c>
      <c r="K973" t="s">
        <v>568</v>
      </c>
      <c r="L973">
        <v>6</v>
      </c>
      <c r="M973" t="s">
        <v>287</v>
      </c>
      <c r="N973">
        <v>4652</v>
      </c>
      <c r="O973">
        <v>0.02</v>
      </c>
      <c r="P973">
        <v>93</v>
      </c>
      <c r="Q973">
        <v>5.0000000000000001E-3</v>
      </c>
      <c r="R973">
        <v>23</v>
      </c>
      <c r="S973">
        <v>2.4935511607910577E-2</v>
      </c>
      <c r="T973">
        <v>116</v>
      </c>
      <c r="U973">
        <v>4768</v>
      </c>
      <c r="V973">
        <v>4769</v>
      </c>
      <c r="W973">
        <v>117</v>
      </c>
      <c r="X973">
        <v>2.52E-2</v>
      </c>
      <c r="Y973" t="s">
        <v>696</v>
      </c>
      <c r="AD973">
        <v>0</v>
      </c>
      <c r="AE973">
        <v>4769</v>
      </c>
      <c r="AF973">
        <v>117</v>
      </c>
      <c r="AG973" s="144">
        <v>2.5150472914875266E-2</v>
      </c>
      <c r="AH973">
        <v>13.6</v>
      </c>
      <c r="AI973">
        <v>650</v>
      </c>
      <c r="AK973">
        <v>688</v>
      </c>
      <c r="AL973">
        <v>73346.399999999994</v>
      </c>
      <c r="AM973" t="s">
        <v>287</v>
      </c>
      <c r="AQ973" t="s">
        <v>484</v>
      </c>
      <c r="AR973" t="s">
        <v>424</v>
      </c>
    </row>
    <row r="974" spans="1:44">
      <c r="A974" s="87" t="s">
        <v>562</v>
      </c>
      <c r="B974">
        <v>15005268</v>
      </c>
      <c r="C974" t="s">
        <v>565</v>
      </c>
      <c r="D974" t="s">
        <v>55</v>
      </c>
      <c r="E974" t="s">
        <v>564</v>
      </c>
      <c r="F974" t="s">
        <v>498</v>
      </c>
      <c r="G974" t="s">
        <v>699</v>
      </c>
      <c r="H974">
        <v>40787</v>
      </c>
      <c r="I974" t="s">
        <v>575</v>
      </c>
      <c r="J974" t="s">
        <v>651</v>
      </c>
      <c r="K974" t="s">
        <v>568</v>
      </c>
      <c r="L974">
        <v>6</v>
      </c>
      <c r="M974" t="s">
        <v>287</v>
      </c>
      <c r="N974">
        <v>4590</v>
      </c>
      <c r="O974">
        <v>0.02</v>
      </c>
      <c r="P974">
        <v>92</v>
      </c>
      <c r="Q974">
        <v>5.0000000000000001E-3</v>
      </c>
      <c r="R974">
        <v>23</v>
      </c>
      <c r="S974">
        <v>2.5054466230936819E-2</v>
      </c>
      <c r="T974">
        <v>115</v>
      </c>
      <c r="U974">
        <v>4705</v>
      </c>
      <c r="V974">
        <v>4705</v>
      </c>
      <c r="W974">
        <v>115</v>
      </c>
      <c r="X974">
        <v>2.5100000000000001E-2</v>
      </c>
      <c r="Y974" t="s">
        <v>696</v>
      </c>
      <c r="AD974">
        <v>0</v>
      </c>
      <c r="AE974">
        <v>4705</v>
      </c>
      <c r="AF974">
        <v>115</v>
      </c>
      <c r="AG974" s="144">
        <v>2.5054466230936878E-2</v>
      </c>
      <c r="AH974">
        <v>13.6</v>
      </c>
      <c r="AI974">
        <v>650</v>
      </c>
      <c r="AK974">
        <v>688</v>
      </c>
      <c r="AL974">
        <v>72476</v>
      </c>
      <c r="AM974" t="s">
        <v>287</v>
      </c>
      <c r="AQ974" t="s">
        <v>484</v>
      </c>
      <c r="AR974" t="s">
        <v>424</v>
      </c>
    </row>
    <row r="975" spans="1:44">
      <c r="A975" s="87" t="s">
        <v>562</v>
      </c>
      <c r="B975">
        <v>15004905</v>
      </c>
      <c r="C975" t="s">
        <v>565</v>
      </c>
      <c r="D975" t="s">
        <v>55</v>
      </c>
      <c r="E975" t="s">
        <v>564</v>
      </c>
      <c r="F975" t="s">
        <v>498</v>
      </c>
      <c r="G975" t="s">
        <v>699</v>
      </c>
      <c r="H975">
        <v>40492</v>
      </c>
      <c r="I975" t="s">
        <v>575</v>
      </c>
      <c r="J975" t="s">
        <v>651</v>
      </c>
      <c r="K975" t="s">
        <v>568</v>
      </c>
      <c r="L975">
        <v>6</v>
      </c>
      <c r="M975" t="s">
        <v>287</v>
      </c>
      <c r="N975">
        <v>4514</v>
      </c>
      <c r="O975">
        <v>0.02</v>
      </c>
      <c r="P975">
        <v>90</v>
      </c>
      <c r="Q975">
        <v>5.0000000000000001E-3</v>
      </c>
      <c r="R975">
        <v>23</v>
      </c>
      <c r="S975">
        <v>2.5033229951262739E-2</v>
      </c>
      <c r="T975">
        <v>113</v>
      </c>
      <c r="U975">
        <v>4627</v>
      </c>
      <c r="V975">
        <v>4627</v>
      </c>
      <c r="W975">
        <v>113</v>
      </c>
      <c r="X975">
        <v>2.5000000000000001E-2</v>
      </c>
      <c r="Y975" t="s">
        <v>696</v>
      </c>
      <c r="AD975">
        <v>0</v>
      </c>
      <c r="AE975">
        <v>4627</v>
      </c>
      <c r="AF975">
        <v>113</v>
      </c>
      <c r="AG975" s="144">
        <v>2.5033229951262781E-2</v>
      </c>
      <c r="AH975">
        <v>13.6</v>
      </c>
      <c r="AI975">
        <v>650</v>
      </c>
      <c r="AK975">
        <v>688</v>
      </c>
      <c r="AL975">
        <v>71415.199999999997</v>
      </c>
      <c r="AM975" t="s">
        <v>287</v>
      </c>
      <c r="AQ975" t="s">
        <v>484</v>
      </c>
      <c r="AR975" t="s">
        <v>424</v>
      </c>
    </row>
    <row r="976" spans="1:44">
      <c r="A976" s="87" t="s">
        <v>562</v>
      </c>
      <c r="B976">
        <v>15003390</v>
      </c>
      <c r="C976" t="s">
        <v>565</v>
      </c>
      <c r="D976" t="s">
        <v>55</v>
      </c>
      <c r="E976" t="s">
        <v>564</v>
      </c>
      <c r="F976" t="s">
        <v>498</v>
      </c>
      <c r="G976" t="s">
        <v>699</v>
      </c>
      <c r="H976">
        <v>40299</v>
      </c>
      <c r="I976" t="s">
        <v>575</v>
      </c>
      <c r="J976" t="s">
        <v>706</v>
      </c>
      <c r="K976" t="s">
        <v>568</v>
      </c>
      <c r="L976">
        <v>6</v>
      </c>
      <c r="M976" t="s">
        <v>287</v>
      </c>
      <c r="N976">
        <v>4851</v>
      </c>
      <c r="O976">
        <v>0.02</v>
      </c>
      <c r="P976">
        <v>97</v>
      </c>
      <c r="Q976">
        <v>5.0000000000000001E-3</v>
      </c>
      <c r="R976">
        <v>24</v>
      </c>
      <c r="S976">
        <v>2.4943310657596373E-2</v>
      </c>
      <c r="T976">
        <v>121</v>
      </c>
      <c r="U976">
        <v>4972</v>
      </c>
      <c r="V976">
        <v>4973</v>
      </c>
      <c r="W976">
        <v>122</v>
      </c>
      <c r="X976">
        <v>2.5100000000000001E-2</v>
      </c>
      <c r="Y976" t="s">
        <v>696</v>
      </c>
      <c r="AD976">
        <v>0</v>
      </c>
      <c r="AE976">
        <v>4973</v>
      </c>
      <c r="AF976">
        <v>122</v>
      </c>
      <c r="AG976" s="144">
        <v>2.5149453720882287E-2</v>
      </c>
      <c r="AH976">
        <v>13.6</v>
      </c>
      <c r="AI976">
        <v>450</v>
      </c>
      <c r="AK976">
        <v>688</v>
      </c>
      <c r="AL976">
        <v>73720.800000000003</v>
      </c>
      <c r="AM976" t="s">
        <v>287</v>
      </c>
      <c r="AQ976" t="s">
        <v>484</v>
      </c>
      <c r="AR976" t="s">
        <v>424</v>
      </c>
    </row>
    <row r="977" spans="1:44">
      <c r="A977" s="87" t="s">
        <v>562</v>
      </c>
      <c r="B977">
        <v>15005583</v>
      </c>
      <c r="C977" t="s">
        <v>565</v>
      </c>
      <c r="D977" t="s">
        <v>55</v>
      </c>
      <c r="E977" t="s">
        <v>564</v>
      </c>
      <c r="F977" t="s">
        <v>498</v>
      </c>
      <c r="G977" t="s">
        <v>699</v>
      </c>
      <c r="H977">
        <v>40625</v>
      </c>
      <c r="I977" t="s">
        <v>575</v>
      </c>
      <c r="J977" t="s">
        <v>651</v>
      </c>
      <c r="K977" t="s">
        <v>568</v>
      </c>
      <c r="L977">
        <v>6</v>
      </c>
      <c r="M977" t="s">
        <v>287</v>
      </c>
      <c r="N977">
        <v>5392</v>
      </c>
      <c r="O977">
        <v>0.02</v>
      </c>
      <c r="P977">
        <v>108</v>
      </c>
      <c r="Q977">
        <v>5.0000000000000001E-3</v>
      </c>
      <c r="R977">
        <v>27</v>
      </c>
      <c r="S977">
        <v>2.5037091988130564E-2</v>
      </c>
      <c r="T977">
        <v>135</v>
      </c>
      <c r="U977">
        <v>5527</v>
      </c>
      <c r="V977">
        <v>5527</v>
      </c>
      <c r="W977">
        <v>135</v>
      </c>
      <c r="X977">
        <v>2.5000000000000001E-2</v>
      </c>
      <c r="Y977" t="s">
        <v>696</v>
      </c>
      <c r="AD977">
        <v>0</v>
      </c>
      <c r="AE977">
        <v>5527</v>
      </c>
      <c r="AF977">
        <v>135</v>
      </c>
      <c r="AG977" s="144">
        <v>2.5037091988130644E-2</v>
      </c>
      <c r="AH977">
        <v>13.6</v>
      </c>
      <c r="AI977">
        <v>650</v>
      </c>
      <c r="AK977">
        <v>688</v>
      </c>
      <c r="AL977">
        <v>83655.199999999997</v>
      </c>
      <c r="AM977" t="s">
        <v>287</v>
      </c>
      <c r="AQ977" t="s">
        <v>484</v>
      </c>
      <c r="AR977" t="s">
        <v>424</v>
      </c>
    </row>
    <row r="978" spans="1:44">
      <c r="A978" s="87" t="s">
        <v>562</v>
      </c>
      <c r="B978">
        <v>15002638</v>
      </c>
      <c r="C978" t="s">
        <v>565</v>
      </c>
      <c r="D978" t="s">
        <v>55</v>
      </c>
      <c r="E978" t="s">
        <v>564</v>
      </c>
      <c r="F978" t="s">
        <v>498</v>
      </c>
      <c r="G978" t="s">
        <v>699</v>
      </c>
      <c r="H978">
        <v>40087</v>
      </c>
      <c r="I978" t="s">
        <v>575</v>
      </c>
      <c r="J978" t="s">
        <v>706</v>
      </c>
      <c r="K978" t="s">
        <v>568</v>
      </c>
      <c r="L978">
        <v>6</v>
      </c>
      <c r="M978" t="s">
        <v>287</v>
      </c>
      <c r="N978">
        <v>4915</v>
      </c>
      <c r="O978">
        <v>0.02</v>
      </c>
      <c r="P978">
        <v>98</v>
      </c>
      <c r="Q978">
        <v>5.0000000000000001E-3</v>
      </c>
      <c r="R978">
        <v>25</v>
      </c>
      <c r="S978">
        <v>2.5025432349949136E-2</v>
      </c>
      <c r="T978">
        <v>123</v>
      </c>
      <c r="U978">
        <v>5038</v>
      </c>
      <c r="V978">
        <v>4915</v>
      </c>
      <c r="W978">
        <v>0</v>
      </c>
      <c r="X978">
        <v>0</v>
      </c>
      <c r="Y978" t="s">
        <v>696</v>
      </c>
      <c r="AD978">
        <v>0</v>
      </c>
      <c r="AE978">
        <v>4915</v>
      </c>
      <c r="AF978">
        <v>0</v>
      </c>
      <c r="AG978" s="144">
        <v>0</v>
      </c>
      <c r="AH978">
        <v>13.6</v>
      </c>
      <c r="AI978">
        <v>450</v>
      </c>
      <c r="AK978">
        <v>688</v>
      </c>
      <c r="AL978">
        <v>72932</v>
      </c>
      <c r="AM978" t="s">
        <v>287</v>
      </c>
      <c r="AP978" s="21" t="s">
        <v>140</v>
      </c>
      <c r="AQ978" t="s">
        <v>484</v>
      </c>
      <c r="AR978" t="s">
        <v>424</v>
      </c>
    </row>
    <row r="979" spans="1:44">
      <c r="A979" s="87" t="s">
        <v>562</v>
      </c>
      <c r="B979">
        <v>15007723</v>
      </c>
      <c r="C979" t="s">
        <v>565</v>
      </c>
      <c r="D979" t="s">
        <v>55</v>
      </c>
      <c r="E979" t="s">
        <v>564</v>
      </c>
      <c r="F979" t="s">
        <v>498</v>
      </c>
      <c r="G979" t="s">
        <v>699</v>
      </c>
      <c r="H979">
        <v>41275</v>
      </c>
      <c r="I979" t="s">
        <v>575</v>
      </c>
      <c r="J979" t="s">
        <v>706</v>
      </c>
      <c r="K979" t="s">
        <v>568</v>
      </c>
      <c r="L979">
        <v>6</v>
      </c>
      <c r="M979" t="s">
        <v>287</v>
      </c>
      <c r="N979">
        <v>5077</v>
      </c>
      <c r="O979">
        <v>0.02</v>
      </c>
      <c r="P979">
        <v>102</v>
      </c>
      <c r="Q979">
        <v>5.0000000000000001E-3</v>
      </c>
      <c r="R979">
        <v>25</v>
      </c>
      <c r="S979">
        <v>2.5014772503446917E-2</v>
      </c>
      <c r="T979">
        <v>127</v>
      </c>
      <c r="U979">
        <v>5204</v>
      </c>
      <c r="V979">
        <v>5204</v>
      </c>
      <c r="W979">
        <v>127</v>
      </c>
      <c r="X979">
        <v>2.5000000000000001E-2</v>
      </c>
      <c r="Y979" t="s">
        <v>696</v>
      </c>
      <c r="AD979">
        <v>0</v>
      </c>
      <c r="AE979">
        <v>5204</v>
      </c>
      <c r="AF979">
        <v>127</v>
      </c>
      <c r="AG979" s="144">
        <v>2.5014772503446858E-2</v>
      </c>
      <c r="AH979">
        <v>13.6</v>
      </c>
      <c r="AI979">
        <v>450</v>
      </c>
      <c r="AK979">
        <v>688</v>
      </c>
      <c r="AL979">
        <v>76862.399999999994</v>
      </c>
      <c r="AM979" t="s">
        <v>287</v>
      </c>
      <c r="AQ979" t="s">
        <v>484</v>
      </c>
      <c r="AR979" t="s">
        <v>424</v>
      </c>
    </row>
    <row r="980" spans="1:44">
      <c r="A980" s="87" t="s">
        <v>562</v>
      </c>
      <c r="B980">
        <v>15000687</v>
      </c>
      <c r="C980" t="s">
        <v>565</v>
      </c>
      <c r="D980" t="s">
        <v>55</v>
      </c>
      <c r="E980" t="s">
        <v>564</v>
      </c>
      <c r="F980" t="s">
        <v>498</v>
      </c>
      <c r="G980" t="s">
        <v>699</v>
      </c>
      <c r="H980">
        <v>38991</v>
      </c>
      <c r="I980" t="s">
        <v>575</v>
      </c>
      <c r="J980" t="s">
        <v>651</v>
      </c>
      <c r="K980" t="s">
        <v>568</v>
      </c>
      <c r="L980">
        <v>6</v>
      </c>
      <c r="M980" t="s">
        <v>287</v>
      </c>
      <c r="N980">
        <v>4800</v>
      </c>
      <c r="O980">
        <v>0.02</v>
      </c>
      <c r="P980">
        <v>96</v>
      </c>
      <c r="Q980">
        <v>5.0000000000000001E-3</v>
      </c>
      <c r="R980">
        <v>24</v>
      </c>
      <c r="S980">
        <v>2.5000000000000001E-2</v>
      </c>
      <c r="T980">
        <v>120</v>
      </c>
      <c r="U980">
        <v>4920</v>
      </c>
      <c r="V980">
        <v>4920</v>
      </c>
      <c r="W980">
        <v>120</v>
      </c>
      <c r="X980">
        <v>2.5000000000000001E-2</v>
      </c>
      <c r="Y980" t="s">
        <v>696</v>
      </c>
      <c r="AD980">
        <v>0</v>
      </c>
      <c r="AE980">
        <v>4920</v>
      </c>
      <c r="AF980">
        <v>120</v>
      </c>
      <c r="AG980" s="144">
        <v>2.4999999999999911E-2</v>
      </c>
      <c r="AH980">
        <v>13.6</v>
      </c>
      <c r="AI980">
        <v>650</v>
      </c>
      <c r="AK980">
        <v>688</v>
      </c>
      <c r="AL980">
        <v>75400</v>
      </c>
      <c r="AM980" t="s">
        <v>287</v>
      </c>
      <c r="AQ980" t="s">
        <v>484</v>
      </c>
      <c r="AR980" t="s">
        <v>424</v>
      </c>
    </row>
    <row r="981" spans="1:44">
      <c r="A981" s="87" t="s">
        <v>562</v>
      </c>
      <c r="B981">
        <v>15004980</v>
      </c>
      <c r="C981" t="s">
        <v>565</v>
      </c>
      <c r="D981" t="s">
        <v>55</v>
      </c>
      <c r="E981" t="s">
        <v>564</v>
      </c>
      <c r="F981" t="s">
        <v>498</v>
      </c>
      <c r="G981" t="s">
        <v>699</v>
      </c>
      <c r="H981">
        <v>40499</v>
      </c>
      <c r="I981" t="s">
        <v>575</v>
      </c>
      <c r="J981" t="s">
        <v>706</v>
      </c>
      <c r="K981" t="s">
        <v>568</v>
      </c>
      <c r="L981">
        <v>6</v>
      </c>
      <c r="M981" t="s">
        <v>287</v>
      </c>
      <c r="N981">
        <v>4905</v>
      </c>
      <c r="O981">
        <v>0.02</v>
      </c>
      <c r="P981">
        <v>98</v>
      </c>
      <c r="Q981">
        <v>5.0000000000000001E-3</v>
      </c>
      <c r="R981">
        <v>25</v>
      </c>
      <c r="S981">
        <v>2.5076452599388378E-2</v>
      </c>
      <c r="T981">
        <v>123</v>
      </c>
      <c r="U981">
        <v>5028</v>
      </c>
      <c r="V981">
        <v>4930</v>
      </c>
      <c r="W981">
        <v>25</v>
      </c>
      <c r="X981">
        <v>5.1000000000000004E-3</v>
      </c>
      <c r="Y981" t="s">
        <v>696</v>
      </c>
      <c r="AD981">
        <v>0</v>
      </c>
      <c r="AE981">
        <v>4930</v>
      </c>
      <c r="AF981">
        <v>25</v>
      </c>
      <c r="AG981" s="144">
        <v>5.0968399592252744E-3</v>
      </c>
      <c r="AH981">
        <v>13.6</v>
      </c>
      <c r="AI981">
        <v>450</v>
      </c>
      <c r="AK981">
        <v>688</v>
      </c>
      <c r="AL981">
        <v>73136</v>
      </c>
      <c r="AM981" t="s">
        <v>287</v>
      </c>
      <c r="AQ981" t="s">
        <v>484</v>
      </c>
      <c r="AR981" t="s">
        <v>424</v>
      </c>
    </row>
    <row r="982" spans="1:44">
      <c r="A982" s="87" t="s">
        <v>562</v>
      </c>
      <c r="B982">
        <v>15009213</v>
      </c>
      <c r="C982" t="s">
        <v>565</v>
      </c>
      <c r="D982" t="s">
        <v>55</v>
      </c>
      <c r="E982" t="s">
        <v>564</v>
      </c>
      <c r="F982" t="s">
        <v>487</v>
      </c>
      <c r="G982" t="s">
        <v>700</v>
      </c>
      <c r="H982">
        <v>41487</v>
      </c>
      <c r="I982" t="s">
        <v>575</v>
      </c>
      <c r="J982" t="s">
        <v>706</v>
      </c>
      <c r="K982" t="s">
        <v>568</v>
      </c>
      <c r="L982">
        <v>6</v>
      </c>
      <c r="M982" t="s">
        <v>287</v>
      </c>
      <c r="N982">
        <v>4800</v>
      </c>
      <c r="O982">
        <v>0.02</v>
      </c>
      <c r="P982">
        <v>96</v>
      </c>
      <c r="Q982">
        <v>5.0000000000000001E-3</v>
      </c>
      <c r="R982">
        <v>24</v>
      </c>
      <c r="S982">
        <v>2.5000000000000001E-2</v>
      </c>
      <c r="T982">
        <v>120</v>
      </c>
      <c r="U982">
        <v>4920</v>
      </c>
      <c r="V982">
        <v>4920</v>
      </c>
      <c r="W982">
        <v>120</v>
      </c>
      <c r="X982">
        <v>2.5000000000000001E-2</v>
      </c>
      <c r="Y982" t="s">
        <v>696</v>
      </c>
      <c r="AD982">
        <v>0</v>
      </c>
      <c r="AE982">
        <v>4920</v>
      </c>
      <c r="AF982">
        <v>120</v>
      </c>
      <c r="AG982" s="144">
        <v>2.4999999999999911E-2</v>
      </c>
      <c r="AH982">
        <v>13.6</v>
      </c>
      <c r="AI982">
        <v>450</v>
      </c>
      <c r="AK982">
        <v>688</v>
      </c>
      <c r="AL982">
        <v>73000</v>
      </c>
      <c r="AM982" t="s">
        <v>287</v>
      </c>
      <c r="AQ982" t="s">
        <v>484</v>
      </c>
      <c r="AR982" t="s">
        <v>424</v>
      </c>
    </row>
    <row r="983" spans="1:44">
      <c r="A983" s="87" t="s">
        <v>562</v>
      </c>
      <c r="B983">
        <v>15014749</v>
      </c>
      <c r="C983" t="s">
        <v>565</v>
      </c>
      <c r="D983" t="s">
        <v>55</v>
      </c>
      <c r="E983" t="s">
        <v>564</v>
      </c>
      <c r="F983" t="s">
        <v>498</v>
      </c>
      <c r="G983" t="s">
        <v>699</v>
      </c>
      <c r="H983">
        <v>42461</v>
      </c>
      <c r="I983" t="s">
        <v>575</v>
      </c>
      <c r="J983" t="s">
        <v>651</v>
      </c>
      <c r="K983" t="s">
        <v>568</v>
      </c>
      <c r="L983">
        <v>6</v>
      </c>
      <c r="M983" t="s">
        <v>287</v>
      </c>
      <c r="N983">
        <v>4898</v>
      </c>
      <c r="O983">
        <v>0.02</v>
      </c>
      <c r="P983">
        <v>98</v>
      </c>
      <c r="Q983">
        <v>5.0000000000000001E-3</v>
      </c>
      <c r="R983">
        <v>24</v>
      </c>
      <c r="S983">
        <v>2.490812576561862E-2</v>
      </c>
      <c r="T983">
        <v>122</v>
      </c>
      <c r="U983">
        <v>5020</v>
      </c>
      <c r="V983">
        <v>5070</v>
      </c>
      <c r="W983">
        <v>172</v>
      </c>
      <c r="X983">
        <v>3.5099999999999999E-2</v>
      </c>
      <c r="Y983" t="s">
        <v>696</v>
      </c>
      <c r="AD983">
        <v>0</v>
      </c>
      <c r="AE983">
        <v>5070</v>
      </c>
      <c r="AF983">
        <v>172</v>
      </c>
      <c r="AG983" s="144">
        <v>3.5116374030216502E-2</v>
      </c>
      <c r="AH983">
        <v>13.6</v>
      </c>
      <c r="AI983">
        <v>650</v>
      </c>
      <c r="AK983">
        <v>688</v>
      </c>
      <c r="AL983">
        <v>77440</v>
      </c>
      <c r="AM983" t="s">
        <v>287</v>
      </c>
      <c r="AQ983" t="s">
        <v>484</v>
      </c>
      <c r="AR983" t="s">
        <v>424</v>
      </c>
    </row>
    <row r="984" spans="1:44">
      <c r="A984" s="87" t="s">
        <v>562</v>
      </c>
      <c r="B984">
        <v>15014713</v>
      </c>
      <c r="C984" t="s">
        <v>565</v>
      </c>
      <c r="D984" t="s">
        <v>55</v>
      </c>
      <c r="E984" t="s">
        <v>564</v>
      </c>
      <c r="F984" t="s">
        <v>498</v>
      </c>
      <c r="G984" t="s">
        <v>699</v>
      </c>
      <c r="H984">
        <v>42401</v>
      </c>
      <c r="I984" t="s">
        <v>575</v>
      </c>
      <c r="J984" t="s">
        <v>706</v>
      </c>
      <c r="K984" t="s">
        <v>568</v>
      </c>
      <c r="L984">
        <v>6</v>
      </c>
      <c r="M984" t="s">
        <v>287</v>
      </c>
      <c r="N984">
        <v>4621</v>
      </c>
      <c r="O984">
        <v>0.02</v>
      </c>
      <c r="P984">
        <v>92</v>
      </c>
      <c r="Q984">
        <v>5.0000000000000001E-3</v>
      </c>
      <c r="R984">
        <v>23</v>
      </c>
      <c r="S984">
        <v>2.4886388227656351E-2</v>
      </c>
      <c r="T984">
        <v>115</v>
      </c>
      <c r="U984">
        <v>4736</v>
      </c>
      <c r="V984">
        <v>4737</v>
      </c>
      <c r="W984">
        <v>116</v>
      </c>
      <c r="X984">
        <v>2.5100000000000001E-2</v>
      </c>
      <c r="Y984" t="s">
        <v>696</v>
      </c>
      <c r="AD984">
        <v>0</v>
      </c>
      <c r="AE984">
        <v>4737</v>
      </c>
      <c r="AF984">
        <v>116</v>
      </c>
      <c r="AG984" s="144">
        <v>2.5102791603549113E-2</v>
      </c>
      <c r="AH984">
        <v>13.6</v>
      </c>
      <c r="AI984">
        <v>450</v>
      </c>
      <c r="AK984">
        <v>688</v>
      </c>
      <c r="AL984">
        <v>70511.199999999997</v>
      </c>
      <c r="AM984" t="s">
        <v>287</v>
      </c>
      <c r="AQ984" t="s">
        <v>484</v>
      </c>
      <c r="AR984" t="s">
        <v>424</v>
      </c>
    </row>
    <row r="985" spans="1:44">
      <c r="A985" s="87" t="s">
        <v>562</v>
      </c>
      <c r="B985">
        <v>15012252</v>
      </c>
      <c r="C985" t="s">
        <v>565</v>
      </c>
      <c r="D985" t="s">
        <v>55</v>
      </c>
      <c r="E985" t="s">
        <v>564</v>
      </c>
      <c r="F985" t="s">
        <v>498</v>
      </c>
      <c r="G985" t="s">
        <v>699</v>
      </c>
      <c r="H985">
        <v>41584</v>
      </c>
      <c r="I985" t="s">
        <v>575</v>
      </c>
      <c r="J985" t="s">
        <v>651</v>
      </c>
      <c r="K985" t="s">
        <v>568</v>
      </c>
      <c r="L985">
        <v>6</v>
      </c>
      <c r="M985" t="s">
        <v>287</v>
      </c>
      <c r="N985">
        <v>5711</v>
      </c>
      <c r="O985">
        <v>0.02</v>
      </c>
      <c r="P985">
        <v>114</v>
      </c>
      <c r="Q985">
        <v>5.0000000000000001E-3</v>
      </c>
      <c r="R985">
        <v>29</v>
      </c>
      <c r="S985">
        <v>2.503939765365085E-2</v>
      </c>
      <c r="T985">
        <v>143</v>
      </c>
      <c r="U985">
        <v>5854</v>
      </c>
      <c r="V985">
        <v>5985</v>
      </c>
      <c r="W985">
        <v>274</v>
      </c>
      <c r="X985">
        <v>4.8000000000000001E-2</v>
      </c>
      <c r="Y985" t="s">
        <v>696</v>
      </c>
      <c r="AD985">
        <v>0</v>
      </c>
      <c r="AE985">
        <v>5985</v>
      </c>
      <c r="AF985">
        <v>274</v>
      </c>
      <c r="AG985" s="144">
        <v>4.7977587112589815E-2</v>
      </c>
      <c r="AH985">
        <v>13.6</v>
      </c>
      <c r="AI985">
        <v>650</v>
      </c>
      <c r="AK985">
        <v>688</v>
      </c>
      <c r="AL985">
        <v>89884</v>
      </c>
      <c r="AM985" t="s">
        <v>287</v>
      </c>
      <c r="AQ985" t="s">
        <v>484</v>
      </c>
      <c r="AR985" t="s">
        <v>424</v>
      </c>
    </row>
    <row r="986" spans="1:44">
      <c r="A986" s="87" t="s">
        <v>562</v>
      </c>
      <c r="B986">
        <v>15000138</v>
      </c>
      <c r="C986" t="s">
        <v>565</v>
      </c>
      <c r="D986" t="s">
        <v>55</v>
      </c>
      <c r="E986" t="s">
        <v>564</v>
      </c>
      <c r="F986" t="s">
        <v>498</v>
      </c>
      <c r="G986" t="s">
        <v>699</v>
      </c>
      <c r="H986">
        <v>38231</v>
      </c>
      <c r="I986" t="s">
        <v>575</v>
      </c>
      <c r="J986" t="s">
        <v>706</v>
      </c>
      <c r="K986" t="s">
        <v>568</v>
      </c>
      <c r="L986">
        <v>6</v>
      </c>
      <c r="M986" t="s">
        <v>287</v>
      </c>
      <c r="N986">
        <v>5359</v>
      </c>
      <c r="O986">
        <v>0.02</v>
      </c>
      <c r="P986">
        <v>107</v>
      </c>
      <c r="Q986">
        <v>5.0000000000000001E-3</v>
      </c>
      <c r="R986">
        <v>27</v>
      </c>
      <c r="S986">
        <v>2.5004665049449523E-2</v>
      </c>
      <c r="T986">
        <v>134</v>
      </c>
      <c r="U986">
        <v>5493</v>
      </c>
      <c r="V986">
        <v>5493</v>
      </c>
      <c r="W986">
        <v>134</v>
      </c>
      <c r="X986">
        <v>2.5000000000000001E-2</v>
      </c>
      <c r="Y986" t="s">
        <v>696</v>
      </c>
      <c r="AD986">
        <v>0</v>
      </c>
      <c r="AE986">
        <v>5493</v>
      </c>
      <c r="AF986">
        <v>134</v>
      </c>
      <c r="AG986" s="144">
        <v>2.5004665049449537E-2</v>
      </c>
      <c r="AH986">
        <v>13.6</v>
      </c>
      <c r="AI986">
        <v>450</v>
      </c>
      <c r="AK986">
        <v>688</v>
      </c>
      <c r="AL986">
        <v>80792.800000000003</v>
      </c>
      <c r="AM986" t="s">
        <v>287</v>
      </c>
      <c r="AQ986" t="s">
        <v>484</v>
      </c>
      <c r="AR986" t="s">
        <v>424</v>
      </c>
    </row>
    <row r="987" spans="1:44">
      <c r="A987" s="87" t="s">
        <v>562</v>
      </c>
      <c r="B987">
        <v>15011277</v>
      </c>
      <c r="C987" t="s">
        <v>565</v>
      </c>
      <c r="D987" t="s">
        <v>55</v>
      </c>
      <c r="E987" t="s">
        <v>564</v>
      </c>
      <c r="F987" t="s">
        <v>498</v>
      </c>
      <c r="G987" t="s">
        <v>699</v>
      </c>
      <c r="H987">
        <v>41471</v>
      </c>
      <c r="I987" t="s">
        <v>575</v>
      </c>
      <c r="J987" t="s">
        <v>651</v>
      </c>
      <c r="K987" t="s">
        <v>568</v>
      </c>
      <c r="L987">
        <v>6</v>
      </c>
      <c r="M987" t="s">
        <v>287</v>
      </c>
      <c r="N987">
        <v>4560</v>
      </c>
      <c r="O987">
        <v>0.02</v>
      </c>
      <c r="P987">
        <v>91</v>
      </c>
      <c r="Q987">
        <v>5.0000000000000001E-3</v>
      </c>
      <c r="R987">
        <v>23</v>
      </c>
      <c r="S987">
        <v>2.5000000000000001E-2</v>
      </c>
      <c r="T987">
        <v>114</v>
      </c>
      <c r="U987">
        <v>4674</v>
      </c>
      <c r="V987">
        <v>4560</v>
      </c>
      <c r="W987">
        <v>0</v>
      </c>
      <c r="X987">
        <v>0</v>
      </c>
      <c r="Y987" t="s">
        <v>696</v>
      </c>
      <c r="AD987">
        <v>0</v>
      </c>
      <c r="AE987">
        <v>4560</v>
      </c>
      <c r="AF987">
        <v>0</v>
      </c>
      <c r="AG987" s="144">
        <v>0</v>
      </c>
      <c r="AH987">
        <v>13.6</v>
      </c>
      <c r="AI987">
        <v>650</v>
      </c>
      <c r="AK987">
        <v>688</v>
      </c>
      <c r="AL987">
        <v>70504</v>
      </c>
      <c r="AM987" t="s">
        <v>287</v>
      </c>
      <c r="AP987" s="21" t="s">
        <v>140</v>
      </c>
      <c r="AQ987" t="s">
        <v>484</v>
      </c>
      <c r="AR987" t="s">
        <v>424</v>
      </c>
    </row>
    <row r="988" spans="1:44">
      <c r="A988" s="87" t="s">
        <v>562</v>
      </c>
      <c r="B988">
        <v>15018703</v>
      </c>
      <c r="C988" t="s">
        <v>565</v>
      </c>
      <c r="D988" t="s">
        <v>55</v>
      </c>
      <c r="E988" t="s">
        <v>564</v>
      </c>
      <c r="F988" t="s">
        <v>498</v>
      </c>
      <c r="G988" t="s">
        <v>699</v>
      </c>
      <c r="H988">
        <v>43089</v>
      </c>
      <c r="I988" t="s">
        <v>575</v>
      </c>
      <c r="J988" t="s">
        <v>651</v>
      </c>
      <c r="K988" t="s">
        <v>568</v>
      </c>
      <c r="L988">
        <v>6</v>
      </c>
      <c r="M988" t="s">
        <v>287</v>
      </c>
      <c r="N988">
        <v>4414</v>
      </c>
      <c r="O988">
        <v>0.02</v>
      </c>
      <c r="P988">
        <v>88</v>
      </c>
      <c r="Q988">
        <v>5.0000000000000001E-3</v>
      </c>
      <c r="R988">
        <v>22</v>
      </c>
      <c r="S988">
        <v>2.4920706841866789E-2</v>
      </c>
      <c r="T988">
        <v>110</v>
      </c>
      <c r="U988">
        <v>4524</v>
      </c>
      <c r="V988">
        <v>4436</v>
      </c>
      <c r="W988">
        <v>22</v>
      </c>
      <c r="X988">
        <v>5.0000000000000001E-3</v>
      </c>
      <c r="Y988" t="s">
        <v>696</v>
      </c>
      <c r="AD988">
        <v>0</v>
      </c>
      <c r="AE988">
        <v>4436</v>
      </c>
      <c r="AF988">
        <v>22</v>
      </c>
      <c r="AG988" s="144">
        <v>4.9841413683733293E-3</v>
      </c>
      <c r="AH988">
        <v>13.6</v>
      </c>
      <c r="AI988">
        <v>650</v>
      </c>
      <c r="AK988">
        <v>688</v>
      </c>
      <c r="AL988">
        <v>68817.600000000006</v>
      </c>
      <c r="AM988" t="s">
        <v>287</v>
      </c>
      <c r="AQ988" t="s">
        <v>484</v>
      </c>
      <c r="AR988" t="s">
        <v>424</v>
      </c>
    </row>
    <row r="989" spans="1:44">
      <c r="A989" s="87" t="s">
        <v>562</v>
      </c>
      <c r="B989">
        <v>15006509</v>
      </c>
      <c r="C989" t="s">
        <v>565</v>
      </c>
      <c r="D989" t="s">
        <v>55</v>
      </c>
      <c r="E989" t="s">
        <v>564</v>
      </c>
      <c r="F989" t="s">
        <v>498</v>
      </c>
      <c r="G989" t="s">
        <v>699</v>
      </c>
      <c r="H989">
        <v>40718</v>
      </c>
      <c r="I989" t="s">
        <v>575</v>
      </c>
      <c r="J989" t="s">
        <v>651</v>
      </c>
      <c r="K989" t="s">
        <v>568</v>
      </c>
      <c r="L989">
        <v>6</v>
      </c>
      <c r="M989" t="s">
        <v>287</v>
      </c>
      <c r="N989">
        <v>4424</v>
      </c>
      <c r="O989">
        <v>0.02</v>
      </c>
      <c r="P989">
        <v>88</v>
      </c>
      <c r="Q989">
        <v>5.0000000000000001E-3</v>
      </c>
      <c r="R989">
        <v>22</v>
      </c>
      <c r="S989">
        <v>2.4864376130198915E-2</v>
      </c>
      <c r="T989">
        <v>110</v>
      </c>
      <c r="U989">
        <v>4534</v>
      </c>
      <c r="V989">
        <v>4535</v>
      </c>
      <c r="W989">
        <v>111</v>
      </c>
      <c r="X989">
        <v>2.5100000000000001E-2</v>
      </c>
      <c r="Y989" t="s">
        <v>696</v>
      </c>
      <c r="AD989">
        <v>0</v>
      </c>
      <c r="AE989">
        <v>4535</v>
      </c>
      <c r="AF989">
        <v>111</v>
      </c>
      <c r="AG989" s="144">
        <v>2.5090415913200825E-2</v>
      </c>
      <c r="AH989">
        <v>13.6</v>
      </c>
      <c r="AI989">
        <v>650</v>
      </c>
      <c r="AK989">
        <v>688</v>
      </c>
      <c r="AL989">
        <v>70164</v>
      </c>
      <c r="AM989" t="s">
        <v>287</v>
      </c>
      <c r="AQ989" t="s">
        <v>484</v>
      </c>
      <c r="AR989" t="s">
        <v>424</v>
      </c>
    </row>
    <row r="990" spans="1:44">
      <c r="A990" s="87" t="s">
        <v>562</v>
      </c>
      <c r="B990">
        <v>15018412</v>
      </c>
      <c r="C990" t="s">
        <v>565</v>
      </c>
      <c r="D990" t="s">
        <v>55</v>
      </c>
      <c r="E990" t="s">
        <v>564</v>
      </c>
      <c r="F990" t="s">
        <v>498</v>
      </c>
      <c r="G990" t="s">
        <v>699</v>
      </c>
      <c r="H990">
        <v>43031</v>
      </c>
      <c r="I990" t="s">
        <v>575</v>
      </c>
      <c r="J990" t="s">
        <v>651</v>
      </c>
      <c r="K990" t="s">
        <v>568</v>
      </c>
      <c r="L990">
        <v>6</v>
      </c>
      <c r="M990" t="s">
        <v>287</v>
      </c>
      <c r="N990">
        <v>4756</v>
      </c>
      <c r="O990">
        <v>0.02</v>
      </c>
      <c r="P990">
        <v>95</v>
      </c>
      <c r="Q990">
        <v>5.0000000000000001E-3</v>
      </c>
      <c r="R990">
        <v>24</v>
      </c>
      <c r="S990">
        <v>2.5021026072329689E-2</v>
      </c>
      <c r="T990">
        <v>119</v>
      </c>
      <c r="U990">
        <v>4875</v>
      </c>
      <c r="V990">
        <v>4984</v>
      </c>
      <c r="W990">
        <v>228</v>
      </c>
      <c r="X990">
        <v>4.7899999999999998E-2</v>
      </c>
      <c r="Y990" t="s">
        <v>696</v>
      </c>
      <c r="AD990">
        <v>0</v>
      </c>
      <c r="AE990">
        <v>4984</v>
      </c>
      <c r="AF990">
        <v>228</v>
      </c>
      <c r="AG990" s="144">
        <v>4.7939444911690554E-2</v>
      </c>
      <c r="AH990">
        <v>13.6</v>
      </c>
      <c r="AI990">
        <v>650</v>
      </c>
      <c r="AK990">
        <v>688</v>
      </c>
      <c r="AL990">
        <v>76270.399999999994</v>
      </c>
      <c r="AM990" t="s">
        <v>287</v>
      </c>
      <c r="AQ990" t="s">
        <v>484</v>
      </c>
      <c r="AR990" t="s">
        <v>424</v>
      </c>
    </row>
    <row r="991" spans="1:44">
      <c r="A991" s="87" t="s">
        <v>562</v>
      </c>
      <c r="B991">
        <v>15000964</v>
      </c>
      <c r="C991" t="s">
        <v>565</v>
      </c>
      <c r="D991" t="s">
        <v>55</v>
      </c>
      <c r="E991" t="s">
        <v>564</v>
      </c>
      <c r="F991" t="s">
        <v>487</v>
      </c>
      <c r="G991" t="s">
        <v>700</v>
      </c>
      <c r="H991">
        <v>39203</v>
      </c>
      <c r="I991" t="s">
        <v>575</v>
      </c>
      <c r="J991" t="s">
        <v>651</v>
      </c>
      <c r="K991" t="s">
        <v>568</v>
      </c>
      <c r="L991">
        <v>6</v>
      </c>
      <c r="M991" t="s">
        <v>287</v>
      </c>
      <c r="N991">
        <v>5484</v>
      </c>
      <c r="O991">
        <v>0.02</v>
      </c>
      <c r="P991">
        <v>110</v>
      </c>
      <c r="Q991">
        <v>5.0000000000000001E-3</v>
      </c>
      <c r="R991">
        <v>27</v>
      </c>
      <c r="S991">
        <v>2.4981765134938001E-2</v>
      </c>
      <c r="T991">
        <v>137</v>
      </c>
      <c r="U991">
        <v>5621</v>
      </c>
      <c r="V991">
        <v>5621</v>
      </c>
      <c r="W991">
        <v>137</v>
      </c>
      <c r="X991">
        <v>2.5000000000000001E-2</v>
      </c>
      <c r="Y991" t="s">
        <v>696</v>
      </c>
      <c r="AD991">
        <v>0</v>
      </c>
      <c r="AE991">
        <v>5621</v>
      </c>
      <c r="AF991">
        <v>137</v>
      </c>
      <c r="AG991" s="144">
        <v>2.4981765134937994E-2</v>
      </c>
      <c r="AH991">
        <v>13.6</v>
      </c>
      <c r="AI991">
        <v>650</v>
      </c>
      <c r="AK991">
        <v>688</v>
      </c>
      <c r="AL991">
        <v>84933.599999999991</v>
      </c>
      <c r="AM991" t="s">
        <v>287</v>
      </c>
      <c r="AQ991" t="s">
        <v>484</v>
      </c>
      <c r="AR991" t="s">
        <v>424</v>
      </c>
    </row>
    <row r="992" spans="1:44">
      <c r="A992" s="87" t="s">
        <v>562</v>
      </c>
      <c r="B992">
        <v>15007088</v>
      </c>
      <c r="C992" t="s">
        <v>565</v>
      </c>
      <c r="D992" t="s">
        <v>55</v>
      </c>
      <c r="E992" t="s">
        <v>564</v>
      </c>
      <c r="F992" t="s">
        <v>487</v>
      </c>
      <c r="G992" t="s">
        <v>700</v>
      </c>
      <c r="H992">
        <v>40779</v>
      </c>
      <c r="I992" t="s">
        <v>575</v>
      </c>
      <c r="J992" t="s">
        <v>711</v>
      </c>
      <c r="K992" t="s">
        <v>568</v>
      </c>
      <c r="L992">
        <v>6</v>
      </c>
      <c r="M992" t="s">
        <v>287</v>
      </c>
      <c r="N992">
        <v>4558</v>
      </c>
      <c r="O992">
        <v>0.02</v>
      </c>
      <c r="P992">
        <v>91</v>
      </c>
      <c r="Q992">
        <v>5.0000000000000001E-3</v>
      </c>
      <c r="R992">
        <v>23</v>
      </c>
      <c r="S992">
        <v>2.5010969723562967E-2</v>
      </c>
      <c r="T992">
        <v>114</v>
      </c>
      <c r="U992">
        <v>4672</v>
      </c>
      <c r="V992">
        <v>4672</v>
      </c>
      <c r="W992">
        <v>114</v>
      </c>
      <c r="X992">
        <v>2.5000000000000001E-2</v>
      </c>
      <c r="Y992" t="s">
        <v>696</v>
      </c>
      <c r="AD992">
        <v>0</v>
      </c>
      <c r="AE992">
        <v>4672</v>
      </c>
      <c r="AF992">
        <v>114</v>
      </c>
      <c r="AG992" s="144">
        <v>2.5010969723562981E-2</v>
      </c>
      <c r="AH992">
        <v>13.6</v>
      </c>
      <c r="AI992">
        <v>450</v>
      </c>
      <c r="AK992">
        <v>688</v>
      </c>
      <c r="AL992">
        <v>69627.199999999997</v>
      </c>
      <c r="AM992" t="s">
        <v>287</v>
      </c>
      <c r="AQ992" t="s">
        <v>484</v>
      </c>
      <c r="AR992" t="s">
        <v>424</v>
      </c>
    </row>
    <row r="993" spans="1:45">
      <c r="A993" s="87" t="s">
        <v>562</v>
      </c>
      <c r="B993">
        <v>15000142</v>
      </c>
      <c r="C993" t="s">
        <v>565</v>
      </c>
      <c r="D993" t="s">
        <v>55</v>
      </c>
      <c r="E993" t="s">
        <v>564</v>
      </c>
      <c r="F993" t="s">
        <v>487</v>
      </c>
      <c r="G993" t="s">
        <v>700</v>
      </c>
      <c r="H993">
        <v>38231</v>
      </c>
      <c r="I993" t="s">
        <v>575</v>
      </c>
      <c r="J993" t="s">
        <v>651</v>
      </c>
      <c r="K993" t="s">
        <v>568</v>
      </c>
      <c r="L993">
        <v>6</v>
      </c>
      <c r="M993" t="s">
        <v>287</v>
      </c>
      <c r="N993">
        <v>6479</v>
      </c>
      <c r="O993">
        <v>0.02</v>
      </c>
      <c r="P993">
        <v>130</v>
      </c>
      <c r="Q993">
        <v>5.0000000000000001E-3</v>
      </c>
      <c r="R993">
        <v>32</v>
      </c>
      <c r="S993">
        <v>2.5003858620157433E-2</v>
      </c>
      <c r="T993">
        <v>162</v>
      </c>
      <c r="U993">
        <v>6641</v>
      </c>
      <c r="V993">
        <v>6641</v>
      </c>
      <c r="W993">
        <v>162</v>
      </c>
      <c r="X993">
        <v>2.5000000000000001E-2</v>
      </c>
      <c r="Y993" t="s">
        <v>696</v>
      </c>
      <c r="AD993">
        <v>0</v>
      </c>
      <c r="AE993">
        <v>6641</v>
      </c>
      <c r="AF993">
        <v>162</v>
      </c>
      <c r="AG993" s="144">
        <v>2.5003858620157526E-2</v>
      </c>
      <c r="AH993">
        <v>13.6</v>
      </c>
      <c r="AI993">
        <v>650</v>
      </c>
      <c r="AK993">
        <v>688</v>
      </c>
      <c r="AL993">
        <v>98805.599999999991</v>
      </c>
      <c r="AM993" t="s">
        <v>287</v>
      </c>
      <c r="AQ993" t="s">
        <v>484</v>
      </c>
      <c r="AR993" t="s">
        <v>424</v>
      </c>
    </row>
    <row r="994" spans="1:45">
      <c r="A994" s="87" t="s">
        <v>562</v>
      </c>
      <c r="B994">
        <v>15005582</v>
      </c>
      <c r="C994" t="s">
        <v>565</v>
      </c>
      <c r="D994" t="s">
        <v>55</v>
      </c>
      <c r="E994" t="s">
        <v>564</v>
      </c>
      <c r="F994" t="s">
        <v>487</v>
      </c>
      <c r="G994" t="s">
        <v>700</v>
      </c>
      <c r="H994">
        <v>40625</v>
      </c>
      <c r="I994" t="s">
        <v>575</v>
      </c>
      <c r="J994" t="s">
        <v>651</v>
      </c>
      <c r="K994" t="s">
        <v>568</v>
      </c>
      <c r="L994">
        <v>6</v>
      </c>
      <c r="M994" t="s">
        <v>287</v>
      </c>
      <c r="N994">
        <v>5444</v>
      </c>
      <c r="O994">
        <v>0.02</v>
      </c>
      <c r="P994">
        <v>109</v>
      </c>
      <c r="Q994">
        <v>5.0000000000000001E-3</v>
      </c>
      <c r="R994">
        <v>27</v>
      </c>
      <c r="S994">
        <v>2.4981631153563555E-2</v>
      </c>
      <c r="T994">
        <v>136</v>
      </c>
      <c r="U994">
        <v>5580</v>
      </c>
      <c r="V994">
        <v>5580</v>
      </c>
      <c r="W994">
        <v>136</v>
      </c>
      <c r="X994">
        <v>2.5000000000000001E-2</v>
      </c>
      <c r="Y994" t="s">
        <v>696</v>
      </c>
      <c r="AD994">
        <v>0</v>
      </c>
      <c r="AE994">
        <v>5580</v>
      </c>
      <c r="AF994">
        <v>136</v>
      </c>
      <c r="AG994" s="144">
        <v>2.4981631153563555E-2</v>
      </c>
      <c r="AH994">
        <v>13.6</v>
      </c>
      <c r="AI994">
        <v>650</v>
      </c>
      <c r="AK994">
        <v>688</v>
      </c>
      <c r="AL994">
        <v>84376</v>
      </c>
      <c r="AM994" t="s">
        <v>287</v>
      </c>
      <c r="AQ994" t="s">
        <v>484</v>
      </c>
      <c r="AR994" t="s">
        <v>424</v>
      </c>
    </row>
    <row r="995" spans="1:45">
      <c r="A995" s="87" t="s">
        <v>562</v>
      </c>
      <c r="B995">
        <v>15021796</v>
      </c>
      <c r="C995" t="s">
        <v>565</v>
      </c>
      <c r="D995" t="s">
        <v>55</v>
      </c>
      <c r="E995" t="s">
        <v>564</v>
      </c>
      <c r="F995" t="s">
        <v>487</v>
      </c>
      <c r="G995" t="s">
        <v>700</v>
      </c>
      <c r="H995">
        <v>44652</v>
      </c>
      <c r="I995" t="s">
        <v>575</v>
      </c>
      <c r="J995" t="s">
        <v>711</v>
      </c>
      <c r="K995" t="s">
        <v>568</v>
      </c>
      <c r="L995">
        <v>6</v>
      </c>
      <c r="M995" t="s">
        <v>287</v>
      </c>
      <c r="N995">
        <v>4613</v>
      </c>
      <c r="O995">
        <v>0.02</v>
      </c>
      <c r="P995">
        <v>92</v>
      </c>
      <c r="Q995">
        <v>5.0000000000000001E-3</v>
      </c>
      <c r="R995">
        <v>23</v>
      </c>
      <c r="S995">
        <v>2.4929546932581835E-2</v>
      </c>
      <c r="T995">
        <v>115</v>
      </c>
      <c r="U995">
        <v>4728</v>
      </c>
      <c r="V995">
        <v>4613</v>
      </c>
      <c r="W995">
        <v>0</v>
      </c>
      <c r="X995">
        <v>0</v>
      </c>
      <c r="Y995" t="s">
        <v>696</v>
      </c>
      <c r="AD995">
        <v>0</v>
      </c>
      <c r="AE995">
        <v>4613</v>
      </c>
      <c r="AF995">
        <v>0</v>
      </c>
      <c r="AG995" s="144">
        <v>0</v>
      </c>
      <c r="AH995">
        <v>13.6</v>
      </c>
      <c r="AI995">
        <v>450</v>
      </c>
      <c r="AK995">
        <v>688</v>
      </c>
      <c r="AL995">
        <v>68824.799999999988</v>
      </c>
      <c r="AM995" t="s">
        <v>287</v>
      </c>
      <c r="AN995" t="s">
        <v>588</v>
      </c>
      <c r="AP995" s="21" t="s">
        <v>140</v>
      </c>
      <c r="AQ995" t="s">
        <v>484</v>
      </c>
      <c r="AR995" t="s">
        <v>424</v>
      </c>
    </row>
    <row r="996" spans="1:45">
      <c r="A996" s="87" t="s">
        <v>562</v>
      </c>
      <c r="B996">
        <v>15001534</v>
      </c>
      <c r="C996" t="s">
        <v>565</v>
      </c>
      <c r="D996" t="s">
        <v>55</v>
      </c>
      <c r="E996" t="s">
        <v>564</v>
      </c>
      <c r="F996" t="s">
        <v>487</v>
      </c>
      <c r="G996" t="s">
        <v>700</v>
      </c>
      <c r="H996">
        <v>39556</v>
      </c>
      <c r="I996" t="s">
        <v>575</v>
      </c>
      <c r="J996" t="s">
        <v>651</v>
      </c>
      <c r="K996" t="s">
        <v>568</v>
      </c>
      <c r="L996">
        <v>6</v>
      </c>
      <c r="M996" t="s">
        <v>287</v>
      </c>
      <c r="N996">
        <v>4792</v>
      </c>
      <c r="O996">
        <v>0.02</v>
      </c>
      <c r="P996">
        <v>96</v>
      </c>
      <c r="Q996">
        <v>5.0000000000000001E-3</v>
      </c>
      <c r="R996">
        <v>24</v>
      </c>
      <c r="S996">
        <v>2.5041736227045076E-2</v>
      </c>
      <c r="T996">
        <v>120</v>
      </c>
      <c r="U996">
        <v>4912</v>
      </c>
      <c r="V996">
        <v>4912</v>
      </c>
      <c r="W996">
        <v>120</v>
      </c>
      <c r="X996">
        <v>2.5000000000000001E-2</v>
      </c>
      <c r="Y996" t="s">
        <v>696</v>
      </c>
      <c r="AD996">
        <v>0</v>
      </c>
      <c r="AE996">
        <v>4912</v>
      </c>
      <c r="AF996">
        <v>120</v>
      </c>
      <c r="AG996" s="144">
        <v>2.5041736227044975E-2</v>
      </c>
      <c r="AH996">
        <v>13.6</v>
      </c>
      <c r="AI996">
        <v>650</v>
      </c>
      <c r="AK996">
        <v>688</v>
      </c>
      <c r="AL996">
        <v>75291.199999999997</v>
      </c>
      <c r="AM996" t="s">
        <v>287</v>
      </c>
      <c r="AQ996" t="s">
        <v>484</v>
      </c>
      <c r="AR996" t="s">
        <v>424</v>
      </c>
    </row>
    <row r="997" spans="1:45">
      <c r="A997" s="87" t="s">
        <v>562</v>
      </c>
      <c r="B997">
        <v>15007042</v>
      </c>
      <c r="C997" t="s">
        <v>565</v>
      </c>
      <c r="D997" t="s">
        <v>55</v>
      </c>
      <c r="E997" t="s">
        <v>564</v>
      </c>
      <c r="F997" t="s">
        <v>487</v>
      </c>
      <c r="G997" t="s">
        <v>700</v>
      </c>
      <c r="H997">
        <v>40772</v>
      </c>
      <c r="I997" t="s">
        <v>575</v>
      </c>
      <c r="J997" t="s">
        <v>651</v>
      </c>
      <c r="K997" t="s">
        <v>568</v>
      </c>
      <c r="L997">
        <v>6</v>
      </c>
      <c r="M997" t="s">
        <v>287</v>
      </c>
      <c r="N997">
        <v>5174</v>
      </c>
      <c r="O997">
        <v>0.02</v>
      </c>
      <c r="P997">
        <v>103</v>
      </c>
      <c r="Q997">
        <v>5.0000000000000001E-3</v>
      </c>
      <c r="R997">
        <v>26</v>
      </c>
      <c r="S997">
        <v>2.4932354078082721E-2</v>
      </c>
      <c r="T997">
        <v>129</v>
      </c>
      <c r="U997">
        <v>5303</v>
      </c>
      <c r="V997">
        <v>5329</v>
      </c>
      <c r="W997">
        <v>155</v>
      </c>
      <c r="X997">
        <v>0.03</v>
      </c>
      <c r="Y997" t="s">
        <v>696</v>
      </c>
      <c r="AD997">
        <v>0</v>
      </c>
      <c r="AE997">
        <v>5329</v>
      </c>
      <c r="AF997">
        <v>155</v>
      </c>
      <c r="AG997" s="144">
        <v>2.9957479706223422E-2</v>
      </c>
      <c r="AH997">
        <v>13.6</v>
      </c>
      <c r="AI997">
        <v>650</v>
      </c>
      <c r="AK997">
        <v>688</v>
      </c>
      <c r="AL997">
        <v>80962.399999999994</v>
      </c>
      <c r="AM997" t="s">
        <v>287</v>
      </c>
      <c r="AQ997" t="s">
        <v>484</v>
      </c>
      <c r="AR997" t="s">
        <v>424</v>
      </c>
    </row>
    <row r="998" spans="1:45">
      <c r="A998" s="87" t="s">
        <v>562</v>
      </c>
      <c r="B998">
        <v>15001685</v>
      </c>
      <c r="C998" t="s">
        <v>565</v>
      </c>
      <c r="D998" t="s">
        <v>55</v>
      </c>
      <c r="E998" t="s">
        <v>564</v>
      </c>
      <c r="F998" t="s">
        <v>487</v>
      </c>
      <c r="G998" t="s">
        <v>700</v>
      </c>
      <c r="H998">
        <v>39609</v>
      </c>
      <c r="I998" t="s">
        <v>575</v>
      </c>
      <c r="J998" t="s">
        <v>711</v>
      </c>
      <c r="K998" t="s">
        <v>568</v>
      </c>
      <c r="L998">
        <v>6</v>
      </c>
      <c r="M998" t="s">
        <v>287</v>
      </c>
      <c r="N998">
        <v>4763</v>
      </c>
      <c r="O998">
        <v>0.02</v>
      </c>
      <c r="P998">
        <v>95</v>
      </c>
      <c r="Q998">
        <v>5.0000000000000001E-3</v>
      </c>
      <c r="R998">
        <v>24</v>
      </c>
      <c r="S998">
        <v>2.4984253621667018E-2</v>
      </c>
      <c r="T998">
        <v>119</v>
      </c>
      <c r="U998">
        <v>4882</v>
      </c>
      <c r="V998">
        <v>4882</v>
      </c>
      <c r="W998">
        <v>119</v>
      </c>
      <c r="X998">
        <v>2.5000000000000001E-2</v>
      </c>
      <c r="Y998" t="s">
        <v>696</v>
      </c>
      <c r="AD998">
        <v>0</v>
      </c>
      <c r="AE998">
        <v>4882</v>
      </c>
      <c r="AF998">
        <v>119</v>
      </c>
      <c r="AG998" s="144">
        <v>2.4984253621667118E-2</v>
      </c>
      <c r="AH998">
        <v>13.6</v>
      </c>
      <c r="AI998">
        <v>500</v>
      </c>
      <c r="AK998">
        <v>688</v>
      </c>
      <c r="AL998">
        <v>73083.199999999997</v>
      </c>
      <c r="AM998" t="s">
        <v>287</v>
      </c>
      <c r="AQ998" t="s">
        <v>484</v>
      </c>
      <c r="AR998" t="s">
        <v>424</v>
      </c>
    </row>
    <row r="999" spans="1:45">
      <c r="A999" s="87" t="s">
        <v>562</v>
      </c>
      <c r="B999">
        <v>15001372</v>
      </c>
      <c r="C999" t="s">
        <v>565</v>
      </c>
      <c r="D999" t="s">
        <v>55</v>
      </c>
      <c r="E999" t="s">
        <v>564</v>
      </c>
      <c r="F999" t="s">
        <v>487</v>
      </c>
      <c r="G999" t="s">
        <v>700</v>
      </c>
      <c r="H999">
        <v>39497</v>
      </c>
      <c r="I999" t="s">
        <v>575</v>
      </c>
      <c r="J999" t="s">
        <v>651</v>
      </c>
      <c r="K999" t="s">
        <v>568</v>
      </c>
      <c r="L999">
        <v>6</v>
      </c>
      <c r="M999" t="s">
        <v>287</v>
      </c>
      <c r="N999">
        <v>5801</v>
      </c>
      <c r="O999">
        <v>0.02</v>
      </c>
      <c r="P999">
        <v>116</v>
      </c>
      <c r="Q999">
        <v>5.0000000000000001E-3</v>
      </c>
      <c r="R999">
        <v>29</v>
      </c>
      <c r="S999">
        <v>2.4995690398207204E-2</v>
      </c>
      <c r="T999">
        <v>145</v>
      </c>
      <c r="U999">
        <v>5946</v>
      </c>
      <c r="V999">
        <v>5946</v>
      </c>
      <c r="W999">
        <v>145</v>
      </c>
      <c r="X999">
        <v>2.5000000000000001E-2</v>
      </c>
      <c r="Y999" t="s">
        <v>696</v>
      </c>
      <c r="AD999">
        <v>0</v>
      </c>
      <c r="AE999">
        <v>5946</v>
      </c>
      <c r="AF999">
        <v>145</v>
      </c>
      <c r="AG999" s="144">
        <v>2.4995690398207149E-2</v>
      </c>
      <c r="AH999">
        <v>13.6</v>
      </c>
      <c r="AI999">
        <v>650</v>
      </c>
      <c r="AK999">
        <v>688</v>
      </c>
      <c r="AL999">
        <v>89353.599999999991</v>
      </c>
      <c r="AM999" t="s">
        <v>287</v>
      </c>
      <c r="AQ999" t="s">
        <v>484</v>
      </c>
      <c r="AR999" t="s">
        <v>424</v>
      </c>
    </row>
    <row r="1000" spans="1:45">
      <c r="A1000" s="87" t="s">
        <v>562</v>
      </c>
      <c r="B1000">
        <v>15000159</v>
      </c>
      <c r="C1000" t="s">
        <v>565</v>
      </c>
      <c r="D1000" t="s">
        <v>55</v>
      </c>
      <c r="E1000" t="s">
        <v>564</v>
      </c>
      <c r="F1000" t="s">
        <v>487</v>
      </c>
      <c r="G1000" t="s">
        <v>700</v>
      </c>
      <c r="H1000">
        <v>38569</v>
      </c>
      <c r="I1000" t="s">
        <v>575</v>
      </c>
      <c r="J1000" t="s">
        <v>651</v>
      </c>
      <c r="K1000" t="s">
        <v>568</v>
      </c>
      <c r="L1000">
        <v>6</v>
      </c>
      <c r="M1000" t="s">
        <v>287</v>
      </c>
      <c r="N1000">
        <v>6461</v>
      </c>
      <c r="O1000">
        <v>0.02</v>
      </c>
      <c r="P1000">
        <v>129</v>
      </c>
      <c r="Q1000">
        <v>5.0000000000000001E-3</v>
      </c>
      <c r="R1000">
        <v>32</v>
      </c>
      <c r="S1000">
        <v>2.4918743228602384E-2</v>
      </c>
      <c r="T1000">
        <v>161</v>
      </c>
      <c r="U1000">
        <v>6622</v>
      </c>
      <c r="V1000">
        <v>6622</v>
      </c>
      <c r="W1000">
        <v>161</v>
      </c>
      <c r="X1000">
        <v>2.4899999999999999E-2</v>
      </c>
      <c r="Y1000" t="s">
        <v>696</v>
      </c>
      <c r="AD1000">
        <v>0</v>
      </c>
      <c r="AE1000">
        <v>6622</v>
      </c>
      <c r="AF1000">
        <v>161</v>
      </c>
      <c r="AG1000" s="144">
        <v>2.4918743228602436E-2</v>
      </c>
      <c r="AH1000">
        <v>13.6</v>
      </c>
      <c r="AI1000">
        <v>650</v>
      </c>
      <c r="AK1000">
        <v>688</v>
      </c>
      <c r="AL1000">
        <v>98547.199999999997</v>
      </c>
      <c r="AM1000" t="s">
        <v>287</v>
      </c>
      <c r="AQ1000" t="s">
        <v>484</v>
      </c>
      <c r="AR1000" t="s">
        <v>424</v>
      </c>
    </row>
    <row r="1001" spans="1:45">
      <c r="A1001" s="87" t="s">
        <v>562</v>
      </c>
      <c r="B1001">
        <v>15018021</v>
      </c>
      <c r="C1001" t="s">
        <v>565</v>
      </c>
      <c r="D1001" t="s">
        <v>55</v>
      </c>
      <c r="E1001" t="s">
        <v>564</v>
      </c>
      <c r="F1001" t="s">
        <v>487</v>
      </c>
      <c r="G1001" t="s">
        <v>700</v>
      </c>
      <c r="H1001">
        <v>42937</v>
      </c>
      <c r="I1001" t="s">
        <v>575</v>
      </c>
      <c r="J1001" t="s">
        <v>651</v>
      </c>
      <c r="K1001" t="s">
        <v>568</v>
      </c>
      <c r="L1001">
        <v>6</v>
      </c>
      <c r="M1001" t="s">
        <v>287</v>
      </c>
      <c r="N1001">
        <v>4700</v>
      </c>
      <c r="O1001">
        <v>0.02</v>
      </c>
      <c r="P1001">
        <v>94</v>
      </c>
      <c r="Q1001">
        <v>5.0000000000000001E-3</v>
      </c>
      <c r="R1001">
        <v>24</v>
      </c>
      <c r="S1001">
        <v>2.5106382978723404E-2</v>
      </c>
      <c r="T1001">
        <v>118</v>
      </c>
      <c r="U1001">
        <v>4818</v>
      </c>
      <c r="V1001">
        <v>4818</v>
      </c>
      <c r="W1001">
        <v>118</v>
      </c>
      <c r="X1001">
        <v>2.5100000000000001E-2</v>
      </c>
      <c r="Y1001" t="s">
        <v>696</v>
      </c>
      <c r="AD1001">
        <v>0</v>
      </c>
      <c r="AE1001">
        <v>4818</v>
      </c>
      <c r="AF1001">
        <v>118</v>
      </c>
      <c r="AG1001" s="144">
        <v>2.5106382978723474E-2</v>
      </c>
      <c r="AH1001">
        <v>13.6</v>
      </c>
      <c r="AI1001">
        <v>650</v>
      </c>
      <c r="AK1001">
        <v>688</v>
      </c>
      <c r="AL1001">
        <v>74012.799999999988</v>
      </c>
      <c r="AM1001" t="s">
        <v>287</v>
      </c>
      <c r="AQ1001" t="s">
        <v>484</v>
      </c>
      <c r="AR1001" t="s">
        <v>424</v>
      </c>
    </row>
    <row r="1002" spans="1:45">
      <c r="A1002" s="87" t="s">
        <v>562</v>
      </c>
      <c r="B1002">
        <v>15009547</v>
      </c>
      <c r="C1002" t="s">
        <v>565</v>
      </c>
      <c r="D1002" t="s">
        <v>55</v>
      </c>
      <c r="E1002" t="s">
        <v>564</v>
      </c>
      <c r="F1002" t="s">
        <v>487</v>
      </c>
      <c r="G1002" t="s">
        <v>700</v>
      </c>
      <c r="H1002">
        <v>41426</v>
      </c>
      <c r="I1002" t="s">
        <v>575</v>
      </c>
      <c r="J1002" t="s">
        <v>711</v>
      </c>
      <c r="K1002" t="s">
        <v>568</v>
      </c>
      <c r="L1002">
        <v>6</v>
      </c>
      <c r="M1002" t="s">
        <v>287</v>
      </c>
      <c r="N1002">
        <v>4790</v>
      </c>
      <c r="O1002">
        <v>0.02</v>
      </c>
      <c r="P1002">
        <v>96</v>
      </c>
      <c r="Q1002">
        <v>5.0000000000000001E-3</v>
      </c>
      <c r="R1002">
        <v>24</v>
      </c>
      <c r="S1002">
        <v>2.5052192066805846E-2</v>
      </c>
      <c r="T1002">
        <v>120</v>
      </c>
      <c r="U1002">
        <v>4910</v>
      </c>
      <c r="V1002">
        <v>4910</v>
      </c>
      <c r="W1002">
        <v>120</v>
      </c>
      <c r="X1002">
        <v>2.5100000000000001E-2</v>
      </c>
      <c r="Y1002" t="s">
        <v>696</v>
      </c>
      <c r="AD1002">
        <v>0</v>
      </c>
      <c r="AE1002">
        <v>4910</v>
      </c>
      <c r="AF1002">
        <v>120</v>
      </c>
      <c r="AG1002" s="144">
        <v>2.5052192066805867E-2</v>
      </c>
      <c r="AH1002">
        <v>13.6</v>
      </c>
      <c r="AI1002">
        <v>450</v>
      </c>
      <c r="AK1002">
        <v>688</v>
      </c>
      <c r="AL1002">
        <v>72864</v>
      </c>
      <c r="AM1002" t="s">
        <v>287</v>
      </c>
      <c r="AN1002" t="s">
        <v>623</v>
      </c>
      <c r="AQ1002" t="s">
        <v>484</v>
      </c>
      <c r="AR1002" t="s">
        <v>424</v>
      </c>
    </row>
    <row r="1003" spans="1:45">
      <c r="A1003" s="87" t="s">
        <v>562</v>
      </c>
      <c r="B1003">
        <v>15001882</v>
      </c>
      <c r="C1003" t="s">
        <v>565</v>
      </c>
      <c r="D1003" t="s">
        <v>55</v>
      </c>
      <c r="E1003" t="s">
        <v>564</v>
      </c>
      <c r="F1003" t="s">
        <v>498</v>
      </c>
      <c r="G1003" t="s">
        <v>699</v>
      </c>
      <c r="H1003">
        <v>39657</v>
      </c>
      <c r="I1003" t="s">
        <v>586</v>
      </c>
      <c r="J1003" t="s">
        <v>713</v>
      </c>
      <c r="K1003" t="s">
        <v>568</v>
      </c>
      <c r="L1003">
        <v>6</v>
      </c>
      <c r="M1003" t="s">
        <v>287</v>
      </c>
      <c r="N1003">
        <v>7367</v>
      </c>
      <c r="O1003">
        <v>0.02</v>
      </c>
      <c r="P1003">
        <v>147</v>
      </c>
      <c r="Q1003">
        <v>5.0000000000000001E-3</v>
      </c>
      <c r="R1003">
        <v>37</v>
      </c>
      <c r="S1003">
        <v>2.4976245418759334E-2</v>
      </c>
      <c r="T1003">
        <v>184</v>
      </c>
      <c r="U1003">
        <v>7551</v>
      </c>
      <c r="V1003">
        <v>7551</v>
      </c>
      <c r="W1003">
        <v>184</v>
      </c>
      <c r="X1003">
        <v>2.5000000000000001E-2</v>
      </c>
      <c r="Y1003" t="s">
        <v>696</v>
      </c>
      <c r="AD1003">
        <v>0</v>
      </c>
      <c r="AE1003">
        <v>7551</v>
      </c>
      <c r="AF1003">
        <v>184</v>
      </c>
      <c r="AG1003" s="144">
        <v>2.4976245418759424E-2</v>
      </c>
      <c r="AH1003">
        <v>13.6</v>
      </c>
      <c r="AI1003">
        <v>450</v>
      </c>
      <c r="AK1003">
        <v>688</v>
      </c>
      <c r="AL1003">
        <v>108781.59999999999</v>
      </c>
      <c r="AM1003" t="s">
        <v>287</v>
      </c>
      <c r="AQ1003" t="s">
        <v>484</v>
      </c>
      <c r="AR1003" t="s">
        <v>424</v>
      </c>
    </row>
    <row r="1004" spans="1:45">
      <c r="A1004" s="87" t="s">
        <v>562</v>
      </c>
      <c r="B1004">
        <v>15015471</v>
      </c>
      <c r="C1004" t="s">
        <v>565</v>
      </c>
      <c r="D1004" t="s">
        <v>55</v>
      </c>
      <c r="E1004" t="s">
        <v>564</v>
      </c>
      <c r="F1004" t="s">
        <v>487</v>
      </c>
      <c r="G1004" t="s">
        <v>700</v>
      </c>
      <c r="H1004">
        <v>42736</v>
      </c>
      <c r="I1004" t="s">
        <v>575</v>
      </c>
      <c r="J1004" t="s">
        <v>706</v>
      </c>
      <c r="K1004" t="s">
        <v>568</v>
      </c>
      <c r="L1004">
        <v>6</v>
      </c>
      <c r="M1004" t="s">
        <v>287</v>
      </c>
      <c r="N1004">
        <v>4589</v>
      </c>
      <c r="O1004">
        <v>0.02</v>
      </c>
      <c r="P1004">
        <v>92</v>
      </c>
      <c r="Q1004">
        <v>5.0000000000000001E-3</v>
      </c>
      <c r="R1004">
        <v>23</v>
      </c>
      <c r="S1004">
        <v>2.5059925909784266E-2</v>
      </c>
      <c r="T1004">
        <v>115</v>
      </c>
      <c r="U1004">
        <v>4704</v>
      </c>
      <c r="V1004">
        <v>4704</v>
      </c>
      <c r="W1004">
        <v>115</v>
      </c>
      <c r="X1004">
        <v>2.5100000000000001E-2</v>
      </c>
      <c r="Y1004" t="s">
        <v>696</v>
      </c>
      <c r="AD1004">
        <v>0</v>
      </c>
      <c r="AE1004">
        <v>4704</v>
      </c>
      <c r="AF1004">
        <v>115</v>
      </c>
      <c r="AG1004" s="144">
        <v>2.5059925909784342E-2</v>
      </c>
      <c r="AH1004">
        <v>13.6</v>
      </c>
      <c r="AI1004">
        <v>450</v>
      </c>
      <c r="AK1004">
        <v>688</v>
      </c>
      <c r="AL1004">
        <v>70062.399999999994</v>
      </c>
      <c r="AM1004" t="s">
        <v>287</v>
      </c>
      <c r="AQ1004" t="s">
        <v>484</v>
      </c>
      <c r="AR1004" t="s">
        <v>424</v>
      </c>
    </row>
    <row r="1005" spans="1:45">
      <c r="A1005" s="87" t="s">
        <v>562</v>
      </c>
      <c r="B1005">
        <v>15006526</v>
      </c>
      <c r="C1005" t="s">
        <v>585</v>
      </c>
      <c r="D1005" t="s">
        <v>55</v>
      </c>
      <c r="E1005" t="s">
        <v>564</v>
      </c>
      <c r="F1005" t="s">
        <v>697</v>
      </c>
      <c r="G1005" t="s">
        <v>473</v>
      </c>
      <c r="H1005">
        <v>40969</v>
      </c>
      <c r="I1005" t="s">
        <v>216</v>
      </c>
      <c r="J1005" t="s">
        <v>216</v>
      </c>
      <c r="K1005" t="s">
        <v>568</v>
      </c>
      <c r="L1005">
        <v>6</v>
      </c>
      <c r="M1005" t="s">
        <v>287</v>
      </c>
      <c r="N1005">
        <v>5200</v>
      </c>
      <c r="O1005">
        <v>0.02</v>
      </c>
      <c r="P1005">
        <v>104</v>
      </c>
      <c r="Q1005">
        <v>5.0000000000000001E-3</v>
      </c>
      <c r="R1005">
        <v>26</v>
      </c>
      <c r="S1005">
        <v>2.5000000000000001E-2</v>
      </c>
      <c r="T1005">
        <v>130</v>
      </c>
      <c r="U1005">
        <v>5330</v>
      </c>
      <c r="V1005">
        <v>5480</v>
      </c>
      <c r="W1005">
        <v>280</v>
      </c>
      <c r="X1005">
        <v>5.3800000000000001E-2</v>
      </c>
      <c r="Y1005" t="s">
        <v>696</v>
      </c>
      <c r="AD1005">
        <v>0</v>
      </c>
      <c r="AE1005">
        <v>5480</v>
      </c>
      <c r="AF1005">
        <v>280</v>
      </c>
      <c r="AG1005" s="144">
        <v>5.3846153846153877E-2</v>
      </c>
      <c r="AH1005">
        <v>13.6</v>
      </c>
      <c r="AI1005">
        <v>550</v>
      </c>
      <c r="AK1005">
        <v>688</v>
      </c>
      <c r="AL1005">
        <v>81816</v>
      </c>
      <c r="AM1005" t="s">
        <v>287</v>
      </c>
      <c r="AQ1005" t="s">
        <v>484</v>
      </c>
      <c r="AR1005" t="s">
        <v>424</v>
      </c>
    </row>
    <row r="1006" spans="1:45">
      <c r="A1006" s="87" t="s">
        <v>562</v>
      </c>
      <c r="B1006">
        <v>15001972</v>
      </c>
      <c r="C1006" t="s">
        <v>565</v>
      </c>
      <c r="D1006" t="s">
        <v>55</v>
      </c>
      <c r="E1006" t="s">
        <v>564</v>
      </c>
      <c r="F1006" t="s">
        <v>487</v>
      </c>
      <c r="G1006" t="s">
        <v>700</v>
      </c>
      <c r="H1006">
        <v>39694</v>
      </c>
      <c r="I1006" t="s">
        <v>575</v>
      </c>
      <c r="J1006" t="s">
        <v>651</v>
      </c>
      <c r="K1006" t="s">
        <v>568</v>
      </c>
      <c r="L1006">
        <v>6</v>
      </c>
      <c r="M1006" t="s">
        <v>287</v>
      </c>
      <c r="N1006">
        <v>5997</v>
      </c>
      <c r="O1006">
        <v>0.02</v>
      </c>
      <c r="P1006">
        <v>120</v>
      </c>
      <c r="Q1006">
        <v>5.0000000000000001E-3</v>
      </c>
      <c r="R1006">
        <v>30</v>
      </c>
      <c r="S1006">
        <v>2.5012506253126562E-2</v>
      </c>
      <c r="T1006">
        <v>150</v>
      </c>
      <c r="U1006">
        <v>6147</v>
      </c>
      <c r="V1006">
        <v>6147</v>
      </c>
      <c r="W1006">
        <v>150</v>
      </c>
      <c r="X1006">
        <v>2.5000000000000001E-2</v>
      </c>
      <c r="Y1006" t="s">
        <v>696</v>
      </c>
      <c r="AD1006">
        <v>0</v>
      </c>
      <c r="AE1006">
        <v>6147</v>
      </c>
      <c r="AF1006">
        <v>150</v>
      </c>
      <c r="AG1006" s="144">
        <v>2.5012506253126565E-2</v>
      </c>
      <c r="AH1006">
        <v>13.6</v>
      </c>
      <c r="AI1006">
        <v>650</v>
      </c>
      <c r="AK1006">
        <v>688</v>
      </c>
      <c r="AL1006">
        <v>92087.2</v>
      </c>
      <c r="AM1006" t="s">
        <v>287</v>
      </c>
      <c r="AQ1006" t="s">
        <v>484</v>
      </c>
      <c r="AR1006" t="s">
        <v>424</v>
      </c>
    </row>
    <row r="1007" spans="1:45">
      <c r="A1007" s="87" t="s">
        <v>562</v>
      </c>
      <c r="B1007">
        <v>15014062</v>
      </c>
      <c r="C1007" t="s">
        <v>565</v>
      </c>
      <c r="D1007" t="s">
        <v>55</v>
      </c>
      <c r="E1007" t="s">
        <v>564</v>
      </c>
      <c r="F1007" t="s">
        <v>487</v>
      </c>
      <c r="G1007" t="s">
        <v>700</v>
      </c>
      <c r="H1007">
        <v>42081</v>
      </c>
      <c r="I1007" t="s">
        <v>575</v>
      </c>
      <c r="J1007" t="s">
        <v>651</v>
      </c>
      <c r="K1007" t="s">
        <v>568</v>
      </c>
      <c r="L1007">
        <v>6</v>
      </c>
      <c r="M1007" t="s">
        <v>287</v>
      </c>
      <c r="N1007">
        <v>5014</v>
      </c>
      <c r="O1007">
        <v>0.02</v>
      </c>
      <c r="P1007">
        <v>100</v>
      </c>
      <c r="Q1007">
        <v>5.0000000000000001E-3</v>
      </c>
      <c r="R1007">
        <v>25</v>
      </c>
      <c r="S1007">
        <v>2.493019545273235E-2</v>
      </c>
      <c r="T1007">
        <v>125</v>
      </c>
      <c r="U1007">
        <v>5139</v>
      </c>
      <c r="V1007">
        <v>5265</v>
      </c>
      <c r="W1007">
        <v>251</v>
      </c>
      <c r="X1007">
        <v>5.0099999999999999E-2</v>
      </c>
      <c r="Y1007" t="s">
        <v>696</v>
      </c>
      <c r="AD1007">
        <v>0</v>
      </c>
      <c r="AE1007">
        <v>5265</v>
      </c>
      <c r="AF1007">
        <v>251</v>
      </c>
      <c r="AG1007" s="144">
        <v>5.0059832469086629E-2</v>
      </c>
      <c r="AH1007">
        <v>13.6</v>
      </c>
      <c r="AI1007">
        <v>650</v>
      </c>
      <c r="AK1007">
        <v>688</v>
      </c>
      <c r="AL1007">
        <v>80092</v>
      </c>
      <c r="AM1007" t="s">
        <v>287</v>
      </c>
      <c r="AQ1007" t="s">
        <v>484</v>
      </c>
      <c r="AR1007" t="s">
        <v>424</v>
      </c>
    </row>
    <row r="1008" spans="1:45">
      <c r="A1008" s="87" t="s">
        <v>562</v>
      </c>
      <c r="B1008" s="5">
        <v>1001877</v>
      </c>
      <c r="C1008" s="5" t="s">
        <v>565</v>
      </c>
      <c r="D1008" s="5" t="s">
        <v>55</v>
      </c>
      <c r="E1008" s="5" t="s">
        <v>880</v>
      </c>
      <c r="F1008" s="5" t="s">
        <v>927</v>
      </c>
      <c r="G1008" s="5" t="s">
        <v>1255</v>
      </c>
      <c r="H1008" s="6">
        <v>38905</v>
      </c>
      <c r="I1008" s="5" t="s">
        <v>1256</v>
      </c>
      <c r="J1008" s="5" t="s">
        <v>1257</v>
      </c>
      <c r="K1008" s="5" t="s">
        <v>568</v>
      </c>
      <c r="L1008" s="7">
        <v>6</v>
      </c>
      <c r="M1008" s="7" t="s">
        <v>287</v>
      </c>
      <c r="N1008" s="8">
        <v>4800</v>
      </c>
      <c r="O1008" s="89">
        <v>0.02</v>
      </c>
      <c r="P1008" s="10">
        <f t="shared" ref="P1008:P1071" si="185">ROUND(N1008*O1008,0)</f>
        <v>96</v>
      </c>
      <c r="Q1008" s="89">
        <v>5.0000000000000001E-3</v>
      </c>
      <c r="R1008" s="10">
        <f t="shared" ref="R1008:R1071" si="186">ROUND(N1008*Q1008,0)</f>
        <v>24</v>
      </c>
      <c r="S1008" s="89">
        <f t="shared" ref="S1008:S1071" si="187">T1008/N1008</f>
        <v>2.5000000000000001E-2</v>
      </c>
      <c r="T1008" s="10">
        <f t="shared" ref="T1008:T1071" si="188">P1008+R1008</f>
        <v>120</v>
      </c>
      <c r="U1008" s="10">
        <f t="shared" ref="U1008:U1071" si="189">N1008+T1008</f>
        <v>4920</v>
      </c>
      <c r="V1008" s="11">
        <v>4875</v>
      </c>
      <c r="W1008" s="12">
        <f t="shared" ref="W1008:W1071" si="190">V1008-N1008</f>
        <v>75</v>
      </c>
      <c r="X1008" s="93">
        <f t="shared" ref="X1008:X1071" si="191">ROUND(V1008/N1008-1,4)</f>
        <v>1.5599999999999999E-2</v>
      </c>
      <c r="Y1008" s="94" t="str">
        <f t="shared" ref="Y1008:Y1065" si="192">IF(OR(L1008=1,L1008=2,L1008=4),TEXT(S1008*0.8,"0.00%")&amp;"-"&amp;TEXT(S1008*1.2,"0.00%"),IF(OR(L1008=3,L1008=6),TEXT(0,"0.00%")&amp;"-"&amp;TEXT(7%*1.2,"0.00%"),IF(OR(L1008=5,L1008=7),TEXT((R1008/N1008),"0.00%")&amp;"-"&amp;TEXT((R1008/N1008)+7%,"0.00%"),"")))</f>
        <v>0.00%-8.40%</v>
      </c>
      <c r="Z1008" s="15"/>
      <c r="AA1008" s="15"/>
      <c r="AB1008" s="15"/>
      <c r="AC1008" s="96"/>
      <c r="AD1008" s="8">
        <f t="shared" ref="AD1008:AD1071" si="193">ROUND(N1008*AC1008,0)</f>
        <v>0</v>
      </c>
      <c r="AE1008" s="17">
        <f t="shared" ref="AE1008:AE1071" si="194">V1008+AD1008</f>
        <v>4875</v>
      </c>
      <c r="AF1008" s="18">
        <f t="shared" ref="AF1008:AF1071" si="195">AE1008-N1008</f>
        <v>75</v>
      </c>
      <c r="AG1008" s="98">
        <f t="shared" ref="AG1008:AG1071" si="196">AE1008/N1008-1</f>
        <v>1.5625E-2</v>
      </c>
      <c r="AH1008" s="20">
        <v>13.6</v>
      </c>
      <c r="AI1008" s="20">
        <v>750</v>
      </c>
      <c r="AJ1008" s="20"/>
      <c r="AK1008" s="20">
        <v>688</v>
      </c>
      <c r="AL1008" s="20">
        <f t="shared" ref="AL1008:AL1071" si="197">AE1008*AH1008+AI1008*12+AK1008+IF(AB1008="",AJ1008,IF(AB1008="D",5000,IF(AB1008="C",1000,0)))*12</f>
        <v>75988</v>
      </c>
      <c r="AM1008" s="7" t="s">
        <v>287</v>
      </c>
      <c r="AN1008" s="20"/>
      <c r="AO1008" s="21"/>
      <c r="AP1008" s="21"/>
      <c r="AQ1008" s="5" t="s">
        <v>900</v>
      </c>
      <c r="AR1008" s="5" t="s">
        <v>261</v>
      </c>
      <c r="AS1008" s="5" t="s">
        <v>425</v>
      </c>
    </row>
    <row r="1009" spans="1:45">
      <c r="A1009" s="87" t="s">
        <v>562</v>
      </c>
      <c r="B1009" s="5">
        <v>1002019</v>
      </c>
      <c r="C1009" s="5" t="s">
        <v>585</v>
      </c>
      <c r="D1009" s="5" t="s">
        <v>55</v>
      </c>
      <c r="E1009" s="5" t="s">
        <v>880</v>
      </c>
      <c r="F1009" s="5" t="s">
        <v>910</v>
      </c>
      <c r="G1009" s="5" t="s">
        <v>911</v>
      </c>
      <c r="H1009" s="6">
        <v>38911</v>
      </c>
      <c r="I1009" s="5" t="s">
        <v>594</v>
      </c>
      <c r="J1009" s="5" t="s">
        <v>594</v>
      </c>
      <c r="K1009" s="5" t="s">
        <v>568</v>
      </c>
      <c r="L1009" s="7">
        <v>6</v>
      </c>
      <c r="M1009" s="7" t="s">
        <v>287</v>
      </c>
      <c r="N1009" s="8">
        <v>6297</v>
      </c>
      <c r="O1009" s="89">
        <v>0.02</v>
      </c>
      <c r="P1009" s="10">
        <f t="shared" si="185"/>
        <v>126</v>
      </c>
      <c r="Q1009" s="89">
        <v>5.0000000000000001E-3</v>
      </c>
      <c r="R1009" s="10">
        <f t="shared" si="186"/>
        <v>31</v>
      </c>
      <c r="S1009" s="89">
        <f t="shared" si="187"/>
        <v>2.4932507543274574E-2</v>
      </c>
      <c r="T1009" s="10">
        <f t="shared" si="188"/>
        <v>157</v>
      </c>
      <c r="U1009" s="10">
        <f t="shared" si="189"/>
        <v>6454</v>
      </c>
      <c r="V1009" s="11">
        <v>6425</v>
      </c>
      <c r="W1009" s="12">
        <f t="shared" si="190"/>
        <v>128</v>
      </c>
      <c r="X1009" s="93">
        <f t="shared" si="191"/>
        <v>2.0299999999999999E-2</v>
      </c>
      <c r="Y1009" s="94" t="str">
        <f t="shared" si="192"/>
        <v>0.00%-8.40%</v>
      </c>
      <c r="Z1009" s="15"/>
      <c r="AA1009" s="15"/>
      <c r="AB1009" s="15"/>
      <c r="AC1009" s="96"/>
      <c r="AD1009" s="8">
        <f t="shared" si="193"/>
        <v>0</v>
      </c>
      <c r="AE1009" s="17">
        <f t="shared" si="194"/>
        <v>6425</v>
      </c>
      <c r="AF1009" s="18">
        <f t="shared" si="195"/>
        <v>128</v>
      </c>
      <c r="AG1009" s="98">
        <f t="shared" si="196"/>
        <v>2.0327139907892589E-2</v>
      </c>
      <c r="AH1009" s="20">
        <v>13.6</v>
      </c>
      <c r="AI1009" s="20">
        <v>750</v>
      </c>
      <c r="AJ1009" s="20"/>
      <c r="AK1009" s="20">
        <v>688</v>
      </c>
      <c r="AL1009" s="20">
        <f t="shared" si="197"/>
        <v>97068</v>
      </c>
      <c r="AM1009" s="7" t="s">
        <v>287</v>
      </c>
      <c r="AN1009" s="20"/>
      <c r="AO1009" s="21"/>
      <c r="AP1009" s="21"/>
      <c r="AQ1009" s="5" t="s">
        <v>900</v>
      </c>
      <c r="AR1009" s="5" t="s">
        <v>261</v>
      </c>
      <c r="AS1009" s="5" t="s">
        <v>425</v>
      </c>
    </row>
    <row r="1010" spans="1:45">
      <c r="A1010" s="87" t="s">
        <v>562</v>
      </c>
      <c r="B1010" s="5">
        <v>1002873</v>
      </c>
      <c r="C1010" s="5" t="s">
        <v>565</v>
      </c>
      <c r="D1010" s="5" t="s">
        <v>55</v>
      </c>
      <c r="E1010" s="5" t="s">
        <v>880</v>
      </c>
      <c r="F1010" s="5" t="s">
        <v>927</v>
      </c>
      <c r="G1010" s="5" t="s">
        <v>1255</v>
      </c>
      <c r="H1010" s="6">
        <v>39577</v>
      </c>
      <c r="I1010" s="5" t="s">
        <v>1256</v>
      </c>
      <c r="J1010" s="5" t="s">
        <v>1257</v>
      </c>
      <c r="K1010" s="5" t="s">
        <v>568</v>
      </c>
      <c r="L1010" s="7">
        <v>6</v>
      </c>
      <c r="M1010" s="7" t="s">
        <v>287</v>
      </c>
      <c r="N1010" s="8">
        <v>4783</v>
      </c>
      <c r="O1010" s="89">
        <v>0.02</v>
      </c>
      <c r="P1010" s="10">
        <f t="shared" si="185"/>
        <v>96</v>
      </c>
      <c r="Q1010" s="89">
        <v>5.0000000000000001E-3</v>
      </c>
      <c r="R1010" s="10">
        <f t="shared" si="186"/>
        <v>24</v>
      </c>
      <c r="S1010" s="89">
        <f t="shared" si="187"/>
        <v>2.5088856366297305E-2</v>
      </c>
      <c r="T1010" s="10">
        <f t="shared" si="188"/>
        <v>120</v>
      </c>
      <c r="U1010" s="10">
        <f t="shared" si="189"/>
        <v>4903</v>
      </c>
      <c r="V1010" s="11">
        <v>4925</v>
      </c>
      <c r="W1010" s="12">
        <f t="shared" si="190"/>
        <v>142</v>
      </c>
      <c r="X1010" s="93">
        <f t="shared" si="191"/>
        <v>2.9700000000000001E-2</v>
      </c>
      <c r="Y1010" s="94" t="str">
        <f t="shared" si="192"/>
        <v>0.00%-8.40%</v>
      </c>
      <c r="Z1010" s="15"/>
      <c r="AA1010" s="15"/>
      <c r="AB1010" s="15"/>
      <c r="AC1010" s="96"/>
      <c r="AD1010" s="8">
        <f t="shared" si="193"/>
        <v>0</v>
      </c>
      <c r="AE1010" s="17">
        <f t="shared" si="194"/>
        <v>4925</v>
      </c>
      <c r="AF1010" s="18">
        <f t="shared" si="195"/>
        <v>142</v>
      </c>
      <c r="AG1010" s="98">
        <f t="shared" si="196"/>
        <v>2.9688480033451814E-2</v>
      </c>
      <c r="AH1010" s="20">
        <v>13.6</v>
      </c>
      <c r="AI1010" s="20">
        <v>750</v>
      </c>
      <c r="AJ1010" s="20"/>
      <c r="AK1010" s="20">
        <v>688</v>
      </c>
      <c r="AL1010" s="20">
        <f t="shared" si="197"/>
        <v>76668</v>
      </c>
      <c r="AM1010" s="7" t="s">
        <v>287</v>
      </c>
      <c r="AN1010" s="20"/>
      <c r="AO1010" s="21"/>
      <c r="AP1010" s="21"/>
      <c r="AQ1010" s="5" t="s">
        <v>900</v>
      </c>
      <c r="AR1010" s="5" t="s">
        <v>261</v>
      </c>
      <c r="AS1010" s="5" t="s">
        <v>425</v>
      </c>
    </row>
    <row r="1011" spans="1:45">
      <c r="A1011" s="87" t="s">
        <v>562</v>
      </c>
      <c r="B1011" s="5">
        <v>1111092</v>
      </c>
      <c r="C1011" s="5" t="s">
        <v>565</v>
      </c>
      <c r="D1011" s="5" t="s">
        <v>55</v>
      </c>
      <c r="E1011" s="5" t="s">
        <v>880</v>
      </c>
      <c r="F1011" s="5" t="s">
        <v>927</v>
      </c>
      <c r="G1011" s="5" t="s">
        <v>1255</v>
      </c>
      <c r="H1011" s="6">
        <v>42993</v>
      </c>
      <c r="I1011" s="5" t="s">
        <v>1256</v>
      </c>
      <c r="J1011" s="5" t="s">
        <v>1257</v>
      </c>
      <c r="K1011" s="5" t="s">
        <v>568</v>
      </c>
      <c r="L1011" s="7">
        <v>6</v>
      </c>
      <c r="M1011" s="7" t="s">
        <v>287</v>
      </c>
      <c r="N1011" s="8">
        <v>4600</v>
      </c>
      <c r="O1011" s="89">
        <v>0.02</v>
      </c>
      <c r="P1011" s="10">
        <f t="shared" si="185"/>
        <v>92</v>
      </c>
      <c r="Q1011" s="89">
        <v>5.0000000000000001E-3</v>
      </c>
      <c r="R1011" s="10">
        <f t="shared" si="186"/>
        <v>23</v>
      </c>
      <c r="S1011" s="89">
        <f t="shared" si="187"/>
        <v>2.5000000000000001E-2</v>
      </c>
      <c r="T1011" s="10">
        <f t="shared" si="188"/>
        <v>115</v>
      </c>
      <c r="U1011" s="10">
        <f t="shared" si="189"/>
        <v>4715</v>
      </c>
      <c r="V1011" s="11">
        <v>4735</v>
      </c>
      <c r="W1011" s="12">
        <f t="shared" si="190"/>
        <v>135</v>
      </c>
      <c r="X1011" s="93">
        <f t="shared" si="191"/>
        <v>2.93E-2</v>
      </c>
      <c r="Y1011" s="94" t="str">
        <f t="shared" si="192"/>
        <v>0.00%-8.40%</v>
      </c>
      <c r="Z1011" s="15"/>
      <c r="AA1011" s="15"/>
      <c r="AB1011" s="15"/>
      <c r="AC1011" s="96"/>
      <c r="AD1011" s="8">
        <f t="shared" si="193"/>
        <v>0</v>
      </c>
      <c r="AE1011" s="17">
        <f t="shared" si="194"/>
        <v>4735</v>
      </c>
      <c r="AF1011" s="18">
        <f t="shared" si="195"/>
        <v>135</v>
      </c>
      <c r="AG1011" s="98">
        <f t="shared" si="196"/>
        <v>2.934782608695663E-2</v>
      </c>
      <c r="AH1011" s="20">
        <v>13.6</v>
      </c>
      <c r="AI1011" s="20">
        <v>750</v>
      </c>
      <c r="AJ1011" s="20"/>
      <c r="AK1011" s="20">
        <v>688</v>
      </c>
      <c r="AL1011" s="20">
        <f t="shared" si="197"/>
        <v>74084</v>
      </c>
      <c r="AM1011" s="7" t="s">
        <v>287</v>
      </c>
      <c r="AN1011" s="20"/>
      <c r="AO1011" s="21"/>
      <c r="AP1011" s="21"/>
      <c r="AQ1011" s="5" t="s">
        <v>900</v>
      </c>
      <c r="AR1011" s="5" t="s">
        <v>261</v>
      </c>
      <c r="AS1011" s="5" t="s">
        <v>425</v>
      </c>
    </row>
    <row r="1012" spans="1:45">
      <c r="A1012" s="87" t="s">
        <v>562</v>
      </c>
      <c r="B1012" s="5">
        <v>1213156</v>
      </c>
      <c r="C1012" s="5" t="s">
        <v>565</v>
      </c>
      <c r="D1012" s="5" t="s">
        <v>55</v>
      </c>
      <c r="E1012" s="5" t="s">
        <v>880</v>
      </c>
      <c r="F1012" s="5" t="s">
        <v>927</v>
      </c>
      <c r="G1012" s="5" t="s">
        <v>1255</v>
      </c>
      <c r="H1012" s="6">
        <v>44253</v>
      </c>
      <c r="I1012" s="5" t="s">
        <v>1256</v>
      </c>
      <c r="J1012" s="5" t="s">
        <v>1257</v>
      </c>
      <c r="K1012" s="5" t="s">
        <v>568</v>
      </c>
      <c r="L1012" s="7">
        <v>6</v>
      </c>
      <c r="M1012" s="7" t="s">
        <v>287</v>
      </c>
      <c r="N1012" s="8">
        <v>4408</v>
      </c>
      <c r="O1012" s="89">
        <v>0.02</v>
      </c>
      <c r="P1012" s="10">
        <f t="shared" si="185"/>
        <v>88</v>
      </c>
      <c r="Q1012" s="89">
        <v>5.0000000000000001E-3</v>
      </c>
      <c r="R1012" s="10">
        <f t="shared" si="186"/>
        <v>22</v>
      </c>
      <c r="S1012" s="89">
        <f t="shared" si="187"/>
        <v>2.4954627949183301E-2</v>
      </c>
      <c r="T1012" s="10">
        <f t="shared" si="188"/>
        <v>110</v>
      </c>
      <c r="U1012" s="10">
        <f t="shared" si="189"/>
        <v>4518</v>
      </c>
      <c r="V1012" s="11">
        <v>4540</v>
      </c>
      <c r="W1012" s="12">
        <f t="shared" si="190"/>
        <v>132</v>
      </c>
      <c r="X1012" s="93">
        <f t="shared" si="191"/>
        <v>2.9899999999999999E-2</v>
      </c>
      <c r="Y1012" s="94" t="str">
        <f t="shared" si="192"/>
        <v>0.00%-8.40%</v>
      </c>
      <c r="Z1012" s="15"/>
      <c r="AA1012" s="15"/>
      <c r="AB1012" s="15"/>
      <c r="AC1012" s="96"/>
      <c r="AD1012" s="8">
        <f t="shared" si="193"/>
        <v>0</v>
      </c>
      <c r="AE1012" s="17">
        <f t="shared" si="194"/>
        <v>4540</v>
      </c>
      <c r="AF1012" s="18">
        <f t="shared" si="195"/>
        <v>132</v>
      </c>
      <c r="AG1012" s="98">
        <f t="shared" si="196"/>
        <v>2.9945553539020064E-2</v>
      </c>
      <c r="AH1012" s="20">
        <v>13.6</v>
      </c>
      <c r="AI1012" s="20">
        <v>750</v>
      </c>
      <c r="AJ1012" s="20"/>
      <c r="AK1012" s="20">
        <v>688</v>
      </c>
      <c r="AL1012" s="20">
        <f t="shared" si="197"/>
        <v>71432</v>
      </c>
      <c r="AM1012" s="7" t="s">
        <v>287</v>
      </c>
      <c r="AN1012" s="20"/>
      <c r="AO1012" s="21"/>
      <c r="AP1012" s="21"/>
      <c r="AQ1012" s="5" t="s">
        <v>900</v>
      </c>
      <c r="AR1012" s="5" t="s">
        <v>261</v>
      </c>
      <c r="AS1012" s="5" t="s">
        <v>425</v>
      </c>
    </row>
    <row r="1013" spans="1:45">
      <c r="A1013" s="87" t="s">
        <v>562</v>
      </c>
      <c r="B1013" s="5">
        <v>1213160</v>
      </c>
      <c r="C1013" s="5" t="s">
        <v>565</v>
      </c>
      <c r="D1013" s="5" t="s">
        <v>55</v>
      </c>
      <c r="E1013" s="5" t="s">
        <v>880</v>
      </c>
      <c r="F1013" s="5" t="s">
        <v>927</v>
      </c>
      <c r="G1013" s="5" t="s">
        <v>1255</v>
      </c>
      <c r="H1013" s="6">
        <v>44279</v>
      </c>
      <c r="I1013" s="5" t="s">
        <v>1256</v>
      </c>
      <c r="J1013" s="5" t="s">
        <v>1257</v>
      </c>
      <c r="K1013" s="5" t="s">
        <v>568</v>
      </c>
      <c r="L1013" s="7">
        <v>6</v>
      </c>
      <c r="M1013" s="7" t="s">
        <v>287</v>
      </c>
      <c r="N1013" s="8">
        <v>4311</v>
      </c>
      <c r="O1013" s="89">
        <v>0.02</v>
      </c>
      <c r="P1013" s="10">
        <f t="shared" si="185"/>
        <v>86</v>
      </c>
      <c r="Q1013" s="89">
        <v>5.0000000000000001E-3</v>
      </c>
      <c r="R1013" s="10">
        <f t="shared" si="186"/>
        <v>22</v>
      </c>
      <c r="S1013" s="89">
        <f t="shared" si="187"/>
        <v>2.5052192066805846E-2</v>
      </c>
      <c r="T1013" s="10">
        <f t="shared" si="188"/>
        <v>108</v>
      </c>
      <c r="U1013" s="10">
        <f t="shared" si="189"/>
        <v>4419</v>
      </c>
      <c r="V1013" s="11">
        <f t="shared" ref="V1013:V1019" si="198">U1013</f>
        <v>4419</v>
      </c>
      <c r="W1013" s="12">
        <f t="shared" si="190"/>
        <v>108</v>
      </c>
      <c r="X1013" s="93">
        <f t="shared" si="191"/>
        <v>2.5100000000000001E-2</v>
      </c>
      <c r="Y1013" s="94" t="str">
        <f t="shared" si="192"/>
        <v>0.00%-8.40%</v>
      </c>
      <c r="Z1013" s="15"/>
      <c r="AA1013" s="15"/>
      <c r="AB1013" s="15"/>
      <c r="AC1013" s="96"/>
      <c r="AD1013" s="8">
        <f t="shared" si="193"/>
        <v>0</v>
      </c>
      <c r="AE1013" s="17">
        <f t="shared" si="194"/>
        <v>4419</v>
      </c>
      <c r="AF1013" s="18">
        <f t="shared" si="195"/>
        <v>108</v>
      </c>
      <c r="AG1013" s="98">
        <f t="shared" si="196"/>
        <v>2.5052192066805867E-2</v>
      </c>
      <c r="AH1013" s="20">
        <v>13.6</v>
      </c>
      <c r="AI1013" s="20">
        <v>750</v>
      </c>
      <c r="AJ1013" s="20"/>
      <c r="AK1013" s="20">
        <v>688</v>
      </c>
      <c r="AL1013" s="20">
        <f t="shared" si="197"/>
        <v>69786.399999999994</v>
      </c>
      <c r="AM1013" s="7" t="s">
        <v>287</v>
      </c>
      <c r="AN1013" s="20"/>
      <c r="AO1013" s="21"/>
      <c r="AP1013" s="21"/>
      <c r="AQ1013" s="5" t="s">
        <v>900</v>
      </c>
      <c r="AR1013" s="5" t="s">
        <v>261</v>
      </c>
      <c r="AS1013" s="5" t="s">
        <v>425</v>
      </c>
    </row>
    <row r="1014" spans="1:45">
      <c r="A1014" s="87" t="s">
        <v>562</v>
      </c>
      <c r="B1014" s="5">
        <v>1213162</v>
      </c>
      <c r="C1014" s="5" t="s">
        <v>565</v>
      </c>
      <c r="D1014" s="5" t="s">
        <v>55</v>
      </c>
      <c r="E1014" s="5" t="s">
        <v>880</v>
      </c>
      <c r="F1014" s="5" t="s">
        <v>927</v>
      </c>
      <c r="G1014" s="5" t="s">
        <v>1255</v>
      </c>
      <c r="H1014" s="6">
        <v>44347</v>
      </c>
      <c r="I1014" s="5" t="s">
        <v>1256</v>
      </c>
      <c r="J1014" s="5" t="s">
        <v>1257</v>
      </c>
      <c r="K1014" s="5" t="s">
        <v>568</v>
      </c>
      <c r="L1014" s="7">
        <v>6</v>
      </c>
      <c r="M1014" s="7" t="s">
        <v>287</v>
      </c>
      <c r="N1014" s="8">
        <v>4288</v>
      </c>
      <c r="O1014" s="89">
        <v>0.02</v>
      </c>
      <c r="P1014" s="10">
        <f t="shared" si="185"/>
        <v>86</v>
      </c>
      <c r="Q1014" s="89">
        <v>5.0000000000000001E-3</v>
      </c>
      <c r="R1014" s="10">
        <f t="shared" si="186"/>
        <v>21</v>
      </c>
      <c r="S1014" s="89">
        <f t="shared" si="187"/>
        <v>2.4953358208955223E-2</v>
      </c>
      <c r="T1014" s="10">
        <f t="shared" si="188"/>
        <v>107</v>
      </c>
      <c r="U1014" s="10">
        <f t="shared" si="189"/>
        <v>4395</v>
      </c>
      <c r="V1014" s="11">
        <v>4375</v>
      </c>
      <c r="W1014" s="12">
        <f t="shared" si="190"/>
        <v>87</v>
      </c>
      <c r="X1014" s="93">
        <f t="shared" si="191"/>
        <v>2.0299999999999999E-2</v>
      </c>
      <c r="Y1014" s="94" t="str">
        <f t="shared" si="192"/>
        <v>0.00%-8.40%</v>
      </c>
      <c r="Z1014" s="15"/>
      <c r="AA1014" s="15"/>
      <c r="AB1014" s="15"/>
      <c r="AC1014" s="96"/>
      <c r="AD1014" s="8">
        <f t="shared" si="193"/>
        <v>0</v>
      </c>
      <c r="AE1014" s="17">
        <f t="shared" si="194"/>
        <v>4375</v>
      </c>
      <c r="AF1014" s="18">
        <f t="shared" si="195"/>
        <v>87</v>
      </c>
      <c r="AG1014" s="98">
        <f t="shared" si="196"/>
        <v>2.0289179104477695E-2</v>
      </c>
      <c r="AH1014" s="20">
        <v>13.6</v>
      </c>
      <c r="AI1014" s="20">
        <v>750</v>
      </c>
      <c r="AJ1014" s="20"/>
      <c r="AK1014" s="20">
        <v>688</v>
      </c>
      <c r="AL1014" s="20">
        <f t="shared" si="197"/>
        <v>69188</v>
      </c>
      <c r="AM1014" s="7" t="s">
        <v>287</v>
      </c>
      <c r="AN1014" s="20"/>
      <c r="AO1014" s="21"/>
      <c r="AP1014" s="21"/>
      <c r="AQ1014" s="5" t="s">
        <v>900</v>
      </c>
      <c r="AR1014" s="5" t="s">
        <v>261</v>
      </c>
      <c r="AS1014" s="5" t="s">
        <v>425</v>
      </c>
    </row>
    <row r="1015" spans="1:45">
      <c r="A1015" s="87" t="s">
        <v>562</v>
      </c>
      <c r="B1015" s="5">
        <v>1710068</v>
      </c>
      <c r="C1015" s="5" t="s">
        <v>585</v>
      </c>
      <c r="D1015" s="5" t="s">
        <v>55</v>
      </c>
      <c r="E1015" s="5" t="s">
        <v>880</v>
      </c>
      <c r="F1015" s="5" t="s">
        <v>910</v>
      </c>
      <c r="G1015" s="5" t="s">
        <v>911</v>
      </c>
      <c r="H1015" s="6">
        <v>41460</v>
      </c>
      <c r="I1015" s="5" t="s">
        <v>1256</v>
      </c>
      <c r="J1015" s="5" t="s">
        <v>1257</v>
      </c>
      <c r="K1015" s="5" t="s">
        <v>568</v>
      </c>
      <c r="L1015" s="7">
        <v>6</v>
      </c>
      <c r="M1015" s="7" t="s">
        <v>287</v>
      </c>
      <c r="N1015" s="8">
        <v>4853</v>
      </c>
      <c r="O1015" s="89">
        <v>0.02</v>
      </c>
      <c r="P1015" s="10">
        <f t="shared" si="185"/>
        <v>97</v>
      </c>
      <c r="Q1015" s="89">
        <v>5.0000000000000001E-3</v>
      </c>
      <c r="R1015" s="10">
        <f t="shared" si="186"/>
        <v>24</v>
      </c>
      <c r="S1015" s="89">
        <f t="shared" si="187"/>
        <v>2.4933031114774365E-2</v>
      </c>
      <c r="T1015" s="10">
        <f t="shared" si="188"/>
        <v>121</v>
      </c>
      <c r="U1015" s="10">
        <f t="shared" si="189"/>
        <v>4974</v>
      </c>
      <c r="V1015" s="11">
        <f t="shared" si="198"/>
        <v>4974</v>
      </c>
      <c r="W1015" s="12">
        <f t="shared" si="190"/>
        <v>121</v>
      </c>
      <c r="X1015" s="93">
        <f t="shared" si="191"/>
        <v>2.4899999999999999E-2</v>
      </c>
      <c r="Y1015" s="94" t="str">
        <f t="shared" si="192"/>
        <v>0.00%-8.40%</v>
      </c>
      <c r="Z1015" s="15"/>
      <c r="AA1015" s="15"/>
      <c r="AB1015" s="15"/>
      <c r="AC1015" s="96"/>
      <c r="AD1015" s="8">
        <f t="shared" si="193"/>
        <v>0</v>
      </c>
      <c r="AE1015" s="17">
        <f t="shared" si="194"/>
        <v>4974</v>
      </c>
      <c r="AF1015" s="18">
        <f t="shared" si="195"/>
        <v>121</v>
      </c>
      <c r="AG1015" s="98">
        <f t="shared" si="196"/>
        <v>2.4933031114774407E-2</v>
      </c>
      <c r="AH1015" s="20">
        <v>13.6</v>
      </c>
      <c r="AI1015" s="20">
        <v>900</v>
      </c>
      <c r="AJ1015" s="20"/>
      <c r="AK1015" s="20">
        <v>688</v>
      </c>
      <c r="AL1015" s="20">
        <f t="shared" si="197"/>
        <v>79134.399999999994</v>
      </c>
      <c r="AM1015" s="7" t="s">
        <v>287</v>
      </c>
      <c r="AN1015" s="20"/>
      <c r="AO1015" s="21"/>
      <c r="AP1015" s="21"/>
      <c r="AQ1015" s="5" t="s">
        <v>900</v>
      </c>
      <c r="AR1015" s="5" t="s">
        <v>261</v>
      </c>
      <c r="AS1015" s="5" t="s">
        <v>425</v>
      </c>
    </row>
    <row r="1016" spans="1:45">
      <c r="A1016" s="87" t="s">
        <v>562</v>
      </c>
      <c r="B1016" s="5">
        <v>1711026</v>
      </c>
      <c r="C1016" s="5" t="s">
        <v>565</v>
      </c>
      <c r="D1016" s="5" t="s">
        <v>55</v>
      </c>
      <c r="E1016" s="5" t="s">
        <v>880</v>
      </c>
      <c r="F1016" s="5" t="s">
        <v>927</v>
      </c>
      <c r="G1016" s="5" t="s">
        <v>1255</v>
      </c>
      <c r="H1016" s="6">
        <v>41814</v>
      </c>
      <c r="I1016" s="5" t="s">
        <v>1256</v>
      </c>
      <c r="J1016" s="5" t="s">
        <v>1257</v>
      </c>
      <c r="K1016" s="5" t="s">
        <v>568</v>
      </c>
      <c r="L1016" s="7">
        <v>6</v>
      </c>
      <c r="M1016" s="7" t="s">
        <v>287</v>
      </c>
      <c r="N1016" s="8">
        <v>4718</v>
      </c>
      <c r="O1016" s="89">
        <v>0.02</v>
      </c>
      <c r="P1016" s="10">
        <f t="shared" si="185"/>
        <v>94</v>
      </c>
      <c r="Q1016" s="89">
        <v>5.0000000000000001E-3</v>
      </c>
      <c r="R1016" s="10">
        <f t="shared" si="186"/>
        <v>24</v>
      </c>
      <c r="S1016" s="89">
        <f t="shared" si="187"/>
        <v>2.5010597710894446E-2</v>
      </c>
      <c r="T1016" s="10">
        <f t="shared" si="188"/>
        <v>118</v>
      </c>
      <c r="U1016" s="10">
        <f t="shared" si="189"/>
        <v>4836</v>
      </c>
      <c r="V1016" s="11">
        <f t="shared" si="198"/>
        <v>4836</v>
      </c>
      <c r="W1016" s="12">
        <f t="shared" si="190"/>
        <v>118</v>
      </c>
      <c r="X1016" s="93">
        <f t="shared" si="191"/>
        <v>2.5000000000000001E-2</v>
      </c>
      <c r="Y1016" s="94" t="str">
        <f t="shared" si="192"/>
        <v>0.00%-8.40%</v>
      </c>
      <c r="Z1016" s="15"/>
      <c r="AA1016" s="15"/>
      <c r="AB1016" s="15"/>
      <c r="AC1016" s="96"/>
      <c r="AD1016" s="8">
        <f t="shared" si="193"/>
        <v>0</v>
      </c>
      <c r="AE1016" s="17">
        <f t="shared" si="194"/>
        <v>4836</v>
      </c>
      <c r="AF1016" s="18">
        <f t="shared" si="195"/>
        <v>118</v>
      </c>
      <c r="AG1016" s="98">
        <f t="shared" si="196"/>
        <v>2.5010597710894533E-2</v>
      </c>
      <c r="AH1016" s="20">
        <v>13.6</v>
      </c>
      <c r="AI1016" s="20">
        <v>750</v>
      </c>
      <c r="AJ1016" s="20"/>
      <c r="AK1016" s="20">
        <v>688</v>
      </c>
      <c r="AL1016" s="20">
        <f t="shared" si="197"/>
        <v>75457.599999999991</v>
      </c>
      <c r="AM1016" s="7" t="s">
        <v>287</v>
      </c>
      <c r="AN1016" s="20"/>
      <c r="AO1016" s="21"/>
      <c r="AP1016" s="21"/>
      <c r="AQ1016" s="5" t="s">
        <v>900</v>
      </c>
      <c r="AR1016" s="5" t="s">
        <v>261</v>
      </c>
      <c r="AS1016" s="5" t="s">
        <v>425</v>
      </c>
    </row>
    <row r="1017" spans="1:45">
      <c r="A1017" s="87" t="s">
        <v>562</v>
      </c>
      <c r="B1017" s="5">
        <v>1714021</v>
      </c>
      <c r="C1017" s="5" t="s">
        <v>565</v>
      </c>
      <c r="D1017" s="5" t="s">
        <v>55</v>
      </c>
      <c r="E1017" s="5" t="s">
        <v>880</v>
      </c>
      <c r="F1017" s="5" t="s">
        <v>927</v>
      </c>
      <c r="G1017" s="5" t="s">
        <v>1255</v>
      </c>
      <c r="H1017" s="6">
        <v>42917</v>
      </c>
      <c r="I1017" s="5" t="s">
        <v>489</v>
      </c>
      <c r="J1017" s="5" t="s">
        <v>489</v>
      </c>
      <c r="K1017" s="5" t="s">
        <v>568</v>
      </c>
      <c r="L1017" s="7">
        <v>6</v>
      </c>
      <c r="M1017" s="7" t="s">
        <v>287</v>
      </c>
      <c r="N1017" s="8">
        <v>5350</v>
      </c>
      <c r="O1017" s="89">
        <v>0.02</v>
      </c>
      <c r="P1017" s="10">
        <f t="shared" si="185"/>
        <v>107</v>
      </c>
      <c r="Q1017" s="89">
        <v>5.0000000000000001E-3</v>
      </c>
      <c r="R1017" s="10">
        <f t="shared" si="186"/>
        <v>27</v>
      </c>
      <c r="S1017" s="89">
        <f t="shared" si="187"/>
        <v>2.5046728971962615E-2</v>
      </c>
      <c r="T1017" s="10">
        <f t="shared" si="188"/>
        <v>134</v>
      </c>
      <c r="U1017" s="10">
        <f t="shared" si="189"/>
        <v>5484</v>
      </c>
      <c r="V1017" s="11">
        <f t="shared" si="198"/>
        <v>5484</v>
      </c>
      <c r="W1017" s="12">
        <f t="shared" si="190"/>
        <v>134</v>
      </c>
      <c r="X1017" s="93">
        <f t="shared" si="191"/>
        <v>2.5000000000000001E-2</v>
      </c>
      <c r="Y1017" s="94" t="str">
        <f t="shared" si="192"/>
        <v>0.00%-8.40%</v>
      </c>
      <c r="Z1017" s="15"/>
      <c r="AA1017" s="15"/>
      <c r="AB1017" s="15"/>
      <c r="AC1017" s="96"/>
      <c r="AD1017" s="8">
        <f t="shared" si="193"/>
        <v>0</v>
      </c>
      <c r="AE1017" s="17">
        <f t="shared" si="194"/>
        <v>5484</v>
      </c>
      <c r="AF1017" s="18">
        <f t="shared" si="195"/>
        <v>134</v>
      </c>
      <c r="AG1017" s="98">
        <f t="shared" si="196"/>
        <v>2.5046728971962695E-2</v>
      </c>
      <c r="AH1017" s="20">
        <v>13.6</v>
      </c>
      <c r="AI1017" s="20">
        <v>850</v>
      </c>
      <c r="AJ1017" s="20"/>
      <c r="AK1017" s="20">
        <v>688</v>
      </c>
      <c r="AL1017" s="20">
        <f t="shared" si="197"/>
        <v>85470.399999999994</v>
      </c>
      <c r="AM1017" s="7" t="s">
        <v>287</v>
      </c>
      <c r="AN1017" s="20"/>
      <c r="AO1017" s="21"/>
      <c r="AP1017" s="21"/>
      <c r="AQ1017" s="5" t="s">
        <v>900</v>
      </c>
      <c r="AR1017" s="5" t="s">
        <v>261</v>
      </c>
      <c r="AS1017" s="5" t="s">
        <v>425</v>
      </c>
    </row>
    <row r="1018" spans="1:45">
      <c r="A1018" s="87" t="s">
        <v>562</v>
      </c>
      <c r="B1018" s="5">
        <v>1717005</v>
      </c>
      <c r="C1018" s="5" t="s">
        <v>585</v>
      </c>
      <c r="D1018" s="5" t="s">
        <v>55</v>
      </c>
      <c r="E1018" s="5" t="s">
        <v>880</v>
      </c>
      <c r="F1018" s="5" t="s">
        <v>910</v>
      </c>
      <c r="G1018" s="5" t="s">
        <v>911</v>
      </c>
      <c r="H1018" s="6">
        <v>44044</v>
      </c>
      <c r="I1018" s="5" t="s">
        <v>1259</v>
      </c>
      <c r="J1018" s="5" t="s">
        <v>1259</v>
      </c>
      <c r="K1018" s="5" t="s">
        <v>568</v>
      </c>
      <c r="L1018" s="7">
        <v>6</v>
      </c>
      <c r="M1018" s="7" t="s">
        <v>287</v>
      </c>
      <c r="N1018" s="8">
        <v>4392</v>
      </c>
      <c r="O1018" s="89">
        <v>0.02</v>
      </c>
      <c r="P1018" s="10">
        <f t="shared" si="185"/>
        <v>88</v>
      </c>
      <c r="Q1018" s="89">
        <v>5.0000000000000001E-3</v>
      </c>
      <c r="R1018" s="10">
        <f t="shared" si="186"/>
        <v>22</v>
      </c>
      <c r="S1018" s="89">
        <f t="shared" si="187"/>
        <v>2.5045537340619307E-2</v>
      </c>
      <c r="T1018" s="10">
        <f t="shared" si="188"/>
        <v>110</v>
      </c>
      <c r="U1018" s="10">
        <f t="shared" si="189"/>
        <v>4502</v>
      </c>
      <c r="V1018" s="11">
        <v>4531</v>
      </c>
      <c r="W1018" s="12">
        <f t="shared" si="190"/>
        <v>139</v>
      </c>
      <c r="X1018" s="93">
        <f t="shared" si="191"/>
        <v>3.1600000000000003E-2</v>
      </c>
      <c r="Y1018" s="94" t="str">
        <f t="shared" si="192"/>
        <v>0.00%-8.40%</v>
      </c>
      <c r="Z1018" s="15"/>
      <c r="AA1018" s="15"/>
      <c r="AB1018" s="15"/>
      <c r="AC1018" s="96"/>
      <c r="AD1018" s="8">
        <f t="shared" si="193"/>
        <v>0</v>
      </c>
      <c r="AE1018" s="17">
        <f t="shared" si="194"/>
        <v>4531</v>
      </c>
      <c r="AF1018" s="18">
        <f t="shared" si="195"/>
        <v>139</v>
      </c>
      <c r="AG1018" s="98">
        <f t="shared" si="196"/>
        <v>3.1648451730418969E-2</v>
      </c>
      <c r="AH1018" s="20">
        <v>13.6</v>
      </c>
      <c r="AI1018" s="20">
        <v>750</v>
      </c>
      <c r="AJ1018" s="20"/>
      <c r="AK1018" s="20">
        <v>688</v>
      </c>
      <c r="AL1018" s="20">
        <f t="shared" si="197"/>
        <v>71309.600000000006</v>
      </c>
      <c r="AM1018" s="7" t="s">
        <v>287</v>
      </c>
      <c r="AN1018" s="20"/>
      <c r="AO1018" s="21"/>
      <c r="AP1018" s="21"/>
      <c r="AQ1018" s="5" t="s">
        <v>900</v>
      </c>
      <c r="AR1018" s="5" t="s">
        <v>261</v>
      </c>
      <c r="AS1018" s="5" t="s">
        <v>425</v>
      </c>
    </row>
    <row r="1019" spans="1:45">
      <c r="A1019" s="87" t="s">
        <v>562</v>
      </c>
      <c r="B1019" s="5">
        <v>1718002</v>
      </c>
      <c r="C1019" s="5" t="s">
        <v>585</v>
      </c>
      <c r="D1019" s="5" t="s">
        <v>55</v>
      </c>
      <c r="E1019" s="5" t="s">
        <v>880</v>
      </c>
      <c r="F1019" s="5" t="s">
        <v>910</v>
      </c>
      <c r="G1019" s="5" t="s">
        <v>911</v>
      </c>
      <c r="H1019" s="6">
        <v>44409</v>
      </c>
      <c r="I1019" s="5" t="s">
        <v>594</v>
      </c>
      <c r="J1019" s="5" t="s">
        <v>594</v>
      </c>
      <c r="K1019" s="5" t="s">
        <v>568</v>
      </c>
      <c r="L1019" s="7">
        <v>6</v>
      </c>
      <c r="M1019" s="7" t="s">
        <v>287</v>
      </c>
      <c r="N1019" s="8">
        <v>4661</v>
      </c>
      <c r="O1019" s="89">
        <v>0.02</v>
      </c>
      <c r="P1019" s="10">
        <f t="shared" si="185"/>
        <v>93</v>
      </c>
      <c r="Q1019" s="89">
        <v>5.0000000000000001E-3</v>
      </c>
      <c r="R1019" s="10">
        <f t="shared" si="186"/>
        <v>23</v>
      </c>
      <c r="S1019" s="89">
        <f t="shared" si="187"/>
        <v>2.4887363226775368E-2</v>
      </c>
      <c r="T1019" s="10">
        <f t="shared" si="188"/>
        <v>116</v>
      </c>
      <c r="U1019" s="10">
        <f t="shared" si="189"/>
        <v>4777</v>
      </c>
      <c r="V1019" s="11">
        <f t="shared" si="198"/>
        <v>4777</v>
      </c>
      <c r="W1019" s="12">
        <f t="shared" si="190"/>
        <v>116</v>
      </c>
      <c r="X1019" s="93">
        <f t="shared" si="191"/>
        <v>2.4899999999999999E-2</v>
      </c>
      <c r="Y1019" s="94" t="str">
        <f t="shared" si="192"/>
        <v>0.00%-8.40%</v>
      </c>
      <c r="Z1019" s="15"/>
      <c r="AA1019" s="15"/>
      <c r="AB1019" s="15"/>
      <c r="AC1019" s="96"/>
      <c r="AD1019" s="8">
        <f t="shared" si="193"/>
        <v>0</v>
      </c>
      <c r="AE1019" s="17">
        <f t="shared" si="194"/>
        <v>4777</v>
      </c>
      <c r="AF1019" s="18">
        <f t="shared" si="195"/>
        <v>116</v>
      </c>
      <c r="AG1019" s="98">
        <f t="shared" si="196"/>
        <v>2.4887363226775427E-2</v>
      </c>
      <c r="AH1019" s="20">
        <v>13.6</v>
      </c>
      <c r="AI1019" s="20">
        <v>750</v>
      </c>
      <c r="AJ1019" s="20"/>
      <c r="AK1019" s="20">
        <v>688</v>
      </c>
      <c r="AL1019" s="20">
        <f t="shared" si="197"/>
        <v>74655.199999999997</v>
      </c>
      <c r="AM1019" s="7" t="s">
        <v>287</v>
      </c>
      <c r="AN1019" s="20"/>
      <c r="AO1019" s="21"/>
      <c r="AP1019" s="21"/>
      <c r="AQ1019" s="5" t="s">
        <v>900</v>
      </c>
      <c r="AR1019" s="5" t="s">
        <v>261</v>
      </c>
      <c r="AS1019" s="5" t="s">
        <v>425</v>
      </c>
    </row>
    <row r="1020" spans="1:45">
      <c r="A1020" s="87" t="s">
        <v>562</v>
      </c>
      <c r="B1020" s="5">
        <v>1719009</v>
      </c>
      <c r="C1020" s="5" t="s">
        <v>565</v>
      </c>
      <c r="D1020" s="5" t="s">
        <v>55</v>
      </c>
      <c r="E1020" s="5" t="s">
        <v>880</v>
      </c>
      <c r="F1020" s="5" t="s">
        <v>927</v>
      </c>
      <c r="G1020" s="5" t="s">
        <v>1255</v>
      </c>
      <c r="H1020" s="6">
        <v>44774</v>
      </c>
      <c r="I1020" s="5" t="s">
        <v>1256</v>
      </c>
      <c r="J1020" s="5" t="s">
        <v>1257</v>
      </c>
      <c r="K1020" s="5" t="s">
        <v>568</v>
      </c>
      <c r="L1020" s="7">
        <v>6</v>
      </c>
      <c r="M1020" s="7" t="s">
        <v>287</v>
      </c>
      <c r="N1020" s="8">
        <v>4238</v>
      </c>
      <c r="O1020" s="89">
        <v>0.02</v>
      </c>
      <c r="P1020" s="10">
        <f t="shared" si="185"/>
        <v>85</v>
      </c>
      <c r="Q1020" s="89">
        <v>5.0000000000000001E-3</v>
      </c>
      <c r="R1020" s="10">
        <f t="shared" si="186"/>
        <v>21</v>
      </c>
      <c r="S1020" s="89">
        <f t="shared" si="187"/>
        <v>2.5011798017932987E-2</v>
      </c>
      <c r="T1020" s="10">
        <f t="shared" si="188"/>
        <v>106</v>
      </c>
      <c r="U1020" s="10">
        <f t="shared" si="189"/>
        <v>4344</v>
      </c>
      <c r="V1020" s="11">
        <v>4345</v>
      </c>
      <c r="W1020" s="12">
        <f t="shared" si="190"/>
        <v>107</v>
      </c>
      <c r="X1020" s="93">
        <f t="shared" si="191"/>
        <v>2.52E-2</v>
      </c>
      <c r="Y1020" s="94" t="str">
        <f t="shared" si="192"/>
        <v>0.00%-8.40%</v>
      </c>
      <c r="Z1020" s="15"/>
      <c r="AA1020" s="15"/>
      <c r="AB1020" s="15"/>
      <c r="AC1020" s="96"/>
      <c r="AD1020" s="8">
        <f t="shared" si="193"/>
        <v>0</v>
      </c>
      <c r="AE1020" s="17">
        <f t="shared" si="194"/>
        <v>4345</v>
      </c>
      <c r="AF1020" s="18">
        <f t="shared" si="195"/>
        <v>107</v>
      </c>
      <c r="AG1020" s="98">
        <f t="shared" si="196"/>
        <v>2.5247758376592655E-2</v>
      </c>
      <c r="AH1020" s="20">
        <v>13.6</v>
      </c>
      <c r="AI1020" s="20">
        <v>750</v>
      </c>
      <c r="AJ1020" s="20"/>
      <c r="AK1020" s="20">
        <v>688</v>
      </c>
      <c r="AL1020" s="20">
        <f t="shared" si="197"/>
        <v>68780</v>
      </c>
      <c r="AM1020" s="7" t="s">
        <v>287</v>
      </c>
      <c r="AN1020" s="20"/>
      <c r="AO1020" s="21"/>
      <c r="AP1020" s="21"/>
      <c r="AQ1020" s="5" t="s">
        <v>900</v>
      </c>
      <c r="AR1020" s="5" t="s">
        <v>261</v>
      </c>
      <c r="AS1020" s="5" t="s">
        <v>425</v>
      </c>
    </row>
    <row r="1021" spans="1:45">
      <c r="A1021" s="87" t="s">
        <v>562</v>
      </c>
      <c r="B1021" s="5">
        <v>1001571</v>
      </c>
      <c r="C1021" s="5" t="s">
        <v>565</v>
      </c>
      <c r="D1021" s="5" t="s">
        <v>55</v>
      </c>
      <c r="E1021" s="5" t="s">
        <v>880</v>
      </c>
      <c r="F1021" s="5" t="s">
        <v>996</v>
      </c>
      <c r="G1021" s="5" t="s">
        <v>1260</v>
      </c>
      <c r="H1021" s="6">
        <v>38764</v>
      </c>
      <c r="I1021" s="5" t="s">
        <v>1256</v>
      </c>
      <c r="J1021" s="5" t="s">
        <v>1257</v>
      </c>
      <c r="K1021" s="5" t="s">
        <v>568</v>
      </c>
      <c r="L1021" s="7">
        <v>6</v>
      </c>
      <c r="M1021" s="7" t="s">
        <v>287</v>
      </c>
      <c r="N1021" s="8">
        <v>5000</v>
      </c>
      <c r="O1021" s="122">
        <v>0.02</v>
      </c>
      <c r="P1021" s="10">
        <f t="shared" si="185"/>
        <v>100</v>
      </c>
      <c r="Q1021" s="122">
        <v>5.0000000000000001E-3</v>
      </c>
      <c r="R1021" s="10">
        <f t="shared" si="186"/>
        <v>25</v>
      </c>
      <c r="S1021" s="122">
        <f t="shared" si="187"/>
        <v>2.5000000000000001E-2</v>
      </c>
      <c r="T1021" s="10">
        <f t="shared" si="188"/>
        <v>125</v>
      </c>
      <c r="U1021" s="10">
        <f t="shared" si="189"/>
        <v>5125</v>
      </c>
      <c r="V1021" s="11">
        <f t="shared" ref="V1021:V1045" si="199">U1021</f>
        <v>5125</v>
      </c>
      <c r="W1021" s="12">
        <f t="shared" si="190"/>
        <v>125</v>
      </c>
      <c r="X1021" s="123">
        <f t="shared" si="191"/>
        <v>2.5000000000000001E-2</v>
      </c>
      <c r="Y1021" s="124" t="str">
        <f t="shared" si="192"/>
        <v>0.00%-8.40%</v>
      </c>
      <c r="Z1021" s="15"/>
      <c r="AA1021" s="15"/>
      <c r="AB1021" s="15"/>
      <c r="AC1021" s="125"/>
      <c r="AD1021" s="8">
        <f t="shared" si="193"/>
        <v>0</v>
      </c>
      <c r="AE1021" s="17">
        <f t="shared" si="194"/>
        <v>5125</v>
      </c>
      <c r="AF1021" s="18">
        <f t="shared" si="195"/>
        <v>125</v>
      </c>
      <c r="AG1021" s="126">
        <f t="shared" si="196"/>
        <v>2.4999999999999911E-2</v>
      </c>
      <c r="AH1021" s="20">
        <v>13.6</v>
      </c>
      <c r="AI1021" s="20">
        <v>750</v>
      </c>
      <c r="AJ1021" s="20"/>
      <c r="AK1021" s="20">
        <v>688</v>
      </c>
      <c r="AL1021" s="20">
        <f t="shared" si="197"/>
        <v>79388</v>
      </c>
      <c r="AM1021" s="7" t="s">
        <v>287</v>
      </c>
      <c r="AN1021" s="20"/>
      <c r="AO1021" s="21"/>
      <c r="AP1021" s="21"/>
      <c r="AQ1021" s="5" t="s">
        <v>936</v>
      </c>
      <c r="AR1021" s="5" t="s">
        <v>261</v>
      </c>
      <c r="AS1021" s="5" t="s">
        <v>62</v>
      </c>
    </row>
    <row r="1022" spans="1:45">
      <c r="A1022" s="87" t="s">
        <v>562</v>
      </c>
      <c r="B1022" s="5">
        <v>1001644</v>
      </c>
      <c r="C1022" s="5" t="s">
        <v>565</v>
      </c>
      <c r="D1022" s="5" t="s">
        <v>55</v>
      </c>
      <c r="E1022" s="5" t="s">
        <v>880</v>
      </c>
      <c r="F1022" s="5" t="s">
        <v>996</v>
      </c>
      <c r="G1022" s="5" t="s">
        <v>1260</v>
      </c>
      <c r="H1022" s="6">
        <v>38828</v>
      </c>
      <c r="I1022" s="5" t="s">
        <v>1256</v>
      </c>
      <c r="J1022" s="5" t="s">
        <v>1257</v>
      </c>
      <c r="K1022" s="5" t="s">
        <v>568</v>
      </c>
      <c r="L1022" s="7">
        <v>6</v>
      </c>
      <c r="M1022" s="7" t="s">
        <v>287</v>
      </c>
      <c r="N1022" s="8">
        <v>4980</v>
      </c>
      <c r="O1022" s="122">
        <v>0.02</v>
      </c>
      <c r="P1022" s="10">
        <f t="shared" si="185"/>
        <v>100</v>
      </c>
      <c r="Q1022" s="122">
        <v>5.0000000000000001E-3</v>
      </c>
      <c r="R1022" s="10">
        <f t="shared" si="186"/>
        <v>25</v>
      </c>
      <c r="S1022" s="122">
        <f t="shared" si="187"/>
        <v>2.5100401606425703E-2</v>
      </c>
      <c r="T1022" s="10">
        <f t="shared" si="188"/>
        <v>125</v>
      </c>
      <c r="U1022" s="10">
        <f t="shared" si="189"/>
        <v>5105</v>
      </c>
      <c r="V1022" s="11">
        <f t="shared" si="199"/>
        <v>5105</v>
      </c>
      <c r="W1022" s="12">
        <f t="shared" si="190"/>
        <v>125</v>
      </c>
      <c r="X1022" s="123">
        <f t="shared" si="191"/>
        <v>2.5100000000000001E-2</v>
      </c>
      <c r="Y1022" s="124" t="str">
        <f t="shared" si="192"/>
        <v>0.00%-8.40%</v>
      </c>
      <c r="Z1022" s="15"/>
      <c r="AA1022" s="15"/>
      <c r="AB1022" s="15"/>
      <c r="AC1022" s="125"/>
      <c r="AD1022" s="8">
        <f t="shared" si="193"/>
        <v>0</v>
      </c>
      <c r="AE1022" s="17">
        <f t="shared" si="194"/>
        <v>5105</v>
      </c>
      <c r="AF1022" s="18">
        <f t="shared" si="195"/>
        <v>125</v>
      </c>
      <c r="AG1022" s="126">
        <f t="shared" si="196"/>
        <v>2.5100401606425793E-2</v>
      </c>
      <c r="AH1022" s="20">
        <v>13.6</v>
      </c>
      <c r="AI1022" s="20">
        <v>750</v>
      </c>
      <c r="AJ1022" s="20"/>
      <c r="AK1022" s="20">
        <v>688</v>
      </c>
      <c r="AL1022" s="20">
        <f t="shared" si="197"/>
        <v>79116</v>
      </c>
      <c r="AM1022" s="7" t="s">
        <v>287</v>
      </c>
      <c r="AN1022" s="20"/>
      <c r="AO1022" s="21"/>
      <c r="AP1022" s="21"/>
      <c r="AQ1022" s="5" t="s">
        <v>936</v>
      </c>
      <c r="AR1022" s="5" t="s">
        <v>261</v>
      </c>
      <c r="AS1022" s="5" t="s">
        <v>62</v>
      </c>
    </row>
    <row r="1023" spans="1:45">
      <c r="A1023" s="87" t="s">
        <v>562</v>
      </c>
      <c r="B1023" s="5">
        <v>1002074</v>
      </c>
      <c r="C1023" s="5" t="s">
        <v>565</v>
      </c>
      <c r="D1023" s="5" t="s">
        <v>55</v>
      </c>
      <c r="E1023" s="5" t="s">
        <v>880</v>
      </c>
      <c r="F1023" s="5" t="s">
        <v>996</v>
      </c>
      <c r="G1023" s="5" t="s">
        <v>1260</v>
      </c>
      <c r="H1023" s="6">
        <v>38926</v>
      </c>
      <c r="I1023" s="5" t="s">
        <v>1256</v>
      </c>
      <c r="J1023" s="5" t="s">
        <v>1257</v>
      </c>
      <c r="K1023" s="5" t="s">
        <v>568</v>
      </c>
      <c r="L1023" s="7">
        <v>6</v>
      </c>
      <c r="M1023" s="7" t="s">
        <v>287</v>
      </c>
      <c r="N1023" s="8">
        <v>4710</v>
      </c>
      <c r="O1023" s="122">
        <v>0.02</v>
      </c>
      <c r="P1023" s="10">
        <f t="shared" si="185"/>
        <v>94</v>
      </c>
      <c r="Q1023" s="122">
        <v>5.0000000000000001E-3</v>
      </c>
      <c r="R1023" s="10">
        <f t="shared" si="186"/>
        <v>24</v>
      </c>
      <c r="S1023" s="122">
        <f t="shared" si="187"/>
        <v>2.5053078556263271E-2</v>
      </c>
      <c r="T1023" s="10">
        <f t="shared" si="188"/>
        <v>118</v>
      </c>
      <c r="U1023" s="10">
        <f t="shared" si="189"/>
        <v>4828</v>
      </c>
      <c r="V1023" s="11">
        <f t="shared" si="199"/>
        <v>4828</v>
      </c>
      <c r="W1023" s="12">
        <f t="shared" si="190"/>
        <v>118</v>
      </c>
      <c r="X1023" s="123">
        <f t="shared" si="191"/>
        <v>2.5100000000000001E-2</v>
      </c>
      <c r="Y1023" s="124" t="str">
        <f t="shared" si="192"/>
        <v>0.00%-8.40%</v>
      </c>
      <c r="Z1023" s="15"/>
      <c r="AA1023" s="15"/>
      <c r="AB1023" s="15"/>
      <c r="AC1023" s="125"/>
      <c r="AD1023" s="8">
        <f t="shared" si="193"/>
        <v>0</v>
      </c>
      <c r="AE1023" s="17">
        <f t="shared" si="194"/>
        <v>4828</v>
      </c>
      <c r="AF1023" s="18">
        <f t="shared" si="195"/>
        <v>118</v>
      </c>
      <c r="AG1023" s="126">
        <f t="shared" si="196"/>
        <v>2.5053078556263264E-2</v>
      </c>
      <c r="AH1023" s="20">
        <v>13.6</v>
      </c>
      <c r="AI1023" s="20">
        <v>750</v>
      </c>
      <c r="AJ1023" s="20"/>
      <c r="AK1023" s="20">
        <v>688</v>
      </c>
      <c r="AL1023" s="20">
        <f t="shared" si="197"/>
        <v>75348.800000000003</v>
      </c>
      <c r="AM1023" s="7" t="s">
        <v>287</v>
      </c>
      <c r="AN1023" s="20"/>
      <c r="AO1023" s="21"/>
      <c r="AP1023" s="21"/>
      <c r="AQ1023" s="5" t="s">
        <v>936</v>
      </c>
      <c r="AR1023" s="5" t="s">
        <v>261</v>
      </c>
      <c r="AS1023" s="5" t="s">
        <v>62</v>
      </c>
    </row>
    <row r="1024" spans="1:45">
      <c r="A1024" s="87" t="s">
        <v>562</v>
      </c>
      <c r="B1024" s="5">
        <v>1002321</v>
      </c>
      <c r="C1024" s="5" t="s">
        <v>565</v>
      </c>
      <c r="D1024" s="5" t="s">
        <v>55</v>
      </c>
      <c r="E1024" s="5" t="s">
        <v>880</v>
      </c>
      <c r="F1024" s="5" t="s">
        <v>996</v>
      </c>
      <c r="G1024" s="5" t="s">
        <v>1260</v>
      </c>
      <c r="H1024" s="6">
        <v>39160</v>
      </c>
      <c r="I1024" s="5" t="s">
        <v>1256</v>
      </c>
      <c r="J1024" s="5" t="s">
        <v>1257</v>
      </c>
      <c r="K1024" s="5" t="s">
        <v>568</v>
      </c>
      <c r="L1024" s="7">
        <v>6</v>
      </c>
      <c r="M1024" s="7" t="s">
        <v>287</v>
      </c>
      <c r="N1024" s="8">
        <v>4710</v>
      </c>
      <c r="O1024" s="122">
        <v>0.02</v>
      </c>
      <c r="P1024" s="10">
        <f t="shared" si="185"/>
        <v>94</v>
      </c>
      <c r="Q1024" s="122">
        <v>5.0000000000000001E-3</v>
      </c>
      <c r="R1024" s="10">
        <f t="shared" si="186"/>
        <v>24</v>
      </c>
      <c r="S1024" s="122">
        <f t="shared" si="187"/>
        <v>2.5053078556263271E-2</v>
      </c>
      <c r="T1024" s="10">
        <f t="shared" si="188"/>
        <v>118</v>
      </c>
      <c r="U1024" s="10">
        <f t="shared" si="189"/>
        <v>4828</v>
      </c>
      <c r="V1024" s="11">
        <f t="shared" si="199"/>
        <v>4828</v>
      </c>
      <c r="W1024" s="12">
        <f t="shared" si="190"/>
        <v>118</v>
      </c>
      <c r="X1024" s="123">
        <f t="shared" si="191"/>
        <v>2.5100000000000001E-2</v>
      </c>
      <c r="Y1024" s="124" t="str">
        <f t="shared" si="192"/>
        <v>0.00%-8.40%</v>
      </c>
      <c r="Z1024" s="15"/>
      <c r="AA1024" s="15"/>
      <c r="AB1024" s="15"/>
      <c r="AC1024" s="125"/>
      <c r="AD1024" s="8">
        <f t="shared" si="193"/>
        <v>0</v>
      </c>
      <c r="AE1024" s="17">
        <f t="shared" si="194"/>
        <v>4828</v>
      </c>
      <c r="AF1024" s="18">
        <f t="shared" si="195"/>
        <v>118</v>
      </c>
      <c r="AG1024" s="126">
        <f t="shared" si="196"/>
        <v>2.5053078556263264E-2</v>
      </c>
      <c r="AH1024" s="20">
        <v>13.6</v>
      </c>
      <c r="AI1024" s="20">
        <v>750</v>
      </c>
      <c r="AJ1024" s="20"/>
      <c r="AK1024" s="20">
        <v>688</v>
      </c>
      <c r="AL1024" s="20">
        <f t="shared" si="197"/>
        <v>75348.800000000003</v>
      </c>
      <c r="AM1024" s="7" t="s">
        <v>287</v>
      </c>
      <c r="AN1024" s="20"/>
      <c r="AO1024" s="21"/>
      <c r="AP1024" s="21"/>
      <c r="AQ1024" s="5" t="s">
        <v>936</v>
      </c>
      <c r="AR1024" s="5" t="s">
        <v>261</v>
      </c>
      <c r="AS1024" s="5" t="s">
        <v>62</v>
      </c>
    </row>
    <row r="1025" spans="1:45">
      <c r="A1025" s="87" t="s">
        <v>562</v>
      </c>
      <c r="B1025" s="5">
        <v>1005435</v>
      </c>
      <c r="C1025" s="5" t="s">
        <v>565</v>
      </c>
      <c r="D1025" s="5" t="s">
        <v>55</v>
      </c>
      <c r="E1025" s="5" t="s">
        <v>880</v>
      </c>
      <c r="F1025" s="5" t="s">
        <v>996</v>
      </c>
      <c r="G1025" s="5" t="s">
        <v>1260</v>
      </c>
      <c r="H1025" s="6">
        <v>40297</v>
      </c>
      <c r="I1025" s="5" t="s">
        <v>1256</v>
      </c>
      <c r="J1025" s="5" t="s">
        <v>1257</v>
      </c>
      <c r="K1025" s="5" t="s">
        <v>568</v>
      </c>
      <c r="L1025" s="7">
        <v>6</v>
      </c>
      <c r="M1025" s="7" t="s">
        <v>287</v>
      </c>
      <c r="N1025" s="8">
        <v>4800</v>
      </c>
      <c r="O1025" s="122">
        <v>0.02</v>
      </c>
      <c r="P1025" s="10">
        <f t="shared" si="185"/>
        <v>96</v>
      </c>
      <c r="Q1025" s="122">
        <v>5.0000000000000001E-3</v>
      </c>
      <c r="R1025" s="10">
        <f t="shared" si="186"/>
        <v>24</v>
      </c>
      <c r="S1025" s="122">
        <f t="shared" si="187"/>
        <v>2.5000000000000001E-2</v>
      </c>
      <c r="T1025" s="10">
        <f t="shared" si="188"/>
        <v>120</v>
      </c>
      <c r="U1025" s="10">
        <f t="shared" si="189"/>
        <v>4920</v>
      </c>
      <c r="V1025" s="11">
        <f t="shared" si="199"/>
        <v>4920</v>
      </c>
      <c r="W1025" s="12">
        <f t="shared" si="190"/>
        <v>120</v>
      </c>
      <c r="X1025" s="123">
        <f t="shared" si="191"/>
        <v>2.5000000000000001E-2</v>
      </c>
      <c r="Y1025" s="124" t="str">
        <f t="shared" si="192"/>
        <v>0.00%-8.40%</v>
      </c>
      <c r="Z1025" s="15"/>
      <c r="AA1025" s="15"/>
      <c r="AB1025" s="15"/>
      <c r="AC1025" s="125"/>
      <c r="AD1025" s="8">
        <f t="shared" si="193"/>
        <v>0</v>
      </c>
      <c r="AE1025" s="17">
        <f t="shared" si="194"/>
        <v>4920</v>
      </c>
      <c r="AF1025" s="18">
        <f t="shared" si="195"/>
        <v>120</v>
      </c>
      <c r="AG1025" s="126">
        <f t="shared" si="196"/>
        <v>2.4999999999999911E-2</v>
      </c>
      <c r="AH1025" s="20">
        <v>13.6</v>
      </c>
      <c r="AI1025" s="20">
        <v>750</v>
      </c>
      <c r="AJ1025" s="20"/>
      <c r="AK1025" s="20">
        <v>688</v>
      </c>
      <c r="AL1025" s="20">
        <f t="shared" si="197"/>
        <v>76600</v>
      </c>
      <c r="AM1025" s="7" t="s">
        <v>287</v>
      </c>
      <c r="AN1025" s="20"/>
      <c r="AO1025" s="21"/>
      <c r="AP1025" s="21"/>
      <c r="AQ1025" s="5" t="s">
        <v>936</v>
      </c>
      <c r="AR1025" s="5" t="s">
        <v>261</v>
      </c>
      <c r="AS1025" s="5" t="s">
        <v>62</v>
      </c>
    </row>
    <row r="1026" spans="1:45">
      <c r="A1026" s="87" t="s">
        <v>562</v>
      </c>
      <c r="B1026" s="5">
        <v>1111623</v>
      </c>
      <c r="C1026" s="5" t="s">
        <v>565</v>
      </c>
      <c r="D1026" s="5" t="s">
        <v>55</v>
      </c>
      <c r="E1026" s="5" t="s">
        <v>880</v>
      </c>
      <c r="F1026" s="5" t="s">
        <v>996</v>
      </c>
      <c r="G1026" s="5" t="s">
        <v>1260</v>
      </c>
      <c r="H1026" s="6">
        <v>44477</v>
      </c>
      <c r="I1026" s="5" t="s">
        <v>1256</v>
      </c>
      <c r="J1026" s="5" t="s">
        <v>1257</v>
      </c>
      <c r="K1026" s="5" t="s">
        <v>568</v>
      </c>
      <c r="L1026" s="7">
        <v>6</v>
      </c>
      <c r="M1026" s="7" t="s">
        <v>287</v>
      </c>
      <c r="N1026" s="8">
        <v>4300</v>
      </c>
      <c r="O1026" s="122">
        <v>0.02</v>
      </c>
      <c r="P1026" s="10">
        <f t="shared" si="185"/>
        <v>86</v>
      </c>
      <c r="Q1026" s="122">
        <v>5.0000000000000001E-3</v>
      </c>
      <c r="R1026" s="10">
        <f t="shared" si="186"/>
        <v>22</v>
      </c>
      <c r="S1026" s="122">
        <f t="shared" si="187"/>
        <v>2.5116279069767444E-2</v>
      </c>
      <c r="T1026" s="10">
        <f t="shared" si="188"/>
        <v>108</v>
      </c>
      <c r="U1026" s="10">
        <f t="shared" si="189"/>
        <v>4408</v>
      </c>
      <c r="V1026" s="11">
        <f t="shared" si="199"/>
        <v>4408</v>
      </c>
      <c r="W1026" s="12">
        <f t="shared" si="190"/>
        <v>108</v>
      </c>
      <c r="X1026" s="123">
        <f t="shared" si="191"/>
        <v>2.5100000000000001E-2</v>
      </c>
      <c r="Y1026" s="124" t="str">
        <f t="shared" si="192"/>
        <v>0.00%-8.40%</v>
      </c>
      <c r="Z1026" s="15"/>
      <c r="AA1026" s="15"/>
      <c r="AB1026" s="15"/>
      <c r="AC1026" s="125"/>
      <c r="AD1026" s="8">
        <f t="shared" si="193"/>
        <v>0</v>
      </c>
      <c r="AE1026" s="17">
        <f t="shared" si="194"/>
        <v>4408</v>
      </c>
      <c r="AF1026" s="18">
        <f t="shared" si="195"/>
        <v>108</v>
      </c>
      <c r="AG1026" s="126">
        <f t="shared" si="196"/>
        <v>2.5116279069767433E-2</v>
      </c>
      <c r="AH1026" s="20">
        <v>13.6</v>
      </c>
      <c r="AI1026" s="20">
        <v>750</v>
      </c>
      <c r="AJ1026" s="20"/>
      <c r="AK1026" s="20">
        <v>688</v>
      </c>
      <c r="AL1026" s="20">
        <f t="shared" si="197"/>
        <v>69636.799999999988</v>
      </c>
      <c r="AM1026" s="7" t="s">
        <v>287</v>
      </c>
      <c r="AN1026" s="20"/>
      <c r="AO1026" s="21"/>
      <c r="AP1026" s="21"/>
      <c r="AQ1026" s="5" t="s">
        <v>936</v>
      </c>
      <c r="AR1026" s="5" t="s">
        <v>261</v>
      </c>
      <c r="AS1026" s="5" t="s">
        <v>62</v>
      </c>
    </row>
    <row r="1027" spans="1:45">
      <c r="A1027" s="87" t="s">
        <v>562</v>
      </c>
      <c r="B1027" s="5">
        <v>1117135</v>
      </c>
      <c r="C1027" s="5" t="s">
        <v>565</v>
      </c>
      <c r="D1027" s="5" t="s">
        <v>55</v>
      </c>
      <c r="E1027" s="5" t="s">
        <v>880</v>
      </c>
      <c r="F1027" s="5" t="s">
        <v>996</v>
      </c>
      <c r="G1027" s="5" t="s">
        <v>1260</v>
      </c>
      <c r="H1027" s="6">
        <v>37459</v>
      </c>
      <c r="I1027" s="5" t="s">
        <v>620</v>
      </c>
      <c r="J1027" s="5" t="s">
        <v>620</v>
      </c>
      <c r="K1027" s="5" t="s">
        <v>568</v>
      </c>
      <c r="L1027" s="7">
        <v>6</v>
      </c>
      <c r="M1027" s="7" t="s">
        <v>287</v>
      </c>
      <c r="N1027" s="8">
        <v>6890</v>
      </c>
      <c r="O1027" s="122">
        <v>0.02</v>
      </c>
      <c r="P1027" s="10">
        <f t="shared" si="185"/>
        <v>138</v>
      </c>
      <c r="Q1027" s="122">
        <v>5.0000000000000001E-3</v>
      </c>
      <c r="R1027" s="10">
        <f t="shared" si="186"/>
        <v>34</v>
      </c>
      <c r="S1027" s="122">
        <f t="shared" si="187"/>
        <v>2.4963715529753266E-2</v>
      </c>
      <c r="T1027" s="10">
        <f t="shared" si="188"/>
        <v>172</v>
      </c>
      <c r="U1027" s="10">
        <f t="shared" si="189"/>
        <v>7062</v>
      </c>
      <c r="V1027" s="11">
        <f t="shared" si="199"/>
        <v>7062</v>
      </c>
      <c r="W1027" s="12">
        <f t="shared" si="190"/>
        <v>172</v>
      </c>
      <c r="X1027" s="123">
        <f t="shared" si="191"/>
        <v>2.5000000000000001E-2</v>
      </c>
      <c r="Y1027" s="124" t="str">
        <f t="shared" si="192"/>
        <v>0.00%-8.40%</v>
      </c>
      <c r="Z1027" s="15"/>
      <c r="AA1027" s="15"/>
      <c r="AB1027" s="15"/>
      <c r="AC1027" s="125"/>
      <c r="AD1027" s="8">
        <f t="shared" si="193"/>
        <v>0</v>
      </c>
      <c r="AE1027" s="17">
        <f t="shared" si="194"/>
        <v>7062</v>
      </c>
      <c r="AF1027" s="18">
        <f t="shared" si="195"/>
        <v>172</v>
      </c>
      <c r="AG1027" s="126">
        <f t="shared" si="196"/>
        <v>2.4963715529753294E-2</v>
      </c>
      <c r="AH1027" s="20">
        <v>13.6</v>
      </c>
      <c r="AI1027" s="20">
        <v>450</v>
      </c>
      <c r="AJ1027" s="20"/>
      <c r="AK1027" s="20">
        <v>688</v>
      </c>
      <c r="AL1027" s="20">
        <f t="shared" si="197"/>
        <v>102131.2</v>
      </c>
      <c r="AM1027" s="7" t="s">
        <v>287</v>
      </c>
      <c r="AN1027" s="20"/>
      <c r="AO1027" s="21"/>
      <c r="AP1027" s="21"/>
      <c r="AQ1027" s="5" t="s">
        <v>936</v>
      </c>
      <c r="AR1027" s="5" t="s">
        <v>261</v>
      </c>
      <c r="AS1027" s="5" t="s">
        <v>62</v>
      </c>
    </row>
    <row r="1028" spans="1:45">
      <c r="A1028" s="87" t="s">
        <v>562</v>
      </c>
      <c r="B1028" s="5">
        <v>1117189</v>
      </c>
      <c r="C1028" s="5" t="s">
        <v>565</v>
      </c>
      <c r="D1028" s="5" t="s">
        <v>55</v>
      </c>
      <c r="E1028" s="5" t="s">
        <v>880</v>
      </c>
      <c r="F1028" s="5" t="s">
        <v>996</v>
      </c>
      <c r="G1028" s="5" t="s">
        <v>1260</v>
      </c>
      <c r="H1028" s="6">
        <v>38201</v>
      </c>
      <c r="I1028" s="5" t="s">
        <v>620</v>
      </c>
      <c r="J1028" s="5" t="s">
        <v>620</v>
      </c>
      <c r="K1028" s="5" t="s">
        <v>568</v>
      </c>
      <c r="L1028" s="7">
        <v>6</v>
      </c>
      <c r="M1028" s="7" t="s">
        <v>287</v>
      </c>
      <c r="N1028" s="8">
        <v>6830</v>
      </c>
      <c r="O1028" s="122">
        <v>0.02</v>
      </c>
      <c r="P1028" s="10">
        <f t="shared" si="185"/>
        <v>137</v>
      </c>
      <c r="Q1028" s="122">
        <v>5.0000000000000001E-3</v>
      </c>
      <c r="R1028" s="10">
        <f t="shared" si="186"/>
        <v>34</v>
      </c>
      <c r="S1028" s="122">
        <f t="shared" si="187"/>
        <v>2.5036603221083455E-2</v>
      </c>
      <c r="T1028" s="10">
        <f t="shared" si="188"/>
        <v>171</v>
      </c>
      <c r="U1028" s="10">
        <f t="shared" si="189"/>
        <v>7001</v>
      </c>
      <c r="V1028" s="11">
        <f t="shared" si="199"/>
        <v>7001</v>
      </c>
      <c r="W1028" s="12">
        <f t="shared" si="190"/>
        <v>171</v>
      </c>
      <c r="X1028" s="123">
        <f t="shared" si="191"/>
        <v>2.5000000000000001E-2</v>
      </c>
      <c r="Y1028" s="124" t="str">
        <f t="shared" si="192"/>
        <v>0.00%-8.40%</v>
      </c>
      <c r="Z1028" s="15"/>
      <c r="AA1028" s="15"/>
      <c r="AB1028" s="15"/>
      <c r="AC1028" s="125"/>
      <c r="AD1028" s="8">
        <f t="shared" si="193"/>
        <v>0</v>
      </c>
      <c r="AE1028" s="17">
        <f t="shared" si="194"/>
        <v>7001</v>
      </c>
      <c r="AF1028" s="18">
        <f t="shared" si="195"/>
        <v>171</v>
      </c>
      <c r="AG1028" s="126">
        <f t="shared" si="196"/>
        <v>2.5036603221083364E-2</v>
      </c>
      <c r="AH1028" s="20">
        <v>13.6</v>
      </c>
      <c r="AI1028" s="20">
        <v>500</v>
      </c>
      <c r="AJ1028" s="20"/>
      <c r="AK1028" s="20">
        <v>688</v>
      </c>
      <c r="AL1028" s="20">
        <f t="shared" si="197"/>
        <v>101901.59999999999</v>
      </c>
      <c r="AM1028" s="7" t="s">
        <v>287</v>
      </c>
      <c r="AN1028" s="20"/>
      <c r="AO1028" s="21"/>
      <c r="AP1028" s="21"/>
      <c r="AQ1028" s="5" t="s">
        <v>936</v>
      </c>
      <c r="AR1028" s="5" t="s">
        <v>261</v>
      </c>
      <c r="AS1028" s="5" t="s">
        <v>62</v>
      </c>
    </row>
    <row r="1029" spans="1:45">
      <c r="A1029" s="87" t="s">
        <v>562</v>
      </c>
      <c r="B1029" s="5">
        <v>1118312</v>
      </c>
      <c r="C1029" s="5" t="s">
        <v>565</v>
      </c>
      <c r="D1029" s="5" t="s">
        <v>55</v>
      </c>
      <c r="E1029" s="5" t="s">
        <v>880</v>
      </c>
      <c r="F1029" s="5" t="s">
        <v>996</v>
      </c>
      <c r="G1029" s="5" t="s">
        <v>1260</v>
      </c>
      <c r="H1029" s="6">
        <v>39295</v>
      </c>
      <c r="I1029" s="5" t="s">
        <v>1256</v>
      </c>
      <c r="J1029" s="5" t="s">
        <v>1257</v>
      </c>
      <c r="K1029" s="5" t="s">
        <v>568</v>
      </c>
      <c r="L1029" s="7">
        <v>6</v>
      </c>
      <c r="M1029" s="7" t="s">
        <v>287</v>
      </c>
      <c r="N1029" s="8">
        <v>5200</v>
      </c>
      <c r="O1029" s="122">
        <v>0.02</v>
      </c>
      <c r="P1029" s="10">
        <f t="shared" si="185"/>
        <v>104</v>
      </c>
      <c r="Q1029" s="122">
        <v>5.0000000000000001E-3</v>
      </c>
      <c r="R1029" s="10">
        <f t="shared" si="186"/>
        <v>26</v>
      </c>
      <c r="S1029" s="122">
        <f t="shared" si="187"/>
        <v>2.5000000000000001E-2</v>
      </c>
      <c r="T1029" s="10">
        <f t="shared" si="188"/>
        <v>130</v>
      </c>
      <c r="U1029" s="10">
        <f t="shared" si="189"/>
        <v>5330</v>
      </c>
      <c r="V1029" s="11">
        <f t="shared" si="199"/>
        <v>5330</v>
      </c>
      <c r="W1029" s="12">
        <f t="shared" si="190"/>
        <v>130</v>
      </c>
      <c r="X1029" s="123">
        <f t="shared" si="191"/>
        <v>2.5000000000000001E-2</v>
      </c>
      <c r="Y1029" s="124" t="str">
        <f t="shared" si="192"/>
        <v>0.00%-8.40%</v>
      </c>
      <c r="Z1029" s="15"/>
      <c r="AA1029" s="15"/>
      <c r="AB1029" s="15"/>
      <c r="AC1029" s="125"/>
      <c r="AD1029" s="8">
        <f t="shared" si="193"/>
        <v>0</v>
      </c>
      <c r="AE1029" s="17">
        <f t="shared" si="194"/>
        <v>5330</v>
      </c>
      <c r="AF1029" s="18">
        <f t="shared" si="195"/>
        <v>130</v>
      </c>
      <c r="AG1029" s="126">
        <f t="shared" si="196"/>
        <v>2.4999999999999911E-2</v>
      </c>
      <c r="AH1029" s="20">
        <v>13.6</v>
      </c>
      <c r="AI1029" s="20">
        <v>750</v>
      </c>
      <c r="AJ1029" s="20"/>
      <c r="AK1029" s="20">
        <v>688</v>
      </c>
      <c r="AL1029" s="20">
        <f t="shared" si="197"/>
        <v>82176</v>
      </c>
      <c r="AM1029" s="7" t="s">
        <v>287</v>
      </c>
      <c r="AN1029" s="20"/>
      <c r="AO1029" s="21"/>
      <c r="AP1029" s="21"/>
      <c r="AQ1029" s="5" t="s">
        <v>936</v>
      </c>
      <c r="AR1029" s="5" t="s">
        <v>261</v>
      </c>
      <c r="AS1029" s="5" t="s">
        <v>62</v>
      </c>
    </row>
    <row r="1030" spans="1:45">
      <c r="A1030" s="87" t="s">
        <v>562</v>
      </c>
      <c r="B1030" s="5">
        <v>1213134</v>
      </c>
      <c r="C1030" s="5" t="s">
        <v>565</v>
      </c>
      <c r="D1030" s="5" t="s">
        <v>55</v>
      </c>
      <c r="E1030" s="5" t="s">
        <v>880</v>
      </c>
      <c r="F1030" s="5" t="s">
        <v>996</v>
      </c>
      <c r="G1030" s="5" t="s">
        <v>1260</v>
      </c>
      <c r="H1030" s="6">
        <v>39461</v>
      </c>
      <c r="I1030" s="5" t="s">
        <v>1256</v>
      </c>
      <c r="J1030" s="5" t="s">
        <v>1257</v>
      </c>
      <c r="K1030" s="5" t="s">
        <v>568</v>
      </c>
      <c r="L1030" s="7">
        <v>6</v>
      </c>
      <c r="M1030" s="7" t="s">
        <v>287</v>
      </c>
      <c r="N1030" s="8">
        <v>4780</v>
      </c>
      <c r="O1030" s="122">
        <v>0.02</v>
      </c>
      <c r="P1030" s="10">
        <f t="shared" si="185"/>
        <v>96</v>
      </c>
      <c r="Q1030" s="122">
        <v>5.0000000000000001E-3</v>
      </c>
      <c r="R1030" s="10">
        <f t="shared" si="186"/>
        <v>24</v>
      </c>
      <c r="S1030" s="122">
        <f t="shared" si="187"/>
        <v>2.5104602510460251E-2</v>
      </c>
      <c r="T1030" s="10">
        <f t="shared" si="188"/>
        <v>120</v>
      </c>
      <c r="U1030" s="10">
        <f t="shared" si="189"/>
        <v>4900</v>
      </c>
      <c r="V1030" s="11">
        <f t="shared" si="199"/>
        <v>4900</v>
      </c>
      <c r="W1030" s="12">
        <f t="shared" si="190"/>
        <v>120</v>
      </c>
      <c r="X1030" s="123">
        <f t="shared" si="191"/>
        <v>2.5100000000000001E-2</v>
      </c>
      <c r="Y1030" s="124" t="str">
        <f t="shared" si="192"/>
        <v>0.00%-8.40%</v>
      </c>
      <c r="Z1030" s="15"/>
      <c r="AA1030" s="15"/>
      <c r="AB1030" s="15"/>
      <c r="AC1030" s="125"/>
      <c r="AD1030" s="8">
        <f t="shared" si="193"/>
        <v>0</v>
      </c>
      <c r="AE1030" s="17">
        <f t="shared" si="194"/>
        <v>4900</v>
      </c>
      <c r="AF1030" s="18">
        <f t="shared" si="195"/>
        <v>120</v>
      </c>
      <c r="AG1030" s="126">
        <f t="shared" si="196"/>
        <v>2.5104602510460206E-2</v>
      </c>
      <c r="AH1030" s="20">
        <v>13.6</v>
      </c>
      <c r="AI1030" s="20">
        <v>750</v>
      </c>
      <c r="AJ1030" s="20"/>
      <c r="AK1030" s="20">
        <v>688</v>
      </c>
      <c r="AL1030" s="20">
        <f t="shared" si="197"/>
        <v>76328</v>
      </c>
      <c r="AM1030" s="7" t="s">
        <v>287</v>
      </c>
      <c r="AN1030" s="20"/>
      <c r="AO1030" s="21"/>
      <c r="AP1030" s="21"/>
      <c r="AQ1030" s="5" t="s">
        <v>936</v>
      </c>
      <c r="AR1030" s="5" t="s">
        <v>261</v>
      </c>
      <c r="AS1030" s="5" t="s">
        <v>62</v>
      </c>
    </row>
    <row r="1031" spans="1:45">
      <c r="A1031" s="87" t="s">
        <v>562</v>
      </c>
      <c r="B1031" s="5">
        <v>1213142</v>
      </c>
      <c r="C1031" s="5" t="s">
        <v>565</v>
      </c>
      <c r="D1031" s="5" t="s">
        <v>55</v>
      </c>
      <c r="E1031" s="5" t="s">
        <v>880</v>
      </c>
      <c r="F1031" s="5" t="s">
        <v>996</v>
      </c>
      <c r="G1031" s="5" t="s">
        <v>1260</v>
      </c>
      <c r="H1031" s="6">
        <v>39608</v>
      </c>
      <c r="I1031" s="5" t="s">
        <v>1256</v>
      </c>
      <c r="J1031" s="5" t="s">
        <v>1257</v>
      </c>
      <c r="K1031" s="5" t="s">
        <v>568</v>
      </c>
      <c r="L1031" s="7">
        <v>6</v>
      </c>
      <c r="M1031" s="7" t="s">
        <v>287</v>
      </c>
      <c r="N1031" s="8">
        <v>6420</v>
      </c>
      <c r="O1031" s="122">
        <v>0.02</v>
      </c>
      <c r="P1031" s="10">
        <f t="shared" si="185"/>
        <v>128</v>
      </c>
      <c r="Q1031" s="122">
        <v>5.0000000000000001E-3</v>
      </c>
      <c r="R1031" s="10">
        <f t="shared" si="186"/>
        <v>32</v>
      </c>
      <c r="S1031" s="122">
        <f t="shared" si="187"/>
        <v>2.4922118380062305E-2</v>
      </c>
      <c r="T1031" s="10">
        <f t="shared" si="188"/>
        <v>160</v>
      </c>
      <c r="U1031" s="10">
        <f t="shared" si="189"/>
        <v>6580</v>
      </c>
      <c r="V1031" s="11">
        <f t="shared" si="199"/>
        <v>6580</v>
      </c>
      <c r="W1031" s="12">
        <f t="shared" si="190"/>
        <v>160</v>
      </c>
      <c r="X1031" s="123">
        <f t="shared" si="191"/>
        <v>2.4899999999999999E-2</v>
      </c>
      <c r="Y1031" s="124" t="str">
        <f t="shared" si="192"/>
        <v>0.00%-8.40%</v>
      </c>
      <c r="Z1031" s="15"/>
      <c r="AA1031" s="15"/>
      <c r="AB1031" s="15"/>
      <c r="AC1031" s="125"/>
      <c r="AD1031" s="8">
        <f t="shared" si="193"/>
        <v>0</v>
      </c>
      <c r="AE1031" s="17">
        <f t="shared" si="194"/>
        <v>6580</v>
      </c>
      <c r="AF1031" s="18">
        <f t="shared" si="195"/>
        <v>160</v>
      </c>
      <c r="AG1031" s="126">
        <f t="shared" si="196"/>
        <v>2.4922118380062308E-2</v>
      </c>
      <c r="AH1031" s="20">
        <v>13.6</v>
      </c>
      <c r="AI1031" s="20">
        <v>750</v>
      </c>
      <c r="AJ1031" s="20"/>
      <c r="AK1031" s="20">
        <v>688</v>
      </c>
      <c r="AL1031" s="20">
        <f t="shared" si="197"/>
        <v>99176</v>
      </c>
      <c r="AM1031" s="7" t="s">
        <v>287</v>
      </c>
      <c r="AN1031" s="20"/>
      <c r="AO1031" s="21"/>
      <c r="AP1031" s="21"/>
      <c r="AQ1031" s="5" t="s">
        <v>936</v>
      </c>
      <c r="AR1031" s="5" t="s">
        <v>261</v>
      </c>
      <c r="AS1031" s="5" t="s">
        <v>62</v>
      </c>
    </row>
    <row r="1032" spans="1:45">
      <c r="A1032" s="87" t="s">
        <v>562</v>
      </c>
      <c r="B1032" s="5">
        <v>1213146</v>
      </c>
      <c r="C1032" s="5" t="s">
        <v>565</v>
      </c>
      <c r="D1032" s="5" t="s">
        <v>55</v>
      </c>
      <c r="E1032" s="5" t="s">
        <v>880</v>
      </c>
      <c r="F1032" s="5" t="s">
        <v>996</v>
      </c>
      <c r="G1032" s="5" t="s">
        <v>1260</v>
      </c>
      <c r="H1032" s="6">
        <v>39608</v>
      </c>
      <c r="I1032" s="5" t="s">
        <v>1256</v>
      </c>
      <c r="J1032" s="5" t="s">
        <v>1257</v>
      </c>
      <c r="K1032" s="5" t="s">
        <v>568</v>
      </c>
      <c r="L1032" s="7">
        <v>6</v>
      </c>
      <c r="M1032" s="7" t="s">
        <v>287</v>
      </c>
      <c r="N1032" s="8">
        <v>4560</v>
      </c>
      <c r="O1032" s="122">
        <v>0.02</v>
      </c>
      <c r="P1032" s="10">
        <f t="shared" si="185"/>
        <v>91</v>
      </c>
      <c r="Q1032" s="122">
        <v>5.0000000000000001E-3</v>
      </c>
      <c r="R1032" s="10">
        <f t="shared" si="186"/>
        <v>23</v>
      </c>
      <c r="S1032" s="122">
        <f t="shared" si="187"/>
        <v>2.5000000000000001E-2</v>
      </c>
      <c r="T1032" s="10">
        <f t="shared" si="188"/>
        <v>114</v>
      </c>
      <c r="U1032" s="10">
        <f t="shared" si="189"/>
        <v>4674</v>
      </c>
      <c r="V1032" s="11">
        <f t="shared" si="199"/>
        <v>4674</v>
      </c>
      <c r="W1032" s="12">
        <f t="shared" si="190"/>
        <v>114</v>
      </c>
      <c r="X1032" s="123">
        <f t="shared" si="191"/>
        <v>2.5000000000000001E-2</v>
      </c>
      <c r="Y1032" s="124" t="str">
        <f t="shared" si="192"/>
        <v>0.00%-8.40%</v>
      </c>
      <c r="Z1032" s="15"/>
      <c r="AA1032" s="15"/>
      <c r="AB1032" s="15"/>
      <c r="AC1032" s="125"/>
      <c r="AD1032" s="8">
        <f t="shared" si="193"/>
        <v>0</v>
      </c>
      <c r="AE1032" s="17">
        <f t="shared" si="194"/>
        <v>4674</v>
      </c>
      <c r="AF1032" s="18">
        <f t="shared" si="195"/>
        <v>114</v>
      </c>
      <c r="AG1032" s="126">
        <f t="shared" si="196"/>
        <v>2.4999999999999911E-2</v>
      </c>
      <c r="AH1032" s="20">
        <v>13.6</v>
      </c>
      <c r="AI1032" s="20">
        <v>750</v>
      </c>
      <c r="AJ1032" s="20"/>
      <c r="AK1032" s="20">
        <v>688</v>
      </c>
      <c r="AL1032" s="20">
        <f t="shared" si="197"/>
        <v>73254.399999999994</v>
      </c>
      <c r="AM1032" s="7" t="s">
        <v>287</v>
      </c>
      <c r="AN1032" s="20"/>
      <c r="AO1032" s="21"/>
      <c r="AP1032" s="21"/>
      <c r="AQ1032" s="5" t="s">
        <v>936</v>
      </c>
      <c r="AR1032" s="5" t="s">
        <v>261</v>
      </c>
      <c r="AS1032" s="5" t="s">
        <v>62</v>
      </c>
    </row>
    <row r="1033" spans="1:45">
      <c r="A1033" s="87" t="s">
        <v>562</v>
      </c>
      <c r="B1033" s="5">
        <v>1213151</v>
      </c>
      <c r="C1033" s="5" t="s">
        <v>565</v>
      </c>
      <c r="D1033" s="5" t="s">
        <v>55</v>
      </c>
      <c r="E1033" s="5" t="s">
        <v>880</v>
      </c>
      <c r="F1033" s="5" t="s">
        <v>996</v>
      </c>
      <c r="G1033" s="5" t="s">
        <v>1260</v>
      </c>
      <c r="H1033" s="6">
        <v>44096</v>
      </c>
      <c r="I1033" s="5" t="s">
        <v>1256</v>
      </c>
      <c r="J1033" s="5" t="s">
        <v>1257</v>
      </c>
      <c r="K1033" s="5" t="s">
        <v>568</v>
      </c>
      <c r="L1033" s="7">
        <v>6</v>
      </c>
      <c r="M1033" s="7" t="s">
        <v>287</v>
      </c>
      <c r="N1033" s="8">
        <v>4640</v>
      </c>
      <c r="O1033" s="122">
        <v>0.02</v>
      </c>
      <c r="P1033" s="10">
        <f t="shared" si="185"/>
        <v>93</v>
      </c>
      <c r="Q1033" s="122">
        <v>5.0000000000000001E-3</v>
      </c>
      <c r="R1033" s="10">
        <f t="shared" si="186"/>
        <v>23</v>
      </c>
      <c r="S1033" s="122">
        <f t="shared" si="187"/>
        <v>2.5000000000000001E-2</v>
      </c>
      <c r="T1033" s="10">
        <f t="shared" si="188"/>
        <v>116</v>
      </c>
      <c r="U1033" s="10">
        <f t="shared" si="189"/>
        <v>4756</v>
      </c>
      <c r="V1033" s="11">
        <f t="shared" si="199"/>
        <v>4756</v>
      </c>
      <c r="W1033" s="12">
        <f t="shared" si="190"/>
        <v>116</v>
      </c>
      <c r="X1033" s="123">
        <f t="shared" si="191"/>
        <v>2.5000000000000001E-2</v>
      </c>
      <c r="Y1033" s="124" t="str">
        <f t="shared" si="192"/>
        <v>0.00%-8.40%</v>
      </c>
      <c r="Z1033" s="15"/>
      <c r="AA1033" s="15"/>
      <c r="AB1033" s="15"/>
      <c r="AC1033" s="125"/>
      <c r="AD1033" s="8">
        <f t="shared" si="193"/>
        <v>0</v>
      </c>
      <c r="AE1033" s="17">
        <f t="shared" si="194"/>
        <v>4756</v>
      </c>
      <c r="AF1033" s="18">
        <f t="shared" si="195"/>
        <v>116</v>
      </c>
      <c r="AG1033" s="126">
        <f t="shared" si="196"/>
        <v>2.4999999999999911E-2</v>
      </c>
      <c r="AH1033" s="20">
        <v>13.6</v>
      </c>
      <c r="AI1033" s="20">
        <v>750</v>
      </c>
      <c r="AJ1033" s="20"/>
      <c r="AK1033" s="20">
        <v>688</v>
      </c>
      <c r="AL1033" s="20">
        <f t="shared" si="197"/>
        <v>74369.600000000006</v>
      </c>
      <c r="AM1033" s="7" t="s">
        <v>287</v>
      </c>
      <c r="AN1033" s="20"/>
      <c r="AO1033" s="21"/>
      <c r="AP1033" s="21"/>
      <c r="AQ1033" s="5" t="s">
        <v>936</v>
      </c>
      <c r="AR1033" s="5" t="s">
        <v>261</v>
      </c>
      <c r="AS1033" s="5" t="s">
        <v>62</v>
      </c>
    </row>
    <row r="1034" spans="1:45">
      <c r="A1034" s="87" t="s">
        <v>562</v>
      </c>
      <c r="B1034" s="5">
        <v>1213157</v>
      </c>
      <c r="C1034" s="5" t="s">
        <v>585</v>
      </c>
      <c r="D1034" s="5" t="s">
        <v>55</v>
      </c>
      <c r="E1034" s="5" t="s">
        <v>880</v>
      </c>
      <c r="F1034" s="5" t="s">
        <v>996</v>
      </c>
      <c r="G1034" s="5" t="s">
        <v>997</v>
      </c>
      <c r="H1034" s="6">
        <v>44256</v>
      </c>
      <c r="I1034" s="5" t="s">
        <v>1259</v>
      </c>
      <c r="J1034" s="5" t="s">
        <v>1259</v>
      </c>
      <c r="K1034" s="5" t="s">
        <v>568</v>
      </c>
      <c r="L1034" s="7">
        <v>6</v>
      </c>
      <c r="M1034" s="7" t="s">
        <v>287</v>
      </c>
      <c r="N1034" s="8">
        <v>4720</v>
      </c>
      <c r="O1034" s="122">
        <v>0.02</v>
      </c>
      <c r="P1034" s="10">
        <f t="shared" si="185"/>
        <v>94</v>
      </c>
      <c r="Q1034" s="122">
        <v>5.0000000000000001E-3</v>
      </c>
      <c r="R1034" s="10">
        <f t="shared" si="186"/>
        <v>24</v>
      </c>
      <c r="S1034" s="122">
        <f t="shared" si="187"/>
        <v>2.5000000000000001E-2</v>
      </c>
      <c r="T1034" s="10">
        <f t="shared" si="188"/>
        <v>118</v>
      </c>
      <c r="U1034" s="10">
        <f t="shared" si="189"/>
        <v>4838</v>
      </c>
      <c r="V1034" s="11">
        <f t="shared" si="199"/>
        <v>4838</v>
      </c>
      <c r="W1034" s="12">
        <f t="shared" si="190"/>
        <v>118</v>
      </c>
      <c r="X1034" s="123">
        <f t="shared" si="191"/>
        <v>2.5000000000000001E-2</v>
      </c>
      <c r="Y1034" s="124" t="str">
        <f t="shared" si="192"/>
        <v>0.00%-8.40%</v>
      </c>
      <c r="Z1034" s="15" t="s">
        <v>112</v>
      </c>
      <c r="AA1034" s="15" t="s">
        <v>1261</v>
      </c>
      <c r="AB1034" s="15" t="s">
        <v>609</v>
      </c>
      <c r="AC1034" s="125">
        <v>0.1138</v>
      </c>
      <c r="AD1034" s="8">
        <f t="shared" si="193"/>
        <v>537</v>
      </c>
      <c r="AE1034" s="17">
        <f t="shared" si="194"/>
        <v>5375</v>
      </c>
      <c r="AF1034" s="18">
        <f t="shared" si="195"/>
        <v>655</v>
      </c>
      <c r="AG1034" s="126">
        <f t="shared" si="196"/>
        <v>0.13877118644067798</v>
      </c>
      <c r="AH1034" s="20">
        <v>13.6</v>
      </c>
      <c r="AI1034" s="20">
        <v>750</v>
      </c>
      <c r="AJ1034" s="20"/>
      <c r="AK1034" s="20">
        <v>688</v>
      </c>
      <c r="AL1034" s="20">
        <f t="shared" si="197"/>
        <v>82788</v>
      </c>
      <c r="AM1034" s="7" t="s">
        <v>287</v>
      </c>
      <c r="AN1034" s="20"/>
      <c r="AO1034" s="21" t="s">
        <v>1262</v>
      </c>
      <c r="AP1034" s="21" t="s">
        <v>292</v>
      </c>
      <c r="AQ1034" s="5" t="s">
        <v>936</v>
      </c>
      <c r="AR1034" s="5" t="s">
        <v>261</v>
      </c>
      <c r="AS1034" s="5" t="s">
        <v>62</v>
      </c>
    </row>
    <row r="1035" spans="1:45">
      <c r="A1035" s="87" t="s">
        <v>562</v>
      </c>
      <c r="B1035" s="5">
        <v>1213158</v>
      </c>
      <c r="C1035" s="5" t="s">
        <v>565</v>
      </c>
      <c r="D1035" s="5" t="s">
        <v>55</v>
      </c>
      <c r="E1035" s="5" t="s">
        <v>880</v>
      </c>
      <c r="F1035" s="5" t="s">
        <v>996</v>
      </c>
      <c r="G1035" s="5" t="s">
        <v>1260</v>
      </c>
      <c r="H1035" s="6">
        <v>44277</v>
      </c>
      <c r="I1035" s="5" t="s">
        <v>1256</v>
      </c>
      <c r="J1035" s="5" t="s">
        <v>1257</v>
      </c>
      <c r="K1035" s="5" t="s">
        <v>568</v>
      </c>
      <c r="L1035" s="7">
        <v>6</v>
      </c>
      <c r="M1035" s="7" t="s">
        <v>287</v>
      </c>
      <c r="N1035" s="8">
        <v>4300</v>
      </c>
      <c r="O1035" s="122">
        <v>0.02</v>
      </c>
      <c r="P1035" s="10">
        <f t="shared" si="185"/>
        <v>86</v>
      </c>
      <c r="Q1035" s="122">
        <v>5.0000000000000001E-3</v>
      </c>
      <c r="R1035" s="10">
        <f t="shared" si="186"/>
        <v>22</v>
      </c>
      <c r="S1035" s="122">
        <f t="shared" si="187"/>
        <v>2.5116279069767444E-2</v>
      </c>
      <c r="T1035" s="10">
        <f t="shared" si="188"/>
        <v>108</v>
      </c>
      <c r="U1035" s="10">
        <f t="shared" si="189"/>
        <v>4408</v>
      </c>
      <c r="V1035" s="11">
        <f t="shared" si="199"/>
        <v>4408</v>
      </c>
      <c r="W1035" s="12">
        <f t="shared" si="190"/>
        <v>108</v>
      </c>
      <c r="X1035" s="123">
        <f t="shared" si="191"/>
        <v>2.5100000000000001E-2</v>
      </c>
      <c r="Y1035" s="124" t="str">
        <f t="shared" si="192"/>
        <v>0.00%-8.40%</v>
      </c>
      <c r="Z1035" s="15"/>
      <c r="AA1035" s="15"/>
      <c r="AB1035" s="15"/>
      <c r="AC1035" s="125"/>
      <c r="AD1035" s="8">
        <f t="shared" si="193"/>
        <v>0</v>
      </c>
      <c r="AE1035" s="17">
        <f t="shared" si="194"/>
        <v>4408</v>
      </c>
      <c r="AF1035" s="18">
        <f t="shared" si="195"/>
        <v>108</v>
      </c>
      <c r="AG1035" s="126">
        <f t="shared" si="196"/>
        <v>2.5116279069767433E-2</v>
      </c>
      <c r="AH1035" s="20">
        <v>13.6</v>
      </c>
      <c r="AI1035" s="20">
        <v>750</v>
      </c>
      <c r="AJ1035" s="20"/>
      <c r="AK1035" s="20">
        <v>688</v>
      </c>
      <c r="AL1035" s="20">
        <f t="shared" si="197"/>
        <v>69636.799999999988</v>
      </c>
      <c r="AM1035" s="7" t="s">
        <v>287</v>
      </c>
      <c r="AN1035" s="20"/>
      <c r="AO1035" s="21"/>
      <c r="AP1035" s="21"/>
      <c r="AQ1035" s="5" t="s">
        <v>936</v>
      </c>
      <c r="AR1035" s="5" t="s">
        <v>261</v>
      </c>
      <c r="AS1035" s="5" t="s">
        <v>62</v>
      </c>
    </row>
    <row r="1036" spans="1:45">
      <c r="A1036" s="87" t="s">
        <v>562</v>
      </c>
      <c r="B1036" s="5">
        <v>1220076</v>
      </c>
      <c r="C1036" s="5" t="s">
        <v>585</v>
      </c>
      <c r="D1036" s="5" t="s">
        <v>55</v>
      </c>
      <c r="E1036" s="5" t="s">
        <v>880</v>
      </c>
      <c r="F1036" s="5" t="s">
        <v>992</v>
      </c>
      <c r="G1036" s="5" t="s">
        <v>993</v>
      </c>
      <c r="H1036" s="6">
        <v>40513</v>
      </c>
      <c r="I1036" s="5" t="s">
        <v>1257</v>
      </c>
      <c r="J1036" s="5" t="s">
        <v>1263</v>
      </c>
      <c r="K1036" s="5" t="s">
        <v>568</v>
      </c>
      <c r="L1036" s="7">
        <v>6</v>
      </c>
      <c r="M1036" s="7" t="s">
        <v>287</v>
      </c>
      <c r="N1036" s="8">
        <v>4902</v>
      </c>
      <c r="O1036" s="122">
        <v>0.02</v>
      </c>
      <c r="P1036" s="10">
        <f t="shared" si="185"/>
        <v>98</v>
      </c>
      <c r="Q1036" s="122">
        <v>5.0000000000000001E-3</v>
      </c>
      <c r="R1036" s="10">
        <f t="shared" si="186"/>
        <v>25</v>
      </c>
      <c r="S1036" s="122">
        <f t="shared" si="187"/>
        <v>2.5091799265605876E-2</v>
      </c>
      <c r="T1036" s="10">
        <f t="shared" si="188"/>
        <v>123</v>
      </c>
      <c r="U1036" s="10">
        <f t="shared" si="189"/>
        <v>5025</v>
      </c>
      <c r="V1036" s="11">
        <f t="shared" si="199"/>
        <v>5025</v>
      </c>
      <c r="W1036" s="12">
        <f t="shared" si="190"/>
        <v>123</v>
      </c>
      <c r="X1036" s="123">
        <f t="shared" si="191"/>
        <v>2.5100000000000001E-2</v>
      </c>
      <c r="Y1036" s="124" t="str">
        <f t="shared" si="192"/>
        <v>0.00%-8.40%</v>
      </c>
      <c r="Z1036" s="15"/>
      <c r="AA1036" s="15"/>
      <c r="AB1036" s="15"/>
      <c r="AC1036" s="125"/>
      <c r="AD1036" s="8">
        <f t="shared" si="193"/>
        <v>0</v>
      </c>
      <c r="AE1036" s="17">
        <f t="shared" si="194"/>
        <v>5025</v>
      </c>
      <c r="AF1036" s="18">
        <f t="shared" si="195"/>
        <v>123</v>
      </c>
      <c r="AG1036" s="126">
        <f t="shared" si="196"/>
        <v>2.5091799265605896E-2</v>
      </c>
      <c r="AH1036" s="20">
        <v>13.6</v>
      </c>
      <c r="AI1036" s="20">
        <v>1150</v>
      </c>
      <c r="AJ1036" s="20"/>
      <c r="AK1036" s="20">
        <v>688</v>
      </c>
      <c r="AL1036" s="20">
        <f t="shared" si="197"/>
        <v>82828</v>
      </c>
      <c r="AM1036" s="7" t="s">
        <v>287</v>
      </c>
      <c r="AN1036" s="20"/>
      <c r="AO1036" s="21"/>
      <c r="AP1036" s="21"/>
      <c r="AQ1036" s="5" t="s">
        <v>936</v>
      </c>
      <c r="AR1036" s="5" t="s">
        <v>261</v>
      </c>
      <c r="AS1036" s="5" t="s">
        <v>62</v>
      </c>
    </row>
    <row r="1037" spans="1:45">
      <c r="A1037" s="87" t="s">
        <v>562</v>
      </c>
      <c r="B1037" s="5">
        <v>1705002</v>
      </c>
      <c r="C1037" s="5" t="s">
        <v>565</v>
      </c>
      <c r="D1037" s="5" t="s">
        <v>55</v>
      </c>
      <c r="E1037" s="5" t="s">
        <v>880</v>
      </c>
      <c r="F1037" s="5" t="s">
        <v>996</v>
      </c>
      <c r="G1037" s="5" t="s">
        <v>1260</v>
      </c>
      <c r="H1037" s="6">
        <v>39664</v>
      </c>
      <c r="I1037" s="5" t="s">
        <v>620</v>
      </c>
      <c r="J1037" s="5" t="s">
        <v>620</v>
      </c>
      <c r="K1037" s="5" t="s">
        <v>568</v>
      </c>
      <c r="L1037" s="7">
        <v>6</v>
      </c>
      <c r="M1037" s="7" t="s">
        <v>287</v>
      </c>
      <c r="N1037" s="8">
        <v>5640</v>
      </c>
      <c r="O1037" s="122">
        <v>0.02</v>
      </c>
      <c r="P1037" s="10">
        <f t="shared" si="185"/>
        <v>113</v>
      </c>
      <c r="Q1037" s="122">
        <v>5.0000000000000001E-3</v>
      </c>
      <c r="R1037" s="10">
        <f t="shared" si="186"/>
        <v>28</v>
      </c>
      <c r="S1037" s="122">
        <f t="shared" si="187"/>
        <v>2.5000000000000001E-2</v>
      </c>
      <c r="T1037" s="10">
        <f t="shared" si="188"/>
        <v>141</v>
      </c>
      <c r="U1037" s="10">
        <f t="shared" si="189"/>
        <v>5781</v>
      </c>
      <c r="V1037" s="11">
        <f t="shared" si="199"/>
        <v>5781</v>
      </c>
      <c r="W1037" s="12">
        <f t="shared" si="190"/>
        <v>141</v>
      </c>
      <c r="X1037" s="123">
        <f t="shared" si="191"/>
        <v>2.5000000000000001E-2</v>
      </c>
      <c r="Y1037" s="124" t="str">
        <f t="shared" si="192"/>
        <v>0.00%-8.40%</v>
      </c>
      <c r="Z1037" s="15"/>
      <c r="AA1037" s="15"/>
      <c r="AB1037" s="15"/>
      <c r="AC1037" s="125"/>
      <c r="AD1037" s="8">
        <f t="shared" si="193"/>
        <v>0</v>
      </c>
      <c r="AE1037" s="17">
        <f t="shared" si="194"/>
        <v>5781</v>
      </c>
      <c r="AF1037" s="18">
        <f t="shared" si="195"/>
        <v>141</v>
      </c>
      <c r="AG1037" s="126">
        <f t="shared" si="196"/>
        <v>2.4999999999999911E-2</v>
      </c>
      <c r="AH1037" s="20">
        <v>13.6</v>
      </c>
      <c r="AI1037" s="20">
        <v>450</v>
      </c>
      <c r="AJ1037" s="20"/>
      <c r="AK1037" s="20">
        <v>688</v>
      </c>
      <c r="AL1037" s="20">
        <f t="shared" si="197"/>
        <v>84709.599999999991</v>
      </c>
      <c r="AM1037" s="7" t="s">
        <v>287</v>
      </c>
      <c r="AN1037" s="20"/>
      <c r="AO1037" s="21"/>
      <c r="AP1037" s="21"/>
      <c r="AQ1037" s="5" t="s">
        <v>936</v>
      </c>
      <c r="AR1037" s="5" t="s">
        <v>261</v>
      </c>
      <c r="AS1037" s="5" t="s">
        <v>62</v>
      </c>
    </row>
    <row r="1038" spans="1:45">
      <c r="A1038" s="87" t="s">
        <v>562</v>
      </c>
      <c r="B1038" s="5">
        <v>1706030</v>
      </c>
      <c r="C1038" s="5" t="s">
        <v>565</v>
      </c>
      <c r="D1038" s="5" t="s">
        <v>55</v>
      </c>
      <c r="E1038" s="5" t="s">
        <v>880</v>
      </c>
      <c r="F1038" s="5" t="s">
        <v>996</v>
      </c>
      <c r="G1038" s="5" t="s">
        <v>1260</v>
      </c>
      <c r="H1038" s="6">
        <v>40023</v>
      </c>
      <c r="I1038" s="5" t="s">
        <v>620</v>
      </c>
      <c r="J1038" s="5" t="s">
        <v>620</v>
      </c>
      <c r="K1038" s="5" t="s">
        <v>568</v>
      </c>
      <c r="L1038" s="7">
        <v>6</v>
      </c>
      <c r="M1038" s="7" t="s">
        <v>287</v>
      </c>
      <c r="N1038" s="8">
        <v>6370</v>
      </c>
      <c r="O1038" s="122">
        <v>0.02</v>
      </c>
      <c r="P1038" s="10">
        <f t="shared" si="185"/>
        <v>127</v>
      </c>
      <c r="Q1038" s="122">
        <v>5.0000000000000001E-3</v>
      </c>
      <c r="R1038" s="10">
        <f t="shared" si="186"/>
        <v>32</v>
      </c>
      <c r="S1038" s="122">
        <f t="shared" si="187"/>
        <v>2.4960753532182103E-2</v>
      </c>
      <c r="T1038" s="10">
        <f t="shared" si="188"/>
        <v>159</v>
      </c>
      <c r="U1038" s="10">
        <f t="shared" si="189"/>
        <v>6529</v>
      </c>
      <c r="V1038" s="11">
        <f t="shared" si="199"/>
        <v>6529</v>
      </c>
      <c r="W1038" s="12">
        <f t="shared" si="190"/>
        <v>159</v>
      </c>
      <c r="X1038" s="123">
        <f t="shared" si="191"/>
        <v>2.5000000000000001E-2</v>
      </c>
      <c r="Y1038" s="124" t="str">
        <f t="shared" si="192"/>
        <v>0.00%-8.40%</v>
      </c>
      <c r="Z1038" s="15"/>
      <c r="AA1038" s="15"/>
      <c r="AB1038" s="15"/>
      <c r="AC1038" s="125"/>
      <c r="AD1038" s="8">
        <f t="shared" si="193"/>
        <v>0</v>
      </c>
      <c r="AE1038" s="17">
        <f t="shared" si="194"/>
        <v>6529</v>
      </c>
      <c r="AF1038" s="18">
        <f t="shared" si="195"/>
        <v>159</v>
      </c>
      <c r="AG1038" s="126">
        <f t="shared" si="196"/>
        <v>2.4960753532182078E-2</v>
      </c>
      <c r="AH1038" s="20">
        <v>13.6</v>
      </c>
      <c r="AI1038" s="20">
        <v>500</v>
      </c>
      <c r="AJ1038" s="20"/>
      <c r="AK1038" s="20">
        <v>688</v>
      </c>
      <c r="AL1038" s="20">
        <f t="shared" si="197"/>
        <v>95482.4</v>
      </c>
      <c r="AM1038" s="7" t="s">
        <v>287</v>
      </c>
      <c r="AN1038" s="20"/>
      <c r="AO1038" s="21"/>
      <c r="AP1038" s="21"/>
      <c r="AQ1038" s="5" t="s">
        <v>936</v>
      </c>
      <c r="AR1038" s="5" t="s">
        <v>261</v>
      </c>
      <c r="AS1038" s="5" t="s">
        <v>62</v>
      </c>
    </row>
    <row r="1039" spans="1:45">
      <c r="A1039" s="87" t="s">
        <v>562</v>
      </c>
      <c r="B1039" s="5">
        <v>1707013</v>
      </c>
      <c r="C1039" s="5" t="s">
        <v>565</v>
      </c>
      <c r="D1039" s="5" t="s">
        <v>55</v>
      </c>
      <c r="E1039" s="5" t="s">
        <v>880</v>
      </c>
      <c r="F1039" s="5" t="s">
        <v>996</v>
      </c>
      <c r="G1039" s="5" t="s">
        <v>1260</v>
      </c>
      <c r="H1039" s="6">
        <v>40391</v>
      </c>
      <c r="I1039" s="5" t="s">
        <v>1256</v>
      </c>
      <c r="J1039" s="5" t="s">
        <v>1257</v>
      </c>
      <c r="K1039" s="5" t="s">
        <v>568</v>
      </c>
      <c r="L1039" s="7">
        <v>6</v>
      </c>
      <c r="M1039" s="7" t="s">
        <v>287</v>
      </c>
      <c r="N1039" s="8">
        <v>4930</v>
      </c>
      <c r="O1039" s="122">
        <v>0.02</v>
      </c>
      <c r="P1039" s="10">
        <f t="shared" si="185"/>
        <v>99</v>
      </c>
      <c r="Q1039" s="122">
        <v>5.0000000000000001E-3</v>
      </c>
      <c r="R1039" s="10">
        <f t="shared" si="186"/>
        <v>25</v>
      </c>
      <c r="S1039" s="122">
        <f t="shared" si="187"/>
        <v>2.5152129817444219E-2</v>
      </c>
      <c r="T1039" s="10">
        <f t="shared" si="188"/>
        <v>124</v>
      </c>
      <c r="U1039" s="10">
        <f t="shared" si="189"/>
        <v>5054</v>
      </c>
      <c r="V1039" s="11">
        <f t="shared" si="199"/>
        <v>5054</v>
      </c>
      <c r="W1039" s="12">
        <f t="shared" si="190"/>
        <v>124</v>
      </c>
      <c r="X1039" s="123">
        <f t="shared" si="191"/>
        <v>2.52E-2</v>
      </c>
      <c r="Y1039" s="124" t="str">
        <f t="shared" si="192"/>
        <v>0.00%-8.40%</v>
      </c>
      <c r="Z1039" s="15"/>
      <c r="AA1039" s="15"/>
      <c r="AB1039" s="15"/>
      <c r="AC1039" s="125"/>
      <c r="AD1039" s="8">
        <f t="shared" si="193"/>
        <v>0</v>
      </c>
      <c r="AE1039" s="17">
        <f t="shared" si="194"/>
        <v>5054</v>
      </c>
      <c r="AF1039" s="18">
        <f t="shared" si="195"/>
        <v>124</v>
      </c>
      <c r="AG1039" s="126">
        <f t="shared" si="196"/>
        <v>2.5152129817444191E-2</v>
      </c>
      <c r="AH1039" s="20">
        <v>13.6</v>
      </c>
      <c r="AI1039" s="20">
        <v>800</v>
      </c>
      <c r="AJ1039" s="20"/>
      <c r="AK1039" s="20">
        <v>688</v>
      </c>
      <c r="AL1039" s="20">
        <f t="shared" si="197"/>
        <v>79022.399999999994</v>
      </c>
      <c r="AM1039" s="7" t="s">
        <v>287</v>
      </c>
      <c r="AN1039" s="20"/>
      <c r="AO1039" s="21"/>
      <c r="AP1039" s="21"/>
      <c r="AQ1039" s="5" t="s">
        <v>936</v>
      </c>
      <c r="AR1039" s="5" t="s">
        <v>261</v>
      </c>
      <c r="AS1039" s="5" t="s">
        <v>62</v>
      </c>
    </row>
    <row r="1040" spans="1:45">
      <c r="A1040" s="87" t="s">
        <v>562</v>
      </c>
      <c r="B1040" s="5">
        <v>1707041</v>
      </c>
      <c r="C1040" s="5" t="s">
        <v>565</v>
      </c>
      <c r="D1040" s="5" t="s">
        <v>55</v>
      </c>
      <c r="E1040" s="5" t="s">
        <v>880</v>
      </c>
      <c r="F1040" s="5" t="s">
        <v>996</v>
      </c>
      <c r="G1040" s="5" t="s">
        <v>1260</v>
      </c>
      <c r="H1040" s="6">
        <v>40391</v>
      </c>
      <c r="I1040" s="5" t="s">
        <v>1256</v>
      </c>
      <c r="J1040" s="5" t="s">
        <v>1257</v>
      </c>
      <c r="K1040" s="5" t="s">
        <v>568</v>
      </c>
      <c r="L1040" s="7">
        <v>6</v>
      </c>
      <c r="M1040" s="7" t="s">
        <v>287</v>
      </c>
      <c r="N1040" s="8">
        <v>4950</v>
      </c>
      <c r="O1040" s="122">
        <v>0.02</v>
      </c>
      <c r="P1040" s="10">
        <f t="shared" si="185"/>
        <v>99</v>
      </c>
      <c r="Q1040" s="122">
        <v>5.0000000000000001E-3</v>
      </c>
      <c r="R1040" s="10">
        <f t="shared" si="186"/>
        <v>25</v>
      </c>
      <c r="S1040" s="122">
        <f t="shared" si="187"/>
        <v>2.5050505050505052E-2</v>
      </c>
      <c r="T1040" s="10">
        <f t="shared" si="188"/>
        <v>124</v>
      </c>
      <c r="U1040" s="10">
        <f t="shared" si="189"/>
        <v>5074</v>
      </c>
      <c r="V1040" s="11">
        <f t="shared" si="199"/>
        <v>5074</v>
      </c>
      <c r="W1040" s="12">
        <f t="shared" si="190"/>
        <v>124</v>
      </c>
      <c r="X1040" s="123">
        <f t="shared" si="191"/>
        <v>2.5100000000000001E-2</v>
      </c>
      <c r="Y1040" s="124" t="str">
        <f t="shared" si="192"/>
        <v>0.00%-8.40%</v>
      </c>
      <c r="Z1040" s="15"/>
      <c r="AA1040" s="15"/>
      <c r="AB1040" s="15"/>
      <c r="AC1040" s="125"/>
      <c r="AD1040" s="8">
        <f t="shared" si="193"/>
        <v>0</v>
      </c>
      <c r="AE1040" s="17">
        <f t="shared" si="194"/>
        <v>5074</v>
      </c>
      <c r="AF1040" s="18">
        <f t="shared" si="195"/>
        <v>124</v>
      </c>
      <c r="AG1040" s="126">
        <f t="shared" si="196"/>
        <v>2.505050505050499E-2</v>
      </c>
      <c r="AH1040" s="20">
        <v>13.6</v>
      </c>
      <c r="AI1040" s="20">
        <v>750</v>
      </c>
      <c r="AJ1040" s="20"/>
      <c r="AK1040" s="20">
        <v>688</v>
      </c>
      <c r="AL1040" s="20">
        <f t="shared" si="197"/>
        <v>78694.399999999994</v>
      </c>
      <c r="AM1040" s="7" t="s">
        <v>287</v>
      </c>
      <c r="AN1040" s="20"/>
      <c r="AO1040" s="21"/>
      <c r="AP1040" s="21"/>
      <c r="AQ1040" s="5" t="s">
        <v>936</v>
      </c>
      <c r="AR1040" s="5" t="s">
        <v>261</v>
      </c>
      <c r="AS1040" s="5" t="s">
        <v>62</v>
      </c>
    </row>
    <row r="1041" spans="1:45">
      <c r="A1041" s="87" t="s">
        <v>562</v>
      </c>
      <c r="B1041" s="5">
        <v>1714025</v>
      </c>
      <c r="C1041" s="5" t="s">
        <v>565</v>
      </c>
      <c r="D1041" s="5" t="s">
        <v>55</v>
      </c>
      <c r="E1041" s="5" t="s">
        <v>880</v>
      </c>
      <c r="F1041" s="5" t="s">
        <v>996</v>
      </c>
      <c r="G1041" s="5" t="s">
        <v>1260</v>
      </c>
      <c r="H1041" s="6">
        <v>42917</v>
      </c>
      <c r="I1041" s="5" t="s">
        <v>1256</v>
      </c>
      <c r="J1041" s="5" t="s">
        <v>1257</v>
      </c>
      <c r="K1041" s="5" t="s">
        <v>568</v>
      </c>
      <c r="L1041" s="7">
        <v>6</v>
      </c>
      <c r="M1041" s="7" t="s">
        <v>287</v>
      </c>
      <c r="N1041" s="8">
        <v>4495</v>
      </c>
      <c r="O1041" s="122">
        <v>0.02</v>
      </c>
      <c r="P1041" s="10">
        <f t="shared" si="185"/>
        <v>90</v>
      </c>
      <c r="Q1041" s="122">
        <v>5.0000000000000001E-3</v>
      </c>
      <c r="R1041" s="10">
        <f t="shared" si="186"/>
        <v>22</v>
      </c>
      <c r="S1041" s="122">
        <f t="shared" si="187"/>
        <v>2.4916573971078975E-2</v>
      </c>
      <c r="T1041" s="10">
        <f t="shared" si="188"/>
        <v>112</v>
      </c>
      <c r="U1041" s="10">
        <f t="shared" si="189"/>
        <v>4607</v>
      </c>
      <c r="V1041" s="11">
        <f t="shared" si="199"/>
        <v>4607</v>
      </c>
      <c r="W1041" s="12">
        <f t="shared" si="190"/>
        <v>112</v>
      </c>
      <c r="X1041" s="123">
        <f t="shared" si="191"/>
        <v>2.4899999999999999E-2</v>
      </c>
      <c r="Y1041" s="124" t="str">
        <f t="shared" si="192"/>
        <v>0.00%-8.40%</v>
      </c>
      <c r="Z1041" s="15"/>
      <c r="AA1041" s="15"/>
      <c r="AB1041" s="15"/>
      <c r="AC1041" s="125"/>
      <c r="AD1041" s="8">
        <f t="shared" si="193"/>
        <v>0</v>
      </c>
      <c r="AE1041" s="17">
        <f t="shared" si="194"/>
        <v>4607</v>
      </c>
      <c r="AF1041" s="18">
        <f t="shared" si="195"/>
        <v>112</v>
      </c>
      <c r="AG1041" s="126">
        <f t="shared" si="196"/>
        <v>2.4916573971079048E-2</v>
      </c>
      <c r="AH1041" s="20">
        <v>13.6</v>
      </c>
      <c r="AI1041" s="20">
        <v>750</v>
      </c>
      <c r="AJ1041" s="20"/>
      <c r="AK1041" s="20">
        <v>688</v>
      </c>
      <c r="AL1041" s="20">
        <f t="shared" si="197"/>
        <v>72343.199999999997</v>
      </c>
      <c r="AM1041" s="7" t="s">
        <v>287</v>
      </c>
      <c r="AN1041" s="20"/>
      <c r="AO1041" s="21"/>
      <c r="AP1041" s="21"/>
      <c r="AQ1041" s="5" t="s">
        <v>936</v>
      </c>
      <c r="AR1041" s="5" t="s">
        <v>261</v>
      </c>
      <c r="AS1041" s="5" t="s">
        <v>62</v>
      </c>
    </row>
    <row r="1042" spans="1:45">
      <c r="A1042" s="87" t="s">
        <v>562</v>
      </c>
      <c r="B1042" s="5">
        <v>1714027</v>
      </c>
      <c r="C1042" s="5" t="s">
        <v>585</v>
      </c>
      <c r="D1042" s="5" t="s">
        <v>55</v>
      </c>
      <c r="E1042" s="5" t="s">
        <v>880</v>
      </c>
      <c r="F1042" s="5" t="s">
        <v>992</v>
      </c>
      <c r="G1042" s="5" t="s">
        <v>993</v>
      </c>
      <c r="H1042" s="6">
        <v>42917</v>
      </c>
      <c r="I1042" s="5" t="s">
        <v>1257</v>
      </c>
      <c r="J1042" s="5" t="s">
        <v>1263</v>
      </c>
      <c r="K1042" s="5" t="s">
        <v>568</v>
      </c>
      <c r="L1042" s="7">
        <v>6</v>
      </c>
      <c r="M1042" s="7" t="s">
        <v>287</v>
      </c>
      <c r="N1042" s="8">
        <v>4620</v>
      </c>
      <c r="O1042" s="122">
        <v>0.02</v>
      </c>
      <c r="P1042" s="10">
        <f t="shared" si="185"/>
        <v>92</v>
      </c>
      <c r="Q1042" s="122">
        <v>5.0000000000000001E-3</v>
      </c>
      <c r="R1042" s="10">
        <f t="shared" si="186"/>
        <v>23</v>
      </c>
      <c r="S1042" s="122">
        <f t="shared" si="187"/>
        <v>2.4891774891774892E-2</v>
      </c>
      <c r="T1042" s="10">
        <f t="shared" si="188"/>
        <v>115</v>
      </c>
      <c r="U1042" s="10">
        <f t="shared" si="189"/>
        <v>4735</v>
      </c>
      <c r="V1042" s="11">
        <f t="shared" si="199"/>
        <v>4735</v>
      </c>
      <c r="W1042" s="12">
        <f t="shared" si="190"/>
        <v>115</v>
      </c>
      <c r="X1042" s="123">
        <f t="shared" si="191"/>
        <v>2.4899999999999999E-2</v>
      </c>
      <c r="Y1042" s="124" t="str">
        <f t="shared" si="192"/>
        <v>0.00%-8.40%</v>
      </c>
      <c r="Z1042" s="15"/>
      <c r="AA1042" s="15"/>
      <c r="AB1042" s="15"/>
      <c r="AC1042" s="125"/>
      <c r="AD1042" s="8">
        <f t="shared" si="193"/>
        <v>0</v>
      </c>
      <c r="AE1042" s="17">
        <f t="shared" si="194"/>
        <v>4735</v>
      </c>
      <c r="AF1042" s="18">
        <f t="shared" si="195"/>
        <v>115</v>
      </c>
      <c r="AG1042" s="126">
        <f t="shared" si="196"/>
        <v>2.4891774891774965E-2</v>
      </c>
      <c r="AH1042" s="20">
        <v>13.6</v>
      </c>
      <c r="AI1042" s="20">
        <v>750</v>
      </c>
      <c r="AJ1042" s="20"/>
      <c r="AK1042" s="20">
        <v>688</v>
      </c>
      <c r="AL1042" s="20">
        <f t="shared" si="197"/>
        <v>74084</v>
      </c>
      <c r="AM1042" s="7" t="s">
        <v>287</v>
      </c>
      <c r="AN1042" s="20"/>
      <c r="AO1042" s="21"/>
      <c r="AP1042" s="21"/>
      <c r="AQ1042" s="5" t="s">
        <v>936</v>
      </c>
      <c r="AR1042" s="5" t="s">
        <v>261</v>
      </c>
      <c r="AS1042" s="5" t="s">
        <v>62</v>
      </c>
    </row>
    <row r="1043" spans="1:45">
      <c r="A1043" s="87" t="s">
        <v>562</v>
      </c>
      <c r="B1043" s="5">
        <v>1718063</v>
      </c>
      <c r="C1043" s="5" t="s">
        <v>565</v>
      </c>
      <c r="D1043" s="5" t="s">
        <v>55</v>
      </c>
      <c r="E1043" s="5" t="s">
        <v>880</v>
      </c>
      <c r="F1043" s="5" t="s">
        <v>996</v>
      </c>
      <c r="G1043" s="5" t="s">
        <v>1260</v>
      </c>
      <c r="H1043" s="6">
        <v>44385</v>
      </c>
      <c r="I1043" s="5" t="s">
        <v>1256</v>
      </c>
      <c r="J1043" s="5" t="s">
        <v>1257</v>
      </c>
      <c r="K1043" s="5" t="s">
        <v>568</v>
      </c>
      <c r="L1043" s="7">
        <v>6</v>
      </c>
      <c r="M1043" s="7" t="s">
        <v>287</v>
      </c>
      <c r="N1043" s="8">
        <v>4150</v>
      </c>
      <c r="O1043" s="122">
        <v>0.02</v>
      </c>
      <c r="P1043" s="10">
        <f t="shared" si="185"/>
        <v>83</v>
      </c>
      <c r="Q1043" s="122">
        <v>5.0000000000000001E-3</v>
      </c>
      <c r="R1043" s="10">
        <f t="shared" si="186"/>
        <v>21</v>
      </c>
      <c r="S1043" s="122">
        <f t="shared" si="187"/>
        <v>2.506024096385542E-2</v>
      </c>
      <c r="T1043" s="10">
        <f t="shared" si="188"/>
        <v>104</v>
      </c>
      <c r="U1043" s="10">
        <f t="shared" si="189"/>
        <v>4254</v>
      </c>
      <c r="V1043" s="11">
        <f t="shared" si="199"/>
        <v>4254</v>
      </c>
      <c r="W1043" s="12">
        <f t="shared" si="190"/>
        <v>104</v>
      </c>
      <c r="X1043" s="123">
        <f t="shared" si="191"/>
        <v>2.5100000000000001E-2</v>
      </c>
      <c r="Y1043" s="124" t="str">
        <f t="shared" si="192"/>
        <v>0.00%-8.40%</v>
      </c>
      <c r="Z1043" s="15"/>
      <c r="AA1043" s="15"/>
      <c r="AB1043" s="15"/>
      <c r="AC1043" s="125"/>
      <c r="AD1043" s="8">
        <f t="shared" si="193"/>
        <v>0</v>
      </c>
      <c r="AE1043" s="17">
        <f t="shared" si="194"/>
        <v>4254</v>
      </c>
      <c r="AF1043" s="18">
        <f t="shared" si="195"/>
        <v>104</v>
      </c>
      <c r="AG1043" s="126">
        <f t="shared" si="196"/>
        <v>2.5060240963855396E-2</v>
      </c>
      <c r="AH1043" s="20">
        <v>13.6</v>
      </c>
      <c r="AI1043" s="20">
        <v>750</v>
      </c>
      <c r="AJ1043" s="20"/>
      <c r="AK1043" s="20">
        <v>688</v>
      </c>
      <c r="AL1043" s="20">
        <f t="shared" si="197"/>
        <v>67542.399999999994</v>
      </c>
      <c r="AM1043" s="7" t="s">
        <v>287</v>
      </c>
      <c r="AN1043" s="20"/>
      <c r="AO1043" s="21"/>
      <c r="AP1043" s="21"/>
      <c r="AQ1043" s="5" t="s">
        <v>936</v>
      </c>
      <c r="AR1043" s="5" t="s">
        <v>261</v>
      </c>
      <c r="AS1043" s="5" t="s">
        <v>62</v>
      </c>
    </row>
    <row r="1044" spans="1:45">
      <c r="A1044" s="87" t="s">
        <v>562</v>
      </c>
      <c r="B1044" s="5">
        <v>1719005</v>
      </c>
      <c r="C1044" s="5" t="s">
        <v>565</v>
      </c>
      <c r="D1044" s="5" t="s">
        <v>55</v>
      </c>
      <c r="E1044" s="5" t="s">
        <v>880</v>
      </c>
      <c r="F1044" s="5" t="s">
        <v>996</v>
      </c>
      <c r="G1044" s="5" t="s">
        <v>1260</v>
      </c>
      <c r="H1044" s="6">
        <v>44774</v>
      </c>
      <c r="I1044" s="5" t="s">
        <v>1256</v>
      </c>
      <c r="J1044" s="5" t="s">
        <v>1257</v>
      </c>
      <c r="K1044" s="5" t="s">
        <v>568</v>
      </c>
      <c r="L1044" s="7">
        <v>6</v>
      </c>
      <c r="M1044" s="7" t="s">
        <v>287</v>
      </c>
      <c r="N1044" s="8">
        <v>4200</v>
      </c>
      <c r="O1044" s="122">
        <v>0.02</v>
      </c>
      <c r="P1044" s="10">
        <f t="shared" si="185"/>
        <v>84</v>
      </c>
      <c r="Q1044" s="122">
        <v>5.0000000000000001E-3</v>
      </c>
      <c r="R1044" s="10">
        <f t="shared" si="186"/>
        <v>21</v>
      </c>
      <c r="S1044" s="122">
        <f t="shared" si="187"/>
        <v>2.5000000000000001E-2</v>
      </c>
      <c r="T1044" s="10">
        <f t="shared" si="188"/>
        <v>105</v>
      </c>
      <c r="U1044" s="10">
        <f t="shared" si="189"/>
        <v>4305</v>
      </c>
      <c r="V1044" s="11">
        <f t="shared" si="199"/>
        <v>4305</v>
      </c>
      <c r="W1044" s="12">
        <f t="shared" si="190"/>
        <v>105</v>
      </c>
      <c r="X1044" s="123">
        <f t="shared" si="191"/>
        <v>2.5000000000000001E-2</v>
      </c>
      <c r="Y1044" s="124" t="str">
        <f t="shared" si="192"/>
        <v>0.00%-8.40%</v>
      </c>
      <c r="Z1044" s="15"/>
      <c r="AA1044" s="15"/>
      <c r="AB1044" s="15"/>
      <c r="AC1044" s="125"/>
      <c r="AD1044" s="8">
        <f t="shared" si="193"/>
        <v>0</v>
      </c>
      <c r="AE1044" s="17">
        <f t="shared" si="194"/>
        <v>4305</v>
      </c>
      <c r="AF1044" s="18">
        <f t="shared" si="195"/>
        <v>105</v>
      </c>
      <c r="AG1044" s="126">
        <f t="shared" si="196"/>
        <v>2.4999999999999911E-2</v>
      </c>
      <c r="AH1044" s="20">
        <v>13.6</v>
      </c>
      <c r="AI1044" s="20">
        <v>750</v>
      </c>
      <c r="AJ1044" s="20"/>
      <c r="AK1044" s="20">
        <v>688</v>
      </c>
      <c r="AL1044" s="20">
        <f t="shared" si="197"/>
        <v>68236</v>
      </c>
      <c r="AM1044" s="7" t="s">
        <v>287</v>
      </c>
      <c r="AN1044" s="20"/>
      <c r="AO1044" s="21"/>
      <c r="AP1044" s="21"/>
      <c r="AQ1044" s="5" t="s">
        <v>936</v>
      </c>
      <c r="AR1044" s="5" t="s">
        <v>261</v>
      </c>
      <c r="AS1044" s="5" t="s">
        <v>62</v>
      </c>
    </row>
    <row r="1045" spans="1:45">
      <c r="A1045" s="87" t="s">
        <v>562</v>
      </c>
      <c r="B1045" s="5">
        <v>1719017</v>
      </c>
      <c r="C1045" s="5" t="s">
        <v>565</v>
      </c>
      <c r="D1045" s="5" t="s">
        <v>55</v>
      </c>
      <c r="E1045" s="5" t="s">
        <v>880</v>
      </c>
      <c r="F1045" s="5" t="s">
        <v>996</v>
      </c>
      <c r="G1045" s="5" t="s">
        <v>1260</v>
      </c>
      <c r="H1045" s="6">
        <v>44774</v>
      </c>
      <c r="I1045" s="5" t="s">
        <v>1256</v>
      </c>
      <c r="J1045" s="5" t="s">
        <v>1257</v>
      </c>
      <c r="K1045" s="5" t="s">
        <v>568</v>
      </c>
      <c r="L1045" s="7">
        <v>6</v>
      </c>
      <c r="M1045" s="7" t="s">
        <v>287</v>
      </c>
      <c r="N1045" s="8">
        <v>4250</v>
      </c>
      <c r="O1045" s="122">
        <v>0.02</v>
      </c>
      <c r="P1045" s="10">
        <f t="shared" si="185"/>
        <v>85</v>
      </c>
      <c r="Q1045" s="122">
        <v>5.0000000000000001E-3</v>
      </c>
      <c r="R1045" s="10">
        <f t="shared" si="186"/>
        <v>21</v>
      </c>
      <c r="S1045" s="122">
        <f t="shared" si="187"/>
        <v>2.4941176470588234E-2</v>
      </c>
      <c r="T1045" s="10">
        <f t="shared" si="188"/>
        <v>106</v>
      </c>
      <c r="U1045" s="10">
        <f t="shared" si="189"/>
        <v>4356</v>
      </c>
      <c r="V1045" s="11">
        <f t="shared" si="199"/>
        <v>4356</v>
      </c>
      <c r="W1045" s="12">
        <f t="shared" si="190"/>
        <v>106</v>
      </c>
      <c r="X1045" s="123">
        <f t="shared" si="191"/>
        <v>2.4899999999999999E-2</v>
      </c>
      <c r="Y1045" s="124" t="str">
        <f t="shared" si="192"/>
        <v>0.00%-8.40%</v>
      </c>
      <c r="Z1045" s="15"/>
      <c r="AA1045" s="15"/>
      <c r="AB1045" s="15"/>
      <c r="AC1045" s="125"/>
      <c r="AD1045" s="8">
        <f t="shared" si="193"/>
        <v>0</v>
      </c>
      <c r="AE1045" s="17">
        <f t="shared" si="194"/>
        <v>4356</v>
      </c>
      <c r="AF1045" s="18">
        <f t="shared" si="195"/>
        <v>106</v>
      </c>
      <c r="AG1045" s="126">
        <f t="shared" si="196"/>
        <v>2.4941176470588244E-2</v>
      </c>
      <c r="AH1045" s="20">
        <v>13.6</v>
      </c>
      <c r="AI1045" s="20">
        <v>750</v>
      </c>
      <c r="AJ1045" s="20"/>
      <c r="AK1045" s="20">
        <v>688</v>
      </c>
      <c r="AL1045" s="20">
        <f t="shared" si="197"/>
        <v>68929.600000000006</v>
      </c>
      <c r="AM1045" s="7" t="s">
        <v>287</v>
      </c>
      <c r="AN1045" s="20" t="s">
        <v>588</v>
      </c>
      <c r="AO1045" s="21"/>
      <c r="AP1045" s="21"/>
      <c r="AQ1045" s="5" t="s">
        <v>936</v>
      </c>
      <c r="AR1045" s="5" t="s">
        <v>261</v>
      </c>
      <c r="AS1045" s="5" t="s">
        <v>62</v>
      </c>
    </row>
    <row r="1046" spans="1:45">
      <c r="A1046" s="87" t="s">
        <v>562</v>
      </c>
      <c r="B1046" s="5">
        <v>15012504</v>
      </c>
      <c r="C1046" s="5" t="s">
        <v>565</v>
      </c>
      <c r="D1046" s="5" t="s">
        <v>55</v>
      </c>
      <c r="E1046" s="5" t="s">
        <v>829</v>
      </c>
      <c r="F1046" s="5" t="s">
        <v>1071</v>
      </c>
      <c r="G1046" s="5" t="s">
        <v>1264</v>
      </c>
      <c r="H1046" s="6">
        <v>41660</v>
      </c>
      <c r="I1046" s="5" t="s">
        <v>1256</v>
      </c>
      <c r="J1046" s="5" t="s">
        <v>1257</v>
      </c>
      <c r="K1046" s="5" t="s">
        <v>568</v>
      </c>
      <c r="L1046" s="7">
        <v>6</v>
      </c>
      <c r="M1046" s="7" t="s">
        <v>287</v>
      </c>
      <c r="N1046" s="8">
        <v>6348</v>
      </c>
      <c r="O1046" s="89">
        <v>0.02</v>
      </c>
      <c r="P1046" s="10">
        <f t="shared" si="185"/>
        <v>127</v>
      </c>
      <c r="Q1046" s="89">
        <v>5.0000000000000001E-3</v>
      </c>
      <c r="R1046" s="10">
        <f t="shared" si="186"/>
        <v>32</v>
      </c>
      <c r="S1046" s="89">
        <f t="shared" si="187"/>
        <v>2.5047258979206049E-2</v>
      </c>
      <c r="T1046" s="10">
        <f t="shared" si="188"/>
        <v>159</v>
      </c>
      <c r="U1046" s="10">
        <f t="shared" si="189"/>
        <v>6507</v>
      </c>
      <c r="V1046" s="11">
        <f>U1046-1</f>
        <v>6506</v>
      </c>
      <c r="W1046" s="12">
        <f t="shared" si="190"/>
        <v>158</v>
      </c>
      <c r="X1046" s="93">
        <f t="shared" si="191"/>
        <v>2.4899999999999999E-2</v>
      </c>
      <c r="Y1046" s="94" t="str">
        <f t="shared" si="192"/>
        <v>0.00%-8.40%</v>
      </c>
      <c r="Z1046" s="15"/>
      <c r="AA1046" s="15"/>
      <c r="AB1046" s="15"/>
      <c r="AC1046" s="96"/>
      <c r="AD1046" s="8">
        <f t="shared" si="193"/>
        <v>0</v>
      </c>
      <c r="AE1046" s="17">
        <f t="shared" si="194"/>
        <v>6506</v>
      </c>
      <c r="AF1046" s="18">
        <f t="shared" si="195"/>
        <v>158</v>
      </c>
      <c r="AG1046" s="98">
        <f t="shared" si="196"/>
        <v>2.4889729048519271E-2</v>
      </c>
      <c r="AH1046" s="20">
        <v>13.6</v>
      </c>
      <c r="AI1046" s="20">
        <v>450</v>
      </c>
      <c r="AJ1046" s="20"/>
      <c r="AK1046" s="20">
        <v>688</v>
      </c>
      <c r="AL1046" s="20">
        <f t="shared" si="197"/>
        <v>94569.599999999991</v>
      </c>
      <c r="AM1046" s="7" t="s">
        <v>287</v>
      </c>
      <c r="AN1046" s="20"/>
      <c r="AO1046" s="21"/>
      <c r="AP1046" s="21"/>
      <c r="AQ1046" s="5" t="s">
        <v>1024</v>
      </c>
      <c r="AR1046" s="5" t="s">
        <v>261</v>
      </c>
      <c r="AS1046" s="5" t="s">
        <v>62</v>
      </c>
    </row>
    <row r="1047" spans="1:45">
      <c r="A1047" s="87" t="s">
        <v>562</v>
      </c>
      <c r="B1047" s="5">
        <v>15002380</v>
      </c>
      <c r="C1047" s="5" t="s">
        <v>565</v>
      </c>
      <c r="D1047" s="5" t="s">
        <v>55</v>
      </c>
      <c r="E1047" s="5" t="s">
        <v>829</v>
      </c>
      <c r="F1047" s="5" t="s">
        <v>1071</v>
      </c>
      <c r="G1047" s="5" t="s">
        <v>1264</v>
      </c>
      <c r="H1047" s="6">
        <v>39967</v>
      </c>
      <c r="I1047" s="5" t="s">
        <v>1256</v>
      </c>
      <c r="J1047" s="5" t="s">
        <v>1257</v>
      </c>
      <c r="K1047" s="5" t="s">
        <v>568</v>
      </c>
      <c r="L1047" s="7">
        <v>6</v>
      </c>
      <c r="M1047" s="7" t="s">
        <v>287</v>
      </c>
      <c r="N1047" s="8">
        <v>5670</v>
      </c>
      <c r="O1047" s="89">
        <v>0.02</v>
      </c>
      <c r="P1047" s="10">
        <f t="shared" si="185"/>
        <v>113</v>
      </c>
      <c r="Q1047" s="89">
        <v>5.0000000000000001E-3</v>
      </c>
      <c r="R1047" s="10">
        <f t="shared" si="186"/>
        <v>28</v>
      </c>
      <c r="S1047" s="89">
        <f t="shared" si="187"/>
        <v>2.4867724867724868E-2</v>
      </c>
      <c r="T1047" s="10">
        <f t="shared" si="188"/>
        <v>141</v>
      </c>
      <c r="U1047" s="10">
        <f t="shared" si="189"/>
        <v>5811</v>
      </c>
      <c r="V1047" s="11">
        <f t="shared" ref="V1047:V1050" si="200">U1047</f>
        <v>5811</v>
      </c>
      <c r="W1047" s="12">
        <f t="shared" si="190"/>
        <v>141</v>
      </c>
      <c r="X1047" s="93">
        <f t="shared" si="191"/>
        <v>2.4899999999999999E-2</v>
      </c>
      <c r="Y1047" s="94" t="str">
        <f t="shared" si="192"/>
        <v>0.00%-8.40%</v>
      </c>
      <c r="Z1047" s="15"/>
      <c r="AA1047" s="15"/>
      <c r="AB1047" s="15"/>
      <c r="AC1047" s="96"/>
      <c r="AD1047" s="8">
        <f t="shared" si="193"/>
        <v>0</v>
      </c>
      <c r="AE1047" s="17">
        <f t="shared" si="194"/>
        <v>5811</v>
      </c>
      <c r="AF1047" s="18">
        <f t="shared" si="195"/>
        <v>141</v>
      </c>
      <c r="AG1047" s="98">
        <f t="shared" si="196"/>
        <v>2.4867724867724927E-2</v>
      </c>
      <c r="AH1047" s="20">
        <v>13.6</v>
      </c>
      <c r="AI1047" s="20">
        <v>450</v>
      </c>
      <c r="AJ1047" s="20"/>
      <c r="AK1047" s="20">
        <v>688</v>
      </c>
      <c r="AL1047" s="20">
        <f t="shared" si="197"/>
        <v>85117.599999999991</v>
      </c>
      <c r="AM1047" s="7" t="s">
        <v>287</v>
      </c>
      <c r="AN1047" s="20"/>
      <c r="AO1047" s="21"/>
      <c r="AP1047" s="21"/>
      <c r="AQ1047" s="5" t="s">
        <v>1024</v>
      </c>
      <c r="AR1047" s="5" t="s">
        <v>261</v>
      </c>
      <c r="AS1047" s="5" t="s">
        <v>62</v>
      </c>
    </row>
    <row r="1048" spans="1:45">
      <c r="A1048" s="87" t="s">
        <v>562</v>
      </c>
      <c r="B1048" s="5">
        <v>15012596</v>
      </c>
      <c r="C1048" s="5" t="s">
        <v>565</v>
      </c>
      <c r="D1048" s="5" t="s">
        <v>55</v>
      </c>
      <c r="E1048" s="5" t="s">
        <v>829</v>
      </c>
      <c r="F1048" s="5" t="s">
        <v>1071</v>
      </c>
      <c r="G1048" s="5" t="s">
        <v>1264</v>
      </c>
      <c r="H1048" s="6">
        <v>41821</v>
      </c>
      <c r="I1048" s="5" t="s">
        <v>1256</v>
      </c>
      <c r="J1048" s="5" t="s">
        <v>1257</v>
      </c>
      <c r="K1048" s="5" t="s">
        <v>568</v>
      </c>
      <c r="L1048" s="7">
        <v>6</v>
      </c>
      <c r="M1048" s="7" t="s">
        <v>287</v>
      </c>
      <c r="N1048" s="8">
        <v>5658</v>
      </c>
      <c r="O1048" s="89">
        <v>0.02</v>
      </c>
      <c r="P1048" s="10">
        <f t="shared" si="185"/>
        <v>113</v>
      </c>
      <c r="Q1048" s="89">
        <v>5.0000000000000001E-3</v>
      </c>
      <c r="R1048" s="10">
        <f t="shared" si="186"/>
        <v>28</v>
      </c>
      <c r="S1048" s="89">
        <f t="shared" si="187"/>
        <v>2.4920466595970307E-2</v>
      </c>
      <c r="T1048" s="10">
        <f t="shared" si="188"/>
        <v>141</v>
      </c>
      <c r="U1048" s="10">
        <f t="shared" si="189"/>
        <v>5799</v>
      </c>
      <c r="V1048" s="11">
        <f>U1048+1</f>
        <v>5800</v>
      </c>
      <c r="W1048" s="12">
        <f t="shared" si="190"/>
        <v>142</v>
      </c>
      <c r="X1048" s="93">
        <f t="shared" si="191"/>
        <v>2.5100000000000001E-2</v>
      </c>
      <c r="Y1048" s="94" t="str">
        <f t="shared" si="192"/>
        <v>0.00%-8.40%</v>
      </c>
      <c r="Z1048" s="15"/>
      <c r="AA1048" s="15"/>
      <c r="AB1048" s="15"/>
      <c r="AC1048" s="96"/>
      <c r="AD1048" s="8">
        <f t="shared" si="193"/>
        <v>0</v>
      </c>
      <c r="AE1048" s="17">
        <f t="shared" si="194"/>
        <v>5800</v>
      </c>
      <c r="AF1048" s="18">
        <f t="shared" si="195"/>
        <v>142</v>
      </c>
      <c r="AG1048" s="98">
        <f t="shared" si="196"/>
        <v>2.5097207493814055E-2</v>
      </c>
      <c r="AH1048" s="20">
        <v>13.6</v>
      </c>
      <c r="AI1048" s="20">
        <v>450</v>
      </c>
      <c r="AJ1048" s="20"/>
      <c r="AK1048" s="20">
        <v>688</v>
      </c>
      <c r="AL1048" s="20">
        <f t="shared" si="197"/>
        <v>84968</v>
      </c>
      <c r="AM1048" s="7" t="s">
        <v>287</v>
      </c>
      <c r="AN1048" s="20"/>
      <c r="AO1048" s="21"/>
      <c r="AP1048" s="21"/>
      <c r="AQ1048" s="5" t="s">
        <v>1024</v>
      </c>
      <c r="AR1048" s="5" t="s">
        <v>261</v>
      </c>
      <c r="AS1048" s="5" t="s">
        <v>62</v>
      </c>
    </row>
    <row r="1049" spans="1:45">
      <c r="A1049" s="87" t="s">
        <v>562</v>
      </c>
      <c r="B1049" s="5">
        <v>15000694</v>
      </c>
      <c r="C1049" s="5" t="s">
        <v>565</v>
      </c>
      <c r="D1049" s="5" t="s">
        <v>55</v>
      </c>
      <c r="E1049" s="5" t="s">
        <v>829</v>
      </c>
      <c r="F1049" s="5" t="s">
        <v>1071</v>
      </c>
      <c r="G1049" s="5" t="s">
        <v>1264</v>
      </c>
      <c r="H1049" s="6">
        <v>38999</v>
      </c>
      <c r="I1049" s="5" t="s">
        <v>1256</v>
      </c>
      <c r="J1049" s="5" t="s">
        <v>1257</v>
      </c>
      <c r="K1049" s="5" t="s">
        <v>568</v>
      </c>
      <c r="L1049" s="7">
        <v>6</v>
      </c>
      <c r="M1049" s="7" t="s">
        <v>287</v>
      </c>
      <c r="N1049" s="8">
        <v>4800</v>
      </c>
      <c r="O1049" s="89">
        <v>0.02</v>
      </c>
      <c r="P1049" s="10">
        <f t="shared" si="185"/>
        <v>96</v>
      </c>
      <c r="Q1049" s="89">
        <v>5.0000000000000001E-3</v>
      </c>
      <c r="R1049" s="10">
        <f t="shared" si="186"/>
        <v>24</v>
      </c>
      <c r="S1049" s="89">
        <f t="shared" si="187"/>
        <v>2.5000000000000001E-2</v>
      </c>
      <c r="T1049" s="10">
        <f t="shared" si="188"/>
        <v>120</v>
      </c>
      <c r="U1049" s="10">
        <f t="shared" si="189"/>
        <v>4920</v>
      </c>
      <c r="V1049" s="11">
        <f t="shared" si="200"/>
        <v>4920</v>
      </c>
      <c r="W1049" s="12">
        <f t="shared" si="190"/>
        <v>120</v>
      </c>
      <c r="X1049" s="93">
        <f t="shared" si="191"/>
        <v>2.5000000000000001E-2</v>
      </c>
      <c r="Y1049" s="94" t="str">
        <f t="shared" si="192"/>
        <v>0.00%-8.40%</v>
      </c>
      <c r="Z1049" s="15"/>
      <c r="AA1049" s="15"/>
      <c r="AB1049" s="15"/>
      <c r="AC1049" s="96"/>
      <c r="AD1049" s="8">
        <f t="shared" si="193"/>
        <v>0</v>
      </c>
      <c r="AE1049" s="17">
        <f t="shared" si="194"/>
        <v>4920</v>
      </c>
      <c r="AF1049" s="18">
        <f t="shared" si="195"/>
        <v>120</v>
      </c>
      <c r="AG1049" s="98">
        <f t="shared" si="196"/>
        <v>2.4999999999999911E-2</v>
      </c>
      <c r="AH1049" s="20">
        <v>13.6</v>
      </c>
      <c r="AI1049" s="20">
        <v>450</v>
      </c>
      <c r="AJ1049" s="20"/>
      <c r="AK1049" s="20">
        <v>688</v>
      </c>
      <c r="AL1049" s="20">
        <f t="shared" si="197"/>
        <v>73000</v>
      </c>
      <c r="AM1049" s="7" t="s">
        <v>287</v>
      </c>
      <c r="AN1049" s="20"/>
      <c r="AO1049" s="21"/>
      <c r="AP1049" s="21"/>
      <c r="AQ1049" s="5" t="s">
        <v>1024</v>
      </c>
      <c r="AR1049" s="5" t="s">
        <v>261</v>
      </c>
      <c r="AS1049" s="5" t="s">
        <v>62</v>
      </c>
    </row>
    <row r="1050" spans="1:45">
      <c r="A1050" s="87" t="s">
        <v>562</v>
      </c>
      <c r="B1050" s="5">
        <v>15000835</v>
      </c>
      <c r="C1050" s="5" t="s">
        <v>565</v>
      </c>
      <c r="D1050" s="5" t="s">
        <v>55</v>
      </c>
      <c r="E1050" s="5" t="s">
        <v>829</v>
      </c>
      <c r="F1050" s="5" t="s">
        <v>1071</v>
      </c>
      <c r="G1050" s="5" t="s">
        <v>1264</v>
      </c>
      <c r="H1050" s="6">
        <v>39114</v>
      </c>
      <c r="I1050" s="5" t="s">
        <v>1256</v>
      </c>
      <c r="J1050" s="5" t="s">
        <v>1257</v>
      </c>
      <c r="K1050" s="5" t="s">
        <v>568</v>
      </c>
      <c r="L1050" s="7">
        <v>6</v>
      </c>
      <c r="M1050" s="7" t="s">
        <v>287</v>
      </c>
      <c r="N1050" s="8">
        <v>5698</v>
      </c>
      <c r="O1050" s="89">
        <v>0.02</v>
      </c>
      <c r="P1050" s="10">
        <f t="shared" si="185"/>
        <v>114</v>
      </c>
      <c r="Q1050" s="89">
        <v>5.0000000000000001E-3</v>
      </c>
      <c r="R1050" s="10">
        <f t="shared" si="186"/>
        <v>28</v>
      </c>
      <c r="S1050" s="89">
        <f t="shared" si="187"/>
        <v>2.4921024921024919E-2</v>
      </c>
      <c r="T1050" s="10">
        <f t="shared" si="188"/>
        <v>142</v>
      </c>
      <c r="U1050" s="10">
        <f t="shared" si="189"/>
        <v>5840</v>
      </c>
      <c r="V1050" s="11">
        <f t="shared" si="200"/>
        <v>5840</v>
      </c>
      <c r="W1050" s="12">
        <f t="shared" si="190"/>
        <v>142</v>
      </c>
      <c r="X1050" s="93">
        <f t="shared" si="191"/>
        <v>2.4899999999999999E-2</v>
      </c>
      <c r="Y1050" s="94" t="str">
        <f t="shared" si="192"/>
        <v>0.00%-8.40%</v>
      </c>
      <c r="Z1050" s="15"/>
      <c r="AA1050" s="15"/>
      <c r="AB1050" s="15"/>
      <c r="AC1050" s="96"/>
      <c r="AD1050" s="8">
        <f t="shared" si="193"/>
        <v>0</v>
      </c>
      <c r="AE1050" s="17">
        <f t="shared" si="194"/>
        <v>5840</v>
      </c>
      <c r="AF1050" s="18">
        <f t="shared" si="195"/>
        <v>142</v>
      </c>
      <c r="AG1050" s="98">
        <f t="shared" si="196"/>
        <v>2.4921024921024992E-2</v>
      </c>
      <c r="AH1050" s="20">
        <v>13.6</v>
      </c>
      <c r="AI1050" s="20">
        <v>450</v>
      </c>
      <c r="AJ1050" s="20"/>
      <c r="AK1050" s="20">
        <v>688</v>
      </c>
      <c r="AL1050" s="20">
        <f t="shared" si="197"/>
        <v>85512</v>
      </c>
      <c r="AM1050" s="7" t="s">
        <v>287</v>
      </c>
      <c r="AN1050" s="20"/>
      <c r="AO1050" s="21"/>
      <c r="AP1050" s="21"/>
      <c r="AQ1050" s="5" t="s">
        <v>1024</v>
      </c>
      <c r="AR1050" s="5" t="s">
        <v>261</v>
      </c>
      <c r="AS1050" s="5" t="s">
        <v>62</v>
      </c>
    </row>
    <row r="1051" spans="1:45">
      <c r="A1051" s="87" t="s">
        <v>562</v>
      </c>
      <c r="B1051" s="5">
        <v>15000634</v>
      </c>
      <c r="C1051" s="5" t="s">
        <v>565</v>
      </c>
      <c r="D1051" s="5" t="s">
        <v>55</v>
      </c>
      <c r="E1051" s="5" t="s">
        <v>829</v>
      </c>
      <c r="F1051" s="5" t="s">
        <v>1071</v>
      </c>
      <c r="G1051" s="5" t="s">
        <v>1264</v>
      </c>
      <c r="H1051" s="6">
        <v>38965</v>
      </c>
      <c r="I1051" s="5" t="s">
        <v>1256</v>
      </c>
      <c r="J1051" s="5" t="s">
        <v>1257</v>
      </c>
      <c r="K1051" s="5" t="s">
        <v>568</v>
      </c>
      <c r="L1051" s="7">
        <v>6</v>
      </c>
      <c r="M1051" s="7" t="s">
        <v>287</v>
      </c>
      <c r="N1051" s="8">
        <v>5680</v>
      </c>
      <c r="O1051" s="89">
        <v>0.02</v>
      </c>
      <c r="P1051" s="10">
        <f t="shared" si="185"/>
        <v>114</v>
      </c>
      <c r="Q1051" s="89">
        <v>5.0000000000000001E-3</v>
      </c>
      <c r="R1051" s="10">
        <f t="shared" si="186"/>
        <v>28</v>
      </c>
      <c r="S1051" s="89">
        <f t="shared" si="187"/>
        <v>2.5000000000000001E-2</v>
      </c>
      <c r="T1051" s="10">
        <f t="shared" si="188"/>
        <v>142</v>
      </c>
      <c r="U1051" s="10">
        <f t="shared" si="189"/>
        <v>5822</v>
      </c>
      <c r="V1051" s="11">
        <f>U1051</f>
        <v>5822</v>
      </c>
      <c r="W1051" s="12">
        <f t="shared" si="190"/>
        <v>142</v>
      </c>
      <c r="X1051" s="93">
        <f t="shared" si="191"/>
        <v>2.5000000000000001E-2</v>
      </c>
      <c r="Y1051" s="94" t="str">
        <f t="shared" si="192"/>
        <v>0.00%-8.40%</v>
      </c>
      <c r="Z1051" s="15"/>
      <c r="AA1051" s="15"/>
      <c r="AB1051" s="15"/>
      <c r="AC1051" s="96"/>
      <c r="AD1051" s="8">
        <f t="shared" si="193"/>
        <v>0</v>
      </c>
      <c r="AE1051" s="17">
        <f t="shared" si="194"/>
        <v>5822</v>
      </c>
      <c r="AF1051" s="18">
        <f t="shared" si="195"/>
        <v>142</v>
      </c>
      <c r="AG1051" s="98">
        <f t="shared" si="196"/>
        <v>2.4999999999999911E-2</v>
      </c>
      <c r="AH1051" s="20">
        <v>13.6</v>
      </c>
      <c r="AI1051" s="20">
        <v>450</v>
      </c>
      <c r="AJ1051" s="20"/>
      <c r="AK1051" s="20">
        <v>688</v>
      </c>
      <c r="AL1051" s="20">
        <f t="shared" si="197"/>
        <v>85267.199999999997</v>
      </c>
      <c r="AM1051" s="7" t="s">
        <v>287</v>
      </c>
      <c r="AN1051" s="20"/>
      <c r="AO1051" s="21"/>
      <c r="AP1051" s="21"/>
      <c r="AQ1051" s="5" t="s">
        <v>1024</v>
      </c>
      <c r="AR1051" s="5" t="s">
        <v>261</v>
      </c>
      <c r="AS1051" s="5" t="s">
        <v>62</v>
      </c>
    </row>
    <row r="1052" spans="1:45">
      <c r="A1052" s="87" t="s">
        <v>562</v>
      </c>
      <c r="B1052" s="5">
        <v>15001129</v>
      </c>
      <c r="C1052" s="5" t="s">
        <v>585</v>
      </c>
      <c r="D1052" s="5" t="s">
        <v>55</v>
      </c>
      <c r="E1052" s="5" t="s">
        <v>834</v>
      </c>
      <c r="F1052" s="5" t="s">
        <v>1208</v>
      </c>
      <c r="G1052" s="5" t="s">
        <v>1209</v>
      </c>
      <c r="H1052" s="6">
        <v>39569</v>
      </c>
      <c r="I1052" s="5" t="s">
        <v>1257</v>
      </c>
      <c r="J1052" s="5" t="s">
        <v>1256</v>
      </c>
      <c r="K1052" s="5" t="s">
        <v>568</v>
      </c>
      <c r="L1052" s="7">
        <v>6</v>
      </c>
      <c r="M1052" s="7" t="s">
        <v>287</v>
      </c>
      <c r="N1052" s="8">
        <v>5503</v>
      </c>
      <c r="O1052" s="122">
        <v>0.02</v>
      </c>
      <c r="P1052" s="10">
        <f t="shared" si="185"/>
        <v>110</v>
      </c>
      <c r="Q1052" s="122">
        <v>5.0000000000000001E-3</v>
      </c>
      <c r="R1052" s="10">
        <f t="shared" si="186"/>
        <v>28</v>
      </c>
      <c r="S1052" s="122">
        <f t="shared" si="187"/>
        <v>2.5077230601490096E-2</v>
      </c>
      <c r="T1052" s="10">
        <f t="shared" si="188"/>
        <v>138</v>
      </c>
      <c r="U1052" s="10">
        <f t="shared" si="189"/>
        <v>5641</v>
      </c>
      <c r="V1052" s="11">
        <v>5652</v>
      </c>
      <c r="W1052" s="12">
        <f t="shared" si="190"/>
        <v>149</v>
      </c>
      <c r="X1052" s="123">
        <f t="shared" si="191"/>
        <v>2.7099999999999999E-2</v>
      </c>
      <c r="Y1052" s="124" t="str">
        <f t="shared" si="192"/>
        <v>0.00%-8.40%</v>
      </c>
      <c r="Z1052" s="15"/>
      <c r="AA1052" s="15"/>
      <c r="AB1052" s="15"/>
      <c r="AC1052" s="125"/>
      <c r="AD1052" s="8">
        <f t="shared" si="193"/>
        <v>0</v>
      </c>
      <c r="AE1052" s="17">
        <f t="shared" si="194"/>
        <v>5652</v>
      </c>
      <c r="AF1052" s="18">
        <f t="shared" si="195"/>
        <v>149</v>
      </c>
      <c r="AG1052" s="126">
        <f t="shared" si="196"/>
        <v>2.7076140287116024E-2</v>
      </c>
      <c r="AH1052" s="20">
        <v>13.6</v>
      </c>
      <c r="AI1052" s="20">
        <v>600</v>
      </c>
      <c r="AJ1052" s="20"/>
      <c r="AK1052" s="20">
        <v>688</v>
      </c>
      <c r="AL1052" s="20">
        <f t="shared" si="197"/>
        <v>84755.199999999997</v>
      </c>
      <c r="AM1052" s="7" t="s">
        <v>287</v>
      </c>
      <c r="AN1052" s="20"/>
      <c r="AO1052" s="21"/>
      <c r="AP1052" s="21"/>
      <c r="AQ1052" s="5" t="s">
        <v>1202</v>
      </c>
      <c r="AR1052" s="5" t="s">
        <v>261</v>
      </c>
      <c r="AS1052" s="5" t="s">
        <v>62</v>
      </c>
    </row>
    <row r="1053" spans="1:45">
      <c r="A1053" s="87" t="s">
        <v>562</v>
      </c>
      <c r="B1053" s="5">
        <v>15001124</v>
      </c>
      <c r="C1053" s="5" t="s">
        <v>585</v>
      </c>
      <c r="D1053" s="5" t="s">
        <v>55</v>
      </c>
      <c r="E1053" s="5" t="s">
        <v>834</v>
      </c>
      <c r="F1053" s="5" t="s">
        <v>1200</v>
      </c>
      <c r="G1053" s="5" t="s">
        <v>1201</v>
      </c>
      <c r="H1053" s="6">
        <v>39356</v>
      </c>
      <c r="I1053" s="5" t="s">
        <v>1257</v>
      </c>
      <c r="J1053" s="5" t="s">
        <v>1265</v>
      </c>
      <c r="K1053" s="5" t="s">
        <v>568</v>
      </c>
      <c r="L1053" s="7">
        <v>6</v>
      </c>
      <c r="M1053" s="7" t="s">
        <v>287</v>
      </c>
      <c r="N1053" s="8">
        <v>4847</v>
      </c>
      <c r="O1053" s="122">
        <v>0.02</v>
      </c>
      <c r="P1053" s="10">
        <f t="shared" si="185"/>
        <v>97</v>
      </c>
      <c r="Q1053" s="122">
        <v>5.0000000000000001E-3</v>
      </c>
      <c r="R1053" s="10">
        <f t="shared" si="186"/>
        <v>24</v>
      </c>
      <c r="S1053" s="122">
        <f t="shared" si="187"/>
        <v>2.4963895192902825E-2</v>
      </c>
      <c r="T1053" s="10">
        <f t="shared" si="188"/>
        <v>121</v>
      </c>
      <c r="U1053" s="10">
        <f t="shared" si="189"/>
        <v>4968</v>
      </c>
      <c r="V1053" s="11">
        <v>5077</v>
      </c>
      <c r="W1053" s="12">
        <f t="shared" si="190"/>
        <v>230</v>
      </c>
      <c r="X1053" s="123">
        <f t="shared" si="191"/>
        <v>4.7500000000000001E-2</v>
      </c>
      <c r="Y1053" s="124" t="str">
        <f t="shared" si="192"/>
        <v>0.00%-8.40%</v>
      </c>
      <c r="Z1053" s="15"/>
      <c r="AA1053" s="15"/>
      <c r="AB1053" s="15"/>
      <c r="AC1053" s="125"/>
      <c r="AD1053" s="8">
        <f t="shared" si="193"/>
        <v>0</v>
      </c>
      <c r="AE1053" s="17">
        <f t="shared" si="194"/>
        <v>5077</v>
      </c>
      <c r="AF1053" s="18">
        <f t="shared" si="195"/>
        <v>230</v>
      </c>
      <c r="AG1053" s="126">
        <f t="shared" si="196"/>
        <v>4.7452032184856607E-2</v>
      </c>
      <c r="AH1053" s="20">
        <v>13.6</v>
      </c>
      <c r="AI1053" s="20">
        <v>450</v>
      </c>
      <c r="AJ1053" s="20"/>
      <c r="AK1053" s="20">
        <v>688</v>
      </c>
      <c r="AL1053" s="20">
        <f t="shared" si="197"/>
        <v>75135.199999999997</v>
      </c>
      <c r="AM1053" s="7" t="s">
        <v>287</v>
      </c>
      <c r="AN1053" s="20"/>
      <c r="AO1053" s="21"/>
      <c r="AP1053" s="21"/>
      <c r="AQ1053" s="5" t="s">
        <v>1202</v>
      </c>
      <c r="AR1053" s="5" t="s">
        <v>261</v>
      </c>
      <c r="AS1053" s="5" t="s">
        <v>62</v>
      </c>
    </row>
    <row r="1054" spans="1:45">
      <c r="A1054" s="87" t="s">
        <v>562</v>
      </c>
      <c r="B1054" s="5">
        <v>15004972</v>
      </c>
      <c r="C1054" s="5" t="s">
        <v>565</v>
      </c>
      <c r="D1054" s="5" t="s">
        <v>55</v>
      </c>
      <c r="E1054" s="5" t="s">
        <v>834</v>
      </c>
      <c r="F1054" s="5" t="s">
        <v>1208</v>
      </c>
      <c r="G1054" s="5" t="s">
        <v>1266</v>
      </c>
      <c r="H1054" s="6">
        <v>40664</v>
      </c>
      <c r="I1054" s="5" t="s">
        <v>1256</v>
      </c>
      <c r="J1054" s="5" t="s">
        <v>1257</v>
      </c>
      <c r="K1054" s="5" t="s">
        <v>568</v>
      </c>
      <c r="L1054" s="7">
        <v>6</v>
      </c>
      <c r="M1054" s="7" t="s">
        <v>287</v>
      </c>
      <c r="N1054" s="8">
        <v>4949</v>
      </c>
      <c r="O1054" s="122">
        <v>0.02</v>
      </c>
      <c r="P1054" s="10">
        <f t="shared" si="185"/>
        <v>99</v>
      </c>
      <c r="Q1054" s="122">
        <v>5.0000000000000001E-3</v>
      </c>
      <c r="R1054" s="10">
        <f t="shared" si="186"/>
        <v>25</v>
      </c>
      <c r="S1054" s="122">
        <f t="shared" si="187"/>
        <v>2.5055566781167913E-2</v>
      </c>
      <c r="T1054" s="10">
        <f t="shared" si="188"/>
        <v>124</v>
      </c>
      <c r="U1054" s="10">
        <f t="shared" si="189"/>
        <v>5073</v>
      </c>
      <c r="V1054" s="11">
        <v>5075</v>
      </c>
      <c r="W1054" s="12">
        <f t="shared" si="190"/>
        <v>126</v>
      </c>
      <c r="X1054" s="123">
        <f t="shared" si="191"/>
        <v>2.5499999999999998E-2</v>
      </c>
      <c r="Y1054" s="124" t="str">
        <f t="shared" si="192"/>
        <v>0.00%-8.40%</v>
      </c>
      <c r="Z1054" s="15"/>
      <c r="AA1054" s="15"/>
      <c r="AB1054" s="15"/>
      <c r="AC1054" s="125"/>
      <c r="AD1054" s="8">
        <f t="shared" si="193"/>
        <v>0</v>
      </c>
      <c r="AE1054" s="17">
        <f t="shared" si="194"/>
        <v>5075</v>
      </c>
      <c r="AF1054" s="18">
        <f t="shared" si="195"/>
        <v>126</v>
      </c>
      <c r="AG1054" s="126">
        <f t="shared" si="196"/>
        <v>2.5459688826025451E-2</v>
      </c>
      <c r="AH1054" s="20">
        <v>13.6</v>
      </c>
      <c r="AI1054" s="20">
        <v>500</v>
      </c>
      <c r="AJ1054" s="20"/>
      <c r="AK1054" s="20">
        <v>688</v>
      </c>
      <c r="AL1054" s="20">
        <f t="shared" si="197"/>
        <v>75708</v>
      </c>
      <c r="AM1054" s="7" t="s">
        <v>287</v>
      </c>
      <c r="AN1054" s="20"/>
      <c r="AO1054" s="21"/>
      <c r="AP1054" s="21"/>
      <c r="AQ1054" s="5" t="s">
        <v>1202</v>
      </c>
      <c r="AR1054" s="5" t="s">
        <v>261</v>
      </c>
      <c r="AS1054" s="5" t="s">
        <v>62</v>
      </c>
    </row>
    <row r="1055" spans="1:45">
      <c r="A1055" s="87" t="s">
        <v>562</v>
      </c>
      <c r="B1055" s="5">
        <v>15000265</v>
      </c>
      <c r="C1055" s="5" t="s">
        <v>565</v>
      </c>
      <c r="D1055" s="5" t="s">
        <v>55</v>
      </c>
      <c r="E1055" s="5" t="s">
        <v>834</v>
      </c>
      <c r="F1055" s="5" t="s">
        <v>1208</v>
      </c>
      <c r="G1055" s="5" t="s">
        <v>1266</v>
      </c>
      <c r="H1055" s="6">
        <v>38656</v>
      </c>
      <c r="I1055" s="5" t="s">
        <v>1256</v>
      </c>
      <c r="J1055" s="5" t="s">
        <v>1257</v>
      </c>
      <c r="K1055" s="5" t="s">
        <v>568</v>
      </c>
      <c r="L1055" s="7">
        <v>6</v>
      </c>
      <c r="M1055" s="7" t="s">
        <v>287</v>
      </c>
      <c r="N1055" s="8">
        <v>6693</v>
      </c>
      <c r="O1055" s="122">
        <v>0.02</v>
      </c>
      <c r="P1055" s="10">
        <f t="shared" si="185"/>
        <v>134</v>
      </c>
      <c r="Q1055" s="122">
        <v>5.0000000000000001E-3</v>
      </c>
      <c r="R1055" s="10">
        <f t="shared" si="186"/>
        <v>33</v>
      </c>
      <c r="S1055" s="122">
        <f t="shared" si="187"/>
        <v>2.4951441804870762E-2</v>
      </c>
      <c r="T1055" s="10">
        <f t="shared" si="188"/>
        <v>167</v>
      </c>
      <c r="U1055" s="10">
        <f t="shared" si="189"/>
        <v>6860</v>
      </c>
      <c r="V1055" s="11">
        <v>6748</v>
      </c>
      <c r="W1055" s="12">
        <f t="shared" si="190"/>
        <v>55</v>
      </c>
      <c r="X1055" s="123">
        <f t="shared" si="191"/>
        <v>8.2000000000000007E-3</v>
      </c>
      <c r="Y1055" s="124" t="str">
        <f t="shared" si="192"/>
        <v>0.00%-8.40%</v>
      </c>
      <c r="Z1055" s="15"/>
      <c r="AA1055" s="15"/>
      <c r="AB1055" s="15"/>
      <c r="AC1055" s="125"/>
      <c r="AD1055" s="8">
        <f t="shared" si="193"/>
        <v>0</v>
      </c>
      <c r="AE1055" s="17">
        <f t="shared" si="194"/>
        <v>6748</v>
      </c>
      <c r="AF1055" s="18">
        <f t="shared" si="195"/>
        <v>55</v>
      </c>
      <c r="AG1055" s="126">
        <f t="shared" si="196"/>
        <v>8.2175407141789059E-3</v>
      </c>
      <c r="AH1055" s="20">
        <v>13.6</v>
      </c>
      <c r="AI1055" s="20">
        <v>500</v>
      </c>
      <c r="AJ1055" s="20"/>
      <c r="AK1055" s="20">
        <v>688</v>
      </c>
      <c r="AL1055" s="20">
        <f t="shared" si="197"/>
        <v>98460.800000000003</v>
      </c>
      <c r="AM1055" s="7" t="s">
        <v>287</v>
      </c>
      <c r="AN1055" s="20"/>
      <c r="AO1055" s="21"/>
      <c r="AP1055" s="21"/>
      <c r="AQ1055" s="5" t="s">
        <v>1202</v>
      </c>
      <c r="AR1055" s="5" t="s">
        <v>261</v>
      </c>
      <c r="AS1055" s="5" t="s">
        <v>62</v>
      </c>
    </row>
    <row r="1056" spans="1:45">
      <c r="A1056" s="87" t="s">
        <v>562</v>
      </c>
      <c r="B1056" s="5">
        <v>15001379</v>
      </c>
      <c r="C1056" s="5" t="s">
        <v>565</v>
      </c>
      <c r="D1056" s="5" t="s">
        <v>55</v>
      </c>
      <c r="E1056" s="5" t="s">
        <v>834</v>
      </c>
      <c r="F1056" s="5" t="s">
        <v>1208</v>
      </c>
      <c r="G1056" s="5" t="s">
        <v>1266</v>
      </c>
      <c r="H1056" s="6">
        <v>39503</v>
      </c>
      <c r="I1056" s="5" t="s">
        <v>1256</v>
      </c>
      <c r="J1056" s="5" t="s">
        <v>1257</v>
      </c>
      <c r="K1056" s="5" t="s">
        <v>568</v>
      </c>
      <c r="L1056" s="7">
        <v>6</v>
      </c>
      <c r="M1056" s="7" t="s">
        <v>287</v>
      </c>
      <c r="N1056" s="8">
        <v>4649</v>
      </c>
      <c r="O1056" s="122">
        <v>0.02</v>
      </c>
      <c r="P1056" s="10">
        <f t="shared" si="185"/>
        <v>93</v>
      </c>
      <c r="Q1056" s="122">
        <v>5.0000000000000001E-3</v>
      </c>
      <c r="R1056" s="10">
        <f t="shared" si="186"/>
        <v>23</v>
      </c>
      <c r="S1056" s="122">
        <f t="shared" si="187"/>
        <v>2.4951602495160249E-2</v>
      </c>
      <c r="T1056" s="10">
        <f t="shared" si="188"/>
        <v>116</v>
      </c>
      <c r="U1056" s="10">
        <f t="shared" si="189"/>
        <v>4765</v>
      </c>
      <c r="V1056" s="11">
        <v>4750</v>
      </c>
      <c r="W1056" s="12">
        <f t="shared" si="190"/>
        <v>101</v>
      </c>
      <c r="X1056" s="123">
        <f t="shared" si="191"/>
        <v>2.1700000000000001E-2</v>
      </c>
      <c r="Y1056" s="124" t="str">
        <f t="shared" si="192"/>
        <v>0.00%-8.40%</v>
      </c>
      <c r="Z1056" s="15"/>
      <c r="AA1056" s="15"/>
      <c r="AB1056" s="15"/>
      <c r="AC1056" s="125"/>
      <c r="AD1056" s="8">
        <f t="shared" si="193"/>
        <v>0</v>
      </c>
      <c r="AE1056" s="17">
        <f t="shared" si="194"/>
        <v>4750</v>
      </c>
      <c r="AF1056" s="18">
        <f t="shared" si="195"/>
        <v>101</v>
      </c>
      <c r="AG1056" s="126">
        <f t="shared" si="196"/>
        <v>2.1725102172510224E-2</v>
      </c>
      <c r="AH1056" s="20">
        <v>13.6</v>
      </c>
      <c r="AI1056" s="20">
        <v>450</v>
      </c>
      <c r="AJ1056" s="20"/>
      <c r="AK1056" s="20">
        <v>688</v>
      </c>
      <c r="AL1056" s="20">
        <f t="shared" si="197"/>
        <v>70688</v>
      </c>
      <c r="AM1056" s="7" t="s">
        <v>287</v>
      </c>
      <c r="AN1056" s="20"/>
      <c r="AO1056" s="21"/>
      <c r="AP1056" s="21"/>
      <c r="AQ1056" s="5" t="s">
        <v>1202</v>
      </c>
      <c r="AR1056" s="5" t="s">
        <v>261</v>
      </c>
      <c r="AS1056" s="5" t="s">
        <v>62</v>
      </c>
    </row>
    <row r="1057" spans="1:45">
      <c r="A1057" s="87" t="s">
        <v>562</v>
      </c>
      <c r="B1057" s="5">
        <v>15011876</v>
      </c>
      <c r="C1057" s="5" t="s">
        <v>565</v>
      </c>
      <c r="D1057" s="5" t="s">
        <v>55</v>
      </c>
      <c r="E1057" s="5" t="s">
        <v>834</v>
      </c>
      <c r="F1057" s="5" t="s">
        <v>1208</v>
      </c>
      <c r="G1057" s="5" t="s">
        <v>1266</v>
      </c>
      <c r="H1057" s="6">
        <v>41640</v>
      </c>
      <c r="I1057" s="5" t="s">
        <v>1256</v>
      </c>
      <c r="J1057" s="5" t="s">
        <v>1257</v>
      </c>
      <c r="K1057" s="5" t="s">
        <v>568</v>
      </c>
      <c r="L1057" s="7">
        <v>6</v>
      </c>
      <c r="M1057" s="7" t="s">
        <v>287</v>
      </c>
      <c r="N1057" s="8">
        <v>4991</v>
      </c>
      <c r="O1057" s="122">
        <v>0.02</v>
      </c>
      <c r="P1057" s="10">
        <f t="shared" si="185"/>
        <v>100</v>
      </c>
      <c r="Q1057" s="122">
        <v>5.0000000000000001E-3</v>
      </c>
      <c r="R1057" s="10">
        <f t="shared" si="186"/>
        <v>25</v>
      </c>
      <c r="S1057" s="122">
        <f t="shared" si="187"/>
        <v>2.5045081146062912E-2</v>
      </c>
      <c r="T1057" s="10">
        <f t="shared" si="188"/>
        <v>125</v>
      </c>
      <c r="U1057" s="10">
        <f t="shared" si="189"/>
        <v>5116</v>
      </c>
      <c r="V1057" s="11">
        <v>5150</v>
      </c>
      <c r="W1057" s="12">
        <f t="shared" si="190"/>
        <v>159</v>
      </c>
      <c r="X1057" s="123">
        <f t="shared" si="191"/>
        <v>3.1899999999999998E-2</v>
      </c>
      <c r="Y1057" s="124" t="str">
        <f t="shared" si="192"/>
        <v>0.00%-8.40%</v>
      </c>
      <c r="Z1057" s="15"/>
      <c r="AA1057" s="15"/>
      <c r="AB1057" s="15"/>
      <c r="AC1057" s="125"/>
      <c r="AD1057" s="8">
        <f t="shared" si="193"/>
        <v>0</v>
      </c>
      <c r="AE1057" s="17">
        <f t="shared" si="194"/>
        <v>5150</v>
      </c>
      <c r="AF1057" s="18">
        <f t="shared" si="195"/>
        <v>159</v>
      </c>
      <c r="AG1057" s="126">
        <f t="shared" si="196"/>
        <v>3.1857343217791989E-2</v>
      </c>
      <c r="AH1057" s="20">
        <v>13.6</v>
      </c>
      <c r="AI1057" s="20">
        <v>450</v>
      </c>
      <c r="AJ1057" s="20"/>
      <c r="AK1057" s="20">
        <v>688</v>
      </c>
      <c r="AL1057" s="20">
        <f t="shared" si="197"/>
        <v>76128</v>
      </c>
      <c r="AM1057" s="7" t="s">
        <v>287</v>
      </c>
      <c r="AN1057" s="20"/>
      <c r="AO1057" s="21"/>
      <c r="AP1057" s="21"/>
      <c r="AQ1057" s="5" t="s">
        <v>1202</v>
      </c>
      <c r="AR1057" s="5" t="s">
        <v>261</v>
      </c>
      <c r="AS1057" s="5" t="s">
        <v>62</v>
      </c>
    </row>
    <row r="1058" spans="1:45">
      <c r="A1058" s="87" t="s">
        <v>562</v>
      </c>
      <c r="B1058" s="5">
        <v>15004875</v>
      </c>
      <c r="C1058" s="5" t="s">
        <v>565</v>
      </c>
      <c r="D1058" s="5" t="s">
        <v>55</v>
      </c>
      <c r="E1058" s="5" t="s">
        <v>834</v>
      </c>
      <c r="F1058" s="5" t="s">
        <v>1208</v>
      </c>
      <c r="G1058" s="5" t="s">
        <v>1266</v>
      </c>
      <c r="H1058" s="6">
        <v>44621</v>
      </c>
      <c r="I1058" s="5" t="s">
        <v>1256</v>
      </c>
      <c r="J1058" s="5" t="s">
        <v>1257</v>
      </c>
      <c r="K1058" s="5" t="s">
        <v>568</v>
      </c>
      <c r="L1058" s="7">
        <v>6</v>
      </c>
      <c r="M1058" s="7" t="s">
        <v>287</v>
      </c>
      <c r="N1058" s="8">
        <v>4642</v>
      </c>
      <c r="O1058" s="122">
        <v>0.02</v>
      </c>
      <c r="P1058" s="10">
        <f t="shared" si="185"/>
        <v>93</v>
      </c>
      <c r="Q1058" s="122">
        <v>5.0000000000000001E-3</v>
      </c>
      <c r="R1058" s="10">
        <f t="shared" si="186"/>
        <v>23</v>
      </c>
      <c r="S1058" s="122">
        <f t="shared" si="187"/>
        <v>2.4989228780697974E-2</v>
      </c>
      <c r="T1058" s="10">
        <f t="shared" si="188"/>
        <v>116</v>
      </c>
      <c r="U1058" s="10">
        <f t="shared" si="189"/>
        <v>4758</v>
      </c>
      <c r="V1058" s="11">
        <v>4875</v>
      </c>
      <c r="W1058" s="12">
        <f t="shared" si="190"/>
        <v>233</v>
      </c>
      <c r="X1058" s="123">
        <f t="shared" si="191"/>
        <v>5.0200000000000002E-2</v>
      </c>
      <c r="Y1058" s="124" t="str">
        <f t="shared" si="192"/>
        <v>0.00%-8.40%</v>
      </c>
      <c r="Z1058" s="15"/>
      <c r="AA1058" s="15"/>
      <c r="AB1058" s="15"/>
      <c r="AC1058" s="125"/>
      <c r="AD1058" s="8">
        <f t="shared" si="193"/>
        <v>0</v>
      </c>
      <c r="AE1058" s="17">
        <f t="shared" si="194"/>
        <v>4875</v>
      </c>
      <c r="AF1058" s="18">
        <f t="shared" si="195"/>
        <v>233</v>
      </c>
      <c r="AG1058" s="126">
        <f t="shared" si="196"/>
        <v>5.0193881947436347E-2</v>
      </c>
      <c r="AH1058" s="20">
        <v>13.6</v>
      </c>
      <c r="AI1058" s="20">
        <v>500</v>
      </c>
      <c r="AJ1058" s="20"/>
      <c r="AK1058" s="20">
        <v>688</v>
      </c>
      <c r="AL1058" s="20">
        <f t="shared" si="197"/>
        <v>72988</v>
      </c>
      <c r="AM1058" s="7" t="s">
        <v>287</v>
      </c>
      <c r="AN1058" s="20"/>
      <c r="AO1058" s="21"/>
      <c r="AP1058" s="21"/>
      <c r="AQ1058" s="5" t="s">
        <v>1202</v>
      </c>
      <c r="AR1058" s="5" t="s">
        <v>261</v>
      </c>
      <c r="AS1058" s="5" t="s">
        <v>62</v>
      </c>
    </row>
    <row r="1059" spans="1:45">
      <c r="A1059" s="87" t="s">
        <v>562</v>
      </c>
      <c r="B1059" s="5">
        <v>15000955</v>
      </c>
      <c r="C1059" s="5" t="s">
        <v>585</v>
      </c>
      <c r="D1059" s="5" t="s">
        <v>55</v>
      </c>
      <c r="E1059" s="5" t="s">
        <v>834</v>
      </c>
      <c r="F1059" s="5" t="s">
        <v>1200</v>
      </c>
      <c r="G1059" s="5" t="s">
        <v>1201</v>
      </c>
      <c r="H1059" s="6">
        <v>39173</v>
      </c>
      <c r="I1059" s="5" t="s">
        <v>1257</v>
      </c>
      <c r="J1059" s="5" t="s">
        <v>1256</v>
      </c>
      <c r="K1059" s="5" t="s">
        <v>568</v>
      </c>
      <c r="L1059" s="7">
        <v>6</v>
      </c>
      <c r="M1059" s="7" t="s">
        <v>287</v>
      </c>
      <c r="N1059" s="8">
        <v>5800</v>
      </c>
      <c r="O1059" s="122">
        <v>0.02</v>
      </c>
      <c r="P1059" s="10">
        <f t="shared" si="185"/>
        <v>116</v>
      </c>
      <c r="Q1059" s="122">
        <v>5.0000000000000001E-3</v>
      </c>
      <c r="R1059" s="10">
        <f t="shared" si="186"/>
        <v>29</v>
      </c>
      <c r="S1059" s="122">
        <f t="shared" si="187"/>
        <v>2.5000000000000001E-2</v>
      </c>
      <c r="T1059" s="10">
        <f t="shared" si="188"/>
        <v>145</v>
      </c>
      <c r="U1059" s="10">
        <f t="shared" si="189"/>
        <v>5945</v>
      </c>
      <c r="V1059" s="11">
        <v>5880</v>
      </c>
      <c r="W1059" s="12">
        <f t="shared" si="190"/>
        <v>80</v>
      </c>
      <c r="X1059" s="123">
        <f t="shared" si="191"/>
        <v>1.38E-2</v>
      </c>
      <c r="Y1059" s="124" t="str">
        <f t="shared" si="192"/>
        <v>0.00%-8.40%</v>
      </c>
      <c r="Z1059" s="15"/>
      <c r="AA1059" s="15"/>
      <c r="AB1059" s="15"/>
      <c r="AC1059" s="125"/>
      <c r="AD1059" s="8">
        <f t="shared" si="193"/>
        <v>0</v>
      </c>
      <c r="AE1059" s="17">
        <f t="shared" si="194"/>
        <v>5880</v>
      </c>
      <c r="AF1059" s="18">
        <f t="shared" si="195"/>
        <v>80</v>
      </c>
      <c r="AG1059" s="126">
        <f t="shared" si="196"/>
        <v>1.379310344827589E-2</v>
      </c>
      <c r="AH1059" s="20">
        <v>13.6</v>
      </c>
      <c r="AI1059" s="20">
        <v>550</v>
      </c>
      <c r="AJ1059" s="20"/>
      <c r="AK1059" s="20">
        <v>688</v>
      </c>
      <c r="AL1059" s="20">
        <f t="shared" si="197"/>
        <v>87256</v>
      </c>
      <c r="AM1059" s="7" t="s">
        <v>287</v>
      </c>
      <c r="AN1059" s="20"/>
      <c r="AO1059" s="21"/>
      <c r="AP1059" s="21"/>
      <c r="AQ1059" s="5" t="s">
        <v>1202</v>
      </c>
      <c r="AR1059" s="5" t="s">
        <v>261</v>
      </c>
      <c r="AS1059" s="5" t="s">
        <v>62</v>
      </c>
    </row>
    <row r="1060" spans="1:45">
      <c r="A1060" s="87" t="s">
        <v>562</v>
      </c>
      <c r="B1060" s="5">
        <v>15020455</v>
      </c>
      <c r="C1060" s="5" t="s">
        <v>565</v>
      </c>
      <c r="D1060" s="5" t="s">
        <v>55</v>
      </c>
      <c r="E1060" s="5" t="s">
        <v>834</v>
      </c>
      <c r="F1060" s="5" t="s">
        <v>1208</v>
      </c>
      <c r="G1060" s="5" t="s">
        <v>1266</v>
      </c>
      <c r="H1060" s="6">
        <v>44378</v>
      </c>
      <c r="I1060" s="5" t="s">
        <v>1256</v>
      </c>
      <c r="J1060" s="5" t="s">
        <v>1257</v>
      </c>
      <c r="K1060" s="5" t="s">
        <v>568</v>
      </c>
      <c r="L1060" s="7">
        <v>6</v>
      </c>
      <c r="M1060" s="7" t="s">
        <v>287</v>
      </c>
      <c r="N1060" s="8">
        <v>4877</v>
      </c>
      <c r="O1060" s="122">
        <v>0.02</v>
      </c>
      <c r="P1060" s="10">
        <f t="shared" si="185"/>
        <v>98</v>
      </c>
      <c r="Q1060" s="122">
        <v>5.0000000000000001E-3</v>
      </c>
      <c r="R1060" s="10">
        <f t="shared" si="186"/>
        <v>24</v>
      </c>
      <c r="S1060" s="122">
        <f t="shared" si="187"/>
        <v>2.5015378306335861E-2</v>
      </c>
      <c r="T1060" s="10">
        <f t="shared" si="188"/>
        <v>122</v>
      </c>
      <c r="U1060" s="10">
        <f t="shared" si="189"/>
        <v>4999</v>
      </c>
      <c r="V1060" s="11">
        <v>5100</v>
      </c>
      <c r="W1060" s="12">
        <f t="shared" si="190"/>
        <v>223</v>
      </c>
      <c r="X1060" s="123">
        <f t="shared" si="191"/>
        <v>4.5699999999999998E-2</v>
      </c>
      <c r="Y1060" s="124" t="str">
        <f t="shared" si="192"/>
        <v>0.00%-8.40%</v>
      </c>
      <c r="Z1060" s="15"/>
      <c r="AA1060" s="15"/>
      <c r="AB1060" s="15"/>
      <c r="AC1060" s="125"/>
      <c r="AD1060" s="8">
        <f t="shared" si="193"/>
        <v>0</v>
      </c>
      <c r="AE1060" s="17">
        <f t="shared" si="194"/>
        <v>5100</v>
      </c>
      <c r="AF1060" s="18">
        <f t="shared" si="195"/>
        <v>223</v>
      </c>
      <c r="AG1060" s="126">
        <f t="shared" si="196"/>
        <v>4.5724830838630215E-2</v>
      </c>
      <c r="AH1060" s="20">
        <v>13.6</v>
      </c>
      <c r="AI1060" s="20">
        <v>450</v>
      </c>
      <c r="AJ1060" s="20"/>
      <c r="AK1060" s="20">
        <v>688</v>
      </c>
      <c r="AL1060" s="20">
        <f t="shared" si="197"/>
        <v>75448</v>
      </c>
      <c r="AM1060" s="7" t="s">
        <v>287</v>
      </c>
      <c r="AN1060" s="20"/>
      <c r="AO1060" s="21"/>
      <c r="AP1060" s="21"/>
      <c r="AQ1060" s="5" t="s">
        <v>1202</v>
      </c>
      <c r="AR1060" s="5" t="s">
        <v>261</v>
      </c>
      <c r="AS1060" s="5" t="s">
        <v>62</v>
      </c>
    </row>
    <row r="1061" spans="1:45">
      <c r="A1061" s="87" t="s">
        <v>562</v>
      </c>
      <c r="B1061" s="5">
        <v>15001753</v>
      </c>
      <c r="C1061" s="5" t="s">
        <v>565</v>
      </c>
      <c r="D1061" s="5" t="s">
        <v>55</v>
      </c>
      <c r="E1061" s="5" t="s">
        <v>834</v>
      </c>
      <c r="F1061" s="5" t="s">
        <v>1208</v>
      </c>
      <c r="G1061" s="5" t="s">
        <v>1266</v>
      </c>
      <c r="H1061" s="6">
        <v>40004</v>
      </c>
      <c r="I1061" s="5" t="s">
        <v>1256</v>
      </c>
      <c r="J1061" s="5" t="s">
        <v>1257</v>
      </c>
      <c r="K1061" s="5" t="s">
        <v>568</v>
      </c>
      <c r="L1061" s="7">
        <v>6</v>
      </c>
      <c r="M1061" s="7" t="s">
        <v>287</v>
      </c>
      <c r="N1061" s="8">
        <v>5007</v>
      </c>
      <c r="O1061" s="122">
        <v>0.02</v>
      </c>
      <c r="P1061" s="10">
        <f t="shared" si="185"/>
        <v>100</v>
      </c>
      <c r="Q1061" s="122">
        <v>5.0000000000000001E-3</v>
      </c>
      <c r="R1061" s="10">
        <f t="shared" si="186"/>
        <v>25</v>
      </c>
      <c r="S1061" s="122">
        <f t="shared" si="187"/>
        <v>2.4965048931495905E-2</v>
      </c>
      <c r="T1061" s="10">
        <f t="shared" si="188"/>
        <v>125</v>
      </c>
      <c r="U1061" s="10">
        <f t="shared" si="189"/>
        <v>5132</v>
      </c>
      <c r="V1061" s="11">
        <v>5100</v>
      </c>
      <c r="W1061" s="12">
        <f t="shared" si="190"/>
        <v>93</v>
      </c>
      <c r="X1061" s="123">
        <f t="shared" si="191"/>
        <v>1.8599999999999998E-2</v>
      </c>
      <c r="Y1061" s="124" t="str">
        <f t="shared" si="192"/>
        <v>0.00%-8.40%</v>
      </c>
      <c r="Z1061" s="15"/>
      <c r="AA1061" s="15"/>
      <c r="AB1061" s="15"/>
      <c r="AC1061" s="125"/>
      <c r="AD1061" s="8">
        <f t="shared" si="193"/>
        <v>0</v>
      </c>
      <c r="AE1061" s="17">
        <f t="shared" si="194"/>
        <v>5100</v>
      </c>
      <c r="AF1061" s="18">
        <f t="shared" si="195"/>
        <v>93</v>
      </c>
      <c r="AG1061" s="126">
        <f t="shared" si="196"/>
        <v>1.8573996405032878E-2</v>
      </c>
      <c r="AH1061" s="20">
        <v>13.6</v>
      </c>
      <c r="AI1061" s="20">
        <v>500</v>
      </c>
      <c r="AJ1061" s="20"/>
      <c r="AK1061" s="20">
        <v>688</v>
      </c>
      <c r="AL1061" s="20">
        <f t="shared" si="197"/>
        <v>76048</v>
      </c>
      <c r="AM1061" s="7" t="s">
        <v>287</v>
      </c>
      <c r="AN1061" s="20"/>
      <c r="AO1061" s="21"/>
      <c r="AP1061" s="21"/>
      <c r="AQ1061" s="5" t="s">
        <v>1202</v>
      </c>
      <c r="AR1061" s="5" t="s">
        <v>261</v>
      </c>
      <c r="AS1061" s="5" t="s">
        <v>62</v>
      </c>
    </row>
    <row r="1062" spans="1:45">
      <c r="A1062" s="87" t="s">
        <v>562</v>
      </c>
      <c r="B1062" s="5">
        <v>15008926</v>
      </c>
      <c r="C1062" s="5" t="s">
        <v>565</v>
      </c>
      <c r="D1062" s="5" t="s">
        <v>55</v>
      </c>
      <c r="E1062" s="5" t="s">
        <v>834</v>
      </c>
      <c r="F1062" s="5" t="s">
        <v>1208</v>
      </c>
      <c r="G1062" s="5" t="s">
        <v>1266</v>
      </c>
      <c r="H1062" s="6">
        <v>42217</v>
      </c>
      <c r="I1062" s="5" t="s">
        <v>1256</v>
      </c>
      <c r="J1062" s="5" t="s">
        <v>1257</v>
      </c>
      <c r="K1062" s="5" t="s">
        <v>568</v>
      </c>
      <c r="L1062" s="7">
        <v>6</v>
      </c>
      <c r="M1062" s="7" t="s">
        <v>287</v>
      </c>
      <c r="N1062" s="8">
        <v>5129</v>
      </c>
      <c r="O1062" s="122">
        <v>0.02</v>
      </c>
      <c r="P1062" s="10">
        <f t="shared" si="185"/>
        <v>103</v>
      </c>
      <c r="Q1062" s="122">
        <v>5.0000000000000001E-3</v>
      </c>
      <c r="R1062" s="10">
        <f t="shared" si="186"/>
        <v>26</v>
      </c>
      <c r="S1062" s="122">
        <f t="shared" si="187"/>
        <v>2.5151101579255215E-2</v>
      </c>
      <c r="T1062" s="10">
        <f t="shared" si="188"/>
        <v>129</v>
      </c>
      <c r="U1062" s="10">
        <f t="shared" si="189"/>
        <v>5258</v>
      </c>
      <c r="V1062" s="11">
        <v>5258</v>
      </c>
      <c r="W1062" s="12">
        <f t="shared" si="190"/>
        <v>129</v>
      </c>
      <c r="X1062" s="123">
        <f t="shared" si="191"/>
        <v>2.52E-2</v>
      </c>
      <c r="Y1062" s="124" t="str">
        <f t="shared" si="192"/>
        <v>0.00%-8.40%</v>
      </c>
      <c r="Z1062" s="15" t="s">
        <v>112</v>
      </c>
      <c r="AA1062" s="15" t="s">
        <v>1267</v>
      </c>
      <c r="AB1062" s="15" t="s">
        <v>1268</v>
      </c>
      <c r="AC1062" s="125">
        <v>6.5000000000000002E-2</v>
      </c>
      <c r="AD1062" s="8">
        <f t="shared" si="193"/>
        <v>333</v>
      </c>
      <c r="AE1062" s="17">
        <f t="shared" si="194"/>
        <v>5591</v>
      </c>
      <c r="AF1062" s="18">
        <f t="shared" si="195"/>
        <v>462</v>
      </c>
      <c r="AG1062" s="126">
        <f t="shared" si="196"/>
        <v>9.0076038214076837E-2</v>
      </c>
      <c r="AH1062" s="20">
        <v>13.6</v>
      </c>
      <c r="AI1062" s="20">
        <v>500</v>
      </c>
      <c r="AJ1062" s="20"/>
      <c r="AK1062" s="20">
        <v>688</v>
      </c>
      <c r="AL1062" s="20">
        <f t="shared" si="197"/>
        <v>82725.599999999991</v>
      </c>
      <c r="AM1062" s="7" t="s">
        <v>287</v>
      </c>
      <c r="AN1062" s="20"/>
      <c r="AO1062" s="21" t="s">
        <v>1269</v>
      </c>
      <c r="AP1062" s="21" t="s">
        <v>292</v>
      </c>
      <c r="AQ1062" s="5" t="s">
        <v>1202</v>
      </c>
      <c r="AR1062" s="5" t="s">
        <v>261</v>
      </c>
      <c r="AS1062" s="5" t="s">
        <v>62</v>
      </c>
    </row>
    <row r="1063" spans="1:45">
      <c r="A1063" s="87" t="s">
        <v>562</v>
      </c>
      <c r="B1063" s="5">
        <v>15000363</v>
      </c>
      <c r="C1063" s="5" t="s">
        <v>565</v>
      </c>
      <c r="D1063" s="5" t="s">
        <v>55</v>
      </c>
      <c r="E1063" s="5" t="s">
        <v>834</v>
      </c>
      <c r="F1063" s="5" t="s">
        <v>1208</v>
      </c>
      <c r="G1063" s="5" t="s">
        <v>1266</v>
      </c>
      <c r="H1063" s="6">
        <v>38770</v>
      </c>
      <c r="I1063" s="5" t="s">
        <v>489</v>
      </c>
      <c r="J1063" s="5" t="s">
        <v>489</v>
      </c>
      <c r="K1063" s="5" t="s">
        <v>568</v>
      </c>
      <c r="L1063" s="7">
        <v>6</v>
      </c>
      <c r="M1063" s="7" t="s">
        <v>287</v>
      </c>
      <c r="N1063" s="8">
        <v>8964</v>
      </c>
      <c r="O1063" s="122">
        <v>0.02</v>
      </c>
      <c r="P1063" s="10">
        <f t="shared" si="185"/>
        <v>179</v>
      </c>
      <c r="Q1063" s="122">
        <v>5.0000000000000001E-3</v>
      </c>
      <c r="R1063" s="10">
        <f t="shared" si="186"/>
        <v>45</v>
      </c>
      <c r="S1063" s="122">
        <f t="shared" si="187"/>
        <v>2.49888442659527E-2</v>
      </c>
      <c r="T1063" s="10">
        <f t="shared" si="188"/>
        <v>224</v>
      </c>
      <c r="U1063" s="10">
        <f t="shared" si="189"/>
        <v>9188</v>
      </c>
      <c r="V1063" s="11">
        <v>9200</v>
      </c>
      <c r="W1063" s="12">
        <f t="shared" si="190"/>
        <v>236</v>
      </c>
      <c r="X1063" s="123">
        <f t="shared" si="191"/>
        <v>2.63E-2</v>
      </c>
      <c r="Y1063" s="124" t="str">
        <f t="shared" si="192"/>
        <v>0.00%-8.40%</v>
      </c>
      <c r="Z1063" s="15"/>
      <c r="AA1063" s="15"/>
      <c r="AB1063" s="15"/>
      <c r="AC1063" s="125"/>
      <c r="AD1063" s="8">
        <f t="shared" si="193"/>
        <v>0</v>
      </c>
      <c r="AE1063" s="17">
        <f t="shared" si="194"/>
        <v>9200</v>
      </c>
      <c r="AF1063" s="18">
        <f t="shared" si="195"/>
        <v>236</v>
      </c>
      <c r="AG1063" s="126">
        <f t="shared" si="196"/>
        <v>2.6327532351628768E-2</v>
      </c>
      <c r="AH1063" s="20">
        <v>13.6</v>
      </c>
      <c r="AI1063" s="20">
        <v>600</v>
      </c>
      <c r="AJ1063" s="20"/>
      <c r="AK1063" s="20">
        <v>688</v>
      </c>
      <c r="AL1063" s="20">
        <f t="shared" si="197"/>
        <v>133008</v>
      </c>
      <c r="AM1063" s="7" t="s">
        <v>287</v>
      </c>
      <c r="AN1063" s="20"/>
      <c r="AO1063" s="21"/>
      <c r="AP1063" s="21"/>
      <c r="AQ1063" s="5" t="s">
        <v>1202</v>
      </c>
      <c r="AR1063" s="5" t="s">
        <v>261</v>
      </c>
      <c r="AS1063" s="5" t="s">
        <v>62</v>
      </c>
    </row>
    <row r="1064" spans="1:45">
      <c r="A1064" s="87" t="s">
        <v>562</v>
      </c>
      <c r="B1064" s="5">
        <v>15006230</v>
      </c>
      <c r="C1064" s="5" t="s">
        <v>565</v>
      </c>
      <c r="D1064" s="5" t="s">
        <v>55</v>
      </c>
      <c r="E1064" s="5" t="s">
        <v>834</v>
      </c>
      <c r="F1064" s="5" t="s">
        <v>1208</v>
      </c>
      <c r="G1064" s="5" t="s">
        <v>1266</v>
      </c>
      <c r="H1064" s="6">
        <v>40787</v>
      </c>
      <c r="I1064" s="5" t="s">
        <v>489</v>
      </c>
      <c r="J1064" s="5" t="s">
        <v>489</v>
      </c>
      <c r="K1064" s="5" t="s">
        <v>568</v>
      </c>
      <c r="L1064" s="7">
        <v>6</v>
      </c>
      <c r="M1064" s="7" t="s">
        <v>287</v>
      </c>
      <c r="N1064" s="8">
        <v>5424</v>
      </c>
      <c r="O1064" s="122">
        <v>0.02</v>
      </c>
      <c r="P1064" s="10">
        <f t="shared" si="185"/>
        <v>108</v>
      </c>
      <c r="Q1064" s="122">
        <v>5.0000000000000001E-3</v>
      </c>
      <c r="R1064" s="10">
        <f t="shared" si="186"/>
        <v>27</v>
      </c>
      <c r="S1064" s="122">
        <f t="shared" si="187"/>
        <v>2.4889380530973452E-2</v>
      </c>
      <c r="T1064" s="10">
        <f t="shared" si="188"/>
        <v>135</v>
      </c>
      <c r="U1064" s="10">
        <f t="shared" si="189"/>
        <v>5559</v>
      </c>
      <c r="V1064" s="11">
        <v>5500</v>
      </c>
      <c r="W1064" s="12">
        <f t="shared" si="190"/>
        <v>76</v>
      </c>
      <c r="X1064" s="123">
        <f t="shared" si="191"/>
        <v>1.4E-2</v>
      </c>
      <c r="Y1064" s="124" t="str">
        <f t="shared" si="192"/>
        <v>0.00%-8.40%</v>
      </c>
      <c r="Z1064" s="15"/>
      <c r="AA1064" s="15"/>
      <c r="AB1064" s="15"/>
      <c r="AC1064" s="125"/>
      <c r="AD1064" s="8">
        <f t="shared" si="193"/>
        <v>0</v>
      </c>
      <c r="AE1064" s="17">
        <f t="shared" si="194"/>
        <v>5500</v>
      </c>
      <c r="AF1064" s="18">
        <f t="shared" si="195"/>
        <v>76</v>
      </c>
      <c r="AG1064" s="126">
        <f t="shared" si="196"/>
        <v>1.4011799410029502E-2</v>
      </c>
      <c r="AH1064" s="20">
        <v>13.6</v>
      </c>
      <c r="AI1064" s="20">
        <v>500</v>
      </c>
      <c r="AJ1064" s="20"/>
      <c r="AK1064" s="20">
        <v>688</v>
      </c>
      <c r="AL1064" s="20">
        <f t="shared" si="197"/>
        <v>81488</v>
      </c>
      <c r="AM1064" s="7" t="s">
        <v>287</v>
      </c>
      <c r="AN1064" s="20"/>
      <c r="AO1064" s="21"/>
      <c r="AP1064" s="21"/>
      <c r="AQ1064" s="5" t="s">
        <v>1202</v>
      </c>
      <c r="AR1064" s="5" t="s">
        <v>261</v>
      </c>
      <c r="AS1064" s="5" t="s">
        <v>62</v>
      </c>
    </row>
    <row r="1065" spans="1:45">
      <c r="A1065" s="87" t="s">
        <v>562</v>
      </c>
      <c r="B1065" s="5">
        <v>15001690</v>
      </c>
      <c r="C1065" s="5" t="s">
        <v>565</v>
      </c>
      <c r="D1065" s="5" t="s">
        <v>55</v>
      </c>
      <c r="E1065" s="5" t="s">
        <v>834</v>
      </c>
      <c r="F1065" s="5" t="s">
        <v>1208</v>
      </c>
      <c r="G1065" s="5" t="s">
        <v>1266</v>
      </c>
      <c r="H1065" s="6">
        <v>39609</v>
      </c>
      <c r="I1065" s="5" t="s">
        <v>489</v>
      </c>
      <c r="J1065" s="5" t="s">
        <v>489</v>
      </c>
      <c r="K1065" s="5" t="s">
        <v>568</v>
      </c>
      <c r="L1065" s="7">
        <v>6</v>
      </c>
      <c r="M1065" s="7" t="s">
        <v>287</v>
      </c>
      <c r="N1065" s="8">
        <v>6559</v>
      </c>
      <c r="O1065" s="122">
        <v>0.02</v>
      </c>
      <c r="P1065" s="10">
        <f t="shared" si="185"/>
        <v>131</v>
      </c>
      <c r="Q1065" s="122">
        <v>5.0000000000000001E-3</v>
      </c>
      <c r="R1065" s="10">
        <f t="shared" si="186"/>
        <v>33</v>
      </c>
      <c r="S1065" s="122">
        <f t="shared" si="187"/>
        <v>2.5003811556639732E-2</v>
      </c>
      <c r="T1065" s="10">
        <f t="shared" si="188"/>
        <v>164</v>
      </c>
      <c r="U1065" s="10">
        <f t="shared" si="189"/>
        <v>6723</v>
      </c>
      <c r="V1065" s="11">
        <v>6620</v>
      </c>
      <c r="W1065" s="12">
        <f t="shared" si="190"/>
        <v>61</v>
      </c>
      <c r="X1065" s="123">
        <f t="shared" si="191"/>
        <v>9.2999999999999992E-3</v>
      </c>
      <c r="Y1065" s="124" t="str">
        <f t="shared" si="192"/>
        <v>0.00%-8.40%</v>
      </c>
      <c r="Z1065" s="15"/>
      <c r="AA1065" s="15"/>
      <c r="AB1065" s="15"/>
      <c r="AC1065" s="125"/>
      <c r="AD1065" s="8">
        <f t="shared" si="193"/>
        <v>0</v>
      </c>
      <c r="AE1065" s="17">
        <f t="shared" si="194"/>
        <v>6620</v>
      </c>
      <c r="AF1065" s="18">
        <f t="shared" si="195"/>
        <v>61</v>
      </c>
      <c r="AG1065" s="126">
        <f t="shared" si="196"/>
        <v>9.3001982009452977E-3</v>
      </c>
      <c r="AH1065" s="20">
        <v>13.6</v>
      </c>
      <c r="AI1065" s="20">
        <v>450</v>
      </c>
      <c r="AJ1065" s="20"/>
      <c r="AK1065" s="20">
        <v>688</v>
      </c>
      <c r="AL1065" s="20">
        <f t="shared" si="197"/>
        <v>96120</v>
      </c>
      <c r="AM1065" s="7" t="s">
        <v>287</v>
      </c>
      <c r="AN1065" s="20"/>
      <c r="AO1065" s="21"/>
      <c r="AP1065" s="21"/>
      <c r="AQ1065" s="5" t="s">
        <v>1202</v>
      </c>
      <c r="AR1065" s="5" t="s">
        <v>261</v>
      </c>
      <c r="AS1065" s="5" t="s">
        <v>62</v>
      </c>
    </row>
    <row r="1066" spans="1:45">
      <c r="A1066" s="87" t="s">
        <v>562</v>
      </c>
      <c r="B1066" s="5">
        <v>15003618</v>
      </c>
      <c r="C1066" s="5" t="s">
        <v>565</v>
      </c>
      <c r="D1066" s="5" t="s">
        <v>55</v>
      </c>
      <c r="E1066" s="5" t="s">
        <v>875</v>
      </c>
      <c r="F1066" s="5" t="s">
        <v>1101</v>
      </c>
      <c r="G1066" s="5" t="s">
        <v>1270</v>
      </c>
      <c r="H1066" s="6">
        <v>40360</v>
      </c>
      <c r="I1066" s="5" t="s">
        <v>1256</v>
      </c>
      <c r="J1066" s="5" t="s">
        <v>1257</v>
      </c>
      <c r="K1066" s="5" t="s">
        <v>568</v>
      </c>
      <c r="L1066" s="7">
        <v>6</v>
      </c>
      <c r="M1066" s="7" t="s">
        <v>287</v>
      </c>
      <c r="N1066" s="127">
        <v>4930</v>
      </c>
      <c r="O1066" s="122">
        <v>0.02</v>
      </c>
      <c r="P1066" s="128">
        <f t="shared" si="185"/>
        <v>99</v>
      </c>
      <c r="Q1066" s="122">
        <v>5.0000000000000001E-3</v>
      </c>
      <c r="R1066" s="128">
        <f t="shared" si="186"/>
        <v>25</v>
      </c>
      <c r="S1066" s="122">
        <f t="shared" si="187"/>
        <v>2.5152129817444219E-2</v>
      </c>
      <c r="T1066" s="128">
        <f t="shared" si="188"/>
        <v>124</v>
      </c>
      <c r="U1066" s="128">
        <f t="shared" si="189"/>
        <v>5054</v>
      </c>
      <c r="V1066" s="129">
        <f t="shared" ref="V1066:V1109" si="201">U1066</f>
        <v>5054</v>
      </c>
      <c r="W1066" s="130">
        <f t="shared" si="190"/>
        <v>124</v>
      </c>
      <c r="X1066" s="123">
        <f t="shared" si="191"/>
        <v>2.52E-2</v>
      </c>
      <c r="Y1066" s="124" t="str">
        <f t="shared" ref="Y1066:Y1109" si="202">IF(OR(L1066=1,L1066=2,L1066=4),
    TEXT(S1066*0.8,"0.00%") &amp; "-" &amp; TEXT(S1066*1.2,"0.00%"),
    IF(OR(L1066=3,L1066=6),
        TEXT(0,"0.00%") &amp; "-" &amp; TEXT(7%*1.2,"0.00%"),
        IF(OR(L1066=5,L1066=7),
            TEXT((R1066/N1066),"0.00%") &amp; "-" &amp; TEXT((R1066/N1066)+7%,"0.00%"),
            ""
        )
    )
)</f>
        <v>0.00%-8.40%</v>
      </c>
      <c r="Z1066" s="131"/>
      <c r="AA1066" s="131"/>
      <c r="AB1066" s="131"/>
      <c r="AC1066" s="125"/>
      <c r="AD1066" s="127">
        <f t="shared" si="193"/>
        <v>0</v>
      </c>
      <c r="AE1066" s="132">
        <f t="shared" si="194"/>
        <v>5054</v>
      </c>
      <c r="AF1066" s="18">
        <f t="shared" si="195"/>
        <v>124</v>
      </c>
      <c r="AG1066" s="126">
        <f t="shared" si="196"/>
        <v>2.5152129817444191E-2</v>
      </c>
      <c r="AH1066" s="20">
        <v>13.6</v>
      </c>
      <c r="AI1066" s="20">
        <v>450</v>
      </c>
      <c r="AJ1066" s="20"/>
      <c r="AK1066" s="20">
        <v>688</v>
      </c>
      <c r="AL1066" s="20">
        <f t="shared" si="197"/>
        <v>74822.399999999994</v>
      </c>
      <c r="AM1066" s="7" t="s">
        <v>287</v>
      </c>
      <c r="AN1066" s="20"/>
      <c r="AO1066" s="21"/>
      <c r="AP1066" s="21"/>
      <c r="AQ1066" s="5" t="s">
        <v>1095</v>
      </c>
      <c r="AR1066" s="5" t="s">
        <v>261</v>
      </c>
      <c r="AS1066" s="5" t="s">
        <v>62</v>
      </c>
    </row>
    <row r="1067" spans="1:45">
      <c r="A1067" s="87" t="s">
        <v>562</v>
      </c>
      <c r="B1067" s="5">
        <v>15002383</v>
      </c>
      <c r="C1067" s="5" t="s">
        <v>565</v>
      </c>
      <c r="D1067" s="5" t="s">
        <v>55</v>
      </c>
      <c r="E1067" s="5" t="s">
        <v>875</v>
      </c>
      <c r="F1067" s="5" t="s">
        <v>1101</v>
      </c>
      <c r="G1067" s="5" t="s">
        <v>1270</v>
      </c>
      <c r="H1067" s="6">
        <v>39967</v>
      </c>
      <c r="I1067" s="5" t="s">
        <v>1256</v>
      </c>
      <c r="J1067" s="5" t="s">
        <v>1257</v>
      </c>
      <c r="K1067" s="5" t="s">
        <v>568</v>
      </c>
      <c r="L1067" s="7">
        <v>6</v>
      </c>
      <c r="M1067" s="7" t="s">
        <v>287</v>
      </c>
      <c r="N1067" s="127">
        <v>5415</v>
      </c>
      <c r="O1067" s="122">
        <v>0.02</v>
      </c>
      <c r="P1067" s="128">
        <f t="shared" si="185"/>
        <v>108</v>
      </c>
      <c r="Q1067" s="122">
        <v>5.0000000000000001E-3</v>
      </c>
      <c r="R1067" s="128">
        <f t="shared" si="186"/>
        <v>27</v>
      </c>
      <c r="S1067" s="122">
        <f t="shared" si="187"/>
        <v>2.4930747922437674E-2</v>
      </c>
      <c r="T1067" s="128">
        <f t="shared" si="188"/>
        <v>135</v>
      </c>
      <c r="U1067" s="128">
        <f t="shared" si="189"/>
        <v>5550</v>
      </c>
      <c r="V1067" s="129">
        <f t="shared" si="201"/>
        <v>5550</v>
      </c>
      <c r="W1067" s="130">
        <f t="shared" si="190"/>
        <v>135</v>
      </c>
      <c r="X1067" s="123">
        <f t="shared" si="191"/>
        <v>2.4899999999999999E-2</v>
      </c>
      <c r="Y1067" s="124" t="str">
        <f t="shared" si="202"/>
        <v>0.00%-8.40%</v>
      </c>
      <c r="Z1067" s="131"/>
      <c r="AA1067" s="131"/>
      <c r="AB1067" s="131"/>
      <c r="AC1067" s="125"/>
      <c r="AD1067" s="127">
        <f t="shared" si="193"/>
        <v>0</v>
      </c>
      <c r="AE1067" s="132">
        <f t="shared" si="194"/>
        <v>5550</v>
      </c>
      <c r="AF1067" s="18">
        <f t="shared" si="195"/>
        <v>135</v>
      </c>
      <c r="AG1067" s="126">
        <f t="shared" si="196"/>
        <v>2.4930747922437657E-2</v>
      </c>
      <c r="AH1067" s="20">
        <v>13.6</v>
      </c>
      <c r="AI1067" s="20">
        <v>500</v>
      </c>
      <c r="AJ1067" s="20"/>
      <c r="AK1067" s="20">
        <v>688</v>
      </c>
      <c r="AL1067" s="20">
        <f t="shared" si="197"/>
        <v>82168</v>
      </c>
      <c r="AM1067" s="7" t="s">
        <v>287</v>
      </c>
      <c r="AN1067" s="20"/>
      <c r="AO1067" s="21"/>
      <c r="AP1067" s="21"/>
      <c r="AQ1067" s="5" t="s">
        <v>1095</v>
      </c>
      <c r="AR1067" s="5" t="s">
        <v>261</v>
      </c>
      <c r="AS1067" s="5" t="s">
        <v>62</v>
      </c>
    </row>
    <row r="1068" spans="1:45">
      <c r="A1068" s="87" t="s">
        <v>562</v>
      </c>
      <c r="B1068" s="5">
        <v>15006846</v>
      </c>
      <c r="C1068" s="5" t="s">
        <v>565</v>
      </c>
      <c r="D1068" s="5" t="s">
        <v>55</v>
      </c>
      <c r="E1068" s="5" t="s">
        <v>875</v>
      </c>
      <c r="F1068" s="5" t="s">
        <v>1101</v>
      </c>
      <c r="G1068" s="5" t="s">
        <v>1270</v>
      </c>
      <c r="H1068" s="6">
        <v>40749</v>
      </c>
      <c r="I1068" s="5" t="s">
        <v>1256</v>
      </c>
      <c r="J1068" s="5" t="s">
        <v>1257</v>
      </c>
      <c r="K1068" s="5" t="s">
        <v>568</v>
      </c>
      <c r="L1068" s="7">
        <v>6</v>
      </c>
      <c r="M1068" s="7" t="s">
        <v>287</v>
      </c>
      <c r="N1068" s="127">
        <v>5781</v>
      </c>
      <c r="O1068" s="122">
        <v>0.02</v>
      </c>
      <c r="P1068" s="128">
        <f t="shared" si="185"/>
        <v>116</v>
      </c>
      <c r="Q1068" s="122">
        <v>5.0000000000000001E-3</v>
      </c>
      <c r="R1068" s="128">
        <f t="shared" si="186"/>
        <v>29</v>
      </c>
      <c r="S1068" s="122">
        <f t="shared" si="187"/>
        <v>2.5082165715274173E-2</v>
      </c>
      <c r="T1068" s="128">
        <f t="shared" si="188"/>
        <v>145</v>
      </c>
      <c r="U1068" s="128">
        <f t="shared" si="189"/>
        <v>5926</v>
      </c>
      <c r="V1068" s="129">
        <f t="shared" si="201"/>
        <v>5926</v>
      </c>
      <c r="W1068" s="130">
        <f t="shared" si="190"/>
        <v>145</v>
      </c>
      <c r="X1068" s="123">
        <f t="shared" si="191"/>
        <v>2.5100000000000001E-2</v>
      </c>
      <c r="Y1068" s="124" t="str">
        <f t="shared" si="202"/>
        <v>0.00%-8.40%</v>
      </c>
      <c r="Z1068" s="131"/>
      <c r="AA1068" s="131"/>
      <c r="AB1068" s="131"/>
      <c r="AC1068" s="125"/>
      <c r="AD1068" s="127">
        <f t="shared" si="193"/>
        <v>0</v>
      </c>
      <c r="AE1068" s="132">
        <f t="shared" si="194"/>
        <v>5926</v>
      </c>
      <c r="AF1068" s="18">
        <f t="shared" si="195"/>
        <v>145</v>
      </c>
      <c r="AG1068" s="126">
        <f t="shared" si="196"/>
        <v>2.5082165715274218E-2</v>
      </c>
      <c r="AH1068" s="20">
        <v>13.6</v>
      </c>
      <c r="AI1068" s="20">
        <v>500</v>
      </c>
      <c r="AJ1068" s="20"/>
      <c r="AK1068" s="20">
        <v>688</v>
      </c>
      <c r="AL1068" s="20">
        <f t="shared" si="197"/>
        <v>87281.599999999991</v>
      </c>
      <c r="AM1068" s="7" t="s">
        <v>287</v>
      </c>
      <c r="AN1068" s="20"/>
      <c r="AO1068" s="21"/>
      <c r="AP1068" s="21"/>
      <c r="AQ1068" s="5" t="s">
        <v>1095</v>
      </c>
      <c r="AR1068" s="5" t="s">
        <v>261</v>
      </c>
      <c r="AS1068" s="5" t="s">
        <v>62</v>
      </c>
    </row>
    <row r="1069" spans="1:45">
      <c r="A1069" s="87" t="s">
        <v>562</v>
      </c>
      <c r="B1069" s="5">
        <v>15014446</v>
      </c>
      <c r="C1069" s="5" t="s">
        <v>565</v>
      </c>
      <c r="D1069" s="5" t="s">
        <v>55</v>
      </c>
      <c r="E1069" s="5" t="s">
        <v>875</v>
      </c>
      <c r="F1069" s="5" t="s">
        <v>1101</v>
      </c>
      <c r="G1069" s="5" t="s">
        <v>1270</v>
      </c>
      <c r="H1069" s="6">
        <v>42248</v>
      </c>
      <c r="I1069" s="5" t="s">
        <v>1256</v>
      </c>
      <c r="J1069" s="5" t="s">
        <v>1257</v>
      </c>
      <c r="K1069" s="5" t="s">
        <v>568</v>
      </c>
      <c r="L1069" s="7">
        <v>6</v>
      </c>
      <c r="M1069" s="7" t="s">
        <v>287</v>
      </c>
      <c r="N1069" s="127">
        <v>5325</v>
      </c>
      <c r="O1069" s="122">
        <v>0.02</v>
      </c>
      <c r="P1069" s="128">
        <f t="shared" si="185"/>
        <v>107</v>
      </c>
      <c r="Q1069" s="122">
        <v>5.0000000000000001E-3</v>
      </c>
      <c r="R1069" s="128">
        <f t="shared" si="186"/>
        <v>27</v>
      </c>
      <c r="S1069" s="122">
        <f t="shared" si="187"/>
        <v>2.516431924882629E-2</v>
      </c>
      <c r="T1069" s="128">
        <f t="shared" si="188"/>
        <v>134</v>
      </c>
      <c r="U1069" s="128">
        <f t="shared" si="189"/>
        <v>5459</v>
      </c>
      <c r="V1069" s="129">
        <f t="shared" si="201"/>
        <v>5459</v>
      </c>
      <c r="W1069" s="130">
        <f t="shared" si="190"/>
        <v>134</v>
      </c>
      <c r="X1069" s="123">
        <f t="shared" si="191"/>
        <v>2.52E-2</v>
      </c>
      <c r="Y1069" s="124" t="str">
        <f t="shared" si="202"/>
        <v>0.00%-8.40%</v>
      </c>
      <c r="Z1069" s="131"/>
      <c r="AA1069" s="131"/>
      <c r="AB1069" s="131"/>
      <c r="AC1069" s="125"/>
      <c r="AD1069" s="127">
        <f t="shared" si="193"/>
        <v>0</v>
      </c>
      <c r="AE1069" s="132">
        <f t="shared" si="194"/>
        <v>5459</v>
      </c>
      <c r="AF1069" s="18">
        <f t="shared" si="195"/>
        <v>134</v>
      </c>
      <c r="AG1069" s="126">
        <f t="shared" si="196"/>
        <v>2.5164319248826228E-2</v>
      </c>
      <c r="AH1069" s="20">
        <v>13.6</v>
      </c>
      <c r="AI1069" s="20">
        <v>450</v>
      </c>
      <c r="AJ1069" s="20"/>
      <c r="AK1069" s="20">
        <v>688</v>
      </c>
      <c r="AL1069" s="20">
        <f t="shared" si="197"/>
        <v>80330.399999999994</v>
      </c>
      <c r="AM1069" s="7" t="s">
        <v>287</v>
      </c>
      <c r="AN1069" s="20"/>
      <c r="AO1069" s="21"/>
      <c r="AP1069" s="21"/>
      <c r="AQ1069" s="5" t="s">
        <v>1095</v>
      </c>
      <c r="AR1069" s="5" t="s">
        <v>261</v>
      </c>
      <c r="AS1069" s="5" t="s">
        <v>62</v>
      </c>
    </row>
    <row r="1070" spans="1:45">
      <c r="A1070" s="87" t="s">
        <v>562</v>
      </c>
      <c r="B1070" s="5">
        <v>15020322</v>
      </c>
      <c r="C1070" s="5" t="s">
        <v>565</v>
      </c>
      <c r="D1070" s="5" t="s">
        <v>55</v>
      </c>
      <c r="E1070" s="5" t="s">
        <v>875</v>
      </c>
      <c r="F1070" s="5" t="s">
        <v>1101</v>
      </c>
      <c r="G1070" s="5" t="s">
        <v>1270</v>
      </c>
      <c r="H1070" s="6">
        <v>44046</v>
      </c>
      <c r="I1070" s="5" t="s">
        <v>1256</v>
      </c>
      <c r="J1070" s="5" t="s">
        <v>1257</v>
      </c>
      <c r="K1070" s="5" t="s">
        <v>568</v>
      </c>
      <c r="L1070" s="7">
        <v>6</v>
      </c>
      <c r="M1070" s="7" t="s">
        <v>287</v>
      </c>
      <c r="N1070" s="127">
        <v>4930</v>
      </c>
      <c r="O1070" s="122">
        <v>0.02</v>
      </c>
      <c r="P1070" s="128">
        <f t="shared" si="185"/>
        <v>99</v>
      </c>
      <c r="Q1070" s="122">
        <v>5.0000000000000001E-3</v>
      </c>
      <c r="R1070" s="128">
        <f t="shared" si="186"/>
        <v>25</v>
      </c>
      <c r="S1070" s="122">
        <f t="shared" si="187"/>
        <v>2.5152129817444219E-2</v>
      </c>
      <c r="T1070" s="128">
        <f t="shared" si="188"/>
        <v>124</v>
      </c>
      <c r="U1070" s="128">
        <f t="shared" si="189"/>
        <v>5054</v>
      </c>
      <c r="V1070" s="129">
        <f t="shared" si="201"/>
        <v>5054</v>
      </c>
      <c r="W1070" s="130">
        <f t="shared" si="190"/>
        <v>124</v>
      </c>
      <c r="X1070" s="123">
        <f t="shared" si="191"/>
        <v>2.52E-2</v>
      </c>
      <c r="Y1070" s="124" t="str">
        <f t="shared" si="202"/>
        <v>0.00%-8.40%</v>
      </c>
      <c r="Z1070" s="131"/>
      <c r="AA1070" s="131"/>
      <c r="AB1070" s="131"/>
      <c r="AC1070" s="125"/>
      <c r="AD1070" s="127">
        <f t="shared" si="193"/>
        <v>0</v>
      </c>
      <c r="AE1070" s="132">
        <f t="shared" si="194"/>
        <v>5054</v>
      </c>
      <c r="AF1070" s="18">
        <f t="shared" si="195"/>
        <v>124</v>
      </c>
      <c r="AG1070" s="126">
        <f t="shared" si="196"/>
        <v>2.5152129817444191E-2</v>
      </c>
      <c r="AH1070" s="20">
        <v>13.6</v>
      </c>
      <c r="AI1070" s="20">
        <v>450</v>
      </c>
      <c r="AJ1070" s="20"/>
      <c r="AK1070" s="20">
        <v>688</v>
      </c>
      <c r="AL1070" s="20">
        <f t="shared" si="197"/>
        <v>74822.399999999994</v>
      </c>
      <c r="AM1070" s="7" t="s">
        <v>287</v>
      </c>
      <c r="AN1070" s="20"/>
      <c r="AO1070" s="21"/>
      <c r="AP1070" s="21"/>
      <c r="AQ1070" s="5" t="s">
        <v>1095</v>
      </c>
      <c r="AR1070" s="5" t="s">
        <v>261</v>
      </c>
      <c r="AS1070" s="5" t="s">
        <v>62</v>
      </c>
    </row>
    <row r="1071" spans="1:45">
      <c r="A1071" s="87" t="s">
        <v>562</v>
      </c>
      <c r="B1071" s="5">
        <v>15020091</v>
      </c>
      <c r="C1071" s="5" t="s">
        <v>565</v>
      </c>
      <c r="D1071" s="5" t="s">
        <v>55</v>
      </c>
      <c r="E1071" s="5" t="s">
        <v>875</v>
      </c>
      <c r="F1071" s="5" t="s">
        <v>1101</v>
      </c>
      <c r="G1071" s="5" t="s">
        <v>1270</v>
      </c>
      <c r="H1071" s="6">
        <v>43903</v>
      </c>
      <c r="I1071" s="5" t="s">
        <v>1256</v>
      </c>
      <c r="J1071" s="5" t="s">
        <v>1257</v>
      </c>
      <c r="K1071" s="5" t="s">
        <v>568</v>
      </c>
      <c r="L1071" s="7">
        <v>6</v>
      </c>
      <c r="M1071" s="7" t="s">
        <v>287</v>
      </c>
      <c r="N1071" s="127">
        <v>5230</v>
      </c>
      <c r="O1071" s="122">
        <v>0.02</v>
      </c>
      <c r="P1071" s="128">
        <f t="shared" si="185"/>
        <v>105</v>
      </c>
      <c r="Q1071" s="122">
        <v>5.0000000000000001E-3</v>
      </c>
      <c r="R1071" s="128">
        <f t="shared" si="186"/>
        <v>26</v>
      </c>
      <c r="S1071" s="122">
        <f t="shared" si="187"/>
        <v>2.5047801147227534E-2</v>
      </c>
      <c r="T1071" s="128">
        <f t="shared" si="188"/>
        <v>131</v>
      </c>
      <c r="U1071" s="128">
        <f t="shared" si="189"/>
        <v>5361</v>
      </c>
      <c r="V1071" s="129">
        <f t="shared" si="201"/>
        <v>5361</v>
      </c>
      <c r="W1071" s="130">
        <f t="shared" si="190"/>
        <v>131</v>
      </c>
      <c r="X1071" s="123">
        <f t="shared" si="191"/>
        <v>2.5000000000000001E-2</v>
      </c>
      <c r="Y1071" s="124" t="str">
        <f t="shared" si="202"/>
        <v>0.00%-8.40%</v>
      </c>
      <c r="Z1071" s="131"/>
      <c r="AA1071" s="131"/>
      <c r="AB1071" s="131"/>
      <c r="AC1071" s="125"/>
      <c r="AD1071" s="127">
        <f t="shared" si="193"/>
        <v>0</v>
      </c>
      <c r="AE1071" s="132">
        <f t="shared" si="194"/>
        <v>5361</v>
      </c>
      <c r="AF1071" s="18">
        <f t="shared" si="195"/>
        <v>131</v>
      </c>
      <c r="AG1071" s="126">
        <f t="shared" si="196"/>
        <v>2.5047801147227489E-2</v>
      </c>
      <c r="AH1071" s="20">
        <v>13.6</v>
      </c>
      <c r="AI1071" s="20">
        <v>450</v>
      </c>
      <c r="AJ1071" s="20"/>
      <c r="AK1071" s="20">
        <v>688</v>
      </c>
      <c r="AL1071" s="20">
        <f t="shared" si="197"/>
        <v>78997.599999999991</v>
      </c>
      <c r="AM1071" s="7" t="s">
        <v>287</v>
      </c>
      <c r="AN1071" s="20"/>
      <c r="AO1071" s="21"/>
      <c r="AP1071" s="21"/>
      <c r="AQ1071" s="5" t="s">
        <v>1095</v>
      </c>
      <c r="AR1071" s="5" t="s">
        <v>261</v>
      </c>
      <c r="AS1071" s="5" t="s">
        <v>62</v>
      </c>
    </row>
    <row r="1072" spans="1:45">
      <c r="A1072" s="87" t="s">
        <v>562</v>
      </c>
      <c r="B1072" s="5">
        <v>15002468</v>
      </c>
      <c r="C1072" s="5" t="s">
        <v>565</v>
      </c>
      <c r="D1072" s="5" t="s">
        <v>55</v>
      </c>
      <c r="E1072" s="5" t="s">
        <v>875</v>
      </c>
      <c r="F1072" s="5" t="s">
        <v>1101</v>
      </c>
      <c r="G1072" s="5" t="s">
        <v>1270</v>
      </c>
      <c r="H1072" s="6">
        <v>39973</v>
      </c>
      <c r="I1072" s="5" t="s">
        <v>1256</v>
      </c>
      <c r="J1072" s="5" t="s">
        <v>1257</v>
      </c>
      <c r="K1072" s="5" t="s">
        <v>568</v>
      </c>
      <c r="L1072" s="7">
        <v>6</v>
      </c>
      <c r="M1072" s="7" t="s">
        <v>287</v>
      </c>
      <c r="N1072" s="127">
        <v>5925</v>
      </c>
      <c r="O1072" s="122">
        <v>0.02</v>
      </c>
      <c r="P1072" s="128">
        <f t="shared" ref="P1072:P1109" si="203">ROUND(N1072*O1072,0)</f>
        <v>119</v>
      </c>
      <c r="Q1072" s="122">
        <v>5.0000000000000001E-3</v>
      </c>
      <c r="R1072" s="128">
        <f t="shared" ref="R1072:R1109" si="204">ROUND(N1072*Q1072,0)</f>
        <v>30</v>
      </c>
      <c r="S1072" s="122">
        <f t="shared" ref="S1072:S1109" si="205">T1072/N1072</f>
        <v>2.5147679324894513E-2</v>
      </c>
      <c r="T1072" s="128">
        <f t="shared" ref="T1072:T1109" si="206">P1072+R1072</f>
        <v>149</v>
      </c>
      <c r="U1072" s="128">
        <f t="shared" ref="U1072:U1109" si="207">N1072+T1072</f>
        <v>6074</v>
      </c>
      <c r="V1072" s="129">
        <f t="shared" si="201"/>
        <v>6074</v>
      </c>
      <c r="W1072" s="130">
        <f t="shared" ref="W1072:W1109" si="208">V1072-N1072</f>
        <v>149</v>
      </c>
      <c r="X1072" s="123">
        <f t="shared" ref="X1072:X1109" si="209">ROUND(V1072/N1072-1,4)</f>
        <v>2.5100000000000001E-2</v>
      </c>
      <c r="Y1072" s="124" t="str">
        <f t="shared" si="202"/>
        <v>0.00%-8.40%</v>
      </c>
      <c r="Z1072" s="131"/>
      <c r="AA1072" s="131"/>
      <c r="AB1072" s="131"/>
      <c r="AC1072" s="125"/>
      <c r="AD1072" s="127">
        <f t="shared" ref="AD1072:AD1109" si="210">ROUND(N1072*AC1072,0)</f>
        <v>0</v>
      </c>
      <c r="AE1072" s="132">
        <f t="shared" ref="AE1072:AE1109" si="211">V1072+AD1072</f>
        <v>6074</v>
      </c>
      <c r="AF1072" s="18">
        <f t="shared" ref="AF1072:AF1109" si="212">AE1072-N1072</f>
        <v>149</v>
      </c>
      <c r="AG1072" s="126">
        <f t="shared" ref="AG1072:AG1109" si="213">AE1072/N1072-1</f>
        <v>2.514767932489459E-2</v>
      </c>
      <c r="AH1072" s="20">
        <v>13.6</v>
      </c>
      <c r="AI1072" s="20">
        <v>450</v>
      </c>
      <c r="AJ1072" s="20"/>
      <c r="AK1072" s="20">
        <v>688</v>
      </c>
      <c r="AL1072" s="20">
        <f t="shared" ref="AL1072:AL1109" si="214">AE1072*AH1072+AI1072*12+AK1072+IF(AB1072="",AJ1072,IF(AB1072="D",5000,IF(AB1072="C",1000,0)))*12</f>
        <v>88694.399999999994</v>
      </c>
      <c r="AM1072" s="7" t="s">
        <v>287</v>
      </c>
      <c r="AN1072" s="20"/>
      <c r="AO1072" s="21"/>
      <c r="AP1072" s="21"/>
      <c r="AQ1072" s="5" t="s">
        <v>1095</v>
      </c>
      <c r="AR1072" s="5" t="s">
        <v>261</v>
      </c>
      <c r="AS1072" s="5" t="s">
        <v>62</v>
      </c>
    </row>
    <row r="1073" spans="1:45">
      <c r="A1073" s="87" t="s">
        <v>562</v>
      </c>
      <c r="B1073" s="5">
        <v>15012089</v>
      </c>
      <c r="C1073" s="5" t="s">
        <v>565</v>
      </c>
      <c r="D1073" s="5" t="s">
        <v>55</v>
      </c>
      <c r="E1073" s="5" t="s">
        <v>875</v>
      </c>
      <c r="F1073" s="5" t="s">
        <v>1101</v>
      </c>
      <c r="G1073" s="5" t="s">
        <v>1270</v>
      </c>
      <c r="H1073" s="6">
        <v>41570</v>
      </c>
      <c r="I1073" s="5" t="s">
        <v>1256</v>
      </c>
      <c r="J1073" s="5" t="s">
        <v>1257</v>
      </c>
      <c r="K1073" s="5" t="s">
        <v>568</v>
      </c>
      <c r="L1073" s="7">
        <v>6</v>
      </c>
      <c r="M1073" s="7" t="s">
        <v>287</v>
      </c>
      <c r="N1073" s="127">
        <v>5795</v>
      </c>
      <c r="O1073" s="122">
        <v>0.02</v>
      </c>
      <c r="P1073" s="128">
        <f t="shared" si="203"/>
        <v>116</v>
      </c>
      <c r="Q1073" s="122">
        <v>5.0000000000000001E-3</v>
      </c>
      <c r="R1073" s="128">
        <f t="shared" si="204"/>
        <v>29</v>
      </c>
      <c r="S1073" s="122">
        <f t="shared" si="205"/>
        <v>2.5021570319240724E-2</v>
      </c>
      <c r="T1073" s="128">
        <f t="shared" si="206"/>
        <v>145</v>
      </c>
      <c r="U1073" s="128">
        <f t="shared" si="207"/>
        <v>5940</v>
      </c>
      <c r="V1073" s="129">
        <f t="shared" si="201"/>
        <v>5940</v>
      </c>
      <c r="W1073" s="130">
        <f t="shared" si="208"/>
        <v>145</v>
      </c>
      <c r="X1073" s="123">
        <f t="shared" si="209"/>
        <v>2.5000000000000001E-2</v>
      </c>
      <c r="Y1073" s="124" t="str">
        <f t="shared" si="202"/>
        <v>0.00%-8.40%</v>
      </c>
      <c r="Z1073" s="131"/>
      <c r="AA1073" s="131"/>
      <c r="AB1073" s="131"/>
      <c r="AC1073" s="125"/>
      <c r="AD1073" s="127">
        <f t="shared" si="210"/>
        <v>0</v>
      </c>
      <c r="AE1073" s="132">
        <f t="shared" si="211"/>
        <v>5940</v>
      </c>
      <c r="AF1073" s="18">
        <f t="shared" si="212"/>
        <v>145</v>
      </c>
      <c r="AG1073" s="126">
        <f t="shared" si="213"/>
        <v>2.5021570319240682E-2</v>
      </c>
      <c r="AH1073" s="20">
        <v>13.6</v>
      </c>
      <c r="AI1073" s="20">
        <v>500</v>
      </c>
      <c r="AJ1073" s="20"/>
      <c r="AK1073" s="20">
        <v>688</v>
      </c>
      <c r="AL1073" s="20">
        <f t="shared" si="214"/>
        <v>87472</v>
      </c>
      <c r="AM1073" s="7" t="s">
        <v>287</v>
      </c>
      <c r="AN1073" s="20"/>
      <c r="AO1073" s="21"/>
      <c r="AP1073" s="21"/>
      <c r="AQ1073" s="5" t="s">
        <v>1095</v>
      </c>
      <c r="AR1073" s="5" t="s">
        <v>261</v>
      </c>
      <c r="AS1073" s="5" t="s">
        <v>62</v>
      </c>
    </row>
    <row r="1074" spans="1:45">
      <c r="A1074" s="87" t="s">
        <v>562</v>
      </c>
      <c r="B1074" s="5">
        <v>15001323</v>
      </c>
      <c r="C1074" s="5" t="s">
        <v>565</v>
      </c>
      <c r="D1074" s="5" t="s">
        <v>55</v>
      </c>
      <c r="E1074" s="5" t="s">
        <v>875</v>
      </c>
      <c r="F1074" s="5" t="s">
        <v>1101</v>
      </c>
      <c r="G1074" s="5" t="s">
        <v>1270</v>
      </c>
      <c r="H1074" s="6">
        <v>39630</v>
      </c>
      <c r="I1074" s="5" t="s">
        <v>1256</v>
      </c>
      <c r="J1074" s="5" t="s">
        <v>1257</v>
      </c>
      <c r="K1074" s="5" t="s">
        <v>568</v>
      </c>
      <c r="L1074" s="7">
        <v>6</v>
      </c>
      <c r="M1074" s="7" t="s">
        <v>287</v>
      </c>
      <c r="N1074" s="127">
        <v>5690</v>
      </c>
      <c r="O1074" s="122">
        <v>0.02</v>
      </c>
      <c r="P1074" s="128">
        <f t="shared" si="203"/>
        <v>114</v>
      </c>
      <c r="Q1074" s="122">
        <v>5.0000000000000001E-3</v>
      </c>
      <c r="R1074" s="128">
        <f t="shared" si="204"/>
        <v>28</v>
      </c>
      <c r="S1074" s="122">
        <f t="shared" si="205"/>
        <v>2.4956063268892794E-2</v>
      </c>
      <c r="T1074" s="128">
        <f t="shared" si="206"/>
        <v>142</v>
      </c>
      <c r="U1074" s="128">
        <f t="shared" si="207"/>
        <v>5832</v>
      </c>
      <c r="V1074" s="129">
        <f t="shared" si="201"/>
        <v>5832</v>
      </c>
      <c r="W1074" s="130">
        <f t="shared" si="208"/>
        <v>142</v>
      </c>
      <c r="X1074" s="123">
        <f t="shared" si="209"/>
        <v>2.5000000000000001E-2</v>
      </c>
      <c r="Y1074" s="124" t="str">
        <f t="shared" si="202"/>
        <v>0.00%-8.40%</v>
      </c>
      <c r="Z1074" s="131"/>
      <c r="AA1074" s="131"/>
      <c r="AB1074" s="131"/>
      <c r="AC1074" s="125"/>
      <c r="AD1074" s="127">
        <f t="shared" si="210"/>
        <v>0</v>
      </c>
      <c r="AE1074" s="132">
        <f t="shared" si="211"/>
        <v>5832</v>
      </c>
      <c r="AF1074" s="18">
        <f t="shared" si="212"/>
        <v>142</v>
      </c>
      <c r="AG1074" s="126">
        <f t="shared" si="213"/>
        <v>2.495606326889277E-2</v>
      </c>
      <c r="AH1074" s="20">
        <v>13.6</v>
      </c>
      <c r="AI1074" s="20">
        <v>500</v>
      </c>
      <c r="AJ1074" s="20"/>
      <c r="AK1074" s="20">
        <v>688</v>
      </c>
      <c r="AL1074" s="20">
        <f t="shared" si="214"/>
        <v>86003.199999999997</v>
      </c>
      <c r="AM1074" s="7" t="s">
        <v>287</v>
      </c>
      <c r="AN1074" s="20"/>
      <c r="AO1074" s="21"/>
      <c r="AP1074" s="21"/>
      <c r="AQ1074" s="5" t="s">
        <v>1095</v>
      </c>
      <c r="AR1074" s="5" t="s">
        <v>261</v>
      </c>
      <c r="AS1074" s="5" t="s">
        <v>62</v>
      </c>
    </row>
    <row r="1075" spans="1:45">
      <c r="A1075" s="87" t="s">
        <v>562</v>
      </c>
      <c r="B1075" s="5">
        <v>15006422</v>
      </c>
      <c r="C1075" s="5" t="s">
        <v>565</v>
      </c>
      <c r="D1075" s="5" t="s">
        <v>55</v>
      </c>
      <c r="E1075" s="5" t="s">
        <v>875</v>
      </c>
      <c r="F1075" s="5" t="s">
        <v>1101</v>
      </c>
      <c r="G1075" s="5" t="s">
        <v>1270</v>
      </c>
      <c r="H1075" s="6">
        <v>40909</v>
      </c>
      <c r="I1075" s="5" t="s">
        <v>1256</v>
      </c>
      <c r="J1075" s="5" t="s">
        <v>1257</v>
      </c>
      <c r="K1075" s="5" t="s">
        <v>568</v>
      </c>
      <c r="L1075" s="7">
        <v>6</v>
      </c>
      <c r="M1075" s="7" t="s">
        <v>287</v>
      </c>
      <c r="N1075" s="127">
        <v>5350</v>
      </c>
      <c r="O1075" s="122">
        <v>0.02</v>
      </c>
      <c r="P1075" s="128">
        <f t="shared" si="203"/>
        <v>107</v>
      </c>
      <c r="Q1075" s="122">
        <v>5.0000000000000001E-3</v>
      </c>
      <c r="R1075" s="128">
        <f t="shared" si="204"/>
        <v>27</v>
      </c>
      <c r="S1075" s="122">
        <f t="shared" si="205"/>
        <v>2.5046728971962615E-2</v>
      </c>
      <c r="T1075" s="128">
        <f t="shared" si="206"/>
        <v>134</v>
      </c>
      <c r="U1075" s="128">
        <f t="shared" si="207"/>
        <v>5484</v>
      </c>
      <c r="V1075" s="129">
        <f t="shared" si="201"/>
        <v>5484</v>
      </c>
      <c r="W1075" s="130">
        <f t="shared" si="208"/>
        <v>134</v>
      </c>
      <c r="X1075" s="123">
        <f t="shared" si="209"/>
        <v>2.5000000000000001E-2</v>
      </c>
      <c r="Y1075" s="124" t="str">
        <f t="shared" si="202"/>
        <v>0.00%-8.40%</v>
      </c>
      <c r="Z1075" s="131"/>
      <c r="AA1075" s="131"/>
      <c r="AB1075" s="131"/>
      <c r="AC1075" s="125"/>
      <c r="AD1075" s="127">
        <f t="shared" si="210"/>
        <v>0</v>
      </c>
      <c r="AE1075" s="132">
        <f t="shared" si="211"/>
        <v>5484</v>
      </c>
      <c r="AF1075" s="18">
        <f t="shared" si="212"/>
        <v>134</v>
      </c>
      <c r="AG1075" s="126">
        <f t="shared" si="213"/>
        <v>2.5046728971962695E-2</v>
      </c>
      <c r="AH1075" s="20">
        <v>13.6</v>
      </c>
      <c r="AI1075" s="20">
        <v>500</v>
      </c>
      <c r="AJ1075" s="20"/>
      <c r="AK1075" s="20">
        <v>688</v>
      </c>
      <c r="AL1075" s="20">
        <f t="shared" si="214"/>
        <v>81270.399999999994</v>
      </c>
      <c r="AM1075" s="7" t="s">
        <v>287</v>
      </c>
      <c r="AN1075" s="20"/>
      <c r="AO1075" s="21"/>
      <c r="AP1075" s="21"/>
      <c r="AQ1075" s="5" t="s">
        <v>1095</v>
      </c>
      <c r="AR1075" s="5" t="s">
        <v>261</v>
      </c>
      <c r="AS1075" s="5" t="s">
        <v>62</v>
      </c>
    </row>
    <row r="1076" spans="1:45">
      <c r="A1076" s="87" t="s">
        <v>562</v>
      </c>
      <c r="B1076" s="5">
        <v>15014193</v>
      </c>
      <c r="C1076" s="5" t="s">
        <v>565</v>
      </c>
      <c r="D1076" s="5" t="s">
        <v>55</v>
      </c>
      <c r="E1076" s="5" t="s">
        <v>875</v>
      </c>
      <c r="F1076" s="5" t="s">
        <v>1101</v>
      </c>
      <c r="G1076" s="5" t="s">
        <v>1270</v>
      </c>
      <c r="H1076" s="6">
        <v>42125</v>
      </c>
      <c r="I1076" s="5" t="s">
        <v>1256</v>
      </c>
      <c r="J1076" s="5" t="s">
        <v>1257</v>
      </c>
      <c r="K1076" s="5" t="s">
        <v>568</v>
      </c>
      <c r="L1076" s="7">
        <v>6</v>
      </c>
      <c r="M1076" s="7" t="s">
        <v>287</v>
      </c>
      <c r="N1076" s="127">
        <v>5035</v>
      </c>
      <c r="O1076" s="122">
        <v>0.02</v>
      </c>
      <c r="P1076" s="128">
        <f t="shared" si="203"/>
        <v>101</v>
      </c>
      <c r="Q1076" s="122">
        <v>5.0000000000000001E-3</v>
      </c>
      <c r="R1076" s="128">
        <f t="shared" si="204"/>
        <v>25</v>
      </c>
      <c r="S1076" s="122">
        <f t="shared" si="205"/>
        <v>2.5024826216484608E-2</v>
      </c>
      <c r="T1076" s="128">
        <f t="shared" si="206"/>
        <v>126</v>
      </c>
      <c r="U1076" s="128">
        <f t="shared" si="207"/>
        <v>5161</v>
      </c>
      <c r="V1076" s="129">
        <f t="shared" si="201"/>
        <v>5161</v>
      </c>
      <c r="W1076" s="130">
        <f t="shared" si="208"/>
        <v>126</v>
      </c>
      <c r="X1076" s="123">
        <f t="shared" si="209"/>
        <v>2.5000000000000001E-2</v>
      </c>
      <c r="Y1076" s="124" t="str">
        <f t="shared" si="202"/>
        <v>0.00%-8.40%</v>
      </c>
      <c r="Z1076" s="131"/>
      <c r="AA1076" s="131"/>
      <c r="AB1076" s="131"/>
      <c r="AC1076" s="125"/>
      <c r="AD1076" s="127">
        <f t="shared" si="210"/>
        <v>0</v>
      </c>
      <c r="AE1076" s="132">
        <f t="shared" si="211"/>
        <v>5161</v>
      </c>
      <c r="AF1076" s="18">
        <f t="shared" si="212"/>
        <v>126</v>
      </c>
      <c r="AG1076" s="126">
        <f t="shared" si="213"/>
        <v>2.5024826216484497E-2</v>
      </c>
      <c r="AH1076" s="20">
        <v>13.6</v>
      </c>
      <c r="AI1076" s="20">
        <v>500</v>
      </c>
      <c r="AJ1076" s="20"/>
      <c r="AK1076" s="20">
        <v>688</v>
      </c>
      <c r="AL1076" s="20">
        <f t="shared" si="214"/>
        <v>76877.599999999991</v>
      </c>
      <c r="AM1076" s="7" t="s">
        <v>287</v>
      </c>
      <c r="AN1076" s="20"/>
      <c r="AO1076" s="21"/>
      <c r="AP1076" s="21"/>
      <c r="AQ1076" s="5" t="s">
        <v>1095</v>
      </c>
      <c r="AR1076" s="5" t="s">
        <v>261</v>
      </c>
      <c r="AS1076" s="5" t="s">
        <v>62</v>
      </c>
    </row>
    <row r="1077" spans="1:45">
      <c r="A1077" s="87" t="s">
        <v>562</v>
      </c>
      <c r="B1077" s="5">
        <v>15016040</v>
      </c>
      <c r="C1077" s="5" t="s">
        <v>565</v>
      </c>
      <c r="D1077" s="5" t="s">
        <v>55</v>
      </c>
      <c r="E1077" s="5" t="s">
        <v>875</v>
      </c>
      <c r="F1077" s="5" t="s">
        <v>1101</v>
      </c>
      <c r="G1077" s="5" t="s">
        <v>1270</v>
      </c>
      <c r="H1077" s="6">
        <v>42767</v>
      </c>
      <c r="I1077" s="5" t="s">
        <v>1256</v>
      </c>
      <c r="J1077" s="5" t="s">
        <v>1257</v>
      </c>
      <c r="K1077" s="5" t="s">
        <v>568</v>
      </c>
      <c r="L1077" s="7">
        <v>6</v>
      </c>
      <c r="M1077" s="7" t="s">
        <v>287</v>
      </c>
      <c r="N1077" s="127">
        <v>4930</v>
      </c>
      <c r="O1077" s="122">
        <v>0.02</v>
      </c>
      <c r="P1077" s="128">
        <f t="shared" si="203"/>
        <v>99</v>
      </c>
      <c r="Q1077" s="122">
        <v>5.0000000000000001E-3</v>
      </c>
      <c r="R1077" s="128">
        <f t="shared" si="204"/>
        <v>25</v>
      </c>
      <c r="S1077" s="122">
        <f t="shared" si="205"/>
        <v>2.5152129817444219E-2</v>
      </c>
      <c r="T1077" s="128">
        <f t="shared" si="206"/>
        <v>124</v>
      </c>
      <c r="U1077" s="128">
        <f t="shared" si="207"/>
        <v>5054</v>
      </c>
      <c r="V1077" s="129">
        <f t="shared" si="201"/>
        <v>5054</v>
      </c>
      <c r="W1077" s="130">
        <f t="shared" si="208"/>
        <v>124</v>
      </c>
      <c r="X1077" s="123">
        <f t="shared" si="209"/>
        <v>2.52E-2</v>
      </c>
      <c r="Y1077" s="124" t="str">
        <f t="shared" si="202"/>
        <v>0.00%-8.40%</v>
      </c>
      <c r="Z1077" s="131"/>
      <c r="AA1077" s="131"/>
      <c r="AB1077" s="131"/>
      <c r="AC1077" s="125"/>
      <c r="AD1077" s="127">
        <f t="shared" si="210"/>
        <v>0</v>
      </c>
      <c r="AE1077" s="132">
        <f t="shared" si="211"/>
        <v>5054</v>
      </c>
      <c r="AF1077" s="18">
        <f t="shared" si="212"/>
        <v>124</v>
      </c>
      <c r="AG1077" s="126">
        <f t="shared" si="213"/>
        <v>2.5152129817444191E-2</v>
      </c>
      <c r="AH1077" s="20">
        <v>13.6</v>
      </c>
      <c r="AI1077" s="20">
        <v>450</v>
      </c>
      <c r="AJ1077" s="20"/>
      <c r="AK1077" s="20">
        <v>688</v>
      </c>
      <c r="AL1077" s="20">
        <f t="shared" si="214"/>
        <v>74822.399999999994</v>
      </c>
      <c r="AM1077" s="7" t="s">
        <v>287</v>
      </c>
      <c r="AN1077" s="20"/>
      <c r="AO1077" s="21"/>
      <c r="AP1077" s="21"/>
      <c r="AQ1077" s="5" t="s">
        <v>1095</v>
      </c>
      <c r="AR1077" s="5" t="s">
        <v>261</v>
      </c>
      <c r="AS1077" s="5" t="s">
        <v>62</v>
      </c>
    </row>
    <row r="1078" spans="1:45">
      <c r="A1078" s="87" t="s">
        <v>562</v>
      </c>
      <c r="B1078" s="5">
        <v>15020203</v>
      </c>
      <c r="C1078" s="5" t="s">
        <v>565</v>
      </c>
      <c r="D1078" s="5" t="s">
        <v>55</v>
      </c>
      <c r="E1078" s="5" t="s">
        <v>875</v>
      </c>
      <c r="F1078" s="5" t="s">
        <v>1101</v>
      </c>
      <c r="G1078" s="5" t="s">
        <v>1270</v>
      </c>
      <c r="H1078" s="6">
        <v>44013</v>
      </c>
      <c r="I1078" s="5" t="s">
        <v>1256</v>
      </c>
      <c r="J1078" s="5" t="s">
        <v>1257</v>
      </c>
      <c r="K1078" s="5" t="s">
        <v>568</v>
      </c>
      <c r="L1078" s="7">
        <v>6</v>
      </c>
      <c r="M1078" s="7" t="s">
        <v>287</v>
      </c>
      <c r="N1078" s="127">
        <v>5000</v>
      </c>
      <c r="O1078" s="122">
        <v>0.02</v>
      </c>
      <c r="P1078" s="128">
        <f t="shared" si="203"/>
        <v>100</v>
      </c>
      <c r="Q1078" s="122">
        <v>5.0000000000000001E-3</v>
      </c>
      <c r="R1078" s="128">
        <f t="shared" si="204"/>
        <v>25</v>
      </c>
      <c r="S1078" s="122">
        <f t="shared" si="205"/>
        <v>2.5000000000000001E-2</v>
      </c>
      <c r="T1078" s="128">
        <f t="shared" si="206"/>
        <v>125</v>
      </c>
      <c r="U1078" s="128">
        <f t="shared" si="207"/>
        <v>5125</v>
      </c>
      <c r="V1078" s="129">
        <f t="shared" si="201"/>
        <v>5125</v>
      </c>
      <c r="W1078" s="130">
        <f t="shared" si="208"/>
        <v>125</v>
      </c>
      <c r="X1078" s="123">
        <f t="shared" si="209"/>
        <v>2.5000000000000001E-2</v>
      </c>
      <c r="Y1078" s="124" t="str">
        <f t="shared" si="202"/>
        <v>0.00%-8.40%</v>
      </c>
      <c r="Z1078" s="131"/>
      <c r="AA1078" s="131"/>
      <c r="AB1078" s="131"/>
      <c r="AC1078" s="125"/>
      <c r="AD1078" s="127">
        <f t="shared" si="210"/>
        <v>0</v>
      </c>
      <c r="AE1078" s="132">
        <f t="shared" si="211"/>
        <v>5125</v>
      </c>
      <c r="AF1078" s="18">
        <f t="shared" si="212"/>
        <v>125</v>
      </c>
      <c r="AG1078" s="126">
        <f t="shared" si="213"/>
        <v>2.4999999999999911E-2</v>
      </c>
      <c r="AH1078" s="20">
        <v>13.6</v>
      </c>
      <c r="AI1078" s="20">
        <v>500</v>
      </c>
      <c r="AJ1078" s="20"/>
      <c r="AK1078" s="20">
        <v>688</v>
      </c>
      <c r="AL1078" s="20">
        <f t="shared" si="214"/>
        <v>76388</v>
      </c>
      <c r="AM1078" s="7" t="s">
        <v>287</v>
      </c>
      <c r="AN1078" s="20"/>
      <c r="AO1078" s="21"/>
      <c r="AP1078" s="21"/>
      <c r="AQ1078" s="5" t="s">
        <v>1095</v>
      </c>
      <c r="AR1078" s="5" t="s">
        <v>261</v>
      </c>
      <c r="AS1078" s="5" t="s">
        <v>62</v>
      </c>
    </row>
    <row r="1079" spans="1:45">
      <c r="A1079" s="87" t="s">
        <v>562</v>
      </c>
      <c r="B1079" s="5">
        <v>15000530</v>
      </c>
      <c r="C1079" s="5" t="s">
        <v>565</v>
      </c>
      <c r="D1079" s="5" t="s">
        <v>55</v>
      </c>
      <c r="E1079" s="5" t="s">
        <v>875</v>
      </c>
      <c r="F1079" s="5" t="s">
        <v>1101</v>
      </c>
      <c r="G1079" s="5" t="s">
        <v>1270</v>
      </c>
      <c r="H1079" s="6">
        <v>38838</v>
      </c>
      <c r="I1079" s="5" t="s">
        <v>1256</v>
      </c>
      <c r="J1079" s="5" t="s">
        <v>1257</v>
      </c>
      <c r="K1079" s="5" t="s">
        <v>568</v>
      </c>
      <c r="L1079" s="7">
        <v>6</v>
      </c>
      <c r="M1079" s="7" t="s">
        <v>287</v>
      </c>
      <c r="N1079" s="127">
        <v>5216</v>
      </c>
      <c r="O1079" s="122">
        <v>0.02</v>
      </c>
      <c r="P1079" s="128">
        <f t="shared" si="203"/>
        <v>104</v>
      </c>
      <c r="Q1079" s="122">
        <v>5.0000000000000001E-3</v>
      </c>
      <c r="R1079" s="128">
        <f t="shared" si="204"/>
        <v>26</v>
      </c>
      <c r="S1079" s="122">
        <f t="shared" si="205"/>
        <v>2.4923312883435581E-2</v>
      </c>
      <c r="T1079" s="128">
        <f t="shared" si="206"/>
        <v>130</v>
      </c>
      <c r="U1079" s="128">
        <f t="shared" si="207"/>
        <v>5346</v>
      </c>
      <c r="V1079" s="129">
        <f t="shared" si="201"/>
        <v>5346</v>
      </c>
      <c r="W1079" s="130">
        <f t="shared" si="208"/>
        <v>130</v>
      </c>
      <c r="X1079" s="123">
        <f t="shared" si="209"/>
        <v>2.4899999999999999E-2</v>
      </c>
      <c r="Y1079" s="124" t="str">
        <f t="shared" si="202"/>
        <v>0.00%-8.40%</v>
      </c>
      <c r="Z1079" s="131"/>
      <c r="AA1079" s="131"/>
      <c r="AB1079" s="131"/>
      <c r="AC1079" s="125"/>
      <c r="AD1079" s="127">
        <f t="shared" si="210"/>
        <v>0</v>
      </c>
      <c r="AE1079" s="132">
        <f t="shared" si="211"/>
        <v>5346</v>
      </c>
      <c r="AF1079" s="18">
        <f t="shared" si="212"/>
        <v>130</v>
      </c>
      <c r="AG1079" s="126">
        <f t="shared" si="213"/>
        <v>2.4923312883435633E-2</v>
      </c>
      <c r="AH1079" s="20">
        <v>13.6</v>
      </c>
      <c r="AI1079" s="20">
        <v>450</v>
      </c>
      <c r="AJ1079" s="20"/>
      <c r="AK1079" s="20">
        <v>688</v>
      </c>
      <c r="AL1079" s="20">
        <f t="shared" si="214"/>
        <v>78793.599999999991</v>
      </c>
      <c r="AM1079" s="7">
        <v>3</v>
      </c>
      <c r="AN1079" s="20"/>
      <c r="AO1079" s="21"/>
      <c r="AP1079" s="21"/>
      <c r="AQ1079" s="5" t="s">
        <v>1095</v>
      </c>
      <c r="AR1079" s="5" t="s">
        <v>261</v>
      </c>
      <c r="AS1079" s="5" t="s">
        <v>62</v>
      </c>
    </row>
    <row r="1080" spans="1:45">
      <c r="A1080" s="87" t="s">
        <v>562</v>
      </c>
      <c r="B1080" s="5">
        <v>15016613</v>
      </c>
      <c r="C1080" s="5" t="s">
        <v>565</v>
      </c>
      <c r="D1080" s="5" t="s">
        <v>55</v>
      </c>
      <c r="E1080" s="5" t="s">
        <v>875</v>
      </c>
      <c r="F1080" s="5" t="s">
        <v>1101</v>
      </c>
      <c r="G1080" s="5" t="s">
        <v>1270</v>
      </c>
      <c r="H1080" s="6">
        <v>42948</v>
      </c>
      <c r="I1080" s="5" t="s">
        <v>1256</v>
      </c>
      <c r="J1080" s="5" t="s">
        <v>1257</v>
      </c>
      <c r="K1080" s="5" t="s">
        <v>568</v>
      </c>
      <c r="L1080" s="7">
        <v>6</v>
      </c>
      <c r="M1080" s="7" t="s">
        <v>287</v>
      </c>
      <c r="N1080" s="127">
        <v>4982</v>
      </c>
      <c r="O1080" s="122">
        <v>0.02</v>
      </c>
      <c r="P1080" s="128">
        <f t="shared" si="203"/>
        <v>100</v>
      </c>
      <c r="Q1080" s="122">
        <v>5.0000000000000001E-3</v>
      </c>
      <c r="R1080" s="128">
        <f t="shared" si="204"/>
        <v>25</v>
      </c>
      <c r="S1080" s="122">
        <f t="shared" si="205"/>
        <v>2.509032517061421E-2</v>
      </c>
      <c r="T1080" s="128">
        <f t="shared" si="206"/>
        <v>125</v>
      </c>
      <c r="U1080" s="128">
        <f t="shared" si="207"/>
        <v>5107</v>
      </c>
      <c r="V1080" s="129">
        <f t="shared" si="201"/>
        <v>5107</v>
      </c>
      <c r="W1080" s="130">
        <f t="shared" si="208"/>
        <v>125</v>
      </c>
      <c r="X1080" s="123">
        <f t="shared" si="209"/>
        <v>2.5100000000000001E-2</v>
      </c>
      <c r="Y1080" s="124" t="str">
        <f t="shared" si="202"/>
        <v>0.00%-8.40%</v>
      </c>
      <c r="Z1080" s="131"/>
      <c r="AA1080" s="131"/>
      <c r="AB1080" s="131"/>
      <c r="AC1080" s="125"/>
      <c r="AD1080" s="127">
        <f t="shared" si="210"/>
        <v>0</v>
      </c>
      <c r="AE1080" s="132">
        <f t="shared" si="211"/>
        <v>5107</v>
      </c>
      <c r="AF1080" s="18">
        <f t="shared" si="212"/>
        <v>125</v>
      </c>
      <c r="AG1080" s="126">
        <f t="shared" si="213"/>
        <v>2.5090325170614269E-2</v>
      </c>
      <c r="AH1080" s="20">
        <v>13.6</v>
      </c>
      <c r="AI1080" s="20">
        <v>500</v>
      </c>
      <c r="AJ1080" s="20"/>
      <c r="AK1080" s="20">
        <v>688</v>
      </c>
      <c r="AL1080" s="20">
        <f t="shared" si="214"/>
        <v>76143.199999999997</v>
      </c>
      <c r="AM1080" s="7" t="s">
        <v>287</v>
      </c>
      <c r="AN1080" s="20"/>
      <c r="AO1080" s="21"/>
      <c r="AP1080" s="21"/>
      <c r="AQ1080" s="5" t="s">
        <v>1095</v>
      </c>
      <c r="AR1080" s="5" t="s">
        <v>261</v>
      </c>
      <c r="AS1080" s="5" t="s">
        <v>62</v>
      </c>
    </row>
    <row r="1081" spans="1:45">
      <c r="A1081" s="87" t="s">
        <v>562</v>
      </c>
      <c r="B1081" s="5">
        <v>15006620</v>
      </c>
      <c r="C1081" s="5" t="s">
        <v>565</v>
      </c>
      <c r="D1081" s="5" t="s">
        <v>55</v>
      </c>
      <c r="E1081" s="5" t="s">
        <v>875</v>
      </c>
      <c r="F1081" s="5" t="s">
        <v>1101</v>
      </c>
      <c r="G1081" s="5" t="s">
        <v>1270</v>
      </c>
      <c r="H1081" s="6">
        <v>40940</v>
      </c>
      <c r="I1081" s="5" t="s">
        <v>1256</v>
      </c>
      <c r="J1081" s="5" t="s">
        <v>1257</v>
      </c>
      <c r="K1081" s="5" t="s">
        <v>568</v>
      </c>
      <c r="L1081" s="7">
        <v>6</v>
      </c>
      <c r="M1081" s="7" t="s">
        <v>287</v>
      </c>
      <c r="N1081" s="127">
        <v>4755</v>
      </c>
      <c r="O1081" s="122">
        <v>0.02</v>
      </c>
      <c r="P1081" s="128">
        <f t="shared" si="203"/>
        <v>95</v>
      </c>
      <c r="Q1081" s="122">
        <v>5.0000000000000001E-3</v>
      </c>
      <c r="R1081" s="128">
        <f t="shared" si="204"/>
        <v>24</v>
      </c>
      <c r="S1081" s="122">
        <f t="shared" si="205"/>
        <v>2.5026288117770766E-2</v>
      </c>
      <c r="T1081" s="128">
        <f t="shared" si="206"/>
        <v>119</v>
      </c>
      <c r="U1081" s="128">
        <f t="shared" si="207"/>
        <v>4874</v>
      </c>
      <c r="V1081" s="129">
        <f t="shared" si="201"/>
        <v>4874</v>
      </c>
      <c r="W1081" s="130">
        <f t="shared" si="208"/>
        <v>119</v>
      </c>
      <c r="X1081" s="123">
        <f t="shared" si="209"/>
        <v>2.5000000000000001E-2</v>
      </c>
      <c r="Y1081" s="124" t="str">
        <f t="shared" si="202"/>
        <v>0.00%-8.40%</v>
      </c>
      <c r="Z1081" s="131"/>
      <c r="AA1081" s="131"/>
      <c r="AB1081" s="131"/>
      <c r="AC1081" s="125"/>
      <c r="AD1081" s="127">
        <f t="shared" si="210"/>
        <v>0</v>
      </c>
      <c r="AE1081" s="132">
        <f t="shared" si="211"/>
        <v>4874</v>
      </c>
      <c r="AF1081" s="18">
        <f t="shared" si="212"/>
        <v>119</v>
      </c>
      <c r="AG1081" s="126">
        <f t="shared" si="213"/>
        <v>2.5026288117770745E-2</v>
      </c>
      <c r="AH1081" s="20">
        <v>13.6</v>
      </c>
      <c r="AI1081" s="20">
        <v>500</v>
      </c>
      <c r="AJ1081" s="20"/>
      <c r="AK1081" s="20">
        <v>688</v>
      </c>
      <c r="AL1081" s="20">
        <f t="shared" si="214"/>
        <v>72974.399999999994</v>
      </c>
      <c r="AM1081" s="7" t="s">
        <v>287</v>
      </c>
      <c r="AN1081" s="20"/>
      <c r="AO1081" s="21"/>
      <c r="AP1081" s="21"/>
      <c r="AQ1081" s="5" t="s">
        <v>1095</v>
      </c>
      <c r="AR1081" s="5" t="s">
        <v>261</v>
      </c>
      <c r="AS1081" s="5" t="s">
        <v>62</v>
      </c>
    </row>
    <row r="1082" spans="1:45">
      <c r="A1082" s="87" t="s">
        <v>562</v>
      </c>
      <c r="B1082" s="5">
        <v>15002011</v>
      </c>
      <c r="C1082" s="5" t="s">
        <v>565</v>
      </c>
      <c r="D1082" s="5" t="s">
        <v>55</v>
      </c>
      <c r="E1082" s="5" t="s">
        <v>875</v>
      </c>
      <c r="F1082" s="5" t="s">
        <v>1101</v>
      </c>
      <c r="G1082" s="5" t="s">
        <v>1270</v>
      </c>
      <c r="H1082" s="6">
        <v>39727</v>
      </c>
      <c r="I1082" s="5" t="s">
        <v>1256</v>
      </c>
      <c r="J1082" s="5" t="s">
        <v>1257</v>
      </c>
      <c r="K1082" s="5" t="s">
        <v>568</v>
      </c>
      <c r="L1082" s="7">
        <v>6</v>
      </c>
      <c r="M1082" s="7" t="s">
        <v>287</v>
      </c>
      <c r="N1082" s="127">
        <v>5142</v>
      </c>
      <c r="O1082" s="122">
        <v>0.02</v>
      </c>
      <c r="P1082" s="128">
        <f t="shared" si="203"/>
        <v>103</v>
      </c>
      <c r="Q1082" s="122">
        <v>5.0000000000000001E-3</v>
      </c>
      <c r="R1082" s="128">
        <f t="shared" si="204"/>
        <v>26</v>
      </c>
      <c r="S1082" s="122">
        <f t="shared" si="205"/>
        <v>2.5087514585764293E-2</v>
      </c>
      <c r="T1082" s="128">
        <f t="shared" si="206"/>
        <v>129</v>
      </c>
      <c r="U1082" s="128">
        <f t="shared" si="207"/>
        <v>5271</v>
      </c>
      <c r="V1082" s="129">
        <f t="shared" si="201"/>
        <v>5271</v>
      </c>
      <c r="W1082" s="130">
        <f t="shared" si="208"/>
        <v>129</v>
      </c>
      <c r="X1082" s="123">
        <f t="shared" si="209"/>
        <v>2.5100000000000001E-2</v>
      </c>
      <c r="Y1082" s="124" t="str">
        <f t="shared" si="202"/>
        <v>0.00%-8.40%</v>
      </c>
      <c r="Z1082" s="131"/>
      <c r="AA1082" s="131"/>
      <c r="AB1082" s="131"/>
      <c r="AC1082" s="125"/>
      <c r="AD1082" s="127">
        <f t="shared" si="210"/>
        <v>0</v>
      </c>
      <c r="AE1082" s="132">
        <f t="shared" si="211"/>
        <v>5271</v>
      </c>
      <c r="AF1082" s="18">
        <f t="shared" si="212"/>
        <v>129</v>
      </c>
      <c r="AG1082" s="126">
        <f t="shared" si="213"/>
        <v>2.5087514585764303E-2</v>
      </c>
      <c r="AH1082" s="20">
        <v>13.6</v>
      </c>
      <c r="AI1082" s="20">
        <v>450</v>
      </c>
      <c r="AJ1082" s="20"/>
      <c r="AK1082" s="20">
        <v>688</v>
      </c>
      <c r="AL1082" s="20">
        <f t="shared" si="214"/>
        <v>77773.599999999991</v>
      </c>
      <c r="AM1082" s="7" t="s">
        <v>287</v>
      </c>
      <c r="AN1082" s="20"/>
      <c r="AO1082" s="21"/>
      <c r="AP1082" s="21"/>
      <c r="AQ1082" s="5" t="s">
        <v>1095</v>
      </c>
      <c r="AR1082" s="5" t="s">
        <v>261</v>
      </c>
      <c r="AS1082" s="5" t="s">
        <v>62</v>
      </c>
    </row>
    <row r="1083" spans="1:45">
      <c r="A1083" s="87" t="s">
        <v>562</v>
      </c>
      <c r="B1083" s="5">
        <v>15004601</v>
      </c>
      <c r="C1083" s="5" t="s">
        <v>565</v>
      </c>
      <c r="D1083" s="5" t="s">
        <v>55</v>
      </c>
      <c r="E1083" s="5" t="s">
        <v>875</v>
      </c>
      <c r="F1083" s="5" t="s">
        <v>1093</v>
      </c>
      <c r="G1083" s="5" t="s">
        <v>1270</v>
      </c>
      <c r="H1083" s="6">
        <v>40459</v>
      </c>
      <c r="I1083" s="5" t="s">
        <v>1256</v>
      </c>
      <c r="J1083" s="5" t="s">
        <v>1257</v>
      </c>
      <c r="K1083" s="5" t="s">
        <v>568</v>
      </c>
      <c r="L1083" s="7">
        <v>6</v>
      </c>
      <c r="M1083" s="7" t="s">
        <v>287</v>
      </c>
      <c r="N1083" s="127">
        <v>6700</v>
      </c>
      <c r="O1083" s="122">
        <v>0.02</v>
      </c>
      <c r="P1083" s="128">
        <f t="shared" si="203"/>
        <v>134</v>
      </c>
      <c r="Q1083" s="122">
        <v>5.0000000000000001E-3</v>
      </c>
      <c r="R1083" s="128">
        <f t="shared" si="204"/>
        <v>34</v>
      </c>
      <c r="S1083" s="122">
        <f t="shared" si="205"/>
        <v>2.5074626865671641E-2</v>
      </c>
      <c r="T1083" s="128">
        <f t="shared" si="206"/>
        <v>168</v>
      </c>
      <c r="U1083" s="128">
        <f t="shared" si="207"/>
        <v>6868</v>
      </c>
      <c r="V1083" s="129">
        <f t="shared" si="201"/>
        <v>6868</v>
      </c>
      <c r="W1083" s="130">
        <f t="shared" si="208"/>
        <v>168</v>
      </c>
      <c r="X1083" s="123">
        <f t="shared" si="209"/>
        <v>2.5100000000000001E-2</v>
      </c>
      <c r="Y1083" s="124" t="str">
        <f t="shared" si="202"/>
        <v>0.00%-8.40%</v>
      </c>
      <c r="Z1083" s="131"/>
      <c r="AA1083" s="131"/>
      <c r="AB1083" s="131"/>
      <c r="AC1083" s="125"/>
      <c r="AD1083" s="127">
        <f t="shared" si="210"/>
        <v>0</v>
      </c>
      <c r="AE1083" s="132">
        <f t="shared" si="211"/>
        <v>6868</v>
      </c>
      <c r="AF1083" s="18">
        <f t="shared" si="212"/>
        <v>168</v>
      </c>
      <c r="AG1083" s="126">
        <f t="shared" si="213"/>
        <v>2.5074626865671634E-2</v>
      </c>
      <c r="AH1083" s="20">
        <v>13.6</v>
      </c>
      <c r="AI1083" s="20">
        <v>450</v>
      </c>
      <c r="AJ1083" s="20"/>
      <c r="AK1083" s="20">
        <v>688</v>
      </c>
      <c r="AL1083" s="20">
        <f t="shared" si="214"/>
        <v>99492.800000000003</v>
      </c>
      <c r="AM1083" s="7" t="s">
        <v>287</v>
      </c>
      <c r="AN1083" s="20"/>
      <c r="AO1083" s="21"/>
      <c r="AP1083" s="21"/>
      <c r="AQ1083" s="5" t="s">
        <v>1095</v>
      </c>
      <c r="AR1083" s="5" t="s">
        <v>261</v>
      </c>
      <c r="AS1083" s="5" t="s">
        <v>62</v>
      </c>
    </row>
    <row r="1084" spans="1:45">
      <c r="A1084" s="87" t="s">
        <v>562</v>
      </c>
      <c r="B1084" s="5">
        <v>15000741</v>
      </c>
      <c r="C1084" s="5" t="s">
        <v>565</v>
      </c>
      <c r="D1084" s="5" t="s">
        <v>55</v>
      </c>
      <c r="E1084" s="5" t="s">
        <v>875</v>
      </c>
      <c r="F1084" s="5" t="s">
        <v>1101</v>
      </c>
      <c r="G1084" s="5" t="s">
        <v>1270</v>
      </c>
      <c r="H1084" s="6">
        <v>39031</v>
      </c>
      <c r="I1084" s="5" t="s">
        <v>1256</v>
      </c>
      <c r="J1084" s="5" t="s">
        <v>1257</v>
      </c>
      <c r="K1084" s="5" t="s">
        <v>568</v>
      </c>
      <c r="L1084" s="7">
        <v>6</v>
      </c>
      <c r="M1084" s="7" t="s">
        <v>287</v>
      </c>
      <c r="N1084" s="127">
        <v>5712</v>
      </c>
      <c r="O1084" s="122">
        <v>0.02</v>
      </c>
      <c r="P1084" s="128">
        <f t="shared" si="203"/>
        <v>114</v>
      </c>
      <c r="Q1084" s="122">
        <v>5.0000000000000001E-3</v>
      </c>
      <c r="R1084" s="128">
        <f t="shared" si="204"/>
        <v>29</v>
      </c>
      <c r="S1084" s="122">
        <f t="shared" si="205"/>
        <v>2.5035014005602242E-2</v>
      </c>
      <c r="T1084" s="128">
        <f t="shared" si="206"/>
        <v>143</v>
      </c>
      <c r="U1084" s="128">
        <f t="shared" si="207"/>
        <v>5855</v>
      </c>
      <c r="V1084" s="129">
        <f t="shared" si="201"/>
        <v>5855</v>
      </c>
      <c r="W1084" s="130">
        <f t="shared" si="208"/>
        <v>143</v>
      </c>
      <c r="X1084" s="123">
        <f t="shared" si="209"/>
        <v>2.5000000000000001E-2</v>
      </c>
      <c r="Y1084" s="124" t="str">
        <f t="shared" si="202"/>
        <v>0.00%-8.40%</v>
      </c>
      <c r="Z1084" s="131"/>
      <c r="AA1084" s="131"/>
      <c r="AB1084" s="131"/>
      <c r="AC1084" s="125"/>
      <c r="AD1084" s="127">
        <f t="shared" si="210"/>
        <v>0</v>
      </c>
      <c r="AE1084" s="132">
        <f t="shared" si="211"/>
        <v>5855</v>
      </c>
      <c r="AF1084" s="18">
        <f t="shared" si="212"/>
        <v>143</v>
      </c>
      <c r="AG1084" s="126">
        <f t="shared" si="213"/>
        <v>2.5035014005602152E-2</v>
      </c>
      <c r="AH1084" s="20">
        <v>13.6</v>
      </c>
      <c r="AI1084" s="20">
        <v>450</v>
      </c>
      <c r="AJ1084" s="20"/>
      <c r="AK1084" s="20">
        <v>688</v>
      </c>
      <c r="AL1084" s="20">
        <f t="shared" si="214"/>
        <v>85716</v>
      </c>
      <c r="AM1084" s="7" t="s">
        <v>287</v>
      </c>
      <c r="AN1084" s="20"/>
      <c r="AO1084" s="21"/>
      <c r="AP1084" s="21"/>
      <c r="AQ1084" s="5" t="s">
        <v>1095</v>
      </c>
      <c r="AR1084" s="5" t="s">
        <v>261</v>
      </c>
      <c r="AS1084" s="5" t="s">
        <v>62</v>
      </c>
    </row>
    <row r="1085" spans="1:45">
      <c r="A1085" s="87" t="s">
        <v>562</v>
      </c>
      <c r="B1085" s="5">
        <v>15020090</v>
      </c>
      <c r="C1085" s="5" t="s">
        <v>565</v>
      </c>
      <c r="D1085" s="5" t="s">
        <v>55</v>
      </c>
      <c r="E1085" s="5" t="s">
        <v>875</v>
      </c>
      <c r="F1085" s="5" t="s">
        <v>1101</v>
      </c>
      <c r="G1085" s="5" t="s">
        <v>1270</v>
      </c>
      <c r="H1085" s="6">
        <v>43903</v>
      </c>
      <c r="I1085" s="5" t="s">
        <v>1256</v>
      </c>
      <c r="J1085" s="5" t="s">
        <v>1257</v>
      </c>
      <c r="K1085" s="5" t="s">
        <v>568</v>
      </c>
      <c r="L1085" s="7">
        <v>6</v>
      </c>
      <c r="M1085" s="7" t="s">
        <v>287</v>
      </c>
      <c r="N1085" s="127">
        <v>5100</v>
      </c>
      <c r="O1085" s="122">
        <v>0.02</v>
      </c>
      <c r="P1085" s="128">
        <f t="shared" si="203"/>
        <v>102</v>
      </c>
      <c r="Q1085" s="122">
        <v>5.0000000000000001E-3</v>
      </c>
      <c r="R1085" s="128">
        <f t="shared" si="204"/>
        <v>26</v>
      </c>
      <c r="S1085" s="122">
        <f t="shared" si="205"/>
        <v>2.5098039215686273E-2</v>
      </c>
      <c r="T1085" s="128">
        <f t="shared" si="206"/>
        <v>128</v>
      </c>
      <c r="U1085" s="128">
        <f t="shared" si="207"/>
        <v>5228</v>
      </c>
      <c r="V1085" s="129">
        <f t="shared" si="201"/>
        <v>5228</v>
      </c>
      <c r="W1085" s="130">
        <f t="shared" si="208"/>
        <v>128</v>
      </c>
      <c r="X1085" s="123">
        <f t="shared" si="209"/>
        <v>2.5100000000000001E-2</v>
      </c>
      <c r="Y1085" s="124" t="str">
        <f t="shared" si="202"/>
        <v>0.00%-8.40%</v>
      </c>
      <c r="Z1085" s="131"/>
      <c r="AA1085" s="131"/>
      <c r="AB1085" s="131"/>
      <c r="AC1085" s="125"/>
      <c r="AD1085" s="127">
        <f t="shared" si="210"/>
        <v>0</v>
      </c>
      <c r="AE1085" s="132">
        <f t="shared" si="211"/>
        <v>5228</v>
      </c>
      <c r="AF1085" s="18">
        <f t="shared" si="212"/>
        <v>128</v>
      </c>
      <c r="AG1085" s="126">
        <f t="shared" si="213"/>
        <v>2.5098039215686319E-2</v>
      </c>
      <c r="AH1085" s="20">
        <v>13.6</v>
      </c>
      <c r="AI1085" s="20">
        <v>450</v>
      </c>
      <c r="AJ1085" s="20"/>
      <c r="AK1085" s="20">
        <v>688</v>
      </c>
      <c r="AL1085" s="20">
        <f t="shared" si="214"/>
        <v>77188.800000000003</v>
      </c>
      <c r="AM1085" s="7" t="s">
        <v>287</v>
      </c>
      <c r="AN1085" s="20"/>
      <c r="AO1085" s="21"/>
      <c r="AP1085" s="21"/>
      <c r="AQ1085" s="5" t="s">
        <v>1095</v>
      </c>
      <c r="AR1085" s="5" t="s">
        <v>261</v>
      </c>
      <c r="AS1085" s="5" t="s">
        <v>62</v>
      </c>
    </row>
    <row r="1086" spans="1:45">
      <c r="A1086" s="87" t="s">
        <v>562</v>
      </c>
      <c r="B1086" s="5">
        <v>15002821</v>
      </c>
      <c r="C1086" s="5" t="s">
        <v>565</v>
      </c>
      <c r="D1086" s="5" t="s">
        <v>55</v>
      </c>
      <c r="E1086" s="5" t="s">
        <v>875</v>
      </c>
      <c r="F1086" s="5" t="s">
        <v>1101</v>
      </c>
      <c r="G1086" s="5" t="s">
        <v>1270</v>
      </c>
      <c r="H1086" s="6">
        <v>40269</v>
      </c>
      <c r="I1086" s="5" t="s">
        <v>1256</v>
      </c>
      <c r="J1086" s="5" t="s">
        <v>1257</v>
      </c>
      <c r="K1086" s="5" t="s">
        <v>568</v>
      </c>
      <c r="L1086" s="7">
        <v>6</v>
      </c>
      <c r="M1086" s="7" t="s">
        <v>287</v>
      </c>
      <c r="N1086" s="127">
        <v>4878</v>
      </c>
      <c r="O1086" s="122">
        <v>0.02</v>
      </c>
      <c r="P1086" s="128">
        <f t="shared" si="203"/>
        <v>98</v>
      </c>
      <c r="Q1086" s="122">
        <v>5.0000000000000001E-3</v>
      </c>
      <c r="R1086" s="128">
        <f t="shared" si="204"/>
        <v>24</v>
      </c>
      <c r="S1086" s="122">
        <f t="shared" si="205"/>
        <v>2.5010250102501026E-2</v>
      </c>
      <c r="T1086" s="128">
        <f t="shared" si="206"/>
        <v>122</v>
      </c>
      <c r="U1086" s="128">
        <f t="shared" si="207"/>
        <v>5000</v>
      </c>
      <c r="V1086" s="129">
        <f t="shared" si="201"/>
        <v>5000</v>
      </c>
      <c r="W1086" s="130">
        <f t="shared" si="208"/>
        <v>122</v>
      </c>
      <c r="X1086" s="123">
        <f t="shared" si="209"/>
        <v>2.5000000000000001E-2</v>
      </c>
      <c r="Y1086" s="124" t="str">
        <f t="shared" si="202"/>
        <v>0.00%-8.40%</v>
      </c>
      <c r="Z1086" s="131"/>
      <c r="AA1086" s="131"/>
      <c r="AB1086" s="131"/>
      <c r="AC1086" s="125"/>
      <c r="AD1086" s="127">
        <f t="shared" si="210"/>
        <v>0</v>
      </c>
      <c r="AE1086" s="132">
        <f t="shared" si="211"/>
        <v>5000</v>
      </c>
      <c r="AF1086" s="18">
        <f t="shared" si="212"/>
        <v>122</v>
      </c>
      <c r="AG1086" s="126">
        <f t="shared" si="213"/>
        <v>2.501025010250113E-2</v>
      </c>
      <c r="AH1086" s="20">
        <v>13.6</v>
      </c>
      <c r="AI1086" s="20">
        <v>450</v>
      </c>
      <c r="AJ1086" s="20"/>
      <c r="AK1086" s="20">
        <v>688</v>
      </c>
      <c r="AL1086" s="20">
        <f t="shared" si="214"/>
        <v>74088</v>
      </c>
      <c r="AM1086" s="7" t="s">
        <v>287</v>
      </c>
      <c r="AN1086" s="20"/>
      <c r="AO1086" s="21"/>
      <c r="AP1086" s="21"/>
      <c r="AQ1086" s="5" t="s">
        <v>1095</v>
      </c>
      <c r="AR1086" s="5" t="s">
        <v>261</v>
      </c>
      <c r="AS1086" s="5" t="s">
        <v>62</v>
      </c>
    </row>
    <row r="1087" spans="1:45">
      <c r="A1087" s="87" t="s">
        <v>562</v>
      </c>
      <c r="B1087" s="5">
        <v>15000454</v>
      </c>
      <c r="C1087" s="5" t="s">
        <v>565</v>
      </c>
      <c r="D1087" s="5" t="s">
        <v>55</v>
      </c>
      <c r="E1087" s="5" t="s">
        <v>875</v>
      </c>
      <c r="F1087" s="5" t="s">
        <v>1101</v>
      </c>
      <c r="G1087" s="5" t="s">
        <v>1270</v>
      </c>
      <c r="H1087" s="6">
        <v>38808</v>
      </c>
      <c r="I1087" s="5" t="s">
        <v>1256</v>
      </c>
      <c r="J1087" s="5" t="s">
        <v>1257</v>
      </c>
      <c r="K1087" s="5" t="s">
        <v>568</v>
      </c>
      <c r="L1087" s="7">
        <v>6</v>
      </c>
      <c r="M1087" s="7" t="s">
        <v>287</v>
      </c>
      <c r="N1087" s="127">
        <v>4919</v>
      </c>
      <c r="O1087" s="122">
        <v>0.02</v>
      </c>
      <c r="P1087" s="128">
        <f t="shared" si="203"/>
        <v>98</v>
      </c>
      <c r="Q1087" s="122">
        <v>5.0000000000000001E-3</v>
      </c>
      <c r="R1087" s="128">
        <f t="shared" si="204"/>
        <v>25</v>
      </c>
      <c r="S1087" s="122">
        <f t="shared" si="205"/>
        <v>2.5005082333807684E-2</v>
      </c>
      <c r="T1087" s="128">
        <f t="shared" si="206"/>
        <v>123</v>
      </c>
      <c r="U1087" s="128">
        <f t="shared" si="207"/>
        <v>5042</v>
      </c>
      <c r="V1087" s="129">
        <f t="shared" si="201"/>
        <v>5042</v>
      </c>
      <c r="W1087" s="130">
        <f t="shared" si="208"/>
        <v>123</v>
      </c>
      <c r="X1087" s="123">
        <f t="shared" si="209"/>
        <v>2.5000000000000001E-2</v>
      </c>
      <c r="Y1087" s="124" t="str">
        <f t="shared" si="202"/>
        <v>0.00%-8.40%</v>
      </c>
      <c r="Z1087" s="131"/>
      <c r="AA1087" s="131"/>
      <c r="AB1087" s="131"/>
      <c r="AC1087" s="125"/>
      <c r="AD1087" s="127">
        <f t="shared" si="210"/>
        <v>0</v>
      </c>
      <c r="AE1087" s="132">
        <f t="shared" si="211"/>
        <v>5042</v>
      </c>
      <c r="AF1087" s="18">
        <f t="shared" si="212"/>
        <v>123</v>
      </c>
      <c r="AG1087" s="126">
        <f t="shared" si="213"/>
        <v>2.5005082333807716E-2</v>
      </c>
      <c r="AH1087" s="20">
        <v>13.6</v>
      </c>
      <c r="AI1087" s="20">
        <v>450</v>
      </c>
      <c r="AJ1087" s="20"/>
      <c r="AK1087" s="20">
        <v>688</v>
      </c>
      <c r="AL1087" s="20">
        <f t="shared" si="214"/>
        <v>74659.199999999997</v>
      </c>
      <c r="AM1087" s="7" t="s">
        <v>287</v>
      </c>
      <c r="AN1087" s="20"/>
      <c r="AO1087" s="21"/>
      <c r="AP1087" s="21"/>
      <c r="AQ1087" s="5" t="s">
        <v>1095</v>
      </c>
      <c r="AR1087" s="5" t="s">
        <v>261</v>
      </c>
      <c r="AS1087" s="5" t="s">
        <v>62</v>
      </c>
    </row>
    <row r="1088" spans="1:45">
      <c r="A1088" s="87" t="s">
        <v>562</v>
      </c>
      <c r="B1088" s="5">
        <v>15001322</v>
      </c>
      <c r="C1088" s="5" t="s">
        <v>565</v>
      </c>
      <c r="D1088" s="5" t="s">
        <v>55</v>
      </c>
      <c r="E1088" s="5" t="s">
        <v>875</v>
      </c>
      <c r="F1088" s="5" t="s">
        <v>1101</v>
      </c>
      <c r="G1088" s="5" t="s">
        <v>1270</v>
      </c>
      <c r="H1088" s="6">
        <v>39630</v>
      </c>
      <c r="I1088" s="5" t="s">
        <v>489</v>
      </c>
      <c r="J1088" s="5" t="s">
        <v>489</v>
      </c>
      <c r="K1088" s="5" t="s">
        <v>568</v>
      </c>
      <c r="L1088" s="7">
        <v>6</v>
      </c>
      <c r="M1088" s="7" t="s">
        <v>287</v>
      </c>
      <c r="N1088" s="127">
        <v>6700</v>
      </c>
      <c r="O1088" s="122">
        <v>0.02</v>
      </c>
      <c r="P1088" s="128">
        <f t="shared" si="203"/>
        <v>134</v>
      </c>
      <c r="Q1088" s="122">
        <v>5.0000000000000001E-3</v>
      </c>
      <c r="R1088" s="128">
        <f t="shared" si="204"/>
        <v>34</v>
      </c>
      <c r="S1088" s="122">
        <f t="shared" si="205"/>
        <v>2.5074626865671641E-2</v>
      </c>
      <c r="T1088" s="128">
        <f t="shared" si="206"/>
        <v>168</v>
      </c>
      <c r="U1088" s="128">
        <f t="shared" si="207"/>
        <v>6868</v>
      </c>
      <c r="V1088" s="129">
        <f t="shared" si="201"/>
        <v>6868</v>
      </c>
      <c r="W1088" s="130">
        <f t="shared" si="208"/>
        <v>168</v>
      </c>
      <c r="X1088" s="123">
        <f t="shared" si="209"/>
        <v>2.5100000000000001E-2</v>
      </c>
      <c r="Y1088" s="124" t="str">
        <f t="shared" si="202"/>
        <v>0.00%-8.40%</v>
      </c>
      <c r="Z1088" s="131"/>
      <c r="AA1088" s="131"/>
      <c r="AB1088" s="131"/>
      <c r="AC1088" s="125"/>
      <c r="AD1088" s="127">
        <f t="shared" si="210"/>
        <v>0</v>
      </c>
      <c r="AE1088" s="132">
        <f t="shared" si="211"/>
        <v>6868</v>
      </c>
      <c r="AF1088" s="18">
        <f t="shared" si="212"/>
        <v>168</v>
      </c>
      <c r="AG1088" s="126">
        <f t="shared" si="213"/>
        <v>2.5074626865671634E-2</v>
      </c>
      <c r="AH1088" s="20">
        <v>13.6</v>
      </c>
      <c r="AI1088" s="20">
        <v>500</v>
      </c>
      <c r="AJ1088" s="20"/>
      <c r="AK1088" s="20">
        <v>688</v>
      </c>
      <c r="AL1088" s="20">
        <f t="shared" si="214"/>
        <v>100092.8</v>
      </c>
      <c r="AM1088" s="7" t="s">
        <v>287</v>
      </c>
      <c r="AN1088" s="20"/>
      <c r="AO1088" s="21"/>
      <c r="AP1088" s="21"/>
      <c r="AQ1088" s="5" t="s">
        <v>1095</v>
      </c>
      <c r="AR1088" s="5" t="s">
        <v>261</v>
      </c>
      <c r="AS1088" s="5" t="s">
        <v>62</v>
      </c>
    </row>
    <row r="1089" spans="1:45">
      <c r="A1089" s="87" t="s">
        <v>562</v>
      </c>
      <c r="B1089" s="5">
        <v>15004928</v>
      </c>
      <c r="C1089" s="5" t="s">
        <v>565</v>
      </c>
      <c r="D1089" s="5" t="s">
        <v>55</v>
      </c>
      <c r="E1089" s="5" t="s">
        <v>875</v>
      </c>
      <c r="F1089" s="5" t="s">
        <v>1101</v>
      </c>
      <c r="G1089" s="5" t="s">
        <v>1270</v>
      </c>
      <c r="H1089" s="6">
        <v>40575</v>
      </c>
      <c r="I1089" s="5" t="s">
        <v>489</v>
      </c>
      <c r="J1089" s="5" t="s">
        <v>489</v>
      </c>
      <c r="K1089" s="5" t="s">
        <v>568</v>
      </c>
      <c r="L1089" s="7">
        <v>6</v>
      </c>
      <c r="M1089" s="7" t="s">
        <v>287</v>
      </c>
      <c r="N1089" s="127">
        <v>6086</v>
      </c>
      <c r="O1089" s="122">
        <v>0.02</v>
      </c>
      <c r="P1089" s="128">
        <f t="shared" si="203"/>
        <v>122</v>
      </c>
      <c r="Q1089" s="122">
        <v>5.0000000000000001E-3</v>
      </c>
      <c r="R1089" s="128">
        <f t="shared" si="204"/>
        <v>30</v>
      </c>
      <c r="S1089" s="122">
        <f t="shared" si="205"/>
        <v>2.4975353269799539E-2</v>
      </c>
      <c r="T1089" s="128">
        <f t="shared" si="206"/>
        <v>152</v>
      </c>
      <c r="U1089" s="128">
        <f t="shared" si="207"/>
        <v>6238</v>
      </c>
      <c r="V1089" s="129">
        <f t="shared" si="201"/>
        <v>6238</v>
      </c>
      <c r="W1089" s="130">
        <f t="shared" si="208"/>
        <v>152</v>
      </c>
      <c r="X1089" s="123">
        <f t="shared" si="209"/>
        <v>2.5000000000000001E-2</v>
      </c>
      <c r="Y1089" s="124" t="str">
        <f t="shared" si="202"/>
        <v>0.00%-8.40%</v>
      </c>
      <c r="Z1089" s="131"/>
      <c r="AA1089" s="131"/>
      <c r="AB1089" s="131"/>
      <c r="AC1089" s="125"/>
      <c r="AD1089" s="127">
        <f t="shared" si="210"/>
        <v>0</v>
      </c>
      <c r="AE1089" s="132">
        <f t="shared" si="211"/>
        <v>6238</v>
      </c>
      <c r="AF1089" s="18">
        <f t="shared" si="212"/>
        <v>152</v>
      </c>
      <c r="AG1089" s="126">
        <f t="shared" si="213"/>
        <v>2.4975353269799605E-2</v>
      </c>
      <c r="AH1089" s="20">
        <v>13.6</v>
      </c>
      <c r="AI1089" s="20">
        <v>500</v>
      </c>
      <c r="AJ1089" s="20"/>
      <c r="AK1089" s="20">
        <v>688</v>
      </c>
      <c r="AL1089" s="20">
        <f t="shared" si="214"/>
        <v>91524.800000000003</v>
      </c>
      <c r="AM1089" s="7" t="s">
        <v>287</v>
      </c>
      <c r="AN1089" s="20"/>
      <c r="AO1089" s="21"/>
      <c r="AP1089" s="21"/>
      <c r="AQ1089" s="5" t="s">
        <v>1095</v>
      </c>
      <c r="AR1089" s="5" t="s">
        <v>261</v>
      </c>
      <c r="AS1089" s="5" t="s">
        <v>62</v>
      </c>
    </row>
    <row r="1090" spans="1:45">
      <c r="A1090" s="87" t="s">
        <v>562</v>
      </c>
      <c r="B1090" s="5">
        <v>15002469</v>
      </c>
      <c r="C1090" s="5" t="s">
        <v>565</v>
      </c>
      <c r="D1090" s="5" t="s">
        <v>55</v>
      </c>
      <c r="E1090" s="5" t="s">
        <v>875</v>
      </c>
      <c r="F1090" s="5" t="s">
        <v>1101</v>
      </c>
      <c r="G1090" s="5" t="s">
        <v>1270</v>
      </c>
      <c r="H1090" s="6">
        <v>39973</v>
      </c>
      <c r="I1090" s="5" t="s">
        <v>489</v>
      </c>
      <c r="J1090" s="5" t="s">
        <v>489</v>
      </c>
      <c r="K1090" s="5" t="s">
        <v>568</v>
      </c>
      <c r="L1090" s="7">
        <v>6</v>
      </c>
      <c r="M1090" s="7" t="s">
        <v>287</v>
      </c>
      <c r="N1090" s="127">
        <v>6673</v>
      </c>
      <c r="O1090" s="122">
        <v>0.02</v>
      </c>
      <c r="P1090" s="128">
        <f t="shared" si="203"/>
        <v>133</v>
      </c>
      <c r="Q1090" s="122">
        <v>5.0000000000000001E-3</v>
      </c>
      <c r="R1090" s="128">
        <f t="shared" si="204"/>
        <v>33</v>
      </c>
      <c r="S1090" s="122">
        <f t="shared" si="205"/>
        <v>2.4876367450921623E-2</v>
      </c>
      <c r="T1090" s="128">
        <f t="shared" si="206"/>
        <v>166</v>
      </c>
      <c r="U1090" s="128">
        <f t="shared" si="207"/>
        <v>6839</v>
      </c>
      <c r="V1090" s="129">
        <f t="shared" si="201"/>
        <v>6839</v>
      </c>
      <c r="W1090" s="130">
        <f t="shared" si="208"/>
        <v>166</v>
      </c>
      <c r="X1090" s="123">
        <f t="shared" si="209"/>
        <v>2.4899999999999999E-2</v>
      </c>
      <c r="Y1090" s="124" t="str">
        <f t="shared" si="202"/>
        <v>0.00%-8.40%</v>
      </c>
      <c r="Z1090" s="131"/>
      <c r="AA1090" s="131"/>
      <c r="AB1090" s="131"/>
      <c r="AC1090" s="125"/>
      <c r="AD1090" s="127">
        <f t="shared" si="210"/>
        <v>0</v>
      </c>
      <c r="AE1090" s="132">
        <f t="shared" si="211"/>
        <v>6839</v>
      </c>
      <c r="AF1090" s="18">
        <f t="shared" si="212"/>
        <v>166</v>
      </c>
      <c r="AG1090" s="126">
        <f t="shared" si="213"/>
        <v>2.4876367450921588E-2</v>
      </c>
      <c r="AH1090" s="20">
        <v>13.6</v>
      </c>
      <c r="AI1090" s="20">
        <v>500</v>
      </c>
      <c r="AJ1090" s="20"/>
      <c r="AK1090" s="20">
        <v>688</v>
      </c>
      <c r="AL1090" s="20">
        <f t="shared" si="214"/>
        <v>99698.4</v>
      </c>
      <c r="AM1090" s="7" t="s">
        <v>287</v>
      </c>
      <c r="AN1090" s="20"/>
      <c r="AO1090" s="21"/>
      <c r="AP1090" s="21"/>
      <c r="AQ1090" s="5" t="s">
        <v>1095</v>
      </c>
      <c r="AR1090" s="5" t="s">
        <v>261</v>
      </c>
      <c r="AS1090" s="5" t="s">
        <v>62</v>
      </c>
    </row>
    <row r="1091" spans="1:45">
      <c r="A1091" s="87" t="s">
        <v>562</v>
      </c>
      <c r="B1091" s="5">
        <v>15001969</v>
      </c>
      <c r="C1091" s="5" t="s">
        <v>565</v>
      </c>
      <c r="D1091" s="5" t="s">
        <v>55</v>
      </c>
      <c r="E1091" s="5" t="s">
        <v>875</v>
      </c>
      <c r="F1091" s="5" t="s">
        <v>1101</v>
      </c>
      <c r="G1091" s="5" t="s">
        <v>1270</v>
      </c>
      <c r="H1091" s="6">
        <v>39694</v>
      </c>
      <c r="I1091" s="5" t="s">
        <v>489</v>
      </c>
      <c r="J1091" s="5" t="s">
        <v>489</v>
      </c>
      <c r="K1091" s="5" t="s">
        <v>568</v>
      </c>
      <c r="L1091" s="7">
        <v>6</v>
      </c>
      <c r="M1091" s="7" t="s">
        <v>287</v>
      </c>
      <c r="N1091" s="127">
        <v>6117</v>
      </c>
      <c r="O1091" s="122">
        <v>0.02</v>
      </c>
      <c r="P1091" s="128">
        <f t="shared" si="203"/>
        <v>122</v>
      </c>
      <c r="Q1091" s="122">
        <v>5.0000000000000001E-3</v>
      </c>
      <c r="R1091" s="128">
        <f t="shared" si="204"/>
        <v>31</v>
      </c>
      <c r="S1091" s="122">
        <f t="shared" si="205"/>
        <v>2.501226091221187E-2</v>
      </c>
      <c r="T1091" s="128">
        <f t="shared" si="206"/>
        <v>153</v>
      </c>
      <c r="U1091" s="128">
        <f t="shared" si="207"/>
        <v>6270</v>
      </c>
      <c r="V1091" s="129">
        <f t="shared" si="201"/>
        <v>6270</v>
      </c>
      <c r="W1091" s="130">
        <f t="shared" si="208"/>
        <v>153</v>
      </c>
      <c r="X1091" s="123">
        <f t="shared" si="209"/>
        <v>2.5000000000000001E-2</v>
      </c>
      <c r="Y1091" s="124" t="str">
        <f t="shared" si="202"/>
        <v>0.00%-8.40%</v>
      </c>
      <c r="Z1091" s="131"/>
      <c r="AA1091" s="131"/>
      <c r="AB1091" s="131"/>
      <c r="AC1091" s="125"/>
      <c r="AD1091" s="127">
        <f t="shared" si="210"/>
        <v>0</v>
      </c>
      <c r="AE1091" s="132">
        <f t="shared" si="211"/>
        <v>6270</v>
      </c>
      <c r="AF1091" s="18">
        <f t="shared" si="212"/>
        <v>153</v>
      </c>
      <c r="AG1091" s="126">
        <f t="shared" si="213"/>
        <v>2.501226091221187E-2</v>
      </c>
      <c r="AH1091" s="20">
        <v>13.6</v>
      </c>
      <c r="AI1091" s="20">
        <v>500</v>
      </c>
      <c r="AJ1091" s="20"/>
      <c r="AK1091" s="20">
        <v>688</v>
      </c>
      <c r="AL1091" s="20">
        <f t="shared" si="214"/>
        <v>91960</v>
      </c>
      <c r="AM1091" s="7" t="s">
        <v>287</v>
      </c>
      <c r="AN1091" s="20"/>
      <c r="AO1091" s="21"/>
      <c r="AP1091" s="21"/>
      <c r="AQ1091" s="5" t="s">
        <v>1095</v>
      </c>
      <c r="AR1091" s="5" t="s">
        <v>261</v>
      </c>
      <c r="AS1091" s="5" t="s">
        <v>62</v>
      </c>
    </row>
    <row r="1092" spans="1:45">
      <c r="A1092" s="87" t="s">
        <v>562</v>
      </c>
      <c r="B1092" s="5">
        <v>15000188</v>
      </c>
      <c r="C1092" s="5" t="s">
        <v>565</v>
      </c>
      <c r="D1092" s="5" t="s">
        <v>55</v>
      </c>
      <c r="E1092" s="5" t="s">
        <v>875</v>
      </c>
      <c r="F1092" s="5" t="s">
        <v>1101</v>
      </c>
      <c r="G1092" s="5" t="s">
        <v>1270</v>
      </c>
      <c r="H1092" s="6">
        <v>38596</v>
      </c>
      <c r="I1092" s="5" t="s">
        <v>489</v>
      </c>
      <c r="J1092" s="5" t="s">
        <v>489</v>
      </c>
      <c r="K1092" s="5" t="s">
        <v>568</v>
      </c>
      <c r="L1092" s="7">
        <v>6</v>
      </c>
      <c r="M1092" s="7" t="s">
        <v>287</v>
      </c>
      <c r="N1092" s="127">
        <v>7594</v>
      </c>
      <c r="O1092" s="122">
        <v>0.02</v>
      </c>
      <c r="P1092" s="128">
        <f t="shared" si="203"/>
        <v>152</v>
      </c>
      <c r="Q1092" s="122">
        <v>5.0000000000000001E-3</v>
      </c>
      <c r="R1092" s="128">
        <f t="shared" si="204"/>
        <v>38</v>
      </c>
      <c r="S1092" s="122">
        <f t="shared" si="205"/>
        <v>2.5019752436133792E-2</v>
      </c>
      <c r="T1092" s="128">
        <f t="shared" si="206"/>
        <v>190</v>
      </c>
      <c r="U1092" s="128">
        <f t="shared" si="207"/>
        <v>7784</v>
      </c>
      <c r="V1092" s="129">
        <f t="shared" si="201"/>
        <v>7784</v>
      </c>
      <c r="W1092" s="130">
        <f t="shared" si="208"/>
        <v>190</v>
      </c>
      <c r="X1092" s="123">
        <f t="shared" si="209"/>
        <v>2.5000000000000001E-2</v>
      </c>
      <c r="Y1092" s="124" t="str">
        <f t="shared" si="202"/>
        <v>0.00%-8.40%</v>
      </c>
      <c r="Z1092" s="131"/>
      <c r="AA1092" s="131"/>
      <c r="AB1092" s="131"/>
      <c r="AC1092" s="125"/>
      <c r="AD1092" s="127">
        <f t="shared" si="210"/>
        <v>0</v>
      </c>
      <c r="AE1092" s="132">
        <f t="shared" si="211"/>
        <v>7784</v>
      </c>
      <c r="AF1092" s="18">
        <f t="shared" si="212"/>
        <v>190</v>
      </c>
      <c r="AG1092" s="126">
        <f t="shared" si="213"/>
        <v>2.5019752436133746E-2</v>
      </c>
      <c r="AH1092" s="20">
        <v>13.6</v>
      </c>
      <c r="AI1092" s="20">
        <v>450</v>
      </c>
      <c r="AJ1092" s="20"/>
      <c r="AK1092" s="20">
        <v>688</v>
      </c>
      <c r="AL1092" s="20">
        <f t="shared" si="214"/>
        <v>111950.39999999999</v>
      </c>
      <c r="AM1092" s="7" t="s">
        <v>287</v>
      </c>
      <c r="AN1092" s="20"/>
      <c r="AO1092" s="21"/>
      <c r="AP1092" s="21"/>
      <c r="AQ1092" s="5" t="s">
        <v>1095</v>
      </c>
      <c r="AR1092" s="5" t="s">
        <v>261</v>
      </c>
      <c r="AS1092" s="5" t="s">
        <v>62</v>
      </c>
    </row>
    <row r="1093" spans="1:45">
      <c r="A1093" s="87" t="s">
        <v>562</v>
      </c>
      <c r="B1093" s="5">
        <v>15001782</v>
      </c>
      <c r="C1093" s="5" t="s">
        <v>585</v>
      </c>
      <c r="D1093" s="5" t="s">
        <v>55</v>
      </c>
      <c r="E1093" s="5" t="s">
        <v>875</v>
      </c>
      <c r="F1093" s="5" t="s">
        <v>1107</v>
      </c>
      <c r="G1093" s="5" t="s">
        <v>1108</v>
      </c>
      <c r="H1093" s="6">
        <v>39630</v>
      </c>
      <c r="I1093" s="5" t="s">
        <v>1257</v>
      </c>
      <c r="J1093" s="5" t="s">
        <v>1256</v>
      </c>
      <c r="K1093" s="5" t="s">
        <v>568</v>
      </c>
      <c r="L1093" s="7">
        <v>6</v>
      </c>
      <c r="M1093" s="7" t="s">
        <v>287</v>
      </c>
      <c r="N1093" s="127">
        <v>6100</v>
      </c>
      <c r="O1093" s="122">
        <v>0.02</v>
      </c>
      <c r="P1093" s="128">
        <f t="shared" si="203"/>
        <v>122</v>
      </c>
      <c r="Q1093" s="122">
        <v>5.0000000000000001E-3</v>
      </c>
      <c r="R1093" s="128">
        <f t="shared" si="204"/>
        <v>31</v>
      </c>
      <c r="S1093" s="122">
        <f t="shared" si="205"/>
        <v>2.5081967213114755E-2</v>
      </c>
      <c r="T1093" s="128">
        <f t="shared" si="206"/>
        <v>153</v>
      </c>
      <c r="U1093" s="128">
        <f t="shared" si="207"/>
        <v>6253</v>
      </c>
      <c r="V1093" s="129">
        <f t="shared" si="201"/>
        <v>6253</v>
      </c>
      <c r="W1093" s="130">
        <f t="shared" si="208"/>
        <v>153</v>
      </c>
      <c r="X1093" s="123">
        <f t="shared" si="209"/>
        <v>2.5100000000000001E-2</v>
      </c>
      <c r="Y1093" s="124" t="str">
        <f t="shared" si="202"/>
        <v>0.00%-8.40%</v>
      </c>
      <c r="Z1093" s="131"/>
      <c r="AA1093" s="131"/>
      <c r="AB1093" s="131"/>
      <c r="AC1093" s="125"/>
      <c r="AD1093" s="127">
        <f t="shared" si="210"/>
        <v>0</v>
      </c>
      <c r="AE1093" s="132">
        <f t="shared" si="211"/>
        <v>6253</v>
      </c>
      <c r="AF1093" s="18">
        <f t="shared" si="212"/>
        <v>153</v>
      </c>
      <c r="AG1093" s="126">
        <f t="shared" si="213"/>
        <v>2.5081967213114842E-2</v>
      </c>
      <c r="AH1093" s="20">
        <v>13.6</v>
      </c>
      <c r="AI1093" s="20">
        <v>450</v>
      </c>
      <c r="AJ1093" s="20"/>
      <c r="AK1093" s="20">
        <v>688</v>
      </c>
      <c r="AL1093" s="20">
        <f t="shared" si="214"/>
        <v>91128.8</v>
      </c>
      <c r="AM1093" s="7" t="s">
        <v>287</v>
      </c>
      <c r="AN1093" s="20"/>
      <c r="AO1093" s="21"/>
      <c r="AP1093" s="21"/>
      <c r="AQ1093" s="5" t="s">
        <v>1095</v>
      </c>
      <c r="AR1093" s="5" t="s">
        <v>261</v>
      </c>
      <c r="AS1093" s="5" t="s">
        <v>62</v>
      </c>
    </row>
    <row r="1094" spans="1:45">
      <c r="A1094" s="87" t="s">
        <v>562</v>
      </c>
      <c r="B1094" s="5">
        <v>15002680</v>
      </c>
      <c r="C1094" s="5" t="s">
        <v>585</v>
      </c>
      <c r="D1094" s="5" t="s">
        <v>55</v>
      </c>
      <c r="E1094" s="5" t="s">
        <v>875</v>
      </c>
      <c r="F1094" s="5" t="s">
        <v>1107</v>
      </c>
      <c r="G1094" s="5" t="s">
        <v>1108</v>
      </c>
      <c r="H1094" s="6">
        <v>40148</v>
      </c>
      <c r="I1094" s="5" t="s">
        <v>1257</v>
      </c>
      <c r="J1094" s="5" t="s">
        <v>1256</v>
      </c>
      <c r="K1094" s="5" t="s">
        <v>568</v>
      </c>
      <c r="L1094" s="7">
        <v>6</v>
      </c>
      <c r="M1094" s="7" t="s">
        <v>287</v>
      </c>
      <c r="N1094" s="127">
        <v>5277</v>
      </c>
      <c r="O1094" s="122">
        <v>0.02</v>
      </c>
      <c r="P1094" s="128">
        <f t="shared" si="203"/>
        <v>106</v>
      </c>
      <c r="Q1094" s="122">
        <v>5.0000000000000001E-3</v>
      </c>
      <c r="R1094" s="128">
        <f t="shared" si="204"/>
        <v>26</v>
      </c>
      <c r="S1094" s="122">
        <f t="shared" si="205"/>
        <v>2.5014212620807278E-2</v>
      </c>
      <c r="T1094" s="128">
        <f t="shared" si="206"/>
        <v>132</v>
      </c>
      <c r="U1094" s="128">
        <f t="shared" si="207"/>
        <v>5409</v>
      </c>
      <c r="V1094" s="129">
        <f t="shared" si="201"/>
        <v>5409</v>
      </c>
      <c r="W1094" s="130">
        <f t="shared" si="208"/>
        <v>132</v>
      </c>
      <c r="X1094" s="123">
        <f t="shared" si="209"/>
        <v>2.5000000000000001E-2</v>
      </c>
      <c r="Y1094" s="124" t="str">
        <f t="shared" si="202"/>
        <v>0.00%-8.40%</v>
      </c>
      <c r="Z1094" s="131"/>
      <c r="AA1094" s="131"/>
      <c r="AB1094" s="131"/>
      <c r="AC1094" s="125"/>
      <c r="AD1094" s="127">
        <f t="shared" si="210"/>
        <v>0</v>
      </c>
      <c r="AE1094" s="132">
        <f t="shared" si="211"/>
        <v>5409</v>
      </c>
      <c r="AF1094" s="18">
        <f t="shared" si="212"/>
        <v>132</v>
      </c>
      <c r="AG1094" s="126">
        <f t="shared" si="213"/>
        <v>2.5014212620807275E-2</v>
      </c>
      <c r="AH1094" s="20">
        <v>13.6</v>
      </c>
      <c r="AI1094" s="20">
        <v>450</v>
      </c>
      <c r="AJ1094" s="20"/>
      <c r="AK1094" s="20">
        <v>688</v>
      </c>
      <c r="AL1094" s="20">
        <f t="shared" si="214"/>
        <v>79650.399999999994</v>
      </c>
      <c r="AM1094" s="7" t="s">
        <v>287</v>
      </c>
      <c r="AN1094" s="20"/>
      <c r="AO1094" s="21"/>
      <c r="AP1094" s="21"/>
      <c r="AQ1094" s="5" t="s">
        <v>1095</v>
      </c>
      <c r="AR1094" s="5" t="s">
        <v>261</v>
      </c>
      <c r="AS1094" s="5" t="s">
        <v>62</v>
      </c>
    </row>
    <row r="1095" spans="1:45">
      <c r="A1095" s="87" t="s">
        <v>562</v>
      </c>
      <c r="B1095" s="5">
        <v>15002524</v>
      </c>
      <c r="C1095" s="5" t="s">
        <v>585</v>
      </c>
      <c r="D1095" s="5" t="s">
        <v>55</v>
      </c>
      <c r="E1095" s="5" t="s">
        <v>875</v>
      </c>
      <c r="F1095" s="5" t="s">
        <v>1107</v>
      </c>
      <c r="G1095" s="5" t="s">
        <v>1108</v>
      </c>
      <c r="H1095" s="6">
        <v>40118</v>
      </c>
      <c r="I1095" s="5" t="s">
        <v>1257</v>
      </c>
      <c r="J1095" s="5" t="s">
        <v>1265</v>
      </c>
      <c r="K1095" s="5" t="s">
        <v>568</v>
      </c>
      <c r="L1095" s="7">
        <v>6</v>
      </c>
      <c r="M1095" s="7" t="s">
        <v>287</v>
      </c>
      <c r="N1095" s="127">
        <v>5449</v>
      </c>
      <c r="O1095" s="122">
        <v>0.02</v>
      </c>
      <c r="P1095" s="128">
        <f t="shared" si="203"/>
        <v>109</v>
      </c>
      <c r="Q1095" s="122">
        <v>5.0000000000000001E-3</v>
      </c>
      <c r="R1095" s="128">
        <f t="shared" si="204"/>
        <v>27</v>
      </c>
      <c r="S1095" s="122">
        <f t="shared" si="205"/>
        <v>2.4958708019820152E-2</v>
      </c>
      <c r="T1095" s="128">
        <f t="shared" si="206"/>
        <v>136</v>
      </c>
      <c r="U1095" s="128">
        <f t="shared" si="207"/>
        <v>5585</v>
      </c>
      <c r="V1095" s="129">
        <f t="shared" si="201"/>
        <v>5585</v>
      </c>
      <c r="W1095" s="130">
        <f t="shared" si="208"/>
        <v>136</v>
      </c>
      <c r="X1095" s="123">
        <f t="shared" si="209"/>
        <v>2.5000000000000001E-2</v>
      </c>
      <c r="Y1095" s="124" t="str">
        <f t="shared" si="202"/>
        <v>0.00%-8.40%</v>
      </c>
      <c r="Z1095" s="131"/>
      <c r="AA1095" s="131"/>
      <c r="AB1095" s="131"/>
      <c r="AC1095" s="125"/>
      <c r="AD1095" s="127">
        <f t="shared" si="210"/>
        <v>0</v>
      </c>
      <c r="AE1095" s="132">
        <f t="shared" si="211"/>
        <v>5585</v>
      </c>
      <c r="AF1095" s="18">
        <f t="shared" si="212"/>
        <v>136</v>
      </c>
      <c r="AG1095" s="126">
        <f t="shared" si="213"/>
        <v>2.4958708019820142E-2</v>
      </c>
      <c r="AH1095" s="20">
        <v>13.6</v>
      </c>
      <c r="AI1095" s="20">
        <v>450</v>
      </c>
      <c r="AJ1095" s="20"/>
      <c r="AK1095" s="20">
        <v>688</v>
      </c>
      <c r="AL1095" s="20">
        <f t="shared" si="214"/>
        <v>82044</v>
      </c>
      <c r="AM1095" s="7" t="s">
        <v>287</v>
      </c>
      <c r="AN1095" s="20"/>
      <c r="AO1095" s="21"/>
      <c r="AP1095" s="21"/>
      <c r="AQ1095" s="5" t="s">
        <v>1095</v>
      </c>
      <c r="AR1095" s="5" t="s">
        <v>261</v>
      </c>
      <c r="AS1095" s="5" t="s">
        <v>62</v>
      </c>
    </row>
    <row r="1096" spans="1:45">
      <c r="A1096" s="87" t="s">
        <v>562</v>
      </c>
      <c r="B1096" s="5">
        <v>15001004</v>
      </c>
      <c r="C1096" s="5" t="s">
        <v>585</v>
      </c>
      <c r="D1096" s="5" t="s">
        <v>55</v>
      </c>
      <c r="E1096" s="5" t="s">
        <v>875</v>
      </c>
      <c r="F1096" s="5" t="s">
        <v>1107</v>
      </c>
      <c r="G1096" s="5" t="s">
        <v>1108</v>
      </c>
      <c r="H1096" s="6">
        <v>39238</v>
      </c>
      <c r="I1096" s="5" t="s">
        <v>594</v>
      </c>
      <c r="J1096" s="5" t="s">
        <v>594</v>
      </c>
      <c r="K1096" s="5" t="s">
        <v>568</v>
      </c>
      <c r="L1096" s="7">
        <v>6</v>
      </c>
      <c r="M1096" s="7" t="s">
        <v>287</v>
      </c>
      <c r="N1096" s="127">
        <v>6818</v>
      </c>
      <c r="O1096" s="122">
        <v>0.02</v>
      </c>
      <c r="P1096" s="128">
        <f t="shared" si="203"/>
        <v>136</v>
      </c>
      <c r="Q1096" s="122">
        <v>5.0000000000000001E-3</v>
      </c>
      <c r="R1096" s="128">
        <f t="shared" si="204"/>
        <v>34</v>
      </c>
      <c r="S1096" s="122">
        <f t="shared" si="205"/>
        <v>2.4933998239953067E-2</v>
      </c>
      <c r="T1096" s="128">
        <f t="shared" si="206"/>
        <v>170</v>
      </c>
      <c r="U1096" s="128">
        <f t="shared" si="207"/>
        <v>6988</v>
      </c>
      <c r="V1096" s="129">
        <f t="shared" si="201"/>
        <v>6988</v>
      </c>
      <c r="W1096" s="130">
        <f t="shared" si="208"/>
        <v>170</v>
      </c>
      <c r="X1096" s="123">
        <f t="shared" si="209"/>
        <v>2.4899999999999999E-2</v>
      </c>
      <c r="Y1096" s="124" t="str">
        <f t="shared" si="202"/>
        <v>0.00%-8.40%</v>
      </c>
      <c r="Z1096" s="131"/>
      <c r="AA1096" s="131"/>
      <c r="AB1096" s="131"/>
      <c r="AC1096" s="125"/>
      <c r="AD1096" s="127">
        <f t="shared" si="210"/>
        <v>0</v>
      </c>
      <c r="AE1096" s="132">
        <f t="shared" si="211"/>
        <v>6988</v>
      </c>
      <c r="AF1096" s="18">
        <f t="shared" si="212"/>
        <v>170</v>
      </c>
      <c r="AG1096" s="126">
        <f t="shared" si="213"/>
        <v>2.4933998239953015E-2</v>
      </c>
      <c r="AH1096" s="20">
        <v>13.6</v>
      </c>
      <c r="AI1096" s="20">
        <v>450</v>
      </c>
      <c r="AJ1096" s="20"/>
      <c r="AK1096" s="20">
        <v>688</v>
      </c>
      <c r="AL1096" s="20">
        <f t="shared" si="214"/>
        <v>101124.8</v>
      </c>
      <c r="AM1096" s="7">
        <v>2</v>
      </c>
      <c r="AN1096" s="20"/>
      <c r="AO1096" s="21"/>
      <c r="AP1096" s="21"/>
      <c r="AQ1096" s="5" t="s">
        <v>1095</v>
      </c>
      <c r="AR1096" s="5" t="s">
        <v>261</v>
      </c>
      <c r="AS1096" s="5" t="s">
        <v>62</v>
      </c>
    </row>
    <row r="1097" spans="1:45">
      <c r="A1097" s="87" t="s">
        <v>562</v>
      </c>
      <c r="B1097" s="5">
        <v>1006931</v>
      </c>
      <c r="C1097" s="5" t="s">
        <v>565</v>
      </c>
      <c r="D1097" s="5" t="s">
        <v>55</v>
      </c>
      <c r="E1097" s="5" t="s">
        <v>880</v>
      </c>
      <c r="F1097" s="5" t="s">
        <v>1113</v>
      </c>
      <c r="G1097" s="5" t="s">
        <v>1270</v>
      </c>
      <c r="H1097" s="6">
        <v>40525</v>
      </c>
      <c r="I1097" s="5" t="s">
        <v>489</v>
      </c>
      <c r="J1097" s="5" t="s">
        <v>489</v>
      </c>
      <c r="K1097" s="5" t="s">
        <v>568</v>
      </c>
      <c r="L1097" s="7">
        <v>6</v>
      </c>
      <c r="M1097" s="7" t="s">
        <v>287</v>
      </c>
      <c r="N1097" s="127">
        <v>5062</v>
      </c>
      <c r="O1097" s="122">
        <v>0.02</v>
      </c>
      <c r="P1097" s="128">
        <f t="shared" si="203"/>
        <v>101</v>
      </c>
      <c r="Q1097" s="122">
        <v>5.0000000000000001E-3</v>
      </c>
      <c r="R1097" s="128">
        <f t="shared" si="204"/>
        <v>25</v>
      </c>
      <c r="S1097" s="122">
        <f t="shared" si="205"/>
        <v>2.4891347293559858E-2</v>
      </c>
      <c r="T1097" s="128">
        <f t="shared" si="206"/>
        <v>126</v>
      </c>
      <c r="U1097" s="128">
        <f t="shared" si="207"/>
        <v>5188</v>
      </c>
      <c r="V1097" s="129">
        <f t="shared" si="201"/>
        <v>5188</v>
      </c>
      <c r="W1097" s="130">
        <f t="shared" si="208"/>
        <v>126</v>
      </c>
      <c r="X1097" s="123">
        <f t="shared" si="209"/>
        <v>2.4899999999999999E-2</v>
      </c>
      <c r="Y1097" s="124" t="str">
        <f t="shared" si="202"/>
        <v>0.00%-8.40%</v>
      </c>
      <c r="Z1097" s="131"/>
      <c r="AA1097" s="131"/>
      <c r="AB1097" s="131"/>
      <c r="AC1097" s="125"/>
      <c r="AD1097" s="127">
        <f t="shared" si="210"/>
        <v>0</v>
      </c>
      <c r="AE1097" s="132">
        <f t="shared" si="211"/>
        <v>5188</v>
      </c>
      <c r="AF1097" s="18">
        <f t="shared" si="212"/>
        <v>126</v>
      </c>
      <c r="AG1097" s="126">
        <f t="shared" si="213"/>
        <v>2.4891347293559907E-2</v>
      </c>
      <c r="AH1097" s="20">
        <v>13.6</v>
      </c>
      <c r="AI1097" s="20">
        <v>950</v>
      </c>
      <c r="AJ1097" s="20"/>
      <c r="AK1097" s="20">
        <v>688</v>
      </c>
      <c r="AL1097" s="20">
        <f t="shared" si="214"/>
        <v>82644.800000000003</v>
      </c>
      <c r="AM1097" s="7">
        <v>3</v>
      </c>
      <c r="AN1097" s="20"/>
      <c r="AO1097" s="21"/>
      <c r="AP1097" s="21"/>
      <c r="AQ1097" s="5" t="s">
        <v>1095</v>
      </c>
      <c r="AR1097" s="5" t="s">
        <v>261</v>
      </c>
      <c r="AS1097" s="5" t="s">
        <v>62</v>
      </c>
    </row>
    <row r="1098" spans="1:45">
      <c r="A1098" s="87" t="s">
        <v>562</v>
      </c>
      <c r="B1098" s="5">
        <v>1015100</v>
      </c>
      <c r="C1098" s="5" t="s">
        <v>565</v>
      </c>
      <c r="D1098" s="5" t="s">
        <v>55</v>
      </c>
      <c r="E1098" s="5" t="s">
        <v>880</v>
      </c>
      <c r="F1098" s="5" t="s">
        <v>1113</v>
      </c>
      <c r="G1098" s="5" t="s">
        <v>1270</v>
      </c>
      <c r="H1098" s="6">
        <v>44397</v>
      </c>
      <c r="I1098" s="5" t="s">
        <v>1256</v>
      </c>
      <c r="J1098" s="5" t="s">
        <v>1257</v>
      </c>
      <c r="K1098" s="5" t="s">
        <v>568</v>
      </c>
      <c r="L1098" s="7">
        <v>6</v>
      </c>
      <c r="M1098" s="7" t="s">
        <v>287</v>
      </c>
      <c r="N1098" s="127">
        <v>4252</v>
      </c>
      <c r="O1098" s="122">
        <v>0.02</v>
      </c>
      <c r="P1098" s="128">
        <f t="shared" si="203"/>
        <v>85</v>
      </c>
      <c r="Q1098" s="122">
        <v>5.0000000000000001E-3</v>
      </c>
      <c r="R1098" s="128">
        <f t="shared" si="204"/>
        <v>21</v>
      </c>
      <c r="S1098" s="122">
        <f t="shared" si="205"/>
        <v>2.4929444967074318E-2</v>
      </c>
      <c r="T1098" s="128">
        <f t="shared" si="206"/>
        <v>106</v>
      </c>
      <c r="U1098" s="128">
        <f t="shared" si="207"/>
        <v>4358</v>
      </c>
      <c r="V1098" s="129">
        <f t="shared" si="201"/>
        <v>4358</v>
      </c>
      <c r="W1098" s="130">
        <f t="shared" si="208"/>
        <v>106</v>
      </c>
      <c r="X1098" s="123">
        <f t="shared" si="209"/>
        <v>2.4899999999999999E-2</v>
      </c>
      <c r="Y1098" s="124" t="str">
        <f t="shared" si="202"/>
        <v>0.00%-8.40%</v>
      </c>
      <c r="Z1098" s="131"/>
      <c r="AA1098" s="131"/>
      <c r="AB1098" s="131"/>
      <c r="AC1098" s="125"/>
      <c r="AD1098" s="127">
        <f t="shared" si="210"/>
        <v>0</v>
      </c>
      <c r="AE1098" s="132">
        <f t="shared" si="211"/>
        <v>4358</v>
      </c>
      <c r="AF1098" s="18">
        <f t="shared" si="212"/>
        <v>106</v>
      </c>
      <c r="AG1098" s="126">
        <f t="shared" si="213"/>
        <v>2.4929444967074277E-2</v>
      </c>
      <c r="AH1098" s="20">
        <v>13.6</v>
      </c>
      <c r="AI1098" s="20">
        <v>750</v>
      </c>
      <c r="AJ1098" s="20"/>
      <c r="AK1098" s="20">
        <v>688</v>
      </c>
      <c r="AL1098" s="20">
        <f t="shared" si="214"/>
        <v>68956.799999999988</v>
      </c>
      <c r="AM1098" s="7" t="s">
        <v>287</v>
      </c>
      <c r="AN1098" s="20"/>
      <c r="AO1098" s="21"/>
      <c r="AP1098" s="21"/>
      <c r="AQ1098" s="5" t="s">
        <v>1095</v>
      </c>
      <c r="AR1098" s="5" t="s">
        <v>261</v>
      </c>
      <c r="AS1098" s="5" t="s">
        <v>62</v>
      </c>
    </row>
    <row r="1099" spans="1:45">
      <c r="A1099" s="87" t="s">
        <v>562</v>
      </c>
      <c r="B1099" s="5">
        <v>1018469</v>
      </c>
      <c r="C1099" s="5" t="s">
        <v>565</v>
      </c>
      <c r="D1099" s="5" t="s">
        <v>55</v>
      </c>
      <c r="E1099" s="5" t="s">
        <v>880</v>
      </c>
      <c r="F1099" s="5" t="s">
        <v>1113</v>
      </c>
      <c r="G1099" s="5" t="s">
        <v>1270</v>
      </c>
      <c r="H1099" s="6">
        <v>43776</v>
      </c>
      <c r="I1099" s="5" t="s">
        <v>1256</v>
      </c>
      <c r="J1099" s="5" t="s">
        <v>1257</v>
      </c>
      <c r="K1099" s="5" t="s">
        <v>568</v>
      </c>
      <c r="L1099" s="7">
        <v>6</v>
      </c>
      <c r="M1099" s="7" t="s">
        <v>287</v>
      </c>
      <c r="N1099" s="127">
        <v>4375</v>
      </c>
      <c r="O1099" s="122">
        <v>0.02</v>
      </c>
      <c r="P1099" s="128">
        <f t="shared" si="203"/>
        <v>88</v>
      </c>
      <c r="Q1099" s="122">
        <v>5.0000000000000001E-3</v>
      </c>
      <c r="R1099" s="128">
        <f t="shared" si="204"/>
        <v>22</v>
      </c>
      <c r="S1099" s="122">
        <f t="shared" si="205"/>
        <v>2.5142857142857144E-2</v>
      </c>
      <c r="T1099" s="128">
        <f t="shared" si="206"/>
        <v>110</v>
      </c>
      <c r="U1099" s="128">
        <f t="shared" si="207"/>
        <v>4485</v>
      </c>
      <c r="V1099" s="129">
        <f t="shared" si="201"/>
        <v>4485</v>
      </c>
      <c r="W1099" s="130">
        <f t="shared" si="208"/>
        <v>110</v>
      </c>
      <c r="X1099" s="123">
        <f t="shared" si="209"/>
        <v>2.5100000000000001E-2</v>
      </c>
      <c r="Y1099" s="124" t="str">
        <f t="shared" si="202"/>
        <v>0.00%-8.40%</v>
      </c>
      <c r="Z1099" s="131"/>
      <c r="AA1099" s="131"/>
      <c r="AB1099" s="131"/>
      <c r="AC1099" s="125"/>
      <c r="AD1099" s="127">
        <f t="shared" si="210"/>
        <v>0</v>
      </c>
      <c r="AE1099" s="132">
        <f t="shared" si="211"/>
        <v>4485</v>
      </c>
      <c r="AF1099" s="18">
        <f t="shared" si="212"/>
        <v>110</v>
      </c>
      <c r="AG1099" s="126">
        <f t="shared" si="213"/>
        <v>2.5142857142857133E-2</v>
      </c>
      <c r="AH1099" s="20">
        <v>13.6</v>
      </c>
      <c r="AI1099" s="20">
        <v>750</v>
      </c>
      <c r="AJ1099" s="20"/>
      <c r="AK1099" s="20">
        <v>688</v>
      </c>
      <c r="AL1099" s="20">
        <f t="shared" si="214"/>
        <v>70684</v>
      </c>
      <c r="AM1099" s="7" t="s">
        <v>287</v>
      </c>
      <c r="AN1099" s="20"/>
      <c r="AO1099" s="21"/>
      <c r="AP1099" s="21"/>
      <c r="AQ1099" s="5" t="s">
        <v>1095</v>
      </c>
      <c r="AR1099" s="5" t="s">
        <v>261</v>
      </c>
      <c r="AS1099" s="5" t="s">
        <v>62</v>
      </c>
    </row>
    <row r="1100" spans="1:45">
      <c r="A1100" s="87" t="s">
        <v>562</v>
      </c>
      <c r="B1100" s="5">
        <v>1021377</v>
      </c>
      <c r="C1100" s="5" t="s">
        <v>565</v>
      </c>
      <c r="D1100" s="5" t="s">
        <v>55</v>
      </c>
      <c r="E1100" s="5" t="s">
        <v>880</v>
      </c>
      <c r="F1100" s="5" t="s">
        <v>1113</v>
      </c>
      <c r="G1100" s="5" t="s">
        <v>1270</v>
      </c>
      <c r="H1100" s="6">
        <v>44256</v>
      </c>
      <c r="I1100" s="5" t="s">
        <v>1256</v>
      </c>
      <c r="J1100" s="5" t="s">
        <v>1257</v>
      </c>
      <c r="K1100" s="5" t="s">
        <v>568</v>
      </c>
      <c r="L1100" s="7">
        <v>6</v>
      </c>
      <c r="M1100" s="7" t="s">
        <v>287</v>
      </c>
      <c r="N1100" s="127">
        <v>4370</v>
      </c>
      <c r="O1100" s="122">
        <v>0.02</v>
      </c>
      <c r="P1100" s="128">
        <f t="shared" si="203"/>
        <v>87</v>
      </c>
      <c r="Q1100" s="122">
        <v>5.0000000000000001E-3</v>
      </c>
      <c r="R1100" s="128">
        <f t="shared" si="204"/>
        <v>22</v>
      </c>
      <c r="S1100" s="122">
        <f t="shared" si="205"/>
        <v>2.4942791762013729E-2</v>
      </c>
      <c r="T1100" s="128">
        <f t="shared" si="206"/>
        <v>109</v>
      </c>
      <c r="U1100" s="128">
        <f t="shared" si="207"/>
        <v>4479</v>
      </c>
      <c r="V1100" s="129">
        <f t="shared" si="201"/>
        <v>4479</v>
      </c>
      <c r="W1100" s="130">
        <f t="shared" si="208"/>
        <v>109</v>
      </c>
      <c r="X1100" s="123">
        <f t="shared" si="209"/>
        <v>2.4899999999999999E-2</v>
      </c>
      <c r="Y1100" s="124" t="str">
        <f t="shared" si="202"/>
        <v>0.00%-8.40%</v>
      </c>
      <c r="Z1100" s="131"/>
      <c r="AA1100" s="131"/>
      <c r="AB1100" s="131"/>
      <c r="AC1100" s="125"/>
      <c r="AD1100" s="127">
        <f t="shared" si="210"/>
        <v>0</v>
      </c>
      <c r="AE1100" s="132">
        <f t="shared" si="211"/>
        <v>4479</v>
      </c>
      <c r="AF1100" s="18">
        <f t="shared" si="212"/>
        <v>109</v>
      </c>
      <c r="AG1100" s="126">
        <f t="shared" si="213"/>
        <v>2.494279176201375E-2</v>
      </c>
      <c r="AH1100" s="20">
        <v>13.6</v>
      </c>
      <c r="AI1100" s="20">
        <v>750</v>
      </c>
      <c r="AJ1100" s="20"/>
      <c r="AK1100" s="20">
        <v>688</v>
      </c>
      <c r="AL1100" s="20">
        <f t="shared" si="214"/>
        <v>70602.399999999994</v>
      </c>
      <c r="AM1100" s="7" t="s">
        <v>287</v>
      </c>
      <c r="AN1100" s="20"/>
      <c r="AO1100" s="21"/>
      <c r="AP1100" s="21"/>
      <c r="AQ1100" s="5" t="s">
        <v>1095</v>
      </c>
      <c r="AR1100" s="5" t="s">
        <v>261</v>
      </c>
      <c r="AS1100" s="5" t="s">
        <v>62</v>
      </c>
    </row>
    <row r="1101" spans="1:45">
      <c r="A1101" s="87" t="s">
        <v>562</v>
      </c>
      <c r="B1101" s="5">
        <v>1111431</v>
      </c>
      <c r="C1101" s="5" t="s">
        <v>565</v>
      </c>
      <c r="D1101" s="5" t="s">
        <v>55</v>
      </c>
      <c r="E1101" s="5" t="s">
        <v>880</v>
      </c>
      <c r="F1101" s="5" t="s">
        <v>1113</v>
      </c>
      <c r="G1101" s="5" t="s">
        <v>1270</v>
      </c>
      <c r="H1101" s="6">
        <v>44274</v>
      </c>
      <c r="I1101" s="5" t="s">
        <v>1256</v>
      </c>
      <c r="J1101" s="5" t="s">
        <v>1257</v>
      </c>
      <c r="K1101" s="5" t="s">
        <v>568</v>
      </c>
      <c r="L1101" s="7">
        <v>6</v>
      </c>
      <c r="M1101" s="7" t="s">
        <v>287</v>
      </c>
      <c r="N1101" s="127">
        <v>4367</v>
      </c>
      <c r="O1101" s="122">
        <v>0.02</v>
      </c>
      <c r="P1101" s="128">
        <f t="shared" si="203"/>
        <v>87</v>
      </c>
      <c r="Q1101" s="122">
        <v>5.0000000000000001E-3</v>
      </c>
      <c r="R1101" s="128">
        <f t="shared" si="204"/>
        <v>22</v>
      </c>
      <c r="S1101" s="122">
        <f t="shared" si="205"/>
        <v>2.4959926723150904E-2</v>
      </c>
      <c r="T1101" s="128">
        <f t="shared" si="206"/>
        <v>109</v>
      </c>
      <c r="U1101" s="128">
        <f t="shared" si="207"/>
        <v>4476</v>
      </c>
      <c r="V1101" s="129">
        <f t="shared" si="201"/>
        <v>4476</v>
      </c>
      <c r="W1101" s="130">
        <f t="shared" si="208"/>
        <v>109</v>
      </c>
      <c r="X1101" s="123">
        <f t="shared" si="209"/>
        <v>2.5000000000000001E-2</v>
      </c>
      <c r="Y1101" s="124" t="str">
        <f t="shared" si="202"/>
        <v>0.00%-8.40%</v>
      </c>
      <c r="Z1101" s="131"/>
      <c r="AA1101" s="131"/>
      <c r="AB1101" s="131"/>
      <c r="AC1101" s="125"/>
      <c r="AD1101" s="127">
        <f t="shared" si="210"/>
        <v>0</v>
      </c>
      <c r="AE1101" s="132">
        <f t="shared" si="211"/>
        <v>4476</v>
      </c>
      <c r="AF1101" s="18">
        <f t="shared" si="212"/>
        <v>109</v>
      </c>
      <c r="AG1101" s="126">
        <f t="shared" si="213"/>
        <v>2.4959926723150838E-2</v>
      </c>
      <c r="AH1101" s="20">
        <v>13.6</v>
      </c>
      <c r="AI1101" s="20">
        <v>750</v>
      </c>
      <c r="AJ1101" s="20"/>
      <c r="AK1101" s="20">
        <v>688</v>
      </c>
      <c r="AL1101" s="20">
        <f t="shared" si="214"/>
        <v>70561.600000000006</v>
      </c>
      <c r="AM1101" s="7" t="s">
        <v>287</v>
      </c>
      <c r="AN1101" s="20"/>
      <c r="AO1101" s="21"/>
      <c r="AP1101" s="21"/>
      <c r="AQ1101" s="5" t="s">
        <v>1095</v>
      </c>
      <c r="AR1101" s="5" t="s">
        <v>261</v>
      </c>
      <c r="AS1101" s="5" t="s">
        <v>62</v>
      </c>
    </row>
    <row r="1102" spans="1:45">
      <c r="A1102" s="87" t="s">
        <v>562</v>
      </c>
      <c r="B1102" s="5">
        <v>1111580</v>
      </c>
      <c r="C1102" s="5" t="s">
        <v>585</v>
      </c>
      <c r="D1102" s="5" t="s">
        <v>55</v>
      </c>
      <c r="E1102" s="5" t="s">
        <v>880</v>
      </c>
      <c r="F1102" s="5" t="s">
        <v>1117</v>
      </c>
      <c r="G1102" s="5" t="s">
        <v>1108</v>
      </c>
      <c r="H1102" s="6">
        <v>44403</v>
      </c>
      <c r="I1102" s="5" t="s">
        <v>594</v>
      </c>
      <c r="J1102" s="5" t="s">
        <v>1272</v>
      </c>
      <c r="K1102" s="5" t="s">
        <v>568</v>
      </c>
      <c r="L1102" s="7">
        <v>6</v>
      </c>
      <c r="M1102" s="7" t="s">
        <v>287</v>
      </c>
      <c r="N1102" s="127">
        <v>6765</v>
      </c>
      <c r="O1102" s="122">
        <v>0.02</v>
      </c>
      <c r="P1102" s="128">
        <f t="shared" si="203"/>
        <v>135</v>
      </c>
      <c r="Q1102" s="122">
        <v>5.0000000000000001E-3</v>
      </c>
      <c r="R1102" s="128">
        <f t="shared" si="204"/>
        <v>34</v>
      </c>
      <c r="S1102" s="122">
        <f t="shared" si="205"/>
        <v>2.4981522542498153E-2</v>
      </c>
      <c r="T1102" s="128">
        <f t="shared" si="206"/>
        <v>169</v>
      </c>
      <c r="U1102" s="128">
        <f t="shared" si="207"/>
        <v>6934</v>
      </c>
      <c r="V1102" s="129">
        <f t="shared" si="201"/>
        <v>6934</v>
      </c>
      <c r="W1102" s="130">
        <f t="shared" si="208"/>
        <v>169</v>
      </c>
      <c r="X1102" s="123">
        <f t="shared" si="209"/>
        <v>2.5000000000000001E-2</v>
      </c>
      <c r="Y1102" s="124" t="str">
        <f t="shared" si="202"/>
        <v>0.00%-8.40%</v>
      </c>
      <c r="Z1102" s="131"/>
      <c r="AA1102" s="131"/>
      <c r="AB1102" s="131"/>
      <c r="AC1102" s="125"/>
      <c r="AD1102" s="127">
        <f t="shared" si="210"/>
        <v>0</v>
      </c>
      <c r="AE1102" s="132">
        <f t="shared" si="211"/>
        <v>6934</v>
      </c>
      <c r="AF1102" s="18">
        <f t="shared" si="212"/>
        <v>169</v>
      </c>
      <c r="AG1102" s="126">
        <f t="shared" si="213"/>
        <v>2.498152254249808E-2</v>
      </c>
      <c r="AH1102" s="20">
        <v>13.6</v>
      </c>
      <c r="AI1102" s="20">
        <v>800</v>
      </c>
      <c r="AJ1102" s="20"/>
      <c r="AK1102" s="20">
        <v>688</v>
      </c>
      <c r="AL1102" s="20">
        <f t="shared" si="214"/>
        <v>104590.39999999999</v>
      </c>
      <c r="AM1102" s="7" t="s">
        <v>287</v>
      </c>
      <c r="AN1102" s="20"/>
      <c r="AO1102" s="21"/>
      <c r="AP1102" s="21"/>
      <c r="AQ1102" s="5" t="s">
        <v>1095</v>
      </c>
      <c r="AR1102" s="5" t="s">
        <v>261</v>
      </c>
      <c r="AS1102" s="5" t="s">
        <v>62</v>
      </c>
    </row>
    <row r="1103" spans="1:45">
      <c r="A1103" s="87" t="s">
        <v>562</v>
      </c>
      <c r="B1103" s="5">
        <v>1111606</v>
      </c>
      <c r="C1103" s="5" t="s">
        <v>585</v>
      </c>
      <c r="D1103" s="5" t="s">
        <v>55</v>
      </c>
      <c r="E1103" s="5" t="s">
        <v>880</v>
      </c>
      <c r="F1103" s="5" t="s">
        <v>1117</v>
      </c>
      <c r="G1103" s="5" t="s">
        <v>1108</v>
      </c>
      <c r="H1103" s="6">
        <v>44434</v>
      </c>
      <c r="I1103" s="5" t="s">
        <v>1257</v>
      </c>
      <c r="J1103" s="5" t="s">
        <v>1263</v>
      </c>
      <c r="K1103" s="5" t="s">
        <v>568</v>
      </c>
      <c r="L1103" s="7">
        <v>6</v>
      </c>
      <c r="M1103" s="7" t="s">
        <v>287</v>
      </c>
      <c r="N1103" s="127">
        <v>4372</v>
      </c>
      <c r="O1103" s="122">
        <v>0.02</v>
      </c>
      <c r="P1103" s="128">
        <f t="shared" si="203"/>
        <v>87</v>
      </c>
      <c r="Q1103" s="122">
        <v>5.0000000000000001E-3</v>
      </c>
      <c r="R1103" s="128">
        <f t="shared" si="204"/>
        <v>22</v>
      </c>
      <c r="S1103" s="122">
        <f t="shared" si="205"/>
        <v>2.4931381518755718E-2</v>
      </c>
      <c r="T1103" s="128">
        <f t="shared" si="206"/>
        <v>109</v>
      </c>
      <c r="U1103" s="128">
        <f t="shared" si="207"/>
        <v>4481</v>
      </c>
      <c r="V1103" s="129">
        <f t="shared" si="201"/>
        <v>4481</v>
      </c>
      <c r="W1103" s="130">
        <f t="shared" si="208"/>
        <v>109</v>
      </c>
      <c r="X1103" s="123">
        <f t="shared" si="209"/>
        <v>2.4899999999999999E-2</v>
      </c>
      <c r="Y1103" s="124" t="str">
        <f t="shared" si="202"/>
        <v>0.00%-8.40%</v>
      </c>
      <c r="Z1103" s="131"/>
      <c r="AA1103" s="131"/>
      <c r="AB1103" s="131"/>
      <c r="AC1103" s="125"/>
      <c r="AD1103" s="127">
        <f t="shared" si="210"/>
        <v>0</v>
      </c>
      <c r="AE1103" s="132">
        <f t="shared" si="211"/>
        <v>4481</v>
      </c>
      <c r="AF1103" s="18">
        <f t="shared" si="212"/>
        <v>109</v>
      </c>
      <c r="AG1103" s="126">
        <f t="shared" si="213"/>
        <v>2.4931381518755735E-2</v>
      </c>
      <c r="AH1103" s="20">
        <v>13.6</v>
      </c>
      <c r="AI1103" s="20">
        <v>750</v>
      </c>
      <c r="AJ1103" s="20"/>
      <c r="AK1103" s="20">
        <v>688</v>
      </c>
      <c r="AL1103" s="20">
        <f t="shared" si="214"/>
        <v>70629.600000000006</v>
      </c>
      <c r="AM1103" s="7" t="s">
        <v>287</v>
      </c>
      <c r="AN1103" s="20"/>
      <c r="AO1103" s="21"/>
      <c r="AP1103" s="21"/>
      <c r="AQ1103" s="5" t="s">
        <v>1095</v>
      </c>
      <c r="AR1103" s="5" t="s">
        <v>261</v>
      </c>
      <c r="AS1103" s="5" t="s">
        <v>62</v>
      </c>
    </row>
    <row r="1104" spans="1:45">
      <c r="A1104" s="87" t="s">
        <v>562</v>
      </c>
      <c r="B1104" s="5">
        <v>1111644</v>
      </c>
      <c r="C1104" s="5" t="s">
        <v>565</v>
      </c>
      <c r="D1104" s="5" t="s">
        <v>55</v>
      </c>
      <c r="E1104" s="5" t="s">
        <v>880</v>
      </c>
      <c r="F1104" s="5" t="s">
        <v>1113</v>
      </c>
      <c r="G1104" s="5" t="s">
        <v>1270</v>
      </c>
      <c r="H1104" s="6">
        <v>44551</v>
      </c>
      <c r="I1104" s="5" t="s">
        <v>1256</v>
      </c>
      <c r="J1104" s="5" t="s">
        <v>1257</v>
      </c>
      <c r="K1104" s="5" t="s">
        <v>568</v>
      </c>
      <c r="L1104" s="7">
        <v>6</v>
      </c>
      <c r="M1104" s="7" t="s">
        <v>287</v>
      </c>
      <c r="N1104" s="127">
        <v>4370</v>
      </c>
      <c r="O1104" s="122">
        <v>0.02</v>
      </c>
      <c r="P1104" s="128">
        <f t="shared" si="203"/>
        <v>87</v>
      </c>
      <c r="Q1104" s="122">
        <v>5.0000000000000001E-3</v>
      </c>
      <c r="R1104" s="128">
        <f t="shared" si="204"/>
        <v>22</v>
      </c>
      <c r="S1104" s="122">
        <f t="shared" si="205"/>
        <v>2.4942791762013729E-2</v>
      </c>
      <c r="T1104" s="128">
        <f t="shared" si="206"/>
        <v>109</v>
      </c>
      <c r="U1104" s="128">
        <f t="shared" si="207"/>
        <v>4479</v>
      </c>
      <c r="V1104" s="129">
        <f t="shared" si="201"/>
        <v>4479</v>
      </c>
      <c r="W1104" s="130">
        <f t="shared" si="208"/>
        <v>109</v>
      </c>
      <c r="X1104" s="123">
        <f t="shared" si="209"/>
        <v>2.4899999999999999E-2</v>
      </c>
      <c r="Y1104" s="124" t="str">
        <f t="shared" si="202"/>
        <v>0.00%-8.40%</v>
      </c>
      <c r="Z1104" s="131"/>
      <c r="AA1104" s="131"/>
      <c r="AB1104" s="131"/>
      <c r="AC1104" s="125"/>
      <c r="AD1104" s="127">
        <f t="shared" si="210"/>
        <v>0</v>
      </c>
      <c r="AE1104" s="132">
        <f t="shared" si="211"/>
        <v>4479</v>
      </c>
      <c r="AF1104" s="18">
        <f t="shared" si="212"/>
        <v>109</v>
      </c>
      <c r="AG1104" s="126">
        <f t="shared" si="213"/>
        <v>2.494279176201375E-2</v>
      </c>
      <c r="AH1104" s="20">
        <v>13.6</v>
      </c>
      <c r="AI1104" s="20">
        <v>750</v>
      </c>
      <c r="AJ1104" s="20"/>
      <c r="AK1104" s="20">
        <v>688</v>
      </c>
      <c r="AL1104" s="20">
        <f t="shared" si="214"/>
        <v>70602.399999999994</v>
      </c>
      <c r="AM1104" s="7" t="s">
        <v>287</v>
      </c>
      <c r="AN1104" s="20"/>
      <c r="AO1104" s="21"/>
      <c r="AP1104" s="21"/>
      <c r="AQ1104" s="5" t="s">
        <v>1095</v>
      </c>
      <c r="AR1104" s="5" t="s">
        <v>261</v>
      </c>
      <c r="AS1104" s="5" t="s">
        <v>62</v>
      </c>
    </row>
    <row r="1105" spans="1:45">
      <c r="A1105" s="87" t="s">
        <v>562</v>
      </c>
      <c r="B1105" s="5">
        <v>1111646</v>
      </c>
      <c r="C1105" s="5" t="s">
        <v>565</v>
      </c>
      <c r="D1105" s="5" t="s">
        <v>55</v>
      </c>
      <c r="E1105" s="5" t="s">
        <v>880</v>
      </c>
      <c r="F1105" s="5" t="s">
        <v>1113</v>
      </c>
      <c r="G1105" s="5" t="s">
        <v>1270</v>
      </c>
      <c r="H1105" s="6">
        <v>44578</v>
      </c>
      <c r="I1105" s="5" t="s">
        <v>1256</v>
      </c>
      <c r="J1105" s="5" t="s">
        <v>1257</v>
      </c>
      <c r="K1105" s="5" t="s">
        <v>568</v>
      </c>
      <c r="L1105" s="7">
        <v>6</v>
      </c>
      <c r="M1105" s="7" t="s">
        <v>287</v>
      </c>
      <c r="N1105" s="127">
        <v>4130</v>
      </c>
      <c r="O1105" s="122">
        <v>0.02</v>
      </c>
      <c r="P1105" s="128">
        <f t="shared" si="203"/>
        <v>83</v>
      </c>
      <c r="Q1105" s="122">
        <v>5.0000000000000001E-3</v>
      </c>
      <c r="R1105" s="128">
        <f t="shared" si="204"/>
        <v>21</v>
      </c>
      <c r="S1105" s="122">
        <f t="shared" si="205"/>
        <v>2.5181598062953996E-2</v>
      </c>
      <c r="T1105" s="128">
        <f t="shared" si="206"/>
        <v>104</v>
      </c>
      <c r="U1105" s="128">
        <f t="shared" si="207"/>
        <v>4234</v>
      </c>
      <c r="V1105" s="129">
        <f t="shared" si="201"/>
        <v>4234</v>
      </c>
      <c r="W1105" s="130">
        <f t="shared" si="208"/>
        <v>104</v>
      </c>
      <c r="X1105" s="123">
        <f t="shared" si="209"/>
        <v>2.52E-2</v>
      </c>
      <c r="Y1105" s="124" t="str">
        <f t="shared" si="202"/>
        <v>0.00%-8.40%</v>
      </c>
      <c r="Z1105" s="131"/>
      <c r="AA1105" s="131"/>
      <c r="AB1105" s="131"/>
      <c r="AC1105" s="125"/>
      <c r="AD1105" s="127">
        <f t="shared" si="210"/>
        <v>0</v>
      </c>
      <c r="AE1105" s="132">
        <f t="shared" si="211"/>
        <v>4234</v>
      </c>
      <c r="AF1105" s="18">
        <f t="shared" si="212"/>
        <v>104</v>
      </c>
      <c r="AG1105" s="126">
        <f t="shared" si="213"/>
        <v>2.5181598062953947E-2</v>
      </c>
      <c r="AH1105" s="20">
        <v>13.6</v>
      </c>
      <c r="AI1105" s="20">
        <v>750</v>
      </c>
      <c r="AJ1105" s="20"/>
      <c r="AK1105" s="20">
        <v>688</v>
      </c>
      <c r="AL1105" s="20">
        <f t="shared" si="214"/>
        <v>67270.399999999994</v>
      </c>
      <c r="AM1105" s="7" t="s">
        <v>287</v>
      </c>
      <c r="AN1105" s="20"/>
      <c r="AO1105" s="21"/>
      <c r="AP1105" s="21"/>
      <c r="AQ1105" s="5" t="s">
        <v>1095</v>
      </c>
      <c r="AR1105" s="5" t="s">
        <v>261</v>
      </c>
      <c r="AS1105" s="5" t="s">
        <v>62</v>
      </c>
    </row>
    <row r="1106" spans="1:45">
      <c r="A1106" s="87" t="s">
        <v>562</v>
      </c>
      <c r="B1106" s="5">
        <v>1213154</v>
      </c>
      <c r="C1106" s="5" t="s">
        <v>565</v>
      </c>
      <c r="D1106" s="5" t="s">
        <v>55</v>
      </c>
      <c r="E1106" s="5" t="s">
        <v>880</v>
      </c>
      <c r="F1106" s="5" t="s">
        <v>1113</v>
      </c>
      <c r="G1106" s="5" t="s">
        <v>1270</v>
      </c>
      <c r="H1106" s="6">
        <v>44210</v>
      </c>
      <c r="I1106" s="5" t="s">
        <v>1256</v>
      </c>
      <c r="J1106" s="5" t="s">
        <v>1257</v>
      </c>
      <c r="K1106" s="5" t="s">
        <v>568</v>
      </c>
      <c r="L1106" s="7">
        <v>6</v>
      </c>
      <c r="M1106" s="7" t="s">
        <v>287</v>
      </c>
      <c r="N1106" s="127">
        <v>4375</v>
      </c>
      <c r="O1106" s="122">
        <v>0.02</v>
      </c>
      <c r="P1106" s="128">
        <f t="shared" si="203"/>
        <v>88</v>
      </c>
      <c r="Q1106" s="122">
        <v>5.0000000000000001E-3</v>
      </c>
      <c r="R1106" s="128">
        <f t="shared" si="204"/>
        <v>22</v>
      </c>
      <c r="S1106" s="122">
        <f t="shared" si="205"/>
        <v>2.5142857142857144E-2</v>
      </c>
      <c r="T1106" s="128">
        <f t="shared" si="206"/>
        <v>110</v>
      </c>
      <c r="U1106" s="128">
        <f t="shared" si="207"/>
        <v>4485</v>
      </c>
      <c r="V1106" s="129">
        <f t="shared" si="201"/>
        <v>4485</v>
      </c>
      <c r="W1106" s="130">
        <f t="shared" si="208"/>
        <v>110</v>
      </c>
      <c r="X1106" s="123">
        <f t="shared" si="209"/>
        <v>2.5100000000000001E-2</v>
      </c>
      <c r="Y1106" s="124" t="str">
        <f t="shared" si="202"/>
        <v>0.00%-8.40%</v>
      </c>
      <c r="Z1106" s="131"/>
      <c r="AA1106" s="131"/>
      <c r="AB1106" s="131"/>
      <c r="AC1106" s="125"/>
      <c r="AD1106" s="127">
        <f t="shared" si="210"/>
        <v>0</v>
      </c>
      <c r="AE1106" s="132">
        <f t="shared" si="211"/>
        <v>4485</v>
      </c>
      <c r="AF1106" s="18">
        <f t="shared" si="212"/>
        <v>110</v>
      </c>
      <c r="AG1106" s="126">
        <f t="shared" si="213"/>
        <v>2.5142857142857133E-2</v>
      </c>
      <c r="AH1106" s="20">
        <v>13.6</v>
      </c>
      <c r="AI1106" s="20">
        <v>750</v>
      </c>
      <c r="AJ1106" s="20"/>
      <c r="AK1106" s="20">
        <v>688</v>
      </c>
      <c r="AL1106" s="20">
        <f t="shared" si="214"/>
        <v>70684</v>
      </c>
      <c r="AM1106" s="7" t="s">
        <v>287</v>
      </c>
      <c r="AN1106" s="20"/>
      <c r="AO1106" s="21"/>
      <c r="AP1106" s="21"/>
      <c r="AQ1106" s="5" t="s">
        <v>1095</v>
      </c>
      <c r="AR1106" s="5" t="s">
        <v>261</v>
      </c>
      <c r="AS1106" s="5" t="s">
        <v>62</v>
      </c>
    </row>
    <row r="1107" spans="1:45" ht="207">
      <c r="A1107" s="87" t="s">
        <v>562</v>
      </c>
      <c r="B1107" s="5">
        <v>1710039</v>
      </c>
      <c r="C1107" s="5" t="s">
        <v>585</v>
      </c>
      <c r="D1107" s="5" t="s">
        <v>55</v>
      </c>
      <c r="E1107" s="5" t="s">
        <v>880</v>
      </c>
      <c r="F1107" s="5" t="s">
        <v>1113</v>
      </c>
      <c r="G1107" s="5" t="s">
        <v>1094</v>
      </c>
      <c r="H1107" s="6">
        <v>41460</v>
      </c>
      <c r="I1107" s="5" t="s">
        <v>594</v>
      </c>
      <c r="J1107" s="5" t="s">
        <v>594</v>
      </c>
      <c r="K1107" s="5" t="s">
        <v>568</v>
      </c>
      <c r="L1107" s="7">
        <v>6</v>
      </c>
      <c r="M1107" s="7" t="s">
        <v>287</v>
      </c>
      <c r="N1107" s="127">
        <v>5155</v>
      </c>
      <c r="O1107" s="122">
        <v>0.02</v>
      </c>
      <c r="P1107" s="128">
        <f t="shared" si="203"/>
        <v>103</v>
      </c>
      <c r="Q1107" s="122">
        <v>5.0000000000000001E-3</v>
      </c>
      <c r="R1107" s="128">
        <f t="shared" si="204"/>
        <v>26</v>
      </c>
      <c r="S1107" s="122">
        <f t="shared" si="205"/>
        <v>2.5024248302618818E-2</v>
      </c>
      <c r="T1107" s="128">
        <f t="shared" si="206"/>
        <v>129</v>
      </c>
      <c r="U1107" s="128">
        <f t="shared" si="207"/>
        <v>5284</v>
      </c>
      <c r="V1107" s="129">
        <f t="shared" si="201"/>
        <v>5284</v>
      </c>
      <c r="W1107" s="130">
        <f t="shared" si="208"/>
        <v>129</v>
      </c>
      <c r="X1107" s="123">
        <f t="shared" si="209"/>
        <v>2.5000000000000001E-2</v>
      </c>
      <c r="Y1107" s="124" t="str">
        <f t="shared" si="202"/>
        <v>0.00%-8.40%</v>
      </c>
      <c r="Z1107" s="131" t="s">
        <v>112</v>
      </c>
      <c r="AA1107" s="131" t="s">
        <v>1273</v>
      </c>
      <c r="AB1107" s="131" t="s">
        <v>609</v>
      </c>
      <c r="AC1107" s="125">
        <v>0.1946</v>
      </c>
      <c r="AD1107" s="127">
        <f t="shared" si="210"/>
        <v>1003</v>
      </c>
      <c r="AE1107" s="132">
        <f t="shared" si="211"/>
        <v>6287</v>
      </c>
      <c r="AF1107" s="18">
        <f t="shared" si="212"/>
        <v>1132</v>
      </c>
      <c r="AG1107" s="126">
        <f t="shared" si="213"/>
        <v>0.21959262851600392</v>
      </c>
      <c r="AH1107" s="20">
        <v>13.6</v>
      </c>
      <c r="AI1107" s="20">
        <v>750</v>
      </c>
      <c r="AJ1107" s="20"/>
      <c r="AK1107" s="20">
        <v>688</v>
      </c>
      <c r="AL1107" s="20">
        <f t="shared" si="214"/>
        <v>95191.2</v>
      </c>
      <c r="AM1107" s="7" t="s">
        <v>287</v>
      </c>
      <c r="AN1107" s="20"/>
      <c r="AO1107" s="22" t="s">
        <v>1274</v>
      </c>
      <c r="AP1107" s="21" t="s">
        <v>413</v>
      </c>
      <c r="AQ1107" s="5" t="s">
        <v>1095</v>
      </c>
      <c r="AR1107" s="5" t="s">
        <v>261</v>
      </c>
      <c r="AS1107" s="5" t="s">
        <v>62</v>
      </c>
    </row>
    <row r="1108" spans="1:45">
      <c r="A1108" s="87" t="s">
        <v>562</v>
      </c>
      <c r="B1108" s="5">
        <v>1718016</v>
      </c>
      <c r="C1108" s="5" t="s">
        <v>585</v>
      </c>
      <c r="D1108" s="5" t="s">
        <v>55</v>
      </c>
      <c r="E1108" s="5" t="s">
        <v>880</v>
      </c>
      <c r="F1108" s="5" t="s">
        <v>1117</v>
      </c>
      <c r="G1108" s="5" t="s">
        <v>1108</v>
      </c>
      <c r="H1108" s="6">
        <v>44385</v>
      </c>
      <c r="I1108" s="5" t="s">
        <v>1257</v>
      </c>
      <c r="J1108" s="5" t="s">
        <v>1263</v>
      </c>
      <c r="K1108" s="5" t="s">
        <v>568</v>
      </c>
      <c r="L1108" s="7">
        <v>6</v>
      </c>
      <c r="M1108" s="7" t="s">
        <v>287</v>
      </c>
      <c r="N1108" s="127">
        <v>4372</v>
      </c>
      <c r="O1108" s="122">
        <v>0.02</v>
      </c>
      <c r="P1108" s="128">
        <f t="shared" si="203"/>
        <v>87</v>
      </c>
      <c r="Q1108" s="122">
        <v>5.0000000000000001E-3</v>
      </c>
      <c r="R1108" s="128">
        <f t="shared" si="204"/>
        <v>22</v>
      </c>
      <c r="S1108" s="122">
        <f t="shared" si="205"/>
        <v>2.4931381518755718E-2</v>
      </c>
      <c r="T1108" s="128">
        <f t="shared" si="206"/>
        <v>109</v>
      </c>
      <c r="U1108" s="128">
        <f t="shared" si="207"/>
        <v>4481</v>
      </c>
      <c r="V1108" s="129">
        <f t="shared" si="201"/>
        <v>4481</v>
      </c>
      <c r="W1108" s="130">
        <f t="shared" si="208"/>
        <v>109</v>
      </c>
      <c r="X1108" s="123">
        <f t="shared" si="209"/>
        <v>2.4899999999999999E-2</v>
      </c>
      <c r="Y1108" s="124" t="str">
        <f t="shared" si="202"/>
        <v>0.00%-8.40%</v>
      </c>
      <c r="Z1108" s="131"/>
      <c r="AA1108" s="131"/>
      <c r="AB1108" s="131"/>
      <c r="AC1108" s="125"/>
      <c r="AD1108" s="127">
        <f t="shared" si="210"/>
        <v>0</v>
      </c>
      <c r="AE1108" s="132">
        <f t="shared" si="211"/>
        <v>4481</v>
      </c>
      <c r="AF1108" s="18">
        <f t="shared" si="212"/>
        <v>109</v>
      </c>
      <c r="AG1108" s="126">
        <f t="shared" si="213"/>
        <v>2.4931381518755735E-2</v>
      </c>
      <c r="AH1108" s="20">
        <v>13.6</v>
      </c>
      <c r="AI1108" s="20">
        <v>800</v>
      </c>
      <c r="AJ1108" s="20"/>
      <c r="AK1108" s="20">
        <v>688</v>
      </c>
      <c r="AL1108" s="20">
        <f t="shared" si="214"/>
        <v>71229.600000000006</v>
      </c>
      <c r="AM1108" s="7" t="s">
        <v>287</v>
      </c>
      <c r="AN1108" s="20"/>
      <c r="AO1108" s="21"/>
      <c r="AP1108" s="21"/>
      <c r="AQ1108" s="5" t="s">
        <v>1095</v>
      </c>
      <c r="AR1108" s="5" t="s">
        <v>261</v>
      </c>
      <c r="AS1108" s="5" t="s">
        <v>62</v>
      </c>
    </row>
    <row r="1109" spans="1:45">
      <c r="A1109" s="87" t="s">
        <v>562</v>
      </c>
      <c r="B1109" s="107">
        <v>51202995</v>
      </c>
      <c r="C1109" s="107" t="s">
        <v>585</v>
      </c>
      <c r="D1109" s="107" t="s">
        <v>55</v>
      </c>
      <c r="E1109" s="107" t="s">
        <v>880</v>
      </c>
      <c r="F1109" s="107" t="s">
        <v>1117</v>
      </c>
      <c r="G1109" s="107" t="s">
        <v>1108</v>
      </c>
      <c r="H1109" s="108">
        <v>42534</v>
      </c>
      <c r="I1109" s="107" t="s">
        <v>1257</v>
      </c>
      <c r="J1109" s="107" t="s">
        <v>1263</v>
      </c>
      <c r="K1109" s="107" t="s">
        <v>568</v>
      </c>
      <c r="L1109" s="109">
        <v>6</v>
      </c>
      <c r="M1109" s="109" t="s">
        <v>287</v>
      </c>
      <c r="N1109" s="133">
        <v>4792</v>
      </c>
      <c r="O1109" s="134">
        <v>0.02</v>
      </c>
      <c r="P1109" s="135">
        <f t="shared" si="203"/>
        <v>96</v>
      </c>
      <c r="Q1109" s="134">
        <v>5.0000000000000001E-3</v>
      </c>
      <c r="R1109" s="135">
        <f t="shared" si="204"/>
        <v>24</v>
      </c>
      <c r="S1109" s="134">
        <f t="shared" si="205"/>
        <v>2.5041736227045076E-2</v>
      </c>
      <c r="T1109" s="135">
        <f t="shared" si="206"/>
        <v>120</v>
      </c>
      <c r="U1109" s="135">
        <f t="shared" si="207"/>
        <v>4912</v>
      </c>
      <c r="V1109" s="136">
        <f t="shared" si="201"/>
        <v>4912</v>
      </c>
      <c r="W1109" s="137">
        <f t="shared" si="208"/>
        <v>120</v>
      </c>
      <c r="X1109" s="138">
        <f t="shared" si="209"/>
        <v>2.5000000000000001E-2</v>
      </c>
      <c r="Y1109" s="139" t="str">
        <f t="shared" si="202"/>
        <v>0.00%-8.40%</v>
      </c>
      <c r="Z1109" s="140"/>
      <c r="AA1109" s="140"/>
      <c r="AB1109" s="140"/>
      <c r="AC1109" s="141"/>
      <c r="AD1109" s="133">
        <f t="shared" si="210"/>
        <v>0</v>
      </c>
      <c r="AE1109" s="142">
        <f t="shared" si="211"/>
        <v>4912</v>
      </c>
      <c r="AF1109" s="110">
        <f t="shared" si="212"/>
        <v>120</v>
      </c>
      <c r="AG1109" s="143">
        <f t="shared" si="213"/>
        <v>2.5041736227044975E-2</v>
      </c>
      <c r="AH1109" s="111">
        <v>13.6</v>
      </c>
      <c r="AI1109" s="111">
        <v>1750</v>
      </c>
      <c r="AJ1109" s="111"/>
      <c r="AK1109" s="111">
        <v>688</v>
      </c>
      <c r="AL1109" s="111">
        <f t="shared" si="214"/>
        <v>88491.199999999997</v>
      </c>
      <c r="AM1109" s="109" t="s">
        <v>287</v>
      </c>
      <c r="AN1109" s="111"/>
      <c r="AO1109" s="112"/>
      <c r="AP1109" s="112"/>
      <c r="AQ1109" s="107" t="s">
        <v>1095</v>
      </c>
      <c r="AR1109" s="107" t="s">
        <v>261</v>
      </c>
      <c r="AS1109" s="107" t="s">
        <v>62</v>
      </c>
    </row>
    <row r="1110" spans="1:45">
      <c r="A1110" s="87" t="s">
        <v>562</v>
      </c>
      <c r="B1110" s="5">
        <v>1010715</v>
      </c>
      <c r="C1110" s="5" t="s">
        <v>1347</v>
      </c>
      <c r="D1110" s="5" t="s">
        <v>55</v>
      </c>
      <c r="E1110" s="5" t="s">
        <v>1365</v>
      </c>
      <c r="F1110" s="5" t="s">
        <v>1348</v>
      </c>
      <c r="G1110" s="5" t="s">
        <v>1366</v>
      </c>
      <c r="H1110" s="6">
        <v>41775</v>
      </c>
      <c r="I1110" s="5" t="s">
        <v>1349</v>
      </c>
      <c r="J1110" s="5" t="s">
        <v>1350</v>
      </c>
      <c r="K1110" s="5" t="s">
        <v>568</v>
      </c>
      <c r="L1110" s="7">
        <v>6</v>
      </c>
      <c r="M1110" s="7" t="s">
        <v>287</v>
      </c>
      <c r="N1110" s="8">
        <v>700</v>
      </c>
      <c r="O1110" s="122">
        <v>0.02</v>
      </c>
      <c r="P1110" s="10">
        <v>14</v>
      </c>
      <c r="Q1110" s="122">
        <v>0.12290000000000001</v>
      </c>
      <c r="R1110" s="10">
        <v>86</v>
      </c>
      <c r="S1110" s="122">
        <v>0.14285714285714285</v>
      </c>
      <c r="T1110" s="10">
        <v>100</v>
      </c>
      <c r="U1110" s="10">
        <v>800</v>
      </c>
      <c r="V1110" s="11">
        <v>800</v>
      </c>
      <c r="W1110" s="12">
        <v>100</v>
      </c>
      <c r="X1110" s="123">
        <v>0.1429</v>
      </c>
      <c r="Y1110" s="124" t="s">
        <v>696</v>
      </c>
      <c r="Z1110" s="15"/>
      <c r="AA1110" s="15"/>
      <c r="AB1110" s="15"/>
      <c r="AC1110" s="125"/>
      <c r="AD1110" s="8">
        <v>0</v>
      </c>
      <c r="AE1110" s="17">
        <v>800</v>
      </c>
      <c r="AF1110" s="18">
        <v>100</v>
      </c>
      <c r="AG1110" s="126">
        <v>0.14285714285714279</v>
      </c>
      <c r="AH1110" s="20">
        <v>12</v>
      </c>
      <c r="AI1110" s="20">
        <v>0</v>
      </c>
      <c r="AJ1110" s="20"/>
      <c r="AK1110" s="20">
        <v>688</v>
      </c>
      <c r="AL1110" s="20">
        <v>10288</v>
      </c>
      <c r="AM1110" s="7" t="e">
        <v>#N/A</v>
      </c>
      <c r="AN1110" s="20"/>
      <c r="AO1110" s="21"/>
      <c r="AP1110" s="21"/>
      <c r="AQ1110" s="5" t="s">
        <v>1351</v>
      </c>
      <c r="AR1110" s="5" t="s">
        <v>173</v>
      </c>
    </row>
    <row r="1111" spans="1:45">
      <c r="A1111" s="87" t="s">
        <v>562</v>
      </c>
      <c r="B1111" s="5">
        <v>11000517</v>
      </c>
      <c r="C1111" s="5" t="s">
        <v>1347</v>
      </c>
      <c r="D1111" s="5" t="s">
        <v>55</v>
      </c>
      <c r="E1111" s="5" t="s">
        <v>1365</v>
      </c>
      <c r="F1111" s="5" t="s">
        <v>1348</v>
      </c>
      <c r="G1111" s="5" t="s">
        <v>1366</v>
      </c>
      <c r="H1111" s="6">
        <v>35796</v>
      </c>
      <c r="I1111" s="5" t="s">
        <v>1349</v>
      </c>
      <c r="J1111" s="5" t="s">
        <v>1350</v>
      </c>
      <c r="K1111" s="5" t="s">
        <v>568</v>
      </c>
      <c r="L1111" s="7">
        <v>6</v>
      </c>
      <c r="M1111" s="7" t="s">
        <v>287</v>
      </c>
      <c r="N1111" s="8">
        <v>700</v>
      </c>
      <c r="O1111" s="122">
        <v>0.02</v>
      </c>
      <c r="P1111" s="10">
        <v>14</v>
      </c>
      <c r="Q1111" s="122">
        <v>0.12290000000000001</v>
      </c>
      <c r="R1111" s="10">
        <v>86</v>
      </c>
      <c r="S1111" s="122">
        <v>0.14285714285714285</v>
      </c>
      <c r="T1111" s="10">
        <v>100</v>
      </c>
      <c r="U1111" s="10">
        <v>800</v>
      </c>
      <c r="V1111" s="11">
        <v>800</v>
      </c>
      <c r="W1111" s="12">
        <v>100</v>
      </c>
      <c r="X1111" s="123">
        <v>0.1429</v>
      </c>
      <c r="Y1111" s="124" t="s">
        <v>696</v>
      </c>
      <c r="Z1111" s="15"/>
      <c r="AA1111" s="15"/>
      <c r="AB1111" s="15"/>
      <c r="AC1111" s="125"/>
      <c r="AD1111" s="8">
        <v>0</v>
      </c>
      <c r="AE1111" s="17">
        <v>800</v>
      </c>
      <c r="AF1111" s="18">
        <v>100</v>
      </c>
      <c r="AG1111" s="126">
        <v>0.14285714285714279</v>
      </c>
      <c r="AH1111" s="20">
        <v>12</v>
      </c>
      <c r="AI1111" s="20">
        <v>30</v>
      </c>
      <c r="AJ1111" s="20"/>
      <c r="AK1111" s="20">
        <v>688</v>
      </c>
      <c r="AL1111" s="20">
        <v>10648</v>
      </c>
      <c r="AM1111" s="7" t="e">
        <v>#N/A</v>
      </c>
      <c r="AN1111" s="20"/>
      <c r="AO1111" s="21"/>
      <c r="AP1111" s="21"/>
      <c r="AQ1111" s="5" t="s">
        <v>1351</v>
      </c>
      <c r="AR1111" s="5" t="s">
        <v>173</v>
      </c>
    </row>
    <row r="1112" spans="1:45">
      <c r="A1112" s="87" t="s">
        <v>562</v>
      </c>
      <c r="B1112" s="5">
        <v>11000530</v>
      </c>
      <c r="C1112" s="5" t="s">
        <v>1347</v>
      </c>
      <c r="D1112" s="5" t="s">
        <v>55</v>
      </c>
      <c r="E1112" s="5" t="s">
        <v>1365</v>
      </c>
      <c r="F1112" s="5" t="s">
        <v>1348</v>
      </c>
      <c r="G1112" s="5" t="s">
        <v>1366</v>
      </c>
      <c r="H1112" s="6">
        <v>36892</v>
      </c>
      <c r="I1112" s="5" t="s">
        <v>1349</v>
      </c>
      <c r="J1112" s="5" t="s">
        <v>1350</v>
      </c>
      <c r="K1112" s="5" t="s">
        <v>568</v>
      </c>
      <c r="L1112" s="7">
        <v>6</v>
      </c>
      <c r="M1112" s="7" t="s">
        <v>287</v>
      </c>
      <c r="N1112" s="8">
        <v>700</v>
      </c>
      <c r="O1112" s="122">
        <v>0.02</v>
      </c>
      <c r="P1112" s="10">
        <v>14</v>
      </c>
      <c r="Q1112" s="122">
        <v>0.12290000000000001</v>
      </c>
      <c r="R1112" s="10">
        <v>86</v>
      </c>
      <c r="S1112" s="122">
        <v>0.14285714285714285</v>
      </c>
      <c r="T1112" s="10">
        <v>100</v>
      </c>
      <c r="U1112" s="10">
        <v>800</v>
      </c>
      <c r="V1112" s="11">
        <v>800</v>
      </c>
      <c r="W1112" s="12">
        <v>100</v>
      </c>
      <c r="X1112" s="123">
        <v>0.1429</v>
      </c>
      <c r="Y1112" s="124" t="s">
        <v>696</v>
      </c>
      <c r="Z1112" s="15"/>
      <c r="AA1112" s="15"/>
      <c r="AB1112" s="15"/>
      <c r="AC1112" s="125"/>
      <c r="AD1112" s="8">
        <v>0</v>
      </c>
      <c r="AE1112" s="17">
        <v>800</v>
      </c>
      <c r="AF1112" s="18">
        <v>100</v>
      </c>
      <c r="AG1112" s="126">
        <v>0.14285714285714279</v>
      </c>
      <c r="AH1112" s="20">
        <v>12</v>
      </c>
      <c r="AI1112" s="20">
        <v>0</v>
      </c>
      <c r="AJ1112" s="20"/>
      <c r="AK1112" s="20">
        <v>688</v>
      </c>
      <c r="AL1112" s="20">
        <v>10288</v>
      </c>
      <c r="AM1112" s="7" t="e">
        <v>#N/A</v>
      </c>
      <c r="AN1112" s="20"/>
      <c r="AO1112" s="21"/>
      <c r="AP1112" s="21"/>
      <c r="AQ1112" s="5" t="s">
        <v>1351</v>
      </c>
      <c r="AR1112" s="5" t="s">
        <v>173</v>
      </c>
    </row>
    <row r="1113" spans="1:45">
      <c r="A1113" s="87" t="s">
        <v>562</v>
      </c>
      <c r="B1113" s="5">
        <v>11000536</v>
      </c>
      <c r="C1113" s="5" t="s">
        <v>1347</v>
      </c>
      <c r="D1113" s="5" t="s">
        <v>55</v>
      </c>
      <c r="E1113" s="5" t="s">
        <v>1365</v>
      </c>
      <c r="F1113" s="5" t="s">
        <v>1348</v>
      </c>
      <c r="G1113" s="5" t="s">
        <v>1366</v>
      </c>
      <c r="H1113" s="6">
        <v>36892</v>
      </c>
      <c r="I1113" s="5" t="s">
        <v>1349</v>
      </c>
      <c r="J1113" s="5" t="s">
        <v>1350</v>
      </c>
      <c r="K1113" s="5" t="s">
        <v>568</v>
      </c>
      <c r="L1113" s="7">
        <v>6</v>
      </c>
      <c r="M1113" s="7" t="s">
        <v>287</v>
      </c>
      <c r="N1113" s="8">
        <v>700</v>
      </c>
      <c r="O1113" s="122">
        <v>0.02</v>
      </c>
      <c r="P1113" s="10">
        <v>14</v>
      </c>
      <c r="Q1113" s="122">
        <v>0.12290000000000001</v>
      </c>
      <c r="R1113" s="10">
        <v>86</v>
      </c>
      <c r="S1113" s="122">
        <v>0.14285714285714285</v>
      </c>
      <c r="T1113" s="10">
        <v>100</v>
      </c>
      <c r="U1113" s="10">
        <v>800</v>
      </c>
      <c r="V1113" s="11">
        <v>800</v>
      </c>
      <c r="W1113" s="12">
        <v>100</v>
      </c>
      <c r="X1113" s="123">
        <v>0.1429</v>
      </c>
      <c r="Y1113" s="124" t="s">
        <v>696</v>
      </c>
      <c r="Z1113" s="15"/>
      <c r="AA1113" s="15"/>
      <c r="AB1113" s="15"/>
      <c r="AC1113" s="125"/>
      <c r="AD1113" s="8">
        <v>0</v>
      </c>
      <c r="AE1113" s="17">
        <v>800</v>
      </c>
      <c r="AF1113" s="18">
        <v>100</v>
      </c>
      <c r="AG1113" s="126">
        <v>0.14285714285714279</v>
      </c>
      <c r="AH1113" s="20">
        <v>12</v>
      </c>
      <c r="AI1113" s="20">
        <v>0</v>
      </c>
      <c r="AJ1113" s="20"/>
      <c r="AK1113" s="20">
        <v>688</v>
      </c>
      <c r="AL1113" s="20">
        <v>10288</v>
      </c>
      <c r="AM1113" s="7" t="e">
        <v>#N/A</v>
      </c>
      <c r="AN1113" s="20"/>
      <c r="AO1113" s="21"/>
      <c r="AP1113" s="21"/>
      <c r="AQ1113" s="5" t="s">
        <v>1351</v>
      </c>
      <c r="AR1113" s="5" t="s">
        <v>173</v>
      </c>
    </row>
    <row r="1114" spans="1:45">
      <c r="A1114" s="87" t="s">
        <v>562</v>
      </c>
      <c r="B1114" s="5">
        <v>11002727</v>
      </c>
      <c r="C1114" s="5" t="s">
        <v>1347</v>
      </c>
      <c r="D1114" s="5" t="s">
        <v>55</v>
      </c>
      <c r="E1114" s="5" t="s">
        <v>1365</v>
      </c>
      <c r="F1114" s="5" t="s">
        <v>1348</v>
      </c>
      <c r="G1114" s="5" t="s">
        <v>1366</v>
      </c>
      <c r="H1114" s="6">
        <v>38443</v>
      </c>
      <c r="I1114" s="5" t="s">
        <v>1349</v>
      </c>
      <c r="J1114" s="5" t="s">
        <v>1350</v>
      </c>
      <c r="K1114" s="5" t="s">
        <v>568</v>
      </c>
      <c r="L1114" s="7">
        <v>6</v>
      </c>
      <c r="M1114" s="7" t="s">
        <v>287</v>
      </c>
      <c r="N1114" s="8">
        <v>700</v>
      </c>
      <c r="O1114" s="122">
        <v>0.02</v>
      </c>
      <c r="P1114" s="10">
        <v>14</v>
      </c>
      <c r="Q1114" s="122">
        <v>0.12290000000000001</v>
      </c>
      <c r="R1114" s="10">
        <v>86</v>
      </c>
      <c r="S1114" s="122">
        <v>0.14285714285714285</v>
      </c>
      <c r="T1114" s="10">
        <v>100</v>
      </c>
      <c r="U1114" s="10">
        <v>800</v>
      </c>
      <c r="V1114" s="11">
        <v>800</v>
      </c>
      <c r="W1114" s="12">
        <v>100</v>
      </c>
      <c r="X1114" s="123">
        <v>0.1429</v>
      </c>
      <c r="Y1114" s="124" t="s">
        <v>696</v>
      </c>
      <c r="Z1114" s="15"/>
      <c r="AA1114" s="15"/>
      <c r="AB1114" s="15"/>
      <c r="AC1114" s="125"/>
      <c r="AD1114" s="8">
        <v>0</v>
      </c>
      <c r="AE1114" s="17">
        <v>800</v>
      </c>
      <c r="AF1114" s="18">
        <v>100</v>
      </c>
      <c r="AG1114" s="126">
        <v>0.14285714285714279</v>
      </c>
      <c r="AH1114" s="20">
        <v>12</v>
      </c>
      <c r="AI1114" s="20">
        <v>0</v>
      </c>
      <c r="AJ1114" s="20"/>
      <c r="AK1114" s="20">
        <v>688</v>
      </c>
      <c r="AL1114" s="20">
        <v>10288</v>
      </c>
      <c r="AM1114" s="7" t="e">
        <v>#N/A</v>
      </c>
      <c r="AN1114" s="20"/>
      <c r="AO1114" s="21"/>
      <c r="AP1114" s="21"/>
      <c r="AQ1114" s="5" t="s">
        <v>1351</v>
      </c>
      <c r="AR1114" s="5" t="s">
        <v>173</v>
      </c>
    </row>
    <row r="1115" spans="1:45">
      <c r="A1115" s="87" t="s">
        <v>562</v>
      </c>
      <c r="B1115" s="5">
        <v>11003112</v>
      </c>
      <c r="C1115" s="5" t="s">
        <v>1347</v>
      </c>
      <c r="D1115" s="5" t="s">
        <v>55</v>
      </c>
      <c r="E1115" s="5" t="s">
        <v>1365</v>
      </c>
      <c r="F1115" s="5" t="s">
        <v>1348</v>
      </c>
      <c r="G1115" s="5" t="s">
        <v>1366</v>
      </c>
      <c r="H1115" s="6">
        <v>38808</v>
      </c>
      <c r="I1115" s="5" t="s">
        <v>1349</v>
      </c>
      <c r="J1115" s="5" t="s">
        <v>1350</v>
      </c>
      <c r="K1115" s="5" t="s">
        <v>568</v>
      </c>
      <c r="L1115" s="7">
        <v>6</v>
      </c>
      <c r="M1115" s="7" t="s">
        <v>287</v>
      </c>
      <c r="N1115" s="8">
        <v>700</v>
      </c>
      <c r="O1115" s="122">
        <v>0.02</v>
      </c>
      <c r="P1115" s="10">
        <v>14</v>
      </c>
      <c r="Q1115" s="122">
        <v>0.12290000000000001</v>
      </c>
      <c r="R1115" s="10">
        <v>86</v>
      </c>
      <c r="S1115" s="122">
        <v>0.14285714285714285</v>
      </c>
      <c r="T1115" s="10">
        <v>100</v>
      </c>
      <c r="U1115" s="10">
        <v>800</v>
      </c>
      <c r="V1115" s="11">
        <v>800</v>
      </c>
      <c r="W1115" s="12">
        <v>100</v>
      </c>
      <c r="X1115" s="123">
        <v>0.1429</v>
      </c>
      <c r="Y1115" s="124" t="s">
        <v>696</v>
      </c>
      <c r="Z1115" s="15"/>
      <c r="AA1115" s="15"/>
      <c r="AB1115" s="15"/>
      <c r="AC1115" s="125"/>
      <c r="AD1115" s="8">
        <v>0</v>
      </c>
      <c r="AE1115" s="17">
        <v>800</v>
      </c>
      <c r="AF1115" s="18">
        <v>100</v>
      </c>
      <c r="AG1115" s="126">
        <v>0.14285714285714279</v>
      </c>
      <c r="AH1115" s="20">
        <v>12</v>
      </c>
      <c r="AI1115" s="20">
        <v>0</v>
      </c>
      <c r="AJ1115" s="20"/>
      <c r="AK1115" s="20">
        <v>688</v>
      </c>
      <c r="AL1115" s="20">
        <v>10288</v>
      </c>
      <c r="AM1115" s="7" t="e">
        <v>#N/A</v>
      </c>
      <c r="AN1115" s="20"/>
      <c r="AO1115" s="21"/>
      <c r="AP1115" s="21"/>
      <c r="AQ1115" s="5" t="s">
        <v>1351</v>
      </c>
      <c r="AR1115" s="5" t="s">
        <v>173</v>
      </c>
    </row>
    <row r="1116" spans="1:45">
      <c r="A1116" s="87" t="s">
        <v>562</v>
      </c>
      <c r="B1116" s="5">
        <v>11004026</v>
      </c>
      <c r="C1116" s="5" t="s">
        <v>1347</v>
      </c>
      <c r="D1116" s="5" t="s">
        <v>55</v>
      </c>
      <c r="E1116" s="5" t="s">
        <v>1365</v>
      </c>
      <c r="F1116" s="5" t="s">
        <v>1348</v>
      </c>
      <c r="G1116" s="5" t="s">
        <v>1366</v>
      </c>
      <c r="H1116" s="6">
        <v>39264</v>
      </c>
      <c r="I1116" s="5" t="s">
        <v>1349</v>
      </c>
      <c r="J1116" s="5" t="s">
        <v>1350</v>
      </c>
      <c r="K1116" s="5" t="s">
        <v>568</v>
      </c>
      <c r="L1116" s="7">
        <v>6</v>
      </c>
      <c r="M1116" s="7" t="s">
        <v>287</v>
      </c>
      <c r="N1116" s="8">
        <v>700</v>
      </c>
      <c r="O1116" s="122">
        <v>0.02</v>
      </c>
      <c r="P1116" s="10">
        <v>14</v>
      </c>
      <c r="Q1116" s="122">
        <v>0.12290000000000001</v>
      </c>
      <c r="R1116" s="10">
        <v>86</v>
      </c>
      <c r="S1116" s="122">
        <v>0.14285714285714285</v>
      </c>
      <c r="T1116" s="10">
        <v>100</v>
      </c>
      <c r="U1116" s="10">
        <v>800</v>
      </c>
      <c r="V1116" s="11">
        <v>800</v>
      </c>
      <c r="W1116" s="12">
        <v>100</v>
      </c>
      <c r="X1116" s="123">
        <v>0.1429</v>
      </c>
      <c r="Y1116" s="124" t="s">
        <v>696</v>
      </c>
      <c r="Z1116" s="15"/>
      <c r="AA1116" s="15"/>
      <c r="AB1116" s="15"/>
      <c r="AC1116" s="125"/>
      <c r="AD1116" s="8">
        <v>0</v>
      </c>
      <c r="AE1116" s="17">
        <v>800</v>
      </c>
      <c r="AF1116" s="18">
        <v>100</v>
      </c>
      <c r="AG1116" s="126">
        <v>0.14285714285714279</v>
      </c>
      <c r="AH1116" s="20">
        <v>12</v>
      </c>
      <c r="AI1116" s="20">
        <v>0</v>
      </c>
      <c r="AJ1116" s="20"/>
      <c r="AK1116" s="20">
        <v>688</v>
      </c>
      <c r="AL1116" s="20">
        <v>10288</v>
      </c>
      <c r="AM1116" s="7" t="e">
        <v>#N/A</v>
      </c>
      <c r="AN1116" s="20"/>
      <c r="AO1116" s="21"/>
      <c r="AP1116" s="21"/>
      <c r="AQ1116" s="5" t="s">
        <v>1351</v>
      </c>
      <c r="AR1116" s="5" t="s">
        <v>173</v>
      </c>
    </row>
    <row r="1117" spans="1:45">
      <c r="A1117" s="87" t="s">
        <v>562</v>
      </c>
      <c r="B1117" s="5">
        <v>11004027</v>
      </c>
      <c r="C1117" s="5" t="s">
        <v>1347</v>
      </c>
      <c r="D1117" s="5" t="s">
        <v>55</v>
      </c>
      <c r="E1117" s="5" t="s">
        <v>1365</v>
      </c>
      <c r="F1117" s="5" t="s">
        <v>1348</v>
      </c>
      <c r="G1117" s="5" t="s">
        <v>1366</v>
      </c>
      <c r="H1117" s="6">
        <v>39264</v>
      </c>
      <c r="I1117" s="5" t="s">
        <v>1349</v>
      </c>
      <c r="J1117" s="5" t="s">
        <v>1350</v>
      </c>
      <c r="K1117" s="5" t="s">
        <v>568</v>
      </c>
      <c r="L1117" s="7">
        <v>6</v>
      </c>
      <c r="M1117" s="7" t="s">
        <v>287</v>
      </c>
      <c r="N1117" s="8">
        <v>700</v>
      </c>
      <c r="O1117" s="122">
        <v>0.02</v>
      </c>
      <c r="P1117" s="10">
        <v>14</v>
      </c>
      <c r="Q1117" s="122">
        <v>0.12290000000000001</v>
      </c>
      <c r="R1117" s="10">
        <v>86</v>
      </c>
      <c r="S1117" s="122">
        <v>0.14285714285714285</v>
      </c>
      <c r="T1117" s="10">
        <v>100</v>
      </c>
      <c r="U1117" s="10">
        <v>800</v>
      </c>
      <c r="V1117" s="11">
        <v>800</v>
      </c>
      <c r="W1117" s="12">
        <v>100</v>
      </c>
      <c r="X1117" s="123">
        <v>0.1429</v>
      </c>
      <c r="Y1117" s="124" t="s">
        <v>696</v>
      </c>
      <c r="Z1117" s="15"/>
      <c r="AA1117" s="15"/>
      <c r="AB1117" s="15"/>
      <c r="AC1117" s="125"/>
      <c r="AD1117" s="8">
        <v>0</v>
      </c>
      <c r="AE1117" s="17">
        <v>800</v>
      </c>
      <c r="AF1117" s="18">
        <v>100</v>
      </c>
      <c r="AG1117" s="126">
        <v>0.14285714285714279</v>
      </c>
      <c r="AH1117" s="20">
        <v>12</v>
      </c>
      <c r="AI1117" s="20">
        <v>0</v>
      </c>
      <c r="AJ1117" s="20"/>
      <c r="AK1117" s="20">
        <v>688</v>
      </c>
      <c r="AL1117" s="20">
        <v>10288</v>
      </c>
      <c r="AM1117" s="7" t="e">
        <v>#N/A</v>
      </c>
      <c r="AN1117" s="20"/>
      <c r="AO1117" s="21"/>
      <c r="AP1117" s="21"/>
      <c r="AQ1117" s="5" t="s">
        <v>1351</v>
      </c>
      <c r="AR1117" s="5" t="s">
        <v>173</v>
      </c>
    </row>
    <row r="1118" spans="1:45">
      <c r="A1118" s="87" t="s">
        <v>562</v>
      </c>
      <c r="B1118" s="5">
        <v>11004503</v>
      </c>
      <c r="C1118" s="5" t="s">
        <v>1347</v>
      </c>
      <c r="D1118" s="5" t="s">
        <v>55</v>
      </c>
      <c r="E1118" s="5" t="s">
        <v>1365</v>
      </c>
      <c r="F1118" s="5" t="s">
        <v>1348</v>
      </c>
      <c r="G1118" s="5" t="s">
        <v>1366</v>
      </c>
      <c r="H1118" s="6">
        <v>39479</v>
      </c>
      <c r="I1118" s="5" t="s">
        <v>1349</v>
      </c>
      <c r="J1118" s="5" t="s">
        <v>1350</v>
      </c>
      <c r="K1118" s="5" t="s">
        <v>568</v>
      </c>
      <c r="L1118" s="7">
        <v>6</v>
      </c>
      <c r="M1118" s="7" t="s">
        <v>287</v>
      </c>
      <c r="N1118" s="8">
        <v>700</v>
      </c>
      <c r="O1118" s="122">
        <v>0.02</v>
      </c>
      <c r="P1118" s="10">
        <v>14</v>
      </c>
      <c r="Q1118" s="122">
        <v>0.12290000000000001</v>
      </c>
      <c r="R1118" s="10">
        <v>86</v>
      </c>
      <c r="S1118" s="122">
        <v>0.14285714285714285</v>
      </c>
      <c r="T1118" s="10">
        <v>100</v>
      </c>
      <c r="U1118" s="10">
        <v>800</v>
      </c>
      <c r="V1118" s="11">
        <v>800</v>
      </c>
      <c r="W1118" s="12">
        <v>100</v>
      </c>
      <c r="X1118" s="123">
        <v>0.1429</v>
      </c>
      <c r="Y1118" s="124" t="s">
        <v>696</v>
      </c>
      <c r="Z1118" s="15"/>
      <c r="AA1118" s="15"/>
      <c r="AB1118" s="15"/>
      <c r="AC1118" s="125"/>
      <c r="AD1118" s="8">
        <v>0</v>
      </c>
      <c r="AE1118" s="17">
        <v>800</v>
      </c>
      <c r="AF1118" s="18">
        <v>100</v>
      </c>
      <c r="AG1118" s="126">
        <v>0.14285714285714279</v>
      </c>
      <c r="AH1118" s="20">
        <v>12</v>
      </c>
      <c r="AI1118" s="20">
        <v>0</v>
      </c>
      <c r="AJ1118" s="20"/>
      <c r="AK1118" s="20">
        <v>688</v>
      </c>
      <c r="AL1118" s="20">
        <v>10288</v>
      </c>
      <c r="AM1118" s="7" t="e">
        <v>#N/A</v>
      </c>
      <c r="AN1118" s="20"/>
      <c r="AO1118" s="21"/>
      <c r="AP1118" s="21"/>
      <c r="AQ1118" s="5" t="s">
        <v>1351</v>
      </c>
      <c r="AR1118" s="5" t="s">
        <v>173</v>
      </c>
    </row>
    <row r="1119" spans="1:45">
      <c r="A1119" s="87" t="s">
        <v>562</v>
      </c>
      <c r="B1119" s="5">
        <v>11004507</v>
      </c>
      <c r="C1119" s="5" t="s">
        <v>1347</v>
      </c>
      <c r="D1119" s="5" t="s">
        <v>55</v>
      </c>
      <c r="E1119" s="5" t="s">
        <v>1365</v>
      </c>
      <c r="F1119" s="5" t="s">
        <v>1348</v>
      </c>
      <c r="G1119" s="5" t="s">
        <v>1366</v>
      </c>
      <c r="H1119" s="6">
        <v>39479</v>
      </c>
      <c r="I1119" s="5" t="s">
        <v>1349</v>
      </c>
      <c r="J1119" s="5" t="s">
        <v>1350</v>
      </c>
      <c r="K1119" s="5" t="s">
        <v>568</v>
      </c>
      <c r="L1119" s="7">
        <v>6</v>
      </c>
      <c r="M1119" s="7" t="s">
        <v>287</v>
      </c>
      <c r="N1119" s="8">
        <v>700</v>
      </c>
      <c r="O1119" s="122">
        <v>0.02</v>
      </c>
      <c r="P1119" s="10">
        <v>14</v>
      </c>
      <c r="Q1119" s="122">
        <v>0.12290000000000001</v>
      </c>
      <c r="R1119" s="10">
        <v>86</v>
      </c>
      <c r="S1119" s="122">
        <v>0.14285714285714285</v>
      </c>
      <c r="T1119" s="10">
        <v>100</v>
      </c>
      <c r="U1119" s="10">
        <v>800</v>
      </c>
      <c r="V1119" s="11">
        <v>800</v>
      </c>
      <c r="W1119" s="12">
        <v>100</v>
      </c>
      <c r="X1119" s="123">
        <v>0.1429</v>
      </c>
      <c r="Y1119" s="124" t="s">
        <v>696</v>
      </c>
      <c r="Z1119" s="15"/>
      <c r="AA1119" s="15"/>
      <c r="AB1119" s="15"/>
      <c r="AC1119" s="125"/>
      <c r="AD1119" s="8">
        <v>0</v>
      </c>
      <c r="AE1119" s="17">
        <v>800</v>
      </c>
      <c r="AF1119" s="18">
        <v>100</v>
      </c>
      <c r="AG1119" s="126">
        <v>0.14285714285714279</v>
      </c>
      <c r="AH1119" s="20">
        <v>12</v>
      </c>
      <c r="AI1119" s="20">
        <v>0</v>
      </c>
      <c r="AJ1119" s="20"/>
      <c r="AK1119" s="20">
        <v>688</v>
      </c>
      <c r="AL1119" s="20">
        <v>10288</v>
      </c>
      <c r="AM1119" s="7" t="e">
        <v>#N/A</v>
      </c>
      <c r="AN1119" s="20"/>
      <c r="AO1119" s="21"/>
      <c r="AP1119" s="21"/>
      <c r="AQ1119" s="5" t="s">
        <v>1351</v>
      </c>
      <c r="AR1119" s="5" t="s">
        <v>173</v>
      </c>
    </row>
    <row r="1120" spans="1:45">
      <c r="A1120" s="87" t="s">
        <v>562</v>
      </c>
      <c r="B1120" s="5">
        <v>11004537</v>
      </c>
      <c r="C1120" s="5" t="s">
        <v>1347</v>
      </c>
      <c r="D1120" s="5" t="s">
        <v>55</v>
      </c>
      <c r="E1120" s="5" t="s">
        <v>1365</v>
      </c>
      <c r="F1120" s="5" t="s">
        <v>1348</v>
      </c>
      <c r="G1120" s="5" t="s">
        <v>1366</v>
      </c>
      <c r="H1120" s="6">
        <v>39508</v>
      </c>
      <c r="I1120" s="5" t="s">
        <v>1349</v>
      </c>
      <c r="J1120" s="5" t="s">
        <v>1350</v>
      </c>
      <c r="K1120" s="5" t="s">
        <v>568</v>
      </c>
      <c r="L1120" s="7">
        <v>6</v>
      </c>
      <c r="M1120" s="7" t="s">
        <v>287</v>
      </c>
      <c r="N1120" s="8">
        <v>700</v>
      </c>
      <c r="O1120" s="122">
        <v>0.02</v>
      </c>
      <c r="P1120" s="10">
        <v>14</v>
      </c>
      <c r="Q1120" s="122">
        <v>0.12290000000000001</v>
      </c>
      <c r="R1120" s="10">
        <v>86</v>
      </c>
      <c r="S1120" s="122">
        <v>0.14285714285714285</v>
      </c>
      <c r="T1120" s="10">
        <v>100</v>
      </c>
      <c r="U1120" s="10">
        <v>800</v>
      </c>
      <c r="V1120" s="11">
        <v>800</v>
      </c>
      <c r="W1120" s="12">
        <v>100</v>
      </c>
      <c r="X1120" s="123">
        <v>0.1429</v>
      </c>
      <c r="Y1120" s="124" t="s">
        <v>696</v>
      </c>
      <c r="Z1120" s="15"/>
      <c r="AA1120" s="15"/>
      <c r="AB1120" s="15"/>
      <c r="AC1120" s="125"/>
      <c r="AD1120" s="8">
        <v>0</v>
      </c>
      <c r="AE1120" s="17">
        <v>800</v>
      </c>
      <c r="AF1120" s="18">
        <v>100</v>
      </c>
      <c r="AG1120" s="126">
        <v>0.14285714285714279</v>
      </c>
      <c r="AH1120" s="20">
        <v>12</v>
      </c>
      <c r="AI1120" s="20">
        <v>0</v>
      </c>
      <c r="AJ1120" s="20"/>
      <c r="AK1120" s="20">
        <v>688</v>
      </c>
      <c r="AL1120" s="20">
        <v>10288</v>
      </c>
      <c r="AM1120" s="7" t="e">
        <v>#N/A</v>
      </c>
      <c r="AN1120" s="20"/>
      <c r="AO1120" s="21"/>
      <c r="AP1120" s="21"/>
      <c r="AQ1120" s="5" t="s">
        <v>1351</v>
      </c>
      <c r="AR1120" s="5" t="s">
        <v>173</v>
      </c>
    </row>
    <row r="1121" spans="1:44">
      <c r="A1121" s="87" t="s">
        <v>562</v>
      </c>
      <c r="B1121" s="5">
        <v>11005064</v>
      </c>
      <c r="C1121" s="5" t="s">
        <v>1347</v>
      </c>
      <c r="D1121" s="5" t="s">
        <v>55</v>
      </c>
      <c r="E1121" s="5" t="s">
        <v>1365</v>
      </c>
      <c r="F1121" s="5" t="s">
        <v>1348</v>
      </c>
      <c r="G1121" s="5" t="s">
        <v>1366</v>
      </c>
      <c r="H1121" s="6">
        <v>39661</v>
      </c>
      <c r="I1121" s="5" t="s">
        <v>1349</v>
      </c>
      <c r="J1121" s="5" t="s">
        <v>1350</v>
      </c>
      <c r="K1121" s="5" t="s">
        <v>568</v>
      </c>
      <c r="L1121" s="7">
        <v>6</v>
      </c>
      <c r="M1121" s="7" t="s">
        <v>287</v>
      </c>
      <c r="N1121" s="8">
        <v>700</v>
      </c>
      <c r="O1121" s="122">
        <v>0.02</v>
      </c>
      <c r="P1121" s="10">
        <v>14</v>
      </c>
      <c r="Q1121" s="122">
        <v>0.12290000000000001</v>
      </c>
      <c r="R1121" s="10">
        <v>86</v>
      </c>
      <c r="S1121" s="122">
        <v>0.14285714285714285</v>
      </c>
      <c r="T1121" s="10">
        <v>100</v>
      </c>
      <c r="U1121" s="10">
        <v>800</v>
      </c>
      <c r="V1121" s="11">
        <v>800</v>
      </c>
      <c r="W1121" s="12">
        <v>100</v>
      </c>
      <c r="X1121" s="123">
        <v>0.1429</v>
      </c>
      <c r="Y1121" s="124" t="s">
        <v>696</v>
      </c>
      <c r="Z1121" s="15"/>
      <c r="AA1121" s="15"/>
      <c r="AB1121" s="15"/>
      <c r="AC1121" s="125"/>
      <c r="AD1121" s="8">
        <v>0</v>
      </c>
      <c r="AE1121" s="17">
        <v>800</v>
      </c>
      <c r="AF1121" s="18">
        <v>100</v>
      </c>
      <c r="AG1121" s="126">
        <v>0.14285714285714279</v>
      </c>
      <c r="AH1121" s="20">
        <v>12</v>
      </c>
      <c r="AI1121" s="20">
        <v>0</v>
      </c>
      <c r="AJ1121" s="20"/>
      <c r="AK1121" s="20">
        <v>688</v>
      </c>
      <c r="AL1121" s="20">
        <v>10288</v>
      </c>
      <c r="AM1121" s="7" t="e">
        <v>#N/A</v>
      </c>
      <c r="AN1121" s="20"/>
      <c r="AO1121" s="21"/>
      <c r="AP1121" s="21"/>
      <c r="AQ1121" s="5" t="s">
        <v>1351</v>
      </c>
      <c r="AR1121" s="5" t="s">
        <v>173</v>
      </c>
    </row>
    <row r="1122" spans="1:44">
      <c r="A1122" s="87" t="s">
        <v>562</v>
      </c>
      <c r="B1122" s="5">
        <v>11005171</v>
      </c>
      <c r="C1122" s="5" t="s">
        <v>1347</v>
      </c>
      <c r="D1122" s="5" t="s">
        <v>55</v>
      </c>
      <c r="E1122" s="5" t="s">
        <v>1365</v>
      </c>
      <c r="F1122" s="5" t="s">
        <v>1348</v>
      </c>
      <c r="G1122" s="5" t="s">
        <v>1366</v>
      </c>
      <c r="H1122" s="6">
        <v>31656</v>
      </c>
      <c r="I1122" s="5" t="s">
        <v>1349</v>
      </c>
      <c r="J1122" s="5" t="s">
        <v>1350</v>
      </c>
      <c r="K1122" s="5" t="s">
        <v>568</v>
      </c>
      <c r="L1122" s="7">
        <v>6</v>
      </c>
      <c r="M1122" s="7" t="s">
        <v>287</v>
      </c>
      <c r="N1122" s="8">
        <v>700</v>
      </c>
      <c r="O1122" s="122">
        <v>0.02</v>
      </c>
      <c r="P1122" s="10">
        <v>14</v>
      </c>
      <c r="Q1122" s="122">
        <v>0.12290000000000001</v>
      </c>
      <c r="R1122" s="10">
        <v>86</v>
      </c>
      <c r="S1122" s="122">
        <v>0.14285714285714285</v>
      </c>
      <c r="T1122" s="10">
        <v>100</v>
      </c>
      <c r="U1122" s="10">
        <v>800</v>
      </c>
      <c r="V1122" s="11">
        <v>800</v>
      </c>
      <c r="W1122" s="12">
        <v>100</v>
      </c>
      <c r="X1122" s="123">
        <v>0.1429</v>
      </c>
      <c r="Y1122" s="124" t="s">
        <v>696</v>
      </c>
      <c r="Z1122" s="15"/>
      <c r="AA1122" s="15"/>
      <c r="AB1122" s="15"/>
      <c r="AC1122" s="125"/>
      <c r="AD1122" s="8">
        <v>0</v>
      </c>
      <c r="AE1122" s="17">
        <v>800</v>
      </c>
      <c r="AF1122" s="18">
        <v>100</v>
      </c>
      <c r="AG1122" s="126">
        <v>0.14285714285714279</v>
      </c>
      <c r="AH1122" s="20">
        <v>12</v>
      </c>
      <c r="AI1122" s="20">
        <v>0</v>
      </c>
      <c r="AJ1122" s="20"/>
      <c r="AK1122" s="20">
        <v>688</v>
      </c>
      <c r="AL1122" s="20">
        <v>10288</v>
      </c>
      <c r="AM1122" s="7" t="e">
        <v>#N/A</v>
      </c>
      <c r="AN1122" s="20"/>
      <c r="AO1122" s="21"/>
      <c r="AP1122" s="21"/>
      <c r="AQ1122" s="5" t="s">
        <v>1351</v>
      </c>
      <c r="AR1122" s="5" t="s">
        <v>173</v>
      </c>
    </row>
    <row r="1123" spans="1:44">
      <c r="A1123" s="87" t="s">
        <v>562</v>
      </c>
      <c r="B1123" s="5">
        <v>11005177</v>
      </c>
      <c r="C1123" s="5" t="s">
        <v>1347</v>
      </c>
      <c r="D1123" s="5" t="s">
        <v>55</v>
      </c>
      <c r="E1123" s="5" t="s">
        <v>1365</v>
      </c>
      <c r="F1123" s="5" t="s">
        <v>1348</v>
      </c>
      <c r="G1123" s="5" t="s">
        <v>1366</v>
      </c>
      <c r="H1123" s="6">
        <v>39692</v>
      </c>
      <c r="I1123" s="5" t="s">
        <v>1349</v>
      </c>
      <c r="J1123" s="5" t="s">
        <v>1350</v>
      </c>
      <c r="K1123" s="5" t="s">
        <v>568</v>
      </c>
      <c r="L1123" s="7">
        <v>6</v>
      </c>
      <c r="M1123" s="7" t="s">
        <v>287</v>
      </c>
      <c r="N1123" s="8">
        <v>700</v>
      </c>
      <c r="O1123" s="122">
        <v>0.02</v>
      </c>
      <c r="P1123" s="10">
        <v>14</v>
      </c>
      <c r="Q1123" s="122">
        <v>0.12290000000000001</v>
      </c>
      <c r="R1123" s="10">
        <v>86</v>
      </c>
      <c r="S1123" s="122">
        <v>0.14285714285714285</v>
      </c>
      <c r="T1123" s="10">
        <v>100</v>
      </c>
      <c r="U1123" s="10">
        <v>800</v>
      </c>
      <c r="V1123" s="11">
        <v>800</v>
      </c>
      <c r="W1123" s="12">
        <v>100</v>
      </c>
      <c r="X1123" s="123">
        <v>0.1429</v>
      </c>
      <c r="Y1123" s="124" t="s">
        <v>696</v>
      </c>
      <c r="Z1123" s="15"/>
      <c r="AA1123" s="15"/>
      <c r="AB1123" s="15"/>
      <c r="AC1123" s="125"/>
      <c r="AD1123" s="8">
        <v>0</v>
      </c>
      <c r="AE1123" s="17">
        <v>800</v>
      </c>
      <c r="AF1123" s="18">
        <v>100</v>
      </c>
      <c r="AG1123" s="126">
        <v>0.14285714285714279</v>
      </c>
      <c r="AH1123" s="20">
        <v>12</v>
      </c>
      <c r="AI1123" s="20">
        <v>0</v>
      </c>
      <c r="AJ1123" s="20"/>
      <c r="AK1123" s="20">
        <v>688</v>
      </c>
      <c r="AL1123" s="20">
        <v>10288</v>
      </c>
      <c r="AM1123" s="7" t="e">
        <v>#N/A</v>
      </c>
      <c r="AN1123" s="20"/>
      <c r="AO1123" s="21"/>
      <c r="AP1123" s="21"/>
      <c r="AQ1123" s="5" t="s">
        <v>1351</v>
      </c>
      <c r="AR1123" s="5" t="s">
        <v>173</v>
      </c>
    </row>
    <row r="1124" spans="1:44">
      <c r="A1124" s="87" t="s">
        <v>562</v>
      </c>
      <c r="B1124" s="5">
        <v>11005180</v>
      </c>
      <c r="C1124" s="5" t="s">
        <v>1347</v>
      </c>
      <c r="D1124" s="5" t="s">
        <v>55</v>
      </c>
      <c r="E1124" s="5" t="s">
        <v>1365</v>
      </c>
      <c r="F1124" s="5" t="s">
        <v>1348</v>
      </c>
      <c r="G1124" s="5" t="s">
        <v>1366</v>
      </c>
      <c r="H1124" s="6">
        <v>39692</v>
      </c>
      <c r="I1124" s="5" t="s">
        <v>1349</v>
      </c>
      <c r="J1124" s="5" t="s">
        <v>1352</v>
      </c>
      <c r="K1124" s="5" t="s">
        <v>568</v>
      </c>
      <c r="L1124" s="7">
        <v>6</v>
      </c>
      <c r="M1124" s="7" t="s">
        <v>287</v>
      </c>
      <c r="N1124" s="8">
        <v>2170</v>
      </c>
      <c r="O1124" s="122">
        <v>0.02</v>
      </c>
      <c r="P1124" s="10">
        <v>43</v>
      </c>
      <c r="Q1124" s="122">
        <v>5.0000000000000001E-3</v>
      </c>
      <c r="R1124" s="10">
        <v>11</v>
      </c>
      <c r="S1124" s="122">
        <v>2.488479262672811E-2</v>
      </c>
      <c r="T1124" s="10">
        <v>54</v>
      </c>
      <c r="U1124" s="10">
        <v>2224</v>
      </c>
      <c r="V1124" s="11">
        <v>2224</v>
      </c>
      <c r="W1124" s="12">
        <v>54</v>
      </c>
      <c r="X1124" s="123">
        <v>2.4899999999999999E-2</v>
      </c>
      <c r="Y1124" s="124" t="s">
        <v>696</v>
      </c>
      <c r="Z1124" s="15"/>
      <c r="AA1124" s="15"/>
      <c r="AB1124" s="15"/>
      <c r="AC1124" s="125"/>
      <c r="AD1124" s="8">
        <v>0</v>
      </c>
      <c r="AE1124" s="17">
        <v>2224</v>
      </c>
      <c r="AF1124" s="18">
        <v>54</v>
      </c>
      <c r="AG1124" s="126">
        <v>2.4884792626728158E-2</v>
      </c>
      <c r="AH1124" s="20">
        <v>12</v>
      </c>
      <c r="AI1124" s="20">
        <v>450</v>
      </c>
      <c r="AJ1124" s="20"/>
      <c r="AK1124" s="20">
        <v>688</v>
      </c>
      <c r="AL1124" s="20">
        <v>32776</v>
      </c>
      <c r="AM1124" s="7" t="s">
        <v>287</v>
      </c>
      <c r="AN1124" s="20"/>
      <c r="AO1124" s="21"/>
      <c r="AP1124" s="21"/>
      <c r="AQ1124" s="5" t="s">
        <v>1351</v>
      </c>
      <c r="AR1124" s="5" t="s">
        <v>173</v>
      </c>
    </row>
    <row r="1125" spans="1:44">
      <c r="A1125" s="87" t="s">
        <v>562</v>
      </c>
      <c r="B1125" s="5">
        <v>11005182</v>
      </c>
      <c r="C1125" s="5" t="s">
        <v>1347</v>
      </c>
      <c r="D1125" s="5" t="s">
        <v>55</v>
      </c>
      <c r="E1125" s="5" t="s">
        <v>1365</v>
      </c>
      <c r="F1125" s="5" t="s">
        <v>1348</v>
      </c>
      <c r="G1125" s="5" t="s">
        <v>1366</v>
      </c>
      <c r="H1125" s="6">
        <v>39692</v>
      </c>
      <c r="I1125" s="5" t="s">
        <v>1349</v>
      </c>
      <c r="J1125" s="5" t="s">
        <v>1352</v>
      </c>
      <c r="K1125" s="5" t="s">
        <v>568</v>
      </c>
      <c r="L1125" s="7">
        <v>6</v>
      </c>
      <c r="M1125" s="7" t="s">
        <v>287</v>
      </c>
      <c r="N1125" s="8">
        <v>2253</v>
      </c>
      <c r="O1125" s="122">
        <v>0.02</v>
      </c>
      <c r="P1125" s="10">
        <v>45</v>
      </c>
      <c r="Q1125" s="122">
        <v>5.0000000000000001E-3</v>
      </c>
      <c r="R1125" s="10">
        <v>11</v>
      </c>
      <c r="S1125" s="122">
        <v>2.4855747891699954E-2</v>
      </c>
      <c r="T1125" s="10">
        <v>56</v>
      </c>
      <c r="U1125" s="10">
        <v>2309</v>
      </c>
      <c r="V1125" s="11">
        <v>2309</v>
      </c>
      <c r="W1125" s="12">
        <v>56</v>
      </c>
      <c r="X1125" s="123">
        <v>2.4899999999999999E-2</v>
      </c>
      <c r="Y1125" s="124" t="s">
        <v>696</v>
      </c>
      <c r="Z1125" s="15"/>
      <c r="AA1125" s="15"/>
      <c r="AB1125" s="15"/>
      <c r="AC1125" s="125"/>
      <c r="AD1125" s="8">
        <v>0</v>
      </c>
      <c r="AE1125" s="17">
        <v>2309</v>
      </c>
      <c r="AF1125" s="18">
        <v>56</v>
      </c>
      <c r="AG1125" s="126">
        <v>2.4855747891699975E-2</v>
      </c>
      <c r="AH1125" s="20">
        <v>12</v>
      </c>
      <c r="AI1125" s="20">
        <v>450</v>
      </c>
      <c r="AJ1125" s="20"/>
      <c r="AK1125" s="20">
        <v>688</v>
      </c>
      <c r="AL1125" s="20">
        <v>33796</v>
      </c>
      <c r="AM1125" s="7" t="s">
        <v>287</v>
      </c>
      <c r="AN1125" s="20"/>
      <c r="AO1125" s="21"/>
      <c r="AP1125" s="21"/>
      <c r="AQ1125" s="5" t="s">
        <v>1351</v>
      </c>
      <c r="AR1125" s="5" t="s">
        <v>173</v>
      </c>
    </row>
    <row r="1126" spans="1:44">
      <c r="A1126" s="87" t="s">
        <v>562</v>
      </c>
      <c r="B1126" s="5">
        <v>11005578</v>
      </c>
      <c r="C1126" s="5" t="s">
        <v>1347</v>
      </c>
      <c r="D1126" s="5" t="s">
        <v>55</v>
      </c>
      <c r="E1126" s="5" t="s">
        <v>1365</v>
      </c>
      <c r="F1126" s="5" t="s">
        <v>1348</v>
      </c>
      <c r="G1126" s="5" t="s">
        <v>1366</v>
      </c>
      <c r="H1126" s="6">
        <v>32356</v>
      </c>
      <c r="I1126" s="5" t="s">
        <v>1349</v>
      </c>
      <c r="J1126" s="5" t="s">
        <v>1350</v>
      </c>
      <c r="K1126" s="5" t="s">
        <v>568</v>
      </c>
      <c r="L1126" s="7">
        <v>6</v>
      </c>
      <c r="M1126" s="7" t="s">
        <v>287</v>
      </c>
      <c r="N1126" s="8">
        <v>700</v>
      </c>
      <c r="O1126" s="122">
        <v>0.02</v>
      </c>
      <c r="P1126" s="10">
        <v>14</v>
      </c>
      <c r="Q1126" s="122">
        <v>0.12290000000000001</v>
      </c>
      <c r="R1126" s="10">
        <v>86</v>
      </c>
      <c r="S1126" s="122">
        <v>0.14285714285714285</v>
      </c>
      <c r="T1126" s="10">
        <v>100</v>
      </c>
      <c r="U1126" s="10">
        <v>800</v>
      </c>
      <c r="V1126" s="11">
        <v>800</v>
      </c>
      <c r="W1126" s="12">
        <v>100</v>
      </c>
      <c r="X1126" s="123">
        <v>0.1429</v>
      </c>
      <c r="Y1126" s="124" t="s">
        <v>696</v>
      </c>
      <c r="Z1126" s="15"/>
      <c r="AA1126" s="15"/>
      <c r="AB1126" s="15"/>
      <c r="AC1126" s="125"/>
      <c r="AD1126" s="8">
        <v>0</v>
      </c>
      <c r="AE1126" s="17">
        <v>800</v>
      </c>
      <c r="AF1126" s="18">
        <v>100</v>
      </c>
      <c r="AG1126" s="126">
        <v>0.14285714285714279</v>
      </c>
      <c r="AH1126" s="20">
        <v>12</v>
      </c>
      <c r="AI1126" s="20">
        <v>0</v>
      </c>
      <c r="AJ1126" s="20"/>
      <c r="AK1126" s="20">
        <v>688</v>
      </c>
      <c r="AL1126" s="20">
        <v>10288</v>
      </c>
      <c r="AM1126" s="7" t="e">
        <v>#N/A</v>
      </c>
      <c r="AN1126" s="20"/>
      <c r="AO1126" s="21"/>
      <c r="AP1126" s="21"/>
      <c r="AQ1126" s="5" t="s">
        <v>1351</v>
      </c>
      <c r="AR1126" s="5" t="s">
        <v>173</v>
      </c>
    </row>
    <row r="1127" spans="1:44">
      <c r="A1127" s="87" t="s">
        <v>562</v>
      </c>
      <c r="B1127" s="5">
        <v>11005579</v>
      </c>
      <c r="C1127" s="5" t="s">
        <v>1347</v>
      </c>
      <c r="D1127" s="5" t="s">
        <v>55</v>
      </c>
      <c r="E1127" s="5" t="s">
        <v>1365</v>
      </c>
      <c r="F1127" s="5" t="s">
        <v>1348</v>
      </c>
      <c r="G1127" s="5" t="s">
        <v>1366</v>
      </c>
      <c r="H1127" s="6">
        <v>40014</v>
      </c>
      <c r="I1127" s="5" t="s">
        <v>1349</v>
      </c>
      <c r="J1127" s="5" t="s">
        <v>1350</v>
      </c>
      <c r="K1127" s="5" t="s">
        <v>568</v>
      </c>
      <c r="L1127" s="7">
        <v>6</v>
      </c>
      <c r="M1127" s="7" t="s">
        <v>287</v>
      </c>
      <c r="N1127" s="8">
        <v>700</v>
      </c>
      <c r="O1127" s="122">
        <v>0.02</v>
      </c>
      <c r="P1127" s="10">
        <v>14</v>
      </c>
      <c r="Q1127" s="122">
        <v>0.12290000000000001</v>
      </c>
      <c r="R1127" s="10">
        <v>86</v>
      </c>
      <c r="S1127" s="122">
        <v>0.14285714285714285</v>
      </c>
      <c r="T1127" s="10">
        <v>100</v>
      </c>
      <c r="U1127" s="10">
        <v>800</v>
      </c>
      <c r="V1127" s="11">
        <v>800</v>
      </c>
      <c r="W1127" s="12">
        <v>100</v>
      </c>
      <c r="X1127" s="123">
        <v>0.1429</v>
      </c>
      <c r="Y1127" s="124" t="s">
        <v>696</v>
      </c>
      <c r="Z1127" s="15"/>
      <c r="AA1127" s="15"/>
      <c r="AB1127" s="15"/>
      <c r="AC1127" s="125"/>
      <c r="AD1127" s="8">
        <v>0</v>
      </c>
      <c r="AE1127" s="17">
        <v>800</v>
      </c>
      <c r="AF1127" s="18">
        <v>100</v>
      </c>
      <c r="AG1127" s="126">
        <v>0.14285714285714279</v>
      </c>
      <c r="AH1127" s="20">
        <v>12</v>
      </c>
      <c r="AI1127" s="20">
        <v>0</v>
      </c>
      <c r="AJ1127" s="20"/>
      <c r="AK1127" s="20">
        <v>688</v>
      </c>
      <c r="AL1127" s="20">
        <v>10288</v>
      </c>
      <c r="AM1127" s="7" t="e">
        <v>#N/A</v>
      </c>
      <c r="AN1127" s="20"/>
      <c r="AO1127" s="21"/>
      <c r="AP1127" s="21"/>
      <c r="AQ1127" s="5" t="s">
        <v>1351</v>
      </c>
      <c r="AR1127" s="5" t="s">
        <v>173</v>
      </c>
    </row>
    <row r="1128" spans="1:44">
      <c r="A1128" s="87" t="s">
        <v>562</v>
      </c>
      <c r="B1128" s="5">
        <v>11005583</v>
      </c>
      <c r="C1128" s="5" t="s">
        <v>1347</v>
      </c>
      <c r="D1128" s="5" t="s">
        <v>55</v>
      </c>
      <c r="E1128" s="5" t="s">
        <v>1365</v>
      </c>
      <c r="F1128" s="5" t="s">
        <v>1348</v>
      </c>
      <c r="G1128" s="5" t="s">
        <v>1366</v>
      </c>
      <c r="H1128" s="6">
        <v>40014</v>
      </c>
      <c r="I1128" s="5" t="s">
        <v>1349</v>
      </c>
      <c r="J1128" s="5" t="s">
        <v>1350</v>
      </c>
      <c r="K1128" s="5" t="s">
        <v>568</v>
      </c>
      <c r="L1128" s="7">
        <v>6</v>
      </c>
      <c r="M1128" s="7" t="s">
        <v>287</v>
      </c>
      <c r="N1128" s="8">
        <v>700</v>
      </c>
      <c r="O1128" s="122">
        <v>0.02</v>
      </c>
      <c r="P1128" s="10">
        <v>14</v>
      </c>
      <c r="Q1128" s="122">
        <v>0.12290000000000001</v>
      </c>
      <c r="R1128" s="10">
        <v>86</v>
      </c>
      <c r="S1128" s="122">
        <v>0.14285714285714285</v>
      </c>
      <c r="T1128" s="10">
        <v>100</v>
      </c>
      <c r="U1128" s="10">
        <v>800</v>
      </c>
      <c r="V1128" s="11">
        <v>800</v>
      </c>
      <c r="W1128" s="12">
        <v>100</v>
      </c>
      <c r="X1128" s="123">
        <v>0.1429</v>
      </c>
      <c r="Y1128" s="124" t="s">
        <v>696</v>
      </c>
      <c r="Z1128" s="15"/>
      <c r="AA1128" s="15"/>
      <c r="AB1128" s="15"/>
      <c r="AC1128" s="125"/>
      <c r="AD1128" s="8">
        <v>0</v>
      </c>
      <c r="AE1128" s="17">
        <v>800</v>
      </c>
      <c r="AF1128" s="18">
        <v>100</v>
      </c>
      <c r="AG1128" s="126">
        <v>0.14285714285714279</v>
      </c>
      <c r="AH1128" s="20">
        <v>12</v>
      </c>
      <c r="AI1128" s="20">
        <v>0</v>
      </c>
      <c r="AJ1128" s="20"/>
      <c r="AK1128" s="20">
        <v>688</v>
      </c>
      <c r="AL1128" s="20">
        <v>10288</v>
      </c>
      <c r="AM1128" s="7" t="e">
        <v>#N/A</v>
      </c>
      <c r="AN1128" s="20"/>
      <c r="AO1128" s="21"/>
      <c r="AP1128" s="21"/>
      <c r="AQ1128" s="5" t="s">
        <v>1351</v>
      </c>
      <c r="AR1128" s="5" t="s">
        <v>173</v>
      </c>
    </row>
    <row r="1129" spans="1:44">
      <c r="A1129" s="87" t="s">
        <v>562</v>
      </c>
      <c r="B1129" s="5">
        <v>11005639</v>
      </c>
      <c r="C1129" s="5" t="s">
        <v>1347</v>
      </c>
      <c r="D1129" s="5" t="s">
        <v>55</v>
      </c>
      <c r="E1129" s="5" t="s">
        <v>1365</v>
      </c>
      <c r="F1129" s="5" t="s">
        <v>1348</v>
      </c>
      <c r="G1129" s="5" t="s">
        <v>1366</v>
      </c>
      <c r="H1129" s="6">
        <v>40042</v>
      </c>
      <c r="I1129" s="5" t="s">
        <v>1349</v>
      </c>
      <c r="J1129" s="5" t="s">
        <v>1353</v>
      </c>
      <c r="K1129" s="5" t="s">
        <v>568</v>
      </c>
      <c r="L1129" s="7">
        <v>6</v>
      </c>
      <c r="M1129" s="7" t="s">
        <v>287</v>
      </c>
      <c r="N1129" s="8">
        <v>700</v>
      </c>
      <c r="O1129" s="122">
        <v>0.02</v>
      </c>
      <c r="P1129" s="10">
        <v>14</v>
      </c>
      <c r="Q1129" s="122">
        <v>0.12290000000000001</v>
      </c>
      <c r="R1129" s="10">
        <v>86</v>
      </c>
      <c r="S1129" s="122">
        <v>0.14285714285714285</v>
      </c>
      <c r="T1129" s="10">
        <v>100</v>
      </c>
      <c r="U1129" s="10">
        <v>800</v>
      </c>
      <c r="V1129" s="11">
        <v>800</v>
      </c>
      <c r="W1129" s="12">
        <v>100</v>
      </c>
      <c r="X1129" s="123">
        <v>0.1429</v>
      </c>
      <c r="Y1129" s="124" t="s">
        <v>696</v>
      </c>
      <c r="Z1129" s="15"/>
      <c r="AA1129" s="15"/>
      <c r="AB1129" s="15"/>
      <c r="AC1129" s="125"/>
      <c r="AD1129" s="8">
        <v>0</v>
      </c>
      <c r="AE1129" s="17">
        <v>800</v>
      </c>
      <c r="AF1129" s="18">
        <v>100</v>
      </c>
      <c r="AG1129" s="126">
        <v>0.14285714285714279</v>
      </c>
      <c r="AH1129" s="20">
        <v>12</v>
      </c>
      <c r="AI1129" s="20">
        <v>0</v>
      </c>
      <c r="AJ1129" s="20"/>
      <c r="AK1129" s="20">
        <v>688</v>
      </c>
      <c r="AL1129" s="20">
        <v>10288</v>
      </c>
      <c r="AM1129" s="7" t="e">
        <v>#N/A</v>
      </c>
      <c r="AN1129" s="20"/>
      <c r="AO1129" s="21"/>
      <c r="AP1129" s="21"/>
      <c r="AQ1129" s="5" t="s">
        <v>1351</v>
      </c>
      <c r="AR1129" s="5" t="s">
        <v>173</v>
      </c>
    </row>
    <row r="1130" spans="1:44">
      <c r="A1130" s="87" t="s">
        <v>562</v>
      </c>
      <c r="B1130" s="5">
        <v>11005644</v>
      </c>
      <c r="C1130" s="5" t="s">
        <v>1347</v>
      </c>
      <c r="D1130" s="5" t="s">
        <v>55</v>
      </c>
      <c r="E1130" s="5" t="s">
        <v>1365</v>
      </c>
      <c r="F1130" s="5" t="s">
        <v>1348</v>
      </c>
      <c r="G1130" s="5" t="s">
        <v>1366</v>
      </c>
      <c r="H1130" s="6">
        <v>40042</v>
      </c>
      <c r="I1130" s="5" t="s">
        <v>1349</v>
      </c>
      <c r="J1130" s="5" t="s">
        <v>1353</v>
      </c>
      <c r="K1130" s="5" t="s">
        <v>568</v>
      </c>
      <c r="L1130" s="7">
        <v>6</v>
      </c>
      <c r="M1130" s="7" t="s">
        <v>287</v>
      </c>
      <c r="N1130" s="8">
        <v>700</v>
      </c>
      <c r="O1130" s="122">
        <v>0.02</v>
      </c>
      <c r="P1130" s="10">
        <v>14</v>
      </c>
      <c r="Q1130" s="122">
        <v>0.12290000000000001</v>
      </c>
      <c r="R1130" s="10">
        <v>86</v>
      </c>
      <c r="S1130" s="122">
        <v>0.14285714285714285</v>
      </c>
      <c r="T1130" s="10">
        <v>100</v>
      </c>
      <c r="U1130" s="10">
        <v>800</v>
      </c>
      <c r="V1130" s="11">
        <v>800</v>
      </c>
      <c r="W1130" s="12">
        <v>100</v>
      </c>
      <c r="X1130" s="123">
        <v>0.1429</v>
      </c>
      <c r="Y1130" s="124" t="s">
        <v>696</v>
      </c>
      <c r="Z1130" s="15"/>
      <c r="AA1130" s="15"/>
      <c r="AB1130" s="15"/>
      <c r="AC1130" s="125"/>
      <c r="AD1130" s="8">
        <v>0</v>
      </c>
      <c r="AE1130" s="17">
        <v>800</v>
      </c>
      <c r="AF1130" s="18">
        <v>100</v>
      </c>
      <c r="AG1130" s="126">
        <v>0.14285714285714279</v>
      </c>
      <c r="AH1130" s="20">
        <v>12</v>
      </c>
      <c r="AI1130" s="20">
        <v>0</v>
      </c>
      <c r="AJ1130" s="20"/>
      <c r="AK1130" s="20">
        <v>688</v>
      </c>
      <c r="AL1130" s="20">
        <v>10288</v>
      </c>
      <c r="AM1130" s="7" t="e">
        <v>#N/A</v>
      </c>
      <c r="AN1130" s="20"/>
      <c r="AO1130" s="21"/>
      <c r="AP1130" s="21"/>
      <c r="AQ1130" s="5" t="s">
        <v>1351</v>
      </c>
      <c r="AR1130" s="5" t="s">
        <v>173</v>
      </c>
    </row>
    <row r="1131" spans="1:44">
      <c r="A1131" s="87" t="s">
        <v>562</v>
      </c>
      <c r="B1131" s="5">
        <v>11005648</v>
      </c>
      <c r="C1131" s="5" t="s">
        <v>1347</v>
      </c>
      <c r="D1131" s="5" t="s">
        <v>55</v>
      </c>
      <c r="E1131" s="5" t="s">
        <v>1365</v>
      </c>
      <c r="F1131" s="5" t="s">
        <v>1348</v>
      </c>
      <c r="G1131" s="5" t="s">
        <v>1366</v>
      </c>
      <c r="H1131" s="6">
        <v>40042</v>
      </c>
      <c r="I1131" s="5" t="s">
        <v>1349</v>
      </c>
      <c r="J1131" s="5" t="s">
        <v>1353</v>
      </c>
      <c r="K1131" s="5" t="s">
        <v>568</v>
      </c>
      <c r="L1131" s="7">
        <v>6</v>
      </c>
      <c r="M1131" s="7" t="s">
        <v>287</v>
      </c>
      <c r="N1131" s="8">
        <v>700</v>
      </c>
      <c r="O1131" s="122">
        <v>0.02</v>
      </c>
      <c r="P1131" s="10">
        <v>14</v>
      </c>
      <c r="Q1131" s="122">
        <v>0.12290000000000001</v>
      </c>
      <c r="R1131" s="10">
        <v>86</v>
      </c>
      <c r="S1131" s="122">
        <v>0.14285714285714285</v>
      </c>
      <c r="T1131" s="10">
        <v>100</v>
      </c>
      <c r="U1131" s="10">
        <v>800</v>
      </c>
      <c r="V1131" s="11">
        <v>800</v>
      </c>
      <c r="W1131" s="12">
        <v>100</v>
      </c>
      <c r="X1131" s="123">
        <v>0.1429</v>
      </c>
      <c r="Y1131" s="124" t="s">
        <v>696</v>
      </c>
      <c r="Z1131" s="15"/>
      <c r="AA1131" s="15"/>
      <c r="AB1131" s="15"/>
      <c r="AC1131" s="125"/>
      <c r="AD1131" s="8">
        <v>0</v>
      </c>
      <c r="AE1131" s="17">
        <v>800</v>
      </c>
      <c r="AF1131" s="18">
        <v>100</v>
      </c>
      <c r="AG1131" s="126">
        <v>0.14285714285714279</v>
      </c>
      <c r="AH1131" s="20">
        <v>12</v>
      </c>
      <c r="AI1131" s="20">
        <v>0</v>
      </c>
      <c r="AJ1131" s="20"/>
      <c r="AK1131" s="20">
        <v>688</v>
      </c>
      <c r="AL1131" s="20">
        <v>10288</v>
      </c>
      <c r="AM1131" s="7" t="e">
        <v>#N/A</v>
      </c>
      <c r="AN1131" s="20"/>
      <c r="AO1131" s="21"/>
      <c r="AP1131" s="21"/>
      <c r="AQ1131" s="5" t="s">
        <v>1351</v>
      </c>
      <c r="AR1131" s="5" t="s">
        <v>173</v>
      </c>
    </row>
    <row r="1132" spans="1:44">
      <c r="A1132" s="87" t="s">
        <v>562</v>
      </c>
      <c r="B1132" s="5">
        <v>11005880</v>
      </c>
      <c r="C1132" s="5" t="s">
        <v>1347</v>
      </c>
      <c r="D1132" s="5" t="s">
        <v>55</v>
      </c>
      <c r="E1132" s="5" t="s">
        <v>1365</v>
      </c>
      <c r="F1132" s="5" t="s">
        <v>1348</v>
      </c>
      <c r="G1132" s="5" t="s">
        <v>1366</v>
      </c>
      <c r="H1132" s="6">
        <v>32143</v>
      </c>
      <c r="I1132" s="5" t="s">
        <v>1349</v>
      </c>
      <c r="J1132" s="5" t="s">
        <v>1353</v>
      </c>
      <c r="K1132" s="5" t="s">
        <v>568</v>
      </c>
      <c r="L1132" s="7">
        <v>6</v>
      </c>
      <c r="M1132" s="7" t="s">
        <v>287</v>
      </c>
      <c r="N1132" s="8">
        <v>700</v>
      </c>
      <c r="O1132" s="122">
        <v>0.02</v>
      </c>
      <c r="P1132" s="10">
        <v>14</v>
      </c>
      <c r="Q1132" s="122">
        <v>0.12290000000000001</v>
      </c>
      <c r="R1132" s="10">
        <v>86</v>
      </c>
      <c r="S1132" s="122">
        <v>0.14285714285714285</v>
      </c>
      <c r="T1132" s="10">
        <v>100</v>
      </c>
      <c r="U1132" s="10">
        <v>800</v>
      </c>
      <c r="V1132" s="11">
        <v>800</v>
      </c>
      <c r="W1132" s="12">
        <v>100</v>
      </c>
      <c r="X1132" s="123">
        <v>0.1429</v>
      </c>
      <c r="Y1132" s="124" t="s">
        <v>696</v>
      </c>
      <c r="Z1132" s="15"/>
      <c r="AA1132" s="15"/>
      <c r="AB1132" s="15"/>
      <c r="AC1132" s="125"/>
      <c r="AD1132" s="8">
        <v>0</v>
      </c>
      <c r="AE1132" s="17">
        <v>800</v>
      </c>
      <c r="AF1132" s="18">
        <v>100</v>
      </c>
      <c r="AG1132" s="126">
        <v>0.14285714285714279</v>
      </c>
      <c r="AH1132" s="20">
        <v>12</v>
      </c>
      <c r="AI1132" s="20">
        <v>0</v>
      </c>
      <c r="AJ1132" s="20"/>
      <c r="AK1132" s="20">
        <v>688</v>
      </c>
      <c r="AL1132" s="20">
        <v>10288</v>
      </c>
      <c r="AM1132" s="7" t="e">
        <v>#N/A</v>
      </c>
      <c r="AN1132" s="20"/>
      <c r="AO1132" s="21"/>
      <c r="AP1132" s="21"/>
      <c r="AQ1132" s="5" t="s">
        <v>1351</v>
      </c>
      <c r="AR1132" s="5" t="s">
        <v>173</v>
      </c>
    </row>
    <row r="1133" spans="1:44">
      <c r="A1133" s="87" t="s">
        <v>562</v>
      </c>
      <c r="B1133" s="5">
        <v>11005895</v>
      </c>
      <c r="C1133" s="5" t="s">
        <v>1347</v>
      </c>
      <c r="D1133" s="5" t="s">
        <v>55</v>
      </c>
      <c r="E1133" s="5" t="s">
        <v>1365</v>
      </c>
      <c r="F1133" s="5" t="s">
        <v>1348</v>
      </c>
      <c r="G1133" s="5" t="s">
        <v>1366</v>
      </c>
      <c r="H1133" s="6">
        <v>37257</v>
      </c>
      <c r="I1133" s="5" t="s">
        <v>1349</v>
      </c>
      <c r="J1133" s="5" t="s">
        <v>1353</v>
      </c>
      <c r="K1133" s="5" t="s">
        <v>568</v>
      </c>
      <c r="L1133" s="7">
        <v>6</v>
      </c>
      <c r="M1133" s="7" t="s">
        <v>287</v>
      </c>
      <c r="N1133" s="8">
        <v>700</v>
      </c>
      <c r="O1133" s="122">
        <v>0.02</v>
      </c>
      <c r="P1133" s="10">
        <v>14</v>
      </c>
      <c r="Q1133" s="122">
        <v>0.12290000000000001</v>
      </c>
      <c r="R1133" s="10">
        <v>86</v>
      </c>
      <c r="S1133" s="122">
        <v>0.14285714285714285</v>
      </c>
      <c r="T1133" s="10">
        <v>100</v>
      </c>
      <c r="U1133" s="10">
        <v>800</v>
      </c>
      <c r="V1133" s="11">
        <v>800</v>
      </c>
      <c r="W1133" s="12">
        <v>100</v>
      </c>
      <c r="X1133" s="123">
        <v>0.1429</v>
      </c>
      <c r="Y1133" s="124" t="s">
        <v>696</v>
      </c>
      <c r="Z1133" s="15"/>
      <c r="AA1133" s="15"/>
      <c r="AB1133" s="15"/>
      <c r="AC1133" s="125"/>
      <c r="AD1133" s="8">
        <v>0</v>
      </c>
      <c r="AE1133" s="17">
        <v>800</v>
      </c>
      <c r="AF1133" s="18">
        <v>100</v>
      </c>
      <c r="AG1133" s="126">
        <v>0.14285714285714279</v>
      </c>
      <c r="AH1133" s="20">
        <v>12</v>
      </c>
      <c r="AI1133" s="20">
        <v>0</v>
      </c>
      <c r="AJ1133" s="20"/>
      <c r="AK1133" s="20">
        <v>688</v>
      </c>
      <c r="AL1133" s="20">
        <v>10288</v>
      </c>
      <c r="AM1133" s="7" t="e">
        <v>#N/A</v>
      </c>
      <c r="AN1133" s="20"/>
      <c r="AO1133" s="21"/>
      <c r="AP1133" s="21"/>
      <c r="AQ1133" s="5" t="s">
        <v>1351</v>
      </c>
      <c r="AR1133" s="5" t="s">
        <v>173</v>
      </c>
    </row>
    <row r="1134" spans="1:44">
      <c r="A1134" s="87" t="s">
        <v>562</v>
      </c>
      <c r="B1134" s="5">
        <v>11006076</v>
      </c>
      <c r="C1134" s="5" t="s">
        <v>1347</v>
      </c>
      <c r="D1134" s="5" t="s">
        <v>55</v>
      </c>
      <c r="E1134" s="5" t="s">
        <v>1365</v>
      </c>
      <c r="F1134" s="5" t="s">
        <v>1348</v>
      </c>
      <c r="G1134" s="5" t="s">
        <v>1366</v>
      </c>
      <c r="H1134" s="6">
        <v>38718</v>
      </c>
      <c r="I1134" s="5" t="s">
        <v>1349</v>
      </c>
      <c r="J1134" s="5" t="s">
        <v>1350</v>
      </c>
      <c r="K1134" s="5" t="s">
        <v>568</v>
      </c>
      <c r="L1134" s="7">
        <v>6</v>
      </c>
      <c r="M1134" s="7" t="s">
        <v>287</v>
      </c>
      <c r="N1134" s="8">
        <v>700</v>
      </c>
      <c r="O1134" s="122">
        <v>0.02</v>
      </c>
      <c r="P1134" s="10">
        <v>14</v>
      </c>
      <c r="Q1134" s="122">
        <v>0.12290000000000001</v>
      </c>
      <c r="R1134" s="10">
        <v>86</v>
      </c>
      <c r="S1134" s="122">
        <v>0.14285714285714285</v>
      </c>
      <c r="T1134" s="10">
        <v>100</v>
      </c>
      <c r="U1134" s="10">
        <v>800</v>
      </c>
      <c r="V1134" s="11">
        <v>800</v>
      </c>
      <c r="W1134" s="12">
        <v>100</v>
      </c>
      <c r="X1134" s="123">
        <v>0.1429</v>
      </c>
      <c r="Y1134" s="124" t="s">
        <v>696</v>
      </c>
      <c r="Z1134" s="15"/>
      <c r="AA1134" s="15"/>
      <c r="AB1134" s="15"/>
      <c r="AC1134" s="125"/>
      <c r="AD1134" s="8">
        <v>0</v>
      </c>
      <c r="AE1134" s="17">
        <v>800</v>
      </c>
      <c r="AF1134" s="18">
        <v>100</v>
      </c>
      <c r="AG1134" s="126">
        <v>0.14285714285714279</v>
      </c>
      <c r="AH1134" s="20">
        <v>12</v>
      </c>
      <c r="AI1134" s="20">
        <v>0</v>
      </c>
      <c r="AJ1134" s="20"/>
      <c r="AK1134" s="20">
        <v>688</v>
      </c>
      <c r="AL1134" s="20">
        <v>10288</v>
      </c>
      <c r="AM1134" s="7" t="e">
        <v>#N/A</v>
      </c>
      <c r="AN1134" s="20"/>
      <c r="AO1134" s="21"/>
      <c r="AP1134" s="21"/>
      <c r="AQ1134" s="5" t="s">
        <v>1351</v>
      </c>
      <c r="AR1134" s="5" t="s">
        <v>173</v>
      </c>
    </row>
    <row r="1135" spans="1:44">
      <c r="A1135" s="87" t="s">
        <v>562</v>
      </c>
      <c r="B1135" s="5">
        <v>11006150</v>
      </c>
      <c r="C1135" s="5" t="s">
        <v>1347</v>
      </c>
      <c r="D1135" s="5" t="s">
        <v>55</v>
      </c>
      <c r="E1135" s="5" t="s">
        <v>1365</v>
      </c>
      <c r="F1135" s="5" t="s">
        <v>1348</v>
      </c>
      <c r="G1135" s="5" t="s">
        <v>1366</v>
      </c>
      <c r="H1135" s="6">
        <v>36161</v>
      </c>
      <c r="I1135" s="5" t="s">
        <v>1349</v>
      </c>
      <c r="J1135" s="5" t="s">
        <v>1350</v>
      </c>
      <c r="K1135" s="5" t="s">
        <v>568</v>
      </c>
      <c r="L1135" s="7">
        <v>6</v>
      </c>
      <c r="M1135" s="7" t="s">
        <v>287</v>
      </c>
      <c r="N1135" s="8">
        <v>700</v>
      </c>
      <c r="O1135" s="122">
        <v>0.02</v>
      </c>
      <c r="P1135" s="10">
        <v>14</v>
      </c>
      <c r="Q1135" s="122">
        <v>0.12290000000000001</v>
      </c>
      <c r="R1135" s="10">
        <v>86</v>
      </c>
      <c r="S1135" s="122">
        <v>0.14285714285714285</v>
      </c>
      <c r="T1135" s="10">
        <v>100</v>
      </c>
      <c r="U1135" s="10">
        <v>800</v>
      </c>
      <c r="V1135" s="11">
        <v>800</v>
      </c>
      <c r="W1135" s="12">
        <v>100</v>
      </c>
      <c r="X1135" s="123">
        <v>0.1429</v>
      </c>
      <c r="Y1135" s="124" t="s">
        <v>696</v>
      </c>
      <c r="Z1135" s="15"/>
      <c r="AA1135" s="15"/>
      <c r="AB1135" s="15"/>
      <c r="AC1135" s="125"/>
      <c r="AD1135" s="8">
        <v>0</v>
      </c>
      <c r="AE1135" s="17">
        <v>800</v>
      </c>
      <c r="AF1135" s="18">
        <v>100</v>
      </c>
      <c r="AG1135" s="126">
        <v>0.14285714285714279</v>
      </c>
      <c r="AH1135" s="20">
        <v>12</v>
      </c>
      <c r="AI1135" s="20">
        <v>0</v>
      </c>
      <c r="AJ1135" s="20"/>
      <c r="AK1135" s="20">
        <v>688</v>
      </c>
      <c r="AL1135" s="20">
        <v>10288</v>
      </c>
      <c r="AM1135" s="7" t="e">
        <v>#N/A</v>
      </c>
      <c r="AN1135" s="20"/>
      <c r="AO1135" s="21"/>
      <c r="AP1135" s="21"/>
      <c r="AQ1135" s="5" t="s">
        <v>1351</v>
      </c>
      <c r="AR1135" s="5" t="s">
        <v>173</v>
      </c>
    </row>
    <row r="1136" spans="1:44">
      <c r="A1136" s="87" t="s">
        <v>562</v>
      </c>
      <c r="B1136" s="5">
        <v>11006155</v>
      </c>
      <c r="C1136" s="5" t="s">
        <v>1347</v>
      </c>
      <c r="D1136" s="5" t="s">
        <v>55</v>
      </c>
      <c r="E1136" s="5" t="s">
        <v>1365</v>
      </c>
      <c r="F1136" s="5" t="s">
        <v>1348</v>
      </c>
      <c r="G1136" s="5" t="s">
        <v>1366</v>
      </c>
      <c r="H1136" s="6">
        <v>37257</v>
      </c>
      <c r="I1136" s="5" t="s">
        <v>1349</v>
      </c>
      <c r="J1136" s="5" t="s">
        <v>1350</v>
      </c>
      <c r="K1136" s="5" t="s">
        <v>568</v>
      </c>
      <c r="L1136" s="7">
        <v>6</v>
      </c>
      <c r="M1136" s="7" t="s">
        <v>287</v>
      </c>
      <c r="N1136" s="8">
        <v>700</v>
      </c>
      <c r="O1136" s="122">
        <v>0.02</v>
      </c>
      <c r="P1136" s="10">
        <v>14</v>
      </c>
      <c r="Q1136" s="122">
        <v>0.12290000000000001</v>
      </c>
      <c r="R1136" s="10">
        <v>86</v>
      </c>
      <c r="S1136" s="122">
        <v>0.14285714285714285</v>
      </c>
      <c r="T1136" s="10">
        <v>100</v>
      </c>
      <c r="U1136" s="10">
        <v>800</v>
      </c>
      <c r="V1136" s="11">
        <v>800</v>
      </c>
      <c r="W1136" s="12">
        <v>100</v>
      </c>
      <c r="X1136" s="123">
        <v>0.1429</v>
      </c>
      <c r="Y1136" s="124" t="s">
        <v>696</v>
      </c>
      <c r="Z1136" s="15"/>
      <c r="AA1136" s="15"/>
      <c r="AB1136" s="15"/>
      <c r="AC1136" s="125"/>
      <c r="AD1136" s="8">
        <v>0</v>
      </c>
      <c r="AE1136" s="17">
        <v>800</v>
      </c>
      <c r="AF1136" s="18">
        <v>100</v>
      </c>
      <c r="AG1136" s="126">
        <v>0.14285714285714279</v>
      </c>
      <c r="AH1136" s="20">
        <v>12</v>
      </c>
      <c r="AI1136" s="20">
        <v>0</v>
      </c>
      <c r="AJ1136" s="20"/>
      <c r="AK1136" s="20">
        <v>688</v>
      </c>
      <c r="AL1136" s="20">
        <v>10288</v>
      </c>
      <c r="AM1136" s="7" t="e">
        <v>#N/A</v>
      </c>
      <c r="AN1136" s="20"/>
      <c r="AO1136" s="21"/>
      <c r="AP1136" s="21"/>
      <c r="AQ1136" s="5" t="s">
        <v>1351</v>
      </c>
      <c r="AR1136" s="5" t="s">
        <v>173</v>
      </c>
    </row>
    <row r="1137" spans="1:44">
      <c r="A1137" s="87" t="s">
        <v>562</v>
      </c>
      <c r="B1137" s="5">
        <v>11006156</v>
      </c>
      <c r="C1137" s="5" t="s">
        <v>1347</v>
      </c>
      <c r="D1137" s="5" t="s">
        <v>55</v>
      </c>
      <c r="E1137" s="5" t="s">
        <v>1365</v>
      </c>
      <c r="F1137" s="5" t="s">
        <v>1348</v>
      </c>
      <c r="G1137" s="5" t="s">
        <v>1366</v>
      </c>
      <c r="H1137" s="6">
        <v>40277</v>
      </c>
      <c r="I1137" s="5" t="s">
        <v>1349</v>
      </c>
      <c r="J1137" s="5" t="s">
        <v>1350</v>
      </c>
      <c r="K1137" s="5" t="s">
        <v>568</v>
      </c>
      <c r="L1137" s="7">
        <v>6</v>
      </c>
      <c r="M1137" s="7" t="s">
        <v>287</v>
      </c>
      <c r="N1137" s="8">
        <v>700</v>
      </c>
      <c r="O1137" s="122">
        <v>0.02</v>
      </c>
      <c r="P1137" s="10">
        <v>14</v>
      </c>
      <c r="Q1137" s="122">
        <v>0.12290000000000001</v>
      </c>
      <c r="R1137" s="10">
        <v>86</v>
      </c>
      <c r="S1137" s="122">
        <v>0.14285714285714285</v>
      </c>
      <c r="T1137" s="10">
        <v>100</v>
      </c>
      <c r="U1137" s="10">
        <v>800</v>
      </c>
      <c r="V1137" s="11">
        <v>800</v>
      </c>
      <c r="W1137" s="12">
        <v>100</v>
      </c>
      <c r="X1137" s="123">
        <v>0.1429</v>
      </c>
      <c r="Y1137" s="124" t="s">
        <v>696</v>
      </c>
      <c r="Z1137" s="15"/>
      <c r="AA1137" s="15"/>
      <c r="AB1137" s="15"/>
      <c r="AC1137" s="125"/>
      <c r="AD1137" s="8">
        <v>0</v>
      </c>
      <c r="AE1137" s="17">
        <v>800</v>
      </c>
      <c r="AF1137" s="18">
        <v>100</v>
      </c>
      <c r="AG1137" s="126">
        <v>0.14285714285714279</v>
      </c>
      <c r="AH1137" s="20">
        <v>12</v>
      </c>
      <c r="AI1137" s="20">
        <v>0</v>
      </c>
      <c r="AJ1137" s="20"/>
      <c r="AK1137" s="20">
        <v>688</v>
      </c>
      <c r="AL1137" s="20">
        <v>10288</v>
      </c>
      <c r="AM1137" s="7" t="e">
        <v>#N/A</v>
      </c>
      <c r="AN1137" s="20"/>
      <c r="AO1137" s="21"/>
      <c r="AP1137" s="21"/>
      <c r="AQ1137" s="5" t="s">
        <v>1351</v>
      </c>
      <c r="AR1137" s="5" t="s">
        <v>173</v>
      </c>
    </row>
    <row r="1138" spans="1:44">
      <c r="A1138" s="87" t="s">
        <v>562</v>
      </c>
      <c r="B1138" s="5">
        <v>11006938</v>
      </c>
      <c r="C1138" s="5" t="s">
        <v>1347</v>
      </c>
      <c r="D1138" s="5" t="s">
        <v>55</v>
      </c>
      <c r="E1138" s="5" t="s">
        <v>1365</v>
      </c>
      <c r="F1138" s="5" t="s">
        <v>1348</v>
      </c>
      <c r="G1138" s="5" t="s">
        <v>1366</v>
      </c>
      <c r="H1138" s="6">
        <v>39417</v>
      </c>
      <c r="I1138" s="5" t="s">
        <v>1349</v>
      </c>
      <c r="J1138" s="5" t="s">
        <v>1350</v>
      </c>
      <c r="K1138" s="5" t="s">
        <v>568</v>
      </c>
      <c r="L1138" s="7">
        <v>6</v>
      </c>
      <c r="M1138" s="7" t="s">
        <v>287</v>
      </c>
      <c r="N1138" s="8">
        <v>700</v>
      </c>
      <c r="O1138" s="122">
        <v>0.02</v>
      </c>
      <c r="P1138" s="10">
        <v>14</v>
      </c>
      <c r="Q1138" s="122">
        <v>0.12290000000000001</v>
      </c>
      <c r="R1138" s="10">
        <v>86</v>
      </c>
      <c r="S1138" s="122">
        <v>0.14285714285714285</v>
      </c>
      <c r="T1138" s="10">
        <v>100</v>
      </c>
      <c r="U1138" s="10">
        <v>800</v>
      </c>
      <c r="V1138" s="11">
        <v>800</v>
      </c>
      <c r="W1138" s="12">
        <v>100</v>
      </c>
      <c r="X1138" s="123">
        <v>0.1429</v>
      </c>
      <c r="Y1138" s="124" t="s">
        <v>696</v>
      </c>
      <c r="Z1138" s="15"/>
      <c r="AA1138" s="15"/>
      <c r="AB1138" s="15"/>
      <c r="AC1138" s="125"/>
      <c r="AD1138" s="8">
        <v>0</v>
      </c>
      <c r="AE1138" s="17">
        <v>800</v>
      </c>
      <c r="AF1138" s="18">
        <v>100</v>
      </c>
      <c r="AG1138" s="126">
        <v>0.14285714285714279</v>
      </c>
      <c r="AH1138" s="20">
        <v>12</v>
      </c>
      <c r="AI1138" s="20">
        <v>0</v>
      </c>
      <c r="AJ1138" s="20"/>
      <c r="AK1138" s="20">
        <v>688</v>
      </c>
      <c r="AL1138" s="20">
        <v>10288</v>
      </c>
      <c r="AM1138" s="7" t="e">
        <v>#N/A</v>
      </c>
      <c r="AN1138" s="20"/>
      <c r="AO1138" s="21"/>
      <c r="AP1138" s="21"/>
      <c r="AQ1138" s="5" t="s">
        <v>1351</v>
      </c>
      <c r="AR1138" s="5" t="s">
        <v>173</v>
      </c>
    </row>
    <row r="1139" spans="1:44">
      <c r="A1139" s="87" t="s">
        <v>562</v>
      </c>
      <c r="B1139" s="5">
        <v>11006941</v>
      </c>
      <c r="C1139" s="5" t="s">
        <v>1347</v>
      </c>
      <c r="D1139" s="5" t="s">
        <v>55</v>
      </c>
      <c r="E1139" s="5" t="s">
        <v>1365</v>
      </c>
      <c r="F1139" s="5" t="s">
        <v>1348</v>
      </c>
      <c r="G1139" s="5" t="s">
        <v>1366</v>
      </c>
      <c r="H1139" s="6">
        <v>40483</v>
      </c>
      <c r="I1139" s="5" t="s">
        <v>1349</v>
      </c>
      <c r="J1139" s="5" t="s">
        <v>1353</v>
      </c>
      <c r="K1139" s="5" t="s">
        <v>568</v>
      </c>
      <c r="L1139" s="7">
        <v>6</v>
      </c>
      <c r="M1139" s="7" t="s">
        <v>287</v>
      </c>
      <c r="N1139" s="8">
        <v>2101</v>
      </c>
      <c r="O1139" s="122">
        <v>0.02</v>
      </c>
      <c r="P1139" s="10">
        <v>42</v>
      </c>
      <c r="Q1139" s="122">
        <v>5.0000000000000001E-3</v>
      </c>
      <c r="R1139" s="10">
        <v>11</v>
      </c>
      <c r="S1139" s="122">
        <v>2.5226082817705855E-2</v>
      </c>
      <c r="T1139" s="10">
        <v>53</v>
      </c>
      <c r="U1139" s="10">
        <v>2154</v>
      </c>
      <c r="V1139" s="11">
        <v>2154</v>
      </c>
      <c r="W1139" s="12">
        <v>53</v>
      </c>
      <c r="X1139" s="123">
        <v>2.52E-2</v>
      </c>
      <c r="Y1139" s="124" t="s">
        <v>696</v>
      </c>
      <c r="Z1139" s="15"/>
      <c r="AA1139" s="15"/>
      <c r="AB1139" s="15"/>
      <c r="AC1139" s="125"/>
      <c r="AD1139" s="8">
        <v>0</v>
      </c>
      <c r="AE1139" s="17">
        <v>2154</v>
      </c>
      <c r="AF1139" s="18">
        <v>53</v>
      </c>
      <c r="AG1139" s="126">
        <v>2.5226082817705775E-2</v>
      </c>
      <c r="AH1139" s="20">
        <v>12</v>
      </c>
      <c r="AI1139" s="20">
        <v>450</v>
      </c>
      <c r="AJ1139" s="20"/>
      <c r="AK1139" s="20">
        <v>688</v>
      </c>
      <c r="AL1139" s="20">
        <v>31936</v>
      </c>
      <c r="AM1139" s="7" t="s">
        <v>287</v>
      </c>
      <c r="AN1139" s="20"/>
      <c r="AO1139" s="21"/>
      <c r="AP1139" s="21"/>
      <c r="AQ1139" s="5" t="s">
        <v>1351</v>
      </c>
      <c r="AR1139" s="5" t="s">
        <v>173</v>
      </c>
    </row>
    <row r="1140" spans="1:44">
      <c r="A1140" s="87" t="s">
        <v>562</v>
      </c>
      <c r="B1140" s="5">
        <v>11007311</v>
      </c>
      <c r="C1140" s="5" t="s">
        <v>1347</v>
      </c>
      <c r="D1140" s="5" t="s">
        <v>55</v>
      </c>
      <c r="E1140" s="5" t="s">
        <v>1365</v>
      </c>
      <c r="F1140" s="5" t="s">
        <v>1348</v>
      </c>
      <c r="G1140" s="5" t="s">
        <v>1366</v>
      </c>
      <c r="H1140" s="6">
        <v>40612</v>
      </c>
      <c r="I1140" s="5" t="s">
        <v>1349</v>
      </c>
      <c r="J1140" s="5" t="s">
        <v>1354</v>
      </c>
      <c r="K1140" s="5" t="s">
        <v>568</v>
      </c>
      <c r="L1140" s="7">
        <v>6</v>
      </c>
      <c r="M1140" s="7" t="s">
        <v>287</v>
      </c>
      <c r="N1140" s="8">
        <v>700</v>
      </c>
      <c r="O1140" s="122">
        <v>0.02</v>
      </c>
      <c r="P1140" s="10">
        <v>14</v>
      </c>
      <c r="Q1140" s="122">
        <v>0.12290000000000001</v>
      </c>
      <c r="R1140" s="10">
        <v>86</v>
      </c>
      <c r="S1140" s="122">
        <v>0.14285714285714285</v>
      </c>
      <c r="T1140" s="10">
        <v>100</v>
      </c>
      <c r="U1140" s="10">
        <v>800</v>
      </c>
      <c r="V1140" s="11">
        <v>800</v>
      </c>
      <c r="W1140" s="12">
        <v>100</v>
      </c>
      <c r="X1140" s="123">
        <v>0.1429</v>
      </c>
      <c r="Y1140" s="124" t="s">
        <v>696</v>
      </c>
      <c r="Z1140" s="15"/>
      <c r="AA1140" s="15"/>
      <c r="AB1140" s="15"/>
      <c r="AC1140" s="125"/>
      <c r="AD1140" s="8">
        <v>0</v>
      </c>
      <c r="AE1140" s="17">
        <v>800</v>
      </c>
      <c r="AF1140" s="18">
        <v>100</v>
      </c>
      <c r="AG1140" s="126">
        <v>0.14285714285714279</v>
      </c>
      <c r="AH1140" s="20">
        <v>12</v>
      </c>
      <c r="AI1140" s="20">
        <v>0</v>
      </c>
      <c r="AJ1140" s="20"/>
      <c r="AK1140" s="20">
        <v>688</v>
      </c>
      <c r="AL1140" s="20">
        <v>10288</v>
      </c>
      <c r="AM1140" s="7" t="e">
        <v>#N/A</v>
      </c>
      <c r="AN1140" s="20"/>
      <c r="AO1140" s="21"/>
      <c r="AP1140" s="21"/>
      <c r="AQ1140" s="5" t="s">
        <v>1351</v>
      </c>
      <c r="AR1140" s="5" t="s">
        <v>173</v>
      </c>
    </row>
    <row r="1141" spans="1:44">
      <c r="A1141" s="87" t="s">
        <v>562</v>
      </c>
      <c r="B1141" s="5">
        <v>11008496</v>
      </c>
      <c r="C1141" s="5" t="s">
        <v>1347</v>
      </c>
      <c r="D1141" s="5" t="s">
        <v>55</v>
      </c>
      <c r="E1141" s="5" t="s">
        <v>1365</v>
      </c>
      <c r="F1141" s="5" t="s">
        <v>1348</v>
      </c>
      <c r="G1141" s="5" t="s">
        <v>1366</v>
      </c>
      <c r="H1141" s="6">
        <v>40955</v>
      </c>
      <c r="I1141" s="5" t="s">
        <v>1349</v>
      </c>
      <c r="J1141" s="5" t="s">
        <v>1352</v>
      </c>
      <c r="K1141" s="5" t="s">
        <v>568</v>
      </c>
      <c r="L1141" s="7">
        <v>6</v>
      </c>
      <c r="M1141" s="7" t="s">
        <v>287</v>
      </c>
      <c r="N1141" s="8">
        <v>2305</v>
      </c>
      <c r="O1141" s="122">
        <v>0.02</v>
      </c>
      <c r="P1141" s="10">
        <v>46</v>
      </c>
      <c r="Q1141" s="122">
        <v>5.0000000000000001E-3</v>
      </c>
      <c r="R1141" s="10">
        <v>12</v>
      </c>
      <c r="S1141" s="122">
        <v>2.5162689804772233E-2</v>
      </c>
      <c r="T1141" s="10">
        <v>58</v>
      </c>
      <c r="U1141" s="10">
        <v>2363</v>
      </c>
      <c r="V1141" s="11">
        <v>2363</v>
      </c>
      <c r="W1141" s="12">
        <v>58</v>
      </c>
      <c r="X1141" s="123">
        <v>2.52E-2</v>
      </c>
      <c r="Y1141" s="124" t="s">
        <v>696</v>
      </c>
      <c r="Z1141" s="15"/>
      <c r="AA1141" s="15"/>
      <c r="AB1141" s="15"/>
      <c r="AC1141" s="125"/>
      <c r="AD1141" s="8">
        <v>0</v>
      </c>
      <c r="AE1141" s="17">
        <v>2363</v>
      </c>
      <c r="AF1141" s="18">
        <v>58</v>
      </c>
      <c r="AG1141" s="126">
        <v>2.516268980477232E-2</v>
      </c>
      <c r="AH1141" s="20">
        <v>12</v>
      </c>
      <c r="AI1141" s="20">
        <v>450</v>
      </c>
      <c r="AJ1141" s="20"/>
      <c r="AK1141" s="20">
        <v>688</v>
      </c>
      <c r="AL1141" s="20">
        <v>34444</v>
      </c>
      <c r="AM1141" s="7" t="s">
        <v>287</v>
      </c>
      <c r="AN1141" s="20"/>
      <c r="AO1141" s="21"/>
      <c r="AP1141" s="21"/>
      <c r="AQ1141" s="5" t="s">
        <v>1351</v>
      </c>
      <c r="AR1141" s="5" t="s">
        <v>173</v>
      </c>
    </row>
    <row r="1142" spans="1:44">
      <c r="A1142" s="87" t="s">
        <v>562</v>
      </c>
      <c r="B1142" s="5">
        <v>11008595</v>
      </c>
      <c r="C1142" s="5" t="s">
        <v>1347</v>
      </c>
      <c r="D1142" s="5" t="s">
        <v>55</v>
      </c>
      <c r="E1142" s="5" t="s">
        <v>1365</v>
      </c>
      <c r="F1142" s="5" t="s">
        <v>1348</v>
      </c>
      <c r="G1142" s="5" t="s">
        <v>1366</v>
      </c>
      <c r="H1142" s="6">
        <v>41004</v>
      </c>
      <c r="I1142" s="5" t="s">
        <v>1349</v>
      </c>
      <c r="J1142" s="5" t="s">
        <v>1350</v>
      </c>
      <c r="K1142" s="5" t="s">
        <v>568</v>
      </c>
      <c r="L1142" s="7">
        <v>6</v>
      </c>
      <c r="M1142" s="7" t="s">
        <v>287</v>
      </c>
      <c r="N1142" s="8">
        <v>700</v>
      </c>
      <c r="O1142" s="122">
        <v>0.02</v>
      </c>
      <c r="P1142" s="10">
        <v>14</v>
      </c>
      <c r="Q1142" s="122">
        <v>0.12290000000000001</v>
      </c>
      <c r="R1142" s="10">
        <v>86</v>
      </c>
      <c r="S1142" s="122">
        <v>0.14285714285714285</v>
      </c>
      <c r="T1142" s="10">
        <v>100</v>
      </c>
      <c r="U1142" s="10">
        <v>800</v>
      </c>
      <c r="V1142" s="11">
        <v>800</v>
      </c>
      <c r="W1142" s="12">
        <v>100</v>
      </c>
      <c r="X1142" s="123">
        <v>0.1429</v>
      </c>
      <c r="Y1142" s="124" t="s">
        <v>696</v>
      </c>
      <c r="Z1142" s="15"/>
      <c r="AA1142" s="15"/>
      <c r="AB1142" s="15"/>
      <c r="AC1142" s="125"/>
      <c r="AD1142" s="8">
        <v>0</v>
      </c>
      <c r="AE1142" s="17">
        <v>800</v>
      </c>
      <c r="AF1142" s="18">
        <v>100</v>
      </c>
      <c r="AG1142" s="126">
        <v>0.14285714285714279</v>
      </c>
      <c r="AH1142" s="20">
        <v>12</v>
      </c>
      <c r="AI1142" s="20">
        <v>0</v>
      </c>
      <c r="AJ1142" s="20"/>
      <c r="AK1142" s="20">
        <v>688</v>
      </c>
      <c r="AL1142" s="20">
        <v>10288</v>
      </c>
      <c r="AM1142" s="7" t="e">
        <v>#N/A</v>
      </c>
      <c r="AN1142" s="20"/>
      <c r="AO1142" s="21"/>
      <c r="AP1142" s="21"/>
      <c r="AQ1142" s="5" t="s">
        <v>1351</v>
      </c>
      <c r="AR1142" s="5" t="s">
        <v>173</v>
      </c>
    </row>
    <row r="1143" spans="1:44">
      <c r="A1143" s="87" t="s">
        <v>562</v>
      </c>
      <c r="B1143" s="5">
        <v>11008984</v>
      </c>
      <c r="C1143" s="5" t="s">
        <v>1347</v>
      </c>
      <c r="D1143" s="5" t="s">
        <v>55</v>
      </c>
      <c r="E1143" s="5" t="s">
        <v>1365</v>
      </c>
      <c r="F1143" s="5" t="s">
        <v>1348</v>
      </c>
      <c r="G1143" s="5" t="s">
        <v>1366</v>
      </c>
      <c r="H1143" s="6">
        <v>41129</v>
      </c>
      <c r="I1143" s="5" t="s">
        <v>1349</v>
      </c>
      <c r="J1143" s="5" t="s">
        <v>1352</v>
      </c>
      <c r="K1143" s="5" t="s">
        <v>568</v>
      </c>
      <c r="L1143" s="7">
        <v>6</v>
      </c>
      <c r="M1143" s="7" t="s">
        <v>287</v>
      </c>
      <c r="N1143" s="8">
        <v>2227</v>
      </c>
      <c r="O1143" s="122">
        <v>0.02</v>
      </c>
      <c r="P1143" s="10">
        <v>45</v>
      </c>
      <c r="Q1143" s="122">
        <v>5.0000000000000001E-3</v>
      </c>
      <c r="R1143" s="10">
        <v>11</v>
      </c>
      <c r="S1143" s="122">
        <v>2.5145936237090254E-2</v>
      </c>
      <c r="T1143" s="10">
        <v>56</v>
      </c>
      <c r="U1143" s="10">
        <v>2283</v>
      </c>
      <c r="V1143" s="11">
        <v>2283</v>
      </c>
      <c r="W1143" s="12">
        <v>56</v>
      </c>
      <c r="X1143" s="123">
        <v>2.5100000000000001E-2</v>
      </c>
      <c r="Y1143" s="124" t="s">
        <v>696</v>
      </c>
      <c r="Z1143" s="15"/>
      <c r="AA1143" s="15"/>
      <c r="AB1143" s="15"/>
      <c r="AC1143" s="125"/>
      <c r="AD1143" s="8">
        <v>0</v>
      </c>
      <c r="AE1143" s="17">
        <v>2283</v>
      </c>
      <c r="AF1143" s="18">
        <v>56</v>
      </c>
      <c r="AG1143" s="126">
        <v>2.5145936237090272E-2</v>
      </c>
      <c r="AH1143" s="20">
        <v>12</v>
      </c>
      <c r="AI1143" s="20">
        <v>450</v>
      </c>
      <c r="AJ1143" s="20"/>
      <c r="AK1143" s="20">
        <v>688</v>
      </c>
      <c r="AL1143" s="20">
        <v>33484</v>
      </c>
      <c r="AM1143" s="7" t="s">
        <v>287</v>
      </c>
      <c r="AN1143" s="20"/>
      <c r="AO1143" s="21"/>
      <c r="AP1143" s="21"/>
      <c r="AQ1143" s="5" t="s">
        <v>1351</v>
      </c>
      <c r="AR1143" s="5" t="s">
        <v>173</v>
      </c>
    </row>
    <row r="1144" spans="1:44">
      <c r="A1144" s="87" t="s">
        <v>562</v>
      </c>
      <c r="B1144" s="5">
        <v>11009206</v>
      </c>
      <c r="C1144" s="5" t="s">
        <v>1347</v>
      </c>
      <c r="D1144" s="5" t="s">
        <v>55</v>
      </c>
      <c r="E1144" s="5" t="s">
        <v>1365</v>
      </c>
      <c r="F1144" s="5" t="s">
        <v>1348</v>
      </c>
      <c r="G1144" s="5" t="s">
        <v>1366</v>
      </c>
      <c r="H1144" s="6">
        <v>41201</v>
      </c>
      <c r="I1144" s="5" t="s">
        <v>1349</v>
      </c>
      <c r="J1144" s="5" t="s">
        <v>1350</v>
      </c>
      <c r="K1144" s="5" t="s">
        <v>568</v>
      </c>
      <c r="L1144" s="7">
        <v>6</v>
      </c>
      <c r="M1144" s="7" t="s">
        <v>287</v>
      </c>
      <c r="N1144" s="8">
        <v>700</v>
      </c>
      <c r="O1144" s="122">
        <v>0.02</v>
      </c>
      <c r="P1144" s="10">
        <v>14</v>
      </c>
      <c r="Q1144" s="122">
        <v>0.12290000000000001</v>
      </c>
      <c r="R1144" s="10">
        <v>86</v>
      </c>
      <c r="S1144" s="122">
        <v>0.14285714285714285</v>
      </c>
      <c r="T1144" s="10">
        <v>100</v>
      </c>
      <c r="U1144" s="10">
        <v>800</v>
      </c>
      <c r="V1144" s="11">
        <v>800</v>
      </c>
      <c r="W1144" s="12">
        <v>100</v>
      </c>
      <c r="X1144" s="123">
        <v>0.1429</v>
      </c>
      <c r="Y1144" s="124" t="s">
        <v>696</v>
      </c>
      <c r="Z1144" s="15"/>
      <c r="AA1144" s="15"/>
      <c r="AB1144" s="15"/>
      <c r="AC1144" s="125"/>
      <c r="AD1144" s="8">
        <v>0</v>
      </c>
      <c r="AE1144" s="17">
        <v>800</v>
      </c>
      <c r="AF1144" s="18">
        <v>100</v>
      </c>
      <c r="AG1144" s="126">
        <v>0.14285714285714279</v>
      </c>
      <c r="AH1144" s="20">
        <v>12</v>
      </c>
      <c r="AI1144" s="20">
        <v>0</v>
      </c>
      <c r="AJ1144" s="20"/>
      <c r="AK1144" s="20">
        <v>688</v>
      </c>
      <c r="AL1144" s="20">
        <v>10288</v>
      </c>
      <c r="AM1144" s="7" t="e">
        <v>#N/A</v>
      </c>
      <c r="AN1144" s="20"/>
      <c r="AO1144" s="21"/>
      <c r="AP1144" s="21"/>
      <c r="AQ1144" s="5" t="s">
        <v>1351</v>
      </c>
      <c r="AR1144" s="5" t="s">
        <v>173</v>
      </c>
    </row>
    <row r="1145" spans="1:44">
      <c r="A1145" s="87" t="s">
        <v>562</v>
      </c>
      <c r="B1145" s="5">
        <v>11009270</v>
      </c>
      <c r="C1145" s="5" t="s">
        <v>1347</v>
      </c>
      <c r="D1145" s="5" t="s">
        <v>55</v>
      </c>
      <c r="E1145" s="5" t="s">
        <v>1365</v>
      </c>
      <c r="F1145" s="5" t="s">
        <v>1348</v>
      </c>
      <c r="G1145" s="5" t="s">
        <v>1366</v>
      </c>
      <c r="H1145" s="6">
        <v>41219</v>
      </c>
      <c r="I1145" s="5" t="s">
        <v>1349</v>
      </c>
      <c r="J1145" s="5" t="s">
        <v>1350</v>
      </c>
      <c r="K1145" s="5" t="s">
        <v>568</v>
      </c>
      <c r="L1145" s="7">
        <v>6</v>
      </c>
      <c r="M1145" s="7" t="s">
        <v>287</v>
      </c>
      <c r="N1145" s="8">
        <v>700</v>
      </c>
      <c r="O1145" s="122">
        <v>0.02</v>
      </c>
      <c r="P1145" s="10">
        <v>14</v>
      </c>
      <c r="Q1145" s="122">
        <v>0.12290000000000001</v>
      </c>
      <c r="R1145" s="10">
        <v>86</v>
      </c>
      <c r="S1145" s="122">
        <v>0.14285714285714285</v>
      </c>
      <c r="T1145" s="10">
        <v>100</v>
      </c>
      <c r="U1145" s="10">
        <v>800</v>
      </c>
      <c r="V1145" s="11">
        <v>800</v>
      </c>
      <c r="W1145" s="12">
        <v>100</v>
      </c>
      <c r="X1145" s="123">
        <v>0.1429</v>
      </c>
      <c r="Y1145" s="124" t="s">
        <v>696</v>
      </c>
      <c r="Z1145" s="15"/>
      <c r="AA1145" s="15"/>
      <c r="AB1145" s="15"/>
      <c r="AC1145" s="125"/>
      <c r="AD1145" s="8">
        <v>0</v>
      </c>
      <c r="AE1145" s="17">
        <v>800</v>
      </c>
      <c r="AF1145" s="18">
        <v>100</v>
      </c>
      <c r="AG1145" s="126">
        <v>0.14285714285714279</v>
      </c>
      <c r="AH1145" s="20">
        <v>12</v>
      </c>
      <c r="AI1145" s="20">
        <v>0</v>
      </c>
      <c r="AJ1145" s="20"/>
      <c r="AK1145" s="20">
        <v>688</v>
      </c>
      <c r="AL1145" s="20">
        <v>10288</v>
      </c>
      <c r="AM1145" s="7" t="e">
        <v>#N/A</v>
      </c>
      <c r="AN1145" s="20"/>
      <c r="AO1145" s="21"/>
      <c r="AP1145" s="21"/>
      <c r="AQ1145" s="5" t="s">
        <v>1351</v>
      </c>
      <c r="AR1145" s="5" t="s">
        <v>173</v>
      </c>
    </row>
    <row r="1146" spans="1:44">
      <c r="A1146" s="87" t="s">
        <v>562</v>
      </c>
      <c r="B1146" s="5">
        <v>11009529</v>
      </c>
      <c r="C1146" s="5" t="s">
        <v>1347</v>
      </c>
      <c r="D1146" s="5" t="s">
        <v>55</v>
      </c>
      <c r="E1146" s="5" t="s">
        <v>1365</v>
      </c>
      <c r="F1146" s="5" t="s">
        <v>1348</v>
      </c>
      <c r="G1146" s="5" t="s">
        <v>1366</v>
      </c>
      <c r="H1146" s="6">
        <v>41348</v>
      </c>
      <c r="I1146" s="5" t="s">
        <v>1349</v>
      </c>
      <c r="J1146" s="5" t="s">
        <v>1353</v>
      </c>
      <c r="K1146" s="5" t="s">
        <v>568</v>
      </c>
      <c r="L1146" s="7">
        <v>6</v>
      </c>
      <c r="M1146" s="7" t="s">
        <v>287</v>
      </c>
      <c r="N1146" s="8">
        <v>700</v>
      </c>
      <c r="O1146" s="122">
        <v>0.02</v>
      </c>
      <c r="P1146" s="10">
        <v>14</v>
      </c>
      <c r="Q1146" s="122">
        <v>0.12290000000000001</v>
      </c>
      <c r="R1146" s="10">
        <v>86</v>
      </c>
      <c r="S1146" s="122">
        <v>0.14285714285714285</v>
      </c>
      <c r="T1146" s="10">
        <v>100</v>
      </c>
      <c r="U1146" s="10">
        <v>800</v>
      </c>
      <c r="V1146" s="11">
        <v>800</v>
      </c>
      <c r="W1146" s="12">
        <v>100</v>
      </c>
      <c r="X1146" s="123">
        <v>0.1429</v>
      </c>
      <c r="Y1146" s="124" t="s">
        <v>696</v>
      </c>
      <c r="Z1146" s="15"/>
      <c r="AA1146" s="15"/>
      <c r="AB1146" s="15"/>
      <c r="AC1146" s="125"/>
      <c r="AD1146" s="8">
        <v>0</v>
      </c>
      <c r="AE1146" s="17">
        <v>800</v>
      </c>
      <c r="AF1146" s="18">
        <v>100</v>
      </c>
      <c r="AG1146" s="126">
        <v>0.14285714285714279</v>
      </c>
      <c r="AH1146" s="20">
        <v>12</v>
      </c>
      <c r="AI1146" s="20">
        <v>0</v>
      </c>
      <c r="AJ1146" s="20"/>
      <c r="AK1146" s="20">
        <v>688</v>
      </c>
      <c r="AL1146" s="20">
        <v>10288</v>
      </c>
      <c r="AM1146" s="7" t="e">
        <v>#N/A</v>
      </c>
      <c r="AN1146" s="20"/>
      <c r="AO1146" s="21"/>
      <c r="AP1146" s="21"/>
      <c r="AQ1146" s="5" t="s">
        <v>1351</v>
      </c>
      <c r="AR1146" s="5" t="s">
        <v>173</v>
      </c>
    </row>
    <row r="1147" spans="1:44">
      <c r="A1147" s="87" t="s">
        <v>562</v>
      </c>
      <c r="B1147" s="5">
        <v>11010521</v>
      </c>
      <c r="C1147" s="5" t="s">
        <v>1347</v>
      </c>
      <c r="D1147" s="5" t="s">
        <v>55</v>
      </c>
      <c r="E1147" s="5" t="s">
        <v>1365</v>
      </c>
      <c r="F1147" s="5" t="s">
        <v>1348</v>
      </c>
      <c r="G1147" s="5" t="s">
        <v>1366</v>
      </c>
      <c r="H1147" s="6">
        <v>41699</v>
      </c>
      <c r="I1147" s="5" t="s">
        <v>1349</v>
      </c>
      <c r="J1147" s="5" t="s">
        <v>1350</v>
      </c>
      <c r="K1147" s="5" t="s">
        <v>568</v>
      </c>
      <c r="L1147" s="7">
        <v>6</v>
      </c>
      <c r="M1147" s="7" t="s">
        <v>287</v>
      </c>
      <c r="N1147" s="8">
        <v>700</v>
      </c>
      <c r="O1147" s="122">
        <v>0.02</v>
      </c>
      <c r="P1147" s="10">
        <v>14</v>
      </c>
      <c r="Q1147" s="122">
        <v>0.12290000000000001</v>
      </c>
      <c r="R1147" s="10">
        <v>86</v>
      </c>
      <c r="S1147" s="122">
        <v>0.14285714285714285</v>
      </c>
      <c r="T1147" s="10">
        <v>100</v>
      </c>
      <c r="U1147" s="10">
        <v>800</v>
      </c>
      <c r="V1147" s="11">
        <v>800</v>
      </c>
      <c r="W1147" s="12">
        <v>100</v>
      </c>
      <c r="X1147" s="123">
        <v>0.1429</v>
      </c>
      <c r="Y1147" s="124" t="s">
        <v>696</v>
      </c>
      <c r="Z1147" s="15"/>
      <c r="AA1147" s="15"/>
      <c r="AB1147" s="15"/>
      <c r="AC1147" s="125"/>
      <c r="AD1147" s="8">
        <v>0</v>
      </c>
      <c r="AE1147" s="17">
        <v>800</v>
      </c>
      <c r="AF1147" s="18">
        <v>100</v>
      </c>
      <c r="AG1147" s="126">
        <v>0.14285714285714279</v>
      </c>
      <c r="AH1147" s="20">
        <v>12</v>
      </c>
      <c r="AI1147" s="20">
        <v>0</v>
      </c>
      <c r="AJ1147" s="20"/>
      <c r="AK1147" s="20">
        <v>688</v>
      </c>
      <c r="AL1147" s="20">
        <v>10288</v>
      </c>
      <c r="AM1147" s="7" t="e">
        <v>#N/A</v>
      </c>
      <c r="AN1147" s="20"/>
      <c r="AO1147" s="21"/>
      <c r="AP1147" s="21"/>
      <c r="AQ1147" s="5" t="s">
        <v>1351</v>
      </c>
      <c r="AR1147" s="5" t="s">
        <v>173</v>
      </c>
    </row>
    <row r="1148" spans="1:44">
      <c r="A1148" s="87" t="s">
        <v>562</v>
      </c>
      <c r="B1148" s="5">
        <v>11012479</v>
      </c>
      <c r="C1148" s="5" t="s">
        <v>1347</v>
      </c>
      <c r="D1148" s="5" t="s">
        <v>55</v>
      </c>
      <c r="E1148" s="5" t="s">
        <v>1365</v>
      </c>
      <c r="F1148" s="5" t="s">
        <v>1348</v>
      </c>
      <c r="G1148" s="5" t="s">
        <v>1366</v>
      </c>
      <c r="H1148" s="6">
        <v>42122</v>
      </c>
      <c r="I1148" s="5" t="s">
        <v>1349</v>
      </c>
      <c r="J1148" s="5" t="s">
        <v>1350</v>
      </c>
      <c r="K1148" s="5" t="s">
        <v>568</v>
      </c>
      <c r="L1148" s="7">
        <v>6</v>
      </c>
      <c r="M1148" s="7" t="s">
        <v>287</v>
      </c>
      <c r="N1148" s="8">
        <v>700</v>
      </c>
      <c r="O1148" s="122">
        <v>0.02</v>
      </c>
      <c r="P1148" s="10">
        <v>14</v>
      </c>
      <c r="Q1148" s="122">
        <v>0.12290000000000001</v>
      </c>
      <c r="R1148" s="10">
        <v>86</v>
      </c>
      <c r="S1148" s="122">
        <v>0.14285714285714285</v>
      </c>
      <c r="T1148" s="10">
        <v>100</v>
      </c>
      <c r="U1148" s="10">
        <v>800</v>
      </c>
      <c r="V1148" s="11">
        <v>800</v>
      </c>
      <c r="W1148" s="12">
        <v>100</v>
      </c>
      <c r="X1148" s="123">
        <v>0.1429</v>
      </c>
      <c r="Y1148" s="124" t="s">
        <v>696</v>
      </c>
      <c r="Z1148" s="15"/>
      <c r="AA1148" s="15"/>
      <c r="AB1148" s="15"/>
      <c r="AC1148" s="125"/>
      <c r="AD1148" s="8">
        <v>0</v>
      </c>
      <c r="AE1148" s="17">
        <v>800</v>
      </c>
      <c r="AF1148" s="18">
        <v>100</v>
      </c>
      <c r="AG1148" s="126">
        <v>0.14285714285714279</v>
      </c>
      <c r="AH1148" s="20">
        <v>12</v>
      </c>
      <c r="AI1148" s="20">
        <v>0</v>
      </c>
      <c r="AJ1148" s="20"/>
      <c r="AK1148" s="20">
        <v>688</v>
      </c>
      <c r="AL1148" s="20">
        <v>10288</v>
      </c>
      <c r="AM1148" s="7" t="e">
        <v>#N/A</v>
      </c>
      <c r="AN1148" s="20"/>
      <c r="AO1148" s="21"/>
      <c r="AP1148" s="21"/>
      <c r="AQ1148" s="5" t="s">
        <v>1351</v>
      </c>
      <c r="AR1148" s="5" t="s">
        <v>173</v>
      </c>
    </row>
    <row r="1149" spans="1:44">
      <c r="A1149" s="87" t="s">
        <v>562</v>
      </c>
      <c r="B1149" s="5">
        <v>11013204</v>
      </c>
      <c r="C1149" s="5" t="s">
        <v>1347</v>
      </c>
      <c r="D1149" s="5" t="s">
        <v>55</v>
      </c>
      <c r="E1149" s="5" t="s">
        <v>1365</v>
      </c>
      <c r="F1149" s="5" t="s">
        <v>1348</v>
      </c>
      <c r="G1149" s="5" t="s">
        <v>1366</v>
      </c>
      <c r="H1149" s="6">
        <v>42248</v>
      </c>
      <c r="I1149" s="5" t="s">
        <v>1349</v>
      </c>
      <c r="J1149" s="5" t="s">
        <v>1353</v>
      </c>
      <c r="K1149" s="5" t="s">
        <v>568</v>
      </c>
      <c r="L1149" s="7">
        <v>6</v>
      </c>
      <c r="M1149" s="7" t="s">
        <v>287</v>
      </c>
      <c r="N1149" s="8">
        <v>700</v>
      </c>
      <c r="O1149" s="122">
        <v>0.02</v>
      </c>
      <c r="P1149" s="10">
        <v>14</v>
      </c>
      <c r="Q1149" s="122">
        <v>0.12290000000000001</v>
      </c>
      <c r="R1149" s="10">
        <v>86</v>
      </c>
      <c r="S1149" s="122">
        <v>0.14285714285714285</v>
      </c>
      <c r="T1149" s="10">
        <v>100</v>
      </c>
      <c r="U1149" s="10">
        <v>800</v>
      </c>
      <c r="V1149" s="11">
        <v>800</v>
      </c>
      <c r="W1149" s="12">
        <v>100</v>
      </c>
      <c r="X1149" s="123">
        <v>0.1429</v>
      </c>
      <c r="Y1149" s="124" t="s">
        <v>696</v>
      </c>
      <c r="Z1149" s="15"/>
      <c r="AA1149" s="15"/>
      <c r="AB1149" s="15"/>
      <c r="AC1149" s="125"/>
      <c r="AD1149" s="8">
        <v>0</v>
      </c>
      <c r="AE1149" s="17">
        <v>800</v>
      </c>
      <c r="AF1149" s="18">
        <v>100</v>
      </c>
      <c r="AG1149" s="126">
        <v>0.14285714285714279</v>
      </c>
      <c r="AH1149" s="20">
        <v>12</v>
      </c>
      <c r="AI1149" s="20">
        <v>0</v>
      </c>
      <c r="AJ1149" s="20"/>
      <c r="AK1149" s="20">
        <v>688</v>
      </c>
      <c r="AL1149" s="20">
        <v>10288</v>
      </c>
      <c r="AM1149" s="7" t="e">
        <v>#N/A</v>
      </c>
      <c r="AN1149" s="20"/>
      <c r="AO1149" s="21"/>
      <c r="AP1149" s="21"/>
      <c r="AQ1149" s="5" t="s">
        <v>1351</v>
      </c>
      <c r="AR1149" s="5" t="s">
        <v>173</v>
      </c>
    </row>
    <row r="1150" spans="1:44">
      <c r="A1150" s="87" t="s">
        <v>562</v>
      </c>
      <c r="B1150" s="5">
        <v>11014430</v>
      </c>
      <c r="C1150" s="5" t="s">
        <v>1347</v>
      </c>
      <c r="D1150" s="5" t="s">
        <v>55</v>
      </c>
      <c r="E1150" s="5" t="s">
        <v>1365</v>
      </c>
      <c r="F1150" s="5" t="s">
        <v>1348</v>
      </c>
      <c r="G1150" s="5" t="s">
        <v>1366</v>
      </c>
      <c r="H1150" s="6">
        <v>42732</v>
      </c>
      <c r="I1150" s="5" t="s">
        <v>1349</v>
      </c>
      <c r="J1150" s="5" t="s">
        <v>1350</v>
      </c>
      <c r="K1150" s="5" t="s">
        <v>568</v>
      </c>
      <c r="L1150" s="7">
        <v>6</v>
      </c>
      <c r="M1150" s="7" t="s">
        <v>287</v>
      </c>
      <c r="N1150" s="8">
        <v>700</v>
      </c>
      <c r="O1150" s="122">
        <v>0.02</v>
      </c>
      <c r="P1150" s="10">
        <v>14</v>
      </c>
      <c r="Q1150" s="122">
        <v>0.12290000000000001</v>
      </c>
      <c r="R1150" s="10">
        <v>86</v>
      </c>
      <c r="S1150" s="122">
        <v>0.14285714285714285</v>
      </c>
      <c r="T1150" s="10">
        <v>100</v>
      </c>
      <c r="U1150" s="10">
        <v>800</v>
      </c>
      <c r="V1150" s="11">
        <v>800</v>
      </c>
      <c r="W1150" s="12">
        <v>100</v>
      </c>
      <c r="X1150" s="123">
        <v>0.1429</v>
      </c>
      <c r="Y1150" s="124" t="s">
        <v>696</v>
      </c>
      <c r="Z1150" s="15"/>
      <c r="AA1150" s="15"/>
      <c r="AB1150" s="15"/>
      <c r="AC1150" s="125"/>
      <c r="AD1150" s="8">
        <v>0</v>
      </c>
      <c r="AE1150" s="17">
        <v>800</v>
      </c>
      <c r="AF1150" s="18">
        <v>100</v>
      </c>
      <c r="AG1150" s="126">
        <v>0.14285714285714279</v>
      </c>
      <c r="AH1150" s="20">
        <v>12</v>
      </c>
      <c r="AI1150" s="20">
        <v>0</v>
      </c>
      <c r="AJ1150" s="20"/>
      <c r="AK1150" s="20">
        <v>688</v>
      </c>
      <c r="AL1150" s="20">
        <v>10288</v>
      </c>
      <c r="AM1150" s="7" t="e">
        <v>#N/A</v>
      </c>
      <c r="AN1150" s="20"/>
      <c r="AO1150" s="21"/>
      <c r="AP1150" s="21"/>
      <c r="AQ1150" s="5" t="s">
        <v>1351</v>
      </c>
      <c r="AR1150" s="5" t="s">
        <v>173</v>
      </c>
    </row>
    <row r="1151" spans="1:44">
      <c r="A1151" s="87" t="s">
        <v>562</v>
      </c>
      <c r="B1151" s="5">
        <v>11014765</v>
      </c>
      <c r="C1151" s="5" t="s">
        <v>1347</v>
      </c>
      <c r="D1151" s="5" t="s">
        <v>55</v>
      </c>
      <c r="E1151" s="5" t="s">
        <v>1365</v>
      </c>
      <c r="F1151" s="5" t="s">
        <v>1348</v>
      </c>
      <c r="G1151" s="5" t="s">
        <v>1366</v>
      </c>
      <c r="H1151" s="6">
        <v>42860</v>
      </c>
      <c r="I1151" s="5" t="s">
        <v>1349</v>
      </c>
      <c r="J1151" s="5" t="s">
        <v>1350</v>
      </c>
      <c r="K1151" s="5" t="s">
        <v>568</v>
      </c>
      <c r="L1151" s="7">
        <v>6</v>
      </c>
      <c r="M1151" s="7" t="s">
        <v>287</v>
      </c>
      <c r="N1151" s="8">
        <v>700</v>
      </c>
      <c r="O1151" s="122">
        <v>0.02</v>
      </c>
      <c r="P1151" s="10">
        <v>14</v>
      </c>
      <c r="Q1151" s="122">
        <v>0.12290000000000001</v>
      </c>
      <c r="R1151" s="10">
        <v>86</v>
      </c>
      <c r="S1151" s="122">
        <v>0.14285714285714285</v>
      </c>
      <c r="T1151" s="10">
        <v>100</v>
      </c>
      <c r="U1151" s="10">
        <v>800</v>
      </c>
      <c r="V1151" s="11">
        <v>800</v>
      </c>
      <c r="W1151" s="12">
        <v>100</v>
      </c>
      <c r="X1151" s="123">
        <v>0.1429</v>
      </c>
      <c r="Y1151" s="124" t="s">
        <v>696</v>
      </c>
      <c r="Z1151" s="15"/>
      <c r="AA1151" s="15"/>
      <c r="AB1151" s="15"/>
      <c r="AC1151" s="125"/>
      <c r="AD1151" s="8">
        <v>0</v>
      </c>
      <c r="AE1151" s="17">
        <v>800</v>
      </c>
      <c r="AF1151" s="18">
        <v>100</v>
      </c>
      <c r="AG1151" s="126">
        <v>0.14285714285714279</v>
      </c>
      <c r="AH1151" s="20">
        <v>12</v>
      </c>
      <c r="AI1151" s="20">
        <v>0</v>
      </c>
      <c r="AJ1151" s="20"/>
      <c r="AK1151" s="20">
        <v>688</v>
      </c>
      <c r="AL1151" s="20">
        <v>10288</v>
      </c>
      <c r="AM1151" s="7" t="e">
        <v>#N/A</v>
      </c>
      <c r="AN1151" s="20"/>
      <c r="AO1151" s="21"/>
      <c r="AP1151" s="21"/>
      <c r="AQ1151" s="5" t="s">
        <v>1351</v>
      </c>
      <c r="AR1151" s="5" t="s">
        <v>173</v>
      </c>
    </row>
    <row r="1152" spans="1:44">
      <c r="A1152" s="87" t="s">
        <v>562</v>
      </c>
      <c r="B1152" s="5">
        <v>1713117</v>
      </c>
      <c r="C1152" s="5" t="s">
        <v>565</v>
      </c>
      <c r="D1152" s="5" t="s">
        <v>55</v>
      </c>
      <c r="E1152" s="5" t="s">
        <v>1319</v>
      </c>
      <c r="F1152" s="5" t="s">
        <v>1348</v>
      </c>
      <c r="G1152" s="5" t="s">
        <v>1366</v>
      </c>
      <c r="H1152" s="6">
        <v>42557</v>
      </c>
      <c r="I1152" s="5" t="s">
        <v>80</v>
      </c>
      <c r="J1152" s="5" t="s">
        <v>1356</v>
      </c>
      <c r="K1152" s="5" t="s">
        <v>568</v>
      </c>
      <c r="L1152" s="7">
        <v>6</v>
      </c>
      <c r="M1152" s="7" t="s">
        <v>287</v>
      </c>
      <c r="N1152" s="8">
        <v>7731</v>
      </c>
      <c r="O1152" s="122">
        <v>0.02</v>
      </c>
      <c r="P1152" s="10">
        <v>155</v>
      </c>
      <c r="Q1152" s="122">
        <v>5.0000000000000001E-3</v>
      </c>
      <c r="R1152" s="10">
        <v>39</v>
      </c>
      <c r="S1152" s="122">
        <v>2.5093778295175267E-2</v>
      </c>
      <c r="T1152" s="10">
        <v>194</v>
      </c>
      <c r="U1152" s="10">
        <v>7925</v>
      </c>
      <c r="V1152" s="11">
        <v>8303</v>
      </c>
      <c r="W1152" s="12">
        <v>572</v>
      </c>
      <c r="X1152" s="123">
        <v>7.3999999999999996E-2</v>
      </c>
      <c r="Y1152" s="124" t="s">
        <v>696</v>
      </c>
      <c r="Z1152" s="15"/>
      <c r="AA1152" s="15"/>
      <c r="AB1152" s="15"/>
      <c r="AC1152" s="125"/>
      <c r="AD1152" s="8">
        <v>0</v>
      </c>
      <c r="AE1152" s="17">
        <v>8303</v>
      </c>
      <c r="AF1152" s="18">
        <v>572</v>
      </c>
      <c r="AG1152" s="126">
        <v>7.398784115897028E-2</v>
      </c>
      <c r="AH1152" s="20">
        <v>13.6</v>
      </c>
      <c r="AI1152" s="20">
        <v>450</v>
      </c>
      <c r="AJ1152" s="20"/>
      <c r="AK1152" s="20">
        <v>688</v>
      </c>
      <c r="AL1152" s="20">
        <v>119008.8</v>
      </c>
      <c r="AM1152" s="7" t="s">
        <v>287</v>
      </c>
      <c r="AN1152" s="20"/>
      <c r="AO1152" s="21"/>
      <c r="AP1152" s="21"/>
      <c r="AQ1152" s="5" t="s">
        <v>1351</v>
      </c>
      <c r="AR1152" s="5" t="s">
        <v>173</v>
      </c>
    </row>
    <row r="1153" spans="1:44">
      <c r="A1153" s="87" t="s">
        <v>562</v>
      </c>
      <c r="B1153" s="5">
        <v>11002443</v>
      </c>
      <c r="C1153" s="5" t="s">
        <v>565</v>
      </c>
      <c r="D1153" s="5" t="s">
        <v>55</v>
      </c>
      <c r="E1153" s="5" t="s">
        <v>1319</v>
      </c>
      <c r="F1153" s="5" t="s">
        <v>1348</v>
      </c>
      <c r="G1153" s="5" t="s">
        <v>1366</v>
      </c>
      <c r="H1153" s="6">
        <v>38203</v>
      </c>
      <c r="I1153" s="5" t="s">
        <v>1357</v>
      </c>
      <c r="J1153" s="5" t="s">
        <v>1358</v>
      </c>
      <c r="K1153" s="5" t="s">
        <v>568</v>
      </c>
      <c r="L1153" s="7">
        <v>6</v>
      </c>
      <c r="M1153" s="7" t="s">
        <v>287</v>
      </c>
      <c r="N1153" s="8">
        <v>7281</v>
      </c>
      <c r="O1153" s="122">
        <v>0.02</v>
      </c>
      <c r="P1153" s="10">
        <v>146</v>
      </c>
      <c r="Q1153" s="122">
        <v>5.0000000000000001E-3</v>
      </c>
      <c r="R1153" s="10">
        <v>36</v>
      </c>
      <c r="S1153" s="122">
        <v>2.4996566405713502E-2</v>
      </c>
      <c r="T1153" s="10">
        <v>182</v>
      </c>
      <c r="U1153" s="10">
        <v>7463</v>
      </c>
      <c r="V1153" s="11">
        <v>7463</v>
      </c>
      <c r="W1153" s="12">
        <v>182</v>
      </c>
      <c r="X1153" s="123">
        <v>2.5000000000000001E-2</v>
      </c>
      <c r="Y1153" s="124" t="s">
        <v>696</v>
      </c>
      <c r="Z1153" s="15"/>
      <c r="AA1153" s="15"/>
      <c r="AB1153" s="15"/>
      <c r="AC1153" s="125"/>
      <c r="AD1153" s="8">
        <v>0</v>
      </c>
      <c r="AE1153" s="17">
        <v>7463</v>
      </c>
      <c r="AF1153" s="18">
        <v>182</v>
      </c>
      <c r="AG1153" s="126">
        <v>2.4996566405713461E-2</v>
      </c>
      <c r="AH1153" s="20">
        <v>13.6</v>
      </c>
      <c r="AI1153" s="20">
        <v>450</v>
      </c>
      <c r="AJ1153" s="20"/>
      <c r="AK1153" s="20">
        <v>688</v>
      </c>
      <c r="AL1153" s="20">
        <v>107584.8</v>
      </c>
      <c r="AM1153" s="7" t="s">
        <v>287</v>
      </c>
      <c r="AN1153" s="20"/>
      <c r="AO1153" s="21"/>
      <c r="AP1153" s="21"/>
      <c r="AQ1153" s="5" t="s">
        <v>1351</v>
      </c>
      <c r="AR1153" s="5" t="s">
        <v>173</v>
      </c>
    </row>
    <row r="1154" spans="1:44">
      <c r="A1154" s="87" t="s">
        <v>562</v>
      </c>
      <c r="B1154" s="5">
        <v>11002444</v>
      </c>
      <c r="C1154" s="5" t="s">
        <v>565</v>
      </c>
      <c r="D1154" s="5" t="s">
        <v>55</v>
      </c>
      <c r="E1154" s="5" t="s">
        <v>1319</v>
      </c>
      <c r="F1154" s="5" t="s">
        <v>1348</v>
      </c>
      <c r="G1154" s="5" t="s">
        <v>1366</v>
      </c>
      <c r="H1154" s="6">
        <v>38203</v>
      </c>
      <c r="I1154" s="5" t="s">
        <v>216</v>
      </c>
      <c r="J1154" s="5" t="s">
        <v>1359</v>
      </c>
      <c r="K1154" s="5" t="s">
        <v>568</v>
      </c>
      <c r="L1154" s="7">
        <v>6</v>
      </c>
      <c r="M1154" s="7" t="s">
        <v>287</v>
      </c>
      <c r="N1154" s="8">
        <v>10199</v>
      </c>
      <c r="O1154" s="122">
        <v>0.02</v>
      </c>
      <c r="P1154" s="10">
        <v>204</v>
      </c>
      <c r="Q1154" s="122">
        <v>5.0000000000000001E-3</v>
      </c>
      <c r="R1154" s="10">
        <v>51</v>
      </c>
      <c r="S1154" s="122">
        <v>2.5002451220707912E-2</v>
      </c>
      <c r="T1154" s="10">
        <v>255</v>
      </c>
      <c r="U1154" s="10">
        <v>10454</v>
      </c>
      <c r="V1154" s="11">
        <v>10454</v>
      </c>
      <c r="W1154" s="12">
        <v>255</v>
      </c>
      <c r="X1154" s="123">
        <v>2.5000000000000001E-2</v>
      </c>
      <c r="Y1154" s="124" t="s">
        <v>696</v>
      </c>
      <c r="Z1154" s="15"/>
      <c r="AA1154" s="15"/>
      <c r="AB1154" s="15"/>
      <c r="AC1154" s="125"/>
      <c r="AD1154" s="8">
        <v>0</v>
      </c>
      <c r="AE1154" s="17">
        <v>10454</v>
      </c>
      <c r="AF1154" s="18">
        <v>255</v>
      </c>
      <c r="AG1154" s="126">
        <v>2.5002451220707878E-2</v>
      </c>
      <c r="AH1154" s="20">
        <v>13.6</v>
      </c>
      <c r="AI1154" s="20">
        <v>450</v>
      </c>
      <c r="AJ1154" s="20"/>
      <c r="AK1154" s="20">
        <v>688</v>
      </c>
      <c r="AL1154" s="20">
        <v>148262.39999999999</v>
      </c>
      <c r="AM1154" s="7" t="s">
        <v>287</v>
      </c>
      <c r="AN1154" s="20"/>
      <c r="AO1154" s="21"/>
      <c r="AP1154" s="21"/>
      <c r="AQ1154" s="5" t="s">
        <v>1351</v>
      </c>
      <c r="AR1154" s="5" t="s">
        <v>173</v>
      </c>
    </row>
    <row r="1155" spans="1:44">
      <c r="A1155" s="87" t="s">
        <v>562</v>
      </c>
      <c r="B1155" s="5">
        <v>11002588</v>
      </c>
      <c r="C1155" s="5" t="s">
        <v>565</v>
      </c>
      <c r="D1155" s="5" t="s">
        <v>55</v>
      </c>
      <c r="E1155" s="5" t="s">
        <v>1319</v>
      </c>
      <c r="F1155" s="5" t="s">
        <v>1348</v>
      </c>
      <c r="G1155" s="5" t="s">
        <v>1366</v>
      </c>
      <c r="H1155" s="6">
        <v>41367</v>
      </c>
      <c r="I1155" s="5" t="s">
        <v>711</v>
      </c>
      <c r="J1155" s="5" t="s">
        <v>1360</v>
      </c>
      <c r="K1155" s="5" t="s">
        <v>568</v>
      </c>
      <c r="L1155" s="7">
        <v>6</v>
      </c>
      <c r="M1155" s="7" t="s">
        <v>287</v>
      </c>
      <c r="N1155" s="8">
        <v>7193</v>
      </c>
      <c r="O1155" s="122">
        <v>0.02</v>
      </c>
      <c r="P1155" s="10">
        <v>144</v>
      </c>
      <c r="Q1155" s="122">
        <v>5.0000000000000001E-3</v>
      </c>
      <c r="R1155" s="10">
        <v>36</v>
      </c>
      <c r="S1155" s="122">
        <v>2.5024329208953148E-2</v>
      </c>
      <c r="T1155" s="10">
        <v>180</v>
      </c>
      <c r="U1155" s="10">
        <v>7373</v>
      </c>
      <c r="V1155" s="11">
        <v>7373</v>
      </c>
      <c r="W1155" s="12">
        <v>180</v>
      </c>
      <c r="X1155" s="123">
        <v>2.5000000000000001E-2</v>
      </c>
      <c r="Y1155" s="124" t="s">
        <v>696</v>
      </c>
      <c r="Z1155" s="15"/>
      <c r="AA1155" s="15"/>
      <c r="AB1155" s="15"/>
      <c r="AC1155" s="125"/>
      <c r="AD1155" s="8">
        <v>0</v>
      </c>
      <c r="AE1155" s="17">
        <v>7373</v>
      </c>
      <c r="AF1155" s="18">
        <v>180</v>
      </c>
      <c r="AG1155" s="126">
        <v>2.5024329208953144E-2</v>
      </c>
      <c r="AH1155" s="20">
        <v>13.6</v>
      </c>
      <c r="AI1155" s="20">
        <v>450</v>
      </c>
      <c r="AJ1155" s="20"/>
      <c r="AK1155" s="20">
        <v>688</v>
      </c>
      <c r="AL1155" s="20">
        <v>106360.8</v>
      </c>
      <c r="AM1155" s="7" t="s">
        <v>287</v>
      </c>
      <c r="AN1155" s="20"/>
      <c r="AO1155" s="21"/>
      <c r="AP1155" s="21"/>
      <c r="AQ1155" s="5" t="s">
        <v>1351</v>
      </c>
      <c r="AR1155" s="5" t="s">
        <v>173</v>
      </c>
    </row>
    <row r="1156" spans="1:44">
      <c r="A1156" s="87" t="s">
        <v>562</v>
      </c>
      <c r="B1156" s="5">
        <v>11003284</v>
      </c>
      <c r="C1156" s="5" t="s">
        <v>565</v>
      </c>
      <c r="D1156" s="5" t="s">
        <v>55</v>
      </c>
      <c r="E1156" s="5" t="s">
        <v>1319</v>
      </c>
      <c r="F1156" s="5" t="s">
        <v>1348</v>
      </c>
      <c r="G1156" s="5" t="s">
        <v>1366</v>
      </c>
      <c r="H1156" s="6">
        <v>38883</v>
      </c>
      <c r="I1156" s="5" t="s">
        <v>80</v>
      </c>
      <c r="J1156" s="5" t="s">
        <v>1356</v>
      </c>
      <c r="K1156" s="5" t="s">
        <v>568</v>
      </c>
      <c r="L1156" s="7">
        <v>6</v>
      </c>
      <c r="M1156" s="7" t="s">
        <v>287</v>
      </c>
      <c r="N1156" s="8">
        <v>11498</v>
      </c>
      <c r="O1156" s="122">
        <v>0.02</v>
      </c>
      <c r="P1156" s="10">
        <v>230</v>
      </c>
      <c r="Q1156" s="122">
        <v>5.0000000000000001E-3</v>
      </c>
      <c r="R1156" s="10">
        <v>57</v>
      </c>
      <c r="S1156" s="122">
        <v>2.496086275874065E-2</v>
      </c>
      <c r="T1156" s="10">
        <v>287</v>
      </c>
      <c r="U1156" s="10">
        <v>11785</v>
      </c>
      <c r="V1156" s="11">
        <v>11785</v>
      </c>
      <c r="W1156" s="12">
        <v>287</v>
      </c>
      <c r="X1156" s="123">
        <v>2.5000000000000001E-2</v>
      </c>
      <c r="Y1156" s="124" t="s">
        <v>696</v>
      </c>
      <c r="Z1156" s="15"/>
      <c r="AA1156" s="15"/>
      <c r="AB1156" s="15"/>
      <c r="AC1156" s="125"/>
      <c r="AD1156" s="8">
        <v>0</v>
      </c>
      <c r="AE1156" s="17">
        <v>11785</v>
      </c>
      <c r="AF1156" s="18">
        <v>287</v>
      </c>
      <c r="AG1156" s="126">
        <v>2.4960862758740543E-2</v>
      </c>
      <c r="AH1156" s="20">
        <v>13.6</v>
      </c>
      <c r="AI1156" s="20">
        <v>450</v>
      </c>
      <c r="AJ1156" s="20"/>
      <c r="AK1156" s="20">
        <v>688</v>
      </c>
      <c r="AL1156" s="20">
        <v>166364</v>
      </c>
      <c r="AM1156" s="7" t="s">
        <v>287</v>
      </c>
      <c r="AN1156" s="20"/>
      <c r="AO1156" s="21"/>
      <c r="AP1156" s="21"/>
      <c r="AQ1156" s="5" t="s">
        <v>1351</v>
      </c>
      <c r="AR1156" s="5" t="s">
        <v>173</v>
      </c>
    </row>
    <row r="1157" spans="1:44">
      <c r="A1157" s="87" t="s">
        <v>562</v>
      </c>
      <c r="B1157" s="5">
        <v>11004916</v>
      </c>
      <c r="C1157" s="5" t="s">
        <v>565</v>
      </c>
      <c r="D1157" s="5" t="s">
        <v>55</v>
      </c>
      <c r="E1157" s="5" t="s">
        <v>1319</v>
      </c>
      <c r="F1157" s="5" t="s">
        <v>1348</v>
      </c>
      <c r="G1157" s="5" t="s">
        <v>1366</v>
      </c>
      <c r="H1157" s="6">
        <v>39643</v>
      </c>
      <c r="I1157" s="5" t="s">
        <v>1361</v>
      </c>
      <c r="J1157" s="5" t="s">
        <v>1362</v>
      </c>
      <c r="K1157" s="5" t="s">
        <v>568</v>
      </c>
      <c r="L1157" s="7">
        <v>6</v>
      </c>
      <c r="M1157" s="7" t="s">
        <v>287</v>
      </c>
      <c r="N1157" s="8">
        <v>7349</v>
      </c>
      <c r="O1157" s="122">
        <v>0.02</v>
      </c>
      <c r="P1157" s="10">
        <v>147</v>
      </c>
      <c r="Q1157" s="122">
        <v>5.0000000000000001E-3</v>
      </c>
      <c r="R1157" s="10">
        <v>37</v>
      </c>
      <c r="S1157" s="122">
        <v>2.5037420057150633E-2</v>
      </c>
      <c r="T1157" s="10">
        <v>184</v>
      </c>
      <c r="U1157" s="10">
        <v>7533</v>
      </c>
      <c r="V1157" s="11">
        <v>7533</v>
      </c>
      <c r="W1157" s="12">
        <v>184</v>
      </c>
      <c r="X1157" s="123">
        <v>2.5000000000000001E-2</v>
      </c>
      <c r="Y1157" s="124" t="s">
        <v>696</v>
      </c>
      <c r="Z1157" s="15"/>
      <c r="AA1157" s="15"/>
      <c r="AB1157" s="15"/>
      <c r="AC1157" s="125"/>
      <c r="AD1157" s="8">
        <v>0</v>
      </c>
      <c r="AE1157" s="17">
        <v>7533</v>
      </c>
      <c r="AF1157" s="18">
        <v>184</v>
      </c>
      <c r="AG1157" s="126">
        <v>2.5037420057150594E-2</v>
      </c>
      <c r="AH1157" s="20">
        <v>13.6</v>
      </c>
      <c r="AI1157" s="20">
        <v>450</v>
      </c>
      <c r="AJ1157" s="20"/>
      <c r="AK1157" s="20">
        <v>688</v>
      </c>
      <c r="AL1157" s="20">
        <v>108536.8</v>
      </c>
      <c r="AM1157" s="7" t="s">
        <v>287</v>
      </c>
      <c r="AN1157" s="20"/>
      <c r="AO1157" s="21"/>
      <c r="AP1157" s="21"/>
      <c r="AQ1157" s="5" t="s">
        <v>1351</v>
      </c>
      <c r="AR1157" s="5" t="s">
        <v>173</v>
      </c>
    </row>
    <row r="1158" spans="1:44">
      <c r="A1158" s="87" t="s">
        <v>562</v>
      </c>
      <c r="B1158" s="5">
        <v>11005397</v>
      </c>
      <c r="C1158" s="5" t="s">
        <v>565</v>
      </c>
      <c r="D1158" s="5" t="s">
        <v>55</v>
      </c>
      <c r="E1158" s="5" t="s">
        <v>1319</v>
      </c>
      <c r="F1158" s="5" t="s">
        <v>1348</v>
      </c>
      <c r="G1158" s="5" t="s">
        <v>1366</v>
      </c>
      <c r="H1158" s="6">
        <v>39924</v>
      </c>
      <c r="I1158" s="5" t="s">
        <v>80</v>
      </c>
      <c r="J1158" s="5" t="s">
        <v>1356</v>
      </c>
      <c r="K1158" s="5" t="s">
        <v>568</v>
      </c>
      <c r="L1158" s="7">
        <v>6</v>
      </c>
      <c r="M1158" s="7" t="s">
        <v>287</v>
      </c>
      <c r="N1158" s="8">
        <v>12685</v>
      </c>
      <c r="O1158" s="122">
        <v>0.02</v>
      </c>
      <c r="P1158" s="10">
        <v>254</v>
      </c>
      <c r="Q1158" s="122">
        <v>5.0000000000000001E-3</v>
      </c>
      <c r="R1158" s="10">
        <v>63</v>
      </c>
      <c r="S1158" s="122">
        <v>2.4990145841545131E-2</v>
      </c>
      <c r="T1158" s="10">
        <v>317</v>
      </c>
      <c r="U1158" s="10">
        <v>13002</v>
      </c>
      <c r="V1158" s="11">
        <v>12852</v>
      </c>
      <c r="W1158" s="12">
        <v>167</v>
      </c>
      <c r="X1158" s="123">
        <v>1.32E-2</v>
      </c>
      <c r="Y1158" s="124" t="s">
        <v>696</v>
      </c>
      <c r="Z1158" s="15"/>
      <c r="AA1158" s="15"/>
      <c r="AB1158" s="15"/>
      <c r="AC1158" s="125"/>
      <c r="AD1158" s="8">
        <v>0</v>
      </c>
      <c r="AE1158" s="17">
        <v>12852</v>
      </c>
      <c r="AF1158" s="18">
        <v>167</v>
      </c>
      <c r="AG1158" s="126">
        <v>1.3165155695703534E-2</v>
      </c>
      <c r="AH1158" s="20">
        <v>13.6</v>
      </c>
      <c r="AI1158" s="20">
        <v>450</v>
      </c>
      <c r="AJ1158" s="20"/>
      <c r="AK1158" s="20">
        <v>688</v>
      </c>
      <c r="AL1158" s="20">
        <v>180875.19999999998</v>
      </c>
      <c r="AM1158" s="7" t="s">
        <v>287</v>
      </c>
      <c r="AN1158" s="20"/>
      <c r="AO1158" s="21"/>
      <c r="AP1158" s="21"/>
      <c r="AQ1158" s="5" t="s">
        <v>1351</v>
      </c>
      <c r="AR1158" s="5" t="s">
        <v>173</v>
      </c>
    </row>
    <row r="1159" spans="1:44">
      <c r="A1159" s="87" t="s">
        <v>562</v>
      </c>
      <c r="B1159" s="5">
        <v>11005869</v>
      </c>
      <c r="C1159" s="5" t="s">
        <v>565</v>
      </c>
      <c r="D1159" s="5" t="s">
        <v>55</v>
      </c>
      <c r="E1159" s="5" t="s">
        <v>1319</v>
      </c>
      <c r="F1159" s="5" t="s">
        <v>1348</v>
      </c>
      <c r="G1159" s="5" t="s">
        <v>1366</v>
      </c>
      <c r="H1159" s="6">
        <v>40157</v>
      </c>
      <c r="I1159" s="5" t="s">
        <v>1357</v>
      </c>
      <c r="J1159" s="5" t="s">
        <v>1360</v>
      </c>
      <c r="K1159" s="5" t="s">
        <v>568</v>
      </c>
      <c r="L1159" s="7">
        <v>6</v>
      </c>
      <c r="M1159" s="7" t="s">
        <v>287</v>
      </c>
      <c r="N1159" s="8">
        <v>8185</v>
      </c>
      <c r="O1159" s="122">
        <v>0.02</v>
      </c>
      <c r="P1159" s="10">
        <v>164</v>
      </c>
      <c r="Q1159" s="122">
        <v>5.0000000000000001E-3</v>
      </c>
      <c r="R1159" s="10">
        <v>41</v>
      </c>
      <c r="S1159" s="122">
        <v>2.504581551618815E-2</v>
      </c>
      <c r="T1159" s="10">
        <v>205</v>
      </c>
      <c r="U1159" s="10">
        <v>8390</v>
      </c>
      <c r="V1159" s="11">
        <v>8390</v>
      </c>
      <c r="W1159" s="12">
        <v>205</v>
      </c>
      <c r="X1159" s="123">
        <v>2.5000000000000001E-2</v>
      </c>
      <c r="Y1159" s="124" t="s">
        <v>696</v>
      </c>
      <c r="Z1159" s="15"/>
      <c r="AA1159" s="15"/>
      <c r="AB1159" s="15"/>
      <c r="AC1159" s="125"/>
      <c r="AD1159" s="8">
        <v>0</v>
      </c>
      <c r="AE1159" s="17">
        <v>8390</v>
      </c>
      <c r="AF1159" s="18">
        <v>205</v>
      </c>
      <c r="AG1159" s="126">
        <v>2.5045815516188119E-2</v>
      </c>
      <c r="AH1159" s="20">
        <v>13.6</v>
      </c>
      <c r="AI1159" s="20">
        <v>450</v>
      </c>
      <c r="AJ1159" s="20"/>
      <c r="AK1159" s="20">
        <v>688</v>
      </c>
      <c r="AL1159" s="20">
        <v>120192</v>
      </c>
      <c r="AM1159" s="7" t="s">
        <v>287</v>
      </c>
      <c r="AN1159" s="20"/>
      <c r="AO1159" s="21"/>
      <c r="AP1159" s="21"/>
      <c r="AQ1159" s="5" t="s">
        <v>1351</v>
      </c>
      <c r="AR1159" s="5" t="s">
        <v>173</v>
      </c>
    </row>
    <row r="1160" spans="1:44">
      <c r="A1160" s="87" t="s">
        <v>562</v>
      </c>
      <c r="B1160" s="5">
        <v>11009199</v>
      </c>
      <c r="C1160" s="5" t="s">
        <v>565</v>
      </c>
      <c r="D1160" s="5" t="s">
        <v>55</v>
      </c>
      <c r="E1160" s="5" t="s">
        <v>1319</v>
      </c>
      <c r="F1160" s="5" t="s">
        <v>1348</v>
      </c>
      <c r="G1160" s="5" t="s">
        <v>1366</v>
      </c>
      <c r="H1160" s="6">
        <v>39448</v>
      </c>
      <c r="I1160" s="5" t="s">
        <v>1357</v>
      </c>
      <c r="J1160" s="5" t="s">
        <v>1358</v>
      </c>
      <c r="K1160" s="5" t="s">
        <v>568</v>
      </c>
      <c r="L1160" s="7">
        <v>6</v>
      </c>
      <c r="M1160" s="7" t="s">
        <v>287</v>
      </c>
      <c r="N1160" s="8">
        <v>7527</v>
      </c>
      <c r="O1160" s="122">
        <v>0.02</v>
      </c>
      <c r="P1160" s="10">
        <v>151</v>
      </c>
      <c r="Q1160" s="122">
        <v>5.0000000000000001E-3</v>
      </c>
      <c r="R1160" s="10">
        <v>38</v>
      </c>
      <c r="S1160" s="122">
        <v>2.510960542048625E-2</v>
      </c>
      <c r="T1160" s="10">
        <v>189</v>
      </c>
      <c r="U1160" s="10">
        <v>7716</v>
      </c>
      <c r="V1160" s="11">
        <v>7716</v>
      </c>
      <c r="W1160" s="12">
        <v>189</v>
      </c>
      <c r="X1160" s="123">
        <v>2.5100000000000001E-2</v>
      </c>
      <c r="Y1160" s="124" t="s">
        <v>696</v>
      </c>
      <c r="Z1160" s="15"/>
      <c r="AA1160" s="15"/>
      <c r="AB1160" s="15"/>
      <c r="AC1160" s="125"/>
      <c r="AD1160" s="8">
        <v>0</v>
      </c>
      <c r="AE1160" s="17">
        <v>7716</v>
      </c>
      <c r="AF1160" s="18">
        <v>189</v>
      </c>
      <c r="AG1160" s="126">
        <v>2.5109605420486236E-2</v>
      </c>
      <c r="AH1160" s="20">
        <v>13.6</v>
      </c>
      <c r="AI1160" s="20">
        <v>450</v>
      </c>
      <c r="AJ1160" s="20"/>
      <c r="AK1160" s="20">
        <v>688</v>
      </c>
      <c r="AL1160" s="20">
        <v>111025.59999999999</v>
      </c>
      <c r="AM1160" s="7" t="s">
        <v>287</v>
      </c>
      <c r="AN1160" s="20"/>
      <c r="AO1160" s="21"/>
      <c r="AP1160" s="21"/>
      <c r="AQ1160" s="5" t="s">
        <v>1351</v>
      </c>
      <c r="AR1160" s="5" t="s">
        <v>173</v>
      </c>
    </row>
    <row r="1161" spans="1:44">
      <c r="A1161" s="87" t="s">
        <v>562</v>
      </c>
      <c r="B1161" s="5">
        <v>11011044</v>
      </c>
      <c r="C1161" s="5" t="s">
        <v>565</v>
      </c>
      <c r="D1161" s="5" t="s">
        <v>55</v>
      </c>
      <c r="E1161" s="5" t="s">
        <v>1319</v>
      </c>
      <c r="F1161" s="5" t="s">
        <v>1348</v>
      </c>
      <c r="G1161" s="5" t="s">
        <v>1366</v>
      </c>
      <c r="H1161" s="6">
        <v>41801</v>
      </c>
      <c r="I1161" s="5" t="s">
        <v>80</v>
      </c>
      <c r="J1161" s="5" t="s">
        <v>1356</v>
      </c>
      <c r="K1161" s="5" t="s">
        <v>568</v>
      </c>
      <c r="L1161" s="7">
        <v>6</v>
      </c>
      <c r="M1161" s="7" t="s">
        <v>287</v>
      </c>
      <c r="N1161" s="8">
        <v>11986</v>
      </c>
      <c r="O1161" s="122">
        <v>0.02</v>
      </c>
      <c r="P1161" s="10">
        <v>240</v>
      </c>
      <c r="Q1161" s="122">
        <v>5.0000000000000001E-3</v>
      </c>
      <c r="R1161" s="10">
        <v>60</v>
      </c>
      <c r="S1161" s="122">
        <v>2.5029200734189887E-2</v>
      </c>
      <c r="T1161" s="10">
        <v>300</v>
      </c>
      <c r="U1161" s="10">
        <v>12286</v>
      </c>
      <c r="V1161" s="11">
        <v>12286</v>
      </c>
      <c r="W1161" s="12">
        <v>300</v>
      </c>
      <c r="X1161" s="123">
        <v>2.5000000000000001E-2</v>
      </c>
      <c r="Y1161" s="124" t="s">
        <v>696</v>
      </c>
      <c r="Z1161" s="15"/>
      <c r="AA1161" s="15"/>
      <c r="AB1161" s="15"/>
      <c r="AC1161" s="125"/>
      <c r="AD1161" s="8">
        <v>0</v>
      </c>
      <c r="AE1161" s="17">
        <v>12286</v>
      </c>
      <c r="AF1161" s="18">
        <v>300</v>
      </c>
      <c r="AG1161" s="126">
        <v>2.5029200734189905E-2</v>
      </c>
      <c r="AH1161" s="20">
        <v>13.6</v>
      </c>
      <c r="AI1161" s="20">
        <v>450</v>
      </c>
      <c r="AJ1161" s="20"/>
      <c r="AK1161" s="20">
        <v>688</v>
      </c>
      <c r="AL1161" s="20">
        <v>173177.60000000001</v>
      </c>
      <c r="AM1161" s="7" t="s">
        <v>287</v>
      </c>
      <c r="AN1161" s="20"/>
      <c r="AO1161" s="21"/>
      <c r="AP1161" s="21"/>
      <c r="AQ1161" s="5" t="s">
        <v>1351</v>
      </c>
      <c r="AR1161" s="5" t="s">
        <v>173</v>
      </c>
    </row>
    <row r="1162" spans="1:44">
      <c r="A1162" s="87" t="s">
        <v>562</v>
      </c>
      <c r="B1162" s="5">
        <v>11019851</v>
      </c>
      <c r="C1162" s="5" t="s">
        <v>565</v>
      </c>
      <c r="D1162" s="5" t="s">
        <v>55</v>
      </c>
      <c r="E1162" s="5" t="s">
        <v>1319</v>
      </c>
      <c r="F1162" s="5" t="s">
        <v>1348</v>
      </c>
      <c r="G1162" s="5" t="s">
        <v>1366</v>
      </c>
      <c r="H1162" s="6">
        <v>44805</v>
      </c>
      <c r="I1162" s="5" t="s">
        <v>388</v>
      </c>
      <c r="J1162" s="5" t="s">
        <v>388</v>
      </c>
      <c r="K1162" s="5" t="s">
        <v>568</v>
      </c>
      <c r="L1162" s="7">
        <v>6</v>
      </c>
      <c r="M1162" s="7" t="s">
        <v>287</v>
      </c>
      <c r="N1162" s="8">
        <v>13074</v>
      </c>
      <c r="O1162" s="122">
        <v>0.02</v>
      </c>
      <c r="P1162" s="10">
        <v>261</v>
      </c>
      <c r="Q1162" s="122">
        <v>5.0000000000000001E-3</v>
      </c>
      <c r="R1162" s="10">
        <v>65</v>
      </c>
      <c r="S1162" s="122">
        <v>2.4934985467339757E-2</v>
      </c>
      <c r="T1162" s="10">
        <v>326</v>
      </c>
      <c r="U1162" s="10">
        <v>13400</v>
      </c>
      <c r="V1162" s="11">
        <v>13300</v>
      </c>
      <c r="W1162" s="12">
        <v>226</v>
      </c>
      <c r="X1162" s="123">
        <v>1.7299999999999999E-2</v>
      </c>
      <c r="Y1162" s="124" t="s">
        <v>696</v>
      </c>
      <c r="Z1162" s="15"/>
      <c r="AA1162" s="15"/>
      <c r="AB1162" s="15"/>
      <c r="AC1162" s="125"/>
      <c r="AD1162" s="8">
        <v>0</v>
      </c>
      <c r="AE1162" s="17">
        <v>13300</v>
      </c>
      <c r="AF1162" s="18">
        <v>226</v>
      </c>
      <c r="AG1162" s="126">
        <v>1.7286216919075947E-2</v>
      </c>
      <c r="AH1162" s="20">
        <v>13.6</v>
      </c>
      <c r="AI1162" s="20">
        <v>450</v>
      </c>
      <c r="AJ1162" s="20"/>
      <c r="AK1162" s="20">
        <v>688</v>
      </c>
      <c r="AL1162" s="20">
        <v>186968</v>
      </c>
      <c r="AM1162" s="7" t="s">
        <v>287</v>
      </c>
      <c r="AN1162" s="20"/>
      <c r="AO1162" s="21"/>
      <c r="AP1162" s="21"/>
      <c r="AQ1162" s="5" t="s">
        <v>1351</v>
      </c>
      <c r="AR1162" s="5" t="s">
        <v>173</v>
      </c>
    </row>
    <row r="1163" spans="1:44">
      <c r="A1163" s="87" t="s">
        <v>562</v>
      </c>
      <c r="B1163" s="5">
        <v>1111524</v>
      </c>
      <c r="C1163" s="5" t="s">
        <v>585</v>
      </c>
      <c r="D1163" s="5" t="s">
        <v>55</v>
      </c>
      <c r="E1163" s="5" t="s">
        <v>2578</v>
      </c>
      <c r="F1163" s="5" t="s">
        <v>2396</v>
      </c>
      <c r="G1163" s="5" t="s">
        <v>2397</v>
      </c>
      <c r="H1163" s="6">
        <v>44302</v>
      </c>
      <c r="I1163" s="5" t="s">
        <v>594</v>
      </c>
      <c r="J1163" s="5" t="s">
        <v>2590</v>
      </c>
      <c r="K1163" s="5" t="s">
        <v>568</v>
      </c>
      <c r="L1163" s="7">
        <v>6</v>
      </c>
      <c r="M1163" s="7" t="s">
        <v>287</v>
      </c>
      <c r="N1163" s="8">
        <v>5795</v>
      </c>
      <c r="O1163" s="122">
        <v>0.02</v>
      </c>
      <c r="P1163" s="10">
        <f t="shared" ref="P1163:P1226" si="215">ROUND(N1163*O1163,0)</f>
        <v>116</v>
      </c>
      <c r="Q1163" s="122">
        <v>5.0000000000000001E-3</v>
      </c>
      <c r="R1163" s="10">
        <f t="shared" ref="R1163:R1226" si="216">ROUND(N1163*Q1163,0)</f>
        <v>29</v>
      </c>
      <c r="S1163" s="122">
        <f t="shared" ref="S1163:S1226" si="217">T1163/N1163</f>
        <v>2.5021570319240724E-2</v>
      </c>
      <c r="T1163" s="10">
        <f t="shared" ref="T1163:T1226" si="218">P1163+R1163</f>
        <v>145</v>
      </c>
      <c r="U1163" s="10">
        <f t="shared" ref="U1163:V1226" si="219">N1163+T1163</f>
        <v>5940</v>
      </c>
      <c r="V1163" s="11">
        <v>5950</v>
      </c>
      <c r="W1163" s="12">
        <f t="shared" ref="W1163:W1226" si="220">V1163-N1163</f>
        <v>155</v>
      </c>
      <c r="X1163" s="123">
        <f t="shared" ref="X1163:X1226" si="221">ROUND(V1163/N1163-1,4)</f>
        <v>2.6700000000000002E-2</v>
      </c>
      <c r="Y1163" s="124" t="str">
        <f t="shared" ref="Y1163:Y1226" si="222">IF(OR(L1163=1,L1163=2,L1163=4),TEXT(S1163*0.8,"0.00%")&amp;"-"&amp;TEXT(S1163*1.2,"0.00%"),IF(OR(L1163=3,L1163=6),TEXT(0,"0.00%")&amp;"-"&amp;TEXT(7%*1.2,"0.00%"),IF(OR(L1163=5,L1163=7),TEXT((R1163/N1163),"0.00%")&amp;"-"&amp;TEXT((R1163/N1163)+7%,"0.00%"),"")))</f>
        <v>0.00%-8.40%</v>
      </c>
      <c r="Z1163" s="15"/>
      <c r="AA1163" s="15"/>
      <c r="AB1163" s="15"/>
      <c r="AC1163" s="125"/>
      <c r="AD1163" s="8">
        <f t="shared" ref="AD1163:AD1226" si="223">ROUND(N1163*AC1163,0)</f>
        <v>0</v>
      </c>
      <c r="AE1163" s="17">
        <f t="shared" ref="AE1163:AE1226" si="224">V1163+AD1163</f>
        <v>5950</v>
      </c>
      <c r="AF1163" s="18">
        <f t="shared" ref="AF1163:AF1226" si="225">AE1163-N1163</f>
        <v>155</v>
      </c>
      <c r="AG1163" s="126">
        <f t="shared" ref="AG1163:AG1226" si="226">AE1163/N1163-1</f>
        <v>2.6747195858498607E-2</v>
      </c>
      <c r="AH1163" s="20">
        <v>13.6</v>
      </c>
      <c r="AI1163" s="20">
        <v>750</v>
      </c>
      <c r="AJ1163" s="20"/>
      <c r="AK1163" s="20">
        <v>688</v>
      </c>
      <c r="AL1163" s="20">
        <f t="shared" ref="AL1163:AL1226" si="227">AE1163*AH1163+AI1163*12+AK1163+IF(AB1163="",AJ1163,IF(AB1163="D",5000,IF(AB1163="C",1000,0)))*12</f>
        <v>90608</v>
      </c>
      <c r="AM1163" s="7" t="s">
        <v>287</v>
      </c>
      <c r="AN1163" s="20"/>
      <c r="AO1163" s="21" t="s">
        <v>2591</v>
      </c>
      <c r="AP1163" s="21" t="s">
        <v>179</v>
      </c>
      <c r="AQ1163" s="5" t="s">
        <v>2592</v>
      </c>
      <c r="AR1163" s="5" t="s">
        <v>2395</v>
      </c>
    </row>
    <row r="1164" spans="1:44">
      <c r="A1164" s="87" t="s">
        <v>562</v>
      </c>
      <c r="B1164" s="5">
        <v>1111539</v>
      </c>
      <c r="C1164" s="5" t="s">
        <v>585</v>
      </c>
      <c r="D1164" s="5" t="s">
        <v>55</v>
      </c>
      <c r="E1164" s="5" t="s">
        <v>2578</v>
      </c>
      <c r="F1164" s="5" t="s">
        <v>2396</v>
      </c>
      <c r="G1164" s="5" t="s">
        <v>2397</v>
      </c>
      <c r="H1164" s="6">
        <v>44314</v>
      </c>
      <c r="I1164" s="5" t="s">
        <v>594</v>
      </c>
      <c r="J1164" s="5" t="s">
        <v>2593</v>
      </c>
      <c r="K1164" s="5" t="s">
        <v>568</v>
      </c>
      <c r="L1164" s="7">
        <v>6</v>
      </c>
      <c r="M1164" s="7" t="s">
        <v>287</v>
      </c>
      <c r="N1164" s="8">
        <v>6518</v>
      </c>
      <c r="O1164" s="122">
        <v>0.02</v>
      </c>
      <c r="P1164" s="10">
        <f t="shared" si="215"/>
        <v>130</v>
      </c>
      <c r="Q1164" s="122">
        <v>5.0000000000000001E-3</v>
      </c>
      <c r="R1164" s="10">
        <f t="shared" si="216"/>
        <v>33</v>
      </c>
      <c r="S1164" s="122">
        <f t="shared" si="217"/>
        <v>2.5007671064743785E-2</v>
      </c>
      <c r="T1164" s="10">
        <f t="shared" si="218"/>
        <v>163</v>
      </c>
      <c r="U1164" s="10">
        <f t="shared" si="219"/>
        <v>6681</v>
      </c>
      <c r="V1164" s="11">
        <v>6844</v>
      </c>
      <c r="W1164" s="12">
        <f t="shared" si="220"/>
        <v>326</v>
      </c>
      <c r="X1164" s="123">
        <f t="shared" si="221"/>
        <v>0.05</v>
      </c>
      <c r="Y1164" s="124" t="str">
        <f t="shared" si="222"/>
        <v>0.00%-8.40%</v>
      </c>
      <c r="Z1164" s="15"/>
      <c r="AA1164" s="15"/>
      <c r="AB1164" s="15"/>
      <c r="AC1164" s="125"/>
      <c r="AD1164" s="8">
        <f t="shared" si="223"/>
        <v>0</v>
      </c>
      <c r="AE1164" s="17">
        <f t="shared" si="224"/>
        <v>6844</v>
      </c>
      <c r="AF1164" s="18">
        <f t="shared" si="225"/>
        <v>326</v>
      </c>
      <c r="AG1164" s="126">
        <f t="shared" si="226"/>
        <v>5.001534212948755E-2</v>
      </c>
      <c r="AH1164" s="20">
        <v>13.6</v>
      </c>
      <c r="AI1164" s="20">
        <v>800</v>
      </c>
      <c r="AJ1164" s="20"/>
      <c r="AK1164" s="20">
        <v>688</v>
      </c>
      <c r="AL1164" s="20">
        <f t="shared" si="227"/>
        <v>103366.39999999999</v>
      </c>
      <c r="AM1164" s="7" t="s">
        <v>287</v>
      </c>
      <c r="AN1164" s="20"/>
      <c r="AO1164" s="21" t="s">
        <v>2594</v>
      </c>
      <c r="AP1164" s="21"/>
      <c r="AQ1164" s="5" t="s">
        <v>2592</v>
      </c>
      <c r="AR1164" s="5" t="s">
        <v>2395</v>
      </c>
    </row>
    <row r="1165" spans="1:44">
      <c r="A1165" s="87" t="s">
        <v>562</v>
      </c>
      <c r="B1165" s="5">
        <v>1111641</v>
      </c>
      <c r="C1165" s="5" t="s">
        <v>585</v>
      </c>
      <c r="D1165" s="5" t="s">
        <v>55</v>
      </c>
      <c r="E1165" s="5" t="s">
        <v>2578</v>
      </c>
      <c r="F1165" s="5" t="s">
        <v>2396</v>
      </c>
      <c r="G1165" s="5" t="s">
        <v>2397</v>
      </c>
      <c r="H1165" s="6">
        <v>44498</v>
      </c>
      <c r="I1165" s="5" t="s">
        <v>594</v>
      </c>
      <c r="J1165" s="5" t="s">
        <v>2593</v>
      </c>
      <c r="K1165" s="5" t="s">
        <v>568</v>
      </c>
      <c r="L1165" s="7">
        <v>6</v>
      </c>
      <c r="M1165" s="7" t="s">
        <v>287</v>
      </c>
      <c r="N1165" s="8">
        <v>6734</v>
      </c>
      <c r="O1165" s="122">
        <v>0.02</v>
      </c>
      <c r="P1165" s="10">
        <f t="shared" si="215"/>
        <v>135</v>
      </c>
      <c r="Q1165" s="122">
        <v>5.0000000000000001E-3</v>
      </c>
      <c r="R1165" s="10">
        <f t="shared" si="216"/>
        <v>34</v>
      </c>
      <c r="S1165" s="122">
        <f t="shared" si="217"/>
        <v>2.5096525096525095E-2</v>
      </c>
      <c r="T1165" s="10">
        <f t="shared" si="218"/>
        <v>169</v>
      </c>
      <c r="U1165" s="10">
        <f t="shared" si="219"/>
        <v>6903</v>
      </c>
      <c r="V1165" s="11">
        <v>6865</v>
      </c>
      <c r="W1165" s="12">
        <f t="shared" si="220"/>
        <v>131</v>
      </c>
      <c r="X1165" s="123">
        <f t="shared" si="221"/>
        <v>1.95E-2</v>
      </c>
      <c r="Y1165" s="124" t="str">
        <f t="shared" si="222"/>
        <v>0.00%-8.40%</v>
      </c>
      <c r="Z1165" s="15"/>
      <c r="AA1165" s="15"/>
      <c r="AB1165" s="15"/>
      <c r="AC1165" s="125"/>
      <c r="AD1165" s="8">
        <f t="shared" si="223"/>
        <v>0</v>
      </c>
      <c r="AE1165" s="17">
        <f t="shared" si="224"/>
        <v>6865</v>
      </c>
      <c r="AF1165" s="18">
        <f t="shared" si="225"/>
        <v>131</v>
      </c>
      <c r="AG1165" s="126">
        <f t="shared" si="226"/>
        <v>1.9453519453519474E-2</v>
      </c>
      <c r="AH1165" s="20">
        <v>13.6</v>
      </c>
      <c r="AI1165" s="20">
        <v>750</v>
      </c>
      <c r="AJ1165" s="20"/>
      <c r="AK1165" s="20">
        <v>688</v>
      </c>
      <c r="AL1165" s="20">
        <f t="shared" si="227"/>
        <v>103052</v>
      </c>
      <c r="AM1165" s="7" t="s">
        <v>287</v>
      </c>
      <c r="AN1165" s="20" t="s">
        <v>623</v>
      </c>
      <c r="AO1165" s="21" t="s">
        <v>2595</v>
      </c>
      <c r="AP1165" s="21" t="s">
        <v>495</v>
      </c>
      <c r="AQ1165" s="5" t="s">
        <v>2592</v>
      </c>
      <c r="AR1165" s="5" t="s">
        <v>2395</v>
      </c>
    </row>
    <row r="1166" spans="1:44">
      <c r="A1166" s="87" t="s">
        <v>562</v>
      </c>
      <c r="B1166" s="5">
        <v>1718005</v>
      </c>
      <c r="C1166" s="5" t="s">
        <v>585</v>
      </c>
      <c r="D1166" s="5" t="s">
        <v>55</v>
      </c>
      <c r="E1166" s="5" t="s">
        <v>2578</v>
      </c>
      <c r="F1166" s="5" t="s">
        <v>2396</v>
      </c>
      <c r="G1166" s="5" t="s">
        <v>2397</v>
      </c>
      <c r="H1166" s="6">
        <v>44409</v>
      </c>
      <c r="I1166" s="5" t="s">
        <v>594</v>
      </c>
      <c r="J1166" s="5" t="s">
        <v>2596</v>
      </c>
      <c r="K1166" s="5" t="s">
        <v>568</v>
      </c>
      <c r="L1166" s="7">
        <v>6</v>
      </c>
      <c r="M1166" s="7" t="s">
        <v>287</v>
      </c>
      <c r="N1166" s="8">
        <v>4811</v>
      </c>
      <c r="O1166" s="122">
        <v>0.02</v>
      </c>
      <c r="P1166" s="10">
        <f t="shared" si="215"/>
        <v>96</v>
      </c>
      <c r="Q1166" s="122">
        <v>5.0000000000000001E-3</v>
      </c>
      <c r="R1166" s="10">
        <f t="shared" si="216"/>
        <v>24</v>
      </c>
      <c r="S1166" s="122">
        <f t="shared" si="217"/>
        <v>2.4942839326543339E-2</v>
      </c>
      <c r="T1166" s="10">
        <f t="shared" si="218"/>
        <v>120</v>
      </c>
      <c r="U1166" s="10">
        <f t="shared" si="219"/>
        <v>4931</v>
      </c>
      <c r="V1166" s="11">
        <v>5000</v>
      </c>
      <c r="W1166" s="12">
        <f t="shared" si="220"/>
        <v>189</v>
      </c>
      <c r="X1166" s="123">
        <f t="shared" si="221"/>
        <v>3.9300000000000002E-2</v>
      </c>
      <c r="Y1166" s="124" t="str">
        <f t="shared" si="222"/>
        <v>0.00%-8.40%</v>
      </c>
      <c r="Z1166" s="15"/>
      <c r="AA1166" s="15"/>
      <c r="AB1166" s="15"/>
      <c r="AC1166" s="125"/>
      <c r="AD1166" s="8">
        <f t="shared" si="223"/>
        <v>0</v>
      </c>
      <c r="AE1166" s="17">
        <f t="shared" si="224"/>
        <v>5000</v>
      </c>
      <c r="AF1166" s="18">
        <f t="shared" si="225"/>
        <v>189</v>
      </c>
      <c r="AG1166" s="126">
        <f t="shared" si="226"/>
        <v>3.9284971939305802E-2</v>
      </c>
      <c r="AH1166" s="20">
        <v>13.6</v>
      </c>
      <c r="AI1166" s="20">
        <v>750</v>
      </c>
      <c r="AJ1166" s="20"/>
      <c r="AK1166" s="20">
        <v>688</v>
      </c>
      <c r="AL1166" s="20">
        <f t="shared" si="227"/>
        <v>77688</v>
      </c>
      <c r="AM1166" s="7" t="s">
        <v>287</v>
      </c>
      <c r="AN1166" s="20"/>
      <c r="AO1166" s="21" t="s">
        <v>2591</v>
      </c>
      <c r="AP1166" s="21" t="s">
        <v>179</v>
      </c>
      <c r="AQ1166" s="5" t="s">
        <v>2592</v>
      </c>
      <c r="AR1166" s="5" t="s">
        <v>2395</v>
      </c>
    </row>
    <row r="1167" spans="1:44">
      <c r="A1167" s="87" t="s">
        <v>562</v>
      </c>
      <c r="B1167" s="5">
        <v>1720009</v>
      </c>
      <c r="C1167" s="5" t="s">
        <v>585</v>
      </c>
      <c r="D1167" s="5" t="s">
        <v>55</v>
      </c>
      <c r="E1167" s="5" t="s">
        <v>2578</v>
      </c>
      <c r="F1167" s="5" t="s">
        <v>2396</v>
      </c>
      <c r="G1167" s="5" t="s">
        <v>2397</v>
      </c>
      <c r="H1167" s="6">
        <v>45509</v>
      </c>
      <c r="I1167" s="5" t="s">
        <v>594</v>
      </c>
      <c r="J1167" s="5" t="s">
        <v>2596</v>
      </c>
      <c r="K1167" s="5" t="s">
        <v>568</v>
      </c>
      <c r="L1167" s="7">
        <v>6</v>
      </c>
      <c r="M1167" s="7" t="s">
        <v>287</v>
      </c>
      <c r="N1167" s="8">
        <v>5051</v>
      </c>
      <c r="O1167" s="122">
        <v>0.02</v>
      </c>
      <c r="P1167" s="10">
        <f t="shared" si="215"/>
        <v>101</v>
      </c>
      <c r="Q1167" s="122">
        <v>5.0000000000000001E-3</v>
      </c>
      <c r="R1167" s="10">
        <f t="shared" si="216"/>
        <v>25</v>
      </c>
      <c r="S1167" s="122">
        <f t="shared" si="217"/>
        <v>2.4945555335577112E-2</v>
      </c>
      <c r="T1167" s="10">
        <f t="shared" si="218"/>
        <v>126</v>
      </c>
      <c r="U1167" s="10">
        <f t="shared" si="219"/>
        <v>5177</v>
      </c>
      <c r="V1167" s="11">
        <v>5400</v>
      </c>
      <c r="W1167" s="12">
        <f t="shared" si="220"/>
        <v>349</v>
      </c>
      <c r="X1167" s="123">
        <f t="shared" si="221"/>
        <v>6.9099999999999995E-2</v>
      </c>
      <c r="Y1167" s="124" t="str">
        <f t="shared" si="222"/>
        <v>0.00%-8.40%</v>
      </c>
      <c r="Z1167" s="15"/>
      <c r="AA1167" s="15"/>
      <c r="AB1167" s="15"/>
      <c r="AC1167" s="125"/>
      <c r="AD1167" s="8">
        <f t="shared" si="223"/>
        <v>0</v>
      </c>
      <c r="AE1167" s="17">
        <f t="shared" si="224"/>
        <v>5400</v>
      </c>
      <c r="AF1167" s="18">
        <f t="shared" si="225"/>
        <v>349</v>
      </c>
      <c r="AG1167" s="126">
        <f t="shared" si="226"/>
        <v>6.9095228667590547E-2</v>
      </c>
      <c r="AH1167" s="20">
        <v>13.6</v>
      </c>
      <c r="AI1167" s="20">
        <v>750</v>
      </c>
      <c r="AJ1167" s="20"/>
      <c r="AK1167" s="20">
        <v>688</v>
      </c>
      <c r="AL1167" s="20">
        <f t="shared" si="227"/>
        <v>83128</v>
      </c>
      <c r="AM1167" s="7" t="s">
        <v>287</v>
      </c>
      <c r="AN1167" s="20"/>
      <c r="AO1167" s="21" t="s">
        <v>2594</v>
      </c>
      <c r="AP1167" s="21" t="s">
        <v>391</v>
      </c>
      <c r="AQ1167" s="5" t="s">
        <v>2592</v>
      </c>
      <c r="AR1167" s="5" t="s">
        <v>2395</v>
      </c>
    </row>
    <row r="1168" spans="1:44">
      <c r="A1168" s="87" t="s">
        <v>562</v>
      </c>
      <c r="B1168" s="5">
        <v>1810563</v>
      </c>
      <c r="C1168" s="5" t="s">
        <v>585</v>
      </c>
      <c r="D1168" s="5" t="s">
        <v>55</v>
      </c>
      <c r="E1168" s="5" t="s">
        <v>2578</v>
      </c>
      <c r="F1168" s="5" t="s">
        <v>2396</v>
      </c>
      <c r="G1168" s="5" t="s">
        <v>2397</v>
      </c>
      <c r="H1168" s="6">
        <v>44287</v>
      </c>
      <c r="I1168" s="5" t="s">
        <v>594</v>
      </c>
      <c r="J1168" s="5" t="s">
        <v>680</v>
      </c>
      <c r="K1168" s="5" t="s">
        <v>568</v>
      </c>
      <c r="L1168" s="7">
        <v>6</v>
      </c>
      <c r="M1168" s="7" t="s">
        <v>287</v>
      </c>
      <c r="N1168" s="8">
        <v>5000</v>
      </c>
      <c r="O1168" s="122">
        <v>0.02</v>
      </c>
      <c r="P1168" s="10">
        <f t="shared" si="215"/>
        <v>100</v>
      </c>
      <c r="Q1168" s="122">
        <v>5.0000000000000001E-3</v>
      </c>
      <c r="R1168" s="10">
        <f t="shared" si="216"/>
        <v>25</v>
      </c>
      <c r="S1168" s="122">
        <f t="shared" si="217"/>
        <v>2.5000000000000001E-2</v>
      </c>
      <c r="T1168" s="10">
        <f t="shared" si="218"/>
        <v>125</v>
      </c>
      <c r="U1168" s="10">
        <f t="shared" si="219"/>
        <v>5125</v>
      </c>
      <c r="V1168" s="11">
        <v>5140</v>
      </c>
      <c r="W1168" s="12">
        <f t="shared" si="220"/>
        <v>140</v>
      </c>
      <c r="X1168" s="123">
        <f t="shared" si="221"/>
        <v>2.8000000000000001E-2</v>
      </c>
      <c r="Y1168" s="124" t="str">
        <f t="shared" si="222"/>
        <v>0.00%-8.40%</v>
      </c>
      <c r="Z1168" s="15"/>
      <c r="AA1168" s="15"/>
      <c r="AB1168" s="15"/>
      <c r="AC1168" s="125"/>
      <c r="AD1168" s="8">
        <f t="shared" si="223"/>
        <v>0</v>
      </c>
      <c r="AE1168" s="17">
        <f t="shared" si="224"/>
        <v>5140</v>
      </c>
      <c r="AF1168" s="18">
        <f t="shared" si="225"/>
        <v>140</v>
      </c>
      <c r="AG1168" s="126">
        <f t="shared" si="226"/>
        <v>2.8000000000000025E-2</v>
      </c>
      <c r="AH1168" s="20">
        <v>13.6</v>
      </c>
      <c r="AI1168" s="20">
        <v>750</v>
      </c>
      <c r="AJ1168" s="20"/>
      <c r="AK1168" s="20">
        <v>688</v>
      </c>
      <c r="AL1168" s="20">
        <f t="shared" si="227"/>
        <v>79592</v>
      </c>
      <c r="AM1168" s="7" t="s">
        <v>287</v>
      </c>
      <c r="AN1168" s="20"/>
      <c r="AO1168" s="21" t="s">
        <v>2591</v>
      </c>
      <c r="AP1168" s="21" t="s">
        <v>179</v>
      </c>
      <c r="AQ1168" s="5" t="s">
        <v>2592</v>
      </c>
      <c r="AR1168" s="5" t="s">
        <v>2395</v>
      </c>
    </row>
    <row r="1169" spans="1:44">
      <c r="A1169" s="87" t="s">
        <v>562</v>
      </c>
      <c r="B1169" s="5">
        <v>1810618</v>
      </c>
      <c r="C1169" s="5" t="s">
        <v>585</v>
      </c>
      <c r="D1169" s="5" t="s">
        <v>55</v>
      </c>
      <c r="E1169" s="5" t="s">
        <v>2578</v>
      </c>
      <c r="F1169" s="5" t="s">
        <v>2396</v>
      </c>
      <c r="G1169" s="5" t="s">
        <v>2397</v>
      </c>
      <c r="H1169" s="6">
        <v>44196</v>
      </c>
      <c r="I1169" s="5" t="s">
        <v>594</v>
      </c>
      <c r="J1169" s="5" t="s">
        <v>2593</v>
      </c>
      <c r="K1169" s="5" t="s">
        <v>568</v>
      </c>
      <c r="L1169" s="7">
        <v>6</v>
      </c>
      <c r="M1169" s="7" t="s">
        <v>287</v>
      </c>
      <c r="N1169" s="8">
        <v>5543</v>
      </c>
      <c r="O1169" s="122">
        <v>0.02</v>
      </c>
      <c r="P1169" s="10">
        <f t="shared" si="215"/>
        <v>111</v>
      </c>
      <c r="Q1169" s="122">
        <v>5.0000000000000001E-3</v>
      </c>
      <c r="R1169" s="10">
        <f t="shared" si="216"/>
        <v>28</v>
      </c>
      <c r="S1169" s="122">
        <f t="shared" si="217"/>
        <v>2.5076673281616453E-2</v>
      </c>
      <c r="T1169" s="10">
        <f t="shared" si="218"/>
        <v>139</v>
      </c>
      <c r="U1169" s="10">
        <f t="shared" si="219"/>
        <v>5682</v>
      </c>
      <c r="V1169" s="11">
        <f t="shared" si="219"/>
        <v>5682.02</v>
      </c>
      <c r="W1169" s="12">
        <f t="shared" si="220"/>
        <v>139.02000000000044</v>
      </c>
      <c r="X1169" s="123">
        <f t="shared" si="221"/>
        <v>2.5100000000000001E-2</v>
      </c>
      <c r="Y1169" s="124" t="str">
        <f t="shared" si="222"/>
        <v>0.00%-8.40%</v>
      </c>
      <c r="Z1169" s="15"/>
      <c r="AA1169" s="15"/>
      <c r="AB1169" s="15"/>
      <c r="AC1169" s="125"/>
      <c r="AD1169" s="8">
        <f t="shared" si="223"/>
        <v>0</v>
      </c>
      <c r="AE1169" s="17">
        <f t="shared" si="224"/>
        <v>5682.02</v>
      </c>
      <c r="AF1169" s="18">
        <f t="shared" si="225"/>
        <v>139.02000000000044</v>
      </c>
      <c r="AG1169" s="126">
        <f t="shared" si="226"/>
        <v>2.5080281436045571E-2</v>
      </c>
      <c r="AH1169" s="20">
        <v>13.6</v>
      </c>
      <c r="AI1169" s="20">
        <v>750</v>
      </c>
      <c r="AJ1169" s="20"/>
      <c r="AK1169" s="20">
        <v>688</v>
      </c>
      <c r="AL1169" s="20">
        <f t="shared" si="227"/>
        <v>86963.472000000009</v>
      </c>
      <c r="AM1169" s="7" t="s">
        <v>287</v>
      </c>
      <c r="AN1169" s="20"/>
      <c r="AO1169" s="21"/>
      <c r="AP1169" s="21"/>
      <c r="AQ1169" s="5" t="s">
        <v>2592</v>
      </c>
      <c r="AR1169" s="5" t="s">
        <v>2395</v>
      </c>
    </row>
    <row r="1170" spans="1:44">
      <c r="A1170" s="87" t="s">
        <v>562</v>
      </c>
      <c r="B1170" s="5">
        <v>1810670</v>
      </c>
      <c r="C1170" s="5" t="s">
        <v>585</v>
      </c>
      <c r="D1170" s="5" t="s">
        <v>55</v>
      </c>
      <c r="E1170" s="5" t="s">
        <v>2578</v>
      </c>
      <c r="F1170" s="5" t="s">
        <v>2396</v>
      </c>
      <c r="G1170" s="5" t="s">
        <v>2397</v>
      </c>
      <c r="H1170" s="6">
        <v>44166</v>
      </c>
      <c r="I1170" s="5" t="s">
        <v>594</v>
      </c>
      <c r="J1170" s="5" t="s">
        <v>2590</v>
      </c>
      <c r="K1170" s="5" t="s">
        <v>568</v>
      </c>
      <c r="L1170" s="7">
        <v>6</v>
      </c>
      <c r="M1170" s="7" t="s">
        <v>287</v>
      </c>
      <c r="N1170" s="8">
        <v>5858</v>
      </c>
      <c r="O1170" s="122">
        <v>0.02</v>
      </c>
      <c r="P1170" s="10">
        <f t="shared" si="215"/>
        <v>117</v>
      </c>
      <c r="Q1170" s="122">
        <v>5.0000000000000001E-3</v>
      </c>
      <c r="R1170" s="10">
        <f t="shared" si="216"/>
        <v>29</v>
      </c>
      <c r="S1170" s="122">
        <f t="shared" si="217"/>
        <v>2.4923181973369752E-2</v>
      </c>
      <c r="T1170" s="10">
        <f t="shared" si="218"/>
        <v>146</v>
      </c>
      <c r="U1170" s="10">
        <f t="shared" si="219"/>
        <v>6004</v>
      </c>
      <c r="V1170" s="11">
        <v>5975</v>
      </c>
      <c r="W1170" s="12">
        <f t="shared" si="220"/>
        <v>117</v>
      </c>
      <c r="X1170" s="123">
        <f t="shared" si="221"/>
        <v>0.02</v>
      </c>
      <c r="Y1170" s="124" t="str">
        <f t="shared" si="222"/>
        <v>0.00%-8.40%</v>
      </c>
      <c r="Z1170" s="15"/>
      <c r="AA1170" s="15"/>
      <c r="AB1170" s="15"/>
      <c r="AC1170" s="125"/>
      <c r="AD1170" s="8">
        <f t="shared" si="223"/>
        <v>0</v>
      </c>
      <c r="AE1170" s="17">
        <f t="shared" si="224"/>
        <v>5975</v>
      </c>
      <c r="AF1170" s="18">
        <f t="shared" si="225"/>
        <v>117</v>
      </c>
      <c r="AG1170" s="126">
        <f t="shared" si="226"/>
        <v>1.997268692386478E-2</v>
      </c>
      <c r="AH1170" s="20">
        <v>13.6</v>
      </c>
      <c r="AI1170" s="20">
        <v>750</v>
      </c>
      <c r="AJ1170" s="20"/>
      <c r="AK1170" s="20">
        <v>688</v>
      </c>
      <c r="AL1170" s="20">
        <f t="shared" si="227"/>
        <v>90948</v>
      </c>
      <c r="AM1170" s="7" t="s">
        <v>287</v>
      </c>
      <c r="AN1170" s="20"/>
      <c r="AO1170" s="21"/>
      <c r="AP1170" s="21"/>
      <c r="AQ1170" s="5" t="s">
        <v>2592</v>
      </c>
      <c r="AR1170" s="5" t="s">
        <v>2395</v>
      </c>
    </row>
    <row r="1171" spans="1:44">
      <c r="A1171" s="87" t="s">
        <v>562</v>
      </c>
      <c r="B1171" s="5">
        <v>15000119</v>
      </c>
      <c r="C1171" s="5" t="s">
        <v>585</v>
      </c>
      <c r="D1171" s="5" t="s">
        <v>55</v>
      </c>
      <c r="E1171" s="5" t="s">
        <v>2578</v>
      </c>
      <c r="F1171" s="5" t="s">
        <v>2396</v>
      </c>
      <c r="G1171" s="5" t="s">
        <v>2397</v>
      </c>
      <c r="H1171" s="6">
        <v>37361</v>
      </c>
      <c r="I1171" s="5" t="s">
        <v>709</v>
      </c>
      <c r="J1171" s="5" t="s">
        <v>2597</v>
      </c>
      <c r="K1171" s="5" t="s">
        <v>568</v>
      </c>
      <c r="L1171" s="7">
        <v>6</v>
      </c>
      <c r="M1171" s="7" t="s">
        <v>287</v>
      </c>
      <c r="N1171" s="8">
        <v>7300</v>
      </c>
      <c r="O1171" s="122">
        <v>0.02</v>
      </c>
      <c r="P1171" s="10">
        <f t="shared" si="215"/>
        <v>146</v>
      </c>
      <c r="Q1171" s="122">
        <v>5.0000000000000001E-3</v>
      </c>
      <c r="R1171" s="10">
        <f t="shared" si="216"/>
        <v>37</v>
      </c>
      <c r="S1171" s="122">
        <f t="shared" si="217"/>
        <v>2.5068493150684931E-2</v>
      </c>
      <c r="T1171" s="10">
        <f t="shared" si="218"/>
        <v>183</v>
      </c>
      <c r="U1171" s="10">
        <f t="shared" si="219"/>
        <v>7483</v>
      </c>
      <c r="V1171" s="11">
        <v>7445</v>
      </c>
      <c r="W1171" s="12">
        <f t="shared" si="220"/>
        <v>145</v>
      </c>
      <c r="X1171" s="123">
        <f t="shared" si="221"/>
        <v>1.9900000000000001E-2</v>
      </c>
      <c r="Y1171" s="124" t="str">
        <f t="shared" si="222"/>
        <v>0.00%-8.40%</v>
      </c>
      <c r="Z1171" s="15"/>
      <c r="AA1171" s="15"/>
      <c r="AB1171" s="15"/>
      <c r="AC1171" s="125"/>
      <c r="AD1171" s="8">
        <f t="shared" si="223"/>
        <v>0</v>
      </c>
      <c r="AE1171" s="17">
        <f t="shared" si="224"/>
        <v>7445</v>
      </c>
      <c r="AF1171" s="18">
        <f t="shared" si="225"/>
        <v>145</v>
      </c>
      <c r="AG1171" s="126">
        <f t="shared" si="226"/>
        <v>1.9863013698630194E-2</v>
      </c>
      <c r="AH1171" s="20">
        <v>13.6</v>
      </c>
      <c r="AI1171" s="20">
        <v>750</v>
      </c>
      <c r="AJ1171" s="20"/>
      <c r="AK1171" s="20">
        <v>688</v>
      </c>
      <c r="AL1171" s="20">
        <f t="shared" si="227"/>
        <v>110940</v>
      </c>
      <c r="AM1171" s="7" t="s">
        <v>287</v>
      </c>
      <c r="AN1171" s="20"/>
      <c r="AO1171" s="21"/>
      <c r="AP1171" s="21"/>
      <c r="AQ1171" s="5" t="s">
        <v>2592</v>
      </c>
      <c r="AR1171" s="5" t="s">
        <v>2395</v>
      </c>
    </row>
    <row r="1172" spans="1:44">
      <c r="A1172" s="87" t="s">
        <v>562</v>
      </c>
      <c r="B1172" s="5">
        <v>15020284</v>
      </c>
      <c r="C1172" s="5" t="s">
        <v>585</v>
      </c>
      <c r="D1172" s="5" t="s">
        <v>55</v>
      </c>
      <c r="E1172" s="5" t="s">
        <v>2578</v>
      </c>
      <c r="F1172" s="5" t="s">
        <v>2396</v>
      </c>
      <c r="G1172" s="5" t="s">
        <v>2397</v>
      </c>
      <c r="H1172" s="6">
        <v>44033</v>
      </c>
      <c r="I1172" s="5" t="s">
        <v>594</v>
      </c>
      <c r="J1172" s="5" t="s">
        <v>2598</v>
      </c>
      <c r="K1172" s="5" t="s">
        <v>568</v>
      </c>
      <c r="L1172" s="7">
        <v>6</v>
      </c>
      <c r="M1172" s="7" t="s">
        <v>287</v>
      </c>
      <c r="N1172" s="8">
        <v>7619</v>
      </c>
      <c r="O1172" s="122">
        <v>0.02</v>
      </c>
      <c r="P1172" s="10">
        <f t="shared" si="215"/>
        <v>152</v>
      </c>
      <c r="Q1172" s="122">
        <v>5.0000000000000001E-3</v>
      </c>
      <c r="R1172" s="10">
        <f t="shared" si="216"/>
        <v>38</v>
      </c>
      <c r="S1172" s="122">
        <f t="shared" si="217"/>
        <v>2.4937655860349128E-2</v>
      </c>
      <c r="T1172" s="10">
        <f t="shared" si="218"/>
        <v>190</v>
      </c>
      <c r="U1172" s="10">
        <f t="shared" si="219"/>
        <v>7809</v>
      </c>
      <c r="V1172" s="11">
        <v>7775</v>
      </c>
      <c r="W1172" s="12">
        <f t="shared" si="220"/>
        <v>156</v>
      </c>
      <c r="X1172" s="123">
        <f t="shared" si="221"/>
        <v>2.0500000000000001E-2</v>
      </c>
      <c r="Y1172" s="124" t="str">
        <f t="shared" si="222"/>
        <v>0.00%-8.40%</v>
      </c>
      <c r="Z1172" s="15"/>
      <c r="AA1172" s="15"/>
      <c r="AB1172" s="15"/>
      <c r="AC1172" s="125"/>
      <c r="AD1172" s="8">
        <f t="shared" si="223"/>
        <v>0</v>
      </c>
      <c r="AE1172" s="17">
        <f t="shared" si="224"/>
        <v>7775</v>
      </c>
      <c r="AF1172" s="18">
        <f t="shared" si="225"/>
        <v>156</v>
      </c>
      <c r="AG1172" s="126">
        <f t="shared" si="226"/>
        <v>2.0475127969549867E-2</v>
      </c>
      <c r="AH1172" s="20">
        <v>13.6</v>
      </c>
      <c r="AI1172" s="20">
        <v>750</v>
      </c>
      <c r="AJ1172" s="20"/>
      <c r="AK1172" s="20">
        <v>688</v>
      </c>
      <c r="AL1172" s="20">
        <f t="shared" si="227"/>
        <v>115428</v>
      </c>
      <c r="AM1172" s="7" t="s">
        <v>287</v>
      </c>
      <c r="AN1172" s="20"/>
      <c r="AO1172" s="21"/>
      <c r="AP1172" s="21"/>
      <c r="AQ1172" s="5" t="s">
        <v>2592</v>
      </c>
      <c r="AR1172" s="5" t="s">
        <v>2395</v>
      </c>
    </row>
    <row r="1173" spans="1:44">
      <c r="A1173" s="87" t="s">
        <v>562</v>
      </c>
      <c r="B1173" s="5">
        <v>51202180</v>
      </c>
      <c r="C1173" s="5" t="s">
        <v>585</v>
      </c>
      <c r="D1173" s="5" t="s">
        <v>55</v>
      </c>
      <c r="E1173" s="5" t="s">
        <v>2578</v>
      </c>
      <c r="F1173" s="5" t="s">
        <v>2396</v>
      </c>
      <c r="G1173" s="5" t="s">
        <v>2397</v>
      </c>
      <c r="H1173" s="6">
        <v>38782</v>
      </c>
      <c r="I1173" s="5" t="s">
        <v>489</v>
      </c>
      <c r="J1173" s="5" t="s">
        <v>2599</v>
      </c>
      <c r="K1173" s="5" t="s">
        <v>568</v>
      </c>
      <c r="L1173" s="7">
        <v>6</v>
      </c>
      <c r="M1173" s="7" t="s">
        <v>287</v>
      </c>
      <c r="N1173" s="8">
        <v>10470</v>
      </c>
      <c r="O1173" s="122">
        <v>0.02</v>
      </c>
      <c r="P1173" s="10">
        <f t="shared" si="215"/>
        <v>209</v>
      </c>
      <c r="Q1173" s="122">
        <v>5.0000000000000001E-3</v>
      </c>
      <c r="R1173" s="10">
        <f t="shared" si="216"/>
        <v>52</v>
      </c>
      <c r="S1173" s="122">
        <f t="shared" si="217"/>
        <v>2.4928366762177651E-2</v>
      </c>
      <c r="T1173" s="10">
        <f t="shared" si="218"/>
        <v>261</v>
      </c>
      <c r="U1173" s="10">
        <f t="shared" si="219"/>
        <v>10731</v>
      </c>
      <c r="V1173" s="11">
        <v>10650</v>
      </c>
      <c r="W1173" s="12">
        <f t="shared" si="220"/>
        <v>180</v>
      </c>
      <c r="X1173" s="123">
        <f t="shared" si="221"/>
        <v>1.72E-2</v>
      </c>
      <c r="Y1173" s="124" t="str">
        <f t="shared" si="222"/>
        <v>0.00%-8.40%</v>
      </c>
      <c r="Z1173" s="15"/>
      <c r="AA1173" s="15"/>
      <c r="AB1173" s="15"/>
      <c r="AC1173" s="125"/>
      <c r="AD1173" s="8">
        <f t="shared" si="223"/>
        <v>0</v>
      </c>
      <c r="AE1173" s="17">
        <f t="shared" si="224"/>
        <v>10650</v>
      </c>
      <c r="AF1173" s="18">
        <f t="shared" si="225"/>
        <v>180</v>
      </c>
      <c r="AG1173" s="126">
        <f t="shared" si="226"/>
        <v>1.7191977077363862E-2</v>
      </c>
      <c r="AH1173" s="20">
        <v>13.6</v>
      </c>
      <c r="AI1173" s="20">
        <v>1450</v>
      </c>
      <c r="AJ1173" s="20"/>
      <c r="AK1173" s="20">
        <v>688</v>
      </c>
      <c r="AL1173" s="20">
        <f t="shared" si="227"/>
        <v>162928</v>
      </c>
      <c r="AM1173" s="7" t="s">
        <v>287</v>
      </c>
      <c r="AN1173" s="20"/>
      <c r="AO1173" s="21"/>
      <c r="AP1173" s="21"/>
      <c r="AQ1173" s="5" t="s">
        <v>2592</v>
      </c>
      <c r="AR1173" s="5" t="s">
        <v>2395</v>
      </c>
    </row>
    <row r="1174" spans="1:44">
      <c r="A1174" s="87" t="s">
        <v>562</v>
      </c>
      <c r="B1174" s="5">
        <v>1000908</v>
      </c>
      <c r="C1174" s="5" t="s">
        <v>565</v>
      </c>
      <c r="D1174" s="5" t="s">
        <v>55</v>
      </c>
      <c r="E1174" s="5" t="s">
        <v>2578</v>
      </c>
      <c r="F1174" s="5" t="s">
        <v>2600</v>
      </c>
      <c r="G1174" s="5" t="s">
        <v>2601</v>
      </c>
      <c r="H1174" s="6">
        <v>37700</v>
      </c>
      <c r="I1174" s="5" t="s">
        <v>575</v>
      </c>
      <c r="J1174" s="5" t="s">
        <v>2602</v>
      </c>
      <c r="K1174" s="5" t="s">
        <v>568</v>
      </c>
      <c r="L1174" s="7">
        <v>6</v>
      </c>
      <c r="M1174" s="7" t="s">
        <v>287</v>
      </c>
      <c r="N1174" s="8">
        <v>4837</v>
      </c>
      <c r="O1174" s="122">
        <v>0.02</v>
      </c>
      <c r="P1174" s="10">
        <f t="shared" si="215"/>
        <v>97</v>
      </c>
      <c r="Q1174" s="122">
        <v>5.0000000000000001E-3</v>
      </c>
      <c r="R1174" s="10">
        <f t="shared" si="216"/>
        <v>24</v>
      </c>
      <c r="S1174" s="122">
        <f t="shared" si="217"/>
        <v>2.5015505478602439E-2</v>
      </c>
      <c r="T1174" s="10">
        <f t="shared" si="218"/>
        <v>121</v>
      </c>
      <c r="U1174" s="10">
        <f t="shared" si="219"/>
        <v>4958</v>
      </c>
      <c r="V1174" s="11">
        <f t="shared" ref="V1174" si="228">U1174</f>
        <v>4958</v>
      </c>
      <c r="W1174" s="12">
        <f t="shared" si="220"/>
        <v>121</v>
      </c>
      <c r="X1174" s="123">
        <f t="shared" si="221"/>
        <v>2.5000000000000001E-2</v>
      </c>
      <c r="Y1174" s="124" t="str">
        <f t="shared" si="222"/>
        <v>0.00%-8.40%</v>
      </c>
      <c r="Z1174" s="15"/>
      <c r="AA1174" s="15"/>
      <c r="AB1174" s="15"/>
      <c r="AC1174" s="125"/>
      <c r="AD1174" s="8">
        <f t="shared" si="223"/>
        <v>0</v>
      </c>
      <c r="AE1174" s="17">
        <f t="shared" si="224"/>
        <v>4958</v>
      </c>
      <c r="AF1174" s="18">
        <f t="shared" si="225"/>
        <v>121</v>
      </c>
      <c r="AG1174" s="126">
        <f t="shared" si="226"/>
        <v>2.501550547860254E-2</v>
      </c>
      <c r="AH1174" s="20">
        <v>13.6</v>
      </c>
      <c r="AI1174" s="20">
        <v>750</v>
      </c>
      <c r="AJ1174" s="20"/>
      <c r="AK1174" s="20">
        <v>688</v>
      </c>
      <c r="AL1174" s="20">
        <f t="shared" si="227"/>
        <v>77116.800000000003</v>
      </c>
      <c r="AM1174" s="7" t="s">
        <v>287</v>
      </c>
      <c r="AN1174" s="20"/>
      <c r="AO1174" s="21"/>
      <c r="AP1174" s="21"/>
      <c r="AQ1174" s="5" t="s">
        <v>2603</v>
      </c>
      <c r="AR1174" s="5" t="s">
        <v>2395</v>
      </c>
    </row>
    <row r="1175" spans="1:44">
      <c r="A1175" s="87" t="s">
        <v>562</v>
      </c>
      <c r="B1175" s="5">
        <v>1001769</v>
      </c>
      <c r="C1175" s="5" t="s">
        <v>565</v>
      </c>
      <c r="D1175" s="5" t="s">
        <v>55</v>
      </c>
      <c r="E1175" s="5" t="s">
        <v>2578</v>
      </c>
      <c r="F1175" s="5" t="s">
        <v>2600</v>
      </c>
      <c r="G1175" s="5" t="s">
        <v>2601</v>
      </c>
      <c r="H1175" s="6">
        <v>38880</v>
      </c>
      <c r="I1175" s="5" t="s">
        <v>575</v>
      </c>
      <c r="J1175" s="5" t="s">
        <v>627</v>
      </c>
      <c r="K1175" s="5" t="s">
        <v>568</v>
      </c>
      <c r="L1175" s="7">
        <v>6</v>
      </c>
      <c r="M1175" s="7" t="s">
        <v>287</v>
      </c>
      <c r="N1175" s="8">
        <v>4683</v>
      </c>
      <c r="O1175" s="122">
        <v>0.02</v>
      </c>
      <c r="P1175" s="10">
        <f t="shared" si="215"/>
        <v>94</v>
      </c>
      <c r="Q1175" s="122">
        <v>5.0000000000000001E-3</v>
      </c>
      <c r="R1175" s="10">
        <f t="shared" si="216"/>
        <v>23</v>
      </c>
      <c r="S1175" s="122">
        <f t="shared" si="217"/>
        <v>2.4983984625240232E-2</v>
      </c>
      <c r="T1175" s="10">
        <f t="shared" si="218"/>
        <v>117</v>
      </c>
      <c r="U1175" s="10">
        <f t="shared" si="219"/>
        <v>4800</v>
      </c>
      <c r="V1175" s="11">
        <v>4683</v>
      </c>
      <c r="W1175" s="12">
        <f t="shared" si="220"/>
        <v>0</v>
      </c>
      <c r="X1175" s="123">
        <f t="shared" si="221"/>
        <v>0</v>
      </c>
      <c r="Y1175" s="124" t="str">
        <f t="shared" si="222"/>
        <v>0.00%-8.40%</v>
      </c>
      <c r="Z1175" s="15"/>
      <c r="AA1175" s="15"/>
      <c r="AB1175" s="15"/>
      <c r="AC1175" s="125"/>
      <c r="AD1175" s="8">
        <f t="shared" si="223"/>
        <v>0</v>
      </c>
      <c r="AE1175" s="17">
        <f t="shared" si="224"/>
        <v>4683</v>
      </c>
      <c r="AF1175" s="18">
        <f t="shared" si="225"/>
        <v>0</v>
      </c>
      <c r="AG1175" s="126">
        <f t="shared" si="226"/>
        <v>0</v>
      </c>
      <c r="AH1175" s="20">
        <v>13.6</v>
      </c>
      <c r="AI1175" s="20">
        <v>650</v>
      </c>
      <c r="AJ1175" s="20"/>
      <c r="AK1175" s="20">
        <v>688</v>
      </c>
      <c r="AL1175" s="20">
        <f t="shared" si="227"/>
        <v>72176.799999999988</v>
      </c>
      <c r="AM1175" s="7" t="s">
        <v>287</v>
      </c>
      <c r="AN1175" s="20"/>
      <c r="AO1175" s="21" t="s">
        <v>2604</v>
      </c>
      <c r="AP1175" s="21" t="s">
        <v>624</v>
      </c>
      <c r="AQ1175" s="5" t="s">
        <v>2603</v>
      </c>
      <c r="AR1175" s="5" t="s">
        <v>2395</v>
      </c>
    </row>
    <row r="1176" spans="1:44">
      <c r="A1176" s="87" t="s">
        <v>562</v>
      </c>
      <c r="B1176" s="5">
        <v>1001837</v>
      </c>
      <c r="C1176" s="5" t="s">
        <v>565</v>
      </c>
      <c r="D1176" s="5" t="s">
        <v>55</v>
      </c>
      <c r="E1176" s="5" t="s">
        <v>2578</v>
      </c>
      <c r="F1176" s="5" t="s">
        <v>2600</v>
      </c>
      <c r="G1176" s="5" t="s">
        <v>2601</v>
      </c>
      <c r="H1176" s="6">
        <v>38901</v>
      </c>
      <c r="I1176" s="5" t="s">
        <v>575</v>
      </c>
      <c r="J1176" s="5" t="s">
        <v>627</v>
      </c>
      <c r="K1176" s="5" t="s">
        <v>568</v>
      </c>
      <c r="L1176" s="7">
        <v>6</v>
      </c>
      <c r="M1176" s="7" t="s">
        <v>287</v>
      </c>
      <c r="N1176" s="8">
        <v>4468</v>
      </c>
      <c r="O1176" s="122">
        <v>0.02</v>
      </c>
      <c r="P1176" s="10">
        <f t="shared" si="215"/>
        <v>89</v>
      </c>
      <c r="Q1176" s="122">
        <v>5.0000000000000001E-3</v>
      </c>
      <c r="R1176" s="10">
        <f t="shared" si="216"/>
        <v>22</v>
      </c>
      <c r="S1176" s="122">
        <f t="shared" si="217"/>
        <v>2.4843330349149508E-2</v>
      </c>
      <c r="T1176" s="10">
        <f t="shared" si="218"/>
        <v>111</v>
      </c>
      <c r="U1176" s="10">
        <f t="shared" si="219"/>
        <v>4579</v>
      </c>
      <c r="V1176" s="11">
        <v>4570</v>
      </c>
      <c r="W1176" s="12">
        <f t="shared" si="220"/>
        <v>102</v>
      </c>
      <c r="X1176" s="123">
        <f t="shared" si="221"/>
        <v>2.2800000000000001E-2</v>
      </c>
      <c r="Y1176" s="124" t="str">
        <f t="shared" si="222"/>
        <v>0.00%-8.40%</v>
      </c>
      <c r="Z1176" s="15"/>
      <c r="AA1176" s="15"/>
      <c r="AB1176" s="15"/>
      <c r="AC1176" s="125"/>
      <c r="AD1176" s="8">
        <f t="shared" si="223"/>
        <v>0</v>
      </c>
      <c r="AE1176" s="17">
        <f t="shared" si="224"/>
        <v>4570</v>
      </c>
      <c r="AF1176" s="18">
        <f t="shared" si="225"/>
        <v>102</v>
      </c>
      <c r="AG1176" s="126">
        <f t="shared" si="226"/>
        <v>2.2829006266785967E-2</v>
      </c>
      <c r="AH1176" s="20">
        <v>13.6</v>
      </c>
      <c r="AI1176" s="20">
        <v>650</v>
      </c>
      <c r="AJ1176" s="20"/>
      <c r="AK1176" s="20">
        <v>688</v>
      </c>
      <c r="AL1176" s="20">
        <f t="shared" si="227"/>
        <v>70640</v>
      </c>
      <c r="AM1176" s="7" t="s">
        <v>287</v>
      </c>
      <c r="AN1176" s="20"/>
      <c r="AO1176" s="21"/>
      <c r="AP1176" s="21"/>
      <c r="AQ1176" s="5" t="s">
        <v>2603</v>
      </c>
      <c r="AR1176" s="5" t="s">
        <v>2395</v>
      </c>
    </row>
    <row r="1177" spans="1:44">
      <c r="A1177" s="87" t="s">
        <v>562</v>
      </c>
      <c r="B1177" s="5">
        <v>1001905</v>
      </c>
      <c r="C1177" s="5" t="s">
        <v>565</v>
      </c>
      <c r="D1177" s="5" t="s">
        <v>55</v>
      </c>
      <c r="E1177" s="5" t="s">
        <v>2578</v>
      </c>
      <c r="F1177" s="5" t="s">
        <v>2600</v>
      </c>
      <c r="G1177" s="5" t="s">
        <v>2601</v>
      </c>
      <c r="H1177" s="6">
        <v>38911</v>
      </c>
      <c r="I1177" s="5" t="s">
        <v>575</v>
      </c>
      <c r="J1177" s="5" t="s">
        <v>627</v>
      </c>
      <c r="K1177" s="5" t="s">
        <v>568</v>
      </c>
      <c r="L1177" s="7">
        <v>6</v>
      </c>
      <c r="M1177" s="7" t="s">
        <v>287</v>
      </c>
      <c r="N1177" s="8">
        <v>4643</v>
      </c>
      <c r="O1177" s="122">
        <v>0.02</v>
      </c>
      <c r="P1177" s="10">
        <f t="shared" si="215"/>
        <v>93</v>
      </c>
      <c r="Q1177" s="122">
        <v>5.0000000000000001E-3</v>
      </c>
      <c r="R1177" s="10">
        <f t="shared" si="216"/>
        <v>23</v>
      </c>
      <c r="S1177" s="122">
        <f t="shared" si="217"/>
        <v>2.498384665087228E-2</v>
      </c>
      <c r="T1177" s="10">
        <f t="shared" si="218"/>
        <v>116</v>
      </c>
      <c r="U1177" s="10">
        <f t="shared" si="219"/>
        <v>4759</v>
      </c>
      <c r="V1177" s="11">
        <v>4750</v>
      </c>
      <c r="W1177" s="12">
        <f t="shared" si="220"/>
        <v>107</v>
      </c>
      <c r="X1177" s="123">
        <f t="shared" si="221"/>
        <v>2.3E-2</v>
      </c>
      <c r="Y1177" s="124" t="str">
        <f t="shared" si="222"/>
        <v>0.00%-8.40%</v>
      </c>
      <c r="Z1177" s="15"/>
      <c r="AA1177" s="15"/>
      <c r="AB1177" s="15"/>
      <c r="AC1177" s="125"/>
      <c r="AD1177" s="8">
        <f t="shared" si="223"/>
        <v>0</v>
      </c>
      <c r="AE1177" s="17">
        <f t="shared" si="224"/>
        <v>4750</v>
      </c>
      <c r="AF1177" s="18">
        <f t="shared" si="225"/>
        <v>107</v>
      </c>
      <c r="AG1177" s="126">
        <f t="shared" si="226"/>
        <v>2.304544475554593E-2</v>
      </c>
      <c r="AH1177" s="20">
        <v>13.6</v>
      </c>
      <c r="AI1177" s="20">
        <v>750</v>
      </c>
      <c r="AJ1177" s="20"/>
      <c r="AK1177" s="20">
        <v>688</v>
      </c>
      <c r="AL1177" s="20">
        <f t="shared" si="227"/>
        <v>74288</v>
      </c>
      <c r="AM1177" s="7" t="s">
        <v>287</v>
      </c>
      <c r="AN1177" s="20"/>
      <c r="AO1177" s="21"/>
      <c r="AP1177" s="21"/>
      <c r="AQ1177" s="5" t="s">
        <v>2603</v>
      </c>
      <c r="AR1177" s="5" t="s">
        <v>2395</v>
      </c>
    </row>
    <row r="1178" spans="1:44">
      <c r="A1178" s="87" t="s">
        <v>562</v>
      </c>
      <c r="B1178" s="5">
        <v>1001949</v>
      </c>
      <c r="C1178" s="5" t="s">
        <v>565</v>
      </c>
      <c r="D1178" s="5" t="s">
        <v>55</v>
      </c>
      <c r="E1178" s="5" t="s">
        <v>2578</v>
      </c>
      <c r="F1178" s="5" t="s">
        <v>2600</v>
      </c>
      <c r="G1178" s="5" t="s">
        <v>2601</v>
      </c>
      <c r="H1178" s="6">
        <v>38908</v>
      </c>
      <c r="I1178" s="5" t="s">
        <v>575</v>
      </c>
      <c r="J1178" s="5" t="s">
        <v>627</v>
      </c>
      <c r="K1178" s="5" t="s">
        <v>568</v>
      </c>
      <c r="L1178" s="7">
        <v>6</v>
      </c>
      <c r="M1178" s="7" t="s">
        <v>287</v>
      </c>
      <c r="N1178" s="8">
        <v>4629</v>
      </c>
      <c r="O1178" s="122">
        <v>0.02</v>
      </c>
      <c r="P1178" s="10">
        <f t="shared" si="215"/>
        <v>93</v>
      </c>
      <c r="Q1178" s="122">
        <v>5.0000000000000001E-3</v>
      </c>
      <c r="R1178" s="10">
        <f t="shared" si="216"/>
        <v>23</v>
      </c>
      <c r="S1178" s="122">
        <f t="shared" si="217"/>
        <v>2.5059408079498812E-2</v>
      </c>
      <c r="T1178" s="10">
        <f t="shared" si="218"/>
        <v>116</v>
      </c>
      <c r="U1178" s="10">
        <f t="shared" si="219"/>
        <v>4745</v>
      </c>
      <c r="V1178" s="11">
        <f>U1178+5</f>
        <v>4750</v>
      </c>
      <c r="W1178" s="12">
        <f t="shared" si="220"/>
        <v>121</v>
      </c>
      <c r="X1178" s="123">
        <f t="shared" si="221"/>
        <v>2.6100000000000002E-2</v>
      </c>
      <c r="Y1178" s="124" t="str">
        <f t="shared" si="222"/>
        <v>0.00%-8.40%</v>
      </c>
      <c r="Z1178" s="15"/>
      <c r="AA1178" s="15"/>
      <c r="AB1178" s="15"/>
      <c r="AC1178" s="125"/>
      <c r="AD1178" s="8">
        <f t="shared" si="223"/>
        <v>0</v>
      </c>
      <c r="AE1178" s="17">
        <f t="shared" si="224"/>
        <v>4750</v>
      </c>
      <c r="AF1178" s="18">
        <f t="shared" si="225"/>
        <v>121</v>
      </c>
      <c r="AG1178" s="126">
        <f t="shared" si="226"/>
        <v>2.6139554979477175E-2</v>
      </c>
      <c r="AH1178" s="20">
        <v>13.6</v>
      </c>
      <c r="AI1178" s="20">
        <v>450</v>
      </c>
      <c r="AJ1178" s="20"/>
      <c r="AK1178" s="20">
        <v>688</v>
      </c>
      <c r="AL1178" s="20">
        <f t="shared" si="227"/>
        <v>70688</v>
      </c>
      <c r="AM1178" s="7" t="s">
        <v>287</v>
      </c>
      <c r="AN1178" s="20"/>
      <c r="AO1178" s="21" t="s">
        <v>2605</v>
      </c>
      <c r="AP1178" s="21" t="s">
        <v>115</v>
      </c>
      <c r="AQ1178" s="5" t="s">
        <v>2603</v>
      </c>
      <c r="AR1178" s="5" t="s">
        <v>2395</v>
      </c>
    </row>
    <row r="1179" spans="1:44">
      <c r="A1179" s="87" t="s">
        <v>562</v>
      </c>
      <c r="B1179" s="5">
        <v>1002146</v>
      </c>
      <c r="C1179" s="5" t="s">
        <v>565</v>
      </c>
      <c r="D1179" s="5" t="s">
        <v>55</v>
      </c>
      <c r="E1179" s="5" t="s">
        <v>2578</v>
      </c>
      <c r="F1179" s="5" t="s">
        <v>2600</v>
      </c>
      <c r="G1179" s="5" t="s">
        <v>2601</v>
      </c>
      <c r="H1179" s="6">
        <v>38959</v>
      </c>
      <c r="I1179" s="5" t="s">
        <v>575</v>
      </c>
      <c r="J1179" s="5" t="s">
        <v>627</v>
      </c>
      <c r="K1179" s="5" t="s">
        <v>568</v>
      </c>
      <c r="L1179" s="7">
        <v>6</v>
      </c>
      <c r="M1179" s="7" t="s">
        <v>287</v>
      </c>
      <c r="N1179" s="8">
        <v>5063</v>
      </c>
      <c r="O1179" s="122">
        <v>0.02</v>
      </c>
      <c r="P1179" s="10">
        <f t="shared" si="215"/>
        <v>101</v>
      </c>
      <c r="Q1179" s="122">
        <v>5.0000000000000001E-3</v>
      </c>
      <c r="R1179" s="10">
        <f t="shared" si="216"/>
        <v>25</v>
      </c>
      <c r="S1179" s="122">
        <f t="shared" si="217"/>
        <v>2.4886430969780764E-2</v>
      </c>
      <c r="T1179" s="10">
        <f t="shared" si="218"/>
        <v>126</v>
      </c>
      <c r="U1179" s="10">
        <f t="shared" si="219"/>
        <v>5189</v>
      </c>
      <c r="V1179" s="11">
        <v>5180</v>
      </c>
      <c r="W1179" s="12">
        <f t="shared" si="220"/>
        <v>117</v>
      </c>
      <c r="X1179" s="123">
        <f t="shared" si="221"/>
        <v>2.3099999999999999E-2</v>
      </c>
      <c r="Y1179" s="124" t="str">
        <f t="shared" si="222"/>
        <v>0.00%-8.40%</v>
      </c>
      <c r="Z1179" s="15"/>
      <c r="AA1179" s="15"/>
      <c r="AB1179" s="15"/>
      <c r="AC1179" s="125"/>
      <c r="AD1179" s="8">
        <f t="shared" si="223"/>
        <v>0</v>
      </c>
      <c r="AE1179" s="17">
        <f t="shared" si="224"/>
        <v>5180</v>
      </c>
      <c r="AF1179" s="18">
        <f t="shared" si="225"/>
        <v>117</v>
      </c>
      <c r="AG1179" s="126">
        <f t="shared" si="226"/>
        <v>2.3108828757653521E-2</v>
      </c>
      <c r="AH1179" s="20">
        <v>13.6</v>
      </c>
      <c r="AI1179" s="20">
        <v>450</v>
      </c>
      <c r="AJ1179" s="20"/>
      <c r="AK1179" s="20">
        <v>688</v>
      </c>
      <c r="AL1179" s="20">
        <f t="shared" si="227"/>
        <v>76536</v>
      </c>
      <c r="AM1179" s="7" t="s">
        <v>287</v>
      </c>
      <c r="AN1179" s="20"/>
      <c r="AO1179" s="21"/>
      <c r="AP1179" s="21"/>
      <c r="AQ1179" s="5" t="s">
        <v>2603</v>
      </c>
      <c r="AR1179" s="5" t="s">
        <v>2395</v>
      </c>
    </row>
    <row r="1180" spans="1:44">
      <c r="A1180" s="87" t="s">
        <v>562</v>
      </c>
      <c r="B1180" s="5">
        <v>1002205</v>
      </c>
      <c r="C1180" s="5" t="s">
        <v>565</v>
      </c>
      <c r="D1180" s="5" t="s">
        <v>55</v>
      </c>
      <c r="E1180" s="5" t="s">
        <v>2578</v>
      </c>
      <c r="F1180" s="5" t="s">
        <v>2600</v>
      </c>
      <c r="G1180" s="5" t="s">
        <v>2601</v>
      </c>
      <c r="H1180" s="6">
        <v>39001</v>
      </c>
      <c r="I1180" s="5" t="s">
        <v>575</v>
      </c>
      <c r="J1180" s="5" t="s">
        <v>627</v>
      </c>
      <c r="K1180" s="5" t="s">
        <v>568</v>
      </c>
      <c r="L1180" s="7">
        <v>6</v>
      </c>
      <c r="M1180" s="7" t="s">
        <v>287</v>
      </c>
      <c r="N1180" s="8">
        <v>4830</v>
      </c>
      <c r="O1180" s="122">
        <v>0.02</v>
      </c>
      <c r="P1180" s="10">
        <f t="shared" si="215"/>
        <v>97</v>
      </c>
      <c r="Q1180" s="122">
        <v>5.0000000000000001E-3</v>
      </c>
      <c r="R1180" s="10">
        <f t="shared" si="216"/>
        <v>24</v>
      </c>
      <c r="S1180" s="122">
        <f t="shared" si="217"/>
        <v>2.5051759834368529E-2</v>
      </c>
      <c r="T1180" s="10">
        <f t="shared" si="218"/>
        <v>121</v>
      </c>
      <c r="U1180" s="10">
        <f t="shared" si="219"/>
        <v>4951</v>
      </c>
      <c r="V1180" s="11">
        <v>4950</v>
      </c>
      <c r="W1180" s="12">
        <f t="shared" si="220"/>
        <v>120</v>
      </c>
      <c r="X1180" s="123">
        <f t="shared" si="221"/>
        <v>2.4799999999999999E-2</v>
      </c>
      <c r="Y1180" s="124" t="str">
        <f t="shared" si="222"/>
        <v>0.00%-8.40%</v>
      </c>
      <c r="Z1180" s="15"/>
      <c r="AA1180" s="15"/>
      <c r="AB1180" s="15"/>
      <c r="AC1180" s="125"/>
      <c r="AD1180" s="8">
        <f t="shared" si="223"/>
        <v>0</v>
      </c>
      <c r="AE1180" s="17">
        <f t="shared" si="224"/>
        <v>4950</v>
      </c>
      <c r="AF1180" s="18">
        <f t="shared" si="225"/>
        <v>120</v>
      </c>
      <c r="AG1180" s="126">
        <f t="shared" si="226"/>
        <v>2.4844720496894457E-2</v>
      </c>
      <c r="AH1180" s="20">
        <v>13.6</v>
      </c>
      <c r="AI1180" s="20">
        <v>750</v>
      </c>
      <c r="AJ1180" s="20"/>
      <c r="AK1180" s="20">
        <v>688</v>
      </c>
      <c r="AL1180" s="20">
        <f t="shared" si="227"/>
        <v>77008</v>
      </c>
      <c r="AM1180" s="7" t="s">
        <v>287</v>
      </c>
      <c r="AN1180" s="20"/>
      <c r="AO1180" s="21"/>
      <c r="AP1180" s="21"/>
      <c r="AQ1180" s="5" t="s">
        <v>2603</v>
      </c>
      <c r="AR1180" s="5" t="s">
        <v>2395</v>
      </c>
    </row>
    <row r="1181" spans="1:44">
      <c r="A1181" s="87" t="s">
        <v>562</v>
      </c>
      <c r="B1181" s="5">
        <v>1002224</v>
      </c>
      <c r="C1181" s="5" t="s">
        <v>565</v>
      </c>
      <c r="D1181" s="5" t="s">
        <v>55</v>
      </c>
      <c r="E1181" s="5" t="s">
        <v>2578</v>
      </c>
      <c r="F1181" s="5" t="s">
        <v>2600</v>
      </c>
      <c r="G1181" s="5" t="s">
        <v>2601</v>
      </c>
      <c r="H1181" s="6">
        <v>39010</v>
      </c>
      <c r="I1181" s="5" t="s">
        <v>575</v>
      </c>
      <c r="J1181" s="5" t="s">
        <v>627</v>
      </c>
      <c r="K1181" s="5" t="s">
        <v>568</v>
      </c>
      <c r="L1181" s="7">
        <v>6</v>
      </c>
      <c r="M1181" s="7" t="s">
        <v>287</v>
      </c>
      <c r="N1181" s="8">
        <v>4600</v>
      </c>
      <c r="O1181" s="122">
        <v>0.02</v>
      </c>
      <c r="P1181" s="10">
        <f t="shared" si="215"/>
        <v>92</v>
      </c>
      <c r="Q1181" s="122">
        <v>5.0000000000000001E-3</v>
      </c>
      <c r="R1181" s="10">
        <f t="shared" si="216"/>
        <v>23</v>
      </c>
      <c r="S1181" s="122">
        <f t="shared" si="217"/>
        <v>2.5000000000000001E-2</v>
      </c>
      <c r="T1181" s="10">
        <f t="shared" si="218"/>
        <v>115</v>
      </c>
      <c r="U1181" s="10">
        <f t="shared" si="219"/>
        <v>4715</v>
      </c>
      <c r="V1181" s="11">
        <v>4710</v>
      </c>
      <c r="W1181" s="12">
        <f t="shared" si="220"/>
        <v>110</v>
      </c>
      <c r="X1181" s="123">
        <f t="shared" si="221"/>
        <v>2.3900000000000001E-2</v>
      </c>
      <c r="Y1181" s="124" t="str">
        <f t="shared" si="222"/>
        <v>0.00%-8.40%</v>
      </c>
      <c r="Z1181" s="15"/>
      <c r="AA1181" s="15"/>
      <c r="AB1181" s="15"/>
      <c r="AC1181" s="125"/>
      <c r="AD1181" s="8">
        <f t="shared" si="223"/>
        <v>0</v>
      </c>
      <c r="AE1181" s="17">
        <f t="shared" si="224"/>
        <v>4710</v>
      </c>
      <c r="AF1181" s="18">
        <f t="shared" si="225"/>
        <v>110</v>
      </c>
      <c r="AG1181" s="126">
        <f t="shared" si="226"/>
        <v>2.3913043478260843E-2</v>
      </c>
      <c r="AH1181" s="20">
        <v>13.6</v>
      </c>
      <c r="AI1181" s="20">
        <v>450</v>
      </c>
      <c r="AJ1181" s="20"/>
      <c r="AK1181" s="20">
        <v>688</v>
      </c>
      <c r="AL1181" s="20">
        <f t="shared" si="227"/>
        <v>70144</v>
      </c>
      <c r="AM1181" s="7" t="s">
        <v>287</v>
      </c>
      <c r="AN1181" s="20"/>
      <c r="AO1181" s="21"/>
      <c r="AP1181" s="21"/>
      <c r="AQ1181" s="5" t="s">
        <v>2603</v>
      </c>
      <c r="AR1181" s="5" t="s">
        <v>2395</v>
      </c>
    </row>
    <row r="1182" spans="1:44">
      <c r="A1182" s="87" t="s">
        <v>562</v>
      </c>
      <c r="B1182" s="5">
        <v>1002425</v>
      </c>
      <c r="C1182" s="5" t="s">
        <v>565</v>
      </c>
      <c r="D1182" s="5" t="s">
        <v>55</v>
      </c>
      <c r="E1182" s="5" t="s">
        <v>2578</v>
      </c>
      <c r="F1182" s="5" t="s">
        <v>2600</v>
      </c>
      <c r="G1182" s="5" t="s">
        <v>2601</v>
      </c>
      <c r="H1182" s="6">
        <v>39342</v>
      </c>
      <c r="I1182" s="5" t="s">
        <v>575</v>
      </c>
      <c r="J1182" s="5" t="s">
        <v>627</v>
      </c>
      <c r="K1182" s="5" t="s">
        <v>568</v>
      </c>
      <c r="L1182" s="7">
        <v>6</v>
      </c>
      <c r="M1182" s="7" t="s">
        <v>287</v>
      </c>
      <c r="N1182" s="8">
        <v>4950</v>
      </c>
      <c r="O1182" s="122">
        <v>0.02</v>
      </c>
      <c r="P1182" s="10">
        <f t="shared" si="215"/>
        <v>99</v>
      </c>
      <c r="Q1182" s="122">
        <v>5.0000000000000001E-3</v>
      </c>
      <c r="R1182" s="10">
        <f t="shared" si="216"/>
        <v>25</v>
      </c>
      <c r="S1182" s="122">
        <f t="shared" si="217"/>
        <v>2.5050505050505052E-2</v>
      </c>
      <c r="T1182" s="10">
        <f t="shared" si="218"/>
        <v>124</v>
      </c>
      <c r="U1182" s="10">
        <f t="shared" si="219"/>
        <v>5074</v>
      </c>
      <c r="V1182" s="11">
        <v>5050</v>
      </c>
      <c r="W1182" s="12">
        <f t="shared" si="220"/>
        <v>100</v>
      </c>
      <c r="X1182" s="123">
        <f t="shared" si="221"/>
        <v>2.0199999999999999E-2</v>
      </c>
      <c r="Y1182" s="124" t="str">
        <f t="shared" si="222"/>
        <v>0.00%-8.40%</v>
      </c>
      <c r="Z1182" s="15"/>
      <c r="AA1182" s="15"/>
      <c r="AB1182" s="15"/>
      <c r="AC1182" s="125"/>
      <c r="AD1182" s="8">
        <f t="shared" si="223"/>
        <v>0</v>
      </c>
      <c r="AE1182" s="17">
        <f t="shared" si="224"/>
        <v>5050</v>
      </c>
      <c r="AF1182" s="18">
        <f t="shared" si="225"/>
        <v>100</v>
      </c>
      <c r="AG1182" s="126">
        <f t="shared" si="226"/>
        <v>2.020202020202011E-2</v>
      </c>
      <c r="AH1182" s="20">
        <v>13.6</v>
      </c>
      <c r="AI1182" s="20">
        <v>650</v>
      </c>
      <c r="AJ1182" s="20"/>
      <c r="AK1182" s="20">
        <v>688</v>
      </c>
      <c r="AL1182" s="20">
        <f t="shared" si="227"/>
        <v>77168</v>
      </c>
      <c r="AM1182" s="7" t="s">
        <v>287</v>
      </c>
      <c r="AN1182" s="20"/>
      <c r="AO1182" s="21"/>
      <c r="AP1182" s="21"/>
      <c r="AQ1182" s="5" t="s">
        <v>2603</v>
      </c>
      <c r="AR1182" s="5" t="s">
        <v>2395</v>
      </c>
    </row>
    <row r="1183" spans="1:44">
      <c r="A1183" s="87" t="s">
        <v>562</v>
      </c>
      <c r="B1183" s="5">
        <v>1002441</v>
      </c>
      <c r="C1183" s="5" t="s">
        <v>565</v>
      </c>
      <c r="D1183" s="5" t="s">
        <v>55</v>
      </c>
      <c r="E1183" s="5" t="s">
        <v>2578</v>
      </c>
      <c r="F1183" s="5" t="s">
        <v>2600</v>
      </c>
      <c r="G1183" s="5" t="s">
        <v>2601</v>
      </c>
      <c r="H1183" s="6">
        <v>39496</v>
      </c>
      <c r="I1183" s="5" t="s">
        <v>575</v>
      </c>
      <c r="J1183" s="5" t="s">
        <v>627</v>
      </c>
      <c r="K1183" s="5" t="s">
        <v>568</v>
      </c>
      <c r="L1183" s="7">
        <v>6</v>
      </c>
      <c r="M1183" s="7" t="s">
        <v>287</v>
      </c>
      <c r="N1183" s="8">
        <v>4587</v>
      </c>
      <c r="O1183" s="122">
        <v>0.02</v>
      </c>
      <c r="P1183" s="10">
        <f t="shared" si="215"/>
        <v>92</v>
      </c>
      <c r="Q1183" s="122">
        <v>5.0000000000000001E-3</v>
      </c>
      <c r="R1183" s="10">
        <f t="shared" si="216"/>
        <v>23</v>
      </c>
      <c r="S1183" s="122">
        <f t="shared" si="217"/>
        <v>2.5070852408981905E-2</v>
      </c>
      <c r="T1183" s="10">
        <f t="shared" si="218"/>
        <v>115</v>
      </c>
      <c r="U1183" s="10">
        <f t="shared" si="219"/>
        <v>4702</v>
      </c>
      <c r="V1183" s="11">
        <v>4700</v>
      </c>
      <c r="W1183" s="12">
        <f t="shared" si="220"/>
        <v>113</v>
      </c>
      <c r="X1183" s="123">
        <f t="shared" si="221"/>
        <v>2.46E-2</v>
      </c>
      <c r="Y1183" s="124" t="str">
        <f t="shared" si="222"/>
        <v>0.00%-8.40%</v>
      </c>
      <c r="Z1183" s="15"/>
      <c r="AA1183" s="15"/>
      <c r="AB1183" s="15"/>
      <c r="AC1183" s="125"/>
      <c r="AD1183" s="8">
        <f t="shared" si="223"/>
        <v>0</v>
      </c>
      <c r="AE1183" s="17">
        <f t="shared" si="224"/>
        <v>4700</v>
      </c>
      <c r="AF1183" s="18">
        <f t="shared" si="225"/>
        <v>113</v>
      </c>
      <c r="AG1183" s="126">
        <f t="shared" si="226"/>
        <v>2.463483758447782E-2</v>
      </c>
      <c r="AH1183" s="20">
        <v>13.6</v>
      </c>
      <c r="AI1183" s="20">
        <v>450</v>
      </c>
      <c r="AJ1183" s="20"/>
      <c r="AK1183" s="20">
        <v>688</v>
      </c>
      <c r="AL1183" s="20">
        <f t="shared" si="227"/>
        <v>70008</v>
      </c>
      <c r="AM1183" s="7" t="s">
        <v>287</v>
      </c>
      <c r="AN1183" s="20"/>
      <c r="AO1183" s="21"/>
      <c r="AP1183" s="21"/>
      <c r="AQ1183" s="5" t="s">
        <v>2603</v>
      </c>
      <c r="AR1183" s="5" t="s">
        <v>2395</v>
      </c>
    </row>
    <row r="1184" spans="1:44">
      <c r="A1184" s="87" t="s">
        <v>562</v>
      </c>
      <c r="B1184" s="5">
        <v>1002801</v>
      </c>
      <c r="C1184" s="5" t="s">
        <v>565</v>
      </c>
      <c r="D1184" s="5" t="s">
        <v>55</v>
      </c>
      <c r="E1184" s="5" t="s">
        <v>2578</v>
      </c>
      <c r="F1184" s="5" t="s">
        <v>2600</v>
      </c>
      <c r="G1184" s="5" t="s">
        <v>2601</v>
      </c>
      <c r="H1184" s="6">
        <v>39576</v>
      </c>
      <c r="I1184" s="5" t="s">
        <v>575</v>
      </c>
      <c r="J1184" s="5" t="s">
        <v>627</v>
      </c>
      <c r="K1184" s="5" t="s">
        <v>568</v>
      </c>
      <c r="L1184" s="7">
        <v>6</v>
      </c>
      <c r="M1184" s="7" t="s">
        <v>287</v>
      </c>
      <c r="N1184" s="8">
        <v>4627</v>
      </c>
      <c r="O1184" s="122">
        <v>0.02</v>
      </c>
      <c r="P1184" s="10">
        <f t="shared" si="215"/>
        <v>93</v>
      </c>
      <c r="Q1184" s="122">
        <v>5.0000000000000001E-3</v>
      </c>
      <c r="R1184" s="10">
        <f t="shared" si="216"/>
        <v>23</v>
      </c>
      <c r="S1184" s="122">
        <f t="shared" si="217"/>
        <v>2.5070239896261077E-2</v>
      </c>
      <c r="T1184" s="10">
        <f t="shared" si="218"/>
        <v>116</v>
      </c>
      <c r="U1184" s="10">
        <f t="shared" si="219"/>
        <v>4743</v>
      </c>
      <c r="V1184" s="11">
        <v>4740</v>
      </c>
      <c r="W1184" s="12">
        <f t="shared" si="220"/>
        <v>113</v>
      </c>
      <c r="X1184" s="123">
        <f t="shared" si="221"/>
        <v>2.4400000000000002E-2</v>
      </c>
      <c r="Y1184" s="124" t="str">
        <f t="shared" si="222"/>
        <v>0.00%-8.40%</v>
      </c>
      <c r="Z1184" s="15"/>
      <c r="AA1184" s="15"/>
      <c r="AB1184" s="15"/>
      <c r="AC1184" s="125"/>
      <c r="AD1184" s="8">
        <f t="shared" si="223"/>
        <v>0</v>
      </c>
      <c r="AE1184" s="17">
        <f t="shared" si="224"/>
        <v>4740</v>
      </c>
      <c r="AF1184" s="18">
        <f t="shared" si="225"/>
        <v>113</v>
      </c>
      <c r="AG1184" s="126">
        <f t="shared" si="226"/>
        <v>2.4421871623081959E-2</v>
      </c>
      <c r="AH1184" s="20">
        <v>13.6</v>
      </c>
      <c r="AI1184" s="20">
        <v>450</v>
      </c>
      <c r="AJ1184" s="20"/>
      <c r="AK1184" s="20">
        <v>688</v>
      </c>
      <c r="AL1184" s="20">
        <f t="shared" si="227"/>
        <v>70552</v>
      </c>
      <c r="AM1184" s="7" t="s">
        <v>287</v>
      </c>
      <c r="AN1184" s="20"/>
      <c r="AO1184" s="21"/>
      <c r="AP1184" s="21"/>
      <c r="AQ1184" s="5" t="s">
        <v>2603</v>
      </c>
      <c r="AR1184" s="5" t="s">
        <v>2395</v>
      </c>
    </row>
    <row r="1185" spans="1:44">
      <c r="A1185" s="87" t="s">
        <v>562</v>
      </c>
      <c r="B1185" s="5">
        <v>1002811</v>
      </c>
      <c r="C1185" s="5" t="s">
        <v>565</v>
      </c>
      <c r="D1185" s="5" t="s">
        <v>55</v>
      </c>
      <c r="E1185" s="5" t="s">
        <v>2578</v>
      </c>
      <c r="F1185" s="5" t="s">
        <v>2600</v>
      </c>
      <c r="G1185" s="5" t="s">
        <v>2601</v>
      </c>
      <c r="H1185" s="6">
        <v>39576</v>
      </c>
      <c r="I1185" s="5" t="s">
        <v>575</v>
      </c>
      <c r="J1185" s="5" t="s">
        <v>627</v>
      </c>
      <c r="K1185" s="5" t="s">
        <v>568</v>
      </c>
      <c r="L1185" s="7">
        <v>6</v>
      </c>
      <c r="M1185" s="7" t="s">
        <v>287</v>
      </c>
      <c r="N1185" s="8">
        <v>4722</v>
      </c>
      <c r="O1185" s="122">
        <v>0.02</v>
      </c>
      <c r="P1185" s="10">
        <f t="shared" si="215"/>
        <v>94</v>
      </c>
      <c r="Q1185" s="122">
        <v>5.0000000000000001E-3</v>
      </c>
      <c r="R1185" s="10">
        <f t="shared" si="216"/>
        <v>24</v>
      </c>
      <c r="S1185" s="122">
        <f t="shared" si="217"/>
        <v>2.4989411266412537E-2</v>
      </c>
      <c r="T1185" s="10">
        <f t="shared" si="218"/>
        <v>118</v>
      </c>
      <c r="U1185" s="10">
        <f t="shared" si="219"/>
        <v>4840</v>
      </c>
      <c r="V1185" s="11">
        <v>4770</v>
      </c>
      <c r="W1185" s="12">
        <f t="shared" si="220"/>
        <v>48</v>
      </c>
      <c r="X1185" s="123">
        <f t="shared" si="221"/>
        <v>1.0200000000000001E-2</v>
      </c>
      <c r="Y1185" s="124" t="str">
        <f t="shared" si="222"/>
        <v>0.00%-8.40%</v>
      </c>
      <c r="Z1185" s="15"/>
      <c r="AA1185" s="15"/>
      <c r="AB1185" s="15"/>
      <c r="AC1185" s="125"/>
      <c r="AD1185" s="8">
        <f t="shared" si="223"/>
        <v>0</v>
      </c>
      <c r="AE1185" s="17">
        <f t="shared" si="224"/>
        <v>4770</v>
      </c>
      <c r="AF1185" s="18">
        <f t="shared" si="225"/>
        <v>48</v>
      </c>
      <c r="AG1185" s="126">
        <f t="shared" si="226"/>
        <v>1.0165184243964509E-2</v>
      </c>
      <c r="AH1185" s="20">
        <v>13.6</v>
      </c>
      <c r="AI1185" s="20">
        <v>650</v>
      </c>
      <c r="AJ1185" s="20"/>
      <c r="AK1185" s="20">
        <v>688</v>
      </c>
      <c r="AL1185" s="20">
        <f t="shared" si="227"/>
        <v>73360</v>
      </c>
      <c r="AM1185" s="7" t="s">
        <v>287</v>
      </c>
      <c r="AN1185" s="20"/>
      <c r="AO1185" s="21"/>
      <c r="AP1185" s="21"/>
      <c r="AQ1185" s="5" t="s">
        <v>2603</v>
      </c>
      <c r="AR1185" s="5" t="s">
        <v>2395</v>
      </c>
    </row>
    <row r="1186" spans="1:44">
      <c r="A1186" s="87" t="s">
        <v>562</v>
      </c>
      <c r="B1186" s="5">
        <v>1002846</v>
      </c>
      <c r="C1186" s="5" t="s">
        <v>565</v>
      </c>
      <c r="D1186" s="5" t="s">
        <v>55</v>
      </c>
      <c r="E1186" s="5" t="s">
        <v>2578</v>
      </c>
      <c r="F1186" s="5" t="s">
        <v>2600</v>
      </c>
      <c r="G1186" s="5" t="s">
        <v>2601</v>
      </c>
      <c r="H1186" s="6">
        <v>39577</v>
      </c>
      <c r="I1186" s="5" t="s">
        <v>575</v>
      </c>
      <c r="J1186" s="5" t="s">
        <v>627</v>
      </c>
      <c r="K1186" s="5" t="s">
        <v>568</v>
      </c>
      <c r="L1186" s="7">
        <v>6</v>
      </c>
      <c r="M1186" s="7" t="s">
        <v>287</v>
      </c>
      <c r="N1186" s="8">
        <v>4738</v>
      </c>
      <c r="O1186" s="122">
        <v>0.02</v>
      </c>
      <c r="P1186" s="10">
        <f t="shared" si="215"/>
        <v>95</v>
      </c>
      <c r="Q1186" s="122">
        <v>5.0000000000000001E-3</v>
      </c>
      <c r="R1186" s="10">
        <f t="shared" si="216"/>
        <v>24</v>
      </c>
      <c r="S1186" s="122">
        <f t="shared" si="217"/>
        <v>2.5116082735331363E-2</v>
      </c>
      <c r="T1186" s="10">
        <f t="shared" si="218"/>
        <v>119</v>
      </c>
      <c r="U1186" s="10">
        <f t="shared" si="219"/>
        <v>4857</v>
      </c>
      <c r="V1186" s="11">
        <v>4780</v>
      </c>
      <c r="W1186" s="12">
        <f t="shared" si="220"/>
        <v>42</v>
      </c>
      <c r="X1186" s="123">
        <f t="shared" si="221"/>
        <v>8.8999999999999999E-3</v>
      </c>
      <c r="Y1186" s="124" t="str">
        <f t="shared" si="222"/>
        <v>0.00%-8.40%</v>
      </c>
      <c r="Z1186" s="15"/>
      <c r="AA1186" s="15"/>
      <c r="AB1186" s="15"/>
      <c r="AC1186" s="125"/>
      <c r="AD1186" s="8">
        <f t="shared" si="223"/>
        <v>0</v>
      </c>
      <c r="AE1186" s="17">
        <f t="shared" si="224"/>
        <v>4780</v>
      </c>
      <c r="AF1186" s="18">
        <f t="shared" si="225"/>
        <v>42</v>
      </c>
      <c r="AG1186" s="126">
        <f t="shared" si="226"/>
        <v>8.8644997889404387E-3</v>
      </c>
      <c r="AH1186" s="20">
        <v>13.6</v>
      </c>
      <c r="AI1186" s="20">
        <v>650</v>
      </c>
      <c r="AJ1186" s="20"/>
      <c r="AK1186" s="20">
        <v>688</v>
      </c>
      <c r="AL1186" s="20">
        <f t="shared" si="227"/>
        <v>73496</v>
      </c>
      <c r="AM1186" s="7" t="s">
        <v>287</v>
      </c>
      <c r="AN1186" s="20"/>
      <c r="AO1186" s="21"/>
      <c r="AP1186" s="21"/>
      <c r="AQ1186" s="5" t="s">
        <v>2603</v>
      </c>
      <c r="AR1186" s="5" t="s">
        <v>2395</v>
      </c>
    </row>
    <row r="1187" spans="1:44">
      <c r="A1187" s="87" t="s">
        <v>562</v>
      </c>
      <c r="B1187" s="5">
        <v>1003018</v>
      </c>
      <c r="C1187" s="5" t="s">
        <v>565</v>
      </c>
      <c r="D1187" s="5" t="s">
        <v>55</v>
      </c>
      <c r="E1187" s="5" t="s">
        <v>2578</v>
      </c>
      <c r="F1187" s="5" t="s">
        <v>2600</v>
      </c>
      <c r="G1187" s="5" t="s">
        <v>2601</v>
      </c>
      <c r="H1187" s="6">
        <v>39617</v>
      </c>
      <c r="I1187" s="5" t="s">
        <v>575</v>
      </c>
      <c r="J1187" s="5" t="s">
        <v>627</v>
      </c>
      <c r="K1187" s="5" t="s">
        <v>568</v>
      </c>
      <c r="L1187" s="7">
        <v>6</v>
      </c>
      <c r="M1187" s="7" t="s">
        <v>287</v>
      </c>
      <c r="N1187" s="8">
        <v>5809</v>
      </c>
      <c r="O1187" s="122">
        <v>0.02</v>
      </c>
      <c r="P1187" s="10">
        <f t="shared" si="215"/>
        <v>116</v>
      </c>
      <c r="Q1187" s="122">
        <v>5.0000000000000001E-3</v>
      </c>
      <c r="R1187" s="10">
        <f t="shared" si="216"/>
        <v>29</v>
      </c>
      <c r="S1187" s="122">
        <f t="shared" si="217"/>
        <v>2.4961266999483561E-2</v>
      </c>
      <c r="T1187" s="10">
        <f t="shared" si="218"/>
        <v>145</v>
      </c>
      <c r="U1187" s="10">
        <f t="shared" si="219"/>
        <v>5954</v>
      </c>
      <c r="V1187" s="11">
        <v>5809</v>
      </c>
      <c r="W1187" s="12">
        <f t="shared" si="220"/>
        <v>0</v>
      </c>
      <c r="X1187" s="123">
        <f t="shared" si="221"/>
        <v>0</v>
      </c>
      <c r="Y1187" s="124" t="str">
        <f t="shared" si="222"/>
        <v>0.00%-8.40%</v>
      </c>
      <c r="Z1187" s="15" t="s">
        <v>112</v>
      </c>
      <c r="AA1187" s="15" t="s">
        <v>2606</v>
      </c>
      <c r="AB1187" s="15"/>
      <c r="AC1187" s="125">
        <v>0.05</v>
      </c>
      <c r="AD1187" s="8">
        <f t="shared" si="223"/>
        <v>290</v>
      </c>
      <c r="AE1187" s="17">
        <f t="shared" si="224"/>
        <v>6099</v>
      </c>
      <c r="AF1187" s="18">
        <f t="shared" si="225"/>
        <v>290</v>
      </c>
      <c r="AG1187" s="126">
        <f t="shared" si="226"/>
        <v>4.9922533998967067E-2</v>
      </c>
      <c r="AH1187" s="20">
        <v>13.6</v>
      </c>
      <c r="AI1187" s="20">
        <v>450</v>
      </c>
      <c r="AJ1187" s="20"/>
      <c r="AK1187" s="20">
        <v>688</v>
      </c>
      <c r="AL1187" s="20">
        <f t="shared" si="227"/>
        <v>89034.4</v>
      </c>
      <c r="AM1187" s="7" t="s">
        <v>287</v>
      </c>
      <c r="AN1187" s="20"/>
      <c r="AO1187" s="21" t="s">
        <v>2607</v>
      </c>
      <c r="AP1187" s="21" t="s">
        <v>292</v>
      </c>
      <c r="AQ1187" s="5" t="s">
        <v>2603</v>
      </c>
      <c r="AR1187" s="5" t="s">
        <v>2395</v>
      </c>
    </row>
    <row r="1188" spans="1:44">
      <c r="A1188" s="87" t="s">
        <v>562</v>
      </c>
      <c r="B1188" s="5">
        <v>1003036</v>
      </c>
      <c r="C1188" s="5" t="s">
        <v>565</v>
      </c>
      <c r="D1188" s="5" t="s">
        <v>55</v>
      </c>
      <c r="E1188" s="5" t="s">
        <v>2578</v>
      </c>
      <c r="F1188" s="5" t="s">
        <v>2600</v>
      </c>
      <c r="G1188" s="5" t="s">
        <v>2601</v>
      </c>
      <c r="H1188" s="6">
        <v>39618</v>
      </c>
      <c r="I1188" s="5" t="s">
        <v>575</v>
      </c>
      <c r="J1188" s="5" t="s">
        <v>627</v>
      </c>
      <c r="K1188" s="5" t="s">
        <v>568</v>
      </c>
      <c r="L1188" s="7">
        <v>6</v>
      </c>
      <c r="M1188" s="7" t="s">
        <v>287</v>
      </c>
      <c r="N1188" s="8">
        <v>4955</v>
      </c>
      <c r="O1188" s="122">
        <v>0.02</v>
      </c>
      <c r="P1188" s="10">
        <f t="shared" si="215"/>
        <v>99</v>
      </c>
      <c r="Q1188" s="122">
        <v>5.0000000000000001E-3</v>
      </c>
      <c r="R1188" s="10">
        <f t="shared" si="216"/>
        <v>25</v>
      </c>
      <c r="S1188" s="122">
        <f t="shared" si="217"/>
        <v>2.5025227043390514E-2</v>
      </c>
      <c r="T1188" s="10">
        <f t="shared" si="218"/>
        <v>124</v>
      </c>
      <c r="U1188" s="10">
        <f t="shared" si="219"/>
        <v>5079</v>
      </c>
      <c r="V1188" s="11">
        <f>U1188-124</f>
        <v>4955</v>
      </c>
      <c r="W1188" s="12">
        <f t="shared" si="220"/>
        <v>0</v>
      </c>
      <c r="X1188" s="123">
        <f t="shared" si="221"/>
        <v>0</v>
      </c>
      <c r="Y1188" s="124" t="str">
        <f t="shared" si="222"/>
        <v>0.00%-8.40%</v>
      </c>
      <c r="Z1188" s="15"/>
      <c r="AA1188" s="15"/>
      <c r="AB1188" s="15"/>
      <c r="AC1188" s="125"/>
      <c r="AD1188" s="8">
        <f t="shared" si="223"/>
        <v>0</v>
      </c>
      <c r="AE1188" s="17">
        <f t="shared" si="224"/>
        <v>4955</v>
      </c>
      <c r="AF1188" s="18">
        <f t="shared" si="225"/>
        <v>0</v>
      </c>
      <c r="AG1188" s="126">
        <f t="shared" si="226"/>
        <v>0</v>
      </c>
      <c r="AH1188" s="20">
        <v>13.6</v>
      </c>
      <c r="AI1188" s="20">
        <v>700</v>
      </c>
      <c r="AJ1188" s="20"/>
      <c r="AK1188" s="20">
        <v>688</v>
      </c>
      <c r="AL1188" s="20">
        <f t="shared" si="227"/>
        <v>76476</v>
      </c>
      <c r="AM1188" s="7" t="s">
        <v>287</v>
      </c>
      <c r="AN1188" s="20" t="s">
        <v>588</v>
      </c>
      <c r="AO1188" s="21"/>
      <c r="AP1188" s="21" t="s">
        <v>495</v>
      </c>
      <c r="AQ1188" s="5" t="s">
        <v>2603</v>
      </c>
      <c r="AR1188" s="5" t="s">
        <v>2395</v>
      </c>
    </row>
    <row r="1189" spans="1:44">
      <c r="A1189" s="87" t="s">
        <v>562</v>
      </c>
      <c r="B1189" s="5">
        <v>1003620</v>
      </c>
      <c r="C1189" s="5" t="s">
        <v>565</v>
      </c>
      <c r="D1189" s="5" t="s">
        <v>55</v>
      </c>
      <c r="E1189" s="5" t="s">
        <v>2578</v>
      </c>
      <c r="F1189" s="5" t="s">
        <v>2600</v>
      </c>
      <c r="G1189" s="5" t="s">
        <v>2601</v>
      </c>
      <c r="H1189" s="6">
        <v>39970</v>
      </c>
      <c r="I1189" s="5" t="s">
        <v>575</v>
      </c>
      <c r="J1189" s="5" t="s">
        <v>2602</v>
      </c>
      <c r="K1189" s="5" t="s">
        <v>568</v>
      </c>
      <c r="L1189" s="7">
        <v>6</v>
      </c>
      <c r="M1189" s="7" t="s">
        <v>287</v>
      </c>
      <c r="N1189" s="8">
        <v>4637</v>
      </c>
      <c r="O1189" s="122">
        <v>0.02</v>
      </c>
      <c r="P1189" s="10">
        <f t="shared" si="215"/>
        <v>93</v>
      </c>
      <c r="Q1189" s="122">
        <v>5.0000000000000001E-3</v>
      </c>
      <c r="R1189" s="10">
        <f t="shared" si="216"/>
        <v>23</v>
      </c>
      <c r="S1189" s="122">
        <f t="shared" si="217"/>
        <v>2.5016174250593055E-2</v>
      </c>
      <c r="T1189" s="10">
        <f t="shared" si="218"/>
        <v>116</v>
      </c>
      <c r="U1189" s="10">
        <f t="shared" si="219"/>
        <v>4753</v>
      </c>
      <c r="V1189" s="11">
        <v>4690</v>
      </c>
      <c r="W1189" s="12">
        <f t="shared" si="220"/>
        <v>53</v>
      </c>
      <c r="X1189" s="123">
        <f t="shared" si="221"/>
        <v>1.14E-2</v>
      </c>
      <c r="Y1189" s="124" t="str">
        <f t="shared" si="222"/>
        <v>0.00%-8.40%</v>
      </c>
      <c r="Z1189" s="15"/>
      <c r="AA1189" s="15"/>
      <c r="AB1189" s="15"/>
      <c r="AC1189" s="125"/>
      <c r="AD1189" s="8">
        <f t="shared" si="223"/>
        <v>0</v>
      </c>
      <c r="AE1189" s="17">
        <f t="shared" si="224"/>
        <v>4690</v>
      </c>
      <c r="AF1189" s="18">
        <f t="shared" si="225"/>
        <v>53</v>
      </c>
      <c r="AG1189" s="126">
        <f t="shared" si="226"/>
        <v>1.1429803752426082E-2</v>
      </c>
      <c r="AH1189" s="20">
        <v>13.6</v>
      </c>
      <c r="AI1189" s="20">
        <v>750</v>
      </c>
      <c r="AJ1189" s="20"/>
      <c r="AK1189" s="20">
        <v>688</v>
      </c>
      <c r="AL1189" s="20">
        <f t="shared" si="227"/>
        <v>73472</v>
      </c>
      <c r="AM1189" s="7" t="s">
        <v>287</v>
      </c>
      <c r="AN1189" s="20"/>
      <c r="AO1189" s="21"/>
      <c r="AP1189" s="21"/>
      <c r="AQ1189" s="5" t="s">
        <v>2603</v>
      </c>
      <c r="AR1189" s="5" t="s">
        <v>2395</v>
      </c>
    </row>
    <row r="1190" spans="1:44">
      <c r="A1190" s="87" t="s">
        <v>562</v>
      </c>
      <c r="B1190" s="5">
        <v>1005422</v>
      </c>
      <c r="C1190" s="5" t="s">
        <v>565</v>
      </c>
      <c r="D1190" s="5" t="s">
        <v>55</v>
      </c>
      <c r="E1190" s="5" t="s">
        <v>2578</v>
      </c>
      <c r="F1190" s="5" t="s">
        <v>2600</v>
      </c>
      <c r="G1190" s="5" t="s">
        <v>2601</v>
      </c>
      <c r="H1190" s="6">
        <v>40289</v>
      </c>
      <c r="I1190" s="5" t="s">
        <v>575</v>
      </c>
      <c r="J1190" s="5" t="s">
        <v>627</v>
      </c>
      <c r="K1190" s="5" t="s">
        <v>568</v>
      </c>
      <c r="L1190" s="7">
        <v>6</v>
      </c>
      <c r="M1190" s="7" t="s">
        <v>287</v>
      </c>
      <c r="N1190" s="8">
        <v>4600</v>
      </c>
      <c r="O1190" s="122">
        <v>0.02</v>
      </c>
      <c r="P1190" s="10">
        <f t="shared" si="215"/>
        <v>92</v>
      </c>
      <c r="Q1190" s="122">
        <v>5.0000000000000001E-3</v>
      </c>
      <c r="R1190" s="10">
        <f t="shared" si="216"/>
        <v>23</v>
      </c>
      <c r="S1190" s="122">
        <f t="shared" si="217"/>
        <v>2.5000000000000001E-2</v>
      </c>
      <c r="T1190" s="10">
        <f t="shared" si="218"/>
        <v>115</v>
      </c>
      <c r="U1190" s="10">
        <f t="shared" si="219"/>
        <v>4715</v>
      </c>
      <c r="V1190" s="11">
        <v>4710</v>
      </c>
      <c r="W1190" s="12">
        <f t="shared" si="220"/>
        <v>110</v>
      </c>
      <c r="X1190" s="123">
        <f t="shared" si="221"/>
        <v>2.3900000000000001E-2</v>
      </c>
      <c r="Y1190" s="124" t="str">
        <f t="shared" si="222"/>
        <v>0.00%-8.40%</v>
      </c>
      <c r="Z1190" s="15"/>
      <c r="AA1190" s="15"/>
      <c r="AB1190" s="15"/>
      <c r="AC1190" s="125"/>
      <c r="AD1190" s="8">
        <f t="shared" si="223"/>
        <v>0</v>
      </c>
      <c r="AE1190" s="17">
        <f t="shared" si="224"/>
        <v>4710</v>
      </c>
      <c r="AF1190" s="18">
        <f t="shared" si="225"/>
        <v>110</v>
      </c>
      <c r="AG1190" s="126">
        <f t="shared" si="226"/>
        <v>2.3913043478260843E-2</v>
      </c>
      <c r="AH1190" s="20">
        <v>13.6</v>
      </c>
      <c r="AI1190" s="20">
        <v>450</v>
      </c>
      <c r="AJ1190" s="20"/>
      <c r="AK1190" s="20">
        <v>688</v>
      </c>
      <c r="AL1190" s="20">
        <f t="shared" si="227"/>
        <v>70144</v>
      </c>
      <c r="AM1190" s="7" t="s">
        <v>287</v>
      </c>
      <c r="AN1190" s="20"/>
      <c r="AO1190" s="21"/>
      <c r="AP1190" s="21"/>
      <c r="AQ1190" s="5" t="s">
        <v>2603</v>
      </c>
      <c r="AR1190" s="5" t="s">
        <v>2395</v>
      </c>
    </row>
    <row r="1191" spans="1:44">
      <c r="A1191" s="87" t="s">
        <v>562</v>
      </c>
      <c r="B1191" s="5">
        <v>1005560</v>
      </c>
      <c r="C1191" s="5" t="s">
        <v>565</v>
      </c>
      <c r="D1191" s="5" t="s">
        <v>55</v>
      </c>
      <c r="E1191" s="5" t="s">
        <v>2578</v>
      </c>
      <c r="F1191" s="5" t="s">
        <v>2600</v>
      </c>
      <c r="G1191" s="5" t="s">
        <v>2601</v>
      </c>
      <c r="H1191" s="6">
        <v>40309</v>
      </c>
      <c r="I1191" s="5" t="s">
        <v>575</v>
      </c>
      <c r="J1191" s="5" t="s">
        <v>627</v>
      </c>
      <c r="K1191" s="5" t="s">
        <v>568</v>
      </c>
      <c r="L1191" s="7">
        <v>6</v>
      </c>
      <c r="M1191" s="7" t="s">
        <v>287</v>
      </c>
      <c r="N1191" s="8">
        <v>4121</v>
      </c>
      <c r="O1191" s="122">
        <v>0.02</v>
      </c>
      <c r="P1191" s="10">
        <f t="shared" si="215"/>
        <v>82</v>
      </c>
      <c r="Q1191" s="122">
        <v>5.0000000000000001E-3</v>
      </c>
      <c r="R1191" s="10">
        <f t="shared" si="216"/>
        <v>21</v>
      </c>
      <c r="S1191" s="122">
        <f t="shared" si="217"/>
        <v>2.4993933511283668E-2</v>
      </c>
      <c r="T1191" s="10">
        <f t="shared" si="218"/>
        <v>103</v>
      </c>
      <c r="U1191" s="10">
        <f t="shared" si="219"/>
        <v>4224</v>
      </c>
      <c r="V1191" s="11">
        <v>4225</v>
      </c>
      <c r="W1191" s="12">
        <f t="shared" si="220"/>
        <v>104</v>
      </c>
      <c r="X1191" s="123">
        <f t="shared" si="221"/>
        <v>2.52E-2</v>
      </c>
      <c r="Y1191" s="124" t="str">
        <f t="shared" si="222"/>
        <v>0.00%-8.40%</v>
      </c>
      <c r="Z1191" s="15"/>
      <c r="AA1191" s="15"/>
      <c r="AB1191" s="15"/>
      <c r="AC1191" s="125"/>
      <c r="AD1191" s="8">
        <f t="shared" si="223"/>
        <v>0</v>
      </c>
      <c r="AE1191" s="17">
        <f t="shared" si="224"/>
        <v>4225</v>
      </c>
      <c r="AF1191" s="18">
        <f t="shared" si="225"/>
        <v>104</v>
      </c>
      <c r="AG1191" s="126">
        <f t="shared" si="226"/>
        <v>2.5236593059936974E-2</v>
      </c>
      <c r="AH1191" s="20">
        <v>13.6</v>
      </c>
      <c r="AI1191" s="20">
        <v>450</v>
      </c>
      <c r="AJ1191" s="20"/>
      <c r="AK1191" s="20">
        <v>688</v>
      </c>
      <c r="AL1191" s="20">
        <f t="shared" si="227"/>
        <v>63548</v>
      </c>
      <c r="AM1191" s="7" t="s">
        <v>287</v>
      </c>
      <c r="AN1191" s="20"/>
      <c r="AO1191" s="21"/>
      <c r="AP1191" s="21"/>
      <c r="AQ1191" s="5" t="s">
        <v>2603</v>
      </c>
      <c r="AR1191" s="5" t="s">
        <v>2395</v>
      </c>
    </row>
    <row r="1192" spans="1:44">
      <c r="A1192" s="87" t="s">
        <v>562</v>
      </c>
      <c r="B1192" s="5">
        <v>1005954</v>
      </c>
      <c r="C1192" s="5" t="s">
        <v>565</v>
      </c>
      <c r="D1192" s="5" t="s">
        <v>55</v>
      </c>
      <c r="E1192" s="5" t="s">
        <v>2578</v>
      </c>
      <c r="F1192" s="5" t="s">
        <v>2600</v>
      </c>
      <c r="G1192" s="5" t="s">
        <v>2601</v>
      </c>
      <c r="H1192" s="6">
        <v>44477</v>
      </c>
      <c r="I1192" s="5" t="s">
        <v>575</v>
      </c>
      <c r="J1192" s="5" t="s">
        <v>627</v>
      </c>
      <c r="K1192" s="5" t="s">
        <v>568</v>
      </c>
      <c r="L1192" s="7">
        <v>6</v>
      </c>
      <c r="M1192" s="7" t="s">
        <v>287</v>
      </c>
      <c r="N1192" s="8">
        <v>4100</v>
      </c>
      <c r="O1192" s="122">
        <v>0.02</v>
      </c>
      <c r="P1192" s="10">
        <f t="shared" si="215"/>
        <v>82</v>
      </c>
      <c r="Q1192" s="122">
        <v>5.0000000000000001E-3</v>
      </c>
      <c r="R1192" s="10">
        <f t="shared" si="216"/>
        <v>21</v>
      </c>
      <c r="S1192" s="122">
        <f t="shared" si="217"/>
        <v>2.5121951219512197E-2</v>
      </c>
      <c r="T1192" s="10">
        <f t="shared" si="218"/>
        <v>103</v>
      </c>
      <c r="U1192" s="10">
        <f t="shared" si="219"/>
        <v>4203</v>
      </c>
      <c r="V1192" s="11">
        <v>4200</v>
      </c>
      <c r="W1192" s="12">
        <f t="shared" si="220"/>
        <v>100</v>
      </c>
      <c r="X1192" s="123">
        <f t="shared" si="221"/>
        <v>2.4400000000000002E-2</v>
      </c>
      <c r="Y1192" s="124" t="str">
        <f t="shared" si="222"/>
        <v>0.00%-8.40%</v>
      </c>
      <c r="Z1192" s="15"/>
      <c r="AA1192" s="15"/>
      <c r="AB1192" s="15"/>
      <c r="AC1192" s="125"/>
      <c r="AD1192" s="8">
        <f t="shared" si="223"/>
        <v>0</v>
      </c>
      <c r="AE1192" s="17">
        <f t="shared" si="224"/>
        <v>4200</v>
      </c>
      <c r="AF1192" s="18">
        <f t="shared" si="225"/>
        <v>100</v>
      </c>
      <c r="AG1192" s="126">
        <f t="shared" si="226"/>
        <v>2.4390243902439046E-2</v>
      </c>
      <c r="AH1192" s="20">
        <v>13.6</v>
      </c>
      <c r="AI1192" s="20">
        <v>450</v>
      </c>
      <c r="AJ1192" s="20"/>
      <c r="AK1192" s="20">
        <v>688</v>
      </c>
      <c r="AL1192" s="20">
        <f t="shared" si="227"/>
        <v>63208</v>
      </c>
      <c r="AM1192" s="7" t="s">
        <v>287</v>
      </c>
      <c r="AN1192" s="20"/>
      <c r="AO1192" s="21"/>
      <c r="AP1192" s="21"/>
      <c r="AQ1192" s="5" t="s">
        <v>2603</v>
      </c>
      <c r="AR1192" s="5" t="s">
        <v>2395</v>
      </c>
    </row>
    <row r="1193" spans="1:44">
      <c r="A1193" s="87" t="s">
        <v>562</v>
      </c>
      <c r="B1193" s="5">
        <v>1006277</v>
      </c>
      <c r="C1193" s="5" t="s">
        <v>565</v>
      </c>
      <c r="D1193" s="5" t="s">
        <v>55</v>
      </c>
      <c r="E1193" s="5" t="s">
        <v>2578</v>
      </c>
      <c r="F1193" s="5" t="s">
        <v>2600</v>
      </c>
      <c r="G1193" s="5" t="s">
        <v>2601</v>
      </c>
      <c r="H1193" s="6">
        <v>44256</v>
      </c>
      <c r="I1193" s="5" t="s">
        <v>575</v>
      </c>
      <c r="J1193" s="5" t="s">
        <v>627</v>
      </c>
      <c r="K1193" s="5" t="s">
        <v>568</v>
      </c>
      <c r="L1193" s="7">
        <v>6</v>
      </c>
      <c r="M1193" s="7" t="s">
        <v>287</v>
      </c>
      <c r="N1193" s="8">
        <v>4033</v>
      </c>
      <c r="O1193" s="122">
        <v>0.02</v>
      </c>
      <c r="P1193" s="10">
        <f t="shared" si="215"/>
        <v>81</v>
      </c>
      <c r="Q1193" s="122">
        <v>5.0000000000000001E-3</v>
      </c>
      <c r="R1193" s="10">
        <f t="shared" si="216"/>
        <v>20</v>
      </c>
      <c r="S1193" s="122">
        <f t="shared" si="217"/>
        <v>2.5043392015869081E-2</v>
      </c>
      <c r="T1193" s="10">
        <f t="shared" si="218"/>
        <v>101</v>
      </c>
      <c r="U1193" s="10">
        <f t="shared" si="219"/>
        <v>4134</v>
      </c>
      <c r="V1193" s="11">
        <v>4140</v>
      </c>
      <c r="W1193" s="12">
        <f t="shared" si="220"/>
        <v>107</v>
      </c>
      <c r="X1193" s="123">
        <f t="shared" si="221"/>
        <v>2.6499999999999999E-2</v>
      </c>
      <c r="Y1193" s="124" t="str">
        <f t="shared" si="222"/>
        <v>0.00%-8.40%</v>
      </c>
      <c r="Z1193" s="15"/>
      <c r="AA1193" s="15"/>
      <c r="AB1193" s="15"/>
      <c r="AC1193" s="125"/>
      <c r="AD1193" s="8">
        <f t="shared" si="223"/>
        <v>0</v>
      </c>
      <c r="AE1193" s="17">
        <f t="shared" si="224"/>
        <v>4140</v>
      </c>
      <c r="AF1193" s="18">
        <f t="shared" si="225"/>
        <v>107</v>
      </c>
      <c r="AG1193" s="126">
        <f t="shared" si="226"/>
        <v>2.6531118274237597E-2</v>
      </c>
      <c r="AH1193" s="20">
        <v>13.6</v>
      </c>
      <c r="AI1193" s="20">
        <v>450</v>
      </c>
      <c r="AJ1193" s="20"/>
      <c r="AK1193" s="20">
        <v>688</v>
      </c>
      <c r="AL1193" s="20">
        <f t="shared" si="227"/>
        <v>62392</v>
      </c>
      <c r="AM1193" s="7" t="s">
        <v>287</v>
      </c>
      <c r="AN1193" s="20"/>
      <c r="AO1193" s="21" t="s">
        <v>2605</v>
      </c>
      <c r="AP1193" s="21" t="s">
        <v>115</v>
      </c>
      <c r="AQ1193" s="5" t="s">
        <v>2603</v>
      </c>
      <c r="AR1193" s="5" t="s">
        <v>2395</v>
      </c>
    </row>
    <row r="1194" spans="1:44">
      <c r="A1194" s="87" t="s">
        <v>562</v>
      </c>
      <c r="B1194" s="5">
        <v>1006877</v>
      </c>
      <c r="C1194" s="5" t="s">
        <v>565</v>
      </c>
      <c r="D1194" s="5" t="s">
        <v>55</v>
      </c>
      <c r="E1194" s="5" t="s">
        <v>2578</v>
      </c>
      <c r="F1194" s="5" t="s">
        <v>2600</v>
      </c>
      <c r="G1194" s="5" t="s">
        <v>2601</v>
      </c>
      <c r="H1194" s="6">
        <v>40516</v>
      </c>
      <c r="I1194" s="5" t="s">
        <v>575</v>
      </c>
      <c r="J1194" s="5" t="s">
        <v>627</v>
      </c>
      <c r="K1194" s="5" t="s">
        <v>568</v>
      </c>
      <c r="L1194" s="7">
        <v>6</v>
      </c>
      <c r="M1194" s="7" t="s">
        <v>287</v>
      </c>
      <c r="N1194" s="8">
        <v>4603</v>
      </c>
      <c r="O1194" s="122">
        <v>0.02</v>
      </c>
      <c r="P1194" s="10">
        <f t="shared" si="215"/>
        <v>92</v>
      </c>
      <c r="Q1194" s="122">
        <v>5.0000000000000001E-3</v>
      </c>
      <c r="R1194" s="10">
        <f t="shared" si="216"/>
        <v>23</v>
      </c>
      <c r="S1194" s="122">
        <f t="shared" si="217"/>
        <v>2.4983706278514012E-2</v>
      </c>
      <c r="T1194" s="10">
        <f t="shared" si="218"/>
        <v>115</v>
      </c>
      <c r="U1194" s="10">
        <f t="shared" si="219"/>
        <v>4718</v>
      </c>
      <c r="V1194" s="11">
        <v>4720</v>
      </c>
      <c r="W1194" s="12">
        <f t="shared" si="220"/>
        <v>117</v>
      </c>
      <c r="X1194" s="123">
        <f t="shared" si="221"/>
        <v>2.5399999999999999E-2</v>
      </c>
      <c r="Y1194" s="124" t="str">
        <f t="shared" si="222"/>
        <v>0.00%-8.40%</v>
      </c>
      <c r="Z1194" s="15"/>
      <c r="AA1194" s="15"/>
      <c r="AB1194" s="15"/>
      <c r="AC1194" s="125"/>
      <c r="AD1194" s="8">
        <f t="shared" si="223"/>
        <v>0</v>
      </c>
      <c r="AE1194" s="17">
        <f t="shared" si="224"/>
        <v>4720</v>
      </c>
      <c r="AF1194" s="18">
        <f t="shared" si="225"/>
        <v>117</v>
      </c>
      <c r="AG1194" s="126">
        <f t="shared" si="226"/>
        <v>2.5418205518140446E-2</v>
      </c>
      <c r="AH1194" s="20">
        <v>13.6</v>
      </c>
      <c r="AI1194" s="20">
        <v>450</v>
      </c>
      <c r="AJ1194" s="20"/>
      <c r="AK1194" s="20">
        <v>688</v>
      </c>
      <c r="AL1194" s="20">
        <f t="shared" si="227"/>
        <v>70280</v>
      </c>
      <c r="AM1194" s="7" t="s">
        <v>287</v>
      </c>
      <c r="AN1194" s="20"/>
      <c r="AO1194" s="21" t="s">
        <v>2605</v>
      </c>
      <c r="AP1194" s="21" t="s">
        <v>115</v>
      </c>
      <c r="AQ1194" s="5" t="s">
        <v>2603</v>
      </c>
      <c r="AR1194" s="5" t="s">
        <v>2395</v>
      </c>
    </row>
    <row r="1195" spans="1:44">
      <c r="A1195" s="87" t="s">
        <v>562</v>
      </c>
      <c r="B1195" s="5">
        <v>1007137</v>
      </c>
      <c r="C1195" s="5" t="s">
        <v>565</v>
      </c>
      <c r="D1195" s="5" t="s">
        <v>55</v>
      </c>
      <c r="E1195" s="5" t="s">
        <v>2578</v>
      </c>
      <c r="F1195" s="5" t="s">
        <v>2600</v>
      </c>
      <c r="G1195" s="5" t="s">
        <v>2601</v>
      </c>
      <c r="H1195" s="6">
        <v>40599</v>
      </c>
      <c r="I1195" s="5" t="s">
        <v>575</v>
      </c>
      <c r="J1195" s="5" t="s">
        <v>627</v>
      </c>
      <c r="K1195" s="5" t="s">
        <v>568</v>
      </c>
      <c r="L1195" s="7">
        <v>6</v>
      </c>
      <c r="M1195" s="7" t="s">
        <v>287</v>
      </c>
      <c r="N1195" s="8">
        <v>4421</v>
      </c>
      <c r="O1195" s="122">
        <v>0.02</v>
      </c>
      <c r="P1195" s="10">
        <f t="shared" si="215"/>
        <v>88</v>
      </c>
      <c r="Q1195" s="122">
        <v>5.0000000000000001E-3</v>
      </c>
      <c r="R1195" s="10">
        <f t="shared" si="216"/>
        <v>22</v>
      </c>
      <c r="S1195" s="122">
        <f t="shared" si="217"/>
        <v>2.4881248586292693E-2</v>
      </c>
      <c r="T1195" s="10">
        <f t="shared" si="218"/>
        <v>110</v>
      </c>
      <c r="U1195" s="10">
        <f t="shared" si="219"/>
        <v>4531</v>
      </c>
      <c r="V1195" s="11">
        <v>4421</v>
      </c>
      <c r="W1195" s="12">
        <f t="shared" si="220"/>
        <v>0</v>
      </c>
      <c r="X1195" s="123">
        <f t="shared" si="221"/>
        <v>0</v>
      </c>
      <c r="Y1195" s="124" t="str">
        <f t="shared" si="222"/>
        <v>0.00%-8.40%</v>
      </c>
      <c r="Z1195" s="15"/>
      <c r="AA1195" s="15"/>
      <c r="AB1195" s="15"/>
      <c r="AC1195" s="125"/>
      <c r="AD1195" s="8">
        <f t="shared" si="223"/>
        <v>0</v>
      </c>
      <c r="AE1195" s="17">
        <f t="shared" si="224"/>
        <v>4421</v>
      </c>
      <c r="AF1195" s="18">
        <f t="shared" si="225"/>
        <v>0</v>
      </c>
      <c r="AG1195" s="126">
        <f t="shared" si="226"/>
        <v>0</v>
      </c>
      <c r="AH1195" s="20">
        <v>13.6</v>
      </c>
      <c r="AI1195" s="20">
        <v>450</v>
      </c>
      <c r="AJ1195" s="20"/>
      <c r="AK1195" s="20">
        <v>688</v>
      </c>
      <c r="AL1195" s="20">
        <f t="shared" si="227"/>
        <v>66213.600000000006</v>
      </c>
      <c r="AM1195" s="7" t="s">
        <v>287</v>
      </c>
      <c r="AN1195" s="20"/>
      <c r="AO1195" s="21" t="s">
        <v>2608</v>
      </c>
      <c r="AP1195" s="21" t="s">
        <v>226</v>
      </c>
      <c r="AQ1195" s="5" t="s">
        <v>2603</v>
      </c>
      <c r="AR1195" s="5" t="s">
        <v>2395</v>
      </c>
    </row>
    <row r="1196" spans="1:44">
      <c r="A1196" s="87" t="s">
        <v>562</v>
      </c>
      <c r="B1196" s="5">
        <v>1007202</v>
      </c>
      <c r="C1196" s="5" t="s">
        <v>565</v>
      </c>
      <c r="D1196" s="5" t="s">
        <v>55</v>
      </c>
      <c r="E1196" s="5" t="s">
        <v>2578</v>
      </c>
      <c r="F1196" s="5" t="s">
        <v>2600</v>
      </c>
      <c r="G1196" s="5" t="s">
        <v>2601</v>
      </c>
      <c r="H1196" s="6">
        <v>40610</v>
      </c>
      <c r="I1196" s="5" t="s">
        <v>575</v>
      </c>
      <c r="J1196" s="5" t="s">
        <v>627</v>
      </c>
      <c r="K1196" s="5" t="s">
        <v>568</v>
      </c>
      <c r="L1196" s="7">
        <v>6</v>
      </c>
      <c r="M1196" s="7" t="s">
        <v>287</v>
      </c>
      <c r="N1196" s="8">
        <v>4528</v>
      </c>
      <c r="O1196" s="122">
        <v>0.02</v>
      </c>
      <c r="P1196" s="10">
        <f t="shared" si="215"/>
        <v>91</v>
      </c>
      <c r="Q1196" s="122">
        <v>5.0000000000000001E-3</v>
      </c>
      <c r="R1196" s="10">
        <f t="shared" si="216"/>
        <v>23</v>
      </c>
      <c r="S1196" s="122">
        <f t="shared" si="217"/>
        <v>2.517667844522968E-2</v>
      </c>
      <c r="T1196" s="10">
        <f t="shared" si="218"/>
        <v>114</v>
      </c>
      <c r="U1196" s="10">
        <f t="shared" si="219"/>
        <v>4642</v>
      </c>
      <c r="V1196" s="11">
        <v>4640</v>
      </c>
      <c r="W1196" s="12">
        <f t="shared" si="220"/>
        <v>112</v>
      </c>
      <c r="X1196" s="123">
        <f t="shared" si="221"/>
        <v>2.47E-2</v>
      </c>
      <c r="Y1196" s="124" t="str">
        <f t="shared" si="222"/>
        <v>0.00%-8.40%</v>
      </c>
      <c r="Z1196" s="15"/>
      <c r="AA1196" s="15"/>
      <c r="AB1196" s="15"/>
      <c r="AC1196" s="125"/>
      <c r="AD1196" s="8">
        <f t="shared" si="223"/>
        <v>0</v>
      </c>
      <c r="AE1196" s="17">
        <f t="shared" si="224"/>
        <v>4640</v>
      </c>
      <c r="AF1196" s="18">
        <f t="shared" si="225"/>
        <v>112</v>
      </c>
      <c r="AG1196" s="126">
        <f t="shared" si="226"/>
        <v>2.4734982332155431E-2</v>
      </c>
      <c r="AH1196" s="20">
        <v>13.6</v>
      </c>
      <c r="AI1196" s="20">
        <v>450</v>
      </c>
      <c r="AJ1196" s="20"/>
      <c r="AK1196" s="20">
        <v>688</v>
      </c>
      <c r="AL1196" s="20">
        <f t="shared" si="227"/>
        <v>69192</v>
      </c>
      <c r="AM1196" s="7" t="s">
        <v>287</v>
      </c>
      <c r="AN1196" s="20"/>
      <c r="AO1196" s="21"/>
      <c r="AP1196" s="21"/>
      <c r="AQ1196" s="5" t="s">
        <v>2603</v>
      </c>
      <c r="AR1196" s="5" t="s">
        <v>2395</v>
      </c>
    </row>
    <row r="1197" spans="1:44">
      <c r="A1197" s="87" t="s">
        <v>562</v>
      </c>
      <c r="B1197" s="5">
        <v>1007213</v>
      </c>
      <c r="C1197" s="5" t="s">
        <v>565</v>
      </c>
      <c r="D1197" s="5" t="s">
        <v>55</v>
      </c>
      <c r="E1197" s="5" t="s">
        <v>2578</v>
      </c>
      <c r="F1197" s="5" t="s">
        <v>2600</v>
      </c>
      <c r="G1197" s="5" t="s">
        <v>2601</v>
      </c>
      <c r="H1197" s="6">
        <v>44391</v>
      </c>
      <c r="I1197" s="5" t="s">
        <v>575</v>
      </c>
      <c r="J1197" s="5" t="s">
        <v>627</v>
      </c>
      <c r="K1197" s="5" t="s">
        <v>568</v>
      </c>
      <c r="L1197" s="7">
        <v>6</v>
      </c>
      <c r="M1197" s="7" t="s">
        <v>287</v>
      </c>
      <c r="N1197" s="8">
        <v>4063</v>
      </c>
      <c r="O1197" s="122">
        <v>0.02</v>
      </c>
      <c r="P1197" s="10">
        <f t="shared" si="215"/>
        <v>81</v>
      </c>
      <c r="Q1197" s="122">
        <v>5.0000000000000001E-3</v>
      </c>
      <c r="R1197" s="10">
        <f t="shared" si="216"/>
        <v>20</v>
      </c>
      <c r="S1197" s="122">
        <f t="shared" si="217"/>
        <v>2.4858478956436132E-2</v>
      </c>
      <c r="T1197" s="10">
        <f t="shared" si="218"/>
        <v>101</v>
      </c>
      <c r="U1197" s="10">
        <f t="shared" si="219"/>
        <v>4164</v>
      </c>
      <c r="V1197" s="11">
        <v>4165</v>
      </c>
      <c r="W1197" s="12">
        <f t="shared" si="220"/>
        <v>102</v>
      </c>
      <c r="X1197" s="123">
        <f t="shared" si="221"/>
        <v>2.5100000000000001E-2</v>
      </c>
      <c r="Y1197" s="124" t="str">
        <f t="shared" si="222"/>
        <v>0.00%-8.40%</v>
      </c>
      <c r="Z1197" s="15"/>
      <c r="AA1197" s="15"/>
      <c r="AB1197" s="15"/>
      <c r="AC1197" s="125"/>
      <c r="AD1197" s="8">
        <f t="shared" si="223"/>
        <v>0</v>
      </c>
      <c r="AE1197" s="17">
        <f t="shared" si="224"/>
        <v>4165</v>
      </c>
      <c r="AF1197" s="18">
        <f t="shared" si="225"/>
        <v>102</v>
      </c>
      <c r="AG1197" s="126">
        <f t="shared" si="226"/>
        <v>2.5104602510460206E-2</v>
      </c>
      <c r="AH1197" s="20">
        <v>13.6</v>
      </c>
      <c r="AI1197" s="20">
        <v>450</v>
      </c>
      <c r="AJ1197" s="20"/>
      <c r="AK1197" s="20">
        <v>688</v>
      </c>
      <c r="AL1197" s="20">
        <f t="shared" si="227"/>
        <v>62732</v>
      </c>
      <c r="AM1197" s="7" t="s">
        <v>287</v>
      </c>
      <c r="AN1197" s="20"/>
      <c r="AO1197" s="21"/>
      <c r="AP1197" s="21"/>
      <c r="AQ1197" s="5" t="s">
        <v>2603</v>
      </c>
      <c r="AR1197" s="5" t="s">
        <v>2395</v>
      </c>
    </row>
    <row r="1198" spans="1:44">
      <c r="A1198" s="87" t="s">
        <v>562</v>
      </c>
      <c r="B1198" s="5">
        <v>1008624</v>
      </c>
      <c r="C1198" s="5" t="s">
        <v>565</v>
      </c>
      <c r="D1198" s="5" t="s">
        <v>55</v>
      </c>
      <c r="E1198" s="5" t="s">
        <v>2578</v>
      </c>
      <c r="F1198" s="5" t="s">
        <v>2600</v>
      </c>
      <c r="G1198" s="5" t="s">
        <v>2601</v>
      </c>
      <c r="H1198" s="6">
        <v>41445</v>
      </c>
      <c r="I1198" s="5" t="s">
        <v>575</v>
      </c>
      <c r="J1198" s="5" t="s">
        <v>627</v>
      </c>
      <c r="K1198" s="5" t="s">
        <v>568</v>
      </c>
      <c r="L1198" s="7">
        <v>6</v>
      </c>
      <c r="M1198" s="7" t="s">
        <v>287</v>
      </c>
      <c r="N1198" s="8">
        <v>4607</v>
      </c>
      <c r="O1198" s="122">
        <v>0.02</v>
      </c>
      <c r="P1198" s="10">
        <f t="shared" si="215"/>
        <v>92</v>
      </c>
      <c r="Q1198" s="122">
        <v>5.0000000000000001E-3</v>
      </c>
      <c r="R1198" s="10">
        <f t="shared" si="216"/>
        <v>23</v>
      </c>
      <c r="S1198" s="122">
        <f t="shared" si="217"/>
        <v>2.4962014326025614E-2</v>
      </c>
      <c r="T1198" s="10">
        <f t="shared" si="218"/>
        <v>115</v>
      </c>
      <c r="U1198" s="10">
        <f t="shared" si="219"/>
        <v>4722</v>
      </c>
      <c r="V1198" s="11">
        <v>4730</v>
      </c>
      <c r="W1198" s="12">
        <f t="shared" si="220"/>
        <v>123</v>
      </c>
      <c r="X1198" s="123">
        <f t="shared" si="221"/>
        <v>2.6700000000000002E-2</v>
      </c>
      <c r="Y1198" s="124" t="str">
        <f t="shared" si="222"/>
        <v>0.00%-8.40%</v>
      </c>
      <c r="Z1198" s="15"/>
      <c r="AA1198" s="15"/>
      <c r="AB1198" s="15"/>
      <c r="AC1198" s="125"/>
      <c r="AD1198" s="8">
        <f t="shared" si="223"/>
        <v>0</v>
      </c>
      <c r="AE1198" s="17">
        <f t="shared" si="224"/>
        <v>4730</v>
      </c>
      <c r="AF1198" s="18">
        <f t="shared" si="225"/>
        <v>123</v>
      </c>
      <c r="AG1198" s="126">
        <f t="shared" si="226"/>
        <v>2.669850227914039E-2</v>
      </c>
      <c r="AH1198" s="20">
        <v>13.6</v>
      </c>
      <c r="AI1198" s="20">
        <v>450</v>
      </c>
      <c r="AJ1198" s="20"/>
      <c r="AK1198" s="20">
        <v>688</v>
      </c>
      <c r="AL1198" s="20">
        <f t="shared" si="227"/>
        <v>70416</v>
      </c>
      <c r="AM1198" s="7" t="s">
        <v>287</v>
      </c>
      <c r="AN1198" s="20"/>
      <c r="AO1198" s="21" t="s">
        <v>2605</v>
      </c>
      <c r="AP1198" s="21" t="s">
        <v>115</v>
      </c>
      <c r="AQ1198" s="5" t="s">
        <v>2603</v>
      </c>
      <c r="AR1198" s="5" t="s">
        <v>2395</v>
      </c>
    </row>
    <row r="1199" spans="1:44">
      <c r="A1199" s="87" t="s">
        <v>562</v>
      </c>
      <c r="B1199" s="5">
        <v>1009129</v>
      </c>
      <c r="C1199" s="5" t="s">
        <v>565</v>
      </c>
      <c r="D1199" s="5" t="s">
        <v>55</v>
      </c>
      <c r="E1199" s="5" t="s">
        <v>2578</v>
      </c>
      <c r="F1199" s="5" t="s">
        <v>2600</v>
      </c>
      <c r="G1199" s="5" t="s">
        <v>2601</v>
      </c>
      <c r="H1199" s="6">
        <v>41580</v>
      </c>
      <c r="I1199" s="5" t="s">
        <v>575</v>
      </c>
      <c r="J1199" s="5" t="s">
        <v>627</v>
      </c>
      <c r="K1199" s="5" t="s">
        <v>568</v>
      </c>
      <c r="L1199" s="7">
        <v>6</v>
      </c>
      <c r="M1199" s="7" t="s">
        <v>287</v>
      </c>
      <c r="N1199" s="8">
        <v>4472</v>
      </c>
      <c r="O1199" s="122">
        <v>0.02</v>
      </c>
      <c r="P1199" s="10">
        <f t="shared" si="215"/>
        <v>89</v>
      </c>
      <c r="Q1199" s="122">
        <v>5.0000000000000001E-3</v>
      </c>
      <c r="R1199" s="10">
        <f t="shared" si="216"/>
        <v>22</v>
      </c>
      <c r="S1199" s="122">
        <f t="shared" si="217"/>
        <v>2.4821109123434704E-2</v>
      </c>
      <c r="T1199" s="10">
        <f t="shared" si="218"/>
        <v>111</v>
      </c>
      <c r="U1199" s="10">
        <f t="shared" si="219"/>
        <v>4583</v>
      </c>
      <c r="V1199" s="11">
        <v>4580</v>
      </c>
      <c r="W1199" s="12">
        <f t="shared" si="220"/>
        <v>108</v>
      </c>
      <c r="X1199" s="123">
        <f t="shared" si="221"/>
        <v>2.4199999999999999E-2</v>
      </c>
      <c r="Y1199" s="124" t="str">
        <f t="shared" si="222"/>
        <v>0.00%-8.40%</v>
      </c>
      <c r="Z1199" s="15"/>
      <c r="AA1199" s="15"/>
      <c r="AB1199" s="15"/>
      <c r="AC1199" s="125"/>
      <c r="AD1199" s="8">
        <f t="shared" si="223"/>
        <v>0</v>
      </c>
      <c r="AE1199" s="17">
        <f t="shared" si="224"/>
        <v>4580</v>
      </c>
      <c r="AF1199" s="18">
        <f t="shared" si="225"/>
        <v>108</v>
      </c>
      <c r="AG1199" s="126">
        <f t="shared" si="226"/>
        <v>2.415026833631484E-2</v>
      </c>
      <c r="AH1199" s="20">
        <v>13.6</v>
      </c>
      <c r="AI1199" s="20">
        <v>450</v>
      </c>
      <c r="AJ1199" s="20"/>
      <c r="AK1199" s="20">
        <v>688</v>
      </c>
      <c r="AL1199" s="20">
        <f t="shared" si="227"/>
        <v>68376</v>
      </c>
      <c r="AM1199" s="7" t="s">
        <v>287</v>
      </c>
      <c r="AN1199" s="20"/>
      <c r="AO1199" s="21"/>
      <c r="AP1199" s="21"/>
      <c r="AQ1199" s="5" t="s">
        <v>2603</v>
      </c>
      <c r="AR1199" s="5" t="s">
        <v>2395</v>
      </c>
    </row>
    <row r="1200" spans="1:44">
      <c r="A1200" s="87" t="s">
        <v>562</v>
      </c>
      <c r="B1200" s="5">
        <v>1009623</v>
      </c>
      <c r="C1200" s="5" t="s">
        <v>565</v>
      </c>
      <c r="D1200" s="5" t="s">
        <v>55</v>
      </c>
      <c r="E1200" s="5" t="s">
        <v>2578</v>
      </c>
      <c r="F1200" s="5" t="s">
        <v>2600</v>
      </c>
      <c r="G1200" s="5" t="s">
        <v>2601</v>
      </c>
      <c r="H1200" s="6">
        <v>44254</v>
      </c>
      <c r="I1200" s="5" t="s">
        <v>575</v>
      </c>
      <c r="J1200" s="5" t="s">
        <v>627</v>
      </c>
      <c r="K1200" s="5" t="s">
        <v>568</v>
      </c>
      <c r="L1200" s="7">
        <v>6</v>
      </c>
      <c r="M1200" s="7" t="s">
        <v>287</v>
      </c>
      <c r="N1200" s="8">
        <v>4107</v>
      </c>
      <c r="O1200" s="122">
        <v>0.02</v>
      </c>
      <c r="P1200" s="10">
        <f t="shared" si="215"/>
        <v>82</v>
      </c>
      <c r="Q1200" s="122">
        <v>5.0000000000000001E-3</v>
      </c>
      <c r="R1200" s="10">
        <f t="shared" si="216"/>
        <v>21</v>
      </c>
      <c r="S1200" s="122">
        <f t="shared" si="217"/>
        <v>2.5079133187241295E-2</v>
      </c>
      <c r="T1200" s="10">
        <f t="shared" si="218"/>
        <v>103</v>
      </c>
      <c r="U1200" s="10">
        <f t="shared" si="219"/>
        <v>4210</v>
      </c>
      <c r="V1200" s="11">
        <f>U1200+5</f>
        <v>4215</v>
      </c>
      <c r="W1200" s="12">
        <f t="shared" si="220"/>
        <v>108</v>
      </c>
      <c r="X1200" s="123">
        <f t="shared" si="221"/>
        <v>2.63E-2</v>
      </c>
      <c r="Y1200" s="124" t="str">
        <f t="shared" si="222"/>
        <v>0.00%-8.40%</v>
      </c>
      <c r="Z1200" s="15"/>
      <c r="AA1200" s="15"/>
      <c r="AB1200" s="15"/>
      <c r="AC1200" s="125"/>
      <c r="AD1200" s="8">
        <f t="shared" si="223"/>
        <v>0</v>
      </c>
      <c r="AE1200" s="17">
        <f t="shared" si="224"/>
        <v>4215</v>
      </c>
      <c r="AF1200" s="18">
        <f t="shared" si="225"/>
        <v>108</v>
      </c>
      <c r="AG1200" s="126">
        <f t="shared" si="226"/>
        <v>2.6296566837107349E-2</v>
      </c>
      <c r="AH1200" s="20">
        <v>13.6</v>
      </c>
      <c r="AI1200" s="20">
        <v>450</v>
      </c>
      <c r="AJ1200" s="20"/>
      <c r="AK1200" s="20">
        <v>688</v>
      </c>
      <c r="AL1200" s="20">
        <f t="shared" si="227"/>
        <v>63412</v>
      </c>
      <c r="AM1200" s="7" t="s">
        <v>287</v>
      </c>
      <c r="AN1200" s="20"/>
      <c r="AO1200" s="21" t="s">
        <v>2605</v>
      </c>
      <c r="AP1200" s="21" t="s">
        <v>115</v>
      </c>
      <c r="AQ1200" s="5" t="s">
        <v>2603</v>
      </c>
      <c r="AR1200" s="5" t="s">
        <v>2395</v>
      </c>
    </row>
    <row r="1201" spans="1:44">
      <c r="A1201" s="87" t="s">
        <v>562</v>
      </c>
      <c r="B1201" s="5">
        <v>1009681</v>
      </c>
      <c r="C1201" s="5" t="s">
        <v>565</v>
      </c>
      <c r="D1201" s="5" t="s">
        <v>55</v>
      </c>
      <c r="E1201" s="5" t="s">
        <v>2578</v>
      </c>
      <c r="F1201" s="5" t="s">
        <v>2600</v>
      </c>
      <c r="G1201" s="5" t="s">
        <v>2601</v>
      </c>
      <c r="H1201" s="6">
        <v>44456</v>
      </c>
      <c r="I1201" s="5" t="s">
        <v>575</v>
      </c>
      <c r="J1201" s="5" t="s">
        <v>627</v>
      </c>
      <c r="K1201" s="5" t="s">
        <v>568</v>
      </c>
      <c r="L1201" s="7">
        <v>6</v>
      </c>
      <c r="M1201" s="7" t="s">
        <v>287</v>
      </c>
      <c r="N1201" s="8">
        <v>3982</v>
      </c>
      <c r="O1201" s="122">
        <v>0.02</v>
      </c>
      <c r="P1201" s="10">
        <f t="shared" si="215"/>
        <v>80</v>
      </c>
      <c r="Q1201" s="122">
        <v>5.0000000000000001E-3</v>
      </c>
      <c r="R1201" s="10">
        <f t="shared" si="216"/>
        <v>20</v>
      </c>
      <c r="S1201" s="122">
        <f t="shared" si="217"/>
        <v>2.5113008538422903E-2</v>
      </c>
      <c r="T1201" s="10">
        <f t="shared" si="218"/>
        <v>100</v>
      </c>
      <c r="U1201" s="10">
        <f t="shared" si="219"/>
        <v>4082</v>
      </c>
      <c r="V1201" s="11">
        <v>4085</v>
      </c>
      <c r="W1201" s="12">
        <f t="shared" si="220"/>
        <v>103</v>
      </c>
      <c r="X1201" s="123">
        <f t="shared" si="221"/>
        <v>2.5899999999999999E-2</v>
      </c>
      <c r="Y1201" s="124" t="str">
        <f t="shared" si="222"/>
        <v>0.00%-8.40%</v>
      </c>
      <c r="Z1201" s="15"/>
      <c r="AA1201" s="15"/>
      <c r="AB1201" s="15"/>
      <c r="AC1201" s="125"/>
      <c r="AD1201" s="8">
        <f t="shared" si="223"/>
        <v>0</v>
      </c>
      <c r="AE1201" s="17">
        <f t="shared" si="224"/>
        <v>4085</v>
      </c>
      <c r="AF1201" s="18">
        <f t="shared" si="225"/>
        <v>103</v>
      </c>
      <c r="AG1201" s="126">
        <f t="shared" si="226"/>
        <v>2.5866398794575529E-2</v>
      </c>
      <c r="AH1201" s="20">
        <v>13.6</v>
      </c>
      <c r="AI1201" s="20">
        <v>450</v>
      </c>
      <c r="AJ1201" s="20"/>
      <c r="AK1201" s="20">
        <v>688</v>
      </c>
      <c r="AL1201" s="20">
        <f t="shared" si="227"/>
        <v>61644</v>
      </c>
      <c r="AM1201" s="7" t="s">
        <v>287</v>
      </c>
      <c r="AN1201" s="20"/>
      <c r="AO1201" s="21"/>
      <c r="AP1201" s="21"/>
      <c r="AQ1201" s="5" t="s">
        <v>2603</v>
      </c>
      <c r="AR1201" s="5" t="s">
        <v>2395</v>
      </c>
    </row>
    <row r="1202" spans="1:44">
      <c r="A1202" s="87" t="s">
        <v>562</v>
      </c>
      <c r="B1202" s="5">
        <v>1010178</v>
      </c>
      <c r="C1202" s="5" t="s">
        <v>565</v>
      </c>
      <c r="D1202" s="5" t="s">
        <v>55</v>
      </c>
      <c r="E1202" s="5" t="s">
        <v>2578</v>
      </c>
      <c r="F1202" s="5" t="s">
        <v>2600</v>
      </c>
      <c r="G1202" s="5" t="s">
        <v>2601</v>
      </c>
      <c r="H1202" s="6">
        <v>41715</v>
      </c>
      <c r="I1202" s="5" t="s">
        <v>575</v>
      </c>
      <c r="J1202" s="5" t="s">
        <v>627</v>
      </c>
      <c r="K1202" s="5" t="s">
        <v>568</v>
      </c>
      <c r="L1202" s="7">
        <v>6</v>
      </c>
      <c r="M1202" s="7" t="s">
        <v>287</v>
      </c>
      <c r="N1202" s="8">
        <v>4438</v>
      </c>
      <c r="O1202" s="122">
        <v>0.02</v>
      </c>
      <c r="P1202" s="10">
        <f t="shared" si="215"/>
        <v>89</v>
      </c>
      <c r="Q1202" s="122">
        <v>5.0000000000000001E-3</v>
      </c>
      <c r="R1202" s="10">
        <f t="shared" si="216"/>
        <v>22</v>
      </c>
      <c r="S1202" s="122">
        <f t="shared" si="217"/>
        <v>2.5011266336187471E-2</v>
      </c>
      <c r="T1202" s="10">
        <f t="shared" si="218"/>
        <v>111</v>
      </c>
      <c r="U1202" s="10">
        <f t="shared" si="219"/>
        <v>4549</v>
      </c>
      <c r="V1202" s="11">
        <v>4545</v>
      </c>
      <c r="W1202" s="12">
        <f t="shared" si="220"/>
        <v>107</v>
      </c>
      <c r="X1202" s="123">
        <f t="shared" si="221"/>
        <v>2.41E-2</v>
      </c>
      <c r="Y1202" s="124" t="str">
        <f t="shared" si="222"/>
        <v>0.00%-8.40%</v>
      </c>
      <c r="Z1202" s="15"/>
      <c r="AA1202" s="15"/>
      <c r="AB1202" s="15"/>
      <c r="AC1202" s="125"/>
      <c r="AD1202" s="8">
        <f t="shared" si="223"/>
        <v>0</v>
      </c>
      <c r="AE1202" s="17">
        <f t="shared" si="224"/>
        <v>4545</v>
      </c>
      <c r="AF1202" s="18">
        <f t="shared" si="225"/>
        <v>107</v>
      </c>
      <c r="AG1202" s="126">
        <f t="shared" si="226"/>
        <v>2.4109959441189766E-2</v>
      </c>
      <c r="AH1202" s="20">
        <v>13.6</v>
      </c>
      <c r="AI1202" s="20">
        <v>450</v>
      </c>
      <c r="AJ1202" s="20"/>
      <c r="AK1202" s="20">
        <v>688</v>
      </c>
      <c r="AL1202" s="20">
        <f t="shared" si="227"/>
        <v>67900</v>
      </c>
      <c r="AM1202" s="7" t="s">
        <v>287</v>
      </c>
      <c r="AN1202" s="20"/>
      <c r="AO1202" s="21"/>
      <c r="AP1202" s="21"/>
      <c r="AQ1202" s="5" t="s">
        <v>2603</v>
      </c>
      <c r="AR1202" s="5" t="s">
        <v>2395</v>
      </c>
    </row>
    <row r="1203" spans="1:44">
      <c r="A1203" s="87" t="s">
        <v>562</v>
      </c>
      <c r="B1203" s="5">
        <v>1010430</v>
      </c>
      <c r="C1203" s="5" t="s">
        <v>565</v>
      </c>
      <c r="D1203" s="5" t="s">
        <v>55</v>
      </c>
      <c r="E1203" s="5" t="s">
        <v>2578</v>
      </c>
      <c r="F1203" s="5" t="s">
        <v>2600</v>
      </c>
      <c r="G1203" s="5" t="s">
        <v>2601</v>
      </c>
      <c r="H1203" s="6">
        <v>44449</v>
      </c>
      <c r="I1203" s="5" t="s">
        <v>575</v>
      </c>
      <c r="J1203" s="5" t="s">
        <v>627</v>
      </c>
      <c r="K1203" s="5" t="s">
        <v>568</v>
      </c>
      <c r="L1203" s="7">
        <v>6</v>
      </c>
      <c r="M1203" s="7" t="s">
        <v>287</v>
      </c>
      <c r="N1203" s="8">
        <v>4100</v>
      </c>
      <c r="O1203" s="122">
        <v>0.02</v>
      </c>
      <c r="P1203" s="10">
        <f t="shared" si="215"/>
        <v>82</v>
      </c>
      <c r="Q1203" s="122">
        <v>5.0000000000000001E-3</v>
      </c>
      <c r="R1203" s="10">
        <f t="shared" si="216"/>
        <v>21</v>
      </c>
      <c r="S1203" s="122">
        <f t="shared" si="217"/>
        <v>2.5121951219512197E-2</v>
      </c>
      <c r="T1203" s="10">
        <f t="shared" si="218"/>
        <v>103</v>
      </c>
      <c r="U1203" s="10">
        <f t="shared" si="219"/>
        <v>4203</v>
      </c>
      <c r="V1203" s="11">
        <v>4215</v>
      </c>
      <c r="W1203" s="12">
        <f t="shared" si="220"/>
        <v>115</v>
      </c>
      <c r="X1203" s="123">
        <f t="shared" si="221"/>
        <v>2.8000000000000001E-2</v>
      </c>
      <c r="Y1203" s="124" t="str">
        <f t="shared" si="222"/>
        <v>0.00%-8.40%</v>
      </c>
      <c r="Z1203" s="15"/>
      <c r="AA1203" s="15"/>
      <c r="AB1203" s="15"/>
      <c r="AC1203" s="125"/>
      <c r="AD1203" s="8">
        <f t="shared" si="223"/>
        <v>0</v>
      </c>
      <c r="AE1203" s="17">
        <f t="shared" si="224"/>
        <v>4215</v>
      </c>
      <c r="AF1203" s="18">
        <f t="shared" si="225"/>
        <v>115</v>
      </c>
      <c r="AG1203" s="126">
        <f t="shared" si="226"/>
        <v>2.8048780487804903E-2</v>
      </c>
      <c r="AH1203" s="20">
        <v>13.6</v>
      </c>
      <c r="AI1203" s="20">
        <v>450</v>
      </c>
      <c r="AJ1203" s="20"/>
      <c r="AK1203" s="20">
        <v>688</v>
      </c>
      <c r="AL1203" s="20">
        <f t="shared" si="227"/>
        <v>63412</v>
      </c>
      <c r="AM1203" s="7" t="s">
        <v>287</v>
      </c>
      <c r="AN1203" s="20"/>
      <c r="AO1203" s="21" t="s">
        <v>2605</v>
      </c>
      <c r="AP1203" s="21" t="s">
        <v>115</v>
      </c>
      <c r="AQ1203" s="5" t="s">
        <v>2603</v>
      </c>
      <c r="AR1203" s="5" t="s">
        <v>2395</v>
      </c>
    </row>
    <row r="1204" spans="1:44">
      <c r="A1204" s="87" t="s">
        <v>562</v>
      </c>
      <c r="B1204" s="5">
        <v>1010808</v>
      </c>
      <c r="C1204" s="5" t="s">
        <v>565</v>
      </c>
      <c r="D1204" s="5" t="s">
        <v>55</v>
      </c>
      <c r="E1204" s="5" t="s">
        <v>2578</v>
      </c>
      <c r="F1204" s="5" t="s">
        <v>2600</v>
      </c>
      <c r="G1204" s="5" t="s">
        <v>2601</v>
      </c>
      <c r="H1204" s="6">
        <v>44510</v>
      </c>
      <c r="I1204" s="5" t="s">
        <v>575</v>
      </c>
      <c r="J1204" s="5" t="s">
        <v>627</v>
      </c>
      <c r="K1204" s="5" t="s">
        <v>568</v>
      </c>
      <c r="L1204" s="7">
        <v>6</v>
      </c>
      <c r="M1204" s="7" t="s">
        <v>287</v>
      </c>
      <c r="N1204" s="8">
        <v>4208</v>
      </c>
      <c r="O1204" s="122">
        <v>0.02</v>
      </c>
      <c r="P1204" s="10">
        <f t="shared" si="215"/>
        <v>84</v>
      </c>
      <c r="Q1204" s="122">
        <v>5.0000000000000001E-3</v>
      </c>
      <c r="R1204" s="10">
        <f t="shared" si="216"/>
        <v>21</v>
      </c>
      <c r="S1204" s="122">
        <f t="shared" si="217"/>
        <v>2.4952471482889736E-2</v>
      </c>
      <c r="T1204" s="10">
        <f t="shared" si="218"/>
        <v>105</v>
      </c>
      <c r="U1204" s="10">
        <f t="shared" si="219"/>
        <v>4313</v>
      </c>
      <c r="V1204" s="11">
        <v>4310</v>
      </c>
      <c r="W1204" s="12">
        <f t="shared" si="220"/>
        <v>102</v>
      </c>
      <c r="X1204" s="123">
        <f t="shared" si="221"/>
        <v>2.4199999999999999E-2</v>
      </c>
      <c r="Y1204" s="124" t="str">
        <f t="shared" si="222"/>
        <v>0.00%-8.40%</v>
      </c>
      <c r="Z1204" s="15"/>
      <c r="AA1204" s="15"/>
      <c r="AB1204" s="15"/>
      <c r="AC1204" s="125"/>
      <c r="AD1204" s="8">
        <f t="shared" si="223"/>
        <v>0</v>
      </c>
      <c r="AE1204" s="17">
        <f t="shared" si="224"/>
        <v>4310</v>
      </c>
      <c r="AF1204" s="18">
        <f t="shared" si="225"/>
        <v>102</v>
      </c>
      <c r="AG1204" s="126">
        <f t="shared" si="226"/>
        <v>2.4239543726235713E-2</v>
      </c>
      <c r="AH1204" s="20">
        <v>13.6</v>
      </c>
      <c r="AI1204" s="20">
        <v>450</v>
      </c>
      <c r="AJ1204" s="20"/>
      <c r="AK1204" s="20">
        <v>688</v>
      </c>
      <c r="AL1204" s="20">
        <f t="shared" si="227"/>
        <v>64704</v>
      </c>
      <c r="AM1204" s="7" t="s">
        <v>287</v>
      </c>
      <c r="AN1204" s="20"/>
      <c r="AO1204" s="21"/>
      <c r="AP1204" s="21"/>
      <c r="AQ1204" s="5" t="s">
        <v>2603</v>
      </c>
      <c r="AR1204" s="5" t="s">
        <v>2395</v>
      </c>
    </row>
    <row r="1205" spans="1:44">
      <c r="A1205" s="87" t="s">
        <v>562</v>
      </c>
      <c r="B1205" s="5">
        <v>1010901</v>
      </c>
      <c r="C1205" s="5" t="s">
        <v>565</v>
      </c>
      <c r="D1205" s="5" t="s">
        <v>55</v>
      </c>
      <c r="E1205" s="5" t="s">
        <v>2578</v>
      </c>
      <c r="F1205" s="5" t="s">
        <v>2600</v>
      </c>
      <c r="G1205" s="5" t="s">
        <v>2601</v>
      </c>
      <c r="H1205" s="6">
        <v>44620</v>
      </c>
      <c r="I1205" s="5" t="s">
        <v>575</v>
      </c>
      <c r="J1205" s="5" t="s">
        <v>2602</v>
      </c>
      <c r="K1205" s="5" t="s">
        <v>568</v>
      </c>
      <c r="L1205" s="7">
        <v>6</v>
      </c>
      <c r="M1205" s="7" t="s">
        <v>287</v>
      </c>
      <c r="N1205" s="8">
        <v>4675</v>
      </c>
      <c r="O1205" s="122">
        <v>0.02</v>
      </c>
      <c r="P1205" s="10">
        <f t="shared" si="215"/>
        <v>94</v>
      </c>
      <c r="Q1205" s="122">
        <v>5.0000000000000001E-3</v>
      </c>
      <c r="R1205" s="10">
        <f t="shared" si="216"/>
        <v>23</v>
      </c>
      <c r="S1205" s="122">
        <f t="shared" si="217"/>
        <v>2.502673796791444E-2</v>
      </c>
      <c r="T1205" s="10">
        <f t="shared" si="218"/>
        <v>117</v>
      </c>
      <c r="U1205" s="10">
        <f t="shared" si="219"/>
        <v>4792</v>
      </c>
      <c r="V1205" s="11">
        <v>4790</v>
      </c>
      <c r="W1205" s="12">
        <f t="shared" si="220"/>
        <v>115</v>
      </c>
      <c r="X1205" s="123">
        <f t="shared" si="221"/>
        <v>2.46E-2</v>
      </c>
      <c r="Y1205" s="124" t="str">
        <f t="shared" si="222"/>
        <v>0.00%-8.40%</v>
      </c>
      <c r="Z1205" s="15"/>
      <c r="AA1205" s="15"/>
      <c r="AB1205" s="15"/>
      <c r="AC1205" s="125"/>
      <c r="AD1205" s="8">
        <f t="shared" si="223"/>
        <v>0</v>
      </c>
      <c r="AE1205" s="17">
        <f t="shared" si="224"/>
        <v>4790</v>
      </c>
      <c r="AF1205" s="18">
        <f t="shared" si="225"/>
        <v>115</v>
      </c>
      <c r="AG1205" s="126">
        <f t="shared" si="226"/>
        <v>2.4598930481283476E-2</v>
      </c>
      <c r="AH1205" s="20">
        <v>13.6</v>
      </c>
      <c r="AI1205" s="20">
        <v>750</v>
      </c>
      <c r="AJ1205" s="20"/>
      <c r="AK1205" s="20">
        <v>688</v>
      </c>
      <c r="AL1205" s="20">
        <f t="shared" si="227"/>
        <v>74832</v>
      </c>
      <c r="AM1205" s="7" t="s">
        <v>287</v>
      </c>
      <c r="AN1205" s="20"/>
      <c r="AO1205" s="21"/>
      <c r="AP1205" s="21"/>
      <c r="AQ1205" s="5" t="s">
        <v>2603</v>
      </c>
      <c r="AR1205" s="5" t="s">
        <v>2395</v>
      </c>
    </row>
    <row r="1206" spans="1:44">
      <c r="A1206" s="87" t="s">
        <v>562</v>
      </c>
      <c r="B1206" s="5">
        <v>1011304</v>
      </c>
      <c r="C1206" s="5" t="s">
        <v>565</v>
      </c>
      <c r="D1206" s="5" t="s">
        <v>55</v>
      </c>
      <c r="E1206" s="5" t="s">
        <v>2578</v>
      </c>
      <c r="F1206" s="5" t="s">
        <v>2600</v>
      </c>
      <c r="G1206" s="5" t="s">
        <v>2601</v>
      </c>
      <c r="H1206" s="6">
        <v>42028</v>
      </c>
      <c r="I1206" s="5" t="s">
        <v>575</v>
      </c>
      <c r="J1206" s="5" t="s">
        <v>627</v>
      </c>
      <c r="K1206" s="5" t="s">
        <v>568</v>
      </c>
      <c r="L1206" s="7">
        <v>6</v>
      </c>
      <c r="M1206" s="7" t="s">
        <v>287</v>
      </c>
      <c r="N1206" s="8">
        <v>4593</v>
      </c>
      <c r="O1206" s="122">
        <v>0.02</v>
      </c>
      <c r="P1206" s="10">
        <f t="shared" si="215"/>
        <v>92</v>
      </c>
      <c r="Q1206" s="122">
        <v>5.0000000000000001E-3</v>
      </c>
      <c r="R1206" s="10">
        <f t="shared" si="216"/>
        <v>23</v>
      </c>
      <c r="S1206" s="122">
        <f t="shared" si="217"/>
        <v>2.5038101458741562E-2</v>
      </c>
      <c r="T1206" s="10">
        <f t="shared" si="218"/>
        <v>115</v>
      </c>
      <c r="U1206" s="10">
        <f t="shared" si="219"/>
        <v>4708</v>
      </c>
      <c r="V1206" s="11">
        <v>4700</v>
      </c>
      <c r="W1206" s="12">
        <f t="shared" si="220"/>
        <v>107</v>
      </c>
      <c r="X1206" s="123">
        <f t="shared" si="221"/>
        <v>2.3300000000000001E-2</v>
      </c>
      <c r="Y1206" s="124" t="str">
        <f t="shared" si="222"/>
        <v>0.00%-8.40%</v>
      </c>
      <c r="Z1206" s="15"/>
      <c r="AA1206" s="15"/>
      <c r="AB1206" s="15"/>
      <c r="AC1206" s="125"/>
      <c r="AD1206" s="8">
        <f t="shared" si="223"/>
        <v>0</v>
      </c>
      <c r="AE1206" s="17">
        <f t="shared" si="224"/>
        <v>4700</v>
      </c>
      <c r="AF1206" s="18">
        <f t="shared" si="225"/>
        <v>107</v>
      </c>
      <c r="AG1206" s="126">
        <f t="shared" si="226"/>
        <v>2.3296320487698585E-2</v>
      </c>
      <c r="AH1206" s="20">
        <v>13.6</v>
      </c>
      <c r="AI1206" s="20">
        <v>450</v>
      </c>
      <c r="AJ1206" s="20"/>
      <c r="AK1206" s="20">
        <v>688</v>
      </c>
      <c r="AL1206" s="20">
        <f t="shared" si="227"/>
        <v>70008</v>
      </c>
      <c r="AM1206" s="7" t="s">
        <v>287</v>
      </c>
      <c r="AN1206" s="20"/>
      <c r="AO1206" s="21"/>
      <c r="AP1206" s="21"/>
      <c r="AQ1206" s="5" t="s">
        <v>2603</v>
      </c>
      <c r="AR1206" s="5" t="s">
        <v>2395</v>
      </c>
    </row>
    <row r="1207" spans="1:44">
      <c r="A1207" s="87" t="s">
        <v>562</v>
      </c>
      <c r="B1207" s="5">
        <v>1011713</v>
      </c>
      <c r="C1207" s="5" t="s">
        <v>565</v>
      </c>
      <c r="D1207" s="5" t="s">
        <v>55</v>
      </c>
      <c r="E1207" s="5" t="s">
        <v>2578</v>
      </c>
      <c r="F1207" s="5" t="s">
        <v>2600</v>
      </c>
      <c r="G1207" s="5" t="s">
        <v>2601</v>
      </c>
      <c r="H1207" s="6">
        <v>44400</v>
      </c>
      <c r="I1207" s="5" t="s">
        <v>575</v>
      </c>
      <c r="J1207" s="5" t="s">
        <v>627</v>
      </c>
      <c r="K1207" s="5" t="s">
        <v>568</v>
      </c>
      <c r="L1207" s="7">
        <v>6</v>
      </c>
      <c r="M1207" s="7" t="s">
        <v>287</v>
      </c>
      <c r="N1207" s="8">
        <v>4048</v>
      </c>
      <c r="O1207" s="122">
        <v>0.02</v>
      </c>
      <c r="P1207" s="10">
        <f t="shared" si="215"/>
        <v>81</v>
      </c>
      <c r="Q1207" s="122">
        <v>5.0000000000000001E-3</v>
      </c>
      <c r="R1207" s="10">
        <f t="shared" si="216"/>
        <v>20</v>
      </c>
      <c r="S1207" s="122">
        <f t="shared" si="217"/>
        <v>2.4950592885375496E-2</v>
      </c>
      <c r="T1207" s="10">
        <f t="shared" si="218"/>
        <v>101</v>
      </c>
      <c r="U1207" s="10">
        <f t="shared" si="219"/>
        <v>4149</v>
      </c>
      <c r="V1207" s="11">
        <v>4150</v>
      </c>
      <c r="W1207" s="12">
        <f t="shared" si="220"/>
        <v>102</v>
      </c>
      <c r="X1207" s="123">
        <f t="shared" si="221"/>
        <v>2.52E-2</v>
      </c>
      <c r="Y1207" s="124" t="str">
        <f t="shared" si="222"/>
        <v>0.00%-8.40%</v>
      </c>
      <c r="Z1207" s="15"/>
      <c r="AA1207" s="15"/>
      <c r="AB1207" s="15"/>
      <c r="AC1207" s="125"/>
      <c r="AD1207" s="8">
        <f t="shared" si="223"/>
        <v>0</v>
      </c>
      <c r="AE1207" s="17">
        <f t="shared" si="224"/>
        <v>4150</v>
      </c>
      <c r="AF1207" s="18">
        <f t="shared" si="225"/>
        <v>102</v>
      </c>
      <c r="AG1207" s="126">
        <f t="shared" si="226"/>
        <v>2.5197628458498045E-2</v>
      </c>
      <c r="AH1207" s="20">
        <v>13.6</v>
      </c>
      <c r="AI1207" s="20">
        <v>450</v>
      </c>
      <c r="AJ1207" s="20"/>
      <c r="AK1207" s="20">
        <v>688</v>
      </c>
      <c r="AL1207" s="20">
        <f t="shared" si="227"/>
        <v>62528</v>
      </c>
      <c r="AM1207" s="7" t="s">
        <v>287</v>
      </c>
      <c r="AN1207" s="20"/>
      <c r="AO1207" s="21"/>
      <c r="AP1207" s="21"/>
      <c r="AQ1207" s="5" t="s">
        <v>2603</v>
      </c>
      <c r="AR1207" s="5" t="s">
        <v>2395</v>
      </c>
    </row>
    <row r="1208" spans="1:44">
      <c r="A1208" s="87" t="s">
        <v>562</v>
      </c>
      <c r="B1208" s="5">
        <v>1012784</v>
      </c>
      <c r="C1208" s="5" t="s">
        <v>565</v>
      </c>
      <c r="D1208" s="5" t="s">
        <v>55</v>
      </c>
      <c r="E1208" s="5" t="s">
        <v>2578</v>
      </c>
      <c r="F1208" s="5" t="s">
        <v>2600</v>
      </c>
      <c r="G1208" s="5" t="s">
        <v>2601</v>
      </c>
      <c r="H1208" s="6">
        <v>44708</v>
      </c>
      <c r="I1208" s="5" t="s">
        <v>575</v>
      </c>
      <c r="J1208" s="5" t="s">
        <v>627</v>
      </c>
      <c r="K1208" s="5" t="s">
        <v>568</v>
      </c>
      <c r="L1208" s="7">
        <v>6</v>
      </c>
      <c r="M1208" s="7" t="s">
        <v>287</v>
      </c>
      <c r="N1208" s="8">
        <v>4038</v>
      </c>
      <c r="O1208" s="122">
        <v>0.02</v>
      </c>
      <c r="P1208" s="10">
        <f t="shared" si="215"/>
        <v>81</v>
      </c>
      <c r="Q1208" s="122">
        <v>5.0000000000000001E-3</v>
      </c>
      <c r="R1208" s="10">
        <f t="shared" si="216"/>
        <v>20</v>
      </c>
      <c r="S1208" s="122">
        <f t="shared" si="217"/>
        <v>2.5012382367508669E-2</v>
      </c>
      <c r="T1208" s="10">
        <f t="shared" si="218"/>
        <v>101</v>
      </c>
      <c r="U1208" s="10">
        <f t="shared" si="219"/>
        <v>4139</v>
      </c>
      <c r="V1208" s="11">
        <f>4038</f>
        <v>4038</v>
      </c>
      <c r="W1208" s="12">
        <f t="shared" si="220"/>
        <v>0</v>
      </c>
      <c r="X1208" s="123">
        <f t="shared" si="221"/>
        <v>0</v>
      </c>
      <c r="Y1208" s="124" t="str">
        <f t="shared" si="222"/>
        <v>0.00%-8.40%</v>
      </c>
      <c r="Z1208" s="15" t="s">
        <v>112</v>
      </c>
      <c r="AA1208" s="15" t="s">
        <v>2606</v>
      </c>
      <c r="AB1208" s="15"/>
      <c r="AC1208" s="125">
        <v>7.7700000000000005E-2</v>
      </c>
      <c r="AD1208" s="8">
        <f t="shared" si="223"/>
        <v>314</v>
      </c>
      <c r="AE1208" s="17">
        <f t="shared" si="224"/>
        <v>4352</v>
      </c>
      <c r="AF1208" s="18">
        <f t="shared" si="225"/>
        <v>314</v>
      </c>
      <c r="AG1208" s="126">
        <f t="shared" si="226"/>
        <v>7.7761267954432833E-2</v>
      </c>
      <c r="AH1208" s="20">
        <v>13.6</v>
      </c>
      <c r="AI1208" s="20">
        <v>450</v>
      </c>
      <c r="AJ1208" s="20"/>
      <c r="AK1208" s="20">
        <v>688</v>
      </c>
      <c r="AL1208" s="20">
        <f t="shared" si="227"/>
        <v>65275.199999999997</v>
      </c>
      <c r="AM1208" s="7" t="s">
        <v>287</v>
      </c>
      <c r="AN1208" s="20"/>
      <c r="AO1208" s="21" t="s">
        <v>2609</v>
      </c>
      <c r="AP1208" s="21" t="s">
        <v>292</v>
      </c>
      <c r="AQ1208" s="5" t="s">
        <v>2603</v>
      </c>
      <c r="AR1208" s="5" t="s">
        <v>2395</v>
      </c>
    </row>
    <row r="1209" spans="1:44">
      <c r="A1209" s="87" t="s">
        <v>562</v>
      </c>
      <c r="B1209" s="5">
        <v>1013917</v>
      </c>
      <c r="C1209" s="5" t="s">
        <v>565</v>
      </c>
      <c r="D1209" s="5" t="s">
        <v>55</v>
      </c>
      <c r="E1209" s="5" t="s">
        <v>2578</v>
      </c>
      <c r="F1209" s="5" t="s">
        <v>2600</v>
      </c>
      <c r="G1209" s="5" t="s">
        <v>2601</v>
      </c>
      <c r="H1209" s="6">
        <v>42705</v>
      </c>
      <c r="I1209" s="5" t="s">
        <v>575</v>
      </c>
      <c r="J1209" s="5" t="s">
        <v>627</v>
      </c>
      <c r="K1209" s="5" t="s">
        <v>568</v>
      </c>
      <c r="L1209" s="7">
        <v>6</v>
      </c>
      <c r="M1209" s="7" t="s">
        <v>287</v>
      </c>
      <c r="N1209" s="8">
        <v>4384</v>
      </c>
      <c r="O1209" s="122">
        <v>0.02</v>
      </c>
      <c r="P1209" s="10">
        <f t="shared" si="215"/>
        <v>88</v>
      </c>
      <c r="Q1209" s="122">
        <v>5.0000000000000001E-3</v>
      </c>
      <c r="R1209" s="10">
        <f t="shared" si="216"/>
        <v>22</v>
      </c>
      <c r="S1209" s="122">
        <f t="shared" si="217"/>
        <v>2.5091240875912409E-2</v>
      </c>
      <c r="T1209" s="10">
        <f t="shared" si="218"/>
        <v>110</v>
      </c>
      <c r="U1209" s="10">
        <f t="shared" si="219"/>
        <v>4494</v>
      </c>
      <c r="V1209" s="11">
        <v>4495</v>
      </c>
      <c r="W1209" s="12">
        <f t="shared" si="220"/>
        <v>111</v>
      </c>
      <c r="X1209" s="123">
        <f t="shared" si="221"/>
        <v>2.53E-2</v>
      </c>
      <c r="Y1209" s="124" t="str">
        <f t="shared" si="222"/>
        <v>0.00%-8.40%</v>
      </c>
      <c r="Z1209" s="15"/>
      <c r="AA1209" s="15"/>
      <c r="AB1209" s="15"/>
      <c r="AC1209" s="125"/>
      <c r="AD1209" s="8">
        <f t="shared" si="223"/>
        <v>0</v>
      </c>
      <c r="AE1209" s="17">
        <f t="shared" si="224"/>
        <v>4495</v>
      </c>
      <c r="AF1209" s="18">
        <f t="shared" si="225"/>
        <v>111</v>
      </c>
      <c r="AG1209" s="126">
        <f t="shared" si="226"/>
        <v>2.53193430656935E-2</v>
      </c>
      <c r="AH1209" s="20">
        <v>13.6</v>
      </c>
      <c r="AI1209" s="20">
        <v>450</v>
      </c>
      <c r="AJ1209" s="20"/>
      <c r="AK1209" s="20">
        <v>688</v>
      </c>
      <c r="AL1209" s="20">
        <f t="shared" si="227"/>
        <v>67220</v>
      </c>
      <c r="AM1209" s="7" t="s">
        <v>287</v>
      </c>
      <c r="AN1209" s="20"/>
      <c r="AO1209" s="21"/>
      <c r="AP1209" s="21"/>
      <c r="AQ1209" s="5" t="s">
        <v>2603</v>
      </c>
      <c r="AR1209" s="5" t="s">
        <v>2395</v>
      </c>
    </row>
    <row r="1210" spans="1:44">
      <c r="A1210" s="87" t="s">
        <v>562</v>
      </c>
      <c r="B1210" s="5">
        <v>1013952</v>
      </c>
      <c r="C1210" s="5" t="s">
        <v>565</v>
      </c>
      <c r="D1210" s="5" t="s">
        <v>55</v>
      </c>
      <c r="E1210" s="5" t="s">
        <v>2578</v>
      </c>
      <c r="F1210" s="5" t="s">
        <v>2600</v>
      </c>
      <c r="G1210" s="5" t="s">
        <v>2601</v>
      </c>
      <c r="H1210" s="6">
        <v>42710</v>
      </c>
      <c r="I1210" s="5" t="s">
        <v>575</v>
      </c>
      <c r="J1210" s="5" t="s">
        <v>627</v>
      </c>
      <c r="K1210" s="5" t="s">
        <v>568</v>
      </c>
      <c r="L1210" s="7">
        <v>6</v>
      </c>
      <c r="M1210" s="7" t="s">
        <v>287</v>
      </c>
      <c r="N1210" s="8">
        <v>4437</v>
      </c>
      <c r="O1210" s="122">
        <v>0.02</v>
      </c>
      <c r="P1210" s="10">
        <f t="shared" si="215"/>
        <v>89</v>
      </c>
      <c r="Q1210" s="122">
        <v>5.0000000000000001E-3</v>
      </c>
      <c r="R1210" s="10">
        <f t="shared" si="216"/>
        <v>22</v>
      </c>
      <c r="S1210" s="122">
        <f t="shared" si="217"/>
        <v>2.5016903313049357E-2</v>
      </c>
      <c r="T1210" s="10">
        <f t="shared" si="218"/>
        <v>111</v>
      </c>
      <c r="U1210" s="10">
        <f t="shared" si="219"/>
        <v>4548</v>
      </c>
      <c r="V1210" s="11">
        <v>4545</v>
      </c>
      <c r="W1210" s="12">
        <f t="shared" si="220"/>
        <v>108</v>
      </c>
      <c r="X1210" s="123">
        <f t="shared" si="221"/>
        <v>2.4299999999999999E-2</v>
      </c>
      <c r="Y1210" s="124" t="str">
        <f t="shared" si="222"/>
        <v>0.00%-8.40%</v>
      </c>
      <c r="Z1210" s="15"/>
      <c r="AA1210" s="15"/>
      <c r="AB1210" s="15"/>
      <c r="AC1210" s="125"/>
      <c r="AD1210" s="8">
        <f t="shared" si="223"/>
        <v>0</v>
      </c>
      <c r="AE1210" s="17">
        <f t="shared" si="224"/>
        <v>4545</v>
      </c>
      <c r="AF1210" s="18">
        <f t="shared" si="225"/>
        <v>108</v>
      </c>
      <c r="AG1210" s="126">
        <f t="shared" si="226"/>
        <v>2.4340770791074995E-2</v>
      </c>
      <c r="AH1210" s="20">
        <v>13.6</v>
      </c>
      <c r="AI1210" s="20">
        <v>650</v>
      </c>
      <c r="AJ1210" s="20"/>
      <c r="AK1210" s="20">
        <v>688</v>
      </c>
      <c r="AL1210" s="20">
        <f t="shared" si="227"/>
        <v>70300</v>
      </c>
      <c r="AM1210" s="7" t="s">
        <v>287</v>
      </c>
      <c r="AN1210" s="20"/>
      <c r="AO1210" s="21"/>
      <c r="AP1210" s="21"/>
      <c r="AQ1210" s="5" t="s">
        <v>2603</v>
      </c>
      <c r="AR1210" s="5" t="s">
        <v>2395</v>
      </c>
    </row>
    <row r="1211" spans="1:44">
      <c r="A1211" s="87" t="s">
        <v>562</v>
      </c>
      <c r="B1211" s="5">
        <v>1014063</v>
      </c>
      <c r="C1211" s="5" t="s">
        <v>565</v>
      </c>
      <c r="D1211" s="5" t="s">
        <v>55</v>
      </c>
      <c r="E1211" s="5" t="s">
        <v>2578</v>
      </c>
      <c r="F1211" s="5" t="s">
        <v>2600</v>
      </c>
      <c r="G1211" s="5" t="s">
        <v>2601</v>
      </c>
      <c r="H1211" s="6">
        <v>44391</v>
      </c>
      <c r="I1211" s="5" t="s">
        <v>575</v>
      </c>
      <c r="J1211" s="5" t="s">
        <v>627</v>
      </c>
      <c r="K1211" s="5" t="s">
        <v>568</v>
      </c>
      <c r="L1211" s="7">
        <v>6</v>
      </c>
      <c r="M1211" s="7" t="s">
        <v>287</v>
      </c>
      <c r="N1211" s="8">
        <v>4048</v>
      </c>
      <c r="O1211" s="122">
        <v>0.02</v>
      </c>
      <c r="P1211" s="10">
        <f t="shared" si="215"/>
        <v>81</v>
      </c>
      <c r="Q1211" s="122">
        <v>5.0000000000000001E-3</v>
      </c>
      <c r="R1211" s="10">
        <f t="shared" si="216"/>
        <v>20</v>
      </c>
      <c r="S1211" s="122">
        <f t="shared" si="217"/>
        <v>2.4950592885375496E-2</v>
      </c>
      <c r="T1211" s="10">
        <f t="shared" si="218"/>
        <v>101</v>
      </c>
      <c r="U1211" s="10">
        <f t="shared" si="219"/>
        <v>4149</v>
      </c>
      <c r="V1211" s="11">
        <v>4150</v>
      </c>
      <c r="W1211" s="12">
        <f t="shared" si="220"/>
        <v>102</v>
      </c>
      <c r="X1211" s="123">
        <f t="shared" si="221"/>
        <v>2.52E-2</v>
      </c>
      <c r="Y1211" s="124" t="str">
        <f t="shared" si="222"/>
        <v>0.00%-8.40%</v>
      </c>
      <c r="Z1211" s="15"/>
      <c r="AA1211" s="15"/>
      <c r="AB1211" s="15"/>
      <c r="AC1211" s="125"/>
      <c r="AD1211" s="8">
        <f t="shared" si="223"/>
        <v>0</v>
      </c>
      <c r="AE1211" s="17">
        <f t="shared" si="224"/>
        <v>4150</v>
      </c>
      <c r="AF1211" s="18">
        <f t="shared" si="225"/>
        <v>102</v>
      </c>
      <c r="AG1211" s="126">
        <f t="shared" si="226"/>
        <v>2.5197628458498045E-2</v>
      </c>
      <c r="AH1211" s="20">
        <v>13.6</v>
      </c>
      <c r="AI1211" s="20">
        <v>450</v>
      </c>
      <c r="AJ1211" s="20"/>
      <c r="AK1211" s="20">
        <v>688</v>
      </c>
      <c r="AL1211" s="20">
        <f t="shared" si="227"/>
        <v>62528</v>
      </c>
      <c r="AM1211" s="7" t="s">
        <v>287</v>
      </c>
      <c r="AN1211" s="20"/>
      <c r="AO1211" s="21"/>
      <c r="AP1211" s="21"/>
      <c r="AQ1211" s="5" t="s">
        <v>2603</v>
      </c>
      <c r="AR1211" s="5" t="s">
        <v>2395</v>
      </c>
    </row>
    <row r="1212" spans="1:44">
      <c r="A1212" s="87" t="s">
        <v>562</v>
      </c>
      <c r="B1212" s="5">
        <v>1016075</v>
      </c>
      <c r="C1212" s="5" t="s">
        <v>565</v>
      </c>
      <c r="D1212" s="5" t="s">
        <v>55</v>
      </c>
      <c r="E1212" s="5" t="s">
        <v>2578</v>
      </c>
      <c r="F1212" s="5" t="s">
        <v>2600</v>
      </c>
      <c r="G1212" s="5" t="s">
        <v>2601</v>
      </c>
      <c r="H1212" s="6">
        <v>44496</v>
      </c>
      <c r="I1212" s="5" t="s">
        <v>575</v>
      </c>
      <c r="J1212" s="5" t="s">
        <v>627</v>
      </c>
      <c r="K1212" s="5" t="s">
        <v>568</v>
      </c>
      <c r="L1212" s="7">
        <v>6</v>
      </c>
      <c r="M1212" s="7" t="s">
        <v>287</v>
      </c>
      <c r="N1212" s="8">
        <v>4034</v>
      </c>
      <c r="O1212" s="122">
        <v>0.02</v>
      </c>
      <c r="P1212" s="10">
        <f t="shared" si="215"/>
        <v>81</v>
      </c>
      <c r="Q1212" s="122">
        <v>5.0000000000000001E-3</v>
      </c>
      <c r="R1212" s="10">
        <f t="shared" si="216"/>
        <v>20</v>
      </c>
      <c r="S1212" s="122">
        <f t="shared" si="217"/>
        <v>2.5037183936539417E-2</v>
      </c>
      <c r="T1212" s="10">
        <f t="shared" si="218"/>
        <v>101</v>
      </c>
      <c r="U1212" s="10">
        <f t="shared" si="219"/>
        <v>4135</v>
      </c>
      <c r="V1212" s="11">
        <f>U1212+5</f>
        <v>4140</v>
      </c>
      <c r="W1212" s="12">
        <f t="shared" si="220"/>
        <v>106</v>
      </c>
      <c r="X1212" s="123">
        <f t="shared" si="221"/>
        <v>2.63E-2</v>
      </c>
      <c r="Y1212" s="124" t="str">
        <f t="shared" si="222"/>
        <v>0.00%-8.40%</v>
      </c>
      <c r="Z1212" s="15"/>
      <c r="AA1212" s="15"/>
      <c r="AB1212" s="15"/>
      <c r="AC1212" s="125"/>
      <c r="AD1212" s="8">
        <f t="shared" si="223"/>
        <v>0</v>
      </c>
      <c r="AE1212" s="17">
        <f t="shared" si="224"/>
        <v>4140</v>
      </c>
      <c r="AF1212" s="18">
        <f t="shared" si="225"/>
        <v>106</v>
      </c>
      <c r="AG1212" s="126">
        <f t="shared" si="226"/>
        <v>2.627664848785316E-2</v>
      </c>
      <c r="AH1212" s="20">
        <v>13.6</v>
      </c>
      <c r="AI1212" s="20">
        <v>450</v>
      </c>
      <c r="AJ1212" s="20"/>
      <c r="AK1212" s="20">
        <v>688</v>
      </c>
      <c r="AL1212" s="20">
        <f t="shared" si="227"/>
        <v>62392</v>
      </c>
      <c r="AM1212" s="7" t="s">
        <v>287</v>
      </c>
      <c r="AN1212" s="20"/>
      <c r="AO1212" s="21" t="s">
        <v>2605</v>
      </c>
      <c r="AP1212" s="21" t="s">
        <v>115</v>
      </c>
      <c r="AQ1212" s="5" t="s">
        <v>2603</v>
      </c>
      <c r="AR1212" s="5" t="s">
        <v>2395</v>
      </c>
    </row>
    <row r="1213" spans="1:44">
      <c r="A1213" s="87" t="s">
        <v>562</v>
      </c>
      <c r="B1213" s="5">
        <v>1017182</v>
      </c>
      <c r="C1213" s="5" t="s">
        <v>565</v>
      </c>
      <c r="D1213" s="5" t="s">
        <v>55</v>
      </c>
      <c r="E1213" s="5" t="s">
        <v>2578</v>
      </c>
      <c r="F1213" s="5" t="s">
        <v>2600</v>
      </c>
      <c r="G1213" s="5" t="s">
        <v>2601</v>
      </c>
      <c r="H1213" s="6">
        <v>44151</v>
      </c>
      <c r="I1213" s="5" t="s">
        <v>575</v>
      </c>
      <c r="J1213" s="5" t="s">
        <v>627</v>
      </c>
      <c r="K1213" s="5" t="s">
        <v>568</v>
      </c>
      <c r="L1213" s="7">
        <v>6</v>
      </c>
      <c r="M1213" s="7" t="s">
        <v>287</v>
      </c>
      <c r="N1213" s="8">
        <v>4075</v>
      </c>
      <c r="O1213" s="122">
        <v>0.02</v>
      </c>
      <c r="P1213" s="10">
        <f t="shared" si="215"/>
        <v>82</v>
      </c>
      <c r="Q1213" s="122">
        <v>5.0000000000000001E-3</v>
      </c>
      <c r="R1213" s="10">
        <f t="shared" si="216"/>
        <v>20</v>
      </c>
      <c r="S1213" s="122">
        <f t="shared" si="217"/>
        <v>2.5030674846625765E-2</v>
      </c>
      <c r="T1213" s="10">
        <f t="shared" si="218"/>
        <v>102</v>
      </c>
      <c r="U1213" s="10">
        <f t="shared" si="219"/>
        <v>4177</v>
      </c>
      <c r="V1213" s="11">
        <v>4275</v>
      </c>
      <c r="W1213" s="12">
        <f t="shared" si="220"/>
        <v>200</v>
      </c>
      <c r="X1213" s="123">
        <f t="shared" si="221"/>
        <v>4.9099999999999998E-2</v>
      </c>
      <c r="Y1213" s="124" t="str">
        <f t="shared" si="222"/>
        <v>0.00%-8.40%</v>
      </c>
      <c r="Z1213" s="15"/>
      <c r="AA1213" s="15"/>
      <c r="AB1213" s="15"/>
      <c r="AC1213" s="125"/>
      <c r="AD1213" s="8">
        <f t="shared" si="223"/>
        <v>0</v>
      </c>
      <c r="AE1213" s="17">
        <f t="shared" si="224"/>
        <v>4275</v>
      </c>
      <c r="AF1213" s="18">
        <f t="shared" si="225"/>
        <v>200</v>
      </c>
      <c r="AG1213" s="126">
        <f t="shared" si="226"/>
        <v>4.9079754601226933E-2</v>
      </c>
      <c r="AH1213" s="20">
        <v>13.6</v>
      </c>
      <c r="AI1213" s="20">
        <v>450</v>
      </c>
      <c r="AJ1213" s="20"/>
      <c r="AK1213" s="20">
        <v>688</v>
      </c>
      <c r="AL1213" s="20">
        <f t="shared" si="227"/>
        <v>64228</v>
      </c>
      <c r="AM1213" s="7" t="s">
        <v>287</v>
      </c>
      <c r="AN1213" s="20"/>
      <c r="AO1213" s="21"/>
      <c r="AP1213" s="21"/>
      <c r="AQ1213" s="5" t="s">
        <v>2603</v>
      </c>
      <c r="AR1213" s="5" t="s">
        <v>2395</v>
      </c>
    </row>
    <row r="1214" spans="1:44">
      <c r="A1214" s="87" t="s">
        <v>562</v>
      </c>
      <c r="B1214" s="5">
        <v>1017589</v>
      </c>
      <c r="C1214" s="5" t="s">
        <v>565</v>
      </c>
      <c r="D1214" s="5" t="s">
        <v>55</v>
      </c>
      <c r="E1214" s="5" t="s">
        <v>2578</v>
      </c>
      <c r="F1214" s="5" t="s">
        <v>2600</v>
      </c>
      <c r="G1214" s="5" t="s">
        <v>2601</v>
      </c>
      <c r="H1214" s="6">
        <v>44162</v>
      </c>
      <c r="I1214" s="5" t="s">
        <v>575</v>
      </c>
      <c r="J1214" s="5" t="s">
        <v>627</v>
      </c>
      <c r="K1214" s="5" t="s">
        <v>568</v>
      </c>
      <c r="L1214" s="7">
        <v>6</v>
      </c>
      <c r="M1214" s="7" t="s">
        <v>287</v>
      </c>
      <c r="N1214" s="8">
        <v>4144</v>
      </c>
      <c r="O1214" s="122">
        <v>0.02</v>
      </c>
      <c r="P1214" s="10">
        <f t="shared" si="215"/>
        <v>83</v>
      </c>
      <c r="Q1214" s="122">
        <v>5.0000000000000001E-3</v>
      </c>
      <c r="R1214" s="10">
        <f t="shared" si="216"/>
        <v>21</v>
      </c>
      <c r="S1214" s="122">
        <f t="shared" si="217"/>
        <v>2.5096525096525095E-2</v>
      </c>
      <c r="T1214" s="10">
        <f t="shared" si="218"/>
        <v>104</v>
      </c>
      <c r="U1214" s="10">
        <f t="shared" si="219"/>
        <v>4248</v>
      </c>
      <c r="V1214" s="11">
        <v>4260</v>
      </c>
      <c r="W1214" s="12">
        <f t="shared" si="220"/>
        <v>116</v>
      </c>
      <c r="X1214" s="123">
        <f t="shared" si="221"/>
        <v>2.8000000000000001E-2</v>
      </c>
      <c r="Y1214" s="124" t="str">
        <f t="shared" si="222"/>
        <v>0.00%-8.40%</v>
      </c>
      <c r="Z1214" s="15"/>
      <c r="AA1214" s="15"/>
      <c r="AB1214" s="15"/>
      <c r="AC1214" s="125"/>
      <c r="AD1214" s="8">
        <f t="shared" si="223"/>
        <v>0</v>
      </c>
      <c r="AE1214" s="17">
        <f t="shared" si="224"/>
        <v>4260</v>
      </c>
      <c r="AF1214" s="18">
        <f t="shared" si="225"/>
        <v>116</v>
      </c>
      <c r="AG1214" s="126">
        <f t="shared" si="226"/>
        <v>2.7992277992278103E-2</v>
      </c>
      <c r="AH1214" s="20">
        <v>13.6</v>
      </c>
      <c r="AI1214" s="20">
        <v>450</v>
      </c>
      <c r="AJ1214" s="20"/>
      <c r="AK1214" s="20">
        <v>688</v>
      </c>
      <c r="AL1214" s="20">
        <f t="shared" si="227"/>
        <v>64024</v>
      </c>
      <c r="AM1214" s="7" t="s">
        <v>287</v>
      </c>
      <c r="AN1214" s="20"/>
      <c r="AO1214" s="21"/>
      <c r="AP1214" s="21"/>
      <c r="AQ1214" s="5" t="s">
        <v>2603</v>
      </c>
      <c r="AR1214" s="5" t="s">
        <v>2395</v>
      </c>
    </row>
    <row r="1215" spans="1:44">
      <c r="A1215" s="87" t="s">
        <v>562</v>
      </c>
      <c r="B1215" s="5">
        <v>1017766</v>
      </c>
      <c r="C1215" s="5" t="s">
        <v>565</v>
      </c>
      <c r="D1215" s="5" t="s">
        <v>55</v>
      </c>
      <c r="E1215" s="5" t="s">
        <v>2578</v>
      </c>
      <c r="F1215" s="5" t="s">
        <v>2600</v>
      </c>
      <c r="G1215" s="5" t="s">
        <v>2601</v>
      </c>
      <c r="H1215" s="6">
        <v>44256</v>
      </c>
      <c r="I1215" s="5" t="s">
        <v>575</v>
      </c>
      <c r="J1215" s="5" t="s">
        <v>627</v>
      </c>
      <c r="K1215" s="5" t="s">
        <v>568</v>
      </c>
      <c r="L1215" s="7">
        <v>6</v>
      </c>
      <c r="M1215" s="7" t="s">
        <v>287</v>
      </c>
      <c r="N1215" s="8">
        <v>4072</v>
      </c>
      <c r="O1215" s="122">
        <v>0.02</v>
      </c>
      <c r="P1215" s="10">
        <f t="shared" si="215"/>
        <v>81</v>
      </c>
      <c r="Q1215" s="122">
        <v>5.0000000000000001E-3</v>
      </c>
      <c r="R1215" s="10">
        <f t="shared" si="216"/>
        <v>20</v>
      </c>
      <c r="S1215" s="122">
        <f t="shared" si="217"/>
        <v>2.480353634577603E-2</v>
      </c>
      <c r="T1215" s="10">
        <f t="shared" si="218"/>
        <v>101</v>
      </c>
      <c r="U1215" s="10">
        <f t="shared" si="219"/>
        <v>4173</v>
      </c>
      <c r="V1215" s="11">
        <v>4175</v>
      </c>
      <c r="W1215" s="12">
        <f t="shared" si="220"/>
        <v>103</v>
      </c>
      <c r="X1215" s="123">
        <f t="shared" si="221"/>
        <v>2.53E-2</v>
      </c>
      <c r="Y1215" s="124" t="str">
        <f t="shared" si="222"/>
        <v>0.00%-8.40%</v>
      </c>
      <c r="Z1215" s="15"/>
      <c r="AA1215" s="15"/>
      <c r="AB1215" s="15"/>
      <c r="AC1215" s="125"/>
      <c r="AD1215" s="8">
        <f t="shared" si="223"/>
        <v>0</v>
      </c>
      <c r="AE1215" s="17">
        <f t="shared" si="224"/>
        <v>4175</v>
      </c>
      <c r="AF1215" s="18">
        <f t="shared" si="225"/>
        <v>103</v>
      </c>
      <c r="AG1215" s="126">
        <f t="shared" si="226"/>
        <v>2.5294695481336005E-2</v>
      </c>
      <c r="AH1215" s="20">
        <v>13.6</v>
      </c>
      <c r="AI1215" s="20">
        <v>450</v>
      </c>
      <c r="AJ1215" s="20"/>
      <c r="AK1215" s="20">
        <v>688</v>
      </c>
      <c r="AL1215" s="20">
        <f t="shared" si="227"/>
        <v>62868</v>
      </c>
      <c r="AM1215" s="7" t="s">
        <v>287</v>
      </c>
      <c r="AN1215" s="20"/>
      <c r="AO1215" s="21"/>
      <c r="AP1215" s="21"/>
      <c r="AQ1215" s="5" t="s">
        <v>2603</v>
      </c>
      <c r="AR1215" s="5" t="s">
        <v>2395</v>
      </c>
    </row>
    <row r="1216" spans="1:44">
      <c r="A1216" s="87" t="s">
        <v>562</v>
      </c>
      <c r="B1216" s="5">
        <v>1017994</v>
      </c>
      <c r="C1216" s="5" t="s">
        <v>565</v>
      </c>
      <c r="D1216" s="5" t="s">
        <v>55</v>
      </c>
      <c r="E1216" s="5" t="s">
        <v>2578</v>
      </c>
      <c r="F1216" s="5" t="s">
        <v>2600</v>
      </c>
      <c r="G1216" s="5" t="s">
        <v>2601</v>
      </c>
      <c r="H1216" s="6">
        <v>44247</v>
      </c>
      <c r="I1216" s="5" t="s">
        <v>575</v>
      </c>
      <c r="J1216" s="5" t="s">
        <v>627</v>
      </c>
      <c r="K1216" s="5" t="s">
        <v>568</v>
      </c>
      <c r="L1216" s="7">
        <v>6</v>
      </c>
      <c r="M1216" s="7" t="s">
        <v>287</v>
      </c>
      <c r="N1216" s="8">
        <v>4023</v>
      </c>
      <c r="O1216" s="122">
        <v>0.02</v>
      </c>
      <c r="P1216" s="10">
        <f t="shared" si="215"/>
        <v>80</v>
      </c>
      <c r="Q1216" s="122">
        <v>5.0000000000000001E-3</v>
      </c>
      <c r="R1216" s="10">
        <f t="shared" si="216"/>
        <v>20</v>
      </c>
      <c r="S1216" s="122">
        <f t="shared" si="217"/>
        <v>2.4857071836937607E-2</v>
      </c>
      <c r="T1216" s="10">
        <f t="shared" si="218"/>
        <v>100</v>
      </c>
      <c r="U1216" s="10">
        <f t="shared" si="219"/>
        <v>4123</v>
      </c>
      <c r="V1216" s="11">
        <v>4130</v>
      </c>
      <c r="W1216" s="12">
        <f t="shared" si="220"/>
        <v>107</v>
      </c>
      <c r="X1216" s="123">
        <f t="shared" si="221"/>
        <v>2.6599999999999999E-2</v>
      </c>
      <c r="Y1216" s="124" t="str">
        <f t="shared" si="222"/>
        <v>0.00%-8.40%</v>
      </c>
      <c r="Z1216" s="15"/>
      <c r="AA1216" s="15"/>
      <c r="AB1216" s="15"/>
      <c r="AC1216" s="125"/>
      <c r="AD1216" s="8">
        <f t="shared" si="223"/>
        <v>0</v>
      </c>
      <c r="AE1216" s="17">
        <f t="shared" si="224"/>
        <v>4130</v>
      </c>
      <c r="AF1216" s="18">
        <f t="shared" si="225"/>
        <v>107</v>
      </c>
      <c r="AG1216" s="126">
        <f t="shared" si="226"/>
        <v>2.6597066865523322E-2</v>
      </c>
      <c r="AH1216" s="20">
        <v>13.6</v>
      </c>
      <c r="AI1216" s="20">
        <v>450</v>
      </c>
      <c r="AJ1216" s="20"/>
      <c r="AK1216" s="20">
        <v>688</v>
      </c>
      <c r="AL1216" s="20">
        <f t="shared" si="227"/>
        <v>62256</v>
      </c>
      <c r="AM1216" s="7" t="s">
        <v>287</v>
      </c>
      <c r="AN1216" s="20"/>
      <c r="AO1216" s="21" t="s">
        <v>2605</v>
      </c>
      <c r="AP1216" s="21" t="s">
        <v>115</v>
      </c>
      <c r="AQ1216" s="5" t="s">
        <v>2603</v>
      </c>
      <c r="AR1216" s="5" t="s">
        <v>2395</v>
      </c>
    </row>
    <row r="1217" spans="1:44">
      <c r="A1217" s="87" t="s">
        <v>562</v>
      </c>
      <c r="B1217" s="5">
        <v>1018175</v>
      </c>
      <c r="C1217" s="5" t="s">
        <v>565</v>
      </c>
      <c r="D1217" s="5" t="s">
        <v>55</v>
      </c>
      <c r="E1217" s="5" t="s">
        <v>2578</v>
      </c>
      <c r="F1217" s="5" t="s">
        <v>2600</v>
      </c>
      <c r="G1217" s="5" t="s">
        <v>2601</v>
      </c>
      <c r="H1217" s="6">
        <v>44274</v>
      </c>
      <c r="I1217" s="5" t="s">
        <v>575</v>
      </c>
      <c r="J1217" s="5" t="s">
        <v>627</v>
      </c>
      <c r="K1217" s="5" t="s">
        <v>568</v>
      </c>
      <c r="L1217" s="7">
        <v>6</v>
      </c>
      <c r="M1217" s="7" t="s">
        <v>287</v>
      </c>
      <c r="N1217" s="8">
        <v>4482</v>
      </c>
      <c r="O1217" s="122">
        <v>0.02</v>
      </c>
      <c r="P1217" s="10">
        <f t="shared" si="215"/>
        <v>90</v>
      </c>
      <c r="Q1217" s="122">
        <v>5.0000000000000001E-3</v>
      </c>
      <c r="R1217" s="10">
        <f t="shared" si="216"/>
        <v>22</v>
      </c>
      <c r="S1217" s="122">
        <f t="shared" si="217"/>
        <v>2.49888442659527E-2</v>
      </c>
      <c r="T1217" s="10">
        <f t="shared" si="218"/>
        <v>112</v>
      </c>
      <c r="U1217" s="10">
        <f t="shared" si="219"/>
        <v>4594</v>
      </c>
      <c r="V1217" s="11">
        <v>4590</v>
      </c>
      <c r="W1217" s="12">
        <f t="shared" si="220"/>
        <v>108</v>
      </c>
      <c r="X1217" s="123">
        <f t="shared" si="221"/>
        <v>2.41E-2</v>
      </c>
      <c r="Y1217" s="124" t="str">
        <f t="shared" si="222"/>
        <v>0.00%-8.40%</v>
      </c>
      <c r="Z1217" s="15"/>
      <c r="AA1217" s="15"/>
      <c r="AB1217" s="15"/>
      <c r="AC1217" s="125"/>
      <c r="AD1217" s="8">
        <f t="shared" si="223"/>
        <v>0</v>
      </c>
      <c r="AE1217" s="17">
        <f t="shared" si="224"/>
        <v>4590</v>
      </c>
      <c r="AF1217" s="18">
        <f t="shared" si="225"/>
        <v>108</v>
      </c>
      <c r="AG1217" s="126">
        <f t="shared" si="226"/>
        <v>2.4096385542168752E-2</v>
      </c>
      <c r="AH1217" s="20">
        <v>13.6</v>
      </c>
      <c r="AI1217" s="20">
        <v>650</v>
      </c>
      <c r="AJ1217" s="20"/>
      <c r="AK1217" s="20">
        <v>688</v>
      </c>
      <c r="AL1217" s="20">
        <f t="shared" si="227"/>
        <v>70912</v>
      </c>
      <c r="AM1217" s="7" t="s">
        <v>287</v>
      </c>
      <c r="AN1217" s="20"/>
      <c r="AO1217" s="21"/>
      <c r="AP1217" s="21"/>
      <c r="AQ1217" s="5" t="s">
        <v>2603</v>
      </c>
      <c r="AR1217" s="5" t="s">
        <v>2395</v>
      </c>
    </row>
    <row r="1218" spans="1:44">
      <c r="A1218" s="87" t="s">
        <v>562</v>
      </c>
      <c r="B1218" s="5">
        <v>1018687</v>
      </c>
      <c r="C1218" s="5" t="s">
        <v>565</v>
      </c>
      <c r="D1218" s="5" t="s">
        <v>55</v>
      </c>
      <c r="E1218" s="5" t="s">
        <v>2578</v>
      </c>
      <c r="F1218" s="5" t="s">
        <v>2600</v>
      </c>
      <c r="G1218" s="5" t="s">
        <v>2601</v>
      </c>
      <c r="H1218" s="6">
        <v>43960</v>
      </c>
      <c r="I1218" s="5" t="s">
        <v>575</v>
      </c>
      <c r="J1218" s="5" t="s">
        <v>627</v>
      </c>
      <c r="K1218" s="5" t="s">
        <v>568</v>
      </c>
      <c r="L1218" s="7">
        <v>6</v>
      </c>
      <c r="M1218" s="7" t="s">
        <v>287</v>
      </c>
      <c r="N1218" s="8">
        <v>4046</v>
      </c>
      <c r="O1218" s="122">
        <v>0.02</v>
      </c>
      <c r="P1218" s="10">
        <f t="shared" si="215"/>
        <v>81</v>
      </c>
      <c r="Q1218" s="122">
        <v>5.0000000000000001E-3</v>
      </c>
      <c r="R1218" s="10">
        <f t="shared" si="216"/>
        <v>20</v>
      </c>
      <c r="S1218" s="122">
        <f t="shared" si="217"/>
        <v>2.4962926347009393E-2</v>
      </c>
      <c r="T1218" s="10">
        <f t="shared" si="218"/>
        <v>101</v>
      </c>
      <c r="U1218" s="10">
        <f t="shared" si="219"/>
        <v>4147</v>
      </c>
      <c r="V1218" s="11">
        <v>4150</v>
      </c>
      <c r="W1218" s="12">
        <f t="shared" si="220"/>
        <v>104</v>
      </c>
      <c r="X1218" s="123">
        <f t="shared" si="221"/>
        <v>2.5700000000000001E-2</v>
      </c>
      <c r="Y1218" s="124" t="str">
        <f t="shared" si="222"/>
        <v>0.00%-8.40%</v>
      </c>
      <c r="Z1218" s="15"/>
      <c r="AA1218" s="15"/>
      <c r="AB1218" s="15"/>
      <c r="AC1218" s="125"/>
      <c r="AD1218" s="8">
        <f t="shared" si="223"/>
        <v>0</v>
      </c>
      <c r="AE1218" s="17">
        <f t="shared" si="224"/>
        <v>4150</v>
      </c>
      <c r="AF1218" s="18">
        <f t="shared" si="225"/>
        <v>104</v>
      </c>
      <c r="AG1218" s="126">
        <f t="shared" si="226"/>
        <v>2.5704399406821565E-2</v>
      </c>
      <c r="AH1218" s="20">
        <v>13.6</v>
      </c>
      <c r="AI1218" s="20">
        <v>450</v>
      </c>
      <c r="AJ1218" s="20"/>
      <c r="AK1218" s="20">
        <v>688</v>
      </c>
      <c r="AL1218" s="20">
        <f t="shared" si="227"/>
        <v>62528</v>
      </c>
      <c r="AM1218" s="7" t="s">
        <v>287</v>
      </c>
      <c r="AN1218" s="20"/>
      <c r="AO1218" s="21"/>
      <c r="AP1218" s="21"/>
      <c r="AQ1218" s="5" t="s">
        <v>2603</v>
      </c>
      <c r="AR1218" s="5" t="s">
        <v>2395</v>
      </c>
    </row>
    <row r="1219" spans="1:44">
      <c r="A1219" s="87" t="s">
        <v>562</v>
      </c>
      <c r="B1219" s="5">
        <v>1018716</v>
      </c>
      <c r="C1219" s="5" t="s">
        <v>565</v>
      </c>
      <c r="D1219" s="5" t="s">
        <v>55</v>
      </c>
      <c r="E1219" s="5" t="s">
        <v>2578</v>
      </c>
      <c r="F1219" s="5" t="s">
        <v>2600</v>
      </c>
      <c r="G1219" s="5" t="s">
        <v>2601</v>
      </c>
      <c r="H1219" s="6">
        <v>43970</v>
      </c>
      <c r="I1219" s="5" t="s">
        <v>575</v>
      </c>
      <c r="J1219" s="5" t="s">
        <v>627</v>
      </c>
      <c r="K1219" s="5" t="s">
        <v>568</v>
      </c>
      <c r="L1219" s="7">
        <v>6</v>
      </c>
      <c r="M1219" s="7" t="s">
        <v>287</v>
      </c>
      <c r="N1219" s="8">
        <v>4330</v>
      </c>
      <c r="O1219" s="122">
        <v>0.02</v>
      </c>
      <c r="P1219" s="10">
        <f t="shared" si="215"/>
        <v>87</v>
      </c>
      <c r="Q1219" s="122">
        <v>5.0000000000000001E-3</v>
      </c>
      <c r="R1219" s="10">
        <f t="shared" si="216"/>
        <v>22</v>
      </c>
      <c r="S1219" s="122">
        <f t="shared" si="217"/>
        <v>2.5173210161662816E-2</v>
      </c>
      <c r="T1219" s="10">
        <f t="shared" si="218"/>
        <v>109</v>
      </c>
      <c r="U1219" s="10">
        <f t="shared" si="219"/>
        <v>4439</v>
      </c>
      <c r="V1219" s="11">
        <v>4330</v>
      </c>
      <c r="W1219" s="12">
        <f t="shared" si="220"/>
        <v>0</v>
      </c>
      <c r="X1219" s="123">
        <f t="shared" si="221"/>
        <v>0</v>
      </c>
      <c r="Y1219" s="124" t="str">
        <f t="shared" si="222"/>
        <v>0.00%-8.40%</v>
      </c>
      <c r="Z1219" s="15" t="s">
        <v>112</v>
      </c>
      <c r="AA1219" s="15" t="s">
        <v>489</v>
      </c>
      <c r="AB1219" s="15"/>
      <c r="AC1219" s="125">
        <v>0.127</v>
      </c>
      <c r="AD1219" s="8">
        <f t="shared" si="223"/>
        <v>550</v>
      </c>
      <c r="AE1219" s="17">
        <f t="shared" si="224"/>
        <v>4880</v>
      </c>
      <c r="AF1219" s="18">
        <f t="shared" si="225"/>
        <v>550</v>
      </c>
      <c r="AG1219" s="126">
        <f t="shared" si="226"/>
        <v>0.12702078521939963</v>
      </c>
      <c r="AH1219" s="20">
        <v>13.6</v>
      </c>
      <c r="AI1219" s="20">
        <v>450</v>
      </c>
      <c r="AJ1219" s="20"/>
      <c r="AK1219" s="20">
        <v>688</v>
      </c>
      <c r="AL1219" s="20">
        <f t="shared" si="227"/>
        <v>72456</v>
      </c>
      <c r="AM1219" s="7" t="s">
        <v>287</v>
      </c>
      <c r="AN1219" s="20"/>
      <c r="AO1219" s="21" t="s">
        <v>2610</v>
      </c>
      <c r="AP1219" s="21" t="s">
        <v>115</v>
      </c>
      <c r="AQ1219" s="5" t="s">
        <v>2603</v>
      </c>
      <c r="AR1219" s="5" t="s">
        <v>2395</v>
      </c>
    </row>
    <row r="1220" spans="1:44">
      <c r="A1220" s="87" t="s">
        <v>562</v>
      </c>
      <c r="B1220" s="5">
        <v>1018814</v>
      </c>
      <c r="C1220" s="5" t="s">
        <v>565</v>
      </c>
      <c r="D1220" s="5" t="s">
        <v>55</v>
      </c>
      <c r="E1220" s="5" t="s">
        <v>2578</v>
      </c>
      <c r="F1220" s="5" t="s">
        <v>2600</v>
      </c>
      <c r="G1220" s="5" t="s">
        <v>2601</v>
      </c>
      <c r="H1220" s="6">
        <v>43985</v>
      </c>
      <c r="I1220" s="5" t="s">
        <v>575</v>
      </c>
      <c r="J1220" s="5" t="s">
        <v>627</v>
      </c>
      <c r="K1220" s="5" t="s">
        <v>568</v>
      </c>
      <c r="L1220" s="7">
        <v>6</v>
      </c>
      <c r="M1220" s="7" t="s">
        <v>287</v>
      </c>
      <c r="N1220" s="8">
        <v>4241</v>
      </c>
      <c r="O1220" s="122">
        <v>0.02</v>
      </c>
      <c r="P1220" s="10">
        <f t="shared" si="215"/>
        <v>85</v>
      </c>
      <c r="Q1220" s="122">
        <v>5.0000000000000001E-3</v>
      </c>
      <c r="R1220" s="10">
        <f t="shared" si="216"/>
        <v>21</v>
      </c>
      <c r="S1220" s="122">
        <f t="shared" si="217"/>
        <v>2.4994105163876443E-2</v>
      </c>
      <c r="T1220" s="10">
        <f t="shared" si="218"/>
        <v>106</v>
      </c>
      <c r="U1220" s="10">
        <f t="shared" si="219"/>
        <v>4347</v>
      </c>
      <c r="V1220" s="11">
        <v>4345</v>
      </c>
      <c r="W1220" s="12">
        <f t="shared" si="220"/>
        <v>104</v>
      </c>
      <c r="X1220" s="123">
        <f t="shared" si="221"/>
        <v>2.4500000000000001E-2</v>
      </c>
      <c r="Y1220" s="124" t="str">
        <f t="shared" si="222"/>
        <v>0.00%-8.40%</v>
      </c>
      <c r="Z1220" s="15"/>
      <c r="AA1220" s="15"/>
      <c r="AB1220" s="15"/>
      <c r="AC1220" s="125"/>
      <c r="AD1220" s="8">
        <f t="shared" si="223"/>
        <v>0</v>
      </c>
      <c r="AE1220" s="17">
        <f t="shared" si="224"/>
        <v>4345</v>
      </c>
      <c r="AF1220" s="18">
        <f t="shared" si="225"/>
        <v>104</v>
      </c>
      <c r="AG1220" s="126">
        <f t="shared" si="226"/>
        <v>2.4522518273991878E-2</v>
      </c>
      <c r="AH1220" s="20">
        <v>13.6</v>
      </c>
      <c r="AI1220" s="20">
        <v>450</v>
      </c>
      <c r="AJ1220" s="20"/>
      <c r="AK1220" s="20">
        <v>688</v>
      </c>
      <c r="AL1220" s="20">
        <f t="shared" si="227"/>
        <v>65180</v>
      </c>
      <c r="AM1220" s="7" t="s">
        <v>287</v>
      </c>
      <c r="AN1220" s="20"/>
      <c r="AO1220" s="21"/>
      <c r="AP1220" s="21"/>
      <c r="AQ1220" s="5" t="s">
        <v>2603</v>
      </c>
      <c r="AR1220" s="5" t="s">
        <v>2395</v>
      </c>
    </row>
    <row r="1221" spans="1:44">
      <c r="A1221" s="87" t="s">
        <v>562</v>
      </c>
      <c r="B1221" s="5">
        <v>1019388</v>
      </c>
      <c r="C1221" s="5" t="s">
        <v>565</v>
      </c>
      <c r="D1221" s="5" t="s">
        <v>55</v>
      </c>
      <c r="E1221" s="5" t="s">
        <v>2578</v>
      </c>
      <c r="F1221" s="5" t="s">
        <v>2600</v>
      </c>
      <c r="G1221" s="5" t="s">
        <v>2601</v>
      </c>
      <c r="H1221" s="6">
        <v>44039</v>
      </c>
      <c r="I1221" s="5" t="s">
        <v>575</v>
      </c>
      <c r="J1221" s="5" t="s">
        <v>627</v>
      </c>
      <c r="K1221" s="5" t="s">
        <v>568</v>
      </c>
      <c r="L1221" s="7">
        <v>6</v>
      </c>
      <c r="M1221" s="7" t="s">
        <v>287</v>
      </c>
      <c r="N1221" s="8">
        <v>4018</v>
      </c>
      <c r="O1221" s="122">
        <v>0.02</v>
      </c>
      <c r="P1221" s="10">
        <f t="shared" si="215"/>
        <v>80</v>
      </c>
      <c r="Q1221" s="122">
        <v>5.0000000000000001E-3</v>
      </c>
      <c r="R1221" s="10">
        <f t="shared" si="216"/>
        <v>20</v>
      </c>
      <c r="S1221" s="122">
        <f t="shared" si="217"/>
        <v>2.4888003982080638E-2</v>
      </c>
      <c r="T1221" s="10">
        <f t="shared" si="218"/>
        <v>100</v>
      </c>
      <c r="U1221" s="10">
        <f t="shared" si="219"/>
        <v>4118</v>
      </c>
      <c r="V1221" s="11">
        <v>4120</v>
      </c>
      <c r="W1221" s="12">
        <f t="shared" si="220"/>
        <v>102</v>
      </c>
      <c r="X1221" s="123">
        <f t="shared" si="221"/>
        <v>2.5399999999999999E-2</v>
      </c>
      <c r="Y1221" s="124" t="str">
        <f t="shared" si="222"/>
        <v>0.00%-8.40%</v>
      </c>
      <c r="Z1221" s="15"/>
      <c r="AA1221" s="15"/>
      <c r="AB1221" s="15"/>
      <c r="AC1221" s="125"/>
      <c r="AD1221" s="8">
        <f t="shared" si="223"/>
        <v>0</v>
      </c>
      <c r="AE1221" s="17">
        <f t="shared" si="224"/>
        <v>4120</v>
      </c>
      <c r="AF1221" s="18">
        <f t="shared" si="225"/>
        <v>102</v>
      </c>
      <c r="AG1221" s="126">
        <f t="shared" si="226"/>
        <v>2.5385764061722327E-2</v>
      </c>
      <c r="AH1221" s="20">
        <v>13.6</v>
      </c>
      <c r="AI1221" s="20">
        <v>450</v>
      </c>
      <c r="AJ1221" s="20"/>
      <c r="AK1221" s="20">
        <v>688</v>
      </c>
      <c r="AL1221" s="20">
        <f t="shared" si="227"/>
        <v>62120</v>
      </c>
      <c r="AM1221" s="7" t="s">
        <v>287</v>
      </c>
      <c r="AN1221" s="20"/>
      <c r="AO1221" s="21"/>
      <c r="AP1221" s="21"/>
      <c r="AQ1221" s="5" t="s">
        <v>2603</v>
      </c>
      <c r="AR1221" s="5" t="s">
        <v>2395</v>
      </c>
    </row>
    <row r="1222" spans="1:44">
      <c r="A1222" s="87" t="s">
        <v>562</v>
      </c>
      <c r="B1222" s="5">
        <v>1019949</v>
      </c>
      <c r="C1222" s="5" t="s">
        <v>565</v>
      </c>
      <c r="D1222" s="5" t="s">
        <v>55</v>
      </c>
      <c r="E1222" s="5" t="s">
        <v>2578</v>
      </c>
      <c r="F1222" s="5" t="s">
        <v>2600</v>
      </c>
      <c r="G1222" s="5" t="s">
        <v>2601</v>
      </c>
      <c r="H1222" s="6">
        <v>44095</v>
      </c>
      <c r="I1222" s="5" t="s">
        <v>575</v>
      </c>
      <c r="J1222" s="5" t="s">
        <v>2606</v>
      </c>
      <c r="K1222" s="5" t="s">
        <v>568</v>
      </c>
      <c r="L1222" s="7">
        <v>6</v>
      </c>
      <c r="M1222" s="7" t="s">
        <v>287</v>
      </c>
      <c r="N1222" s="8">
        <v>4555</v>
      </c>
      <c r="O1222" s="122">
        <v>0.02</v>
      </c>
      <c r="P1222" s="10">
        <f t="shared" si="215"/>
        <v>91</v>
      </c>
      <c r="Q1222" s="122">
        <v>5.0000000000000001E-3</v>
      </c>
      <c r="R1222" s="10">
        <f t="shared" si="216"/>
        <v>23</v>
      </c>
      <c r="S1222" s="122">
        <f t="shared" si="217"/>
        <v>2.5027442371020857E-2</v>
      </c>
      <c r="T1222" s="10">
        <f t="shared" si="218"/>
        <v>114</v>
      </c>
      <c r="U1222" s="10">
        <f t="shared" si="219"/>
        <v>4669</v>
      </c>
      <c r="V1222" s="11">
        <v>4670</v>
      </c>
      <c r="W1222" s="12">
        <f t="shared" si="220"/>
        <v>115</v>
      </c>
      <c r="X1222" s="123">
        <f t="shared" si="221"/>
        <v>2.52E-2</v>
      </c>
      <c r="Y1222" s="124" t="str">
        <f t="shared" si="222"/>
        <v>0.00%-8.40%</v>
      </c>
      <c r="Z1222" s="15"/>
      <c r="AA1222" s="15"/>
      <c r="AB1222" s="15"/>
      <c r="AC1222" s="125"/>
      <c r="AD1222" s="8">
        <f t="shared" si="223"/>
        <v>0</v>
      </c>
      <c r="AE1222" s="17">
        <f t="shared" si="224"/>
        <v>4670</v>
      </c>
      <c r="AF1222" s="18">
        <f t="shared" si="225"/>
        <v>115</v>
      </c>
      <c r="AG1222" s="126">
        <f t="shared" si="226"/>
        <v>2.5246981339187791E-2</v>
      </c>
      <c r="AH1222" s="20">
        <v>13.6</v>
      </c>
      <c r="AI1222" s="20">
        <v>800</v>
      </c>
      <c r="AJ1222" s="20"/>
      <c r="AK1222" s="20">
        <v>688</v>
      </c>
      <c r="AL1222" s="20">
        <f t="shared" si="227"/>
        <v>73800</v>
      </c>
      <c r="AM1222" s="7" t="s">
        <v>287</v>
      </c>
      <c r="AN1222" s="20"/>
      <c r="AO1222" s="21"/>
      <c r="AP1222" s="21"/>
      <c r="AQ1222" s="5" t="s">
        <v>2603</v>
      </c>
      <c r="AR1222" s="5" t="s">
        <v>2395</v>
      </c>
    </row>
    <row r="1223" spans="1:44">
      <c r="A1223" s="87" t="s">
        <v>562</v>
      </c>
      <c r="B1223" s="5">
        <v>1019999</v>
      </c>
      <c r="C1223" s="5" t="s">
        <v>565</v>
      </c>
      <c r="D1223" s="5" t="s">
        <v>55</v>
      </c>
      <c r="E1223" s="5" t="s">
        <v>2578</v>
      </c>
      <c r="F1223" s="5" t="s">
        <v>2600</v>
      </c>
      <c r="G1223" s="5" t="s">
        <v>2601</v>
      </c>
      <c r="H1223" s="6">
        <v>44098</v>
      </c>
      <c r="I1223" s="5" t="s">
        <v>489</v>
      </c>
      <c r="J1223" s="5" t="s">
        <v>489</v>
      </c>
      <c r="K1223" s="5" t="s">
        <v>568</v>
      </c>
      <c r="L1223" s="7">
        <v>6</v>
      </c>
      <c r="M1223" s="7" t="s">
        <v>287</v>
      </c>
      <c r="N1223" s="8">
        <v>4894</v>
      </c>
      <c r="O1223" s="122">
        <v>0.02</v>
      </c>
      <c r="P1223" s="10">
        <f t="shared" si="215"/>
        <v>98</v>
      </c>
      <c r="Q1223" s="122">
        <v>5.0000000000000001E-3</v>
      </c>
      <c r="R1223" s="10">
        <f t="shared" si="216"/>
        <v>24</v>
      </c>
      <c r="S1223" s="122">
        <f t="shared" si="217"/>
        <v>2.4928483857785042E-2</v>
      </c>
      <c r="T1223" s="10">
        <f t="shared" si="218"/>
        <v>122</v>
      </c>
      <c r="U1223" s="10">
        <f t="shared" si="219"/>
        <v>5016</v>
      </c>
      <c r="V1223" s="11">
        <v>5120</v>
      </c>
      <c r="W1223" s="12">
        <f t="shared" si="220"/>
        <v>226</v>
      </c>
      <c r="X1223" s="123">
        <f t="shared" si="221"/>
        <v>4.6199999999999998E-2</v>
      </c>
      <c r="Y1223" s="124" t="str">
        <f t="shared" si="222"/>
        <v>0.00%-8.40%</v>
      </c>
      <c r="Z1223" s="15"/>
      <c r="AA1223" s="15"/>
      <c r="AB1223" s="15"/>
      <c r="AC1223" s="125"/>
      <c r="AD1223" s="8">
        <f t="shared" si="223"/>
        <v>0</v>
      </c>
      <c r="AE1223" s="17">
        <f t="shared" si="224"/>
        <v>5120</v>
      </c>
      <c r="AF1223" s="18">
        <f t="shared" si="225"/>
        <v>226</v>
      </c>
      <c r="AG1223" s="126">
        <f t="shared" si="226"/>
        <v>4.6178994687372299E-2</v>
      </c>
      <c r="AH1223" s="20">
        <v>13.6</v>
      </c>
      <c r="AI1223" s="20">
        <v>850</v>
      </c>
      <c r="AJ1223" s="20"/>
      <c r="AK1223" s="20">
        <v>688</v>
      </c>
      <c r="AL1223" s="20">
        <f t="shared" si="227"/>
        <v>80520</v>
      </c>
      <c r="AM1223" s="7" t="s">
        <v>287</v>
      </c>
      <c r="AN1223" s="20"/>
      <c r="AO1223" s="21" t="s">
        <v>2611</v>
      </c>
      <c r="AP1223" s="21" t="s">
        <v>115</v>
      </c>
      <c r="AQ1223" s="5" t="s">
        <v>2603</v>
      </c>
      <c r="AR1223" s="5" t="s">
        <v>2395</v>
      </c>
    </row>
    <row r="1224" spans="1:44">
      <c r="A1224" s="87" t="s">
        <v>562</v>
      </c>
      <c r="B1224" s="5">
        <v>1020007</v>
      </c>
      <c r="C1224" s="5" t="s">
        <v>565</v>
      </c>
      <c r="D1224" s="5" t="s">
        <v>55</v>
      </c>
      <c r="E1224" s="5" t="s">
        <v>2578</v>
      </c>
      <c r="F1224" s="5" t="s">
        <v>2600</v>
      </c>
      <c r="G1224" s="5" t="s">
        <v>2601</v>
      </c>
      <c r="H1224" s="6">
        <v>44099</v>
      </c>
      <c r="I1224" s="5" t="s">
        <v>575</v>
      </c>
      <c r="J1224" s="5" t="s">
        <v>2606</v>
      </c>
      <c r="K1224" s="5" t="s">
        <v>568</v>
      </c>
      <c r="L1224" s="7">
        <v>6</v>
      </c>
      <c r="M1224" s="7" t="s">
        <v>287</v>
      </c>
      <c r="N1224" s="8">
        <v>4669</v>
      </c>
      <c r="O1224" s="122">
        <v>0.02</v>
      </c>
      <c r="P1224" s="10">
        <f t="shared" si="215"/>
        <v>93</v>
      </c>
      <c r="Q1224" s="122">
        <v>5.0000000000000001E-3</v>
      </c>
      <c r="R1224" s="10">
        <f t="shared" si="216"/>
        <v>23</v>
      </c>
      <c r="S1224" s="122">
        <f t="shared" si="217"/>
        <v>2.4844720496894408E-2</v>
      </c>
      <c r="T1224" s="10">
        <f t="shared" si="218"/>
        <v>116</v>
      </c>
      <c r="U1224" s="10">
        <f t="shared" si="219"/>
        <v>4785</v>
      </c>
      <c r="V1224" s="11">
        <f>4669</f>
        <v>4669</v>
      </c>
      <c r="W1224" s="12">
        <f t="shared" si="220"/>
        <v>0</v>
      </c>
      <c r="X1224" s="123">
        <f t="shared" si="221"/>
        <v>0</v>
      </c>
      <c r="Y1224" s="124" t="str">
        <f t="shared" si="222"/>
        <v>0.00%-8.40%</v>
      </c>
      <c r="Z1224" s="15" t="s">
        <v>112</v>
      </c>
      <c r="AA1224" s="15" t="s">
        <v>489</v>
      </c>
      <c r="AB1224" s="15"/>
      <c r="AC1224" s="125">
        <v>0.12590000000000001</v>
      </c>
      <c r="AD1224" s="8">
        <f t="shared" si="223"/>
        <v>588</v>
      </c>
      <c r="AE1224" s="17">
        <f t="shared" si="224"/>
        <v>5257</v>
      </c>
      <c r="AF1224" s="18">
        <f t="shared" si="225"/>
        <v>588</v>
      </c>
      <c r="AG1224" s="126">
        <f t="shared" si="226"/>
        <v>0.12593703148425783</v>
      </c>
      <c r="AH1224" s="20">
        <v>13.6</v>
      </c>
      <c r="AI1224" s="20">
        <v>750</v>
      </c>
      <c r="AJ1224" s="20"/>
      <c r="AK1224" s="20">
        <v>688</v>
      </c>
      <c r="AL1224" s="20">
        <f t="shared" si="227"/>
        <v>81183.199999999997</v>
      </c>
      <c r="AM1224" s="7" t="s">
        <v>287</v>
      </c>
      <c r="AN1224" s="20" t="s">
        <v>623</v>
      </c>
      <c r="AO1224" s="21" t="s">
        <v>2612</v>
      </c>
      <c r="AP1224" s="21" t="s">
        <v>292</v>
      </c>
      <c r="AQ1224" s="5" t="s">
        <v>2603</v>
      </c>
      <c r="AR1224" s="5" t="s">
        <v>2395</v>
      </c>
    </row>
    <row r="1225" spans="1:44">
      <c r="A1225" s="87" t="s">
        <v>562</v>
      </c>
      <c r="B1225" s="5">
        <v>1020258</v>
      </c>
      <c r="C1225" s="5" t="s">
        <v>565</v>
      </c>
      <c r="D1225" s="5" t="s">
        <v>55</v>
      </c>
      <c r="E1225" s="5" t="s">
        <v>2578</v>
      </c>
      <c r="F1225" s="5" t="s">
        <v>2600</v>
      </c>
      <c r="G1225" s="5" t="s">
        <v>2601</v>
      </c>
      <c r="H1225" s="6">
        <v>44146</v>
      </c>
      <c r="I1225" s="5" t="s">
        <v>575</v>
      </c>
      <c r="J1225" s="5" t="s">
        <v>627</v>
      </c>
      <c r="K1225" s="5" t="s">
        <v>568</v>
      </c>
      <c r="L1225" s="7">
        <v>6</v>
      </c>
      <c r="M1225" s="7" t="s">
        <v>287</v>
      </c>
      <c r="N1225" s="8">
        <v>4027</v>
      </c>
      <c r="O1225" s="122">
        <v>0.02</v>
      </c>
      <c r="P1225" s="10">
        <f t="shared" si="215"/>
        <v>81</v>
      </c>
      <c r="Q1225" s="122">
        <v>5.0000000000000001E-3</v>
      </c>
      <c r="R1225" s="10">
        <f t="shared" si="216"/>
        <v>20</v>
      </c>
      <c r="S1225" s="122">
        <f t="shared" si="217"/>
        <v>2.5080705239632482E-2</v>
      </c>
      <c r="T1225" s="10">
        <f t="shared" si="218"/>
        <v>101</v>
      </c>
      <c r="U1225" s="10">
        <f t="shared" si="219"/>
        <v>4128</v>
      </c>
      <c r="V1225" s="11">
        <v>4130</v>
      </c>
      <c r="W1225" s="12">
        <f t="shared" si="220"/>
        <v>103</v>
      </c>
      <c r="X1225" s="123">
        <f t="shared" si="221"/>
        <v>2.5600000000000001E-2</v>
      </c>
      <c r="Y1225" s="124" t="str">
        <f t="shared" si="222"/>
        <v>0.00%-8.40%</v>
      </c>
      <c r="Z1225" s="15"/>
      <c r="AA1225" s="15"/>
      <c r="AB1225" s="15"/>
      <c r="AC1225" s="125"/>
      <c r="AD1225" s="8">
        <f t="shared" si="223"/>
        <v>0</v>
      </c>
      <c r="AE1225" s="17">
        <f t="shared" si="224"/>
        <v>4130</v>
      </c>
      <c r="AF1225" s="18">
        <f t="shared" si="225"/>
        <v>103</v>
      </c>
      <c r="AG1225" s="126">
        <f t="shared" si="226"/>
        <v>2.5577352868140002E-2</v>
      </c>
      <c r="AH1225" s="20">
        <v>13.6</v>
      </c>
      <c r="AI1225" s="20">
        <v>450</v>
      </c>
      <c r="AJ1225" s="20"/>
      <c r="AK1225" s="20">
        <v>688</v>
      </c>
      <c r="AL1225" s="20">
        <f t="shared" si="227"/>
        <v>62256</v>
      </c>
      <c r="AM1225" s="7" t="s">
        <v>287</v>
      </c>
      <c r="AN1225" s="20"/>
      <c r="AO1225" s="21"/>
      <c r="AP1225" s="21"/>
      <c r="AQ1225" s="5" t="s">
        <v>2603</v>
      </c>
      <c r="AR1225" s="5" t="s">
        <v>2395</v>
      </c>
    </row>
    <row r="1226" spans="1:44">
      <c r="A1226" s="87" t="s">
        <v>562</v>
      </c>
      <c r="B1226" s="5">
        <v>1020276</v>
      </c>
      <c r="C1226" s="5" t="s">
        <v>565</v>
      </c>
      <c r="D1226" s="5" t="s">
        <v>55</v>
      </c>
      <c r="E1226" s="5" t="s">
        <v>2578</v>
      </c>
      <c r="F1226" s="5" t="s">
        <v>2600</v>
      </c>
      <c r="G1226" s="5" t="s">
        <v>2601</v>
      </c>
      <c r="H1226" s="6">
        <v>44149</v>
      </c>
      <c r="I1226" s="5" t="s">
        <v>489</v>
      </c>
      <c r="J1226" s="5" t="s">
        <v>489</v>
      </c>
      <c r="K1226" s="5" t="s">
        <v>568</v>
      </c>
      <c r="L1226" s="7">
        <v>6</v>
      </c>
      <c r="M1226" s="7" t="s">
        <v>287</v>
      </c>
      <c r="N1226" s="8">
        <v>4766</v>
      </c>
      <c r="O1226" s="122">
        <v>0.02</v>
      </c>
      <c r="P1226" s="10">
        <f t="shared" si="215"/>
        <v>95</v>
      </c>
      <c r="Q1226" s="122">
        <v>5.0000000000000001E-3</v>
      </c>
      <c r="R1226" s="10">
        <f t="shared" si="216"/>
        <v>24</v>
      </c>
      <c r="S1226" s="122">
        <f t="shared" si="217"/>
        <v>2.4968527066722618E-2</v>
      </c>
      <c r="T1226" s="10">
        <f t="shared" si="218"/>
        <v>119</v>
      </c>
      <c r="U1226" s="10">
        <f t="shared" si="219"/>
        <v>4885</v>
      </c>
      <c r="V1226" s="11">
        <v>4900</v>
      </c>
      <c r="W1226" s="12">
        <f t="shared" si="220"/>
        <v>134</v>
      </c>
      <c r="X1226" s="123">
        <f t="shared" si="221"/>
        <v>2.81E-2</v>
      </c>
      <c r="Y1226" s="124" t="str">
        <f t="shared" si="222"/>
        <v>0.00%-8.40%</v>
      </c>
      <c r="Z1226" s="15"/>
      <c r="AA1226" s="15"/>
      <c r="AB1226" s="15"/>
      <c r="AC1226" s="125"/>
      <c r="AD1226" s="8">
        <f t="shared" si="223"/>
        <v>0</v>
      </c>
      <c r="AE1226" s="17">
        <f t="shared" si="224"/>
        <v>4900</v>
      </c>
      <c r="AF1226" s="18">
        <f t="shared" si="225"/>
        <v>134</v>
      </c>
      <c r="AG1226" s="126">
        <f t="shared" si="226"/>
        <v>2.81158203944607E-2</v>
      </c>
      <c r="AH1226" s="20">
        <v>13.6</v>
      </c>
      <c r="AI1226" s="20">
        <v>850</v>
      </c>
      <c r="AJ1226" s="20"/>
      <c r="AK1226" s="20">
        <v>688</v>
      </c>
      <c r="AL1226" s="20">
        <f t="shared" si="227"/>
        <v>77528</v>
      </c>
      <c r="AM1226" s="7" t="s">
        <v>287</v>
      </c>
      <c r="AN1226" s="20"/>
      <c r="AO1226" s="21" t="s">
        <v>2613</v>
      </c>
      <c r="AP1226" s="21" t="s">
        <v>115</v>
      </c>
      <c r="AQ1226" s="5" t="s">
        <v>2603</v>
      </c>
      <c r="AR1226" s="5" t="s">
        <v>2395</v>
      </c>
    </row>
    <row r="1227" spans="1:44">
      <c r="A1227" s="87" t="s">
        <v>562</v>
      </c>
      <c r="B1227" s="5">
        <v>1020335</v>
      </c>
      <c r="C1227" s="5" t="s">
        <v>565</v>
      </c>
      <c r="D1227" s="5" t="s">
        <v>55</v>
      </c>
      <c r="E1227" s="5" t="s">
        <v>2578</v>
      </c>
      <c r="F1227" s="5" t="s">
        <v>2600</v>
      </c>
      <c r="G1227" s="5" t="s">
        <v>2601</v>
      </c>
      <c r="H1227" s="6">
        <v>44162</v>
      </c>
      <c r="I1227" s="5" t="s">
        <v>489</v>
      </c>
      <c r="J1227" s="5" t="s">
        <v>489</v>
      </c>
      <c r="K1227" s="5" t="s">
        <v>568</v>
      </c>
      <c r="L1227" s="7">
        <v>6</v>
      </c>
      <c r="M1227" s="7" t="s">
        <v>287</v>
      </c>
      <c r="N1227" s="8">
        <v>4746</v>
      </c>
      <c r="O1227" s="122">
        <v>0.02</v>
      </c>
      <c r="P1227" s="10">
        <f t="shared" ref="P1227:P1290" si="229">ROUND(N1227*O1227,0)</f>
        <v>95</v>
      </c>
      <c r="Q1227" s="122">
        <v>5.0000000000000001E-3</v>
      </c>
      <c r="R1227" s="10">
        <f t="shared" ref="R1227:R1290" si="230">ROUND(N1227*Q1227,0)</f>
        <v>24</v>
      </c>
      <c r="S1227" s="122">
        <f t="shared" ref="S1227:S1290" si="231">T1227/N1227</f>
        <v>2.5073746312684365E-2</v>
      </c>
      <c r="T1227" s="10">
        <f t="shared" ref="T1227:T1290" si="232">P1227+R1227</f>
        <v>119</v>
      </c>
      <c r="U1227" s="10">
        <f t="shared" ref="U1227:U1290" si="233">N1227+T1227</f>
        <v>4865</v>
      </c>
      <c r="V1227" s="11">
        <v>4900</v>
      </c>
      <c r="W1227" s="12">
        <f t="shared" ref="W1227:W1290" si="234">V1227-N1227</f>
        <v>154</v>
      </c>
      <c r="X1227" s="123">
        <f t="shared" ref="X1227:X1290" si="235">ROUND(V1227/N1227-1,4)</f>
        <v>3.2399999999999998E-2</v>
      </c>
      <c r="Y1227" s="124" t="str">
        <f t="shared" ref="Y1227:Y1290" si="236">IF(OR(L1227=1,L1227=2,L1227=4),TEXT(S1227*0.8,"0.00%")&amp;"-"&amp;TEXT(S1227*1.2,"0.00%"),IF(OR(L1227=3,L1227=6),TEXT(0,"0.00%")&amp;"-"&amp;TEXT(7%*1.2,"0.00%"),IF(OR(L1227=5,L1227=7),TEXT((R1227/N1227),"0.00%")&amp;"-"&amp;TEXT((R1227/N1227)+7%,"0.00%"),"")))</f>
        <v>0.00%-8.40%</v>
      </c>
      <c r="Z1227" s="15"/>
      <c r="AA1227" s="15"/>
      <c r="AB1227" s="15"/>
      <c r="AC1227" s="125"/>
      <c r="AD1227" s="8">
        <f t="shared" ref="AD1227:AD1290" si="237">ROUND(N1227*AC1227,0)</f>
        <v>0</v>
      </c>
      <c r="AE1227" s="17">
        <f t="shared" ref="AE1227:AE1290" si="238">V1227+AD1227</f>
        <v>4900</v>
      </c>
      <c r="AF1227" s="18">
        <f t="shared" ref="AF1227:AF1290" si="239">AE1227-N1227</f>
        <v>154</v>
      </c>
      <c r="AG1227" s="126">
        <f t="shared" ref="AG1227:AG1290" si="240">AE1227/N1227-1</f>
        <v>3.2448377581120846E-2</v>
      </c>
      <c r="AH1227" s="20">
        <v>13.6</v>
      </c>
      <c r="AI1227" s="20">
        <v>850</v>
      </c>
      <c r="AJ1227" s="20"/>
      <c r="AK1227" s="20">
        <v>688</v>
      </c>
      <c r="AL1227" s="20">
        <f t="shared" ref="AL1227:AL1290" si="241">AE1227*AH1227+AI1227*12+AK1227+IF(AB1227="",AJ1227,IF(AB1227="D",5000,IF(AB1227="C",1000,0)))*12</f>
        <v>77528</v>
      </c>
      <c r="AM1227" s="7" t="s">
        <v>287</v>
      </c>
      <c r="AN1227" s="20"/>
      <c r="AO1227" s="21" t="s">
        <v>2613</v>
      </c>
      <c r="AP1227" s="21" t="s">
        <v>115</v>
      </c>
      <c r="AQ1227" s="5" t="s">
        <v>2603</v>
      </c>
      <c r="AR1227" s="5" t="s">
        <v>2395</v>
      </c>
    </row>
    <row r="1228" spans="1:44">
      <c r="A1228" s="87" t="s">
        <v>562</v>
      </c>
      <c r="B1228" s="5">
        <v>1020348</v>
      </c>
      <c r="C1228" s="5" t="s">
        <v>565</v>
      </c>
      <c r="D1228" s="5" t="s">
        <v>55</v>
      </c>
      <c r="E1228" s="5" t="s">
        <v>2578</v>
      </c>
      <c r="F1228" s="5" t="s">
        <v>2600</v>
      </c>
      <c r="G1228" s="5" t="s">
        <v>2601</v>
      </c>
      <c r="H1228" s="6">
        <v>44165</v>
      </c>
      <c r="I1228" s="5" t="s">
        <v>575</v>
      </c>
      <c r="J1228" s="5" t="s">
        <v>627</v>
      </c>
      <c r="K1228" s="5" t="s">
        <v>568</v>
      </c>
      <c r="L1228" s="7">
        <v>6</v>
      </c>
      <c r="M1228" s="7" t="s">
        <v>287</v>
      </c>
      <c r="N1228" s="8">
        <v>4176</v>
      </c>
      <c r="O1228" s="122">
        <v>0.02</v>
      </c>
      <c r="P1228" s="10">
        <f t="shared" si="229"/>
        <v>84</v>
      </c>
      <c r="Q1228" s="122">
        <v>5.0000000000000001E-3</v>
      </c>
      <c r="R1228" s="10">
        <f t="shared" si="230"/>
        <v>21</v>
      </c>
      <c r="S1228" s="122">
        <f t="shared" si="231"/>
        <v>2.5143678160919541E-2</v>
      </c>
      <c r="T1228" s="10">
        <f t="shared" si="232"/>
        <v>105</v>
      </c>
      <c r="U1228" s="10">
        <f t="shared" si="233"/>
        <v>4281</v>
      </c>
      <c r="V1228" s="11">
        <v>4280</v>
      </c>
      <c r="W1228" s="12">
        <f t="shared" si="234"/>
        <v>104</v>
      </c>
      <c r="X1228" s="123">
        <f t="shared" si="235"/>
        <v>2.4899999999999999E-2</v>
      </c>
      <c r="Y1228" s="124" t="str">
        <f t="shared" si="236"/>
        <v>0.00%-8.40%</v>
      </c>
      <c r="Z1228" s="15"/>
      <c r="AA1228" s="15"/>
      <c r="AB1228" s="15"/>
      <c r="AC1228" s="125"/>
      <c r="AD1228" s="8">
        <f t="shared" si="237"/>
        <v>0</v>
      </c>
      <c r="AE1228" s="17">
        <f t="shared" si="238"/>
        <v>4280</v>
      </c>
      <c r="AF1228" s="18">
        <f t="shared" si="239"/>
        <v>104</v>
      </c>
      <c r="AG1228" s="126">
        <f t="shared" si="240"/>
        <v>2.4904214559386961E-2</v>
      </c>
      <c r="AH1228" s="20">
        <v>13.6</v>
      </c>
      <c r="AI1228" s="20">
        <v>450</v>
      </c>
      <c r="AJ1228" s="20"/>
      <c r="AK1228" s="20">
        <v>688</v>
      </c>
      <c r="AL1228" s="20">
        <f t="shared" si="241"/>
        <v>64296</v>
      </c>
      <c r="AM1228" s="7" t="s">
        <v>287</v>
      </c>
      <c r="AN1228" s="20"/>
      <c r="AO1228" s="21"/>
      <c r="AP1228" s="21"/>
      <c r="AQ1228" s="5" t="s">
        <v>2603</v>
      </c>
      <c r="AR1228" s="5" t="s">
        <v>2395</v>
      </c>
    </row>
    <row r="1229" spans="1:44">
      <c r="A1229" s="87" t="s">
        <v>562</v>
      </c>
      <c r="B1229" s="5">
        <v>1020385</v>
      </c>
      <c r="C1229" s="5" t="s">
        <v>565</v>
      </c>
      <c r="D1229" s="5" t="s">
        <v>55</v>
      </c>
      <c r="E1229" s="5" t="s">
        <v>2578</v>
      </c>
      <c r="F1229" s="5" t="s">
        <v>2600</v>
      </c>
      <c r="G1229" s="5" t="s">
        <v>2601</v>
      </c>
      <c r="H1229" s="6">
        <v>44172</v>
      </c>
      <c r="I1229" s="5" t="s">
        <v>575</v>
      </c>
      <c r="J1229" s="5" t="s">
        <v>627</v>
      </c>
      <c r="K1229" s="5" t="s">
        <v>568</v>
      </c>
      <c r="L1229" s="7">
        <v>6</v>
      </c>
      <c r="M1229" s="7" t="s">
        <v>287</v>
      </c>
      <c r="N1229" s="8">
        <v>4277</v>
      </c>
      <c r="O1229" s="122">
        <v>0.02</v>
      </c>
      <c r="P1229" s="10">
        <f t="shared" si="229"/>
        <v>86</v>
      </c>
      <c r="Q1229" s="122">
        <v>5.0000000000000001E-3</v>
      </c>
      <c r="R1229" s="10">
        <f t="shared" si="230"/>
        <v>21</v>
      </c>
      <c r="S1229" s="122">
        <f t="shared" si="231"/>
        <v>2.5017535655833527E-2</v>
      </c>
      <c r="T1229" s="10">
        <f t="shared" si="232"/>
        <v>107</v>
      </c>
      <c r="U1229" s="10">
        <f t="shared" si="233"/>
        <v>4384</v>
      </c>
      <c r="V1229" s="11">
        <v>4380</v>
      </c>
      <c r="W1229" s="12">
        <f t="shared" si="234"/>
        <v>103</v>
      </c>
      <c r="X1229" s="123">
        <f t="shared" si="235"/>
        <v>2.41E-2</v>
      </c>
      <c r="Y1229" s="124" t="str">
        <f t="shared" si="236"/>
        <v>0.00%-8.40%</v>
      </c>
      <c r="Z1229" s="15"/>
      <c r="AA1229" s="15"/>
      <c r="AB1229" s="15"/>
      <c r="AC1229" s="125"/>
      <c r="AD1229" s="8">
        <f t="shared" si="237"/>
        <v>0</v>
      </c>
      <c r="AE1229" s="17">
        <f t="shared" si="238"/>
        <v>4380</v>
      </c>
      <c r="AF1229" s="18">
        <f t="shared" si="239"/>
        <v>103</v>
      </c>
      <c r="AG1229" s="126">
        <f t="shared" si="240"/>
        <v>2.4082300678045288E-2</v>
      </c>
      <c r="AH1229" s="20">
        <v>13.6</v>
      </c>
      <c r="AI1229" s="20">
        <v>650</v>
      </c>
      <c r="AJ1229" s="20"/>
      <c r="AK1229" s="20">
        <v>688</v>
      </c>
      <c r="AL1229" s="20">
        <f t="shared" si="241"/>
        <v>68056</v>
      </c>
      <c r="AM1229" s="7" t="s">
        <v>287</v>
      </c>
      <c r="AN1229" s="20"/>
      <c r="AO1229" s="21"/>
      <c r="AP1229" s="21"/>
      <c r="AQ1229" s="5" t="s">
        <v>2603</v>
      </c>
      <c r="AR1229" s="5" t="s">
        <v>2395</v>
      </c>
    </row>
    <row r="1230" spans="1:44">
      <c r="A1230" s="87" t="s">
        <v>562</v>
      </c>
      <c r="B1230" s="5">
        <v>1020439</v>
      </c>
      <c r="C1230" s="5" t="s">
        <v>565</v>
      </c>
      <c r="D1230" s="5" t="s">
        <v>55</v>
      </c>
      <c r="E1230" s="5" t="s">
        <v>2578</v>
      </c>
      <c r="F1230" s="5" t="s">
        <v>2600</v>
      </c>
      <c r="G1230" s="5" t="s">
        <v>2601</v>
      </c>
      <c r="H1230" s="6">
        <v>44179</v>
      </c>
      <c r="I1230" s="5" t="s">
        <v>575</v>
      </c>
      <c r="J1230" s="5" t="s">
        <v>2606</v>
      </c>
      <c r="K1230" s="5" t="s">
        <v>568</v>
      </c>
      <c r="L1230" s="7">
        <v>6</v>
      </c>
      <c r="M1230" s="7" t="s">
        <v>287</v>
      </c>
      <c r="N1230" s="8">
        <v>4255</v>
      </c>
      <c r="O1230" s="122">
        <v>0.02</v>
      </c>
      <c r="P1230" s="10">
        <f t="shared" si="229"/>
        <v>85</v>
      </c>
      <c r="Q1230" s="122">
        <v>5.0000000000000001E-3</v>
      </c>
      <c r="R1230" s="10">
        <f t="shared" si="230"/>
        <v>21</v>
      </c>
      <c r="S1230" s="122">
        <f t="shared" si="231"/>
        <v>2.4911868390129259E-2</v>
      </c>
      <c r="T1230" s="10">
        <f t="shared" si="232"/>
        <v>106</v>
      </c>
      <c r="U1230" s="10">
        <f t="shared" si="233"/>
        <v>4361</v>
      </c>
      <c r="V1230" s="11">
        <f>U1230-6</f>
        <v>4355</v>
      </c>
      <c r="W1230" s="12">
        <f t="shared" si="234"/>
        <v>100</v>
      </c>
      <c r="X1230" s="123">
        <f t="shared" si="235"/>
        <v>2.35E-2</v>
      </c>
      <c r="Y1230" s="124" t="str">
        <f t="shared" si="236"/>
        <v>0.00%-8.40%</v>
      </c>
      <c r="Z1230" s="15"/>
      <c r="AA1230" s="15"/>
      <c r="AB1230" s="15"/>
      <c r="AC1230" s="125"/>
      <c r="AD1230" s="8">
        <f t="shared" si="237"/>
        <v>0</v>
      </c>
      <c r="AE1230" s="17">
        <f t="shared" si="238"/>
        <v>4355</v>
      </c>
      <c r="AF1230" s="18">
        <f t="shared" si="239"/>
        <v>100</v>
      </c>
      <c r="AG1230" s="126">
        <f t="shared" si="240"/>
        <v>2.3501762632197387E-2</v>
      </c>
      <c r="AH1230" s="20">
        <v>13.6</v>
      </c>
      <c r="AI1230" s="20">
        <v>750</v>
      </c>
      <c r="AJ1230" s="20"/>
      <c r="AK1230" s="20">
        <v>688</v>
      </c>
      <c r="AL1230" s="20">
        <f t="shared" si="241"/>
        <v>68916</v>
      </c>
      <c r="AM1230" s="7" t="s">
        <v>287</v>
      </c>
      <c r="AN1230" s="20"/>
      <c r="AO1230" s="21"/>
      <c r="AP1230" s="21"/>
      <c r="AQ1230" s="5" t="s">
        <v>2603</v>
      </c>
      <c r="AR1230" s="5" t="s">
        <v>2395</v>
      </c>
    </row>
    <row r="1231" spans="1:44">
      <c r="A1231" s="87" t="s">
        <v>562</v>
      </c>
      <c r="B1231" s="5">
        <v>1020452</v>
      </c>
      <c r="C1231" s="5" t="s">
        <v>565</v>
      </c>
      <c r="D1231" s="5" t="s">
        <v>55</v>
      </c>
      <c r="E1231" s="5" t="s">
        <v>2578</v>
      </c>
      <c r="F1231" s="5" t="s">
        <v>2600</v>
      </c>
      <c r="G1231" s="5" t="s">
        <v>2601</v>
      </c>
      <c r="H1231" s="6">
        <v>44181</v>
      </c>
      <c r="I1231" s="5" t="s">
        <v>575</v>
      </c>
      <c r="J1231" s="5" t="s">
        <v>627</v>
      </c>
      <c r="K1231" s="5" t="s">
        <v>568</v>
      </c>
      <c r="L1231" s="7">
        <v>6</v>
      </c>
      <c r="M1231" s="7" t="s">
        <v>287</v>
      </c>
      <c r="N1231" s="8">
        <v>4053</v>
      </c>
      <c r="O1231" s="122">
        <v>0.02</v>
      </c>
      <c r="P1231" s="10">
        <f t="shared" si="229"/>
        <v>81</v>
      </c>
      <c r="Q1231" s="122">
        <v>5.0000000000000001E-3</v>
      </c>
      <c r="R1231" s="10">
        <f t="shared" si="230"/>
        <v>20</v>
      </c>
      <c r="S1231" s="122">
        <f t="shared" si="231"/>
        <v>2.4919812484579324E-2</v>
      </c>
      <c r="T1231" s="10">
        <f t="shared" si="232"/>
        <v>101</v>
      </c>
      <c r="U1231" s="10">
        <f t="shared" si="233"/>
        <v>4154</v>
      </c>
      <c r="V1231" s="11">
        <v>4170</v>
      </c>
      <c r="W1231" s="12">
        <f t="shared" si="234"/>
        <v>117</v>
      </c>
      <c r="X1231" s="123">
        <f t="shared" si="235"/>
        <v>2.8899999999999999E-2</v>
      </c>
      <c r="Y1231" s="124" t="str">
        <f t="shared" si="236"/>
        <v>0.00%-8.40%</v>
      </c>
      <c r="Z1231" s="15"/>
      <c r="AA1231" s="15"/>
      <c r="AB1231" s="15"/>
      <c r="AC1231" s="125"/>
      <c r="AD1231" s="8">
        <f t="shared" si="237"/>
        <v>0</v>
      </c>
      <c r="AE1231" s="17">
        <f t="shared" si="238"/>
        <v>4170</v>
      </c>
      <c r="AF1231" s="18">
        <f t="shared" si="239"/>
        <v>117</v>
      </c>
      <c r="AG1231" s="126">
        <f t="shared" si="240"/>
        <v>2.8867505551443351E-2</v>
      </c>
      <c r="AH1231" s="20">
        <v>13.6</v>
      </c>
      <c r="AI1231" s="20">
        <v>450</v>
      </c>
      <c r="AJ1231" s="20"/>
      <c r="AK1231" s="20">
        <v>688</v>
      </c>
      <c r="AL1231" s="20">
        <f t="shared" si="241"/>
        <v>62800</v>
      </c>
      <c r="AM1231" s="7" t="s">
        <v>287</v>
      </c>
      <c r="AN1231" s="20"/>
      <c r="AO1231" s="21" t="s">
        <v>2605</v>
      </c>
      <c r="AP1231" s="21" t="s">
        <v>115</v>
      </c>
      <c r="AQ1231" s="5" t="s">
        <v>2603</v>
      </c>
      <c r="AR1231" s="5" t="s">
        <v>2395</v>
      </c>
    </row>
    <row r="1232" spans="1:44">
      <c r="A1232" s="87" t="s">
        <v>562</v>
      </c>
      <c r="B1232" s="5">
        <v>1020484</v>
      </c>
      <c r="C1232" s="5" t="s">
        <v>565</v>
      </c>
      <c r="D1232" s="5" t="s">
        <v>55</v>
      </c>
      <c r="E1232" s="5" t="s">
        <v>2578</v>
      </c>
      <c r="F1232" s="5" t="s">
        <v>2600</v>
      </c>
      <c r="G1232" s="5" t="s">
        <v>2601</v>
      </c>
      <c r="H1232" s="6">
        <v>44188</v>
      </c>
      <c r="I1232" s="5" t="s">
        <v>575</v>
      </c>
      <c r="J1232" s="5" t="s">
        <v>627</v>
      </c>
      <c r="K1232" s="5" t="s">
        <v>568</v>
      </c>
      <c r="L1232" s="7">
        <v>6</v>
      </c>
      <c r="M1232" s="7" t="s">
        <v>287</v>
      </c>
      <c r="N1232" s="8">
        <v>4069</v>
      </c>
      <c r="O1232" s="122">
        <v>0.02</v>
      </c>
      <c r="P1232" s="10">
        <f t="shared" si="229"/>
        <v>81</v>
      </c>
      <c r="Q1232" s="122">
        <v>5.0000000000000001E-3</v>
      </c>
      <c r="R1232" s="10">
        <f t="shared" si="230"/>
        <v>20</v>
      </c>
      <c r="S1232" s="122">
        <f t="shared" si="231"/>
        <v>2.4821823543868273E-2</v>
      </c>
      <c r="T1232" s="10">
        <f t="shared" si="232"/>
        <v>101</v>
      </c>
      <c r="U1232" s="10">
        <f t="shared" si="233"/>
        <v>4170</v>
      </c>
      <c r="V1232" s="11">
        <f t="shared" ref="V1232" si="242">U1232</f>
        <v>4170</v>
      </c>
      <c r="W1232" s="12">
        <f t="shared" si="234"/>
        <v>101</v>
      </c>
      <c r="X1232" s="123">
        <f t="shared" si="235"/>
        <v>2.4799999999999999E-2</v>
      </c>
      <c r="Y1232" s="124" t="str">
        <f t="shared" si="236"/>
        <v>0.00%-8.40%</v>
      </c>
      <c r="Z1232" s="15"/>
      <c r="AA1232" s="15"/>
      <c r="AB1232" s="15"/>
      <c r="AC1232" s="125"/>
      <c r="AD1232" s="8">
        <f t="shared" si="237"/>
        <v>0</v>
      </c>
      <c r="AE1232" s="17">
        <f t="shared" si="238"/>
        <v>4170</v>
      </c>
      <c r="AF1232" s="18">
        <f t="shared" si="239"/>
        <v>101</v>
      </c>
      <c r="AG1232" s="126">
        <f t="shared" si="240"/>
        <v>2.4821823543868193E-2</v>
      </c>
      <c r="AH1232" s="20">
        <v>13.6</v>
      </c>
      <c r="AI1232" s="20">
        <v>450</v>
      </c>
      <c r="AJ1232" s="20"/>
      <c r="AK1232" s="20">
        <v>688</v>
      </c>
      <c r="AL1232" s="20">
        <f t="shared" si="241"/>
        <v>62800</v>
      </c>
      <c r="AM1232" s="7" t="s">
        <v>287</v>
      </c>
      <c r="AN1232" s="20"/>
      <c r="AO1232" s="21"/>
      <c r="AP1232" s="21"/>
      <c r="AQ1232" s="5" t="s">
        <v>2603</v>
      </c>
      <c r="AR1232" s="5" t="s">
        <v>2395</v>
      </c>
    </row>
    <row r="1233" spans="1:44">
      <c r="A1233" s="87" t="s">
        <v>562</v>
      </c>
      <c r="B1233" s="5">
        <v>1020963</v>
      </c>
      <c r="C1233" s="5" t="s">
        <v>565</v>
      </c>
      <c r="D1233" s="5" t="s">
        <v>55</v>
      </c>
      <c r="E1233" s="5" t="s">
        <v>2578</v>
      </c>
      <c r="F1233" s="5" t="s">
        <v>2600</v>
      </c>
      <c r="G1233" s="5" t="s">
        <v>2601</v>
      </c>
      <c r="H1233" s="6">
        <v>44398</v>
      </c>
      <c r="I1233" s="5" t="s">
        <v>575</v>
      </c>
      <c r="J1233" s="5" t="s">
        <v>627</v>
      </c>
      <c r="K1233" s="5" t="s">
        <v>568</v>
      </c>
      <c r="L1233" s="7">
        <v>6</v>
      </c>
      <c r="M1233" s="7" t="s">
        <v>287</v>
      </c>
      <c r="N1233" s="8">
        <v>4289</v>
      </c>
      <c r="O1233" s="122">
        <v>0.02</v>
      </c>
      <c r="P1233" s="10">
        <f t="shared" si="229"/>
        <v>86</v>
      </c>
      <c r="Q1233" s="122">
        <v>5.0000000000000001E-3</v>
      </c>
      <c r="R1233" s="10">
        <f t="shared" si="230"/>
        <v>21</v>
      </c>
      <c r="S1233" s="122">
        <f t="shared" si="231"/>
        <v>2.4947540219165308E-2</v>
      </c>
      <c r="T1233" s="10">
        <f t="shared" si="232"/>
        <v>107</v>
      </c>
      <c r="U1233" s="10">
        <f t="shared" si="233"/>
        <v>4396</v>
      </c>
      <c r="V1233" s="11">
        <v>4410</v>
      </c>
      <c r="W1233" s="12">
        <f t="shared" si="234"/>
        <v>121</v>
      </c>
      <c r="X1233" s="123">
        <f t="shared" si="235"/>
        <v>2.8199999999999999E-2</v>
      </c>
      <c r="Y1233" s="124" t="str">
        <f t="shared" si="236"/>
        <v>0.00%-8.40%</v>
      </c>
      <c r="Z1233" s="15"/>
      <c r="AA1233" s="15"/>
      <c r="AB1233" s="15"/>
      <c r="AC1233" s="125"/>
      <c r="AD1233" s="8">
        <f t="shared" si="237"/>
        <v>0</v>
      </c>
      <c r="AE1233" s="17">
        <f t="shared" si="238"/>
        <v>4410</v>
      </c>
      <c r="AF1233" s="18">
        <f t="shared" si="239"/>
        <v>121</v>
      </c>
      <c r="AG1233" s="126">
        <f t="shared" si="240"/>
        <v>2.8211704359990764E-2</v>
      </c>
      <c r="AH1233" s="20">
        <v>13.6</v>
      </c>
      <c r="AI1233" s="20">
        <v>450</v>
      </c>
      <c r="AJ1233" s="20"/>
      <c r="AK1233" s="20">
        <v>688</v>
      </c>
      <c r="AL1233" s="20">
        <f t="shared" si="241"/>
        <v>66064</v>
      </c>
      <c r="AM1233" s="7" t="s">
        <v>287</v>
      </c>
      <c r="AN1233" s="20"/>
      <c r="AO1233" s="21" t="s">
        <v>2605</v>
      </c>
      <c r="AP1233" s="21" t="s">
        <v>115</v>
      </c>
      <c r="AQ1233" s="5" t="s">
        <v>2603</v>
      </c>
      <c r="AR1233" s="5" t="s">
        <v>2395</v>
      </c>
    </row>
    <row r="1234" spans="1:44">
      <c r="A1234" s="87" t="s">
        <v>562</v>
      </c>
      <c r="B1234" s="5">
        <v>1021309</v>
      </c>
      <c r="C1234" s="5" t="s">
        <v>565</v>
      </c>
      <c r="D1234" s="5" t="s">
        <v>55</v>
      </c>
      <c r="E1234" s="5" t="s">
        <v>2578</v>
      </c>
      <c r="F1234" s="5" t="s">
        <v>2600</v>
      </c>
      <c r="G1234" s="5" t="s">
        <v>2601</v>
      </c>
      <c r="H1234" s="6">
        <v>44256</v>
      </c>
      <c r="I1234" s="5" t="s">
        <v>575</v>
      </c>
      <c r="J1234" s="5" t="s">
        <v>627</v>
      </c>
      <c r="K1234" s="5" t="s">
        <v>568</v>
      </c>
      <c r="L1234" s="7">
        <v>6</v>
      </c>
      <c r="M1234" s="7" t="s">
        <v>287</v>
      </c>
      <c r="N1234" s="8">
        <v>4094</v>
      </c>
      <c r="O1234" s="122">
        <v>0.02</v>
      </c>
      <c r="P1234" s="10">
        <f t="shared" si="229"/>
        <v>82</v>
      </c>
      <c r="Q1234" s="122">
        <v>5.0000000000000001E-3</v>
      </c>
      <c r="R1234" s="10">
        <f t="shared" si="230"/>
        <v>20</v>
      </c>
      <c r="S1234" s="122">
        <f t="shared" si="231"/>
        <v>2.4914509037616023E-2</v>
      </c>
      <c r="T1234" s="10">
        <f t="shared" si="232"/>
        <v>102</v>
      </c>
      <c r="U1234" s="10">
        <f t="shared" si="233"/>
        <v>4196</v>
      </c>
      <c r="V1234" s="11">
        <v>4195</v>
      </c>
      <c r="W1234" s="12">
        <f t="shared" si="234"/>
        <v>101</v>
      </c>
      <c r="X1234" s="123">
        <f t="shared" si="235"/>
        <v>2.47E-2</v>
      </c>
      <c r="Y1234" s="124" t="str">
        <f t="shared" si="236"/>
        <v>0.00%-8.40%</v>
      </c>
      <c r="Z1234" s="15"/>
      <c r="AA1234" s="15"/>
      <c r="AB1234" s="15"/>
      <c r="AC1234" s="125"/>
      <c r="AD1234" s="8">
        <f t="shared" si="237"/>
        <v>0</v>
      </c>
      <c r="AE1234" s="17">
        <f t="shared" si="238"/>
        <v>4195</v>
      </c>
      <c r="AF1234" s="18">
        <f t="shared" si="239"/>
        <v>101</v>
      </c>
      <c r="AG1234" s="126">
        <f t="shared" si="240"/>
        <v>2.4670249145090306E-2</v>
      </c>
      <c r="AH1234" s="20">
        <v>13.6</v>
      </c>
      <c r="AI1234" s="20">
        <v>450</v>
      </c>
      <c r="AJ1234" s="20"/>
      <c r="AK1234" s="20">
        <v>688</v>
      </c>
      <c r="AL1234" s="20">
        <f t="shared" si="241"/>
        <v>63140</v>
      </c>
      <c r="AM1234" s="7" t="s">
        <v>287</v>
      </c>
      <c r="AN1234" s="20"/>
      <c r="AO1234" s="21"/>
      <c r="AP1234" s="21"/>
      <c r="AQ1234" s="5" t="s">
        <v>2603</v>
      </c>
      <c r="AR1234" s="5" t="s">
        <v>2395</v>
      </c>
    </row>
    <row r="1235" spans="1:44">
      <c r="A1235" s="87" t="s">
        <v>562</v>
      </c>
      <c r="B1235" s="5">
        <v>1021319</v>
      </c>
      <c r="C1235" s="5" t="s">
        <v>565</v>
      </c>
      <c r="D1235" s="5" t="s">
        <v>55</v>
      </c>
      <c r="E1235" s="5" t="s">
        <v>2578</v>
      </c>
      <c r="F1235" s="5" t="s">
        <v>2600</v>
      </c>
      <c r="G1235" s="5" t="s">
        <v>2601</v>
      </c>
      <c r="H1235" s="6">
        <v>44256</v>
      </c>
      <c r="I1235" s="5" t="s">
        <v>575</v>
      </c>
      <c r="J1235" s="5" t="s">
        <v>627</v>
      </c>
      <c r="K1235" s="5" t="s">
        <v>568</v>
      </c>
      <c r="L1235" s="7">
        <v>6</v>
      </c>
      <c r="M1235" s="7" t="s">
        <v>287</v>
      </c>
      <c r="N1235" s="8">
        <v>4075</v>
      </c>
      <c r="O1235" s="122">
        <v>0.02</v>
      </c>
      <c r="P1235" s="10">
        <f t="shared" si="229"/>
        <v>82</v>
      </c>
      <c r="Q1235" s="122">
        <v>5.0000000000000001E-3</v>
      </c>
      <c r="R1235" s="10">
        <f t="shared" si="230"/>
        <v>20</v>
      </c>
      <c r="S1235" s="122">
        <f t="shared" si="231"/>
        <v>2.5030674846625765E-2</v>
      </c>
      <c r="T1235" s="10">
        <f t="shared" si="232"/>
        <v>102</v>
      </c>
      <c r="U1235" s="10">
        <f t="shared" si="233"/>
        <v>4177</v>
      </c>
      <c r="V1235" s="11">
        <v>4175</v>
      </c>
      <c r="W1235" s="12">
        <f t="shared" si="234"/>
        <v>100</v>
      </c>
      <c r="X1235" s="123">
        <f t="shared" si="235"/>
        <v>2.4500000000000001E-2</v>
      </c>
      <c r="Y1235" s="124" t="str">
        <f t="shared" si="236"/>
        <v>0.00%-8.40%</v>
      </c>
      <c r="Z1235" s="15"/>
      <c r="AA1235" s="15"/>
      <c r="AB1235" s="15"/>
      <c r="AC1235" s="125"/>
      <c r="AD1235" s="8">
        <f t="shared" si="237"/>
        <v>0</v>
      </c>
      <c r="AE1235" s="17">
        <f t="shared" si="238"/>
        <v>4175</v>
      </c>
      <c r="AF1235" s="18">
        <f t="shared" si="239"/>
        <v>100</v>
      </c>
      <c r="AG1235" s="126">
        <f t="shared" si="240"/>
        <v>2.4539877300613577E-2</v>
      </c>
      <c r="AH1235" s="20">
        <v>13.6</v>
      </c>
      <c r="AI1235" s="20">
        <v>450</v>
      </c>
      <c r="AJ1235" s="20"/>
      <c r="AK1235" s="20">
        <v>688</v>
      </c>
      <c r="AL1235" s="20">
        <f t="shared" si="241"/>
        <v>62868</v>
      </c>
      <c r="AM1235" s="7" t="s">
        <v>287</v>
      </c>
      <c r="AN1235" s="20"/>
      <c r="AO1235" s="21"/>
      <c r="AP1235" s="21"/>
      <c r="AQ1235" s="5" t="s">
        <v>2603</v>
      </c>
      <c r="AR1235" s="5" t="s">
        <v>2395</v>
      </c>
    </row>
    <row r="1236" spans="1:44">
      <c r="A1236" s="87" t="s">
        <v>562</v>
      </c>
      <c r="B1236" s="5">
        <v>1021365</v>
      </c>
      <c r="C1236" s="5" t="s">
        <v>565</v>
      </c>
      <c r="D1236" s="5" t="s">
        <v>55</v>
      </c>
      <c r="E1236" s="5" t="s">
        <v>2578</v>
      </c>
      <c r="F1236" s="5" t="s">
        <v>2600</v>
      </c>
      <c r="G1236" s="5" t="s">
        <v>2601</v>
      </c>
      <c r="H1236" s="6">
        <v>44256</v>
      </c>
      <c r="I1236" s="5" t="s">
        <v>575</v>
      </c>
      <c r="J1236" s="5" t="s">
        <v>627</v>
      </c>
      <c r="K1236" s="5" t="s">
        <v>568</v>
      </c>
      <c r="L1236" s="7">
        <v>6</v>
      </c>
      <c r="M1236" s="7" t="s">
        <v>287</v>
      </c>
      <c r="N1236" s="8">
        <v>4096</v>
      </c>
      <c r="O1236" s="122">
        <v>0.02</v>
      </c>
      <c r="P1236" s="10">
        <f t="shared" si="229"/>
        <v>82</v>
      </c>
      <c r="Q1236" s="122">
        <v>5.0000000000000001E-3</v>
      </c>
      <c r="R1236" s="10">
        <f t="shared" si="230"/>
        <v>20</v>
      </c>
      <c r="S1236" s="122">
        <f t="shared" si="231"/>
        <v>2.490234375E-2</v>
      </c>
      <c r="T1236" s="10">
        <f t="shared" si="232"/>
        <v>102</v>
      </c>
      <c r="U1236" s="10">
        <f t="shared" si="233"/>
        <v>4198</v>
      </c>
      <c r="V1236" s="11">
        <v>4200</v>
      </c>
      <c r="W1236" s="12">
        <f t="shared" si="234"/>
        <v>104</v>
      </c>
      <c r="X1236" s="123">
        <f t="shared" si="235"/>
        <v>2.5399999999999999E-2</v>
      </c>
      <c r="Y1236" s="124" t="str">
        <f t="shared" si="236"/>
        <v>0.00%-8.40%</v>
      </c>
      <c r="Z1236" s="15"/>
      <c r="AA1236" s="15"/>
      <c r="AB1236" s="15"/>
      <c r="AC1236" s="125"/>
      <c r="AD1236" s="8">
        <f t="shared" si="237"/>
        <v>0</v>
      </c>
      <c r="AE1236" s="17">
        <f t="shared" si="238"/>
        <v>4200</v>
      </c>
      <c r="AF1236" s="18">
        <f t="shared" si="239"/>
        <v>104</v>
      </c>
      <c r="AG1236" s="126">
        <f t="shared" si="240"/>
        <v>2.5390625E-2</v>
      </c>
      <c r="AH1236" s="20">
        <v>13.6</v>
      </c>
      <c r="AI1236" s="20">
        <v>450</v>
      </c>
      <c r="AJ1236" s="20"/>
      <c r="AK1236" s="20">
        <v>688</v>
      </c>
      <c r="AL1236" s="20">
        <f t="shared" si="241"/>
        <v>63208</v>
      </c>
      <c r="AM1236" s="7" t="s">
        <v>287</v>
      </c>
      <c r="AN1236" s="20"/>
      <c r="AO1236" s="21"/>
      <c r="AP1236" s="21"/>
      <c r="AQ1236" s="5" t="s">
        <v>2603</v>
      </c>
      <c r="AR1236" s="5" t="s">
        <v>2395</v>
      </c>
    </row>
    <row r="1237" spans="1:44">
      <c r="A1237" s="87" t="s">
        <v>562</v>
      </c>
      <c r="B1237" s="5">
        <v>1021367</v>
      </c>
      <c r="C1237" s="5" t="s">
        <v>565</v>
      </c>
      <c r="D1237" s="5" t="s">
        <v>55</v>
      </c>
      <c r="E1237" s="5" t="s">
        <v>2578</v>
      </c>
      <c r="F1237" s="5" t="s">
        <v>2600</v>
      </c>
      <c r="G1237" s="5" t="s">
        <v>2601</v>
      </c>
      <c r="H1237" s="6">
        <v>44256</v>
      </c>
      <c r="I1237" s="5" t="s">
        <v>575</v>
      </c>
      <c r="J1237" s="5" t="s">
        <v>627</v>
      </c>
      <c r="K1237" s="5" t="s">
        <v>568</v>
      </c>
      <c r="L1237" s="7">
        <v>6</v>
      </c>
      <c r="M1237" s="7" t="s">
        <v>287</v>
      </c>
      <c r="N1237" s="8">
        <v>4327</v>
      </c>
      <c r="O1237" s="122">
        <v>0.02</v>
      </c>
      <c r="P1237" s="10">
        <f t="shared" si="229"/>
        <v>87</v>
      </c>
      <c r="Q1237" s="122">
        <v>5.0000000000000001E-3</v>
      </c>
      <c r="R1237" s="10">
        <f t="shared" si="230"/>
        <v>22</v>
      </c>
      <c r="S1237" s="122">
        <f t="shared" si="231"/>
        <v>2.5190663277097295E-2</v>
      </c>
      <c r="T1237" s="10">
        <f t="shared" si="232"/>
        <v>109</v>
      </c>
      <c r="U1237" s="10">
        <f t="shared" si="233"/>
        <v>4436</v>
      </c>
      <c r="V1237" s="11">
        <v>4440</v>
      </c>
      <c r="W1237" s="12">
        <f t="shared" si="234"/>
        <v>113</v>
      </c>
      <c r="X1237" s="123">
        <f t="shared" si="235"/>
        <v>2.6100000000000002E-2</v>
      </c>
      <c r="Y1237" s="124" t="str">
        <f t="shared" si="236"/>
        <v>0.00%-8.40%</v>
      </c>
      <c r="Z1237" s="15"/>
      <c r="AA1237" s="15"/>
      <c r="AB1237" s="15"/>
      <c r="AC1237" s="125"/>
      <c r="AD1237" s="8">
        <f t="shared" si="237"/>
        <v>0</v>
      </c>
      <c r="AE1237" s="17">
        <f t="shared" si="238"/>
        <v>4440</v>
      </c>
      <c r="AF1237" s="18">
        <f t="shared" si="239"/>
        <v>113</v>
      </c>
      <c r="AG1237" s="126">
        <f t="shared" si="240"/>
        <v>2.6115091287266079E-2</v>
      </c>
      <c r="AH1237" s="20">
        <v>13.6</v>
      </c>
      <c r="AI1237" s="20">
        <v>650</v>
      </c>
      <c r="AJ1237" s="20"/>
      <c r="AK1237" s="20">
        <v>688</v>
      </c>
      <c r="AL1237" s="20">
        <f t="shared" si="241"/>
        <v>68872</v>
      </c>
      <c r="AM1237" s="7" t="s">
        <v>287</v>
      </c>
      <c r="AN1237" s="20"/>
      <c r="AO1237" s="21" t="s">
        <v>2605</v>
      </c>
      <c r="AP1237" s="21" t="s">
        <v>115</v>
      </c>
      <c r="AQ1237" s="5" t="s">
        <v>2603</v>
      </c>
      <c r="AR1237" s="5" t="s">
        <v>2395</v>
      </c>
    </row>
    <row r="1238" spans="1:44">
      <c r="A1238" s="87" t="s">
        <v>562</v>
      </c>
      <c r="B1238" s="5">
        <v>1021368</v>
      </c>
      <c r="C1238" s="5" t="s">
        <v>565</v>
      </c>
      <c r="D1238" s="5" t="s">
        <v>55</v>
      </c>
      <c r="E1238" s="5" t="s">
        <v>2578</v>
      </c>
      <c r="F1238" s="5" t="s">
        <v>2600</v>
      </c>
      <c r="G1238" s="5" t="s">
        <v>2601</v>
      </c>
      <c r="H1238" s="6">
        <v>44256</v>
      </c>
      <c r="I1238" s="5" t="s">
        <v>575</v>
      </c>
      <c r="J1238" s="5" t="s">
        <v>627</v>
      </c>
      <c r="K1238" s="5" t="s">
        <v>568</v>
      </c>
      <c r="L1238" s="7">
        <v>6</v>
      </c>
      <c r="M1238" s="7" t="s">
        <v>287</v>
      </c>
      <c r="N1238" s="8">
        <v>4069</v>
      </c>
      <c r="O1238" s="122">
        <v>0.02</v>
      </c>
      <c r="P1238" s="10">
        <f t="shared" si="229"/>
        <v>81</v>
      </c>
      <c r="Q1238" s="122">
        <v>5.0000000000000001E-3</v>
      </c>
      <c r="R1238" s="10">
        <f t="shared" si="230"/>
        <v>20</v>
      </c>
      <c r="S1238" s="122">
        <f t="shared" si="231"/>
        <v>2.4821823543868273E-2</v>
      </c>
      <c r="T1238" s="10">
        <f t="shared" si="232"/>
        <v>101</v>
      </c>
      <c r="U1238" s="10">
        <f t="shared" si="233"/>
        <v>4170</v>
      </c>
      <c r="V1238" s="11">
        <f>U1238+5</f>
        <v>4175</v>
      </c>
      <c r="W1238" s="12">
        <f t="shared" si="234"/>
        <v>106</v>
      </c>
      <c r="X1238" s="123">
        <f t="shared" si="235"/>
        <v>2.6100000000000002E-2</v>
      </c>
      <c r="Y1238" s="124" t="str">
        <f t="shared" si="236"/>
        <v>0.00%-8.40%</v>
      </c>
      <c r="Z1238" s="15"/>
      <c r="AA1238" s="15"/>
      <c r="AB1238" s="15"/>
      <c r="AC1238" s="125"/>
      <c r="AD1238" s="8">
        <f t="shared" si="237"/>
        <v>0</v>
      </c>
      <c r="AE1238" s="17">
        <f t="shared" si="238"/>
        <v>4175</v>
      </c>
      <c r="AF1238" s="18">
        <f t="shared" si="239"/>
        <v>106</v>
      </c>
      <c r="AG1238" s="126">
        <f t="shared" si="240"/>
        <v>2.6050626689604339E-2</v>
      </c>
      <c r="AH1238" s="20">
        <v>13.6</v>
      </c>
      <c r="AI1238" s="20">
        <v>450</v>
      </c>
      <c r="AJ1238" s="20"/>
      <c r="AK1238" s="20">
        <v>688</v>
      </c>
      <c r="AL1238" s="20">
        <f t="shared" si="241"/>
        <v>62868</v>
      </c>
      <c r="AM1238" s="7" t="s">
        <v>287</v>
      </c>
      <c r="AN1238" s="20"/>
      <c r="AO1238" s="21" t="s">
        <v>2605</v>
      </c>
      <c r="AP1238" s="21" t="s">
        <v>115</v>
      </c>
      <c r="AQ1238" s="5" t="s">
        <v>2603</v>
      </c>
      <c r="AR1238" s="5" t="s">
        <v>2395</v>
      </c>
    </row>
    <row r="1239" spans="1:44">
      <c r="A1239" s="87" t="s">
        <v>562</v>
      </c>
      <c r="B1239" s="5">
        <v>1021381</v>
      </c>
      <c r="C1239" s="5" t="s">
        <v>565</v>
      </c>
      <c r="D1239" s="5" t="s">
        <v>55</v>
      </c>
      <c r="E1239" s="5" t="s">
        <v>2578</v>
      </c>
      <c r="F1239" s="5" t="s">
        <v>2600</v>
      </c>
      <c r="G1239" s="5" t="s">
        <v>2601</v>
      </c>
      <c r="H1239" s="6">
        <v>44256</v>
      </c>
      <c r="I1239" s="5" t="s">
        <v>575</v>
      </c>
      <c r="J1239" s="5" t="s">
        <v>627</v>
      </c>
      <c r="K1239" s="5" t="s">
        <v>568</v>
      </c>
      <c r="L1239" s="7">
        <v>6</v>
      </c>
      <c r="M1239" s="7" t="s">
        <v>287</v>
      </c>
      <c r="N1239" s="8">
        <v>4427</v>
      </c>
      <c r="O1239" s="122">
        <v>0.02</v>
      </c>
      <c r="P1239" s="10">
        <f t="shared" si="229"/>
        <v>89</v>
      </c>
      <c r="Q1239" s="122">
        <v>5.0000000000000001E-3</v>
      </c>
      <c r="R1239" s="10">
        <f t="shared" si="230"/>
        <v>22</v>
      </c>
      <c r="S1239" s="122">
        <f t="shared" si="231"/>
        <v>2.5073413146600408E-2</v>
      </c>
      <c r="T1239" s="10">
        <f t="shared" si="232"/>
        <v>111</v>
      </c>
      <c r="U1239" s="10">
        <f t="shared" si="233"/>
        <v>4538</v>
      </c>
      <c r="V1239" s="11">
        <v>4550</v>
      </c>
      <c r="W1239" s="12">
        <f t="shared" si="234"/>
        <v>123</v>
      </c>
      <c r="X1239" s="123">
        <f t="shared" si="235"/>
        <v>2.7799999999999998E-2</v>
      </c>
      <c r="Y1239" s="124" t="str">
        <f t="shared" si="236"/>
        <v>0.00%-8.40%</v>
      </c>
      <c r="Z1239" s="15"/>
      <c r="AA1239" s="15"/>
      <c r="AB1239" s="15"/>
      <c r="AC1239" s="125"/>
      <c r="AD1239" s="8">
        <f t="shared" si="237"/>
        <v>0</v>
      </c>
      <c r="AE1239" s="17">
        <f t="shared" si="238"/>
        <v>4550</v>
      </c>
      <c r="AF1239" s="18">
        <f t="shared" si="239"/>
        <v>123</v>
      </c>
      <c r="AG1239" s="126">
        <f t="shared" si="240"/>
        <v>2.7784052405692261E-2</v>
      </c>
      <c r="AH1239" s="20">
        <v>13.6</v>
      </c>
      <c r="AI1239" s="20">
        <v>450</v>
      </c>
      <c r="AJ1239" s="20"/>
      <c r="AK1239" s="20">
        <v>688</v>
      </c>
      <c r="AL1239" s="20">
        <f t="shared" si="241"/>
        <v>67968</v>
      </c>
      <c r="AM1239" s="7" t="s">
        <v>287</v>
      </c>
      <c r="AN1239" s="20"/>
      <c r="AO1239" s="21" t="s">
        <v>2614</v>
      </c>
      <c r="AP1239" s="21" t="s">
        <v>115</v>
      </c>
      <c r="AQ1239" s="5" t="s">
        <v>2603</v>
      </c>
      <c r="AR1239" s="5" t="s">
        <v>2395</v>
      </c>
    </row>
    <row r="1240" spans="1:44">
      <c r="A1240" s="87" t="s">
        <v>562</v>
      </c>
      <c r="B1240" s="5">
        <v>1021382</v>
      </c>
      <c r="C1240" s="5" t="s">
        <v>565</v>
      </c>
      <c r="D1240" s="5" t="s">
        <v>55</v>
      </c>
      <c r="E1240" s="5" t="s">
        <v>2578</v>
      </c>
      <c r="F1240" s="5" t="s">
        <v>2600</v>
      </c>
      <c r="G1240" s="5" t="s">
        <v>2601</v>
      </c>
      <c r="H1240" s="6">
        <v>44256</v>
      </c>
      <c r="I1240" s="5" t="s">
        <v>575</v>
      </c>
      <c r="J1240" s="5" t="s">
        <v>627</v>
      </c>
      <c r="K1240" s="5" t="s">
        <v>568</v>
      </c>
      <c r="L1240" s="7">
        <v>6</v>
      </c>
      <c r="M1240" s="7" t="s">
        <v>287</v>
      </c>
      <c r="N1240" s="8">
        <v>4016</v>
      </c>
      <c r="O1240" s="122">
        <v>0.02</v>
      </c>
      <c r="P1240" s="10">
        <f t="shared" si="229"/>
        <v>80</v>
      </c>
      <c r="Q1240" s="122">
        <v>5.0000000000000001E-3</v>
      </c>
      <c r="R1240" s="10">
        <f t="shared" si="230"/>
        <v>20</v>
      </c>
      <c r="S1240" s="122">
        <f t="shared" si="231"/>
        <v>2.4900398406374501E-2</v>
      </c>
      <c r="T1240" s="10">
        <f t="shared" si="232"/>
        <v>100</v>
      </c>
      <c r="U1240" s="10">
        <f t="shared" si="233"/>
        <v>4116</v>
      </c>
      <c r="V1240" s="11">
        <v>4070</v>
      </c>
      <c r="W1240" s="12">
        <f t="shared" si="234"/>
        <v>54</v>
      </c>
      <c r="X1240" s="123">
        <f t="shared" si="235"/>
        <v>1.34E-2</v>
      </c>
      <c r="Y1240" s="124" t="str">
        <f t="shared" si="236"/>
        <v>0.00%-8.40%</v>
      </c>
      <c r="Z1240" s="15"/>
      <c r="AA1240" s="15"/>
      <c r="AB1240" s="15"/>
      <c r="AC1240" s="125"/>
      <c r="AD1240" s="8">
        <f t="shared" si="237"/>
        <v>0</v>
      </c>
      <c r="AE1240" s="17">
        <f t="shared" si="238"/>
        <v>4070</v>
      </c>
      <c r="AF1240" s="18">
        <f t="shared" si="239"/>
        <v>54</v>
      </c>
      <c r="AG1240" s="126">
        <f t="shared" si="240"/>
        <v>1.344621513944233E-2</v>
      </c>
      <c r="AH1240" s="20">
        <v>13.6</v>
      </c>
      <c r="AI1240" s="20">
        <v>450</v>
      </c>
      <c r="AJ1240" s="20"/>
      <c r="AK1240" s="20">
        <v>688</v>
      </c>
      <c r="AL1240" s="20">
        <f t="shared" si="241"/>
        <v>61440</v>
      </c>
      <c r="AM1240" s="7" t="s">
        <v>287</v>
      </c>
      <c r="AN1240" s="20"/>
      <c r="AO1240" s="21"/>
      <c r="AP1240" s="21"/>
      <c r="AQ1240" s="5" t="s">
        <v>2603</v>
      </c>
      <c r="AR1240" s="5" t="s">
        <v>2395</v>
      </c>
    </row>
    <row r="1241" spans="1:44">
      <c r="A1241" s="87" t="s">
        <v>562</v>
      </c>
      <c r="B1241" s="5">
        <v>1021392</v>
      </c>
      <c r="C1241" s="5" t="s">
        <v>565</v>
      </c>
      <c r="D1241" s="5" t="s">
        <v>55</v>
      </c>
      <c r="E1241" s="5" t="s">
        <v>2578</v>
      </c>
      <c r="F1241" s="5" t="s">
        <v>2600</v>
      </c>
      <c r="G1241" s="5" t="s">
        <v>2601</v>
      </c>
      <c r="H1241" s="6">
        <v>44256</v>
      </c>
      <c r="I1241" s="5" t="s">
        <v>575</v>
      </c>
      <c r="J1241" s="5" t="s">
        <v>627</v>
      </c>
      <c r="K1241" s="5" t="s">
        <v>568</v>
      </c>
      <c r="L1241" s="7">
        <v>6</v>
      </c>
      <c r="M1241" s="7" t="s">
        <v>287</v>
      </c>
      <c r="N1241" s="8">
        <v>4072</v>
      </c>
      <c r="O1241" s="122">
        <v>0.02</v>
      </c>
      <c r="P1241" s="10">
        <f t="shared" si="229"/>
        <v>81</v>
      </c>
      <c r="Q1241" s="122">
        <v>5.0000000000000001E-3</v>
      </c>
      <c r="R1241" s="10">
        <f t="shared" si="230"/>
        <v>20</v>
      </c>
      <c r="S1241" s="122">
        <f t="shared" si="231"/>
        <v>2.480353634577603E-2</v>
      </c>
      <c r="T1241" s="10">
        <f t="shared" si="232"/>
        <v>101</v>
      </c>
      <c r="U1241" s="10">
        <f t="shared" si="233"/>
        <v>4173</v>
      </c>
      <c r="V1241" s="11">
        <v>4175</v>
      </c>
      <c r="W1241" s="12">
        <f t="shared" si="234"/>
        <v>103</v>
      </c>
      <c r="X1241" s="123">
        <f t="shared" si="235"/>
        <v>2.53E-2</v>
      </c>
      <c r="Y1241" s="124" t="str">
        <f t="shared" si="236"/>
        <v>0.00%-8.40%</v>
      </c>
      <c r="Z1241" s="15"/>
      <c r="AA1241" s="15"/>
      <c r="AB1241" s="15"/>
      <c r="AC1241" s="125"/>
      <c r="AD1241" s="8">
        <f t="shared" si="237"/>
        <v>0</v>
      </c>
      <c r="AE1241" s="17">
        <f t="shared" si="238"/>
        <v>4175</v>
      </c>
      <c r="AF1241" s="18">
        <f t="shared" si="239"/>
        <v>103</v>
      </c>
      <c r="AG1241" s="126">
        <f t="shared" si="240"/>
        <v>2.5294695481336005E-2</v>
      </c>
      <c r="AH1241" s="20">
        <v>13.6</v>
      </c>
      <c r="AI1241" s="20">
        <v>450</v>
      </c>
      <c r="AJ1241" s="20"/>
      <c r="AK1241" s="20">
        <v>688</v>
      </c>
      <c r="AL1241" s="20">
        <f t="shared" si="241"/>
        <v>62868</v>
      </c>
      <c r="AM1241" s="7" t="s">
        <v>287</v>
      </c>
      <c r="AN1241" s="20"/>
      <c r="AO1241" s="21"/>
      <c r="AP1241" s="21"/>
      <c r="AQ1241" s="5" t="s">
        <v>2603</v>
      </c>
      <c r="AR1241" s="5" t="s">
        <v>2395</v>
      </c>
    </row>
    <row r="1242" spans="1:44">
      <c r="A1242" s="87" t="s">
        <v>562</v>
      </c>
      <c r="B1242" s="5">
        <v>1111075</v>
      </c>
      <c r="C1242" s="5" t="s">
        <v>565</v>
      </c>
      <c r="D1242" s="5" t="s">
        <v>55</v>
      </c>
      <c r="E1242" s="5" t="s">
        <v>2578</v>
      </c>
      <c r="F1242" s="5" t="s">
        <v>2600</v>
      </c>
      <c r="G1242" s="5" t="s">
        <v>2601</v>
      </c>
      <c r="H1242" s="6">
        <v>42962</v>
      </c>
      <c r="I1242" s="5" t="s">
        <v>575</v>
      </c>
      <c r="J1242" s="5" t="s">
        <v>627</v>
      </c>
      <c r="K1242" s="5" t="s">
        <v>568</v>
      </c>
      <c r="L1242" s="7">
        <v>6</v>
      </c>
      <c r="M1242" s="7" t="s">
        <v>287</v>
      </c>
      <c r="N1242" s="8">
        <v>4304</v>
      </c>
      <c r="O1242" s="122">
        <v>0.02</v>
      </c>
      <c r="P1242" s="10">
        <f t="shared" si="229"/>
        <v>86</v>
      </c>
      <c r="Q1242" s="122">
        <v>5.0000000000000001E-3</v>
      </c>
      <c r="R1242" s="10">
        <f t="shared" si="230"/>
        <v>22</v>
      </c>
      <c r="S1242" s="122">
        <f t="shared" si="231"/>
        <v>2.5092936802973979E-2</v>
      </c>
      <c r="T1242" s="10">
        <f t="shared" si="232"/>
        <v>108</v>
      </c>
      <c r="U1242" s="10">
        <f t="shared" si="233"/>
        <v>4412</v>
      </c>
      <c r="V1242" s="11">
        <v>4405</v>
      </c>
      <c r="W1242" s="12">
        <f t="shared" si="234"/>
        <v>101</v>
      </c>
      <c r="X1242" s="123">
        <f t="shared" si="235"/>
        <v>2.35E-2</v>
      </c>
      <c r="Y1242" s="124" t="str">
        <f t="shared" si="236"/>
        <v>0.00%-8.40%</v>
      </c>
      <c r="Z1242" s="15"/>
      <c r="AA1242" s="15"/>
      <c r="AB1242" s="15"/>
      <c r="AC1242" s="125"/>
      <c r="AD1242" s="8">
        <f t="shared" si="237"/>
        <v>0</v>
      </c>
      <c r="AE1242" s="17">
        <f t="shared" si="238"/>
        <v>4405</v>
      </c>
      <c r="AF1242" s="18">
        <f t="shared" si="239"/>
        <v>101</v>
      </c>
      <c r="AG1242" s="126">
        <f t="shared" si="240"/>
        <v>2.3466542750929298E-2</v>
      </c>
      <c r="AH1242" s="20">
        <v>13.6</v>
      </c>
      <c r="AI1242" s="20">
        <v>450</v>
      </c>
      <c r="AJ1242" s="20"/>
      <c r="AK1242" s="20">
        <v>688</v>
      </c>
      <c r="AL1242" s="20">
        <f t="shared" si="241"/>
        <v>65996</v>
      </c>
      <c r="AM1242" s="7" t="s">
        <v>287</v>
      </c>
      <c r="AN1242" s="20"/>
      <c r="AO1242" s="21"/>
      <c r="AP1242" s="21"/>
      <c r="AQ1242" s="5" t="s">
        <v>2603</v>
      </c>
      <c r="AR1242" s="5" t="s">
        <v>2395</v>
      </c>
    </row>
    <row r="1243" spans="1:44">
      <c r="A1243" s="87" t="s">
        <v>562</v>
      </c>
      <c r="B1243" s="5">
        <v>1111155</v>
      </c>
      <c r="C1243" s="5" t="s">
        <v>565</v>
      </c>
      <c r="D1243" s="5" t="s">
        <v>55</v>
      </c>
      <c r="E1243" s="5" t="s">
        <v>2578</v>
      </c>
      <c r="F1243" s="5" t="s">
        <v>2600</v>
      </c>
      <c r="G1243" s="5" t="s">
        <v>2601</v>
      </c>
      <c r="H1243" s="6">
        <v>43190</v>
      </c>
      <c r="I1243" s="5" t="s">
        <v>575</v>
      </c>
      <c r="J1243" s="5" t="s">
        <v>627</v>
      </c>
      <c r="K1243" s="5" t="s">
        <v>568</v>
      </c>
      <c r="L1243" s="7">
        <v>6</v>
      </c>
      <c r="M1243" s="7" t="s">
        <v>287</v>
      </c>
      <c r="N1243" s="8">
        <v>4450</v>
      </c>
      <c r="O1243" s="122">
        <v>0.02</v>
      </c>
      <c r="P1243" s="10">
        <f t="shared" si="229"/>
        <v>89</v>
      </c>
      <c r="Q1243" s="122">
        <v>5.0000000000000001E-3</v>
      </c>
      <c r="R1243" s="10">
        <f t="shared" si="230"/>
        <v>22</v>
      </c>
      <c r="S1243" s="122">
        <f t="shared" si="231"/>
        <v>2.4943820224719099E-2</v>
      </c>
      <c r="T1243" s="10">
        <f t="shared" si="232"/>
        <v>111</v>
      </c>
      <c r="U1243" s="10">
        <f t="shared" si="233"/>
        <v>4561</v>
      </c>
      <c r="V1243" s="11">
        <v>4560</v>
      </c>
      <c r="W1243" s="12">
        <f t="shared" si="234"/>
        <v>110</v>
      </c>
      <c r="X1243" s="123">
        <f t="shared" si="235"/>
        <v>2.47E-2</v>
      </c>
      <c r="Y1243" s="124" t="str">
        <f t="shared" si="236"/>
        <v>0.00%-8.40%</v>
      </c>
      <c r="Z1243" s="15"/>
      <c r="AA1243" s="15"/>
      <c r="AB1243" s="15"/>
      <c r="AC1243" s="125"/>
      <c r="AD1243" s="8">
        <f t="shared" si="237"/>
        <v>0</v>
      </c>
      <c r="AE1243" s="17">
        <f t="shared" si="238"/>
        <v>4560</v>
      </c>
      <c r="AF1243" s="18">
        <f t="shared" si="239"/>
        <v>110</v>
      </c>
      <c r="AG1243" s="126">
        <f t="shared" si="240"/>
        <v>2.4719101123595433E-2</v>
      </c>
      <c r="AH1243" s="20">
        <v>13.6</v>
      </c>
      <c r="AI1243" s="20">
        <v>650</v>
      </c>
      <c r="AJ1243" s="20"/>
      <c r="AK1243" s="20">
        <v>688</v>
      </c>
      <c r="AL1243" s="20">
        <f t="shared" si="241"/>
        <v>70504</v>
      </c>
      <c r="AM1243" s="7" t="s">
        <v>287</v>
      </c>
      <c r="AN1243" s="20"/>
      <c r="AO1243" s="21"/>
      <c r="AP1243" s="21"/>
      <c r="AQ1243" s="5" t="s">
        <v>2603</v>
      </c>
      <c r="AR1243" s="5" t="s">
        <v>2395</v>
      </c>
    </row>
    <row r="1244" spans="1:44">
      <c r="A1244" s="87" t="s">
        <v>562</v>
      </c>
      <c r="B1244" s="5">
        <v>1111240</v>
      </c>
      <c r="C1244" s="5" t="s">
        <v>565</v>
      </c>
      <c r="D1244" s="5" t="s">
        <v>55</v>
      </c>
      <c r="E1244" s="5" t="s">
        <v>2578</v>
      </c>
      <c r="F1244" s="5" t="s">
        <v>2600</v>
      </c>
      <c r="G1244" s="5" t="s">
        <v>2601</v>
      </c>
      <c r="H1244" s="6">
        <v>44249</v>
      </c>
      <c r="I1244" s="5" t="s">
        <v>575</v>
      </c>
      <c r="J1244" s="5" t="s">
        <v>627</v>
      </c>
      <c r="K1244" s="5" t="s">
        <v>568</v>
      </c>
      <c r="L1244" s="7">
        <v>6</v>
      </c>
      <c r="M1244" s="7" t="s">
        <v>287</v>
      </c>
      <c r="N1244" s="8">
        <v>4037</v>
      </c>
      <c r="O1244" s="122">
        <v>0.02</v>
      </c>
      <c r="P1244" s="10">
        <f t="shared" si="229"/>
        <v>81</v>
      </c>
      <c r="Q1244" s="122">
        <v>5.0000000000000001E-3</v>
      </c>
      <c r="R1244" s="10">
        <f t="shared" si="230"/>
        <v>20</v>
      </c>
      <c r="S1244" s="122">
        <f t="shared" si="231"/>
        <v>2.501857815209314E-2</v>
      </c>
      <c r="T1244" s="10">
        <f t="shared" si="232"/>
        <v>101</v>
      </c>
      <c r="U1244" s="10">
        <f t="shared" si="233"/>
        <v>4138</v>
      </c>
      <c r="V1244" s="11">
        <v>4140</v>
      </c>
      <c r="W1244" s="12">
        <f t="shared" si="234"/>
        <v>103</v>
      </c>
      <c r="X1244" s="123">
        <f t="shared" si="235"/>
        <v>2.5499999999999998E-2</v>
      </c>
      <c r="Y1244" s="124" t="str">
        <f t="shared" si="236"/>
        <v>0.00%-8.40%</v>
      </c>
      <c r="Z1244" s="15"/>
      <c r="AA1244" s="15"/>
      <c r="AB1244" s="15"/>
      <c r="AC1244" s="125"/>
      <c r="AD1244" s="8">
        <f t="shared" si="237"/>
        <v>0</v>
      </c>
      <c r="AE1244" s="17">
        <f t="shared" si="238"/>
        <v>4140</v>
      </c>
      <c r="AF1244" s="18">
        <f t="shared" si="239"/>
        <v>103</v>
      </c>
      <c r="AG1244" s="126">
        <f t="shared" si="240"/>
        <v>2.5513995541243562E-2</v>
      </c>
      <c r="AH1244" s="20">
        <v>13.6</v>
      </c>
      <c r="AI1244" s="20">
        <v>450</v>
      </c>
      <c r="AJ1244" s="20"/>
      <c r="AK1244" s="20">
        <v>688</v>
      </c>
      <c r="AL1244" s="20">
        <f t="shared" si="241"/>
        <v>62392</v>
      </c>
      <c r="AM1244" s="7" t="s">
        <v>287</v>
      </c>
      <c r="AN1244" s="20"/>
      <c r="AO1244" s="21"/>
      <c r="AP1244" s="21"/>
      <c r="AQ1244" s="5" t="s">
        <v>2603</v>
      </c>
      <c r="AR1244" s="5" t="s">
        <v>2395</v>
      </c>
    </row>
    <row r="1245" spans="1:44">
      <c r="A1245" s="87" t="s">
        <v>562</v>
      </c>
      <c r="B1245" s="5">
        <v>1111250</v>
      </c>
      <c r="C1245" s="5" t="s">
        <v>565</v>
      </c>
      <c r="D1245" s="5" t="s">
        <v>55</v>
      </c>
      <c r="E1245" s="5" t="s">
        <v>2578</v>
      </c>
      <c r="F1245" s="5" t="s">
        <v>2600</v>
      </c>
      <c r="G1245" s="5" t="s">
        <v>2601</v>
      </c>
      <c r="H1245" s="6">
        <v>44249</v>
      </c>
      <c r="I1245" s="5" t="s">
        <v>575</v>
      </c>
      <c r="J1245" s="5" t="s">
        <v>627</v>
      </c>
      <c r="K1245" s="5" t="s">
        <v>568</v>
      </c>
      <c r="L1245" s="7">
        <v>6</v>
      </c>
      <c r="M1245" s="7" t="s">
        <v>287</v>
      </c>
      <c r="N1245" s="8">
        <v>4275</v>
      </c>
      <c r="O1245" s="122">
        <v>0.02</v>
      </c>
      <c r="P1245" s="10">
        <f t="shared" si="229"/>
        <v>86</v>
      </c>
      <c r="Q1245" s="122">
        <v>5.0000000000000001E-3</v>
      </c>
      <c r="R1245" s="10">
        <f t="shared" si="230"/>
        <v>21</v>
      </c>
      <c r="S1245" s="122">
        <f t="shared" si="231"/>
        <v>2.502923976608187E-2</v>
      </c>
      <c r="T1245" s="10">
        <f t="shared" si="232"/>
        <v>107</v>
      </c>
      <c r="U1245" s="10">
        <f t="shared" si="233"/>
        <v>4382</v>
      </c>
      <c r="V1245" s="11">
        <v>4390</v>
      </c>
      <c r="W1245" s="12">
        <f t="shared" si="234"/>
        <v>115</v>
      </c>
      <c r="X1245" s="123">
        <f t="shared" si="235"/>
        <v>2.69E-2</v>
      </c>
      <c r="Y1245" s="124" t="str">
        <f t="shared" si="236"/>
        <v>0.00%-8.40%</v>
      </c>
      <c r="Z1245" s="15"/>
      <c r="AA1245" s="15"/>
      <c r="AB1245" s="15"/>
      <c r="AC1245" s="125"/>
      <c r="AD1245" s="8">
        <f t="shared" si="237"/>
        <v>0</v>
      </c>
      <c r="AE1245" s="17">
        <f t="shared" si="238"/>
        <v>4390</v>
      </c>
      <c r="AF1245" s="18">
        <f t="shared" si="239"/>
        <v>115</v>
      </c>
      <c r="AG1245" s="126">
        <f t="shared" si="240"/>
        <v>2.6900584795321647E-2</v>
      </c>
      <c r="AH1245" s="20">
        <v>13.6</v>
      </c>
      <c r="AI1245" s="20">
        <v>450</v>
      </c>
      <c r="AJ1245" s="20"/>
      <c r="AK1245" s="20">
        <v>688</v>
      </c>
      <c r="AL1245" s="20">
        <f t="shared" si="241"/>
        <v>65792</v>
      </c>
      <c r="AM1245" s="7" t="s">
        <v>287</v>
      </c>
      <c r="AN1245" s="20"/>
      <c r="AO1245" s="21" t="s">
        <v>2605</v>
      </c>
      <c r="AP1245" s="21" t="s">
        <v>115</v>
      </c>
      <c r="AQ1245" s="5" t="s">
        <v>2603</v>
      </c>
      <c r="AR1245" s="5" t="s">
        <v>2395</v>
      </c>
    </row>
    <row r="1246" spans="1:44">
      <c r="A1246" s="87" t="s">
        <v>562</v>
      </c>
      <c r="B1246" s="5">
        <v>1111252</v>
      </c>
      <c r="C1246" s="5" t="s">
        <v>565</v>
      </c>
      <c r="D1246" s="5" t="s">
        <v>55</v>
      </c>
      <c r="E1246" s="5" t="s">
        <v>2578</v>
      </c>
      <c r="F1246" s="5" t="s">
        <v>2600</v>
      </c>
      <c r="G1246" s="5" t="s">
        <v>2601</v>
      </c>
      <c r="H1246" s="6">
        <v>44249</v>
      </c>
      <c r="I1246" s="5" t="s">
        <v>575</v>
      </c>
      <c r="J1246" s="5" t="s">
        <v>2602</v>
      </c>
      <c r="K1246" s="5" t="s">
        <v>568</v>
      </c>
      <c r="L1246" s="7">
        <v>6</v>
      </c>
      <c r="M1246" s="7" t="s">
        <v>287</v>
      </c>
      <c r="N1246" s="8">
        <v>4251</v>
      </c>
      <c r="O1246" s="122">
        <v>0.02</v>
      </c>
      <c r="P1246" s="10">
        <f t="shared" si="229"/>
        <v>85</v>
      </c>
      <c r="Q1246" s="122">
        <v>5.0000000000000001E-3</v>
      </c>
      <c r="R1246" s="10">
        <f t="shared" si="230"/>
        <v>21</v>
      </c>
      <c r="S1246" s="122">
        <f t="shared" si="231"/>
        <v>2.4935309338979063E-2</v>
      </c>
      <c r="T1246" s="10">
        <f t="shared" si="232"/>
        <v>106</v>
      </c>
      <c r="U1246" s="10">
        <f t="shared" si="233"/>
        <v>4357</v>
      </c>
      <c r="V1246" s="11">
        <v>4360</v>
      </c>
      <c r="W1246" s="12">
        <f t="shared" si="234"/>
        <v>109</v>
      </c>
      <c r="X1246" s="123">
        <f t="shared" si="235"/>
        <v>2.5600000000000001E-2</v>
      </c>
      <c r="Y1246" s="124" t="str">
        <f t="shared" si="236"/>
        <v>0.00%-8.40%</v>
      </c>
      <c r="Z1246" s="15"/>
      <c r="AA1246" s="15"/>
      <c r="AB1246" s="15"/>
      <c r="AC1246" s="125"/>
      <c r="AD1246" s="8">
        <f t="shared" si="237"/>
        <v>0</v>
      </c>
      <c r="AE1246" s="17">
        <f t="shared" si="238"/>
        <v>4360</v>
      </c>
      <c r="AF1246" s="18">
        <f t="shared" si="239"/>
        <v>109</v>
      </c>
      <c r="AG1246" s="126">
        <f t="shared" si="240"/>
        <v>2.564102564102555E-2</v>
      </c>
      <c r="AH1246" s="20">
        <v>13.6</v>
      </c>
      <c r="AI1246" s="20">
        <v>750</v>
      </c>
      <c r="AJ1246" s="20"/>
      <c r="AK1246" s="20">
        <v>688</v>
      </c>
      <c r="AL1246" s="20">
        <f t="shared" si="241"/>
        <v>68984</v>
      </c>
      <c r="AM1246" s="7" t="s">
        <v>287</v>
      </c>
      <c r="AN1246" s="20"/>
      <c r="AO1246" s="21"/>
      <c r="AP1246" s="21"/>
      <c r="AQ1246" s="5" t="s">
        <v>2603</v>
      </c>
      <c r="AR1246" s="5" t="s">
        <v>2395</v>
      </c>
    </row>
    <row r="1247" spans="1:44">
      <c r="A1247" s="87" t="s">
        <v>562</v>
      </c>
      <c r="B1247" s="5">
        <v>1111256</v>
      </c>
      <c r="C1247" s="5" t="s">
        <v>565</v>
      </c>
      <c r="D1247" s="5" t="s">
        <v>55</v>
      </c>
      <c r="E1247" s="5" t="s">
        <v>2578</v>
      </c>
      <c r="F1247" s="5" t="s">
        <v>2600</v>
      </c>
      <c r="G1247" s="5" t="s">
        <v>2601</v>
      </c>
      <c r="H1247" s="6">
        <v>44706</v>
      </c>
      <c r="I1247" s="5" t="s">
        <v>575</v>
      </c>
      <c r="J1247" s="5" t="s">
        <v>627</v>
      </c>
      <c r="K1247" s="5" t="s">
        <v>568</v>
      </c>
      <c r="L1247" s="7">
        <v>6</v>
      </c>
      <c r="M1247" s="7" t="s">
        <v>287</v>
      </c>
      <c r="N1247" s="8">
        <v>4032</v>
      </c>
      <c r="O1247" s="122">
        <v>0.02</v>
      </c>
      <c r="P1247" s="10">
        <f t="shared" si="229"/>
        <v>81</v>
      </c>
      <c r="Q1247" s="122">
        <v>5.0000000000000001E-3</v>
      </c>
      <c r="R1247" s="10">
        <f t="shared" si="230"/>
        <v>20</v>
      </c>
      <c r="S1247" s="122">
        <f t="shared" si="231"/>
        <v>2.5049603174603176E-2</v>
      </c>
      <c r="T1247" s="10">
        <f t="shared" si="232"/>
        <v>101</v>
      </c>
      <c r="U1247" s="10">
        <f t="shared" si="233"/>
        <v>4133</v>
      </c>
      <c r="V1247" s="11">
        <v>4135</v>
      </c>
      <c r="W1247" s="12">
        <f t="shared" si="234"/>
        <v>103</v>
      </c>
      <c r="X1247" s="123">
        <f t="shared" si="235"/>
        <v>2.5499999999999998E-2</v>
      </c>
      <c r="Y1247" s="124" t="str">
        <f t="shared" si="236"/>
        <v>0.00%-8.40%</v>
      </c>
      <c r="Z1247" s="15"/>
      <c r="AA1247" s="15"/>
      <c r="AB1247" s="15"/>
      <c r="AC1247" s="125"/>
      <c r="AD1247" s="8">
        <f t="shared" si="237"/>
        <v>0</v>
      </c>
      <c r="AE1247" s="17">
        <f t="shared" si="238"/>
        <v>4135</v>
      </c>
      <c r="AF1247" s="18">
        <f t="shared" si="239"/>
        <v>103</v>
      </c>
      <c r="AG1247" s="126">
        <f t="shared" si="240"/>
        <v>2.5545634920634885E-2</v>
      </c>
      <c r="AH1247" s="20">
        <v>13.6</v>
      </c>
      <c r="AI1247" s="20">
        <v>450</v>
      </c>
      <c r="AJ1247" s="20"/>
      <c r="AK1247" s="20">
        <v>688</v>
      </c>
      <c r="AL1247" s="20">
        <f t="shared" si="241"/>
        <v>62324</v>
      </c>
      <c r="AM1247" s="7" t="s">
        <v>287</v>
      </c>
      <c r="AN1247" s="20"/>
      <c r="AO1247" s="21"/>
      <c r="AP1247" s="21"/>
      <c r="AQ1247" s="5" t="s">
        <v>2603</v>
      </c>
      <c r="AR1247" s="5" t="s">
        <v>2395</v>
      </c>
    </row>
    <row r="1248" spans="1:44">
      <c r="A1248" s="87" t="s">
        <v>562</v>
      </c>
      <c r="B1248" s="5">
        <v>1111269</v>
      </c>
      <c r="C1248" s="5" t="s">
        <v>565</v>
      </c>
      <c r="D1248" s="5" t="s">
        <v>55</v>
      </c>
      <c r="E1248" s="5" t="s">
        <v>2578</v>
      </c>
      <c r="F1248" s="5" t="s">
        <v>2600</v>
      </c>
      <c r="G1248" s="5" t="s">
        <v>2601</v>
      </c>
      <c r="H1248" s="6">
        <v>44249</v>
      </c>
      <c r="I1248" s="5" t="s">
        <v>575</v>
      </c>
      <c r="J1248" s="5" t="s">
        <v>2602</v>
      </c>
      <c r="K1248" s="5" t="s">
        <v>568</v>
      </c>
      <c r="L1248" s="7">
        <v>6</v>
      </c>
      <c r="M1248" s="7" t="s">
        <v>287</v>
      </c>
      <c r="N1248" s="8">
        <v>4296</v>
      </c>
      <c r="O1248" s="122">
        <v>0.02</v>
      </c>
      <c r="P1248" s="10">
        <f t="shared" si="229"/>
        <v>86</v>
      </c>
      <c r="Q1248" s="122">
        <v>5.0000000000000001E-3</v>
      </c>
      <c r="R1248" s="10">
        <f t="shared" si="230"/>
        <v>21</v>
      </c>
      <c r="S1248" s="122">
        <f t="shared" si="231"/>
        <v>2.4906890130353819E-2</v>
      </c>
      <c r="T1248" s="10">
        <f t="shared" si="232"/>
        <v>107</v>
      </c>
      <c r="U1248" s="10">
        <f t="shared" si="233"/>
        <v>4403</v>
      </c>
      <c r="V1248" s="11">
        <v>4420</v>
      </c>
      <c r="W1248" s="12">
        <f t="shared" si="234"/>
        <v>124</v>
      </c>
      <c r="X1248" s="123">
        <f t="shared" si="235"/>
        <v>2.8899999999999999E-2</v>
      </c>
      <c r="Y1248" s="124" t="str">
        <f t="shared" si="236"/>
        <v>0.00%-8.40%</v>
      </c>
      <c r="Z1248" s="15"/>
      <c r="AA1248" s="15"/>
      <c r="AB1248" s="15"/>
      <c r="AC1248" s="125"/>
      <c r="AD1248" s="8">
        <f t="shared" si="237"/>
        <v>0</v>
      </c>
      <c r="AE1248" s="17">
        <f t="shared" si="238"/>
        <v>4420</v>
      </c>
      <c r="AF1248" s="18">
        <f t="shared" si="239"/>
        <v>124</v>
      </c>
      <c r="AG1248" s="126">
        <f t="shared" si="240"/>
        <v>2.8864059590316682E-2</v>
      </c>
      <c r="AH1248" s="20">
        <v>13.6</v>
      </c>
      <c r="AI1248" s="20">
        <v>750</v>
      </c>
      <c r="AJ1248" s="20"/>
      <c r="AK1248" s="20">
        <v>688</v>
      </c>
      <c r="AL1248" s="20">
        <f t="shared" si="241"/>
        <v>69800</v>
      </c>
      <c r="AM1248" s="7" t="s">
        <v>287</v>
      </c>
      <c r="AN1248" s="20"/>
      <c r="AO1248" s="21"/>
      <c r="AP1248" s="21"/>
      <c r="AQ1248" s="5" t="s">
        <v>2603</v>
      </c>
      <c r="AR1248" s="5" t="s">
        <v>2395</v>
      </c>
    </row>
    <row r="1249" spans="1:44">
      <c r="A1249" s="87" t="s">
        <v>562</v>
      </c>
      <c r="B1249" s="5">
        <v>1111330</v>
      </c>
      <c r="C1249" s="5" t="s">
        <v>565</v>
      </c>
      <c r="D1249" s="5" t="s">
        <v>55</v>
      </c>
      <c r="E1249" s="5" t="s">
        <v>2578</v>
      </c>
      <c r="F1249" s="5" t="s">
        <v>2600</v>
      </c>
      <c r="G1249" s="5" t="s">
        <v>2601</v>
      </c>
      <c r="H1249" s="6">
        <v>44252</v>
      </c>
      <c r="I1249" s="5" t="s">
        <v>575</v>
      </c>
      <c r="J1249" s="5" t="s">
        <v>2602</v>
      </c>
      <c r="K1249" s="5" t="s">
        <v>568</v>
      </c>
      <c r="L1249" s="7">
        <v>6</v>
      </c>
      <c r="M1249" s="7" t="s">
        <v>287</v>
      </c>
      <c r="N1249" s="8">
        <v>4258</v>
      </c>
      <c r="O1249" s="122">
        <v>0.02</v>
      </c>
      <c r="P1249" s="10">
        <f t="shared" si="229"/>
        <v>85</v>
      </c>
      <c r="Q1249" s="122">
        <v>5.0000000000000001E-3</v>
      </c>
      <c r="R1249" s="10">
        <f t="shared" si="230"/>
        <v>21</v>
      </c>
      <c r="S1249" s="122">
        <f t="shared" si="231"/>
        <v>2.489431658055425E-2</v>
      </c>
      <c r="T1249" s="10">
        <f t="shared" si="232"/>
        <v>106</v>
      </c>
      <c r="U1249" s="10">
        <f t="shared" si="233"/>
        <v>4364</v>
      </c>
      <c r="V1249" s="11">
        <v>4380</v>
      </c>
      <c r="W1249" s="12">
        <f t="shared" si="234"/>
        <v>122</v>
      </c>
      <c r="X1249" s="123">
        <f t="shared" si="235"/>
        <v>2.87E-2</v>
      </c>
      <c r="Y1249" s="124" t="str">
        <f t="shared" si="236"/>
        <v>0.00%-8.40%</v>
      </c>
      <c r="Z1249" s="15"/>
      <c r="AA1249" s="15"/>
      <c r="AB1249" s="15"/>
      <c r="AC1249" s="125"/>
      <c r="AD1249" s="8">
        <f t="shared" si="237"/>
        <v>0</v>
      </c>
      <c r="AE1249" s="17">
        <f t="shared" si="238"/>
        <v>4380</v>
      </c>
      <c r="AF1249" s="18">
        <f t="shared" si="239"/>
        <v>122</v>
      </c>
      <c r="AG1249" s="126">
        <f t="shared" si="240"/>
        <v>2.8651949271958577E-2</v>
      </c>
      <c r="AH1249" s="20">
        <v>13.6</v>
      </c>
      <c r="AI1249" s="20">
        <v>750</v>
      </c>
      <c r="AJ1249" s="20"/>
      <c r="AK1249" s="20">
        <v>688</v>
      </c>
      <c r="AL1249" s="20">
        <f t="shared" si="241"/>
        <v>69256</v>
      </c>
      <c r="AM1249" s="7" t="s">
        <v>287</v>
      </c>
      <c r="AN1249" s="20"/>
      <c r="AO1249" s="21" t="s">
        <v>2605</v>
      </c>
      <c r="AP1249" s="21" t="s">
        <v>115</v>
      </c>
      <c r="AQ1249" s="5" t="s">
        <v>2603</v>
      </c>
      <c r="AR1249" s="5" t="s">
        <v>2395</v>
      </c>
    </row>
    <row r="1250" spans="1:44">
      <c r="A1250" s="87" t="s">
        <v>562</v>
      </c>
      <c r="B1250" s="5">
        <v>1111356</v>
      </c>
      <c r="C1250" s="5" t="s">
        <v>565</v>
      </c>
      <c r="D1250" s="5" t="s">
        <v>55</v>
      </c>
      <c r="E1250" s="5" t="s">
        <v>2578</v>
      </c>
      <c r="F1250" s="5" t="s">
        <v>2600</v>
      </c>
      <c r="G1250" s="5" t="s">
        <v>2601</v>
      </c>
      <c r="H1250" s="6">
        <v>44254</v>
      </c>
      <c r="I1250" s="5" t="s">
        <v>575</v>
      </c>
      <c r="J1250" s="5" t="s">
        <v>641</v>
      </c>
      <c r="K1250" s="5" t="s">
        <v>568</v>
      </c>
      <c r="L1250" s="7">
        <v>6</v>
      </c>
      <c r="M1250" s="7" t="s">
        <v>287</v>
      </c>
      <c r="N1250" s="8">
        <v>4669</v>
      </c>
      <c r="O1250" s="122">
        <v>0.02</v>
      </c>
      <c r="P1250" s="10">
        <f t="shared" si="229"/>
        <v>93</v>
      </c>
      <c r="Q1250" s="122">
        <v>5.0000000000000001E-3</v>
      </c>
      <c r="R1250" s="10">
        <f t="shared" si="230"/>
        <v>23</v>
      </c>
      <c r="S1250" s="122">
        <f t="shared" si="231"/>
        <v>2.4844720496894408E-2</v>
      </c>
      <c r="T1250" s="10">
        <f t="shared" si="232"/>
        <v>116</v>
      </c>
      <c r="U1250" s="10">
        <f t="shared" si="233"/>
        <v>4785</v>
      </c>
      <c r="V1250" s="11">
        <f t="shared" ref="V1250" si="243">U1250</f>
        <v>4785</v>
      </c>
      <c r="W1250" s="12">
        <f t="shared" si="234"/>
        <v>116</v>
      </c>
      <c r="X1250" s="123">
        <f t="shared" si="235"/>
        <v>2.4799999999999999E-2</v>
      </c>
      <c r="Y1250" s="124" t="str">
        <f t="shared" si="236"/>
        <v>0.00%-8.40%</v>
      </c>
      <c r="Z1250" s="15"/>
      <c r="AA1250" s="15"/>
      <c r="AB1250" s="15"/>
      <c r="AC1250" s="125"/>
      <c r="AD1250" s="8">
        <f t="shared" si="237"/>
        <v>0</v>
      </c>
      <c r="AE1250" s="17">
        <f t="shared" si="238"/>
        <v>4785</v>
      </c>
      <c r="AF1250" s="18">
        <f t="shared" si="239"/>
        <v>116</v>
      </c>
      <c r="AG1250" s="126">
        <f t="shared" si="240"/>
        <v>2.4844720496894457E-2</v>
      </c>
      <c r="AH1250" s="20">
        <v>13.6</v>
      </c>
      <c r="AI1250" s="20">
        <v>750</v>
      </c>
      <c r="AJ1250" s="20"/>
      <c r="AK1250" s="20">
        <v>688</v>
      </c>
      <c r="AL1250" s="20">
        <f t="shared" si="241"/>
        <v>74764</v>
      </c>
      <c r="AM1250" s="7" t="s">
        <v>287</v>
      </c>
      <c r="AN1250" s="20"/>
      <c r="AO1250" s="21"/>
      <c r="AP1250" s="21"/>
      <c r="AQ1250" s="5" t="s">
        <v>2603</v>
      </c>
      <c r="AR1250" s="5" t="s">
        <v>2395</v>
      </c>
    </row>
    <row r="1251" spans="1:44">
      <c r="A1251" s="87" t="s">
        <v>562</v>
      </c>
      <c r="B1251" s="5">
        <v>1111364</v>
      </c>
      <c r="C1251" s="5" t="s">
        <v>565</v>
      </c>
      <c r="D1251" s="5" t="s">
        <v>55</v>
      </c>
      <c r="E1251" s="5" t="s">
        <v>2578</v>
      </c>
      <c r="F1251" s="5" t="s">
        <v>2600</v>
      </c>
      <c r="G1251" s="5" t="s">
        <v>2601</v>
      </c>
      <c r="H1251" s="6">
        <v>44256</v>
      </c>
      <c r="I1251" s="5" t="s">
        <v>575</v>
      </c>
      <c r="J1251" s="5" t="s">
        <v>627</v>
      </c>
      <c r="K1251" s="5" t="s">
        <v>568</v>
      </c>
      <c r="L1251" s="7">
        <v>6</v>
      </c>
      <c r="M1251" s="7" t="s">
        <v>287</v>
      </c>
      <c r="N1251" s="8">
        <v>4351</v>
      </c>
      <c r="O1251" s="122">
        <v>0.02</v>
      </c>
      <c r="P1251" s="10">
        <f t="shared" si="229"/>
        <v>87</v>
      </c>
      <c r="Q1251" s="122">
        <v>5.0000000000000001E-3</v>
      </c>
      <c r="R1251" s="10">
        <f t="shared" si="230"/>
        <v>22</v>
      </c>
      <c r="S1251" s="122">
        <f t="shared" si="231"/>
        <v>2.5051712250057458E-2</v>
      </c>
      <c r="T1251" s="10">
        <f t="shared" si="232"/>
        <v>109</v>
      </c>
      <c r="U1251" s="10">
        <f t="shared" si="233"/>
        <v>4460</v>
      </c>
      <c r="V1251" s="11">
        <f>U1251+5</f>
        <v>4465</v>
      </c>
      <c r="W1251" s="12">
        <f t="shared" si="234"/>
        <v>114</v>
      </c>
      <c r="X1251" s="123">
        <f t="shared" si="235"/>
        <v>2.6200000000000001E-2</v>
      </c>
      <c r="Y1251" s="124" t="str">
        <f t="shared" si="236"/>
        <v>0.00%-8.40%</v>
      </c>
      <c r="Z1251" s="15"/>
      <c r="AA1251" s="15"/>
      <c r="AB1251" s="15"/>
      <c r="AC1251" s="125"/>
      <c r="AD1251" s="8">
        <f t="shared" si="237"/>
        <v>0</v>
      </c>
      <c r="AE1251" s="17">
        <f t="shared" si="238"/>
        <v>4465</v>
      </c>
      <c r="AF1251" s="18">
        <f t="shared" si="239"/>
        <v>114</v>
      </c>
      <c r="AG1251" s="126">
        <f t="shared" si="240"/>
        <v>2.6200873362445476E-2</v>
      </c>
      <c r="AH1251" s="20">
        <v>13.6</v>
      </c>
      <c r="AI1251" s="20">
        <v>450</v>
      </c>
      <c r="AJ1251" s="20"/>
      <c r="AK1251" s="20">
        <v>688</v>
      </c>
      <c r="AL1251" s="20">
        <f t="shared" si="241"/>
        <v>66812</v>
      </c>
      <c r="AM1251" s="7" t="s">
        <v>287</v>
      </c>
      <c r="AN1251" s="20"/>
      <c r="AO1251" s="21"/>
      <c r="AP1251" s="21"/>
      <c r="AQ1251" s="5" t="s">
        <v>2603</v>
      </c>
      <c r="AR1251" s="5" t="s">
        <v>2395</v>
      </c>
    </row>
    <row r="1252" spans="1:44">
      <c r="A1252" s="87" t="s">
        <v>562</v>
      </c>
      <c r="B1252" s="5">
        <v>1111371</v>
      </c>
      <c r="C1252" s="5" t="s">
        <v>565</v>
      </c>
      <c r="D1252" s="5" t="s">
        <v>55</v>
      </c>
      <c r="E1252" s="5" t="s">
        <v>2578</v>
      </c>
      <c r="F1252" s="5" t="s">
        <v>2600</v>
      </c>
      <c r="G1252" s="5" t="s">
        <v>2601</v>
      </c>
      <c r="H1252" s="6">
        <v>44256</v>
      </c>
      <c r="I1252" s="5" t="s">
        <v>575</v>
      </c>
      <c r="J1252" s="5" t="s">
        <v>2606</v>
      </c>
      <c r="K1252" s="5" t="s">
        <v>568</v>
      </c>
      <c r="L1252" s="7">
        <v>6</v>
      </c>
      <c r="M1252" s="7" t="s">
        <v>287</v>
      </c>
      <c r="N1252" s="8">
        <v>4515</v>
      </c>
      <c r="O1252" s="122">
        <v>0.02</v>
      </c>
      <c r="P1252" s="10">
        <f t="shared" si="229"/>
        <v>90</v>
      </c>
      <c r="Q1252" s="122">
        <v>5.0000000000000001E-3</v>
      </c>
      <c r="R1252" s="10">
        <f t="shared" si="230"/>
        <v>23</v>
      </c>
      <c r="S1252" s="122">
        <f t="shared" si="231"/>
        <v>2.5027685492801773E-2</v>
      </c>
      <c r="T1252" s="10">
        <f t="shared" si="232"/>
        <v>113</v>
      </c>
      <c r="U1252" s="10">
        <f t="shared" si="233"/>
        <v>4628</v>
      </c>
      <c r="V1252" s="11">
        <f>U1252-63</f>
        <v>4565</v>
      </c>
      <c r="W1252" s="12">
        <f t="shared" si="234"/>
        <v>50</v>
      </c>
      <c r="X1252" s="123">
        <f t="shared" si="235"/>
        <v>1.11E-2</v>
      </c>
      <c r="Y1252" s="124" t="str">
        <f t="shared" si="236"/>
        <v>0.00%-8.40%</v>
      </c>
      <c r="Z1252" s="15"/>
      <c r="AA1252" s="15"/>
      <c r="AB1252" s="15"/>
      <c r="AC1252" s="125"/>
      <c r="AD1252" s="8">
        <f t="shared" si="237"/>
        <v>0</v>
      </c>
      <c r="AE1252" s="17">
        <f t="shared" si="238"/>
        <v>4565</v>
      </c>
      <c r="AF1252" s="18">
        <f t="shared" si="239"/>
        <v>50</v>
      </c>
      <c r="AG1252" s="126">
        <f t="shared" si="240"/>
        <v>1.1074197120708673E-2</v>
      </c>
      <c r="AH1252" s="20">
        <v>13.6</v>
      </c>
      <c r="AI1252" s="20">
        <v>750</v>
      </c>
      <c r="AJ1252" s="20"/>
      <c r="AK1252" s="20">
        <v>688</v>
      </c>
      <c r="AL1252" s="20">
        <f t="shared" si="241"/>
        <v>71772</v>
      </c>
      <c r="AM1252" s="7" t="s">
        <v>287</v>
      </c>
      <c r="AN1252" s="20"/>
      <c r="AO1252" s="21"/>
      <c r="AP1252" s="21"/>
      <c r="AQ1252" s="5" t="s">
        <v>2603</v>
      </c>
      <c r="AR1252" s="5" t="s">
        <v>2395</v>
      </c>
    </row>
    <row r="1253" spans="1:44">
      <c r="A1253" s="87" t="s">
        <v>562</v>
      </c>
      <c r="B1253" s="5">
        <v>1111373</v>
      </c>
      <c r="C1253" s="5" t="s">
        <v>565</v>
      </c>
      <c r="D1253" s="5" t="s">
        <v>55</v>
      </c>
      <c r="E1253" s="5" t="s">
        <v>2578</v>
      </c>
      <c r="F1253" s="5" t="s">
        <v>2600</v>
      </c>
      <c r="G1253" s="5" t="s">
        <v>2601</v>
      </c>
      <c r="H1253" s="6">
        <v>44256</v>
      </c>
      <c r="I1253" s="5" t="s">
        <v>575</v>
      </c>
      <c r="J1253" s="5" t="s">
        <v>627</v>
      </c>
      <c r="K1253" s="5" t="s">
        <v>568</v>
      </c>
      <c r="L1253" s="7">
        <v>6</v>
      </c>
      <c r="M1253" s="7" t="s">
        <v>287</v>
      </c>
      <c r="N1253" s="8">
        <v>4331</v>
      </c>
      <c r="O1253" s="122">
        <v>0.02</v>
      </c>
      <c r="P1253" s="10">
        <f t="shared" si="229"/>
        <v>87</v>
      </c>
      <c r="Q1253" s="122">
        <v>5.0000000000000001E-3</v>
      </c>
      <c r="R1253" s="10">
        <f t="shared" si="230"/>
        <v>22</v>
      </c>
      <c r="S1253" s="122">
        <f t="shared" si="231"/>
        <v>2.5167397829600553E-2</v>
      </c>
      <c r="T1253" s="10">
        <f t="shared" si="232"/>
        <v>109</v>
      </c>
      <c r="U1253" s="10">
        <f t="shared" si="233"/>
        <v>4440</v>
      </c>
      <c r="V1253" s="11">
        <f>U1253+10</f>
        <v>4450</v>
      </c>
      <c r="W1253" s="12">
        <f t="shared" si="234"/>
        <v>119</v>
      </c>
      <c r="X1253" s="123">
        <f t="shared" si="235"/>
        <v>2.75E-2</v>
      </c>
      <c r="Y1253" s="124" t="str">
        <f t="shared" si="236"/>
        <v>0.00%-8.40%</v>
      </c>
      <c r="Z1253" s="15"/>
      <c r="AA1253" s="15"/>
      <c r="AB1253" s="15"/>
      <c r="AC1253" s="125"/>
      <c r="AD1253" s="8">
        <f t="shared" si="237"/>
        <v>0</v>
      </c>
      <c r="AE1253" s="17">
        <f t="shared" si="238"/>
        <v>4450</v>
      </c>
      <c r="AF1253" s="18">
        <f t="shared" si="239"/>
        <v>119</v>
      </c>
      <c r="AG1253" s="126">
        <f t="shared" si="240"/>
        <v>2.7476333410297871E-2</v>
      </c>
      <c r="AH1253" s="20">
        <v>13.6</v>
      </c>
      <c r="AI1253" s="20">
        <v>450</v>
      </c>
      <c r="AJ1253" s="20"/>
      <c r="AK1253" s="20">
        <v>688</v>
      </c>
      <c r="AL1253" s="20">
        <f t="shared" si="241"/>
        <v>66608</v>
      </c>
      <c r="AM1253" s="7" t="s">
        <v>287</v>
      </c>
      <c r="AN1253" s="20"/>
      <c r="AO1253" s="21" t="s">
        <v>2605</v>
      </c>
      <c r="AP1253" s="21" t="s">
        <v>115</v>
      </c>
      <c r="AQ1253" s="5" t="s">
        <v>2603</v>
      </c>
      <c r="AR1253" s="5" t="s">
        <v>2395</v>
      </c>
    </row>
    <row r="1254" spans="1:44">
      <c r="A1254" s="87" t="s">
        <v>562</v>
      </c>
      <c r="B1254" s="5">
        <v>1111374</v>
      </c>
      <c r="C1254" s="5" t="s">
        <v>565</v>
      </c>
      <c r="D1254" s="5" t="s">
        <v>55</v>
      </c>
      <c r="E1254" s="5" t="s">
        <v>2578</v>
      </c>
      <c r="F1254" s="5" t="s">
        <v>2600</v>
      </c>
      <c r="G1254" s="5" t="s">
        <v>2601</v>
      </c>
      <c r="H1254" s="6">
        <v>44256</v>
      </c>
      <c r="I1254" s="5" t="s">
        <v>575</v>
      </c>
      <c r="J1254" s="5" t="s">
        <v>627</v>
      </c>
      <c r="K1254" s="5" t="s">
        <v>568</v>
      </c>
      <c r="L1254" s="7">
        <v>6</v>
      </c>
      <c r="M1254" s="7" t="s">
        <v>287</v>
      </c>
      <c r="N1254" s="8">
        <v>4033</v>
      </c>
      <c r="O1254" s="122">
        <v>0.02</v>
      </c>
      <c r="P1254" s="10">
        <f t="shared" si="229"/>
        <v>81</v>
      </c>
      <c r="Q1254" s="122">
        <v>5.0000000000000001E-3</v>
      </c>
      <c r="R1254" s="10">
        <f t="shared" si="230"/>
        <v>20</v>
      </c>
      <c r="S1254" s="122">
        <f t="shared" si="231"/>
        <v>2.5043392015869081E-2</v>
      </c>
      <c r="T1254" s="10">
        <f t="shared" si="232"/>
        <v>101</v>
      </c>
      <c r="U1254" s="10">
        <f t="shared" si="233"/>
        <v>4134</v>
      </c>
      <c r="V1254" s="11">
        <v>4135</v>
      </c>
      <c r="W1254" s="12">
        <f t="shared" si="234"/>
        <v>102</v>
      </c>
      <c r="X1254" s="123">
        <f t="shared" si="235"/>
        <v>2.53E-2</v>
      </c>
      <c r="Y1254" s="124" t="str">
        <f t="shared" si="236"/>
        <v>0.00%-8.40%</v>
      </c>
      <c r="Z1254" s="15"/>
      <c r="AA1254" s="15"/>
      <c r="AB1254" s="15"/>
      <c r="AC1254" s="125"/>
      <c r="AD1254" s="8">
        <f t="shared" si="237"/>
        <v>0</v>
      </c>
      <c r="AE1254" s="17">
        <f t="shared" si="238"/>
        <v>4135</v>
      </c>
      <c r="AF1254" s="18">
        <f t="shared" si="239"/>
        <v>102</v>
      </c>
      <c r="AG1254" s="126">
        <f t="shared" si="240"/>
        <v>2.5291346392263714E-2</v>
      </c>
      <c r="AH1254" s="20">
        <v>13.6</v>
      </c>
      <c r="AI1254" s="20">
        <v>450</v>
      </c>
      <c r="AJ1254" s="20"/>
      <c r="AK1254" s="20">
        <v>688</v>
      </c>
      <c r="AL1254" s="20">
        <f t="shared" si="241"/>
        <v>62324</v>
      </c>
      <c r="AM1254" s="7" t="s">
        <v>287</v>
      </c>
      <c r="AN1254" s="20"/>
      <c r="AO1254" s="21"/>
      <c r="AP1254" s="21"/>
      <c r="AQ1254" s="5" t="s">
        <v>2603</v>
      </c>
      <c r="AR1254" s="5" t="s">
        <v>2395</v>
      </c>
    </row>
    <row r="1255" spans="1:44">
      <c r="A1255" s="87" t="s">
        <v>562</v>
      </c>
      <c r="B1255" s="5">
        <v>1111377</v>
      </c>
      <c r="C1255" s="5" t="s">
        <v>565</v>
      </c>
      <c r="D1255" s="5" t="s">
        <v>55</v>
      </c>
      <c r="E1255" s="5" t="s">
        <v>2578</v>
      </c>
      <c r="F1255" s="5" t="s">
        <v>2600</v>
      </c>
      <c r="G1255" s="5" t="s">
        <v>2601</v>
      </c>
      <c r="H1255" s="6">
        <v>44256</v>
      </c>
      <c r="I1255" s="5" t="s">
        <v>575</v>
      </c>
      <c r="J1255" s="5" t="s">
        <v>627</v>
      </c>
      <c r="K1255" s="5" t="s">
        <v>568</v>
      </c>
      <c r="L1255" s="7">
        <v>6</v>
      </c>
      <c r="M1255" s="7" t="s">
        <v>287</v>
      </c>
      <c r="N1255" s="8">
        <v>4075</v>
      </c>
      <c r="O1255" s="122">
        <v>0.02</v>
      </c>
      <c r="P1255" s="10">
        <f t="shared" si="229"/>
        <v>82</v>
      </c>
      <c r="Q1255" s="122">
        <v>5.0000000000000001E-3</v>
      </c>
      <c r="R1255" s="10">
        <f t="shared" si="230"/>
        <v>20</v>
      </c>
      <c r="S1255" s="122">
        <f t="shared" si="231"/>
        <v>2.5030674846625765E-2</v>
      </c>
      <c r="T1255" s="10">
        <f t="shared" si="232"/>
        <v>102</v>
      </c>
      <c r="U1255" s="10">
        <f t="shared" si="233"/>
        <v>4177</v>
      </c>
      <c r="V1255" s="11">
        <v>4175</v>
      </c>
      <c r="W1255" s="12">
        <f t="shared" si="234"/>
        <v>100</v>
      </c>
      <c r="X1255" s="123">
        <f t="shared" si="235"/>
        <v>2.4500000000000001E-2</v>
      </c>
      <c r="Y1255" s="124" t="str">
        <f t="shared" si="236"/>
        <v>0.00%-8.40%</v>
      </c>
      <c r="Z1255" s="15"/>
      <c r="AA1255" s="15"/>
      <c r="AB1255" s="15"/>
      <c r="AC1255" s="125"/>
      <c r="AD1255" s="8">
        <f t="shared" si="237"/>
        <v>0</v>
      </c>
      <c r="AE1255" s="17">
        <f t="shared" si="238"/>
        <v>4175</v>
      </c>
      <c r="AF1255" s="18">
        <f t="shared" si="239"/>
        <v>100</v>
      </c>
      <c r="AG1255" s="126">
        <f t="shared" si="240"/>
        <v>2.4539877300613577E-2</v>
      </c>
      <c r="AH1255" s="20">
        <v>13.6</v>
      </c>
      <c r="AI1255" s="20">
        <v>450</v>
      </c>
      <c r="AJ1255" s="20"/>
      <c r="AK1255" s="20">
        <v>688</v>
      </c>
      <c r="AL1255" s="20">
        <f t="shared" si="241"/>
        <v>62868</v>
      </c>
      <c r="AM1255" s="7" t="s">
        <v>287</v>
      </c>
      <c r="AN1255" s="20"/>
      <c r="AO1255" s="21"/>
      <c r="AP1255" s="21"/>
      <c r="AQ1255" s="5" t="s">
        <v>2603</v>
      </c>
      <c r="AR1255" s="5" t="s">
        <v>2395</v>
      </c>
    </row>
    <row r="1256" spans="1:44">
      <c r="A1256" s="87" t="s">
        <v>562</v>
      </c>
      <c r="B1256" s="5">
        <v>1111384</v>
      </c>
      <c r="C1256" s="5" t="s">
        <v>565</v>
      </c>
      <c r="D1256" s="5" t="s">
        <v>55</v>
      </c>
      <c r="E1256" s="5" t="s">
        <v>2578</v>
      </c>
      <c r="F1256" s="5" t="s">
        <v>2600</v>
      </c>
      <c r="G1256" s="5" t="s">
        <v>2601</v>
      </c>
      <c r="H1256" s="6">
        <v>44260</v>
      </c>
      <c r="I1256" s="5" t="s">
        <v>575</v>
      </c>
      <c r="J1256" s="5" t="s">
        <v>2606</v>
      </c>
      <c r="K1256" s="5" t="s">
        <v>568</v>
      </c>
      <c r="L1256" s="7">
        <v>6</v>
      </c>
      <c r="M1256" s="7" t="s">
        <v>287</v>
      </c>
      <c r="N1256" s="8">
        <v>4541</v>
      </c>
      <c r="O1256" s="122">
        <v>0.02</v>
      </c>
      <c r="P1256" s="10">
        <f t="shared" si="229"/>
        <v>91</v>
      </c>
      <c r="Q1256" s="122">
        <v>5.0000000000000001E-3</v>
      </c>
      <c r="R1256" s="10">
        <f t="shared" si="230"/>
        <v>23</v>
      </c>
      <c r="S1256" s="122">
        <f t="shared" si="231"/>
        <v>2.5104602510460251E-2</v>
      </c>
      <c r="T1256" s="10">
        <f t="shared" si="232"/>
        <v>114</v>
      </c>
      <c r="U1256" s="10">
        <f t="shared" si="233"/>
        <v>4655</v>
      </c>
      <c r="V1256" s="11">
        <v>4700</v>
      </c>
      <c r="W1256" s="12">
        <f t="shared" si="234"/>
        <v>159</v>
      </c>
      <c r="X1256" s="123">
        <f t="shared" si="235"/>
        <v>3.5000000000000003E-2</v>
      </c>
      <c r="Y1256" s="124" t="str">
        <f t="shared" si="236"/>
        <v>0.00%-8.40%</v>
      </c>
      <c r="Z1256" s="15"/>
      <c r="AA1256" s="15"/>
      <c r="AB1256" s="15"/>
      <c r="AC1256" s="125"/>
      <c r="AD1256" s="8">
        <f t="shared" si="237"/>
        <v>0</v>
      </c>
      <c r="AE1256" s="17">
        <f t="shared" si="238"/>
        <v>4700</v>
      </c>
      <c r="AF1256" s="18">
        <f t="shared" si="239"/>
        <v>159</v>
      </c>
      <c r="AG1256" s="126">
        <f t="shared" si="240"/>
        <v>3.501431402774724E-2</v>
      </c>
      <c r="AH1256" s="20">
        <v>13.6</v>
      </c>
      <c r="AI1256" s="20">
        <v>750</v>
      </c>
      <c r="AJ1256" s="20"/>
      <c r="AK1256" s="20">
        <v>688</v>
      </c>
      <c r="AL1256" s="20">
        <f t="shared" si="241"/>
        <v>73608</v>
      </c>
      <c r="AM1256" s="7" t="s">
        <v>287</v>
      </c>
      <c r="AN1256" s="20"/>
      <c r="AO1256" s="21" t="s">
        <v>2280</v>
      </c>
      <c r="AP1256" s="21" t="s">
        <v>115</v>
      </c>
      <c r="AQ1256" s="5" t="s">
        <v>2603</v>
      </c>
      <c r="AR1256" s="5" t="s">
        <v>2395</v>
      </c>
    </row>
    <row r="1257" spans="1:44">
      <c r="A1257" s="87" t="s">
        <v>562</v>
      </c>
      <c r="B1257" s="5">
        <v>1111495</v>
      </c>
      <c r="C1257" s="5" t="s">
        <v>565</v>
      </c>
      <c r="D1257" s="5" t="s">
        <v>55</v>
      </c>
      <c r="E1257" s="5" t="s">
        <v>2578</v>
      </c>
      <c r="F1257" s="5" t="s">
        <v>2600</v>
      </c>
      <c r="G1257" s="5" t="s">
        <v>2601</v>
      </c>
      <c r="H1257" s="6">
        <v>44285</v>
      </c>
      <c r="I1257" s="5" t="s">
        <v>575</v>
      </c>
      <c r="J1257" s="5" t="s">
        <v>627</v>
      </c>
      <c r="K1257" s="5" t="s">
        <v>568</v>
      </c>
      <c r="L1257" s="7">
        <v>6</v>
      </c>
      <c r="M1257" s="7" t="s">
        <v>287</v>
      </c>
      <c r="N1257" s="8">
        <v>4071</v>
      </c>
      <c r="O1257" s="122">
        <v>0.02</v>
      </c>
      <c r="P1257" s="10">
        <f t="shared" si="229"/>
        <v>81</v>
      </c>
      <c r="Q1257" s="122">
        <v>5.0000000000000001E-3</v>
      </c>
      <c r="R1257" s="10">
        <f t="shared" si="230"/>
        <v>20</v>
      </c>
      <c r="S1257" s="122">
        <f t="shared" si="231"/>
        <v>2.4809629083763204E-2</v>
      </c>
      <c r="T1257" s="10">
        <f t="shared" si="232"/>
        <v>101</v>
      </c>
      <c r="U1257" s="10">
        <f t="shared" si="233"/>
        <v>4172</v>
      </c>
      <c r="V1257" s="11">
        <v>4175</v>
      </c>
      <c r="W1257" s="12">
        <f t="shared" si="234"/>
        <v>104</v>
      </c>
      <c r="X1257" s="123">
        <f t="shared" si="235"/>
        <v>2.5499999999999998E-2</v>
      </c>
      <c r="Y1257" s="124" t="str">
        <f t="shared" si="236"/>
        <v>0.00%-8.40%</v>
      </c>
      <c r="Z1257" s="15"/>
      <c r="AA1257" s="15"/>
      <c r="AB1257" s="15"/>
      <c r="AC1257" s="125"/>
      <c r="AD1257" s="8">
        <f t="shared" si="237"/>
        <v>0</v>
      </c>
      <c r="AE1257" s="17">
        <f t="shared" si="238"/>
        <v>4175</v>
      </c>
      <c r="AF1257" s="18">
        <f t="shared" si="239"/>
        <v>104</v>
      </c>
      <c r="AG1257" s="126">
        <f t="shared" si="240"/>
        <v>2.5546548759518561E-2</v>
      </c>
      <c r="AH1257" s="20">
        <v>13.6</v>
      </c>
      <c r="AI1257" s="20">
        <v>450</v>
      </c>
      <c r="AJ1257" s="20"/>
      <c r="AK1257" s="20">
        <v>688</v>
      </c>
      <c r="AL1257" s="20">
        <f t="shared" si="241"/>
        <v>62868</v>
      </c>
      <c r="AM1257" s="7" t="s">
        <v>287</v>
      </c>
      <c r="AN1257" s="20"/>
      <c r="AO1257" s="21"/>
      <c r="AP1257" s="21"/>
      <c r="AQ1257" s="5" t="s">
        <v>2603</v>
      </c>
      <c r="AR1257" s="5" t="s">
        <v>2395</v>
      </c>
    </row>
    <row r="1258" spans="1:44">
      <c r="A1258" s="87" t="s">
        <v>562</v>
      </c>
      <c r="B1258" s="5">
        <v>1111496</v>
      </c>
      <c r="C1258" s="5" t="s">
        <v>565</v>
      </c>
      <c r="D1258" s="5" t="s">
        <v>55</v>
      </c>
      <c r="E1258" s="5" t="s">
        <v>2578</v>
      </c>
      <c r="F1258" s="5" t="s">
        <v>2600</v>
      </c>
      <c r="G1258" s="5" t="s">
        <v>2601</v>
      </c>
      <c r="H1258" s="6">
        <v>44285</v>
      </c>
      <c r="I1258" s="5" t="s">
        <v>575</v>
      </c>
      <c r="J1258" s="5" t="s">
        <v>627</v>
      </c>
      <c r="K1258" s="5" t="s">
        <v>568</v>
      </c>
      <c r="L1258" s="7">
        <v>6</v>
      </c>
      <c r="M1258" s="7" t="s">
        <v>287</v>
      </c>
      <c r="N1258" s="8">
        <v>4097</v>
      </c>
      <c r="O1258" s="122">
        <v>0.02</v>
      </c>
      <c r="P1258" s="10">
        <f t="shared" si="229"/>
        <v>82</v>
      </c>
      <c r="Q1258" s="122">
        <v>5.0000000000000001E-3</v>
      </c>
      <c r="R1258" s="10">
        <f t="shared" si="230"/>
        <v>20</v>
      </c>
      <c r="S1258" s="122">
        <f t="shared" si="231"/>
        <v>2.4896265560165973E-2</v>
      </c>
      <c r="T1258" s="10">
        <f t="shared" si="232"/>
        <v>102</v>
      </c>
      <c r="U1258" s="10">
        <f t="shared" si="233"/>
        <v>4199</v>
      </c>
      <c r="V1258" s="11">
        <v>4210</v>
      </c>
      <c r="W1258" s="12">
        <f t="shared" si="234"/>
        <v>113</v>
      </c>
      <c r="X1258" s="123">
        <f t="shared" si="235"/>
        <v>2.76E-2</v>
      </c>
      <c r="Y1258" s="124" t="str">
        <f t="shared" si="236"/>
        <v>0.00%-8.40%</v>
      </c>
      <c r="Z1258" s="15"/>
      <c r="AA1258" s="15"/>
      <c r="AB1258" s="15"/>
      <c r="AC1258" s="125"/>
      <c r="AD1258" s="8">
        <f t="shared" si="237"/>
        <v>0</v>
      </c>
      <c r="AE1258" s="17">
        <f t="shared" si="238"/>
        <v>4210</v>
      </c>
      <c r="AF1258" s="18">
        <f t="shared" si="239"/>
        <v>113</v>
      </c>
      <c r="AG1258" s="126">
        <f t="shared" si="240"/>
        <v>2.7581156944105345E-2</v>
      </c>
      <c r="AH1258" s="20">
        <v>13.6</v>
      </c>
      <c r="AI1258" s="20">
        <v>450</v>
      </c>
      <c r="AJ1258" s="20"/>
      <c r="AK1258" s="20">
        <v>688</v>
      </c>
      <c r="AL1258" s="20">
        <f t="shared" si="241"/>
        <v>63344</v>
      </c>
      <c r="AM1258" s="7" t="s">
        <v>287</v>
      </c>
      <c r="AN1258" s="20"/>
      <c r="AO1258" s="21" t="s">
        <v>2605</v>
      </c>
      <c r="AP1258" s="21" t="s">
        <v>115</v>
      </c>
      <c r="AQ1258" s="5" t="s">
        <v>2603</v>
      </c>
      <c r="AR1258" s="5" t="s">
        <v>2395</v>
      </c>
    </row>
    <row r="1259" spans="1:44">
      <c r="A1259" s="87" t="s">
        <v>562</v>
      </c>
      <c r="B1259" s="5">
        <v>1111498</v>
      </c>
      <c r="C1259" s="5" t="s">
        <v>565</v>
      </c>
      <c r="D1259" s="5" t="s">
        <v>55</v>
      </c>
      <c r="E1259" s="5" t="s">
        <v>2578</v>
      </c>
      <c r="F1259" s="5" t="s">
        <v>2600</v>
      </c>
      <c r="G1259" s="5" t="s">
        <v>2601</v>
      </c>
      <c r="H1259" s="6">
        <v>44285</v>
      </c>
      <c r="I1259" s="5" t="s">
        <v>575</v>
      </c>
      <c r="J1259" s="5" t="s">
        <v>627</v>
      </c>
      <c r="K1259" s="5" t="s">
        <v>568</v>
      </c>
      <c r="L1259" s="7">
        <v>6</v>
      </c>
      <c r="M1259" s="7" t="s">
        <v>287</v>
      </c>
      <c r="N1259" s="8">
        <v>4053</v>
      </c>
      <c r="O1259" s="122">
        <v>0.02</v>
      </c>
      <c r="P1259" s="10">
        <f t="shared" si="229"/>
        <v>81</v>
      </c>
      <c r="Q1259" s="122">
        <v>5.0000000000000001E-3</v>
      </c>
      <c r="R1259" s="10">
        <f t="shared" si="230"/>
        <v>20</v>
      </c>
      <c r="S1259" s="122">
        <f t="shared" si="231"/>
        <v>2.4919812484579324E-2</v>
      </c>
      <c r="T1259" s="10">
        <f t="shared" si="232"/>
        <v>101</v>
      </c>
      <c r="U1259" s="10">
        <f t="shared" si="233"/>
        <v>4154</v>
      </c>
      <c r="V1259" s="11">
        <v>4155</v>
      </c>
      <c r="W1259" s="12">
        <f t="shared" si="234"/>
        <v>102</v>
      </c>
      <c r="X1259" s="123">
        <f t="shared" si="235"/>
        <v>2.52E-2</v>
      </c>
      <c r="Y1259" s="124" t="str">
        <f t="shared" si="236"/>
        <v>0.00%-8.40%</v>
      </c>
      <c r="Z1259" s="15"/>
      <c r="AA1259" s="15"/>
      <c r="AB1259" s="15"/>
      <c r="AC1259" s="125"/>
      <c r="AD1259" s="8">
        <f t="shared" si="237"/>
        <v>0</v>
      </c>
      <c r="AE1259" s="17">
        <f t="shared" si="238"/>
        <v>4155</v>
      </c>
      <c r="AF1259" s="18">
        <f t="shared" si="239"/>
        <v>102</v>
      </c>
      <c r="AG1259" s="126">
        <f t="shared" si="240"/>
        <v>2.5166543301258226E-2</v>
      </c>
      <c r="AH1259" s="20">
        <v>13.6</v>
      </c>
      <c r="AI1259" s="20">
        <v>450</v>
      </c>
      <c r="AJ1259" s="20"/>
      <c r="AK1259" s="20">
        <v>688</v>
      </c>
      <c r="AL1259" s="20">
        <f t="shared" si="241"/>
        <v>62596</v>
      </c>
      <c r="AM1259" s="7" t="s">
        <v>287</v>
      </c>
      <c r="AN1259" s="20"/>
      <c r="AO1259" s="21"/>
      <c r="AP1259" s="21"/>
      <c r="AQ1259" s="5" t="s">
        <v>2603</v>
      </c>
      <c r="AR1259" s="5" t="s">
        <v>2395</v>
      </c>
    </row>
    <row r="1260" spans="1:44">
      <c r="A1260" s="87" t="s">
        <v>562</v>
      </c>
      <c r="B1260" s="5">
        <v>1111499</v>
      </c>
      <c r="C1260" s="5" t="s">
        <v>565</v>
      </c>
      <c r="D1260" s="5" t="s">
        <v>55</v>
      </c>
      <c r="E1260" s="5" t="s">
        <v>2578</v>
      </c>
      <c r="F1260" s="5" t="s">
        <v>2600</v>
      </c>
      <c r="G1260" s="5" t="s">
        <v>2601</v>
      </c>
      <c r="H1260" s="6">
        <v>44285</v>
      </c>
      <c r="I1260" s="5" t="s">
        <v>489</v>
      </c>
      <c r="J1260" s="5" t="s">
        <v>489</v>
      </c>
      <c r="K1260" s="5" t="s">
        <v>568</v>
      </c>
      <c r="L1260" s="7">
        <v>6</v>
      </c>
      <c r="M1260" s="7" t="s">
        <v>287</v>
      </c>
      <c r="N1260" s="8">
        <v>5044</v>
      </c>
      <c r="O1260" s="122">
        <v>0.02</v>
      </c>
      <c r="P1260" s="10">
        <f t="shared" si="229"/>
        <v>101</v>
      </c>
      <c r="Q1260" s="122">
        <v>5.0000000000000001E-3</v>
      </c>
      <c r="R1260" s="10">
        <f t="shared" si="230"/>
        <v>25</v>
      </c>
      <c r="S1260" s="122">
        <f t="shared" si="231"/>
        <v>2.4980174464710549E-2</v>
      </c>
      <c r="T1260" s="10">
        <f t="shared" si="232"/>
        <v>126</v>
      </c>
      <c r="U1260" s="10">
        <f t="shared" si="233"/>
        <v>5170</v>
      </c>
      <c r="V1260" s="11">
        <v>5044</v>
      </c>
      <c r="W1260" s="12">
        <f t="shared" si="234"/>
        <v>0</v>
      </c>
      <c r="X1260" s="123">
        <f t="shared" si="235"/>
        <v>0</v>
      </c>
      <c r="Y1260" s="124" t="str">
        <f t="shared" si="236"/>
        <v>0.00%-8.40%</v>
      </c>
      <c r="Z1260" s="15"/>
      <c r="AA1260" s="15"/>
      <c r="AB1260" s="15"/>
      <c r="AC1260" s="125"/>
      <c r="AD1260" s="8">
        <f t="shared" si="237"/>
        <v>0</v>
      </c>
      <c r="AE1260" s="17">
        <f t="shared" si="238"/>
        <v>5044</v>
      </c>
      <c r="AF1260" s="18">
        <f t="shared" si="239"/>
        <v>0</v>
      </c>
      <c r="AG1260" s="126">
        <f t="shared" si="240"/>
        <v>0</v>
      </c>
      <c r="AH1260" s="20">
        <v>13.6</v>
      </c>
      <c r="AI1260" s="20">
        <v>850</v>
      </c>
      <c r="AJ1260" s="20"/>
      <c r="AK1260" s="20">
        <v>688</v>
      </c>
      <c r="AL1260" s="20">
        <f t="shared" si="241"/>
        <v>79486.399999999994</v>
      </c>
      <c r="AM1260" s="7" t="s">
        <v>287</v>
      </c>
      <c r="AN1260" s="20"/>
      <c r="AO1260" s="21"/>
      <c r="AP1260" s="21" t="s">
        <v>226</v>
      </c>
      <c r="AQ1260" s="5" t="s">
        <v>2603</v>
      </c>
      <c r="AR1260" s="5" t="s">
        <v>2395</v>
      </c>
    </row>
    <row r="1261" spans="1:44">
      <c r="A1261" s="87" t="s">
        <v>562</v>
      </c>
      <c r="B1261" s="5">
        <v>1111532</v>
      </c>
      <c r="C1261" s="5" t="s">
        <v>565</v>
      </c>
      <c r="D1261" s="5" t="s">
        <v>55</v>
      </c>
      <c r="E1261" s="5" t="s">
        <v>2578</v>
      </c>
      <c r="F1261" s="5" t="s">
        <v>2600</v>
      </c>
      <c r="G1261" s="5" t="s">
        <v>2601</v>
      </c>
      <c r="H1261" s="6">
        <v>44308</v>
      </c>
      <c r="I1261" s="5" t="s">
        <v>575</v>
      </c>
      <c r="J1261" s="5" t="s">
        <v>627</v>
      </c>
      <c r="K1261" s="5" t="s">
        <v>568</v>
      </c>
      <c r="L1261" s="7">
        <v>6</v>
      </c>
      <c r="M1261" s="7" t="s">
        <v>287</v>
      </c>
      <c r="N1261" s="8">
        <v>4053</v>
      </c>
      <c r="O1261" s="122">
        <v>0.02</v>
      </c>
      <c r="P1261" s="10">
        <f t="shared" si="229"/>
        <v>81</v>
      </c>
      <c r="Q1261" s="122">
        <v>5.0000000000000001E-3</v>
      </c>
      <c r="R1261" s="10">
        <f t="shared" si="230"/>
        <v>20</v>
      </c>
      <c r="S1261" s="122">
        <f t="shared" si="231"/>
        <v>2.4919812484579324E-2</v>
      </c>
      <c r="T1261" s="10">
        <f t="shared" si="232"/>
        <v>101</v>
      </c>
      <c r="U1261" s="10">
        <f t="shared" si="233"/>
        <v>4154</v>
      </c>
      <c r="V1261" s="11">
        <v>4155</v>
      </c>
      <c r="W1261" s="12">
        <f t="shared" si="234"/>
        <v>102</v>
      </c>
      <c r="X1261" s="123">
        <f t="shared" si="235"/>
        <v>2.52E-2</v>
      </c>
      <c r="Y1261" s="124" t="str">
        <f t="shared" si="236"/>
        <v>0.00%-8.40%</v>
      </c>
      <c r="Z1261" s="15"/>
      <c r="AA1261" s="15"/>
      <c r="AB1261" s="15"/>
      <c r="AC1261" s="125"/>
      <c r="AD1261" s="8">
        <f t="shared" si="237"/>
        <v>0</v>
      </c>
      <c r="AE1261" s="17">
        <f t="shared" si="238"/>
        <v>4155</v>
      </c>
      <c r="AF1261" s="18">
        <f t="shared" si="239"/>
        <v>102</v>
      </c>
      <c r="AG1261" s="126">
        <f t="shared" si="240"/>
        <v>2.5166543301258226E-2</v>
      </c>
      <c r="AH1261" s="20">
        <v>13.6</v>
      </c>
      <c r="AI1261" s="20">
        <v>450</v>
      </c>
      <c r="AJ1261" s="20"/>
      <c r="AK1261" s="20">
        <v>688</v>
      </c>
      <c r="AL1261" s="20">
        <f t="shared" si="241"/>
        <v>62596</v>
      </c>
      <c r="AM1261" s="7" t="s">
        <v>287</v>
      </c>
      <c r="AN1261" s="20"/>
      <c r="AO1261" s="21"/>
      <c r="AP1261" s="21"/>
      <c r="AQ1261" s="5" t="s">
        <v>2603</v>
      </c>
      <c r="AR1261" s="5" t="s">
        <v>2395</v>
      </c>
    </row>
    <row r="1262" spans="1:44">
      <c r="A1262" s="87" t="s">
        <v>562</v>
      </c>
      <c r="B1262" s="5">
        <v>1111533</v>
      </c>
      <c r="C1262" s="5" t="s">
        <v>565</v>
      </c>
      <c r="D1262" s="5" t="s">
        <v>55</v>
      </c>
      <c r="E1262" s="5" t="s">
        <v>2578</v>
      </c>
      <c r="F1262" s="5" t="s">
        <v>2600</v>
      </c>
      <c r="G1262" s="5" t="s">
        <v>2601</v>
      </c>
      <c r="H1262" s="6">
        <v>44308</v>
      </c>
      <c r="I1262" s="5" t="s">
        <v>575</v>
      </c>
      <c r="J1262" s="5" t="s">
        <v>627</v>
      </c>
      <c r="K1262" s="5" t="s">
        <v>568</v>
      </c>
      <c r="L1262" s="7">
        <v>6</v>
      </c>
      <c r="M1262" s="7" t="s">
        <v>287</v>
      </c>
      <c r="N1262" s="8">
        <v>4272</v>
      </c>
      <c r="O1262" s="122">
        <v>0.02</v>
      </c>
      <c r="P1262" s="10">
        <f t="shared" si="229"/>
        <v>85</v>
      </c>
      <c r="Q1262" s="122">
        <v>5.0000000000000001E-3</v>
      </c>
      <c r="R1262" s="10">
        <f t="shared" si="230"/>
        <v>21</v>
      </c>
      <c r="S1262" s="122">
        <f t="shared" si="231"/>
        <v>2.4812734082397005E-2</v>
      </c>
      <c r="T1262" s="10">
        <f t="shared" si="232"/>
        <v>106</v>
      </c>
      <c r="U1262" s="10">
        <f t="shared" si="233"/>
        <v>4378</v>
      </c>
      <c r="V1262" s="11">
        <v>4375</v>
      </c>
      <c r="W1262" s="12">
        <f t="shared" si="234"/>
        <v>103</v>
      </c>
      <c r="X1262" s="123">
        <f t="shared" si="235"/>
        <v>2.41E-2</v>
      </c>
      <c r="Y1262" s="124" t="str">
        <f t="shared" si="236"/>
        <v>0.00%-8.40%</v>
      </c>
      <c r="Z1262" s="15"/>
      <c r="AA1262" s="15"/>
      <c r="AB1262" s="15"/>
      <c r="AC1262" s="125"/>
      <c r="AD1262" s="8">
        <f t="shared" si="237"/>
        <v>0</v>
      </c>
      <c r="AE1262" s="17">
        <f t="shared" si="238"/>
        <v>4375</v>
      </c>
      <c r="AF1262" s="18">
        <f t="shared" si="239"/>
        <v>103</v>
      </c>
      <c r="AG1262" s="126">
        <f t="shared" si="240"/>
        <v>2.411048689138573E-2</v>
      </c>
      <c r="AH1262" s="20">
        <v>13.6</v>
      </c>
      <c r="AI1262" s="20">
        <v>650</v>
      </c>
      <c r="AJ1262" s="20"/>
      <c r="AK1262" s="20">
        <v>688</v>
      </c>
      <c r="AL1262" s="20">
        <f t="shared" si="241"/>
        <v>67988</v>
      </c>
      <c r="AM1262" s="7" t="s">
        <v>287</v>
      </c>
      <c r="AN1262" s="20"/>
      <c r="AO1262" s="21"/>
      <c r="AP1262" s="21"/>
      <c r="AQ1262" s="5" t="s">
        <v>2603</v>
      </c>
      <c r="AR1262" s="5" t="s">
        <v>2395</v>
      </c>
    </row>
    <row r="1263" spans="1:44">
      <c r="A1263" s="87" t="s">
        <v>562</v>
      </c>
      <c r="B1263" s="5">
        <v>1111540</v>
      </c>
      <c r="C1263" s="5" t="s">
        <v>565</v>
      </c>
      <c r="D1263" s="5" t="s">
        <v>55</v>
      </c>
      <c r="E1263" s="5" t="s">
        <v>2578</v>
      </c>
      <c r="F1263" s="5" t="s">
        <v>2600</v>
      </c>
      <c r="G1263" s="5" t="s">
        <v>2601</v>
      </c>
      <c r="H1263" s="6">
        <v>44344</v>
      </c>
      <c r="I1263" s="5" t="s">
        <v>489</v>
      </c>
      <c r="J1263" s="5" t="s">
        <v>489</v>
      </c>
      <c r="K1263" s="5" t="s">
        <v>568</v>
      </c>
      <c r="L1263" s="7">
        <v>6</v>
      </c>
      <c r="M1263" s="7" t="s">
        <v>287</v>
      </c>
      <c r="N1263" s="8">
        <v>4667</v>
      </c>
      <c r="O1263" s="122">
        <v>0.02</v>
      </c>
      <c r="P1263" s="10">
        <f t="shared" si="229"/>
        <v>93</v>
      </c>
      <c r="Q1263" s="122">
        <v>5.0000000000000001E-3</v>
      </c>
      <c r="R1263" s="10">
        <f t="shared" si="230"/>
        <v>23</v>
      </c>
      <c r="S1263" s="122">
        <f t="shared" si="231"/>
        <v>2.4855367473751874E-2</v>
      </c>
      <c r="T1263" s="10">
        <f t="shared" si="232"/>
        <v>116</v>
      </c>
      <c r="U1263" s="10">
        <f t="shared" si="233"/>
        <v>4783</v>
      </c>
      <c r="V1263" s="11">
        <v>4850</v>
      </c>
      <c r="W1263" s="12">
        <f t="shared" si="234"/>
        <v>183</v>
      </c>
      <c r="X1263" s="123">
        <f t="shared" si="235"/>
        <v>3.9199999999999999E-2</v>
      </c>
      <c r="Y1263" s="124" t="str">
        <f t="shared" si="236"/>
        <v>0.00%-8.40%</v>
      </c>
      <c r="Z1263" s="15"/>
      <c r="AA1263" s="15"/>
      <c r="AB1263" s="15"/>
      <c r="AC1263" s="125"/>
      <c r="AD1263" s="8">
        <f t="shared" si="237"/>
        <v>0</v>
      </c>
      <c r="AE1263" s="17">
        <f t="shared" si="238"/>
        <v>4850</v>
      </c>
      <c r="AF1263" s="18">
        <f t="shared" si="239"/>
        <v>183</v>
      </c>
      <c r="AG1263" s="126">
        <f t="shared" si="240"/>
        <v>3.9211484893936221E-2</v>
      </c>
      <c r="AH1263" s="20">
        <v>13.6</v>
      </c>
      <c r="AI1263" s="20">
        <v>850</v>
      </c>
      <c r="AJ1263" s="20"/>
      <c r="AK1263" s="20">
        <v>688</v>
      </c>
      <c r="AL1263" s="20">
        <f t="shared" si="241"/>
        <v>76848</v>
      </c>
      <c r="AM1263" s="7" t="s">
        <v>287</v>
      </c>
      <c r="AN1263" s="20"/>
      <c r="AO1263" s="21" t="s">
        <v>2611</v>
      </c>
      <c r="AP1263" s="21" t="s">
        <v>115</v>
      </c>
      <c r="AQ1263" s="5" t="s">
        <v>2603</v>
      </c>
      <c r="AR1263" s="5" t="s">
        <v>2395</v>
      </c>
    </row>
    <row r="1264" spans="1:44">
      <c r="A1264" s="87" t="s">
        <v>562</v>
      </c>
      <c r="B1264" s="5">
        <v>1111546</v>
      </c>
      <c r="C1264" s="5" t="s">
        <v>565</v>
      </c>
      <c r="D1264" s="5" t="s">
        <v>55</v>
      </c>
      <c r="E1264" s="5" t="s">
        <v>2578</v>
      </c>
      <c r="F1264" s="5" t="s">
        <v>2600</v>
      </c>
      <c r="G1264" s="5" t="s">
        <v>2601</v>
      </c>
      <c r="H1264" s="6">
        <v>44344</v>
      </c>
      <c r="I1264" s="5" t="s">
        <v>575</v>
      </c>
      <c r="J1264" s="5" t="s">
        <v>627</v>
      </c>
      <c r="K1264" s="5" t="s">
        <v>568</v>
      </c>
      <c r="L1264" s="7">
        <v>6</v>
      </c>
      <c r="M1264" s="7" t="s">
        <v>287</v>
      </c>
      <c r="N1264" s="8">
        <v>4111</v>
      </c>
      <c r="O1264" s="122">
        <v>0.02</v>
      </c>
      <c r="P1264" s="10">
        <f t="shared" si="229"/>
        <v>82</v>
      </c>
      <c r="Q1264" s="122">
        <v>5.0000000000000001E-3</v>
      </c>
      <c r="R1264" s="10">
        <f t="shared" si="230"/>
        <v>21</v>
      </c>
      <c r="S1264" s="122">
        <f t="shared" si="231"/>
        <v>2.5054731208951592E-2</v>
      </c>
      <c r="T1264" s="10">
        <f t="shared" si="232"/>
        <v>103</v>
      </c>
      <c r="U1264" s="10">
        <f t="shared" si="233"/>
        <v>4214</v>
      </c>
      <c r="V1264" s="11">
        <v>4225</v>
      </c>
      <c r="W1264" s="12">
        <f t="shared" si="234"/>
        <v>114</v>
      </c>
      <c r="X1264" s="123">
        <f t="shared" si="235"/>
        <v>2.7699999999999999E-2</v>
      </c>
      <c r="Y1264" s="124" t="str">
        <f t="shared" si="236"/>
        <v>0.00%-8.40%</v>
      </c>
      <c r="Z1264" s="15"/>
      <c r="AA1264" s="15"/>
      <c r="AB1264" s="15"/>
      <c r="AC1264" s="125"/>
      <c r="AD1264" s="8">
        <f t="shared" si="237"/>
        <v>0</v>
      </c>
      <c r="AE1264" s="17">
        <f t="shared" si="238"/>
        <v>4225</v>
      </c>
      <c r="AF1264" s="18">
        <f t="shared" si="239"/>
        <v>114</v>
      </c>
      <c r="AG1264" s="126">
        <f t="shared" si="240"/>
        <v>2.7730479202140668E-2</v>
      </c>
      <c r="AH1264" s="20">
        <v>13.6</v>
      </c>
      <c r="AI1264" s="20">
        <v>450</v>
      </c>
      <c r="AJ1264" s="20"/>
      <c r="AK1264" s="20">
        <v>688</v>
      </c>
      <c r="AL1264" s="20">
        <f t="shared" si="241"/>
        <v>63548</v>
      </c>
      <c r="AM1264" s="7" t="s">
        <v>287</v>
      </c>
      <c r="AN1264" s="20"/>
      <c r="AO1264" s="21" t="s">
        <v>2605</v>
      </c>
      <c r="AP1264" s="21" t="s">
        <v>115</v>
      </c>
      <c r="AQ1264" s="5" t="s">
        <v>2603</v>
      </c>
      <c r="AR1264" s="5" t="s">
        <v>2395</v>
      </c>
    </row>
    <row r="1265" spans="1:44">
      <c r="A1265" s="87" t="s">
        <v>562</v>
      </c>
      <c r="B1265" s="5">
        <v>1111549</v>
      </c>
      <c r="C1265" s="5" t="s">
        <v>565</v>
      </c>
      <c r="D1265" s="5" t="s">
        <v>55</v>
      </c>
      <c r="E1265" s="5" t="s">
        <v>2578</v>
      </c>
      <c r="F1265" s="5" t="s">
        <v>2600</v>
      </c>
      <c r="G1265" s="5" t="s">
        <v>2601</v>
      </c>
      <c r="H1265" s="6">
        <v>44347</v>
      </c>
      <c r="I1265" s="5" t="s">
        <v>575</v>
      </c>
      <c r="J1265" s="5" t="s">
        <v>627</v>
      </c>
      <c r="K1265" s="5" t="s">
        <v>568</v>
      </c>
      <c r="L1265" s="7">
        <v>6</v>
      </c>
      <c r="M1265" s="7" t="s">
        <v>287</v>
      </c>
      <c r="N1265" s="8">
        <v>4139</v>
      </c>
      <c r="O1265" s="122">
        <v>0.02</v>
      </c>
      <c r="P1265" s="10">
        <f t="shared" si="229"/>
        <v>83</v>
      </c>
      <c r="Q1265" s="122">
        <v>5.0000000000000001E-3</v>
      </c>
      <c r="R1265" s="10">
        <f t="shared" si="230"/>
        <v>21</v>
      </c>
      <c r="S1265" s="122">
        <f t="shared" si="231"/>
        <v>2.5126842232423292E-2</v>
      </c>
      <c r="T1265" s="10">
        <f t="shared" si="232"/>
        <v>104</v>
      </c>
      <c r="U1265" s="10">
        <f t="shared" si="233"/>
        <v>4243</v>
      </c>
      <c r="V1265" s="11">
        <v>4245</v>
      </c>
      <c r="W1265" s="12">
        <f t="shared" si="234"/>
        <v>106</v>
      </c>
      <c r="X1265" s="123">
        <f t="shared" si="235"/>
        <v>2.5600000000000001E-2</v>
      </c>
      <c r="Y1265" s="124" t="str">
        <f t="shared" si="236"/>
        <v>0.00%-8.40%</v>
      </c>
      <c r="Z1265" s="15"/>
      <c r="AA1265" s="15"/>
      <c r="AB1265" s="15"/>
      <c r="AC1265" s="125"/>
      <c r="AD1265" s="8">
        <f t="shared" si="237"/>
        <v>0</v>
      </c>
      <c r="AE1265" s="17">
        <f t="shared" si="238"/>
        <v>4245</v>
      </c>
      <c r="AF1265" s="18">
        <f t="shared" si="239"/>
        <v>106</v>
      </c>
      <c r="AG1265" s="126">
        <f t="shared" si="240"/>
        <v>2.5610050736893042E-2</v>
      </c>
      <c r="AH1265" s="20">
        <v>13.6</v>
      </c>
      <c r="AI1265" s="20">
        <v>450</v>
      </c>
      <c r="AJ1265" s="20"/>
      <c r="AK1265" s="20">
        <v>688</v>
      </c>
      <c r="AL1265" s="20">
        <f t="shared" si="241"/>
        <v>63820</v>
      </c>
      <c r="AM1265" s="7" t="s">
        <v>287</v>
      </c>
      <c r="AN1265" s="20"/>
      <c r="AO1265" s="21"/>
      <c r="AP1265" s="21"/>
      <c r="AQ1265" s="5" t="s">
        <v>2603</v>
      </c>
      <c r="AR1265" s="5" t="s">
        <v>2395</v>
      </c>
    </row>
    <row r="1266" spans="1:44">
      <c r="A1266" s="87" t="s">
        <v>562</v>
      </c>
      <c r="B1266" s="5">
        <v>1111551</v>
      </c>
      <c r="C1266" s="5" t="s">
        <v>565</v>
      </c>
      <c r="D1266" s="5" t="s">
        <v>55</v>
      </c>
      <c r="E1266" s="5" t="s">
        <v>2578</v>
      </c>
      <c r="F1266" s="5" t="s">
        <v>2600</v>
      </c>
      <c r="G1266" s="5" t="s">
        <v>2601</v>
      </c>
      <c r="H1266" s="6">
        <v>44347</v>
      </c>
      <c r="I1266" s="5" t="s">
        <v>575</v>
      </c>
      <c r="J1266" s="5" t="s">
        <v>627</v>
      </c>
      <c r="K1266" s="5" t="s">
        <v>568</v>
      </c>
      <c r="L1266" s="7">
        <v>6</v>
      </c>
      <c r="M1266" s="7" t="s">
        <v>287</v>
      </c>
      <c r="N1266" s="8">
        <v>4088</v>
      </c>
      <c r="O1266" s="122">
        <v>0.02</v>
      </c>
      <c r="P1266" s="10">
        <f t="shared" si="229"/>
        <v>82</v>
      </c>
      <c r="Q1266" s="122">
        <v>5.0000000000000001E-3</v>
      </c>
      <c r="R1266" s="10">
        <f t="shared" si="230"/>
        <v>20</v>
      </c>
      <c r="S1266" s="122">
        <f t="shared" si="231"/>
        <v>2.4951076320939333E-2</v>
      </c>
      <c r="T1266" s="10">
        <f t="shared" si="232"/>
        <v>102</v>
      </c>
      <c r="U1266" s="10">
        <f t="shared" si="233"/>
        <v>4190</v>
      </c>
      <c r="V1266" s="11">
        <v>4190</v>
      </c>
      <c r="W1266" s="12">
        <f t="shared" si="234"/>
        <v>102</v>
      </c>
      <c r="X1266" s="123">
        <f t="shared" si="235"/>
        <v>2.5000000000000001E-2</v>
      </c>
      <c r="Y1266" s="124" t="str">
        <f t="shared" si="236"/>
        <v>0.00%-8.40%</v>
      </c>
      <c r="Z1266" s="15"/>
      <c r="AA1266" s="15"/>
      <c r="AB1266" s="15"/>
      <c r="AC1266" s="125"/>
      <c r="AD1266" s="8">
        <f t="shared" si="237"/>
        <v>0</v>
      </c>
      <c r="AE1266" s="17">
        <f t="shared" si="238"/>
        <v>4190</v>
      </c>
      <c r="AF1266" s="18">
        <f t="shared" si="239"/>
        <v>102</v>
      </c>
      <c r="AG1266" s="126">
        <f t="shared" si="240"/>
        <v>2.4951076320939292E-2</v>
      </c>
      <c r="AH1266" s="20">
        <v>13.6</v>
      </c>
      <c r="AI1266" s="20">
        <v>450</v>
      </c>
      <c r="AJ1266" s="20"/>
      <c r="AK1266" s="20">
        <v>688</v>
      </c>
      <c r="AL1266" s="20">
        <f t="shared" si="241"/>
        <v>63072</v>
      </c>
      <c r="AM1266" s="7" t="s">
        <v>287</v>
      </c>
      <c r="AN1266" s="20"/>
      <c r="AO1266" s="21"/>
      <c r="AP1266" s="21"/>
      <c r="AQ1266" s="5" t="s">
        <v>2603</v>
      </c>
      <c r="AR1266" s="5" t="s">
        <v>2395</v>
      </c>
    </row>
    <row r="1267" spans="1:44">
      <c r="A1267" s="87" t="s">
        <v>562</v>
      </c>
      <c r="B1267" s="5">
        <v>1111552</v>
      </c>
      <c r="C1267" s="5" t="s">
        <v>565</v>
      </c>
      <c r="D1267" s="5" t="s">
        <v>55</v>
      </c>
      <c r="E1267" s="5" t="s">
        <v>2578</v>
      </c>
      <c r="F1267" s="5" t="s">
        <v>2600</v>
      </c>
      <c r="G1267" s="5" t="s">
        <v>2601</v>
      </c>
      <c r="H1267" s="6">
        <v>44348</v>
      </c>
      <c r="I1267" s="5" t="s">
        <v>575</v>
      </c>
      <c r="J1267" s="5" t="s">
        <v>627</v>
      </c>
      <c r="K1267" s="5" t="s">
        <v>568</v>
      </c>
      <c r="L1267" s="7">
        <v>6</v>
      </c>
      <c r="M1267" s="7" t="s">
        <v>287</v>
      </c>
      <c r="N1267" s="8">
        <v>4024</v>
      </c>
      <c r="O1267" s="122">
        <v>0.02</v>
      </c>
      <c r="P1267" s="10">
        <f t="shared" si="229"/>
        <v>80</v>
      </c>
      <c r="Q1267" s="122">
        <v>5.0000000000000001E-3</v>
      </c>
      <c r="R1267" s="10">
        <f t="shared" si="230"/>
        <v>20</v>
      </c>
      <c r="S1267" s="122">
        <f t="shared" si="231"/>
        <v>2.4850894632206761E-2</v>
      </c>
      <c r="T1267" s="10">
        <f t="shared" si="232"/>
        <v>100</v>
      </c>
      <c r="U1267" s="10">
        <f t="shared" si="233"/>
        <v>4124</v>
      </c>
      <c r="V1267" s="11">
        <v>4075</v>
      </c>
      <c r="W1267" s="12">
        <f t="shared" si="234"/>
        <v>51</v>
      </c>
      <c r="X1267" s="123">
        <f t="shared" si="235"/>
        <v>1.2699999999999999E-2</v>
      </c>
      <c r="Y1267" s="124" t="str">
        <f t="shared" si="236"/>
        <v>0.00%-8.40%</v>
      </c>
      <c r="Z1267" s="15"/>
      <c r="AA1267" s="15"/>
      <c r="AB1267" s="15"/>
      <c r="AC1267" s="125"/>
      <c r="AD1267" s="8">
        <f t="shared" si="237"/>
        <v>0</v>
      </c>
      <c r="AE1267" s="17">
        <f t="shared" si="238"/>
        <v>4075</v>
      </c>
      <c r="AF1267" s="18">
        <f t="shared" si="239"/>
        <v>51</v>
      </c>
      <c r="AG1267" s="126">
        <f t="shared" si="240"/>
        <v>1.2673956262425401E-2</v>
      </c>
      <c r="AH1267" s="20">
        <v>13.6</v>
      </c>
      <c r="AI1267" s="20">
        <v>450</v>
      </c>
      <c r="AJ1267" s="20"/>
      <c r="AK1267" s="20">
        <v>688</v>
      </c>
      <c r="AL1267" s="20">
        <f t="shared" si="241"/>
        <v>61508</v>
      </c>
      <c r="AM1267" s="7" t="s">
        <v>287</v>
      </c>
      <c r="AN1267" s="20"/>
      <c r="AO1267" s="21"/>
      <c r="AP1267" s="21"/>
      <c r="AQ1267" s="5" t="s">
        <v>2603</v>
      </c>
      <c r="AR1267" s="5" t="s">
        <v>2395</v>
      </c>
    </row>
    <row r="1268" spans="1:44">
      <c r="A1268" s="87" t="s">
        <v>562</v>
      </c>
      <c r="B1268" s="5">
        <v>1111559</v>
      </c>
      <c r="C1268" s="5" t="s">
        <v>565</v>
      </c>
      <c r="D1268" s="5" t="s">
        <v>55</v>
      </c>
      <c r="E1268" s="5" t="s">
        <v>2578</v>
      </c>
      <c r="F1268" s="5" t="s">
        <v>2600</v>
      </c>
      <c r="G1268" s="5" t="s">
        <v>2601</v>
      </c>
      <c r="H1268" s="6">
        <v>44384</v>
      </c>
      <c r="I1268" s="5" t="s">
        <v>575</v>
      </c>
      <c r="J1268" s="5" t="s">
        <v>627</v>
      </c>
      <c r="K1268" s="5" t="s">
        <v>568</v>
      </c>
      <c r="L1268" s="7">
        <v>6</v>
      </c>
      <c r="M1268" s="7" t="s">
        <v>287</v>
      </c>
      <c r="N1268" s="8">
        <v>4319</v>
      </c>
      <c r="O1268" s="122">
        <v>0.02</v>
      </c>
      <c r="P1268" s="10">
        <f t="shared" si="229"/>
        <v>86</v>
      </c>
      <c r="Q1268" s="122">
        <v>5.0000000000000001E-3</v>
      </c>
      <c r="R1268" s="10">
        <f t="shared" si="230"/>
        <v>22</v>
      </c>
      <c r="S1268" s="122">
        <f t="shared" si="231"/>
        <v>2.5005788376939106E-2</v>
      </c>
      <c r="T1268" s="10">
        <f t="shared" si="232"/>
        <v>108</v>
      </c>
      <c r="U1268" s="10">
        <f t="shared" si="233"/>
        <v>4427</v>
      </c>
      <c r="V1268" s="11">
        <v>4425</v>
      </c>
      <c r="W1268" s="12">
        <f t="shared" si="234"/>
        <v>106</v>
      </c>
      <c r="X1268" s="123">
        <f t="shared" si="235"/>
        <v>2.4500000000000001E-2</v>
      </c>
      <c r="Y1268" s="124" t="str">
        <f t="shared" si="236"/>
        <v>0.00%-8.40%</v>
      </c>
      <c r="Z1268" s="15"/>
      <c r="AA1268" s="15"/>
      <c r="AB1268" s="15"/>
      <c r="AC1268" s="125"/>
      <c r="AD1268" s="8">
        <f t="shared" si="237"/>
        <v>0</v>
      </c>
      <c r="AE1268" s="17">
        <f t="shared" si="238"/>
        <v>4425</v>
      </c>
      <c r="AF1268" s="18">
        <f t="shared" si="239"/>
        <v>106</v>
      </c>
      <c r="AG1268" s="126">
        <f t="shared" si="240"/>
        <v>2.4542718221810533E-2</v>
      </c>
      <c r="AH1268" s="20">
        <v>13.6</v>
      </c>
      <c r="AI1268" s="20">
        <v>450</v>
      </c>
      <c r="AJ1268" s="20"/>
      <c r="AK1268" s="20">
        <v>688</v>
      </c>
      <c r="AL1268" s="20">
        <f t="shared" si="241"/>
        <v>66268</v>
      </c>
      <c r="AM1268" s="7" t="s">
        <v>287</v>
      </c>
      <c r="AN1268" s="20"/>
      <c r="AO1268" s="21"/>
      <c r="AP1268" s="21"/>
      <c r="AQ1268" s="5" t="s">
        <v>2603</v>
      </c>
      <c r="AR1268" s="5" t="s">
        <v>2395</v>
      </c>
    </row>
    <row r="1269" spans="1:44">
      <c r="A1269" s="87" t="s">
        <v>562</v>
      </c>
      <c r="B1269" s="5">
        <v>1111563</v>
      </c>
      <c r="C1269" s="5" t="s">
        <v>565</v>
      </c>
      <c r="D1269" s="5" t="s">
        <v>55</v>
      </c>
      <c r="E1269" s="5" t="s">
        <v>2578</v>
      </c>
      <c r="F1269" s="5" t="s">
        <v>2600</v>
      </c>
      <c r="G1269" s="5" t="s">
        <v>2601</v>
      </c>
      <c r="H1269" s="6">
        <v>44386</v>
      </c>
      <c r="I1269" s="5" t="s">
        <v>575</v>
      </c>
      <c r="J1269" s="5" t="s">
        <v>627</v>
      </c>
      <c r="K1269" s="5" t="s">
        <v>568</v>
      </c>
      <c r="L1269" s="7">
        <v>6</v>
      </c>
      <c r="M1269" s="7" t="s">
        <v>287</v>
      </c>
      <c r="N1269" s="8">
        <v>4307</v>
      </c>
      <c r="O1269" s="122">
        <v>0.02</v>
      </c>
      <c r="P1269" s="10">
        <f t="shared" si="229"/>
        <v>86</v>
      </c>
      <c r="Q1269" s="122">
        <v>5.0000000000000001E-3</v>
      </c>
      <c r="R1269" s="10">
        <f t="shared" si="230"/>
        <v>22</v>
      </c>
      <c r="S1269" s="122">
        <f t="shared" si="231"/>
        <v>2.5075458555839331E-2</v>
      </c>
      <c r="T1269" s="10">
        <f t="shared" si="232"/>
        <v>108</v>
      </c>
      <c r="U1269" s="10">
        <f t="shared" si="233"/>
        <v>4415</v>
      </c>
      <c r="V1269" s="11">
        <f>U1269+50</f>
        <v>4465</v>
      </c>
      <c r="W1269" s="12">
        <f t="shared" si="234"/>
        <v>158</v>
      </c>
      <c r="X1269" s="123">
        <f t="shared" si="235"/>
        <v>3.6700000000000003E-2</v>
      </c>
      <c r="Y1269" s="124" t="str">
        <f t="shared" si="236"/>
        <v>0.00%-8.40%</v>
      </c>
      <c r="Z1269" s="15"/>
      <c r="AA1269" s="15"/>
      <c r="AB1269" s="15"/>
      <c r="AC1269" s="125"/>
      <c r="AD1269" s="8">
        <f t="shared" si="237"/>
        <v>0</v>
      </c>
      <c r="AE1269" s="17">
        <f t="shared" si="238"/>
        <v>4465</v>
      </c>
      <c r="AF1269" s="18">
        <f t="shared" si="239"/>
        <v>158</v>
      </c>
      <c r="AG1269" s="126">
        <f t="shared" si="240"/>
        <v>3.6684467146505639E-2</v>
      </c>
      <c r="AH1269" s="20">
        <v>13.6</v>
      </c>
      <c r="AI1269" s="20">
        <v>450</v>
      </c>
      <c r="AJ1269" s="20"/>
      <c r="AK1269" s="20">
        <v>688</v>
      </c>
      <c r="AL1269" s="20">
        <f t="shared" si="241"/>
        <v>66812</v>
      </c>
      <c r="AM1269" s="7" t="s">
        <v>287</v>
      </c>
      <c r="AN1269" s="20"/>
      <c r="AO1269" s="21" t="s">
        <v>2605</v>
      </c>
      <c r="AP1269" s="21" t="s">
        <v>115</v>
      </c>
      <c r="AQ1269" s="5" t="s">
        <v>2603</v>
      </c>
      <c r="AR1269" s="5" t="s">
        <v>2395</v>
      </c>
    </row>
    <row r="1270" spans="1:44">
      <c r="A1270" s="87" t="s">
        <v>562</v>
      </c>
      <c r="B1270" s="5">
        <v>1111565</v>
      </c>
      <c r="C1270" s="5" t="s">
        <v>565</v>
      </c>
      <c r="D1270" s="5" t="s">
        <v>55</v>
      </c>
      <c r="E1270" s="5" t="s">
        <v>2578</v>
      </c>
      <c r="F1270" s="5" t="s">
        <v>2600</v>
      </c>
      <c r="G1270" s="5" t="s">
        <v>2601</v>
      </c>
      <c r="H1270" s="6">
        <v>44386</v>
      </c>
      <c r="I1270" s="5" t="s">
        <v>575</v>
      </c>
      <c r="J1270" s="5" t="s">
        <v>627</v>
      </c>
      <c r="K1270" s="5" t="s">
        <v>568</v>
      </c>
      <c r="L1270" s="7">
        <v>6</v>
      </c>
      <c r="M1270" s="7" t="s">
        <v>287</v>
      </c>
      <c r="N1270" s="8">
        <v>4064</v>
      </c>
      <c r="O1270" s="122">
        <v>0.02</v>
      </c>
      <c r="P1270" s="10">
        <f t="shared" si="229"/>
        <v>81</v>
      </c>
      <c r="Q1270" s="122">
        <v>5.0000000000000001E-3</v>
      </c>
      <c r="R1270" s="10">
        <f t="shared" si="230"/>
        <v>20</v>
      </c>
      <c r="S1270" s="122">
        <f t="shared" si="231"/>
        <v>2.485236220472441E-2</v>
      </c>
      <c r="T1270" s="10">
        <f t="shared" si="232"/>
        <v>101</v>
      </c>
      <c r="U1270" s="10">
        <f t="shared" si="233"/>
        <v>4165</v>
      </c>
      <c r="V1270" s="11">
        <f t="shared" ref="V1270:V1288" si="244">U1270</f>
        <v>4165</v>
      </c>
      <c r="W1270" s="12">
        <f t="shared" si="234"/>
        <v>101</v>
      </c>
      <c r="X1270" s="123">
        <f t="shared" si="235"/>
        <v>2.4899999999999999E-2</v>
      </c>
      <c r="Y1270" s="124" t="str">
        <f t="shared" si="236"/>
        <v>0.00%-8.40%</v>
      </c>
      <c r="Z1270" s="15"/>
      <c r="AA1270" s="15"/>
      <c r="AB1270" s="15"/>
      <c r="AC1270" s="125"/>
      <c r="AD1270" s="8">
        <f t="shared" si="237"/>
        <v>0</v>
      </c>
      <c r="AE1270" s="17">
        <f t="shared" si="238"/>
        <v>4165</v>
      </c>
      <c r="AF1270" s="18">
        <f t="shared" si="239"/>
        <v>101</v>
      </c>
      <c r="AG1270" s="126">
        <f t="shared" si="240"/>
        <v>2.485236220472431E-2</v>
      </c>
      <c r="AH1270" s="20">
        <v>13.6</v>
      </c>
      <c r="AI1270" s="20">
        <v>450</v>
      </c>
      <c r="AJ1270" s="20"/>
      <c r="AK1270" s="20">
        <v>688</v>
      </c>
      <c r="AL1270" s="20">
        <f t="shared" si="241"/>
        <v>62732</v>
      </c>
      <c r="AM1270" s="7" t="s">
        <v>287</v>
      </c>
      <c r="AN1270" s="20"/>
      <c r="AO1270" s="21"/>
      <c r="AP1270" s="21"/>
      <c r="AQ1270" s="5" t="s">
        <v>2603</v>
      </c>
      <c r="AR1270" s="5" t="s">
        <v>2395</v>
      </c>
    </row>
    <row r="1271" spans="1:44">
      <c r="A1271" s="87" t="s">
        <v>562</v>
      </c>
      <c r="B1271" s="5">
        <v>1111568</v>
      </c>
      <c r="C1271" s="5" t="s">
        <v>565</v>
      </c>
      <c r="D1271" s="5" t="s">
        <v>55</v>
      </c>
      <c r="E1271" s="5" t="s">
        <v>2578</v>
      </c>
      <c r="F1271" s="5" t="s">
        <v>2600</v>
      </c>
      <c r="G1271" s="5" t="s">
        <v>2601</v>
      </c>
      <c r="H1271" s="6">
        <v>44391</v>
      </c>
      <c r="I1271" s="5" t="s">
        <v>575</v>
      </c>
      <c r="J1271" s="5" t="s">
        <v>627</v>
      </c>
      <c r="K1271" s="5" t="s">
        <v>568</v>
      </c>
      <c r="L1271" s="7">
        <v>6</v>
      </c>
      <c r="M1271" s="7" t="s">
        <v>287</v>
      </c>
      <c r="N1271" s="8">
        <v>4048</v>
      </c>
      <c r="O1271" s="122">
        <v>0.02</v>
      </c>
      <c r="P1271" s="10">
        <f t="shared" si="229"/>
        <v>81</v>
      </c>
      <c r="Q1271" s="122">
        <v>5.0000000000000001E-3</v>
      </c>
      <c r="R1271" s="10">
        <f t="shared" si="230"/>
        <v>20</v>
      </c>
      <c r="S1271" s="122">
        <f t="shared" si="231"/>
        <v>2.4950592885375496E-2</v>
      </c>
      <c r="T1271" s="10">
        <f t="shared" si="232"/>
        <v>101</v>
      </c>
      <c r="U1271" s="10">
        <f t="shared" si="233"/>
        <v>4149</v>
      </c>
      <c r="V1271" s="11">
        <v>4160</v>
      </c>
      <c r="W1271" s="12">
        <f t="shared" si="234"/>
        <v>112</v>
      </c>
      <c r="X1271" s="123">
        <f t="shared" si="235"/>
        <v>2.7699999999999999E-2</v>
      </c>
      <c r="Y1271" s="124" t="str">
        <f t="shared" si="236"/>
        <v>0.00%-8.40%</v>
      </c>
      <c r="Z1271" s="15"/>
      <c r="AA1271" s="15"/>
      <c r="AB1271" s="15"/>
      <c r="AC1271" s="125"/>
      <c r="AD1271" s="8">
        <f t="shared" si="237"/>
        <v>0</v>
      </c>
      <c r="AE1271" s="17">
        <f t="shared" si="238"/>
        <v>4160</v>
      </c>
      <c r="AF1271" s="18">
        <f t="shared" si="239"/>
        <v>112</v>
      </c>
      <c r="AG1271" s="126">
        <f t="shared" si="240"/>
        <v>2.7667984189723382E-2</v>
      </c>
      <c r="AH1271" s="20">
        <v>13.6</v>
      </c>
      <c r="AI1271" s="20">
        <v>450</v>
      </c>
      <c r="AJ1271" s="20"/>
      <c r="AK1271" s="20">
        <v>688</v>
      </c>
      <c r="AL1271" s="20">
        <f t="shared" si="241"/>
        <v>62664</v>
      </c>
      <c r="AM1271" s="7" t="s">
        <v>287</v>
      </c>
      <c r="AN1271" s="20"/>
      <c r="AO1271" s="21" t="s">
        <v>2605</v>
      </c>
      <c r="AP1271" s="21" t="s">
        <v>115</v>
      </c>
      <c r="AQ1271" s="5" t="s">
        <v>2603</v>
      </c>
      <c r="AR1271" s="5" t="s">
        <v>2395</v>
      </c>
    </row>
    <row r="1272" spans="1:44">
      <c r="A1272" s="87" t="s">
        <v>562</v>
      </c>
      <c r="B1272" s="5">
        <v>1111569</v>
      </c>
      <c r="C1272" s="5" t="s">
        <v>565</v>
      </c>
      <c r="D1272" s="5" t="s">
        <v>55</v>
      </c>
      <c r="E1272" s="5" t="s">
        <v>2578</v>
      </c>
      <c r="F1272" s="5" t="s">
        <v>2600</v>
      </c>
      <c r="G1272" s="5" t="s">
        <v>2601</v>
      </c>
      <c r="H1272" s="6">
        <v>44391</v>
      </c>
      <c r="I1272" s="5" t="s">
        <v>575</v>
      </c>
      <c r="J1272" s="5" t="s">
        <v>627</v>
      </c>
      <c r="K1272" s="5" t="s">
        <v>568</v>
      </c>
      <c r="L1272" s="7">
        <v>6</v>
      </c>
      <c r="M1272" s="7" t="s">
        <v>287</v>
      </c>
      <c r="N1272" s="8">
        <v>4078</v>
      </c>
      <c r="O1272" s="122">
        <v>0.02</v>
      </c>
      <c r="P1272" s="10">
        <f t="shared" si="229"/>
        <v>82</v>
      </c>
      <c r="Q1272" s="122">
        <v>5.0000000000000001E-3</v>
      </c>
      <c r="R1272" s="10">
        <f t="shared" si="230"/>
        <v>20</v>
      </c>
      <c r="S1272" s="122">
        <f t="shared" si="231"/>
        <v>2.501226091221187E-2</v>
      </c>
      <c r="T1272" s="10">
        <f t="shared" si="232"/>
        <v>102</v>
      </c>
      <c r="U1272" s="10">
        <f t="shared" si="233"/>
        <v>4180</v>
      </c>
      <c r="V1272" s="11">
        <f t="shared" si="244"/>
        <v>4180</v>
      </c>
      <c r="W1272" s="12">
        <f t="shared" si="234"/>
        <v>102</v>
      </c>
      <c r="X1272" s="123">
        <f t="shared" si="235"/>
        <v>2.5000000000000001E-2</v>
      </c>
      <c r="Y1272" s="124" t="str">
        <f t="shared" si="236"/>
        <v>0.00%-8.40%</v>
      </c>
      <c r="Z1272" s="15"/>
      <c r="AA1272" s="15"/>
      <c r="AB1272" s="15"/>
      <c r="AC1272" s="125"/>
      <c r="AD1272" s="8">
        <f t="shared" si="237"/>
        <v>0</v>
      </c>
      <c r="AE1272" s="17">
        <f t="shared" si="238"/>
        <v>4180</v>
      </c>
      <c r="AF1272" s="18">
        <f t="shared" si="239"/>
        <v>102</v>
      </c>
      <c r="AG1272" s="126">
        <f t="shared" si="240"/>
        <v>2.501226091221187E-2</v>
      </c>
      <c r="AH1272" s="20">
        <v>13.6</v>
      </c>
      <c r="AI1272" s="20">
        <v>450</v>
      </c>
      <c r="AJ1272" s="20"/>
      <c r="AK1272" s="20">
        <v>688</v>
      </c>
      <c r="AL1272" s="20">
        <f t="shared" si="241"/>
        <v>62936</v>
      </c>
      <c r="AM1272" s="7" t="s">
        <v>287</v>
      </c>
      <c r="AN1272" s="20"/>
      <c r="AO1272" s="21"/>
      <c r="AP1272" s="21"/>
      <c r="AQ1272" s="5" t="s">
        <v>2603</v>
      </c>
      <c r="AR1272" s="5" t="s">
        <v>2395</v>
      </c>
    </row>
    <row r="1273" spans="1:44">
      <c r="A1273" s="87" t="s">
        <v>562</v>
      </c>
      <c r="B1273" s="5">
        <v>1111571</v>
      </c>
      <c r="C1273" s="5" t="s">
        <v>565</v>
      </c>
      <c r="D1273" s="5" t="s">
        <v>55</v>
      </c>
      <c r="E1273" s="5" t="s">
        <v>2578</v>
      </c>
      <c r="F1273" s="5" t="s">
        <v>2600</v>
      </c>
      <c r="G1273" s="5" t="s">
        <v>2601</v>
      </c>
      <c r="H1273" s="6">
        <v>44392</v>
      </c>
      <c r="I1273" s="5" t="s">
        <v>575</v>
      </c>
      <c r="J1273" s="5" t="s">
        <v>627</v>
      </c>
      <c r="K1273" s="5" t="s">
        <v>568</v>
      </c>
      <c r="L1273" s="7">
        <v>6</v>
      </c>
      <c r="M1273" s="7" t="s">
        <v>287</v>
      </c>
      <c r="N1273" s="8">
        <v>4307</v>
      </c>
      <c r="O1273" s="122">
        <v>0.02</v>
      </c>
      <c r="P1273" s="10">
        <f t="shared" si="229"/>
        <v>86</v>
      </c>
      <c r="Q1273" s="122">
        <v>5.0000000000000001E-3</v>
      </c>
      <c r="R1273" s="10">
        <f t="shared" si="230"/>
        <v>22</v>
      </c>
      <c r="S1273" s="122">
        <f t="shared" si="231"/>
        <v>2.5075458555839331E-2</v>
      </c>
      <c r="T1273" s="10">
        <f t="shared" si="232"/>
        <v>108</v>
      </c>
      <c r="U1273" s="10">
        <f t="shared" si="233"/>
        <v>4415</v>
      </c>
      <c r="V1273" s="11">
        <f>U1273+5</f>
        <v>4420</v>
      </c>
      <c r="W1273" s="12">
        <f t="shared" si="234"/>
        <v>113</v>
      </c>
      <c r="X1273" s="123">
        <f t="shared" si="235"/>
        <v>2.6200000000000001E-2</v>
      </c>
      <c r="Y1273" s="124" t="str">
        <f t="shared" si="236"/>
        <v>0.00%-8.40%</v>
      </c>
      <c r="Z1273" s="15"/>
      <c r="AA1273" s="15"/>
      <c r="AB1273" s="15"/>
      <c r="AC1273" s="125"/>
      <c r="AD1273" s="8">
        <f t="shared" si="237"/>
        <v>0</v>
      </c>
      <c r="AE1273" s="17">
        <f t="shared" si="238"/>
        <v>4420</v>
      </c>
      <c r="AF1273" s="18">
        <f t="shared" si="239"/>
        <v>113</v>
      </c>
      <c r="AG1273" s="126">
        <f t="shared" si="240"/>
        <v>2.6236359414905985E-2</v>
      </c>
      <c r="AH1273" s="20">
        <v>13.6</v>
      </c>
      <c r="AI1273" s="20">
        <v>650</v>
      </c>
      <c r="AJ1273" s="20"/>
      <c r="AK1273" s="20">
        <v>688</v>
      </c>
      <c r="AL1273" s="20">
        <f t="shared" si="241"/>
        <v>68600</v>
      </c>
      <c r="AM1273" s="7" t="s">
        <v>287</v>
      </c>
      <c r="AN1273" s="20"/>
      <c r="AO1273" s="21" t="s">
        <v>2605</v>
      </c>
      <c r="AP1273" s="21" t="s">
        <v>115</v>
      </c>
      <c r="AQ1273" s="5" t="s">
        <v>2603</v>
      </c>
      <c r="AR1273" s="5" t="s">
        <v>2395</v>
      </c>
    </row>
    <row r="1274" spans="1:44">
      <c r="A1274" s="87" t="s">
        <v>562</v>
      </c>
      <c r="B1274" s="5">
        <v>1111573</v>
      </c>
      <c r="C1274" s="5" t="s">
        <v>565</v>
      </c>
      <c r="D1274" s="5" t="s">
        <v>55</v>
      </c>
      <c r="E1274" s="5" t="s">
        <v>2578</v>
      </c>
      <c r="F1274" s="5" t="s">
        <v>2600</v>
      </c>
      <c r="G1274" s="5" t="s">
        <v>2601</v>
      </c>
      <c r="H1274" s="6">
        <v>44392</v>
      </c>
      <c r="I1274" s="5" t="s">
        <v>575</v>
      </c>
      <c r="J1274" s="5" t="s">
        <v>627</v>
      </c>
      <c r="K1274" s="5" t="s">
        <v>568</v>
      </c>
      <c r="L1274" s="7">
        <v>6</v>
      </c>
      <c r="M1274" s="7" t="s">
        <v>287</v>
      </c>
      <c r="N1274" s="8">
        <v>4287</v>
      </c>
      <c r="O1274" s="122">
        <v>0.02</v>
      </c>
      <c r="P1274" s="10">
        <f t="shared" si="229"/>
        <v>86</v>
      </c>
      <c r="Q1274" s="122">
        <v>5.0000000000000001E-3</v>
      </c>
      <c r="R1274" s="10">
        <f t="shared" si="230"/>
        <v>21</v>
      </c>
      <c r="S1274" s="122">
        <f t="shared" si="231"/>
        <v>2.495917891299277E-2</v>
      </c>
      <c r="T1274" s="10">
        <f t="shared" si="232"/>
        <v>107</v>
      </c>
      <c r="U1274" s="10">
        <f t="shared" si="233"/>
        <v>4394</v>
      </c>
      <c r="V1274" s="11">
        <v>4390</v>
      </c>
      <c r="W1274" s="12">
        <f t="shared" si="234"/>
        <v>103</v>
      </c>
      <c r="X1274" s="123">
        <f t="shared" si="235"/>
        <v>2.4E-2</v>
      </c>
      <c r="Y1274" s="124" t="str">
        <f t="shared" si="236"/>
        <v>0.00%-8.40%</v>
      </c>
      <c r="Z1274" s="15"/>
      <c r="AA1274" s="15"/>
      <c r="AB1274" s="15"/>
      <c r="AC1274" s="125"/>
      <c r="AD1274" s="8">
        <f t="shared" si="237"/>
        <v>0</v>
      </c>
      <c r="AE1274" s="17">
        <f t="shared" si="238"/>
        <v>4390</v>
      </c>
      <c r="AF1274" s="18">
        <f t="shared" si="239"/>
        <v>103</v>
      </c>
      <c r="AG1274" s="126">
        <f t="shared" si="240"/>
        <v>2.4026125495684614E-2</v>
      </c>
      <c r="AH1274" s="20">
        <v>13.6</v>
      </c>
      <c r="AI1274" s="20">
        <v>700</v>
      </c>
      <c r="AJ1274" s="20"/>
      <c r="AK1274" s="20">
        <v>688</v>
      </c>
      <c r="AL1274" s="20">
        <f t="shared" si="241"/>
        <v>68792</v>
      </c>
      <c r="AM1274" s="7" t="s">
        <v>287</v>
      </c>
      <c r="AN1274" s="20"/>
      <c r="AO1274" s="21"/>
      <c r="AP1274" s="21"/>
      <c r="AQ1274" s="5" t="s">
        <v>2603</v>
      </c>
      <c r="AR1274" s="5" t="s">
        <v>2395</v>
      </c>
    </row>
    <row r="1275" spans="1:44">
      <c r="A1275" s="87" t="s">
        <v>562</v>
      </c>
      <c r="B1275" s="5">
        <v>1111577</v>
      </c>
      <c r="C1275" s="5" t="s">
        <v>565</v>
      </c>
      <c r="D1275" s="5" t="s">
        <v>55</v>
      </c>
      <c r="E1275" s="5" t="s">
        <v>2578</v>
      </c>
      <c r="F1275" s="5" t="s">
        <v>2600</v>
      </c>
      <c r="G1275" s="5" t="s">
        <v>2601</v>
      </c>
      <c r="H1275" s="6">
        <v>44398</v>
      </c>
      <c r="I1275" s="5" t="s">
        <v>575</v>
      </c>
      <c r="J1275" s="5" t="s">
        <v>627</v>
      </c>
      <c r="K1275" s="5" t="s">
        <v>568</v>
      </c>
      <c r="L1275" s="7">
        <v>6</v>
      </c>
      <c r="M1275" s="7" t="s">
        <v>287</v>
      </c>
      <c r="N1275" s="8">
        <v>4057</v>
      </c>
      <c r="O1275" s="122">
        <v>0.02</v>
      </c>
      <c r="P1275" s="10">
        <f t="shared" si="229"/>
        <v>81</v>
      </c>
      <c r="Q1275" s="122">
        <v>5.0000000000000001E-3</v>
      </c>
      <c r="R1275" s="10">
        <f t="shared" si="230"/>
        <v>20</v>
      </c>
      <c r="S1275" s="122">
        <f t="shared" si="231"/>
        <v>2.4895242790239094E-2</v>
      </c>
      <c r="T1275" s="10">
        <f t="shared" si="232"/>
        <v>101</v>
      </c>
      <c r="U1275" s="10">
        <f t="shared" si="233"/>
        <v>4158</v>
      </c>
      <c r="V1275" s="11">
        <v>4160</v>
      </c>
      <c r="W1275" s="12">
        <f t="shared" si="234"/>
        <v>103</v>
      </c>
      <c r="X1275" s="123">
        <f t="shared" si="235"/>
        <v>2.5399999999999999E-2</v>
      </c>
      <c r="Y1275" s="124" t="str">
        <f t="shared" si="236"/>
        <v>0.00%-8.40%</v>
      </c>
      <c r="Z1275" s="15"/>
      <c r="AA1275" s="15"/>
      <c r="AB1275" s="15"/>
      <c r="AC1275" s="125"/>
      <c r="AD1275" s="8">
        <f t="shared" si="237"/>
        <v>0</v>
      </c>
      <c r="AE1275" s="17">
        <f t="shared" si="238"/>
        <v>4160</v>
      </c>
      <c r="AF1275" s="18">
        <f t="shared" si="239"/>
        <v>103</v>
      </c>
      <c r="AG1275" s="126">
        <f t="shared" si="240"/>
        <v>2.5388217894996234E-2</v>
      </c>
      <c r="AH1275" s="20">
        <v>13.6</v>
      </c>
      <c r="AI1275" s="20">
        <v>450</v>
      </c>
      <c r="AJ1275" s="20"/>
      <c r="AK1275" s="20">
        <v>688</v>
      </c>
      <c r="AL1275" s="20">
        <f t="shared" si="241"/>
        <v>62664</v>
      </c>
      <c r="AM1275" s="7" t="s">
        <v>287</v>
      </c>
      <c r="AN1275" s="20"/>
      <c r="AO1275" s="21"/>
      <c r="AP1275" s="21"/>
      <c r="AQ1275" s="5" t="s">
        <v>2603</v>
      </c>
      <c r="AR1275" s="5" t="s">
        <v>2395</v>
      </c>
    </row>
    <row r="1276" spans="1:44">
      <c r="A1276" s="87" t="s">
        <v>562</v>
      </c>
      <c r="B1276" s="5">
        <v>1111581</v>
      </c>
      <c r="C1276" s="5" t="s">
        <v>565</v>
      </c>
      <c r="D1276" s="5" t="s">
        <v>55</v>
      </c>
      <c r="E1276" s="5" t="s">
        <v>2578</v>
      </c>
      <c r="F1276" s="5" t="s">
        <v>2600</v>
      </c>
      <c r="G1276" s="5" t="s">
        <v>2601</v>
      </c>
      <c r="H1276" s="6">
        <v>44403</v>
      </c>
      <c r="I1276" s="5" t="s">
        <v>575</v>
      </c>
      <c r="J1276" s="5" t="s">
        <v>627</v>
      </c>
      <c r="K1276" s="5" t="s">
        <v>568</v>
      </c>
      <c r="L1276" s="7">
        <v>6</v>
      </c>
      <c r="M1276" s="7" t="s">
        <v>287</v>
      </c>
      <c r="N1276" s="8">
        <v>4070</v>
      </c>
      <c r="O1276" s="122">
        <v>0.02</v>
      </c>
      <c r="P1276" s="10">
        <f t="shared" si="229"/>
        <v>81</v>
      </c>
      <c r="Q1276" s="122">
        <v>5.0000000000000001E-3</v>
      </c>
      <c r="R1276" s="10">
        <f t="shared" si="230"/>
        <v>20</v>
      </c>
      <c r="S1276" s="122">
        <f t="shared" si="231"/>
        <v>2.4815724815724815E-2</v>
      </c>
      <c r="T1276" s="10">
        <f t="shared" si="232"/>
        <v>101</v>
      </c>
      <c r="U1276" s="10">
        <f t="shared" si="233"/>
        <v>4171</v>
      </c>
      <c r="V1276" s="11">
        <v>4175</v>
      </c>
      <c r="W1276" s="12">
        <f t="shared" si="234"/>
        <v>105</v>
      </c>
      <c r="X1276" s="123">
        <f t="shared" si="235"/>
        <v>2.58E-2</v>
      </c>
      <c r="Y1276" s="124" t="str">
        <f t="shared" si="236"/>
        <v>0.00%-8.40%</v>
      </c>
      <c r="Z1276" s="15"/>
      <c r="AA1276" s="15"/>
      <c r="AB1276" s="15"/>
      <c r="AC1276" s="125"/>
      <c r="AD1276" s="8">
        <f t="shared" si="237"/>
        <v>0</v>
      </c>
      <c r="AE1276" s="17">
        <f t="shared" si="238"/>
        <v>4175</v>
      </c>
      <c r="AF1276" s="18">
        <f t="shared" si="239"/>
        <v>105</v>
      </c>
      <c r="AG1276" s="126">
        <f t="shared" si="240"/>
        <v>2.5798525798525818E-2</v>
      </c>
      <c r="AH1276" s="20">
        <v>13.6</v>
      </c>
      <c r="AI1276" s="20">
        <v>450</v>
      </c>
      <c r="AJ1276" s="20"/>
      <c r="AK1276" s="20">
        <v>688</v>
      </c>
      <c r="AL1276" s="20">
        <f t="shared" si="241"/>
        <v>62868</v>
      </c>
      <c r="AM1276" s="7" t="s">
        <v>287</v>
      </c>
      <c r="AN1276" s="20"/>
      <c r="AO1276" s="21" t="s">
        <v>2605</v>
      </c>
      <c r="AP1276" s="21" t="s">
        <v>115</v>
      </c>
      <c r="AQ1276" s="5" t="s">
        <v>2603</v>
      </c>
      <c r="AR1276" s="5" t="s">
        <v>2395</v>
      </c>
    </row>
    <row r="1277" spans="1:44">
      <c r="A1277" s="87" t="s">
        <v>562</v>
      </c>
      <c r="B1277" s="5">
        <v>1111582</v>
      </c>
      <c r="C1277" s="5" t="s">
        <v>565</v>
      </c>
      <c r="D1277" s="5" t="s">
        <v>55</v>
      </c>
      <c r="E1277" s="5" t="s">
        <v>2578</v>
      </c>
      <c r="F1277" s="5" t="s">
        <v>2600</v>
      </c>
      <c r="G1277" s="5" t="s">
        <v>2601</v>
      </c>
      <c r="H1277" s="6">
        <v>44403</v>
      </c>
      <c r="I1277" s="5" t="s">
        <v>575</v>
      </c>
      <c r="J1277" s="5" t="s">
        <v>627</v>
      </c>
      <c r="K1277" s="5" t="s">
        <v>568</v>
      </c>
      <c r="L1277" s="7">
        <v>6</v>
      </c>
      <c r="M1277" s="7" t="s">
        <v>287</v>
      </c>
      <c r="N1277" s="8">
        <v>4118</v>
      </c>
      <c r="O1277" s="122">
        <v>0.02</v>
      </c>
      <c r="P1277" s="10">
        <f t="shared" si="229"/>
        <v>82</v>
      </c>
      <c r="Q1277" s="122">
        <v>5.0000000000000001E-3</v>
      </c>
      <c r="R1277" s="10">
        <f t="shared" si="230"/>
        <v>21</v>
      </c>
      <c r="S1277" s="122">
        <f t="shared" si="231"/>
        <v>2.5012141816415735E-2</v>
      </c>
      <c r="T1277" s="10">
        <f t="shared" si="232"/>
        <v>103</v>
      </c>
      <c r="U1277" s="10">
        <f t="shared" si="233"/>
        <v>4221</v>
      </c>
      <c r="V1277" s="11">
        <v>4220</v>
      </c>
      <c r="W1277" s="12">
        <f t="shared" si="234"/>
        <v>102</v>
      </c>
      <c r="X1277" s="123">
        <f t="shared" si="235"/>
        <v>2.4799999999999999E-2</v>
      </c>
      <c r="Y1277" s="124" t="str">
        <f t="shared" si="236"/>
        <v>0.00%-8.40%</v>
      </c>
      <c r="Z1277" s="15"/>
      <c r="AA1277" s="15"/>
      <c r="AB1277" s="15"/>
      <c r="AC1277" s="125"/>
      <c r="AD1277" s="8">
        <f t="shared" si="237"/>
        <v>0</v>
      </c>
      <c r="AE1277" s="17">
        <f t="shared" si="238"/>
        <v>4220</v>
      </c>
      <c r="AF1277" s="18">
        <f t="shared" si="239"/>
        <v>102</v>
      </c>
      <c r="AG1277" s="126">
        <f t="shared" si="240"/>
        <v>2.4769305488101079E-2</v>
      </c>
      <c r="AH1277" s="20">
        <v>13.6</v>
      </c>
      <c r="AI1277" s="20">
        <v>450</v>
      </c>
      <c r="AJ1277" s="20"/>
      <c r="AK1277" s="20">
        <v>688</v>
      </c>
      <c r="AL1277" s="20">
        <f t="shared" si="241"/>
        <v>63480</v>
      </c>
      <c r="AM1277" s="7" t="s">
        <v>287</v>
      </c>
      <c r="AN1277" s="20"/>
      <c r="AO1277" s="21"/>
      <c r="AP1277" s="21"/>
      <c r="AQ1277" s="5" t="s">
        <v>2603</v>
      </c>
      <c r="AR1277" s="5" t="s">
        <v>2395</v>
      </c>
    </row>
    <row r="1278" spans="1:44">
      <c r="A1278" s="87" t="s">
        <v>562</v>
      </c>
      <c r="B1278" s="5">
        <v>1111584</v>
      </c>
      <c r="C1278" s="5" t="s">
        <v>565</v>
      </c>
      <c r="D1278" s="5" t="s">
        <v>55</v>
      </c>
      <c r="E1278" s="5" t="s">
        <v>2578</v>
      </c>
      <c r="F1278" s="5" t="s">
        <v>2600</v>
      </c>
      <c r="G1278" s="5" t="s">
        <v>2601</v>
      </c>
      <c r="H1278" s="6">
        <v>44410</v>
      </c>
      <c r="I1278" s="5" t="s">
        <v>575</v>
      </c>
      <c r="J1278" s="5" t="s">
        <v>641</v>
      </c>
      <c r="K1278" s="5" t="s">
        <v>568</v>
      </c>
      <c r="L1278" s="7">
        <v>6</v>
      </c>
      <c r="M1278" s="7" t="s">
        <v>287</v>
      </c>
      <c r="N1278" s="8">
        <v>4630</v>
      </c>
      <c r="O1278" s="122">
        <v>0.02</v>
      </c>
      <c r="P1278" s="10">
        <f t="shared" si="229"/>
        <v>93</v>
      </c>
      <c r="Q1278" s="122">
        <v>5.0000000000000001E-3</v>
      </c>
      <c r="R1278" s="10">
        <f t="shared" si="230"/>
        <v>23</v>
      </c>
      <c r="S1278" s="122">
        <f t="shared" si="231"/>
        <v>2.5053995680345574E-2</v>
      </c>
      <c r="T1278" s="10">
        <f t="shared" si="232"/>
        <v>116</v>
      </c>
      <c r="U1278" s="10">
        <f t="shared" si="233"/>
        <v>4746</v>
      </c>
      <c r="V1278" s="11">
        <v>4745</v>
      </c>
      <c r="W1278" s="12">
        <f t="shared" si="234"/>
        <v>115</v>
      </c>
      <c r="X1278" s="123">
        <f t="shared" si="235"/>
        <v>2.4799999999999999E-2</v>
      </c>
      <c r="Y1278" s="124" t="str">
        <f t="shared" si="236"/>
        <v>0.00%-8.40%</v>
      </c>
      <c r="Z1278" s="15"/>
      <c r="AA1278" s="15"/>
      <c r="AB1278" s="15"/>
      <c r="AC1278" s="125"/>
      <c r="AD1278" s="8">
        <f t="shared" si="237"/>
        <v>0</v>
      </c>
      <c r="AE1278" s="17">
        <f t="shared" si="238"/>
        <v>4745</v>
      </c>
      <c r="AF1278" s="18">
        <f t="shared" si="239"/>
        <v>115</v>
      </c>
      <c r="AG1278" s="126">
        <f t="shared" si="240"/>
        <v>2.4838012958963374E-2</v>
      </c>
      <c r="AH1278" s="20">
        <v>13.6</v>
      </c>
      <c r="AI1278" s="20">
        <v>750</v>
      </c>
      <c r="AJ1278" s="20"/>
      <c r="AK1278" s="20">
        <v>688</v>
      </c>
      <c r="AL1278" s="20">
        <f t="shared" si="241"/>
        <v>74220</v>
      </c>
      <c r="AM1278" s="7" t="s">
        <v>287</v>
      </c>
      <c r="AN1278" s="20"/>
      <c r="AO1278" s="21"/>
      <c r="AP1278" s="21"/>
      <c r="AQ1278" s="5" t="s">
        <v>2603</v>
      </c>
      <c r="AR1278" s="5" t="s">
        <v>2395</v>
      </c>
    </row>
    <row r="1279" spans="1:44">
      <c r="A1279" s="87" t="s">
        <v>562</v>
      </c>
      <c r="B1279" s="5">
        <v>1111587</v>
      </c>
      <c r="C1279" s="5" t="s">
        <v>565</v>
      </c>
      <c r="D1279" s="5" t="s">
        <v>55</v>
      </c>
      <c r="E1279" s="5" t="s">
        <v>2578</v>
      </c>
      <c r="F1279" s="5" t="s">
        <v>2600</v>
      </c>
      <c r="G1279" s="5" t="s">
        <v>2601</v>
      </c>
      <c r="H1279" s="6">
        <v>44412</v>
      </c>
      <c r="I1279" s="5" t="s">
        <v>575</v>
      </c>
      <c r="J1279" s="5" t="s">
        <v>627</v>
      </c>
      <c r="K1279" s="5" t="s">
        <v>568</v>
      </c>
      <c r="L1279" s="7">
        <v>6</v>
      </c>
      <c r="M1279" s="7" t="s">
        <v>287</v>
      </c>
      <c r="N1279" s="8">
        <v>4102</v>
      </c>
      <c r="O1279" s="122">
        <v>0.02</v>
      </c>
      <c r="P1279" s="10">
        <f t="shared" si="229"/>
        <v>82</v>
      </c>
      <c r="Q1279" s="122">
        <v>5.0000000000000001E-3</v>
      </c>
      <c r="R1279" s="10">
        <f t="shared" si="230"/>
        <v>21</v>
      </c>
      <c r="S1279" s="122">
        <f t="shared" si="231"/>
        <v>2.5109702584105314E-2</v>
      </c>
      <c r="T1279" s="10">
        <f t="shared" si="232"/>
        <v>103</v>
      </c>
      <c r="U1279" s="10">
        <f t="shared" si="233"/>
        <v>4205</v>
      </c>
      <c r="V1279" s="11">
        <f>U1279+10</f>
        <v>4215</v>
      </c>
      <c r="W1279" s="12">
        <f t="shared" si="234"/>
        <v>113</v>
      </c>
      <c r="X1279" s="123">
        <f t="shared" si="235"/>
        <v>2.75E-2</v>
      </c>
      <c r="Y1279" s="124" t="str">
        <f t="shared" si="236"/>
        <v>0.00%-8.40%</v>
      </c>
      <c r="Z1279" s="15"/>
      <c r="AA1279" s="15"/>
      <c r="AB1279" s="15"/>
      <c r="AC1279" s="125"/>
      <c r="AD1279" s="8">
        <f t="shared" si="237"/>
        <v>0</v>
      </c>
      <c r="AE1279" s="17">
        <f t="shared" si="238"/>
        <v>4215</v>
      </c>
      <c r="AF1279" s="18">
        <f t="shared" si="239"/>
        <v>113</v>
      </c>
      <c r="AG1279" s="126">
        <f t="shared" si="240"/>
        <v>2.7547537786445586E-2</v>
      </c>
      <c r="AH1279" s="20">
        <v>13.6</v>
      </c>
      <c r="AI1279" s="20">
        <v>450</v>
      </c>
      <c r="AJ1279" s="20"/>
      <c r="AK1279" s="20">
        <v>688</v>
      </c>
      <c r="AL1279" s="20">
        <f t="shared" si="241"/>
        <v>63412</v>
      </c>
      <c r="AM1279" s="7" t="s">
        <v>287</v>
      </c>
      <c r="AN1279" s="20"/>
      <c r="AO1279" s="21" t="s">
        <v>2605</v>
      </c>
      <c r="AP1279" s="21" t="s">
        <v>115</v>
      </c>
      <c r="AQ1279" s="5" t="s">
        <v>2603</v>
      </c>
      <c r="AR1279" s="5" t="s">
        <v>2395</v>
      </c>
    </row>
    <row r="1280" spans="1:44">
      <c r="A1280" s="87" t="s">
        <v>562</v>
      </c>
      <c r="B1280" s="5">
        <v>1111588</v>
      </c>
      <c r="C1280" s="5" t="s">
        <v>565</v>
      </c>
      <c r="D1280" s="5" t="s">
        <v>55</v>
      </c>
      <c r="E1280" s="5" t="s">
        <v>2578</v>
      </c>
      <c r="F1280" s="5" t="s">
        <v>2600</v>
      </c>
      <c r="G1280" s="5" t="s">
        <v>2601</v>
      </c>
      <c r="H1280" s="6">
        <v>44412</v>
      </c>
      <c r="I1280" s="5" t="s">
        <v>575</v>
      </c>
      <c r="J1280" s="5" t="s">
        <v>627</v>
      </c>
      <c r="K1280" s="5" t="s">
        <v>568</v>
      </c>
      <c r="L1280" s="7">
        <v>6</v>
      </c>
      <c r="M1280" s="7" t="s">
        <v>287</v>
      </c>
      <c r="N1280" s="8">
        <v>4097</v>
      </c>
      <c r="O1280" s="122">
        <v>0.02</v>
      </c>
      <c r="P1280" s="10">
        <f t="shared" si="229"/>
        <v>82</v>
      </c>
      <c r="Q1280" s="122">
        <v>5.0000000000000001E-3</v>
      </c>
      <c r="R1280" s="10">
        <f t="shared" si="230"/>
        <v>20</v>
      </c>
      <c r="S1280" s="122">
        <f t="shared" si="231"/>
        <v>2.4896265560165973E-2</v>
      </c>
      <c r="T1280" s="10">
        <f t="shared" si="232"/>
        <v>102</v>
      </c>
      <c r="U1280" s="10">
        <f t="shared" si="233"/>
        <v>4199</v>
      </c>
      <c r="V1280" s="11">
        <v>4200</v>
      </c>
      <c r="W1280" s="12">
        <f t="shared" si="234"/>
        <v>103</v>
      </c>
      <c r="X1280" s="123">
        <f t="shared" si="235"/>
        <v>2.5100000000000001E-2</v>
      </c>
      <c r="Y1280" s="124" t="str">
        <f t="shared" si="236"/>
        <v>0.00%-8.40%</v>
      </c>
      <c r="Z1280" s="15"/>
      <c r="AA1280" s="15"/>
      <c r="AB1280" s="15"/>
      <c r="AC1280" s="125"/>
      <c r="AD1280" s="8">
        <f t="shared" si="237"/>
        <v>0</v>
      </c>
      <c r="AE1280" s="17">
        <f t="shared" si="238"/>
        <v>4200</v>
      </c>
      <c r="AF1280" s="18">
        <f t="shared" si="239"/>
        <v>103</v>
      </c>
      <c r="AG1280" s="126">
        <f t="shared" si="240"/>
        <v>2.5140346595069474E-2</v>
      </c>
      <c r="AH1280" s="20">
        <v>13.6</v>
      </c>
      <c r="AI1280" s="20">
        <v>450</v>
      </c>
      <c r="AJ1280" s="20"/>
      <c r="AK1280" s="20">
        <v>688</v>
      </c>
      <c r="AL1280" s="20">
        <f t="shared" si="241"/>
        <v>63208</v>
      </c>
      <c r="AM1280" s="7" t="s">
        <v>287</v>
      </c>
      <c r="AN1280" s="20"/>
      <c r="AO1280" s="21"/>
      <c r="AP1280" s="21"/>
      <c r="AQ1280" s="5" t="s">
        <v>2603</v>
      </c>
      <c r="AR1280" s="5" t="s">
        <v>2395</v>
      </c>
    </row>
    <row r="1281" spans="1:44">
      <c r="A1281" s="87" t="s">
        <v>562</v>
      </c>
      <c r="B1281" s="5">
        <v>1111590</v>
      </c>
      <c r="C1281" s="5" t="s">
        <v>565</v>
      </c>
      <c r="D1281" s="5" t="s">
        <v>55</v>
      </c>
      <c r="E1281" s="5" t="s">
        <v>2578</v>
      </c>
      <c r="F1281" s="5" t="s">
        <v>2600</v>
      </c>
      <c r="G1281" s="5" t="s">
        <v>2601</v>
      </c>
      <c r="H1281" s="6">
        <v>44414</v>
      </c>
      <c r="I1281" s="5" t="s">
        <v>575</v>
      </c>
      <c r="J1281" s="5" t="s">
        <v>627</v>
      </c>
      <c r="K1281" s="5" t="s">
        <v>568</v>
      </c>
      <c r="L1281" s="7">
        <v>6</v>
      </c>
      <c r="M1281" s="7" t="s">
        <v>287</v>
      </c>
      <c r="N1281" s="8">
        <v>4039</v>
      </c>
      <c r="O1281" s="122">
        <v>0.02</v>
      </c>
      <c r="P1281" s="10">
        <f t="shared" si="229"/>
        <v>81</v>
      </c>
      <c r="Q1281" s="122">
        <v>5.0000000000000001E-3</v>
      </c>
      <c r="R1281" s="10">
        <f t="shared" si="230"/>
        <v>20</v>
      </c>
      <c r="S1281" s="122">
        <f t="shared" si="231"/>
        <v>2.500618965090369E-2</v>
      </c>
      <c r="T1281" s="10">
        <f t="shared" si="232"/>
        <v>101</v>
      </c>
      <c r="U1281" s="10">
        <f t="shared" si="233"/>
        <v>4140</v>
      </c>
      <c r="V1281" s="11">
        <f>U1281+5</f>
        <v>4145</v>
      </c>
      <c r="W1281" s="12">
        <f t="shared" si="234"/>
        <v>106</v>
      </c>
      <c r="X1281" s="123">
        <f t="shared" si="235"/>
        <v>2.6200000000000001E-2</v>
      </c>
      <c r="Y1281" s="124" t="str">
        <f t="shared" si="236"/>
        <v>0.00%-8.40%</v>
      </c>
      <c r="Z1281" s="15"/>
      <c r="AA1281" s="15"/>
      <c r="AB1281" s="15"/>
      <c r="AC1281" s="125"/>
      <c r="AD1281" s="8">
        <f t="shared" si="237"/>
        <v>0</v>
      </c>
      <c r="AE1281" s="17">
        <f t="shared" si="238"/>
        <v>4145</v>
      </c>
      <c r="AF1281" s="18">
        <f t="shared" si="239"/>
        <v>106</v>
      </c>
      <c r="AG1281" s="126">
        <f t="shared" si="240"/>
        <v>2.6244119831641433E-2</v>
      </c>
      <c r="AH1281" s="20">
        <v>13.6</v>
      </c>
      <c r="AI1281" s="20">
        <v>450</v>
      </c>
      <c r="AJ1281" s="20"/>
      <c r="AK1281" s="20">
        <v>688</v>
      </c>
      <c r="AL1281" s="20">
        <f t="shared" si="241"/>
        <v>62460</v>
      </c>
      <c r="AM1281" s="7" t="s">
        <v>287</v>
      </c>
      <c r="AN1281" s="20"/>
      <c r="AO1281" s="21"/>
      <c r="AP1281" s="21"/>
      <c r="AQ1281" s="5" t="s">
        <v>2603</v>
      </c>
      <c r="AR1281" s="5" t="s">
        <v>2395</v>
      </c>
    </row>
    <row r="1282" spans="1:44">
      <c r="A1282" s="87" t="s">
        <v>562</v>
      </c>
      <c r="B1282" s="5">
        <v>1111598</v>
      </c>
      <c r="C1282" s="5" t="s">
        <v>565</v>
      </c>
      <c r="D1282" s="5" t="s">
        <v>55</v>
      </c>
      <c r="E1282" s="5" t="s">
        <v>2578</v>
      </c>
      <c r="F1282" s="5" t="s">
        <v>2600</v>
      </c>
      <c r="G1282" s="5" t="s">
        <v>2601</v>
      </c>
      <c r="H1282" s="6">
        <v>44424</v>
      </c>
      <c r="I1282" s="5" t="s">
        <v>575</v>
      </c>
      <c r="J1282" s="5" t="s">
        <v>627</v>
      </c>
      <c r="K1282" s="5" t="s">
        <v>568</v>
      </c>
      <c r="L1282" s="7">
        <v>6</v>
      </c>
      <c r="M1282" s="7" t="s">
        <v>287</v>
      </c>
      <c r="N1282" s="8">
        <v>4262</v>
      </c>
      <c r="O1282" s="122">
        <v>0.02</v>
      </c>
      <c r="P1282" s="10">
        <f t="shared" si="229"/>
        <v>85</v>
      </c>
      <c r="Q1282" s="122">
        <v>5.0000000000000001E-3</v>
      </c>
      <c r="R1282" s="10">
        <f t="shared" si="230"/>
        <v>21</v>
      </c>
      <c r="S1282" s="122">
        <f t="shared" si="231"/>
        <v>2.4870952604411075E-2</v>
      </c>
      <c r="T1282" s="10">
        <f t="shared" si="232"/>
        <v>106</v>
      </c>
      <c r="U1282" s="10">
        <f t="shared" si="233"/>
        <v>4368</v>
      </c>
      <c r="V1282" s="11">
        <v>4365</v>
      </c>
      <c r="W1282" s="12">
        <f t="shared" si="234"/>
        <v>103</v>
      </c>
      <c r="X1282" s="123">
        <f t="shared" si="235"/>
        <v>2.4199999999999999E-2</v>
      </c>
      <c r="Y1282" s="124" t="str">
        <f t="shared" si="236"/>
        <v>0.00%-8.40%</v>
      </c>
      <c r="Z1282" s="15"/>
      <c r="AA1282" s="15"/>
      <c r="AB1282" s="15"/>
      <c r="AC1282" s="125"/>
      <c r="AD1282" s="8">
        <f t="shared" si="237"/>
        <v>0</v>
      </c>
      <c r="AE1282" s="17">
        <f t="shared" si="238"/>
        <v>4365</v>
      </c>
      <c r="AF1282" s="18">
        <f t="shared" si="239"/>
        <v>103</v>
      </c>
      <c r="AG1282" s="126">
        <f t="shared" si="240"/>
        <v>2.4167057719380658E-2</v>
      </c>
      <c r="AH1282" s="20">
        <v>13.6</v>
      </c>
      <c r="AI1282" s="20">
        <v>450</v>
      </c>
      <c r="AJ1282" s="20"/>
      <c r="AK1282" s="20">
        <v>688</v>
      </c>
      <c r="AL1282" s="20">
        <f t="shared" si="241"/>
        <v>65452</v>
      </c>
      <c r="AM1282" s="7" t="s">
        <v>287</v>
      </c>
      <c r="AN1282" s="20"/>
      <c r="AO1282" s="21"/>
      <c r="AP1282" s="21"/>
      <c r="AQ1282" s="5" t="s">
        <v>2603</v>
      </c>
      <c r="AR1282" s="5" t="s">
        <v>2395</v>
      </c>
    </row>
    <row r="1283" spans="1:44">
      <c r="A1283" s="87" t="s">
        <v>562</v>
      </c>
      <c r="B1283" s="5">
        <v>1111601</v>
      </c>
      <c r="C1283" s="5" t="s">
        <v>565</v>
      </c>
      <c r="D1283" s="5" t="s">
        <v>55</v>
      </c>
      <c r="E1283" s="5" t="s">
        <v>2578</v>
      </c>
      <c r="F1283" s="5" t="s">
        <v>2600</v>
      </c>
      <c r="G1283" s="5" t="s">
        <v>2601</v>
      </c>
      <c r="H1283" s="6">
        <v>44426</v>
      </c>
      <c r="I1283" s="5" t="s">
        <v>575</v>
      </c>
      <c r="J1283" s="5" t="s">
        <v>627</v>
      </c>
      <c r="K1283" s="5" t="s">
        <v>568</v>
      </c>
      <c r="L1283" s="7">
        <v>6</v>
      </c>
      <c r="M1283" s="7" t="s">
        <v>287</v>
      </c>
      <c r="N1283" s="8">
        <v>4048</v>
      </c>
      <c r="O1283" s="122">
        <v>0.02</v>
      </c>
      <c r="P1283" s="10">
        <f t="shared" si="229"/>
        <v>81</v>
      </c>
      <c r="Q1283" s="122">
        <v>5.0000000000000001E-3</v>
      </c>
      <c r="R1283" s="10">
        <f t="shared" si="230"/>
        <v>20</v>
      </c>
      <c r="S1283" s="122">
        <f t="shared" si="231"/>
        <v>2.4950592885375496E-2</v>
      </c>
      <c r="T1283" s="10">
        <f t="shared" si="232"/>
        <v>101</v>
      </c>
      <c r="U1283" s="10">
        <f t="shared" si="233"/>
        <v>4149</v>
      </c>
      <c r="V1283" s="11">
        <v>4150</v>
      </c>
      <c r="W1283" s="12">
        <f t="shared" si="234"/>
        <v>102</v>
      </c>
      <c r="X1283" s="123">
        <f t="shared" si="235"/>
        <v>2.52E-2</v>
      </c>
      <c r="Y1283" s="124" t="str">
        <f t="shared" si="236"/>
        <v>0.00%-8.40%</v>
      </c>
      <c r="Z1283" s="15"/>
      <c r="AA1283" s="15"/>
      <c r="AB1283" s="15"/>
      <c r="AC1283" s="125"/>
      <c r="AD1283" s="8">
        <f t="shared" si="237"/>
        <v>0</v>
      </c>
      <c r="AE1283" s="17">
        <f t="shared" si="238"/>
        <v>4150</v>
      </c>
      <c r="AF1283" s="18">
        <f t="shared" si="239"/>
        <v>102</v>
      </c>
      <c r="AG1283" s="126">
        <f t="shared" si="240"/>
        <v>2.5197628458498045E-2</v>
      </c>
      <c r="AH1283" s="20">
        <v>13.6</v>
      </c>
      <c r="AI1283" s="20">
        <v>450</v>
      </c>
      <c r="AJ1283" s="20"/>
      <c r="AK1283" s="20">
        <v>688</v>
      </c>
      <c r="AL1283" s="20">
        <f t="shared" si="241"/>
        <v>62528</v>
      </c>
      <c r="AM1283" s="7" t="s">
        <v>287</v>
      </c>
      <c r="AN1283" s="20"/>
      <c r="AO1283" s="21"/>
      <c r="AP1283" s="21"/>
      <c r="AQ1283" s="5" t="s">
        <v>2603</v>
      </c>
      <c r="AR1283" s="5" t="s">
        <v>2395</v>
      </c>
    </row>
    <row r="1284" spans="1:44">
      <c r="A1284" s="87" t="s">
        <v>562</v>
      </c>
      <c r="B1284" s="5">
        <v>1111603</v>
      </c>
      <c r="C1284" s="5" t="s">
        <v>565</v>
      </c>
      <c r="D1284" s="5" t="s">
        <v>55</v>
      </c>
      <c r="E1284" s="5" t="s">
        <v>2578</v>
      </c>
      <c r="F1284" s="5" t="s">
        <v>2600</v>
      </c>
      <c r="G1284" s="5" t="s">
        <v>2601</v>
      </c>
      <c r="H1284" s="6">
        <v>44428</v>
      </c>
      <c r="I1284" s="5" t="s">
        <v>575</v>
      </c>
      <c r="J1284" s="5" t="s">
        <v>627</v>
      </c>
      <c r="K1284" s="5" t="s">
        <v>568</v>
      </c>
      <c r="L1284" s="7">
        <v>6</v>
      </c>
      <c r="M1284" s="7" t="s">
        <v>287</v>
      </c>
      <c r="N1284" s="8">
        <v>4097</v>
      </c>
      <c r="O1284" s="122">
        <v>0.02</v>
      </c>
      <c r="P1284" s="10">
        <f t="shared" si="229"/>
        <v>82</v>
      </c>
      <c r="Q1284" s="122">
        <v>5.0000000000000001E-3</v>
      </c>
      <c r="R1284" s="10">
        <f t="shared" si="230"/>
        <v>20</v>
      </c>
      <c r="S1284" s="122">
        <f t="shared" si="231"/>
        <v>2.4896265560165973E-2</v>
      </c>
      <c r="T1284" s="10">
        <f t="shared" si="232"/>
        <v>102</v>
      </c>
      <c r="U1284" s="10">
        <f t="shared" si="233"/>
        <v>4199</v>
      </c>
      <c r="V1284" s="11">
        <v>4250</v>
      </c>
      <c r="W1284" s="12">
        <f t="shared" si="234"/>
        <v>153</v>
      </c>
      <c r="X1284" s="123">
        <f t="shared" si="235"/>
        <v>3.73E-2</v>
      </c>
      <c r="Y1284" s="124" t="str">
        <f t="shared" si="236"/>
        <v>0.00%-8.40%</v>
      </c>
      <c r="Z1284" s="15"/>
      <c r="AA1284" s="15"/>
      <c r="AB1284" s="15"/>
      <c r="AC1284" s="125"/>
      <c r="AD1284" s="8">
        <f t="shared" si="237"/>
        <v>0</v>
      </c>
      <c r="AE1284" s="17">
        <f t="shared" si="238"/>
        <v>4250</v>
      </c>
      <c r="AF1284" s="18">
        <f t="shared" si="239"/>
        <v>153</v>
      </c>
      <c r="AG1284" s="126">
        <f t="shared" si="240"/>
        <v>3.7344398340249052E-2</v>
      </c>
      <c r="AH1284" s="20">
        <v>13.6</v>
      </c>
      <c r="AI1284" s="20">
        <v>450</v>
      </c>
      <c r="AJ1284" s="20"/>
      <c r="AK1284" s="20">
        <v>688</v>
      </c>
      <c r="AL1284" s="20">
        <f t="shared" si="241"/>
        <v>63888</v>
      </c>
      <c r="AM1284" s="7" t="s">
        <v>287</v>
      </c>
      <c r="AN1284" s="20"/>
      <c r="AO1284" s="21" t="s">
        <v>2605</v>
      </c>
      <c r="AP1284" s="21" t="s">
        <v>115</v>
      </c>
      <c r="AQ1284" s="5" t="s">
        <v>2603</v>
      </c>
      <c r="AR1284" s="5" t="s">
        <v>2395</v>
      </c>
    </row>
    <row r="1285" spans="1:44">
      <c r="A1285" s="87" t="s">
        <v>562</v>
      </c>
      <c r="B1285" s="5">
        <v>1111605</v>
      </c>
      <c r="C1285" s="5" t="s">
        <v>565</v>
      </c>
      <c r="D1285" s="5" t="s">
        <v>55</v>
      </c>
      <c r="E1285" s="5" t="s">
        <v>2578</v>
      </c>
      <c r="F1285" s="5" t="s">
        <v>2600</v>
      </c>
      <c r="G1285" s="5" t="s">
        <v>2601</v>
      </c>
      <c r="H1285" s="6">
        <v>44432</v>
      </c>
      <c r="I1285" s="5" t="s">
        <v>575</v>
      </c>
      <c r="J1285" s="5" t="s">
        <v>627</v>
      </c>
      <c r="K1285" s="5" t="s">
        <v>568</v>
      </c>
      <c r="L1285" s="7">
        <v>6</v>
      </c>
      <c r="M1285" s="7" t="s">
        <v>287</v>
      </c>
      <c r="N1285" s="8">
        <v>4048</v>
      </c>
      <c r="O1285" s="122">
        <v>0.02</v>
      </c>
      <c r="P1285" s="10">
        <f t="shared" si="229"/>
        <v>81</v>
      </c>
      <c r="Q1285" s="122">
        <v>5.0000000000000001E-3</v>
      </c>
      <c r="R1285" s="10">
        <f t="shared" si="230"/>
        <v>20</v>
      </c>
      <c r="S1285" s="122">
        <f t="shared" si="231"/>
        <v>2.4950592885375496E-2</v>
      </c>
      <c r="T1285" s="10">
        <f t="shared" si="232"/>
        <v>101</v>
      </c>
      <c r="U1285" s="10">
        <f t="shared" si="233"/>
        <v>4149</v>
      </c>
      <c r="V1285" s="11">
        <v>4155</v>
      </c>
      <c r="W1285" s="12">
        <f t="shared" si="234"/>
        <v>107</v>
      </c>
      <c r="X1285" s="123">
        <f t="shared" si="235"/>
        <v>2.64E-2</v>
      </c>
      <c r="Y1285" s="124" t="str">
        <f t="shared" si="236"/>
        <v>0.00%-8.40%</v>
      </c>
      <c r="Z1285" s="15"/>
      <c r="AA1285" s="15"/>
      <c r="AB1285" s="15"/>
      <c r="AC1285" s="125"/>
      <c r="AD1285" s="8">
        <f t="shared" si="237"/>
        <v>0</v>
      </c>
      <c r="AE1285" s="17">
        <f t="shared" si="238"/>
        <v>4155</v>
      </c>
      <c r="AF1285" s="18">
        <f t="shared" si="239"/>
        <v>107</v>
      </c>
      <c r="AG1285" s="126">
        <f t="shared" si="240"/>
        <v>2.6432806324110603E-2</v>
      </c>
      <c r="AH1285" s="20">
        <v>13.6</v>
      </c>
      <c r="AI1285" s="20">
        <v>450</v>
      </c>
      <c r="AJ1285" s="20"/>
      <c r="AK1285" s="20">
        <v>688</v>
      </c>
      <c r="AL1285" s="20">
        <f t="shared" si="241"/>
        <v>62596</v>
      </c>
      <c r="AM1285" s="7" t="s">
        <v>287</v>
      </c>
      <c r="AN1285" s="20"/>
      <c r="AO1285" s="21" t="s">
        <v>2605</v>
      </c>
      <c r="AP1285" s="21" t="s">
        <v>115</v>
      </c>
      <c r="AQ1285" s="5" t="s">
        <v>2603</v>
      </c>
      <c r="AR1285" s="5" t="s">
        <v>2395</v>
      </c>
    </row>
    <row r="1286" spans="1:44">
      <c r="A1286" s="87" t="s">
        <v>562</v>
      </c>
      <c r="B1286" s="5">
        <v>1111612</v>
      </c>
      <c r="C1286" s="5" t="s">
        <v>565</v>
      </c>
      <c r="D1286" s="5" t="s">
        <v>55</v>
      </c>
      <c r="E1286" s="5" t="s">
        <v>2578</v>
      </c>
      <c r="F1286" s="5" t="s">
        <v>2600</v>
      </c>
      <c r="G1286" s="5" t="s">
        <v>2601</v>
      </c>
      <c r="H1286" s="6">
        <v>44442</v>
      </c>
      <c r="I1286" s="5" t="s">
        <v>575</v>
      </c>
      <c r="J1286" s="5" t="s">
        <v>627</v>
      </c>
      <c r="K1286" s="5" t="s">
        <v>568</v>
      </c>
      <c r="L1286" s="7">
        <v>6</v>
      </c>
      <c r="M1286" s="7" t="s">
        <v>287</v>
      </c>
      <c r="N1286" s="8">
        <v>4063</v>
      </c>
      <c r="O1286" s="122">
        <v>0.02</v>
      </c>
      <c r="P1286" s="10">
        <f t="shared" si="229"/>
        <v>81</v>
      </c>
      <c r="Q1286" s="122">
        <v>5.0000000000000001E-3</v>
      </c>
      <c r="R1286" s="10">
        <f t="shared" si="230"/>
        <v>20</v>
      </c>
      <c r="S1286" s="122">
        <f t="shared" si="231"/>
        <v>2.4858478956436132E-2</v>
      </c>
      <c r="T1286" s="10">
        <f t="shared" si="232"/>
        <v>101</v>
      </c>
      <c r="U1286" s="10">
        <f t="shared" si="233"/>
        <v>4164</v>
      </c>
      <c r="V1286" s="11">
        <v>4165</v>
      </c>
      <c r="W1286" s="12">
        <f t="shared" si="234"/>
        <v>102</v>
      </c>
      <c r="X1286" s="123">
        <f t="shared" si="235"/>
        <v>2.5100000000000001E-2</v>
      </c>
      <c r="Y1286" s="124" t="str">
        <f t="shared" si="236"/>
        <v>0.00%-8.40%</v>
      </c>
      <c r="Z1286" s="15"/>
      <c r="AA1286" s="15"/>
      <c r="AB1286" s="15"/>
      <c r="AC1286" s="125"/>
      <c r="AD1286" s="8">
        <f t="shared" si="237"/>
        <v>0</v>
      </c>
      <c r="AE1286" s="17">
        <f t="shared" si="238"/>
        <v>4165</v>
      </c>
      <c r="AF1286" s="18">
        <f t="shared" si="239"/>
        <v>102</v>
      </c>
      <c r="AG1286" s="126">
        <f t="shared" si="240"/>
        <v>2.5104602510460206E-2</v>
      </c>
      <c r="AH1286" s="20">
        <v>13.6</v>
      </c>
      <c r="AI1286" s="20">
        <v>450</v>
      </c>
      <c r="AJ1286" s="20"/>
      <c r="AK1286" s="20">
        <v>688</v>
      </c>
      <c r="AL1286" s="20">
        <f t="shared" si="241"/>
        <v>62732</v>
      </c>
      <c r="AM1286" s="7" t="s">
        <v>287</v>
      </c>
      <c r="AN1286" s="20"/>
      <c r="AO1286" s="21"/>
      <c r="AP1286" s="21"/>
      <c r="AQ1286" s="5" t="s">
        <v>2603</v>
      </c>
      <c r="AR1286" s="5" t="s">
        <v>2395</v>
      </c>
    </row>
    <row r="1287" spans="1:44">
      <c r="A1287" s="87" t="s">
        <v>562</v>
      </c>
      <c r="B1287" s="5">
        <v>1111617</v>
      </c>
      <c r="C1287" s="5" t="s">
        <v>565</v>
      </c>
      <c r="D1287" s="5" t="s">
        <v>55</v>
      </c>
      <c r="E1287" s="5" t="s">
        <v>2578</v>
      </c>
      <c r="F1287" s="5" t="s">
        <v>2600</v>
      </c>
      <c r="G1287" s="5" t="s">
        <v>2601</v>
      </c>
      <c r="H1287" s="6">
        <v>44449</v>
      </c>
      <c r="I1287" s="5" t="s">
        <v>575</v>
      </c>
      <c r="J1287" s="5" t="s">
        <v>627</v>
      </c>
      <c r="K1287" s="5" t="s">
        <v>568</v>
      </c>
      <c r="L1287" s="7">
        <v>6</v>
      </c>
      <c r="M1287" s="7" t="s">
        <v>287</v>
      </c>
      <c r="N1287" s="8">
        <v>4478</v>
      </c>
      <c r="O1287" s="122">
        <v>0.02</v>
      </c>
      <c r="P1287" s="10">
        <f t="shared" si="229"/>
        <v>90</v>
      </c>
      <c r="Q1287" s="122">
        <v>5.0000000000000001E-3</v>
      </c>
      <c r="R1287" s="10">
        <f t="shared" si="230"/>
        <v>22</v>
      </c>
      <c r="S1287" s="122">
        <f t="shared" si="231"/>
        <v>2.5011165698972757E-2</v>
      </c>
      <c r="T1287" s="10">
        <f t="shared" si="232"/>
        <v>112</v>
      </c>
      <c r="U1287" s="10">
        <f t="shared" si="233"/>
        <v>4590</v>
      </c>
      <c r="V1287" s="11">
        <v>4600</v>
      </c>
      <c r="W1287" s="12">
        <f t="shared" si="234"/>
        <v>122</v>
      </c>
      <c r="X1287" s="123">
        <f t="shared" si="235"/>
        <v>2.7199999999999998E-2</v>
      </c>
      <c r="Y1287" s="124" t="str">
        <f t="shared" si="236"/>
        <v>0.00%-8.40%</v>
      </c>
      <c r="Z1287" s="15"/>
      <c r="AA1287" s="15"/>
      <c r="AB1287" s="15"/>
      <c r="AC1287" s="125"/>
      <c r="AD1287" s="8">
        <f t="shared" si="237"/>
        <v>0</v>
      </c>
      <c r="AE1287" s="17">
        <f t="shared" si="238"/>
        <v>4600</v>
      </c>
      <c r="AF1287" s="18">
        <f t="shared" si="239"/>
        <v>122</v>
      </c>
      <c r="AG1287" s="126">
        <f t="shared" si="240"/>
        <v>2.7244305493523857E-2</v>
      </c>
      <c r="AH1287" s="20">
        <v>13.6</v>
      </c>
      <c r="AI1287" s="20">
        <v>650</v>
      </c>
      <c r="AJ1287" s="20"/>
      <c r="AK1287" s="20">
        <v>688</v>
      </c>
      <c r="AL1287" s="20">
        <f t="shared" si="241"/>
        <v>71048</v>
      </c>
      <c r="AM1287" s="7" t="s">
        <v>287</v>
      </c>
      <c r="AN1287" s="20"/>
      <c r="AO1287" s="21" t="s">
        <v>2605</v>
      </c>
      <c r="AP1287" s="21" t="s">
        <v>115</v>
      </c>
      <c r="AQ1287" s="5" t="s">
        <v>2603</v>
      </c>
      <c r="AR1287" s="5" t="s">
        <v>2395</v>
      </c>
    </row>
    <row r="1288" spans="1:44">
      <c r="A1288" s="87" t="s">
        <v>562</v>
      </c>
      <c r="B1288" s="5">
        <v>1111620</v>
      </c>
      <c r="C1288" s="5" t="s">
        <v>565</v>
      </c>
      <c r="D1288" s="5" t="s">
        <v>55</v>
      </c>
      <c r="E1288" s="5" t="s">
        <v>2578</v>
      </c>
      <c r="F1288" s="5" t="s">
        <v>2600</v>
      </c>
      <c r="G1288" s="5" t="s">
        <v>2601</v>
      </c>
      <c r="H1288" s="6">
        <v>44456</v>
      </c>
      <c r="I1288" s="5" t="s">
        <v>575</v>
      </c>
      <c r="J1288" s="5" t="s">
        <v>627</v>
      </c>
      <c r="K1288" s="5" t="s">
        <v>568</v>
      </c>
      <c r="L1288" s="7">
        <v>6</v>
      </c>
      <c r="M1288" s="7" t="s">
        <v>287</v>
      </c>
      <c r="N1288" s="8">
        <v>4102</v>
      </c>
      <c r="O1288" s="122">
        <v>0.02</v>
      </c>
      <c r="P1288" s="10">
        <f t="shared" si="229"/>
        <v>82</v>
      </c>
      <c r="Q1288" s="122">
        <v>5.0000000000000001E-3</v>
      </c>
      <c r="R1288" s="10">
        <f t="shared" si="230"/>
        <v>21</v>
      </c>
      <c r="S1288" s="122">
        <f t="shared" si="231"/>
        <v>2.5109702584105314E-2</v>
      </c>
      <c r="T1288" s="10">
        <f t="shared" si="232"/>
        <v>103</v>
      </c>
      <c r="U1288" s="10">
        <f t="shared" si="233"/>
        <v>4205</v>
      </c>
      <c r="V1288" s="11">
        <f t="shared" si="244"/>
        <v>4205</v>
      </c>
      <c r="W1288" s="12">
        <f t="shared" si="234"/>
        <v>103</v>
      </c>
      <c r="X1288" s="123">
        <f t="shared" si="235"/>
        <v>2.5100000000000001E-2</v>
      </c>
      <c r="Y1288" s="124" t="str">
        <f t="shared" si="236"/>
        <v>0.00%-8.40%</v>
      </c>
      <c r="Z1288" s="15"/>
      <c r="AA1288" s="15"/>
      <c r="AB1288" s="15"/>
      <c r="AC1288" s="125"/>
      <c r="AD1288" s="8">
        <f t="shared" si="237"/>
        <v>0</v>
      </c>
      <c r="AE1288" s="17">
        <f t="shared" si="238"/>
        <v>4205</v>
      </c>
      <c r="AF1288" s="18">
        <f t="shared" si="239"/>
        <v>103</v>
      </c>
      <c r="AG1288" s="126">
        <f t="shared" si="240"/>
        <v>2.5109702584105387E-2</v>
      </c>
      <c r="AH1288" s="20">
        <v>13.6</v>
      </c>
      <c r="AI1288" s="20">
        <v>450</v>
      </c>
      <c r="AJ1288" s="20"/>
      <c r="AK1288" s="20">
        <v>688</v>
      </c>
      <c r="AL1288" s="20">
        <f t="shared" si="241"/>
        <v>63276</v>
      </c>
      <c r="AM1288" s="7" t="s">
        <v>287</v>
      </c>
      <c r="AN1288" s="20"/>
      <c r="AO1288" s="21"/>
      <c r="AP1288" s="21"/>
      <c r="AQ1288" s="5" t="s">
        <v>2603</v>
      </c>
      <c r="AR1288" s="5" t="s">
        <v>2395</v>
      </c>
    </row>
    <row r="1289" spans="1:44">
      <c r="A1289" s="87" t="s">
        <v>562</v>
      </c>
      <c r="B1289" s="5">
        <v>1111628</v>
      </c>
      <c r="C1289" s="5" t="s">
        <v>565</v>
      </c>
      <c r="D1289" s="5" t="s">
        <v>55</v>
      </c>
      <c r="E1289" s="5" t="s">
        <v>2578</v>
      </c>
      <c r="F1289" s="5" t="s">
        <v>2600</v>
      </c>
      <c r="G1289" s="5" t="s">
        <v>2601</v>
      </c>
      <c r="H1289" s="6">
        <v>44484</v>
      </c>
      <c r="I1289" s="5" t="s">
        <v>575</v>
      </c>
      <c r="J1289" s="5" t="s">
        <v>627</v>
      </c>
      <c r="K1289" s="5" t="s">
        <v>568</v>
      </c>
      <c r="L1289" s="7">
        <v>6</v>
      </c>
      <c r="M1289" s="7" t="s">
        <v>287</v>
      </c>
      <c r="N1289" s="8">
        <v>4047</v>
      </c>
      <c r="O1289" s="122">
        <v>0.02</v>
      </c>
      <c r="P1289" s="10">
        <f t="shared" si="229"/>
        <v>81</v>
      </c>
      <c r="Q1289" s="122">
        <v>5.0000000000000001E-3</v>
      </c>
      <c r="R1289" s="10">
        <f t="shared" si="230"/>
        <v>20</v>
      </c>
      <c r="S1289" s="122">
        <f t="shared" si="231"/>
        <v>2.4956758092414134E-2</v>
      </c>
      <c r="T1289" s="10">
        <f t="shared" si="232"/>
        <v>101</v>
      </c>
      <c r="U1289" s="10">
        <f t="shared" si="233"/>
        <v>4148</v>
      </c>
      <c r="V1289" s="11">
        <v>4150</v>
      </c>
      <c r="W1289" s="12">
        <f t="shared" si="234"/>
        <v>103</v>
      </c>
      <c r="X1289" s="123">
        <f t="shared" si="235"/>
        <v>2.5499999999999998E-2</v>
      </c>
      <c r="Y1289" s="124" t="str">
        <f t="shared" si="236"/>
        <v>0.00%-8.40%</v>
      </c>
      <c r="Z1289" s="15"/>
      <c r="AA1289" s="15"/>
      <c r="AB1289" s="15"/>
      <c r="AC1289" s="125"/>
      <c r="AD1289" s="8">
        <f t="shared" si="237"/>
        <v>0</v>
      </c>
      <c r="AE1289" s="17">
        <f t="shared" si="238"/>
        <v>4150</v>
      </c>
      <c r="AF1289" s="18">
        <f t="shared" si="239"/>
        <v>103</v>
      </c>
      <c r="AG1289" s="126">
        <f t="shared" si="240"/>
        <v>2.5450951321966953E-2</v>
      </c>
      <c r="AH1289" s="20">
        <v>13.6</v>
      </c>
      <c r="AI1289" s="20">
        <v>450</v>
      </c>
      <c r="AJ1289" s="20"/>
      <c r="AK1289" s="20">
        <v>688</v>
      </c>
      <c r="AL1289" s="20">
        <f t="shared" si="241"/>
        <v>62528</v>
      </c>
      <c r="AM1289" s="7" t="s">
        <v>287</v>
      </c>
      <c r="AN1289" s="20"/>
      <c r="AO1289" s="21"/>
      <c r="AP1289" s="21"/>
      <c r="AQ1289" s="5" t="s">
        <v>2603</v>
      </c>
      <c r="AR1289" s="5" t="s">
        <v>2395</v>
      </c>
    </row>
    <row r="1290" spans="1:44">
      <c r="A1290" s="87" t="s">
        <v>562</v>
      </c>
      <c r="B1290" s="5">
        <v>1111632</v>
      </c>
      <c r="C1290" s="5" t="s">
        <v>565</v>
      </c>
      <c r="D1290" s="5" t="s">
        <v>55</v>
      </c>
      <c r="E1290" s="5" t="s">
        <v>2578</v>
      </c>
      <c r="F1290" s="5" t="s">
        <v>2600</v>
      </c>
      <c r="G1290" s="5" t="s">
        <v>2601</v>
      </c>
      <c r="H1290" s="6">
        <v>44489</v>
      </c>
      <c r="I1290" s="5" t="s">
        <v>575</v>
      </c>
      <c r="J1290" s="5" t="s">
        <v>2602</v>
      </c>
      <c r="K1290" s="5" t="s">
        <v>568</v>
      </c>
      <c r="L1290" s="7">
        <v>6</v>
      </c>
      <c r="M1290" s="7" t="s">
        <v>287</v>
      </c>
      <c r="N1290" s="8">
        <v>4501</v>
      </c>
      <c r="O1290" s="122">
        <v>0.02</v>
      </c>
      <c r="P1290" s="10">
        <f t="shared" si="229"/>
        <v>90</v>
      </c>
      <c r="Q1290" s="122">
        <v>5.0000000000000001E-3</v>
      </c>
      <c r="R1290" s="10">
        <f t="shared" si="230"/>
        <v>23</v>
      </c>
      <c r="S1290" s="122">
        <f t="shared" si="231"/>
        <v>2.5105532103976893E-2</v>
      </c>
      <c r="T1290" s="10">
        <f t="shared" si="232"/>
        <v>113</v>
      </c>
      <c r="U1290" s="10">
        <f t="shared" si="233"/>
        <v>4614</v>
      </c>
      <c r="V1290" s="11">
        <v>4620</v>
      </c>
      <c r="W1290" s="12">
        <f t="shared" si="234"/>
        <v>119</v>
      </c>
      <c r="X1290" s="123">
        <f t="shared" si="235"/>
        <v>2.64E-2</v>
      </c>
      <c r="Y1290" s="124" t="str">
        <f t="shared" si="236"/>
        <v>0.00%-8.40%</v>
      </c>
      <c r="Z1290" s="15"/>
      <c r="AA1290" s="15"/>
      <c r="AB1290" s="15"/>
      <c r="AC1290" s="125"/>
      <c r="AD1290" s="8">
        <f t="shared" si="237"/>
        <v>0</v>
      </c>
      <c r="AE1290" s="17">
        <f t="shared" si="238"/>
        <v>4620</v>
      </c>
      <c r="AF1290" s="18">
        <f t="shared" si="239"/>
        <v>119</v>
      </c>
      <c r="AG1290" s="126">
        <f t="shared" si="240"/>
        <v>2.6438569206842955E-2</v>
      </c>
      <c r="AH1290" s="20">
        <v>13.6</v>
      </c>
      <c r="AI1290" s="20">
        <v>750</v>
      </c>
      <c r="AJ1290" s="20"/>
      <c r="AK1290" s="20">
        <v>688</v>
      </c>
      <c r="AL1290" s="20">
        <f t="shared" si="241"/>
        <v>72520</v>
      </c>
      <c r="AM1290" s="7" t="s">
        <v>287</v>
      </c>
      <c r="AN1290" s="20"/>
      <c r="AO1290" s="21"/>
      <c r="AP1290" s="21"/>
      <c r="AQ1290" s="5" t="s">
        <v>2603</v>
      </c>
      <c r="AR1290" s="5" t="s">
        <v>2395</v>
      </c>
    </row>
    <row r="1291" spans="1:44">
      <c r="A1291" s="87" t="s">
        <v>562</v>
      </c>
      <c r="B1291" s="5">
        <v>1111633</v>
      </c>
      <c r="C1291" s="5" t="s">
        <v>565</v>
      </c>
      <c r="D1291" s="5" t="s">
        <v>55</v>
      </c>
      <c r="E1291" s="5" t="s">
        <v>2578</v>
      </c>
      <c r="F1291" s="5" t="s">
        <v>2600</v>
      </c>
      <c r="G1291" s="5" t="s">
        <v>2601</v>
      </c>
      <c r="H1291" s="6">
        <v>44489</v>
      </c>
      <c r="I1291" s="5" t="s">
        <v>575</v>
      </c>
      <c r="J1291" s="5" t="s">
        <v>627</v>
      </c>
      <c r="K1291" s="5" t="s">
        <v>568</v>
      </c>
      <c r="L1291" s="7">
        <v>6</v>
      </c>
      <c r="M1291" s="7" t="s">
        <v>287</v>
      </c>
      <c r="N1291" s="8">
        <v>4079</v>
      </c>
      <c r="O1291" s="122">
        <v>0.02</v>
      </c>
      <c r="P1291" s="10">
        <f t="shared" ref="P1291:P1354" si="245">ROUND(N1291*O1291,0)</f>
        <v>82</v>
      </c>
      <c r="Q1291" s="122">
        <v>5.0000000000000001E-3</v>
      </c>
      <c r="R1291" s="10">
        <f t="shared" ref="R1291:R1354" si="246">ROUND(N1291*Q1291,0)</f>
        <v>20</v>
      </c>
      <c r="S1291" s="122">
        <f t="shared" ref="S1291:S1354" si="247">T1291/N1291</f>
        <v>2.5006128953174799E-2</v>
      </c>
      <c r="T1291" s="10">
        <f t="shared" ref="T1291:T1354" si="248">P1291+R1291</f>
        <v>102</v>
      </c>
      <c r="U1291" s="10">
        <f t="shared" ref="U1291:U1354" si="249">N1291+T1291</f>
        <v>4181</v>
      </c>
      <c r="V1291" s="11">
        <v>4185</v>
      </c>
      <c r="W1291" s="12">
        <f t="shared" ref="W1291:W1354" si="250">V1291-N1291</f>
        <v>106</v>
      </c>
      <c r="X1291" s="123">
        <f t="shared" ref="X1291:X1354" si="251">ROUND(V1291/N1291-1,4)</f>
        <v>2.5999999999999999E-2</v>
      </c>
      <c r="Y1291" s="124" t="str">
        <f t="shared" ref="Y1291:Y1354" si="252">IF(OR(L1291=1,L1291=2,L1291=4),TEXT(S1291*0.8,"0.00%")&amp;"-"&amp;TEXT(S1291*1.2,"0.00%"),IF(OR(L1291=3,L1291=6),TEXT(0,"0.00%")&amp;"-"&amp;TEXT(7%*1.2,"0.00%"),IF(OR(L1291=5,L1291=7),TEXT((R1291/N1291),"0.00%")&amp;"-"&amp;TEXT((R1291/N1291)+7%,"0.00%"),"")))</f>
        <v>0.00%-8.40%</v>
      </c>
      <c r="Z1291" s="15"/>
      <c r="AA1291" s="15"/>
      <c r="AB1291" s="15"/>
      <c r="AC1291" s="125"/>
      <c r="AD1291" s="8">
        <f t="shared" ref="AD1291:AD1354" si="253">ROUND(N1291*AC1291,0)</f>
        <v>0</v>
      </c>
      <c r="AE1291" s="17">
        <f t="shared" ref="AE1291:AE1354" si="254">V1291+AD1291</f>
        <v>4185</v>
      </c>
      <c r="AF1291" s="18">
        <f t="shared" ref="AF1291:AF1354" si="255">AE1291-N1291</f>
        <v>106</v>
      </c>
      <c r="AG1291" s="126">
        <f t="shared" ref="AG1291:AG1354" si="256">AE1291/N1291-1</f>
        <v>2.5986761461142427E-2</v>
      </c>
      <c r="AH1291" s="20">
        <v>13.6</v>
      </c>
      <c r="AI1291" s="20">
        <v>450</v>
      </c>
      <c r="AJ1291" s="20"/>
      <c r="AK1291" s="20">
        <v>688</v>
      </c>
      <c r="AL1291" s="20">
        <f t="shared" ref="AL1291:AL1354" si="257">AE1291*AH1291+AI1291*12+AK1291+IF(AB1291="",AJ1291,IF(AB1291="D",5000,IF(AB1291="C",1000,0)))*12</f>
        <v>63004</v>
      </c>
      <c r="AM1291" s="7" t="s">
        <v>287</v>
      </c>
      <c r="AN1291" s="20"/>
      <c r="AO1291" s="21"/>
      <c r="AP1291" s="21"/>
      <c r="AQ1291" s="5" t="s">
        <v>2603</v>
      </c>
      <c r="AR1291" s="5" t="s">
        <v>2395</v>
      </c>
    </row>
    <row r="1292" spans="1:44">
      <c r="A1292" s="87" t="s">
        <v>562</v>
      </c>
      <c r="B1292" s="5">
        <v>1111634</v>
      </c>
      <c r="C1292" s="5" t="s">
        <v>565</v>
      </c>
      <c r="D1292" s="5" t="s">
        <v>55</v>
      </c>
      <c r="E1292" s="5" t="s">
        <v>2578</v>
      </c>
      <c r="F1292" s="5" t="s">
        <v>2600</v>
      </c>
      <c r="G1292" s="5" t="s">
        <v>2601</v>
      </c>
      <c r="H1292" s="6">
        <v>44489</v>
      </c>
      <c r="I1292" s="5" t="s">
        <v>575</v>
      </c>
      <c r="J1292" s="5" t="s">
        <v>627</v>
      </c>
      <c r="K1292" s="5" t="s">
        <v>568</v>
      </c>
      <c r="L1292" s="7">
        <v>6</v>
      </c>
      <c r="M1292" s="7" t="s">
        <v>287</v>
      </c>
      <c r="N1292" s="8">
        <v>4082</v>
      </c>
      <c r="O1292" s="122">
        <v>0.02</v>
      </c>
      <c r="P1292" s="10">
        <f t="shared" si="245"/>
        <v>82</v>
      </c>
      <c r="Q1292" s="122">
        <v>5.0000000000000001E-3</v>
      </c>
      <c r="R1292" s="10">
        <f t="shared" si="246"/>
        <v>20</v>
      </c>
      <c r="S1292" s="122">
        <f t="shared" si="247"/>
        <v>2.4987751102400785E-2</v>
      </c>
      <c r="T1292" s="10">
        <f t="shared" si="248"/>
        <v>102</v>
      </c>
      <c r="U1292" s="10">
        <f t="shared" si="249"/>
        <v>4184</v>
      </c>
      <c r="V1292" s="11">
        <v>4185</v>
      </c>
      <c r="W1292" s="12">
        <f t="shared" si="250"/>
        <v>103</v>
      </c>
      <c r="X1292" s="123">
        <f t="shared" si="251"/>
        <v>2.52E-2</v>
      </c>
      <c r="Y1292" s="124" t="str">
        <f t="shared" si="252"/>
        <v>0.00%-8.40%</v>
      </c>
      <c r="Z1292" s="15"/>
      <c r="AA1292" s="15"/>
      <c r="AB1292" s="15"/>
      <c r="AC1292" s="125"/>
      <c r="AD1292" s="8">
        <f t="shared" si="253"/>
        <v>0</v>
      </c>
      <c r="AE1292" s="17">
        <f t="shared" si="254"/>
        <v>4185</v>
      </c>
      <c r="AF1292" s="18">
        <f t="shared" si="255"/>
        <v>103</v>
      </c>
      <c r="AG1292" s="126">
        <f t="shared" si="256"/>
        <v>2.5232729054385006E-2</v>
      </c>
      <c r="AH1292" s="20">
        <v>13.6</v>
      </c>
      <c r="AI1292" s="20">
        <v>450</v>
      </c>
      <c r="AJ1292" s="20"/>
      <c r="AK1292" s="20">
        <v>688</v>
      </c>
      <c r="AL1292" s="20">
        <f t="shared" si="257"/>
        <v>63004</v>
      </c>
      <c r="AM1292" s="7" t="s">
        <v>287</v>
      </c>
      <c r="AN1292" s="20"/>
      <c r="AO1292" s="21"/>
      <c r="AP1292" s="21"/>
      <c r="AQ1292" s="5" t="s">
        <v>2603</v>
      </c>
      <c r="AR1292" s="5" t="s">
        <v>2395</v>
      </c>
    </row>
    <row r="1293" spans="1:44">
      <c r="A1293" s="87" t="s">
        <v>562</v>
      </c>
      <c r="B1293" s="5">
        <v>1111637</v>
      </c>
      <c r="C1293" s="5" t="s">
        <v>565</v>
      </c>
      <c r="D1293" s="5" t="s">
        <v>55</v>
      </c>
      <c r="E1293" s="5" t="s">
        <v>2578</v>
      </c>
      <c r="F1293" s="5" t="s">
        <v>2600</v>
      </c>
      <c r="G1293" s="5" t="s">
        <v>2601</v>
      </c>
      <c r="H1293" s="6">
        <v>44496</v>
      </c>
      <c r="I1293" s="5" t="s">
        <v>575</v>
      </c>
      <c r="J1293" s="5" t="s">
        <v>627</v>
      </c>
      <c r="K1293" s="5" t="s">
        <v>568</v>
      </c>
      <c r="L1293" s="7">
        <v>6</v>
      </c>
      <c r="M1293" s="7" t="s">
        <v>287</v>
      </c>
      <c r="N1293" s="8">
        <v>3945</v>
      </c>
      <c r="O1293" s="122">
        <v>0.02</v>
      </c>
      <c r="P1293" s="10">
        <f t="shared" si="245"/>
        <v>79</v>
      </c>
      <c r="Q1293" s="122">
        <v>5.0000000000000001E-3</v>
      </c>
      <c r="R1293" s="10">
        <f t="shared" si="246"/>
        <v>20</v>
      </c>
      <c r="S1293" s="122">
        <f t="shared" si="247"/>
        <v>2.5095057034220533E-2</v>
      </c>
      <c r="T1293" s="10">
        <f t="shared" si="248"/>
        <v>99</v>
      </c>
      <c r="U1293" s="10">
        <f t="shared" si="249"/>
        <v>4044</v>
      </c>
      <c r="V1293" s="11">
        <v>4050</v>
      </c>
      <c r="W1293" s="12">
        <f t="shared" si="250"/>
        <v>105</v>
      </c>
      <c r="X1293" s="123">
        <f t="shared" si="251"/>
        <v>2.6599999999999999E-2</v>
      </c>
      <c r="Y1293" s="124" t="str">
        <f t="shared" si="252"/>
        <v>0.00%-8.40%</v>
      </c>
      <c r="Z1293" s="15"/>
      <c r="AA1293" s="15"/>
      <c r="AB1293" s="15"/>
      <c r="AC1293" s="125"/>
      <c r="AD1293" s="8">
        <f t="shared" si="253"/>
        <v>0</v>
      </c>
      <c r="AE1293" s="17">
        <f t="shared" si="254"/>
        <v>4050</v>
      </c>
      <c r="AF1293" s="18">
        <f t="shared" si="255"/>
        <v>105</v>
      </c>
      <c r="AG1293" s="126">
        <f t="shared" si="256"/>
        <v>2.6615969581748944E-2</v>
      </c>
      <c r="AH1293" s="20">
        <v>13.6</v>
      </c>
      <c r="AI1293" s="20">
        <v>450</v>
      </c>
      <c r="AJ1293" s="20"/>
      <c r="AK1293" s="20">
        <v>688</v>
      </c>
      <c r="AL1293" s="20">
        <f t="shared" si="257"/>
        <v>61168</v>
      </c>
      <c r="AM1293" s="7" t="s">
        <v>287</v>
      </c>
      <c r="AN1293" s="20"/>
      <c r="AO1293" s="21"/>
      <c r="AP1293" s="21"/>
      <c r="AQ1293" s="5" t="s">
        <v>2603</v>
      </c>
      <c r="AR1293" s="5" t="s">
        <v>2395</v>
      </c>
    </row>
    <row r="1294" spans="1:44">
      <c r="A1294" s="87" t="s">
        <v>562</v>
      </c>
      <c r="B1294" s="5">
        <v>1111638</v>
      </c>
      <c r="C1294" s="5" t="s">
        <v>565</v>
      </c>
      <c r="D1294" s="5" t="s">
        <v>55</v>
      </c>
      <c r="E1294" s="5" t="s">
        <v>2578</v>
      </c>
      <c r="F1294" s="5" t="s">
        <v>2600</v>
      </c>
      <c r="G1294" s="5" t="s">
        <v>2601</v>
      </c>
      <c r="H1294" s="6">
        <v>44498</v>
      </c>
      <c r="I1294" s="5" t="s">
        <v>575</v>
      </c>
      <c r="J1294" s="5" t="s">
        <v>627</v>
      </c>
      <c r="K1294" s="5" t="s">
        <v>568</v>
      </c>
      <c r="L1294" s="7">
        <v>6</v>
      </c>
      <c r="M1294" s="7" t="s">
        <v>287</v>
      </c>
      <c r="N1294" s="8">
        <v>4264</v>
      </c>
      <c r="O1294" s="122">
        <v>0.02</v>
      </c>
      <c r="P1294" s="10">
        <f t="shared" si="245"/>
        <v>85</v>
      </c>
      <c r="Q1294" s="122">
        <v>5.0000000000000001E-3</v>
      </c>
      <c r="R1294" s="10">
        <f t="shared" si="246"/>
        <v>21</v>
      </c>
      <c r="S1294" s="122">
        <f t="shared" si="247"/>
        <v>2.4859287054409006E-2</v>
      </c>
      <c r="T1294" s="10">
        <f t="shared" si="248"/>
        <v>106</v>
      </c>
      <c r="U1294" s="10">
        <f t="shared" si="249"/>
        <v>4370</v>
      </c>
      <c r="V1294" s="11">
        <v>4365</v>
      </c>
      <c r="W1294" s="12">
        <f t="shared" si="250"/>
        <v>101</v>
      </c>
      <c r="X1294" s="123">
        <f t="shared" si="251"/>
        <v>2.3699999999999999E-2</v>
      </c>
      <c r="Y1294" s="124" t="str">
        <f t="shared" si="252"/>
        <v>0.00%-8.40%</v>
      </c>
      <c r="Z1294" s="15"/>
      <c r="AA1294" s="15"/>
      <c r="AB1294" s="15"/>
      <c r="AC1294" s="125"/>
      <c r="AD1294" s="8">
        <f t="shared" si="253"/>
        <v>0</v>
      </c>
      <c r="AE1294" s="17">
        <f t="shared" si="254"/>
        <v>4365</v>
      </c>
      <c r="AF1294" s="18">
        <f t="shared" si="255"/>
        <v>101</v>
      </c>
      <c r="AG1294" s="126">
        <f t="shared" si="256"/>
        <v>2.3686679174484082E-2</v>
      </c>
      <c r="AH1294" s="20">
        <v>13.6</v>
      </c>
      <c r="AI1294" s="20">
        <v>450</v>
      </c>
      <c r="AJ1294" s="20"/>
      <c r="AK1294" s="20">
        <v>688</v>
      </c>
      <c r="AL1294" s="20">
        <f t="shared" si="257"/>
        <v>65452</v>
      </c>
      <c r="AM1294" s="7" t="s">
        <v>287</v>
      </c>
      <c r="AN1294" s="20"/>
      <c r="AO1294" s="21"/>
      <c r="AP1294" s="21"/>
      <c r="AQ1294" s="5" t="s">
        <v>2603</v>
      </c>
      <c r="AR1294" s="5" t="s">
        <v>2395</v>
      </c>
    </row>
    <row r="1295" spans="1:44">
      <c r="A1295" s="87" t="s">
        <v>562</v>
      </c>
      <c r="B1295" s="5">
        <v>1111639</v>
      </c>
      <c r="C1295" s="5" t="s">
        <v>565</v>
      </c>
      <c r="D1295" s="5" t="s">
        <v>55</v>
      </c>
      <c r="E1295" s="5" t="s">
        <v>2578</v>
      </c>
      <c r="F1295" s="5" t="s">
        <v>2600</v>
      </c>
      <c r="G1295" s="5" t="s">
        <v>2601</v>
      </c>
      <c r="H1295" s="6">
        <v>44498</v>
      </c>
      <c r="I1295" s="5" t="s">
        <v>575</v>
      </c>
      <c r="J1295" s="5" t="s">
        <v>627</v>
      </c>
      <c r="K1295" s="5" t="s">
        <v>568</v>
      </c>
      <c r="L1295" s="7">
        <v>6</v>
      </c>
      <c r="M1295" s="7" t="s">
        <v>287</v>
      </c>
      <c r="N1295" s="8">
        <v>4043</v>
      </c>
      <c r="O1295" s="122">
        <v>0.02</v>
      </c>
      <c r="P1295" s="10">
        <f t="shared" si="245"/>
        <v>81</v>
      </c>
      <c r="Q1295" s="122">
        <v>5.0000000000000001E-3</v>
      </c>
      <c r="R1295" s="10">
        <f t="shared" si="246"/>
        <v>20</v>
      </c>
      <c r="S1295" s="122">
        <f t="shared" si="247"/>
        <v>2.4981449418748455E-2</v>
      </c>
      <c r="T1295" s="10">
        <f t="shared" si="248"/>
        <v>101</v>
      </c>
      <c r="U1295" s="10">
        <f t="shared" si="249"/>
        <v>4144</v>
      </c>
      <c r="V1295" s="11">
        <v>4195</v>
      </c>
      <c r="W1295" s="12">
        <f t="shared" si="250"/>
        <v>152</v>
      </c>
      <c r="X1295" s="123">
        <f t="shared" si="251"/>
        <v>3.7600000000000001E-2</v>
      </c>
      <c r="Y1295" s="124" t="str">
        <f t="shared" si="252"/>
        <v>0.00%-8.40%</v>
      </c>
      <c r="Z1295" s="15"/>
      <c r="AA1295" s="15"/>
      <c r="AB1295" s="15"/>
      <c r="AC1295" s="125"/>
      <c r="AD1295" s="8">
        <f t="shared" si="253"/>
        <v>0</v>
      </c>
      <c r="AE1295" s="17">
        <f t="shared" si="254"/>
        <v>4195</v>
      </c>
      <c r="AF1295" s="18">
        <f t="shared" si="255"/>
        <v>152</v>
      </c>
      <c r="AG1295" s="126">
        <f t="shared" si="256"/>
        <v>3.7595844669799705E-2</v>
      </c>
      <c r="AH1295" s="20">
        <v>13.6</v>
      </c>
      <c r="AI1295" s="20">
        <v>450</v>
      </c>
      <c r="AJ1295" s="20"/>
      <c r="AK1295" s="20">
        <v>688</v>
      </c>
      <c r="AL1295" s="20">
        <f t="shared" si="257"/>
        <v>63140</v>
      </c>
      <c r="AM1295" s="7" t="s">
        <v>287</v>
      </c>
      <c r="AN1295" s="20"/>
      <c r="AO1295" s="21" t="s">
        <v>2605</v>
      </c>
      <c r="AP1295" s="21" t="s">
        <v>115</v>
      </c>
      <c r="AQ1295" s="5" t="s">
        <v>2603</v>
      </c>
      <c r="AR1295" s="5" t="s">
        <v>2395</v>
      </c>
    </row>
    <row r="1296" spans="1:44">
      <c r="A1296" s="87" t="s">
        <v>562</v>
      </c>
      <c r="B1296" s="5">
        <v>1111640</v>
      </c>
      <c r="C1296" s="5" t="s">
        <v>565</v>
      </c>
      <c r="D1296" s="5" t="s">
        <v>55</v>
      </c>
      <c r="E1296" s="5" t="s">
        <v>2578</v>
      </c>
      <c r="F1296" s="5" t="s">
        <v>2600</v>
      </c>
      <c r="G1296" s="5" t="s">
        <v>2601</v>
      </c>
      <c r="H1296" s="6">
        <v>44498</v>
      </c>
      <c r="I1296" s="5" t="s">
        <v>575</v>
      </c>
      <c r="J1296" s="5" t="s">
        <v>627</v>
      </c>
      <c r="K1296" s="5" t="s">
        <v>568</v>
      </c>
      <c r="L1296" s="7">
        <v>6</v>
      </c>
      <c r="M1296" s="7" t="s">
        <v>287</v>
      </c>
      <c r="N1296" s="8">
        <v>4086</v>
      </c>
      <c r="O1296" s="122">
        <v>0.02</v>
      </c>
      <c r="P1296" s="10">
        <f t="shared" si="245"/>
        <v>82</v>
      </c>
      <c r="Q1296" s="122">
        <v>5.0000000000000001E-3</v>
      </c>
      <c r="R1296" s="10">
        <f t="shared" si="246"/>
        <v>20</v>
      </c>
      <c r="S1296" s="122">
        <f t="shared" si="247"/>
        <v>2.4963289280469897E-2</v>
      </c>
      <c r="T1296" s="10">
        <f t="shared" si="248"/>
        <v>102</v>
      </c>
      <c r="U1296" s="10">
        <f t="shared" si="249"/>
        <v>4188</v>
      </c>
      <c r="V1296" s="11">
        <v>4195</v>
      </c>
      <c r="W1296" s="12">
        <f t="shared" si="250"/>
        <v>109</v>
      </c>
      <c r="X1296" s="123">
        <f t="shared" si="251"/>
        <v>2.6700000000000002E-2</v>
      </c>
      <c r="Y1296" s="124" t="str">
        <f t="shared" si="252"/>
        <v>0.00%-8.40%</v>
      </c>
      <c r="Z1296" s="15"/>
      <c r="AA1296" s="15"/>
      <c r="AB1296" s="15"/>
      <c r="AC1296" s="125"/>
      <c r="AD1296" s="8">
        <f t="shared" si="253"/>
        <v>0</v>
      </c>
      <c r="AE1296" s="17">
        <f t="shared" si="254"/>
        <v>4195</v>
      </c>
      <c r="AF1296" s="18">
        <f t="shared" si="255"/>
        <v>109</v>
      </c>
      <c r="AG1296" s="126">
        <f t="shared" si="256"/>
        <v>2.6676456191874642E-2</v>
      </c>
      <c r="AH1296" s="20">
        <v>13.6</v>
      </c>
      <c r="AI1296" s="20">
        <v>450</v>
      </c>
      <c r="AJ1296" s="20"/>
      <c r="AK1296" s="20">
        <v>688</v>
      </c>
      <c r="AL1296" s="20">
        <f t="shared" si="257"/>
        <v>63140</v>
      </c>
      <c r="AM1296" s="7" t="s">
        <v>287</v>
      </c>
      <c r="AN1296" s="20"/>
      <c r="AO1296" s="21"/>
      <c r="AP1296" s="21"/>
      <c r="AQ1296" s="5" t="s">
        <v>2603</v>
      </c>
      <c r="AR1296" s="5" t="s">
        <v>2395</v>
      </c>
    </row>
    <row r="1297" spans="1:44">
      <c r="A1297" s="87" t="s">
        <v>562</v>
      </c>
      <c r="B1297" s="5">
        <v>1111642</v>
      </c>
      <c r="C1297" s="5" t="s">
        <v>565</v>
      </c>
      <c r="D1297" s="5" t="s">
        <v>55</v>
      </c>
      <c r="E1297" s="5" t="s">
        <v>2578</v>
      </c>
      <c r="F1297" s="5" t="s">
        <v>2600</v>
      </c>
      <c r="G1297" s="5" t="s">
        <v>2601</v>
      </c>
      <c r="H1297" s="6">
        <v>44510</v>
      </c>
      <c r="I1297" s="5" t="s">
        <v>575</v>
      </c>
      <c r="J1297" s="5" t="s">
        <v>627</v>
      </c>
      <c r="K1297" s="5" t="s">
        <v>568</v>
      </c>
      <c r="L1297" s="7">
        <v>6</v>
      </c>
      <c r="M1297" s="7" t="s">
        <v>287</v>
      </c>
      <c r="N1297" s="8">
        <v>4070</v>
      </c>
      <c r="O1297" s="122">
        <v>0.02</v>
      </c>
      <c r="P1297" s="10">
        <f t="shared" si="245"/>
        <v>81</v>
      </c>
      <c r="Q1297" s="122">
        <v>5.0000000000000001E-3</v>
      </c>
      <c r="R1297" s="10">
        <f t="shared" si="246"/>
        <v>20</v>
      </c>
      <c r="S1297" s="122">
        <f t="shared" si="247"/>
        <v>2.4815724815724815E-2</v>
      </c>
      <c r="T1297" s="10">
        <f t="shared" si="248"/>
        <v>101</v>
      </c>
      <c r="U1297" s="10">
        <f t="shared" si="249"/>
        <v>4171</v>
      </c>
      <c r="V1297" s="11">
        <v>4175</v>
      </c>
      <c r="W1297" s="12">
        <f t="shared" si="250"/>
        <v>105</v>
      </c>
      <c r="X1297" s="123">
        <f t="shared" si="251"/>
        <v>2.58E-2</v>
      </c>
      <c r="Y1297" s="124" t="str">
        <f t="shared" si="252"/>
        <v>0.00%-8.40%</v>
      </c>
      <c r="Z1297" s="15"/>
      <c r="AA1297" s="15"/>
      <c r="AB1297" s="15"/>
      <c r="AC1297" s="125"/>
      <c r="AD1297" s="8">
        <f t="shared" si="253"/>
        <v>0</v>
      </c>
      <c r="AE1297" s="17">
        <f t="shared" si="254"/>
        <v>4175</v>
      </c>
      <c r="AF1297" s="18">
        <f t="shared" si="255"/>
        <v>105</v>
      </c>
      <c r="AG1297" s="126">
        <f t="shared" si="256"/>
        <v>2.5798525798525818E-2</v>
      </c>
      <c r="AH1297" s="20">
        <v>13.6</v>
      </c>
      <c r="AI1297" s="20">
        <v>450</v>
      </c>
      <c r="AJ1297" s="20"/>
      <c r="AK1297" s="20">
        <v>688</v>
      </c>
      <c r="AL1297" s="20">
        <f t="shared" si="257"/>
        <v>62868</v>
      </c>
      <c r="AM1297" s="7" t="s">
        <v>287</v>
      </c>
      <c r="AN1297" s="20"/>
      <c r="AO1297" s="21"/>
      <c r="AP1297" s="21"/>
      <c r="AQ1297" s="5" t="s">
        <v>2603</v>
      </c>
      <c r="AR1297" s="5" t="s">
        <v>2395</v>
      </c>
    </row>
    <row r="1298" spans="1:44">
      <c r="A1298" s="87" t="s">
        <v>562</v>
      </c>
      <c r="B1298" s="5">
        <v>1111650</v>
      </c>
      <c r="C1298" s="5" t="s">
        <v>565</v>
      </c>
      <c r="D1298" s="5" t="s">
        <v>55</v>
      </c>
      <c r="E1298" s="5" t="s">
        <v>2578</v>
      </c>
      <c r="F1298" s="5" t="s">
        <v>2600</v>
      </c>
      <c r="G1298" s="5" t="s">
        <v>2601</v>
      </c>
      <c r="H1298" s="6">
        <v>44580</v>
      </c>
      <c r="I1298" s="5" t="s">
        <v>575</v>
      </c>
      <c r="J1298" s="5" t="s">
        <v>627</v>
      </c>
      <c r="K1298" s="5" t="s">
        <v>568</v>
      </c>
      <c r="L1298" s="7">
        <v>6</v>
      </c>
      <c r="M1298" s="7" t="s">
        <v>287</v>
      </c>
      <c r="N1298" s="8">
        <v>3947</v>
      </c>
      <c r="O1298" s="122">
        <v>0.02</v>
      </c>
      <c r="P1298" s="10">
        <f t="shared" si="245"/>
        <v>79</v>
      </c>
      <c r="Q1298" s="122">
        <v>5.0000000000000001E-3</v>
      </c>
      <c r="R1298" s="10">
        <f t="shared" si="246"/>
        <v>20</v>
      </c>
      <c r="S1298" s="122">
        <f t="shared" si="247"/>
        <v>2.5082341018495061E-2</v>
      </c>
      <c r="T1298" s="10">
        <f t="shared" si="248"/>
        <v>99</v>
      </c>
      <c r="U1298" s="10">
        <f t="shared" si="249"/>
        <v>4046</v>
      </c>
      <c r="V1298" s="11">
        <v>4055</v>
      </c>
      <c r="W1298" s="12">
        <f t="shared" si="250"/>
        <v>108</v>
      </c>
      <c r="X1298" s="123">
        <f t="shared" si="251"/>
        <v>2.7400000000000001E-2</v>
      </c>
      <c r="Y1298" s="124" t="str">
        <f t="shared" si="252"/>
        <v>0.00%-8.40%</v>
      </c>
      <c r="Z1298" s="15"/>
      <c r="AA1298" s="15"/>
      <c r="AB1298" s="15"/>
      <c r="AC1298" s="125"/>
      <c r="AD1298" s="8">
        <f t="shared" si="253"/>
        <v>0</v>
      </c>
      <c r="AE1298" s="17">
        <f t="shared" si="254"/>
        <v>4055</v>
      </c>
      <c r="AF1298" s="18">
        <f t="shared" si="255"/>
        <v>108</v>
      </c>
      <c r="AG1298" s="126">
        <f t="shared" si="256"/>
        <v>2.7362553838358172E-2</v>
      </c>
      <c r="AH1298" s="20">
        <v>13.6</v>
      </c>
      <c r="AI1298" s="20">
        <v>450</v>
      </c>
      <c r="AJ1298" s="20"/>
      <c r="AK1298" s="20">
        <v>688</v>
      </c>
      <c r="AL1298" s="20">
        <f t="shared" si="257"/>
        <v>61236</v>
      </c>
      <c r="AM1298" s="7" t="s">
        <v>287</v>
      </c>
      <c r="AN1298" s="20"/>
      <c r="AO1298" s="21" t="s">
        <v>2605</v>
      </c>
      <c r="AP1298" s="21" t="s">
        <v>115</v>
      </c>
      <c r="AQ1298" s="5" t="s">
        <v>2603</v>
      </c>
      <c r="AR1298" s="5" t="s">
        <v>2395</v>
      </c>
    </row>
    <row r="1299" spans="1:44">
      <c r="A1299" s="87" t="s">
        <v>562</v>
      </c>
      <c r="B1299" s="5">
        <v>1111655</v>
      </c>
      <c r="C1299" s="5" t="s">
        <v>565</v>
      </c>
      <c r="D1299" s="5" t="s">
        <v>55</v>
      </c>
      <c r="E1299" s="5" t="s">
        <v>2578</v>
      </c>
      <c r="F1299" s="5" t="s">
        <v>2600</v>
      </c>
      <c r="G1299" s="5" t="s">
        <v>2601</v>
      </c>
      <c r="H1299" s="6">
        <v>44608</v>
      </c>
      <c r="I1299" s="5" t="s">
        <v>575</v>
      </c>
      <c r="J1299" s="5" t="s">
        <v>2602</v>
      </c>
      <c r="K1299" s="5" t="s">
        <v>568</v>
      </c>
      <c r="L1299" s="7">
        <v>6</v>
      </c>
      <c r="M1299" s="7" t="s">
        <v>287</v>
      </c>
      <c r="N1299" s="8">
        <v>4699</v>
      </c>
      <c r="O1299" s="122">
        <v>0.02</v>
      </c>
      <c r="P1299" s="10">
        <f t="shared" si="245"/>
        <v>94</v>
      </c>
      <c r="Q1299" s="122">
        <v>5.0000000000000001E-3</v>
      </c>
      <c r="R1299" s="10">
        <f t="shared" si="246"/>
        <v>23</v>
      </c>
      <c r="S1299" s="122">
        <f t="shared" si="247"/>
        <v>2.4898914662694189E-2</v>
      </c>
      <c r="T1299" s="10">
        <f t="shared" si="248"/>
        <v>117</v>
      </c>
      <c r="U1299" s="10">
        <f t="shared" si="249"/>
        <v>4816</v>
      </c>
      <c r="V1299" s="11">
        <v>4820</v>
      </c>
      <c r="W1299" s="12">
        <f t="shared" si="250"/>
        <v>121</v>
      </c>
      <c r="X1299" s="123">
        <f t="shared" si="251"/>
        <v>2.58E-2</v>
      </c>
      <c r="Y1299" s="124" t="str">
        <f t="shared" si="252"/>
        <v>0.00%-8.40%</v>
      </c>
      <c r="Z1299" s="15"/>
      <c r="AA1299" s="15"/>
      <c r="AB1299" s="15"/>
      <c r="AC1299" s="125"/>
      <c r="AD1299" s="8">
        <f t="shared" si="253"/>
        <v>0</v>
      </c>
      <c r="AE1299" s="17">
        <f t="shared" si="254"/>
        <v>4820</v>
      </c>
      <c r="AF1299" s="18">
        <f t="shared" si="255"/>
        <v>121</v>
      </c>
      <c r="AG1299" s="126">
        <f t="shared" si="256"/>
        <v>2.5750159608427303E-2</v>
      </c>
      <c r="AH1299" s="20">
        <v>13.6</v>
      </c>
      <c r="AI1299" s="20">
        <v>750</v>
      </c>
      <c r="AJ1299" s="20"/>
      <c r="AK1299" s="20">
        <v>688</v>
      </c>
      <c r="AL1299" s="20">
        <f t="shared" si="257"/>
        <v>75240</v>
      </c>
      <c r="AM1299" s="7" t="s">
        <v>287</v>
      </c>
      <c r="AN1299" s="20"/>
      <c r="AO1299" s="21"/>
      <c r="AP1299" s="21"/>
      <c r="AQ1299" s="5" t="s">
        <v>2603</v>
      </c>
      <c r="AR1299" s="5" t="s">
        <v>2395</v>
      </c>
    </row>
    <row r="1300" spans="1:44">
      <c r="A1300" s="87" t="s">
        <v>562</v>
      </c>
      <c r="B1300" s="5">
        <v>1111659</v>
      </c>
      <c r="C1300" s="5" t="s">
        <v>565</v>
      </c>
      <c r="D1300" s="5" t="s">
        <v>55</v>
      </c>
      <c r="E1300" s="5" t="s">
        <v>2578</v>
      </c>
      <c r="F1300" s="5" t="s">
        <v>2600</v>
      </c>
      <c r="G1300" s="5" t="s">
        <v>2601</v>
      </c>
      <c r="H1300" s="6">
        <v>44620</v>
      </c>
      <c r="I1300" s="5" t="s">
        <v>575</v>
      </c>
      <c r="J1300" s="5" t="s">
        <v>627</v>
      </c>
      <c r="K1300" s="5" t="s">
        <v>568</v>
      </c>
      <c r="L1300" s="7">
        <v>6</v>
      </c>
      <c r="M1300" s="7" t="s">
        <v>287</v>
      </c>
      <c r="N1300" s="8">
        <v>4282</v>
      </c>
      <c r="O1300" s="122">
        <v>0.02</v>
      </c>
      <c r="P1300" s="10">
        <f t="shared" si="245"/>
        <v>86</v>
      </c>
      <c r="Q1300" s="122">
        <v>5.0000000000000001E-3</v>
      </c>
      <c r="R1300" s="10">
        <f t="shared" si="246"/>
        <v>21</v>
      </c>
      <c r="S1300" s="122">
        <f t="shared" si="247"/>
        <v>2.4988323213451659E-2</v>
      </c>
      <c r="T1300" s="10">
        <f t="shared" si="248"/>
        <v>107</v>
      </c>
      <c r="U1300" s="10">
        <f t="shared" si="249"/>
        <v>4389</v>
      </c>
      <c r="V1300" s="11">
        <v>4282</v>
      </c>
      <c r="W1300" s="12">
        <f t="shared" si="250"/>
        <v>0</v>
      </c>
      <c r="X1300" s="123">
        <f t="shared" si="251"/>
        <v>0</v>
      </c>
      <c r="Y1300" s="124" t="str">
        <f t="shared" si="252"/>
        <v>0.00%-8.40%</v>
      </c>
      <c r="Z1300" s="15" t="s">
        <v>112</v>
      </c>
      <c r="AA1300" s="15" t="s">
        <v>2606</v>
      </c>
      <c r="AB1300" s="15"/>
      <c r="AC1300" s="125">
        <v>7.4099999999999999E-2</v>
      </c>
      <c r="AD1300" s="8">
        <f t="shared" si="253"/>
        <v>317</v>
      </c>
      <c r="AE1300" s="17">
        <f t="shared" si="254"/>
        <v>4599</v>
      </c>
      <c r="AF1300" s="18">
        <f t="shared" si="255"/>
        <v>317</v>
      </c>
      <c r="AG1300" s="126">
        <f t="shared" si="256"/>
        <v>7.403082671648753E-2</v>
      </c>
      <c r="AH1300" s="20">
        <v>13.6</v>
      </c>
      <c r="AI1300" s="20">
        <v>450</v>
      </c>
      <c r="AJ1300" s="20"/>
      <c r="AK1300" s="20">
        <v>688</v>
      </c>
      <c r="AL1300" s="20">
        <f t="shared" si="257"/>
        <v>68634.399999999994</v>
      </c>
      <c r="AM1300" s="7" t="s">
        <v>287</v>
      </c>
      <c r="AN1300" s="20"/>
      <c r="AO1300" s="21" t="s">
        <v>2615</v>
      </c>
      <c r="AP1300" s="21" t="s">
        <v>292</v>
      </c>
      <c r="AQ1300" s="5" t="s">
        <v>2603</v>
      </c>
      <c r="AR1300" s="5" t="s">
        <v>2395</v>
      </c>
    </row>
    <row r="1301" spans="1:44">
      <c r="A1301" s="87" t="s">
        <v>562</v>
      </c>
      <c r="B1301" s="5">
        <v>1111662</v>
      </c>
      <c r="C1301" s="5" t="s">
        <v>565</v>
      </c>
      <c r="D1301" s="5" t="s">
        <v>55</v>
      </c>
      <c r="E1301" s="5" t="s">
        <v>2578</v>
      </c>
      <c r="F1301" s="5" t="s">
        <v>2600</v>
      </c>
      <c r="G1301" s="5" t="s">
        <v>2601</v>
      </c>
      <c r="H1301" s="6">
        <v>44686</v>
      </c>
      <c r="I1301" s="5" t="s">
        <v>575</v>
      </c>
      <c r="J1301" s="5" t="s">
        <v>2602</v>
      </c>
      <c r="K1301" s="5" t="s">
        <v>568</v>
      </c>
      <c r="L1301" s="7">
        <v>6</v>
      </c>
      <c r="M1301" s="7" t="s">
        <v>287</v>
      </c>
      <c r="N1301" s="8">
        <v>4487</v>
      </c>
      <c r="O1301" s="122">
        <v>0.02</v>
      </c>
      <c r="P1301" s="10">
        <f t="shared" si="245"/>
        <v>90</v>
      </c>
      <c r="Q1301" s="122">
        <v>5.0000000000000001E-3</v>
      </c>
      <c r="R1301" s="10">
        <f t="shared" si="246"/>
        <v>22</v>
      </c>
      <c r="S1301" s="122">
        <f t="shared" si="247"/>
        <v>2.4960998439937598E-2</v>
      </c>
      <c r="T1301" s="10">
        <f t="shared" si="248"/>
        <v>112</v>
      </c>
      <c r="U1301" s="10">
        <f t="shared" si="249"/>
        <v>4599</v>
      </c>
      <c r="V1301" s="11">
        <v>4600</v>
      </c>
      <c r="W1301" s="12">
        <f t="shared" si="250"/>
        <v>113</v>
      </c>
      <c r="X1301" s="123">
        <f t="shared" si="251"/>
        <v>2.52E-2</v>
      </c>
      <c r="Y1301" s="124" t="str">
        <f t="shared" si="252"/>
        <v>0.00%-8.40%</v>
      </c>
      <c r="Z1301" s="15"/>
      <c r="AA1301" s="15"/>
      <c r="AB1301" s="15"/>
      <c r="AC1301" s="125"/>
      <c r="AD1301" s="8">
        <f t="shared" si="253"/>
        <v>0</v>
      </c>
      <c r="AE1301" s="17">
        <f t="shared" si="254"/>
        <v>4600</v>
      </c>
      <c r="AF1301" s="18">
        <f t="shared" si="255"/>
        <v>113</v>
      </c>
      <c r="AG1301" s="126">
        <f t="shared" si="256"/>
        <v>2.5183864497437147E-2</v>
      </c>
      <c r="AH1301" s="20">
        <v>13.6</v>
      </c>
      <c r="AI1301" s="20">
        <v>750</v>
      </c>
      <c r="AJ1301" s="20"/>
      <c r="AK1301" s="20">
        <v>688</v>
      </c>
      <c r="AL1301" s="20">
        <f t="shared" si="257"/>
        <v>72248</v>
      </c>
      <c r="AM1301" s="7" t="s">
        <v>287</v>
      </c>
      <c r="AN1301" s="20"/>
      <c r="AO1301" s="21"/>
      <c r="AP1301" s="21"/>
      <c r="AQ1301" s="5" t="s">
        <v>2603</v>
      </c>
      <c r="AR1301" s="5" t="s">
        <v>2395</v>
      </c>
    </row>
    <row r="1302" spans="1:44">
      <c r="A1302" s="87" t="s">
        <v>562</v>
      </c>
      <c r="B1302" s="5">
        <v>1111665</v>
      </c>
      <c r="C1302" s="5" t="s">
        <v>565</v>
      </c>
      <c r="D1302" s="5" t="s">
        <v>55</v>
      </c>
      <c r="E1302" s="5" t="s">
        <v>2578</v>
      </c>
      <c r="F1302" s="5" t="s">
        <v>2600</v>
      </c>
      <c r="G1302" s="5" t="s">
        <v>2601</v>
      </c>
      <c r="H1302" s="6">
        <v>44688</v>
      </c>
      <c r="I1302" s="5" t="s">
        <v>575</v>
      </c>
      <c r="J1302" s="5" t="s">
        <v>627</v>
      </c>
      <c r="K1302" s="5" t="s">
        <v>568</v>
      </c>
      <c r="L1302" s="7">
        <v>6</v>
      </c>
      <c r="M1302" s="7" t="s">
        <v>287</v>
      </c>
      <c r="N1302" s="8">
        <v>4023</v>
      </c>
      <c r="O1302" s="122">
        <v>0.02</v>
      </c>
      <c r="P1302" s="10">
        <f t="shared" si="245"/>
        <v>80</v>
      </c>
      <c r="Q1302" s="122">
        <v>5.0000000000000001E-3</v>
      </c>
      <c r="R1302" s="10">
        <f t="shared" si="246"/>
        <v>20</v>
      </c>
      <c r="S1302" s="122">
        <f t="shared" si="247"/>
        <v>2.4857071836937607E-2</v>
      </c>
      <c r="T1302" s="10">
        <f t="shared" si="248"/>
        <v>100</v>
      </c>
      <c r="U1302" s="10">
        <f t="shared" si="249"/>
        <v>4123</v>
      </c>
      <c r="V1302" s="11">
        <v>4075</v>
      </c>
      <c r="W1302" s="12">
        <f t="shared" si="250"/>
        <v>52</v>
      </c>
      <c r="X1302" s="123">
        <f t="shared" si="251"/>
        <v>1.29E-2</v>
      </c>
      <c r="Y1302" s="124" t="str">
        <f t="shared" si="252"/>
        <v>0.00%-8.40%</v>
      </c>
      <c r="Z1302" s="15"/>
      <c r="AA1302" s="15"/>
      <c r="AB1302" s="15"/>
      <c r="AC1302" s="125"/>
      <c r="AD1302" s="8">
        <f t="shared" si="253"/>
        <v>0</v>
      </c>
      <c r="AE1302" s="17">
        <f t="shared" si="254"/>
        <v>4075</v>
      </c>
      <c r="AF1302" s="18">
        <f t="shared" si="255"/>
        <v>52</v>
      </c>
      <c r="AG1302" s="126">
        <f t="shared" si="256"/>
        <v>1.2925677355207554E-2</v>
      </c>
      <c r="AH1302" s="20">
        <v>13.6</v>
      </c>
      <c r="AI1302" s="20">
        <v>450</v>
      </c>
      <c r="AJ1302" s="20"/>
      <c r="AK1302" s="20">
        <v>688</v>
      </c>
      <c r="AL1302" s="20">
        <f t="shared" si="257"/>
        <v>61508</v>
      </c>
      <c r="AM1302" s="7" t="s">
        <v>287</v>
      </c>
      <c r="AN1302" s="20"/>
      <c r="AO1302" s="21"/>
      <c r="AP1302" s="21"/>
      <c r="AQ1302" s="5" t="s">
        <v>2603</v>
      </c>
      <c r="AR1302" s="5" t="s">
        <v>2395</v>
      </c>
    </row>
    <row r="1303" spans="1:44">
      <c r="A1303" s="87" t="s">
        <v>562</v>
      </c>
      <c r="B1303" s="5">
        <v>1111667</v>
      </c>
      <c r="C1303" s="5" t="s">
        <v>565</v>
      </c>
      <c r="D1303" s="5" t="s">
        <v>55</v>
      </c>
      <c r="E1303" s="5" t="s">
        <v>2578</v>
      </c>
      <c r="F1303" s="5" t="s">
        <v>2600</v>
      </c>
      <c r="G1303" s="5" t="s">
        <v>2601</v>
      </c>
      <c r="H1303" s="6">
        <v>44708</v>
      </c>
      <c r="I1303" s="5" t="s">
        <v>575</v>
      </c>
      <c r="J1303" s="5" t="s">
        <v>627</v>
      </c>
      <c r="K1303" s="5" t="s">
        <v>568</v>
      </c>
      <c r="L1303" s="7">
        <v>6</v>
      </c>
      <c r="M1303" s="7" t="s">
        <v>287</v>
      </c>
      <c r="N1303" s="8">
        <v>4025</v>
      </c>
      <c r="O1303" s="122">
        <v>0.02</v>
      </c>
      <c r="P1303" s="10">
        <f t="shared" si="245"/>
        <v>81</v>
      </c>
      <c r="Q1303" s="122">
        <v>5.0000000000000001E-3</v>
      </c>
      <c r="R1303" s="10">
        <f t="shared" si="246"/>
        <v>20</v>
      </c>
      <c r="S1303" s="122">
        <f t="shared" si="247"/>
        <v>2.5093167701863355E-2</v>
      </c>
      <c r="T1303" s="10">
        <f t="shared" si="248"/>
        <v>101</v>
      </c>
      <c r="U1303" s="10">
        <f t="shared" si="249"/>
        <v>4126</v>
      </c>
      <c r="V1303" s="11">
        <v>4125</v>
      </c>
      <c r="W1303" s="12">
        <f t="shared" si="250"/>
        <v>100</v>
      </c>
      <c r="X1303" s="123">
        <f t="shared" si="251"/>
        <v>2.4799999999999999E-2</v>
      </c>
      <c r="Y1303" s="124" t="str">
        <f t="shared" si="252"/>
        <v>0.00%-8.40%</v>
      </c>
      <c r="Z1303" s="15"/>
      <c r="AA1303" s="15"/>
      <c r="AB1303" s="15"/>
      <c r="AC1303" s="125"/>
      <c r="AD1303" s="8">
        <f t="shared" si="253"/>
        <v>0</v>
      </c>
      <c r="AE1303" s="17">
        <f t="shared" si="254"/>
        <v>4125</v>
      </c>
      <c r="AF1303" s="18">
        <f t="shared" si="255"/>
        <v>100</v>
      </c>
      <c r="AG1303" s="126">
        <f t="shared" si="256"/>
        <v>2.4844720496894457E-2</v>
      </c>
      <c r="AH1303" s="20">
        <v>13.6</v>
      </c>
      <c r="AI1303" s="20">
        <v>450</v>
      </c>
      <c r="AJ1303" s="20"/>
      <c r="AK1303" s="20">
        <v>688</v>
      </c>
      <c r="AL1303" s="20">
        <f t="shared" si="257"/>
        <v>62188</v>
      </c>
      <c r="AM1303" s="7" t="s">
        <v>287</v>
      </c>
      <c r="AN1303" s="20"/>
      <c r="AO1303" s="21"/>
      <c r="AP1303" s="21"/>
      <c r="AQ1303" s="5" t="s">
        <v>2603</v>
      </c>
      <c r="AR1303" s="5" t="s">
        <v>2395</v>
      </c>
    </row>
    <row r="1304" spans="1:44">
      <c r="A1304" s="87" t="s">
        <v>562</v>
      </c>
      <c r="B1304" s="5">
        <v>1111668</v>
      </c>
      <c r="C1304" s="5" t="s">
        <v>565</v>
      </c>
      <c r="D1304" s="5" t="s">
        <v>55</v>
      </c>
      <c r="E1304" s="5" t="s">
        <v>2578</v>
      </c>
      <c r="F1304" s="5" t="s">
        <v>2600</v>
      </c>
      <c r="G1304" s="5" t="s">
        <v>2601</v>
      </c>
      <c r="H1304" s="6">
        <v>44708</v>
      </c>
      <c r="I1304" s="5" t="s">
        <v>575</v>
      </c>
      <c r="J1304" s="5" t="s">
        <v>627</v>
      </c>
      <c r="K1304" s="5" t="s">
        <v>568</v>
      </c>
      <c r="L1304" s="7">
        <v>6</v>
      </c>
      <c r="M1304" s="7" t="s">
        <v>287</v>
      </c>
      <c r="N1304" s="8">
        <v>4064</v>
      </c>
      <c r="O1304" s="122">
        <v>0.02</v>
      </c>
      <c r="P1304" s="10">
        <f t="shared" si="245"/>
        <v>81</v>
      </c>
      <c r="Q1304" s="122">
        <v>5.0000000000000001E-3</v>
      </c>
      <c r="R1304" s="10">
        <f t="shared" si="246"/>
        <v>20</v>
      </c>
      <c r="S1304" s="122">
        <f t="shared" si="247"/>
        <v>2.485236220472441E-2</v>
      </c>
      <c r="T1304" s="10">
        <f t="shared" si="248"/>
        <v>101</v>
      </c>
      <c r="U1304" s="10">
        <f t="shared" si="249"/>
        <v>4165</v>
      </c>
      <c r="V1304" s="11">
        <v>4165</v>
      </c>
      <c r="W1304" s="12">
        <f t="shared" si="250"/>
        <v>101</v>
      </c>
      <c r="X1304" s="123">
        <f t="shared" si="251"/>
        <v>2.4899999999999999E-2</v>
      </c>
      <c r="Y1304" s="124" t="str">
        <f t="shared" si="252"/>
        <v>0.00%-8.40%</v>
      </c>
      <c r="Z1304" s="15"/>
      <c r="AA1304" s="15"/>
      <c r="AB1304" s="15"/>
      <c r="AC1304" s="125"/>
      <c r="AD1304" s="8">
        <f t="shared" si="253"/>
        <v>0</v>
      </c>
      <c r="AE1304" s="17">
        <f t="shared" si="254"/>
        <v>4165</v>
      </c>
      <c r="AF1304" s="18">
        <f t="shared" si="255"/>
        <v>101</v>
      </c>
      <c r="AG1304" s="126">
        <f t="shared" si="256"/>
        <v>2.485236220472431E-2</v>
      </c>
      <c r="AH1304" s="20">
        <v>13.6</v>
      </c>
      <c r="AI1304" s="20">
        <v>450</v>
      </c>
      <c r="AJ1304" s="20"/>
      <c r="AK1304" s="20">
        <v>688</v>
      </c>
      <c r="AL1304" s="20">
        <f t="shared" si="257"/>
        <v>62732</v>
      </c>
      <c r="AM1304" s="7" t="s">
        <v>287</v>
      </c>
      <c r="AN1304" s="20"/>
      <c r="AO1304" s="21"/>
      <c r="AP1304" s="21"/>
      <c r="AQ1304" s="5" t="s">
        <v>2603</v>
      </c>
      <c r="AR1304" s="5" t="s">
        <v>2395</v>
      </c>
    </row>
    <row r="1305" spans="1:44">
      <c r="A1305" s="87" t="s">
        <v>562</v>
      </c>
      <c r="B1305" s="5">
        <v>1111671</v>
      </c>
      <c r="C1305" s="5" t="s">
        <v>565</v>
      </c>
      <c r="D1305" s="5" t="s">
        <v>55</v>
      </c>
      <c r="E1305" s="5" t="s">
        <v>2578</v>
      </c>
      <c r="F1305" s="5" t="s">
        <v>2600</v>
      </c>
      <c r="G1305" s="5" t="s">
        <v>2601</v>
      </c>
      <c r="H1305" s="6">
        <v>44714</v>
      </c>
      <c r="I1305" s="5" t="s">
        <v>575</v>
      </c>
      <c r="J1305" s="5" t="s">
        <v>627</v>
      </c>
      <c r="K1305" s="5" t="s">
        <v>568</v>
      </c>
      <c r="L1305" s="7">
        <v>6</v>
      </c>
      <c r="M1305" s="7" t="s">
        <v>287</v>
      </c>
      <c r="N1305" s="8">
        <v>4039</v>
      </c>
      <c r="O1305" s="122">
        <v>0.02</v>
      </c>
      <c r="P1305" s="10">
        <f t="shared" si="245"/>
        <v>81</v>
      </c>
      <c r="Q1305" s="122">
        <v>5.0000000000000001E-3</v>
      </c>
      <c r="R1305" s="10">
        <f t="shared" si="246"/>
        <v>20</v>
      </c>
      <c r="S1305" s="122">
        <f t="shared" si="247"/>
        <v>2.500618965090369E-2</v>
      </c>
      <c r="T1305" s="10">
        <f t="shared" si="248"/>
        <v>101</v>
      </c>
      <c r="U1305" s="10">
        <f t="shared" si="249"/>
        <v>4140</v>
      </c>
      <c r="V1305" s="11">
        <v>4140</v>
      </c>
      <c r="W1305" s="12">
        <f t="shared" si="250"/>
        <v>101</v>
      </c>
      <c r="X1305" s="123">
        <f t="shared" si="251"/>
        <v>2.5000000000000001E-2</v>
      </c>
      <c r="Y1305" s="124" t="str">
        <f t="shared" si="252"/>
        <v>0.00%-8.40%</v>
      </c>
      <c r="Z1305" s="15"/>
      <c r="AA1305" s="15"/>
      <c r="AB1305" s="15"/>
      <c r="AC1305" s="125"/>
      <c r="AD1305" s="8">
        <f t="shared" si="253"/>
        <v>0</v>
      </c>
      <c r="AE1305" s="17">
        <f t="shared" si="254"/>
        <v>4140</v>
      </c>
      <c r="AF1305" s="18">
        <f t="shared" si="255"/>
        <v>101</v>
      </c>
      <c r="AG1305" s="126">
        <f t="shared" si="256"/>
        <v>2.5006189650903732E-2</v>
      </c>
      <c r="AH1305" s="20">
        <v>13.6</v>
      </c>
      <c r="AI1305" s="20">
        <v>450</v>
      </c>
      <c r="AJ1305" s="20"/>
      <c r="AK1305" s="20">
        <v>688</v>
      </c>
      <c r="AL1305" s="20">
        <f t="shared" si="257"/>
        <v>62392</v>
      </c>
      <c r="AM1305" s="7" t="s">
        <v>287</v>
      </c>
      <c r="AN1305" s="20"/>
      <c r="AO1305" s="21"/>
      <c r="AP1305" s="21"/>
      <c r="AQ1305" s="5" t="s">
        <v>2603</v>
      </c>
      <c r="AR1305" s="5" t="s">
        <v>2395</v>
      </c>
    </row>
    <row r="1306" spans="1:44">
      <c r="A1306" s="87" t="s">
        <v>562</v>
      </c>
      <c r="B1306" s="5">
        <v>1111673</v>
      </c>
      <c r="C1306" s="5" t="s">
        <v>565</v>
      </c>
      <c r="D1306" s="5" t="s">
        <v>55</v>
      </c>
      <c r="E1306" s="5" t="s">
        <v>2578</v>
      </c>
      <c r="F1306" s="5" t="s">
        <v>2600</v>
      </c>
      <c r="G1306" s="5" t="s">
        <v>2601</v>
      </c>
      <c r="H1306" s="6">
        <v>44756</v>
      </c>
      <c r="I1306" s="5" t="s">
        <v>575</v>
      </c>
      <c r="J1306" s="5" t="s">
        <v>627</v>
      </c>
      <c r="K1306" s="5" t="s">
        <v>568</v>
      </c>
      <c r="L1306" s="7">
        <v>6</v>
      </c>
      <c r="M1306" s="7" t="s">
        <v>287</v>
      </c>
      <c r="N1306" s="8">
        <v>4032</v>
      </c>
      <c r="O1306" s="122">
        <v>0.02</v>
      </c>
      <c r="P1306" s="10">
        <f t="shared" si="245"/>
        <v>81</v>
      </c>
      <c r="Q1306" s="122">
        <v>5.0000000000000001E-3</v>
      </c>
      <c r="R1306" s="10">
        <f t="shared" si="246"/>
        <v>20</v>
      </c>
      <c r="S1306" s="122">
        <f t="shared" si="247"/>
        <v>2.5049603174603176E-2</v>
      </c>
      <c r="T1306" s="10">
        <f t="shared" si="248"/>
        <v>101</v>
      </c>
      <c r="U1306" s="10">
        <f t="shared" si="249"/>
        <v>4133</v>
      </c>
      <c r="V1306" s="11">
        <v>4135</v>
      </c>
      <c r="W1306" s="12">
        <f t="shared" si="250"/>
        <v>103</v>
      </c>
      <c r="X1306" s="123">
        <f t="shared" si="251"/>
        <v>2.5499999999999998E-2</v>
      </c>
      <c r="Y1306" s="124" t="str">
        <f t="shared" si="252"/>
        <v>0.00%-8.40%</v>
      </c>
      <c r="Z1306" s="15"/>
      <c r="AA1306" s="15"/>
      <c r="AB1306" s="15"/>
      <c r="AC1306" s="125"/>
      <c r="AD1306" s="8">
        <f t="shared" si="253"/>
        <v>0</v>
      </c>
      <c r="AE1306" s="17">
        <f t="shared" si="254"/>
        <v>4135</v>
      </c>
      <c r="AF1306" s="18">
        <f t="shared" si="255"/>
        <v>103</v>
      </c>
      <c r="AG1306" s="126">
        <f t="shared" si="256"/>
        <v>2.5545634920634885E-2</v>
      </c>
      <c r="AH1306" s="20">
        <v>13.6</v>
      </c>
      <c r="AI1306" s="20">
        <v>450</v>
      </c>
      <c r="AJ1306" s="20"/>
      <c r="AK1306" s="20">
        <v>688</v>
      </c>
      <c r="AL1306" s="20">
        <f t="shared" si="257"/>
        <v>62324</v>
      </c>
      <c r="AM1306" s="7" t="s">
        <v>287</v>
      </c>
      <c r="AN1306" s="20"/>
      <c r="AO1306" s="21"/>
      <c r="AP1306" s="21"/>
      <c r="AQ1306" s="5" t="s">
        <v>2603</v>
      </c>
      <c r="AR1306" s="5" t="s">
        <v>2395</v>
      </c>
    </row>
    <row r="1307" spans="1:44">
      <c r="A1307" s="87" t="s">
        <v>562</v>
      </c>
      <c r="B1307" s="5">
        <v>1112099</v>
      </c>
      <c r="C1307" s="5" t="s">
        <v>565</v>
      </c>
      <c r="D1307" s="5" t="s">
        <v>55</v>
      </c>
      <c r="E1307" s="5" t="s">
        <v>2578</v>
      </c>
      <c r="F1307" s="5" t="s">
        <v>2600</v>
      </c>
      <c r="G1307" s="5" t="s">
        <v>2601</v>
      </c>
      <c r="H1307" s="6">
        <v>38201</v>
      </c>
      <c r="I1307" s="5" t="s">
        <v>586</v>
      </c>
      <c r="J1307" s="5" t="s">
        <v>713</v>
      </c>
      <c r="K1307" s="5" t="s">
        <v>568</v>
      </c>
      <c r="L1307" s="7">
        <v>6</v>
      </c>
      <c r="M1307" s="7" t="s">
        <v>287</v>
      </c>
      <c r="N1307" s="8">
        <v>5191</v>
      </c>
      <c r="O1307" s="122">
        <v>0.02</v>
      </c>
      <c r="P1307" s="10">
        <f t="shared" si="245"/>
        <v>104</v>
      </c>
      <c r="Q1307" s="122">
        <v>5.0000000000000001E-3</v>
      </c>
      <c r="R1307" s="10">
        <f t="shared" si="246"/>
        <v>26</v>
      </c>
      <c r="S1307" s="122">
        <f t="shared" si="247"/>
        <v>2.5043344249662879E-2</v>
      </c>
      <c r="T1307" s="10">
        <f t="shared" si="248"/>
        <v>130</v>
      </c>
      <c r="U1307" s="10">
        <f t="shared" si="249"/>
        <v>5321</v>
      </c>
      <c r="V1307" s="11">
        <v>5250</v>
      </c>
      <c r="W1307" s="12">
        <f t="shared" si="250"/>
        <v>59</v>
      </c>
      <c r="X1307" s="123">
        <f t="shared" si="251"/>
        <v>1.14E-2</v>
      </c>
      <c r="Y1307" s="124" t="str">
        <f t="shared" si="252"/>
        <v>0.00%-8.40%</v>
      </c>
      <c r="Z1307" s="15"/>
      <c r="AA1307" s="15"/>
      <c r="AB1307" s="15"/>
      <c r="AC1307" s="125"/>
      <c r="AD1307" s="8">
        <f t="shared" si="253"/>
        <v>0</v>
      </c>
      <c r="AE1307" s="17">
        <f t="shared" si="254"/>
        <v>5250</v>
      </c>
      <c r="AF1307" s="18">
        <f t="shared" si="255"/>
        <v>59</v>
      </c>
      <c r="AG1307" s="126">
        <f t="shared" si="256"/>
        <v>1.13658254671547E-2</v>
      </c>
      <c r="AH1307" s="20">
        <v>13.6</v>
      </c>
      <c r="AI1307" s="20">
        <v>750</v>
      </c>
      <c r="AJ1307" s="20"/>
      <c r="AK1307" s="20">
        <v>688</v>
      </c>
      <c r="AL1307" s="20">
        <f t="shared" si="257"/>
        <v>81088</v>
      </c>
      <c r="AM1307" s="7" t="s">
        <v>287</v>
      </c>
      <c r="AN1307" s="20"/>
      <c r="AO1307" s="21"/>
      <c r="AP1307" s="21"/>
      <c r="AQ1307" s="5" t="s">
        <v>2603</v>
      </c>
      <c r="AR1307" s="5" t="s">
        <v>2395</v>
      </c>
    </row>
    <row r="1308" spans="1:44">
      <c r="A1308" s="87" t="s">
        <v>562</v>
      </c>
      <c r="B1308" s="5">
        <v>1112106</v>
      </c>
      <c r="C1308" s="5" t="s">
        <v>565</v>
      </c>
      <c r="D1308" s="5" t="s">
        <v>55</v>
      </c>
      <c r="E1308" s="5" t="s">
        <v>2577</v>
      </c>
      <c r="F1308" s="5" t="s">
        <v>2600</v>
      </c>
      <c r="G1308" s="5" t="s">
        <v>2601</v>
      </c>
      <c r="H1308" s="6">
        <v>39295</v>
      </c>
      <c r="I1308" s="5" t="s">
        <v>575</v>
      </c>
      <c r="J1308" s="5" t="s">
        <v>627</v>
      </c>
      <c r="K1308" s="5" t="s">
        <v>568</v>
      </c>
      <c r="L1308" s="7">
        <v>6</v>
      </c>
      <c r="M1308" s="7" t="s">
        <v>287</v>
      </c>
      <c r="N1308" s="8">
        <v>4747</v>
      </c>
      <c r="O1308" s="122">
        <v>0.02</v>
      </c>
      <c r="P1308" s="10">
        <f t="shared" si="245"/>
        <v>95</v>
      </c>
      <c r="Q1308" s="122">
        <v>5.0000000000000001E-3</v>
      </c>
      <c r="R1308" s="10">
        <f t="shared" si="246"/>
        <v>24</v>
      </c>
      <c r="S1308" s="122">
        <f t="shared" si="247"/>
        <v>2.5068464293237835E-2</v>
      </c>
      <c r="T1308" s="10">
        <f t="shared" si="248"/>
        <v>119</v>
      </c>
      <c r="U1308" s="10">
        <f t="shared" si="249"/>
        <v>4866</v>
      </c>
      <c r="V1308" s="11">
        <v>4747</v>
      </c>
      <c r="W1308" s="12">
        <f t="shared" si="250"/>
        <v>0</v>
      </c>
      <c r="X1308" s="123">
        <f t="shared" si="251"/>
        <v>0</v>
      </c>
      <c r="Y1308" s="124" t="str">
        <f t="shared" si="252"/>
        <v>0.00%-8.40%</v>
      </c>
      <c r="Z1308" s="15" t="s">
        <v>112</v>
      </c>
      <c r="AA1308" s="15" t="s">
        <v>2606</v>
      </c>
      <c r="AB1308" s="15"/>
      <c r="AC1308" s="125">
        <v>7.5899999999999995E-2</v>
      </c>
      <c r="AD1308" s="8">
        <f t="shared" si="253"/>
        <v>360</v>
      </c>
      <c r="AE1308" s="17">
        <f t="shared" si="254"/>
        <v>5107</v>
      </c>
      <c r="AF1308" s="18">
        <f t="shared" si="255"/>
        <v>360</v>
      </c>
      <c r="AG1308" s="126">
        <f t="shared" si="256"/>
        <v>7.5837370971139739E-2</v>
      </c>
      <c r="AH1308" s="20">
        <v>13.6</v>
      </c>
      <c r="AI1308" s="20">
        <v>450</v>
      </c>
      <c r="AJ1308" s="20"/>
      <c r="AK1308" s="20">
        <v>688</v>
      </c>
      <c r="AL1308" s="20">
        <f t="shared" si="257"/>
        <v>75543.199999999997</v>
      </c>
      <c r="AM1308" s="7" t="s">
        <v>287</v>
      </c>
      <c r="AN1308" s="20"/>
      <c r="AO1308" s="21" t="s">
        <v>2616</v>
      </c>
      <c r="AP1308" s="21" t="s">
        <v>292</v>
      </c>
      <c r="AQ1308" s="5" t="s">
        <v>2603</v>
      </c>
      <c r="AR1308" s="5" t="s">
        <v>2395</v>
      </c>
    </row>
    <row r="1309" spans="1:44">
      <c r="A1309" s="87" t="s">
        <v>562</v>
      </c>
      <c r="B1309" s="5">
        <v>1114078</v>
      </c>
      <c r="C1309" s="5" t="s">
        <v>565</v>
      </c>
      <c r="D1309" s="5" t="s">
        <v>55</v>
      </c>
      <c r="E1309" s="5" t="s">
        <v>2578</v>
      </c>
      <c r="F1309" s="5" t="s">
        <v>2600</v>
      </c>
      <c r="G1309" s="5" t="s">
        <v>2601</v>
      </c>
      <c r="H1309" s="6">
        <v>31747</v>
      </c>
      <c r="I1309" s="5" t="s">
        <v>575</v>
      </c>
      <c r="J1309" s="5" t="s">
        <v>627</v>
      </c>
      <c r="K1309" s="5" t="s">
        <v>568</v>
      </c>
      <c r="L1309" s="7">
        <v>6</v>
      </c>
      <c r="M1309" s="7" t="s">
        <v>287</v>
      </c>
      <c r="N1309" s="8">
        <v>4607</v>
      </c>
      <c r="O1309" s="122">
        <v>0.02</v>
      </c>
      <c r="P1309" s="10">
        <f t="shared" si="245"/>
        <v>92</v>
      </c>
      <c r="Q1309" s="122">
        <v>5.0000000000000001E-3</v>
      </c>
      <c r="R1309" s="10">
        <f t="shared" si="246"/>
        <v>23</v>
      </c>
      <c r="S1309" s="122">
        <f t="shared" si="247"/>
        <v>2.4962014326025614E-2</v>
      </c>
      <c r="T1309" s="10">
        <f t="shared" si="248"/>
        <v>115</v>
      </c>
      <c r="U1309" s="10">
        <f t="shared" si="249"/>
        <v>4722</v>
      </c>
      <c r="V1309" s="11">
        <v>4720</v>
      </c>
      <c r="W1309" s="12">
        <f t="shared" si="250"/>
        <v>113</v>
      </c>
      <c r="X1309" s="123">
        <f t="shared" si="251"/>
        <v>2.4500000000000001E-2</v>
      </c>
      <c r="Y1309" s="124" t="str">
        <f t="shared" si="252"/>
        <v>0.00%-8.40%</v>
      </c>
      <c r="Z1309" s="15"/>
      <c r="AA1309" s="15"/>
      <c r="AB1309" s="15"/>
      <c r="AC1309" s="125"/>
      <c r="AD1309" s="8">
        <f t="shared" si="253"/>
        <v>0</v>
      </c>
      <c r="AE1309" s="17">
        <f t="shared" si="254"/>
        <v>4720</v>
      </c>
      <c r="AF1309" s="18">
        <f t="shared" si="255"/>
        <v>113</v>
      </c>
      <c r="AG1309" s="126">
        <f t="shared" si="256"/>
        <v>2.4527892337746993E-2</v>
      </c>
      <c r="AH1309" s="20">
        <v>13.6</v>
      </c>
      <c r="AI1309" s="20">
        <v>450</v>
      </c>
      <c r="AJ1309" s="20"/>
      <c r="AK1309" s="20">
        <v>688</v>
      </c>
      <c r="AL1309" s="20">
        <f t="shared" si="257"/>
        <v>70280</v>
      </c>
      <c r="AM1309" s="7" t="s">
        <v>287</v>
      </c>
      <c r="AN1309" s="20"/>
      <c r="AO1309" s="21"/>
      <c r="AP1309" s="21"/>
      <c r="AQ1309" s="5" t="s">
        <v>2603</v>
      </c>
      <c r="AR1309" s="5" t="s">
        <v>2395</v>
      </c>
    </row>
    <row r="1310" spans="1:44">
      <c r="A1310" s="87" t="s">
        <v>562</v>
      </c>
      <c r="B1310" s="5">
        <v>1117001</v>
      </c>
      <c r="C1310" s="5" t="s">
        <v>565</v>
      </c>
      <c r="D1310" s="5" t="s">
        <v>55</v>
      </c>
      <c r="E1310" s="5" t="s">
        <v>2578</v>
      </c>
      <c r="F1310" s="5" t="s">
        <v>2600</v>
      </c>
      <c r="G1310" s="5" t="s">
        <v>2601</v>
      </c>
      <c r="H1310" s="6">
        <v>34151</v>
      </c>
      <c r="I1310" s="5" t="s">
        <v>575</v>
      </c>
      <c r="J1310" s="5" t="s">
        <v>627</v>
      </c>
      <c r="K1310" s="5" t="s">
        <v>568</v>
      </c>
      <c r="L1310" s="7">
        <v>6</v>
      </c>
      <c r="M1310" s="7" t="s">
        <v>287</v>
      </c>
      <c r="N1310" s="8">
        <v>4761</v>
      </c>
      <c r="O1310" s="122">
        <v>0.02</v>
      </c>
      <c r="P1310" s="10">
        <f t="shared" si="245"/>
        <v>95</v>
      </c>
      <c r="Q1310" s="122">
        <v>5.0000000000000001E-3</v>
      </c>
      <c r="R1310" s="10">
        <f t="shared" si="246"/>
        <v>24</v>
      </c>
      <c r="S1310" s="122">
        <f t="shared" si="247"/>
        <v>2.499474900231044E-2</v>
      </c>
      <c r="T1310" s="10">
        <f t="shared" si="248"/>
        <v>119</v>
      </c>
      <c r="U1310" s="10">
        <f t="shared" si="249"/>
        <v>4880</v>
      </c>
      <c r="V1310" s="11">
        <f t="shared" ref="V1310" si="258">U1310</f>
        <v>4880</v>
      </c>
      <c r="W1310" s="12">
        <f t="shared" si="250"/>
        <v>119</v>
      </c>
      <c r="X1310" s="123">
        <f t="shared" si="251"/>
        <v>2.5000000000000001E-2</v>
      </c>
      <c r="Y1310" s="124" t="str">
        <f t="shared" si="252"/>
        <v>0.00%-8.40%</v>
      </c>
      <c r="Z1310" s="15"/>
      <c r="AA1310" s="15"/>
      <c r="AB1310" s="15"/>
      <c r="AC1310" s="125"/>
      <c r="AD1310" s="8">
        <f t="shared" si="253"/>
        <v>0</v>
      </c>
      <c r="AE1310" s="17">
        <f t="shared" si="254"/>
        <v>4880</v>
      </c>
      <c r="AF1310" s="18">
        <f t="shared" si="255"/>
        <v>119</v>
      </c>
      <c r="AG1310" s="126">
        <f t="shared" si="256"/>
        <v>2.4994749002310357E-2</v>
      </c>
      <c r="AH1310" s="20">
        <v>13.6</v>
      </c>
      <c r="AI1310" s="20">
        <v>450</v>
      </c>
      <c r="AJ1310" s="20"/>
      <c r="AK1310" s="20">
        <v>688</v>
      </c>
      <c r="AL1310" s="20">
        <f t="shared" si="257"/>
        <v>72456</v>
      </c>
      <c r="AM1310" s="7" t="s">
        <v>287</v>
      </c>
      <c r="AN1310" s="20"/>
      <c r="AO1310" s="21"/>
      <c r="AP1310" s="21"/>
      <c r="AQ1310" s="5" t="s">
        <v>2603</v>
      </c>
      <c r="AR1310" s="5" t="s">
        <v>2395</v>
      </c>
    </row>
    <row r="1311" spans="1:44">
      <c r="A1311" s="87" t="s">
        <v>562</v>
      </c>
      <c r="B1311" s="5">
        <v>1117207</v>
      </c>
      <c r="C1311" s="5" t="s">
        <v>565</v>
      </c>
      <c r="D1311" s="5" t="s">
        <v>55</v>
      </c>
      <c r="E1311" s="5" t="s">
        <v>2578</v>
      </c>
      <c r="F1311" s="5" t="s">
        <v>2600</v>
      </c>
      <c r="G1311" s="5" t="s">
        <v>2601</v>
      </c>
      <c r="H1311" s="6">
        <v>37715</v>
      </c>
      <c r="I1311" s="5" t="s">
        <v>575</v>
      </c>
      <c r="J1311" s="5" t="s">
        <v>627</v>
      </c>
      <c r="K1311" s="5" t="s">
        <v>568</v>
      </c>
      <c r="L1311" s="7">
        <v>6</v>
      </c>
      <c r="M1311" s="7" t="s">
        <v>287</v>
      </c>
      <c r="N1311" s="8">
        <v>4760</v>
      </c>
      <c r="O1311" s="122">
        <v>0.02</v>
      </c>
      <c r="P1311" s="10">
        <f t="shared" si="245"/>
        <v>95</v>
      </c>
      <c r="Q1311" s="122">
        <v>5.0000000000000001E-3</v>
      </c>
      <c r="R1311" s="10">
        <f t="shared" si="246"/>
        <v>24</v>
      </c>
      <c r="S1311" s="122">
        <f t="shared" si="247"/>
        <v>2.5000000000000001E-2</v>
      </c>
      <c r="T1311" s="10">
        <f t="shared" si="248"/>
        <v>119</v>
      </c>
      <c r="U1311" s="10">
        <f t="shared" si="249"/>
        <v>4879</v>
      </c>
      <c r="V1311" s="11">
        <v>4870</v>
      </c>
      <c r="W1311" s="12">
        <f t="shared" si="250"/>
        <v>110</v>
      </c>
      <c r="X1311" s="123">
        <f t="shared" si="251"/>
        <v>2.3099999999999999E-2</v>
      </c>
      <c r="Y1311" s="124" t="str">
        <f t="shared" si="252"/>
        <v>0.00%-8.40%</v>
      </c>
      <c r="Z1311" s="15"/>
      <c r="AA1311" s="15"/>
      <c r="AB1311" s="15"/>
      <c r="AC1311" s="125"/>
      <c r="AD1311" s="8">
        <f t="shared" si="253"/>
        <v>0</v>
      </c>
      <c r="AE1311" s="17">
        <f t="shared" si="254"/>
        <v>4870</v>
      </c>
      <c r="AF1311" s="18">
        <f t="shared" si="255"/>
        <v>110</v>
      </c>
      <c r="AG1311" s="126">
        <f t="shared" si="256"/>
        <v>2.3109243697478909E-2</v>
      </c>
      <c r="AH1311" s="20">
        <v>13.6</v>
      </c>
      <c r="AI1311" s="20">
        <v>650</v>
      </c>
      <c r="AJ1311" s="20"/>
      <c r="AK1311" s="20">
        <v>688</v>
      </c>
      <c r="AL1311" s="20">
        <f t="shared" si="257"/>
        <v>74720</v>
      </c>
      <c r="AM1311" s="7" t="s">
        <v>287</v>
      </c>
      <c r="AN1311" s="20"/>
      <c r="AO1311" s="21"/>
      <c r="AP1311" s="21"/>
      <c r="AQ1311" s="5" t="s">
        <v>2603</v>
      </c>
      <c r="AR1311" s="5" t="s">
        <v>2395</v>
      </c>
    </row>
    <row r="1312" spans="1:44">
      <c r="A1312" s="87" t="s">
        <v>562</v>
      </c>
      <c r="B1312" s="5">
        <v>1118297</v>
      </c>
      <c r="C1312" s="5" t="s">
        <v>565</v>
      </c>
      <c r="D1312" s="5" t="s">
        <v>55</v>
      </c>
      <c r="E1312" s="5" t="s">
        <v>2578</v>
      </c>
      <c r="F1312" s="5" t="s">
        <v>2600</v>
      </c>
      <c r="G1312" s="5" t="s">
        <v>2601</v>
      </c>
      <c r="H1312" s="6">
        <v>37719</v>
      </c>
      <c r="I1312" s="5" t="s">
        <v>489</v>
      </c>
      <c r="J1312" s="5" t="s">
        <v>489</v>
      </c>
      <c r="K1312" s="5" t="s">
        <v>568</v>
      </c>
      <c r="L1312" s="7">
        <v>6</v>
      </c>
      <c r="M1312" s="7" t="s">
        <v>287</v>
      </c>
      <c r="N1312" s="8">
        <v>5230</v>
      </c>
      <c r="O1312" s="122">
        <v>0.02</v>
      </c>
      <c r="P1312" s="10">
        <f t="shared" si="245"/>
        <v>105</v>
      </c>
      <c r="Q1312" s="122">
        <v>5.0000000000000001E-3</v>
      </c>
      <c r="R1312" s="10">
        <f t="shared" si="246"/>
        <v>26</v>
      </c>
      <c r="S1312" s="122">
        <f t="shared" si="247"/>
        <v>2.5047801147227534E-2</v>
      </c>
      <c r="T1312" s="10">
        <f t="shared" si="248"/>
        <v>131</v>
      </c>
      <c r="U1312" s="10">
        <f t="shared" si="249"/>
        <v>5361</v>
      </c>
      <c r="V1312" s="11">
        <v>5380</v>
      </c>
      <c r="W1312" s="12">
        <f t="shared" si="250"/>
        <v>150</v>
      </c>
      <c r="X1312" s="123">
        <f t="shared" si="251"/>
        <v>2.87E-2</v>
      </c>
      <c r="Y1312" s="124" t="str">
        <f t="shared" si="252"/>
        <v>0.00%-8.40%</v>
      </c>
      <c r="Z1312" s="15"/>
      <c r="AA1312" s="15"/>
      <c r="AB1312" s="15"/>
      <c r="AC1312" s="125"/>
      <c r="AD1312" s="8">
        <f t="shared" si="253"/>
        <v>0</v>
      </c>
      <c r="AE1312" s="17">
        <f t="shared" si="254"/>
        <v>5380</v>
      </c>
      <c r="AF1312" s="18">
        <f t="shared" si="255"/>
        <v>150</v>
      </c>
      <c r="AG1312" s="126">
        <f t="shared" si="256"/>
        <v>2.8680688336520044E-2</v>
      </c>
      <c r="AH1312" s="20">
        <v>13.6</v>
      </c>
      <c r="AI1312" s="20">
        <v>850</v>
      </c>
      <c r="AJ1312" s="20"/>
      <c r="AK1312" s="20">
        <v>688</v>
      </c>
      <c r="AL1312" s="20">
        <f t="shared" si="257"/>
        <v>84056</v>
      </c>
      <c r="AM1312" s="7" t="s">
        <v>287</v>
      </c>
      <c r="AN1312" s="20"/>
      <c r="AO1312" s="21" t="s">
        <v>2611</v>
      </c>
      <c r="AP1312" s="21" t="s">
        <v>115</v>
      </c>
      <c r="AQ1312" s="5" t="s">
        <v>2603</v>
      </c>
      <c r="AR1312" s="5" t="s">
        <v>2395</v>
      </c>
    </row>
    <row r="1313" spans="1:44">
      <c r="A1313" s="87" t="s">
        <v>562</v>
      </c>
      <c r="B1313" s="5">
        <v>1220058</v>
      </c>
      <c r="C1313" s="5" t="s">
        <v>565</v>
      </c>
      <c r="D1313" s="5" t="s">
        <v>55</v>
      </c>
      <c r="E1313" s="5" t="s">
        <v>2578</v>
      </c>
      <c r="F1313" s="5" t="s">
        <v>2600</v>
      </c>
      <c r="G1313" s="5" t="s">
        <v>2601</v>
      </c>
      <c r="H1313" s="6">
        <v>40350</v>
      </c>
      <c r="I1313" s="5" t="s">
        <v>575</v>
      </c>
      <c r="J1313" s="5" t="s">
        <v>627</v>
      </c>
      <c r="K1313" s="5" t="s">
        <v>568</v>
      </c>
      <c r="L1313" s="7">
        <v>6</v>
      </c>
      <c r="M1313" s="7" t="s">
        <v>287</v>
      </c>
      <c r="N1313" s="8">
        <v>4953</v>
      </c>
      <c r="O1313" s="122">
        <v>0.02</v>
      </c>
      <c r="P1313" s="10">
        <f t="shared" si="245"/>
        <v>99</v>
      </c>
      <c r="Q1313" s="122">
        <v>5.0000000000000001E-3</v>
      </c>
      <c r="R1313" s="10">
        <f t="shared" si="246"/>
        <v>25</v>
      </c>
      <c r="S1313" s="122">
        <f t="shared" si="247"/>
        <v>2.5035332121946294E-2</v>
      </c>
      <c r="T1313" s="10">
        <f t="shared" si="248"/>
        <v>124</v>
      </c>
      <c r="U1313" s="10">
        <f t="shared" si="249"/>
        <v>5077</v>
      </c>
      <c r="V1313" s="11">
        <v>5055</v>
      </c>
      <c r="W1313" s="12">
        <f t="shared" si="250"/>
        <v>102</v>
      </c>
      <c r="X1313" s="123">
        <f t="shared" si="251"/>
        <v>2.06E-2</v>
      </c>
      <c r="Y1313" s="124" t="str">
        <f t="shared" si="252"/>
        <v>0.00%-8.40%</v>
      </c>
      <c r="Z1313" s="15"/>
      <c r="AA1313" s="15"/>
      <c r="AB1313" s="15"/>
      <c r="AC1313" s="125"/>
      <c r="AD1313" s="8">
        <f t="shared" si="253"/>
        <v>0</v>
      </c>
      <c r="AE1313" s="17">
        <f t="shared" si="254"/>
        <v>5055</v>
      </c>
      <c r="AF1313" s="18">
        <f t="shared" si="255"/>
        <v>102</v>
      </c>
      <c r="AG1313" s="126">
        <f t="shared" si="256"/>
        <v>2.0593579648697791E-2</v>
      </c>
      <c r="AH1313" s="20">
        <v>13.6</v>
      </c>
      <c r="AI1313" s="20">
        <v>450</v>
      </c>
      <c r="AJ1313" s="20"/>
      <c r="AK1313" s="20">
        <v>688</v>
      </c>
      <c r="AL1313" s="20">
        <f t="shared" si="257"/>
        <v>74836</v>
      </c>
      <c r="AM1313" s="7" t="s">
        <v>287</v>
      </c>
      <c r="AN1313" s="20"/>
      <c r="AO1313" s="21"/>
      <c r="AP1313" s="21"/>
      <c r="AQ1313" s="5" t="s">
        <v>2603</v>
      </c>
      <c r="AR1313" s="5" t="s">
        <v>2395</v>
      </c>
    </row>
    <row r="1314" spans="1:44">
      <c r="A1314" s="87" t="s">
        <v>562</v>
      </c>
      <c r="B1314" s="5">
        <v>1711003</v>
      </c>
      <c r="C1314" s="5" t="s">
        <v>565</v>
      </c>
      <c r="D1314" s="5" t="s">
        <v>55</v>
      </c>
      <c r="E1314" s="5" t="s">
        <v>2578</v>
      </c>
      <c r="F1314" s="5" t="s">
        <v>2600</v>
      </c>
      <c r="G1314" s="5" t="s">
        <v>2601</v>
      </c>
      <c r="H1314" s="6">
        <v>41814</v>
      </c>
      <c r="I1314" s="5" t="s">
        <v>586</v>
      </c>
      <c r="J1314" s="5" t="s">
        <v>713</v>
      </c>
      <c r="K1314" s="5" t="s">
        <v>568</v>
      </c>
      <c r="L1314" s="7">
        <v>6</v>
      </c>
      <c r="M1314" s="7" t="s">
        <v>287</v>
      </c>
      <c r="N1314" s="8">
        <v>4883</v>
      </c>
      <c r="O1314" s="122">
        <v>0.02</v>
      </c>
      <c r="P1314" s="10">
        <f t="shared" si="245"/>
        <v>98</v>
      </c>
      <c r="Q1314" s="122">
        <v>5.0000000000000001E-3</v>
      </c>
      <c r="R1314" s="10">
        <f t="shared" si="246"/>
        <v>24</v>
      </c>
      <c r="S1314" s="122">
        <f t="shared" si="247"/>
        <v>2.4984640589801353E-2</v>
      </c>
      <c r="T1314" s="10">
        <f t="shared" si="248"/>
        <v>122</v>
      </c>
      <c r="U1314" s="10">
        <f t="shared" si="249"/>
        <v>5005</v>
      </c>
      <c r="V1314" s="11">
        <v>5000</v>
      </c>
      <c r="W1314" s="12">
        <f t="shared" si="250"/>
        <v>117</v>
      </c>
      <c r="X1314" s="123">
        <f t="shared" si="251"/>
        <v>2.4E-2</v>
      </c>
      <c r="Y1314" s="124" t="str">
        <f t="shared" si="252"/>
        <v>0.00%-8.40%</v>
      </c>
      <c r="Z1314" s="15"/>
      <c r="AA1314" s="15"/>
      <c r="AB1314" s="15"/>
      <c r="AC1314" s="125"/>
      <c r="AD1314" s="8">
        <f t="shared" si="253"/>
        <v>0</v>
      </c>
      <c r="AE1314" s="17">
        <f t="shared" si="254"/>
        <v>5000</v>
      </c>
      <c r="AF1314" s="18">
        <f t="shared" si="255"/>
        <v>117</v>
      </c>
      <c r="AG1314" s="126">
        <f t="shared" si="256"/>
        <v>2.396067990989148E-2</v>
      </c>
      <c r="AH1314" s="20">
        <v>13.6</v>
      </c>
      <c r="AI1314" s="20">
        <v>750</v>
      </c>
      <c r="AJ1314" s="20"/>
      <c r="AK1314" s="20">
        <v>688</v>
      </c>
      <c r="AL1314" s="20">
        <f t="shared" si="257"/>
        <v>77688</v>
      </c>
      <c r="AM1314" s="7" t="s">
        <v>287</v>
      </c>
      <c r="AN1314" s="20"/>
      <c r="AO1314" s="21"/>
      <c r="AP1314" s="21"/>
      <c r="AQ1314" s="5" t="s">
        <v>2603</v>
      </c>
      <c r="AR1314" s="5" t="s">
        <v>2395</v>
      </c>
    </row>
    <row r="1315" spans="1:44">
      <c r="A1315" s="87" t="s">
        <v>562</v>
      </c>
      <c r="B1315" s="5">
        <v>1718007</v>
      </c>
      <c r="C1315" s="5" t="s">
        <v>565</v>
      </c>
      <c r="D1315" s="5" t="s">
        <v>55</v>
      </c>
      <c r="E1315" s="5" t="s">
        <v>2578</v>
      </c>
      <c r="F1315" s="5" t="s">
        <v>2600</v>
      </c>
      <c r="G1315" s="5" t="s">
        <v>2601</v>
      </c>
      <c r="H1315" s="6">
        <v>44409</v>
      </c>
      <c r="I1315" s="5" t="s">
        <v>575</v>
      </c>
      <c r="J1315" s="5" t="s">
        <v>2606</v>
      </c>
      <c r="K1315" s="5" t="s">
        <v>568</v>
      </c>
      <c r="L1315" s="7">
        <v>6</v>
      </c>
      <c r="M1315" s="7" t="s">
        <v>287</v>
      </c>
      <c r="N1315" s="8">
        <v>4487</v>
      </c>
      <c r="O1315" s="122">
        <v>0.02</v>
      </c>
      <c r="P1315" s="10">
        <f t="shared" si="245"/>
        <v>90</v>
      </c>
      <c r="Q1315" s="122">
        <v>5.0000000000000001E-3</v>
      </c>
      <c r="R1315" s="10">
        <f t="shared" si="246"/>
        <v>22</v>
      </c>
      <c r="S1315" s="122">
        <f t="shared" si="247"/>
        <v>2.4960998439937598E-2</v>
      </c>
      <c r="T1315" s="10">
        <f t="shared" si="248"/>
        <v>112</v>
      </c>
      <c r="U1315" s="10">
        <f t="shared" si="249"/>
        <v>4599</v>
      </c>
      <c r="V1315" s="11">
        <v>4600</v>
      </c>
      <c r="W1315" s="12">
        <f t="shared" si="250"/>
        <v>113</v>
      </c>
      <c r="X1315" s="123">
        <f t="shared" si="251"/>
        <v>2.52E-2</v>
      </c>
      <c r="Y1315" s="124" t="str">
        <f t="shared" si="252"/>
        <v>0.00%-8.40%</v>
      </c>
      <c r="Z1315" s="15"/>
      <c r="AA1315" s="15"/>
      <c r="AB1315" s="15"/>
      <c r="AC1315" s="125"/>
      <c r="AD1315" s="8">
        <f t="shared" si="253"/>
        <v>0</v>
      </c>
      <c r="AE1315" s="17">
        <f t="shared" si="254"/>
        <v>4600</v>
      </c>
      <c r="AF1315" s="18">
        <f t="shared" si="255"/>
        <v>113</v>
      </c>
      <c r="AG1315" s="126">
        <f t="shared" si="256"/>
        <v>2.5183864497437147E-2</v>
      </c>
      <c r="AH1315" s="20">
        <v>13.6</v>
      </c>
      <c r="AI1315" s="20">
        <v>750</v>
      </c>
      <c r="AJ1315" s="20"/>
      <c r="AK1315" s="20">
        <v>688</v>
      </c>
      <c r="AL1315" s="20">
        <f t="shared" si="257"/>
        <v>72248</v>
      </c>
      <c r="AM1315" s="7" t="s">
        <v>287</v>
      </c>
      <c r="AN1315" s="20"/>
      <c r="AO1315" s="21"/>
      <c r="AP1315" s="21"/>
      <c r="AQ1315" s="5" t="s">
        <v>2603</v>
      </c>
      <c r="AR1315" s="5" t="s">
        <v>2395</v>
      </c>
    </row>
    <row r="1316" spans="1:44">
      <c r="A1316" s="87" t="s">
        <v>562</v>
      </c>
      <c r="B1316" s="5">
        <v>1718015</v>
      </c>
      <c r="C1316" s="5" t="s">
        <v>565</v>
      </c>
      <c r="D1316" s="5" t="s">
        <v>55</v>
      </c>
      <c r="E1316" s="5" t="s">
        <v>2578</v>
      </c>
      <c r="F1316" s="5" t="s">
        <v>2600</v>
      </c>
      <c r="G1316" s="5" t="s">
        <v>2601</v>
      </c>
      <c r="H1316" s="6">
        <v>44385</v>
      </c>
      <c r="I1316" s="5" t="s">
        <v>567</v>
      </c>
      <c r="J1316" s="5" t="s">
        <v>567</v>
      </c>
      <c r="K1316" s="5" t="s">
        <v>568</v>
      </c>
      <c r="L1316" s="7">
        <v>6</v>
      </c>
      <c r="M1316" s="7" t="s">
        <v>287</v>
      </c>
      <c r="N1316" s="8">
        <v>4764</v>
      </c>
      <c r="O1316" s="122">
        <v>0.02</v>
      </c>
      <c r="P1316" s="10">
        <f t="shared" si="245"/>
        <v>95</v>
      </c>
      <c r="Q1316" s="122">
        <v>5.0000000000000001E-3</v>
      </c>
      <c r="R1316" s="10">
        <f t="shared" si="246"/>
        <v>24</v>
      </c>
      <c r="S1316" s="122">
        <f t="shared" si="247"/>
        <v>2.4979009235936187E-2</v>
      </c>
      <c r="T1316" s="10">
        <f t="shared" si="248"/>
        <v>119</v>
      </c>
      <c r="U1316" s="10">
        <f t="shared" si="249"/>
        <v>4883</v>
      </c>
      <c r="V1316" s="11">
        <v>5238</v>
      </c>
      <c r="W1316" s="12">
        <f t="shared" si="250"/>
        <v>474</v>
      </c>
      <c r="X1316" s="123">
        <f t="shared" si="251"/>
        <v>9.9500000000000005E-2</v>
      </c>
      <c r="Y1316" s="124" t="str">
        <f t="shared" si="252"/>
        <v>0.00%-8.40%</v>
      </c>
      <c r="Z1316" s="15"/>
      <c r="AA1316" s="15"/>
      <c r="AB1316" s="15"/>
      <c r="AC1316" s="125"/>
      <c r="AD1316" s="8">
        <f t="shared" si="253"/>
        <v>0</v>
      </c>
      <c r="AE1316" s="17">
        <f t="shared" si="254"/>
        <v>5238</v>
      </c>
      <c r="AF1316" s="18">
        <f t="shared" si="255"/>
        <v>474</v>
      </c>
      <c r="AG1316" s="126">
        <f t="shared" si="256"/>
        <v>9.9496221662468409E-2</v>
      </c>
      <c r="AH1316" s="20">
        <v>13.6</v>
      </c>
      <c r="AI1316" s="20">
        <v>850</v>
      </c>
      <c r="AJ1316" s="20"/>
      <c r="AK1316" s="20">
        <v>688</v>
      </c>
      <c r="AL1316" s="20">
        <f t="shared" si="257"/>
        <v>82124.800000000003</v>
      </c>
      <c r="AM1316" s="7" t="s">
        <v>287</v>
      </c>
      <c r="AN1316" s="20"/>
      <c r="AO1316" s="21" t="s">
        <v>2280</v>
      </c>
      <c r="AP1316" s="21" t="s">
        <v>115</v>
      </c>
      <c r="AQ1316" s="5" t="s">
        <v>2603</v>
      </c>
      <c r="AR1316" s="5" t="s">
        <v>2395</v>
      </c>
    </row>
    <row r="1317" spans="1:44">
      <c r="A1317" s="87" t="s">
        <v>562</v>
      </c>
      <c r="B1317" s="5">
        <v>1718034</v>
      </c>
      <c r="C1317" s="5" t="s">
        <v>565</v>
      </c>
      <c r="D1317" s="5" t="s">
        <v>55</v>
      </c>
      <c r="E1317" s="5" t="s">
        <v>2578</v>
      </c>
      <c r="F1317" s="5" t="s">
        <v>2600</v>
      </c>
      <c r="G1317" s="5" t="s">
        <v>2601</v>
      </c>
      <c r="H1317" s="6">
        <v>45505</v>
      </c>
      <c r="I1317" s="5" t="s">
        <v>575</v>
      </c>
      <c r="J1317" s="5" t="s">
        <v>627</v>
      </c>
      <c r="K1317" s="5" t="s">
        <v>568</v>
      </c>
      <c r="L1317" s="7">
        <v>6</v>
      </c>
      <c r="M1317" s="7" t="s">
        <v>287</v>
      </c>
      <c r="N1317" s="8">
        <v>3765</v>
      </c>
      <c r="O1317" s="122">
        <v>0.02</v>
      </c>
      <c r="P1317" s="10">
        <f t="shared" si="245"/>
        <v>75</v>
      </c>
      <c r="Q1317" s="122">
        <v>5.0000000000000001E-3</v>
      </c>
      <c r="R1317" s="10">
        <f t="shared" si="246"/>
        <v>19</v>
      </c>
      <c r="S1317" s="122">
        <f t="shared" si="247"/>
        <v>2.49667994687915E-2</v>
      </c>
      <c r="T1317" s="10">
        <f t="shared" si="248"/>
        <v>94</v>
      </c>
      <c r="U1317" s="10">
        <f t="shared" si="249"/>
        <v>3859</v>
      </c>
      <c r="V1317" s="11">
        <v>3900</v>
      </c>
      <c r="W1317" s="12">
        <f t="shared" si="250"/>
        <v>135</v>
      </c>
      <c r="X1317" s="123">
        <f t="shared" si="251"/>
        <v>3.5900000000000001E-2</v>
      </c>
      <c r="Y1317" s="124" t="str">
        <f t="shared" si="252"/>
        <v>0.00%-8.40%</v>
      </c>
      <c r="Z1317" s="15" t="s">
        <v>112</v>
      </c>
      <c r="AA1317" s="15" t="s">
        <v>489</v>
      </c>
      <c r="AB1317" s="15" t="s">
        <v>1268</v>
      </c>
      <c r="AC1317" s="125">
        <v>0.15310000000000001</v>
      </c>
      <c r="AD1317" s="8">
        <f t="shared" si="253"/>
        <v>576</v>
      </c>
      <c r="AE1317" s="17">
        <f t="shared" si="254"/>
        <v>4476</v>
      </c>
      <c r="AF1317" s="18">
        <f t="shared" si="255"/>
        <v>711</v>
      </c>
      <c r="AG1317" s="126">
        <f t="shared" si="256"/>
        <v>0.18884462151394432</v>
      </c>
      <c r="AH1317" s="20">
        <v>13.6</v>
      </c>
      <c r="AI1317" s="20">
        <v>450</v>
      </c>
      <c r="AJ1317" s="20"/>
      <c r="AK1317" s="20">
        <v>688</v>
      </c>
      <c r="AL1317" s="20">
        <f t="shared" si="257"/>
        <v>66961.600000000006</v>
      </c>
      <c r="AM1317" s="7" t="s">
        <v>287</v>
      </c>
      <c r="AN1317" s="20"/>
      <c r="AO1317" s="21" t="s">
        <v>2617</v>
      </c>
      <c r="AP1317" s="21" t="s">
        <v>292</v>
      </c>
      <c r="AQ1317" s="5" t="s">
        <v>2603</v>
      </c>
      <c r="AR1317" s="5" t="s">
        <v>2395</v>
      </c>
    </row>
    <row r="1318" spans="1:44">
      <c r="A1318" s="87" t="s">
        <v>562</v>
      </c>
      <c r="B1318" s="5">
        <v>1722050</v>
      </c>
      <c r="C1318" s="5" t="s">
        <v>565</v>
      </c>
      <c r="D1318" s="5" t="s">
        <v>55</v>
      </c>
      <c r="E1318" s="5" t="s">
        <v>2578</v>
      </c>
      <c r="F1318" s="5" t="s">
        <v>2600</v>
      </c>
      <c r="G1318" s="5" t="s">
        <v>2601</v>
      </c>
      <c r="H1318" s="6">
        <v>45845</v>
      </c>
      <c r="I1318" s="5" t="s">
        <v>575</v>
      </c>
      <c r="J1318" s="5" t="s">
        <v>627</v>
      </c>
      <c r="K1318" s="5" t="s">
        <v>568</v>
      </c>
      <c r="L1318" s="7">
        <v>6</v>
      </c>
      <c r="M1318" s="7" t="s">
        <v>287</v>
      </c>
      <c r="N1318" s="8">
        <v>3780</v>
      </c>
      <c r="O1318" s="122">
        <v>0.02</v>
      </c>
      <c r="P1318" s="10">
        <f t="shared" si="245"/>
        <v>76</v>
      </c>
      <c r="Q1318" s="122">
        <v>5.0000000000000001E-3</v>
      </c>
      <c r="R1318" s="10">
        <f t="shared" si="246"/>
        <v>19</v>
      </c>
      <c r="S1318" s="122">
        <f t="shared" si="247"/>
        <v>2.5132275132275131E-2</v>
      </c>
      <c r="T1318" s="10">
        <f t="shared" si="248"/>
        <v>95</v>
      </c>
      <c r="U1318" s="10">
        <f t="shared" si="249"/>
        <v>3875</v>
      </c>
      <c r="V1318" s="11">
        <v>3880</v>
      </c>
      <c r="W1318" s="12">
        <f t="shared" si="250"/>
        <v>100</v>
      </c>
      <c r="X1318" s="123">
        <f t="shared" si="251"/>
        <v>2.6499999999999999E-2</v>
      </c>
      <c r="Y1318" s="124" t="str">
        <f t="shared" si="252"/>
        <v>0.00%-8.40%</v>
      </c>
      <c r="Z1318" s="15"/>
      <c r="AA1318" s="15"/>
      <c r="AB1318" s="15"/>
      <c r="AC1318" s="125"/>
      <c r="AD1318" s="8">
        <f t="shared" si="253"/>
        <v>0</v>
      </c>
      <c r="AE1318" s="17">
        <f t="shared" si="254"/>
        <v>3880</v>
      </c>
      <c r="AF1318" s="18">
        <f t="shared" si="255"/>
        <v>100</v>
      </c>
      <c r="AG1318" s="126">
        <f t="shared" si="256"/>
        <v>2.6455026455026509E-2</v>
      </c>
      <c r="AH1318" s="20">
        <v>13.6</v>
      </c>
      <c r="AI1318" s="20">
        <v>450</v>
      </c>
      <c r="AJ1318" s="20"/>
      <c r="AK1318" s="20">
        <v>688</v>
      </c>
      <c r="AL1318" s="20">
        <f t="shared" si="257"/>
        <v>58856</v>
      </c>
      <c r="AM1318" s="7" t="e">
        <v>#N/A</v>
      </c>
      <c r="AN1318" s="20"/>
      <c r="AO1318" s="21"/>
      <c r="AP1318" s="21"/>
      <c r="AQ1318" s="5" t="s">
        <v>2603</v>
      </c>
      <c r="AR1318" s="5" t="s">
        <v>2395</v>
      </c>
    </row>
    <row r="1319" spans="1:44">
      <c r="A1319" s="87" t="s">
        <v>562</v>
      </c>
      <c r="B1319" s="5">
        <v>1722055</v>
      </c>
      <c r="C1319" s="5" t="s">
        <v>565</v>
      </c>
      <c r="D1319" s="5" t="s">
        <v>55</v>
      </c>
      <c r="E1319" s="5" t="s">
        <v>2578</v>
      </c>
      <c r="F1319" s="5" t="s">
        <v>2600</v>
      </c>
      <c r="G1319" s="5" t="s">
        <v>2601</v>
      </c>
      <c r="H1319" s="6">
        <v>45845</v>
      </c>
      <c r="I1319" s="5" t="s">
        <v>575</v>
      </c>
      <c r="J1319" s="5" t="s">
        <v>627</v>
      </c>
      <c r="K1319" s="5" t="s">
        <v>568</v>
      </c>
      <c r="L1319" s="7">
        <v>6</v>
      </c>
      <c r="M1319" s="7" t="s">
        <v>287</v>
      </c>
      <c r="N1319" s="8">
        <v>3780</v>
      </c>
      <c r="O1319" s="122">
        <v>0.02</v>
      </c>
      <c r="P1319" s="10">
        <f t="shared" si="245"/>
        <v>76</v>
      </c>
      <c r="Q1319" s="122">
        <v>5.0000000000000001E-3</v>
      </c>
      <c r="R1319" s="10">
        <f t="shared" si="246"/>
        <v>19</v>
      </c>
      <c r="S1319" s="122">
        <f t="shared" si="247"/>
        <v>2.5132275132275131E-2</v>
      </c>
      <c r="T1319" s="10">
        <f t="shared" si="248"/>
        <v>95</v>
      </c>
      <c r="U1319" s="10">
        <f t="shared" si="249"/>
        <v>3875</v>
      </c>
      <c r="V1319" s="11">
        <v>3880</v>
      </c>
      <c r="W1319" s="12">
        <f t="shared" si="250"/>
        <v>100</v>
      </c>
      <c r="X1319" s="123">
        <f t="shared" si="251"/>
        <v>2.6499999999999999E-2</v>
      </c>
      <c r="Y1319" s="124" t="str">
        <f t="shared" si="252"/>
        <v>0.00%-8.40%</v>
      </c>
      <c r="Z1319" s="15"/>
      <c r="AA1319" s="15"/>
      <c r="AB1319" s="15"/>
      <c r="AC1319" s="125"/>
      <c r="AD1319" s="8">
        <f t="shared" si="253"/>
        <v>0</v>
      </c>
      <c r="AE1319" s="17">
        <f t="shared" si="254"/>
        <v>3880</v>
      </c>
      <c r="AF1319" s="18">
        <f t="shared" si="255"/>
        <v>100</v>
      </c>
      <c r="AG1319" s="126">
        <f t="shared" si="256"/>
        <v>2.6455026455026509E-2</v>
      </c>
      <c r="AH1319" s="20">
        <v>13.6</v>
      </c>
      <c r="AI1319" s="20">
        <v>450</v>
      </c>
      <c r="AJ1319" s="20"/>
      <c r="AK1319" s="20">
        <v>688</v>
      </c>
      <c r="AL1319" s="20">
        <f t="shared" si="257"/>
        <v>58856</v>
      </c>
      <c r="AM1319" s="7" t="e">
        <v>#N/A</v>
      </c>
      <c r="AN1319" s="20"/>
      <c r="AO1319" s="21"/>
      <c r="AP1319" s="21"/>
      <c r="AQ1319" s="5" t="s">
        <v>2603</v>
      </c>
      <c r="AR1319" s="5" t="s">
        <v>2395</v>
      </c>
    </row>
    <row r="1320" spans="1:44">
      <c r="A1320" s="87" t="s">
        <v>562</v>
      </c>
      <c r="B1320" s="5">
        <v>1800079</v>
      </c>
      <c r="C1320" s="5" t="s">
        <v>565</v>
      </c>
      <c r="D1320" s="5" t="s">
        <v>55</v>
      </c>
      <c r="E1320" s="5" t="s">
        <v>2578</v>
      </c>
      <c r="F1320" s="5" t="s">
        <v>2600</v>
      </c>
      <c r="G1320" s="5" t="s">
        <v>2601</v>
      </c>
      <c r="H1320" s="6">
        <v>44169</v>
      </c>
      <c r="I1320" s="5" t="s">
        <v>575</v>
      </c>
      <c r="J1320" s="5" t="s">
        <v>627</v>
      </c>
      <c r="K1320" s="5" t="s">
        <v>568</v>
      </c>
      <c r="L1320" s="7">
        <v>6</v>
      </c>
      <c r="M1320" s="7" t="s">
        <v>287</v>
      </c>
      <c r="N1320" s="8">
        <v>4297</v>
      </c>
      <c r="O1320" s="122">
        <v>0.02</v>
      </c>
      <c r="P1320" s="10">
        <f t="shared" si="245"/>
        <v>86</v>
      </c>
      <c r="Q1320" s="122">
        <v>5.0000000000000001E-3</v>
      </c>
      <c r="R1320" s="10">
        <f t="shared" si="246"/>
        <v>21</v>
      </c>
      <c r="S1320" s="122">
        <f t="shared" si="247"/>
        <v>2.4901093786362578E-2</v>
      </c>
      <c r="T1320" s="10">
        <f t="shared" si="248"/>
        <v>107</v>
      </c>
      <c r="U1320" s="10">
        <f t="shared" si="249"/>
        <v>4404</v>
      </c>
      <c r="V1320" s="11">
        <v>4400</v>
      </c>
      <c r="W1320" s="12">
        <f t="shared" si="250"/>
        <v>103</v>
      </c>
      <c r="X1320" s="123">
        <f t="shared" si="251"/>
        <v>2.4E-2</v>
      </c>
      <c r="Y1320" s="124" t="str">
        <f t="shared" si="252"/>
        <v>0.00%-8.40%</v>
      </c>
      <c r="Z1320" s="15"/>
      <c r="AA1320" s="15"/>
      <c r="AB1320" s="15"/>
      <c r="AC1320" s="125"/>
      <c r="AD1320" s="8">
        <f t="shared" si="253"/>
        <v>0</v>
      </c>
      <c r="AE1320" s="17">
        <f t="shared" si="254"/>
        <v>4400</v>
      </c>
      <c r="AF1320" s="18">
        <f t="shared" si="255"/>
        <v>103</v>
      </c>
      <c r="AG1320" s="126">
        <f t="shared" si="256"/>
        <v>2.3970211775657502E-2</v>
      </c>
      <c r="AH1320" s="20">
        <v>13.6</v>
      </c>
      <c r="AI1320" s="20">
        <v>650</v>
      </c>
      <c r="AJ1320" s="20"/>
      <c r="AK1320" s="20">
        <v>688</v>
      </c>
      <c r="AL1320" s="20">
        <f t="shared" si="257"/>
        <v>68328</v>
      </c>
      <c r="AM1320" s="7" t="s">
        <v>287</v>
      </c>
      <c r="AN1320" s="20"/>
      <c r="AO1320" s="21"/>
      <c r="AP1320" s="21"/>
      <c r="AQ1320" s="5" t="s">
        <v>2603</v>
      </c>
      <c r="AR1320" s="5" t="s">
        <v>2395</v>
      </c>
    </row>
    <row r="1321" spans="1:44">
      <c r="A1321" s="87" t="s">
        <v>562</v>
      </c>
      <c r="B1321" s="5">
        <v>1800114</v>
      </c>
      <c r="C1321" s="5" t="s">
        <v>565</v>
      </c>
      <c r="D1321" s="5" t="s">
        <v>55</v>
      </c>
      <c r="E1321" s="5" t="s">
        <v>2578</v>
      </c>
      <c r="F1321" s="5" t="s">
        <v>2600</v>
      </c>
      <c r="G1321" s="5" t="s">
        <v>2601</v>
      </c>
      <c r="H1321" s="6">
        <v>44166</v>
      </c>
      <c r="I1321" s="5" t="s">
        <v>567</v>
      </c>
      <c r="J1321" s="5" t="s">
        <v>567</v>
      </c>
      <c r="K1321" s="5" t="s">
        <v>568</v>
      </c>
      <c r="L1321" s="7">
        <v>6</v>
      </c>
      <c r="M1321" s="7" t="s">
        <v>287</v>
      </c>
      <c r="N1321" s="8">
        <v>6809</v>
      </c>
      <c r="O1321" s="122">
        <v>0.02</v>
      </c>
      <c r="P1321" s="10">
        <f t="shared" si="245"/>
        <v>136</v>
      </c>
      <c r="Q1321" s="122">
        <v>5.0000000000000001E-3</v>
      </c>
      <c r="R1321" s="10">
        <f t="shared" si="246"/>
        <v>34</v>
      </c>
      <c r="S1321" s="122">
        <f t="shared" si="247"/>
        <v>2.4966955500073433E-2</v>
      </c>
      <c r="T1321" s="10">
        <f t="shared" si="248"/>
        <v>170</v>
      </c>
      <c r="U1321" s="10">
        <f t="shared" si="249"/>
        <v>6979</v>
      </c>
      <c r="V1321" s="11">
        <v>7240</v>
      </c>
      <c r="W1321" s="12">
        <f t="shared" si="250"/>
        <v>431</v>
      </c>
      <c r="X1321" s="123">
        <f t="shared" si="251"/>
        <v>6.3299999999999995E-2</v>
      </c>
      <c r="Y1321" s="124" t="str">
        <f t="shared" si="252"/>
        <v>0.00%-8.40%</v>
      </c>
      <c r="Z1321" s="15"/>
      <c r="AA1321" s="15"/>
      <c r="AB1321" s="15"/>
      <c r="AC1321" s="125"/>
      <c r="AD1321" s="8">
        <f t="shared" si="253"/>
        <v>0</v>
      </c>
      <c r="AE1321" s="17">
        <f t="shared" si="254"/>
        <v>7240</v>
      </c>
      <c r="AF1321" s="18">
        <f t="shared" si="255"/>
        <v>431</v>
      </c>
      <c r="AG1321" s="126">
        <f t="shared" si="256"/>
        <v>6.3298575414892033E-2</v>
      </c>
      <c r="AH1321" s="20">
        <v>13.6</v>
      </c>
      <c r="AI1321" s="20">
        <v>500</v>
      </c>
      <c r="AJ1321" s="20"/>
      <c r="AK1321" s="20">
        <v>688</v>
      </c>
      <c r="AL1321" s="20">
        <f t="shared" si="257"/>
        <v>105152</v>
      </c>
      <c r="AM1321" s="7" t="s">
        <v>287</v>
      </c>
      <c r="AN1321" s="20"/>
      <c r="AO1321" s="21" t="s">
        <v>2280</v>
      </c>
      <c r="AP1321" s="21" t="s">
        <v>115</v>
      </c>
      <c r="AQ1321" s="5" t="s">
        <v>2603</v>
      </c>
      <c r="AR1321" s="5" t="s">
        <v>2395</v>
      </c>
    </row>
    <row r="1322" spans="1:44">
      <c r="A1322" s="87" t="s">
        <v>562</v>
      </c>
      <c r="B1322" s="5">
        <v>15000134</v>
      </c>
      <c r="C1322" s="5" t="s">
        <v>565</v>
      </c>
      <c r="D1322" s="5" t="s">
        <v>55</v>
      </c>
      <c r="E1322" s="5" t="s">
        <v>2578</v>
      </c>
      <c r="F1322" s="5" t="s">
        <v>2600</v>
      </c>
      <c r="G1322" s="5" t="s">
        <v>2601</v>
      </c>
      <c r="H1322" s="6">
        <v>38534</v>
      </c>
      <c r="I1322" s="5" t="s">
        <v>575</v>
      </c>
      <c r="J1322" s="5" t="s">
        <v>627</v>
      </c>
      <c r="K1322" s="5" t="s">
        <v>568</v>
      </c>
      <c r="L1322" s="7">
        <v>6</v>
      </c>
      <c r="M1322" s="7" t="s">
        <v>287</v>
      </c>
      <c r="N1322" s="8">
        <v>4872</v>
      </c>
      <c r="O1322" s="122">
        <v>0.02</v>
      </c>
      <c r="P1322" s="10">
        <f t="shared" si="245"/>
        <v>97</v>
      </c>
      <c r="Q1322" s="122">
        <v>5.0000000000000001E-3</v>
      </c>
      <c r="R1322" s="10">
        <f t="shared" si="246"/>
        <v>24</v>
      </c>
      <c r="S1322" s="122">
        <f t="shared" si="247"/>
        <v>2.4835796387520526E-2</v>
      </c>
      <c r="T1322" s="10">
        <f t="shared" si="248"/>
        <v>121</v>
      </c>
      <c r="U1322" s="10">
        <f t="shared" si="249"/>
        <v>4993</v>
      </c>
      <c r="V1322" s="11">
        <v>4975</v>
      </c>
      <c r="W1322" s="12">
        <f t="shared" si="250"/>
        <v>103</v>
      </c>
      <c r="X1322" s="123">
        <f t="shared" si="251"/>
        <v>2.1100000000000001E-2</v>
      </c>
      <c r="Y1322" s="124" t="str">
        <f t="shared" si="252"/>
        <v>0.00%-8.40%</v>
      </c>
      <c r="Z1322" s="15"/>
      <c r="AA1322" s="15"/>
      <c r="AB1322" s="15"/>
      <c r="AC1322" s="125"/>
      <c r="AD1322" s="8">
        <f t="shared" si="253"/>
        <v>0</v>
      </c>
      <c r="AE1322" s="17">
        <f t="shared" si="254"/>
        <v>4975</v>
      </c>
      <c r="AF1322" s="18">
        <f t="shared" si="255"/>
        <v>103</v>
      </c>
      <c r="AG1322" s="126">
        <f t="shared" si="256"/>
        <v>2.1141215106732281E-2</v>
      </c>
      <c r="AH1322" s="20">
        <v>13.6</v>
      </c>
      <c r="AI1322" s="20">
        <v>450</v>
      </c>
      <c r="AJ1322" s="20"/>
      <c r="AK1322" s="20">
        <v>688</v>
      </c>
      <c r="AL1322" s="20">
        <f t="shared" si="257"/>
        <v>73748</v>
      </c>
      <c r="AM1322" s="7" t="s">
        <v>287</v>
      </c>
      <c r="AN1322" s="20"/>
      <c r="AO1322" s="21"/>
      <c r="AP1322" s="21"/>
      <c r="AQ1322" s="5" t="s">
        <v>2603</v>
      </c>
      <c r="AR1322" s="5" t="s">
        <v>2395</v>
      </c>
    </row>
    <row r="1323" spans="1:44">
      <c r="A1323" s="87" t="s">
        <v>562</v>
      </c>
      <c r="B1323" s="5">
        <v>15009177</v>
      </c>
      <c r="C1323" s="5" t="s">
        <v>565</v>
      </c>
      <c r="D1323" s="5" t="s">
        <v>55</v>
      </c>
      <c r="E1323" s="5" t="s">
        <v>2578</v>
      </c>
      <c r="F1323" s="5" t="s">
        <v>2600</v>
      </c>
      <c r="G1323" s="5" t="s">
        <v>2601</v>
      </c>
      <c r="H1323" s="6">
        <v>41259</v>
      </c>
      <c r="I1323" s="5" t="s">
        <v>489</v>
      </c>
      <c r="J1323" s="5" t="s">
        <v>489</v>
      </c>
      <c r="K1323" s="5" t="s">
        <v>568</v>
      </c>
      <c r="L1323" s="7">
        <v>6</v>
      </c>
      <c r="M1323" s="7" t="s">
        <v>287</v>
      </c>
      <c r="N1323" s="8">
        <v>4999</v>
      </c>
      <c r="O1323" s="122">
        <v>0.02</v>
      </c>
      <c r="P1323" s="10">
        <f t="shared" si="245"/>
        <v>100</v>
      </c>
      <c r="Q1323" s="122">
        <v>5.0000000000000001E-3</v>
      </c>
      <c r="R1323" s="10">
        <f t="shared" si="246"/>
        <v>25</v>
      </c>
      <c r="S1323" s="122">
        <f t="shared" si="247"/>
        <v>2.500500100020004E-2</v>
      </c>
      <c r="T1323" s="10">
        <f t="shared" si="248"/>
        <v>125</v>
      </c>
      <c r="U1323" s="10">
        <f t="shared" si="249"/>
        <v>5124</v>
      </c>
      <c r="V1323" s="11">
        <v>5150</v>
      </c>
      <c r="W1323" s="12">
        <f t="shared" si="250"/>
        <v>151</v>
      </c>
      <c r="X1323" s="123">
        <f t="shared" si="251"/>
        <v>3.0200000000000001E-2</v>
      </c>
      <c r="Y1323" s="124" t="str">
        <f t="shared" si="252"/>
        <v>0.00%-8.40%</v>
      </c>
      <c r="Z1323" s="15"/>
      <c r="AA1323" s="15"/>
      <c r="AB1323" s="15"/>
      <c r="AC1323" s="125"/>
      <c r="AD1323" s="8">
        <f t="shared" si="253"/>
        <v>0</v>
      </c>
      <c r="AE1323" s="17">
        <f t="shared" si="254"/>
        <v>5150</v>
      </c>
      <c r="AF1323" s="18">
        <f t="shared" si="255"/>
        <v>151</v>
      </c>
      <c r="AG1323" s="126">
        <f t="shared" si="256"/>
        <v>3.0206041208241663E-2</v>
      </c>
      <c r="AH1323" s="20">
        <v>13.6</v>
      </c>
      <c r="AI1323" s="20">
        <v>850</v>
      </c>
      <c r="AJ1323" s="20"/>
      <c r="AK1323" s="20">
        <v>688</v>
      </c>
      <c r="AL1323" s="20">
        <f t="shared" si="257"/>
        <v>80928</v>
      </c>
      <c r="AM1323" s="7" t="s">
        <v>287</v>
      </c>
      <c r="AN1323" s="20"/>
      <c r="AO1323" s="21" t="s">
        <v>2280</v>
      </c>
      <c r="AP1323" s="21" t="s">
        <v>115</v>
      </c>
      <c r="AQ1323" s="5" t="s">
        <v>2603</v>
      </c>
      <c r="AR1323" s="5" t="s">
        <v>2395</v>
      </c>
    </row>
    <row r="1324" spans="1:44">
      <c r="A1324" s="87" t="s">
        <v>562</v>
      </c>
      <c r="B1324" s="5">
        <v>15010355</v>
      </c>
      <c r="C1324" s="5" t="s">
        <v>565</v>
      </c>
      <c r="D1324" s="5" t="s">
        <v>55</v>
      </c>
      <c r="E1324" s="5" t="s">
        <v>2578</v>
      </c>
      <c r="F1324" s="5" t="s">
        <v>2600</v>
      </c>
      <c r="G1324" s="5" t="s">
        <v>2601</v>
      </c>
      <c r="H1324" s="6">
        <v>41548</v>
      </c>
      <c r="I1324" s="5" t="s">
        <v>489</v>
      </c>
      <c r="J1324" s="5" t="s">
        <v>489</v>
      </c>
      <c r="K1324" s="5" t="s">
        <v>568</v>
      </c>
      <c r="L1324" s="7">
        <v>6</v>
      </c>
      <c r="M1324" s="7" t="s">
        <v>287</v>
      </c>
      <c r="N1324" s="8">
        <v>5020</v>
      </c>
      <c r="O1324" s="122">
        <v>0.02</v>
      </c>
      <c r="P1324" s="10">
        <f t="shared" si="245"/>
        <v>100</v>
      </c>
      <c r="Q1324" s="122">
        <v>5.0000000000000001E-3</v>
      </c>
      <c r="R1324" s="10">
        <f t="shared" si="246"/>
        <v>25</v>
      </c>
      <c r="S1324" s="122">
        <f t="shared" si="247"/>
        <v>2.4900398406374501E-2</v>
      </c>
      <c r="T1324" s="10">
        <f t="shared" si="248"/>
        <v>125</v>
      </c>
      <c r="U1324" s="10">
        <f t="shared" si="249"/>
        <v>5145</v>
      </c>
      <c r="V1324" s="11">
        <f>U1324+5+20</f>
        <v>5170</v>
      </c>
      <c r="W1324" s="12">
        <f t="shared" si="250"/>
        <v>150</v>
      </c>
      <c r="X1324" s="123">
        <f t="shared" si="251"/>
        <v>2.9899999999999999E-2</v>
      </c>
      <c r="Y1324" s="124" t="str">
        <f t="shared" si="252"/>
        <v>0.00%-8.40%</v>
      </c>
      <c r="Z1324" s="15"/>
      <c r="AA1324" s="15"/>
      <c r="AB1324" s="15"/>
      <c r="AC1324" s="125"/>
      <c r="AD1324" s="8">
        <f t="shared" si="253"/>
        <v>0</v>
      </c>
      <c r="AE1324" s="17">
        <f t="shared" si="254"/>
        <v>5170</v>
      </c>
      <c r="AF1324" s="18">
        <f t="shared" si="255"/>
        <v>150</v>
      </c>
      <c r="AG1324" s="126">
        <f t="shared" si="256"/>
        <v>2.9880478087649376E-2</v>
      </c>
      <c r="AH1324" s="20">
        <v>13.6</v>
      </c>
      <c r="AI1324" s="20">
        <v>850</v>
      </c>
      <c r="AJ1324" s="20"/>
      <c r="AK1324" s="20">
        <v>688</v>
      </c>
      <c r="AL1324" s="20">
        <f t="shared" si="257"/>
        <v>81200</v>
      </c>
      <c r="AM1324" s="7" t="s">
        <v>287</v>
      </c>
      <c r="AN1324" s="20"/>
      <c r="AO1324" s="21" t="s">
        <v>2280</v>
      </c>
      <c r="AP1324" s="21" t="s">
        <v>115</v>
      </c>
      <c r="AQ1324" s="5" t="s">
        <v>2603</v>
      </c>
      <c r="AR1324" s="5" t="s">
        <v>2395</v>
      </c>
    </row>
    <row r="1325" spans="1:44">
      <c r="A1325" s="87" t="s">
        <v>562</v>
      </c>
      <c r="B1325" s="5">
        <v>15011763</v>
      </c>
      <c r="C1325" s="5" t="s">
        <v>565</v>
      </c>
      <c r="D1325" s="5" t="s">
        <v>55</v>
      </c>
      <c r="E1325" s="5" t="s">
        <v>2578</v>
      </c>
      <c r="F1325" s="5" t="s">
        <v>2600</v>
      </c>
      <c r="G1325" s="5" t="s">
        <v>2601</v>
      </c>
      <c r="H1325" s="6">
        <v>41640</v>
      </c>
      <c r="I1325" s="5" t="s">
        <v>489</v>
      </c>
      <c r="J1325" s="5" t="s">
        <v>489</v>
      </c>
      <c r="K1325" s="5" t="s">
        <v>568</v>
      </c>
      <c r="L1325" s="7">
        <v>6</v>
      </c>
      <c r="M1325" s="7" t="s">
        <v>287</v>
      </c>
      <c r="N1325" s="8">
        <v>5153</v>
      </c>
      <c r="O1325" s="122">
        <v>0.02</v>
      </c>
      <c r="P1325" s="10">
        <f t="shared" si="245"/>
        <v>103</v>
      </c>
      <c r="Q1325" s="122">
        <v>5.0000000000000001E-3</v>
      </c>
      <c r="R1325" s="10">
        <f t="shared" si="246"/>
        <v>26</v>
      </c>
      <c r="S1325" s="122">
        <f t="shared" si="247"/>
        <v>2.5033960799534252E-2</v>
      </c>
      <c r="T1325" s="10">
        <f t="shared" si="248"/>
        <v>129</v>
      </c>
      <c r="U1325" s="10">
        <f t="shared" si="249"/>
        <v>5282</v>
      </c>
      <c r="V1325" s="11">
        <v>5255</v>
      </c>
      <c r="W1325" s="12">
        <f t="shared" si="250"/>
        <v>102</v>
      </c>
      <c r="X1325" s="123">
        <f t="shared" si="251"/>
        <v>1.9800000000000002E-2</v>
      </c>
      <c r="Y1325" s="124" t="str">
        <f t="shared" si="252"/>
        <v>0.00%-8.40%</v>
      </c>
      <c r="Z1325" s="15"/>
      <c r="AA1325" s="15"/>
      <c r="AB1325" s="15"/>
      <c r="AC1325" s="125"/>
      <c r="AD1325" s="8">
        <f t="shared" si="253"/>
        <v>0</v>
      </c>
      <c r="AE1325" s="17">
        <f t="shared" si="254"/>
        <v>5255</v>
      </c>
      <c r="AF1325" s="18">
        <f t="shared" si="255"/>
        <v>102</v>
      </c>
      <c r="AG1325" s="126">
        <f t="shared" si="256"/>
        <v>1.9794294585678163E-2</v>
      </c>
      <c r="AH1325" s="20">
        <v>13.6</v>
      </c>
      <c r="AI1325" s="20">
        <v>850</v>
      </c>
      <c r="AJ1325" s="20"/>
      <c r="AK1325" s="20">
        <v>688</v>
      </c>
      <c r="AL1325" s="20">
        <f t="shared" si="257"/>
        <v>82356</v>
      </c>
      <c r="AM1325" s="7" t="s">
        <v>287</v>
      </c>
      <c r="AN1325" s="20"/>
      <c r="AO1325" s="21"/>
      <c r="AP1325" s="21"/>
      <c r="AQ1325" s="5" t="s">
        <v>2603</v>
      </c>
      <c r="AR1325" s="5" t="s">
        <v>2395</v>
      </c>
    </row>
    <row r="1326" spans="1:44">
      <c r="A1326" s="87" t="s">
        <v>562</v>
      </c>
      <c r="B1326" s="5">
        <v>15016365</v>
      </c>
      <c r="C1326" s="5" t="s">
        <v>565</v>
      </c>
      <c r="D1326" s="5" t="s">
        <v>55</v>
      </c>
      <c r="E1326" s="5" t="s">
        <v>2578</v>
      </c>
      <c r="F1326" s="5" t="s">
        <v>2600</v>
      </c>
      <c r="G1326" s="5" t="s">
        <v>2601</v>
      </c>
      <c r="H1326" s="6">
        <v>42775</v>
      </c>
      <c r="I1326" s="5" t="s">
        <v>586</v>
      </c>
      <c r="J1326" s="5" t="s">
        <v>713</v>
      </c>
      <c r="K1326" s="5" t="s">
        <v>568</v>
      </c>
      <c r="L1326" s="7">
        <v>6</v>
      </c>
      <c r="M1326" s="7" t="s">
        <v>287</v>
      </c>
      <c r="N1326" s="8">
        <v>4945</v>
      </c>
      <c r="O1326" s="122">
        <v>0.02</v>
      </c>
      <c r="P1326" s="10">
        <f t="shared" si="245"/>
        <v>99</v>
      </c>
      <c r="Q1326" s="122">
        <v>5.0000000000000001E-3</v>
      </c>
      <c r="R1326" s="10">
        <f t="shared" si="246"/>
        <v>25</v>
      </c>
      <c r="S1326" s="122">
        <f t="shared" si="247"/>
        <v>2.5075834175935289E-2</v>
      </c>
      <c r="T1326" s="10">
        <f t="shared" si="248"/>
        <v>124</v>
      </c>
      <c r="U1326" s="10">
        <f t="shared" si="249"/>
        <v>5069</v>
      </c>
      <c r="V1326" s="11">
        <v>5060</v>
      </c>
      <c r="W1326" s="12">
        <f t="shared" si="250"/>
        <v>115</v>
      </c>
      <c r="X1326" s="123">
        <f t="shared" si="251"/>
        <v>2.3300000000000001E-2</v>
      </c>
      <c r="Y1326" s="124" t="str">
        <f t="shared" si="252"/>
        <v>0.00%-8.40%</v>
      </c>
      <c r="Z1326" s="15"/>
      <c r="AA1326" s="15"/>
      <c r="AB1326" s="15"/>
      <c r="AC1326" s="125"/>
      <c r="AD1326" s="8">
        <f t="shared" si="253"/>
        <v>0</v>
      </c>
      <c r="AE1326" s="17">
        <f t="shared" si="254"/>
        <v>5060</v>
      </c>
      <c r="AF1326" s="18">
        <f t="shared" si="255"/>
        <v>115</v>
      </c>
      <c r="AG1326" s="126">
        <f t="shared" si="256"/>
        <v>2.3255813953488413E-2</v>
      </c>
      <c r="AH1326" s="20">
        <v>13.6</v>
      </c>
      <c r="AI1326" s="20">
        <v>750</v>
      </c>
      <c r="AJ1326" s="20"/>
      <c r="AK1326" s="20">
        <v>688</v>
      </c>
      <c r="AL1326" s="20">
        <f t="shared" si="257"/>
        <v>78504</v>
      </c>
      <c r="AM1326" s="7" t="s">
        <v>287</v>
      </c>
      <c r="AN1326" s="20"/>
      <c r="AO1326" s="21"/>
      <c r="AP1326" s="21"/>
      <c r="AQ1326" s="5" t="s">
        <v>2603</v>
      </c>
      <c r="AR1326" s="5" t="s">
        <v>2395</v>
      </c>
    </row>
    <row r="1327" spans="1:44">
      <c r="A1327" s="87" t="s">
        <v>562</v>
      </c>
      <c r="B1327" s="5">
        <v>51202079</v>
      </c>
      <c r="C1327" s="5" t="s">
        <v>565</v>
      </c>
      <c r="D1327" s="5" t="s">
        <v>55</v>
      </c>
      <c r="E1327" s="5" t="s">
        <v>2578</v>
      </c>
      <c r="F1327" s="5" t="s">
        <v>2600</v>
      </c>
      <c r="G1327" s="5" t="s">
        <v>2601</v>
      </c>
      <c r="H1327" s="6">
        <v>38428</v>
      </c>
      <c r="I1327" s="5" t="s">
        <v>489</v>
      </c>
      <c r="J1327" s="5" t="s">
        <v>2599</v>
      </c>
      <c r="K1327" s="5" t="s">
        <v>568</v>
      </c>
      <c r="L1327" s="7">
        <v>6</v>
      </c>
      <c r="M1327" s="7" t="s">
        <v>287</v>
      </c>
      <c r="N1327" s="8">
        <v>8606</v>
      </c>
      <c r="O1327" s="122">
        <v>0.02</v>
      </c>
      <c r="P1327" s="10">
        <f t="shared" si="245"/>
        <v>172</v>
      </c>
      <c r="Q1327" s="122">
        <v>5.0000000000000001E-3</v>
      </c>
      <c r="R1327" s="10">
        <f t="shared" si="246"/>
        <v>43</v>
      </c>
      <c r="S1327" s="122">
        <f t="shared" si="247"/>
        <v>2.4982570299790844E-2</v>
      </c>
      <c r="T1327" s="10">
        <f t="shared" si="248"/>
        <v>215</v>
      </c>
      <c r="U1327" s="10">
        <f t="shared" si="249"/>
        <v>8821</v>
      </c>
      <c r="V1327" s="11">
        <v>8850</v>
      </c>
      <c r="W1327" s="12">
        <f t="shared" si="250"/>
        <v>244</v>
      </c>
      <c r="X1327" s="123">
        <f t="shared" si="251"/>
        <v>2.8400000000000002E-2</v>
      </c>
      <c r="Y1327" s="124" t="str">
        <f t="shared" si="252"/>
        <v>0.00%-8.40%</v>
      </c>
      <c r="Z1327" s="15"/>
      <c r="AA1327" s="15"/>
      <c r="AB1327" s="15"/>
      <c r="AC1327" s="125"/>
      <c r="AD1327" s="8">
        <f t="shared" si="253"/>
        <v>0</v>
      </c>
      <c r="AE1327" s="17">
        <f t="shared" si="254"/>
        <v>8850</v>
      </c>
      <c r="AF1327" s="18">
        <f t="shared" si="255"/>
        <v>244</v>
      </c>
      <c r="AG1327" s="126">
        <f t="shared" si="256"/>
        <v>2.8352312340227837E-2</v>
      </c>
      <c r="AH1327" s="20">
        <v>13.6</v>
      </c>
      <c r="AI1327" s="20">
        <v>1450</v>
      </c>
      <c r="AJ1327" s="20"/>
      <c r="AK1327" s="20">
        <v>688</v>
      </c>
      <c r="AL1327" s="20">
        <f t="shared" si="257"/>
        <v>138448</v>
      </c>
      <c r="AM1327" s="7" t="s">
        <v>287</v>
      </c>
      <c r="AN1327" s="20"/>
      <c r="AO1327" s="21" t="s">
        <v>2618</v>
      </c>
      <c r="AP1327" s="21" t="s">
        <v>179</v>
      </c>
      <c r="AQ1327" s="5" t="s">
        <v>2603</v>
      </c>
      <c r="AR1327" s="5" t="s">
        <v>2395</v>
      </c>
    </row>
    <row r="1328" spans="1:44">
      <c r="A1328" s="87" t="s">
        <v>562</v>
      </c>
      <c r="B1328" s="5">
        <v>51202394</v>
      </c>
      <c r="C1328" s="5" t="s">
        <v>565</v>
      </c>
      <c r="D1328" s="5" t="s">
        <v>55</v>
      </c>
      <c r="E1328" s="5" t="s">
        <v>2578</v>
      </c>
      <c r="F1328" s="5" t="s">
        <v>2600</v>
      </c>
      <c r="G1328" s="5" t="s">
        <v>2601</v>
      </c>
      <c r="H1328" s="6">
        <v>40725</v>
      </c>
      <c r="I1328" s="5" t="s">
        <v>575</v>
      </c>
      <c r="J1328" s="5" t="s">
        <v>2606</v>
      </c>
      <c r="K1328" s="5" t="s">
        <v>568</v>
      </c>
      <c r="L1328" s="7">
        <v>6</v>
      </c>
      <c r="M1328" s="7" t="s">
        <v>287</v>
      </c>
      <c r="N1328" s="8">
        <v>5537</v>
      </c>
      <c r="O1328" s="122">
        <v>0.02</v>
      </c>
      <c r="P1328" s="10">
        <f t="shared" si="245"/>
        <v>111</v>
      </c>
      <c r="Q1328" s="122">
        <v>5.0000000000000001E-3</v>
      </c>
      <c r="R1328" s="10">
        <f t="shared" si="246"/>
        <v>28</v>
      </c>
      <c r="S1328" s="122">
        <f t="shared" si="247"/>
        <v>2.5103846848473901E-2</v>
      </c>
      <c r="T1328" s="10">
        <f t="shared" si="248"/>
        <v>139</v>
      </c>
      <c r="U1328" s="10">
        <f t="shared" si="249"/>
        <v>5676</v>
      </c>
      <c r="V1328" s="11">
        <v>5537</v>
      </c>
      <c r="W1328" s="12">
        <f t="shared" si="250"/>
        <v>0</v>
      </c>
      <c r="X1328" s="123">
        <f t="shared" si="251"/>
        <v>0</v>
      </c>
      <c r="Y1328" s="124" t="str">
        <f t="shared" si="252"/>
        <v>0.00%-8.40%</v>
      </c>
      <c r="Z1328" s="15"/>
      <c r="AA1328" s="15"/>
      <c r="AB1328" s="15"/>
      <c r="AC1328" s="125"/>
      <c r="AD1328" s="8">
        <f t="shared" si="253"/>
        <v>0</v>
      </c>
      <c r="AE1328" s="17">
        <f t="shared" si="254"/>
        <v>5537</v>
      </c>
      <c r="AF1328" s="18">
        <f t="shared" si="255"/>
        <v>0</v>
      </c>
      <c r="AG1328" s="126">
        <f t="shared" si="256"/>
        <v>0</v>
      </c>
      <c r="AH1328" s="20">
        <v>13.6</v>
      </c>
      <c r="AI1328" s="20">
        <v>1750</v>
      </c>
      <c r="AJ1328" s="20"/>
      <c r="AK1328" s="20">
        <v>688</v>
      </c>
      <c r="AL1328" s="20">
        <f t="shared" si="257"/>
        <v>96991.2</v>
      </c>
      <c r="AM1328" s="7" t="s">
        <v>287</v>
      </c>
      <c r="AN1328" s="20"/>
      <c r="AO1328" s="21"/>
      <c r="AP1328" s="21" t="s">
        <v>179</v>
      </c>
      <c r="AQ1328" s="5" t="s">
        <v>2603</v>
      </c>
      <c r="AR1328" s="5" t="s">
        <v>2395</v>
      </c>
    </row>
    <row r="1329" spans="1:44">
      <c r="A1329" s="87" t="s">
        <v>562</v>
      </c>
      <c r="B1329" s="5">
        <v>51203285</v>
      </c>
      <c r="C1329" s="5" t="s">
        <v>565</v>
      </c>
      <c r="D1329" s="5" t="s">
        <v>55</v>
      </c>
      <c r="E1329" s="5" t="s">
        <v>2578</v>
      </c>
      <c r="F1329" s="5" t="s">
        <v>2600</v>
      </c>
      <c r="G1329" s="5" t="s">
        <v>2601</v>
      </c>
      <c r="H1329" s="6">
        <v>42857</v>
      </c>
      <c r="I1329" s="5" t="s">
        <v>575</v>
      </c>
      <c r="J1329" s="5" t="s">
        <v>627</v>
      </c>
      <c r="K1329" s="5" t="s">
        <v>568</v>
      </c>
      <c r="L1329" s="7">
        <v>6</v>
      </c>
      <c r="M1329" s="7" t="s">
        <v>287</v>
      </c>
      <c r="N1329" s="8">
        <v>4898</v>
      </c>
      <c r="O1329" s="122">
        <v>0.02</v>
      </c>
      <c r="P1329" s="10">
        <f t="shared" si="245"/>
        <v>98</v>
      </c>
      <c r="Q1329" s="122">
        <v>5.0000000000000001E-3</v>
      </c>
      <c r="R1329" s="10">
        <f t="shared" si="246"/>
        <v>24</v>
      </c>
      <c r="S1329" s="122">
        <f t="shared" si="247"/>
        <v>2.490812576561862E-2</v>
      </c>
      <c r="T1329" s="10">
        <f t="shared" si="248"/>
        <v>122</v>
      </c>
      <c r="U1329" s="10">
        <f t="shared" si="249"/>
        <v>5020</v>
      </c>
      <c r="V1329" s="11">
        <v>5020</v>
      </c>
      <c r="W1329" s="12">
        <f t="shared" si="250"/>
        <v>122</v>
      </c>
      <c r="X1329" s="123">
        <f t="shared" si="251"/>
        <v>2.4899999999999999E-2</v>
      </c>
      <c r="Y1329" s="124" t="str">
        <f t="shared" si="252"/>
        <v>0.00%-8.40%</v>
      </c>
      <c r="Z1329" s="15"/>
      <c r="AA1329" s="15"/>
      <c r="AB1329" s="15"/>
      <c r="AC1329" s="125"/>
      <c r="AD1329" s="8">
        <f t="shared" si="253"/>
        <v>0</v>
      </c>
      <c r="AE1329" s="17">
        <f t="shared" si="254"/>
        <v>5020</v>
      </c>
      <c r="AF1329" s="18">
        <f t="shared" si="255"/>
        <v>122</v>
      </c>
      <c r="AG1329" s="126">
        <f t="shared" si="256"/>
        <v>2.4908125765618516E-2</v>
      </c>
      <c r="AH1329" s="20">
        <v>13.6</v>
      </c>
      <c r="AI1329" s="20">
        <v>1450</v>
      </c>
      <c r="AJ1329" s="20"/>
      <c r="AK1329" s="20">
        <v>688</v>
      </c>
      <c r="AL1329" s="20">
        <f t="shared" si="257"/>
        <v>86360</v>
      </c>
      <c r="AM1329" s="7" t="s">
        <v>287</v>
      </c>
      <c r="AN1329" s="20"/>
      <c r="AO1329" s="21"/>
      <c r="AP1329" s="21"/>
      <c r="AQ1329" s="5" t="s">
        <v>2603</v>
      </c>
      <c r="AR1329" s="5" t="s">
        <v>2395</v>
      </c>
    </row>
    <row r="1330" spans="1:44" ht="15.6">
      <c r="A1330" s="87" t="s">
        <v>562</v>
      </c>
      <c r="B1330" s="5">
        <v>15012747</v>
      </c>
      <c r="C1330" s="5" t="s">
        <v>565</v>
      </c>
      <c r="D1330" s="5" t="s">
        <v>55</v>
      </c>
      <c r="E1330" s="5" t="s">
        <v>2578</v>
      </c>
      <c r="F1330" s="5" t="s">
        <v>2392</v>
      </c>
      <c r="G1330" s="5" t="s">
        <v>2601</v>
      </c>
      <c r="H1330" s="6">
        <v>41821</v>
      </c>
      <c r="I1330" s="5" t="s">
        <v>489</v>
      </c>
      <c r="J1330" s="5" t="s">
        <v>489</v>
      </c>
      <c r="K1330" s="5" t="s">
        <v>568</v>
      </c>
      <c r="L1330" s="7">
        <v>6</v>
      </c>
      <c r="M1330" s="7" t="s">
        <v>287</v>
      </c>
      <c r="N1330" s="8">
        <v>6233</v>
      </c>
      <c r="O1330" s="122">
        <v>0.02</v>
      </c>
      <c r="P1330" s="10">
        <f t="shared" si="245"/>
        <v>125</v>
      </c>
      <c r="Q1330" s="122">
        <v>5.0000000000000001E-3</v>
      </c>
      <c r="R1330" s="10">
        <f t="shared" si="246"/>
        <v>31</v>
      </c>
      <c r="S1330" s="122">
        <f t="shared" si="247"/>
        <v>2.5028076367720198E-2</v>
      </c>
      <c r="T1330" s="10">
        <f t="shared" si="248"/>
        <v>156</v>
      </c>
      <c r="U1330" s="10">
        <f t="shared" si="249"/>
        <v>6389</v>
      </c>
      <c r="V1330" s="11">
        <v>6449.9083999999993</v>
      </c>
      <c r="W1330" s="12">
        <f t="shared" si="250"/>
        <v>216.90839999999935</v>
      </c>
      <c r="X1330" s="123">
        <f t="shared" si="251"/>
        <v>3.4799999999999998E-2</v>
      </c>
      <c r="Y1330" s="124" t="str">
        <f t="shared" si="252"/>
        <v>0.00%-8.40%</v>
      </c>
      <c r="Z1330" s="15"/>
      <c r="AA1330" s="15"/>
      <c r="AB1330" s="15"/>
      <c r="AC1330" s="125"/>
      <c r="AD1330" s="8">
        <f t="shared" si="253"/>
        <v>0</v>
      </c>
      <c r="AE1330" s="17">
        <f t="shared" si="254"/>
        <v>6449.9083999999993</v>
      </c>
      <c r="AF1330" s="18">
        <f t="shared" si="255"/>
        <v>216.90839999999935</v>
      </c>
      <c r="AG1330" s="126">
        <f t="shared" si="256"/>
        <v>3.4799999999999942E-2</v>
      </c>
      <c r="AH1330" s="20">
        <v>13.6</v>
      </c>
      <c r="AI1330" s="20">
        <v>850</v>
      </c>
      <c r="AJ1330" s="20"/>
      <c r="AK1330" s="20">
        <v>688</v>
      </c>
      <c r="AL1330" s="20">
        <f t="shared" si="257"/>
        <v>98606.754239999995</v>
      </c>
      <c r="AM1330" s="7" t="s">
        <v>287</v>
      </c>
      <c r="AN1330" s="20"/>
      <c r="AO1330" s="21" t="s">
        <v>2619</v>
      </c>
      <c r="AP1330" s="21" t="s">
        <v>115</v>
      </c>
      <c r="AQ1330" s="5" t="s">
        <v>2620</v>
      </c>
      <c r="AR1330" s="5" t="s">
        <v>2395</v>
      </c>
    </row>
    <row r="1331" spans="1:44">
      <c r="A1331" s="87" t="s">
        <v>562</v>
      </c>
      <c r="B1331" s="5">
        <v>15011920</v>
      </c>
      <c r="C1331" s="5" t="s">
        <v>565</v>
      </c>
      <c r="D1331" s="5" t="s">
        <v>55</v>
      </c>
      <c r="E1331" s="5" t="s">
        <v>2578</v>
      </c>
      <c r="F1331" s="5" t="s">
        <v>2392</v>
      </c>
      <c r="G1331" s="5" t="s">
        <v>2601</v>
      </c>
      <c r="H1331" s="6">
        <v>42614</v>
      </c>
      <c r="I1331" s="5" t="s">
        <v>489</v>
      </c>
      <c r="J1331" s="5" t="s">
        <v>489</v>
      </c>
      <c r="K1331" s="5" t="s">
        <v>568</v>
      </c>
      <c r="L1331" s="7">
        <v>6</v>
      </c>
      <c r="M1331" s="7" t="s">
        <v>287</v>
      </c>
      <c r="N1331" s="8">
        <v>5947</v>
      </c>
      <c r="O1331" s="122">
        <v>0.02</v>
      </c>
      <c r="P1331" s="10">
        <f t="shared" si="245"/>
        <v>119</v>
      </c>
      <c r="Q1331" s="122">
        <v>5.0000000000000001E-3</v>
      </c>
      <c r="R1331" s="10">
        <f t="shared" si="246"/>
        <v>30</v>
      </c>
      <c r="S1331" s="122">
        <f t="shared" si="247"/>
        <v>2.5054649403060368E-2</v>
      </c>
      <c r="T1331" s="10">
        <f t="shared" si="248"/>
        <v>149</v>
      </c>
      <c r="U1331" s="10">
        <f t="shared" si="249"/>
        <v>6096</v>
      </c>
      <c r="V1331" s="11">
        <v>6099.8379000000004</v>
      </c>
      <c r="W1331" s="12">
        <f t="shared" si="250"/>
        <v>152.83790000000045</v>
      </c>
      <c r="X1331" s="123">
        <f t="shared" si="251"/>
        <v>2.5700000000000001E-2</v>
      </c>
      <c r="Y1331" s="124" t="str">
        <f t="shared" si="252"/>
        <v>0.00%-8.40%</v>
      </c>
      <c r="Z1331" s="15"/>
      <c r="AA1331" s="15"/>
      <c r="AB1331" s="15"/>
      <c r="AC1331" s="125"/>
      <c r="AD1331" s="8">
        <f t="shared" si="253"/>
        <v>0</v>
      </c>
      <c r="AE1331" s="17">
        <f t="shared" si="254"/>
        <v>6099.8379000000004</v>
      </c>
      <c r="AF1331" s="18">
        <f t="shared" si="255"/>
        <v>152.83790000000045</v>
      </c>
      <c r="AG1331" s="126">
        <f t="shared" si="256"/>
        <v>2.5700000000000056E-2</v>
      </c>
      <c r="AH1331" s="20">
        <v>13.6</v>
      </c>
      <c r="AI1331" s="20">
        <v>850</v>
      </c>
      <c r="AJ1331" s="20"/>
      <c r="AK1331" s="20">
        <v>688</v>
      </c>
      <c r="AL1331" s="20">
        <f t="shared" si="257"/>
        <v>93845.795440000002</v>
      </c>
      <c r="AM1331" s="7" t="s">
        <v>287</v>
      </c>
      <c r="AN1331" s="20"/>
      <c r="AO1331" s="21"/>
      <c r="AP1331" s="21"/>
      <c r="AQ1331" s="5" t="s">
        <v>2620</v>
      </c>
      <c r="AR1331" s="5" t="s">
        <v>2395</v>
      </c>
    </row>
    <row r="1332" spans="1:44">
      <c r="A1332" s="87" t="s">
        <v>562</v>
      </c>
      <c r="B1332" s="5">
        <v>51202459</v>
      </c>
      <c r="C1332" s="5" t="s">
        <v>565</v>
      </c>
      <c r="D1332" s="5" t="s">
        <v>55</v>
      </c>
      <c r="E1332" s="5" t="s">
        <v>2578</v>
      </c>
      <c r="F1332" s="5" t="s">
        <v>2392</v>
      </c>
      <c r="G1332" s="5" t="s">
        <v>2601</v>
      </c>
      <c r="H1332" s="6">
        <v>42036</v>
      </c>
      <c r="I1332" s="5" t="s">
        <v>575</v>
      </c>
      <c r="J1332" s="5" t="s">
        <v>627</v>
      </c>
      <c r="K1332" s="5" t="s">
        <v>568</v>
      </c>
      <c r="L1332" s="7">
        <v>6</v>
      </c>
      <c r="M1332" s="7" t="s">
        <v>287</v>
      </c>
      <c r="N1332" s="8">
        <v>5127</v>
      </c>
      <c r="O1332" s="122">
        <v>0.02</v>
      </c>
      <c r="P1332" s="10">
        <f t="shared" si="245"/>
        <v>103</v>
      </c>
      <c r="Q1332" s="122">
        <v>5.0000000000000001E-3</v>
      </c>
      <c r="R1332" s="10">
        <f t="shared" si="246"/>
        <v>26</v>
      </c>
      <c r="S1332" s="122">
        <f t="shared" si="247"/>
        <v>2.516091281451141E-2</v>
      </c>
      <c r="T1332" s="10">
        <f t="shared" si="248"/>
        <v>129</v>
      </c>
      <c r="U1332" s="10">
        <f t="shared" si="249"/>
        <v>5256</v>
      </c>
      <c r="V1332" s="11">
        <v>5229.54</v>
      </c>
      <c r="W1332" s="12">
        <f t="shared" si="250"/>
        <v>102.53999999999996</v>
      </c>
      <c r="X1332" s="123">
        <f t="shared" si="251"/>
        <v>0.02</v>
      </c>
      <c r="Y1332" s="124" t="str">
        <f t="shared" si="252"/>
        <v>0.00%-8.40%</v>
      </c>
      <c r="Z1332" s="15"/>
      <c r="AA1332" s="15"/>
      <c r="AB1332" s="15"/>
      <c r="AC1332" s="125"/>
      <c r="AD1332" s="8">
        <f t="shared" si="253"/>
        <v>0</v>
      </c>
      <c r="AE1332" s="17">
        <f t="shared" si="254"/>
        <v>5229.54</v>
      </c>
      <c r="AF1332" s="18">
        <f t="shared" si="255"/>
        <v>102.53999999999996</v>
      </c>
      <c r="AG1332" s="126">
        <f t="shared" si="256"/>
        <v>2.0000000000000018E-2</v>
      </c>
      <c r="AH1332" s="20">
        <v>13.6</v>
      </c>
      <c r="AI1332" s="20">
        <v>650</v>
      </c>
      <c r="AJ1332" s="20"/>
      <c r="AK1332" s="20">
        <v>688</v>
      </c>
      <c r="AL1332" s="20">
        <f t="shared" si="257"/>
        <v>79609.743999999992</v>
      </c>
      <c r="AM1332" s="7" t="s">
        <v>287</v>
      </c>
      <c r="AN1332" s="20"/>
      <c r="AO1332" s="21"/>
      <c r="AP1332" s="21"/>
      <c r="AQ1332" s="5" t="s">
        <v>2620</v>
      </c>
      <c r="AR1332" s="5" t="s">
        <v>2395</v>
      </c>
    </row>
    <row r="1333" spans="1:44">
      <c r="A1333" s="87" t="s">
        <v>562</v>
      </c>
      <c r="B1333" s="5">
        <v>15007571</v>
      </c>
      <c r="C1333" s="5" t="s">
        <v>565</v>
      </c>
      <c r="D1333" s="5" t="s">
        <v>55</v>
      </c>
      <c r="E1333" s="5" t="s">
        <v>2578</v>
      </c>
      <c r="F1333" s="5" t="s">
        <v>2392</v>
      </c>
      <c r="G1333" s="5" t="s">
        <v>2601</v>
      </c>
      <c r="H1333" s="6">
        <v>41591</v>
      </c>
      <c r="I1333" s="5" t="s">
        <v>575</v>
      </c>
      <c r="J1333" s="5" t="s">
        <v>2606</v>
      </c>
      <c r="K1333" s="5" t="s">
        <v>568</v>
      </c>
      <c r="L1333" s="7">
        <v>6</v>
      </c>
      <c r="M1333" s="7" t="s">
        <v>287</v>
      </c>
      <c r="N1333" s="8">
        <v>5012</v>
      </c>
      <c r="O1333" s="122">
        <v>0.02</v>
      </c>
      <c r="P1333" s="10">
        <f t="shared" si="245"/>
        <v>100</v>
      </c>
      <c r="Q1333" s="122">
        <v>5.0000000000000001E-3</v>
      </c>
      <c r="R1333" s="10">
        <f t="shared" si="246"/>
        <v>25</v>
      </c>
      <c r="S1333" s="122">
        <f t="shared" si="247"/>
        <v>2.4940143655227454E-2</v>
      </c>
      <c r="T1333" s="10">
        <f t="shared" si="248"/>
        <v>125</v>
      </c>
      <c r="U1333" s="10">
        <f t="shared" si="249"/>
        <v>5137</v>
      </c>
      <c r="V1333" s="11">
        <v>5130.2832000000008</v>
      </c>
      <c r="W1333" s="12">
        <f t="shared" si="250"/>
        <v>118.28320000000076</v>
      </c>
      <c r="X1333" s="123">
        <f t="shared" si="251"/>
        <v>2.3599999999999999E-2</v>
      </c>
      <c r="Y1333" s="124" t="str">
        <f t="shared" si="252"/>
        <v>0.00%-8.40%</v>
      </c>
      <c r="Z1333" s="15"/>
      <c r="AA1333" s="15"/>
      <c r="AB1333" s="15"/>
      <c r="AC1333" s="125"/>
      <c r="AD1333" s="8">
        <f t="shared" si="253"/>
        <v>0</v>
      </c>
      <c r="AE1333" s="17">
        <f t="shared" si="254"/>
        <v>5130.2832000000008</v>
      </c>
      <c r="AF1333" s="18">
        <f t="shared" si="255"/>
        <v>118.28320000000076</v>
      </c>
      <c r="AG1333" s="126">
        <f t="shared" si="256"/>
        <v>2.3600000000000065E-2</v>
      </c>
      <c r="AH1333" s="20">
        <v>13.6</v>
      </c>
      <c r="AI1333" s="20">
        <v>750</v>
      </c>
      <c r="AJ1333" s="20"/>
      <c r="AK1333" s="20">
        <v>688</v>
      </c>
      <c r="AL1333" s="20">
        <f t="shared" si="257"/>
        <v>79459.851520000011</v>
      </c>
      <c r="AM1333" s="7" t="s">
        <v>287</v>
      </c>
      <c r="AN1333" s="20" t="s">
        <v>588</v>
      </c>
      <c r="AO1333" s="21" t="s">
        <v>2621</v>
      </c>
      <c r="AP1333" s="21" t="s">
        <v>115</v>
      </c>
      <c r="AQ1333" s="5" t="s">
        <v>2620</v>
      </c>
      <c r="AR1333" s="5" t="s">
        <v>2395</v>
      </c>
    </row>
    <row r="1334" spans="1:44">
      <c r="A1334" s="87" t="s">
        <v>562</v>
      </c>
      <c r="B1334" s="5">
        <v>1001482</v>
      </c>
      <c r="C1334" s="5" t="s">
        <v>565</v>
      </c>
      <c r="D1334" s="5" t="s">
        <v>55</v>
      </c>
      <c r="E1334" s="5" t="s">
        <v>2578</v>
      </c>
      <c r="F1334" s="5" t="s">
        <v>2392</v>
      </c>
      <c r="G1334" s="5" t="s">
        <v>2601</v>
      </c>
      <c r="H1334" s="6">
        <v>38695</v>
      </c>
      <c r="I1334" s="5" t="s">
        <v>489</v>
      </c>
      <c r="J1334" s="5" t="s">
        <v>489</v>
      </c>
      <c r="K1334" s="5" t="s">
        <v>568</v>
      </c>
      <c r="L1334" s="7">
        <v>6</v>
      </c>
      <c r="M1334" s="7" t="s">
        <v>287</v>
      </c>
      <c r="N1334" s="8">
        <v>5088</v>
      </c>
      <c r="O1334" s="122">
        <v>0.02</v>
      </c>
      <c r="P1334" s="10">
        <f t="shared" si="245"/>
        <v>102</v>
      </c>
      <c r="Q1334" s="122">
        <v>5.0000000000000001E-3</v>
      </c>
      <c r="R1334" s="10">
        <f t="shared" si="246"/>
        <v>25</v>
      </c>
      <c r="S1334" s="122">
        <f t="shared" si="247"/>
        <v>2.4960691823899372E-2</v>
      </c>
      <c r="T1334" s="10">
        <f t="shared" si="248"/>
        <v>127</v>
      </c>
      <c r="U1334" s="10">
        <f t="shared" si="249"/>
        <v>5215</v>
      </c>
      <c r="V1334" s="11">
        <v>5200.4448000000002</v>
      </c>
      <c r="W1334" s="12">
        <f t="shared" si="250"/>
        <v>112.44480000000021</v>
      </c>
      <c r="X1334" s="123">
        <f t="shared" si="251"/>
        <v>2.2100000000000002E-2</v>
      </c>
      <c r="Y1334" s="124" t="str">
        <f t="shared" si="252"/>
        <v>0.00%-8.40%</v>
      </c>
      <c r="Z1334" s="15"/>
      <c r="AA1334" s="15"/>
      <c r="AB1334" s="15"/>
      <c r="AC1334" s="125"/>
      <c r="AD1334" s="8">
        <f t="shared" si="253"/>
        <v>0</v>
      </c>
      <c r="AE1334" s="17">
        <f t="shared" si="254"/>
        <v>5200.4448000000002</v>
      </c>
      <c r="AF1334" s="18">
        <f t="shared" si="255"/>
        <v>112.44480000000021</v>
      </c>
      <c r="AG1334" s="126">
        <f t="shared" si="256"/>
        <v>2.2100000000000009E-2</v>
      </c>
      <c r="AH1334" s="20">
        <v>13.6</v>
      </c>
      <c r="AI1334" s="20">
        <v>850</v>
      </c>
      <c r="AJ1334" s="20"/>
      <c r="AK1334" s="20">
        <v>688</v>
      </c>
      <c r="AL1334" s="20">
        <f t="shared" si="257"/>
        <v>81614.049280000007</v>
      </c>
      <c r="AM1334" s="7" t="s">
        <v>287</v>
      </c>
      <c r="AN1334" s="20"/>
      <c r="AO1334" s="21"/>
      <c r="AP1334" s="21"/>
      <c r="AQ1334" s="5" t="s">
        <v>2620</v>
      </c>
      <c r="AR1334" s="5" t="s">
        <v>2395</v>
      </c>
    </row>
    <row r="1335" spans="1:44">
      <c r="A1335" s="87" t="s">
        <v>562</v>
      </c>
      <c r="B1335" s="5">
        <v>1004948</v>
      </c>
      <c r="C1335" s="5" t="s">
        <v>565</v>
      </c>
      <c r="D1335" s="5" t="s">
        <v>55</v>
      </c>
      <c r="E1335" s="5" t="s">
        <v>2578</v>
      </c>
      <c r="F1335" s="5" t="s">
        <v>2392</v>
      </c>
      <c r="G1335" s="5" t="s">
        <v>2601</v>
      </c>
      <c r="H1335" s="6">
        <v>40254</v>
      </c>
      <c r="I1335" s="5" t="s">
        <v>567</v>
      </c>
      <c r="J1335" s="5" t="s">
        <v>567</v>
      </c>
      <c r="K1335" s="5" t="s">
        <v>568</v>
      </c>
      <c r="L1335" s="7">
        <v>6</v>
      </c>
      <c r="M1335" s="7" t="s">
        <v>287</v>
      </c>
      <c r="N1335" s="8">
        <v>5510</v>
      </c>
      <c r="O1335" s="122">
        <v>0.02</v>
      </c>
      <c r="P1335" s="10">
        <f t="shared" si="245"/>
        <v>110</v>
      </c>
      <c r="Q1335" s="122">
        <v>5.0000000000000001E-3</v>
      </c>
      <c r="R1335" s="10">
        <f t="shared" si="246"/>
        <v>28</v>
      </c>
      <c r="S1335" s="122">
        <f t="shared" si="247"/>
        <v>2.5045372050816698E-2</v>
      </c>
      <c r="T1335" s="10">
        <f t="shared" si="248"/>
        <v>138</v>
      </c>
      <c r="U1335" s="10">
        <f t="shared" si="249"/>
        <v>5648</v>
      </c>
      <c r="V1335" s="11">
        <v>5649.9540000000006</v>
      </c>
      <c r="W1335" s="12">
        <f t="shared" si="250"/>
        <v>139.95400000000063</v>
      </c>
      <c r="X1335" s="123">
        <f t="shared" si="251"/>
        <v>2.5399999999999999E-2</v>
      </c>
      <c r="Y1335" s="124" t="str">
        <f t="shared" si="252"/>
        <v>0.00%-8.40%</v>
      </c>
      <c r="Z1335" s="15"/>
      <c r="AA1335" s="15"/>
      <c r="AB1335" s="15"/>
      <c r="AC1335" s="125"/>
      <c r="AD1335" s="8">
        <f t="shared" si="253"/>
        <v>0</v>
      </c>
      <c r="AE1335" s="17">
        <f t="shared" si="254"/>
        <v>5649.9540000000006</v>
      </c>
      <c r="AF1335" s="18">
        <f t="shared" si="255"/>
        <v>139.95400000000063</v>
      </c>
      <c r="AG1335" s="126">
        <f t="shared" si="256"/>
        <v>2.5400000000000089E-2</v>
      </c>
      <c r="AH1335" s="20">
        <v>13.6</v>
      </c>
      <c r="AI1335" s="20">
        <v>450</v>
      </c>
      <c r="AJ1335" s="20"/>
      <c r="AK1335" s="20">
        <v>688</v>
      </c>
      <c r="AL1335" s="20">
        <f t="shared" si="257"/>
        <v>82927.374400000001</v>
      </c>
      <c r="AM1335" s="7" t="s">
        <v>287</v>
      </c>
      <c r="AN1335" s="20"/>
      <c r="AO1335" s="21"/>
      <c r="AP1335" s="21"/>
      <c r="AQ1335" s="5" t="s">
        <v>2620</v>
      </c>
      <c r="AR1335" s="5" t="s">
        <v>2395</v>
      </c>
    </row>
    <row r="1336" spans="1:44">
      <c r="A1336" s="87" t="s">
        <v>562</v>
      </c>
      <c r="B1336" s="5">
        <v>1020378</v>
      </c>
      <c r="C1336" s="5" t="s">
        <v>565</v>
      </c>
      <c r="D1336" s="5" t="s">
        <v>55</v>
      </c>
      <c r="E1336" s="5" t="s">
        <v>2578</v>
      </c>
      <c r="F1336" s="5" t="s">
        <v>2392</v>
      </c>
      <c r="G1336" s="5" t="s">
        <v>2601</v>
      </c>
      <c r="H1336" s="6">
        <v>44169</v>
      </c>
      <c r="I1336" s="5" t="s">
        <v>575</v>
      </c>
      <c r="J1336" s="5" t="s">
        <v>627</v>
      </c>
      <c r="K1336" s="5" t="s">
        <v>568</v>
      </c>
      <c r="L1336" s="7">
        <v>6</v>
      </c>
      <c r="M1336" s="7" t="s">
        <v>287</v>
      </c>
      <c r="N1336" s="8">
        <v>4363</v>
      </c>
      <c r="O1336" s="122">
        <v>0.02</v>
      </c>
      <c r="P1336" s="10">
        <f t="shared" si="245"/>
        <v>87</v>
      </c>
      <c r="Q1336" s="122">
        <v>5.0000000000000001E-3</v>
      </c>
      <c r="R1336" s="10">
        <f t="shared" si="246"/>
        <v>22</v>
      </c>
      <c r="S1336" s="122">
        <f t="shared" si="247"/>
        <v>2.4982809993123998E-2</v>
      </c>
      <c r="T1336" s="10">
        <f t="shared" si="248"/>
        <v>109</v>
      </c>
      <c r="U1336" s="10">
        <f t="shared" si="249"/>
        <v>4472</v>
      </c>
      <c r="V1336" s="11">
        <v>4363</v>
      </c>
      <c r="W1336" s="12">
        <f t="shared" si="250"/>
        <v>0</v>
      </c>
      <c r="X1336" s="123">
        <f t="shared" si="251"/>
        <v>0</v>
      </c>
      <c r="Y1336" s="124" t="str">
        <f t="shared" si="252"/>
        <v>0.00%-8.40%</v>
      </c>
      <c r="Z1336" s="15" t="s">
        <v>112</v>
      </c>
      <c r="AA1336" s="15" t="s">
        <v>2622</v>
      </c>
      <c r="AB1336" s="15"/>
      <c r="AC1336" s="125">
        <v>5.4300000000000001E-2</v>
      </c>
      <c r="AD1336" s="8">
        <f t="shared" si="253"/>
        <v>237</v>
      </c>
      <c r="AE1336" s="17">
        <f t="shared" si="254"/>
        <v>4600</v>
      </c>
      <c r="AF1336" s="18">
        <f t="shared" si="255"/>
        <v>237</v>
      </c>
      <c r="AG1336" s="126">
        <f t="shared" si="256"/>
        <v>5.4320421728168755E-2</v>
      </c>
      <c r="AH1336" s="20">
        <v>13.6</v>
      </c>
      <c r="AI1336" s="20">
        <v>450</v>
      </c>
      <c r="AJ1336" s="20"/>
      <c r="AK1336" s="20">
        <v>688</v>
      </c>
      <c r="AL1336" s="20">
        <f t="shared" si="257"/>
        <v>68648</v>
      </c>
      <c r="AM1336" s="7" t="s">
        <v>287</v>
      </c>
      <c r="AN1336" s="20"/>
      <c r="AO1336" s="21" t="s">
        <v>2623</v>
      </c>
      <c r="AP1336" s="21" t="s">
        <v>292</v>
      </c>
      <c r="AQ1336" s="5" t="s">
        <v>2620</v>
      </c>
      <c r="AR1336" s="5" t="s">
        <v>2395</v>
      </c>
    </row>
    <row r="1337" spans="1:44">
      <c r="A1337" s="87" t="s">
        <v>562</v>
      </c>
      <c r="B1337" s="5">
        <v>1021323</v>
      </c>
      <c r="C1337" s="5" t="s">
        <v>565</v>
      </c>
      <c r="D1337" s="5" t="s">
        <v>55</v>
      </c>
      <c r="E1337" s="5" t="s">
        <v>2578</v>
      </c>
      <c r="F1337" s="5" t="s">
        <v>2392</v>
      </c>
      <c r="G1337" s="5" t="s">
        <v>2601</v>
      </c>
      <c r="H1337" s="6">
        <v>44256</v>
      </c>
      <c r="I1337" s="5" t="s">
        <v>575</v>
      </c>
      <c r="J1337" s="5" t="s">
        <v>627</v>
      </c>
      <c r="K1337" s="5" t="s">
        <v>568</v>
      </c>
      <c r="L1337" s="7">
        <v>6</v>
      </c>
      <c r="M1337" s="7" t="s">
        <v>287</v>
      </c>
      <c r="N1337" s="8">
        <v>4256</v>
      </c>
      <c r="O1337" s="122">
        <v>0.02</v>
      </c>
      <c r="P1337" s="10">
        <f t="shared" si="245"/>
        <v>85</v>
      </c>
      <c r="Q1337" s="122">
        <v>5.0000000000000001E-3</v>
      </c>
      <c r="R1337" s="10">
        <f t="shared" si="246"/>
        <v>21</v>
      </c>
      <c r="S1337" s="122">
        <f t="shared" si="247"/>
        <v>2.4906015037593984E-2</v>
      </c>
      <c r="T1337" s="10">
        <f t="shared" si="248"/>
        <v>106</v>
      </c>
      <c r="U1337" s="10">
        <f t="shared" si="249"/>
        <v>4362</v>
      </c>
      <c r="V1337" s="11">
        <v>4359.8464000000004</v>
      </c>
      <c r="W1337" s="12">
        <f t="shared" si="250"/>
        <v>103.84640000000036</v>
      </c>
      <c r="X1337" s="123">
        <f t="shared" si="251"/>
        <v>2.4400000000000002E-2</v>
      </c>
      <c r="Y1337" s="124" t="str">
        <f t="shared" si="252"/>
        <v>0.00%-8.40%</v>
      </c>
      <c r="Z1337" s="15"/>
      <c r="AA1337" s="15"/>
      <c r="AB1337" s="15"/>
      <c r="AC1337" s="125"/>
      <c r="AD1337" s="8">
        <f t="shared" si="253"/>
        <v>0</v>
      </c>
      <c r="AE1337" s="17">
        <f t="shared" si="254"/>
        <v>4359.8464000000004</v>
      </c>
      <c r="AF1337" s="18">
        <f t="shared" si="255"/>
        <v>103.84640000000036</v>
      </c>
      <c r="AG1337" s="126">
        <f t="shared" si="256"/>
        <v>2.4399999999999977E-2</v>
      </c>
      <c r="AH1337" s="20">
        <v>13.6</v>
      </c>
      <c r="AI1337" s="20">
        <v>450</v>
      </c>
      <c r="AJ1337" s="20"/>
      <c r="AK1337" s="20">
        <v>688</v>
      </c>
      <c r="AL1337" s="20">
        <f t="shared" si="257"/>
        <v>65381.911040000006</v>
      </c>
      <c r="AM1337" s="7" t="s">
        <v>287</v>
      </c>
      <c r="AN1337" s="20"/>
      <c r="AO1337" s="21"/>
      <c r="AP1337" s="21"/>
      <c r="AQ1337" s="5" t="s">
        <v>2620</v>
      </c>
      <c r="AR1337" s="5" t="s">
        <v>2395</v>
      </c>
    </row>
    <row r="1338" spans="1:44">
      <c r="A1338" s="87" t="s">
        <v>562</v>
      </c>
      <c r="B1338" s="5">
        <v>1021376</v>
      </c>
      <c r="C1338" s="5" t="s">
        <v>565</v>
      </c>
      <c r="D1338" s="5" t="s">
        <v>55</v>
      </c>
      <c r="E1338" s="5" t="s">
        <v>2578</v>
      </c>
      <c r="F1338" s="5" t="s">
        <v>2392</v>
      </c>
      <c r="G1338" s="5" t="s">
        <v>2601</v>
      </c>
      <c r="H1338" s="6">
        <v>44256</v>
      </c>
      <c r="I1338" s="5" t="s">
        <v>575</v>
      </c>
      <c r="J1338" s="5" t="s">
        <v>627</v>
      </c>
      <c r="K1338" s="5" t="s">
        <v>568</v>
      </c>
      <c r="L1338" s="7">
        <v>6</v>
      </c>
      <c r="M1338" s="7" t="s">
        <v>287</v>
      </c>
      <c r="N1338" s="8">
        <v>4276</v>
      </c>
      <c r="O1338" s="122">
        <v>0.02</v>
      </c>
      <c r="P1338" s="10">
        <f t="shared" si="245"/>
        <v>86</v>
      </c>
      <c r="Q1338" s="122">
        <v>5.0000000000000001E-3</v>
      </c>
      <c r="R1338" s="10">
        <f t="shared" si="246"/>
        <v>21</v>
      </c>
      <c r="S1338" s="122">
        <f t="shared" si="247"/>
        <v>2.5023386342376053E-2</v>
      </c>
      <c r="T1338" s="10">
        <f t="shared" si="248"/>
        <v>107</v>
      </c>
      <c r="U1338" s="10">
        <f t="shared" si="249"/>
        <v>4383</v>
      </c>
      <c r="V1338" s="11">
        <v>4379.9067999999997</v>
      </c>
      <c r="W1338" s="12">
        <f t="shared" si="250"/>
        <v>103.90679999999975</v>
      </c>
      <c r="X1338" s="123">
        <f t="shared" si="251"/>
        <v>2.4299999999999999E-2</v>
      </c>
      <c r="Y1338" s="124" t="str">
        <f t="shared" si="252"/>
        <v>0.00%-8.40%</v>
      </c>
      <c r="Z1338" s="15"/>
      <c r="AA1338" s="15"/>
      <c r="AB1338" s="15"/>
      <c r="AC1338" s="125"/>
      <c r="AD1338" s="8">
        <f t="shared" si="253"/>
        <v>0</v>
      </c>
      <c r="AE1338" s="17">
        <f t="shared" si="254"/>
        <v>4379.9067999999997</v>
      </c>
      <c r="AF1338" s="18">
        <f t="shared" si="255"/>
        <v>103.90679999999975</v>
      </c>
      <c r="AG1338" s="126">
        <f t="shared" si="256"/>
        <v>2.4299999999999988E-2</v>
      </c>
      <c r="AH1338" s="20">
        <v>13.6</v>
      </c>
      <c r="AI1338" s="20">
        <v>450</v>
      </c>
      <c r="AJ1338" s="20"/>
      <c r="AK1338" s="20">
        <v>688</v>
      </c>
      <c r="AL1338" s="20">
        <f t="shared" si="257"/>
        <v>65654.732479999991</v>
      </c>
      <c r="AM1338" s="7" t="s">
        <v>287</v>
      </c>
      <c r="AN1338" s="20"/>
      <c r="AO1338" s="21"/>
      <c r="AP1338" s="21"/>
      <c r="AQ1338" s="5" t="s">
        <v>2620</v>
      </c>
      <c r="AR1338" s="5" t="s">
        <v>2395</v>
      </c>
    </row>
    <row r="1339" spans="1:44" ht="15.6">
      <c r="A1339" s="87" t="s">
        <v>562</v>
      </c>
      <c r="B1339" s="5">
        <v>1111418</v>
      </c>
      <c r="C1339" s="5" t="s">
        <v>565</v>
      </c>
      <c r="D1339" s="5" t="s">
        <v>55</v>
      </c>
      <c r="E1339" s="5" t="s">
        <v>2578</v>
      </c>
      <c r="F1339" s="5" t="s">
        <v>2392</v>
      </c>
      <c r="G1339" s="5" t="s">
        <v>2601</v>
      </c>
      <c r="H1339" s="6">
        <v>44272</v>
      </c>
      <c r="I1339" s="5" t="s">
        <v>575</v>
      </c>
      <c r="J1339" s="5" t="s">
        <v>627</v>
      </c>
      <c r="K1339" s="5" t="s">
        <v>568</v>
      </c>
      <c r="L1339" s="7">
        <v>6</v>
      </c>
      <c r="M1339" s="7" t="s">
        <v>287</v>
      </c>
      <c r="N1339" s="8">
        <v>4005</v>
      </c>
      <c r="O1339" s="122">
        <v>0.02</v>
      </c>
      <c r="P1339" s="10">
        <f t="shared" si="245"/>
        <v>80</v>
      </c>
      <c r="Q1339" s="122">
        <v>5.0000000000000001E-3</v>
      </c>
      <c r="R1339" s="10">
        <f t="shared" si="246"/>
        <v>20</v>
      </c>
      <c r="S1339" s="122">
        <f t="shared" si="247"/>
        <v>2.4968789013732832E-2</v>
      </c>
      <c r="T1339" s="10">
        <f t="shared" si="248"/>
        <v>100</v>
      </c>
      <c r="U1339" s="10">
        <f t="shared" si="249"/>
        <v>4105</v>
      </c>
      <c r="V1339" s="11">
        <v>4130.3565000000008</v>
      </c>
      <c r="W1339" s="12">
        <f t="shared" si="250"/>
        <v>125.35650000000078</v>
      </c>
      <c r="X1339" s="123">
        <f t="shared" si="251"/>
        <v>3.1300000000000001E-2</v>
      </c>
      <c r="Y1339" s="124" t="str">
        <f t="shared" si="252"/>
        <v>0.00%-8.40%</v>
      </c>
      <c r="Z1339" s="15" t="s">
        <v>112</v>
      </c>
      <c r="AA1339" s="15" t="s">
        <v>2622</v>
      </c>
      <c r="AB1339" s="15"/>
      <c r="AC1339" s="125">
        <v>0.05</v>
      </c>
      <c r="AD1339" s="8">
        <f t="shared" si="253"/>
        <v>200</v>
      </c>
      <c r="AE1339" s="17">
        <f t="shared" si="254"/>
        <v>4330.3565000000008</v>
      </c>
      <c r="AF1339" s="18">
        <f t="shared" si="255"/>
        <v>325.35650000000078</v>
      </c>
      <c r="AG1339" s="126">
        <f t="shared" si="256"/>
        <v>8.1237578027465895E-2</v>
      </c>
      <c r="AH1339" s="20">
        <v>13.6</v>
      </c>
      <c r="AI1339" s="20">
        <v>450</v>
      </c>
      <c r="AJ1339" s="20"/>
      <c r="AK1339" s="20">
        <v>688</v>
      </c>
      <c r="AL1339" s="20">
        <f t="shared" si="257"/>
        <v>64980.84840000001</v>
      </c>
      <c r="AM1339" s="7" t="s">
        <v>287</v>
      </c>
      <c r="AN1339" s="20"/>
      <c r="AO1339" s="432" t="s">
        <v>2624</v>
      </c>
      <c r="AP1339" s="21" t="s">
        <v>292</v>
      </c>
      <c r="AQ1339" s="5" t="s">
        <v>2620</v>
      </c>
      <c r="AR1339" s="5" t="s">
        <v>2395</v>
      </c>
    </row>
    <row r="1340" spans="1:44">
      <c r="A1340" s="87" t="s">
        <v>562</v>
      </c>
      <c r="B1340" s="5">
        <v>1111489</v>
      </c>
      <c r="C1340" s="5" t="s">
        <v>565</v>
      </c>
      <c r="D1340" s="5" t="s">
        <v>55</v>
      </c>
      <c r="E1340" s="5" t="s">
        <v>2578</v>
      </c>
      <c r="F1340" s="5" t="s">
        <v>2392</v>
      </c>
      <c r="G1340" s="5" t="s">
        <v>2601</v>
      </c>
      <c r="H1340" s="6">
        <v>44284</v>
      </c>
      <c r="I1340" s="5" t="s">
        <v>575</v>
      </c>
      <c r="J1340" s="5" t="s">
        <v>627</v>
      </c>
      <c r="K1340" s="5" t="s">
        <v>568</v>
      </c>
      <c r="L1340" s="7">
        <v>6</v>
      </c>
      <c r="M1340" s="7" t="s">
        <v>287</v>
      </c>
      <c r="N1340" s="8">
        <v>4071</v>
      </c>
      <c r="O1340" s="122">
        <v>0.02</v>
      </c>
      <c r="P1340" s="10">
        <f t="shared" si="245"/>
        <v>81</v>
      </c>
      <c r="Q1340" s="122">
        <v>5.0000000000000001E-3</v>
      </c>
      <c r="R1340" s="10">
        <f t="shared" si="246"/>
        <v>20</v>
      </c>
      <c r="S1340" s="122">
        <f t="shared" si="247"/>
        <v>2.4809629083763204E-2</v>
      </c>
      <c r="T1340" s="10">
        <f t="shared" si="248"/>
        <v>101</v>
      </c>
      <c r="U1340" s="10">
        <f t="shared" si="249"/>
        <v>4172</v>
      </c>
      <c r="V1340" s="11">
        <v>4169.5182000000004</v>
      </c>
      <c r="W1340" s="12">
        <f t="shared" si="250"/>
        <v>98.518200000000434</v>
      </c>
      <c r="X1340" s="123">
        <f t="shared" si="251"/>
        <v>2.4199999999999999E-2</v>
      </c>
      <c r="Y1340" s="124" t="str">
        <f t="shared" si="252"/>
        <v>0.00%-8.40%</v>
      </c>
      <c r="Z1340" s="15"/>
      <c r="AA1340" s="15"/>
      <c r="AB1340" s="15"/>
      <c r="AC1340" s="125"/>
      <c r="AD1340" s="8">
        <f t="shared" si="253"/>
        <v>0</v>
      </c>
      <c r="AE1340" s="17">
        <f t="shared" si="254"/>
        <v>4169.5182000000004</v>
      </c>
      <c r="AF1340" s="18">
        <f t="shared" si="255"/>
        <v>98.518200000000434</v>
      </c>
      <c r="AG1340" s="126">
        <f t="shared" si="256"/>
        <v>2.4199999999999999E-2</v>
      </c>
      <c r="AH1340" s="20">
        <v>13.6</v>
      </c>
      <c r="AI1340" s="20">
        <v>450</v>
      </c>
      <c r="AJ1340" s="20"/>
      <c r="AK1340" s="20">
        <v>688</v>
      </c>
      <c r="AL1340" s="20">
        <f t="shared" si="257"/>
        <v>62793.447520000002</v>
      </c>
      <c r="AM1340" s="7" t="s">
        <v>287</v>
      </c>
      <c r="AN1340" s="20"/>
      <c r="AO1340" s="21"/>
      <c r="AP1340" s="21"/>
      <c r="AQ1340" s="5" t="s">
        <v>2620</v>
      </c>
      <c r="AR1340" s="5" t="s">
        <v>2395</v>
      </c>
    </row>
    <row r="1341" spans="1:44" ht="15.6">
      <c r="A1341" s="87" t="s">
        <v>562</v>
      </c>
      <c r="B1341" s="5">
        <v>1111545</v>
      </c>
      <c r="C1341" s="5" t="s">
        <v>565</v>
      </c>
      <c r="D1341" s="5" t="s">
        <v>55</v>
      </c>
      <c r="E1341" s="5" t="s">
        <v>2578</v>
      </c>
      <c r="F1341" s="5" t="s">
        <v>2392</v>
      </c>
      <c r="G1341" s="5" t="s">
        <v>2601</v>
      </c>
      <c r="H1341" s="6">
        <v>44344</v>
      </c>
      <c r="I1341" s="5" t="s">
        <v>575</v>
      </c>
      <c r="J1341" s="5" t="s">
        <v>627</v>
      </c>
      <c r="K1341" s="5" t="s">
        <v>568</v>
      </c>
      <c r="L1341" s="7">
        <v>6</v>
      </c>
      <c r="M1341" s="7" t="s">
        <v>287</v>
      </c>
      <c r="N1341" s="8">
        <v>4026</v>
      </c>
      <c r="O1341" s="122">
        <v>0.02</v>
      </c>
      <c r="P1341" s="10">
        <f t="shared" si="245"/>
        <v>81</v>
      </c>
      <c r="Q1341" s="122">
        <v>5.0000000000000001E-3</v>
      </c>
      <c r="R1341" s="10">
        <f t="shared" si="246"/>
        <v>20</v>
      </c>
      <c r="S1341" s="122">
        <f t="shared" si="247"/>
        <v>2.5086934923000497E-2</v>
      </c>
      <c r="T1341" s="10">
        <f t="shared" si="248"/>
        <v>101</v>
      </c>
      <c r="U1341" s="10">
        <f t="shared" si="249"/>
        <v>4127</v>
      </c>
      <c r="V1341" s="11">
        <v>4040</v>
      </c>
      <c r="W1341" s="12">
        <f t="shared" si="250"/>
        <v>14</v>
      </c>
      <c r="X1341" s="123">
        <f t="shared" si="251"/>
        <v>3.5000000000000001E-3</v>
      </c>
      <c r="Y1341" s="124" t="str">
        <f t="shared" si="252"/>
        <v>0.00%-8.40%</v>
      </c>
      <c r="Z1341" s="15" t="s">
        <v>112</v>
      </c>
      <c r="AA1341" s="15" t="s">
        <v>2622</v>
      </c>
      <c r="AB1341" s="15"/>
      <c r="AC1341" s="125">
        <v>5.4699999999999999E-2</v>
      </c>
      <c r="AD1341" s="8">
        <f t="shared" si="253"/>
        <v>220</v>
      </c>
      <c r="AE1341" s="17">
        <f t="shared" si="254"/>
        <v>4260</v>
      </c>
      <c r="AF1341" s="18">
        <f t="shared" si="255"/>
        <v>234</v>
      </c>
      <c r="AG1341" s="126">
        <f t="shared" si="256"/>
        <v>5.8122205663189375E-2</v>
      </c>
      <c r="AH1341" s="20">
        <v>13.6</v>
      </c>
      <c r="AI1341" s="20">
        <v>450</v>
      </c>
      <c r="AJ1341" s="20"/>
      <c r="AK1341" s="20">
        <v>688</v>
      </c>
      <c r="AL1341" s="20">
        <f t="shared" si="257"/>
        <v>64024</v>
      </c>
      <c r="AM1341" s="7" t="s">
        <v>287</v>
      </c>
      <c r="AN1341" s="20"/>
      <c r="AO1341" s="21" t="s">
        <v>2625</v>
      </c>
      <c r="AP1341" s="21" t="s">
        <v>292</v>
      </c>
      <c r="AQ1341" s="5" t="s">
        <v>2620</v>
      </c>
      <c r="AR1341" s="5" t="s">
        <v>2395</v>
      </c>
    </row>
    <row r="1342" spans="1:44">
      <c r="A1342" s="87" t="s">
        <v>562</v>
      </c>
      <c r="B1342" s="5">
        <v>1111547</v>
      </c>
      <c r="C1342" s="5" t="s">
        <v>565</v>
      </c>
      <c r="D1342" s="5" t="s">
        <v>55</v>
      </c>
      <c r="E1342" s="5" t="s">
        <v>2578</v>
      </c>
      <c r="F1342" s="5" t="s">
        <v>2392</v>
      </c>
      <c r="G1342" s="5" t="s">
        <v>2601</v>
      </c>
      <c r="H1342" s="6">
        <v>44344</v>
      </c>
      <c r="I1342" s="5" t="s">
        <v>575</v>
      </c>
      <c r="J1342" s="5" t="s">
        <v>627</v>
      </c>
      <c r="K1342" s="5" t="s">
        <v>568</v>
      </c>
      <c r="L1342" s="7">
        <v>6</v>
      </c>
      <c r="M1342" s="7" t="s">
        <v>287</v>
      </c>
      <c r="N1342" s="8">
        <v>4749</v>
      </c>
      <c r="O1342" s="122">
        <v>0.02</v>
      </c>
      <c r="P1342" s="10">
        <f t="shared" si="245"/>
        <v>95</v>
      </c>
      <c r="Q1342" s="122">
        <v>5.0000000000000001E-3</v>
      </c>
      <c r="R1342" s="10">
        <f t="shared" si="246"/>
        <v>24</v>
      </c>
      <c r="S1342" s="122">
        <f t="shared" si="247"/>
        <v>2.5057906927774268E-2</v>
      </c>
      <c r="T1342" s="10">
        <f t="shared" si="248"/>
        <v>119</v>
      </c>
      <c r="U1342" s="10">
        <f t="shared" si="249"/>
        <v>4868</v>
      </c>
      <c r="V1342" s="11">
        <v>4820.2349999999997</v>
      </c>
      <c r="W1342" s="12">
        <f t="shared" si="250"/>
        <v>71.234999999999673</v>
      </c>
      <c r="X1342" s="123">
        <f t="shared" si="251"/>
        <v>1.4999999999999999E-2</v>
      </c>
      <c r="Y1342" s="124" t="str">
        <f t="shared" si="252"/>
        <v>0.00%-8.40%</v>
      </c>
      <c r="Z1342" s="15"/>
      <c r="AA1342" s="15"/>
      <c r="AB1342" s="15"/>
      <c r="AC1342" s="125"/>
      <c r="AD1342" s="8">
        <f t="shared" si="253"/>
        <v>0</v>
      </c>
      <c r="AE1342" s="17">
        <f t="shared" si="254"/>
        <v>4820.2349999999997</v>
      </c>
      <c r="AF1342" s="18">
        <f t="shared" si="255"/>
        <v>71.234999999999673</v>
      </c>
      <c r="AG1342" s="126">
        <f t="shared" si="256"/>
        <v>1.4999999999999902E-2</v>
      </c>
      <c r="AH1342" s="20">
        <v>13.6</v>
      </c>
      <c r="AI1342" s="20">
        <v>800</v>
      </c>
      <c r="AJ1342" s="20"/>
      <c r="AK1342" s="20">
        <v>688</v>
      </c>
      <c r="AL1342" s="20">
        <f t="shared" si="257"/>
        <v>75843.195999999996</v>
      </c>
      <c r="AM1342" s="7" t="s">
        <v>287</v>
      </c>
      <c r="AN1342" s="20"/>
      <c r="AO1342" s="21"/>
      <c r="AP1342" s="21"/>
      <c r="AQ1342" s="5" t="s">
        <v>2620</v>
      </c>
      <c r="AR1342" s="5" t="s">
        <v>2395</v>
      </c>
    </row>
    <row r="1343" spans="1:44">
      <c r="A1343" s="87" t="s">
        <v>562</v>
      </c>
      <c r="B1343" s="5">
        <v>1111663</v>
      </c>
      <c r="C1343" s="5" t="s">
        <v>565</v>
      </c>
      <c r="D1343" s="5" t="s">
        <v>55</v>
      </c>
      <c r="E1343" s="5" t="s">
        <v>2578</v>
      </c>
      <c r="F1343" s="5" t="s">
        <v>2392</v>
      </c>
      <c r="G1343" s="5" t="s">
        <v>2601</v>
      </c>
      <c r="H1343" s="6">
        <v>44686</v>
      </c>
      <c r="I1343" s="5" t="s">
        <v>575</v>
      </c>
      <c r="J1343" s="5" t="s">
        <v>653</v>
      </c>
      <c r="K1343" s="5" t="s">
        <v>568</v>
      </c>
      <c r="L1343" s="7">
        <v>6</v>
      </c>
      <c r="M1343" s="7" t="s">
        <v>287</v>
      </c>
      <c r="N1343" s="8">
        <v>4439</v>
      </c>
      <c r="O1343" s="122">
        <v>0.02</v>
      </c>
      <c r="P1343" s="10">
        <f t="shared" si="245"/>
        <v>89</v>
      </c>
      <c r="Q1343" s="122">
        <v>5.0000000000000001E-3</v>
      </c>
      <c r="R1343" s="10">
        <f t="shared" si="246"/>
        <v>22</v>
      </c>
      <c r="S1343" s="122">
        <f t="shared" si="247"/>
        <v>2.5005631899076369E-2</v>
      </c>
      <c r="T1343" s="10">
        <f t="shared" si="248"/>
        <v>111</v>
      </c>
      <c r="U1343" s="10">
        <f t="shared" si="249"/>
        <v>4550</v>
      </c>
      <c r="V1343" s="11">
        <v>4549.9749999999995</v>
      </c>
      <c r="W1343" s="12">
        <f t="shared" si="250"/>
        <v>110.97499999999945</v>
      </c>
      <c r="X1343" s="123">
        <f t="shared" si="251"/>
        <v>2.5000000000000001E-2</v>
      </c>
      <c r="Y1343" s="124" t="str">
        <f t="shared" si="252"/>
        <v>0.00%-8.40%</v>
      </c>
      <c r="Z1343" s="15"/>
      <c r="AA1343" s="15"/>
      <c r="AB1343" s="15"/>
      <c r="AC1343" s="125"/>
      <c r="AD1343" s="8">
        <f t="shared" si="253"/>
        <v>0</v>
      </c>
      <c r="AE1343" s="17">
        <f t="shared" si="254"/>
        <v>4549.9749999999995</v>
      </c>
      <c r="AF1343" s="18">
        <f t="shared" si="255"/>
        <v>110.97499999999945</v>
      </c>
      <c r="AG1343" s="126">
        <f t="shared" si="256"/>
        <v>2.4999999999999911E-2</v>
      </c>
      <c r="AH1343" s="20">
        <v>13.6</v>
      </c>
      <c r="AI1343" s="20">
        <v>750</v>
      </c>
      <c r="AJ1343" s="20"/>
      <c r="AK1343" s="20">
        <v>688</v>
      </c>
      <c r="AL1343" s="20">
        <f t="shared" si="257"/>
        <v>71567.659999999989</v>
      </c>
      <c r="AM1343" s="7" t="s">
        <v>287</v>
      </c>
      <c r="AN1343" s="20"/>
      <c r="AO1343" s="21"/>
      <c r="AP1343" s="21"/>
      <c r="AQ1343" s="5" t="s">
        <v>2620</v>
      </c>
      <c r="AR1343" s="5" t="s">
        <v>2395</v>
      </c>
    </row>
    <row r="1344" spans="1:44">
      <c r="A1344" s="87" t="s">
        <v>562</v>
      </c>
      <c r="B1344" s="5">
        <v>1118285</v>
      </c>
      <c r="C1344" s="5" t="s">
        <v>565</v>
      </c>
      <c r="D1344" s="5" t="s">
        <v>55</v>
      </c>
      <c r="E1344" s="5" t="s">
        <v>2578</v>
      </c>
      <c r="F1344" s="5" t="s">
        <v>2392</v>
      </c>
      <c r="G1344" s="5" t="s">
        <v>2601</v>
      </c>
      <c r="H1344" s="6">
        <v>38565</v>
      </c>
      <c r="I1344" s="5" t="s">
        <v>567</v>
      </c>
      <c r="J1344" s="5" t="s">
        <v>567</v>
      </c>
      <c r="K1344" s="5" t="s">
        <v>568</v>
      </c>
      <c r="L1344" s="7">
        <v>6</v>
      </c>
      <c r="M1344" s="7" t="s">
        <v>287</v>
      </c>
      <c r="N1344" s="8">
        <v>6070</v>
      </c>
      <c r="O1344" s="122">
        <v>0.02</v>
      </c>
      <c r="P1344" s="10">
        <f t="shared" si="245"/>
        <v>121</v>
      </c>
      <c r="Q1344" s="122">
        <v>5.0000000000000001E-3</v>
      </c>
      <c r="R1344" s="10">
        <f t="shared" si="246"/>
        <v>30</v>
      </c>
      <c r="S1344" s="122">
        <f t="shared" si="247"/>
        <v>2.487644151565074E-2</v>
      </c>
      <c r="T1344" s="10">
        <f t="shared" si="248"/>
        <v>151</v>
      </c>
      <c r="U1344" s="10">
        <f t="shared" si="249"/>
        <v>6221</v>
      </c>
      <c r="V1344" s="11">
        <v>6199.8980000000001</v>
      </c>
      <c r="W1344" s="12">
        <f t="shared" si="250"/>
        <v>129.89800000000014</v>
      </c>
      <c r="X1344" s="123">
        <f t="shared" si="251"/>
        <v>2.1399999999999999E-2</v>
      </c>
      <c r="Y1344" s="124" t="str">
        <f t="shared" si="252"/>
        <v>0.00%-8.40%</v>
      </c>
      <c r="Z1344" s="15"/>
      <c r="AA1344" s="15"/>
      <c r="AB1344" s="15"/>
      <c r="AC1344" s="125"/>
      <c r="AD1344" s="8">
        <f t="shared" si="253"/>
        <v>0</v>
      </c>
      <c r="AE1344" s="17">
        <f t="shared" si="254"/>
        <v>6199.8980000000001</v>
      </c>
      <c r="AF1344" s="18">
        <f t="shared" si="255"/>
        <v>129.89800000000014</v>
      </c>
      <c r="AG1344" s="126">
        <f t="shared" si="256"/>
        <v>2.1400000000000086E-2</v>
      </c>
      <c r="AH1344" s="20">
        <v>13.6</v>
      </c>
      <c r="AI1344" s="20">
        <v>800</v>
      </c>
      <c r="AJ1344" s="20"/>
      <c r="AK1344" s="20">
        <v>688</v>
      </c>
      <c r="AL1344" s="20">
        <f t="shared" si="257"/>
        <v>94606.612800000003</v>
      </c>
      <c r="AM1344" s="7" t="s">
        <v>287</v>
      </c>
      <c r="AN1344" s="20"/>
      <c r="AO1344" s="21"/>
      <c r="AP1344" s="21"/>
      <c r="AQ1344" s="5" t="s">
        <v>2620</v>
      </c>
      <c r="AR1344" s="5" t="s">
        <v>2395</v>
      </c>
    </row>
    <row r="1345" spans="1:44">
      <c r="A1345" s="87" t="s">
        <v>562</v>
      </c>
      <c r="B1345" s="5">
        <v>1718031</v>
      </c>
      <c r="C1345" s="5" t="s">
        <v>565</v>
      </c>
      <c r="D1345" s="5" t="s">
        <v>55</v>
      </c>
      <c r="E1345" s="5" t="s">
        <v>2578</v>
      </c>
      <c r="F1345" s="5" t="s">
        <v>2392</v>
      </c>
      <c r="G1345" s="5" t="s">
        <v>2601</v>
      </c>
      <c r="H1345" s="6">
        <v>44385</v>
      </c>
      <c r="I1345" s="5" t="s">
        <v>489</v>
      </c>
      <c r="J1345" s="5" t="s">
        <v>489</v>
      </c>
      <c r="K1345" s="5" t="s">
        <v>568</v>
      </c>
      <c r="L1345" s="7">
        <v>6</v>
      </c>
      <c r="M1345" s="7" t="s">
        <v>287</v>
      </c>
      <c r="N1345" s="8">
        <v>4758</v>
      </c>
      <c r="O1345" s="122">
        <v>0.02</v>
      </c>
      <c r="P1345" s="10">
        <f t="shared" si="245"/>
        <v>95</v>
      </c>
      <c r="Q1345" s="122">
        <v>5.0000000000000001E-3</v>
      </c>
      <c r="R1345" s="10">
        <f t="shared" si="246"/>
        <v>24</v>
      </c>
      <c r="S1345" s="122">
        <f t="shared" si="247"/>
        <v>2.5010508617065993E-2</v>
      </c>
      <c r="T1345" s="10">
        <f t="shared" si="248"/>
        <v>119</v>
      </c>
      <c r="U1345" s="10">
        <f t="shared" si="249"/>
        <v>4877</v>
      </c>
      <c r="V1345" s="11">
        <v>4879.8047999999999</v>
      </c>
      <c r="W1345" s="12">
        <f t="shared" si="250"/>
        <v>121.80479999999989</v>
      </c>
      <c r="X1345" s="123">
        <f t="shared" si="251"/>
        <v>2.5600000000000001E-2</v>
      </c>
      <c r="Y1345" s="124" t="str">
        <f t="shared" si="252"/>
        <v>0.00%-8.40%</v>
      </c>
      <c r="Z1345" s="15"/>
      <c r="AA1345" s="15"/>
      <c r="AB1345" s="15"/>
      <c r="AC1345" s="125"/>
      <c r="AD1345" s="8">
        <f t="shared" si="253"/>
        <v>0</v>
      </c>
      <c r="AE1345" s="17">
        <f t="shared" si="254"/>
        <v>4879.8047999999999</v>
      </c>
      <c r="AF1345" s="18">
        <f t="shared" si="255"/>
        <v>121.80479999999989</v>
      </c>
      <c r="AG1345" s="126">
        <f t="shared" si="256"/>
        <v>2.5600000000000067E-2</v>
      </c>
      <c r="AH1345" s="20">
        <v>13.6</v>
      </c>
      <c r="AI1345" s="20">
        <v>850</v>
      </c>
      <c r="AJ1345" s="20"/>
      <c r="AK1345" s="20">
        <v>688</v>
      </c>
      <c r="AL1345" s="20">
        <f t="shared" si="257"/>
        <v>77253.345279999994</v>
      </c>
      <c r="AM1345" s="7" t="s">
        <v>287</v>
      </c>
      <c r="AN1345" s="20"/>
      <c r="AO1345" s="21"/>
      <c r="AP1345" s="21"/>
      <c r="AQ1345" s="5" t="s">
        <v>2620</v>
      </c>
      <c r="AR1345" s="5" t="s">
        <v>2395</v>
      </c>
    </row>
    <row r="1346" spans="1:44" ht="15.6">
      <c r="A1346" s="87" t="s">
        <v>562</v>
      </c>
      <c r="B1346" s="5">
        <v>15011686</v>
      </c>
      <c r="C1346" s="5" t="s">
        <v>565</v>
      </c>
      <c r="D1346" s="5" t="s">
        <v>55</v>
      </c>
      <c r="E1346" s="5" t="s">
        <v>2578</v>
      </c>
      <c r="F1346" s="5" t="s">
        <v>2392</v>
      </c>
      <c r="G1346" s="5" t="s">
        <v>2601</v>
      </c>
      <c r="H1346" s="6">
        <v>41640</v>
      </c>
      <c r="I1346" s="5" t="s">
        <v>489</v>
      </c>
      <c r="J1346" s="5" t="s">
        <v>489</v>
      </c>
      <c r="K1346" s="5" t="s">
        <v>568</v>
      </c>
      <c r="L1346" s="7">
        <v>6</v>
      </c>
      <c r="M1346" s="7" t="s">
        <v>287</v>
      </c>
      <c r="N1346" s="8">
        <v>5477</v>
      </c>
      <c r="O1346" s="122">
        <v>0.02</v>
      </c>
      <c r="P1346" s="10">
        <f t="shared" si="245"/>
        <v>110</v>
      </c>
      <c r="Q1346" s="122">
        <v>5.0000000000000001E-3</v>
      </c>
      <c r="R1346" s="10">
        <f t="shared" si="246"/>
        <v>27</v>
      </c>
      <c r="S1346" s="122">
        <f t="shared" si="247"/>
        <v>2.5013693627898483E-2</v>
      </c>
      <c r="T1346" s="10">
        <f t="shared" si="248"/>
        <v>137</v>
      </c>
      <c r="U1346" s="10">
        <f t="shared" si="249"/>
        <v>5614</v>
      </c>
      <c r="V1346" s="11">
        <v>5649.5255000000006</v>
      </c>
      <c r="W1346" s="12">
        <f t="shared" si="250"/>
        <v>172.52550000000065</v>
      </c>
      <c r="X1346" s="123">
        <f t="shared" si="251"/>
        <v>3.15E-2</v>
      </c>
      <c r="Y1346" s="124" t="str">
        <f t="shared" si="252"/>
        <v>0.00%-8.40%</v>
      </c>
      <c r="Z1346" s="15"/>
      <c r="AA1346" s="15"/>
      <c r="AB1346" s="15"/>
      <c r="AC1346" s="125"/>
      <c r="AD1346" s="8">
        <f t="shared" si="253"/>
        <v>0</v>
      </c>
      <c r="AE1346" s="17">
        <f t="shared" si="254"/>
        <v>5649.5255000000006</v>
      </c>
      <c r="AF1346" s="18">
        <f t="shared" si="255"/>
        <v>172.52550000000065</v>
      </c>
      <c r="AG1346" s="126">
        <f t="shared" si="256"/>
        <v>3.1500000000000083E-2</v>
      </c>
      <c r="AH1346" s="20">
        <v>13.6</v>
      </c>
      <c r="AI1346" s="20">
        <v>850</v>
      </c>
      <c r="AJ1346" s="20"/>
      <c r="AK1346" s="20">
        <v>688</v>
      </c>
      <c r="AL1346" s="20">
        <f t="shared" si="257"/>
        <v>87721.546800000011</v>
      </c>
      <c r="AM1346" s="7" t="s">
        <v>287</v>
      </c>
      <c r="AN1346" s="20"/>
      <c r="AO1346" s="21" t="s">
        <v>2626</v>
      </c>
      <c r="AP1346" s="21" t="s">
        <v>230</v>
      </c>
      <c r="AQ1346" s="5" t="s">
        <v>2620</v>
      </c>
      <c r="AR1346" s="5" t="s">
        <v>2395</v>
      </c>
    </row>
    <row r="1347" spans="1:44">
      <c r="A1347" s="87" t="s">
        <v>562</v>
      </c>
      <c r="B1347" s="5">
        <v>15014952</v>
      </c>
      <c r="C1347" s="5" t="s">
        <v>565</v>
      </c>
      <c r="D1347" s="5" t="s">
        <v>55</v>
      </c>
      <c r="E1347" s="5" t="s">
        <v>2578</v>
      </c>
      <c r="F1347" s="5" t="s">
        <v>2392</v>
      </c>
      <c r="G1347" s="5" t="s">
        <v>2601</v>
      </c>
      <c r="H1347" s="6">
        <v>42401</v>
      </c>
      <c r="I1347" s="5" t="s">
        <v>575</v>
      </c>
      <c r="J1347" s="5" t="s">
        <v>627</v>
      </c>
      <c r="K1347" s="5" t="s">
        <v>568</v>
      </c>
      <c r="L1347" s="7">
        <v>6</v>
      </c>
      <c r="M1347" s="7" t="s">
        <v>287</v>
      </c>
      <c r="N1347" s="8">
        <v>5010</v>
      </c>
      <c r="O1347" s="122">
        <v>0.02</v>
      </c>
      <c r="P1347" s="10">
        <f t="shared" si="245"/>
        <v>100</v>
      </c>
      <c r="Q1347" s="122">
        <v>5.0000000000000001E-3</v>
      </c>
      <c r="R1347" s="10">
        <f t="shared" si="246"/>
        <v>25</v>
      </c>
      <c r="S1347" s="122">
        <f t="shared" si="247"/>
        <v>2.4950099800399202E-2</v>
      </c>
      <c r="T1347" s="10">
        <f t="shared" si="248"/>
        <v>125</v>
      </c>
      <c r="U1347" s="10">
        <f t="shared" si="249"/>
        <v>5135</v>
      </c>
      <c r="V1347" s="11">
        <v>5139.759</v>
      </c>
      <c r="W1347" s="12">
        <f t="shared" si="250"/>
        <v>129.75900000000001</v>
      </c>
      <c r="X1347" s="123">
        <f t="shared" si="251"/>
        <v>2.5899999999999999E-2</v>
      </c>
      <c r="Y1347" s="124" t="str">
        <f t="shared" si="252"/>
        <v>0.00%-8.40%</v>
      </c>
      <c r="Z1347" s="15"/>
      <c r="AA1347" s="15"/>
      <c r="AB1347" s="15"/>
      <c r="AC1347" s="125"/>
      <c r="AD1347" s="8">
        <f t="shared" si="253"/>
        <v>0</v>
      </c>
      <c r="AE1347" s="17">
        <f t="shared" si="254"/>
        <v>5139.759</v>
      </c>
      <c r="AF1347" s="18">
        <f t="shared" si="255"/>
        <v>129.75900000000001</v>
      </c>
      <c r="AG1347" s="126">
        <f t="shared" si="256"/>
        <v>2.5900000000000034E-2</v>
      </c>
      <c r="AH1347" s="20">
        <v>13.6</v>
      </c>
      <c r="AI1347" s="20">
        <v>650</v>
      </c>
      <c r="AJ1347" s="20"/>
      <c r="AK1347" s="20">
        <v>688</v>
      </c>
      <c r="AL1347" s="20">
        <f t="shared" si="257"/>
        <v>78388.722399999999</v>
      </c>
      <c r="AM1347" s="7" t="s">
        <v>287</v>
      </c>
      <c r="AN1347" s="20"/>
      <c r="AO1347" s="21"/>
      <c r="AP1347" s="21"/>
      <c r="AQ1347" s="5" t="s">
        <v>2620</v>
      </c>
      <c r="AR1347" s="5" t="s">
        <v>2395</v>
      </c>
    </row>
    <row r="1348" spans="1:44">
      <c r="A1348" s="87" t="s">
        <v>562</v>
      </c>
      <c r="B1348" s="107">
        <v>51200320</v>
      </c>
      <c r="C1348" s="107" t="s">
        <v>565</v>
      </c>
      <c r="D1348" s="107" t="s">
        <v>55</v>
      </c>
      <c r="E1348" s="107" t="s">
        <v>2578</v>
      </c>
      <c r="F1348" s="107" t="s">
        <v>2392</v>
      </c>
      <c r="G1348" s="107" t="s">
        <v>2601</v>
      </c>
      <c r="H1348" s="108">
        <v>35348</v>
      </c>
      <c r="I1348" s="107" t="s">
        <v>575</v>
      </c>
      <c r="J1348" s="107" t="s">
        <v>2606</v>
      </c>
      <c r="K1348" s="107" t="s">
        <v>568</v>
      </c>
      <c r="L1348" s="109">
        <v>6</v>
      </c>
      <c r="M1348" s="109" t="s">
        <v>287</v>
      </c>
      <c r="N1348" s="271">
        <v>7627</v>
      </c>
      <c r="O1348" s="134">
        <v>0.02</v>
      </c>
      <c r="P1348" s="273">
        <f t="shared" si="245"/>
        <v>153</v>
      </c>
      <c r="Q1348" s="134">
        <v>5.0000000000000001E-3</v>
      </c>
      <c r="R1348" s="273">
        <f t="shared" si="246"/>
        <v>38</v>
      </c>
      <c r="S1348" s="134">
        <f t="shared" si="247"/>
        <v>2.5042611773960929E-2</v>
      </c>
      <c r="T1348" s="273">
        <f t="shared" si="248"/>
        <v>191</v>
      </c>
      <c r="U1348" s="273">
        <f t="shared" si="249"/>
        <v>7818</v>
      </c>
      <c r="V1348" s="274">
        <v>7779.54</v>
      </c>
      <c r="W1348" s="275">
        <f t="shared" si="250"/>
        <v>152.53999999999996</v>
      </c>
      <c r="X1348" s="138">
        <f t="shared" si="251"/>
        <v>0.02</v>
      </c>
      <c r="Y1348" s="139" t="str">
        <f t="shared" si="252"/>
        <v>0.00%-8.40%</v>
      </c>
      <c r="Z1348" s="278"/>
      <c r="AA1348" s="278"/>
      <c r="AB1348" s="278"/>
      <c r="AC1348" s="141"/>
      <c r="AD1348" s="271">
        <f t="shared" si="253"/>
        <v>0</v>
      </c>
      <c r="AE1348" s="280">
        <f t="shared" si="254"/>
        <v>7779.54</v>
      </c>
      <c r="AF1348" s="110">
        <f t="shared" si="255"/>
        <v>152.53999999999996</v>
      </c>
      <c r="AG1348" s="143">
        <f t="shared" si="256"/>
        <v>2.0000000000000018E-2</v>
      </c>
      <c r="AH1348" s="111">
        <v>13.6</v>
      </c>
      <c r="AI1348" s="111">
        <v>1750</v>
      </c>
      <c r="AJ1348" s="111"/>
      <c r="AK1348" s="111">
        <v>688</v>
      </c>
      <c r="AL1348" s="111">
        <f t="shared" si="257"/>
        <v>127489.74399999999</v>
      </c>
      <c r="AM1348" s="109" t="s">
        <v>287</v>
      </c>
      <c r="AN1348" s="111"/>
      <c r="AO1348" s="112"/>
      <c r="AP1348" s="112"/>
      <c r="AQ1348" s="107" t="s">
        <v>2620</v>
      </c>
      <c r="AR1348" s="107" t="s">
        <v>2395</v>
      </c>
    </row>
    <row r="1349" spans="1:44">
      <c r="A1349" s="87" t="s">
        <v>562</v>
      </c>
      <c r="B1349" s="5">
        <v>1001914</v>
      </c>
      <c r="C1349" s="5" t="s">
        <v>565</v>
      </c>
      <c r="D1349" s="5" t="s">
        <v>55</v>
      </c>
      <c r="E1349" s="5" t="s">
        <v>2378</v>
      </c>
      <c r="F1349" s="5" t="s">
        <v>2379</v>
      </c>
      <c r="G1349" s="5" t="s">
        <v>2627</v>
      </c>
      <c r="H1349" s="6">
        <v>38905</v>
      </c>
      <c r="I1349" s="5" t="s">
        <v>575</v>
      </c>
      <c r="J1349" s="5" t="s">
        <v>627</v>
      </c>
      <c r="K1349" s="5" t="s">
        <v>568</v>
      </c>
      <c r="L1349" s="7">
        <v>6</v>
      </c>
      <c r="M1349" s="7" t="s">
        <v>287</v>
      </c>
      <c r="N1349" s="8">
        <v>4738</v>
      </c>
      <c r="O1349" s="89">
        <v>0.02</v>
      </c>
      <c r="P1349" s="10">
        <f t="shared" si="245"/>
        <v>95</v>
      </c>
      <c r="Q1349" s="89">
        <v>5.0000000000000001E-3</v>
      </c>
      <c r="R1349" s="10">
        <f t="shared" si="246"/>
        <v>24</v>
      </c>
      <c r="S1349" s="89">
        <f t="shared" si="247"/>
        <v>2.5116082735331363E-2</v>
      </c>
      <c r="T1349" s="10">
        <f t="shared" si="248"/>
        <v>119</v>
      </c>
      <c r="U1349" s="10">
        <f t="shared" si="249"/>
        <v>4857</v>
      </c>
      <c r="V1349" s="11">
        <v>4738</v>
      </c>
      <c r="W1349" s="12">
        <f t="shared" si="250"/>
        <v>0</v>
      </c>
      <c r="X1349" s="93">
        <f t="shared" si="251"/>
        <v>0</v>
      </c>
      <c r="Y1349" s="94" t="str">
        <f t="shared" si="252"/>
        <v>0.00%-8.40%</v>
      </c>
      <c r="Z1349" s="15" t="s">
        <v>112</v>
      </c>
      <c r="AA1349" s="15" t="s">
        <v>2628</v>
      </c>
      <c r="AB1349" s="15" t="s">
        <v>1268</v>
      </c>
      <c r="AC1349" s="96">
        <v>2.1100000000000001E-2</v>
      </c>
      <c r="AD1349" s="8">
        <f t="shared" si="253"/>
        <v>100</v>
      </c>
      <c r="AE1349" s="17">
        <f t="shared" si="254"/>
        <v>4838</v>
      </c>
      <c r="AF1349" s="18">
        <f t="shared" si="255"/>
        <v>100</v>
      </c>
      <c r="AG1349" s="98">
        <f t="shared" si="256"/>
        <v>2.1105951878429785E-2</v>
      </c>
      <c r="AH1349" s="20">
        <v>13.6</v>
      </c>
      <c r="AI1349" s="20">
        <v>450</v>
      </c>
      <c r="AJ1349" s="20"/>
      <c r="AK1349" s="20">
        <v>688</v>
      </c>
      <c r="AL1349" s="20">
        <f t="shared" si="257"/>
        <v>71884.800000000003</v>
      </c>
      <c r="AM1349" s="7" t="s">
        <v>287</v>
      </c>
      <c r="AN1349" s="20"/>
      <c r="AO1349" s="21" t="s">
        <v>2629</v>
      </c>
      <c r="AP1349" s="21"/>
      <c r="AQ1349" s="5" t="s">
        <v>2630</v>
      </c>
      <c r="AR1349" s="5" t="s">
        <v>61</v>
      </c>
    </row>
    <row r="1350" spans="1:44">
      <c r="A1350" s="87" t="s">
        <v>562</v>
      </c>
      <c r="B1350" s="5">
        <v>1001944</v>
      </c>
      <c r="C1350" s="5" t="s">
        <v>565</v>
      </c>
      <c r="D1350" s="5" t="s">
        <v>55</v>
      </c>
      <c r="E1350" s="5" t="s">
        <v>2378</v>
      </c>
      <c r="F1350" s="5" t="s">
        <v>2378</v>
      </c>
      <c r="G1350" s="5" t="s">
        <v>2627</v>
      </c>
      <c r="H1350" s="6">
        <v>38908</v>
      </c>
      <c r="I1350" s="5" t="s">
        <v>489</v>
      </c>
      <c r="J1350" s="5" t="s">
        <v>2599</v>
      </c>
      <c r="K1350" s="5" t="s">
        <v>568</v>
      </c>
      <c r="L1350" s="7">
        <v>6</v>
      </c>
      <c r="M1350" s="7" t="s">
        <v>287</v>
      </c>
      <c r="N1350" s="8">
        <v>7325</v>
      </c>
      <c r="O1350" s="89">
        <v>0.02</v>
      </c>
      <c r="P1350" s="10">
        <f t="shared" si="245"/>
        <v>147</v>
      </c>
      <c r="Q1350" s="89">
        <v>5.0000000000000001E-3</v>
      </c>
      <c r="R1350" s="10">
        <f t="shared" si="246"/>
        <v>37</v>
      </c>
      <c r="S1350" s="89">
        <f t="shared" si="247"/>
        <v>2.5119453924914676E-2</v>
      </c>
      <c r="T1350" s="10">
        <f t="shared" si="248"/>
        <v>184</v>
      </c>
      <c r="U1350" s="10">
        <f t="shared" si="249"/>
        <v>7509</v>
      </c>
      <c r="V1350" s="11">
        <v>7750</v>
      </c>
      <c r="W1350" s="12">
        <f t="shared" si="250"/>
        <v>425</v>
      </c>
      <c r="X1350" s="93">
        <f t="shared" si="251"/>
        <v>5.8000000000000003E-2</v>
      </c>
      <c r="Y1350" s="94" t="str">
        <f t="shared" si="252"/>
        <v>0.00%-8.40%</v>
      </c>
      <c r="Z1350" s="15"/>
      <c r="AA1350" s="15"/>
      <c r="AB1350" s="15"/>
      <c r="AC1350" s="96"/>
      <c r="AD1350" s="8">
        <f t="shared" si="253"/>
        <v>0</v>
      </c>
      <c r="AE1350" s="17">
        <f t="shared" si="254"/>
        <v>7750</v>
      </c>
      <c r="AF1350" s="18">
        <f t="shared" si="255"/>
        <v>425</v>
      </c>
      <c r="AG1350" s="98">
        <f t="shared" si="256"/>
        <v>5.8020477815699634E-2</v>
      </c>
      <c r="AH1350" s="20">
        <v>13.6</v>
      </c>
      <c r="AI1350" s="20">
        <v>450</v>
      </c>
      <c r="AJ1350" s="20"/>
      <c r="AK1350" s="20">
        <v>688</v>
      </c>
      <c r="AL1350" s="20">
        <f t="shared" si="257"/>
        <v>111488</v>
      </c>
      <c r="AM1350" s="7" t="s">
        <v>287</v>
      </c>
      <c r="AN1350" s="20"/>
      <c r="AO1350" s="21"/>
      <c r="AP1350" s="21"/>
      <c r="AQ1350" s="5" t="s">
        <v>2630</v>
      </c>
      <c r="AR1350" s="5" t="s">
        <v>61</v>
      </c>
    </row>
    <row r="1351" spans="1:44">
      <c r="A1351" s="87" t="s">
        <v>562</v>
      </c>
      <c r="B1351" s="5">
        <v>1002325</v>
      </c>
      <c r="C1351" s="5" t="s">
        <v>565</v>
      </c>
      <c r="D1351" s="5" t="s">
        <v>55</v>
      </c>
      <c r="E1351" s="5" t="s">
        <v>2378</v>
      </c>
      <c r="F1351" s="5" t="s">
        <v>2382</v>
      </c>
      <c r="G1351" s="5" t="s">
        <v>2631</v>
      </c>
      <c r="H1351" s="6">
        <v>39160</v>
      </c>
      <c r="I1351" s="5" t="s">
        <v>575</v>
      </c>
      <c r="J1351" s="5" t="s">
        <v>627</v>
      </c>
      <c r="K1351" s="5" t="s">
        <v>568</v>
      </c>
      <c r="L1351" s="7">
        <v>6</v>
      </c>
      <c r="M1351" s="7" t="s">
        <v>287</v>
      </c>
      <c r="N1351" s="8">
        <v>4979</v>
      </c>
      <c r="O1351" s="89">
        <v>0.02</v>
      </c>
      <c r="P1351" s="10">
        <f t="shared" si="245"/>
        <v>100</v>
      </c>
      <c r="Q1351" s="89">
        <v>5.0000000000000001E-3</v>
      </c>
      <c r="R1351" s="10">
        <f t="shared" si="246"/>
        <v>25</v>
      </c>
      <c r="S1351" s="89">
        <f t="shared" si="247"/>
        <v>2.510544286001205E-2</v>
      </c>
      <c r="T1351" s="10">
        <f t="shared" si="248"/>
        <v>125</v>
      </c>
      <c r="U1351" s="10">
        <f t="shared" si="249"/>
        <v>5104</v>
      </c>
      <c r="V1351" s="11">
        <v>5049</v>
      </c>
      <c r="W1351" s="12">
        <f t="shared" si="250"/>
        <v>70</v>
      </c>
      <c r="X1351" s="93">
        <f t="shared" si="251"/>
        <v>1.41E-2</v>
      </c>
      <c r="Y1351" s="94" t="str">
        <f t="shared" si="252"/>
        <v>0.00%-8.40%</v>
      </c>
      <c r="Z1351" s="15"/>
      <c r="AA1351" s="15"/>
      <c r="AB1351" s="15"/>
      <c r="AC1351" s="96"/>
      <c r="AD1351" s="8">
        <f t="shared" si="253"/>
        <v>0</v>
      </c>
      <c r="AE1351" s="17">
        <f t="shared" si="254"/>
        <v>5049</v>
      </c>
      <c r="AF1351" s="18">
        <f t="shared" si="255"/>
        <v>70</v>
      </c>
      <c r="AG1351" s="98">
        <f t="shared" si="256"/>
        <v>1.4059048001606733E-2</v>
      </c>
      <c r="AH1351" s="20">
        <v>13.6</v>
      </c>
      <c r="AI1351" s="20">
        <v>750</v>
      </c>
      <c r="AJ1351" s="20"/>
      <c r="AK1351" s="20">
        <v>688</v>
      </c>
      <c r="AL1351" s="20">
        <f t="shared" si="257"/>
        <v>78354.399999999994</v>
      </c>
      <c r="AM1351" s="7" t="s">
        <v>287</v>
      </c>
      <c r="AN1351" s="20"/>
      <c r="AO1351" s="21"/>
      <c r="AP1351" s="21"/>
      <c r="AQ1351" s="5" t="s">
        <v>2630</v>
      </c>
      <c r="AR1351" s="5" t="s">
        <v>61</v>
      </c>
    </row>
    <row r="1352" spans="1:44">
      <c r="A1352" s="87" t="s">
        <v>562</v>
      </c>
      <c r="B1352" s="5">
        <v>1002340</v>
      </c>
      <c r="C1352" s="5" t="s">
        <v>565</v>
      </c>
      <c r="D1352" s="5" t="s">
        <v>55</v>
      </c>
      <c r="E1352" s="5" t="s">
        <v>2378</v>
      </c>
      <c r="F1352" s="5" t="s">
        <v>2382</v>
      </c>
      <c r="G1352" s="5" t="s">
        <v>2631</v>
      </c>
      <c r="H1352" s="6">
        <v>39160</v>
      </c>
      <c r="I1352" s="5" t="s">
        <v>575</v>
      </c>
      <c r="J1352" s="5" t="s">
        <v>627</v>
      </c>
      <c r="K1352" s="5" t="s">
        <v>568</v>
      </c>
      <c r="L1352" s="7">
        <v>6</v>
      </c>
      <c r="M1352" s="7" t="s">
        <v>287</v>
      </c>
      <c r="N1352" s="8">
        <v>4584</v>
      </c>
      <c r="O1352" s="89">
        <v>0.02</v>
      </c>
      <c r="P1352" s="10">
        <f t="shared" si="245"/>
        <v>92</v>
      </c>
      <c r="Q1352" s="89">
        <v>5.0000000000000001E-3</v>
      </c>
      <c r="R1352" s="10">
        <f t="shared" si="246"/>
        <v>23</v>
      </c>
      <c r="S1352" s="89">
        <f t="shared" si="247"/>
        <v>2.5087260034904014E-2</v>
      </c>
      <c r="T1352" s="10">
        <f t="shared" si="248"/>
        <v>115</v>
      </c>
      <c r="U1352" s="10">
        <f t="shared" si="249"/>
        <v>4699</v>
      </c>
      <c r="V1352" s="11">
        <v>4654</v>
      </c>
      <c r="W1352" s="12">
        <f t="shared" si="250"/>
        <v>70</v>
      </c>
      <c r="X1352" s="93">
        <f t="shared" si="251"/>
        <v>1.5299999999999999E-2</v>
      </c>
      <c r="Y1352" s="94" t="str">
        <f t="shared" si="252"/>
        <v>0.00%-8.40%</v>
      </c>
      <c r="Z1352" s="15"/>
      <c r="AA1352" s="15"/>
      <c r="AB1352" s="15"/>
      <c r="AC1352" s="96"/>
      <c r="AD1352" s="8">
        <f t="shared" si="253"/>
        <v>0</v>
      </c>
      <c r="AE1352" s="17">
        <f t="shared" si="254"/>
        <v>4654</v>
      </c>
      <c r="AF1352" s="18">
        <f t="shared" si="255"/>
        <v>70</v>
      </c>
      <c r="AG1352" s="98">
        <f t="shared" si="256"/>
        <v>1.5270506108202353E-2</v>
      </c>
      <c r="AH1352" s="20">
        <v>13.6</v>
      </c>
      <c r="AI1352" s="20">
        <v>450</v>
      </c>
      <c r="AJ1352" s="20"/>
      <c r="AK1352" s="20">
        <v>688</v>
      </c>
      <c r="AL1352" s="20">
        <f t="shared" si="257"/>
        <v>69382.399999999994</v>
      </c>
      <c r="AM1352" s="7" t="s">
        <v>287</v>
      </c>
      <c r="AN1352" s="20"/>
      <c r="AO1352" s="21"/>
      <c r="AP1352" s="21"/>
      <c r="AQ1352" s="5" t="s">
        <v>2630</v>
      </c>
      <c r="AR1352" s="5" t="s">
        <v>61</v>
      </c>
    </row>
    <row r="1353" spans="1:44">
      <c r="A1353" s="87" t="s">
        <v>562</v>
      </c>
      <c r="B1353" s="5">
        <v>1002373</v>
      </c>
      <c r="C1353" s="5" t="s">
        <v>565</v>
      </c>
      <c r="D1353" s="5" t="s">
        <v>55</v>
      </c>
      <c r="E1353" s="5" t="s">
        <v>2378</v>
      </c>
      <c r="F1353" s="5" t="s">
        <v>2379</v>
      </c>
      <c r="G1353" s="5" t="s">
        <v>2627</v>
      </c>
      <c r="H1353" s="6">
        <v>39182</v>
      </c>
      <c r="I1353" s="5" t="s">
        <v>575</v>
      </c>
      <c r="J1353" s="5" t="s">
        <v>627</v>
      </c>
      <c r="K1353" s="5" t="s">
        <v>568</v>
      </c>
      <c r="L1353" s="7">
        <v>6</v>
      </c>
      <c r="M1353" s="7" t="s">
        <v>287</v>
      </c>
      <c r="N1353" s="8">
        <v>4629</v>
      </c>
      <c r="O1353" s="89">
        <v>0.02</v>
      </c>
      <c r="P1353" s="10">
        <f t="shared" si="245"/>
        <v>93</v>
      </c>
      <c r="Q1353" s="89">
        <v>5.0000000000000001E-3</v>
      </c>
      <c r="R1353" s="10">
        <f t="shared" si="246"/>
        <v>23</v>
      </c>
      <c r="S1353" s="89">
        <f t="shared" si="247"/>
        <v>2.5059408079498812E-2</v>
      </c>
      <c r="T1353" s="10">
        <f t="shared" si="248"/>
        <v>116</v>
      </c>
      <c r="U1353" s="10">
        <f t="shared" si="249"/>
        <v>4745</v>
      </c>
      <c r="V1353" s="11">
        <v>4699</v>
      </c>
      <c r="W1353" s="12">
        <f t="shared" si="250"/>
        <v>70</v>
      </c>
      <c r="X1353" s="93">
        <f t="shared" si="251"/>
        <v>1.5100000000000001E-2</v>
      </c>
      <c r="Y1353" s="94" t="str">
        <f t="shared" si="252"/>
        <v>0.00%-8.40%</v>
      </c>
      <c r="Z1353" s="15"/>
      <c r="AA1353" s="15"/>
      <c r="AB1353" s="15"/>
      <c r="AC1353" s="96"/>
      <c r="AD1353" s="8">
        <f t="shared" si="253"/>
        <v>0</v>
      </c>
      <c r="AE1353" s="17">
        <f t="shared" si="254"/>
        <v>4699</v>
      </c>
      <c r="AF1353" s="18">
        <f t="shared" si="255"/>
        <v>70</v>
      </c>
      <c r="AG1353" s="98">
        <f t="shared" si="256"/>
        <v>1.5122056599697453E-2</v>
      </c>
      <c r="AH1353" s="20">
        <v>13.6</v>
      </c>
      <c r="AI1353" s="20">
        <v>450</v>
      </c>
      <c r="AJ1353" s="20"/>
      <c r="AK1353" s="20">
        <v>688</v>
      </c>
      <c r="AL1353" s="20">
        <f t="shared" si="257"/>
        <v>69994.399999999994</v>
      </c>
      <c r="AM1353" s="7" t="s">
        <v>287</v>
      </c>
      <c r="AN1353" s="20"/>
      <c r="AO1353" s="21"/>
      <c r="AP1353" s="21"/>
      <c r="AQ1353" s="5" t="s">
        <v>2630</v>
      </c>
      <c r="AR1353" s="5" t="s">
        <v>61</v>
      </c>
    </row>
    <row r="1354" spans="1:44">
      <c r="A1354" s="87" t="s">
        <v>562</v>
      </c>
      <c r="B1354" s="5">
        <v>1002423</v>
      </c>
      <c r="C1354" s="5" t="s">
        <v>565</v>
      </c>
      <c r="D1354" s="5" t="s">
        <v>55</v>
      </c>
      <c r="E1354" s="5" t="s">
        <v>2378</v>
      </c>
      <c r="F1354" s="5" t="s">
        <v>2379</v>
      </c>
      <c r="G1354" s="5" t="s">
        <v>2627</v>
      </c>
      <c r="H1354" s="6">
        <v>39342</v>
      </c>
      <c r="I1354" s="5" t="s">
        <v>575</v>
      </c>
      <c r="J1354" s="5" t="s">
        <v>627</v>
      </c>
      <c r="K1354" s="5" t="s">
        <v>568</v>
      </c>
      <c r="L1354" s="7">
        <v>6</v>
      </c>
      <c r="M1354" s="7" t="s">
        <v>287</v>
      </c>
      <c r="N1354" s="8">
        <v>4370</v>
      </c>
      <c r="O1354" s="89">
        <v>0.02</v>
      </c>
      <c r="P1354" s="10">
        <f t="shared" si="245"/>
        <v>87</v>
      </c>
      <c r="Q1354" s="89">
        <v>5.0000000000000001E-3</v>
      </c>
      <c r="R1354" s="10">
        <f t="shared" si="246"/>
        <v>22</v>
      </c>
      <c r="S1354" s="89">
        <f t="shared" si="247"/>
        <v>2.4942791762013729E-2</v>
      </c>
      <c r="T1354" s="10">
        <f t="shared" si="248"/>
        <v>109</v>
      </c>
      <c r="U1354" s="10">
        <f t="shared" si="249"/>
        <v>4479</v>
      </c>
      <c r="V1354" s="11">
        <v>4440</v>
      </c>
      <c r="W1354" s="12">
        <f t="shared" si="250"/>
        <v>70</v>
      </c>
      <c r="X1354" s="93">
        <f t="shared" si="251"/>
        <v>1.6E-2</v>
      </c>
      <c r="Y1354" s="94" t="str">
        <f t="shared" si="252"/>
        <v>0.00%-8.40%</v>
      </c>
      <c r="Z1354" s="15"/>
      <c r="AA1354" s="15"/>
      <c r="AB1354" s="15"/>
      <c r="AC1354" s="96"/>
      <c r="AD1354" s="8">
        <f t="shared" si="253"/>
        <v>0</v>
      </c>
      <c r="AE1354" s="17">
        <f t="shared" si="254"/>
        <v>4440</v>
      </c>
      <c r="AF1354" s="18">
        <f t="shared" si="255"/>
        <v>70</v>
      </c>
      <c r="AG1354" s="98">
        <f t="shared" si="256"/>
        <v>1.6018306636155666E-2</v>
      </c>
      <c r="AH1354" s="20">
        <v>13.6</v>
      </c>
      <c r="AI1354" s="20">
        <v>450</v>
      </c>
      <c r="AJ1354" s="20"/>
      <c r="AK1354" s="20">
        <v>688</v>
      </c>
      <c r="AL1354" s="20">
        <f t="shared" si="257"/>
        <v>66472</v>
      </c>
      <c r="AM1354" s="7" t="s">
        <v>287</v>
      </c>
      <c r="AN1354" s="20"/>
      <c r="AO1354" s="21"/>
      <c r="AP1354" s="21"/>
      <c r="AQ1354" s="5" t="s">
        <v>2630</v>
      </c>
      <c r="AR1354" s="5" t="s">
        <v>61</v>
      </c>
    </row>
    <row r="1355" spans="1:44">
      <c r="A1355" s="87" t="s">
        <v>562</v>
      </c>
      <c r="B1355" s="5">
        <v>1002482</v>
      </c>
      <c r="C1355" s="5" t="s">
        <v>565</v>
      </c>
      <c r="D1355" s="5" t="s">
        <v>55</v>
      </c>
      <c r="E1355" s="5" t="s">
        <v>2378</v>
      </c>
      <c r="F1355" s="5" t="s">
        <v>2382</v>
      </c>
      <c r="G1355" s="5" t="s">
        <v>2631</v>
      </c>
      <c r="H1355" s="6">
        <v>39496</v>
      </c>
      <c r="I1355" s="5" t="s">
        <v>575</v>
      </c>
      <c r="J1355" s="5" t="s">
        <v>627</v>
      </c>
      <c r="K1355" s="5" t="s">
        <v>568</v>
      </c>
      <c r="L1355" s="7">
        <v>6</v>
      </c>
      <c r="M1355" s="7" t="s">
        <v>287</v>
      </c>
      <c r="N1355" s="8">
        <v>4877</v>
      </c>
      <c r="O1355" s="89">
        <v>0.02</v>
      </c>
      <c r="P1355" s="10">
        <f t="shared" ref="P1355:P1418" si="259">ROUND(N1355*O1355,0)</f>
        <v>98</v>
      </c>
      <c r="Q1355" s="89">
        <v>5.0000000000000001E-3</v>
      </c>
      <c r="R1355" s="10">
        <f t="shared" ref="R1355:R1418" si="260">ROUND(N1355*Q1355,0)</f>
        <v>24</v>
      </c>
      <c r="S1355" s="89">
        <f t="shared" ref="S1355:S1418" si="261">T1355/N1355</f>
        <v>2.5015378306335861E-2</v>
      </c>
      <c r="T1355" s="10">
        <f t="shared" ref="T1355:T1418" si="262">P1355+R1355</f>
        <v>122</v>
      </c>
      <c r="U1355" s="10">
        <f t="shared" ref="U1355:U1418" si="263">N1355+T1355</f>
        <v>4999</v>
      </c>
      <c r="V1355" s="11">
        <v>4947</v>
      </c>
      <c r="W1355" s="12">
        <f t="shared" ref="W1355:W1418" si="264">V1355-N1355</f>
        <v>70</v>
      </c>
      <c r="X1355" s="93">
        <f t="shared" ref="X1355:X1418" si="265">ROUND(V1355/N1355-1,4)</f>
        <v>1.44E-2</v>
      </c>
      <c r="Y1355" s="94" t="str">
        <f t="shared" ref="Y1355:Y1418" si="266">IF(OR(L1355=1,L1355=2,L1355=4),TEXT(S1355*0.8,"0.00%")&amp;"-"&amp;TEXT(S1355*1.2,"0.00%"),IF(OR(L1355=3,L1355=6),TEXT(0,"0.00%")&amp;"-"&amp;TEXT(7%*1.2,"0.00%"),IF(OR(L1355=5,L1355=7),TEXT((R1355/N1355),"0.00%")&amp;"-"&amp;TEXT((R1355/N1355)+7%,"0.00%"),"")))</f>
        <v>0.00%-8.40%</v>
      </c>
      <c r="Z1355" s="15"/>
      <c r="AA1355" s="15"/>
      <c r="AB1355" s="15"/>
      <c r="AC1355" s="96"/>
      <c r="AD1355" s="8">
        <f t="shared" ref="AD1355:AD1418" si="267">ROUND(N1355*AC1355,0)</f>
        <v>0</v>
      </c>
      <c r="AE1355" s="17">
        <f t="shared" ref="AE1355:AE1418" si="268">V1355+AD1355</f>
        <v>4947</v>
      </c>
      <c r="AF1355" s="18">
        <f t="shared" ref="AF1355:AF1418" si="269">AE1355-N1355</f>
        <v>70</v>
      </c>
      <c r="AG1355" s="98">
        <f t="shared" ref="AG1355:AG1418" si="270">AE1355/N1355-1</f>
        <v>1.4353085913471286E-2</v>
      </c>
      <c r="AH1355" s="20">
        <v>13.6</v>
      </c>
      <c r="AI1355" s="20">
        <v>750</v>
      </c>
      <c r="AJ1355" s="20"/>
      <c r="AK1355" s="20">
        <v>688</v>
      </c>
      <c r="AL1355" s="20">
        <f t="shared" ref="AL1355:AL1418" si="271">AE1355*AH1355+AI1355*12+AK1355+IF(AB1355="",AJ1355,IF(AB1355="D",5000,IF(AB1355="C",1000,0)))*12</f>
        <v>76967.199999999997</v>
      </c>
      <c r="AM1355" s="7" t="s">
        <v>287</v>
      </c>
      <c r="AN1355" s="20"/>
      <c r="AO1355" s="21"/>
      <c r="AP1355" s="21"/>
      <c r="AQ1355" s="5" t="s">
        <v>2630</v>
      </c>
      <c r="AR1355" s="5" t="s">
        <v>61</v>
      </c>
    </row>
    <row r="1356" spans="1:44">
      <c r="A1356" s="87" t="s">
        <v>562</v>
      </c>
      <c r="B1356" s="5">
        <v>1002538</v>
      </c>
      <c r="C1356" s="5" t="s">
        <v>565</v>
      </c>
      <c r="D1356" s="5" t="s">
        <v>55</v>
      </c>
      <c r="E1356" s="5" t="s">
        <v>2378</v>
      </c>
      <c r="F1356" s="5" t="s">
        <v>2382</v>
      </c>
      <c r="G1356" s="5" t="s">
        <v>2631</v>
      </c>
      <c r="H1356" s="6">
        <v>39496</v>
      </c>
      <c r="I1356" s="5" t="s">
        <v>575</v>
      </c>
      <c r="J1356" s="5" t="s">
        <v>627</v>
      </c>
      <c r="K1356" s="5" t="s">
        <v>568</v>
      </c>
      <c r="L1356" s="7">
        <v>6</v>
      </c>
      <c r="M1356" s="7" t="s">
        <v>287</v>
      </c>
      <c r="N1356" s="8">
        <v>4700</v>
      </c>
      <c r="O1356" s="89">
        <v>0.02</v>
      </c>
      <c r="P1356" s="10">
        <f t="shared" si="259"/>
        <v>94</v>
      </c>
      <c r="Q1356" s="89">
        <v>5.0000000000000001E-3</v>
      </c>
      <c r="R1356" s="10">
        <f t="shared" si="260"/>
        <v>24</v>
      </c>
      <c r="S1356" s="89">
        <f t="shared" si="261"/>
        <v>2.5106382978723404E-2</v>
      </c>
      <c r="T1356" s="10">
        <f t="shared" si="262"/>
        <v>118</v>
      </c>
      <c r="U1356" s="10">
        <f t="shared" si="263"/>
        <v>4818</v>
      </c>
      <c r="V1356" s="11">
        <v>4770</v>
      </c>
      <c r="W1356" s="12">
        <f t="shared" si="264"/>
        <v>70</v>
      </c>
      <c r="X1356" s="93">
        <f t="shared" si="265"/>
        <v>1.49E-2</v>
      </c>
      <c r="Y1356" s="94" t="str">
        <f t="shared" si="266"/>
        <v>0.00%-8.40%</v>
      </c>
      <c r="Z1356" s="15"/>
      <c r="AA1356" s="15"/>
      <c r="AB1356" s="15"/>
      <c r="AC1356" s="96"/>
      <c r="AD1356" s="8">
        <f t="shared" si="267"/>
        <v>0</v>
      </c>
      <c r="AE1356" s="17">
        <f t="shared" si="268"/>
        <v>4770</v>
      </c>
      <c r="AF1356" s="18">
        <f t="shared" si="269"/>
        <v>70</v>
      </c>
      <c r="AG1356" s="98">
        <f t="shared" si="270"/>
        <v>1.4893617021276562E-2</v>
      </c>
      <c r="AH1356" s="20">
        <v>13.6</v>
      </c>
      <c r="AI1356" s="20">
        <v>650</v>
      </c>
      <c r="AJ1356" s="20"/>
      <c r="AK1356" s="20">
        <v>688</v>
      </c>
      <c r="AL1356" s="20">
        <f t="shared" si="271"/>
        <v>73360</v>
      </c>
      <c r="AM1356" s="7" t="s">
        <v>287</v>
      </c>
      <c r="AN1356" s="20"/>
      <c r="AO1356" s="21"/>
      <c r="AP1356" s="21"/>
      <c r="AQ1356" s="5" t="s">
        <v>2630</v>
      </c>
      <c r="AR1356" s="5" t="s">
        <v>61</v>
      </c>
    </row>
    <row r="1357" spans="1:44">
      <c r="A1357" s="87" t="s">
        <v>562</v>
      </c>
      <c r="B1357" s="5">
        <v>1002576</v>
      </c>
      <c r="C1357" s="5" t="s">
        <v>565</v>
      </c>
      <c r="D1357" s="5" t="s">
        <v>55</v>
      </c>
      <c r="E1357" s="5" t="s">
        <v>2378</v>
      </c>
      <c r="F1357" s="5" t="s">
        <v>2382</v>
      </c>
      <c r="G1357" s="5" t="s">
        <v>2631</v>
      </c>
      <c r="H1357" s="6">
        <v>39496</v>
      </c>
      <c r="I1357" s="5" t="s">
        <v>575</v>
      </c>
      <c r="J1357" s="5" t="s">
        <v>627</v>
      </c>
      <c r="K1357" s="5" t="s">
        <v>568</v>
      </c>
      <c r="L1357" s="7">
        <v>6</v>
      </c>
      <c r="M1357" s="7" t="s">
        <v>287</v>
      </c>
      <c r="N1357" s="8">
        <v>4695</v>
      </c>
      <c r="O1357" s="89">
        <v>0.02</v>
      </c>
      <c r="P1357" s="10">
        <f t="shared" si="259"/>
        <v>94</v>
      </c>
      <c r="Q1357" s="89">
        <v>5.0000000000000001E-3</v>
      </c>
      <c r="R1357" s="10">
        <f t="shared" si="260"/>
        <v>23</v>
      </c>
      <c r="S1357" s="89">
        <f t="shared" si="261"/>
        <v>2.4920127795527155E-2</v>
      </c>
      <c r="T1357" s="10">
        <f t="shared" si="262"/>
        <v>117</v>
      </c>
      <c r="U1357" s="10">
        <f t="shared" si="263"/>
        <v>4812</v>
      </c>
      <c r="V1357" s="11">
        <v>4765</v>
      </c>
      <c r="W1357" s="12">
        <f t="shared" si="264"/>
        <v>70</v>
      </c>
      <c r="X1357" s="93">
        <f t="shared" si="265"/>
        <v>1.49E-2</v>
      </c>
      <c r="Y1357" s="94" t="str">
        <f t="shared" si="266"/>
        <v>0.00%-8.40%</v>
      </c>
      <c r="Z1357" s="15"/>
      <c r="AA1357" s="15"/>
      <c r="AB1357" s="15"/>
      <c r="AC1357" s="96"/>
      <c r="AD1357" s="8">
        <f t="shared" si="267"/>
        <v>0</v>
      </c>
      <c r="AE1357" s="17">
        <f t="shared" si="268"/>
        <v>4765</v>
      </c>
      <c r="AF1357" s="18">
        <f t="shared" si="269"/>
        <v>70</v>
      </c>
      <c r="AG1357" s="98">
        <f t="shared" si="270"/>
        <v>1.4909478168264156E-2</v>
      </c>
      <c r="AH1357" s="20">
        <v>13.6</v>
      </c>
      <c r="AI1357" s="20">
        <v>450</v>
      </c>
      <c r="AJ1357" s="20"/>
      <c r="AK1357" s="20">
        <v>688</v>
      </c>
      <c r="AL1357" s="20">
        <f t="shared" si="271"/>
        <v>70892</v>
      </c>
      <c r="AM1357" s="7" t="s">
        <v>287</v>
      </c>
      <c r="AN1357" s="20"/>
      <c r="AO1357" s="21"/>
      <c r="AP1357" s="21"/>
      <c r="AQ1357" s="5" t="s">
        <v>2630</v>
      </c>
      <c r="AR1357" s="5" t="s">
        <v>61</v>
      </c>
    </row>
    <row r="1358" spans="1:44">
      <c r="A1358" s="87" t="s">
        <v>562</v>
      </c>
      <c r="B1358" s="5">
        <v>1002761</v>
      </c>
      <c r="C1358" s="5" t="s">
        <v>565</v>
      </c>
      <c r="D1358" s="5" t="s">
        <v>55</v>
      </c>
      <c r="E1358" s="5" t="s">
        <v>2378</v>
      </c>
      <c r="F1358" s="5" t="s">
        <v>2379</v>
      </c>
      <c r="G1358" s="5" t="s">
        <v>2627</v>
      </c>
      <c r="H1358" s="6">
        <v>39576</v>
      </c>
      <c r="I1358" s="5" t="s">
        <v>575</v>
      </c>
      <c r="J1358" s="5" t="s">
        <v>627</v>
      </c>
      <c r="K1358" s="5" t="s">
        <v>568</v>
      </c>
      <c r="L1358" s="7">
        <v>6</v>
      </c>
      <c r="M1358" s="7" t="s">
        <v>287</v>
      </c>
      <c r="N1358" s="8">
        <v>4526</v>
      </c>
      <c r="O1358" s="89">
        <v>0.02</v>
      </c>
      <c r="P1358" s="10">
        <f t="shared" si="259"/>
        <v>91</v>
      </c>
      <c r="Q1358" s="89">
        <v>5.0000000000000001E-3</v>
      </c>
      <c r="R1358" s="10">
        <f t="shared" si="260"/>
        <v>23</v>
      </c>
      <c r="S1358" s="89">
        <f t="shared" si="261"/>
        <v>2.5187803800265134E-2</v>
      </c>
      <c r="T1358" s="10">
        <f t="shared" si="262"/>
        <v>114</v>
      </c>
      <c r="U1358" s="10">
        <f t="shared" si="263"/>
        <v>4640</v>
      </c>
      <c r="V1358" s="11">
        <v>4596</v>
      </c>
      <c r="W1358" s="12">
        <f t="shared" si="264"/>
        <v>70</v>
      </c>
      <c r="X1358" s="93">
        <f t="shared" si="265"/>
        <v>1.55E-2</v>
      </c>
      <c r="Y1358" s="94" t="str">
        <f t="shared" si="266"/>
        <v>0.00%-8.40%</v>
      </c>
      <c r="Z1358" s="15"/>
      <c r="AA1358" s="15"/>
      <c r="AB1358" s="15"/>
      <c r="AC1358" s="96"/>
      <c r="AD1358" s="8">
        <f t="shared" si="267"/>
        <v>0</v>
      </c>
      <c r="AE1358" s="17">
        <f t="shared" si="268"/>
        <v>4596</v>
      </c>
      <c r="AF1358" s="18">
        <f t="shared" si="269"/>
        <v>70</v>
      </c>
      <c r="AG1358" s="98">
        <f t="shared" si="270"/>
        <v>1.546619531595228E-2</v>
      </c>
      <c r="AH1358" s="20">
        <v>13.6</v>
      </c>
      <c r="AI1358" s="20">
        <v>650</v>
      </c>
      <c r="AJ1358" s="20"/>
      <c r="AK1358" s="20">
        <v>688</v>
      </c>
      <c r="AL1358" s="20">
        <f t="shared" si="271"/>
        <v>70993.600000000006</v>
      </c>
      <c r="AM1358" s="7" t="s">
        <v>287</v>
      </c>
      <c r="AN1358" s="20"/>
      <c r="AO1358" s="21"/>
      <c r="AP1358" s="21"/>
      <c r="AQ1358" s="5" t="s">
        <v>2630</v>
      </c>
      <c r="AR1358" s="5" t="s">
        <v>61</v>
      </c>
    </row>
    <row r="1359" spans="1:44">
      <c r="A1359" s="87" t="s">
        <v>562</v>
      </c>
      <c r="B1359" s="5">
        <v>1002827</v>
      </c>
      <c r="C1359" s="5" t="s">
        <v>565</v>
      </c>
      <c r="D1359" s="5" t="s">
        <v>55</v>
      </c>
      <c r="E1359" s="5" t="s">
        <v>2378</v>
      </c>
      <c r="F1359" s="5" t="s">
        <v>2379</v>
      </c>
      <c r="G1359" s="5" t="s">
        <v>2627</v>
      </c>
      <c r="H1359" s="6">
        <v>39576</v>
      </c>
      <c r="I1359" s="5" t="s">
        <v>575</v>
      </c>
      <c r="J1359" s="5" t="s">
        <v>627</v>
      </c>
      <c r="K1359" s="5" t="s">
        <v>568</v>
      </c>
      <c r="L1359" s="7">
        <v>6</v>
      </c>
      <c r="M1359" s="7" t="s">
        <v>287</v>
      </c>
      <c r="N1359" s="8">
        <v>4969</v>
      </c>
      <c r="O1359" s="89">
        <v>0.02</v>
      </c>
      <c r="P1359" s="10">
        <f t="shared" si="259"/>
        <v>99</v>
      </c>
      <c r="Q1359" s="89">
        <v>5.0000000000000001E-3</v>
      </c>
      <c r="R1359" s="10">
        <f t="shared" si="260"/>
        <v>25</v>
      </c>
      <c r="S1359" s="89">
        <f t="shared" si="261"/>
        <v>2.4954719259408332E-2</v>
      </c>
      <c r="T1359" s="10">
        <f t="shared" si="262"/>
        <v>124</v>
      </c>
      <c r="U1359" s="10">
        <f t="shared" si="263"/>
        <v>5093</v>
      </c>
      <c r="V1359" s="11">
        <v>5039</v>
      </c>
      <c r="W1359" s="12">
        <f t="shared" si="264"/>
        <v>70</v>
      </c>
      <c r="X1359" s="93">
        <f t="shared" si="265"/>
        <v>1.41E-2</v>
      </c>
      <c r="Y1359" s="94" t="str">
        <f t="shared" si="266"/>
        <v>0.00%-8.40%</v>
      </c>
      <c r="Z1359" s="15"/>
      <c r="AA1359" s="15"/>
      <c r="AB1359" s="15"/>
      <c r="AC1359" s="96"/>
      <c r="AD1359" s="8">
        <f t="shared" si="267"/>
        <v>0</v>
      </c>
      <c r="AE1359" s="17">
        <f t="shared" si="268"/>
        <v>5039</v>
      </c>
      <c r="AF1359" s="18">
        <f t="shared" si="269"/>
        <v>70</v>
      </c>
      <c r="AG1359" s="98">
        <f t="shared" si="270"/>
        <v>1.408734151740787E-2</v>
      </c>
      <c r="AH1359" s="20">
        <v>13.6</v>
      </c>
      <c r="AI1359" s="20">
        <v>650</v>
      </c>
      <c r="AJ1359" s="20"/>
      <c r="AK1359" s="20">
        <v>688</v>
      </c>
      <c r="AL1359" s="20">
        <f t="shared" si="271"/>
        <v>77018.399999999994</v>
      </c>
      <c r="AM1359" s="7" t="s">
        <v>287</v>
      </c>
      <c r="AN1359" s="20"/>
      <c r="AO1359" s="21"/>
      <c r="AP1359" s="21"/>
      <c r="AQ1359" s="5" t="s">
        <v>2630</v>
      </c>
      <c r="AR1359" s="5" t="s">
        <v>61</v>
      </c>
    </row>
    <row r="1360" spans="1:44">
      <c r="A1360" s="87" t="s">
        <v>562</v>
      </c>
      <c r="B1360" s="5">
        <v>1002965</v>
      </c>
      <c r="C1360" s="5" t="s">
        <v>565</v>
      </c>
      <c r="D1360" s="5" t="s">
        <v>55</v>
      </c>
      <c r="E1360" s="5" t="s">
        <v>2378</v>
      </c>
      <c r="F1360" s="5" t="s">
        <v>2382</v>
      </c>
      <c r="G1360" s="5" t="s">
        <v>2631</v>
      </c>
      <c r="H1360" s="6">
        <v>39601</v>
      </c>
      <c r="I1360" s="5" t="s">
        <v>575</v>
      </c>
      <c r="J1360" s="5" t="s">
        <v>627</v>
      </c>
      <c r="K1360" s="5" t="s">
        <v>568</v>
      </c>
      <c r="L1360" s="7">
        <v>6</v>
      </c>
      <c r="M1360" s="7" t="s">
        <v>287</v>
      </c>
      <c r="N1360" s="8">
        <v>4586</v>
      </c>
      <c r="O1360" s="89">
        <v>0.02</v>
      </c>
      <c r="P1360" s="10">
        <f t="shared" si="259"/>
        <v>92</v>
      </c>
      <c r="Q1360" s="89">
        <v>5.0000000000000001E-3</v>
      </c>
      <c r="R1360" s="10">
        <f t="shared" si="260"/>
        <v>23</v>
      </c>
      <c r="S1360" s="89">
        <f t="shared" si="261"/>
        <v>2.5076319232446576E-2</v>
      </c>
      <c r="T1360" s="10">
        <f t="shared" si="262"/>
        <v>115</v>
      </c>
      <c r="U1360" s="10">
        <f t="shared" si="263"/>
        <v>4701</v>
      </c>
      <c r="V1360" s="11">
        <v>4656</v>
      </c>
      <c r="W1360" s="12">
        <f t="shared" si="264"/>
        <v>70</v>
      </c>
      <c r="X1360" s="93">
        <f t="shared" si="265"/>
        <v>1.5299999999999999E-2</v>
      </c>
      <c r="Y1360" s="94" t="str">
        <f t="shared" si="266"/>
        <v>0.00%-8.40%</v>
      </c>
      <c r="Z1360" s="15"/>
      <c r="AA1360" s="15"/>
      <c r="AB1360" s="15"/>
      <c r="AC1360" s="96"/>
      <c r="AD1360" s="8">
        <f t="shared" si="267"/>
        <v>0</v>
      </c>
      <c r="AE1360" s="17">
        <f t="shared" si="268"/>
        <v>4656</v>
      </c>
      <c r="AF1360" s="18">
        <f t="shared" si="269"/>
        <v>70</v>
      </c>
      <c r="AG1360" s="98">
        <f t="shared" si="270"/>
        <v>1.5263846489315336E-2</v>
      </c>
      <c r="AH1360" s="20">
        <v>13.6</v>
      </c>
      <c r="AI1360" s="20">
        <v>450</v>
      </c>
      <c r="AJ1360" s="20"/>
      <c r="AK1360" s="20">
        <v>688</v>
      </c>
      <c r="AL1360" s="20">
        <f t="shared" si="271"/>
        <v>69409.600000000006</v>
      </c>
      <c r="AM1360" s="7" t="s">
        <v>287</v>
      </c>
      <c r="AN1360" s="20"/>
      <c r="AO1360" s="21"/>
      <c r="AP1360" s="21"/>
      <c r="AQ1360" s="5" t="s">
        <v>2630</v>
      </c>
      <c r="AR1360" s="5" t="s">
        <v>61</v>
      </c>
    </row>
    <row r="1361" spans="1:44">
      <c r="A1361" s="87" t="s">
        <v>562</v>
      </c>
      <c r="B1361" s="5">
        <v>1002975</v>
      </c>
      <c r="C1361" s="5" t="s">
        <v>565</v>
      </c>
      <c r="D1361" s="5" t="s">
        <v>55</v>
      </c>
      <c r="E1361" s="5" t="s">
        <v>2378</v>
      </c>
      <c r="F1361" s="5" t="s">
        <v>2382</v>
      </c>
      <c r="G1361" s="5" t="s">
        <v>2631</v>
      </c>
      <c r="H1361" s="6">
        <v>39613</v>
      </c>
      <c r="I1361" s="5" t="s">
        <v>575</v>
      </c>
      <c r="J1361" s="5" t="s">
        <v>627</v>
      </c>
      <c r="K1361" s="5" t="s">
        <v>568</v>
      </c>
      <c r="L1361" s="7">
        <v>6</v>
      </c>
      <c r="M1361" s="7" t="s">
        <v>287</v>
      </c>
      <c r="N1361" s="8">
        <v>4282</v>
      </c>
      <c r="O1361" s="89">
        <v>0.02</v>
      </c>
      <c r="P1361" s="10">
        <f t="shared" si="259"/>
        <v>86</v>
      </c>
      <c r="Q1361" s="89">
        <v>5.0000000000000001E-3</v>
      </c>
      <c r="R1361" s="10">
        <f t="shared" si="260"/>
        <v>21</v>
      </c>
      <c r="S1361" s="89">
        <f t="shared" si="261"/>
        <v>2.4988323213451659E-2</v>
      </c>
      <c r="T1361" s="10">
        <f t="shared" si="262"/>
        <v>107</v>
      </c>
      <c r="U1361" s="10">
        <f t="shared" si="263"/>
        <v>4389</v>
      </c>
      <c r="V1361" s="11">
        <v>4352</v>
      </c>
      <c r="W1361" s="12">
        <f t="shared" si="264"/>
        <v>70</v>
      </c>
      <c r="X1361" s="93">
        <f t="shared" si="265"/>
        <v>1.6299999999999999E-2</v>
      </c>
      <c r="Y1361" s="94" t="str">
        <f t="shared" si="266"/>
        <v>0.00%-8.40%</v>
      </c>
      <c r="Z1361" s="15"/>
      <c r="AA1361" s="15"/>
      <c r="AB1361" s="15"/>
      <c r="AC1361" s="96"/>
      <c r="AD1361" s="8">
        <f t="shared" si="267"/>
        <v>0</v>
      </c>
      <c r="AE1361" s="17">
        <f t="shared" si="268"/>
        <v>4352</v>
      </c>
      <c r="AF1361" s="18">
        <f t="shared" si="269"/>
        <v>70</v>
      </c>
      <c r="AG1361" s="98">
        <f t="shared" si="270"/>
        <v>1.634750116767858E-2</v>
      </c>
      <c r="AH1361" s="20">
        <v>13.6</v>
      </c>
      <c r="AI1361" s="20">
        <v>450</v>
      </c>
      <c r="AJ1361" s="20"/>
      <c r="AK1361" s="20">
        <v>688</v>
      </c>
      <c r="AL1361" s="20">
        <f t="shared" si="271"/>
        <v>65275.199999999997</v>
      </c>
      <c r="AM1361" s="7" t="s">
        <v>287</v>
      </c>
      <c r="AN1361" s="20"/>
      <c r="AO1361" s="21"/>
      <c r="AP1361" s="21"/>
      <c r="AQ1361" s="5" t="s">
        <v>2630</v>
      </c>
      <c r="AR1361" s="5" t="s">
        <v>61</v>
      </c>
    </row>
    <row r="1362" spans="1:44">
      <c r="A1362" s="87" t="s">
        <v>562</v>
      </c>
      <c r="B1362" s="5">
        <v>1003196</v>
      </c>
      <c r="C1362" s="5" t="s">
        <v>565</v>
      </c>
      <c r="D1362" s="5" t="s">
        <v>55</v>
      </c>
      <c r="E1362" s="5" t="s">
        <v>2378</v>
      </c>
      <c r="F1362" s="5" t="s">
        <v>2382</v>
      </c>
      <c r="G1362" s="5" t="s">
        <v>2631</v>
      </c>
      <c r="H1362" s="6">
        <v>39897</v>
      </c>
      <c r="I1362" s="5" t="s">
        <v>575</v>
      </c>
      <c r="J1362" s="5" t="s">
        <v>627</v>
      </c>
      <c r="K1362" s="5" t="s">
        <v>568</v>
      </c>
      <c r="L1362" s="7">
        <v>6</v>
      </c>
      <c r="M1362" s="7" t="s">
        <v>287</v>
      </c>
      <c r="N1362" s="8">
        <v>4550</v>
      </c>
      <c r="O1362" s="89">
        <v>0.02</v>
      </c>
      <c r="P1362" s="10">
        <f t="shared" si="259"/>
        <v>91</v>
      </c>
      <c r="Q1362" s="89">
        <v>5.0000000000000001E-3</v>
      </c>
      <c r="R1362" s="10">
        <f t="shared" si="260"/>
        <v>23</v>
      </c>
      <c r="S1362" s="89">
        <f t="shared" si="261"/>
        <v>2.5054945054945054E-2</v>
      </c>
      <c r="T1362" s="10">
        <f t="shared" si="262"/>
        <v>114</v>
      </c>
      <c r="U1362" s="10">
        <f t="shared" si="263"/>
        <v>4664</v>
      </c>
      <c r="V1362" s="11">
        <v>4620</v>
      </c>
      <c r="W1362" s="12">
        <f t="shared" si="264"/>
        <v>70</v>
      </c>
      <c r="X1362" s="93">
        <f t="shared" si="265"/>
        <v>1.54E-2</v>
      </c>
      <c r="Y1362" s="94" t="str">
        <f t="shared" si="266"/>
        <v>0.00%-8.40%</v>
      </c>
      <c r="Z1362" s="15"/>
      <c r="AA1362" s="15"/>
      <c r="AB1362" s="15"/>
      <c r="AC1362" s="96"/>
      <c r="AD1362" s="8">
        <f t="shared" si="267"/>
        <v>0</v>
      </c>
      <c r="AE1362" s="17">
        <f t="shared" si="268"/>
        <v>4620</v>
      </c>
      <c r="AF1362" s="18">
        <f t="shared" si="269"/>
        <v>70</v>
      </c>
      <c r="AG1362" s="98">
        <f t="shared" si="270"/>
        <v>1.538461538461533E-2</v>
      </c>
      <c r="AH1362" s="20">
        <v>13.6</v>
      </c>
      <c r="AI1362" s="20">
        <v>650</v>
      </c>
      <c r="AJ1362" s="20"/>
      <c r="AK1362" s="20">
        <v>688</v>
      </c>
      <c r="AL1362" s="20">
        <f t="shared" si="271"/>
        <v>71320</v>
      </c>
      <c r="AM1362" s="7" t="s">
        <v>287</v>
      </c>
      <c r="AN1362" s="20"/>
      <c r="AO1362" s="21"/>
      <c r="AP1362" s="21"/>
      <c r="AQ1362" s="5" t="s">
        <v>2630</v>
      </c>
      <c r="AR1362" s="5" t="s">
        <v>61</v>
      </c>
    </row>
    <row r="1363" spans="1:44">
      <c r="A1363" s="87" t="s">
        <v>562</v>
      </c>
      <c r="B1363" s="5">
        <v>1003584</v>
      </c>
      <c r="C1363" s="5" t="s">
        <v>565</v>
      </c>
      <c r="D1363" s="5" t="s">
        <v>55</v>
      </c>
      <c r="E1363" s="5" t="s">
        <v>2378</v>
      </c>
      <c r="F1363" s="5" t="s">
        <v>2379</v>
      </c>
      <c r="G1363" s="5" t="s">
        <v>2627</v>
      </c>
      <c r="H1363" s="6">
        <v>39955</v>
      </c>
      <c r="I1363" s="5" t="s">
        <v>575</v>
      </c>
      <c r="J1363" s="5" t="s">
        <v>627</v>
      </c>
      <c r="K1363" s="5" t="s">
        <v>568</v>
      </c>
      <c r="L1363" s="7">
        <v>6</v>
      </c>
      <c r="M1363" s="7" t="s">
        <v>287</v>
      </c>
      <c r="N1363" s="8">
        <v>4727</v>
      </c>
      <c r="O1363" s="89">
        <v>0.02</v>
      </c>
      <c r="P1363" s="10">
        <f t="shared" si="259"/>
        <v>95</v>
      </c>
      <c r="Q1363" s="89">
        <v>5.0000000000000001E-3</v>
      </c>
      <c r="R1363" s="10">
        <f t="shared" si="260"/>
        <v>24</v>
      </c>
      <c r="S1363" s="89">
        <f t="shared" si="261"/>
        <v>2.5174529299767295E-2</v>
      </c>
      <c r="T1363" s="10">
        <f t="shared" si="262"/>
        <v>119</v>
      </c>
      <c r="U1363" s="10">
        <f t="shared" si="263"/>
        <v>4846</v>
      </c>
      <c r="V1363" s="11">
        <v>4797</v>
      </c>
      <c r="W1363" s="12">
        <f t="shared" si="264"/>
        <v>70</v>
      </c>
      <c r="X1363" s="93">
        <f t="shared" si="265"/>
        <v>1.4800000000000001E-2</v>
      </c>
      <c r="Y1363" s="94" t="str">
        <f t="shared" si="266"/>
        <v>0.00%-8.40%</v>
      </c>
      <c r="Z1363" s="15"/>
      <c r="AA1363" s="15"/>
      <c r="AB1363" s="15"/>
      <c r="AC1363" s="96"/>
      <c r="AD1363" s="8">
        <f t="shared" si="267"/>
        <v>0</v>
      </c>
      <c r="AE1363" s="17">
        <f t="shared" si="268"/>
        <v>4797</v>
      </c>
      <c r="AF1363" s="18">
        <f t="shared" si="269"/>
        <v>70</v>
      </c>
      <c r="AG1363" s="98">
        <f t="shared" si="270"/>
        <v>1.4808546646921883E-2</v>
      </c>
      <c r="AH1363" s="20">
        <v>13.6</v>
      </c>
      <c r="AI1363" s="20">
        <v>750</v>
      </c>
      <c r="AJ1363" s="20"/>
      <c r="AK1363" s="20">
        <v>688</v>
      </c>
      <c r="AL1363" s="20">
        <f t="shared" si="271"/>
        <v>74927.199999999997</v>
      </c>
      <c r="AM1363" s="7" t="s">
        <v>287</v>
      </c>
      <c r="AN1363" s="20"/>
      <c r="AO1363" s="21"/>
      <c r="AP1363" s="21"/>
      <c r="AQ1363" s="5" t="s">
        <v>2630</v>
      </c>
      <c r="AR1363" s="5" t="s">
        <v>61</v>
      </c>
    </row>
    <row r="1364" spans="1:44">
      <c r="A1364" s="87" t="s">
        <v>562</v>
      </c>
      <c r="B1364" s="5">
        <v>1003601</v>
      </c>
      <c r="C1364" s="5" t="s">
        <v>565</v>
      </c>
      <c r="D1364" s="5" t="s">
        <v>55</v>
      </c>
      <c r="E1364" s="5" t="s">
        <v>2378</v>
      </c>
      <c r="F1364" s="5" t="s">
        <v>2382</v>
      </c>
      <c r="G1364" s="5" t="s">
        <v>2631</v>
      </c>
      <c r="H1364" s="6">
        <v>39965</v>
      </c>
      <c r="I1364" s="5" t="s">
        <v>575</v>
      </c>
      <c r="J1364" s="5" t="s">
        <v>627</v>
      </c>
      <c r="K1364" s="5" t="s">
        <v>568</v>
      </c>
      <c r="L1364" s="7">
        <v>6</v>
      </c>
      <c r="M1364" s="7" t="s">
        <v>287</v>
      </c>
      <c r="N1364" s="8">
        <v>4698</v>
      </c>
      <c r="O1364" s="89">
        <v>0.02</v>
      </c>
      <c r="P1364" s="10">
        <f t="shared" si="259"/>
        <v>94</v>
      </c>
      <c r="Q1364" s="89">
        <v>5.0000000000000001E-3</v>
      </c>
      <c r="R1364" s="10">
        <f t="shared" si="260"/>
        <v>23</v>
      </c>
      <c r="S1364" s="89">
        <f t="shared" si="261"/>
        <v>2.4904214559386972E-2</v>
      </c>
      <c r="T1364" s="10">
        <f t="shared" si="262"/>
        <v>117</v>
      </c>
      <c r="U1364" s="10">
        <f t="shared" si="263"/>
        <v>4815</v>
      </c>
      <c r="V1364" s="11">
        <v>4768</v>
      </c>
      <c r="W1364" s="12">
        <f t="shared" si="264"/>
        <v>70</v>
      </c>
      <c r="X1364" s="93">
        <f t="shared" si="265"/>
        <v>1.49E-2</v>
      </c>
      <c r="Y1364" s="94" t="str">
        <f t="shared" si="266"/>
        <v>0.00%-8.40%</v>
      </c>
      <c r="Z1364" s="15"/>
      <c r="AA1364" s="15"/>
      <c r="AB1364" s="15"/>
      <c r="AC1364" s="96"/>
      <c r="AD1364" s="8">
        <f t="shared" si="267"/>
        <v>0</v>
      </c>
      <c r="AE1364" s="17">
        <f t="shared" si="268"/>
        <v>4768</v>
      </c>
      <c r="AF1364" s="18">
        <f t="shared" si="269"/>
        <v>70</v>
      </c>
      <c r="AG1364" s="98">
        <f t="shared" si="270"/>
        <v>1.4899957428692989E-2</v>
      </c>
      <c r="AH1364" s="20">
        <v>13.6</v>
      </c>
      <c r="AI1364" s="20">
        <v>750</v>
      </c>
      <c r="AJ1364" s="20"/>
      <c r="AK1364" s="20">
        <v>688</v>
      </c>
      <c r="AL1364" s="20">
        <f t="shared" si="271"/>
        <v>74532.799999999988</v>
      </c>
      <c r="AM1364" s="7" t="s">
        <v>287</v>
      </c>
      <c r="AN1364" s="20"/>
      <c r="AO1364" s="21"/>
      <c r="AP1364" s="21"/>
      <c r="AQ1364" s="5" t="s">
        <v>2630</v>
      </c>
      <c r="AR1364" s="5" t="s">
        <v>61</v>
      </c>
    </row>
    <row r="1365" spans="1:44">
      <c r="A1365" s="87" t="s">
        <v>562</v>
      </c>
      <c r="B1365" s="5">
        <v>1004127</v>
      </c>
      <c r="C1365" s="5" t="s">
        <v>565</v>
      </c>
      <c r="D1365" s="5" t="s">
        <v>55</v>
      </c>
      <c r="E1365" s="5" t="s">
        <v>2378</v>
      </c>
      <c r="F1365" s="5" t="s">
        <v>2382</v>
      </c>
      <c r="G1365" s="5" t="s">
        <v>2631</v>
      </c>
      <c r="H1365" s="6">
        <v>40067</v>
      </c>
      <c r="I1365" s="5" t="s">
        <v>575</v>
      </c>
      <c r="J1365" s="5" t="s">
        <v>627</v>
      </c>
      <c r="K1365" s="5" t="s">
        <v>568</v>
      </c>
      <c r="L1365" s="7">
        <v>6</v>
      </c>
      <c r="M1365" s="7" t="s">
        <v>287</v>
      </c>
      <c r="N1365" s="8">
        <v>4455</v>
      </c>
      <c r="O1365" s="89">
        <v>0.02</v>
      </c>
      <c r="P1365" s="10">
        <f t="shared" si="259"/>
        <v>89</v>
      </c>
      <c r="Q1365" s="89">
        <v>5.0000000000000001E-3</v>
      </c>
      <c r="R1365" s="10">
        <f t="shared" si="260"/>
        <v>22</v>
      </c>
      <c r="S1365" s="89">
        <f t="shared" si="261"/>
        <v>2.4915824915824916E-2</v>
      </c>
      <c r="T1365" s="10">
        <f t="shared" si="262"/>
        <v>111</v>
      </c>
      <c r="U1365" s="10">
        <f t="shared" si="263"/>
        <v>4566</v>
      </c>
      <c r="V1365" s="11">
        <v>4525</v>
      </c>
      <c r="W1365" s="12">
        <f t="shared" si="264"/>
        <v>70</v>
      </c>
      <c r="X1365" s="93">
        <f t="shared" si="265"/>
        <v>1.5699999999999999E-2</v>
      </c>
      <c r="Y1365" s="94" t="str">
        <f t="shared" si="266"/>
        <v>0.00%-8.40%</v>
      </c>
      <c r="Z1365" s="15"/>
      <c r="AA1365" s="15"/>
      <c r="AB1365" s="15"/>
      <c r="AC1365" s="96"/>
      <c r="AD1365" s="8">
        <f t="shared" si="267"/>
        <v>0</v>
      </c>
      <c r="AE1365" s="17">
        <f t="shared" si="268"/>
        <v>4525</v>
      </c>
      <c r="AF1365" s="18">
        <f t="shared" si="269"/>
        <v>70</v>
      </c>
      <c r="AG1365" s="98">
        <f t="shared" si="270"/>
        <v>1.5712682379348974E-2</v>
      </c>
      <c r="AH1365" s="20">
        <v>13.6</v>
      </c>
      <c r="AI1365" s="20">
        <v>650</v>
      </c>
      <c r="AJ1365" s="20"/>
      <c r="AK1365" s="20">
        <v>688</v>
      </c>
      <c r="AL1365" s="20">
        <f t="shared" si="271"/>
        <v>70028</v>
      </c>
      <c r="AM1365" s="7" t="s">
        <v>287</v>
      </c>
      <c r="AN1365" s="20"/>
      <c r="AO1365" s="21"/>
      <c r="AP1365" s="21"/>
      <c r="AQ1365" s="5" t="s">
        <v>2630</v>
      </c>
      <c r="AR1365" s="5" t="s">
        <v>61</v>
      </c>
    </row>
    <row r="1366" spans="1:44">
      <c r="A1366" s="87" t="s">
        <v>562</v>
      </c>
      <c r="B1366" s="5">
        <v>1004897</v>
      </c>
      <c r="C1366" s="5" t="s">
        <v>565</v>
      </c>
      <c r="D1366" s="5" t="s">
        <v>55</v>
      </c>
      <c r="E1366" s="5" t="s">
        <v>2378</v>
      </c>
      <c r="F1366" s="5" t="s">
        <v>2382</v>
      </c>
      <c r="G1366" s="5" t="s">
        <v>2631</v>
      </c>
      <c r="H1366" s="6">
        <v>40247</v>
      </c>
      <c r="I1366" s="5" t="s">
        <v>575</v>
      </c>
      <c r="J1366" s="5" t="s">
        <v>627</v>
      </c>
      <c r="K1366" s="5" t="s">
        <v>568</v>
      </c>
      <c r="L1366" s="7">
        <v>6</v>
      </c>
      <c r="M1366" s="7" t="s">
        <v>287</v>
      </c>
      <c r="N1366" s="8">
        <v>4842</v>
      </c>
      <c r="O1366" s="89">
        <v>0.02</v>
      </c>
      <c r="P1366" s="10">
        <f t="shared" si="259"/>
        <v>97</v>
      </c>
      <c r="Q1366" s="89">
        <v>5.0000000000000001E-3</v>
      </c>
      <c r="R1366" s="10">
        <f t="shared" si="260"/>
        <v>24</v>
      </c>
      <c r="S1366" s="89">
        <f t="shared" si="261"/>
        <v>2.4989673688558447E-2</v>
      </c>
      <c r="T1366" s="10">
        <f t="shared" si="262"/>
        <v>121</v>
      </c>
      <c r="U1366" s="10">
        <f t="shared" si="263"/>
        <v>4963</v>
      </c>
      <c r="V1366" s="11">
        <v>4912</v>
      </c>
      <c r="W1366" s="12">
        <f t="shared" si="264"/>
        <v>70</v>
      </c>
      <c r="X1366" s="93">
        <f t="shared" si="265"/>
        <v>1.4500000000000001E-2</v>
      </c>
      <c r="Y1366" s="94" t="str">
        <f t="shared" si="266"/>
        <v>0.00%-8.40%</v>
      </c>
      <c r="Z1366" s="15"/>
      <c r="AA1366" s="15"/>
      <c r="AB1366" s="15"/>
      <c r="AC1366" s="96"/>
      <c r="AD1366" s="8">
        <f t="shared" si="267"/>
        <v>0</v>
      </c>
      <c r="AE1366" s="17">
        <f t="shared" si="268"/>
        <v>4912</v>
      </c>
      <c r="AF1366" s="18">
        <f t="shared" si="269"/>
        <v>70</v>
      </c>
      <c r="AG1366" s="98">
        <f t="shared" si="270"/>
        <v>1.4456836018174268E-2</v>
      </c>
      <c r="AH1366" s="20">
        <v>13.6</v>
      </c>
      <c r="AI1366" s="20">
        <v>650</v>
      </c>
      <c r="AJ1366" s="20"/>
      <c r="AK1366" s="20">
        <v>688</v>
      </c>
      <c r="AL1366" s="20">
        <f t="shared" si="271"/>
        <v>75291.199999999997</v>
      </c>
      <c r="AM1366" s="7" t="s">
        <v>287</v>
      </c>
      <c r="AN1366" s="20"/>
      <c r="AO1366" s="21"/>
      <c r="AP1366" s="21"/>
      <c r="AQ1366" s="5" t="s">
        <v>2630</v>
      </c>
      <c r="AR1366" s="5" t="s">
        <v>61</v>
      </c>
    </row>
    <row r="1367" spans="1:44">
      <c r="A1367" s="87" t="s">
        <v>562</v>
      </c>
      <c r="B1367" s="5">
        <v>1004959</v>
      </c>
      <c r="C1367" s="5" t="s">
        <v>565</v>
      </c>
      <c r="D1367" s="5" t="s">
        <v>55</v>
      </c>
      <c r="E1367" s="5" t="s">
        <v>2378</v>
      </c>
      <c r="F1367" s="5" t="s">
        <v>2379</v>
      </c>
      <c r="G1367" s="5" t="s">
        <v>2627</v>
      </c>
      <c r="H1367" s="6">
        <v>40254</v>
      </c>
      <c r="I1367" s="5" t="s">
        <v>575</v>
      </c>
      <c r="J1367" s="5" t="s">
        <v>627</v>
      </c>
      <c r="K1367" s="5" t="s">
        <v>568</v>
      </c>
      <c r="L1367" s="7">
        <v>6</v>
      </c>
      <c r="M1367" s="7" t="s">
        <v>287</v>
      </c>
      <c r="N1367" s="8">
        <v>5244</v>
      </c>
      <c r="O1367" s="89">
        <v>0.02</v>
      </c>
      <c r="P1367" s="10">
        <f t="shared" si="259"/>
        <v>105</v>
      </c>
      <c r="Q1367" s="89">
        <v>5.0000000000000001E-3</v>
      </c>
      <c r="R1367" s="10">
        <f t="shared" si="260"/>
        <v>26</v>
      </c>
      <c r="S1367" s="89">
        <f t="shared" si="261"/>
        <v>2.4980930587337909E-2</v>
      </c>
      <c r="T1367" s="10">
        <f t="shared" si="262"/>
        <v>131</v>
      </c>
      <c r="U1367" s="10">
        <f t="shared" si="263"/>
        <v>5375</v>
      </c>
      <c r="V1367" s="11">
        <v>5314</v>
      </c>
      <c r="W1367" s="12">
        <f t="shared" si="264"/>
        <v>70</v>
      </c>
      <c r="X1367" s="93">
        <f t="shared" si="265"/>
        <v>1.3299999999999999E-2</v>
      </c>
      <c r="Y1367" s="94" t="str">
        <f t="shared" si="266"/>
        <v>0.00%-8.40%</v>
      </c>
      <c r="Z1367" s="15"/>
      <c r="AA1367" s="15"/>
      <c r="AB1367" s="15"/>
      <c r="AC1367" s="96"/>
      <c r="AD1367" s="8">
        <f t="shared" si="267"/>
        <v>0</v>
      </c>
      <c r="AE1367" s="17">
        <f t="shared" si="268"/>
        <v>5314</v>
      </c>
      <c r="AF1367" s="18">
        <f t="shared" si="269"/>
        <v>70</v>
      </c>
      <c r="AG1367" s="98">
        <f t="shared" si="270"/>
        <v>1.3348588863463018E-2</v>
      </c>
      <c r="AH1367" s="20">
        <v>13.6</v>
      </c>
      <c r="AI1367" s="20">
        <v>750</v>
      </c>
      <c r="AJ1367" s="20"/>
      <c r="AK1367" s="20">
        <v>688</v>
      </c>
      <c r="AL1367" s="20">
        <f t="shared" si="271"/>
        <v>81958.399999999994</v>
      </c>
      <c r="AM1367" s="7" t="s">
        <v>287</v>
      </c>
      <c r="AN1367" s="20"/>
      <c r="AO1367" s="21"/>
      <c r="AP1367" s="21"/>
      <c r="AQ1367" s="5" t="s">
        <v>2630</v>
      </c>
      <c r="AR1367" s="5" t="s">
        <v>61</v>
      </c>
    </row>
    <row r="1368" spans="1:44">
      <c r="A1368" s="87" t="s">
        <v>562</v>
      </c>
      <c r="B1368" s="5">
        <v>1005067</v>
      </c>
      <c r="C1368" s="5" t="s">
        <v>565</v>
      </c>
      <c r="D1368" s="5" t="s">
        <v>55</v>
      </c>
      <c r="E1368" s="5" t="s">
        <v>2378</v>
      </c>
      <c r="F1368" s="5" t="s">
        <v>2382</v>
      </c>
      <c r="G1368" s="5" t="s">
        <v>2631</v>
      </c>
      <c r="H1368" s="6">
        <v>40260</v>
      </c>
      <c r="I1368" s="5" t="s">
        <v>575</v>
      </c>
      <c r="J1368" s="5" t="s">
        <v>627</v>
      </c>
      <c r="K1368" s="5" t="s">
        <v>568</v>
      </c>
      <c r="L1368" s="7">
        <v>6</v>
      </c>
      <c r="M1368" s="7" t="s">
        <v>287</v>
      </c>
      <c r="N1368" s="8">
        <v>4383</v>
      </c>
      <c r="O1368" s="89">
        <v>0.02</v>
      </c>
      <c r="P1368" s="10">
        <f t="shared" si="259"/>
        <v>88</v>
      </c>
      <c r="Q1368" s="89">
        <v>5.0000000000000001E-3</v>
      </c>
      <c r="R1368" s="10">
        <f t="shared" si="260"/>
        <v>22</v>
      </c>
      <c r="S1368" s="89">
        <f t="shared" si="261"/>
        <v>2.509696554871093E-2</v>
      </c>
      <c r="T1368" s="10">
        <f t="shared" si="262"/>
        <v>110</v>
      </c>
      <c r="U1368" s="10">
        <f t="shared" si="263"/>
        <v>4493</v>
      </c>
      <c r="V1368" s="11">
        <v>4453</v>
      </c>
      <c r="W1368" s="12">
        <f t="shared" si="264"/>
        <v>70</v>
      </c>
      <c r="X1368" s="93">
        <f t="shared" si="265"/>
        <v>1.6E-2</v>
      </c>
      <c r="Y1368" s="94" t="str">
        <f t="shared" si="266"/>
        <v>0.00%-8.40%</v>
      </c>
      <c r="Z1368" s="15"/>
      <c r="AA1368" s="15"/>
      <c r="AB1368" s="15"/>
      <c r="AC1368" s="96"/>
      <c r="AD1368" s="8">
        <f t="shared" si="267"/>
        <v>0</v>
      </c>
      <c r="AE1368" s="17">
        <f t="shared" si="268"/>
        <v>4453</v>
      </c>
      <c r="AF1368" s="18">
        <f t="shared" si="269"/>
        <v>70</v>
      </c>
      <c r="AG1368" s="98">
        <f t="shared" si="270"/>
        <v>1.5970796258270692E-2</v>
      </c>
      <c r="AH1368" s="20">
        <v>13.6</v>
      </c>
      <c r="AI1368" s="20">
        <v>450</v>
      </c>
      <c r="AJ1368" s="20"/>
      <c r="AK1368" s="20">
        <v>688</v>
      </c>
      <c r="AL1368" s="20">
        <f t="shared" si="271"/>
        <v>66648.799999999988</v>
      </c>
      <c r="AM1368" s="7" t="s">
        <v>287</v>
      </c>
      <c r="AN1368" s="20"/>
      <c r="AO1368" s="21"/>
      <c r="AP1368" s="21"/>
      <c r="AQ1368" s="5" t="s">
        <v>2630</v>
      </c>
      <c r="AR1368" s="5" t="s">
        <v>61</v>
      </c>
    </row>
    <row r="1369" spans="1:44">
      <c r="A1369" s="87" t="s">
        <v>562</v>
      </c>
      <c r="B1369" s="5">
        <v>1006309</v>
      </c>
      <c r="C1369" s="5" t="s">
        <v>565</v>
      </c>
      <c r="D1369" s="5" t="s">
        <v>55</v>
      </c>
      <c r="E1369" s="5" t="s">
        <v>2378</v>
      </c>
      <c r="F1369" s="5" t="s">
        <v>2379</v>
      </c>
      <c r="G1369" s="5" t="s">
        <v>2627</v>
      </c>
      <c r="H1369" s="6">
        <v>40431</v>
      </c>
      <c r="I1369" s="5" t="s">
        <v>575</v>
      </c>
      <c r="J1369" s="5" t="s">
        <v>627</v>
      </c>
      <c r="K1369" s="5" t="s">
        <v>568</v>
      </c>
      <c r="L1369" s="7">
        <v>6</v>
      </c>
      <c r="M1369" s="7" t="s">
        <v>287</v>
      </c>
      <c r="N1369" s="8">
        <v>4294</v>
      </c>
      <c r="O1369" s="89">
        <v>0.02</v>
      </c>
      <c r="P1369" s="10">
        <f t="shared" si="259"/>
        <v>86</v>
      </c>
      <c r="Q1369" s="89">
        <v>5.0000000000000001E-3</v>
      </c>
      <c r="R1369" s="10">
        <f t="shared" si="260"/>
        <v>21</v>
      </c>
      <c r="S1369" s="89">
        <f t="shared" si="261"/>
        <v>2.4918490917559384E-2</v>
      </c>
      <c r="T1369" s="10">
        <f t="shared" si="262"/>
        <v>107</v>
      </c>
      <c r="U1369" s="10">
        <f t="shared" si="263"/>
        <v>4401</v>
      </c>
      <c r="V1369" s="11">
        <v>4364</v>
      </c>
      <c r="W1369" s="12">
        <f t="shared" si="264"/>
        <v>70</v>
      </c>
      <c r="X1369" s="93">
        <f t="shared" si="265"/>
        <v>1.6299999999999999E-2</v>
      </c>
      <c r="Y1369" s="94" t="str">
        <f t="shared" si="266"/>
        <v>0.00%-8.40%</v>
      </c>
      <c r="Z1369" s="15"/>
      <c r="AA1369" s="15"/>
      <c r="AB1369" s="15"/>
      <c r="AC1369" s="96"/>
      <c r="AD1369" s="8">
        <f t="shared" si="267"/>
        <v>0</v>
      </c>
      <c r="AE1369" s="17">
        <f t="shared" si="268"/>
        <v>4364</v>
      </c>
      <c r="AF1369" s="18">
        <f t="shared" si="269"/>
        <v>70</v>
      </c>
      <c r="AG1369" s="98">
        <f t="shared" si="270"/>
        <v>1.6301816488123011E-2</v>
      </c>
      <c r="AH1369" s="20">
        <v>13.6</v>
      </c>
      <c r="AI1369" s="20">
        <v>450</v>
      </c>
      <c r="AJ1369" s="20"/>
      <c r="AK1369" s="20">
        <v>688</v>
      </c>
      <c r="AL1369" s="20">
        <f t="shared" si="271"/>
        <v>65438.400000000001</v>
      </c>
      <c r="AM1369" s="7" t="s">
        <v>287</v>
      </c>
      <c r="AN1369" s="20"/>
      <c r="AO1369" s="21"/>
      <c r="AP1369" s="21"/>
      <c r="AQ1369" s="5" t="s">
        <v>2630</v>
      </c>
      <c r="AR1369" s="5" t="s">
        <v>61</v>
      </c>
    </row>
    <row r="1370" spans="1:44">
      <c r="A1370" s="87" t="s">
        <v>562</v>
      </c>
      <c r="B1370" s="5">
        <v>1007768</v>
      </c>
      <c r="C1370" s="5" t="s">
        <v>565</v>
      </c>
      <c r="D1370" s="5" t="s">
        <v>55</v>
      </c>
      <c r="E1370" s="5" t="s">
        <v>2378</v>
      </c>
      <c r="F1370" s="5" t="s">
        <v>2382</v>
      </c>
      <c r="G1370" s="5" t="s">
        <v>2631</v>
      </c>
      <c r="H1370" s="6">
        <v>41050</v>
      </c>
      <c r="I1370" s="5" t="s">
        <v>575</v>
      </c>
      <c r="J1370" s="5" t="s">
        <v>627</v>
      </c>
      <c r="K1370" s="5" t="s">
        <v>568</v>
      </c>
      <c r="L1370" s="7">
        <v>6</v>
      </c>
      <c r="M1370" s="7" t="s">
        <v>287</v>
      </c>
      <c r="N1370" s="8">
        <v>4443</v>
      </c>
      <c r="O1370" s="89">
        <v>0.02</v>
      </c>
      <c r="P1370" s="10">
        <f t="shared" si="259"/>
        <v>89</v>
      </c>
      <c r="Q1370" s="89">
        <v>5.0000000000000001E-3</v>
      </c>
      <c r="R1370" s="10">
        <f t="shared" si="260"/>
        <v>22</v>
      </c>
      <c r="S1370" s="89">
        <f t="shared" si="261"/>
        <v>2.4983119513841998E-2</v>
      </c>
      <c r="T1370" s="10">
        <f t="shared" si="262"/>
        <v>111</v>
      </c>
      <c r="U1370" s="10">
        <f t="shared" si="263"/>
        <v>4554</v>
      </c>
      <c r="V1370" s="11">
        <v>4513</v>
      </c>
      <c r="W1370" s="12">
        <f t="shared" si="264"/>
        <v>70</v>
      </c>
      <c r="X1370" s="93">
        <f t="shared" si="265"/>
        <v>1.5800000000000002E-2</v>
      </c>
      <c r="Y1370" s="94" t="str">
        <f t="shared" si="266"/>
        <v>0.00%-8.40%</v>
      </c>
      <c r="Z1370" s="15"/>
      <c r="AA1370" s="15"/>
      <c r="AB1370" s="15"/>
      <c r="AC1370" s="96"/>
      <c r="AD1370" s="8">
        <f t="shared" si="267"/>
        <v>0</v>
      </c>
      <c r="AE1370" s="17">
        <f t="shared" si="268"/>
        <v>4513</v>
      </c>
      <c r="AF1370" s="18">
        <f t="shared" si="269"/>
        <v>70</v>
      </c>
      <c r="AG1370" s="98">
        <f t="shared" si="270"/>
        <v>1.5755120414134627E-2</v>
      </c>
      <c r="AH1370" s="20">
        <v>13.6</v>
      </c>
      <c r="AI1370" s="20">
        <v>450</v>
      </c>
      <c r="AJ1370" s="20"/>
      <c r="AK1370" s="20">
        <v>688</v>
      </c>
      <c r="AL1370" s="20">
        <f t="shared" si="271"/>
        <v>67464.799999999988</v>
      </c>
      <c r="AM1370" s="7" t="s">
        <v>287</v>
      </c>
      <c r="AN1370" s="20"/>
      <c r="AO1370" s="21"/>
      <c r="AP1370" s="21"/>
      <c r="AQ1370" s="5" t="s">
        <v>2630</v>
      </c>
      <c r="AR1370" s="5" t="s">
        <v>61</v>
      </c>
    </row>
    <row r="1371" spans="1:44">
      <c r="A1371" s="87" t="s">
        <v>562</v>
      </c>
      <c r="B1371" s="5">
        <v>1008252</v>
      </c>
      <c r="C1371" s="5" t="s">
        <v>565</v>
      </c>
      <c r="D1371" s="5" t="s">
        <v>55</v>
      </c>
      <c r="E1371" s="5" t="s">
        <v>2378</v>
      </c>
      <c r="F1371" s="5" t="s">
        <v>2379</v>
      </c>
      <c r="G1371" s="5" t="s">
        <v>2627</v>
      </c>
      <c r="H1371" s="6">
        <v>44260</v>
      </c>
      <c r="I1371" s="5" t="s">
        <v>575</v>
      </c>
      <c r="J1371" s="5" t="s">
        <v>627</v>
      </c>
      <c r="K1371" s="5" t="s">
        <v>568</v>
      </c>
      <c r="L1371" s="7">
        <v>6</v>
      </c>
      <c r="M1371" s="7" t="s">
        <v>287</v>
      </c>
      <c r="N1371" s="8">
        <v>4540</v>
      </c>
      <c r="O1371" s="89">
        <v>0.02</v>
      </c>
      <c r="P1371" s="10">
        <f t="shared" si="259"/>
        <v>91</v>
      </c>
      <c r="Q1371" s="89">
        <v>5.0000000000000001E-3</v>
      </c>
      <c r="R1371" s="10">
        <f t="shared" si="260"/>
        <v>23</v>
      </c>
      <c r="S1371" s="89">
        <f t="shared" si="261"/>
        <v>2.5110132158590308E-2</v>
      </c>
      <c r="T1371" s="10">
        <f t="shared" si="262"/>
        <v>114</v>
      </c>
      <c r="U1371" s="10">
        <f t="shared" si="263"/>
        <v>4654</v>
      </c>
      <c r="V1371" s="11">
        <v>4700</v>
      </c>
      <c r="W1371" s="12">
        <f t="shared" si="264"/>
        <v>160</v>
      </c>
      <c r="X1371" s="93">
        <f t="shared" si="265"/>
        <v>3.5200000000000002E-2</v>
      </c>
      <c r="Y1371" s="94" t="str">
        <f t="shared" si="266"/>
        <v>0.00%-8.40%</v>
      </c>
      <c r="Z1371" s="15"/>
      <c r="AA1371" s="15"/>
      <c r="AB1371" s="15"/>
      <c r="AC1371" s="96"/>
      <c r="AD1371" s="8">
        <f t="shared" si="267"/>
        <v>0</v>
      </c>
      <c r="AE1371" s="17">
        <f t="shared" si="268"/>
        <v>4700</v>
      </c>
      <c r="AF1371" s="18">
        <f t="shared" si="269"/>
        <v>160</v>
      </c>
      <c r="AG1371" s="98">
        <f t="shared" si="270"/>
        <v>3.524229074889873E-2</v>
      </c>
      <c r="AH1371" s="20">
        <v>13.6</v>
      </c>
      <c r="AI1371" s="20">
        <v>750</v>
      </c>
      <c r="AJ1371" s="20"/>
      <c r="AK1371" s="20">
        <v>688</v>
      </c>
      <c r="AL1371" s="20">
        <f t="shared" si="271"/>
        <v>73608</v>
      </c>
      <c r="AM1371" s="7" t="s">
        <v>287</v>
      </c>
      <c r="AN1371" s="20"/>
      <c r="AO1371" s="21"/>
      <c r="AP1371" s="21"/>
      <c r="AQ1371" s="5" t="s">
        <v>2630</v>
      </c>
      <c r="AR1371" s="5" t="s">
        <v>61</v>
      </c>
    </row>
    <row r="1372" spans="1:44">
      <c r="A1372" s="87" t="s">
        <v>562</v>
      </c>
      <c r="B1372" s="5">
        <v>1008309</v>
      </c>
      <c r="C1372" s="5" t="s">
        <v>565</v>
      </c>
      <c r="D1372" s="5" t="s">
        <v>55</v>
      </c>
      <c r="E1372" s="5" t="s">
        <v>2378</v>
      </c>
      <c r="F1372" s="5" t="s">
        <v>2379</v>
      </c>
      <c r="G1372" s="5" t="s">
        <v>2627</v>
      </c>
      <c r="H1372" s="6">
        <v>41384</v>
      </c>
      <c r="I1372" s="5" t="s">
        <v>575</v>
      </c>
      <c r="J1372" s="5" t="s">
        <v>627</v>
      </c>
      <c r="K1372" s="5" t="s">
        <v>568</v>
      </c>
      <c r="L1372" s="7">
        <v>6</v>
      </c>
      <c r="M1372" s="7" t="s">
        <v>287</v>
      </c>
      <c r="N1372" s="8">
        <v>4354</v>
      </c>
      <c r="O1372" s="89">
        <v>0.02</v>
      </c>
      <c r="P1372" s="10">
        <f t="shared" si="259"/>
        <v>87</v>
      </c>
      <c r="Q1372" s="89">
        <v>5.0000000000000001E-3</v>
      </c>
      <c r="R1372" s="10">
        <f t="shared" si="260"/>
        <v>22</v>
      </c>
      <c r="S1372" s="89">
        <f t="shared" si="261"/>
        <v>2.5034451079467158E-2</v>
      </c>
      <c r="T1372" s="10">
        <f t="shared" si="262"/>
        <v>109</v>
      </c>
      <c r="U1372" s="10">
        <f t="shared" si="263"/>
        <v>4463</v>
      </c>
      <c r="V1372" s="11">
        <v>4500</v>
      </c>
      <c r="W1372" s="12">
        <f t="shared" si="264"/>
        <v>146</v>
      </c>
      <c r="X1372" s="93">
        <f t="shared" si="265"/>
        <v>3.3500000000000002E-2</v>
      </c>
      <c r="Y1372" s="94" t="str">
        <f t="shared" si="266"/>
        <v>0.00%-8.40%</v>
      </c>
      <c r="Z1372" s="15"/>
      <c r="AA1372" s="15"/>
      <c r="AB1372" s="15"/>
      <c r="AC1372" s="96"/>
      <c r="AD1372" s="8">
        <f t="shared" si="267"/>
        <v>0</v>
      </c>
      <c r="AE1372" s="17">
        <f t="shared" si="268"/>
        <v>4500</v>
      </c>
      <c r="AF1372" s="18">
        <f t="shared" si="269"/>
        <v>146</v>
      </c>
      <c r="AG1372" s="98">
        <f t="shared" si="270"/>
        <v>3.3532384014699046E-2</v>
      </c>
      <c r="AH1372" s="20">
        <v>13.6</v>
      </c>
      <c r="AI1372" s="20">
        <v>650</v>
      </c>
      <c r="AJ1372" s="20"/>
      <c r="AK1372" s="20">
        <v>688</v>
      </c>
      <c r="AL1372" s="20">
        <f t="shared" si="271"/>
        <v>69688</v>
      </c>
      <c r="AM1372" s="7" t="s">
        <v>287</v>
      </c>
      <c r="AN1372" s="20"/>
      <c r="AO1372" s="21"/>
      <c r="AP1372" s="21"/>
      <c r="AQ1372" s="5" t="s">
        <v>2630</v>
      </c>
      <c r="AR1372" s="5" t="s">
        <v>61</v>
      </c>
    </row>
    <row r="1373" spans="1:44">
      <c r="A1373" s="87" t="s">
        <v>562</v>
      </c>
      <c r="B1373" s="5">
        <v>1008433</v>
      </c>
      <c r="C1373" s="5" t="s">
        <v>565</v>
      </c>
      <c r="D1373" s="5" t="s">
        <v>55</v>
      </c>
      <c r="E1373" s="5" t="s">
        <v>2378</v>
      </c>
      <c r="F1373" s="5" t="s">
        <v>2382</v>
      </c>
      <c r="G1373" s="5" t="s">
        <v>2631</v>
      </c>
      <c r="H1373" s="6">
        <v>41403</v>
      </c>
      <c r="I1373" s="5" t="s">
        <v>575</v>
      </c>
      <c r="J1373" s="5" t="s">
        <v>627</v>
      </c>
      <c r="K1373" s="5" t="s">
        <v>568</v>
      </c>
      <c r="L1373" s="7">
        <v>6</v>
      </c>
      <c r="M1373" s="7" t="s">
        <v>287</v>
      </c>
      <c r="N1373" s="8">
        <v>4398</v>
      </c>
      <c r="O1373" s="89">
        <v>0.02</v>
      </c>
      <c r="P1373" s="10">
        <f t="shared" si="259"/>
        <v>88</v>
      </c>
      <c r="Q1373" s="89">
        <v>5.0000000000000001E-3</v>
      </c>
      <c r="R1373" s="10">
        <f t="shared" si="260"/>
        <v>22</v>
      </c>
      <c r="S1373" s="89">
        <f t="shared" si="261"/>
        <v>2.5011368804001819E-2</v>
      </c>
      <c r="T1373" s="10">
        <f t="shared" si="262"/>
        <v>110</v>
      </c>
      <c r="U1373" s="10">
        <f t="shared" si="263"/>
        <v>4508</v>
      </c>
      <c r="V1373" s="11">
        <v>4468</v>
      </c>
      <c r="W1373" s="12">
        <f t="shared" si="264"/>
        <v>70</v>
      </c>
      <c r="X1373" s="93">
        <f t="shared" si="265"/>
        <v>1.5900000000000001E-2</v>
      </c>
      <c r="Y1373" s="94" t="str">
        <f t="shared" si="266"/>
        <v>0.00%-8.40%</v>
      </c>
      <c r="Z1373" s="15"/>
      <c r="AA1373" s="15"/>
      <c r="AB1373" s="15"/>
      <c r="AC1373" s="96"/>
      <c r="AD1373" s="8">
        <f t="shared" si="267"/>
        <v>0</v>
      </c>
      <c r="AE1373" s="17">
        <f t="shared" si="268"/>
        <v>4468</v>
      </c>
      <c r="AF1373" s="18">
        <f t="shared" si="269"/>
        <v>70</v>
      </c>
      <c r="AG1373" s="98">
        <f t="shared" si="270"/>
        <v>1.5916325602546522E-2</v>
      </c>
      <c r="AH1373" s="20">
        <v>13.6</v>
      </c>
      <c r="AI1373" s="20">
        <v>450</v>
      </c>
      <c r="AJ1373" s="20"/>
      <c r="AK1373" s="20">
        <v>688</v>
      </c>
      <c r="AL1373" s="20">
        <f t="shared" si="271"/>
        <v>66852.799999999988</v>
      </c>
      <c r="AM1373" s="7" t="s">
        <v>287</v>
      </c>
      <c r="AN1373" s="20"/>
      <c r="AO1373" s="21"/>
      <c r="AP1373" s="21"/>
      <c r="AQ1373" s="5" t="s">
        <v>2630</v>
      </c>
      <c r="AR1373" s="5" t="s">
        <v>61</v>
      </c>
    </row>
    <row r="1374" spans="1:44">
      <c r="A1374" s="87" t="s">
        <v>562</v>
      </c>
      <c r="B1374" s="5">
        <v>1008443</v>
      </c>
      <c r="C1374" s="5" t="s">
        <v>565</v>
      </c>
      <c r="D1374" s="5" t="s">
        <v>55</v>
      </c>
      <c r="E1374" s="5" t="s">
        <v>2378</v>
      </c>
      <c r="F1374" s="5" t="s">
        <v>2382</v>
      </c>
      <c r="G1374" s="5" t="s">
        <v>2631</v>
      </c>
      <c r="H1374" s="6">
        <v>41411</v>
      </c>
      <c r="I1374" s="5" t="s">
        <v>575</v>
      </c>
      <c r="J1374" s="5" t="s">
        <v>627</v>
      </c>
      <c r="K1374" s="5" t="s">
        <v>568</v>
      </c>
      <c r="L1374" s="7">
        <v>6</v>
      </c>
      <c r="M1374" s="7" t="s">
        <v>287</v>
      </c>
      <c r="N1374" s="8">
        <v>4344</v>
      </c>
      <c r="O1374" s="89">
        <v>0.02</v>
      </c>
      <c r="P1374" s="10">
        <f t="shared" si="259"/>
        <v>87</v>
      </c>
      <c r="Q1374" s="89">
        <v>5.0000000000000001E-3</v>
      </c>
      <c r="R1374" s="10">
        <f t="shared" si="260"/>
        <v>22</v>
      </c>
      <c r="S1374" s="89">
        <f t="shared" si="261"/>
        <v>2.5092081031307549E-2</v>
      </c>
      <c r="T1374" s="10">
        <f t="shared" si="262"/>
        <v>109</v>
      </c>
      <c r="U1374" s="10">
        <f t="shared" si="263"/>
        <v>4453</v>
      </c>
      <c r="V1374" s="11">
        <v>4444</v>
      </c>
      <c r="W1374" s="12">
        <f t="shared" si="264"/>
        <v>100</v>
      </c>
      <c r="X1374" s="93">
        <f t="shared" si="265"/>
        <v>2.3E-2</v>
      </c>
      <c r="Y1374" s="94" t="str">
        <f t="shared" si="266"/>
        <v>0.00%-8.40%</v>
      </c>
      <c r="Z1374" s="15"/>
      <c r="AA1374" s="15"/>
      <c r="AB1374" s="15"/>
      <c r="AC1374" s="96"/>
      <c r="AD1374" s="8">
        <f t="shared" si="267"/>
        <v>0</v>
      </c>
      <c r="AE1374" s="17">
        <f t="shared" si="268"/>
        <v>4444</v>
      </c>
      <c r="AF1374" s="18">
        <f t="shared" si="269"/>
        <v>100</v>
      </c>
      <c r="AG1374" s="98">
        <f t="shared" si="270"/>
        <v>2.3020257826887658E-2</v>
      </c>
      <c r="AH1374" s="20">
        <v>13.6</v>
      </c>
      <c r="AI1374" s="20">
        <v>450</v>
      </c>
      <c r="AJ1374" s="20"/>
      <c r="AK1374" s="20">
        <v>688</v>
      </c>
      <c r="AL1374" s="20">
        <f t="shared" si="271"/>
        <v>66526.399999999994</v>
      </c>
      <c r="AM1374" s="7" t="s">
        <v>287</v>
      </c>
      <c r="AN1374" s="20"/>
      <c r="AO1374" s="21"/>
      <c r="AP1374" s="21"/>
      <c r="AQ1374" s="5" t="s">
        <v>2630</v>
      </c>
      <c r="AR1374" s="5" t="s">
        <v>61</v>
      </c>
    </row>
    <row r="1375" spans="1:44">
      <c r="A1375" s="87" t="s">
        <v>562</v>
      </c>
      <c r="B1375" s="5">
        <v>1008487</v>
      </c>
      <c r="C1375" s="5" t="s">
        <v>565</v>
      </c>
      <c r="D1375" s="5" t="s">
        <v>55</v>
      </c>
      <c r="E1375" s="5" t="s">
        <v>2378</v>
      </c>
      <c r="F1375" s="5" t="s">
        <v>2382</v>
      </c>
      <c r="G1375" s="5" t="s">
        <v>2631</v>
      </c>
      <c r="H1375" s="6">
        <v>41424</v>
      </c>
      <c r="I1375" s="5" t="s">
        <v>575</v>
      </c>
      <c r="J1375" s="5" t="s">
        <v>627</v>
      </c>
      <c r="K1375" s="5" t="s">
        <v>568</v>
      </c>
      <c r="L1375" s="7">
        <v>6</v>
      </c>
      <c r="M1375" s="7" t="s">
        <v>287</v>
      </c>
      <c r="N1375" s="8">
        <v>4548</v>
      </c>
      <c r="O1375" s="89">
        <v>0.02</v>
      </c>
      <c r="P1375" s="10">
        <f t="shared" si="259"/>
        <v>91</v>
      </c>
      <c r="Q1375" s="89">
        <v>5.0000000000000001E-3</v>
      </c>
      <c r="R1375" s="10">
        <f t="shared" si="260"/>
        <v>23</v>
      </c>
      <c r="S1375" s="89">
        <f t="shared" si="261"/>
        <v>2.5065963060686015E-2</v>
      </c>
      <c r="T1375" s="10">
        <f t="shared" si="262"/>
        <v>114</v>
      </c>
      <c r="U1375" s="10">
        <f t="shared" si="263"/>
        <v>4662</v>
      </c>
      <c r="V1375" s="11">
        <v>4648</v>
      </c>
      <c r="W1375" s="12">
        <f t="shared" si="264"/>
        <v>100</v>
      </c>
      <c r="X1375" s="93">
        <f t="shared" si="265"/>
        <v>2.1999999999999999E-2</v>
      </c>
      <c r="Y1375" s="94" t="str">
        <f t="shared" si="266"/>
        <v>0.00%-8.40%</v>
      </c>
      <c r="Z1375" s="15"/>
      <c r="AA1375" s="15"/>
      <c r="AB1375" s="15"/>
      <c r="AC1375" s="96"/>
      <c r="AD1375" s="8">
        <f t="shared" si="267"/>
        <v>0</v>
      </c>
      <c r="AE1375" s="17">
        <f t="shared" si="268"/>
        <v>4648</v>
      </c>
      <c r="AF1375" s="18">
        <f t="shared" si="269"/>
        <v>100</v>
      </c>
      <c r="AG1375" s="98">
        <f t="shared" si="270"/>
        <v>2.1987686895338587E-2</v>
      </c>
      <c r="AH1375" s="20">
        <v>13.6</v>
      </c>
      <c r="AI1375" s="20">
        <v>450</v>
      </c>
      <c r="AJ1375" s="20"/>
      <c r="AK1375" s="20">
        <v>688</v>
      </c>
      <c r="AL1375" s="20">
        <f t="shared" si="271"/>
        <v>69300.799999999988</v>
      </c>
      <c r="AM1375" s="7" t="s">
        <v>287</v>
      </c>
      <c r="AN1375" s="20"/>
      <c r="AO1375" s="21"/>
      <c r="AP1375" s="21"/>
      <c r="AQ1375" s="5" t="s">
        <v>2630</v>
      </c>
      <c r="AR1375" s="5" t="s">
        <v>61</v>
      </c>
    </row>
    <row r="1376" spans="1:44">
      <c r="A1376" s="87" t="s">
        <v>562</v>
      </c>
      <c r="B1376" s="5">
        <v>1009209</v>
      </c>
      <c r="C1376" s="5" t="s">
        <v>565</v>
      </c>
      <c r="D1376" s="5" t="s">
        <v>55</v>
      </c>
      <c r="E1376" s="5" t="s">
        <v>2378</v>
      </c>
      <c r="F1376" s="5" t="s">
        <v>2382</v>
      </c>
      <c r="G1376" s="5" t="s">
        <v>2631</v>
      </c>
      <c r="H1376" s="6">
        <v>41601</v>
      </c>
      <c r="I1376" s="5" t="s">
        <v>575</v>
      </c>
      <c r="J1376" s="5" t="s">
        <v>627</v>
      </c>
      <c r="K1376" s="5" t="s">
        <v>568</v>
      </c>
      <c r="L1376" s="7">
        <v>6</v>
      </c>
      <c r="M1376" s="7" t="s">
        <v>287</v>
      </c>
      <c r="N1376" s="8">
        <v>4408</v>
      </c>
      <c r="O1376" s="89">
        <v>0.02</v>
      </c>
      <c r="P1376" s="10">
        <f t="shared" si="259"/>
        <v>88</v>
      </c>
      <c r="Q1376" s="89">
        <v>5.0000000000000001E-3</v>
      </c>
      <c r="R1376" s="10">
        <f t="shared" si="260"/>
        <v>22</v>
      </c>
      <c r="S1376" s="89">
        <f t="shared" si="261"/>
        <v>2.4954627949183301E-2</v>
      </c>
      <c r="T1376" s="10">
        <f t="shared" si="262"/>
        <v>110</v>
      </c>
      <c r="U1376" s="10">
        <f t="shared" si="263"/>
        <v>4518</v>
      </c>
      <c r="V1376" s="11">
        <v>4508</v>
      </c>
      <c r="W1376" s="12">
        <f t="shared" si="264"/>
        <v>100</v>
      </c>
      <c r="X1376" s="93">
        <f t="shared" si="265"/>
        <v>2.2700000000000001E-2</v>
      </c>
      <c r="Y1376" s="94" t="str">
        <f t="shared" si="266"/>
        <v>0.00%-8.40%</v>
      </c>
      <c r="Z1376" s="15"/>
      <c r="AA1376" s="15"/>
      <c r="AB1376" s="15"/>
      <c r="AC1376" s="96"/>
      <c r="AD1376" s="8">
        <f t="shared" si="267"/>
        <v>0</v>
      </c>
      <c r="AE1376" s="17">
        <f t="shared" si="268"/>
        <v>4508</v>
      </c>
      <c r="AF1376" s="18">
        <f t="shared" si="269"/>
        <v>100</v>
      </c>
      <c r="AG1376" s="98">
        <f t="shared" si="270"/>
        <v>2.268602540834852E-2</v>
      </c>
      <c r="AH1376" s="20">
        <v>13.6</v>
      </c>
      <c r="AI1376" s="20">
        <v>450</v>
      </c>
      <c r="AJ1376" s="20"/>
      <c r="AK1376" s="20">
        <v>688</v>
      </c>
      <c r="AL1376" s="20">
        <f t="shared" si="271"/>
        <v>67396.799999999988</v>
      </c>
      <c r="AM1376" s="7" t="s">
        <v>287</v>
      </c>
      <c r="AN1376" s="20"/>
      <c r="AO1376" s="21"/>
      <c r="AP1376" s="21"/>
      <c r="AQ1376" s="5" t="s">
        <v>2630</v>
      </c>
      <c r="AR1376" s="5" t="s">
        <v>61</v>
      </c>
    </row>
    <row r="1377" spans="1:44">
      <c r="A1377" s="87" t="s">
        <v>562</v>
      </c>
      <c r="B1377" s="5">
        <v>1009391</v>
      </c>
      <c r="C1377" s="5" t="s">
        <v>565</v>
      </c>
      <c r="D1377" s="5" t="s">
        <v>55</v>
      </c>
      <c r="E1377" s="5" t="s">
        <v>2378</v>
      </c>
      <c r="F1377" s="5" t="s">
        <v>2382</v>
      </c>
      <c r="G1377" s="5" t="s">
        <v>2631</v>
      </c>
      <c r="H1377" s="6">
        <v>41627</v>
      </c>
      <c r="I1377" s="5" t="s">
        <v>575</v>
      </c>
      <c r="J1377" s="5" t="s">
        <v>627</v>
      </c>
      <c r="K1377" s="5" t="s">
        <v>568</v>
      </c>
      <c r="L1377" s="7">
        <v>6</v>
      </c>
      <c r="M1377" s="7" t="s">
        <v>287</v>
      </c>
      <c r="N1377" s="8">
        <v>4117</v>
      </c>
      <c r="O1377" s="89">
        <v>0.02</v>
      </c>
      <c r="P1377" s="10">
        <f t="shared" si="259"/>
        <v>82</v>
      </c>
      <c r="Q1377" s="89">
        <v>5.0000000000000001E-3</v>
      </c>
      <c r="R1377" s="10">
        <f t="shared" si="260"/>
        <v>21</v>
      </c>
      <c r="S1377" s="89">
        <f t="shared" si="261"/>
        <v>2.5018217148409037E-2</v>
      </c>
      <c r="T1377" s="10">
        <f t="shared" si="262"/>
        <v>103</v>
      </c>
      <c r="U1377" s="10">
        <f t="shared" si="263"/>
        <v>4220</v>
      </c>
      <c r="V1377" s="11">
        <v>4187</v>
      </c>
      <c r="W1377" s="12">
        <f t="shared" si="264"/>
        <v>70</v>
      </c>
      <c r="X1377" s="93">
        <f t="shared" si="265"/>
        <v>1.7000000000000001E-2</v>
      </c>
      <c r="Y1377" s="94" t="str">
        <f t="shared" si="266"/>
        <v>0.00%-8.40%</v>
      </c>
      <c r="Z1377" s="15"/>
      <c r="AA1377" s="15"/>
      <c r="AB1377" s="15"/>
      <c r="AC1377" s="96"/>
      <c r="AD1377" s="8">
        <f t="shared" si="267"/>
        <v>0</v>
      </c>
      <c r="AE1377" s="17">
        <f t="shared" si="268"/>
        <v>4187</v>
      </c>
      <c r="AF1377" s="18">
        <f t="shared" si="269"/>
        <v>70</v>
      </c>
      <c r="AG1377" s="98">
        <f t="shared" si="270"/>
        <v>1.7002671848433293E-2</v>
      </c>
      <c r="AH1377" s="20">
        <v>13.6</v>
      </c>
      <c r="AI1377" s="20">
        <v>450</v>
      </c>
      <c r="AJ1377" s="20"/>
      <c r="AK1377" s="20">
        <v>688</v>
      </c>
      <c r="AL1377" s="20">
        <f t="shared" si="271"/>
        <v>63031.199999999997</v>
      </c>
      <c r="AM1377" s="7" t="s">
        <v>287</v>
      </c>
      <c r="AN1377" s="20"/>
      <c r="AO1377" s="21"/>
      <c r="AP1377" s="21"/>
      <c r="AQ1377" s="5" t="s">
        <v>2630</v>
      </c>
      <c r="AR1377" s="5" t="s">
        <v>61</v>
      </c>
    </row>
    <row r="1378" spans="1:44">
      <c r="A1378" s="87" t="s">
        <v>562</v>
      </c>
      <c r="B1378" s="5">
        <v>1009483</v>
      </c>
      <c r="C1378" s="5" t="s">
        <v>565</v>
      </c>
      <c r="D1378" s="5" t="s">
        <v>55</v>
      </c>
      <c r="E1378" s="5" t="s">
        <v>2378</v>
      </c>
      <c r="F1378" s="5" t="s">
        <v>2379</v>
      </c>
      <c r="G1378" s="5" t="s">
        <v>2627</v>
      </c>
      <c r="H1378" s="6">
        <v>41653</v>
      </c>
      <c r="I1378" s="5" t="s">
        <v>575</v>
      </c>
      <c r="J1378" s="5" t="s">
        <v>627</v>
      </c>
      <c r="K1378" s="5" t="s">
        <v>568</v>
      </c>
      <c r="L1378" s="7">
        <v>6</v>
      </c>
      <c r="M1378" s="7" t="s">
        <v>287</v>
      </c>
      <c r="N1378" s="8">
        <v>4693</v>
      </c>
      <c r="O1378" s="89">
        <v>0.02</v>
      </c>
      <c r="P1378" s="10">
        <f t="shared" si="259"/>
        <v>94</v>
      </c>
      <c r="Q1378" s="89">
        <v>5.0000000000000001E-3</v>
      </c>
      <c r="R1378" s="10">
        <f t="shared" si="260"/>
        <v>23</v>
      </c>
      <c r="S1378" s="89">
        <f t="shared" si="261"/>
        <v>2.4930747922437674E-2</v>
      </c>
      <c r="T1378" s="10">
        <f t="shared" si="262"/>
        <v>117</v>
      </c>
      <c r="U1378" s="10">
        <f t="shared" si="263"/>
        <v>4810</v>
      </c>
      <c r="V1378" s="11">
        <v>4763</v>
      </c>
      <c r="W1378" s="12">
        <f t="shared" si="264"/>
        <v>70</v>
      </c>
      <c r="X1378" s="93">
        <f t="shared" si="265"/>
        <v>1.49E-2</v>
      </c>
      <c r="Y1378" s="94" t="str">
        <f t="shared" si="266"/>
        <v>0.00%-8.40%</v>
      </c>
      <c r="Z1378" s="15"/>
      <c r="AA1378" s="15"/>
      <c r="AB1378" s="15"/>
      <c r="AC1378" s="96"/>
      <c r="AD1378" s="8">
        <f t="shared" si="267"/>
        <v>0</v>
      </c>
      <c r="AE1378" s="17">
        <f t="shared" si="268"/>
        <v>4763</v>
      </c>
      <c r="AF1378" s="18">
        <f t="shared" si="269"/>
        <v>70</v>
      </c>
      <c r="AG1378" s="98">
        <f t="shared" si="270"/>
        <v>1.4915832090347303E-2</v>
      </c>
      <c r="AH1378" s="20">
        <v>13.6</v>
      </c>
      <c r="AI1378" s="20">
        <v>450</v>
      </c>
      <c r="AJ1378" s="20"/>
      <c r="AK1378" s="20">
        <v>688</v>
      </c>
      <c r="AL1378" s="20">
        <f t="shared" si="271"/>
        <v>70864.799999999988</v>
      </c>
      <c r="AM1378" s="7" t="s">
        <v>287</v>
      </c>
      <c r="AN1378" s="20"/>
      <c r="AO1378" s="21"/>
      <c r="AP1378" s="21"/>
      <c r="AQ1378" s="5" t="s">
        <v>2630</v>
      </c>
      <c r="AR1378" s="5" t="s">
        <v>61</v>
      </c>
    </row>
    <row r="1379" spans="1:44">
      <c r="A1379" s="87" t="s">
        <v>562</v>
      </c>
      <c r="B1379" s="5">
        <v>1009628</v>
      </c>
      <c r="C1379" s="5" t="s">
        <v>565</v>
      </c>
      <c r="D1379" s="5" t="s">
        <v>55</v>
      </c>
      <c r="E1379" s="5" t="s">
        <v>2378</v>
      </c>
      <c r="F1379" s="5" t="s">
        <v>2382</v>
      </c>
      <c r="G1379" s="5" t="s">
        <v>2631</v>
      </c>
      <c r="H1379" s="6">
        <v>41682</v>
      </c>
      <c r="I1379" s="5" t="s">
        <v>575</v>
      </c>
      <c r="J1379" s="5" t="s">
        <v>627</v>
      </c>
      <c r="K1379" s="5" t="s">
        <v>568</v>
      </c>
      <c r="L1379" s="7">
        <v>6</v>
      </c>
      <c r="M1379" s="7" t="s">
        <v>287</v>
      </c>
      <c r="N1379" s="8">
        <v>4570</v>
      </c>
      <c r="O1379" s="89">
        <v>0.02</v>
      </c>
      <c r="P1379" s="10">
        <f t="shared" si="259"/>
        <v>91</v>
      </c>
      <c r="Q1379" s="89">
        <v>5.0000000000000001E-3</v>
      </c>
      <c r="R1379" s="10">
        <f t="shared" si="260"/>
        <v>23</v>
      </c>
      <c r="S1379" s="89">
        <f t="shared" si="261"/>
        <v>2.4945295404814005E-2</v>
      </c>
      <c r="T1379" s="10">
        <f t="shared" si="262"/>
        <v>114</v>
      </c>
      <c r="U1379" s="10">
        <f t="shared" si="263"/>
        <v>4684</v>
      </c>
      <c r="V1379" s="11">
        <v>4600</v>
      </c>
      <c r="W1379" s="12">
        <f t="shared" si="264"/>
        <v>30</v>
      </c>
      <c r="X1379" s="93">
        <f t="shared" si="265"/>
        <v>6.6E-3</v>
      </c>
      <c r="Y1379" s="94" t="str">
        <f t="shared" si="266"/>
        <v>0.00%-8.40%</v>
      </c>
      <c r="Z1379" s="15"/>
      <c r="AA1379" s="15"/>
      <c r="AB1379" s="15"/>
      <c r="AC1379" s="96"/>
      <c r="AD1379" s="8">
        <f t="shared" si="267"/>
        <v>0</v>
      </c>
      <c r="AE1379" s="17">
        <f t="shared" si="268"/>
        <v>4600</v>
      </c>
      <c r="AF1379" s="18">
        <f t="shared" si="269"/>
        <v>30</v>
      </c>
      <c r="AG1379" s="98">
        <f t="shared" si="270"/>
        <v>6.5645514223193757E-3</v>
      </c>
      <c r="AH1379" s="20">
        <v>13.6</v>
      </c>
      <c r="AI1379" s="20">
        <v>750</v>
      </c>
      <c r="AJ1379" s="20"/>
      <c r="AK1379" s="20">
        <v>688</v>
      </c>
      <c r="AL1379" s="20">
        <f t="shared" si="271"/>
        <v>72248</v>
      </c>
      <c r="AM1379" s="7" t="s">
        <v>287</v>
      </c>
      <c r="AN1379" s="20" t="s">
        <v>588</v>
      </c>
      <c r="AO1379" s="21" t="s">
        <v>588</v>
      </c>
      <c r="AP1379" s="21"/>
      <c r="AQ1379" s="5" t="s">
        <v>2630</v>
      </c>
      <c r="AR1379" s="5" t="s">
        <v>61</v>
      </c>
    </row>
    <row r="1380" spans="1:44">
      <c r="A1380" s="87" t="s">
        <v>562</v>
      </c>
      <c r="B1380" s="5">
        <v>1009633</v>
      </c>
      <c r="C1380" s="5" t="s">
        <v>565</v>
      </c>
      <c r="D1380" s="5" t="s">
        <v>55</v>
      </c>
      <c r="E1380" s="5" t="s">
        <v>2378</v>
      </c>
      <c r="F1380" s="5" t="s">
        <v>2382</v>
      </c>
      <c r="G1380" s="5" t="s">
        <v>2631</v>
      </c>
      <c r="H1380" s="6">
        <v>41682</v>
      </c>
      <c r="I1380" s="5" t="s">
        <v>575</v>
      </c>
      <c r="J1380" s="5" t="s">
        <v>627</v>
      </c>
      <c r="K1380" s="5" t="s">
        <v>568</v>
      </c>
      <c r="L1380" s="7">
        <v>6</v>
      </c>
      <c r="M1380" s="7" t="s">
        <v>287</v>
      </c>
      <c r="N1380" s="8">
        <v>4339</v>
      </c>
      <c r="O1380" s="89">
        <v>0.02</v>
      </c>
      <c r="P1380" s="10">
        <f t="shared" si="259"/>
        <v>87</v>
      </c>
      <c r="Q1380" s="89">
        <v>5.0000000000000001E-3</v>
      </c>
      <c r="R1380" s="10">
        <f t="shared" si="260"/>
        <v>22</v>
      </c>
      <c r="S1380" s="89">
        <f t="shared" si="261"/>
        <v>2.5120995621110854E-2</v>
      </c>
      <c r="T1380" s="10">
        <f t="shared" si="262"/>
        <v>109</v>
      </c>
      <c r="U1380" s="10">
        <f t="shared" si="263"/>
        <v>4448</v>
      </c>
      <c r="V1380" s="11">
        <v>4409</v>
      </c>
      <c r="W1380" s="12">
        <f t="shared" si="264"/>
        <v>70</v>
      </c>
      <c r="X1380" s="93">
        <f t="shared" si="265"/>
        <v>1.61E-2</v>
      </c>
      <c r="Y1380" s="94" t="str">
        <f t="shared" si="266"/>
        <v>0.00%-8.40%</v>
      </c>
      <c r="Z1380" s="15"/>
      <c r="AA1380" s="15"/>
      <c r="AB1380" s="15"/>
      <c r="AC1380" s="96"/>
      <c r="AD1380" s="8">
        <f t="shared" si="267"/>
        <v>0</v>
      </c>
      <c r="AE1380" s="17">
        <f t="shared" si="268"/>
        <v>4409</v>
      </c>
      <c r="AF1380" s="18">
        <f t="shared" si="269"/>
        <v>70</v>
      </c>
      <c r="AG1380" s="98">
        <f t="shared" si="270"/>
        <v>1.6132749481447384E-2</v>
      </c>
      <c r="AH1380" s="20">
        <v>13.6</v>
      </c>
      <c r="AI1380" s="20">
        <v>450</v>
      </c>
      <c r="AJ1380" s="20"/>
      <c r="AK1380" s="20">
        <v>688</v>
      </c>
      <c r="AL1380" s="20">
        <f t="shared" si="271"/>
        <v>66050.399999999994</v>
      </c>
      <c r="AM1380" s="7" t="s">
        <v>287</v>
      </c>
      <c r="AN1380" s="20"/>
      <c r="AO1380" s="21"/>
      <c r="AP1380" s="21"/>
      <c r="AQ1380" s="5" t="s">
        <v>2630</v>
      </c>
      <c r="AR1380" s="5" t="s">
        <v>61</v>
      </c>
    </row>
    <row r="1381" spans="1:44">
      <c r="A1381" s="87" t="s">
        <v>562</v>
      </c>
      <c r="B1381" s="5">
        <v>1009829</v>
      </c>
      <c r="C1381" s="5" t="s">
        <v>565</v>
      </c>
      <c r="D1381" s="5" t="s">
        <v>55</v>
      </c>
      <c r="E1381" s="5" t="s">
        <v>2378</v>
      </c>
      <c r="F1381" s="5" t="s">
        <v>2382</v>
      </c>
      <c r="G1381" s="5" t="s">
        <v>2631</v>
      </c>
      <c r="H1381" s="6">
        <v>41690</v>
      </c>
      <c r="I1381" s="5" t="s">
        <v>575</v>
      </c>
      <c r="J1381" s="5" t="s">
        <v>627</v>
      </c>
      <c r="K1381" s="5" t="s">
        <v>568</v>
      </c>
      <c r="L1381" s="7">
        <v>6</v>
      </c>
      <c r="M1381" s="7" t="s">
        <v>287</v>
      </c>
      <c r="N1381" s="8">
        <v>4440</v>
      </c>
      <c r="O1381" s="89">
        <v>0.02</v>
      </c>
      <c r="P1381" s="10">
        <f t="shared" si="259"/>
        <v>89</v>
      </c>
      <c r="Q1381" s="89">
        <v>5.0000000000000001E-3</v>
      </c>
      <c r="R1381" s="10">
        <f t="shared" si="260"/>
        <v>22</v>
      </c>
      <c r="S1381" s="89">
        <f t="shared" si="261"/>
        <v>2.5000000000000001E-2</v>
      </c>
      <c r="T1381" s="10">
        <f t="shared" si="262"/>
        <v>111</v>
      </c>
      <c r="U1381" s="10">
        <f t="shared" si="263"/>
        <v>4551</v>
      </c>
      <c r="V1381" s="11">
        <v>4540</v>
      </c>
      <c r="W1381" s="12">
        <f t="shared" si="264"/>
        <v>100</v>
      </c>
      <c r="X1381" s="93">
        <f t="shared" si="265"/>
        <v>2.2499999999999999E-2</v>
      </c>
      <c r="Y1381" s="94" t="str">
        <f t="shared" si="266"/>
        <v>0.00%-8.40%</v>
      </c>
      <c r="Z1381" s="15"/>
      <c r="AA1381" s="15"/>
      <c r="AB1381" s="15"/>
      <c r="AC1381" s="96"/>
      <c r="AD1381" s="8">
        <f t="shared" si="267"/>
        <v>0</v>
      </c>
      <c r="AE1381" s="17">
        <f t="shared" si="268"/>
        <v>4540</v>
      </c>
      <c r="AF1381" s="18">
        <f t="shared" si="269"/>
        <v>100</v>
      </c>
      <c r="AG1381" s="98">
        <f t="shared" si="270"/>
        <v>2.2522522522522515E-2</v>
      </c>
      <c r="AH1381" s="20">
        <v>13.6</v>
      </c>
      <c r="AI1381" s="20">
        <v>650</v>
      </c>
      <c r="AJ1381" s="20"/>
      <c r="AK1381" s="20">
        <v>688</v>
      </c>
      <c r="AL1381" s="20">
        <f t="shared" si="271"/>
        <v>70232</v>
      </c>
      <c r="AM1381" s="7" t="s">
        <v>287</v>
      </c>
      <c r="AN1381" s="20"/>
      <c r="AO1381" s="21"/>
      <c r="AP1381" s="21"/>
      <c r="AQ1381" s="5" t="s">
        <v>2630</v>
      </c>
      <c r="AR1381" s="5" t="s">
        <v>61</v>
      </c>
    </row>
    <row r="1382" spans="1:44">
      <c r="A1382" s="87" t="s">
        <v>562</v>
      </c>
      <c r="B1382" s="5">
        <v>1009911</v>
      </c>
      <c r="C1382" s="5" t="s">
        <v>565</v>
      </c>
      <c r="D1382" s="5" t="s">
        <v>55</v>
      </c>
      <c r="E1382" s="5" t="s">
        <v>2378</v>
      </c>
      <c r="F1382" s="5" t="s">
        <v>2382</v>
      </c>
      <c r="G1382" s="5" t="s">
        <v>2631</v>
      </c>
      <c r="H1382" s="6">
        <v>41694</v>
      </c>
      <c r="I1382" s="5" t="s">
        <v>575</v>
      </c>
      <c r="J1382" s="5" t="s">
        <v>627</v>
      </c>
      <c r="K1382" s="5" t="s">
        <v>568</v>
      </c>
      <c r="L1382" s="7">
        <v>6</v>
      </c>
      <c r="M1382" s="7" t="s">
        <v>287</v>
      </c>
      <c r="N1382" s="8">
        <v>4492</v>
      </c>
      <c r="O1382" s="89">
        <v>0.02</v>
      </c>
      <c r="P1382" s="10">
        <f t="shared" si="259"/>
        <v>90</v>
      </c>
      <c r="Q1382" s="89">
        <v>5.0000000000000001E-3</v>
      </c>
      <c r="R1382" s="10">
        <f t="shared" si="260"/>
        <v>22</v>
      </c>
      <c r="S1382" s="89">
        <f t="shared" si="261"/>
        <v>2.4933214603739984E-2</v>
      </c>
      <c r="T1382" s="10">
        <f t="shared" si="262"/>
        <v>112</v>
      </c>
      <c r="U1382" s="10">
        <f t="shared" si="263"/>
        <v>4604</v>
      </c>
      <c r="V1382" s="11">
        <v>4562</v>
      </c>
      <c r="W1382" s="12">
        <f t="shared" si="264"/>
        <v>70</v>
      </c>
      <c r="X1382" s="93">
        <f t="shared" si="265"/>
        <v>1.5599999999999999E-2</v>
      </c>
      <c r="Y1382" s="94" t="str">
        <f t="shared" si="266"/>
        <v>0.00%-8.40%</v>
      </c>
      <c r="Z1382" s="15"/>
      <c r="AA1382" s="15"/>
      <c r="AB1382" s="15"/>
      <c r="AC1382" s="96"/>
      <c r="AD1382" s="8">
        <f t="shared" si="267"/>
        <v>0</v>
      </c>
      <c r="AE1382" s="17">
        <f t="shared" si="268"/>
        <v>4562</v>
      </c>
      <c r="AF1382" s="18">
        <f t="shared" si="269"/>
        <v>70</v>
      </c>
      <c r="AG1382" s="98">
        <f t="shared" si="270"/>
        <v>1.558325912733749E-2</v>
      </c>
      <c r="AH1382" s="20">
        <v>13.6</v>
      </c>
      <c r="AI1382" s="20">
        <v>450</v>
      </c>
      <c r="AJ1382" s="20"/>
      <c r="AK1382" s="20">
        <v>688</v>
      </c>
      <c r="AL1382" s="20">
        <f t="shared" si="271"/>
        <v>68131.199999999997</v>
      </c>
      <c r="AM1382" s="7" t="s">
        <v>287</v>
      </c>
      <c r="AN1382" s="20"/>
      <c r="AO1382" s="21"/>
      <c r="AP1382" s="21"/>
      <c r="AQ1382" s="5" t="s">
        <v>2630</v>
      </c>
      <c r="AR1382" s="5" t="s">
        <v>61</v>
      </c>
    </row>
    <row r="1383" spans="1:44">
      <c r="A1383" s="87" t="s">
        <v>562</v>
      </c>
      <c r="B1383" s="5">
        <v>1009999</v>
      </c>
      <c r="C1383" s="5" t="s">
        <v>565</v>
      </c>
      <c r="D1383" s="5" t="s">
        <v>55</v>
      </c>
      <c r="E1383" s="5" t="s">
        <v>2378</v>
      </c>
      <c r="F1383" s="5" t="s">
        <v>2382</v>
      </c>
      <c r="G1383" s="5" t="s">
        <v>2631</v>
      </c>
      <c r="H1383" s="6">
        <v>41701</v>
      </c>
      <c r="I1383" s="5" t="s">
        <v>575</v>
      </c>
      <c r="J1383" s="5" t="s">
        <v>627</v>
      </c>
      <c r="K1383" s="5" t="s">
        <v>568</v>
      </c>
      <c r="L1383" s="7">
        <v>6</v>
      </c>
      <c r="M1383" s="7" t="s">
        <v>287</v>
      </c>
      <c r="N1383" s="8">
        <v>4657</v>
      </c>
      <c r="O1383" s="89">
        <v>0.02</v>
      </c>
      <c r="P1383" s="10">
        <f t="shared" si="259"/>
        <v>93</v>
      </c>
      <c r="Q1383" s="89">
        <v>5.0000000000000001E-3</v>
      </c>
      <c r="R1383" s="10">
        <f t="shared" si="260"/>
        <v>23</v>
      </c>
      <c r="S1383" s="89">
        <f t="shared" si="261"/>
        <v>2.4908739531887481E-2</v>
      </c>
      <c r="T1383" s="10">
        <f t="shared" si="262"/>
        <v>116</v>
      </c>
      <c r="U1383" s="10">
        <f t="shared" si="263"/>
        <v>4773</v>
      </c>
      <c r="V1383" s="11">
        <v>4727</v>
      </c>
      <c r="W1383" s="12">
        <f t="shared" si="264"/>
        <v>70</v>
      </c>
      <c r="X1383" s="93">
        <f t="shared" si="265"/>
        <v>1.4999999999999999E-2</v>
      </c>
      <c r="Y1383" s="94" t="str">
        <f t="shared" si="266"/>
        <v>0.00%-8.40%</v>
      </c>
      <c r="Z1383" s="15"/>
      <c r="AA1383" s="15"/>
      <c r="AB1383" s="15"/>
      <c r="AC1383" s="96"/>
      <c r="AD1383" s="8">
        <f t="shared" si="267"/>
        <v>0</v>
      </c>
      <c r="AE1383" s="17">
        <f t="shared" si="268"/>
        <v>4727</v>
      </c>
      <c r="AF1383" s="18">
        <f t="shared" si="269"/>
        <v>70</v>
      </c>
      <c r="AG1383" s="98">
        <f t="shared" si="270"/>
        <v>1.5031135924414851E-2</v>
      </c>
      <c r="AH1383" s="20">
        <v>13.6</v>
      </c>
      <c r="AI1383" s="20">
        <v>450</v>
      </c>
      <c r="AJ1383" s="20"/>
      <c r="AK1383" s="20">
        <v>688</v>
      </c>
      <c r="AL1383" s="20">
        <f t="shared" si="271"/>
        <v>70375.199999999997</v>
      </c>
      <c r="AM1383" s="7" t="s">
        <v>287</v>
      </c>
      <c r="AN1383" s="20"/>
      <c r="AO1383" s="21"/>
      <c r="AP1383" s="21"/>
      <c r="AQ1383" s="5" t="s">
        <v>2630</v>
      </c>
      <c r="AR1383" s="5" t="s">
        <v>61</v>
      </c>
    </row>
    <row r="1384" spans="1:44">
      <c r="A1384" s="87" t="s">
        <v>562</v>
      </c>
      <c r="B1384" s="5">
        <v>1010068</v>
      </c>
      <c r="C1384" s="5" t="s">
        <v>565</v>
      </c>
      <c r="D1384" s="5" t="s">
        <v>55</v>
      </c>
      <c r="E1384" s="5" t="s">
        <v>2378</v>
      </c>
      <c r="F1384" s="5" t="s">
        <v>2382</v>
      </c>
      <c r="G1384" s="5" t="s">
        <v>2631</v>
      </c>
      <c r="H1384" s="6">
        <v>41705</v>
      </c>
      <c r="I1384" s="5" t="s">
        <v>575</v>
      </c>
      <c r="J1384" s="5" t="s">
        <v>627</v>
      </c>
      <c r="K1384" s="5" t="s">
        <v>568</v>
      </c>
      <c r="L1384" s="7">
        <v>6</v>
      </c>
      <c r="M1384" s="7" t="s">
        <v>287</v>
      </c>
      <c r="N1384" s="8">
        <v>4327</v>
      </c>
      <c r="O1384" s="89">
        <v>0.02</v>
      </c>
      <c r="P1384" s="10">
        <f t="shared" si="259"/>
        <v>87</v>
      </c>
      <c r="Q1384" s="89">
        <v>5.0000000000000001E-3</v>
      </c>
      <c r="R1384" s="10">
        <f t="shared" si="260"/>
        <v>22</v>
      </c>
      <c r="S1384" s="89">
        <f t="shared" si="261"/>
        <v>2.5190663277097295E-2</v>
      </c>
      <c r="T1384" s="10">
        <f t="shared" si="262"/>
        <v>109</v>
      </c>
      <c r="U1384" s="10">
        <f t="shared" si="263"/>
        <v>4436</v>
      </c>
      <c r="V1384" s="11">
        <v>4397</v>
      </c>
      <c r="W1384" s="12">
        <f t="shared" si="264"/>
        <v>70</v>
      </c>
      <c r="X1384" s="93">
        <f t="shared" si="265"/>
        <v>1.6199999999999999E-2</v>
      </c>
      <c r="Y1384" s="94" t="str">
        <f t="shared" si="266"/>
        <v>0.00%-8.40%</v>
      </c>
      <c r="Z1384" s="15"/>
      <c r="AA1384" s="15"/>
      <c r="AB1384" s="15"/>
      <c r="AC1384" s="96"/>
      <c r="AD1384" s="8">
        <f t="shared" si="267"/>
        <v>0</v>
      </c>
      <c r="AE1384" s="17">
        <f t="shared" si="268"/>
        <v>4397</v>
      </c>
      <c r="AF1384" s="18">
        <f t="shared" si="269"/>
        <v>70</v>
      </c>
      <c r="AG1384" s="98">
        <f t="shared" si="270"/>
        <v>1.6177490177952336E-2</v>
      </c>
      <c r="AH1384" s="20">
        <v>13.6</v>
      </c>
      <c r="AI1384" s="20">
        <v>450</v>
      </c>
      <c r="AJ1384" s="20"/>
      <c r="AK1384" s="20">
        <v>688</v>
      </c>
      <c r="AL1384" s="20">
        <f t="shared" si="271"/>
        <v>65887.199999999997</v>
      </c>
      <c r="AM1384" s="7" t="s">
        <v>287</v>
      </c>
      <c r="AN1384" s="20"/>
      <c r="AO1384" s="21"/>
      <c r="AP1384" s="21"/>
      <c r="AQ1384" s="5" t="s">
        <v>2630</v>
      </c>
      <c r="AR1384" s="5" t="s">
        <v>61</v>
      </c>
    </row>
    <row r="1385" spans="1:44">
      <c r="A1385" s="87" t="s">
        <v>562</v>
      </c>
      <c r="B1385" s="5">
        <v>1010124</v>
      </c>
      <c r="C1385" s="5" t="s">
        <v>565</v>
      </c>
      <c r="D1385" s="5" t="s">
        <v>55</v>
      </c>
      <c r="E1385" s="5" t="s">
        <v>2378</v>
      </c>
      <c r="F1385" s="5" t="s">
        <v>2379</v>
      </c>
      <c r="G1385" s="5" t="s">
        <v>2627</v>
      </c>
      <c r="H1385" s="6">
        <v>44260</v>
      </c>
      <c r="I1385" s="5" t="s">
        <v>575</v>
      </c>
      <c r="J1385" s="5" t="s">
        <v>627</v>
      </c>
      <c r="K1385" s="5" t="s">
        <v>568</v>
      </c>
      <c r="L1385" s="7">
        <v>6</v>
      </c>
      <c r="M1385" s="7" t="s">
        <v>287</v>
      </c>
      <c r="N1385" s="8">
        <v>4058</v>
      </c>
      <c r="O1385" s="89">
        <v>0.02</v>
      </c>
      <c r="P1385" s="10">
        <f t="shared" si="259"/>
        <v>81</v>
      </c>
      <c r="Q1385" s="89">
        <v>5.0000000000000001E-3</v>
      </c>
      <c r="R1385" s="10">
        <f t="shared" si="260"/>
        <v>20</v>
      </c>
      <c r="S1385" s="89">
        <f t="shared" si="261"/>
        <v>2.4889107934943321E-2</v>
      </c>
      <c r="T1385" s="10">
        <f t="shared" si="262"/>
        <v>101</v>
      </c>
      <c r="U1385" s="10">
        <f t="shared" si="263"/>
        <v>4159</v>
      </c>
      <c r="V1385" s="11">
        <v>4058</v>
      </c>
      <c r="W1385" s="12">
        <f t="shared" si="264"/>
        <v>0</v>
      </c>
      <c r="X1385" s="93">
        <f t="shared" si="265"/>
        <v>0</v>
      </c>
      <c r="Y1385" s="94" t="str">
        <f t="shared" si="266"/>
        <v>0.00%-8.40%</v>
      </c>
      <c r="Z1385" s="15" t="s">
        <v>112</v>
      </c>
      <c r="AA1385" s="15" t="s">
        <v>2628</v>
      </c>
      <c r="AB1385" s="15" t="s">
        <v>1268</v>
      </c>
      <c r="AC1385" s="96">
        <v>4.9299999999999997E-2</v>
      </c>
      <c r="AD1385" s="8">
        <f t="shared" si="267"/>
        <v>200</v>
      </c>
      <c r="AE1385" s="17">
        <f t="shared" si="268"/>
        <v>4258</v>
      </c>
      <c r="AF1385" s="18">
        <f t="shared" si="269"/>
        <v>200</v>
      </c>
      <c r="AG1385" s="98">
        <f t="shared" si="270"/>
        <v>4.9285362247412534E-2</v>
      </c>
      <c r="AH1385" s="20">
        <v>13.6</v>
      </c>
      <c r="AI1385" s="20">
        <v>450</v>
      </c>
      <c r="AJ1385" s="20"/>
      <c r="AK1385" s="20">
        <v>688</v>
      </c>
      <c r="AL1385" s="20">
        <f t="shared" si="271"/>
        <v>63996.799999999996</v>
      </c>
      <c r="AM1385" s="7" t="s">
        <v>287</v>
      </c>
      <c r="AN1385" s="20"/>
      <c r="AO1385" s="21" t="s">
        <v>2629</v>
      </c>
      <c r="AP1385" s="21"/>
      <c r="AQ1385" s="5" t="s">
        <v>2630</v>
      </c>
      <c r="AR1385" s="5" t="s">
        <v>61</v>
      </c>
    </row>
    <row r="1386" spans="1:44">
      <c r="A1386" s="87" t="s">
        <v>562</v>
      </c>
      <c r="B1386" s="5">
        <v>1013219</v>
      </c>
      <c r="C1386" s="5" t="s">
        <v>565</v>
      </c>
      <c r="D1386" s="5" t="s">
        <v>55</v>
      </c>
      <c r="E1386" s="5" t="s">
        <v>2378</v>
      </c>
      <c r="F1386" s="5" t="s">
        <v>2382</v>
      </c>
      <c r="G1386" s="5" t="s">
        <v>2631</v>
      </c>
      <c r="H1386" s="6">
        <v>42658</v>
      </c>
      <c r="I1386" s="5" t="s">
        <v>575</v>
      </c>
      <c r="J1386" s="5" t="s">
        <v>627</v>
      </c>
      <c r="K1386" s="5" t="s">
        <v>568</v>
      </c>
      <c r="L1386" s="7">
        <v>6</v>
      </c>
      <c r="M1386" s="7" t="s">
        <v>287</v>
      </c>
      <c r="N1386" s="8">
        <v>4333</v>
      </c>
      <c r="O1386" s="89">
        <v>0.02</v>
      </c>
      <c r="P1386" s="10">
        <f t="shared" si="259"/>
        <v>87</v>
      </c>
      <c r="Q1386" s="89">
        <v>5.0000000000000001E-3</v>
      </c>
      <c r="R1386" s="10">
        <f t="shared" si="260"/>
        <v>22</v>
      </c>
      <c r="S1386" s="89">
        <f t="shared" si="261"/>
        <v>2.5155781213939535E-2</v>
      </c>
      <c r="T1386" s="10">
        <f t="shared" si="262"/>
        <v>109</v>
      </c>
      <c r="U1386" s="10">
        <f t="shared" si="263"/>
        <v>4442</v>
      </c>
      <c r="V1386" s="11">
        <v>4403</v>
      </c>
      <c r="W1386" s="12">
        <f t="shared" si="264"/>
        <v>70</v>
      </c>
      <c r="X1386" s="93">
        <f t="shared" si="265"/>
        <v>1.6199999999999999E-2</v>
      </c>
      <c r="Y1386" s="94" t="str">
        <f t="shared" si="266"/>
        <v>0.00%-8.40%</v>
      </c>
      <c r="Z1386" s="15"/>
      <c r="AA1386" s="15"/>
      <c r="AB1386" s="15"/>
      <c r="AC1386" s="96"/>
      <c r="AD1386" s="8">
        <f t="shared" si="267"/>
        <v>0</v>
      </c>
      <c r="AE1386" s="17">
        <f t="shared" si="268"/>
        <v>4403</v>
      </c>
      <c r="AF1386" s="18">
        <f t="shared" si="269"/>
        <v>70</v>
      </c>
      <c r="AG1386" s="98">
        <f t="shared" si="270"/>
        <v>1.6155088852988664E-2</v>
      </c>
      <c r="AH1386" s="20">
        <v>13.6</v>
      </c>
      <c r="AI1386" s="20">
        <v>450</v>
      </c>
      <c r="AJ1386" s="20"/>
      <c r="AK1386" s="20">
        <v>688</v>
      </c>
      <c r="AL1386" s="20">
        <f t="shared" si="271"/>
        <v>65968.799999999988</v>
      </c>
      <c r="AM1386" s="7" t="s">
        <v>287</v>
      </c>
      <c r="AN1386" s="20"/>
      <c r="AO1386" s="21"/>
      <c r="AP1386" s="21"/>
      <c r="AQ1386" s="5" t="s">
        <v>2630</v>
      </c>
      <c r="AR1386" s="5" t="s">
        <v>61</v>
      </c>
    </row>
    <row r="1387" spans="1:44">
      <c r="A1387" s="87" t="s">
        <v>562</v>
      </c>
      <c r="B1387" s="5">
        <v>1013425</v>
      </c>
      <c r="C1387" s="5" t="s">
        <v>565</v>
      </c>
      <c r="D1387" s="5" t="s">
        <v>55</v>
      </c>
      <c r="E1387" s="5" t="s">
        <v>2378</v>
      </c>
      <c r="F1387" s="5" t="s">
        <v>2382</v>
      </c>
      <c r="G1387" s="5" t="s">
        <v>2631</v>
      </c>
      <c r="H1387" s="6">
        <v>42665</v>
      </c>
      <c r="I1387" s="5" t="s">
        <v>575</v>
      </c>
      <c r="J1387" s="5" t="s">
        <v>627</v>
      </c>
      <c r="K1387" s="5" t="s">
        <v>568</v>
      </c>
      <c r="L1387" s="7">
        <v>6</v>
      </c>
      <c r="M1387" s="7" t="s">
        <v>287</v>
      </c>
      <c r="N1387" s="8">
        <v>4392</v>
      </c>
      <c r="O1387" s="89">
        <v>0.02</v>
      </c>
      <c r="P1387" s="10">
        <f t="shared" si="259"/>
        <v>88</v>
      </c>
      <c r="Q1387" s="89">
        <v>5.0000000000000001E-3</v>
      </c>
      <c r="R1387" s="10">
        <f t="shared" si="260"/>
        <v>22</v>
      </c>
      <c r="S1387" s="89">
        <f t="shared" si="261"/>
        <v>2.5045537340619307E-2</v>
      </c>
      <c r="T1387" s="10">
        <f t="shared" si="262"/>
        <v>110</v>
      </c>
      <c r="U1387" s="10">
        <f t="shared" si="263"/>
        <v>4502</v>
      </c>
      <c r="V1387" s="11">
        <v>4422</v>
      </c>
      <c r="W1387" s="12">
        <f t="shared" si="264"/>
        <v>30</v>
      </c>
      <c r="X1387" s="93">
        <f t="shared" si="265"/>
        <v>6.7999999999999996E-3</v>
      </c>
      <c r="Y1387" s="94" t="str">
        <f t="shared" si="266"/>
        <v>0.00%-8.40%</v>
      </c>
      <c r="Z1387" s="15"/>
      <c r="AA1387" s="15"/>
      <c r="AB1387" s="15"/>
      <c r="AC1387" s="96"/>
      <c r="AD1387" s="8">
        <f t="shared" si="267"/>
        <v>0</v>
      </c>
      <c r="AE1387" s="17">
        <f t="shared" si="268"/>
        <v>4422</v>
      </c>
      <c r="AF1387" s="18">
        <f t="shared" si="269"/>
        <v>30</v>
      </c>
      <c r="AG1387" s="98">
        <f t="shared" si="270"/>
        <v>6.830601092896238E-3</v>
      </c>
      <c r="AH1387" s="20">
        <v>13.6</v>
      </c>
      <c r="AI1387" s="20">
        <v>450</v>
      </c>
      <c r="AJ1387" s="20"/>
      <c r="AK1387" s="20">
        <v>688</v>
      </c>
      <c r="AL1387" s="20">
        <f t="shared" si="271"/>
        <v>66227.199999999997</v>
      </c>
      <c r="AM1387" s="7" t="s">
        <v>287</v>
      </c>
      <c r="AN1387" s="20" t="s">
        <v>623</v>
      </c>
      <c r="AO1387" s="21" t="s">
        <v>623</v>
      </c>
      <c r="AP1387" s="21"/>
      <c r="AQ1387" s="5" t="s">
        <v>2630</v>
      </c>
      <c r="AR1387" s="5" t="s">
        <v>61</v>
      </c>
    </row>
    <row r="1388" spans="1:44">
      <c r="A1388" s="87" t="s">
        <v>562</v>
      </c>
      <c r="B1388" s="5">
        <v>1013516</v>
      </c>
      <c r="C1388" s="5" t="s">
        <v>565</v>
      </c>
      <c r="D1388" s="5" t="s">
        <v>55</v>
      </c>
      <c r="E1388" s="5" t="s">
        <v>2378</v>
      </c>
      <c r="F1388" s="5" t="s">
        <v>2382</v>
      </c>
      <c r="G1388" s="5" t="s">
        <v>2631</v>
      </c>
      <c r="H1388" s="6">
        <v>42672</v>
      </c>
      <c r="I1388" s="5" t="s">
        <v>575</v>
      </c>
      <c r="J1388" s="5" t="s">
        <v>627</v>
      </c>
      <c r="K1388" s="5" t="s">
        <v>568</v>
      </c>
      <c r="L1388" s="7">
        <v>6</v>
      </c>
      <c r="M1388" s="7" t="s">
        <v>287</v>
      </c>
      <c r="N1388" s="8">
        <v>4422</v>
      </c>
      <c r="O1388" s="89">
        <v>0.02</v>
      </c>
      <c r="P1388" s="10">
        <f t="shared" si="259"/>
        <v>88</v>
      </c>
      <c r="Q1388" s="89">
        <v>5.0000000000000001E-3</v>
      </c>
      <c r="R1388" s="10">
        <f t="shared" si="260"/>
        <v>22</v>
      </c>
      <c r="S1388" s="89">
        <f t="shared" si="261"/>
        <v>2.4875621890547265E-2</v>
      </c>
      <c r="T1388" s="10">
        <f t="shared" si="262"/>
        <v>110</v>
      </c>
      <c r="U1388" s="10">
        <f t="shared" si="263"/>
        <v>4532</v>
      </c>
      <c r="V1388" s="11">
        <v>4492</v>
      </c>
      <c r="W1388" s="12">
        <f t="shared" si="264"/>
        <v>70</v>
      </c>
      <c r="X1388" s="93">
        <f t="shared" si="265"/>
        <v>1.5800000000000002E-2</v>
      </c>
      <c r="Y1388" s="94" t="str">
        <f t="shared" si="266"/>
        <v>0.00%-8.40%</v>
      </c>
      <c r="Z1388" s="15"/>
      <c r="AA1388" s="15"/>
      <c r="AB1388" s="15"/>
      <c r="AC1388" s="96"/>
      <c r="AD1388" s="8">
        <f t="shared" si="267"/>
        <v>0</v>
      </c>
      <c r="AE1388" s="17">
        <f t="shared" si="268"/>
        <v>4492</v>
      </c>
      <c r="AF1388" s="18">
        <f t="shared" si="269"/>
        <v>70</v>
      </c>
      <c r="AG1388" s="98">
        <f t="shared" si="270"/>
        <v>1.582994120307557E-2</v>
      </c>
      <c r="AH1388" s="20">
        <v>13.6</v>
      </c>
      <c r="AI1388" s="20">
        <v>650</v>
      </c>
      <c r="AJ1388" s="20"/>
      <c r="AK1388" s="20">
        <v>688</v>
      </c>
      <c r="AL1388" s="20">
        <f t="shared" si="271"/>
        <v>69579.199999999997</v>
      </c>
      <c r="AM1388" s="7" t="s">
        <v>287</v>
      </c>
      <c r="AN1388" s="20"/>
      <c r="AO1388" s="21"/>
      <c r="AP1388" s="21"/>
      <c r="AQ1388" s="5" t="s">
        <v>2630</v>
      </c>
      <c r="AR1388" s="5" t="s">
        <v>61</v>
      </c>
    </row>
    <row r="1389" spans="1:44">
      <c r="A1389" s="87" t="s">
        <v>562</v>
      </c>
      <c r="B1389" s="5">
        <v>1013551</v>
      </c>
      <c r="C1389" s="5" t="s">
        <v>565</v>
      </c>
      <c r="D1389" s="5" t="s">
        <v>55</v>
      </c>
      <c r="E1389" s="5" t="s">
        <v>2378</v>
      </c>
      <c r="F1389" s="5" t="s">
        <v>2382</v>
      </c>
      <c r="G1389" s="5" t="s">
        <v>2631</v>
      </c>
      <c r="H1389" s="6">
        <v>42678</v>
      </c>
      <c r="I1389" s="5" t="s">
        <v>575</v>
      </c>
      <c r="J1389" s="5" t="s">
        <v>627</v>
      </c>
      <c r="K1389" s="5" t="s">
        <v>568</v>
      </c>
      <c r="L1389" s="7">
        <v>6</v>
      </c>
      <c r="M1389" s="7" t="s">
        <v>287</v>
      </c>
      <c r="N1389" s="8">
        <v>4469</v>
      </c>
      <c r="O1389" s="89">
        <v>0.02</v>
      </c>
      <c r="P1389" s="10">
        <f t="shared" si="259"/>
        <v>89</v>
      </c>
      <c r="Q1389" s="89">
        <v>5.0000000000000001E-3</v>
      </c>
      <c r="R1389" s="10">
        <f t="shared" si="260"/>
        <v>22</v>
      </c>
      <c r="S1389" s="89">
        <f t="shared" si="261"/>
        <v>2.4837771313492952E-2</v>
      </c>
      <c r="T1389" s="10">
        <f t="shared" si="262"/>
        <v>111</v>
      </c>
      <c r="U1389" s="10">
        <f t="shared" si="263"/>
        <v>4580</v>
      </c>
      <c r="V1389" s="11">
        <v>4539</v>
      </c>
      <c r="W1389" s="12">
        <f t="shared" si="264"/>
        <v>70</v>
      </c>
      <c r="X1389" s="93">
        <f t="shared" si="265"/>
        <v>1.5699999999999999E-2</v>
      </c>
      <c r="Y1389" s="94" t="str">
        <f t="shared" si="266"/>
        <v>0.00%-8.40%</v>
      </c>
      <c r="Z1389" s="15"/>
      <c r="AA1389" s="15"/>
      <c r="AB1389" s="15"/>
      <c r="AC1389" s="96"/>
      <c r="AD1389" s="8">
        <f t="shared" si="267"/>
        <v>0</v>
      </c>
      <c r="AE1389" s="17">
        <f t="shared" si="268"/>
        <v>4539</v>
      </c>
      <c r="AF1389" s="18">
        <f t="shared" si="269"/>
        <v>70</v>
      </c>
      <c r="AG1389" s="98">
        <f t="shared" si="270"/>
        <v>1.5663459386887402E-2</v>
      </c>
      <c r="AH1389" s="20">
        <v>13.6</v>
      </c>
      <c r="AI1389" s="20">
        <v>450</v>
      </c>
      <c r="AJ1389" s="20"/>
      <c r="AK1389" s="20">
        <v>688</v>
      </c>
      <c r="AL1389" s="20">
        <f t="shared" si="271"/>
        <v>67818.399999999994</v>
      </c>
      <c r="AM1389" s="7" t="s">
        <v>287</v>
      </c>
      <c r="AN1389" s="20"/>
      <c r="AO1389" s="21"/>
      <c r="AP1389" s="21"/>
      <c r="AQ1389" s="5" t="s">
        <v>2630</v>
      </c>
      <c r="AR1389" s="5" t="s">
        <v>61</v>
      </c>
    </row>
    <row r="1390" spans="1:44">
      <c r="A1390" s="87" t="s">
        <v>562</v>
      </c>
      <c r="B1390" s="5">
        <v>1013756</v>
      </c>
      <c r="C1390" s="5" t="s">
        <v>565</v>
      </c>
      <c r="D1390" s="5" t="s">
        <v>55</v>
      </c>
      <c r="E1390" s="5" t="s">
        <v>2378</v>
      </c>
      <c r="F1390" s="5" t="s">
        <v>2382</v>
      </c>
      <c r="G1390" s="5" t="s">
        <v>2631</v>
      </c>
      <c r="H1390" s="6">
        <v>42691</v>
      </c>
      <c r="I1390" s="5" t="s">
        <v>575</v>
      </c>
      <c r="J1390" s="5" t="s">
        <v>627</v>
      </c>
      <c r="K1390" s="5" t="s">
        <v>568</v>
      </c>
      <c r="L1390" s="7">
        <v>6</v>
      </c>
      <c r="M1390" s="7" t="s">
        <v>287</v>
      </c>
      <c r="N1390" s="8">
        <v>4660</v>
      </c>
      <c r="O1390" s="89">
        <v>0.02</v>
      </c>
      <c r="P1390" s="10">
        <f t="shared" si="259"/>
        <v>93</v>
      </c>
      <c r="Q1390" s="89">
        <v>5.0000000000000001E-3</v>
      </c>
      <c r="R1390" s="10">
        <f t="shared" si="260"/>
        <v>23</v>
      </c>
      <c r="S1390" s="89">
        <f t="shared" si="261"/>
        <v>2.4892703862660945E-2</v>
      </c>
      <c r="T1390" s="10">
        <f t="shared" si="262"/>
        <v>116</v>
      </c>
      <c r="U1390" s="10">
        <f t="shared" si="263"/>
        <v>4776</v>
      </c>
      <c r="V1390" s="11">
        <v>4660</v>
      </c>
      <c r="W1390" s="12">
        <f t="shared" si="264"/>
        <v>0</v>
      </c>
      <c r="X1390" s="93">
        <f t="shared" si="265"/>
        <v>0</v>
      </c>
      <c r="Y1390" s="94" t="str">
        <f t="shared" si="266"/>
        <v>0.00%-8.40%</v>
      </c>
      <c r="Z1390" s="15" t="s">
        <v>112</v>
      </c>
      <c r="AA1390" s="15" t="s">
        <v>2632</v>
      </c>
      <c r="AB1390" s="15" t="s">
        <v>1268</v>
      </c>
      <c r="AC1390" s="96">
        <v>2.1499999999999998E-2</v>
      </c>
      <c r="AD1390" s="8">
        <f t="shared" si="267"/>
        <v>100</v>
      </c>
      <c r="AE1390" s="17">
        <f t="shared" si="268"/>
        <v>4760</v>
      </c>
      <c r="AF1390" s="18">
        <f t="shared" si="269"/>
        <v>100</v>
      </c>
      <c r="AG1390" s="98">
        <f t="shared" si="270"/>
        <v>2.1459227467811148E-2</v>
      </c>
      <c r="AH1390" s="20">
        <v>13.6</v>
      </c>
      <c r="AI1390" s="20">
        <v>650</v>
      </c>
      <c r="AJ1390" s="20"/>
      <c r="AK1390" s="20">
        <v>688</v>
      </c>
      <c r="AL1390" s="20">
        <f t="shared" si="271"/>
        <v>73224</v>
      </c>
      <c r="AM1390" s="7" t="s">
        <v>287</v>
      </c>
      <c r="AN1390" s="20"/>
      <c r="AO1390" s="21" t="s">
        <v>2629</v>
      </c>
      <c r="AP1390" s="21"/>
      <c r="AQ1390" s="5" t="s">
        <v>2630</v>
      </c>
      <c r="AR1390" s="5" t="s">
        <v>61</v>
      </c>
    </row>
    <row r="1391" spans="1:44">
      <c r="A1391" s="87" t="s">
        <v>562</v>
      </c>
      <c r="B1391" s="5">
        <v>1014392</v>
      </c>
      <c r="C1391" s="5" t="s">
        <v>565</v>
      </c>
      <c r="D1391" s="5" t="s">
        <v>55</v>
      </c>
      <c r="E1391" s="5" t="s">
        <v>2378</v>
      </c>
      <c r="F1391" s="5" t="s">
        <v>2382</v>
      </c>
      <c r="G1391" s="5" t="s">
        <v>2631</v>
      </c>
      <c r="H1391" s="6">
        <v>42787</v>
      </c>
      <c r="I1391" s="5" t="s">
        <v>575</v>
      </c>
      <c r="J1391" s="5" t="s">
        <v>627</v>
      </c>
      <c r="K1391" s="5" t="s">
        <v>568</v>
      </c>
      <c r="L1391" s="7">
        <v>6</v>
      </c>
      <c r="M1391" s="7" t="s">
        <v>287</v>
      </c>
      <c r="N1391" s="8">
        <v>4490</v>
      </c>
      <c r="O1391" s="89">
        <v>0.02</v>
      </c>
      <c r="P1391" s="10">
        <f t="shared" si="259"/>
        <v>90</v>
      </c>
      <c r="Q1391" s="89">
        <v>5.0000000000000001E-3</v>
      </c>
      <c r="R1391" s="10">
        <f t="shared" si="260"/>
        <v>22</v>
      </c>
      <c r="S1391" s="89">
        <f t="shared" si="261"/>
        <v>2.4944320712694878E-2</v>
      </c>
      <c r="T1391" s="10">
        <f t="shared" si="262"/>
        <v>112</v>
      </c>
      <c r="U1391" s="10">
        <f t="shared" si="263"/>
        <v>4602</v>
      </c>
      <c r="V1391" s="11">
        <v>4490</v>
      </c>
      <c r="W1391" s="12">
        <f t="shared" si="264"/>
        <v>0</v>
      </c>
      <c r="X1391" s="93">
        <f t="shared" si="265"/>
        <v>0</v>
      </c>
      <c r="Y1391" s="94" t="str">
        <f t="shared" si="266"/>
        <v>0.00%-8.40%</v>
      </c>
      <c r="Z1391" s="15" t="s">
        <v>112</v>
      </c>
      <c r="AA1391" s="15" t="s">
        <v>2632</v>
      </c>
      <c r="AB1391" s="15" t="s">
        <v>1268</v>
      </c>
      <c r="AC1391" s="96">
        <v>4.4499999999999998E-2</v>
      </c>
      <c r="AD1391" s="8">
        <f t="shared" si="267"/>
        <v>200</v>
      </c>
      <c r="AE1391" s="17">
        <f t="shared" si="268"/>
        <v>4690</v>
      </c>
      <c r="AF1391" s="18">
        <f t="shared" si="269"/>
        <v>200</v>
      </c>
      <c r="AG1391" s="98">
        <f t="shared" si="270"/>
        <v>4.4543429844098092E-2</v>
      </c>
      <c r="AH1391" s="20">
        <v>13.6</v>
      </c>
      <c r="AI1391" s="20">
        <v>450</v>
      </c>
      <c r="AJ1391" s="20"/>
      <c r="AK1391" s="20">
        <v>688</v>
      </c>
      <c r="AL1391" s="20">
        <f t="shared" si="271"/>
        <v>69872</v>
      </c>
      <c r="AM1391" s="7" t="s">
        <v>287</v>
      </c>
      <c r="AN1391" s="20"/>
      <c r="AO1391" s="21" t="s">
        <v>2629</v>
      </c>
      <c r="AP1391" s="21"/>
      <c r="AQ1391" s="5" t="s">
        <v>2630</v>
      </c>
      <c r="AR1391" s="5" t="s">
        <v>61</v>
      </c>
    </row>
    <row r="1392" spans="1:44">
      <c r="A1392" s="87" t="s">
        <v>562</v>
      </c>
      <c r="B1392" s="5">
        <v>1014681</v>
      </c>
      <c r="C1392" s="5" t="s">
        <v>565</v>
      </c>
      <c r="D1392" s="5" t="s">
        <v>55</v>
      </c>
      <c r="E1392" s="5" t="s">
        <v>2378</v>
      </c>
      <c r="F1392" s="5" t="s">
        <v>2382</v>
      </c>
      <c r="G1392" s="5" t="s">
        <v>2631</v>
      </c>
      <c r="H1392" s="6">
        <v>42802</v>
      </c>
      <c r="I1392" s="5" t="s">
        <v>575</v>
      </c>
      <c r="J1392" s="5" t="s">
        <v>627</v>
      </c>
      <c r="K1392" s="5" t="s">
        <v>568</v>
      </c>
      <c r="L1392" s="7">
        <v>6</v>
      </c>
      <c r="M1392" s="7" t="s">
        <v>287</v>
      </c>
      <c r="N1392" s="8">
        <v>4582</v>
      </c>
      <c r="O1392" s="89">
        <v>0.02</v>
      </c>
      <c r="P1392" s="10">
        <f t="shared" si="259"/>
        <v>92</v>
      </c>
      <c r="Q1392" s="89">
        <v>5.0000000000000001E-3</v>
      </c>
      <c r="R1392" s="10">
        <f t="shared" si="260"/>
        <v>23</v>
      </c>
      <c r="S1392" s="89">
        <f t="shared" si="261"/>
        <v>2.5098210388476649E-2</v>
      </c>
      <c r="T1392" s="10">
        <f t="shared" si="262"/>
        <v>115</v>
      </c>
      <c r="U1392" s="10">
        <f t="shared" si="263"/>
        <v>4697</v>
      </c>
      <c r="V1392" s="11">
        <v>4652</v>
      </c>
      <c r="W1392" s="12">
        <f t="shared" si="264"/>
        <v>70</v>
      </c>
      <c r="X1392" s="93">
        <f t="shared" si="265"/>
        <v>1.5299999999999999E-2</v>
      </c>
      <c r="Y1392" s="94" t="str">
        <f t="shared" si="266"/>
        <v>0.00%-8.40%</v>
      </c>
      <c r="Z1392" s="15"/>
      <c r="AA1392" s="15"/>
      <c r="AB1392" s="15"/>
      <c r="AC1392" s="96"/>
      <c r="AD1392" s="8">
        <f t="shared" si="267"/>
        <v>0</v>
      </c>
      <c r="AE1392" s="17">
        <f t="shared" si="268"/>
        <v>4652</v>
      </c>
      <c r="AF1392" s="18">
        <f t="shared" si="269"/>
        <v>70</v>
      </c>
      <c r="AG1392" s="98">
        <f t="shared" si="270"/>
        <v>1.5277171540811763E-2</v>
      </c>
      <c r="AH1392" s="20">
        <v>13.6</v>
      </c>
      <c r="AI1392" s="20">
        <v>650</v>
      </c>
      <c r="AJ1392" s="20"/>
      <c r="AK1392" s="20">
        <v>688</v>
      </c>
      <c r="AL1392" s="20">
        <f t="shared" si="271"/>
        <v>71755.199999999997</v>
      </c>
      <c r="AM1392" s="7" t="s">
        <v>287</v>
      </c>
      <c r="AN1392" s="20"/>
      <c r="AO1392" s="21"/>
      <c r="AP1392" s="21"/>
      <c r="AQ1392" s="5" t="s">
        <v>2630</v>
      </c>
      <c r="AR1392" s="5" t="s">
        <v>61</v>
      </c>
    </row>
    <row r="1393" spans="1:44">
      <c r="A1393" s="87" t="s">
        <v>562</v>
      </c>
      <c r="B1393" s="5">
        <v>1014721</v>
      </c>
      <c r="C1393" s="5" t="s">
        <v>565</v>
      </c>
      <c r="D1393" s="5" t="s">
        <v>55</v>
      </c>
      <c r="E1393" s="5" t="s">
        <v>2378</v>
      </c>
      <c r="F1393" s="5" t="s">
        <v>2382</v>
      </c>
      <c r="G1393" s="5" t="s">
        <v>2631</v>
      </c>
      <c r="H1393" s="6">
        <v>44063</v>
      </c>
      <c r="I1393" s="5" t="s">
        <v>575</v>
      </c>
      <c r="J1393" s="5" t="s">
        <v>627</v>
      </c>
      <c r="K1393" s="5" t="s">
        <v>568</v>
      </c>
      <c r="L1393" s="7">
        <v>6</v>
      </c>
      <c r="M1393" s="7" t="s">
        <v>287</v>
      </c>
      <c r="N1393" s="8">
        <v>4390</v>
      </c>
      <c r="O1393" s="89">
        <v>0.02</v>
      </c>
      <c r="P1393" s="10">
        <f t="shared" si="259"/>
        <v>88</v>
      </c>
      <c r="Q1393" s="89">
        <v>5.0000000000000001E-3</v>
      </c>
      <c r="R1393" s="10">
        <f t="shared" si="260"/>
        <v>22</v>
      </c>
      <c r="S1393" s="89">
        <f t="shared" si="261"/>
        <v>2.5056947608200455E-2</v>
      </c>
      <c r="T1393" s="10">
        <f t="shared" si="262"/>
        <v>110</v>
      </c>
      <c r="U1393" s="10">
        <f t="shared" si="263"/>
        <v>4500</v>
      </c>
      <c r="V1393" s="11">
        <v>4490</v>
      </c>
      <c r="W1393" s="12">
        <f t="shared" si="264"/>
        <v>100</v>
      </c>
      <c r="X1393" s="93">
        <f t="shared" si="265"/>
        <v>2.2800000000000001E-2</v>
      </c>
      <c r="Y1393" s="94" t="str">
        <f t="shared" si="266"/>
        <v>0.00%-8.40%</v>
      </c>
      <c r="Z1393" s="15"/>
      <c r="AA1393" s="15"/>
      <c r="AB1393" s="15"/>
      <c r="AC1393" s="96"/>
      <c r="AD1393" s="8">
        <f t="shared" si="267"/>
        <v>0</v>
      </c>
      <c r="AE1393" s="17">
        <f t="shared" si="268"/>
        <v>4490</v>
      </c>
      <c r="AF1393" s="18">
        <f t="shared" si="269"/>
        <v>100</v>
      </c>
      <c r="AG1393" s="98">
        <f t="shared" si="270"/>
        <v>2.277904328018221E-2</v>
      </c>
      <c r="AH1393" s="20">
        <v>13.6</v>
      </c>
      <c r="AI1393" s="20">
        <v>450</v>
      </c>
      <c r="AJ1393" s="20"/>
      <c r="AK1393" s="20">
        <v>688</v>
      </c>
      <c r="AL1393" s="20">
        <f t="shared" si="271"/>
        <v>67152</v>
      </c>
      <c r="AM1393" s="7" t="s">
        <v>287</v>
      </c>
      <c r="AN1393" s="20"/>
      <c r="AO1393" s="21"/>
      <c r="AP1393" s="21"/>
      <c r="AQ1393" s="5" t="s">
        <v>2630</v>
      </c>
      <c r="AR1393" s="5" t="s">
        <v>61</v>
      </c>
    </row>
    <row r="1394" spans="1:44">
      <c r="A1394" s="87" t="s">
        <v>562</v>
      </c>
      <c r="B1394" s="5">
        <v>1014849</v>
      </c>
      <c r="C1394" s="5" t="s">
        <v>565</v>
      </c>
      <c r="D1394" s="5" t="s">
        <v>55</v>
      </c>
      <c r="E1394" s="5" t="s">
        <v>2378</v>
      </c>
      <c r="F1394" s="5" t="s">
        <v>2382</v>
      </c>
      <c r="G1394" s="5" t="s">
        <v>2631</v>
      </c>
      <c r="H1394" s="6">
        <v>42818</v>
      </c>
      <c r="I1394" s="5" t="s">
        <v>575</v>
      </c>
      <c r="J1394" s="5" t="s">
        <v>627</v>
      </c>
      <c r="K1394" s="5" t="s">
        <v>568</v>
      </c>
      <c r="L1394" s="7">
        <v>6</v>
      </c>
      <c r="M1394" s="7" t="s">
        <v>287</v>
      </c>
      <c r="N1394" s="8">
        <v>4417</v>
      </c>
      <c r="O1394" s="89">
        <v>0.02</v>
      </c>
      <c r="P1394" s="10">
        <f t="shared" si="259"/>
        <v>88</v>
      </c>
      <c r="Q1394" s="89">
        <v>5.0000000000000001E-3</v>
      </c>
      <c r="R1394" s="10">
        <f t="shared" si="260"/>
        <v>22</v>
      </c>
      <c r="S1394" s="89">
        <f t="shared" si="261"/>
        <v>2.4903780846728549E-2</v>
      </c>
      <c r="T1394" s="10">
        <f t="shared" si="262"/>
        <v>110</v>
      </c>
      <c r="U1394" s="10">
        <f t="shared" si="263"/>
        <v>4527</v>
      </c>
      <c r="V1394" s="11">
        <v>4617</v>
      </c>
      <c r="W1394" s="12">
        <f t="shared" si="264"/>
        <v>200</v>
      </c>
      <c r="X1394" s="93">
        <f t="shared" si="265"/>
        <v>4.53E-2</v>
      </c>
      <c r="Y1394" s="94" t="str">
        <f t="shared" si="266"/>
        <v>0.00%-8.40%</v>
      </c>
      <c r="Z1394" s="15"/>
      <c r="AA1394" s="15"/>
      <c r="AB1394" s="15"/>
      <c r="AC1394" s="96"/>
      <c r="AD1394" s="8">
        <f t="shared" si="267"/>
        <v>0</v>
      </c>
      <c r="AE1394" s="17">
        <f t="shared" si="268"/>
        <v>4617</v>
      </c>
      <c r="AF1394" s="18">
        <f t="shared" si="269"/>
        <v>200</v>
      </c>
      <c r="AG1394" s="98">
        <f t="shared" si="270"/>
        <v>4.5279601539506498E-2</v>
      </c>
      <c r="AH1394" s="20">
        <v>13.6</v>
      </c>
      <c r="AI1394" s="20">
        <v>750</v>
      </c>
      <c r="AJ1394" s="20"/>
      <c r="AK1394" s="20">
        <v>688</v>
      </c>
      <c r="AL1394" s="20">
        <f t="shared" si="271"/>
        <v>72479.199999999997</v>
      </c>
      <c r="AM1394" s="7" t="s">
        <v>287</v>
      </c>
      <c r="AN1394" s="20"/>
      <c r="AO1394" s="21"/>
      <c r="AP1394" s="21"/>
      <c r="AQ1394" s="5" t="s">
        <v>2630</v>
      </c>
      <c r="AR1394" s="5" t="s">
        <v>61</v>
      </c>
    </row>
    <row r="1395" spans="1:44">
      <c r="A1395" s="87" t="s">
        <v>562</v>
      </c>
      <c r="B1395" s="5">
        <v>1014910</v>
      </c>
      <c r="C1395" s="5" t="s">
        <v>565</v>
      </c>
      <c r="D1395" s="5" t="s">
        <v>55</v>
      </c>
      <c r="E1395" s="5" t="s">
        <v>2378</v>
      </c>
      <c r="F1395" s="5" t="s">
        <v>2382</v>
      </c>
      <c r="G1395" s="5" t="s">
        <v>2631</v>
      </c>
      <c r="H1395" s="6">
        <v>42823</v>
      </c>
      <c r="I1395" s="5" t="s">
        <v>575</v>
      </c>
      <c r="J1395" s="5" t="s">
        <v>627</v>
      </c>
      <c r="K1395" s="5" t="s">
        <v>568</v>
      </c>
      <c r="L1395" s="7">
        <v>6</v>
      </c>
      <c r="M1395" s="7" t="s">
        <v>287</v>
      </c>
      <c r="N1395" s="8">
        <v>4617</v>
      </c>
      <c r="O1395" s="89">
        <v>0.02</v>
      </c>
      <c r="P1395" s="10">
        <f t="shared" si="259"/>
        <v>92</v>
      </c>
      <c r="Q1395" s="89">
        <v>5.0000000000000001E-3</v>
      </c>
      <c r="R1395" s="10">
        <f t="shared" si="260"/>
        <v>23</v>
      </c>
      <c r="S1395" s="89">
        <f t="shared" si="261"/>
        <v>2.4907948884557073E-2</v>
      </c>
      <c r="T1395" s="10">
        <f t="shared" si="262"/>
        <v>115</v>
      </c>
      <c r="U1395" s="10">
        <f t="shared" si="263"/>
        <v>4732</v>
      </c>
      <c r="V1395" s="11">
        <v>4717</v>
      </c>
      <c r="W1395" s="12">
        <f t="shared" si="264"/>
        <v>100</v>
      </c>
      <c r="X1395" s="93">
        <f t="shared" si="265"/>
        <v>2.1700000000000001E-2</v>
      </c>
      <c r="Y1395" s="94" t="str">
        <f t="shared" si="266"/>
        <v>0.00%-8.40%</v>
      </c>
      <c r="Z1395" s="15"/>
      <c r="AA1395" s="15"/>
      <c r="AB1395" s="15"/>
      <c r="AC1395" s="96"/>
      <c r="AD1395" s="8">
        <f t="shared" si="267"/>
        <v>0</v>
      </c>
      <c r="AE1395" s="17">
        <f t="shared" si="268"/>
        <v>4717</v>
      </c>
      <c r="AF1395" s="18">
        <f t="shared" si="269"/>
        <v>100</v>
      </c>
      <c r="AG1395" s="98">
        <f t="shared" si="270"/>
        <v>2.1659085986571291E-2</v>
      </c>
      <c r="AH1395" s="20">
        <v>13.6</v>
      </c>
      <c r="AI1395" s="20">
        <v>450</v>
      </c>
      <c r="AJ1395" s="20"/>
      <c r="AK1395" s="20">
        <v>688</v>
      </c>
      <c r="AL1395" s="20">
        <f t="shared" si="271"/>
        <v>70239.199999999997</v>
      </c>
      <c r="AM1395" s="7" t="s">
        <v>287</v>
      </c>
      <c r="AN1395" s="20"/>
      <c r="AO1395" s="21"/>
      <c r="AP1395" s="21"/>
      <c r="AQ1395" s="5" t="s">
        <v>2630</v>
      </c>
      <c r="AR1395" s="5" t="s">
        <v>61</v>
      </c>
    </row>
    <row r="1396" spans="1:44">
      <c r="A1396" s="87" t="s">
        <v>562</v>
      </c>
      <c r="B1396" s="5">
        <v>1014927</v>
      </c>
      <c r="C1396" s="5" t="s">
        <v>565</v>
      </c>
      <c r="D1396" s="5" t="s">
        <v>55</v>
      </c>
      <c r="E1396" s="5" t="s">
        <v>2378</v>
      </c>
      <c r="F1396" s="5" t="s">
        <v>2379</v>
      </c>
      <c r="G1396" s="5" t="s">
        <v>2627</v>
      </c>
      <c r="H1396" s="6">
        <v>42825</v>
      </c>
      <c r="I1396" s="5" t="s">
        <v>489</v>
      </c>
      <c r="J1396" s="5" t="s">
        <v>489</v>
      </c>
      <c r="K1396" s="5" t="s">
        <v>568</v>
      </c>
      <c r="L1396" s="7">
        <v>6</v>
      </c>
      <c r="M1396" s="7" t="s">
        <v>287</v>
      </c>
      <c r="N1396" s="8">
        <v>5000</v>
      </c>
      <c r="O1396" s="89">
        <v>0.02</v>
      </c>
      <c r="P1396" s="10">
        <f t="shared" si="259"/>
        <v>100</v>
      </c>
      <c r="Q1396" s="89">
        <v>5.0000000000000001E-3</v>
      </c>
      <c r="R1396" s="10">
        <f t="shared" si="260"/>
        <v>25</v>
      </c>
      <c r="S1396" s="89">
        <f t="shared" si="261"/>
        <v>2.5000000000000001E-2</v>
      </c>
      <c r="T1396" s="10">
        <f t="shared" si="262"/>
        <v>125</v>
      </c>
      <c r="U1396" s="10">
        <f t="shared" si="263"/>
        <v>5125</v>
      </c>
      <c r="V1396" s="11">
        <v>5300</v>
      </c>
      <c r="W1396" s="12">
        <f t="shared" si="264"/>
        <v>300</v>
      </c>
      <c r="X1396" s="93">
        <f t="shared" si="265"/>
        <v>0.06</v>
      </c>
      <c r="Y1396" s="94" t="str">
        <f t="shared" si="266"/>
        <v>0.00%-8.40%</v>
      </c>
      <c r="Z1396" s="15"/>
      <c r="AA1396" s="15"/>
      <c r="AB1396" s="15"/>
      <c r="AC1396" s="96"/>
      <c r="AD1396" s="8">
        <f t="shared" si="267"/>
        <v>0</v>
      </c>
      <c r="AE1396" s="17">
        <f t="shared" si="268"/>
        <v>5300</v>
      </c>
      <c r="AF1396" s="18">
        <f t="shared" si="269"/>
        <v>300</v>
      </c>
      <c r="AG1396" s="98">
        <f t="shared" si="270"/>
        <v>6.0000000000000053E-2</v>
      </c>
      <c r="AH1396" s="20">
        <v>13.6</v>
      </c>
      <c r="AI1396" s="20">
        <v>850</v>
      </c>
      <c r="AJ1396" s="20"/>
      <c r="AK1396" s="20">
        <v>688</v>
      </c>
      <c r="AL1396" s="20">
        <f t="shared" si="271"/>
        <v>82968</v>
      </c>
      <c r="AM1396" s="7" t="s">
        <v>287</v>
      </c>
      <c r="AN1396" s="20"/>
      <c r="AO1396" s="21"/>
      <c r="AP1396" s="21"/>
      <c r="AQ1396" s="5" t="s">
        <v>2630</v>
      </c>
      <c r="AR1396" s="5" t="s">
        <v>61</v>
      </c>
    </row>
    <row r="1397" spans="1:44">
      <c r="A1397" s="87" t="s">
        <v>562</v>
      </c>
      <c r="B1397" s="5">
        <v>1015065</v>
      </c>
      <c r="C1397" s="5" t="s">
        <v>565</v>
      </c>
      <c r="D1397" s="5" t="s">
        <v>55</v>
      </c>
      <c r="E1397" s="5" t="s">
        <v>2378</v>
      </c>
      <c r="F1397" s="5" t="s">
        <v>2382</v>
      </c>
      <c r="G1397" s="5" t="s">
        <v>2631</v>
      </c>
      <c r="H1397" s="6">
        <v>42840</v>
      </c>
      <c r="I1397" s="5" t="s">
        <v>575</v>
      </c>
      <c r="J1397" s="5" t="s">
        <v>627</v>
      </c>
      <c r="K1397" s="5" t="s">
        <v>568</v>
      </c>
      <c r="L1397" s="7">
        <v>6</v>
      </c>
      <c r="M1397" s="7" t="s">
        <v>287</v>
      </c>
      <c r="N1397" s="8">
        <v>4453</v>
      </c>
      <c r="O1397" s="89">
        <v>0.02</v>
      </c>
      <c r="P1397" s="10">
        <f t="shared" si="259"/>
        <v>89</v>
      </c>
      <c r="Q1397" s="89">
        <v>5.0000000000000001E-3</v>
      </c>
      <c r="R1397" s="10">
        <f t="shared" si="260"/>
        <v>22</v>
      </c>
      <c r="S1397" s="89">
        <f t="shared" si="261"/>
        <v>2.4927015495171793E-2</v>
      </c>
      <c r="T1397" s="10">
        <f t="shared" si="262"/>
        <v>111</v>
      </c>
      <c r="U1397" s="10">
        <f t="shared" si="263"/>
        <v>4564</v>
      </c>
      <c r="V1397" s="11">
        <v>4523</v>
      </c>
      <c r="W1397" s="12">
        <f t="shared" si="264"/>
        <v>70</v>
      </c>
      <c r="X1397" s="93">
        <f t="shared" si="265"/>
        <v>1.5699999999999999E-2</v>
      </c>
      <c r="Y1397" s="94" t="str">
        <f t="shared" si="266"/>
        <v>0.00%-8.40%</v>
      </c>
      <c r="Z1397" s="15"/>
      <c r="AA1397" s="15"/>
      <c r="AB1397" s="15"/>
      <c r="AC1397" s="96"/>
      <c r="AD1397" s="8">
        <f t="shared" si="267"/>
        <v>0</v>
      </c>
      <c r="AE1397" s="17">
        <f t="shared" si="268"/>
        <v>4523</v>
      </c>
      <c r="AF1397" s="18">
        <f t="shared" si="269"/>
        <v>70</v>
      </c>
      <c r="AG1397" s="98">
        <f t="shared" si="270"/>
        <v>1.5719739501459662E-2</v>
      </c>
      <c r="AH1397" s="20">
        <v>13.6</v>
      </c>
      <c r="AI1397" s="20">
        <v>450</v>
      </c>
      <c r="AJ1397" s="20"/>
      <c r="AK1397" s="20">
        <v>688</v>
      </c>
      <c r="AL1397" s="20">
        <f t="shared" si="271"/>
        <v>67600.799999999988</v>
      </c>
      <c r="AM1397" s="7" t="s">
        <v>287</v>
      </c>
      <c r="AN1397" s="20"/>
      <c r="AO1397" s="21"/>
      <c r="AP1397" s="21"/>
      <c r="AQ1397" s="5" t="s">
        <v>2630</v>
      </c>
      <c r="AR1397" s="5" t="s">
        <v>61</v>
      </c>
    </row>
    <row r="1398" spans="1:44">
      <c r="A1398" s="87" t="s">
        <v>562</v>
      </c>
      <c r="B1398" s="5">
        <v>1015138</v>
      </c>
      <c r="C1398" s="5" t="s">
        <v>565</v>
      </c>
      <c r="D1398" s="5" t="s">
        <v>55</v>
      </c>
      <c r="E1398" s="5" t="s">
        <v>2378</v>
      </c>
      <c r="F1398" s="5" t="s">
        <v>2382</v>
      </c>
      <c r="G1398" s="5" t="s">
        <v>2631</v>
      </c>
      <c r="H1398" s="6">
        <v>42845</v>
      </c>
      <c r="I1398" s="5" t="s">
        <v>575</v>
      </c>
      <c r="J1398" s="5" t="s">
        <v>627</v>
      </c>
      <c r="K1398" s="5" t="s">
        <v>568</v>
      </c>
      <c r="L1398" s="7">
        <v>6</v>
      </c>
      <c r="M1398" s="7" t="s">
        <v>287</v>
      </c>
      <c r="N1398" s="8">
        <v>4607</v>
      </c>
      <c r="O1398" s="89">
        <v>0.02</v>
      </c>
      <c r="P1398" s="10">
        <f t="shared" si="259"/>
        <v>92</v>
      </c>
      <c r="Q1398" s="89">
        <v>5.0000000000000001E-3</v>
      </c>
      <c r="R1398" s="10">
        <f t="shared" si="260"/>
        <v>23</v>
      </c>
      <c r="S1398" s="89">
        <f t="shared" si="261"/>
        <v>2.4962014326025614E-2</v>
      </c>
      <c r="T1398" s="10">
        <f t="shared" si="262"/>
        <v>115</v>
      </c>
      <c r="U1398" s="10">
        <f t="shared" si="263"/>
        <v>4722</v>
      </c>
      <c r="V1398" s="11">
        <v>4677</v>
      </c>
      <c r="W1398" s="12">
        <f t="shared" si="264"/>
        <v>70</v>
      </c>
      <c r="X1398" s="93">
        <f t="shared" si="265"/>
        <v>1.52E-2</v>
      </c>
      <c r="Y1398" s="94" t="str">
        <f t="shared" si="266"/>
        <v>0.00%-8.40%</v>
      </c>
      <c r="Z1398" s="15"/>
      <c r="AA1398" s="15"/>
      <c r="AB1398" s="15"/>
      <c r="AC1398" s="96"/>
      <c r="AD1398" s="8">
        <f t="shared" si="267"/>
        <v>0</v>
      </c>
      <c r="AE1398" s="17">
        <f t="shared" si="268"/>
        <v>4677</v>
      </c>
      <c r="AF1398" s="18">
        <f t="shared" si="269"/>
        <v>70</v>
      </c>
      <c r="AG1398" s="98">
        <f t="shared" si="270"/>
        <v>1.5194269589754672E-2</v>
      </c>
      <c r="AH1398" s="20">
        <v>13.6</v>
      </c>
      <c r="AI1398" s="20">
        <v>450</v>
      </c>
      <c r="AJ1398" s="20"/>
      <c r="AK1398" s="20">
        <v>688</v>
      </c>
      <c r="AL1398" s="20">
        <f t="shared" si="271"/>
        <v>69695.199999999997</v>
      </c>
      <c r="AM1398" s="7" t="s">
        <v>287</v>
      </c>
      <c r="AN1398" s="20"/>
      <c r="AO1398" s="21"/>
      <c r="AP1398" s="21"/>
      <c r="AQ1398" s="5" t="s">
        <v>2630</v>
      </c>
      <c r="AR1398" s="5" t="s">
        <v>61</v>
      </c>
    </row>
    <row r="1399" spans="1:44">
      <c r="A1399" s="87" t="s">
        <v>562</v>
      </c>
      <c r="B1399" s="5">
        <v>1015330</v>
      </c>
      <c r="C1399" s="5" t="s">
        <v>565</v>
      </c>
      <c r="D1399" s="5" t="s">
        <v>55</v>
      </c>
      <c r="E1399" s="5" t="s">
        <v>2378</v>
      </c>
      <c r="F1399" s="5" t="s">
        <v>2382</v>
      </c>
      <c r="G1399" s="5" t="s">
        <v>2631</v>
      </c>
      <c r="H1399" s="6">
        <v>42875</v>
      </c>
      <c r="I1399" s="5" t="s">
        <v>575</v>
      </c>
      <c r="J1399" s="5" t="s">
        <v>627</v>
      </c>
      <c r="K1399" s="5" t="s">
        <v>568</v>
      </c>
      <c r="L1399" s="7">
        <v>6</v>
      </c>
      <c r="M1399" s="7" t="s">
        <v>287</v>
      </c>
      <c r="N1399" s="8">
        <v>4632</v>
      </c>
      <c r="O1399" s="89">
        <v>0.02</v>
      </c>
      <c r="P1399" s="10">
        <f t="shared" si="259"/>
        <v>93</v>
      </c>
      <c r="Q1399" s="89">
        <v>5.0000000000000001E-3</v>
      </c>
      <c r="R1399" s="10">
        <f t="shared" si="260"/>
        <v>23</v>
      </c>
      <c r="S1399" s="89">
        <f t="shared" si="261"/>
        <v>2.5043177892918825E-2</v>
      </c>
      <c r="T1399" s="10">
        <f t="shared" si="262"/>
        <v>116</v>
      </c>
      <c r="U1399" s="10">
        <f t="shared" si="263"/>
        <v>4748</v>
      </c>
      <c r="V1399" s="11">
        <v>4702</v>
      </c>
      <c r="W1399" s="12">
        <f t="shared" si="264"/>
        <v>70</v>
      </c>
      <c r="X1399" s="93">
        <f t="shared" si="265"/>
        <v>1.5100000000000001E-2</v>
      </c>
      <c r="Y1399" s="94" t="str">
        <f t="shared" si="266"/>
        <v>0.00%-8.40%</v>
      </c>
      <c r="Z1399" s="15"/>
      <c r="AA1399" s="15"/>
      <c r="AB1399" s="15"/>
      <c r="AC1399" s="96"/>
      <c r="AD1399" s="8">
        <f t="shared" si="267"/>
        <v>0</v>
      </c>
      <c r="AE1399" s="17">
        <f t="shared" si="268"/>
        <v>4702</v>
      </c>
      <c r="AF1399" s="18">
        <f t="shared" si="269"/>
        <v>70</v>
      </c>
      <c r="AG1399" s="98">
        <f t="shared" si="270"/>
        <v>1.5112262521588926E-2</v>
      </c>
      <c r="AH1399" s="20">
        <v>13.6</v>
      </c>
      <c r="AI1399" s="20">
        <v>650</v>
      </c>
      <c r="AJ1399" s="20"/>
      <c r="AK1399" s="20">
        <v>688</v>
      </c>
      <c r="AL1399" s="20">
        <f t="shared" si="271"/>
        <v>72435.199999999997</v>
      </c>
      <c r="AM1399" s="7" t="s">
        <v>287</v>
      </c>
      <c r="AN1399" s="20"/>
      <c r="AO1399" s="21"/>
      <c r="AP1399" s="21"/>
      <c r="AQ1399" s="5" t="s">
        <v>2630</v>
      </c>
      <c r="AR1399" s="5" t="s">
        <v>61</v>
      </c>
    </row>
    <row r="1400" spans="1:44">
      <c r="A1400" s="87" t="s">
        <v>562</v>
      </c>
      <c r="B1400" s="5">
        <v>1015340</v>
      </c>
      <c r="C1400" s="5" t="s">
        <v>565</v>
      </c>
      <c r="D1400" s="5" t="s">
        <v>55</v>
      </c>
      <c r="E1400" s="5" t="s">
        <v>2378</v>
      </c>
      <c r="F1400" s="5" t="s">
        <v>2382</v>
      </c>
      <c r="G1400" s="5" t="s">
        <v>2631</v>
      </c>
      <c r="H1400" s="6">
        <v>42875</v>
      </c>
      <c r="I1400" s="5" t="s">
        <v>575</v>
      </c>
      <c r="J1400" s="5" t="s">
        <v>627</v>
      </c>
      <c r="K1400" s="5" t="s">
        <v>568</v>
      </c>
      <c r="L1400" s="7">
        <v>6</v>
      </c>
      <c r="M1400" s="7" t="s">
        <v>287</v>
      </c>
      <c r="N1400" s="8">
        <v>4451</v>
      </c>
      <c r="O1400" s="89">
        <v>0.02</v>
      </c>
      <c r="P1400" s="10">
        <f t="shared" si="259"/>
        <v>89</v>
      </c>
      <c r="Q1400" s="89">
        <v>5.0000000000000001E-3</v>
      </c>
      <c r="R1400" s="10">
        <f t="shared" si="260"/>
        <v>22</v>
      </c>
      <c r="S1400" s="89">
        <f t="shared" si="261"/>
        <v>2.4938216131206472E-2</v>
      </c>
      <c r="T1400" s="10">
        <f t="shared" si="262"/>
        <v>111</v>
      </c>
      <c r="U1400" s="10">
        <f t="shared" si="263"/>
        <v>4562</v>
      </c>
      <c r="V1400" s="11">
        <v>4521</v>
      </c>
      <c r="W1400" s="12">
        <f t="shared" si="264"/>
        <v>70</v>
      </c>
      <c r="X1400" s="93">
        <f t="shared" si="265"/>
        <v>1.5699999999999999E-2</v>
      </c>
      <c r="Y1400" s="94" t="str">
        <f t="shared" si="266"/>
        <v>0.00%-8.40%</v>
      </c>
      <c r="Z1400" s="15"/>
      <c r="AA1400" s="15"/>
      <c r="AB1400" s="15"/>
      <c r="AC1400" s="96"/>
      <c r="AD1400" s="8">
        <f t="shared" si="267"/>
        <v>0</v>
      </c>
      <c r="AE1400" s="17">
        <f t="shared" si="268"/>
        <v>4521</v>
      </c>
      <c r="AF1400" s="18">
        <f t="shared" si="269"/>
        <v>70</v>
      </c>
      <c r="AG1400" s="98">
        <f t="shared" si="270"/>
        <v>1.5726802965625675E-2</v>
      </c>
      <c r="AH1400" s="20">
        <v>13.6</v>
      </c>
      <c r="AI1400" s="20">
        <v>450</v>
      </c>
      <c r="AJ1400" s="20"/>
      <c r="AK1400" s="20">
        <v>688</v>
      </c>
      <c r="AL1400" s="20">
        <f t="shared" si="271"/>
        <v>67573.600000000006</v>
      </c>
      <c r="AM1400" s="7" t="s">
        <v>287</v>
      </c>
      <c r="AN1400" s="20"/>
      <c r="AO1400" s="21"/>
      <c r="AP1400" s="21"/>
      <c r="AQ1400" s="5" t="s">
        <v>2630</v>
      </c>
      <c r="AR1400" s="5" t="s">
        <v>61</v>
      </c>
    </row>
    <row r="1401" spans="1:44">
      <c r="A1401" s="87" t="s">
        <v>562</v>
      </c>
      <c r="B1401" s="5">
        <v>1016032</v>
      </c>
      <c r="C1401" s="5" t="s">
        <v>565</v>
      </c>
      <c r="D1401" s="5" t="s">
        <v>55</v>
      </c>
      <c r="E1401" s="5" t="s">
        <v>2378</v>
      </c>
      <c r="F1401" s="5" t="s">
        <v>2382</v>
      </c>
      <c r="G1401" s="5" t="s">
        <v>2631</v>
      </c>
      <c r="H1401" s="6">
        <v>42940</v>
      </c>
      <c r="I1401" s="5" t="s">
        <v>575</v>
      </c>
      <c r="J1401" s="5" t="s">
        <v>627</v>
      </c>
      <c r="K1401" s="5" t="s">
        <v>568</v>
      </c>
      <c r="L1401" s="7">
        <v>6</v>
      </c>
      <c r="M1401" s="7" t="s">
        <v>287</v>
      </c>
      <c r="N1401" s="8">
        <v>4410</v>
      </c>
      <c r="O1401" s="89">
        <v>0.02</v>
      </c>
      <c r="P1401" s="10">
        <f t="shared" si="259"/>
        <v>88</v>
      </c>
      <c r="Q1401" s="89">
        <v>5.0000000000000001E-3</v>
      </c>
      <c r="R1401" s="10">
        <f t="shared" si="260"/>
        <v>22</v>
      </c>
      <c r="S1401" s="89">
        <f t="shared" si="261"/>
        <v>2.4943310657596373E-2</v>
      </c>
      <c r="T1401" s="10">
        <f t="shared" si="262"/>
        <v>110</v>
      </c>
      <c r="U1401" s="10">
        <f t="shared" si="263"/>
        <v>4520</v>
      </c>
      <c r="V1401" s="11">
        <v>4610</v>
      </c>
      <c r="W1401" s="12">
        <f t="shared" si="264"/>
        <v>200</v>
      </c>
      <c r="X1401" s="93">
        <f t="shared" si="265"/>
        <v>4.5400000000000003E-2</v>
      </c>
      <c r="Y1401" s="94" t="str">
        <f t="shared" si="266"/>
        <v>0.00%-8.40%</v>
      </c>
      <c r="Z1401" s="15"/>
      <c r="AA1401" s="15"/>
      <c r="AB1401" s="15"/>
      <c r="AC1401" s="96"/>
      <c r="AD1401" s="8">
        <f t="shared" si="267"/>
        <v>0</v>
      </c>
      <c r="AE1401" s="17">
        <f t="shared" si="268"/>
        <v>4610</v>
      </c>
      <c r="AF1401" s="18">
        <f t="shared" si="269"/>
        <v>200</v>
      </c>
      <c r="AG1401" s="98">
        <f t="shared" si="270"/>
        <v>4.5351473922902397E-2</v>
      </c>
      <c r="AH1401" s="20">
        <v>13.6</v>
      </c>
      <c r="AI1401" s="20">
        <v>750</v>
      </c>
      <c r="AJ1401" s="20"/>
      <c r="AK1401" s="20">
        <v>688</v>
      </c>
      <c r="AL1401" s="20">
        <f t="shared" si="271"/>
        <v>72384</v>
      </c>
      <c r="AM1401" s="7" t="s">
        <v>287</v>
      </c>
      <c r="AN1401" s="20"/>
      <c r="AO1401" s="21"/>
      <c r="AP1401" s="21"/>
      <c r="AQ1401" s="5" t="s">
        <v>2630</v>
      </c>
      <c r="AR1401" s="5" t="s">
        <v>61</v>
      </c>
    </row>
    <row r="1402" spans="1:44">
      <c r="A1402" s="87" t="s">
        <v>562</v>
      </c>
      <c r="B1402" s="5">
        <v>1016110</v>
      </c>
      <c r="C1402" s="5" t="s">
        <v>565</v>
      </c>
      <c r="D1402" s="5" t="s">
        <v>55</v>
      </c>
      <c r="E1402" s="5" t="s">
        <v>2378</v>
      </c>
      <c r="F1402" s="5" t="s">
        <v>2382</v>
      </c>
      <c r="G1402" s="5" t="s">
        <v>2631</v>
      </c>
      <c r="H1402" s="6">
        <v>42955</v>
      </c>
      <c r="I1402" s="5" t="s">
        <v>575</v>
      </c>
      <c r="J1402" s="5" t="s">
        <v>627</v>
      </c>
      <c r="K1402" s="5" t="s">
        <v>568</v>
      </c>
      <c r="L1402" s="7">
        <v>6</v>
      </c>
      <c r="M1402" s="7" t="s">
        <v>287</v>
      </c>
      <c r="N1402" s="8">
        <v>4228</v>
      </c>
      <c r="O1402" s="89">
        <v>0.02</v>
      </c>
      <c r="P1402" s="10">
        <f t="shared" si="259"/>
        <v>85</v>
      </c>
      <c r="Q1402" s="89">
        <v>5.0000000000000001E-3</v>
      </c>
      <c r="R1402" s="10">
        <f t="shared" si="260"/>
        <v>21</v>
      </c>
      <c r="S1402" s="89">
        <f t="shared" si="261"/>
        <v>2.5070955534531692E-2</v>
      </c>
      <c r="T1402" s="10">
        <f t="shared" si="262"/>
        <v>106</v>
      </c>
      <c r="U1402" s="10">
        <f t="shared" si="263"/>
        <v>4334</v>
      </c>
      <c r="V1402" s="11">
        <v>4298</v>
      </c>
      <c r="W1402" s="12">
        <f t="shared" si="264"/>
        <v>70</v>
      </c>
      <c r="X1402" s="93">
        <f t="shared" si="265"/>
        <v>1.66E-2</v>
      </c>
      <c r="Y1402" s="94" t="str">
        <f t="shared" si="266"/>
        <v>0.00%-8.40%</v>
      </c>
      <c r="Z1402" s="15"/>
      <c r="AA1402" s="15"/>
      <c r="AB1402" s="15"/>
      <c r="AC1402" s="96"/>
      <c r="AD1402" s="8">
        <f t="shared" si="267"/>
        <v>0</v>
      </c>
      <c r="AE1402" s="17">
        <f t="shared" si="268"/>
        <v>4298</v>
      </c>
      <c r="AF1402" s="18">
        <f t="shared" si="269"/>
        <v>70</v>
      </c>
      <c r="AG1402" s="98">
        <f t="shared" si="270"/>
        <v>1.655629139072845E-2</v>
      </c>
      <c r="AH1402" s="20">
        <v>13.6</v>
      </c>
      <c r="AI1402" s="20">
        <v>450</v>
      </c>
      <c r="AJ1402" s="20"/>
      <c r="AK1402" s="20">
        <v>688</v>
      </c>
      <c r="AL1402" s="20">
        <f t="shared" si="271"/>
        <v>64540.799999999996</v>
      </c>
      <c r="AM1402" s="7" t="s">
        <v>287</v>
      </c>
      <c r="AN1402" s="20"/>
      <c r="AO1402" s="21"/>
      <c r="AP1402" s="21"/>
      <c r="AQ1402" s="5" t="s">
        <v>2630</v>
      </c>
      <c r="AR1402" s="5" t="s">
        <v>61</v>
      </c>
    </row>
    <row r="1403" spans="1:44">
      <c r="A1403" s="87" t="s">
        <v>562</v>
      </c>
      <c r="B1403" s="5">
        <v>1016256</v>
      </c>
      <c r="C1403" s="5" t="s">
        <v>565</v>
      </c>
      <c r="D1403" s="5" t="s">
        <v>55</v>
      </c>
      <c r="E1403" s="5" t="s">
        <v>2378</v>
      </c>
      <c r="F1403" s="5" t="s">
        <v>2382</v>
      </c>
      <c r="G1403" s="5" t="s">
        <v>2631</v>
      </c>
      <c r="H1403" s="6">
        <v>42972</v>
      </c>
      <c r="I1403" s="5" t="s">
        <v>575</v>
      </c>
      <c r="J1403" s="5" t="s">
        <v>627</v>
      </c>
      <c r="K1403" s="5" t="s">
        <v>568</v>
      </c>
      <c r="L1403" s="7">
        <v>6</v>
      </c>
      <c r="M1403" s="7" t="s">
        <v>287</v>
      </c>
      <c r="N1403" s="8">
        <v>4277</v>
      </c>
      <c r="O1403" s="89">
        <v>0.02</v>
      </c>
      <c r="P1403" s="10">
        <f t="shared" si="259"/>
        <v>86</v>
      </c>
      <c r="Q1403" s="89">
        <v>5.0000000000000001E-3</v>
      </c>
      <c r="R1403" s="10">
        <f t="shared" si="260"/>
        <v>21</v>
      </c>
      <c r="S1403" s="89">
        <f t="shared" si="261"/>
        <v>2.5017535655833527E-2</v>
      </c>
      <c r="T1403" s="10">
        <f t="shared" si="262"/>
        <v>107</v>
      </c>
      <c r="U1403" s="10">
        <f t="shared" si="263"/>
        <v>4384</v>
      </c>
      <c r="V1403" s="11">
        <v>4347</v>
      </c>
      <c r="W1403" s="12">
        <f t="shared" si="264"/>
        <v>70</v>
      </c>
      <c r="X1403" s="93">
        <f t="shared" si="265"/>
        <v>1.6400000000000001E-2</v>
      </c>
      <c r="Y1403" s="94" t="str">
        <f t="shared" si="266"/>
        <v>0.00%-8.40%</v>
      </c>
      <c r="Z1403" s="15"/>
      <c r="AA1403" s="15"/>
      <c r="AB1403" s="15"/>
      <c r="AC1403" s="96"/>
      <c r="AD1403" s="8">
        <f t="shared" si="267"/>
        <v>0</v>
      </c>
      <c r="AE1403" s="17">
        <f t="shared" si="268"/>
        <v>4347</v>
      </c>
      <c r="AF1403" s="18">
        <f t="shared" si="269"/>
        <v>70</v>
      </c>
      <c r="AG1403" s="98">
        <f t="shared" si="270"/>
        <v>1.6366612111292866E-2</v>
      </c>
      <c r="AH1403" s="20">
        <v>13.6</v>
      </c>
      <c r="AI1403" s="20">
        <v>450</v>
      </c>
      <c r="AJ1403" s="20"/>
      <c r="AK1403" s="20">
        <v>688</v>
      </c>
      <c r="AL1403" s="20">
        <f t="shared" si="271"/>
        <v>65207.199999999997</v>
      </c>
      <c r="AM1403" s="7" t="s">
        <v>287</v>
      </c>
      <c r="AN1403" s="20"/>
      <c r="AO1403" s="21"/>
      <c r="AP1403" s="21"/>
      <c r="AQ1403" s="5" t="s">
        <v>2630</v>
      </c>
      <c r="AR1403" s="5" t="s">
        <v>61</v>
      </c>
    </row>
    <row r="1404" spans="1:44">
      <c r="A1404" s="87" t="s">
        <v>562</v>
      </c>
      <c r="B1404" s="5">
        <v>1016680</v>
      </c>
      <c r="C1404" s="5" t="s">
        <v>565</v>
      </c>
      <c r="D1404" s="5" t="s">
        <v>55</v>
      </c>
      <c r="E1404" s="5" t="s">
        <v>2378</v>
      </c>
      <c r="F1404" s="5" t="s">
        <v>2379</v>
      </c>
      <c r="G1404" s="5" t="s">
        <v>2627</v>
      </c>
      <c r="H1404" s="6">
        <v>43049</v>
      </c>
      <c r="I1404" s="5" t="s">
        <v>575</v>
      </c>
      <c r="J1404" s="5" t="s">
        <v>627</v>
      </c>
      <c r="K1404" s="5" t="s">
        <v>568</v>
      </c>
      <c r="L1404" s="7">
        <v>6</v>
      </c>
      <c r="M1404" s="7" t="s">
        <v>287</v>
      </c>
      <c r="N1404" s="8">
        <v>4217</v>
      </c>
      <c r="O1404" s="89">
        <v>0.02</v>
      </c>
      <c r="P1404" s="10">
        <f t="shared" si="259"/>
        <v>84</v>
      </c>
      <c r="Q1404" s="89">
        <v>5.0000000000000001E-3</v>
      </c>
      <c r="R1404" s="10">
        <f t="shared" si="260"/>
        <v>21</v>
      </c>
      <c r="S1404" s="89">
        <f t="shared" si="261"/>
        <v>2.4899217453165756E-2</v>
      </c>
      <c r="T1404" s="10">
        <f t="shared" si="262"/>
        <v>105</v>
      </c>
      <c r="U1404" s="10">
        <f t="shared" si="263"/>
        <v>4322</v>
      </c>
      <c r="V1404" s="11">
        <v>4287</v>
      </c>
      <c r="W1404" s="12">
        <f t="shared" si="264"/>
        <v>70</v>
      </c>
      <c r="X1404" s="93">
        <f t="shared" si="265"/>
        <v>1.66E-2</v>
      </c>
      <c r="Y1404" s="94" t="str">
        <f t="shared" si="266"/>
        <v>0.00%-8.40%</v>
      </c>
      <c r="Z1404" s="15"/>
      <c r="AA1404" s="15"/>
      <c r="AB1404" s="15"/>
      <c r="AC1404" s="96"/>
      <c r="AD1404" s="8">
        <f t="shared" si="267"/>
        <v>0</v>
      </c>
      <c r="AE1404" s="17">
        <f t="shared" si="268"/>
        <v>4287</v>
      </c>
      <c r="AF1404" s="18">
        <f t="shared" si="269"/>
        <v>70</v>
      </c>
      <c r="AG1404" s="98">
        <f t="shared" si="270"/>
        <v>1.6599478302110615E-2</v>
      </c>
      <c r="AH1404" s="20">
        <v>13.6</v>
      </c>
      <c r="AI1404" s="20">
        <v>450</v>
      </c>
      <c r="AJ1404" s="20"/>
      <c r="AK1404" s="20">
        <v>688</v>
      </c>
      <c r="AL1404" s="20">
        <f t="shared" si="271"/>
        <v>64391.199999999997</v>
      </c>
      <c r="AM1404" s="7" t="s">
        <v>287</v>
      </c>
      <c r="AN1404" s="20"/>
      <c r="AO1404" s="21"/>
      <c r="AP1404" s="21"/>
      <c r="AQ1404" s="5" t="s">
        <v>2630</v>
      </c>
      <c r="AR1404" s="5" t="s">
        <v>61</v>
      </c>
    </row>
    <row r="1405" spans="1:44">
      <c r="A1405" s="87" t="s">
        <v>562</v>
      </c>
      <c r="B1405" s="5">
        <v>1017924</v>
      </c>
      <c r="C1405" s="5" t="s">
        <v>565</v>
      </c>
      <c r="D1405" s="5" t="s">
        <v>55</v>
      </c>
      <c r="E1405" s="5" t="s">
        <v>2378</v>
      </c>
      <c r="F1405" s="5" t="s">
        <v>2382</v>
      </c>
      <c r="G1405" s="5" t="s">
        <v>2631</v>
      </c>
      <c r="H1405" s="6">
        <v>43204</v>
      </c>
      <c r="I1405" s="5" t="s">
        <v>575</v>
      </c>
      <c r="J1405" s="5" t="s">
        <v>627</v>
      </c>
      <c r="K1405" s="5" t="s">
        <v>568</v>
      </c>
      <c r="L1405" s="7">
        <v>6</v>
      </c>
      <c r="M1405" s="7" t="s">
        <v>287</v>
      </c>
      <c r="N1405" s="8">
        <v>4481</v>
      </c>
      <c r="O1405" s="89">
        <v>0.02</v>
      </c>
      <c r="P1405" s="10">
        <f t="shared" si="259"/>
        <v>90</v>
      </c>
      <c r="Q1405" s="89">
        <v>5.0000000000000001E-3</v>
      </c>
      <c r="R1405" s="10">
        <f t="shared" si="260"/>
        <v>22</v>
      </c>
      <c r="S1405" s="89">
        <f t="shared" si="261"/>
        <v>2.4994420888194601E-2</v>
      </c>
      <c r="T1405" s="10">
        <f t="shared" si="262"/>
        <v>112</v>
      </c>
      <c r="U1405" s="10">
        <f t="shared" si="263"/>
        <v>4593</v>
      </c>
      <c r="V1405" s="11">
        <v>4681</v>
      </c>
      <c r="W1405" s="12">
        <f t="shared" si="264"/>
        <v>200</v>
      </c>
      <c r="X1405" s="93">
        <f t="shared" si="265"/>
        <v>4.4600000000000001E-2</v>
      </c>
      <c r="Y1405" s="94" t="str">
        <f t="shared" si="266"/>
        <v>0.00%-8.40%</v>
      </c>
      <c r="Z1405" s="15"/>
      <c r="AA1405" s="15"/>
      <c r="AB1405" s="15"/>
      <c r="AC1405" s="96"/>
      <c r="AD1405" s="8">
        <f t="shared" si="267"/>
        <v>0</v>
      </c>
      <c r="AE1405" s="17">
        <f t="shared" si="268"/>
        <v>4681</v>
      </c>
      <c r="AF1405" s="18">
        <f t="shared" si="269"/>
        <v>200</v>
      </c>
      <c r="AG1405" s="98">
        <f t="shared" si="270"/>
        <v>4.4632894443204618E-2</v>
      </c>
      <c r="AH1405" s="20">
        <v>13.6</v>
      </c>
      <c r="AI1405" s="20">
        <v>750</v>
      </c>
      <c r="AJ1405" s="20"/>
      <c r="AK1405" s="20">
        <v>688</v>
      </c>
      <c r="AL1405" s="20">
        <f t="shared" si="271"/>
        <v>73349.600000000006</v>
      </c>
      <c r="AM1405" s="7" t="s">
        <v>287</v>
      </c>
      <c r="AN1405" s="20"/>
      <c r="AO1405" s="21"/>
      <c r="AP1405" s="21"/>
      <c r="AQ1405" s="5" t="s">
        <v>2630</v>
      </c>
      <c r="AR1405" s="5" t="s">
        <v>61</v>
      </c>
    </row>
    <row r="1406" spans="1:44">
      <c r="A1406" s="87" t="s">
        <v>562</v>
      </c>
      <c r="B1406" s="5">
        <v>1017933</v>
      </c>
      <c r="C1406" s="5" t="s">
        <v>565</v>
      </c>
      <c r="D1406" s="5" t="s">
        <v>55</v>
      </c>
      <c r="E1406" s="5" t="s">
        <v>2378</v>
      </c>
      <c r="F1406" s="5" t="s">
        <v>2382</v>
      </c>
      <c r="G1406" s="5" t="s">
        <v>2631</v>
      </c>
      <c r="H1406" s="6">
        <v>43204</v>
      </c>
      <c r="I1406" s="5" t="s">
        <v>575</v>
      </c>
      <c r="J1406" s="5" t="s">
        <v>627</v>
      </c>
      <c r="K1406" s="5" t="s">
        <v>568</v>
      </c>
      <c r="L1406" s="7">
        <v>6</v>
      </c>
      <c r="M1406" s="7" t="s">
        <v>287</v>
      </c>
      <c r="N1406" s="8">
        <v>4550</v>
      </c>
      <c r="O1406" s="89">
        <v>0.02</v>
      </c>
      <c r="P1406" s="10">
        <f t="shared" si="259"/>
        <v>91</v>
      </c>
      <c r="Q1406" s="89">
        <v>5.0000000000000001E-3</v>
      </c>
      <c r="R1406" s="10">
        <f t="shared" si="260"/>
        <v>23</v>
      </c>
      <c r="S1406" s="89">
        <f t="shared" si="261"/>
        <v>2.5054945054945054E-2</v>
      </c>
      <c r="T1406" s="10">
        <f t="shared" si="262"/>
        <v>114</v>
      </c>
      <c r="U1406" s="10">
        <f t="shared" si="263"/>
        <v>4664</v>
      </c>
      <c r="V1406" s="11">
        <v>4550</v>
      </c>
      <c r="W1406" s="12">
        <f t="shared" si="264"/>
        <v>0</v>
      </c>
      <c r="X1406" s="93">
        <f t="shared" si="265"/>
        <v>0</v>
      </c>
      <c r="Y1406" s="94" t="str">
        <f t="shared" si="266"/>
        <v>0.00%-8.40%</v>
      </c>
      <c r="Z1406" s="15" t="s">
        <v>112</v>
      </c>
      <c r="AA1406" s="15" t="s">
        <v>2632</v>
      </c>
      <c r="AB1406" s="15" t="s">
        <v>1268</v>
      </c>
      <c r="AC1406" s="96">
        <v>3.3000000000000002E-2</v>
      </c>
      <c r="AD1406" s="8">
        <f t="shared" si="267"/>
        <v>150</v>
      </c>
      <c r="AE1406" s="17">
        <f t="shared" si="268"/>
        <v>4700</v>
      </c>
      <c r="AF1406" s="18">
        <f t="shared" si="269"/>
        <v>150</v>
      </c>
      <c r="AG1406" s="98">
        <f t="shared" si="270"/>
        <v>3.2967032967033072E-2</v>
      </c>
      <c r="AH1406" s="20">
        <v>13.6</v>
      </c>
      <c r="AI1406" s="20">
        <v>650</v>
      </c>
      <c r="AJ1406" s="20"/>
      <c r="AK1406" s="20">
        <v>688</v>
      </c>
      <c r="AL1406" s="20">
        <f t="shared" si="271"/>
        <v>72408</v>
      </c>
      <c r="AM1406" s="7" t="s">
        <v>287</v>
      </c>
      <c r="AN1406" s="20"/>
      <c r="AO1406" s="21" t="s">
        <v>2629</v>
      </c>
      <c r="AP1406" s="21"/>
      <c r="AQ1406" s="5" t="s">
        <v>2630</v>
      </c>
      <c r="AR1406" s="5" t="s">
        <v>61</v>
      </c>
    </row>
    <row r="1407" spans="1:44">
      <c r="A1407" s="87" t="s">
        <v>562</v>
      </c>
      <c r="B1407" s="5">
        <v>1018016</v>
      </c>
      <c r="C1407" s="5" t="s">
        <v>565</v>
      </c>
      <c r="D1407" s="5" t="s">
        <v>55</v>
      </c>
      <c r="E1407" s="5" t="s">
        <v>2378</v>
      </c>
      <c r="F1407" s="5" t="s">
        <v>2382</v>
      </c>
      <c r="G1407" s="5" t="s">
        <v>2631</v>
      </c>
      <c r="H1407" s="6">
        <v>43211</v>
      </c>
      <c r="I1407" s="5" t="s">
        <v>575</v>
      </c>
      <c r="J1407" s="5" t="s">
        <v>627</v>
      </c>
      <c r="K1407" s="5" t="s">
        <v>568</v>
      </c>
      <c r="L1407" s="7">
        <v>6</v>
      </c>
      <c r="M1407" s="7" t="s">
        <v>287</v>
      </c>
      <c r="N1407" s="8">
        <v>4229</v>
      </c>
      <c r="O1407" s="89">
        <v>0.02</v>
      </c>
      <c r="P1407" s="10">
        <f t="shared" si="259"/>
        <v>85</v>
      </c>
      <c r="Q1407" s="89">
        <v>5.0000000000000001E-3</v>
      </c>
      <c r="R1407" s="10">
        <f t="shared" si="260"/>
        <v>21</v>
      </c>
      <c r="S1407" s="89">
        <f t="shared" si="261"/>
        <v>2.5065027193189881E-2</v>
      </c>
      <c r="T1407" s="10">
        <f t="shared" si="262"/>
        <v>106</v>
      </c>
      <c r="U1407" s="10">
        <f t="shared" si="263"/>
        <v>4335</v>
      </c>
      <c r="V1407" s="11">
        <v>4229</v>
      </c>
      <c r="W1407" s="12">
        <f t="shared" si="264"/>
        <v>0</v>
      </c>
      <c r="X1407" s="93">
        <f t="shared" si="265"/>
        <v>0</v>
      </c>
      <c r="Y1407" s="94" t="str">
        <f t="shared" si="266"/>
        <v>0.00%-8.40%</v>
      </c>
      <c r="Z1407" s="15" t="s">
        <v>112</v>
      </c>
      <c r="AA1407" s="15" t="s">
        <v>2628</v>
      </c>
      <c r="AB1407" s="15" t="s">
        <v>1268</v>
      </c>
      <c r="AC1407" s="96">
        <v>4.7300000000000002E-2</v>
      </c>
      <c r="AD1407" s="8">
        <f t="shared" si="267"/>
        <v>200</v>
      </c>
      <c r="AE1407" s="17">
        <f t="shared" si="268"/>
        <v>4429</v>
      </c>
      <c r="AF1407" s="18">
        <f t="shared" si="269"/>
        <v>200</v>
      </c>
      <c r="AG1407" s="98">
        <f t="shared" si="270"/>
        <v>4.7292504138094049E-2</v>
      </c>
      <c r="AH1407" s="20">
        <v>13.6</v>
      </c>
      <c r="AI1407" s="20">
        <v>450</v>
      </c>
      <c r="AJ1407" s="20"/>
      <c r="AK1407" s="20">
        <v>688</v>
      </c>
      <c r="AL1407" s="20">
        <f t="shared" si="271"/>
        <v>66322.399999999994</v>
      </c>
      <c r="AM1407" s="7" t="s">
        <v>287</v>
      </c>
      <c r="AN1407" s="20"/>
      <c r="AO1407" s="21" t="s">
        <v>2629</v>
      </c>
      <c r="AP1407" s="21"/>
      <c r="AQ1407" s="5" t="s">
        <v>2630</v>
      </c>
      <c r="AR1407" s="5" t="s">
        <v>61</v>
      </c>
    </row>
    <row r="1408" spans="1:44">
      <c r="A1408" s="87" t="s">
        <v>562</v>
      </c>
      <c r="B1408" s="5">
        <v>1018157</v>
      </c>
      <c r="C1408" s="5" t="s">
        <v>565</v>
      </c>
      <c r="D1408" s="5" t="s">
        <v>55</v>
      </c>
      <c r="E1408" s="5" t="s">
        <v>2378</v>
      </c>
      <c r="F1408" s="5" t="s">
        <v>2382</v>
      </c>
      <c r="G1408" s="5" t="s">
        <v>2631</v>
      </c>
      <c r="H1408" s="6">
        <v>43242</v>
      </c>
      <c r="I1408" s="5" t="s">
        <v>575</v>
      </c>
      <c r="J1408" s="5" t="s">
        <v>627</v>
      </c>
      <c r="K1408" s="5" t="s">
        <v>568</v>
      </c>
      <c r="L1408" s="7">
        <v>6</v>
      </c>
      <c r="M1408" s="7" t="s">
        <v>287</v>
      </c>
      <c r="N1408" s="8">
        <v>4487</v>
      </c>
      <c r="O1408" s="89">
        <v>0.02</v>
      </c>
      <c r="P1408" s="10">
        <f t="shared" si="259"/>
        <v>90</v>
      </c>
      <c r="Q1408" s="89">
        <v>5.0000000000000001E-3</v>
      </c>
      <c r="R1408" s="10">
        <f t="shared" si="260"/>
        <v>22</v>
      </c>
      <c r="S1408" s="89">
        <f t="shared" si="261"/>
        <v>2.4960998439937598E-2</v>
      </c>
      <c r="T1408" s="10">
        <f t="shared" si="262"/>
        <v>112</v>
      </c>
      <c r="U1408" s="10">
        <f t="shared" si="263"/>
        <v>4599</v>
      </c>
      <c r="V1408" s="11">
        <v>4500</v>
      </c>
      <c r="W1408" s="12">
        <f t="shared" si="264"/>
        <v>13</v>
      </c>
      <c r="X1408" s="93">
        <f t="shared" si="265"/>
        <v>2.8999999999999998E-3</v>
      </c>
      <c r="Y1408" s="94" t="str">
        <f t="shared" si="266"/>
        <v>0.00%-8.40%</v>
      </c>
      <c r="Z1408" s="15" t="s">
        <v>112</v>
      </c>
      <c r="AA1408" s="15" t="s">
        <v>2628</v>
      </c>
      <c r="AB1408" s="15" t="s">
        <v>1268</v>
      </c>
      <c r="AC1408" s="96">
        <v>1.95E-2</v>
      </c>
      <c r="AD1408" s="8">
        <f t="shared" si="267"/>
        <v>87</v>
      </c>
      <c r="AE1408" s="17">
        <f t="shared" si="268"/>
        <v>4587</v>
      </c>
      <c r="AF1408" s="18">
        <f t="shared" si="269"/>
        <v>100</v>
      </c>
      <c r="AG1408" s="98">
        <f t="shared" si="270"/>
        <v>2.2286605749944233E-2</v>
      </c>
      <c r="AH1408" s="20">
        <v>13.6</v>
      </c>
      <c r="AI1408" s="20">
        <v>450</v>
      </c>
      <c r="AJ1408" s="20"/>
      <c r="AK1408" s="20">
        <v>688</v>
      </c>
      <c r="AL1408" s="20">
        <f t="shared" si="271"/>
        <v>68471.199999999997</v>
      </c>
      <c r="AM1408" s="7" t="s">
        <v>287</v>
      </c>
      <c r="AN1408" s="20"/>
      <c r="AO1408" s="21"/>
      <c r="AP1408" s="21"/>
      <c r="AQ1408" s="5" t="s">
        <v>2630</v>
      </c>
      <c r="AR1408" s="5" t="s">
        <v>61</v>
      </c>
    </row>
    <row r="1409" spans="1:44">
      <c r="A1409" s="87" t="s">
        <v>562</v>
      </c>
      <c r="B1409" s="5">
        <v>1018214</v>
      </c>
      <c r="C1409" s="5" t="s">
        <v>565</v>
      </c>
      <c r="D1409" s="5" t="s">
        <v>55</v>
      </c>
      <c r="E1409" s="5" t="s">
        <v>2378</v>
      </c>
      <c r="F1409" s="5" t="s">
        <v>2382</v>
      </c>
      <c r="G1409" s="5" t="s">
        <v>2631</v>
      </c>
      <c r="H1409" s="6">
        <v>43272</v>
      </c>
      <c r="I1409" s="5" t="s">
        <v>575</v>
      </c>
      <c r="J1409" s="5" t="s">
        <v>627</v>
      </c>
      <c r="K1409" s="5" t="s">
        <v>568</v>
      </c>
      <c r="L1409" s="7">
        <v>6</v>
      </c>
      <c r="M1409" s="7" t="s">
        <v>287</v>
      </c>
      <c r="N1409" s="8">
        <v>4677</v>
      </c>
      <c r="O1409" s="89">
        <v>0.02</v>
      </c>
      <c r="P1409" s="10">
        <f t="shared" si="259"/>
        <v>94</v>
      </c>
      <c r="Q1409" s="89">
        <v>5.0000000000000001E-3</v>
      </c>
      <c r="R1409" s="10">
        <f t="shared" si="260"/>
        <v>23</v>
      </c>
      <c r="S1409" s="89">
        <f t="shared" si="261"/>
        <v>2.5016035920461834E-2</v>
      </c>
      <c r="T1409" s="10">
        <f t="shared" si="262"/>
        <v>117</v>
      </c>
      <c r="U1409" s="10">
        <f t="shared" si="263"/>
        <v>4794</v>
      </c>
      <c r="V1409" s="11">
        <v>4747</v>
      </c>
      <c r="W1409" s="12">
        <f t="shared" si="264"/>
        <v>70</v>
      </c>
      <c r="X1409" s="93">
        <f t="shared" si="265"/>
        <v>1.4999999999999999E-2</v>
      </c>
      <c r="Y1409" s="94" t="str">
        <f t="shared" si="266"/>
        <v>0.00%-8.40%</v>
      </c>
      <c r="Z1409" s="15"/>
      <c r="AA1409" s="15"/>
      <c r="AB1409" s="15"/>
      <c r="AC1409" s="96"/>
      <c r="AD1409" s="8">
        <f t="shared" si="267"/>
        <v>0</v>
      </c>
      <c r="AE1409" s="17">
        <f t="shared" si="268"/>
        <v>4747</v>
      </c>
      <c r="AF1409" s="18">
        <f t="shared" si="269"/>
        <v>70</v>
      </c>
      <c r="AG1409" s="98">
        <f t="shared" si="270"/>
        <v>1.4966859097712115E-2</v>
      </c>
      <c r="AH1409" s="20">
        <v>13.6</v>
      </c>
      <c r="AI1409" s="20">
        <v>750</v>
      </c>
      <c r="AJ1409" s="20"/>
      <c r="AK1409" s="20">
        <v>688</v>
      </c>
      <c r="AL1409" s="20">
        <f t="shared" si="271"/>
        <v>74247.199999999997</v>
      </c>
      <c r="AM1409" s="7" t="s">
        <v>287</v>
      </c>
      <c r="AN1409" s="20"/>
      <c r="AO1409" s="21"/>
      <c r="AP1409" s="21"/>
      <c r="AQ1409" s="5" t="s">
        <v>2630</v>
      </c>
      <c r="AR1409" s="5" t="s">
        <v>61</v>
      </c>
    </row>
    <row r="1410" spans="1:44">
      <c r="A1410" s="87" t="s">
        <v>562</v>
      </c>
      <c r="B1410" s="5">
        <v>1018468</v>
      </c>
      <c r="C1410" s="5" t="s">
        <v>565</v>
      </c>
      <c r="D1410" s="5" t="s">
        <v>55</v>
      </c>
      <c r="E1410" s="5" t="s">
        <v>2378</v>
      </c>
      <c r="F1410" s="5" t="s">
        <v>2382</v>
      </c>
      <c r="G1410" s="5" t="s">
        <v>2631</v>
      </c>
      <c r="H1410" s="6">
        <v>43776</v>
      </c>
      <c r="I1410" s="5" t="s">
        <v>575</v>
      </c>
      <c r="J1410" s="5" t="s">
        <v>627</v>
      </c>
      <c r="K1410" s="5" t="s">
        <v>568</v>
      </c>
      <c r="L1410" s="7">
        <v>6</v>
      </c>
      <c r="M1410" s="7" t="s">
        <v>287</v>
      </c>
      <c r="N1410" s="8">
        <v>4369</v>
      </c>
      <c r="O1410" s="89">
        <v>0.02</v>
      </c>
      <c r="P1410" s="10">
        <f t="shared" si="259"/>
        <v>87</v>
      </c>
      <c r="Q1410" s="89">
        <v>5.0000000000000001E-3</v>
      </c>
      <c r="R1410" s="10">
        <f t="shared" si="260"/>
        <v>22</v>
      </c>
      <c r="S1410" s="89">
        <f t="shared" si="261"/>
        <v>2.4948500801098651E-2</v>
      </c>
      <c r="T1410" s="10">
        <f t="shared" si="262"/>
        <v>109</v>
      </c>
      <c r="U1410" s="10">
        <f t="shared" si="263"/>
        <v>4478</v>
      </c>
      <c r="V1410" s="11">
        <v>4469</v>
      </c>
      <c r="W1410" s="12">
        <f t="shared" si="264"/>
        <v>100</v>
      </c>
      <c r="X1410" s="93">
        <f t="shared" si="265"/>
        <v>2.29E-2</v>
      </c>
      <c r="Y1410" s="94" t="str">
        <f t="shared" si="266"/>
        <v>0.00%-8.40%</v>
      </c>
      <c r="Z1410" s="15"/>
      <c r="AA1410" s="15"/>
      <c r="AB1410" s="15"/>
      <c r="AC1410" s="96"/>
      <c r="AD1410" s="8">
        <f t="shared" si="267"/>
        <v>0</v>
      </c>
      <c r="AE1410" s="17">
        <f t="shared" si="268"/>
        <v>4469</v>
      </c>
      <c r="AF1410" s="18">
        <f t="shared" si="269"/>
        <v>100</v>
      </c>
      <c r="AG1410" s="98">
        <f t="shared" si="270"/>
        <v>2.2888532845044551E-2</v>
      </c>
      <c r="AH1410" s="20">
        <v>13.6</v>
      </c>
      <c r="AI1410" s="20">
        <v>450</v>
      </c>
      <c r="AJ1410" s="20"/>
      <c r="AK1410" s="20">
        <v>688</v>
      </c>
      <c r="AL1410" s="20">
        <f t="shared" si="271"/>
        <v>66866.399999999994</v>
      </c>
      <c r="AM1410" s="7" t="s">
        <v>287</v>
      </c>
      <c r="AN1410" s="20"/>
      <c r="AO1410" s="21"/>
      <c r="AP1410" s="21"/>
      <c r="AQ1410" s="5" t="s">
        <v>2630</v>
      </c>
      <c r="AR1410" s="5" t="s">
        <v>61</v>
      </c>
    </row>
    <row r="1411" spans="1:44">
      <c r="A1411" s="87" t="s">
        <v>562</v>
      </c>
      <c r="B1411" s="5">
        <v>1018496</v>
      </c>
      <c r="C1411" s="5" t="s">
        <v>565</v>
      </c>
      <c r="D1411" s="5" t="s">
        <v>55</v>
      </c>
      <c r="E1411" s="5" t="s">
        <v>2378</v>
      </c>
      <c r="F1411" s="5" t="s">
        <v>2382</v>
      </c>
      <c r="G1411" s="5" t="s">
        <v>2631</v>
      </c>
      <c r="H1411" s="6">
        <v>43825</v>
      </c>
      <c r="I1411" s="5" t="s">
        <v>575</v>
      </c>
      <c r="J1411" s="5" t="s">
        <v>627</v>
      </c>
      <c r="K1411" s="5" t="s">
        <v>568</v>
      </c>
      <c r="L1411" s="7">
        <v>6</v>
      </c>
      <c r="M1411" s="7" t="s">
        <v>287</v>
      </c>
      <c r="N1411" s="8">
        <v>4626</v>
      </c>
      <c r="O1411" s="89">
        <v>0.02</v>
      </c>
      <c r="P1411" s="10">
        <f t="shared" si="259"/>
        <v>93</v>
      </c>
      <c r="Q1411" s="89">
        <v>5.0000000000000001E-3</v>
      </c>
      <c r="R1411" s="10">
        <f t="shared" si="260"/>
        <v>23</v>
      </c>
      <c r="S1411" s="89">
        <f t="shared" si="261"/>
        <v>2.5075659316904454E-2</v>
      </c>
      <c r="T1411" s="10">
        <f t="shared" si="262"/>
        <v>116</v>
      </c>
      <c r="U1411" s="10">
        <f t="shared" si="263"/>
        <v>4742</v>
      </c>
      <c r="V1411" s="11">
        <v>4726</v>
      </c>
      <c r="W1411" s="12">
        <f t="shared" si="264"/>
        <v>100</v>
      </c>
      <c r="X1411" s="93">
        <f t="shared" si="265"/>
        <v>2.1600000000000001E-2</v>
      </c>
      <c r="Y1411" s="94" t="str">
        <f t="shared" si="266"/>
        <v>0.00%-8.40%</v>
      </c>
      <c r="Z1411" s="15"/>
      <c r="AA1411" s="15"/>
      <c r="AB1411" s="15"/>
      <c r="AC1411" s="96"/>
      <c r="AD1411" s="8">
        <f t="shared" si="267"/>
        <v>0</v>
      </c>
      <c r="AE1411" s="17">
        <f t="shared" si="268"/>
        <v>4726</v>
      </c>
      <c r="AF1411" s="18">
        <f t="shared" si="269"/>
        <v>100</v>
      </c>
      <c r="AG1411" s="98">
        <f t="shared" si="270"/>
        <v>2.1616947686986521E-2</v>
      </c>
      <c r="AH1411" s="20">
        <v>13.6</v>
      </c>
      <c r="AI1411" s="20">
        <v>750</v>
      </c>
      <c r="AJ1411" s="20"/>
      <c r="AK1411" s="20">
        <v>688</v>
      </c>
      <c r="AL1411" s="20">
        <f t="shared" si="271"/>
        <v>73961.600000000006</v>
      </c>
      <c r="AM1411" s="7" t="s">
        <v>287</v>
      </c>
      <c r="AN1411" s="20"/>
      <c r="AO1411" s="21"/>
      <c r="AP1411" s="21"/>
      <c r="AQ1411" s="5" t="s">
        <v>2630</v>
      </c>
      <c r="AR1411" s="5" t="s">
        <v>61</v>
      </c>
    </row>
    <row r="1412" spans="1:44">
      <c r="A1412" s="87" t="s">
        <v>562</v>
      </c>
      <c r="B1412" s="5">
        <v>1018569</v>
      </c>
      <c r="C1412" s="5" t="s">
        <v>565</v>
      </c>
      <c r="D1412" s="5" t="s">
        <v>55</v>
      </c>
      <c r="E1412" s="5" t="s">
        <v>2378</v>
      </c>
      <c r="F1412" s="5" t="s">
        <v>2382</v>
      </c>
      <c r="G1412" s="5" t="s">
        <v>2631</v>
      </c>
      <c r="H1412" s="6">
        <v>43903</v>
      </c>
      <c r="I1412" s="5" t="s">
        <v>575</v>
      </c>
      <c r="J1412" s="5" t="s">
        <v>627</v>
      </c>
      <c r="K1412" s="5" t="s">
        <v>568</v>
      </c>
      <c r="L1412" s="7">
        <v>6</v>
      </c>
      <c r="M1412" s="7" t="s">
        <v>287</v>
      </c>
      <c r="N1412" s="8">
        <v>4020</v>
      </c>
      <c r="O1412" s="89">
        <v>0.02</v>
      </c>
      <c r="P1412" s="10">
        <f t="shared" si="259"/>
        <v>80</v>
      </c>
      <c r="Q1412" s="89">
        <v>5.0000000000000001E-3</v>
      </c>
      <c r="R1412" s="10">
        <f t="shared" si="260"/>
        <v>20</v>
      </c>
      <c r="S1412" s="89">
        <f t="shared" si="261"/>
        <v>2.4875621890547265E-2</v>
      </c>
      <c r="T1412" s="10">
        <f t="shared" si="262"/>
        <v>100</v>
      </c>
      <c r="U1412" s="10">
        <f t="shared" si="263"/>
        <v>4120</v>
      </c>
      <c r="V1412" s="11">
        <v>4120</v>
      </c>
      <c r="W1412" s="12">
        <f t="shared" si="264"/>
        <v>100</v>
      </c>
      <c r="X1412" s="93">
        <f t="shared" si="265"/>
        <v>2.4899999999999999E-2</v>
      </c>
      <c r="Y1412" s="94" t="str">
        <f t="shared" si="266"/>
        <v>0.00%-8.40%</v>
      </c>
      <c r="Z1412" s="15"/>
      <c r="AA1412" s="15"/>
      <c r="AB1412" s="15"/>
      <c r="AC1412" s="96"/>
      <c r="AD1412" s="8">
        <f t="shared" si="267"/>
        <v>0</v>
      </c>
      <c r="AE1412" s="17">
        <f t="shared" si="268"/>
        <v>4120</v>
      </c>
      <c r="AF1412" s="18">
        <f t="shared" si="269"/>
        <v>100</v>
      </c>
      <c r="AG1412" s="98">
        <f t="shared" si="270"/>
        <v>2.4875621890547261E-2</v>
      </c>
      <c r="AH1412" s="20">
        <v>13.6</v>
      </c>
      <c r="AI1412" s="20">
        <v>450</v>
      </c>
      <c r="AJ1412" s="20"/>
      <c r="AK1412" s="20">
        <v>688</v>
      </c>
      <c r="AL1412" s="20">
        <f t="shared" si="271"/>
        <v>62120</v>
      </c>
      <c r="AM1412" s="7" t="s">
        <v>287</v>
      </c>
      <c r="AN1412" s="20"/>
      <c r="AO1412" s="21"/>
      <c r="AP1412" s="21"/>
      <c r="AQ1412" s="5" t="s">
        <v>2630</v>
      </c>
      <c r="AR1412" s="5" t="s">
        <v>61</v>
      </c>
    </row>
    <row r="1413" spans="1:44">
      <c r="A1413" s="87" t="s">
        <v>562</v>
      </c>
      <c r="B1413" s="5">
        <v>1018590</v>
      </c>
      <c r="C1413" s="5" t="s">
        <v>565</v>
      </c>
      <c r="D1413" s="5" t="s">
        <v>55</v>
      </c>
      <c r="E1413" s="5" t="s">
        <v>2378</v>
      </c>
      <c r="F1413" s="5" t="s">
        <v>2379</v>
      </c>
      <c r="G1413" s="5" t="s">
        <v>2627</v>
      </c>
      <c r="H1413" s="6">
        <v>43908</v>
      </c>
      <c r="I1413" s="5" t="s">
        <v>575</v>
      </c>
      <c r="J1413" s="5" t="s">
        <v>627</v>
      </c>
      <c r="K1413" s="5" t="s">
        <v>568</v>
      </c>
      <c r="L1413" s="7">
        <v>6</v>
      </c>
      <c r="M1413" s="7" t="s">
        <v>287</v>
      </c>
      <c r="N1413" s="8">
        <v>4018</v>
      </c>
      <c r="O1413" s="89">
        <v>0.02</v>
      </c>
      <c r="P1413" s="10">
        <f t="shared" si="259"/>
        <v>80</v>
      </c>
      <c r="Q1413" s="89">
        <v>5.0000000000000001E-3</v>
      </c>
      <c r="R1413" s="10">
        <f t="shared" si="260"/>
        <v>20</v>
      </c>
      <c r="S1413" s="89">
        <f t="shared" si="261"/>
        <v>2.4888003982080638E-2</v>
      </c>
      <c r="T1413" s="10">
        <f t="shared" si="262"/>
        <v>100</v>
      </c>
      <c r="U1413" s="10">
        <f t="shared" si="263"/>
        <v>4118</v>
      </c>
      <c r="V1413" s="11">
        <v>4118</v>
      </c>
      <c r="W1413" s="12">
        <f t="shared" si="264"/>
        <v>100</v>
      </c>
      <c r="X1413" s="93">
        <f t="shared" si="265"/>
        <v>2.4899999999999999E-2</v>
      </c>
      <c r="Y1413" s="94" t="str">
        <f t="shared" si="266"/>
        <v>0.00%-8.40%</v>
      </c>
      <c r="Z1413" s="15"/>
      <c r="AA1413" s="15"/>
      <c r="AB1413" s="15"/>
      <c r="AC1413" s="96"/>
      <c r="AD1413" s="8">
        <f t="shared" si="267"/>
        <v>0</v>
      </c>
      <c r="AE1413" s="17">
        <f t="shared" si="268"/>
        <v>4118</v>
      </c>
      <c r="AF1413" s="18">
        <f t="shared" si="269"/>
        <v>100</v>
      </c>
      <c r="AG1413" s="98">
        <f t="shared" si="270"/>
        <v>2.4888003982080686E-2</v>
      </c>
      <c r="AH1413" s="20">
        <v>13.6</v>
      </c>
      <c r="AI1413" s="20">
        <v>450</v>
      </c>
      <c r="AJ1413" s="20"/>
      <c r="AK1413" s="20">
        <v>688</v>
      </c>
      <c r="AL1413" s="20">
        <f t="shared" si="271"/>
        <v>62092.799999999996</v>
      </c>
      <c r="AM1413" s="7" t="s">
        <v>287</v>
      </c>
      <c r="AN1413" s="20"/>
      <c r="AO1413" s="21"/>
      <c r="AP1413" s="21"/>
      <c r="AQ1413" s="5" t="s">
        <v>2630</v>
      </c>
      <c r="AR1413" s="5" t="s">
        <v>61</v>
      </c>
    </row>
    <row r="1414" spans="1:44">
      <c r="A1414" s="87" t="s">
        <v>562</v>
      </c>
      <c r="B1414" s="5">
        <v>1018596</v>
      </c>
      <c r="C1414" s="5" t="s">
        <v>565</v>
      </c>
      <c r="D1414" s="5" t="s">
        <v>55</v>
      </c>
      <c r="E1414" s="5" t="s">
        <v>2378</v>
      </c>
      <c r="F1414" s="5" t="s">
        <v>2382</v>
      </c>
      <c r="G1414" s="5" t="s">
        <v>2631</v>
      </c>
      <c r="H1414" s="6">
        <v>43914</v>
      </c>
      <c r="I1414" s="5" t="s">
        <v>575</v>
      </c>
      <c r="J1414" s="5" t="s">
        <v>627</v>
      </c>
      <c r="K1414" s="5" t="s">
        <v>568</v>
      </c>
      <c r="L1414" s="7">
        <v>6</v>
      </c>
      <c r="M1414" s="7" t="s">
        <v>287</v>
      </c>
      <c r="N1414" s="8">
        <v>4150</v>
      </c>
      <c r="O1414" s="89">
        <v>0.02</v>
      </c>
      <c r="P1414" s="10">
        <f t="shared" si="259"/>
        <v>83</v>
      </c>
      <c r="Q1414" s="89">
        <v>5.0000000000000001E-3</v>
      </c>
      <c r="R1414" s="10">
        <f t="shared" si="260"/>
        <v>21</v>
      </c>
      <c r="S1414" s="89">
        <f t="shared" si="261"/>
        <v>2.506024096385542E-2</v>
      </c>
      <c r="T1414" s="10">
        <f t="shared" si="262"/>
        <v>104</v>
      </c>
      <c r="U1414" s="10">
        <f t="shared" si="263"/>
        <v>4254</v>
      </c>
      <c r="V1414" s="11">
        <v>4220</v>
      </c>
      <c r="W1414" s="12">
        <f t="shared" si="264"/>
        <v>70</v>
      </c>
      <c r="X1414" s="93">
        <f t="shared" si="265"/>
        <v>1.6899999999999998E-2</v>
      </c>
      <c r="Y1414" s="94" t="str">
        <f t="shared" si="266"/>
        <v>0.00%-8.40%</v>
      </c>
      <c r="Z1414" s="15"/>
      <c r="AA1414" s="15"/>
      <c r="AB1414" s="15"/>
      <c r="AC1414" s="96"/>
      <c r="AD1414" s="8">
        <f t="shared" si="267"/>
        <v>0</v>
      </c>
      <c r="AE1414" s="17">
        <f t="shared" si="268"/>
        <v>4220</v>
      </c>
      <c r="AF1414" s="18">
        <f t="shared" si="269"/>
        <v>70</v>
      </c>
      <c r="AG1414" s="98">
        <f t="shared" si="270"/>
        <v>1.6867469879518149E-2</v>
      </c>
      <c r="AH1414" s="20">
        <v>13.6</v>
      </c>
      <c r="AI1414" s="20">
        <v>450</v>
      </c>
      <c r="AJ1414" s="20"/>
      <c r="AK1414" s="20">
        <v>688</v>
      </c>
      <c r="AL1414" s="20">
        <f t="shared" si="271"/>
        <v>63480</v>
      </c>
      <c r="AM1414" s="7" t="s">
        <v>287</v>
      </c>
      <c r="AN1414" s="20"/>
      <c r="AO1414" s="21"/>
      <c r="AP1414" s="21"/>
      <c r="AQ1414" s="5" t="s">
        <v>2630</v>
      </c>
      <c r="AR1414" s="5" t="s">
        <v>61</v>
      </c>
    </row>
    <row r="1415" spans="1:44">
      <c r="A1415" s="87" t="s">
        <v>562</v>
      </c>
      <c r="B1415" s="5">
        <v>1018667</v>
      </c>
      <c r="C1415" s="5" t="s">
        <v>565</v>
      </c>
      <c r="D1415" s="5" t="s">
        <v>55</v>
      </c>
      <c r="E1415" s="5" t="s">
        <v>2378</v>
      </c>
      <c r="F1415" s="5" t="s">
        <v>2382</v>
      </c>
      <c r="G1415" s="5" t="s">
        <v>2631</v>
      </c>
      <c r="H1415" s="6">
        <v>43955</v>
      </c>
      <c r="I1415" s="5" t="s">
        <v>575</v>
      </c>
      <c r="J1415" s="5" t="s">
        <v>627</v>
      </c>
      <c r="K1415" s="5" t="s">
        <v>568</v>
      </c>
      <c r="L1415" s="7">
        <v>6</v>
      </c>
      <c r="M1415" s="7" t="s">
        <v>287</v>
      </c>
      <c r="N1415" s="8">
        <v>4741</v>
      </c>
      <c r="O1415" s="89">
        <v>0.02</v>
      </c>
      <c r="P1415" s="10">
        <f t="shared" si="259"/>
        <v>95</v>
      </c>
      <c r="Q1415" s="89">
        <v>5.0000000000000001E-3</v>
      </c>
      <c r="R1415" s="10">
        <f t="shared" si="260"/>
        <v>24</v>
      </c>
      <c r="S1415" s="89">
        <f t="shared" si="261"/>
        <v>2.5100189833368487E-2</v>
      </c>
      <c r="T1415" s="10">
        <f t="shared" si="262"/>
        <v>119</v>
      </c>
      <c r="U1415" s="10">
        <f t="shared" si="263"/>
        <v>4860</v>
      </c>
      <c r="V1415" s="11">
        <v>4841</v>
      </c>
      <c r="W1415" s="12">
        <f t="shared" si="264"/>
        <v>100</v>
      </c>
      <c r="X1415" s="93">
        <f t="shared" si="265"/>
        <v>2.1100000000000001E-2</v>
      </c>
      <c r="Y1415" s="94" t="str">
        <f t="shared" si="266"/>
        <v>0.00%-8.40%</v>
      </c>
      <c r="Z1415" s="15" t="s">
        <v>112</v>
      </c>
      <c r="AA1415" s="15" t="s">
        <v>2632</v>
      </c>
      <c r="AB1415" s="15" t="s">
        <v>1268</v>
      </c>
      <c r="AC1415" s="96">
        <v>0</v>
      </c>
      <c r="AD1415" s="8">
        <f t="shared" si="267"/>
        <v>0</v>
      </c>
      <c r="AE1415" s="17">
        <f t="shared" si="268"/>
        <v>4841</v>
      </c>
      <c r="AF1415" s="18">
        <f t="shared" si="269"/>
        <v>100</v>
      </c>
      <c r="AG1415" s="98">
        <f t="shared" si="270"/>
        <v>2.1092596498629046E-2</v>
      </c>
      <c r="AH1415" s="20">
        <v>13.6</v>
      </c>
      <c r="AI1415" s="20">
        <v>650</v>
      </c>
      <c r="AJ1415" s="20"/>
      <c r="AK1415" s="20">
        <v>688</v>
      </c>
      <c r="AL1415" s="20">
        <f t="shared" si="271"/>
        <v>74325.599999999991</v>
      </c>
      <c r="AM1415" s="7" t="s">
        <v>287</v>
      </c>
      <c r="AN1415" s="20"/>
      <c r="AO1415" s="21"/>
      <c r="AP1415" s="21"/>
      <c r="AQ1415" s="5" t="s">
        <v>2630</v>
      </c>
      <c r="AR1415" s="5" t="s">
        <v>61</v>
      </c>
    </row>
    <row r="1416" spans="1:44">
      <c r="A1416" s="87" t="s">
        <v>562</v>
      </c>
      <c r="B1416" s="5">
        <v>1018674</v>
      </c>
      <c r="C1416" s="5" t="s">
        <v>565</v>
      </c>
      <c r="D1416" s="5" t="s">
        <v>55</v>
      </c>
      <c r="E1416" s="5" t="s">
        <v>2378</v>
      </c>
      <c r="F1416" s="5" t="s">
        <v>2382</v>
      </c>
      <c r="G1416" s="5" t="s">
        <v>2631</v>
      </c>
      <c r="H1416" s="6">
        <v>43958</v>
      </c>
      <c r="I1416" s="5" t="s">
        <v>575</v>
      </c>
      <c r="J1416" s="5" t="s">
        <v>627</v>
      </c>
      <c r="K1416" s="5" t="s">
        <v>568</v>
      </c>
      <c r="L1416" s="7">
        <v>6</v>
      </c>
      <c r="M1416" s="7" t="s">
        <v>287</v>
      </c>
      <c r="N1416" s="8">
        <v>4511</v>
      </c>
      <c r="O1416" s="89">
        <v>0.02</v>
      </c>
      <c r="P1416" s="10">
        <f t="shared" si="259"/>
        <v>90</v>
      </c>
      <c r="Q1416" s="89">
        <v>5.0000000000000001E-3</v>
      </c>
      <c r="R1416" s="10">
        <f t="shared" si="260"/>
        <v>23</v>
      </c>
      <c r="S1416" s="89">
        <f t="shared" si="261"/>
        <v>2.5049878075814675E-2</v>
      </c>
      <c r="T1416" s="10">
        <f t="shared" si="262"/>
        <v>113</v>
      </c>
      <c r="U1416" s="10">
        <f t="shared" si="263"/>
        <v>4624</v>
      </c>
      <c r="V1416" s="11">
        <v>4700</v>
      </c>
      <c r="W1416" s="12">
        <f t="shared" si="264"/>
        <v>189</v>
      </c>
      <c r="X1416" s="93">
        <f t="shared" si="265"/>
        <v>4.19E-2</v>
      </c>
      <c r="Y1416" s="94" t="str">
        <f t="shared" si="266"/>
        <v>0.00%-8.40%</v>
      </c>
      <c r="Z1416" s="15"/>
      <c r="AA1416" s="15"/>
      <c r="AB1416" s="15"/>
      <c r="AC1416" s="96"/>
      <c r="AD1416" s="8">
        <f t="shared" si="267"/>
        <v>0</v>
      </c>
      <c r="AE1416" s="17">
        <f t="shared" si="268"/>
        <v>4700</v>
      </c>
      <c r="AF1416" s="18">
        <f t="shared" si="269"/>
        <v>189</v>
      </c>
      <c r="AG1416" s="98">
        <f t="shared" si="270"/>
        <v>4.1897583684327167E-2</v>
      </c>
      <c r="AH1416" s="20">
        <v>13.6</v>
      </c>
      <c r="AI1416" s="20">
        <v>750</v>
      </c>
      <c r="AJ1416" s="20"/>
      <c r="AK1416" s="20">
        <v>688</v>
      </c>
      <c r="AL1416" s="20">
        <f t="shared" si="271"/>
        <v>73608</v>
      </c>
      <c r="AM1416" s="7" t="s">
        <v>287</v>
      </c>
      <c r="AN1416" s="20"/>
      <c r="AO1416" s="21"/>
      <c r="AP1416" s="21"/>
      <c r="AQ1416" s="5" t="s">
        <v>2630</v>
      </c>
      <c r="AR1416" s="5" t="s">
        <v>61</v>
      </c>
    </row>
    <row r="1417" spans="1:44">
      <c r="A1417" s="87" t="s">
        <v>562</v>
      </c>
      <c r="B1417" s="5">
        <v>1018682</v>
      </c>
      <c r="C1417" s="5" t="s">
        <v>565</v>
      </c>
      <c r="D1417" s="5" t="s">
        <v>55</v>
      </c>
      <c r="E1417" s="5" t="s">
        <v>2378</v>
      </c>
      <c r="F1417" s="5" t="s">
        <v>2382</v>
      </c>
      <c r="G1417" s="5" t="s">
        <v>2631</v>
      </c>
      <c r="H1417" s="6">
        <v>43960</v>
      </c>
      <c r="I1417" s="5" t="s">
        <v>575</v>
      </c>
      <c r="J1417" s="5" t="s">
        <v>627</v>
      </c>
      <c r="K1417" s="5" t="s">
        <v>568</v>
      </c>
      <c r="L1417" s="7">
        <v>6</v>
      </c>
      <c r="M1417" s="7" t="s">
        <v>287</v>
      </c>
      <c r="N1417" s="8">
        <v>4770</v>
      </c>
      <c r="O1417" s="89">
        <v>0.02</v>
      </c>
      <c r="P1417" s="10">
        <f t="shared" si="259"/>
        <v>95</v>
      </c>
      <c r="Q1417" s="89">
        <v>5.0000000000000001E-3</v>
      </c>
      <c r="R1417" s="10">
        <f t="shared" si="260"/>
        <v>24</v>
      </c>
      <c r="S1417" s="89">
        <f t="shared" si="261"/>
        <v>2.4947589098532494E-2</v>
      </c>
      <c r="T1417" s="10">
        <f t="shared" si="262"/>
        <v>119</v>
      </c>
      <c r="U1417" s="10">
        <f t="shared" si="263"/>
        <v>4889</v>
      </c>
      <c r="V1417" s="11">
        <v>4840</v>
      </c>
      <c r="W1417" s="12">
        <f t="shared" si="264"/>
        <v>70</v>
      </c>
      <c r="X1417" s="93">
        <f t="shared" si="265"/>
        <v>1.47E-2</v>
      </c>
      <c r="Y1417" s="94" t="str">
        <f t="shared" si="266"/>
        <v>0.00%-8.40%</v>
      </c>
      <c r="Z1417" s="15"/>
      <c r="AA1417" s="15"/>
      <c r="AB1417" s="15"/>
      <c r="AC1417" s="96"/>
      <c r="AD1417" s="8">
        <f t="shared" si="267"/>
        <v>0</v>
      </c>
      <c r="AE1417" s="17">
        <f t="shared" si="268"/>
        <v>4840</v>
      </c>
      <c r="AF1417" s="18">
        <f t="shared" si="269"/>
        <v>70</v>
      </c>
      <c r="AG1417" s="98">
        <f t="shared" si="270"/>
        <v>1.467505241090139E-2</v>
      </c>
      <c r="AH1417" s="20">
        <v>13.6</v>
      </c>
      <c r="AI1417" s="20">
        <v>650</v>
      </c>
      <c r="AJ1417" s="20"/>
      <c r="AK1417" s="20">
        <v>688</v>
      </c>
      <c r="AL1417" s="20">
        <f t="shared" si="271"/>
        <v>74312</v>
      </c>
      <c r="AM1417" s="7" t="s">
        <v>287</v>
      </c>
      <c r="AN1417" s="20"/>
      <c r="AO1417" s="21"/>
      <c r="AP1417" s="21"/>
      <c r="AQ1417" s="5" t="s">
        <v>2630</v>
      </c>
      <c r="AR1417" s="5" t="s">
        <v>61</v>
      </c>
    </row>
    <row r="1418" spans="1:44">
      <c r="A1418" s="87" t="s">
        <v>562</v>
      </c>
      <c r="B1418" s="5">
        <v>1018683</v>
      </c>
      <c r="C1418" s="5" t="s">
        <v>565</v>
      </c>
      <c r="D1418" s="5" t="s">
        <v>55</v>
      </c>
      <c r="E1418" s="5" t="s">
        <v>2378</v>
      </c>
      <c r="F1418" s="5" t="s">
        <v>2378</v>
      </c>
      <c r="G1418" s="5" t="s">
        <v>2627</v>
      </c>
      <c r="H1418" s="6">
        <v>43960</v>
      </c>
      <c r="I1418" s="5" t="s">
        <v>575</v>
      </c>
      <c r="J1418" s="5" t="s">
        <v>627</v>
      </c>
      <c r="K1418" s="5" t="s">
        <v>568</v>
      </c>
      <c r="L1418" s="7">
        <v>6</v>
      </c>
      <c r="M1418" s="7" t="s">
        <v>287</v>
      </c>
      <c r="N1418" s="8">
        <v>4380</v>
      </c>
      <c r="O1418" s="89">
        <v>0.02</v>
      </c>
      <c r="P1418" s="10">
        <f t="shared" si="259"/>
        <v>88</v>
      </c>
      <c r="Q1418" s="89">
        <v>5.0000000000000001E-3</v>
      </c>
      <c r="R1418" s="10">
        <f t="shared" si="260"/>
        <v>22</v>
      </c>
      <c r="S1418" s="89">
        <f t="shared" si="261"/>
        <v>2.5114155251141551E-2</v>
      </c>
      <c r="T1418" s="10">
        <f t="shared" si="262"/>
        <v>110</v>
      </c>
      <c r="U1418" s="10">
        <f t="shared" si="263"/>
        <v>4490</v>
      </c>
      <c r="V1418" s="11">
        <v>4980</v>
      </c>
      <c r="W1418" s="12">
        <f t="shared" si="264"/>
        <v>600</v>
      </c>
      <c r="X1418" s="93">
        <f t="shared" si="265"/>
        <v>0.13700000000000001</v>
      </c>
      <c r="Y1418" s="94" t="str">
        <f t="shared" si="266"/>
        <v>0.00%-8.40%</v>
      </c>
      <c r="Z1418" s="15"/>
      <c r="AA1418" s="15"/>
      <c r="AB1418" s="15"/>
      <c r="AC1418" s="96"/>
      <c r="AD1418" s="8">
        <f t="shared" si="267"/>
        <v>0</v>
      </c>
      <c r="AE1418" s="17">
        <f t="shared" si="268"/>
        <v>4980</v>
      </c>
      <c r="AF1418" s="18">
        <f t="shared" si="269"/>
        <v>600</v>
      </c>
      <c r="AG1418" s="98">
        <f t="shared" si="270"/>
        <v>0.13698630136986312</v>
      </c>
      <c r="AH1418" s="20">
        <v>13.6</v>
      </c>
      <c r="AI1418" s="20">
        <v>750</v>
      </c>
      <c r="AJ1418" s="20"/>
      <c r="AK1418" s="20">
        <v>688</v>
      </c>
      <c r="AL1418" s="20">
        <f t="shared" si="271"/>
        <v>77416</v>
      </c>
      <c r="AM1418" s="7" t="s">
        <v>287</v>
      </c>
      <c r="AN1418" s="20"/>
      <c r="AO1418" s="21" t="s">
        <v>2633</v>
      </c>
      <c r="AP1418" s="21"/>
      <c r="AQ1418" s="5" t="s">
        <v>2630</v>
      </c>
      <c r="AR1418" s="5" t="s">
        <v>61</v>
      </c>
    </row>
    <row r="1419" spans="1:44">
      <c r="A1419" s="87" t="s">
        <v>562</v>
      </c>
      <c r="B1419" s="5">
        <v>1018707</v>
      </c>
      <c r="C1419" s="5" t="s">
        <v>565</v>
      </c>
      <c r="D1419" s="5" t="s">
        <v>55</v>
      </c>
      <c r="E1419" s="5" t="s">
        <v>2378</v>
      </c>
      <c r="F1419" s="5" t="s">
        <v>2382</v>
      </c>
      <c r="G1419" s="5" t="s">
        <v>2631</v>
      </c>
      <c r="H1419" s="6">
        <v>44127</v>
      </c>
      <c r="I1419" s="5" t="s">
        <v>575</v>
      </c>
      <c r="J1419" s="5" t="s">
        <v>627</v>
      </c>
      <c r="K1419" s="5" t="s">
        <v>568</v>
      </c>
      <c r="L1419" s="7">
        <v>6</v>
      </c>
      <c r="M1419" s="7" t="s">
        <v>287</v>
      </c>
      <c r="N1419" s="8">
        <v>4590</v>
      </c>
      <c r="O1419" s="89">
        <v>0.02</v>
      </c>
      <c r="P1419" s="10">
        <f t="shared" ref="P1419:P1482" si="272">ROUND(N1419*O1419,0)</f>
        <v>92</v>
      </c>
      <c r="Q1419" s="89">
        <v>5.0000000000000001E-3</v>
      </c>
      <c r="R1419" s="10">
        <f t="shared" ref="R1419:R1482" si="273">ROUND(N1419*Q1419,0)</f>
        <v>23</v>
      </c>
      <c r="S1419" s="89">
        <f t="shared" ref="S1419:S1482" si="274">T1419/N1419</f>
        <v>2.5054466230936819E-2</v>
      </c>
      <c r="T1419" s="10">
        <f t="shared" ref="T1419:T1482" si="275">P1419+R1419</f>
        <v>115</v>
      </c>
      <c r="U1419" s="10">
        <f t="shared" ref="U1419:U1482" si="276">N1419+T1419</f>
        <v>4705</v>
      </c>
      <c r="V1419" s="11">
        <v>4700</v>
      </c>
      <c r="W1419" s="12">
        <f t="shared" ref="W1419:W1482" si="277">V1419-N1419</f>
        <v>110</v>
      </c>
      <c r="X1419" s="93">
        <f t="shared" ref="X1419:X1482" si="278">ROUND(V1419/N1419-1,4)</f>
        <v>2.4E-2</v>
      </c>
      <c r="Y1419" s="94" t="str">
        <f t="shared" ref="Y1419:Y1482" si="279">IF(OR(L1419=1,L1419=2,L1419=4),TEXT(S1419*0.8,"0.00%")&amp;"-"&amp;TEXT(S1419*1.2,"0.00%"),IF(OR(L1419=3,L1419=6),TEXT(0,"0.00%")&amp;"-"&amp;TEXT(7%*1.2,"0.00%"),IF(OR(L1419=5,L1419=7),TEXT((R1419/N1419),"0.00%")&amp;"-"&amp;TEXT((R1419/N1419)+7%,"0.00%"),"")))</f>
        <v>0.00%-8.40%</v>
      </c>
      <c r="Z1419" s="15"/>
      <c r="AA1419" s="15"/>
      <c r="AB1419" s="15"/>
      <c r="AC1419" s="96"/>
      <c r="AD1419" s="8">
        <f t="shared" ref="AD1419:AD1482" si="280">ROUND(N1419*AC1419,0)</f>
        <v>0</v>
      </c>
      <c r="AE1419" s="17">
        <f t="shared" ref="AE1419:AE1482" si="281">V1419+AD1419</f>
        <v>4700</v>
      </c>
      <c r="AF1419" s="18">
        <f t="shared" ref="AF1419:AF1482" si="282">AE1419-N1419</f>
        <v>110</v>
      </c>
      <c r="AG1419" s="98">
        <f t="shared" ref="AG1419:AG1482" si="283">AE1419/N1419-1</f>
        <v>2.3965141612200425E-2</v>
      </c>
      <c r="AH1419" s="20">
        <v>13.6</v>
      </c>
      <c r="AI1419" s="20">
        <v>750</v>
      </c>
      <c r="AJ1419" s="20"/>
      <c r="AK1419" s="20">
        <v>688</v>
      </c>
      <c r="AL1419" s="20">
        <f t="shared" ref="AL1419:AL1482" si="284">AE1419*AH1419+AI1419*12+AK1419+IF(AB1419="",AJ1419,IF(AB1419="D",5000,IF(AB1419="C",1000,0)))*12</f>
        <v>73608</v>
      </c>
      <c r="AM1419" s="7" t="s">
        <v>287</v>
      </c>
      <c r="AN1419" s="20"/>
      <c r="AO1419" s="21"/>
      <c r="AP1419" s="21"/>
      <c r="AQ1419" s="5" t="s">
        <v>2630</v>
      </c>
      <c r="AR1419" s="5" t="s">
        <v>61</v>
      </c>
    </row>
    <row r="1420" spans="1:44">
      <c r="A1420" s="87" t="s">
        <v>562</v>
      </c>
      <c r="B1420" s="5">
        <v>1018718</v>
      </c>
      <c r="C1420" s="5" t="s">
        <v>565</v>
      </c>
      <c r="D1420" s="5" t="s">
        <v>55</v>
      </c>
      <c r="E1420" s="5" t="s">
        <v>2378</v>
      </c>
      <c r="F1420" s="5" t="s">
        <v>2382</v>
      </c>
      <c r="G1420" s="5" t="s">
        <v>2631</v>
      </c>
      <c r="H1420" s="6">
        <v>43971</v>
      </c>
      <c r="I1420" s="5" t="s">
        <v>575</v>
      </c>
      <c r="J1420" s="5" t="s">
        <v>627</v>
      </c>
      <c r="K1420" s="5" t="s">
        <v>568</v>
      </c>
      <c r="L1420" s="7">
        <v>6</v>
      </c>
      <c r="M1420" s="7" t="s">
        <v>287</v>
      </c>
      <c r="N1420" s="8">
        <v>4350</v>
      </c>
      <c r="O1420" s="89">
        <v>0.02</v>
      </c>
      <c r="P1420" s="10">
        <f t="shared" si="272"/>
        <v>87</v>
      </c>
      <c r="Q1420" s="89">
        <v>5.0000000000000001E-3</v>
      </c>
      <c r="R1420" s="10">
        <f t="shared" si="273"/>
        <v>22</v>
      </c>
      <c r="S1420" s="89">
        <f t="shared" si="274"/>
        <v>2.5057471264367817E-2</v>
      </c>
      <c r="T1420" s="10">
        <f t="shared" si="275"/>
        <v>109</v>
      </c>
      <c r="U1420" s="10">
        <f t="shared" si="276"/>
        <v>4459</v>
      </c>
      <c r="V1420" s="11">
        <v>4500</v>
      </c>
      <c r="W1420" s="12">
        <f t="shared" si="277"/>
        <v>150</v>
      </c>
      <c r="X1420" s="93">
        <f t="shared" si="278"/>
        <v>3.4500000000000003E-2</v>
      </c>
      <c r="Y1420" s="94" t="str">
        <f t="shared" si="279"/>
        <v>0.00%-8.40%</v>
      </c>
      <c r="Z1420" s="15"/>
      <c r="AA1420" s="15"/>
      <c r="AB1420" s="15"/>
      <c r="AC1420" s="96"/>
      <c r="AD1420" s="8">
        <f t="shared" si="280"/>
        <v>0</v>
      </c>
      <c r="AE1420" s="17">
        <f t="shared" si="281"/>
        <v>4500</v>
      </c>
      <c r="AF1420" s="18">
        <f t="shared" si="282"/>
        <v>150</v>
      </c>
      <c r="AG1420" s="98">
        <f t="shared" si="283"/>
        <v>3.4482758620689724E-2</v>
      </c>
      <c r="AH1420" s="20">
        <v>13.6</v>
      </c>
      <c r="AI1420" s="20">
        <v>650</v>
      </c>
      <c r="AJ1420" s="20"/>
      <c r="AK1420" s="20">
        <v>688</v>
      </c>
      <c r="AL1420" s="20">
        <f t="shared" si="284"/>
        <v>69688</v>
      </c>
      <c r="AM1420" s="7" t="s">
        <v>287</v>
      </c>
      <c r="AN1420" s="20"/>
      <c r="AO1420" s="21"/>
      <c r="AP1420" s="21"/>
      <c r="AQ1420" s="5" t="s">
        <v>2630</v>
      </c>
      <c r="AR1420" s="5" t="s">
        <v>61</v>
      </c>
    </row>
    <row r="1421" spans="1:44">
      <c r="A1421" s="87" t="s">
        <v>562</v>
      </c>
      <c r="B1421" s="5">
        <v>1018842</v>
      </c>
      <c r="C1421" s="5" t="s">
        <v>565</v>
      </c>
      <c r="D1421" s="5" t="s">
        <v>55</v>
      </c>
      <c r="E1421" s="5" t="s">
        <v>2378</v>
      </c>
      <c r="F1421" s="5" t="s">
        <v>2382</v>
      </c>
      <c r="G1421" s="5" t="s">
        <v>2631</v>
      </c>
      <c r="H1421" s="6">
        <v>43988</v>
      </c>
      <c r="I1421" s="5" t="s">
        <v>575</v>
      </c>
      <c r="J1421" s="5" t="s">
        <v>627</v>
      </c>
      <c r="K1421" s="5" t="s">
        <v>568</v>
      </c>
      <c r="L1421" s="7">
        <v>6</v>
      </c>
      <c r="M1421" s="7" t="s">
        <v>287</v>
      </c>
      <c r="N1421" s="8">
        <v>4480</v>
      </c>
      <c r="O1421" s="89">
        <v>0.02</v>
      </c>
      <c r="P1421" s="10">
        <f t="shared" si="272"/>
        <v>90</v>
      </c>
      <c r="Q1421" s="89">
        <v>5.0000000000000001E-3</v>
      </c>
      <c r="R1421" s="10">
        <f t="shared" si="273"/>
        <v>22</v>
      </c>
      <c r="S1421" s="89">
        <f t="shared" si="274"/>
        <v>2.5000000000000001E-2</v>
      </c>
      <c r="T1421" s="10">
        <f t="shared" si="275"/>
        <v>112</v>
      </c>
      <c r="U1421" s="10">
        <f t="shared" si="276"/>
        <v>4592</v>
      </c>
      <c r="V1421" s="11">
        <v>4480</v>
      </c>
      <c r="W1421" s="12">
        <f t="shared" si="277"/>
        <v>0</v>
      </c>
      <c r="X1421" s="93">
        <f t="shared" si="278"/>
        <v>0</v>
      </c>
      <c r="Y1421" s="94" t="str">
        <f t="shared" si="279"/>
        <v>0.00%-8.40%</v>
      </c>
      <c r="Z1421" s="15" t="s">
        <v>112</v>
      </c>
      <c r="AA1421" s="15" t="s">
        <v>2632</v>
      </c>
      <c r="AB1421" s="15" t="s">
        <v>1268</v>
      </c>
      <c r="AC1421" s="96">
        <v>4.4600000000000001E-2</v>
      </c>
      <c r="AD1421" s="8">
        <f t="shared" si="280"/>
        <v>200</v>
      </c>
      <c r="AE1421" s="17">
        <f t="shared" si="281"/>
        <v>4680</v>
      </c>
      <c r="AF1421" s="18">
        <f t="shared" si="282"/>
        <v>200</v>
      </c>
      <c r="AG1421" s="98">
        <f t="shared" si="283"/>
        <v>4.4642857142857206E-2</v>
      </c>
      <c r="AH1421" s="20">
        <v>13.6</v>
      </c>
      <c r="AI1421" s="20">
        <v>650</v>
      </c>
      <c r="AJ1421" s="20"/>
      <c r="AK1421" s="20">
        <v>688</v>
      </c>
      <c r="AL1421" s="20">
        <f t="shared" si="284"/>
        <v>72136</v>
      </c>
      <c r="AM1421" s="7" t="s">
        <v>287</v>
      </c>
      <c r="AN1421" s="20"/>
      <c r="AO1421" s="21" t="s">
        <v>2629</v>
      </c>
      <c r="AP1421" s="21"/>
      <c r="AQ1421" s="5" t="s">
        <v>2630</v>
      </c>
      <c r="AR1421" s="5" t="s">
        <v>61</v>
      </c>
    </row>
    <row r="1422" spans="1:44">
      <c r="A1422" s="87" t="s">
        <v>562</v>
      </c>
      <c r="B1422" s="5">
        <v>1018952</v>
      </c>
      <c r="C1422" s="5" t="s">
        <v>565</v>
      </c>
      <c r="D1422" s="5" t="s">
        <v>55</v>
      </c>
      <c r="E1422" s="5" t="s">
        <v>2378</v>
      </c>
      <c r="F1422" s="5" t="s">
        <v>2382</v>
      </c>
      <c r="G1422" s="5" t="s">
        <v>2631</v>
      </c>
      <c r="H1422" s="6">
        <v>44009</v>
      </c>
      <c r="I1422" s="5" t="s">
        <v>575</v>
      </c>
      <c r="J1422" s="5" t="s">
        <v>627</v>
      </c>
      <c r="K1422" s="5" t="s">
        <v>568</v>
      </c>
      <c r="L1422" s="7">
        <v>6</v>
      </c>
      <c r="M1422" s="7" t="s">
        <v>287</v>
      </c>
      <c r="N1422" s="8">
        <v>4375</v>
      </c>
      <c r="O1422" s="89">
        <v>0.02</v>
      </c>
      <c r="P1422" s="10">
        <f t="shared" si="272"/>
        <v>88</v>
      </c>
      <c r="Q1422" s="89">
        <v>5.0000000000000001E-3</v>
      </c>
      <c r="R1422" s="10">
        <f t="shared" si="273"/>
        <v>22</v>
      </c>
      <c r="S1422" s="89">
        <f t="shared" si="274"/>
        <v>2.5142857142857144E-2</v>
      </c>
      <c r="T1422" s="10">
        <f t="shared" si="275"/>
        <v>110</v>
      </c>
      <c r="U1422" s="10">
        <f t="shared" si="276"/>
        <v>4485</v>
      </c>
      <c r="V1422" s="11">
        <v>4445</v>
      </c>
      <c r="W1422" s="12">
        <f t="shared" si="277"/>
        <v>70</v>
      </c>
      <c r="X1422" s="93">
        <f t="shared" si="278"/>
        <v>1.6E-2</v>
      </c>
      <c r="Y1422" s="94" t="str">
        <f t="shared" si="279"/>
        <v>0.00%-8.40%</v>
      </c>
      <c r="Z1422" s="15"/>
      <c r="AA1422" s="15"/>
      <c r="AB1422" s="15"/>
      <c r="AC1422" s="96"/>
      <c r="AD1422" s="8">
        <f t="shared" si="280"/>
        <v>0</v>
      </c>
      <c r="AE1422" s="17">
        <f t="shared" si="281"/>
        <v>4445</v>
      </c>
      <c r="AF1422" s="18">
        <f t="shared" si="282"/>
        <v>70</v>
      </c>
      <c r="AG1422" s="98">
        <f t="shared" si="283"/>
        <v>1.6000000000000014E-2</v>
      </c>
      <c r="AH1422" s="20">
        <v>13.6</v>
      </c>
      <c r="AI1422" s="20">
        <v>750</v>
      </c>
      <c r="AJ1422" s="20"/>
      <c r="AK1422" s="20">
        <v>688</v>
      </c>
      <c r="AL1422" s="20">
        <f t="shared" si="284"/>
        <v>70140</v>
      </c>
      <c r="AM1422" s="7" t="s">
        <v>287</v>
      </c>
      <c r="AN1422" s="20"/>
      <c r="AO1422" s="21"/>
      <c r="AP1422" s="21"/>
      <c r="AQ1422" s="5" t="s">
        <v>2630</v>
      </c>
      <c r="AR1422" s="5" t="s">
        <v>61</v>
      </c>
    </row>
    <row r="1423" spans="1:44">
      <c r="A1423" s="87" t="s">
        <v>562</v>
      </c>
      <c r="B1423" s="5">
        <v>1018980</v>
      </c>
      <c r="C1423" s="5" t="s">
        <v>565</v>
      </c>
      <c r="D1423" s="5" t="s">
        <v>55</v>
      </c>
      <c r="E1423" s="5" t="s">
        <v>2378</v>
      </c>
      <c r="F1423" s="5" t="s">
        <v>2382</v>
      </c>
      <c r="G1423" s="5" t="s">
        <v>2631</v>
      </c>
      <c r="H1423" s="6">
        <v>44013</v>
      </c>
      <c r="I1423" s="5" t="s">
        <v>575</v>
      </c>
      <c r="J1423" s="5" t="s">
        <v>627</v>
      </c>
      <c r="K1423" s="5" t="s">
        <v>568</v>
      </c>
      <c r="L1423" s="7">
        <v>6</v>
      </c>
      <c r="M1423" s="7" t="s">
        <v>287</v>
      </c>
      <c r="N1423" s="8">
        <v>4323</v>
      </c>
      <c r="O1423" s="89">
        <v>0.02</v>
      </c>
      <c r="P1423" s="10">
        <f t="shared" si="272"/>
        <v>86</v>
      </c>
      <c r="Q1423" s="89">
        <v>5.0000000000000001E-3</v>
      </c>
      <c r="R1423" s="10">
        <f t="shared" si="273"/>
        <v>22</v>
      </c>
      <c r="S1423" s="89">
        <f t="shared" si="274"/>
        <v>2.4982650936849409E-2</v>
      </c>
      <c r="T1423" s="10">
        <f t="shared" si="275"/>
        <v>108</v>
      </c>
      <c r="U1423" s="10">
        <f t="shared" si="276"/>
        <v>4431</v>
      </c>
      <c r="V1423" s="11">
        <v>4323</v>
      </c>
      <c r="W1423" s="12">
        <f t="shared" si="277"/>
        <v>0</v>
      </c>
      <c r="X1423" s="93">
        <f t="shared" si="278"/>
        <v>0</v>
      </c>
      <c r="Y1423" s="94" t="str">
        <f t="shared" si="279"/>
        <v>0.00%-8.40%</v>
      </c>
      <c r="Z1423" s="15" t="s">
        <v>112</v>
      </c>
      <c r="AA1423" s="15" t="s">
        <v>2632</v>
      </c>
      <c r="AB1423" s="15" t="s">
        <v>1268</v>
      </c>
      <c r="AC1423" s="96">
        <v>4.6300000000000001E-2</v>
      </c>
      <c r="AD1423" s="8">
        <f t="shared" si="280"/>
        <v>200</v>
      </c>
      <c r="AE1423" s="17">
        <f t="shared" si="281"/>
        <v>4523</v>
      </c>
      <c r="AF1423" s="18">
        <f t="shared" si="282"/>
        <v>200</v>
      </c>
      <c r="AG1423" s="98">
        <f t="shared" si="283"/>
        <v>4.6264168401572991E-2</v>
      </c>
      <c r="AH1423" s="20">
        <v>13.6</v>
      </c>
      <c r="AI1423" s="20">
        <v>450</v>
      </c>
      <c r="AJ1423" s="20"/>
      <c r="AK1423" s="20">
        <v>688</v>
      </c>
      <c r="AL1423" s="20">
        <f t="shared" si="284"/>
        <v>67600.799999999988</v>
      </c>
      <c r="AM1423" s="7" t="s">
        <v>287</v>
      </c>
      <c r="AN1423" s="20"/>
      <c r="AO1423" s="21" t="s">
        <v>2629</v>
      </c>
      <c r="AP1423" s="21"/>
      <c r="AQ1423" s="5" t="s">
        <v>2630</v>
      </c>
      <c r="AR1423" s="5" t="s">
        <v>61</v>
      </c>
    </row>
    <row r="1424" spans="1:44">
      <c r="A1424" s="87" t="s">
        <v>562</v>
      </c>
      <c r="B1424" s="5">
        <v>1019074</v>
      </c>
      <c r="C1424" s="5" t="s">
        <v>565</v>
      </c>
      <c r="D1424" s="5" t="s">
        <v>55</v>
      </c>
      <c r="E1424" s="5" t="s">
        <v>2378</v>
      </c>
      <c r="F1424" s="5" t="s">
        <v>2382</v>
      </c>
      <c r="G1424" s="5" t="s">
        <v>2631</v>
      </c>
      <c r="H1424" s="6">
        <v>44017</v>
      </c>
      <c r="I1424" s="5" t="s">
        <v>575</v>
      </c>
      <c r="J1424" s="5" t="s">
        <v>627</v>
      </c>
      <c r="K1424" s="5" t="s">
        <v>568</v>
      </c>
      <c r="L1424" s="7">
        <v>6</v>
      </c>
      <c r="M1424" s="7" t="s">
        <v>287</v>
      </c>
      <c r="N1424" s="8">
        <v>4299</v>
      </c>
      <c r="O1424" s="89">
        <v>0.02</v>
      </c>
      <c r="P1424" s="10">
        <f t="shared" si="272"/>
        <v>86</v>
      </c>
      <c r="Q1424" s="89">
        <v>5.0000000000000001E-3</v>
      </c>
      <c r="R1424" s="10">
        <f t="shared" si="273"/>
        <v>21</v>
      </c>
      <c r="S1424" s="89">
        <f t="shared" si="274"/>
        <v>2.4889509188183299E-2</v>
      </c>
      <c r="T1424" s="10">
        <f t="shared" si="275"/>
        <v>107</v>
      </c>
      <c r="U1424" s="10">
        <f t="shared" si="276"/>
        <v>4406</v>
      </c>
      <c r="V1424" s="11">
        <v>4369</v>
      </c>
      <c r="W1424" s="12">
        <f t="shared" si="277"/>
        <v>70</v>
      </c>
      <c r="X1424" s="93">
        <f t="shared" si="278"/>
        <v>1.6299999999999999E-2</v>
      </c>
      <c r="Y1424" s="94" t="str">
        <f t="shared" si="279"/>
        <v>0.00%-8.40%</v>
      </c>
      <c r="Z1424" s="15"/>
      <c r="AA1424" s="15"/>
      <c r="AB1424" s="15"/>
      <c r="AC1424" s="96"/>
      <c r="AD1424" s="8">
        <f t="shared" si="280"/>
        <v>0</v>
      </c>
      <c r="AE1424" s="17">
        <f t="shared" si="281"/>
        <v>4369</v>
      </c>
      <c r="AF1424" s="18">
        <f t="shared" si="282"/>
        <v>70</v>
      </c>
      <c r="AG1424" s="98">
        <f t="shared" si="283"/>
        <v>1.6282856478250674E-2</v>
      </c>
      <c r="AH1424" s="20">
        <v>13.6</v>
      </c>
      <c r="AI1424" s="20">
        <v>750</v>
      </c>
      <c r="AJ1424" s="20"/>
      <c r="AK1424" s="20">
        <v>688</v>
      </c>
      <c r="AL1424" s="20">
        <f t="shared" si="284"/>
        <v>69106.399999999994</v>
      </c>
      <c r="AM1424" s="7" t="s">
        <v>287</v>
      </c>
      <c r="AN1424" s="20"/>
      <c r="AO1424" s="21"/>
      <c r="AP1424" s="21"/>
      <c r="AQ1424" s="5" t="s">
        <v>2630</v>
      </c>
      <c r="AR1424" s="5" t="s">
        <v>61</v>
      </c>
    </row>
    <row r="1425" spans="1:44">
      <c r="A1425" s="87" t="s">
        <v>562</v>
      </c>
      <c r="B1425" s="5">
        <v>1019089</v>
      </c>
      <c r="C1425" s="5" t="s">
        <v>565</v>
      </c>
      <c r="D1425" s="5" t="s">
        <v>55</v>
      </c>
      <c r="E1425" s="5" t="s">
        <v>2378</v>
      </c>
      <c r="F1425" s="5" t="s">
        <v>2379</v>
      </c>
      <c r="G1425" s="5" t="s">
        <v>2627</v>
      </c>
      <c r="H1425" s="6">
        <v>44017</v>
      </c>
      <c r="I1425" s="5" t="s">
        <v>575</v>
      </c>
      <c r="J1425" s="5" t="s">
        <v>627</v>
      </c>
      <c r="K1425" s="5" t="s">
        <v>568</v>
      </c>
      <c r="L1425" s="7">
        <v>6</v>
      </c>
      <c r="M1425" s="7" t="s">
        <v>287</v>
      </c>
      <c r="N1425" s="8">
        <v>4508</v>
      </c>
      <c r="O1425" s="89">
        <v>0.02</v>
      </c>
      <c r="P1425" s="10">
        <f t="shared" si="272"/>
        <v>90</v>
      </c>
      <c r="Q1425" s="89">
        <v>5.0000000000000001E-3</v>
      </c>
      <c r="R1425" s="10">
        <f t="shared" si="273"/>
        <v>23</v>
      </c>
      <c r="S1425" s="89">
        <f t="shared" si="274"/>
        <v>2.5066548358473825E-2</v>
      </c>
      <c r="T1425" s="10">
        <f t="shared" si="275"/>
        <v>113</v>
      </c>
      <c r="U1425" s="10">
        <f t="shared" si="276"/>
        <v>4621</v>
      </c>
      <c r="V1425" s="11">
        <v>4700</v>
      </c>
      <c r="W1425" s="12">
        <f t="shared" si="277"/>
        <v>192</v>
      </c>
      <c r="X1425" s="93">
        <f t="shared" si="278"/>
        <v>4.2599999999999999E-2</v>
      </c>
      <c r="Y1425" s="94" t="str">
        <f t="shared" si="279"/>
        <v>0.00%-8.40%</v>
      </c>
      <c r="Z1425" s="15"/>
      <c r="AA1425" s="15"/>
      <c r="AB1425" s="15"/>
      <c r="AC1425" s="96"/>
      <c r="AD1425" s="8">
        <f t="shared" si="280"/>
        <v>0</v>
      </c>
      <c r="AE1425" s="17">
        <f t="shared" si="281"/>
        <v>4700</v>
      </c>
      <c r="AF1425" s="18">
        <f t="shared" si="282"/>
        <v>192</v>
      </c>
      <c r="AG1425" s="98">
        <f t="shared" si="283"/>
        <v>4.2590949423247482E-2</v>
      </c>
      <c r="AH1425" s="20">
        <v>13.6</v>
      </c>
      <c r="AI1425" s="20">
        <v>750</v>
      </c>
      <c r="AJ1425" s="20"/>
      <c r="AK1425" s="20">
        <v>688</v>
      </c>
      <c r="AL1425" s="20">
        <f t="shared" si="284"/>
        <v>73608</v>
      </c>
      <c r="AM1425" s="7" t="s">
        <v>287</v>
      </c>
      <c r="AN1425" s="20"/>
      <c r="AO1425" s="21"/>
      <c r="AP1425" s="21"/>
      <c r="AQ1425" s="5" t="s">
        <v>2630</v>
      </c>
      <c r="AR1425" s="5" t="s">
        <v>61</v>
      </c>
    </row>
    <row r="1426" spans="1:44">
      <c r="A1426" s="87" t="s">
        <v>562</v>
      </c>
      <c r="B1426" s="5">
        <v>1019090</v>
      </c>
      <c r="C1426" s="5" t="s">
        <v>565</v>
      </c>
      <c r="D1426" s="5" t="s">
        <v>55</v>
      </c>
      <c r="E1426" s="5" t="s">
        <v>2378</v>
      </c>
      <c r="F1426" s="5" t="s">
        <v>2382</v>
      </c>
      <c r="G1426" s="5" t="s">
        <v>2631</v>
      </c>
      <c r="H1426" s="6">
        <v>44017</v>
      </c>
      <c r="I1426" s="5" t="s">
        <v>575</v>
      </c>
      <c r="J1426" s="5" t="s">
        <v>627</v>
      </c>
      <c r="K1426" s="5" t="s">
        <v>568</v>
      </c>
      <c r="L1426" s="7">
        <v>6</v>
      </c>
      <c r="M1426" s="7" t="s">
        <v>287</v>
      </c>
      <c r="N1426" s="8">
        <v>4251</v>
      </c>
      <c r="O1426" s="89">
        <v>0.02</v>
      </c>
      <c r="P1426" s="10">
        <f t="shared" si="272"/>
        <v>85</v>
      </c>
      <c r="Q1426" s="89">
        <v>5.0000000000000001E-3</v>
      </c>
      <c r="R1426" s="10">
        <f t="shared" si="273"/>
        <v>21</v>
      </c>
      <c r="S1426" s="89">
        <f t="shared" si="274"/>
        <v>2.4935309338979063E-2</v>
      </c>
      <c r="T1426" s="10">
        <f t="shared" si="275"/>
        <v>106</v>
      </c>
      <c r="U1426" s="10">
        <f t="shared" si="276"/>
        <v>4357</v>
      </c>
      <c r="V1426" s="11">
        <v>4351</v>
      </c>
      <c r="W1426" s="12">
        <f t="shared" si="277"/>
        <v>100</v>
      </c>
      <c r="X1426" s="93">
        <f t="shared" si="278"/>
        <v>2.35E-2</v>
      </c>
      <c r="Y1426" s="94" t="str">
        <f t="shared" si="279"/>
        <v>0.00%-8.40%</v>
      </c>
      <c r="Z1426" s="15" t="s">
        <v>112</v>
      </c>
      <c r="AA1426" s="15" t="s">
        <v>2634</v>
      </c>
      <c r="AB1426" s="15" t="s">
        <v>1268</v>
      </c>
      <c r="AC1426" s="96">
        <v>0</v>
      </c>
      <c r="AD1426" s="8">
        <f t="shared" si="280"/>
        <v>0</v>
      </c>
      <c r="AE1426" s="17">
        <f t="shared" si="281"/>
        <v>4351</v>
      </c>
      <c r="AF1426" s="18">
        <f t="shared" si="282"/>
        <v>100</v>
      </c>
      <c r="AG1426" s="98">
        <f t="shared" si="283"/>
        <v>2.3523876734885985E-2</v>
      </c>
      <c r="AH1426" s="20">
        <v>13.6</v>
      </c>
      <c r="AI1426" s="20">
        <v>450</v>
      </c>
      <c r="AJ1426" s="20"/>
      <c r="AK1426" s="20">
        <v>688</v>
      </c>
      <c r="AL1426" s="20">
        <f t="shared" si="284"/>
        <v>65261.599999999999</v>
      </c>
      <c r="AM1426" s="7" t="s">
        <v>287</v>
      </c>
      <c r="AN1426" s="20"/>
      <c r="AO1426" s="21"/>
      <c r="AP1426" s="21"/>
      <c r="AQ1426" s="5" t="s">
        <v>2630</v>
      </c>
      <c r="AR1426" s="5" t="s">
        <v>61</v>
      </c>
    </row>
    <row r="1427" spans="1:44">
      <c r="A1427" s="87" t="s">
        <v>562</v>
      </c>
      <c r="B1427" s="5">
        <v>1019125</v>
      </c>
      <c r="C1427" s="5" t="s">
        <v>565</v>
      </c>
      <c r="D1427" s="5" t="s">
        <v>55</v>
      </c>
      <c r="E1427" s="5" t="s">
        <v>2378</v>
      </c>
      <c r="F1427" s="5" t="s">
        <v>2382</v>
      </c>
      <c r="G1427" s="5" t="s">
        <v>2631</v>
      </c>
      <c r="H1427" s="6">
        <v>44019</v>
      </c>
      <c r="I1427" s="5" t="s">
        <v>575</v>
      </c>
      <c r="J1427" s="5" t="s">
        <v>627</v>
      </c>
      <c r="K1427" s="5" t="s">
        <v>568</v>
      </c>
      <c r="L1427" s="7">
        <v>6</v>
      </c>
      <c r="M1427" s="7" t="s">
        <v>287</v>
      </c>
      <c r="N1427" s="8">
        <v>4430</v>
      </c>
      <c r="O1427" s="89">
        <v>0.02</v>
      </c>
      <c r="P1427" s="10">
        <f t="shared" si="272"/>
        <v>89</v>
      </c>
      <c r="Q1427" s="89">
        <v>5.0000000000000001E-3</v>
      </c>
      <c r="R1427" s="10">
        <f t="shared" si="273"/>
        <v>22</v>
      </c>
      <c r="S1427" s="89">
        <f t="shared" si="274"/>
        <v>2.5056433408577879E-2</v>
      </c>
      <c r="T1427" s="10">
        <f t="shared" si="275"/>
        <v>111</v>
      </c>
      <c r="U1427" s="10">
        <f t="shared" si="276"/>
        <v>4541</v>
      </c>
      <c r="V1427" s="11">
        <v>4500</v>
      </c>
      <c r="W1427" s="12">
        <f t="shared" si="277"/>
        <v>70</v>
      </c>
      <c r="X1427" s="93">
        <f t="shared" si="278"/>
        <v>1.5800000000000002E-2</v>
      </c>
      <c r="Y1427" s="94" t="str">
        <f t="shared" si="279"/>
        <v>0.00%-8.40%</v>
      </c>
      <c r="Z1427" s="15"/>
      <c r="AA1427" s="15"/>
      <c r="AB1427" s="15"/>
      <c r="AC1427" s="96"/>
      <c r="AD1427" s="8">
        <f t="shared" si="280"/>
        <v>0</v>
      </c>
      <c r="AE1427" s="17">
        <f t="shared" si="281"/>
        <v>4500</v>
      </c>
      <c r="AF1427" s="18">
        <f t="shared" si="282"/>
        <v>70</v>
      </c>
      <c r="AG1427" s="98">
        <f t="shared" si="283"/>
        <v>1.5801354401805856E-2</v>
      </c>
      <c r="AH1427" s="20">
        <v>13.6</v>
      </c>
      <c r="AI1427" s="20">
        <v>650</v>
      </c>
      <c r="AJ1427" s="20"/>
      <c r="AK1427" s="20">
        <v>688</v>
      </c>
      <c r="AL1427" s="20">
        <f t="shared" si="284"/>
        <v>69688</v>
      </c>
      <c r="AM1427" s="7" t="s">
        <v>287</v>
      </c>
      <c r="AN1427" s="20"/>
      <c r="AO1427" s="21"/>
      <c r="AP1427" s="21"/>
      <c r="AQ1427" s="5" t="s">
        <v>2630</v>
      </c>
      <c r="AR1427" s="5" t="s">
        <v>61</v>
      </c>
    </row>
    <row r="1428" spans="1:44">
      <c r="A1428" s="87" t="s">
        <v>562</v>
      </c>
      <c r="B1428" s="5">
        <v>1019163</v>
      </c>
      <c r="C1428" s="5" t="s">
        <v>565</v>
      </c>
      <c r="D1428" s="5" t="s">
        <v>55</v>
      </c>
      <c r="E1428" s="5" t="s">
        <v>2378</v>
      </c>
      <c r="F1428" s="5" t="s">
        <v>2382</v>
      </c>
      <c r="G1428" s="5" t="s">
        <v>2631</v>
      </c>
      <c r="H1428" s="6">
        <v>44021</v>
      </c>
      <c r="I1428" s="5" t="s">
        <v>575</v>
      </c>
      <c r="J1428" s="5" t="s">
        <v>627</v>
      </c>
      <c r="K1428" s="5" t="s">
        <v>568</v>
      </c>
      <c r="L1428" s="7">
        <v>6</v>
      </c>
      <c r="M1428" s="7" t="s">
        <v>287</v>
      </c>
      <c r="N1428" s="8">
        <v>4301</v>
      </c>
      <c r="O1428" s="89">
        <v>0.02</v>
      </c>
      <c r="P1428" s="10">
        <f t="shared" si="272"/>
        <v>86</v>
      </c>
      <c r="Q1428" s="89">
        <v>5.0000000000000001E-3</v>
      </c>
      <c r="R1428" s="10">
        <f t="shared" si="273"/>
        <v>22</v>
      </c>
      <c r="S1428" s="89">
        <f t="shared" si="274"/>
        <v>2.5110439432690073E-2</v>
      </c>
      <c r="T1428" s="10">
        <f t="shared" si="275"/>
        <v>108</v>
      </c>
      <c r="U1428" s="10">
        <f t="shared" si="276"/>
        <v>4409</v>
      </c>
      <c r="V1428" s="11">
        <v>4301</v>
      </c>
      <c r="W1428" s="12">
        <f t="shared" si="277"/>
        <v>0</v>
      </c>
      <c r="X1428" s="93">
        <f t="shared" si="278"/>
        <v>0</v>
      </c>
      <c r="Y1428" s="94" t="str">
        <f t="shared" si="279"/>
        <v>0.00%-8.40%</v>
      </c>
      <c r="Z1428" s="15" t="s">
        <v>112</v>
      </c>
      <c r="AA1428" s="15" t="s">
        <v>2628</v>
      </c>
      <c r="AB1428" s="15" t="s">
        <v>1268</v>
      </c>
      <c r="AC1428" s="96">
        <v>4.6300000000000001E-2</v>
      </c>
      <c r="AD1428" s="8">
        <f t="shared" si="280"/>
        <v>199</v>
      </c>
      <c r="AE1428" s="17">
        <f t="shared" si="281"/>
        <v>4500</v>
      </c>
      <c r="AF1428" s="18">
        <f t="shared" si="282"/>
        <v>199</v>
      </c>
      <c r="AG1428" s="98">
        <f t="shared" si="283"/>
        <v>4.6268309695419729E-2</v>
      </c>
      <c r="AH1428" s="20">
        <v>13.6</v>
      </c>
      <c r="AI1428" s="20">
        <v>450</v>
      </c>
      <c r="AJ1428" s="20"/>
      <c r="AK1428" s="20">
        <v>688</v>
      </c>
      <c r="AL1428" s="20">
        <f t="shared" si="284"/>
        <v>67288</v>
      </c>
      <c r="AM1428" s="7" t="s">
        <v>287</v>
      </c>
      <c r="AN1428" s="20"/>
      <c r="AO1428" s="21" t="s">
        <v>2629</v>
      </c>
      <c r="AP1428" s="21"/>
      <c r="AQ1428" s="5" t="s">
        <v>2630</v>
      </c>
      <c r="AR1428" s="5" t="s">
        <v>61</v>
      </c>
    </row>
    <row r="1429" spans="1:44">
      <c r="A1429" s="87" t="s">
        <v>562</v>
      </c>
      <c r="B1429" s="5">
        <v>1019176</v>
      </c>
      <c r="C1429" s="5" t="s">
        <v>565</v>
      </c>
      <c r="D1429" s="5" t="s">
        <v>55</v>
      </c>
      <c r="E1429" s="5" t="s">
        <v>2378</v>
      </c>
      <c r="F1429" s="5" t="s">
        <v>2382</v>
      </c>
      <c r="G1429" s="5" t="s">
        <v>2631</v>
      </c>
      <c r="H1429" s="6">
        <v>44021</v>
      </c>
      <c r="I1429" s="5" t="s">
        <v>575</v>
      </c>
      <c r="J1429" s="5" t="s">
        <v>627</v>
      </c>
      <c r="K1429" s="5" t="s">
        <v>568</v>
      </c>
      <c r="L1429" s="7">
        <v>6</v>
      </c>
      <c r="M1429" s="7" t="s">
        <v>287</v>
      </c>
      <c r="N1429" s="8">
        <v>4395</v>
      </c>
      <c r="O1429" s="89">
        <v>0.02</v>
      </c>
      <c r="P1429" s="10">
        <f t="shared" si="272"/>
        <v>88</v>
      </c>
      <c r="Q1429" s="89">
        <v>5.0000000000000001E-3</v>
      </c>
      <c r="R1429" s="10">
        <f t="shared" si="273"/>
        <v>22</v>
      </c>
      <c r="S1429" s="89">
        <f t="shared" si="274"/>
        <v>2.502844141069397E-2</v>
      </c>
      <c r="T1429" s="10">
        <f t="shared" si="275"/>
        <v>110</v>
      </c>
      <c r="U1429" s="10">
        <f t="shared" si="276"/>
        <v>4505</v>
      </c>
      <c r="V1429" s="11">
        <v>4465</v>
      </c>
      <c r="W1429" s="12">
        <f t="shared" si="277"/>
        <v>70</v>
      </c>
      <c r="X1429" s="93">
        <f t="shared" si="278"/>
        <v>1.5900000000000001E-2</v>
      </c>
      <c r="Y1429" s="94" t="str">
        <f t="shared" si="279"/>
        <v>0.00%-8.40%</v>
      </c>
      <c r="Z1429" s="15"/>
      <c r="AA1429" s="15"/>
      <c r="AB1429" s="15"/>
      <c r="AC1429" s="96"/>
      <c r="AD1429" s="8">
        <f t="shared" si="280"/>
        <v>0</v>
      </c>
      <c r="AE1429" s="17">
        <f t="shared" si="281"/>
        <v>4465</v>
      </c>
      <c r="AF1429" s="18">
        <f t="shared" si="282"/>
        <v>70</v>
      </c>
      <c r="AG1429" s="98">
        <f t="shared" si="283"/>
        <v>1.5927189988623525E-2</v>
      </c>
      <c r="AH1429" s="20">
        <v>13.6</v>
      </c>
      <c r="AI1429" s="20">
        <v>450</v>
      </c>
      <c r="AJ1429" s="20"/>
      <c r="AK1429" s="20">
        <v>688</v>
      </c>
      <c r="AL1429" s="20">
        <f t="shared" si="284"/>
        <v>66812</v>
      </c>
      <c r="AM1429" s="7" t="s">
        <v>287</v>
      </c>
      <c r="AN1429" s="20"/>
      <c r="AO1429" s="21"/>
      <c r="AP1429" s="21"/>
      <c r="AQ1429" s="5" t="s">
        <v>2630</v>
      </c>
      <c r="AR1429" s="5" t="s">
        <v>61</v>
      </c>
    </row>
    <row r="1430" spans="1:44">
      <c r="A1430" s="87" t="s">
        <v>562</v>
      </c>
      <c r="B1430" s="5">
        <v>1019206</v>
      </c>
      <c r="C1430" s="5" t="s">
        <v>565</v>
      </c>
      <c r="D1430" s="5" t="s">
        <v>55</v>
      </c>
      <c r="E1430" s="5" t="s">
        <v>2378</v>
      </c>
      <c r="F1430" s="5" t="s">
        <v>2382</v>
      </c>
      <c r="G1430" s="5" t="s">
        <v>2631</v>
      </c>
      <c r="H1430" s="6">
        <v>44022</v>
      </c>
      <c r="I1430" s="5" t="s">
        <v>575</v>
      </c>
      <c r="J1430" s="5" t="s">
        <v>627</v>
      </c>
      <c r="K1430" s="5" t="s">
        <v>568</v>
      </c>
      <c r="L1430" s="7">
        <v>6</v>
      </c>
      <c r="M1430" s="7" t="s">
        <v>287</v>
      </c>
      <c r="N1430" s="8">
        <v>4246</v>
      </c>
      <c r="O1430" s="89">
        <v>0.02</v>
      </c>
      <c r="P1430" s="10">
        <f t="shared" si="272"/>
        <v>85</v>
      </c>
      <c r="Q1430" s="89">
        <v>5.0000000000000001E-3</v>
      </c>
      <c r="R1430" s="10">
        <f t="shared" si="273"/>
        <v>21</v>
      </c>
      <c r="S1430" s="89">
        <f t="shared" si="274"/>
        <v>2.4964672633066416E-2</v>
      </c>
      <c r="T1430" s="10">
        <f t="shared" si="275"/>
        <v>106</v>
      </c>
      <c r="U1430" s="10">
        <f t="shared" si="276"/>
        <v>4352</v>
      </c>
      <c r="V1430" s="11">
        <v>4246</v>
      </c>
      <c r="W1430" s="12">
        <f t="shared" si="277"/>
        <v>0</v>
      </c>
      <c r="X1430" s="93">
        <f t="shared" si="278"/>
        <v>0</v>
      </c>
      <c r="Y1430" s="94" t="str">
        <f t="shared" si="279"/>
        <v>0.00%-8.40%</v>
      </c>
      <c r="Z1430" s="15" t="s">
        <v>112</v>
      </c>
      <c r="AA1430" s="15" t="s">
        <v>2628</v>
      </c>
      <c r="AB1430" s="15" t="s">
        <v>1268</v>
      </c>
      <c r="AC1430" s="96">
        <v>4.7100000000000003E-2</v>
      </c>
      <c r="AD1430" s="8">
        <f t="shared" si="280"/>
        <v>200</v>
      </c>
      <c r="AE1430" s="17">
        <f t="shared" si="281"/>
        <v>4446</v>
      </c>
      <c r="AF1430" s="18">
        <f t="shared" si="282"/>
        <v>200</v>
      </c>
      <c r="AG1430" s="98">
        <f t="shared" si="283"/>
        <v>4.7103155911446093E-2</v>
      </c>
      <c r="AH1430" s="20">
        <v>13.6</v>
      </c>
      <c r="AI1430" s="20">
        <v>450</v>
      </c>
      <c r="AJ1430" s="20"/>
      <c r="AK1430" s="20">
        <v>688</v>
      </c>
      <c r="AL1430" s="20">
        <f t="shared" si="284"/>
        <v>66553.600000000006</v>
      </c>
      <c r="AM1430" s="7" t="s">
        <v>287</v>
      </c>
      <c r="AN1430" s="20"/>
      <c r="AO1430" s="21" t="s">
        <v>2629</v>
      </c>
      <c r="AP1430" s="21"/>
      <c r="AQ1430" s="5" t="s">
        <v>2630</v>
      </c>
      <c r="AR1430" s="5" t="s">
        <v>61</v>
      </c>
    </row>
    <row r="1431" spans="1:44">
      <c r="A1431" s="87" t="s">
        <v>562</v>
      </c>
      <c r="B1431" s="5">
        <v>1019266</v>
      </c>
      <c r="C1431" s="5" t="s">
        <v>565</v>
      </c>
      <c r="D1431" s="5" t="s">
        <v>55</v>
      </c>
      <c r="E1431" s="5" t="s">
        <v>2378</v>
      </c>
      <c r="F1431" s="5" t="s">
        <v>2379</v>
      </c>
      <c r="G1431" s="5" t="s">
        <v>2627</v>
      </c>
      <c r="H1431" s="6">
        <v>44028</v>
      </c>
      <c r="I1431" s="5" t="s">
        <v>575</v>
      </c>
      <c r="J1431" s="5" t="s">
        <v>627</v>
      </c>
      <c r="K1431" s="5" t="s">
        <v>568</v>
      </c>
      <c r="L1431" s="7">
        <v>6</v>
      </c>
      <c r="M1431" s="7" t="s">
        <v>287</v>
      </c>
      <c r="N1431" s="8">
        <v>4923</v>
      </c>
      <c r="O1431" s="89">
        <v>0.02</v>
      </c>
      <c r="P1431" s="10">
        <f t="shared" si="272"/>
        <v>98</v>
      </c>
      <c r="Q1431" s="89">
        <v>5.0000000000000001E-3</v>
      </c>
      <c r="R1431" s="10">
        <f t="shared" si="273"/>
        <v>25</v>
      </c>
      <c r="S1431" s="89">
        <f t="shared" si="274"/>
        <v>2.4984765386959172E-2</v>
      </c>
      <c r="T1431" s="10">
        <f t="shared" si="275"/>
        <v>123</v>
      </c>
      <c r="U1431" s="10">
        <f t="shared" si="276"/>
        <v>5046</v>
      </c>
      <c r="V1431" s="11">
        <v>5023</v>
      </c>
      <c r="W1431" s="12">
        <f t="shared" si="277"/>
        <v>100</v>
      </c>
      <c r="X1431" s="93">
        <f t="shared" si="278"/>
        <v>2.0299999999999999E-2</v>
      </c>
      <c r="Y1431" s="94" t="str">
        <f t="shared" si="279"/>
        <v>0.00%-8.40%</v>
      </c>
      <c r="Z1431" s="15"/>
      <c r="AA1431" s="15"/>
      <c r="AB1431" s="15"/>
      <c r="AC1431" s="96"/>
      <c r="AD1431" s="8">
        <f t="shared" si="280"/>
        <v>0</v>
      </c>
      <c r="AE1431" s="17">
        <f t="shared" si="281"/>
        <v>5023</v>
      </c>
      <c r="AF1431" s="18">
        <f t="shared" si="282"/>
        <v>100</v>
      </c>
      <c r="AG1431" s="98">
        <f t="shared" si="283"/>
        <v>2.0312817387771576E-2</v>
      </c>
      <c r="AH1431" s="20">
        <v>13.6</v>
      </c>
      <c r="AI1431" s="20">
        <v>750</v>
      </c>
      <c r="AJ1431" s="20"/>
      <c r="AK1431" s="20">
        <v>688</v>
      </c>
      <c r="AL1431" s="20">
        <f t="shared" si="284"/>
        <v>78000.800000000003</v>
      </c>
      <c r="AM1431" s="7" t="s">
        <v>287</v>
      </c>
      <c r="AN1431" s="20"/>
      <c r="AO1431" s="21"/>
      <c r="AP1431" s="21"/>
      <c r="AQ1431" s="5" t="s">
        <v>2630</v>
      </c>
      <c r="AR1431" s="5" t="s">
        <v>61</v>
      </c>
    </row>
    <row r="1432" spans="1:44">
      <c r="A1432" s="87" t="s">
        <v>562</v>
      </c>
      <c r="B1432" s="5">
        <v>1019459</v>
      </c>
      <c r="C1432" s="5" t="s">
        <v>565</v>
      </c>
      <c r="D1432" s="5" t="s">
        <v>55</v>
      </c>
      <c r="E1432" s="5" t="s">
        <v>2378</v>
      </c>
      <c r="F1432" s="5" t="s">
        <v>2382</v>
      </c>
      <c r="G1432" s="5" t="s">
        <v>2631</v>
      </c>
      <c r="H1432" s="6">
        <v>44042</v>
      </c>
      <c r="I1432" s="5" t="s">
        <v>575</v>
      </c>
      <c r="J1432" s="5" t="s">
        <v>627</v>
      </c>
      <c r="K1432" s="5" t="s">
        <v>568</v>
      </c>
      <c r="L1432" s="7">
        <v>6</v>
      </c>
      <c r="M1432" s="7" t="s">
        <v>287</v>
      </c>
      <c r="N1432" s="8">
        <v>4020</v>
      </c>
      <c r="O1432" s="89">
        <v>0.02</v>
      </c>
      <c r="P1432" s="10">
        <f t="shared" si="272"/>
        <v>80</v>
      </c>
      <c r="Q1432" s="89">
        <v>5.0000000000000001E-3</v>
      </c>
      <c r="R1432" s="10">
        <f t="shared" si="273"/>
        <v>20</v>
      </c>
      <c r="S1432" s="89">
        <f t="shared" si="274"/>
        <v>2.4875621890547265E-2</v>
      </c>
      <c r="T1432" s="10">
        <f t="shared" si="275"/>
        <v>100</v>
      </c>
      <c r="U1432" s="10">
        <f t="shared" si="276"/>
        <v>4120</v>
      </c>
      <c r="V1432" s="11">
        <v>4120</v>
      </c>
      <c r="W1432" s="12">
        <f t="shared" si="277"/>
        <v>100</v>
      </c>
      <c r="X1432" s="93">
        <f t="shared" si="278"/>
        <v>2.4899999999999999E-2</v>
      </c>
      <c r="Y1432" s="94" t="str">
        <f t="shared" si="279"/>
        <v>0.00%-8.40%</v>
      </c>
      <c r="Z1432" s="15"/>
      <c r="AA1432" s="15"/>
      <c r="AB1432" s="15"/>
      <c r="AC1432" s="96"/>
      <c r="AD1432" s="8">
        <f t="shared" si="280"/>
        <v>0</v>
      </c>
      <c r="AE1432" s="17">
        <f t="shared" si="281"/>
        <v>4120</v>
      </c>
      <c r="AF1432" s="18">
        <f t="shared" si="282"/>
        <v>100</v>
      </c>
      <c r="AG1432" s="98">
        <f t="shared" si="283"/>
        <v>2.4875621890547261E-2</v>
      </c>
      <c r="AH1432" s="20">
        <v>13.6</v>
      </c>
      <c r="AI1432" s="20">
        <v>450</v>
      </c>
      <c r="AJ1432" s="20"/>
      <c r="AK1432" s="20">
        <v>688</v>
      </c>
      <c r="AL1432" s="20">
        <f t="shared" si="284"/>
        <v>62120</v>
      </c>
      <c r="AM1432" s="7" t="s">
        <v>287</v>
      </c>
      <c r="AN1432" s="20"/>
      <c r="AO1432" s="21"/>
      <c r="AP1432" s="21"/>
      <c r="AQ1432" s="5" t="s">
        <v>2630</v>
      </c>
      <c r="AR1432" s="5" t="s">
        <v>61</v>
      </c>
    </row>
    <row r="1433" spans="1:44">
      <c r="A1433" s="87" t="s">
        <v>562</v>
      </c>
      <c r="B1433" s="5">
        <v>1019516</v>
      </c>
      <c r="C1433" s="5" t="s">
        <v>565</v>
      </c>
      <c r="D1433" s="5" t="s">
        <v>55</v>
      </c>
      <c r="E1433" s="5" t="s">
        <v>2378</v>
      </c>
      <c r="F1433" s="5" t="s">
        <v>2382</v>
      </c>
      <c r="G1433" s="5" t="s">
        <v>2631</v>
      </c>
      <c r="H1433" s="6">
        <v>44049</v>
      </c>
      <c r="I1433" s="5" t="s">
        <v>575</v>
      </c>
      <c r="J1433" s="5" t="s">
        <v>627</v>
      </c>
      <c r="K1433" s="5" t="s">
        <v>568</v>
      </c>
      <c r="L1433" s="7">
        <v>6</v>
      </c>
      <c r="M1433" s="7" t="s">
        <v>287</v>
      </c>
      <c r="N1433" s="8">
        <v>4308</v>
      </c>
      <c r="O1433" s="89">
        <v>0.02</v>
      </c>
      <c r="P1433" s="10">
        <f t="shared" si="272"/>
        <v>86</v>
      </c>
      <c r="Q1433" s="89">
        <v>5.0000000000000001E-3</v>
      </c>
      <c r="R1433" s="10">
        <f t="shared" si="273"/>
        <v>22</v>
      </c>
      <c r="S1433" s="89">
        <f t="shared" si="274"/>
        <v>2.5069637883008356E-2</v>
      </c>
      <c r="T1433" s="10">
        <f t="shared" si="275"/>
        <v>108</v>
      </c>
      <c r="U1433" s="10">
        <f t="shared" si="276"/>
        <v>4416</v>
      </c>
      <c r="V1433" s="11">
        <v>4308</v>
      </c>
      <c r="W1433" s="12">
        <f t="shared" si="277"/>
        <v>0</v>
      </c>
      <c r="X1433" s="93">
        <f t="shared" si="278"/>
        <v>0</v>
      </c>
      <c r="Y1433" s="94" t="str">
        <f t="shared" si="279"/>
        <v>0.00%-8.40%</v>
      </c>
      <c r="Z1433" s="15" t="s">
        <v>112</v>
      </c>
      <c r="AA1433" s="15" t="s">
        <v>2628</v>
      </c>
      <c r="AB1433" s="15" t="s">
        <v>1268</v>
      </c>
      <c r="AC1433" s="96">
        <v>4.4499999999999998E-2</v>
      </c>
      <c r="AD1433" s="8">
        <f t="shared" si="280"/>
        <v>192</v>
      </c>
      <c r="AE1433" s="17">
        <f t="shared" si="281"/>
        <v>4500</v>
      </c>
      <c r="AF1433" s="18">
        <f t="shared" si="282"/>
        <v>192</v>
      </c>
      <c r="AG1433" s="98">
        <f t="shared" si="283"/>
        <v>4.4568245125348183E-2</v>
      </c>
      <c r="AH1433" s="20">
        <v>13.6</v>
      </c>
      <c r="AI1433" s="20">
        <v>450</v>
      </c>
      <c r="AJ1433" s="20"/>
      <c r="AK1433" s="20">
        <v>688</v>
      </c>
      <c r="AL1433" s="20">
        <f t="shared" si="284"/>
        <v>67288</v>
      </c>
      <c r="AM1433" s="7" t="s">
        <v>287</v>
      </c>
      <c r="AN1433" s="20"/>
      <c r="AO1433" s="21" t="s">
        <v>2629</v>
      </c>
      <c r="AP1433" s="21"/>
      <c r="AQ1433" s="5" t="s">
        <v>2630</v>
      </c>
      <c r="AR1433" s="5" t="s">
        <v>61</v>
      </c>
    </row>
    <row r="1434" spans="1:44">
      <c r="A1434" s="87" t="s">
        <v>562</v>
      </c>
      <c r="B1434" s="5">
        <v>1019575</v>
      </c>
      <c r="C1434" s="5" t="s">
        <v>565</v>
      </c>
      <c r="D1434" s="5" t="s">
        <v>55</v>
      </c>
      <c r="E1434" s="5" t="s">
        <v>2378</v>
      </c>
      <c r="F1434" s="5" t="s">
        <v>2382</v>
      </c>
      <c r="G1434" s="5" t="s">
        <v>2631</v>
      </c>
      <c r="H1434" s="6">
        <v>44057</v>
      </c>
      <c r="I1434" s="5" t="s">
        <v>575</v>
      </c>
      <c r="J1434" s="5" t="s">
        <v>627</v>
      </c>
      <c r="K1434" s="5" t="s">
        <v>568</v>
      </c>
      <c r="L1434" s="7">
        <v>6</v>
      </c>
      <c r="M1434" s="7" t="s">
        <v>287</v>
      </c>
      <c r="N1434" s="8">
        <v>4233</v>
      </c>
      <c r="O1434" s="89">
        <v>0.02</v>
      </c>
      <c r="P1434" s="10">
        <f t="shared" si="272"/>
        <v>85</v>
      </c>
      <c r="Q1434" s="89">
        <v>5.0000000000000001E-3</v>
      </c>
      <c r="R1434" s="10">
        <f t="shared" si="273"/>
        <v>21</v>
      </c>
      <c r="S1434" s="89">
        <f t="shared" si="274"/>
        <v>2.5041341837939997E-2</v>
      </c>
      <c r="T1434" s="10">
        <f t="shared" si="275"/>
        <v>106</v>
      </c>
      <c r="U1434" s="10">
        <f t="shared" si="276"/>
        <v>4339</v>
      </c>
      <c r="V1434" s="11">
        <v>4303</v>
      </c>
      <c r="W1434" s="12">
        <f t="shared" si="277"/>
        <v>70</v>
      </c>
      <c r="X1434" s="93">
        <f t="shared" si="278"/>
        <v>1.6500000000000001E-2</v>
      </c>
      <c r="Y1434" s="94" t="str">
        <f t="shared" si="279"/>
        <v>0.00%-8.40%</v>
      </c>
      <c r="Z1434" s="15"/>
      <c r="AA1434" s="15"/>
      <c r="AB1434" s="15"/>
      <c r="AC1434" s="96"/>
      <c r="AD1434" s="8">
        <f t="shared" si="280"/>
        <v>0</v>
      </c>
      <c r="AE1434" s="17">
        <f t="shared" si="281"/>
        <v>4303</v>
      </c>
      <c r="AF1434" s="18">
        <f t="shared" si="282"/>
        <v>70</v>
      </c>
      <c r="AG1434" s="98">
        <f t="shared" si="283"/>
        <v>1.6536735175998185E-2</v>
      </c>
      <c r="AH1434" s="20">
        <v>13.6</v>
      </c>
      <c r="AI1434" s="20">
        <v>650</v>
      </c>
      <c r="AJ1434" s="20"/>
      <c r="AK1434" s="20">
        <v>688</v>
      </c>
      <c r="AL1434" s="20">
        <f t="shared" si="284"/>
        <v>67008.799999999988</v>
      </c>
      <c r="AM1434" s="7" t="s">
        <v>287</v>
      </c>
      <c r="AN1434" s="20"/>
      <c r="AO1434" s="21"/>
      <c r="AP1434" s="21"/>
      <c r="AQ1434" s="5" t="s">
        <v>2630</v>
      </c>
      <c r="AR1434" s="5" t="s">
        <v>61</v>
      </c>
    </row>
    <row r="1435" spans="1:44">
      <c r="A1435" s="87" t="s">
        <v>562</v>
      </c>
      <c r="B1435" s="5">
        <v>1019737</v>
      </c>
      <c r="C1435" s="5" t="s">
        <v>565</v>
      </c>
      <c r="D1435" s="5" t="s">
        <v>55</v>
      </c>
      <c r="E1435" s="5" t="s">
        <v>2378</v>
      </c>
      <c r="F1435" s="5" t="s">
        <v>2382</v>
      </c>
      <c r="G1435" s="5" t="s">
        <v>2631</v>
      </c>
      <c r="H1435" s="6">
        <v>44075</v>
      </c>
      <c r="I1435" s="5" t="s">
        <v>575</v>
      </c>
      <c r="J1435" s="5" t="s">
        <v>627</v>
      </c>
      <c r="K1435" s="5" t="s">
        <v>568</v>
      </c>
      <c r="L1435" s="7">
        <v>6</v>
      </c>
      <c r="M1435" s="7" t="s">
        <v>287</v>
      </c>
      <c r="N1435" s="8">
        <v>4323</v>
      </c>
      <c r="O1435" s="89">
        <v>0.02</v>
      </c>
      <c r="P1435" s="10">
        <f t="shared" si="272"/>
        <v>86</v>
      </c>
      <c r="Q1435" s="89">
        <v>5.0000000000000001E-3</v>
      </c>
      <c r="R1435" s="10">
        <f t="shared" si="273"/>
        <v>22</v>
      </c>
      <c r="S1435" s="89">
        <f t="shared" si="274"/>
        <v>2.4982650936849409E-2</v>
      </c>
      <c r="T1435" s="10">
        <f t="shared" si="275"/>
        <v>108</v>
      </c>
      <c r="U1435" s="10">
        <f t="shared" si="276"/>
        <v>4431</v>
      </c>
      <c r="V1435" s="11">
        <v>4423</v>
      </c>
      <c r="W1435" s="12">
        <f t="shared" si="277"/>
        <v>100</v>
      </c>
      <c r="X1435" s="93">
        <f t="shared" si="278"/>
        <v>2.3099999999999999E-2</v>
      </c>
      <c r="Y1435" s="94" t="str">
        <f t="shared" si="279"/>
        <v>0.00%-8.40%</v>
      </c>
      <c r="Z1435" s="15"/>
      <c r="AA1435" s="15"/>
      <c r="AB1435" s="15"/>
      <c r="AC1435" s="96"/>
      <c r="AD1435" s="8">
        <f t="shared" si="280"/>
        <v>0</v>
      </c>
      <c r="AE1435" s="17">
        <f t="shared" si="281"/>
        <v>4423</v>
      </c>
      <c r="AF1435" s="18">
        <f t="shared" si="282"/>
        <v>100</v>
      </c>
      <c r="AG1435" s="98">
        <f t="shared" si="283"/>
        <v>2.3132084200786496E-2</v>
      </c>
      <c r="AH1435" s="20">
        <v>13.6</v>
      </c>
      <c r="AI1435" s="20">
        <v>450</v>
      </c>
      <c r="AJ1435" s="20"/>
      <c r="AK1435" s="20">
        <v>688</v>
      </c>
      <c r="AL1435" s="20">
        <f t="shared" si="284"/>
        <v>66240.799999999988</v>
      </c>
      <c r="AM1435" s="7" t="s">
        <v>287</v>
      </c>
      <c r="AN1435" s="20"/>
      <c r="AO1435" s="21"/>
      <c r="AP1435" s="21"/>
      <c r="AQ1435" s="5" t="s">
        <v>2630</v>
      </c>
      <c r="AR1435" s="5" t="s">
        <v>61</v>
      </c>
    </row>
    <row r="1436" spans="1:44">
      <c r="A1436" s="87" t="s">
        <v>562</v>
      </c>
      <c r="B1436" s="5">
        <v>1019747</v>
      </c>
      <c r="C1436" s="5" t="s">
        <v>565</v>
      </c>
      <c r="D1436" s="5" t="s">
        <v>55</v>
      </c>
      <c r="E1436" s="5" t="s">
        <v>2378</v>
      </c>
      <c r="F1436" s="5" t="s">
        <v>2379</v>
      </c>
      <c r="G1436" s="5" t="s">
        <v>2627</v>
      </c>
      <c r="H1436" s="6">
        <v>44077</v>
      </c>
      <c r="I1436" s="5" t="s">
        <v>575</v>
      </c>
      <c r="J1436" s="5" t="s">
        <v>627</v>
      </c>
      <c r="K1436" s="5" t="s">
        <v>568</v>
      </c>
      <c r="L1436" s="7">
        <v>6</v>
      </c>
      <c r="M1436" s="7" t="s">
        <v>287</v>
      </c>
      <c r="N1436" s="8">
        <v>4359</v>
      </c>
      <c r="O1436" s="89">
        <v>0.02</v>
      </c>
      <c r="P1436" s="10">
        <f t="shared" si="272"/>
        <v>87</v>
      </c>
      <c r="Q1436" s="89">
        <v>5.0000000000000001E-3</v>
      </c>
      <c r="R1436" s="10">
        <f t="shared" si="273"/>
        <v>22</v>
      </c>
      <c r="S1436" s="89">
        <f t="shared" si="274"/>
        <v>2.5005735260380822E-2</v>
      </c>
      <c r="T1436" s="10">
        <f t="shared" si="275"/>
        <v>109</v>
      </c>
      <c r="U1436" s="10">
        <f t="shared" si="276"/>
        <v>4468</v>
      </c>
      <c r="V1436" s="11">
        <v>4559</v>
      </c>
      <c r="W1436" s="12">
        <f t="shared" si="277"/>
        <v>200</v>
      </c>
      <c r="X1436" s="93">
        <f t="shared" si="278"/>
        <v>4.5900000000000003E-2</v>
      </c>
      <c r="Y1436" s="94" t="str">
        <f t="shared" si="279"/>
        <v>0.00%-8.40%</v>
      </c>
      <c r="Z1436" s="15"/>
      <c r="AA1436" s="15"/>
      <c r="AB1436" s="15"/>
      <c r="AC1436" s="96"/>
      <c r="AD1436" s="8">
        <f t="shared" si="280"/>
        <v>0</v>
      </c>
      <c r="AE1436" s="17">
        <f t="shared" si="281"/>
        <v>4559</v>
      </c>
      <c r="AF1436" s="18">
        <f t="shared" si="282"/>
        <v>200</v>
      </c>
      <c r="AG1436" s="98">
        <f t="shared" si="283"/>
        <v>4.5882083046570266E-2</v>
      </c>
      <c r="AH1436" s="20">
        <v>13.6</v>
      </c>
      <c r="AI1436" s="20">
        <v>750</v>
      </c>
      <c r="AJ1436" s="20"/>
      <c r="AK1436" s="20">
        <v>688</v>
      </c>
      <c r="AL1436" s="20">
        <f t="shared" si="284"/>
        <v>71690.399999999994</v>
      </c>
      <c r="AM1436" s="7" t="s">
        <v>287</v>
      </c>
      <c r="AN1436" s="20"/>
      <c r="AO1436" s="21"/>
      <c r="AP1436" s="21"/>
      <c r="AQ1436" s="5" t="s">
        <v>2630</v>
      </c>
      <c r="AR1436" s="5" t="s">
        <v>61</v>
      </c>
    </row>
    <row r="1437" spans="1:44">
      <c r="A1437" s="87" t="s">
        <v>562</v>
      </c>
      <c r="B1437" s="5">
        <v>1019805</v>
      </c>
      <c r="C1437" s="5" t="s">
        <v>565</v>
      </c>
      <c r="D1437" s="5" t="s">
        <v>55</v>
      </c>
      <c r="E1437" s="5" t="s">
        <v>2378</v>
      </c>
      <c r="F1437" s="5" t="s">
        <v>2382</v>
      </c>
      <c r="G1437" s="5" t="s">
        <v>2631</v>
      </c>
      <c r="H1437" s="6">
        <v>44083</v>
      </c>
      <c r="I1437" s="5" t="s">
        <v>575</v>
      </c>
      <c r="J1437" s="5" t="s">
        <v>627</v>
      </c>
      <c r="K1437" s="5" t="s">
        <v>568</v>
      </c>
      <c r="L1437" s="7">
        <v>6</v>
      </c>
      <c r="M1437" s="7" t="s">
        <v>287</v>
      </c>
      <c r="N1437" s="8">
        <v>4781</v>
      </c>
      <c r="O1437" s="89">
        <v>0.02</v>
      </c>
      <c r="P1437" s="10">
        <f t="shared" si="272"/>
        <v>96</v>
      </c>
      <c r="Q1437" s="89">
        <v>5.0000000000000001E-3</v>
      </c>
      <c r="R1437" s="10">
        <f t="shared" si="273"/>
        <v>24</v>
      </c>
      <c r="S1437" s="89">
        <f t="shared" si="274"/>
        <v>2.5099351600083666E-2</v>
      </c>
      <c r="T1437" s="10">
        <f t="shared" si="275"/>
        <v>120</v>
      </c>
      <c r="U1437" s="10">
        <f t="shared" si="276"/>
        <v>4901</v>
      </c>
      <c r="V1437" s="11">
        <v>4851</v>
      </c>
      <c r="W1437" s="12">
        <f t="shared" si="277"/>
        <v>70</v>
      </c>
      <c r="X1437" s="93">
        <f t="shared" si="278"/>
        <v>1.46E-2</v>
      </c>
      <c r="Y1437" s="94" t="str">
        <f t="shared" si="279"/>
        <v>0.00%-8.40%</v>
      </c>
      <c r="Z1437" s="15"/>
      <c r="AA1437" s="15"/>
      <c r="AB1437" s="15"/>
      <c r="AC1437" s="96"/>
      <c r="AD1437" s="8">
        <f t="shared" si="280"/>
        <v>0</v>
      </c>
      <c r="AE1437" s="17">
        <f t="shared" si="281"/>
        <v>4851</v>
      </c>
      <c r="AF1437" s="18">
        <f t="shared" si="282"/>
        <v>70</v>
      </c>
      <c r="AG1437" s="98">
        <f t="shared" si="283"/>
        <v>1.4641288433382194E-2</v>
      </c>
      <c r="AH1437" s="20">
        <v>13.6</v>
      </c>
      <c r="AI1437" s="20">
        <v>750</v>
      </c>
      <c r="AJ1437" s="20"/>
      <c r="AK1437" s="20">
        <v>688</v>
      </c>
      <c r="AL1437" s="20">
        <f t="shared" si="284"/>
        <v>75661.599999999991</v>
      </c>
      <c r="AM1437" s="7" t="s">
        <v>287</v>
      </c>
      <c r="AN1437" s="20"/>
      <c r="AO1437" s="21"/>
      <c r="AP1437" s="21"/>
      <c r="AQ1437" s="5" t="s">
        <v>2630</v>
      </c>
      <c r="AR1437" s="5" t="s">
        <v>61</v>
      </c>
    </row>
    <row r="1438" spans="1:44">
      <c r="A1438" s="87" t="s">
        <v>562</v>
      </c>
      <c r="B1438" s="5">
        <v>1019912</v>
      </c>
      <c r="C1438" s="5" t="s">
        <v>565</v>
      </c>
      <c r="D1438" s="5" t="s">
        <v>55</v>
      </c>
      <c r="E1438" s="5" t="s">
        <v>2378</v>
      </c>
      <c r="F1438" s="5" t="s">
        <v>2379</v>
      </c>
      <c r="G1438" s="5" t="s">
        <v>2627</v>
      </c>
      <c r="H1438" s="6">
        <v>44093</v>
      </c>
      <c r="I1438" s="5" t="s">
        <v>575</v>
      </c>
      <c r="J1438" s="5" t="s">
        <v>627</v>
      </c>
      <c r="K1438" s="5" t="s">
        <v>568</v>
      </c>
      <c r="L1438" s="7">
        <v>6</v>
      </c>
      <c r="M1438" s="7" t="s">
        <v>287</v>
      </c>
      <c r="N1438" s="8">
        <v>4510</v>
      </c>
      <c r="O1438" s="89">
        <v>0.02</v>
      </c>
      <c r="P1438" s="10">
        <f t="shared" si="272"/>
        <v>90</v>
      </c>
      <c r="Q1438" s="89">
        <v>5.0000000000000001E-3</v>
      </c>
      <c r="R1438" s="10">
        <f t="shared" si="273"/>
        <v>23</v>
      </c>
      <c r="S1438" s="89">
        <f t="shared" si="274"/>
        <v>2.5055432372505543E-2</v>
      </c>
      <c r="T1438" s="10">
        <f t="shared" si="275"/>
        <v>113</v>
      </c>
      <c r="U1438" s="10">
        <f t="shared" si="276"/>
        <v>4623</v>
      </c>
      <c r="V1438" s="11">
        <v>4547</v>
      </c>
      <c r="W1438" s="12">
        <f t="shared" si="277"/>
        <v>37</v>
      </c>
      <c r="X1438" s="93">
        <f t="shared" si="278"/>
        <v>8.2000000000000007E-3</v>
      </c>
      <c r="Y1438" s="94" t="str">
        <f t="shared" si="279"/>
        <v>0.00%-8.40%</v>
      </c>
      <c r="Z1438" s="15" t="s">
        <v>112</v>
      </c>
      <c r="AA1438" s="15" t="s">
        <v>2632</v>
      </c>
      <c r="AB1438" s="15" t="s">
        <v>1268</v>
      </c>
      <c r="AC1438" s="96">
        <v>2.1999999999999999E-2</v>
      </c>
      <c r="AD1438" s="8">
        <f t="shared" si="280"/>
        <v>99</v>
      </c>
      <c r="AE1438" s="17">
        <f t="shared" si="281"/>
        <v>4646</v>
      </c>
      <c r="AF1438" s="18">
        <f t="shared" si="282"/>
        <v>136</v>
      </c>
      <c r="AG1438" s="98">
        <f t="shared" si="283"/>
        <v>3.0155210643015629E-2</v>
      </c>
      <c r="AH1438" s="20">
        <v>13.6</v>
      </c>
      <c r="AI1438" s="20">
        <v>650</v>
      </c>
      <c r="AJ1438" s="20"/>
      <c r="AK1438" s="20">
        <v>688</v>
      </c>
      <c r="AL1438" s="20">
        <f t="shared" si="284"/>
        <v>71673.600000000006</v>
      </c>
      <c r="AM1438" s="7" t="s">
        <v>287</v>
      </c>
      <c r="AN1438" s="20"/>
      <c r="AO1438" s="21"/>
      <c r="AP1438" s="21"/>
      <c r="AQ1438" s="5" t="s">
        <v>2630</v>
      </c>
      <c r="AR1438" s="5" t="s">
        <v>61</v>
      </c>
    </row>
    <row r="1439" spans="1:44">
      <c r="A1439" s="87" t="s">
        <v>562</v>
      </c>
      <c r="B1439" s="5">
        <v>1019948</v>
      </c>
      <c r="C1439" s="5" t="s">
        <v>565</v>
      </c>
      <c r="D1439" s="5" t="s">
        <v>55</v>
      </c>
      <c r="E1439" s="5" t="s">
        <v>2378</v>
      </c>
      <c r="F1439" s="5" t="s">
        <v>2382</v>
      </c>
      <c r="G1439" s="5" t="s">
        <v>2631</v>
      </c>
      <c r="H1439" s="6">
        <v>44095</v>
      </c>
      <c r="I1439" s="5" t="s">
        <v>575</v>
      </c>
      <c r="J1439" s="5" t="s">
        <v>627</v>
      </c>
      <c r="K1439" s="5" t="s">
        <v>568</v>
      </c>
      <c r="L1439" s="7">
        <v>6</v>
      </c>
      <c r="M1439" s="7" t="s">
        <v>287</v>
      </c>
      <c r="N1439" s="8">
        <v>4719</v>
      </c>
      <c r="O1439" s="89">
        <v>0.02</v>
      </c>
      <c r="P1439" s="10">
        <f t="shared" si="272"/>
        <v>94</v>
      </c>
      <c r="Q1439" s="89">
        <v>5.0000000000000001E-3</v>
      </c>
      <c r="R1439" s="10">
        <f t="shared" si="273"/>
        <v>24</v>
      </c>
      <c r="S1439" s="89">
        <f t="shared" si="274"/>
        <v>2.5005297732570458E-2</v>
      </c>
      <c r="T1439" s="10">
        <f t="shared" si="275"/>
        <v>118</v>
      </c>
      <c r="U1439" s="10">
        <f t="shared" si="276"/>
        <v>4837</v>
      </c>
      <c r="V1439" s="11">
        <v>4789</v>
      </c>
      <c r="W1439" s="12">
        <f t="shared" si="277"/>
        <v>70</v>
      </c>
      <c r="X1439" s="93">
        <f t="shared" si="278"/>
        <v>1.4800000000000001E-2</v>
      </c>
      <c r="Y1439" s="94" t="str">
        <f t="shared" si="279"/>
        <v>0.00%-8.40%</v>
      </c>
      <c r="Z1439" s="15"/>
      <c r="AA1439" s="15"/>
      <c r="AB1439" s="15"/>
      <c r="AC1439" s="96"/>
      <c r="AD1439" s="8">
        <f t="shared" si="280"/>
        <v>0</v>
      </c>
      <c r="AE1439" s="17">
        <f t="shared" si="281"/>
        <v>4789</v>
      </c>
      <c r="AF1439" s="18">
        <f t="shared" si="282"/>
        <v>70</v>
      </c>
      <c r="AG1439" s="98">
        <f t="shared" si="283"/>
        <v>1.4833651197287523E-2</v>
      </c>
      <c r="AH1439" s="20">
        <v>13.6</v>
      </c>
      <c r="AI1439" s="20">
        <v>650</v>
      </c>
      <c r="AJ1439" s="20"/>
      <c r="AK1439" s="20">
        <v>688</v>
      </c>
      <c r="AL1439" s="20">
        <f t="shared" si="284"/>
        <v>73618.399999999994</v>
      </c>
      <c r="AM1439" s="7" t="s">
        <v>287</v>
      </c>
      <c r="AN1439" s="20"/>
      <c r="AO1439" s="21"/>
      <c r="AP1439" s="21"/>
      <c r="AQ1439" s="5" t="s">
        <v>2630</v>
      </c>
      <c r="AR1439" s="5" t="s">
        <v>61</v>
      </c>
    </row>
    <row r="1440" spans="1:44">
      <c r="A1440" s="87" t="s">
        <v>562</v>
      </c>
      <c r="B1440" s="5">
        <v>1020041</v>
      </c>
      <c r="C1440" s="5" t="s">
        <v>565</v>
      </c>
      <c r="D1440" s="5" t="s">
        <v>55</v>
      </c>
      <c r="E1440" s="5" t="s">
        <v>2378</v>
      </c>
      <c r="F1440" s="5" t="s">
        <v>2382</v>
      </c>
      <c r="G1440" s="5" t="s">
        <v>2631</v>
      </c>
      <c r="H1440" s="6">
        <v>44111</v>
      </c>
      <c r="I1440" s="5" t="s">
        <v>575</v>
      </c>
      <c r="J1440" s="5" t="s">
        <v>627</v>
      </c>
      <c r="K1440" s="5" t="s">
        <v>568</v>
      </c>
      <c r="L1440" s="7">
        <v>6</v>
      </c>
      <c r="M1440" s="7" t="s">
        <v>287</v>
      </c>
      <c r="N1440" s="8">
        <v>3970</v>
      </c>
      <c r="O1440" s="89">
        <v>0.02</v>
      </c>
      <c r="P1440" s="10">
        <f t="shared" si="272"/>
        <v>79</v>
      </c>
      <c r="Q1440" s="89">
        <v>5.0000000000000001E-3</v>
      </c>
      <c r="R1440" s="10">
        <f t="shared" si="273"/>
        <v>20</v>
      </c>
      <c r="S1440" s="89">
        <f t="shared" si="274"/>
        <v>2.4937027707808566E-2</v>
      </c>
      <c r="T1440" s="10">
        <f t="shared" si="275"/>
        <v>99</v>
      </c>
      <c r="U1440" s="10">
        <f t="shared" si="276"/>
        <v>4069</v>
      </c>
      <c r="V1440" s="11">
        <v>3970</v>
      </c>
      <c r="W1440" s="12">
        <f t="shared" si="277"/>
        <v>0</v>
      </c>
      <c r="X1440" s="93">
        <f t="shared" si="278"/>
        <v>0</v>
      </c>
      <c r="Y1440" s="94" t="str">
        <f t="shared" si="279"/>
        <v>0.00%-8.40%</v>
      </c>
      <c r="Z1440" s="15" t="s">
        <v>112</v>
      </c>
      <c r="AA1440" s="15" t="s">
        <v>2634</v>
      </c>
      <c r="AB1440" s="15" t="s">
        <v>1268</v>
      </c>
      <c r="AC1440" s="96">
        <v>5.04E-2</v>
      </c>
      <c r="AD1440" s="8">
        <f t="shared" si="280"/>
        <v>200</v>
      </c>
      <c r="AE1440" s="17">
        <f t="shared" si="281"/>
        <v>4170</v>
      </c>
      <c r="AF1440" s="18">
        <f t="shared" si="282"/>
        <v>200</v>
      </c>
      <c r="AG1440" s="98">
        <f t="shared" si="283"/>
        <v>5.0377833753148638E-2</v>
      </c>
      <c r="AH1440" s="20">
        <v>13.6</v>
      </c>
      <c r="AI1440" s="20">
        <v>450</v>
      </c>
      <c r="AJ1440" s="20"/>
      <c r="AK1440" s="20">
        <v>688</v>
      </c>
      <c r="AL1440" s="20">
        <f t="shared" si="284"/>
        <v>62800</v>
      </c>
      <c r="AM1440" s="7" t="s">
        <v>287</v>
      </c>
      <c r="AN1440" s="20"/>
      <c r="AO1440" s="21" t="s">
        <v>2629</v>
      </c>
      <c r="AP1440" s="21"/>
      <c r="AQ1440" s="5" t="s">
        <v>2630</v>
      </c>
      <c r="AR1440" s="5" t="s">
        <v>61</v>
      </c>
    </row>
    <row r="1441" spans="1:44">
      <c r="A1441" s="87" t="s">
        <v>562</v>
      </c>
      <c r="B1441" s="5">
        <v>1020132</v>
      </c>
      <c r="C1441" s="5" t="s">
        <v>565</v>
      </c>
      <c r="D1441" s="5" t="s">
        <v>55</v>
      </c>
      <c r="E1441" s="5" t="s">
        <v>2378</v>
      </c>
      <c r="F1441" s="5" t="s">
        <v>2382</v>
      </c>
      <c r="G1441" s="5" t="s">
        <v>2631</v>
      </c>
      <c r="H1441" s="6">
        <v>44123</v>
      </c>
      <c r="I1441" s="5" t="s">
        <v>575</v>
      </c>
      <c r="J1441" s="5" t="s">
        <v>627</v>
      </c>
      <c r="K1441" s="5" t="s">
        <v>568</v>
      </c>
      <c r="L1441" s="7">
        <v>6</v>
      </c>
      <c r="M1441" s="7" t="s">
        <v>287</v>
      </c>
      <c r="N1441" s="8">
        <v>4640</v>
      </c>
      <c r="O1441" s="89">
        <v>0.02</v>
      </c>
      <c r="P1441" s="10">
        <f t="shared" si="272"/>
        <v>93</v>
      </c>
      <c r="Q1441" s="89">
        <v>5.0000000000000001E-3</v>
      </c>
      <c r="R1441" s="10">
        <f t="shared" si="273"/>
        <v>23</v>
      </c>
      <c r="S1441" s="89">
        <f t="shared" si="274"/>
        <v>2.5000000000000001E-2</v>
      </c>
      <c r="T1441" s="10">
        <f t="shared" si="275"/>
        <v>116</v>
      </c>
      <c r="U1441" s="10">
        <f t="shared" si="276"/>
        <v>4756</v>
      </c>
      <c r="V1441" s="11">
        <v>4710</v>
      </c>
      <c r="W1441" s="12">
        <f t="shared" si="277"/>
        <v>70</v>
      </c>
      <c r="X1441" s="93">
        <f t="shared" si="278"/>
        <v>1.5100000000000001E-2</v>
      </c>
      <c r="Y1441" s="94" t="str">
        <f t="shared" si="279"/>
        <v>0.00%-8.40%</v>
      </c>
      <c r="Z1441" s="15"/>
      <c r="AA1441" s="15"/>
      <c r="AB1441" s="15"/>
      <c r="AC1441" s="96"/>
      <c r="AD1441" s="8">
        <f t="shared" si="280"/>
        <v>0</v>
      </c>
      <c r="AE1441" s="17">
        <f t="shared" si="281"/>
        <v>4710</v>
      </c>
      <c r="AF1441" s="18">
        <f t="shared" si="282"/>
        <v>70</v>
      </c>
      <c r="AG1441" s="98">
        <f t="shared" si="283"/>
        <v>1.5086206896551824E-2</v>
      </c>
      <c r="AH1441" s="20">
        <v>13.6</v>
      </c>
      <c r="AI1441" s="20">
        <v>750</v>
      </c>
      <c r="AJ1441" s="20"/>
      <c r="AK1441" s="20">
        <v>688</v>
      </c>
      <c r="AL1441" s="20">
        <f t="shared" si="284"/>
        <v>73744</v>
      </c>
      <c r="AM1441" s="7" t="s">
        <v>287</v>
      </c>
      <c r="AN1441" s="20"/>
      <c r="AO1441" s="21"/>
      <c r="AP1441" s="21"/>
      <c r="AQ1441" s="5" t="s">
        <v>2630</v>
      </c>
      <c r="AR1441" s="5" t="s">
        <v>61</v>
      </c>
    </row>
    <row r="1442" spans="1:44">
      <c r="A1442" s="87" t="s">
        <v>562</v>
      </c>
      <c r="B1442" s="5">
        <v>1020255</v>
      </c>
      <c r="C1442" s="5" t="s">
        <v>565</v>
      </c>
      <c r="D1442" s="5" t="s">
        <v>55</v>
      </c>
      <c r="E1442" s="5" t="s">
        <v>2378</v>
      </c>
      <c r="F1442" s="5" t="s">
        <v>2382</v>
      </c>
      <c r="G1442" s="5" t="s">
        <v>2631</v>
      </c>
      <c r="H1442" s="6">
        <v>44144</v>
      </c>
      <c r="I1442" s="5" t="s">
        <v>575</v>
      </c>
      <c r="J1442" s="5" t="s">
        <v>627</v>
      </c>
      <c r="K1442" s="5" t="s">
        <v>568</v>
      </c>
      <c r="L1442" s="7">
        <v>6</v>
      </c>
      <c r="M1442" s="7" t="s">
        <v>287</v>
      </c>
      <c r="N1442" s="8">
        <v>4192</v>
      </c>
      <c r="O1442" s="89">
        <v>0.02</v>
      </c>
      <c r="P1442" s="10">
        <f t="shared" si="272"/>
        <v>84</v>
      </c>
      <c r="Q1442" s="89">
        <v>5.0000000000000001E-3</v>
      </c>
      <c r="R1442" s="10">
        <f t="shared" si="273"/>
        <v>21</v>
      </c>
      <c r="S1442" s="89">
        <f t="shared" si="274"/>
        <v>2.5047709923664122E-2</v>
      </c>
      <c r="T1442" s="10">
        <f t="shared" si="275"/>
        <v>105</v>
      </c>
      <c r="U1442" s="10">
        <f t="shared" si="276"/>
        <v>4297</v>
      </c>
      <c r="V1442" s="11">
        <v>4262</v>
      </c>
      <c r="W1442" s="12">
        <f t="shared" si="277"/>
        <v>70</v>
      </c>
      <c r="X1442" s="93">
        <f t="shared" si="278"/>
        <v>1.67E-2</v>
      </c>
      <c r="Y1442" s="94" t="str">
        <f t="shared" si="279"/>
        <v>0.00%-8.40%</v>
      </c>
      <c r="Z1442" s="15"/>
      <c r="AA1442" s="15"/>
      <c r="AB1442" s="15"/>
      <c r="AC1442" s="96"/>
      <c r="AD1442" s="8">
        <f t="shared" si="280"/>
        <v>0</v>
      </c>
      <c r="AE1442" s="17">
        <f t="shared" si="281"/>
        <v>4262</v>
      </c>
      <c r="AF1442" s="18">
        <f t="shared" si="282"/>
        <v>70</v>
      </c>
      <c r="AG1442" s="98">
        <f t="shared" si="283"/>
        <v>1.6698473282442672E-2</v>
      </c>
      <c r="AH1442" s="20">
        <v>13.6</v>
      </c>
      <c r="AI1442" s="20">
        <v>650</v>
      </c>
      <c r="AJ1442" s="20"/>
      <c r="AK1442" s="20">
        <v>688</v>
      </c>
      <c r="AL1442" s="20">
        <f t="shared" si="284"/>
        <v>66451.199999999997</v>
      </c>
      <c r="AM1442" s="7" t="s">
        <v>287</v>
      </c>
      <c r="AN1442" s="20"/>
      <c r="AO1442" s="21"/>
      <c r="AP1442" s="21"/>
      <c r="AQ1442" s="5" t="s">
        <v>2630</v>
      </c>
      <c r="AR1442" s="5" t="s">
        <v>61</v>
      </c>
    </row>
    <row r="1443" spans="1:44">
      <c r="A1443" s="87" t="s">
        <v>562</v>
      </c>
      <c r="B1443" s="5">
        <v>1020256</v>
      </c>
      <c r="C1443" s="5" t="s">
        <v>565</v>
      </c>
      <c r="D1443" s="5" t="s">
        <v>55</v>
      </c>
      <c r="E1443" s="5" t="s">
        <v>2378</v>
      </c>
      <c r="F1443" s="5" t="s">
        <v>2382</v>
      </c>
      <c r="G1443" s="5" t="s">
        <v>2631</v>
      </c>
      <c r="H1443" s="6">
        <v>44146</v>
      </c>
      <c r="I1443" s="5" t="s">
        <v>575</v>
      </c>
      <c r="J1443" s="5" t="s">
        <v>627</v>
      </c>
      <c r="K1443" s="5" t="s">
        <v>568</v>
      </c>
      <c r="L1443" s="7">
        <v>6</v>
      </c>
      <c r="M1443" s="7" t="s">
        <v>287</v>
      </c>
      <c r="N1443" s="8">
        <v>4122</v>
      </c>
      <c r="O1443" s="89">
        <v>0.02</v>
      </c>
      <c r="P1443" s="10">
        <f t="shared" si="272"/>
        <v>82</v>
      </c>
      <c r="Q1443" s="89">
        <v>5.0000000000000001E-3</v>
      </c>
      <c r="R1443" s="10">
        <f t="shared" si="273"/>
        <v>21</v>
      </c>
      <c r="S1443" s="89">
        <f t="shared" si="274"/>
        <v>2.4987869966035903E-2</v>
      </c>
      <c r="T1443" s="10">
        <f t="shared" si="275"/>
        <v>103</v>
      </c>
      <c r="U1443" s="10">
        <f t="shared" si="276"/>
        <v>4225</v>
      </c>
      <c r="V1443" s="11">
        <v>4322</v>
      </c>
      <c r="W1443" s="12">
        <f t="shared" si="277"/>
        <v>200</v>
      </c>
      <c r="X1443" s="93">
        <f t="shared" si="278"/>
        <v>4.8500000000000001E-2</v>
      </c>
      <c r="Y1443" s="94" t="str">
        <f t="shared" si="279"/>
        <v>0.00%-8.40%</v>
      </c>
      <c r="Z1443" s="15"/>
      <c r="AA1443" s="15"/>
      <c r="AB1443" s="15"/>
      <c r="AC1443" s="96"/>
      <c r="AD1443" s="8">
        <f t="shared" si="280"/>
        <v>0</v>
      </c>
      <c r="AE1443" s="17">
        <f t="shared" si="281"/>
        <v>4322</v>
      </c>
      <c r="AF1443" s="18">
        <f t="shared" si="282"/>
        <v>200</v>
      </c>
      <c r="AG1443" s="98">
        <f t="shared" si="283"/>
        <v>4.8520135856380486E-2</v>
      </c>
      <c r="AH1443" s="20">
        <v>13.6</v>
      </c>
      <c r="AI1443" s="20">
        <v>750</v>
      </c>
      <c r="AJ1443" s="20"/>
      <c r="AK1443" s="20">
        <v>688</v>
      </c>
      <c r="AL1443" s="20">
        <f t="shared" si="284"/>
        <v>68467.199999999997</v>
      </c>
      <c r="AM1443" s="7" t="s">
        <v>287</v>
      </c>
      <c r="AN1443" s="20"/>
      <c r="AO1443" s="21"/>
      <c r="AP1443" s="21"/>
      <c r="AQ1443" s="5" t="s">
        <v>2630</v>
      </c>
      <c r="AR1443" s="5" t="s">
        <v>61</v>
      </c>
    </row>
    <row r="1444" spans="1:44">
      <c r="A1444" s="87" t="s">
        <v>562</v>
      </c>
      <c r="B1444" s="5">
        <v>1020265</v>
      </c>
      <c r="C1444" s="5" t="s">
        <v>565</v>
      </c>
      <c r="D1444" s="5" t="s">
        <v>55</v>
      </c>
      <c r="E1444" s="5" t="s">
        <v>2378</v>
      </c>
      <c r="F1444" s="5" t="s">
        <v>2379</v>
      </c>
      <c r="G1444" s="5" t="s">
        <v>2627</v>
      </c>
      <c r="H1444" s="6">
        <v>44147</v>
      </c>
      <c r="I1444" s="5" t="s">
        <v>575</v>
      </c>
      <c r="J1444" s="5" t="s">
        <v>627</v>
      </c>
      <c r="K1444" s="5" t="s">
        <v>568</v>
      </c>
      <c r="L1444" s="7">
        <v>6</v>
      </c>
      <c r="M1444" s="7" t="s">
        <v>287</v>
      </c>
      <c r="N1444" s="8">
        <v>4127</v>
      </c>
      <c r="O1444" s="89">
        <v>0.02</v>
      </c>
      <c r="P1444" s="10">
        <f t="shared" si="272"/>
        <v>83</v>
      </c>
      <c r="Q1444" s="89">
        <v>5.0000000000000001E-3</v>
      </c>
      <c r="R1444" s="10">
        <f t="shared" si="273"/>
        <v>21</v>
      </c>
      <c r="S1444" s="89">
        <f t="shared" si="274"/>
        <v>2.5199903077295856E-2</v>
      </c>
      <c r="T1444" s="10">
        <f t="shared" si="275"/>
        <v>104</v>
      </c>
      <c r="U1444" s="10">
        <f t="shared" si="276"/>
        <v>4231</v>
      </c>
      <c r="V1444" s="11">
        <v>4327</v>
      </c>
      <c r="W1444" s="12">
        <f t="shared" si="277"/>
        <v>200</v>
      </c>
      <c r="X1444" s="93">
        <f t="shared" si="278"/>
        <v>4.8500000000000001E-2</v>
      </c>
      <c r="Y1444" s="94" t="str">
        <f t="shared" si="279"/>
        <v>0.00%-8.40%</v>
      </c>
      <c r="Z1444" s="15"/>
      <c r="AA1444" s="15"/>
      <c r="AB1444" s="15"/>
      <c r="AC1444" s="96"/>
      <c r="AD1444" s="8">
        <f t="shared" si="280"/>
        <v>0</v>
      </c>
      <c r="AE1444" s="17">
        <f t="shared" si="281"/>
        <v>4327</v>
      </c>
      <c r="AF1444" s="18">
        <f t="shared" si="282"/>
        <v>200</v>
      </c>
      <c r="AG1444" s="98">
        <f t="shared" si="283"/>
        <v>4.8461352071722752E-2</v>
      </c>
      <c r="AH1444" s="20">
        <v>13.6</v>
      </c>
      <c r="AI1444" s="20">
        <v>750</v>
      </c>
      <c r="AJ1444" s="20"/>
      <c r="AK1444" s="20">
        <v>688</v>
      </c>
      <c r="AL1444" s="20">
        <f t="shared" si="284"/>
        <v>68535.199999999997</v>
      </c>
      <c r="AM1444" s="7" t="s">
        <v>287</v>
      </c>
      <c r="AN1444" s="20"/>
      <c r="AO1444" s="21"/>
      <c r="AP1444" s="21"/>
      <c r="AQ1444" s="5" t="s">
        <v>2630</v>
      </c>
      <c r="AR1444" s="5" t="s">
        <v>61</v>
      </c>
    </row>
    <row r="1445" spans="1:44">
      <c r="A1445" s="87" t="s">
        <v>562</v>
      </c>
      <c r="B1445" s="5">
        <v>1020628</v>
      </c>
      <c r="C1445" s="5" t="s">
        <v>565</v>
      </c>
      <c r="D1445" s="5" t="s">
        <v>55</v>
      </c>
      <c r="E1445" s="5" t="s">
        <v>2378</v>
      </c>
      <c r="F1445" s="5" t="s">
        <v>2379</v>
      </c>
      <c r="G1445" s="5" t="s">
        <v>2627</v>
      </c>
      <c r="H1445" s="6">
        <v>44245</v>
      </c>
      <c r="I1445" s="5" t="s">
        <v>575</v>
      </c>
      <c r="J1445" s="5" t="s">
        <v>627</v>
      </c>
      <c r="K1445" s="5" t="s">
        <v>568</v>
      </c>
      <c r="L1445" s="7">
        <v>6</v>
      </c>
      <c r="M1445" s="7" t="s">
        <v>287</v>
      </c>
      <c r="N1445" s="8">
        <v>4061</v>
      </c>
      <c r="O1445" s="89">
        <v>0.02</v>
      </c>
      <c r="P1445" s="10">
        <f t="shared" si="272"/>
        <v>81</v>
      </c>
      <c r="Q1445" s="89">
        <v>5.0000000000000001E-3</v>
      </c>
      <c r="R1445" s="10">
        <f t="shared" si="273"/>
        <v>20</v>
      </c>
      <c r="S1445" s="89">
        <f t="shared" si="274"/>
        <v>2.4870721497168184E-2</v>
      </c>
      <c r="T1445" s="10">
        <f t="shared" si="275"/>
        <v>101</v>
      </c>
      <c r="U1445" s="10">
        <f t="shared" si="276"/>
        <v>4162</v>
      </c>
      <c r="V1445" s="11">
        <v>4091</v>
      </c>
      <c r="W1445" s="12">
        <f t="shared" si="277"/>
        <v>30</v>
      </c>
      <c r="X1445" s="93">
        <f t="shared" si="278"/>
        <v>7.4000000000000003E-3</v>
      </c>
      <c r="Y1445" s="94" t="str">
        <f t="shared" si="279"/>
        <v>0.00%-8.40%</v>
      </c>
      <c r="Z1445" s="15"/>
      <c r="AA1445" s="15"/>
      <c r="AB1445" s="15"/>
      <c r="AC1445" s="96"/>
      <c r="AD1445" s="8">
        <f t="shared" si="280"/>
        <v>0</v>
      </c>
      <c r="AE1445" s="17">
        <f t="shared" si="281"/>
        <v>4091</v>
      </c>
      <c r="AF1445" s="18">
        <f t="shared" si="282"/>
        <v>30</v>
      </c>
      <c r="AG1445" s="98">
        <f t="shared" si="283"/>
        <v>7.3873430189608236E-3</v>
      </c>
      <c r="AH1445" s="20">
        <v>13.6</v>
      </c>
      <c r="AI1445" s="20">
        <v>450</v>
      </c>
      <c r="AJ1445" s="20"/>
      <c r="AK1445" s="20">
        <v>688</v>
      </c>
      <c r="AL1445" s="20">
        <f t="shared" si="284"/>
        <v>61725.599999999999</v>
      </c>
      <c r="AM1445" s="7" t="s">
        <v>287</v>
      </c>
      <c r="AN1445" s="20" t="s">
        <v>588</v>
      </c>
      <c r="AO1445" s="21" t="s">
        <v>588</v>
      </c>
      <c r="AP1445" s="21"/>
      <c r="AQ1445" s="5" t="s">
        <v>2630</v>
      </c>
      <c r="AR1445" s="5" t="s">
        <v>61</v>
      </c>
    </row>
    <row r="1446" spans="1:44">
      <c r="A1446" s="87" t="s">
        <v>562</v>
      </c>
      <c r="B1446" s="5">
        <v>1020757</v>
      </c>
      <c r="C1446" s="5" t="s">
        <v>565</v>
      </c>
      <c r="D1446" s="5" t="s">
        <v>55</v>
      </c>
      <c r="E1446" s="5" t="s">
        <v>2378</v>
      </c>
      <c r="F1446" s="5" t="s">
        <v>2382</v>
      </c>
      <c r="G1446" s="5" t="s">
        <v>2631</v>
      </c>
      <c r="H1446" s="6">
        <v>44249</v>
      </c>
      <c r="I1446" s="5" t="s">
        <v>575</v>
      </c>
      <c r="J1446" s="5" t="s">
        <v>627</v>
      </c>
      <c r="K1446" s="5" t="s">
        <v>568</v>
      </c>
      <c r="L1446" s="7">
        <v>6</v>
      </c>
      <c r="M1446" s="7" t="s">
        <v>287</v>
      </c>
      <c r="N1446" s="8">
        <v>4001</v>
      </c>
      <c r="O1446" s="89">
        <v>0.02</v>
      </c>
      <c r="P1446" s="10">
        <f t="shared" si="272"/>
        <v>80</v>
      </c>
      <c r="Q1446" s="89">
        <v>5.0000000000000001E-3</v>
      </c>
      <c r="R1446" s="10">
        <f t="shared" si="273"/>
        <v>20</v>
      </c>
      <c r="S1446" s="89">
        <f t="shared" si="274"/>
        <v>2.4993751562109472E-2</v>
      </c>
      <c r="T1446" s="10">
        <f t="shared" si="275"/>
        <v>100</v>
      </c>
      <c r="U1446" s="10">
        <f t="shared" si="276"/>
        <v>4101</v>
      </c>
      <c r="V1446" s="11">
        <v>4001</v>
      </c>
      <c r="W1446" s="12">
        <f t="shared" si="277"/>
        <v>0</v>
      </c>
      <c r="X1446" s="93">
        <f t="shared" si="278"/>
        <v>0</v>
      </c>
      <c r="Y1446" s="94" t="str">
        <f t="shared" si="279"/>
        <v>0.00%-8.40%</v>
      </c>
      <c r="Z1446" s="15" t="s">
        <v>112</v>
      </c>
      <c r="AA1446" s="15" t="s">
        <v>2634</v>
      </c>
      <c r="AB1446" s="15" t="s">
        <v>1268</v>
      </c>
      <c r="AC1446" s="96">
        <v>0.05</v>
      </c>
      <c r="AD1446" s="8">
        <f t="shared" si="280"/>
        <v>200</v>
      </c>
      <c r="AE1446" s="17">
        <f t="shared" si="281"/>
        <v>4201</v>
      </c>
      <c r="AF1446" s="18">
        <f t="shared" si="282"/>
        <v>200</v>
      </c>
      <c r="AG1446" s="98">
        <f t="shared" si="283"/>
        <v>4.9987503124218957E-2</v>
      </c>
      <c r="AH1446" s="20">
        <v>13.6</v>
      </c>
      <c r="AI1446" s="20">
        <v>450</v>
      </c>
      <c r="AJ1446" s="20"/>
      <c r="AK1446" s="20">
        <v>688</v>
      </c>
      <c r="AL1446" s="20">
        <f t="shared" si="284"/>
        <v>63221.599999999999</v>
      </c>
      <c r="AM1446" s="7" t="s">
        <v>287</v>
      </c>
      <c r="AN1446" s="20"/>
      <c r="AO1446" s="21" t="s">
        <v>2629</v>
      </c>
      <c r="AP1446" s="21"/>
      <c r="AQ1446" s="5" t="s">
        <v>2630</v>
      </c>
      <c r="AR1446" s="5" t="s">
        <v>61</v>
      </c>
    </row>
    <row r="1447" spans="1:44">
      <c r="A1447" s="87" t="s">
        <v>562</v>
      </c>
      <c r="B1447" s="5">
        <v>1020849</v>
      </c>
      <c r="C1447" s="5" t="s">
        <v>565</v>
      </c>
      <c r="D1447" s="5" t="s">
        <v>55</v>
      </c>
      <c r="E1447" s="5" t="s">
        <v>2378</v>
      </c>
      <c r="F1447" s="5" t="s">
        <v>2382</v>
      </c>
      <c r="G1447" s="5" t="s">
        <v>2631</v>
      </c>
      <c r="H1447" s="6">
        <v>44250</v>
      </c>
      <c r="I1447" s="5" t="s">
        <v>575</v>
      </c>
      <c r="J1447" s="5" t="s">
        <v>627</v>
      </c>
      <c r="K1447" s="5" t="s">
        <v>568</v>
      </c>
      <c r="L1447" s="7">
        <v>6</v>
      </c>
      <c r="M1447" s="7" t="s">
        <v>287</v>
      </c>
      <c r="N1447" s="8">
        <v>3972</v>
      </c>
      <c r="O1447" s="89">
        <v>0.02</v>
      </c>
      <c r="P1447" s="10">
        <f t="shared" si="272"/>
        <v>79</v>
      </c>
      <c r="Q1447" s="89">
        <v>5.0000000000000001E-3</v>
      </c>
      <c r="R1447" s="10">
        <f t="shared" si="273"/>
        <v>20</v>
      </c>
      <c r="S1447" s="89">
        <f t="shared" si="274"/>
        <v>2.4924471299093656E-2</v>
      </c>
      <c r="T1447" s="10">
        <f t="shared" si="275"/>
        <v>99</v>
      </c>
      <c r="U1447" s="10">
        <f t="shared" si="276"/>
        <v>4071</v>
      </c>
      <c r="V1447" s="11">
        <v>4100</v>
      </c>
      <c r="W1447" s="12">
        <f t="shared" si="277"/>
        <v>128</v>
      </c>
      <c r="X1447" s="93">
        <f t="shared" si="278"/>
        <v>3.2199999999999999E-2</v>
      </c>
      <c r="Y1447" s="94" t="str">
        <f t="shared" si="279"/>
        <v>0.00%-8.40%</v>
      </c>
      <c r="Z1447" s="15"/>
      <c r="AA1447" s="15"/>
      <c r="AB1447" s="15"/>
      <c r="AC1447" s="96"/>
      <c r="AD1447" s="8">
        <f t="shared" si="280"/>
        <v>0</v>
      </c>
      <c r="AE1447" s="17">
        <f t="shared" si="281"/>
        <v>4100</v>
      </c>
      <c r="AF1447" s="18">
        <f t="shared" si="282"/>
        <v>128</v>
      </c>
      <c r="AG1447" s="98">
        <f t="shared" si="283"/>
        <v>3.2225579053373643E-2</v>
      </c>
      <c r="AH1447" s="20">
        <v>13.6</v>
      </c>
      <c r="AI1447" s="20">
        <v>450</v>
      </c>
      <c r="AJ1447" s="20"/>
      <c r="AK1447" s="20">
        <v>688</v>
      </c>
      <c r="AL1447" s="20">
        <f t="shared" si="284"/>
        <v>61848</v>
      </c>
      <c r="AM1447" s="7" t="s">
        <v>287</v>
      </c>
      <c r="AN1447" s="20"/>
      <c r="AO1447" s="21"/>
      <c r="AP1447" s="21"/>
      <c r="AQ1447" s="5" t="s">
        <v>2630</v>
      </c>
      <c r="AR1447" s="5" t="s">
        <v>61</v>
      </c>
    </row>
    <row r="1448" spans="1:44">
      <c r="A1448" s="87" t="s">
        <v>562</v>
      </c>
      <c r="B1448" s="5">
        <v>1021006</v>
      </c>
      <c r="C1448" s="5" t="s">
        <v>565</v>
      </c>
      <c r="D1448" s="5" t="s">
        <v>55</v>
      </c>
      <c r="E1448" s="5" t="s">
        <v>2378</v>
      </c>
      <c r="F1448" s="5" t="s">
        <v>2382</v>
      </c>
      <c r="G1448" s="5" t="s">
        <v>2631</v>
      </c>
      <c r="H1448" s="6">
        <v>44251</v>
      </c>
      <c r="I1448" s="5" t="s">
        <v>575</v>
      </c>
      <c r="J1448" s="5" t="s">
        <v>627</v>
      </c>
      <c r="K1448" s="5" t="s">
        <v>568</v>
      </c>
      <c r="L1448" s="7">
        <v>6</v>
      </c>
      <c r="M1448" s="7" t="s">
        <v>287</v>
      </c>
      <c r="N1448" s="8">
        <v>4000</v>
      </c>
      <c r="O1448" s="89">
        <v>0.02</v>
      </c>
      <c r="P1448" s="10">
        <f t="shared" si="272"/>
        <v>80</v>
      </c>
      <c r="Q1448" s="89">
        <v>5.0000000000000001E-3</v>
      </c>
      <c r="R1448" s="10">
        <f t="shared" si="273"/>
        <v>20</v>
      </c>
      <c r="S1448" s="89">
        <f t="shared" si="274"/>
        <v>2.5000000000000001E-2</v>
      </c>
      <c r="T1448" s="10">
        <f t="shared" si="275"/>
        <v>100</v>
      </c>
      <c r="U1448" s="10">
        <f t="shared" si="276"/>
        <v>4100</v>
      </c>
      <c r="V1448" s="11">
        <v>4000</v>
      </c>
      <c r="W1448" s="12">
        <f t="shared" si="277"/>
        <v>0</v>
      </c>
      <c r="X1448" s="93">
        <f t="shared" si="278"/>
        <v>0</v>
      </c>
      <c r="Y1448" s="94" t="str">
        <f t="shared" si="279"/>
        <v>0.00%-8.40%</v>
      </c>
      <c r="Z1448" s="15" t="s">
        <v>112</v>
      </c>
      <c r="AA1448" s="15" t="s">
        <v>2634</v>
      </c>
      <c r="AB1448" s="15" t="s">
        <v>1268</v>
      </c>
      <c r="AC1448" s="96">
        <v>0.05</v>
      </c>
      <c r="AD1448" s="8">
        <f t="shared" si="280"/>
        <v>200</v>
      </c>
      <c r="AE1448" s="17">
        <f t="shared" si="281"/>
        <v>4200</v>
      </c>
      <c r="AF1448" s="18">
        <f t="shared" si="282"/>
        <v>200</v>
      </c>
      <c r="AG1448" s="98">
        <f t="shared" si="283"/>
        <v>5.0000000000000044E-2</v>
      </c>
      <c r="AH1448" s="20">
        <v>13.6</v>
      </c>
      <c r="AI1448" s="20">
        <v>450</v>
      </c>
      <c r="AJ1448" s="20"/>
      <c r="AK1448" s="20">
        <v>688</v>
      </c>
      <c r="AL1448" s="20">
        <f t="shared" si="284"/>
        <v>63208</v>
      </c>
      <c r="AM1448" s="7" t="s">
        <v>287</v>
      </c>
      <c r="AN1448" s="20"/>
      <c r="AO1448" s="21" t="s">
        <v>2629</v>
      </c>
      <c r="AP1448" s="21"/>
      <c r="AQ1448" s="5" t="s">
        <v>2630</v>
      </c>
      <c r="AR1448" s="5" t="s">
        <v>61</v>
      </c>
    </row>
    <row r="1449" spans="1:44">
      <c r="A1449" s="87" t="s">
        <v>562</v>
      </c>
      <c r="B1449" s="5">
        <v>1021551</v>
      </c>
      <c r="C1449" s="5" t="s">
        <v>565</v>
      </c>
      <c r="D1449" s="5" t="s">
        <v>55</v>
      </c>
      <c r="E1449" s="5" t="s">
        <v>2378</v>
      </c>
      <c r="F1449" s="5" t="s">
        <v>2382</v>
      </c>
      <c r="G1449" s="5" t="s">
        <v>2631</v>
      </c>
      <c r="H1449" s="6">
        <v>44260</v>
      </c>
      <c r="I1449" s="5" t="s">
        <v>575</v>
      </c>
      <c r="J1449" s="5" t="s">
        <v>627</v>
      </c>
      <c r="K1449" s="5" t="s">
        <v>568</v>
      </c>
      <c r="L1449" s="7">
        <v>6</v>
      </c>
      <c r="M1449" s="7" t="s">
        <v>287</v>
      </c>
      <c r="N1449" s="8">
        <v>4022</v>
      </c>
      <c r="O1449" s="89">
        <v>0.02</v>
      </c>
      <c r="P1449" s="10">
        <f t="shared" si="272"/>
        <v>80</v>
      </c>
      <c r="Q1449" s="89">
        <v>5.0000000000000001E-3</v>
      </c>
      <c r="R1449" s="10">
        <f t="shared" si="273"/>
        <v>20</v>
      </c>
      <c r="S1449" s="89">
        <f t="shared" si="274"/>
        <v>2.4863252113376429E-2</v>
      </c>
      <c r="T1449" s="10">
        <f t="shared" si="275"/>
        <v>100</v>
      </c>
      <c r="U1449" s="10">
        <f t="shared" si="276"/>
        <v>4122</v>
      </c>
      <c r="V1449" s="11">
        <v>4122</v>
      </c>
      <c r="W1449" s="12">
        <f t="shared" si="277"/>
        <v>100</v>
      </c>
      <c r="X1449" s="93">
        <f t="shared" si="278"/>
        <v>2.4899999999999999E-2</v>
      </c>
      <c r="Y1449" s="94" t="str">
        <f t="shared" si="279"/>
        <v>0.00%-8.40%</v>
      </c>
      <c r="Z1449" s="15"/>
      <c r="AA1449" s="15"/>
      <c r="AB1449" s="15"/>
      <c r="AC1449" s="96"/>
      <c r="AD1449" s="8">
        <f t="shared" si="280"/>
        <v>0</v>
      </c>
      <c r="AE1449" s="17">
        <f t="shared" si="281"/>
        <v>4122</v>
      </c>
      <c r="AF1449" s="18">
        <f t="shared" si="282"/>
        <v>100</v>
      </c>
      <c r="AG1449" s="98">
        <f t="shared" si="283"/>
        <v>2.4863252113376477E-2</v>
      </c>
      <c r="AH1449" s="20">
        <v>13.6</v>
      </c>
      <c r="AI1449" s="20">
        <v>450</v>
      </c>
      <c r="AJ1449" s="20"/>
      <c r="AK1449" s="20">
        <v>688</v>
      </c>
      <c r="AL1449" s="20">
        <f t="shared" si="284"/>
        <v>62147.199999999997</v>
      </c>
      <c r="AM1449" s="7" t="s">
        <v>287</v>
      </c>
      <c r="AN1449" s="20"/>
      <c r="AO1449" s="21"/>
      <c r="AP1449" s="21"/>
      <c r="AQ1449" s="5" t="s">
        <v>2630</v>
      </c>
      <c r="AR1449" s="5" t="s">
        <v>61</v>
      </c>
    </row>
    <row r="1450" spans="1:44">
      <c r="A1450" s="87" t="s">
        <v>562</v>
      </c>
      <c r="B1450" s="5">
        <v>1111064</v>
      </c>
      <c r="C1450" s="5" t="s">
        <v>565</v>
      </c>
      <c r="D1450" s="5" t="s">
        <v>55</v>
      </c>
      <c r="E1450" s="5" t="s">
        <v>2378</v>
      </c>
      <c r="F1450" s="5" t="s">
        <v>2382</v>
      </c>
      <c r="G1450" s="5" t="s">
        <v>2631</v>
      </c>
      <c r="H1450" s="6">
        <v>42955</v>
      </c>
      <c r="I1450" s="5" t="s">
        <v>575</v>
      </c>
      <c r="J1450" s="5" t="s">
        <v>627</v>
      </c>
      <c r="K1450" s="5" t="s">
        <v>568</v>
      </c>
      <c r="L1450" s="7">
        <v>6</v>
      </c>
      <c r="M1450" s="7" t="s">
        <v>287</v>
      </c>
      <c r="N1450" s="8">
        <v>4470</v>
      </c>
      <c r="O1450" s="89">
        <v>0.02</v>
      </c>
      <c r="P1450" s="10">
        <f t="shared" si="272"/>
        <v>89</v>
      </c>
      <c r="Q1450" s="89">
        <v>5.0000000000000001E-3</v>
      </c>
      <c r="R1450" s="10">
        <f t="shared" si="273"/>
        <v>22</v>
      </c>
      <c r="S1450" s="89">
        <f t="shared" si="274"/>
        <v>2.4832214765100672E-2</v>
      </c>
      <c r="T1450" s="10">
        <f t="shared" si="275"/>
        <v>111</v>
      </c>
      <c r="U1450" s="10">
        <f t="shared" si="276"/>
        <v>4581</v>
      </c>
      <c r="V1450" s="11">
        <v>4670</v>
      </c>
      <c r="W1450" s="12">
        <f t="shared" si="277"/>
        <v>200</v>
      </c>
      <c r="X1450" s="93">
        <f t="shared" si="278"/>
        <v>4.4699999999999997E-2</v>
      </c>
      <c r="Y1450" s="94" t="str">
        <f t="shared" si="279"/>
        <v>0.00%-8.40%</v>
      </c>
      <c r="Z1450" s="15"/>
      <c r="AA1450" s="15"/>
      <c r="AB1450" s="15"/>
      <c r="AC1450" s="96"/>
      <c r="AD1450" s="8">
        <f t="shared" si="280"/>
        <v>0</v>
      </c>
      <c r="AE1450" s="17">
        <f t="shared" si="281"/>
        <v>4670</v>
      </c>
      <c r="AF1450" s="18">
        <f t="shared" si="282"/>
        <v>200</v>
      </c>
      <c r="AG1450" s="98">
        <f t="shared" si="283"/>
        <v>4.4742729306487705E-2</v>
      </c>
      <c r="AH1450" s="20">
        <v>13.6</v>
      </c>
      <c r="AI1450" s="20">
        <v>750</v>
      </c>
      <c r="AJ1450" s="20"/>
      <c r="AK1450" s="20">
        <v>688</v>
      </c>
      <c r="AL1450" s="20">
        <f t="shared" si="284"/>
        <v>73200</v>
      </c>
      <c r="AM1450" s="7" t="s">
        <v>287</v>
      </c>
      <c r="AN1450" s="20"/>
      <c r="AO1450" s="21"/>
      <c r="AP1450" s="21"/>
      <c r="AQ1450" s="5" t="s">
        <v>2630</v>
      </c>
      <c r="AR1450" s="5" t="s">
        <v>61</v>
      </c>
    </row>
    <row r="1451" spans="1:44">
      <c r="A1451" s="87" t="s">
        <v>562</v>
      </c>
      <c r="B1451" s="5">
        <v>1111065</v>
      </c>
      <c r="C1451" s="5" t="s">
        <v>565</v>
      </c>
      <c r="D1451" s="5" t="s">
        <v>55</v>
      </c>
      <c r="E1451" s="5" t="s">
        <v>2378</v>
      </c>
      <c r="F1451" s="5" t="s">
        <v>2382</v>
      </c>
      <c r="G1451" s="5" t="s">
        <v>2631</v>
      </c>
      <c r="H1451" s="6">
        <v>42955</v>
      </c>
      <c r="I1451" s="5" t="s">
        <v>489</v>
      </c>
      <c r="J1451" s="5" t="s">
        <v>489</v>
      </c>
      <c r="K1451" s="5" t="s">
        <v>568</v>
      </c>
      <c r="L1451" s="7">
        <v>6</v>
      </c>
      <c r="M1451" s="7" t="s">
        <v>287</v>
      </c>
      <c r="N1451" s="8">
        <v>4950</v>
      </c>
      <c r="O1451" s="89">
        <v>0.02</v>
      </c>
      <c r="P1451" s="10">
        <f t="shared" si="272"/>
        <v>99</v>
      </c>
      <c r="Q1451" s="89">
        <v>5.0000000000000001E-3</v>
      </c>
      <c r="R1451" s="10">
        <f t="shared" si="273"/>
        <v>25</v>
      </c>
      <c r="S1451" s="89">
        <f t="shared" si="274"/>
        <v>2.5050505050505052E-2</v>
      </c>
      <c r="T1451" s="10">
        <f t="shared" si="275"/>
        <v>124</v>
      </c>
      <c r="U1451" s="10">
        <f t="shared" si="276"/>
        <v>5074</v>
      </c>
      <c r="V1451" s="11">
        <v>5250</v>
      </c>
      <c r="W1451" s="12">
        <f t="shared" si="277"/>
        <v>300</v>
      </c>
      <c r="X1451" s="93">
        <f t="shared" si="278"/>
        <v>6.0600000000000001E-2</v>
      </c>
      <c r="Y1451" s="94" t="str">
        <f t="shared" si="279"/>
        <v>0.00%-8.40%</v>
      </c>
      <c r="Z1451" s="15"/>
      <c r="AA1451" s="15"/>
      <c r="AB1451" s="15"/>
      <c r="AC1451" s="96"/>
      <c r="AD1451" s="8">
        <f t="shared" si="280"/>
        <v>0</v>
      </c>
      <c r="AE1451" s="17">
        <f t="shared" si="281"/>
        <v>5250</v>
      </c>
      <c r="AF1451" s="18">
        <f t="shared" si="282"/>
        <v>300</v>
      </c>
      <c r="AG1451" s="98">
        <f t="shared" si="283"/>
        <v>6.0606060606060552E-2</v>
      </c>
      <c r="AH1451" s="20">
        <v>13.6</v>
      </c>
      <c r="AI1451" s="20">
        <v>850</v>
      </c>
      <c r="AJ1451" s="20"/>
      <c r="AK1451" s="20">
        <v>688</v>
      </c>
      <c r="AL1451" s="20">
        <f t="shared" si="284"/>
        <v>82288</v>
      </c>
      <c r="AM1451" s="7" t="s">
        <v>287</v>
      </c>
      <c r="AN1451" s="20"/>
      <c r="AO1451" s="21"/>
      <c r="AP1451" s="21"/>
      <c r="AQ1451" s="5" t="s">
        <v>2630</v>
      </c>
      <c r="AR1451" s="5" t="s">
        <v>61</v>
      </c>
    </row>
    <row r="1452" spans="1:44">
      <c r="A1452" s="87" t="s">
        <v>562</v>
      </c>
      <c r="B1452" s="5">
        <v>1111066</v>
      </c>
      <c r="C1452" s="5" t="s">
        <v>565</v>
      </c>
      <c r="D1452" s="5" t="s">
        <v>55</v>
      </c>
      <c r="E1452" s="5" t="s">
        <v>2378</v>
      </c>
      <c r="F1452" s="5" t="s">
        <v>2382</v>
      </c>
      <c r="G1452" s="5" t="s">
        <v>2631</v>
      </c>
      <c r="H1452" s="6">
        <v>42955</v>
      </c>
      <c r="I1452" s="5" t="s">
        <v>575</v>
      </c>
      <c r="J1452" s="5" t="s">
        <v>627</v>
      </c>
      <c r="K1452" s="5" t="s">
        <v>568</v>
      </c>
      <c r="L1452" s="7">
        <v>6</v>
      </c>
      <c r="M1452" s="7" t="s">
        <v>287</v>
      </c>
      <c r="N1452" s="8">
        <v>4332</v>
      </c>
      <c r="O1452" s="89">
        <v>0.02</v>
      </c>
      <c r="P1452" s="10">
        <f t="shared" si="272"/>
        <v>87</v>
      </c>
      <c r="Q1452" s="89">
        <v>5.0000000000000001E-3</v>
      </c>
      <c r="R1452" s="10">
        <f t="shared" si="273"/>
        <v>22</v>
      </c>
      <c r="S1452" s="89">
        <f t="shared" si="274"/>
        <v>2.5161588180978762E-2</v>
      </c>
      <c r="T1452" s="10">
        <f t="shared" si="275"/>
        <v>109</v>
      </c>
      <c r="U1452" s="10">
        <f t="shared" si="276"/>
        <v>4441</v>
      </c>
      <c r="V1452" s="11">
        <v>4432</v>
      </c>
      <c r="W1452" s="12">
        <f t="shared" si="277"/>
        <v>100</v>
      </c>
      <c r="X1452" s="93">
        <f t="shared" si="278"/>
        <v>2.3099999999999999E-2</v>
      </c>
      <c r="Y1452" s="94" t="str">
        <f t="shared" si="279"/>
        <v>0.00%-8.40%</v>
      </c>
      <c r="Z1452" s="15"/>
      <c r="AA1452" s="15"/>
      <c r="AB1452" s="15"/>
      <c r="AC1452" s="96"/>
      <c r="AD1452" s="8">
        <f t="shared" si="280"/>
        <v>0</v>
      </c>
      <c r="AE1452" s="17">
        <f t="shared" si="281"/>
        <v>4432</v>
      </c>
      <c r="AF1452" s="18">
        <f t="shared" si="282"/>
        <v>100</v>
      </c>
      <c r="AG1452" s="98">
        <f t="shared" si="283"/>
        <v>2.3084025854108958E-2</v>
      </c>
      <c r="AH1452" s="20">
        <v>13.6</v>
      </c>
      <c r="AI1452" s="20">
        <v>450</v>
      </c>
      <c r="AJ1452" s="20"/>
      <c r="AK1452" s="20">
        <v>688</v>
      </c>
      <c r="AL1452" s="20">
        <f t="shared" si="284"/>
        <v>66363.199999999997</v>
      </c>
      <c r="AM1452" s="7" t="s">
        <v>287</v>
      </c>
      <c r="AN1452" s="20"/>
      <c r="AO1452" s="21"/>
      <c r="AP1452" s="21"/>
      <c r="AQ1452" s="5" t="s">
        <v>2630</v>
      </c>
      <c r="AR1452" s="5" t="s">
        <v>61</v>
      </c>
    </row>
    <row r="1453" spans="1:44">
      <c r="A1453" s="87" t="s">
        <v>562</v>
      </c>
      <c r="B1453" s="5">
        <v>1111071</v>
      </c>
      <c r="C1453" s="5" t="s">
        <v>565</v>
      </c>
      <c r="D1453" s="5" t="s">
        <v>55</v>
      </c>
      <c r="E1453" s="5" t="s">
        <v>2378</v>
      </c>
      <c r="F1453" s="5" t="s">
        <v>2382</v>
      </c>
      <c r="G1453" s="5" t="s">
        <v>2631</v>
      </c>
      <c r="H1453" s="6">
        <v>42957</v>
      </c>
      <c r="I1453" s="5" t="s">
        <v>575</v>
      </c>
      <c r="J1453" s="5" t="s">
        <v>627</v>
      </c>
      <c r="K1453" s="5" t="s">
        <v>568</v>
      </c>
      <c r="L1453" s="7">
        <v>6</v>
      </c>
      <c r="M1453" s="7" t="s">
        <v>287</v>
      </c>
      <c r="N1453" s="8">
        <v>4461</v>
      </c>
      <c r="O1453" s="89">
        <v>0.02</v>
      </c>
      <c r="P1453" s="10">
        <f t="shared" si="272"/>
        <v>89</v>
      </c>
      <c r="Q1453" s="89">
        <v>5.0000000000000001E-3</v>
      </c>
      <c r="R1453" s="10">
        <f t="shared" si="273"/>
        <v>22</v>
      </c>
      <c r="S1453" s="89">
        <f t="shared" si="274"/>
        <v>2.488231338264963E-2</v>
      </c>
      <c r="T1453" s="10">
        <f t="shared" si="275"/>
        <v>111</v>
      </c>
      <c r="U1453" s="10">
        <f t="shared" si="276"/>
        <v>4572</v>
      </c>
      <c r="V1453" s="11">
        <v>4531</v>
      </c>
      <c r="W1453" s="12">
        <f t="shared" si="277"/>
        <v>70</v>
      </c>
      <c r="X1453" s="93">
        <f t="shared" si="278"/>
        <v>1.5699999999999999E-2</v>
      </c>
      <c r="Y1453" s="94" t="str">
        <f t="shared" si="279"/>
        <v>0.00%-8.40%</v>
      </c>
      <c r="Z1453" s="15"/>
      <c r="AA1453" s="15"/>
      <c r="AB1453" s="15"/>
      <c r="AC1453" s="96"/>
      <c r="AD1453" s="8">
        <f t="shared" si="280"/>
        <v>0</v>
      </c>
      <c r="AE1453" s="17">
        <f t="shared" si="281"/>
        <v>4531</v>
      </c>
      <c r="AF1453" s="18">
        <f t="shared" si="282"/>
        <v>70</v>
      </c>
      <c r="AG1453" s="98">
        <f t="shared" si="283"/>
        <v>1.5691548980049319E-2</v>
      </c>
      <c r="AH1453" s="20">
        <v>13.6</v>
      </c>
      <c r="AI1453" s="20">
        <v>750</v>
      </c>
      <c r="AJ1453" s="20"/>
      <c r="AK1453" s="20">
        <v>688</v>
      </c>
      <c r="AL1453" s="20">
        <f t="shared" si="284"/>
        <v>71309.600000000006</v>
      </c>
      <c r="AM1453" s="7" t="s">
        <v>287</v>
      </c>
      <c r="AN1453" s="20"/>
      <c r="AO1453" s="21"/>
      <c r="AP1453" s="21"/>
      <c r="AQ1453" s="5" t="s">
        <v>2630</v>
      </c>
      <c r="AR1453" s="5" t="s">
        <v>61</v>
      </c>
    </row>
    <row r="1454" spans="1:44">
      <c r="A1454" s="87" t="s">
        <v>562</v>
      </c>
      <c r="B1454" s="5">
        <v>1111077</v>
      </c>
      <c r="C1454" s="5" t="s">
        <v>565</v>
      </c>
      <c r="D1454" s="5" t="s">
        <v>55</v>
      </c>
      <c r="E1454" s="5" t="s">
        <v>2378</v>
      </c>
      <c r="F1454" s="5" t="s">
        <v>2382</v>
      </c>
      <c r="G1454" s="5" t="s">
        <v>2631</v>
      </c>
      <c r="H1454" s="6">
        <v>42968</v>
      </c>
      <c r="I1454" s="5" t="s">
        <v>575</v>
      </c>
      <c r="J1454" s="5" t="s">
        <v>627</v>
      </c>
      <c r="K1454" s="5" t="s">
        <v>568</v>
      </c>
      <c r="L1454" s="7">
        <v>6</v>
      </c>
      <c r="M1454" s="7" t="s">
        <v>287</v>
      </c>
      <c r="N1454" s="8">
        <v>4486</v>
      </c>
      <c r="O1454" s="89">
        <v>0.02</v>
      </c>
      <c r="P1454" s="10">
        <f t="shared" si="272"/>
        <v>90</v>
      </c>
      <c r="Q1454" s="89">
        <v>5.0000000000000001E-3</v>
      </c>
      <c r="R1454" s="10">
        <f t="shared" si="273"/>
        <v>22</v>
      </c>
      <c r="S1454" s="89">
        <f t="shared" si="274"/>
        <v>2.4966562639322336E-2</v>
      </c>
      <c r="T1454" s="10">
        <f t="shared" si="275"/>
        <v>112</v>
      </c>
      <c r="U1454" s="10">
        <f t="shared" si="276"/>
        <v>4598</v>
      </c>
      <c r="V1454" s="11">
        <v>4516</v>
      </c>
      <c r="W1454" s="12">
        <f t="shared" si="277"/>
        <v>30</v>
      </c>
      <c r="X1454" s="93">
        <f t="shared" si="278"/>
        <v>6.7000000000000002E-3</v>
      </c>
      <c r="Y1454" s="94" t="str">
        <f t="shared" si="279"/>
        <v>0.00%-8.40%</v>
      </c>
      <c r="Z1454" s="15"/>
      <c r="AA1454" s="15"/>
      <c r="AB1454" s="15"/>
      <c r="AC1454" s="96"/>
      <c r="AD1454" s="8">
        <f t="shared" si="280"/>
        <v>0</v>
      </c>
      <c r="AE1454" s="17">
        <f t="shared" si="281"/>
        <v>4516</v>
      </c>
      <c r="AF1454" s="18">
        <f t="shared" si="282"/>
        <v>30</v>
      </c>
      <c r="AG1454" s="98">
        <f t="shared" si="283"/>
        <v>6.6874721355327793E-3</v>
      </c>
      <c r="AH1454" s="20">
        <v>13.6</v>
      </c>
      <c r="AI1454" s="20">
        <v>750</v>
      </c>
      <c r="AJ1454" s="20"/>
      <c r="AK1454" s="20">
        <v>688</v>
      </c>
      <c r="AL1454" s="20">
        <f t="shared" si="284"/>
        <v>71105.600000000006</v>
      </c>
      <c r="AM1454" s="7" t="s">
        <v>287</v>
      </c>
      <c r="AN1454" s="20" t="s">
        <v>588</v>
      </c>
      <c r="AO1454" s="21" t="s">
        <v>588</v>
      </c>
      <c r="AP1454" s="21"/>
      <c r="AQ1454" s="5" t="s">
        <v>2630</v>
      </c>
      <c r="AR1454" s="5" t="s">
        <v>61</v>
      </c>
    </row>
    <row r="1455" spans="1:44">
      <c r="A1455" s="87" t="s">
        <v>562</v>
      </c>
      <c r="B1455" s="5">
        <v>1111080</v>
      </c>
      <c r="C1455" s="5" t="s">
        <v>565</v>
      </c>
      <c r="D1455" s="5" t="s">
        <v>55</v>
      </c>
      <c r="E1455" s="5" t="s">
        <v>2378</v>
      </c>
      <c r="F1455" s="5" t="s">
        <v>2382</v>
      </c>
      <c r="G1455" s="5" t="s">
        <v>2631</v>
      </c>
      <c r="H1455" s="6">
        <v>42982</v>
      </c>
      <c r="I1455" s="5" t="s">
        <v>575</v>
      </c>
      <c r="J1455" s="5" t="s">
        <v>627</v>
      </c>
      <c r="K1455" s="5" t="s">
        <v>568</v>
      </c>
      <c r="L1455" s="7">
        <v>6</v>
      </c>
      <c r="M1455" s="7" t="s">
        <v>287</v>
      </c>
      <c r="N1455" s="8">
        <v>4843</v>
      </c>
      <c r="O1455" s="89">
        <v>0.02</v>
      </c>
      <c r="P1455" s="10">
        <f t="shared" si="272"/>
        <v>97</v>
      </c>
      <c r="Q1455" s="89">
        <v>5.0000000000000001E-3</v>
      </c>
      <c r="R1455" s="10">
        <f t="shared" si="273"/>
        <v>24</v>
      </c>
      <c r="S1455" s="89">
        <f t="shared" si="274"/>
        <v>2.4984513731158373E-2</v>
      </c>
      <c r="T1455" s="10">
        <f t="shared" si="275"/>
        <v>121</v>
      </c>
      <c r="U1455" s="10">
        <f t="shared" si="276"/>
        <v>4964</v>
      </c>
      <c r="V1455" s="11">
        <v>4923</v>
      </c>
      <c r="W1455" s="12">
        <f t="shared" si="277"/>
        <v>80</v>
      </c>
      <c r="X1455" s="93">
        <f t="shared" si="278"/>
        <v>1.6500000000000001E-2</v>
      </c>
      <c r="Y1455" s="94" t="str">
        <f t="shared" si="279"/>
        <v>0.00%-8.40%</v>
      </c>
      <c r="Z1455" s="15" t="s">
        <v>112</v>
      </c>
      <c r="AA1455" s="15" t="s">
        <v>2632</v>
      </c>
      <c r="AB1455" s="15" t="s">
        <v>1268</v>
      </c>
      <c r="AC1455" s="96">
        <v>0.01</v>
      </c>
      <c r="AD1455" s="8">
        <f t="shared" si="280"/>
        <v>48</v>
      </c>
      <c r="AE1455" s="17">
        <f t="shared" si="281"/>
        <v>4971</v>
      </c>
      <c r="AF1455" s="18">
        <f t="shared" si="282"/>
        <v>128</v>
      </c>
      <c r="AG1455" s="98">
        <f t="shared" si="283"/>
        <v>2.6429898823043585E-2</v>
      </c>
      <c r="AH1455" s="20">
        <v>13.6</v>
      </c>
      <c r="AI1455" s="20">
        <v>650</v>
      </c>
      <c r="AJ1455" s="20"/>
      <c r="AK1455" s="20">
        <v>688</v>
      </c>
      <c r="AL1455" s="20">
        <f t="shared" si="284"/>
        <v>76093.599999999991</v>
      </c>
      <c r="AM1455" s="7" t="s">
        <v>287</v>
      </c>
      <c r="AN1455" s="20"/>
      <c r="AO1455" s="21"/>
      <c r="AP1455" s="21"/>
      <c r="AQ1455" s="5" t="s">
        <v>2630</v>
      </c>
      <c r="AR1455" s="5" t="s">
        <v>61</v>
      </c>
    </row>
    <row r="1456" spans="1:44">
      <c r="A1456" s="87" t="s">
        <v>562</v>
      </c>
      <c r="B1456" s="5">
        <v>1111088</v>
      </c>
      <c r="C1456" s="5" t="s">
        <v>565</v>
      </c>
      <c r="D1456" s="5" t="s">
        <v>55</v>
      </c>
      <c r="E1456" s="5" t="s">
        <v>2378</v>
      </c>
      <c r="F1456" s="5" t="s">
        <v>2379</v>
      </c>
      <c r="G1456" s="5" t="s">
        <v>2627</v>
      </c>
      <c r="H1456" s="6">
        <v>42993</v>
      </c>
      <c r="I1456" s="5" t="s">
        <v>575</v>
      </c>
      <c r="J1456" s="5" t="s">
        <v>627</v>
      </c>
      <c r="K1456" s="5" t="s">
        <v>568</v>
      </c>
      <c r="L1456" s="7">
        <v>6</v>
      </c>
      <c r="M1456" s="7" t="s">
        <v>287</v>
      </c>
      <c r="N1456" s="8">
        <v>4700</v>
      </c>
      <c r="O1456" s="89">
        <v>0.02</v>
      </c>
      <c r="P1456" s="10">
        <f t="shared" si="272"/>
        <v>94</v>
      </c>
      <c r="Q1456" s="89">
        <v>5.0000000000000001E-3</v>
      </c>
      <c r="R1456" s="10">
        <f t="shared" si="273"/>
        <v>24</v>
      </c>
      <c r="S1456" s="89">
        <f t="shared" si="274"/>
        <v>2.5106382978723404E-2</v>
      </c>
      <c r="T1456" s="10">
        <f t="shared" si="275"/>
        <v>118</v>
      </c>
      <c r="U1456" s="10">
        <f t="shared" si="276"/>
        <v>4818</v>
      </c>
      <c r="V1456" s="11">
        <v>4770</v>
      </c>
      <c r="W1456" s="12">
        <f t="shared" si="277"/>
        <v>70</v>
      </c>
      <c r="X1456" s="93">
        <f t="shared" si="278"/>
        <v>1.49E-2</v>
      </c>
      <c r="Y1456" s="94" t="str">
        <f t="shared" si="279"/>
        <v>0.00%-8.40%</v>
      </c>
      <c r="Z1456" s="15"/>
      <c r="AA1456" s="15"/>
      <c r="AB1456" s="15"/>
      <c r="AC1456" s="96"/>
      <c r="AD1456" s="8">
        <f t="shared" si="280"/>
        <v>0</v>
      </c>
      <c r="AE1456" s="17">
        <f t="shared" si="281"/>
        <v>4770</v>
      </c>
      <c r="AF1456" s="18">
        <f t="shared" si="282"/>
        <v>70</v>
      </c>
      <c r="AG1456" s="98">
        <f t="shared" si="283"/>
        <v>1.4893617021276562E-2</v>
      </c>
      <c r="AH1456" s="20">
        <v>13.6</v>
      </c>
      <c r="AI1456" s="20">
        <v>750</v>
      </c>
      <c r="AJ1456" s="20"/>
      <c r="AK1456" s="20">
        <v>688</v>
      </c>
      <c r="AL1456" s="20">
        <f t="shared" si="284"/>
        <v>74560</v>
      </c>
      <c r="AM1456" s="7" t="s">
        <v>287</v>
      </c>
      <c r="AN1456" s="20"/>
      <c r="AO1456" s="21"/>
      <c r="AP1456" s="21"/>
      <c r="AQ1456" s="5" t="s">
        <v>2630</v>
      </c>
      <c r="AR1456" s="5" t="s">
        <v>61</v>
      </c>
    </row>
    <row r="1457" spans="1:44">
      <c r="A1457" s="87" t="s">
        <v>562</v>
      </c>
      <c r="B1457" s="5">
        <v>1111089</v>
      </c>
      <c r="C1457" s="5" t="s">
        <v>565</v>
      </c>
      <c r="D1457" s="5" t="s">
        <v>55</v>
      </c>
      <c r="E1457" s="5" t="s">
        <v>2378</v>
      </c>
      <c r="F1457" s="5" t="s">
        <v>2382</v>
      </c>
      <c r="G1457" s="5" t="s">
        <v>2631</v>
      </c>
      <c r="H1457" s="6">
        <v>42993</v>
      </c>
      <c r="I1457" s="5" t="s">
        <v>575</v>
      </c>
      <c r="J1457" s="5" t="s">
        <v>627</v>
      </c>
      <c r="K1457" s="5" t="s">
        <v>568</v>
      </c>
      <c r="L1457" s="7">
        <v>6</v>
      </c>
      <c r="M1457" s="7" t="s">
        <v>287</v>
      </c>
      <c r="N1457" s="8">
        <v>4813</v>
      </c>
      <c r="O1457" s="89">
        <v>0.02</v>
      </c>
      <c r="P1457" s="10">
        <f t="shared" si="272"/>
        <v>96</v>
      </c>
      <c r="Q1457" s="89">
        <v>5.0000000000000001E-3</v>
      </c>
      <c r="R1457" s="10">
        <f t="shared" si="273"/>
        <v>24</v>
      </c>
      <c r="S1457" s="89">
        <f t="shared" si="274"/>
        <v>2.4932474548098899E-2</v>
      </c>
      <c r="T1457" s="10">
        <f t="shared" si="275"/>
        <v>120</v>
      </c>
      <c r="U1457" s="10">
        <f t="shared" si="276"/>
        <v>4933</v>
      </c>
      <c r="V1457" s="11">
        <v>4883</v>
      </c>
      <c r="W1457" s="12">
        <f t="shared" si="277"/>
        <v>70</v>
      </c>
      <c r="X1457" s="93">
        <f t="shared" si="278"/>
        <v>1.4500000000000001E-2</v>
      </c>
      <c r="Y1457" s="94" t="str">
        <f t="shared" si="279"/>
        <v>0.00%-8.40%</v>
      </c>
      <c r="Z1457" s="15"/>
      <c r="AA1457" s="15"/>
      <c r="AB1457" s="15"/>
      <c r="AC1457" s="96"/>
      <c r="AD1457" s="8">
        <f t="shared" si="280"/>
        <v>0</v>
      </c>
      <c r="AE1457" s="17">
        <f t="shared" si="281"/>
        <v>4883</v>
      </c>
      <c r="AF1457" s="18">
        <f t="shared" si="282"/>
        <v>70</v>
      </c>
      <c r="AG1457" s="98">
        <f t="shared" si="283"/>
        <v>1.4543943486390987E-2</v>
      </c>
      <c r="AH1457" s="20">
        <v>13.6</v>
      </c>
      <c r="AI1457" s="20">
        <v>750</v>
      </c>
      <c r="AJ1457" s="20"/>
      <c r="AK1457" s="20">
        <v>688</v>
      </c>
      <c r="AL1457" s="20">
        <f t="shared" si="284"/>
        <v>76096.800000000003</v>
      </c>
      <c r="AM1457" s="7" t="s">
        <v>287</v>
      </c>
      <c r="AN1457" s="20"/>
      <c r="AO1457" s="21"/>
      <c r="AP1457" s="21"/>
      <c r="AQ1457" s="5" t="s">
        <v>2630</v>
      </c>
      <c r="AR1457" s="5" t="s">
        <v>61</v>
      </c>
    </row>
    <row r="1458" spans="1:44">
      <c r="A1458" s="87" t="s">
        <v>562</v>
      </c>
      <c r="B1458" s="5">
        <v>1111090</v>
      </c>
      <c r="C1458" s="5" t="s">
        <v>565</v>
      </c>
      <c r="D1458" s="5" t="s">
        <v>55</v>
      </c>
      <c r="E1458" s="5" t="s">
        <v>2378</v>
      </c>
      <c r="F1458" s="5" t="s">
        <v>2382</v>
      </c>
      <c r="G1458" s="5" t="s">
        <v>2631</v>
      </c>
      <c r="H1458" s="6">
        <v>42993</v>
      </c>
      <c r="I1458" s="5" t="s">
        <v>575</v>
      </c>
      <c r="J1458" s="5" t="s">
        <v>627</v>
      </c>
      <c r="K1458" s="5" t="s">
        <v>568</v>
      </c>
      <c r="L1458" s="7">
        <v>6</v>
      </c>
      <c r="M1458" s="7" t="s">
        <v>287</v>
      </c>
      <c r="N1458" s="8">
        <v>4728</v>
      </c>
      <c r="O1458" s="89">
        <v>0.02</v>
      </c>
      <c r="P1458" s="10">
        <f t="shared" si="272"/>
        <v>95</v>
      </c>
      <c r="Q1458" s="89">
        <v>5.0000000000000001E-3</v>
      </c>
      <c r="R1458" s="10">
        <f t="shared" si="273"/>
        <v>24</v>
      </c>
      <c r="S1458" s="89">
        <f t="shared" si="274"/>
        <v>2.5169204737732657E-2</v>
      </c>
      <c r="T1458" s="10">
        <f t="shared" si="275"/>
        <v>119</v>
      </c>
      <c r="U1458" s="10">
        <f t="shared" si="276"/>
        <v>4847</v>
      </c>
      <c r="V1458" s="11">
        <v>4798</v>
      </c>
      <c r="W1458" s="12">
        <f t="shared" si="277"/>
        <v>70</v>
      </c>
      <c r="X1458" s="93">
        <f t="shared" si="278"/>
        <v>1.4800000000000001E-2</v>
      </c>
      <c r="Y1458" s="94" t="str">
        <f t="shared" si="279"/>
        <v>0.00%-8.40%</v>
      </c>
      <c r="Z1458" s="15"/>
      <c r="AA1458" s="15"/>
      <c r="AB1458" s="15"/>
      <c r="AC1458" s="96"/>
      <c r="AD1458" s="8">
        <f t="shared" si="280"/>
        <v>0</v>
      </c>
      <c r="AE1458" s="17">
        <f t="shared" si="281"/>
        <v>4798</v>
      </c>
      <c r="AF1458" s="18">
        <f t="shared" si="282"/>
        <v>70</v>
      </c>
      <c r="AG1458" s="98">
        <f t="shared" si="283"/>
        <v>1.4805414551607443E-2</v>
      </c>
      <c r="AH1458" s="20">
        <v>13.6</v>
      </c>
      <c r="AI1458" s="20">
        <v>750</v>
      </c>
      <c r="AJ1458" s="20"/>
      <c r="AK1458" s="20">
        <v>688</v>
      </c>
      <c r="AL1458" s="20">
        <f t="shared" si="284"/>
        <v>74940.799999999988</v>
      </c>
      <c r="AM1458" s="7" t="s">
        <v>287</v>
      </c>
      <c r="AN1458" s="20"/>
      <c r="AO1458" s="21"/>
      <c r="AP1458" s="21"/>
      <c r="AQ1458" s="5" t="s">
        <v>2630</v>
      </c>
      <c r="AR1458" s="5" t="s">
        <v>61</v>
      </c>
    </row>
    <row r="1459" spans="1:44">
      <c r="A1459" s="87" t="s">
        <v>562</v>
      </c>
      <c r="B1459" s="5">
        <v>1111094</v>
      </c>
      <c r="C1459" s="5" t="s">
        <v>565</v>
      </c>
      <c r="D1459" s="5" t="s">
        <v>55</v>
      </c>
      <c r="E1459" s="5" t="s">
        <v>2378</v>
      </c>
      <c r="F1459" s="5" t="s">
        <v>2382</v>
      </c>
      <c r="G1459" s="5" t="s">
        <v>2631</v>
      </c>
      <c r="H1459" s="6">
        <v>42996</v>
      </c>
      <c r="I1459" s="5" t="s">
        <v>575</v>
      </c>
      <c r="J1459" s="5" t="s">
        <v>627</v>
      </c>
      <c r="K1459" s="5" t="s">
        <v>568</v>
      </c>
      <c r="L1459" s="7">
        <v>6</v>
      </c>
      <c r="M1459" s="7" t="s">
        <v>287</v>
      </c>
      <c r="N1459" s="8">
        <v>4682</v>
      </c>
      <c r="O1459" s="89">
        <v>0.02</v>
      </c>
      <c r="P1459" s="10">
        <f t="shared" si="272"/>
        <v>94</v>
      </c>
      <c r="Q1459" s="89">
        <v>5.0000000000000001E-3</v>
      </c>
      <c r="R1459" s="10">
        <f t="shared" si="273"/>
        <v>23</v>
      </c>
      <c r="S1459" s="89">
        <f t="shared" si="274"/>
        <v>2.4989320803075608E-2</v>
      </c>
      <c r="T1459" s="10">
        <f t="shared" si="275"/>
        <v>117</v>
      </c>
      <c r="U1459" s="10">
        <f t="shared" si="276"/>
        <v>4799</v>
      </c>
      <c r="V1459" s="11">
        <v>4752</v>
      </c>
      <c r="W1459" s="12">
        <f t="shared" si="277"/>
        <v>70</v>
      </c>
      <c r="X1459" s="93">
        <f t="shared" si="278"/>
        <v>1.4999999999999999E-2</v>
      </c>
      <c r="Y1459" s="94" t="str">
        <f t="shared" si="279"/>
        <v>0.00%-8.40%</v>
      </c>
      <c r="Z1459" s="15"/>
      <c r="AA1459" s="15"/>
      <c r="AB1459" s="15"/>
      <c r="AC1459" s="96"/>
      <c r="AD1459" s="8">
        <f t="shared" si="280"/>
        <v>0</v>
      </c>
      <c r="AE1459" s="17">
        <f t="shared" si="281"/>
        <v>4752</v>
      </c>
      <c r="AF1459" s="18">
        <f t="shared" si="282"/>
        <v>70</v>
      </c>
      <c r="AG1459" s="98">
        <f t="shared" si="283"/>
        <v>1.495087569414788E-2</v>
      </c>
      <c r="AH1459" s="20">
        <v>13.6</v>
      </c>
      <c r="AI1459" s="20">
        <v>750</v>
      </c>
      <c r="AJ1459" s="20"/>
      <c r="AK1459" s="20">
        <v>688</v>
      </c>
      <c r="AL1459" s="20">
        <f t="shared" si="284"/>
        <v>74315.199999999997</v>
      </c>
      <c r="AM1459" s="7" t="s">
        <v>287</v>
      </c>
      <c r="AN1459" s="20"/>
      <c r="AO1459" s="21"/>
      <c r="AP1459" s="21"/>
      <c r="AQ1459" s="5" t="s">
        <v>2630</v>
      </c>
      <c r="AR1459" s="5" t="s">
        <v>61</v>
      </c>
    </row>
    <row r="1460" spans="1:44">
      <c r="A1460" s="87" t="s">
        <v>562</v>
      </c>
      <c r="B1460" s="5">
        <v>1111095</v>
      </c>
      <c r="C1460" s="5" t="s">
        <v>565</v>
      </c>
      <c r="D1460" s="5" t="s">
        <v>55</v>
      </c>
      <c r="E1460" s="5" t="s">
        <v>2378</v>
      </c>
      <c r="F1460" s="5" t="s">
        <v>2382</v>
      </c>
      <c r="G1460" s="5" t="s">
        <v>2631</v>
      </c>
      <c r="H1460" s="6">
        <v>42993</v>
      </c>
      <c r="I1460" s="5" t="s">
        <v>575</v>
      </c>
      <c r="J1460" s="5" t="s">
        <v>627</v>
      </c>
      <c r="K1460" s="5" t="s">
        <v>568</v>
      </c>
      <c r="L1460" s="7">
        <v>6</v>
      </c>
      <c r="M1460" s="7" t="s">
        <v>287</v>
      </c>
      <c r="N1460" s="8">
        <v>4470</v>
      </c>
      <c r="O1460" s="89">
        <v>0.02</v>
      </c>
      <c r="P1460" s="10">
        <f t="shared" si="272"/>
        <v>89</v>
      </c>
      <c r="Q1460" s="89">
        <v>5.0000000000000001E-3</v>
      </c>
      <c r="R1460" s="10">
        <f t="shared" si="273"/>
        <v>22</v>
      </c>
      <c r="S1460" s="89">
        <f t="shared" si="274"/>
        <v>2.4832214765100672E-2</v>
      </c>
      <c r="T1460" s="10">
        <f t="shared" si="275"/>
        <v>111</v>
      </c>
      <c r="U1460" s="10">
        <f t="shared" si="276"/>
        <v>4581</v>
      </c>
      <c r="V1460" s="11">
        <v>4570</v>
      </c>
      <c r="W1460" s="12">
        <f t="shared" si="277"/>
        <v>100</v>
      </c>
      <c r="X1460" s="93">
        <f t="shared" si="278"/>
        <v>2.24E-2</v>
      </c>
      <c r="Y1460" s="94" t="str">
        <f t="shared" si="279"/>
        <v>0.00%-8.40%</v>
      </c>
      <c r="Z1460" s="15"/>
      <c r="AA1460" s="15"/>
      <c r="AB1460" s="15"/>
      <c r="AC1460" s="96"/>
      <c r="AD1460" s="8">
        <f t="shared" si="280"/>
        <v>0</v>
      </c>
      <c r="AE1460" s="17">
        <f t="shared" si="281"/>
        <v>4570</v>
      </c>
      <c r="AF1460" s="18">
        <f t="shared" si="282"/>
        <v>100</v>
      </c>
      <c r="AG1460" s="98">
        <f t="shared" si="283"/>
        <v>2.2371364653243742E-2</v>
      </c>
      <c r="AH1460" s="20">
        <v>13.6</v>
      </c>
      <c r="AI1460" s="20">
        <v>450</v>
      </c>
      <c r="AJ1460" s="20"/>
      <c r="AK1460" s="20">
        <v>688</v>
      </c>
      <c r="AL1460" s="20">
        <f t="shared" si="284"/>
        <v>68240</v>
      </c>
      <c r="AM1460" s="7" t="s">
        <v>287</v>
      </c>
      <c r="AN1460" s="20"/>
      <c r="AO1460" s="21"/>
      <c r="AP1460" s="21"/>
      <c r="AQ1460" s="5" t="s">
        <v>2630</v>
      </c>
      <c r="AR1460" s="5" t="s">
        <v>61</v>
      </c>
    </row>
    <row r="1461" spans="1:44">
      <c r="A1461" s="87" t="s">
        <v>562</v>
      </c>
      <c r="B1461" s="5">
        <v>1111097</v>
      </c>
      <c r="C1461" s="5" t="s">
        <v>565</v>
      </c>
      <c r="D1461" s="5" t="s">
        <v>55</v>
      </c>
      <c r="E1461" s="5" t="s">
        <v>2378</v>
      </c>
      <c r="F1461" s="5" t="s">
        <v>2382</v>
      </c>
      <c r="G1461" s="5" t="s">
        <v>2631</v>
      </c>
      <c r="H1461" s="6">
        <v>42996</v>
      </c>
      <c r="I1461" s="5" t="s">
        <v>575</v>
      </c>
      <c r="J1461" s="5" t="s">
        <v>627</v>
      </c>
      <c r="K1461" s="5" t="s">
        <v>568</v>
      </c>
      <c r="L1461" s="7">
        <v>6</v>
      </c>
      <c r="M1461" s="7" t="s">
        <v>287</v>
      </c>
      <c r="N1461" s="8">
        <v>4675</v>
      </c>
      <c r="O1461" s="89">
        <v>0.02</v>
      </c>
      <c r="P1461" s="10">
        <f t="shared" si="272"/>
        <v>94</v>
      </c>
      <c r="Q1461" s="89">
        <v>5.0000000000000001E-3</v>
      </c>
      <c r="R1461" s="10">
        <f t="shared" si="273"/>
        <v>23</v>
      </c>
      <c r="S1461" s="89">
        <f t="shared" si="274"/>
        <v>2.502673796791444E-2</v>
      </c>
      <c r="T1461" s="10">
        <f t="shared" si="275"/>
        <v>117</v>
      </c>
      <c r="U1461" s="10">
        <f t="shared" si="276"/>
        <v>4792</v>
      </c>
      <c r="V1461" s="11">
        <v>4775</v>
      </c>
      <c r="W1461" s="12">
        <f t="shared" si="277"/>
        <v>100</v>
      </c>
      <c r="X1461" s="93">
        <f t="shared" si="278"/>
        <v>2.1399999999999999E-2</v>
      </c>
      <c r="Y1461" s="94" t="str">
        <f t="shared" si="279"/>
        <v>0.00%-8.40%</v>
      </c>
      <c r="Z1461" s="15"/>
      <c r="AA1461" s="15"/>
      <c r="AB1461" s="15"/>
      <c r="AC1461" s="96"/>
      <c r="AD1461" s="8">
        <f t="shared" si="280"/>
        <v>0</v>
      </c>
      <c r="AE1461" s="17">
        <f t="shared" si="281"/>
        <v>4775</v>
      </c>
      <c r="AF1461" s="18">
        <f t="shared" si="282"/>
        <v>100</v>
      </c>
      <c r="AG1461" s="98">
        <f t="shared" si="283"/>
        <v>2.1390374331550888E-2</v>
      </c>
      <c r="AH1461" s="20">
        <v>13.6</v>
      </c>
      <c r="AI1461" s="20">
        <v>750</v>
      </c>
      <c r="AJ1461" s="20"/>
      <c r="AK1461" s="20">
        <v>688</v>
      </c>
      <c r="AL1461" s="20">
        <f t="shared" si="284"/>
        <v>74628</v>
      </c>
      <c r="AM1461" s="7" t="s">
        <v>287</v>
      </c>
      <c r="AN1461" s="20"/>
      <c r="AO1461" s="21"/>
      <c r="AP1461" s="21"/>
      <c r="AQ1461" s="5" t="s">
        <v>2630</v>
      </c>
      <c r="AR1461" s="5" t="s">
        <v>61</v>
      </c>
    </row>
    <row r="1462" spans="1:44">
      <c r="A1462" s="87" t="s">
        <v>562</v>
      </c>
      <c r="B1462" s="5">
        <v>1111098</v>
      </c>
      <c r="C1462" s="5" t="s">
        <v>565</v>
      </c>
      <c r="D1462" s="5" t="s">
        <v>55</v>
      </c>
      <c r="E1462" s="5" t="s">
        <v>2378</v>
      </c>
      <c r="F1462" s="5" t="s">
        <v>2379</v>
      </c>
      <c r="G1462" s="5" t="s">
        <v>2627</v>
      </c>
      <c r="H1462" s="6">
        <v>43000</v>
      </c>
      <c r="I1462" s="5" t="s">
        <v>575</v>
      </c>
      <c r="J1462" s="5" t="s">
        <v>627</v>
      </c>
      <c r="K1462" s="5" t="s">
        <v>568</v>
      </c>
      <c r="L1462" s="7">
        <v>6</v>
      </c>
      <c r="M1462" s="7" t="s">
        <v>287</v>
      </c>
      <c r="N1462" s="8">
        <v>4609</v>
      </c>
      <c r="O1462" s="89">
        <v>0.02</v>
      </c>
      <c r="P1462" s="10">
        <f t="shared" si="272"/>
        <v>92</v>
      </c>
      <c r="Q1462" s="89">
        <v>5.0000000000000001E-3</v>
      </c>
      <c r="R1462" s="10">
        <f t="shared" si="273"/>
        <v>23</v>
      </c>
      <c r="S1462" s="89">
        <f t="shared" si="274"/>
        <v>2.495118246908223E-2</v>
      </c>
      <c r="T1462" s="10">
        <f t="shared" si="275"/>
        <v>115</v>
      </c>
      <c r="U1462" s="10">
        <f t="shared" si="276"/>
        <v>4724</v>
      </c>
      <c r="V1462" s="11">
        <v>4689</v>
      </c>
      <c r="W1462" s="12">
        <f t="shared" si="277"/>
        <v>80</v>
      </c>
      <c r="X1462" s="93">
        <f t="shared" si="278"/>
        <v>1.7399999999999999E-2</v>
      </c>
      <c r="Y1462" s="94" t="str">
        <f t="shared" si="279"/>
        <v>0.00%-8.40%</v>
      </c>
      <c r="Z1462" s="15" t="s">
        <v>112</v>
      </c>
      <c r="AA1462" s="15" t="s">
        <v>2632</v>
      </c>
      <c r="AB1462" s="15" t="s">
        <v>1268</v>
      </c>
      <c r="AC1462" s="96">
        <v>0.01</v>
      </c>
      <c r="AD1462" s="8">
        <f t="shared" si="280"/>
        <v>46</v>
      </c>
      <c r="AE1462" s="17">
        <f t="shared" si="281"/>
        <v>4735</v>
      </c>
      <c r="AF1462" s="18">
        <f t="shared" si="282"/>
        <v>126</v>
      </c>
      <c r="AG1462" s="98">
        <f t="shared" si="283"/>
        <v>2.7337817313950907E-2</v>
      </c>
      <c r="AH1462" s="20">
        <v>13.6</v>
      </c>
      <c r="AI1462" s="20">
        <v>650</v>
      </c>
      <c r="AJ1462" s="20"/>
      <c r="AK1462" s="20">
        <v>688</v>
      </c>
      <c r="AL1462" s="20">
        <f t="shared" si="284"/>
        <v>72884</v>
      </c>
      <c r="AM1462" s="7" t="s">
        <v>287</v>
      </c>
      <c r="AN1462" s="20"/>
      <c r="AO1462" s="21"/>
      <c r="AP1462" s="21"/>
      <c r="AQ1462" s="5" t="s">
        <v>2630</v>
      </c>
      <c r="AR1462" s="5" t="s">
        <v>61</v>
      </c>
    </row>
    <row r="1463" spans="1:44">
      <c r="A1463" s="87" t="s">
        <v>562</v>
      </c>
      <c r="B1463" s="5">
        <v>1111105</v>
      </c>
      <c r="C1463" s="5" t="s">
        <v>565</v>
      </c>
      <c r="D1463" s="5" t="s">
        <v>55</v>
      </c>
      <c r="E1463" s="5" t="s">
        <v>2378</v>
      </c>
      <c r="F1463" s="5" t="s">
        <v>2382</v>
      </c>
      <c r="G1463" s="5" t="s">
        <v>2631</v>
      </c>
      <c r="H1463" s="6">
        <v>44098</v>
      </c>
      <c r="I1463" s="5" t="s">
        <v>575</v>
      </c>
      <c r="J1463" s="5" t="s">
        <v>627</v>
      </c>
      <c r="K1463" s="5" t="s">
        <v>568</v>
      </c>
      <c r="L1463" s="7">
        <v>6</v>
      </c>
      <c r="M1463" s="7" t="s">
        <v>287</v>
      </c>
      <c r="N1463" s="8">
        <v>4522</v>
      </c>
      <c r="O1463" s="89">
        <v>0.02</v>
      </c>
      <c r="P1463" s="10">
        <f t="shared" si="272"/>
        <v>90</v>
      </c>
      <c r="Q1463" s="89">
        <v>5.0000000000000001E-3</v>
      </c>
      <c r="R1463" s="10">
        <f t="shared" si="273"/>
        <v>23</v>
      </c>
      <c r="S1463" s="89">
        <f t="shared" si="274"/>
        <v>2.4988942945599293E-2</v>
      </c>
      <c r="T1463" s="10">
        <f t="shared" si="275"/>
        <v>113</v>
      </c>
      <c r="U1463" s="10">
        <f t="shared" si="276"/>
        <v>4635</v>
      </c>
      <c r="V1463" s="11">
        <v>4700</v>
      </c>
      <c r="W1463" s="12">
        <f t="shared" si="277"/>
        <v>178</v>
      </c>
      <c r="X1463" s="93">
        <f t="shared" si="278"/>
        <v>3.9399999999999998E-2</v>
      </c>
      <c r="Y1463" s="94" t="str">
        <f t="shared" si="279"/>
        <v>0.00%-8.40%</v>
      </c>
      <c r="Z1463" s="15"/>
      <c r="AA1463" s="15"/>
      <c r="AB1463" s="15"/>
      <c r="AC1463" s="96"/>
      <c r="AD1463" s="8">
        <f t="shared" si="280"/>
        <v>0</v>
      </c>
      <c r="AE1463" s="17">
        <f t="shared" si="281"/>
        <v>4700</v>
      </c>
      <c r="AF1463" s="18">
        <f t="shared" si="282"/>
        <v>178</v>
      </c>
      <c r="AG1463" s="98">
        <f t="shared" si="283"/>
        <v>3.9363113666519345E-2</v>
      </c>
      <c r="AH1463" s="20">
        <v>13.6</v>
      </c>
      <c r="AI1463" s="20">
        <v>750</v>
      </c>
      <c r="AJ1463" s="20"/>
      <c r="AK1463" s="20">
        <v>688</v>
      </c>
      <c r="AL1463" s="20">
        <f t="shared" si="284"/>
        <v>73608</v>
      </c>
      <c r="AM1463" s="7" t="s">
        <v>287</v>
      </c>
      <c r="AN1463" s="20"/>
      <c r="AO1463" s="21"/>
      <c r="AP1463" s="21"/>
      <c r="AQ1463" s="5" t="s">
        <v>2630</v>
      </c>
      <c r="AR1463" s="5" t="s">
        <v>61</v>
      </c>
    </row>
    <row r="1464" spans="1:44">
      <c r="A1464" s="87" t="s">
        <v>562</v>
      </c>
      <c r="B1464" s="5">
        <v>1111106</v>
      </c>
      <c r="C1464" s="5" t="s">
        <v>565</v>
      </c>
      <c r="D1464" s="5" t="s">
        <v>55</v>
      </c>
      <c r="E1464" s="5" t="s">
        <v>2378</v>
      </c>
      <c r="F1464" s="5" t="s">
        <v>2379</v>
      </c>
      <c r="G1464" s="5" t="s">
        <v>2627</v>
      </c>
      <c r="H1464" s="6">
        <v>43007</v>
      </c>
      <c r="I1464" s="5" t="s">
        <v>575</v>
      </c>
      <c r="J1464" s="5" t="s">
        <v>627</v>
      </c>
      <c r="K1464" s="5" t="s">
        <v>568</v>
      </c>
      <c r="L1464" s="7">
        <v>6</v>
      </c>
      <c r="M1464" s="7" t="s">
        <v>287</v>
      </c>
      <c r="N1464" s="8">
        <v>4700</v>
      </c>
      <c r="O1464" s="89">
        <v>0.02</v>
      </c>
      <c r="P1464" s="10">
        <f t="shared" si="272"/>
        <v>94</v>
      </c>
      <c r="Q1464" s="89">
        <v>5.0000000000000001E-3</v>
      </c>
      <c r="R1464" s="10">
        <f t="shared" si="273"/>
        <v>24</v>
      </c>
      <c r="S1464" s="89">
        <f t="shared" si="274"/>
        <v>2.5106382978723404E-2</v>
      </c>
      <c r="T1464" s="10">
        <f t="shared" si="275"/>
        <v>118</v>
      </c>
      <c r="U1464" s="10">
        <f t="shared" si="276"/>
        <v>4818</v>
      </c>
      <c r="V1464" s="11">
        <v>4800</v>
      </c>
      <c r="W1464" s="12">
        <f t="shared" si="277"/>
        <v>100</v>
      </c>
      <c r="X1464" s="93">
        <f t="shared" si="278"/>
        <v>2.1299999999999999E-2</v>
      </c>
      <c r="Y1464" s="94" t="str">
        <f t="shared" si="279"/>
        <v>0.00%-8.40%</v>
      </c>
      <c r="Z1464" s="15"/>
      <c r="AA1464" s="15"/>
      <c r="AB1464" s="15"/>
      <c r="AC1464" s="96"/>
      <c r="AD1464" s="8">
        <f t="shared" si="280"/>
        <v>0</v>
      </c>
      <c r="AE1464" s="17">
        <f t="shared" si="281"/>
        <v>4800</v>
      </c>
      <c r="AF1464" s="18">
        <f t="shared" si="282"/>
        <v>100</v>
      </c>
      <c r="AG1464" s="98">
        <f t="shared" si="283"/>
        <v>2.1276595744680771E-2</v>
      </c>
      <c r="AH1464" s="20">
        <v>13.6</v>
      </c>
      <c r="AI1464" s="20">
        <v>750</v>
      </c>
      <c r="AJ1464" s="20"/>
      <c r="AK1464" s="20">
        <v>688</v>
      </c>
      <c r="AL1464" s="20">
        <f t="shared" si="284"/>
        <v>74968</v>
      </c>
      <c r="AM1464" s="7" t="s">
        <v>287</v>
      </c>
      <c r="AN1464" s="20"/>
      <c r="AO1464" s="21"/>
      <c r="AP1464" s="21"/>
      <c r="AQ1464" s="5" t="s">
        <v>2630</v>
      </c>
      <c r="AR1464" s="5" t="s">
        <v>61</v>
      </c>
    </row>
    <row r="1465" spans="1:44">
      <c r="A1465" s="87" t="s">
        <v>562</v>
      </c>
      <c r="B1465" s="5">
        <v>1111113</v>
      </c>
      <c r="C1465" s="5" t="s">
        <v>565</v>
      </c>
      <c r="D1465" s="5" t="s">
        <v>55</v>
      </c>
      <c r="E1465" s="5" t="s">
        <v>2378</v>
      </c>
      <c r="F1465" s="5" t="s">
        <v>2379</v>
      </c>
      <c r="G1465" s="5" t="s">
        <v>2627</v>
      </c>
      <c r="H1465" s="6">
        <v>43024</v>
      </c>
      <c r="I1465" s="5" t="s">
        <v>575</v>
      </c>
      <c r="J1465" s="5" t="s">
        <v>627</v>
      </c>
      <c r="K1465" s="5" t="s">
        <v>568</v>
      </c>
      <c r="L1465" s="7">
        <v>6</v>
      </c>
      <c r="M1465" s="7" t="s">
        <v>287</v>
      </c>
      <c r="N1465" s="8">
        <v>4654</v>
      </c>
      <c r="O1465" s="89">
        <v>0.02</v>
      </c>
      <c r="P1465" s="10">
        <f t="shared" si="272"/>
        <v>93</v>
      </c>
      <c r="Q1465" s="89">
        <v>5.0000000000000001E-3</v>
      </c>
      <c r="R1465" s="10">
        <f t="shared" si="273"/>
        <v>23</v>
      </c>
      <c r="S1465" s="89">
        <f t="shared" si="274"/>
        <v>2.4924795874516546E-2</v>
      </c>
      <c r="T1465" s="10">
        <f t="shared" si="275"/>
        <v>116</v>
      </c>
      <c r="U1465" s="10">
        <f t="shared" si="276"/>
        <v>4770</v>
      </c>
      <c r="V1465" s="11">
        <v>4754</v>
      </c>
      <c r="W1465" s="12">
        <f t="shared" si="277"/>
        <v>100</v>
      </c>
      <c r="X1465" s="93">
        <f t="shared" si="278"/>
        <v>2.1499999999999998E-2</v>
      </c>
      <c r="Y1465" s="94" t="str">
        <f t="shared" si="279"/>
        <v>0.00%-8.40%</v>
      </c>
      <c r="Z1465" s="15"/>
      <c r="AA1465" s="15"/>
      <c r="AB1465" s="15"/>
      <c r="AC1465" s="96"/>
      <c r="AD1465" s="8">
        <f t="shared" si="280"/>
        <v>0</v>
      </c>
      <c r="AE1465" s="17">
        <f t="shared" si="281"/>
        <v>4754</v>
      </c>
      <c r="AF1465" s="18">
        <f t="shared" si="282"/>
        <v>100</v>
      </c>
      <c r="AG1465" s="98">
        <f t="shared" si="283"/>
        <v>2.1486892995272955E-2</v>
      </c>
      <c r="AH1465" s="20">
        <v>13.6</v>
      </c>
      <c r="AI1465" s="20">
        <v>750</v>
      </c>
      <c r="AJ1465" s="20"/>
      <c r="AK1465" s="20">
        <v>688</v>
      </c>
      <c r="AL1465" s="20">
        <f t="shared" si="284"/>
        <v>74342.399999999994</v>
      </c>
      <c r="AM1465" s="7" t="s">
        <v>287</v>
      </c>
      <c r="AN1465" s="20"/>
      <c r="AO1465" s="21"/>
      <c r="AP1465" s="21"/>
      <c r="AQ1465" s="5" t="s">
        <v>2630</v>
      </c>
      <c r="AR1465" s="5" t="s">
        <v>61</v>
      </c>
    </row>
    <row r="1466" spans="1:44">
      <c r="A1466" s="87" t="s">
        <v>562</v>
      </c>
      <c r="B1466" s="5">
        <v>1111116</v>
      </c>
      <c r="C1466" s="5" t="s">
        <v>565</v>
      </c>
      <c r="D1466" s="5" t="s">
        <v>55</v>
      </c>
      <c r="E1466" s="5" t="s">
        <v>2378</v>
      </c>
      <c r="F1466" s="5" t="s">
        <v>2379</v>
      </c>
      <c r="G1466" s="5" t="s">
        <v>2627</v>
      </c>
      <c r="H1466" s="6">
        <v>43040</v>
      </c>
      <c r="I1466" s="5" t="s">
        <v>489</v>
      </c>
      <c r="J1466" s="5" t="s">
        <v>489</v>
      </c>
      <c r="K1466" s="5" t="s">
        <v>568</v>
      </c>
      <c r="L1466" s="7">
        <v>6</v>
      </c>
      <c r="M1466" s="7" t="s">
        <v>287</v>
      </c>
      <c r="N1466" s="8">
        <v>4820</v>
      </c>
      <c r="O1466" s="89">
        <v>0.02</v>
      </c>
      <c r="P1466" s="10">
        <f t="shared" si="272"/>
        <v>96</v>
      </c>
      <c r="Q1466" s="89">
        <v>5.0000000000000001E-3</v>
      </c>
      <c r="R1466" s="10">
        <f t="shared" si="273"/>
        <v>24</v>
      </c>
      <c r="S1466" s="89">
        <f t="shared" si="274"/>
        <v>2.4896265560165973E-2</v>
      </c>
      <c r="T1466" s="10">
        <f t="shared" si="275"/>
        <v>120</v>
      </c>
      <c r="U1466" s="10">
        <f t="shared" si="276"/>
        <v>4940</v>
      </c>
      <c r="V1466" s="11">
        <v>5120</v>
      </c>
      <c r="W1466" s="12">
        <f t="shared" si="277"/>
        <v>300</v>
      </c>
      <c r="X1466" s="93">
        <f t="shared" si="278"/>
        <v>6.2199999999999998E-2</v>
      </c>
      <c r="Y1466" s="94" t="str">
        <f t="shared" si="279"/>
        <v>0.00%-8.40%</v>
      </c>
      <c r="Z1466" s="15"/>
      <c r="AA1466" s="15"/>
      <c r="AB1466" s="15"/>
      <c r="AC1466" s="96"/>
      <c r="AD1466" s="8">
        <f t="shared" si="280"/>
        <v>0</v>
      </c>
      <c r="AE1466" s="17">
        <f t="shared" si="281"/>
        <v>5120</v>
      </c>
      <c r="AF1466" s="18">
        <f t="shared" si="282"/>
        <v>300</v>
      </c>
      <c r="AG1466" s="98">
        <f t="shared" si="283"/>
        <v>6.2240663900414939E-2</v>
      </c>
      <c r="AH1466" s="20">
        <v>13.6</v>
      </c>
      <c r="AI1466" s="20">
        <v>900</v>
      </c>
      <c r="AJ1466" s="20"/>
      <c r="AK1466" s="20">
        <v>688</v>
      </c>
      <c r="AL1466" s="20">
        <f t="shared" si="284"/>
        <v>81120</v>
      </c>
      <c r="AM1466" s="7" t="s">
        <v>287</v>
      </c>
      <c r="AN1466" s="20"/>
      <c r="AO1466" s="21"/>
      <c r="AP1466" s="21"/>
      <c r="AQ1466" s="5" t="s">
        <v>2630</v>
      </c>
      <c r="AR1466" s="5" t="s">
        <v>61</v>
      </c>
    </row>
    <row r="1467" spans="1:44">
      <c r="A1467" s="87" t="s">
        <v>562</v>
      </c>
      <c r="B1467" s="5">
        <v>1111117</v>
      </c>
      <c r="C1467" s="5" t="s">
        <v>565</v>
      </c>
      <c r="D1467" s="5" t="s">
        <v>55</v>
      </c>
      <c r="E1467" s="5" t="s">
        <v>2378</v>
      </c>
      <c r="F1467" s="5" t="s">
        <v>2379</v>
      </c>
      <c r="G1467" s="5" t="s">
        <v>2627</v>
      </c>
      <c r="H1467" s="6">
        <v>43040</v>
      </c>
      <c r="I1467" s="5" t="s">
        <v>575</v>
      </c>
      <c r="J1467" s="5" t="s">
        <v>627</v>
      </c>
      <c r="K1467" s="5" t="s">
        <v>568</v>
      </c>
      <c r="L1467" s="7">
        <v>6</v>
      </c>
      <c r="M1467" s="7" t="s">
        <v>287</v>
      </c>
      <c r="N1467" s="8">
        <v>4701</v>
      </c>
      <c r="O1467" s="89">
        <v>0.02</v>
      </c>
      <c r="P1467" s="10">
        <f t="shared" si="272"/>
        <v>94</v>
      </c>
      <c r="Q1467" s="89">
        <v>5.0000000000000001E-3</v>
      </c>
      <c r="R1467" s="10">
        <f t="shared" si="273"/>
        <v>24</v>
      </c>
      <c r="S1467" s="89">
        <f t="shared" si="274"/>
        <v>2.5101042331418848E-2</v>
      </c>
      <c r="T1467" s="10">
        <f t="shared" si="275"/>
        <v>118</v>
      </c>
      <c r="U1467" s="10">
        <f t="shared" si="276"/>
        <v>4819</v>
      </c>
      <c r="V1467" s="11">
        <v>4801</v>
      </c>
      <c r="W1467" s="12">
        <f t="shared" si="277"/>
        <v>100</v>
      </c>
      <c r="X1467" s="93">
        <f t="shared" si="278"/>
        <v>2.1299999999999999E-2</v>
      </c>
      <c r="Y1467" s="94" t="str">
        <f t="shared" si="279"/>
        <v>0.00%-8.40%</v>
      </c>
      <c r="Z1467" s="15"/>
      <c r="AA1467" s="15"/>
      <c r="AB1467" s="15"/>
      <c r="AC1467" s="96"/>
      <c r="AD1467" s="8">
        <f t="shared" si="280"/>
        <v>0</v>
      </c>
      <c r="AE1467" s="17">
        <f t="shared" si="281"/>
        <v>4801</v>
      </c>
      <c r="AF1467" s="18">
        <f t="shared" si="282"/>
        <v>100</v>
      </c>
      <c r="AG1467" s="98">
        <f t="shared" si="283"/>
        <v>2.1272069772388935E-2</v>
      </c>
      <c r="AH1467" s="20">
        <v>13.6</v>
      </c>
      <c r="AI1467" s="20">
        <v>750</v>
      </c>
      <c r="AJ1467" s="20"/>
      <c r="AK1467" s="20">
        <v>688</v>
      </c>
      <c r="AL1467" s="20">
        <f t="shared" si="284"/>
        <v>74981.600000000006</v>
      </c>
      <c r="AM1467" s="7" t="s">
        <v>287</v>
      </c>
      <c r="AN1467" s="20"/>
      <c r="AO1467" s="21"/>
      <c r="AP1467" s="21"/>
      <c r="AQ1467" s="5" t="s">
        <v>2630</v>
      </c>
      <c r="AR1467" s="5" t="s">
        <v>61</v>
      </c>
    </row>
    <row r="1468" spans="1:44">
      <c r="A1468" s="87" t="s">
        <v>562</v>
      </c>
      <c r="B1468" s="5">
        <v>1111118</v>
      </c>
      <c r="C1468" s="5" t="s">
        <v>565</v>
      </c>
      <c r="D1468" s="5" t="s">
        <v>55</v>
      </c>
      <c r="E1468" s="5" t="s">
        <v>2378</v>
      </c>
      <c r="F1468" s="5" t="s">
        <v>2379</v>
      </c>
      <c r="G1468" s="5" t="s">
        <v>2627</v>
      </c>
      <c r="H1468" s="6">
        <v>43040</v>
      </c>
      <c r="I1468" s="5" t="s">
        <v>575</v>
      </c>
      <c r="J1468" s="5" t="s">
        <v>627</v>
      </c>
      <c r="K1468" s="5" t="s">
        <v>568</v>
      </c>
      <c r="L1468" s="7">
        <v>6</v>
      </c>
      <c r="M1468" s="7" t="s">
        <v>287</v>
      </c>
      <c r="N1468" s="8">
        <v>4512</v>
      </c>
      <c r="O1468" s="89">
        <v>0.02</v>
      </c>
      <c r="P1468" s="10">
        <f t="shared" si="272"/>
        <v>90</v>
      </c>
      <c r="Q1468" s="89">
        <v>5.0000000000000001E-3</v>
      </c>
      <c r="R1468" s="10">
        <f t="shared" si="273"/>
        <v>23</v>
      </c>
      <c r="S1468" s="89">
        <f t="shared" si="274"/>
        <v>2.5044326241134753E-2</v>
      </c>
      <c r="T1468" s="10">
        <f t="shared" si="275"/>
        <v>113</v>
      </c>
      <c r="U1468" s="10">
        <f t="shared" si="276"/>
        <v>4625</v>
      </c>
      <c r="V1468" s="11">
        <v>4700</v>
      </c>
      <c r="W1468" s="12">
        <f t="shared" si="277"/>
        <v>188</v>
      </c>
      <c r="X1468" s="93">
        <f t="shared" si="278"/>
        <v>4.1700000000000001E-2</v>
      </c>
      <c r="Y1468" s="94" t="str">
        <f t="shared" si="279"/>
        <v>0.00%-8.40%</v>
      </c>
      <c r="Z1468" s="15"/>
      <c r="AA1468" s="15"/>
      <c r="AB1468" s="15"/>
      <c r="AC1468" s="96"/>
      <c r="AD1468" s="8">
        <f t="shared" si="280"/>
        <v>0</v>
      </c>
      <c r="AE1468" s="17">
        <f t="shared" si="281"/>
        <v>4700</v>
      </c>
      <c r="AF1468" s="18">
        <f t="shared" si="282"/>
        <v>188</v>
      </c>
      <c r="AG1468" s="98">
        <f t="shared" si="283"/>
        <v>4.1666666666666741E-2</v>
      </c>
      <c r="AH1468" s="20">
        <v>13.6</v>
      </c>
      <c r="AI1468" s="20">
        <v>750</v>
      </c>
      <c r="AJ1468" s="20"/>
      <c r="AK1468" s="20">
        <v>688</v>
      </c>
      <c r="AL1468" s="20">
        <f t="shared" si="284"/>
        <v>73608</v>
      </c>
      <c r="AM1468" s="7" t="s">
        <v>287</v>
      </c>
      <c r="AN1468" s="20"/>
      <c r="AO1468" s="21"/>
      <c r="AP1468" s="21"/>
      <c r="AQ1468" s="5" t="s">
        <v>2630</v>
      </c>
      <c r="AR1468" s="5" t="s">
        <v>61</v>
      </c>
    </row>
    <row r="1469" spans="1:44">
      <c r="A1469" s="87" t="s">
        <v>562</v>
      </c>
      <c r="B1469" s="5">
        <v>1111119</v>
      </c>
      <c r="C1469" s="5" t="s">
        <v>565</v>
      </c>
      <c r="D1469" s="5" t="s">
        <v>55</v>
      </c>
      <c r="E1469" s="5" t="s">
        <v>2378</v>
      </c>
      <c r="F1469" s="5" t="s">
        <v>2378</v>
      </c>
      <c r="G1469" s="5" t="s">
        <v>2627</v>
      </c>
      <c r="H1469" s="6">
        <v>43040</v>
      </c>
      <c r="I1469" s="5" t="s">
        <v>586</v>
      </c>
      <c r="J1469" s="5" t="s">
        <v>713</v>
      </c>
      <c r="K1469" s="5" t="s">
        <v>568</v>
      </c>
      <c r="L1469" s="7">
        <v>6</v>
      </c>
      <c r="M1469" s="7" t="s">
        <v>287</v>
      </c>
      <c r="N1469" s="8">
        <v>4750</v>
      </c>
      <c r="O1469" s="89">
        <v>0.02</v>
      </c>
      <c r="P1469" s="10">
        <f t="shared" si="272"/>
        <v>95</v>
      </c>
      <c r="Q1469" s="89">
        <v>5.0000000000000001E-3</v>
      </c>
      <c r="R1469" s="10">
        <f t="shared" si="273"/>
        <v>24</v>
      </c>
      <c r="S1469" s="89">
        <f t="shared" si="274"/>
        <v>2.5052631578947368E-2</v>
      </c>
      <c r="T1469" s="10">
        <f t="shared" si="275"/>
        <v>119</v>
      </c>
      <c r="U1469" s="10">
        <f t="shared" si="276"/>
        <v>4869</v>
      </c>
      <c r="V1469" s="11">
        <v>5050</v>
      </c>
      <c r="W1469" s="12">
        <f t="shared" si="277"/>
        <v>300</v>
      </c>
      <c r="X1469" s="93">
        <f t="shared" si="278"/>
        <v>6.3200000000000006E-2</v>
      </c>
      <c r="Y1469" s="94" t="str">
        <f t="shared" si="279"/>
        <v>0.00%-8.40%</v>
      </c>
      <c r="Z1469" s="15"/>
      <c r="AA1469" s="15"/>
      <c r="AB1469" s="15"/>
      <c r="AC1469" s="96"/>
      <c r="AD1469" s="8">
        <f t="shared" si="280"/>
        <v>0</v>
      </c>
      <c r="AE1469" s="17">
        <f t="shared" si="281"/>
        <v>5050</v>
      </c>
      <c r="AF1469" s="18">
        <f t="shared" si="282"/>
        <v>300</v>
      </c>
      <c r="AG1469" s="98">
        <f t="shared" si="283"/>
        <v>6.315789473684208E-2</v>
      </c>
      <c r="AH1469" s="20">
        <v>13.6</v>
      </c>
      <c r="AI1469" s="20">
        <v>750</v>
      </c>
      <c r="AJ1469" s="20"/>
      <c r="AK1469" s="20">
        <v>688</v>
      </c>
      <c r="AL1469" s="20">
        <f t="shared" si="284"/>
        <v>78368</v>
      </c>
      <c r="AM1469" s="7" t="s">
        <v>287</v>
      </c>
      <c r="AN1469" s="20"/>
      <c r="AO1469" s="21"/>
      <c r="AP1469" s="21"/>
      <c r="AQ1469" s="5" t="s">
        <v>2630</v>
      </c>
      <c r="AR1469" s="5" t="s">
        <v>61</v>
      </c>
    </row>
    <row r="1470" spans="1:44">
      <c r="A1470" s="87" t="s">
        <v>562</v>
      </c>
      <c r="B1470" s="5">
        <v>1111127</v>
      </c>
      <c r="C1470" s="5" t="s">
        <v>565</v>
      </c>
      <c r="D1470" s="5" t="s">
        <v>55</v>
      </c>
      <c r="E1470" s="5" t="s">
        <v>2378</v>
      </c>
      <c r="F1470" s="5" t="s">
        <v>2379</v>
      </c>
      <c r="G1470" s="5" t="s">
        <v>2627</v>
      </c>
      <c r="H1470" s="6">
        <v>43076</v>
      </c>
      <c r="I1470" s="5" t="s">
        <v>575</v>
      </c>
      <c r="J1470" s="5" t="s">
        <v>627</v>
      </c>
      <c r="K1470" s="5" t="s">
        <v>568</v>
      </c>
      <c r="L1470" s="7">
        <v>6</v>
      </c>
      <c r="M1470" s="7" t="s">
        <v>287</v>
      </c>
      <c r="N1470" s="8">
        <v>4644</v>
      </c>
      <c r="O1470" s="89">
        <v>0.02</v>
      </c>
      <c r="P1470" s="10">
        <f t="shared" si="272"/>
        <v>93</v>
      </c>
      <c r="Q1470" s="89">
        <v>5.0000000000000001E-3</v>
      </c>
      <c r="R1470" s="10">
        <f t="shared" si="273"/>
        <v>23</v>
      </c>
      <c r="S1470" s="89">
        <f t="shared" si="274"/>
        <v>2.4978466838931956E-2</v>
      </c>
      <c r="T1470" s="10">
        <f t="shared" si="275"/>
        <v>116</v>
      </c>
      <c r="U1470" s="10">
        <f t="shared" si="276"/>
        <v>4760</v>
      </c>
      <c r="V1470" s="11">
        <v>4744</v>
      </c>
      <c r="W1470" s="12">
        <f t="shared" si="277"/>
        <v>100</v>
      </c>
      <c r="X1470" s="93">
        <f t="shared" si="278"/>
        <v>2.1499999999999998E-2</v>
      </c>
      <c r="Y1470" s="94" t="str">
        <f t="shared" si="279"/>
        <v>0.00%-8.40%</v>
      </c>
      <c r="Z1470" s="15"/>
      <c r="AA1470" s="15"/>
      <c r="AB1470" s="15"/>
      <c r="AC1470" s="96"/>
      <c r="AD1470" s="8">
        <f t="shared" si="280"/>
        <v>0</v>
      </c>
      <c r="AE1470" s="17">
        <f t="shared" si="281"/>
        <v>4744</v>
      </c>
      <c r="AF1470" s="18">
        <f t="shared" si="282"/>
        <v>100</v>
      </c>
      <c r="AG1470" s="98">
        <f t="shared" si="283"/>
        <v>2.1533161068044704E-2</v>
      </c>
      <c r="AH1470" s="20">
        <v>13.6</v>
      </c>
      <c r="AI1470" s="20">
        <v>750</v>
      </c>
      <c r="AJ1470" s="20"/>
      <c r="AK1470" s="20">
        <v>688</v>
      </c>
      <c r="AL1470" s="20">
        <f t="shared" si="284"/>
        <v>74206.399999999994</v>
      </c>
      <c r="AM1470" s="7" t="s">
        <v>287</v>
      </c>
      <c r="AN1470" s="20"/>
      <c r="AO1470" s="21"/>
      <c r="AP1470" s="21"/>
      <c r="AQ1470" s="5" t="s">
        <v>2630</v>
      </c>
      <c r="AR1470" s="5" t="s">
        <v>61</v>
      </c>
    </row>
    <row r="1471" spans="1:44">
      <c r="A1471" s="87" t="s">
        <v>562</v>
      </c>
      <c r="B1471" s="5">
        <v>1111134</v>
      </c>
      <c r="C1471" s="5" t="s">
        <v>565</v>
      </c>
      <c r="D1471" s="5" t="s">
        <v>55</v>
      </c>
      <c r="E1471" s="5" t="s">
        <v>2378</v>
      </c>
      <c r="F1471" s="5" t="s">
        <v>2382</v>
      </c>
      <c r="G1471" s="5" t="s">
        <v>2631</v>
      </c>
      <c r="H1471" s="6">
        <v>43158</v>
      </c>
      <c r="I1471" s="5" t="s">
        <v>575</v>
      </c>
      <c r="J1471" s="5" t="s">
        <v>627</v>
      </c>
      <c r="K1471" s="5" t="s">
        <v>568</v>
      </c>
      <c r="L1471" s="7">
        <v>6</v>
      </c>
      <c r="M1471" s="7" t="s">
        <v>287</v>
      </c>
      <c r="N1471" s="8">
        <v>4668</v>
      </c>
      <c r="O1471" s="89">
        <v>0.02</v>
      </c>
      <c r="P1471" s="10">
        <f t="shared" si="272"/>
        <v>93</v>
      </c>
      <c r="Q1471" s="89">
        <v>5.0000000000000001E-3</v>
      </c>
      <c r="R1471" s="10">
        <f t="shared" si="273"/>
        <v>23</v>
      </c>
      <c r="S1471" s="89">
        <f t="shared" si="274"/>
        <v>2.4850042844901457E-2</v>
      </c>
      <c r="T1471" s="10">
        <f t="shared" si="275"/>
        <v>116</v>
      </c>
      <c r="U1471" s="10">
        <f t="shared" si="276"/>
        <v>4784</v>
      </c>
      <c r="V1471" s="11">
        <v>4738</v>
      </c>
      <c r="W1471" s="12">
        <f t="shared" si="277"/>
        <v>70</v>
      </c>
      <c r="X1471" s="93">
        <f t="shared" si="278"/>
        <v>1.4999999999999999E-2</v>
      </c>
      <c r="Y1471" s="94" t="str">
        <f t="shared" si="279"/>
        <v>0.00%-8.40%</v>
      </c>
      <c r="Z1471" s="15"/>
      <c r="AA1471" s="15"/>
      <c r="AB1471" s="15"/>
      <c r="AC1471" s="96"/>
      <c r="AD1471" s="8">
        <f t="shared" si="280"/>
        <v>0</v>
      </c>
      <c r="AE1471" s="17">
        <f t="shared" si="281"/>
        <v>4738</v>
      </c>
      <c r="AF1471" s="18">
        <f t="shared" si="282"/>
        <v>70</v>
      </c>
      <c r="AG1471" s="98">
        <f t="shared" si="283"/>
        <v>1.4995715509854346E-2</v>
      </c>
      <c r="AH1471" s="20">
        <v>13.6</v>
      </c>
      <c r="AI1471" s="20">
        <v>750</v>
      </c>
      <c r="AJ1471" s="20"/>
      <c r="AK1471" s="20">
        <v>688</v>
      </c>
      <c r="AL1471" s="20">
        <f t="shared" si="284"/>
        <v>74124.799999999988</v>
      </c>
      <c r="AM1471" s="7" t="s">
        <v>287</v>
      </c>
      <c r="AN1471" s="20"/>
      <c r="AO1471" s="21"/>
      <c r="AP1471" s="21"/>
      <c r="AQ1471" s="5" t="s">
        <v>2630</v>
      </c>
      <c r="AR1471" s="5" t="s">
        <v>61</v>
      </c>
    </row>
    <row r="1472" spans="1:44">
      <c r="A1472" s="87" t="s">
        <v>562</v>
      </c>
      <c r="B1472" s="5">
        <v>1111140</v>
      </c>
      <c r="C1472" s="5" t="s">
        <v>565</v>
      </c>
      <c r="D1472" s="5" t="s">
        <v>55</v>
      </c>
      <c r="E1472" s="5" t="s">
        <v>2378</v>
      </c>
      <c r="F1472" s="5" t="s">
        <v>2382</v>
      </c>
      <c r="G1472" s="5" t="s">
        <v>2631</v>
      </c>
      <c r="H1472" s="6">
        <v>43164</v>
      </c>
      <c r="I1472" s="5" t="s">
        <v>489</v>
      </c>
      <c r="J1472" s="5" t="s">
        <v>489</v>
      </c>
      <c r="K1472" s="5" t="s">
        <v>568</v>
      </c>
      <c r="L1472" s="7">
        <v>6</v>
      </c>
      <c r="M1472" s="7" t="s">
        <v>287</v>
      </c>
      <c r="N1472" s="8">
        <v>4984</v>
      </c>
      <c r="O1472" s="89">
        <v>0.02</v>
      </c>
      <c r="P1472" s="10">
        <f t="shared" si="272"/>
        <v>100</v>
      </c>
      <c r="Q1472" s="89">
        <v>5.0000000000000001E-3</v>
      </c>
      <c r="R1472" s="10">
        <f t="shared" si="273"/>
        <v>25</v>
      </c>
      <c r="S1472" s="89">
        <f t="shared" si="274"/>
        <v>2.5080256821829856E-2</v>
      </c>
      <c r="T1472" s="10">
        <f t="shared" si="275"/>
        <v>125</v>
      </c>
      <c r="U1472" s="10">
        <f t="shared" si="276"/>
        <v>5109</v>
      </c>
      <c r="V1472" s="11">
        <v>5284</v>
      </c>
      <c r="W1472" s="12">
        <f t="shared" si="277"/>
        <v>300</v>
      </c>
      <c r="X1472" s="93">
        <f t="shared" si="278"/>
        <v>6.0199999999999997E-2</v>
      </c>
      <c r="Y1472" s="94" t="str">
        <f t="shared" si="279"/>
        <v>0.00%-8.40%</v>
      </c>
      <c r="Z1472" s="15"/>
      <c r="AA1472" s="15"/>
      <c r="AB1472" s="15"/>
      <c r="AC1472" s="96"/>
      <c r="AD1472" s="8">
        <f t="shared" si="280"/>
        <v>0</v>
      </c>
      <c r="AE1472" s="17">
        <f t="shared" si="281"/>
        <v>5284</v>
      </c>
      <c r="AF1472" s="18">
        <f t="shared" si="282"/>
        <v>300</v>
      </c>
      <c r="AG1472" s="98">
        <f t="shared" si="283"/>
        <v>6.0192616372391594E-2</v>
      </c>
      <c r="AH1472" s="20">
        <v>13.6</v>
      </c>
      <c r="AI1472" s="20">
        <v>850</v>
      </c>
      <c r="AJ1472" s="20"/>
      <c r="AK1472" s="20">
        <v>688</v>
      </c>
      <c r="AL1472" s="20">
        <f t="shared" si="284"/>
        <v>82750.399999999994</v>
      </c>
      <c r="AM1472" s="7" t="s">
        <v>287</v>
      </c>
      <c r="AN1472" s="20"/>
      <c r="AO1472" s="21"/>
      <c r="AP1472" s="21"/>
      <c r="AQ1472" s="5" t="s">
        <v>2630</v>
      </c>
      <c r="AR1472" s="5" t="s">
        <v>61</v>
      </c>
    </row>
    <row r="1473" spans="1:44">
      <c r="A1473" s="87" t="s">
        <v>562</v>
      </c>
      <c r="B1473" s="5">
        <v>1111141</v>
      </c>
      <c r="C1473" s="5" t="s">
        <v>565</v>
      </c>
      <c r="D1473" s="5" t="s">
        <v>55</v>
      </c>
      <c r="E1473" s="5" t="s">
        <v>2378</v>
      </c>
      <c r="F1473" s="5" t="s">
        <v>2382</v>
      </c>
      <c r="G1473" s="5" t="s">
        <v>2631</v>
      </c>
      <c r="H1473" s="6">
        <v>43164</v>
      </c>
      <c r="I1473" s="5" t="s">
        <v>575</v>
      </c>
      <c r="J1473" s="5" t="s">
        <v>627</v>
      </c>
      <c r="K1473" s="5" t="s">
        <v>568</v>
      </c>
      <c r="L1473" s="7">
        <v>6</v>
      </c>
      <c r="M1473" s="7" t="s">
        <v>287</v>
      </c>
      <c r="N1473" s="8">
        <v>4552</v>
      </c>
      <c r="O1473" s="89">
        <v>0.02</v>
      </c>
      <c r="P1473" s="10">
        <f t="shared" si="272"/>
        <v>91</v>
      </c>
      <c r="Q1473" s="89">
        <v>5.0000000000000001E-3</v>
      </c>
      <c r="R1473" s="10">
        <f t="shared" si="273"/>
        <v>23</v>
      </c>
      <c r="S1473" s="89">
        <f t="shared" si="274"/>
        <v>2.5043936731107205E-2</v>
      </c>
      <c r="T1473" s="10">
        <f t="shared" si="275"/>
        <v>114</v>
      </c>
      <c r="U1473" s="10">
        <f t="shared" si="276"/>
        <v>4666</v>
      </c>
      <c r="V1473" s="11">
        <v>4652</v>
      </c>
      <c r="W1473" s="12">
        <f t="shared" si="277"/>
        <v>100</v>
      </c>
      <c r="X1473" s="93">
        <f t="shared" si="278"/>
        <v>2.1999999999999999E-2</v>
      </c>
      <c r="Y1473" s="94" t="str">
        <f t="shared" si="279"/>
        <v>0.00%-8.40%</v>
      </c>
      <c r="Z1473" s="15"/>
      <c r="AA1473" s="15"/>
      <c r="AB1473" s="15"/>
      <c r="AC1473" s="96"/>
      <c r="AD1473" s="8">
        <f t="shared" si="280"/>
        <v>0</v>
      </c>
      <c r="AE1473" s="17">
        <f t="shared" si="281"/>
        <v>4652</v>
      </c>
      <c r="AF1473" s="18">
        <f t="shared" si="282"/>
        <v>100</v>
      </c>
      <c r="AG1473" s="98">
        <f t="shared" si="283"/>
        <v>2.1968365553602709E-2</v>
      </c>
      <c r="AH1473" s="20">
        <v>13.6</v>
      </c>
      <c r="AI1473" s="20">
        <v>450</v>
      </c>
      <c r="AJ1473" s="20"/>
      <c r="AK1473" s="20">
        <v>688</v>
      </c>
      <c r="AL1473" s="20">
        <f t="shared" si="284"/>
        <v>69355.199999999997</v>
      </c>
      <c r="AM1473" s="7" t="s">
        <v>287</v>
      </c>
      <c r="AN1473" s="20"/>
      <c r="AO1473" s="21"/>
      <c r="AP1473" s="21"/>
      <c r="AQ1473" s="5" t="s">
        <v>2630</v>
      </c>
      <c r="AR1473" s="5" t="s">
        <v>61</v>
      </c>
    </row>
    <row r="1474" spans="1:44">
      <c r="A1474" s="87" t="s">
        <v>562</v>
      </c>
      <c r="B1474" s="5">
        <v>1111166</v>
      </c>
      <c r="C1474" s="5" t="s">
        <v>565</v>
      </c>
      <c r="D1474" s="5" t="s">
        <v>55</v>
      </c>
      <c r="E1474" s="5" t="s">
        <v>2378</v>
      </c>
      <c r="F1474" s="5" t="s">
        <v>2382</v>
      </c>
      <c r="G1474" s="5" t="s">
        <v>2631</v>
      </c>
      <c r="H1474" s="6">
        <v>43280</v>
      </c>
      <c r="I1474" s="5" t="s">
        <v>575</v>
      </c>
      <c r="J1474" s="5" t="s">
        <v>627</v>
      </c>
      <c r="K1474" s="5" t="s">
        <v>568</v>
      </c>
      <c r="L1474" s="7">
        <v>6</v>
      </c>
      <c r="M1474" s="7" t="s">
        <v>287</v>
      </c>
      <c r="N1474" s="8">
        <v>4602</v>
      </c>
      <c r="O1474" s="89">
        <v>0.02</v>
      </c>
      <c r="P1474" s="10">
        <f t="shared" si="272"/>
        <v>92</v>
      </c>
      <c r="Q1474" s="89">
        <v>5.0000000000000001E-3</v>
      </c>
      <c r="R1474" s="10">
        <f t="shared" si="273"/>
        <v>23</v>
      </c>
      <c r="S1474" s="89">
        <f t="shared" si="274"/>
        <v>2.4989135158626684E-2</v>
      </c>
      <c r="T1474" s="10">
        <f t="shared" si="275"/>
        <v>115</v>
      </c>
      <c r="U1474" s="10">
        <f t="shared" si="276"/>
        <v>4717</v>
      </c>
      <c r="V1474" s="11">
        <v>4672</v>
      </c>
      <c r="W1474" s="12">
        <f t="shared" si="277"/>
        <v>70</v>
      </c>
      <c r="X1474" s="93">
        <f t="shared" si="278"/>
        <v>1.52E-2</v>
      </c>
      <c r="Y1474" s="94" t="str">
        <f t="shared" si="279"/>
        <v>0.00%-8.40%</v>
      </c>
      <c r="Z1474" s="15"/>
      <c r="AA1474" s="15"/>
      <c r="AB1474" s="15"/>
      <c r="AC1474" s="96"/>
      <c r="AD1474" s="8">
        <f t="shared" si="280"/>
        <v>0</v>
      </c>
      <c r="AE1474" s="17">
        <f t="shared" si="281"/>
        <v>4672</v>
      </c>
      <c r="AF1474" s="18">
        <f t="shared" si="282"/>
        <v>70</v>
      </c>
      <c r="AG1474" s="98">
        <f t="shared" si="283"/>
        <v>1.5210777922642249E-2</v>
      </c>
      <c r="AH1474" s="20">
        <v>13.6</v>
      </c>
      <c r="AI1474" s="20">
        <v>750</v>
      </c>
      <c r="AJ1474" s="20"/>
      <c r="AK1474" s="20">
        <v>688</v>
      </c>
      <c r="AL1474" s="20">
        <f t="shared" si="284"/>
        <v>73227.199999999997</v>
      </c>
      <c r="AM1474" s="7" t="s">
        <v>287</v>
      </c>
      <c r="AN1474" s="20"/>
      <c r="AO1474" s="21"/>
      <c r="AP1474" s="21"/>
      <c r="AQ1474" s="5" t="s">
        <v>2630</v>
      </c>
      <c r="AR1474" s="5" t="s">
        <v>61</v>
      </c>
    </row>
    <row r="1475" spans="1:44">
      <c r="A1475" s="87" t="s">
        <v>562</v>
      </c>
      <c r="B1475" s="5">
        <v>1111170</v>
      </c>
      <c r="C1475" s="5" t="s">
        <v>565</v>
      </c>
      <c r="D1475" s="5" t="s">
        <v>55</v>
      </c>
      <c r="E1475" s="5" t="s">
        <v>2378</v>
      </c>
      <c r="F1475" s="5" t="s">
        <v>2382</v>
      </c>
      <c r="G1475" s="5" t="s">
        <v>2631</v>
      </c>
      <c r="H1475" s="6">
        <v>43294</v>
      </c>
      <c r="I1475" s="5" t="s">
        <v>575</v>
      </c>
      <c r="J1475" s="5" t="s">
        <v>627</v>
      </c>
      <c r="K1475" s="5" t="s">
        <v>568</v>
      </c>
      <c r="L1475" s="7">
        <v>6</v>
      </c>
      <c r="M1475" s="7" t="s">
        <v>287</v>
      </c>
      <c r="N1475" s="8">
        <v>4080</v>
      </c>
      <c r="O1475" s="89">
        <v>0.02</v>
      </c>
      <c r="P1475" s="10">
        <f t="shared" si="272"/>
        <v>82</v>
      </c>
      <c r="Q1475" s="89">
        <v>5.0000000000000001E-3</v>
      </c>
      <c r="R1475" s="10">
        <f t="shared" si="273"/>
        <v>20</v>
      </c>
      <c r="S1475" s="89">
        <f t="shared" si="274"/>
        <v>2.5000000000000001E-2</v>
      </c>
      <c r="T1475" s="10">
        <f t="shared" si="275"/>
        <v>102</v>
      </c>
      <c r="U1475" s="10">
        <f t="shared" si="276"/>
        <v>4182</v>
      </c>
      <c r="V1475" s="11">
        <v>4280</v>
      </c>
      <c r="W1475" s="12">
        <f t="shared" si="277"/>
        <v>200</v>
      </c>
      <c r="X1475" s="93">
        <f t="shared" si="278"/>
        <v>4.9000000000000002E-2</v>
      </c>
      <c r="Y1475" s="94" t="str">
        <f t="shared" si="279"/>
        <v>0.00%-8.40%</v>
      </c>
      <c r="Z1475" s="15" t="s">
        <v>112</v>
      </c>
      <c r="AA1475" s="15" t="s">
        <v>2632</v>
      </c>
      <c r="AB1475" s="15" t="s">
        <v>1268</v>
      </c>
      <c r="AC1475" s="96">
        <v>0</v>
      </c>
      <c r="AD1475" s="8">
        <f t="shared" si="280"/>
        <v>0</v>
      </c>
      <c r="AE1475" s="17">
        <f t="shared" si="281"/>
        <v>4280</v>
      </c>
      <c r="AF1475" s="18">
        <f t="shared" si="282"/>
        <v>200</v>
      </c>
      <c r="AG1475" s="98">
        <f t="shared" si="283"/>
        <v>4.9019607843137303E-2</v>
      </c>
      <c r="AH1475" s="20">
        <v>13.6</v>
      </c>
      <c r="AI1475" s="20">
        <v>450</v>
      </c>
      <c r="AJ1475" s="20"/>
      <c r="AK1475" s="20">
        <v>688</v>
      </c>
      <c r="AL1475" s="20">
        <f t="shared" si="284"/>
        <v>64296</v>
      </c>
      <c r="AM1475" s="7" t="s">
        <v>287</v>
      </c>
      <c r="AN1475" s="20"/>
      <c r="AO1475" s="21"/>
      <c r="AP1475" s="21"/>
      <c r="AQ1475" s="5" t="s">
        <v>2630</v>
      </c>
      <c r="AR1475" s="5" t="s">
        <v>61</v>
      </c>
    </row>
    <row r="1476" spans="1:44">
      <c r="A1476" s="87" t="s">
        <v>562</v>
      </c>
      <c r="B1476" s="5">
        <v>1111175</v>
      </c>
      <c r="C1476" s="5" t="s">
        <v>565</v>
      </c>
      <c r="D1476" s="5" t="s">
        <v>55</v>
      </c>
      <c r="E1476" s="5" t="s">
        <v>2378</v>
      </c>
      <c r="F1476" s="5" t="s">
        <v>2382</v>
      </c>
      <c r="G1476" s="5" t="s">
        <v>2631</v>
      </c>
      <c r="H1476" s="6">
        <v>44216</v>
      </c>
      <c r="I1476" s="5" t="s">
        <v>575</v>
      </c>
      <c r="J1476" s="5" t="s">
        <v>627</v>
      </c>
      <c r="K1476" s="5" t="s">
        <v>568</v>
      </c>
      <c r="L1476" s="7">
        <v>6</v>
      </c>
      <c r="M1476" s="7" t="s">
        <v>287</v>
      </c>
      <c r="N1476" s="8">
        <v>4407</v>
      </c>
      <c r="O1476" s="89">
        <v>0.02</v>
      </c>
      <c r="P1476" s="10">
        <f t="shared" si="272"/>
        <v>88</v>
      </c>
      <c r="Q1476" s="89">
        <v>5.0000000000000001E-3</v>
      </c>
      <c r="R1476" s="10">
        <f t="shared" si="273"/>
        <v>22</v>
      </c>
      <c r="S1476" s="89">
        <f t="shared" si="274"/>
        <v>2.4960290447016111E-2</v>
      </c>
      <c r="T1476" s="10">
        <f t="shared" si="275"/>
        <v>110</v>
      </c>
      <c r="U1476" s="10">
        <f t="shared" si="276"/>
        <v>4517</v>
      </c>
      <c r="V1476" s="11">
        <v>4607</v>
      </c>
      <c r="W1476" s="12">
        <f t="shared" si="277"/>
        <v>200</v>
      </c>
      <c r="X1476" s="93">
        <f t="shared" si="278"/>
        <v>4.5400000000000003E-2</v>
      </c>
      <c r="Y1476" s="94" t="str">
        <f t="shared" si="279"/>
        <v>0.00%-8.40%</v>
      </c>
      <c r="Z1476" s="15"/>
      <c r="AA1476" s="15"/>
      <c r="AB1476" s="15"/>
      <c r="AC1476" s="96"/>
      <c r="AD1476" s="8">
        <f t="shared" si="280"/>
        <v>0</v>
      </c>
      <c r="AE1476" s="17">
        <f t="shared" si="281"/>
        <v>4607</v>
      </c>
      <c r="AF1476" s="18">
        <f t="shared" si="282"/>
        <v>200</v>
      </c>
      <c r="AG1476" s="98">
        <f t="shared" si="283"/>
        <v>4.5382346267301976E-2</v>
      </c>
      <c r="AH1476" s="20">
        <v>13.6</v>
      </c>
      <c r="AI1476" s="20">
        <v>750</v>
      </c>
      <c r="AJ1476" s="20"/>
      <c r="AK1476" s="20">
        <v>688</v>
      </c>
      <c r="AL1476" s="20">
        <f t="shared" si="284"/>
        <v>72343.199999999997</v>
      </c>
      <c r="AM1476" s="7" t="s">
        <v>287</v>
      </c>
      <c r="AN1476" s="20"/>
      <c r="AO1476" s="21"/>
      <c r="AP1476" s="21"/>
      <c r="AQ1476" s="5" t="s">
        <v>2630</v>
      </c>
      <c r="AR1476" s="5" t="s">
        <v>61</v>
      </c>
    </row>
    <row r="1477" spans="1:44">
      <c r="A1477" s="87" t="s">
        <v>562</v>
      </c>
      <c r="B1477" s="5">
        <v>1111179</v>
      </c>
      <c r="C1477" s="5" t="s">
        <v>565</v>
      </c>
      <c r="D1477" s="5" t="s">
        <v>55</v>
      </c>
      <c r="E1477" s="5" t="s">
        <v>2378</v>
      </c>
      <c r="F1477" s="5" t="s">
        <v>2382</v>
      </c>
      <c r="G1477" s="5" t="s">
        <v>2631</v>
      </c>
      <c r="H1477" s="6">
        <v>44235</v>
      </c>
      <c r="I1477" s="5" t="s">
        <v>575</v>
      </c>
      <c r="J1477" s="5" t="s">
        <v>627</v>
      </c>
      <c r="K1477" s="5" t="s">
        <v>568</v>
      </c>
      <c r="L1477" s="7">
        <v>6</v>
      </c>
      <c r="M1477" s="7" t="s">
        <v>287</v>
      </c>
      <c r="N1477" s="8">
        <v>4278</v>
      </c>
      <c r="O1477" s="89">
        <v>0.02</v>
      </c>
      <c r="P1477" s="10">
        <f t="shared" si="272"/>
        <v>86</v>
      </c>
      <c r="Q1477" s="89">
        <v>5.0000000000000001E-3</v>
      </c>
      <c r="R1477" s="10">
        <f t="shared" si="273"/>
        <v>21</v>
      </c>
      <c r="S1477" s="89">
        <f t="shared" si="274"/>
        <v>2.5011687704534831E-2</v>
      </c>
      <c r="T1477" s="10">
        <f t="shared" si="275"/>
        <v>107</v>
      </c>
      <c r="U1477" s="10">
        <f t="shared" si="276"/>
        <v>4385</v>
      </c>
      <c r="V1477" s="11">
        <v>4348</v>
      </c>
      <c r="W1477" s="12">
        <f t="shared" si="277"/>
        <v>70</v>
      </c>
      <c r="X1477" s="93">
        <f t="shared" si="278"/>
        <v>1.6400000000000001E-2</v>
      </c>
      <c r="Y1477" s="94" t="str">
        <f t="shared" si="279"/>
        <v>0.00%-8.40%</v>
      </c>
      <c r="Z1477" s="15"/>
      <c r="AA1477" s="15"/>
      <c r="AB1477" s="15"/>
      <c r="AC1477" s="96"/>
      <c r="AD1477" s="8">
        <f t="shared" si="280"/>
        <v>0</v>
      </c>
      <c r="AE1477" s="17">
        <f t="shared" si="281"/>
        <v>4348</v>
      </c>
      <c r="AF1477" s="18">
        <f t="shared" si="282"/>
        <v>70</v>
      </c>
      <c r="AG1477" s="98">
        <f t="shared" si="283"/>
        <v>1.6362786348761205E-2</v>
      </c>
      <c r="AH1477" s="20">
        <v>13.6</v>
      </c>
      <c r="AI1477" s="20">
        <v>650</v>
      </c>
      <c r="AJ1477" s="20"/>
      <c r="AK1477" s="20">
        <v>688</v>
      </c>
      <c r="AL1477" s="20">
        <f t="shared" si="284"/>
        <v>67620.799999999988</v>
      </c>
      <c r="AM1477" s="7" t="s">
        <v>287</v>
      </c>
      <c r="AN1477" s="20"/>
      <c r="AO1477" s="21"/>
      <c r="AP1477" s="21"/>
      <c r="AQ1477" s="5" t="s">
        <v>2630</v>
      </c>
      <c r="AR1477" s="5" t="s">
        <v>61</v>
      </c>
    </row>
    <row r="1478" spans="1:44">
      <c r="A1478" s="87" t="s">
        <v>562</v>
      </c>
      <c r="B1478" s="5">
        <v>1111180</v>
      </c>
      <c r="C1478" s="5" t="s">
        <v>565</v>
      </c>
      <c r="D1478" s="5" t="s">
        <v>55</v>
      </c>
      <c r="E1478" s="5" t="s">
        <v>2378</v>
      </c>
      <c r="F1478" s="5" t="s">
        <v>2382</v>
      </c>
      <c r="G1478" s="5" t="s">
        <v>2631</v>
      </c>
      <c r="H1478" s="6">
        <v>44235</v>
      </c>
      <c r="I1478" s="5" t="s">
        <v>575</v>
      </c>
      <c r="J1478" s="5" t="s">
        <v>627</v>
      </c>
      <c r="K1478" s="5" t="s">
        <v>568</v>
      </c>
      <c r="L1478" s="7">
        <v>6</v>
      </c>
      <c r="M1478" s="7" t="s">
        <v>287</v>
      </c>
      <c r="N1478" s="8">
        <v>4282</v>
      </c>
      <c r="O1478" s="89">
        <v>0.02</v>
      </c>
      <c r="P1478" s="10">
        <f t="shared" si="272"/>
        <v>86</v>
      </c>
      <c r="Q1478" s="89">
        <v>5.0000000000000001E-3</v>
      </c>
      <c r="R1478" s="10">
        <f t="shared" si="273"/>
        <v>21</v>
      </c>
      <c r="S1478" s="89">
        <f t="shared" si="274"/>
        <v>2.4988323213451659E-2</v>
      </c>
      <c r="T1478" s="10">
        <f t="shared" si="275"/>
        <v>107</v>
      </c>
      <c r="U1478" s="10">
        <f t="shared" si="276"/>
        <v>4389</v>
      </c>
      <c r="V1478" s="11">
        <v>4352</v>
      </c>
      <c r="W1478" s="12">
        <f t="shared" si="277"/>
        <v>70</v>
      </c>
      <c r="X1478" s="93">
        <f t="shared" si="278"/>
        <v>1.6299999999999999E-2</v>
      </c>
      <c r="Y1478" s="94" t="str">
        <f t="shared" si="279"/>
        <v>0.00%-8.40%</v>
      </c>
      <c r="Z1478" s="15"/>
      <c r="AA1478" s="15"/>
      <c r="AB1478" s="15"/>
      <c r="AC1478" s="96"/>
      <c r="AD1478" s="8">
        <f t="shared" si="280"/>
        <v>0</v>
      </c>
      <c r="AE1478" s="17">
        <f t="shared" si="281"/>
        <v>4352</v>
      </c>
      <c r="AF1478" s="18">
        <f t="shared" si="282"/>
        <v>70</v>
      </c>
      <c r="AG1478" s="98">
        <f t="shared" si="283"/>
        <v>1.634750116767858E-2</v>
      </c>
      <c r="AH1478" s="20">
        <v>13.6</v>
      </c>
      <c r="AI1478" s="20">
        <v>750</v>
      </c>
      <c r="AJ1478" s="20"/>
      <c r="AK1478" s="20">
        <v>688</v>
      </c>
      <c r="AL1478" s="20">
        <f t="shared" si="284"/>
        <v>68875.199999999997</v>
      </c>
      <c r="AM1478" s="7" t="s">
        <v>287</v>
      </c>
      <c r="AN1478" s="20"/>
      <c r="AO1478" s="21"/>
      <c r="AP1478" s="21"/>
      <c r="AQ1478" s="5" t="s">
        <v>2630</v>
      </c>
      <c r="AR1478" s="5" t="s">
        <v>61</v>
      </c>
    </row>
    <row r="1479" spans="1:44">
      <c r="A1479" s="87" t="s">
        <v>562</v>
      </c>
      <c r="B1479" s="5">
        <v>1111198</v>
      </c>
      <c r="C1479" s="5" t="s">
        <v>565</v>
      </c>
      <c r="D1479" s="5" t="s">
        <v>55</v>
      </c>
      <c r="E1479" s="5" t="s">
        <v>2378</v>
      </c>
      <c r="F1479" s="5" t="s">
        <v>2382</v>
      </c>
      <c r="G1479" s="5" t="s">
        <v>2631</v>
      </c>
      <c r="H1479" s="6">
        <v>44246</v>
      </c>
      <c r="I1479" s="5" t="s">
        <v>575</v>
      </c>
      <c r="J1479" s="5" t="s">
        <v>627</v>
      </c>
      <c r="K1479" s="5" t="s">
        <v>568</v>
      </c>
      <c r="L1479" s="7">
        <v>6</v>
      </c>
      <c r="M1479" s="7" t="s">
        <v>287</v>
      </c>
      <c r="N1479" s="8">
        <v>4086</v>
      </c>
      <c r="O1479" s="89">
        <v>0.02</v>
      </c>
      <c r="P1479" s="10">
        <f t="shared" si="272"/>
        <v>82</v>
      </c>
      <c r="Q1479" s="89">
        <v>5.0000000000000001E-3</v>
      </c>
      <c r="R1479" s="10">
        <f t="shared" si="273"/>
        <v>20</v>
      </c>
      <c r="S1479" s="89">
        <f t="shared" si="274"/>
        <v>2.4963289280469897E-2</v>
      </c>
      <c r="T1479" s="10">
        <f t="shared" si="275"/>
        <v>102</v>
      </c>
      <c r="U1479" s="10">
        <f t="shared" si="276"/>
        <v>4188</v>
      </c>
      <c r="V1479" s="11">
        <v>4156</v>
      </c>
      <c r="W1479" s="12">
        <f t="shared" si="277"/>
        <v>70</v>
      </c>
      <c r="X1479" s="93">
        <f t="shared" si="278"/>
        <v>1.7100000000000001E-2</v>
      </c>
      <c r="Y1479" s="94" t="str">
        <f t="shared" si="279"/>
        <v>0.00%-8.40%</v>
      </c>
      <c r="Z1479" s="15"/>
      <c r="AA1479" s="15"/>
      <c r="AB1479" s="15"/>
      <c r="AC1479" s="96"/>
      <c r="AD1479" s="8">
        <f t="shared" si="280"/>
        <v>0</v>
      </c>
      <c r="AE1479" s="17">
        <f t="shared" si="281"/>
        <v>4156</v>
      </c>
      <c r="AF1479" s="18">
        <f t="shared" si="282"/>
        <v>70</v>
      </c>
      <c r="AG1479" s="98">
        <f t="shared" si="283"/>
        <v>1.7131669114047954E-2</v>
      </c>
      <c r="AH1479" s="20">
        <v>13.6</v>
      </c>
      <c r="AI1479" s="20">
        <v>450</v>
      </c>
      <c r="AJ1479" s="20"/>
      <c r="AK1479" s="20">
        <v>688</v>
      </c>
      <c r="AL1479" s="20">
        <f t="shared" si="284"/>
        <v>62609.599999999999</v>
      </c>
      <c r="AM1479" s="7" t="s">
        <v>287</v>
      </c>
      <c r="AN1479" s="20"/>
      <c r="AO1479" s="21"/>
      <c r="AP1479" s="21"/>
      <c r="AQ1479" s="5" t="s">
        <v>2630</v>
      </c>
      <c r="AR1479" s="5" t="s">
        <v>61</v>
      </c>
    </row>
    <row r="1480" spans="1:44">
      <c r="A1480" s="87" t="s">
        <v>562</v>
      </c>
      <c r="B1480" s="5">
        <v>1111205</v>
      </c>
      <c r="C1480" s="5" t="s">
        <v>565</v>
      </c>
      <c r="D1480" s="5" t="s">
        <v>55</v>
      </c>
      <c r="E1480" s="5" t="s">
        <v>2378</v>
      </c>
      <c r="F1480" s="5" t="s">
        <v>2382</v>
      </c>
      <c r="G1480" s="5" t="s">
        <v>2631</v>
      </c>
      <c r="H1480" s="6">
        <v>44247</v>
      </c>
      <c r="I1480" s="5" t="s">
        <v>575</v>
      </c>
      <c r="J1480" s="5" t="s">
        <v>627</v>
      </c>
      <c r="K1480" s="5" t="s">
        <v>568</v>
      </c>
      <c r="L1480" s="7">
        <v>6</v>
      </c>
      <c r="M1480" s="7" t="s">
        <v>287</v>
      </c>
      <c r="N1480" s="8">
        <v>4040</v>
      </c>
      <c r="O1480" s="89">
        <v>0.02</v>
      </c>
      <c r="P1480" s="10">
        <f t="shared" si="272"/>
        <v>81</v>
      </c>
      <c r="Q1480" s="89">
        <v>5.0000000000000001E-3</v>
      </c>
      <c r="R1480" s="10">
        <f t="shared" si="273"/>
        <v>20</v>
      </c>
      <c r="S1480" s="89">
        <f t="shared" si="274"/>
        <v>2.5000000000000001E-2</v>
      </c>
      <c r="T1480" s="10">
        <f t="shared" si="275"/>
        <v>101</v>
      </c>
      <c r="U1480" s="10">
        <f t="shared" si="276"/>
        <v>4141</v>
      </c>
      <c r="V1480" s="11">
        <v>4240</v>
      </c>
      <c r="W1480" s="12">
        <f t="shared" si="277"/>
        <v>200</v>
      </c>
      <c r="X1480" s="93">
        <f t="shared" si="278"/>
        <v>4.9500000000000002E-2</v>
      </c>
      <c r="Y1480" s="94" t="str">
        <f t="shared" si="279"/>
        <v>0.00%-8.40%</v>
      </c>
      <c r="Z1480" s="15" t="s">
        <v>112</v>
      </c>
      <c r="AA1480" s="15" t="s">
        <v>2634</v>
      </c>
      <c r="AB1480" s="15" t="s">
        <v>1268</v>
      </c>
      <c r="AC1480" s="96">
        <v>0</v>
      </c>
      <c r="AD1480" s="8">
        <f t="shared" si="280"/>
        <v>0</v>
      </c>
      <c r="AE1480" s="17">
        <f t="shared" si="281"/>
        <v>4240</v>
      </c>
      <c r="AF1480" s="18">
        <f t="shared" si="282"/>
        <v>200</v>
      </c>
      <c r="AG1480" s="98">
        <f t="shared" si="283"/>
        <v>4.9504950495049549E-2</v>
      </c>
      <c r="AH1480" s="20">
        <v>13.6</v>
      </c>
      <c r="AI1480" s="20">
        <v>450</v>
      </c>
      <c r="AJ1480" s="20"/>
      <c r="AK1480" s="20">
        <v>688</v>
      </c>
      <c r="AL1480" s="20">
        <f t="shared" si="284"/>
        <v>63752</v>
      </c>
      <c r="AM1480" s="7" t="s">
        <v>287</v>
      </c>
      <c r="AN1480" s="20"/>
      <c r="AO1480" s="21"/>
      <c r="AP1480" s="21"/>
      <c r="AQ1480" s="5" t="s">
        <v>2630</v>
      </c>
      <c r="AR1480" s="5" t="s">
        <v>61</v>
      </c>
    </row>
    <row r="1481" spans="1:44">
      <c r="A1481" s="87" t="s">
        <v>562</v>
      </c>
      <c r="B1481" s="5">
        <v>1111221</v>
      </c>
      <c r="C1481" s="5" t="s">
        <v>565</v>
      </c>
      <c r="D1481" s="5" t="s">
        <v>55</v>
      </c>
      <c r="E1481" s="5" t="s">
        <v>2378</v>
      </c>
      <c r="F1481" s="5" t="s">
        <v>2379</v>
      </c>
      <c r="G1481" s="5" t="s">
        <v>2627</v>
      </c>
      <c r="H1481" s="6">
        <v>44247</v>
      </c>
      <c r="I1481" s="5" t="s">
        <v>575</v>
      </c>
      <c r="J1481" s="5" t="s">
        <v>627</v>
      </c>
      <c r="K1481" s="5" t="s">
        <v>568</v>
      </c>
      <c r="L1481" s="7">
        <v>6</v>
      </c>
      <c r="M1481" s="7" t="s">
        <v>287</v>
      </c>
      <c r="N1481" s="8">
        <v>4279</v>
      </c>
      <c r="O1481" s="89">
        <v>0.02</v>
      </c>
      <c r="P1481" s="10">
        <f t="shared" si="272"/>
        <v>86</v>
      </c>
      <c r="Q1481" s="89">
        <v>5.0000000000000001E-3</v>
      </c>
      <c r="R1481" s="10">
        <f t="shared" si="273"/>
        <v>21</v>
      </c>
      <c r="S1481" s="89">
        <f t="shared" si="274"/>
        <v>2.500584248656228E-2</v>
      </c>
      <c r="T1481" s="10">
        <f t="shared" si="275"/>
        <v>107</v>
      </c>
      <c r="U1481" s="10">
        <f t="shared" si="276"/>
        <v>4386</v>
      </c>
      <c r="V1481" s="11">
        <v>4479</v>
      </c>
      <c r="W1481" s="12">
        <f t="shared" si="277"/>
        <v>200</v>
      </c>
      <c r="X1481" s="93">
        <f t="shared" si="278"/>
        <v>4.6699999999999998E-2</v>
      </c>
      <c r="Y1481" s="94" t="str">
        <f t="shared" si="279"/>
        <v>0.00%-8.40%</v>
      </c>
      <c r="Z1481" s="15"/>
      <c r="AA1481" s="15"/>
      <c r="AB1481" s="15"/>
      <c r="AC1481" s="96"/>
      <c r="AD1481" s="8">
        <f t="shared" si="280"/>
        <v>0</v>
      </c>
      <c r="AE1481" s="17">
        <f t="shared" si="281"/>
        <v>4479</v>
      </c>
      <c r="AF1481" s="18">
        <f t="shared" si="282"/>
        <v>200</v>
      </c>
      <c r="AG1481" s="98">
        <f t="shared" si="283"/>
        <v>4.6739892498247171E-2</v>
      </c>
      <c r="AH1481" s="20">
        <v>13.6</v>
      </c>
      <c r="AI1481" s="20">
        <v>650</v>
      </c>
      <c r="AJ1481" s="20"/>
      <c r="AK1481" s="20">
        <v>688</v>
      </c>
      <c r="AL1481" s="20">
        <f t="shared" si="284"/>
        <v>69402.399999999994</v>
      </c>
      <c r="AM1481" s="7" t="s">
        <v>287</v>
      </c>
      <c r="AN1481" s="20"/>
      <c r="AO1481" s="21"/>
      <c r="AP1481" s="21"/>
      <c r="AQ1481" s="5" t="s">
        <v>2630</v>
      </c>
      <c r="AR1481" s="5" t="s">
        <v>61</v>
      </c>
    </row>
    <row r="1482" spans="1:44">
      <c r="A1482" s="87" t="s">
        <v>562</v>
      </c>
      <c r="B1482" s="5">
        <v>1111223</v>
      </c>
      <c r="C1482" s="5" t="s">
        <v>565</v>
      </c>
      <c r="D1482" s="5" t="s">
        <v>55</v>
      </c>
      <c r="E1482" s="5" t="s">
        <v>2378</v>
      </c>
      <c r="F1482" s="5" t="s">
        <v>2382</v>
      </c>
      <c r="G1482" s="5" t="s">
        <v>2631</v>
      </c>
      <c r="H1482" s="6">
        <v>44249</v>
      </c>
      <c r="I1482" s="5" t="s">
        <v>575</v>
      </c>
      <c r="J1482" s="5" t="s">
        <v>627</v>
      </c>
      <c r="K1482" s="5" t="s">
        <v>568</v>
      </c>
      <c r="L1482" s="7">
        <v>6</v>
      </c>
      <c r="M1482" s="7" t="s">
        <v>287</v>
      </c>
      <c r="N1482" s="8">
        <v>4014</v>
      </c>
      <c r="O1482" s="89">
        <v>0.02</v>
      </c>
      <c r="P1482" s="10">
        <f t="shared" si="272"/>
        <v>80</v>
      </c>
      <c r="Q1482" s="89">
        <v>5.0000000000000001E-3</v>
      </c>
      <c r="R1482" s="10">
        <f t="shared" si="273"/>
        <v>20</v>
      </c>
      <c r="S1482" s="89">
        <f t="shared" si="274"/>
        <v>2.4912805181863479E-2</v>
      </c>
      <c r="T1482" s="10">
        <f t="shared" si="275"/>
        <v>100</v>
      </c>
      <c r="U1482" s="10">
        <f t="shared" si="276"/>
        <v>4114</v>
      </c>
      <c r="V1482" s="11">
        <v>4084</v>
      </c>
      <c r="W1482" s="12">
        <f t="shared" si="277"/>
        <v>70</v>
      </c>
      <c r="X1482" s="93">
        <f t="shared" si="278"/>
        <v>1.7399999999999999E-2</v>
      </c>
      <c r="Y1482" s="94" t="str">
        <f t="shared" si="279"/>
        <v>0.00%-8.40%</v>
      </c>
      <c r="Z1482" s="15"/>
      <c r="AA1482" s="15"/>
      <c r="AB1482" s="15"/>
      <c r="AC1482" s="96"/>
      <c r="AD1482" s="8">
        <f t="shared" si="280"/>
        <v>0</v>
      </c>
      <c r="AE1482" s="17">
        <f t="shared" si="281"/>
        <v>4084</v>
      </c>
      <c r="AF1482" s="18">
        <f t="shared" si="282"/>
        <v>70</v>
      </c>
      <c r="AG1482" s="98">
        <f t="shared" si="283"/>
        <v>1.743896362730446E-2</v>
      </c>
      <c r="AH1482" s="20">
        <v>13.6</v>
      </c>
      <c r="AI1482" s="20">
        <v>650</v>
      </c>
      <c r="AJ1482" s="20"/>
      <c r="AK1482" s="20">
        <v>688</v>
      </c>
      <c r="AL1482" s="20">
        <f t="shared" si="284"/>
        <v>64030.400000000001</v>
      </c>
      <c r="AM1482" s="7" t="s">
        <v>287</v>
      </c>
      <c r="AN1482" s="20"/>
      <c r="AO1482" s="21"/>
      <c r="AP1482" s="21"/>
      <c r="AQ1482" s="5" t="s">
        <v>2630</v>
      </c>
      <c r="AR1482" s="5" t="s">
        <v>61</v>
      </c>
    </row>
    <row r="1483" spans="1:44">
      <c r="A1483" s="87" t="s">
        <v>562</v>
      </c>
      <c r="B1483" s="5">
        <v>1111230</v>
      </c>
      <c r="C1483" s="5" t="s">
        <v>565</v>
      </c>
      <c r="D1483" s="5" t="s">
        <v>55</v>
      </c>
      <c r="E1483" s="5" t="s">
        <v>2378</v>
      </c>
      <c r="F1483" s="5" t="s">
        <v>2379</v>
      </c>
      <c r="G1483" s="5" t="s">
        <v>2627</v>
      </c>
      <c r="H1483" s="6">
        <v>44249</v>
      </c>
      <c r="I1483" s="5" t="s">
        <v>575</v>
      </c>
      <c r="J1483" s="5" t="s">
        <v>627</v>
      </c>
      <c r="K1483" s="5" t="s">
        <v>568</v>
      </c>
      <c r="L1483" s="7">
        <v>6</v>
      </c>
      <c r="M1483" s="7" t="s">
        <v>287</v>
      </c>
      <c r="N1483" s="8">
        <v>4121</v>
      </c>
      <c r="O1483" s="89">
        <v>0.02</v>
      </c>
      <c r="P1483" s="10">
        <f t="shared" ref="P1483:P1546" si="285">ROUND(N1483*O1483,0)</f>
        <v>82</v>
      </c>
      <c r="Q1483" s="89">
        <v>5.0000000000000001E-3</v>
      </c>
      <c r="R1483" s="10">
        <f t="shared" ref="R1483:R1546" si="286">ROUND(N1483*Q1483,0)</f>
        <v>21</v>
      </c>
      <c r="S1483" s="89">
        <f t="shared" ref="S1483:S1546" si="287">T1483/N1483</f>
        <v>2.4993933511283668E-2</v>
      </c>
      <c r="T1483" s="10">
        <f t="shared" ref="T1483:T1546" si="288">P1483+R1483</f>
        <v>103</v>
      </c>
      <c r="U1483" s="10">
        <f t="shared" ref="U1483:U1546" si="289">N1483+T1483</f>
        <v>4224</v>
      </c>
      <c r="V1483" s="11">
        <v>4191</v>
      </c>
      <c r="W1483" s="12">
        <f t="shared" ref="W1483:W1546" si="290">V1483-N1483</f>
        <v>70</v>
      </c>
      <c r="X1483" s="93">
        <f t="shared" ref="X1483:X1546" si="291">ROUND(V1483/N1483-1,4)</f>
        <v>1.7000000000000001E-2</v>
      </c>
      <c r="Y1483" s="94" t="str">
        <f t="shared" ref="Y1483:Y1546" si="292">IF(OR(L1483=1,L1483=2,L1483=4),TEXT(S1483*0.8,"0.00%")&amp;"-"&amp;TEXT(S1483*1.2,"0.00%"),IF(OR(L1483=3,L1483=6),TEXT(0,"0.00%")&amp;"-"&amp;TEXT(7%*1.2,"0.00%"),IF(OR(L1483=5,L1483=7),TEXT((R1483/N1483),"0.00%")&amp;"-"&amp;TEXT((R1483/N1483)+7%,"0.00%"),"")))</f>
        <v>0.00%-8.40%</v>
      </c>
      <c r="Z1483" s="15"/>
      <c r="AA1483" s="15"/>
      <c r="AB1483" s="15"/>
      <c r="AC1483" s="96"/>
      <c r="AD1483" s="8">
        <f t="shared" ref="AD1483:AD1546" si="293">ROUND(N1483*AC1483,0)</f>
        <v>0</v>
      </c>
      <c r="AE1483" s="17">
        <f t="shared" ref="AE1483:AE1546" si="294">V1483+AD1483</f>
        <v>4191</v>
      </c>
      <c r="AF1483" s="18">
        <f t="shared" ref="AF1483:AF1546" si="295">AE1483-N1483</f>
        <v>70</v>
      </c>
      <c r="AG1483" s="98">
        <f t="shared" ref="AG1483:AG1546" si="296">AE1483/N1483-1</f>
        <v>1.6986168405726865E-2</v>
      </c>
      <c r="AH1483" s="20">
        <v>13.6</v>
      </c>
      <c r="AI1483" s="20">
        <v>450</v>
      </c>
      <c r="AJ1483" s="20"/>
      <c r="AK1483" s="20">
        <v>688</v>
      </c>
      <c r="AL1483" s="20">
        <f t="shared" ref="AL1483:AL1546" si="297">AE1483*AH1483+AI1483*12+AK1483+IF(AB1483="",AJ1483,IF(AB1483="D",5000,IF(AB1483="C",1000,0)))*12</f>
        <v>63085.599999999999</v>
      </c>
      <c r="AM1483" s="7" t="s">
        <v>287</v>
      </c>
      <c r="AN1483" s="20"/>
      <c r="AO1483" s="21"/>
      <c r="AP1483" s="21"/>
      <c r="AQ1483" s="5" t="s">
        <v>2630</v>
      </c>
      <c r="AR1483" s="5" t="s">
        <v>61</v>
      </c>
    </row>
    <row r="1484" spans="1:44">
      <c r="A1484" s="87" t="s">
        <v>562</v>
      </c>
      <c r="B1484" s="5">
        <v>1111249</v>
      </c>
      <c r="C1484" s="5" t="s">
        <v>565</v>
      </c>
      <c r="D1484" s="5" t="s">
        <v>55</v>
      </c>
      <c r="E1484" s="5" t="s">
        <v>2378</v>
      </c>
      <c r="F1484" s="5" t="s">
        <v>2382</v>
      </c>
      <c r="G1484" s="5" t="s">
        <v>2631</v>
      </c>
      <c r="H1484" s="6">
        <v>44249</v>
      </c>
      <c r="I1484" s="5" t="s">
        <v>575</v>
      </c>
      <c r="J1484" s="5" t="s">
        <v>627</v>
      </c>
      <c r="K1484" s="5" t="s">
        <v>568</v>
      </c>
      <c r="L1484" s="7">
        <v>6</v>
      </c>
      <c r="M1484" s="7" t="s">
        <v>287</v>
      </c>
      <c r="N1484" s="8">
        <v>4183</v>
      </c>
      <c r="O1484" s="89">
        <v>0.02</v>
      </c>
      <c r="P1484" s="10">
        <f t="shared" si="285"/>
        <v>84</v>
      </c>
      <c r="Q1484" s="89">
        <v>5.0000000000000001E-3</v>
      </c>
      <c r="R1484" s="10">
        <f t="shared" si="286"/>
        <v>21</v>
      </c>
      <c r="S1484" s="89">
        <f t="shared" si="287"/>
        <v>2.5101601721252691E-2</v>
      </c>
      <c r="T1484" s="10">
        <f t="shared" si="288"/>
        <v>105</v>
      </c>
      <c r="U1484" s="10">
        <f t="shared" si="289"/>
        <v>4288</v>
      </c>
      <c r="V1484" s="11">
        <v>4383</v>
      </c>
      <c r="W1484" s="12">
        <f t="shared" si="290"/>
        <v>200</v>
      </c>
      <c r="X1484" s="93">
        <f t="shared" si="291"/>
        <v>4.7800000000000002E-2</v>
      </c>
      <c r="Y1484" s="94" t="str">
        <f t="shared" si="292"/>
        <v>0.00%-8.40%</v>
      </c>
      <c r="Z1484" s="15" t="s">
        <v>112</v>
      </c>
      <c r="AA1484" s="15" t="s">
        <v>2628</v>
      </c>
      <c r="AB1484" s="15" t="s">
        <v>1268</v>
      </c>
      <c r="AC1484" s="96">
        <v>0</v>
      </c>
      <c r="AD1484" s="8">
        <f t="shared" si="293"/>
        <v>0</v>
      </c>
      <c r="AE1484" s="17">
        <f t="shared" si="294"/>
        <v>4383</v>
      </c>
      <c r="AF1484" s="18">
        <f t="shared" si="295"/>
        <v>200</v>
      </c>
      <c r="AG1484" s="98">
        <f t="shared" si="296"/>
        <v>4.7812574707148059E-2</v>
      </c>
      <c r="AH1484" s="20">
        <v>13.6</v>
      </c>
      <c r="AI1484" s="20">
        <v>450</v>
      </c>
      <c r="AJ1484" s="20"/>
      <c r="AK1484" s="20">
        <v>688</v>
      </c>
      <c r="AL1484" s="20">
        <f t="shared" si="297"/>
        <v>65696.799999999988</v>
      </c>
      <c r="AM1484" s="7" t="s">
        <v>287</v>
      </c>
      <c r="AN1484" s="20"/>
      <c r="AO1484" s="21"/>
      <c r="AP1484" s="21"/>
      <c r="AQ1484" s="5" t="s">
        <v>2630</v>
      </c>
      <c r="AR1484" s="5" t="s">
        <v>61</v>
      </c>
    </row>
    <row r="1485" spans="1:44">
      <c r="A1485" s="87" t="s">
        <v>562</v>
      </c>
      <c r="B1485" s="5">
        <v>1111273</v>
      </c>
      <c r="C1485" s="5" t="s">
        <v>565</v>
      </c>
      <c r="D1485" s="5" t="s">
        <v>55</v>
      </c>
      <c r="E1485" s="5" t="s">
        <v>2378</v>
      </c>
      <c r="F1485" s="5" t="s">
        <v>2382</v>
      </c>
      <c r="G1485" s="5" t="s">
        <v>2631</v>
      </c>
      <c r="H1485" s="6">
        <v>44249</v>
      </c>
      <c r="I1485" s="5" t="s">
        <v>575</v>
      </c>
      <c r="J1485" s="5" t="s">
        <v>627</v>
      </c>
      <c r="K1485" s="5" t="s">
        <v>568</v>
      </c>
      <c r="L1485" s="7">
        <v>6</v>
      </c>
      <c r="M1485" s="7" t="s">
        <v>287</v>
      </c>
      <c r="N1485" s="8">
        <v>4065</v>
      </c>
      <c r="O1485" s="89">
        <v>0.02</v>
      </c>
      <c r="P1485" s="10">
        <f t="shared" si="285"/>
        <v>81</v>
      </c>
      <c r="Q1485" s="89">
        <v>5.0000000000000001E-3</v>
      </c>
      <c r="R1485" s="10">
        <f t="shared" si="286"/>
        <v>20</v>
      </c>
      <c r="S1485" s="89">
        <f t="shared" si="287"/>
        <v>2.4846248462484625E-2</v>
      </c>
      <c r="T1485" s="10">
        <f t="shared" si="288"/>
        <v>101</v>
      </c>
      <c r="U1485" s="10">
        <f t="shared" si="289"/>
        <v>4166</v>
      </c>
      <c r="V1485" s="11">
        <v>4165</v>
      </c>
      <c r="W1485" s="12">
        <f t="shared" si="290"/>
        <v>100</v>
      </c>
      <c r="X1485" s="93">
        <f t="shared" si="291"/>
        <v>2.46E-2</v>
      </c>
      <c r="Y1485" s="94" t="str">
        <f t="shared" si="292"/>
        <v>0.00%-8.40%</v>
      </c>
      <c r="Z1485" s="15"/>
      <c r="AA1485" s="15"/>
      <c r="AB1485" s="15"/>
      <c r="AC1485" s="96"/>
      <c r="AD1485" s="8">
        <f t="shared" si="293"/>
        <v>0</v>
      </c>
      <c r="AE1485" s="17">
        <f t="shared" si="294"/>
        <v>4165</v>
      </c>
      <c r="AF1485" s="18">
        <f t="shared" si="295"/>
        <v>100</v>
      </c>
      <c r="AG1485" s="98">
        <f t="shared" si="296"/>
        <v>2.4600246002460135E-2</v>
      </c>
      <c r="AH1485" s="20">
        <v>13.6</v>
      </c>
      <c r="AI1485" s="20">
        <v>450</v>
      </c>
      <c r="AJ1485" s="20"/>
      <c r="AK1485" s="20">
        <v>688</v>
      </c>
      <c r="AL1485" s="20">
        <f t="shared" si="297"/>
        <v>62732</v>
      </c>
      <c r="AM1485" s="7" t="s">
        <v>287</v>
      </c>
      <c r="AN1485" s="20"/>
      <c r="AO1485" s="21"/>
      <c r="AP1485" s="21"/>
      <c r="AQ1485" s="5" t="s">
        <v>2630</v>
      </c>
      <c r="AR1485" s="5" t="s">
        <v>61</v>
      </c>
    </row>
    <row r="1486" spans="1:44">
      <c r="A1486" s="87" t="s">
        <v>562</v>
      </c>
      <c r="B1486" s="5">
        <v>1111308</v>
      </c>
      <c r="C1486" s="5" t="s">
        <v>565</v>
      </c>
      <c r="D1486" s="5" t="s">
        <v>55</v>
      </c>
      <c r="E1486" s="5" t="s">
        <v>2378</v>
      </c>
      <c r="F1486" s="5" t="s">
        <v>2379</v>
      </c>
      <c r="G1486" s="5" t="s">
        <v>2627</v>
      </c>
      <c r="H1486" s="6">
        <v>44252</v>
      </c>
      <c r="I1486" s="5" t="s">
        <v>575</v>
      </c>
      <c r="J1486" s="5" t="s">
        <v>627</v>
      </c>
      <c r="K1486" s="5" t="s">
        <v>568</v>
      </c>
      <c r="L1486" s="7">
        <v>6</v>
      </c>
      <c r="M1486" s="7" t="s">
        <v>287</v>
      </c>
      <c r="N1486" s="8">
        <v>3920</v>
      </c>
      <c r="O1486" s="89">
        <v>0.02</v>
      </c>
      <c r="P1486" s="10">
        <f t="shared" si="285"/>
        <v>78</v>
      </c>
      <c r="Q1486" s="89">
        <v>5.0000000000000001E-3</v>
      </c>
      <c r="R1486" s="10">
        <f t="shared" si="286"/>
        <v>20</v>
      </c>
      <c r="S1486" s="89">
        <f t="shared" si="287"/>
        <v>2.5000000000000001E-2</v>
      </c>
      <c r="T1486" s="10">
        <f t="shared" si="288"/>
        <v>98</v>
      </c>
      <c r="U1486" s="10">
        <f t="shared" si="289"/>
        <v>4018</v>
      </c>
      <c r="V1486" s="11">
        <v>4100</v>
      </c>
      <c r="W1486" s="12">
        <f t="shared" si="290"/>
        <v>180</v>
      </c>
      <c r="X1486" s="93">
        <f t="shared" si="291"/>
        <v>4.5900000000000003E-2</v>
      </c>
      <c r="Y1486" s="94" t="str">
        <f t="shared" si="292"/>
        <v>0.00%-8.40%</v>
      </c>
      <c r="Z1486" s="15"/>
      <c r="AA1486" s="15"/>
      <c r="AB1486" s="15"/>
      <c r="AC1486" s="96"/>
      <c r="AD1486" s="8">
        <f t="shared" si="293"/>
        <v>0</v>
      </c>
      <c r="AE1486" s="17">
        <f t="shared" si="294"/>
        <v>4100</v>
      </c>
      <c r="AF1486" s="18">
        <f t="shared" si="295"/>
        <v>180</v>
      </c>
      <c r="AG1486" s="98">
        <f t="shared" si="296"/>
        <v>4.5918367346938771E-2</v>
      </c>
      <c r="AH1486" s="20">
        <v>13.6</v>
      </c>
      <c r="AI1486" s="20">
        <v>450</v>
      </c>
      <c r="AJ1486" s="20"/>
      <c r="AK1486" s="20">
        <v>688</v>
      </c>
      <c r="AL1486" s="20">
        <f t="shared" si="297"/>
        <v>61848</v>
      </c>
      <c r="AM1486" s="7" t="s">
        <v>287</v>
      </c>
      <c r="AN1486" s="20"/>
      <c r="AO1486" s="21"/>
      <c r="AP1486" s="21"/>
      <c r="AQ1486" s="5" t="s">
        <v>2630</v>
      </c>
      <c r="AR1486" s="5" t="s">
        <v>61</v>
      </c>
    </row>
    <row r="1487" spans="1:44">
      <c r="A1487" s="87" t="s">
        <v>562</v>
      </c>
      <c r="B1487" s="5">
        <v>1111311</v>
      </c>
      <c r="C1487" s="5" t="s">
        <v>565</v>
      </c>
      <c r="D1487" s="5" t="s">
        <v>55</v>
      </c>
      <c r="E1487" s="5" t="s">
        <v>2378</v>
      </c>
      <c r="F1487" s="5" t="s">
        <v>2382</v>
      </c>
      <c r="G1487" s="5" t="s">
        <v>2631</v>
      </c>
      <c r="H1487" s="6">
        <v>44252</v>
      </c>
      <c r="I1487" s="5" t="s">
        <v>575</v>
      </c>
      <c r="J1487" s="5" t="s">
        <v>627</v>
      </c>
      <c r="K1487" s="5" t="s">
        <v>568</v>
      </c>
      <c r="L1487" s="7">
        <v>6</v>
      </c>
      <c r="M1487" s="7" t="s">
        <v>287</v>
      </c>
      <c r="N1487" s="8">
        <v>4255</v>
      </c>
      <c r="O1487" s="89">
        <v>0.02</v>
      </c>
      <c r="P1487" s="10">
        <f t="shared" si="285"/>
        <v>85</v>
      </c>
      <c r="Q1487" s="89">
        <v>5.0000000000000001E-3</v>
      </c>
      <c r="R1487" s="10">
        <f t="shared" si="286"/>
        <v>21</v>
      </c>
      <c r="S1487" s="89">
        <f t="shared" si="287"/>
        <v>2.4911868390129259E-2</v>
      </c>
      <c r="T1487" s="10">
        <f t="shared" si="288"/>
        <v>106</v>
      </c>
      <c r="U1487" s="10">
        <f t="shared" si="289"/>
        <v>4361</v>
      </c>
      <c r="V1487" s="11">
        <v>4455</v>
      </c>
      <c r="W1487" s="12">
        <f t="shared" si="290"/>
        <v>200</v>
      </c>
      <c r="X1487" s="93">
        <f t="shared" si="291"/>
        <v>4.7E-2</v>
      </c>
      <c r="Y1487" s="94" t="str">
        <f t="shared" si="292"/>
        <v>0.00%-8.40%</v>
      </c>
      <c r="Z1487" s="15"/>
      <c r="AA1487" s="15"/>
      <c r="AB1487" s="15"/>
      <c r="AC1487" s="96"/>
      <c r="AD1487" s="8">
        <f t="shared" si="293"/>
        <v>0</v>
      </c>
      <c r="AE1487" s="17">
        <f t="shared" si="294"/>
        <v>4455</v>
      </c>
      <c r="AF1487" s="18">
        <f t="shared" si="295"/>
        <v>200</v>
      </c>
      <c r="AG1487" s="98">
        <f t="shared" si="296"/>
        <v>4.7003525264394774E-2</v>
      </c>
      <c r="AH1487" s="20">
        <v>13.6</v>
      </c>
      <c r="AI1487" s="20">
        <v>750</v>
      </c>
      <c r="AJ1487" s="20"/>
      <c r="AK1487" s="20">
        <v>688</v>
      </c>
      <c r="AL1487" s="20">
        <f t="shared" si="297"/>
        <v>70276</v>
      </c>
      <c r="AM1487" s="7" t="s">
        <v>287</v>
      </c>
      <c r="AN1487" s="20"/>
      <c r="AO1487" s="21"/>
      <c r="AP1487" s="21"/>
      <c r="AQ1487" s="5" t="s">
        <v>2630</v>
      </c>
      <c r="AR1487" s="5" t="s">
        <v>61</v>
      </c>
    </row>
    <row r="1488" spans="1:44">
      <c r="A1488" s="87" t="s">
        <v>562</v>
      </c>
      <c r="B1488" s="5">
        <v>1111318</v>
      </c>
      <c r="C1488" s="5" t="s">
        <v>565</v>
      </c>
      <c r="D1488" s="5" t="s">
        <v>55</v>
      </c>
      <c r="E1488" s="5" t="s">
        <v>2378</v>
      </c>
      <c r="F1488" s="5" t="s">
        <v>2382</v>
      </c>
      <c r="G1488" s="5" t="s">
        <v>2631</v>
      </c>
      <c r="H1488" s="6">
        <v>44252</v>
      </c>
      <c r="I1488" s="5" t="s">
        <v>575</v>
      </c>
      <c r="J1488" s="5" t="s">
        <v>627</v>
      </c>
      <c r="K1488" s="5" t="s">
        <v>568</v>
      </c>
      <c r="L1488" s="7">
        <v>6</v>
      </c>
      <c r="M1488" s="7" t="s">
        <v>287</v>
      </c>
      <c r="N1488" s="8">
        <v>4050</v>
      </c>
      <c r="O1488" s="89">
        <v>0.02</v>
      </c>
      <c r="P1488" s="10">
        <f t="shared" si="285"/>
        <v>81</v>
      </c>
      <c r="Q1488" s="89">
        <v>5.0000000000000001E-3</v>
      </c>
      <c r="R1488" s="10">
        <f t="shared" si="286"/>
        <v>20</v>
      </c>
      <c r="S1488" s="89">
        <f t="shared" si="287"/>
        <v>2.4938271604938271E-2</v>
      </c>
      <c r="T1488" s="10">
        <f t="shared" si="288"/>
        <v>101</v>
      </c>
      <c r="U1488" s="10">
        <f t="shared" si="289"/>
        <v>4151</v>
      </c>
      <c r="V1488" s="11">
        <v>4120</v>
      </c>
      <c r="W1488" s="12">
        <f t="shared" si="290"/>
        <v>70</v>
      </c>
      <c r="X1488" s="93">
        <f t="shared" si="291"/>
        <v>1.7299999999999999E-2</v>
      </c>
      <c r="Y1488" s="94" t="str">
        <f t="shared" si="292"/>
        <v>0.00%-8.40%</v>
      </c>
      <c r="Z1488" s="15"/>
      <c r="AA1488" s="15"/>
      <c r="AB1488" s="15"/>
      <c r="AC1488" s="96"/>
      <c r="AD1488" s="8">
        <f t="shared" si="293"/>
        <v>0</v>
      </c>
      <c r="AE1488" s="17">
        <f t="shared" si="294"/>
        <v>4120</v>
      </c>
      <c r="AF1488" s="18">
        <f t="shared" si="295"/>
        <v>70</v>
      </c>
      <c r="AG1488" s="98">
        <f t="shared" si="296"/>
        <v>1.7283950617283939E-2</v>
      </c>
      <c r="AH1488" s="20">
        <v>13.6</v>
      </c>
      <c r="AI1488" s="20">
        <v>650</v>
      </c>
      <c r="AJ1488" s="20"/>
      <c r="AK1488" s="20">
        <v>688</v>
      </c>
      <c r="AL1488" s="20">
        <f t="shared" si="297"/>
        <v>64520</v>
      </c>
      <c r="AM1488" s="7" t="s">
        <v>287</v>
      </c>
      <c r="AN1488" s="20"/>
      <c r="AO1488" s="21"/>
      <c r="AP1488" s="21"/>
      <c r="AQ1488" s="5" t="s">
        <v>2630</v>
      </c>
      <c r="AR1488" s="5" t="s">
        <v>61</v>
      </c>
    </row>
    <row r="1489" spans="1:44">
      <c r="A1489" s="87" t="s">
        <v>562</v>
      </c>
      <c r="B1489" s="5">
        <v>1111324</v>
      </c>
      <c r="C1489" s="5" t="s">
        <v>565</v>
      </c>
      <c r="D1489" s="5" t="s">
        <v>55</v>
      </c>
      <c r="E1489" s="5" t="s">
        <v>2378</v>
      </c>
      <c r="F1489" s="5" t="s">
        <v>2382</v>
      </c>
      <c r="G1489" s="5" t="s">
        <v>2631</v>
      </c>
      <c r="H1489" s="6">
        <v>44252</v>
      </c>
      <c r="I1489" s="5" t="s">
        <v>575</v>
      </c>
      <c r="J1489" s="5" t="s">
        <v>627</v>
      </c>
      <c r="K1489" s="5" t="s">
        <v>568</v>
      </c>
      <c r="L1489" s="7">
        <v>6</v>
      </c>
      <c r="M1489" s="7" t="s">
        <v>287</v>
      </c>
      <c r="N1489" s="8">
        <v>3970</v>
      </c>
      <c r="O1489" s="89">
        <v>0.02</v>
      </c>
      <c r="P1489" s="10">
        <f t="shared" si="285"/>
        <v>79</v>
      </c>
      <c r="Q1489" s="89">
        <v>5.0000000000000001E-3</v>
      </c>
      <c r="R1489" s="10">
        <f t="shared" si="286"/>
        <v>20</v>
      </c>
      <c r="S1489" s="89">
        <f t="shared" si="287"/>
        <v>2.4937027707808566E-2</v>
      </c>
      <c r="T1489" s="10">
        <f t="shared" si="288"/>
        <v>99</v>
      </c>
      <c r="U1489" s="10">
        <f t="shared" si="289"/>
        <v>4069</v>
      </c>
      <c r="V1489" s="11">
        <v>3970</v>
      </c>
      <c r="W1489" s="12">
        <f t="shared" si="290"/>
        <v>0</v>
      </c>
      <c r="X1489" s="93">
        <f t="shared" si="291"/>
        <v>0</v>
      </c>
      <c r="Y1489" s="94" t="str">
        <f t="shared" si="292"/>
        <v>0.00%-8.40%</v>
      </c>
      <c r="Z1489" s="15" t="s">
        <v>112</v>
      </c>
      <c r="AA1489" s="15" t="s">
        <v>2634</v>
      </c>
      <c r="AB1489" s="15" t="s">
        <v>1268</v>
      </c>
      <c r="AC1489" s="96">
        <v>5.04E-2</v>
      </c>
      <c r="AD1489" s="8">
        <f t="shared" si="293"/>
        <v>200</v>
      </c>
      <c r="AE1489" s="17">
        <f t="shared" si="294"/>
        <v>4170</v>
      </c>
      <c r="AF1489" s="18">
        <f t="shared" si="295"/>
        <v>200</v>
      </c>
      <c r="AG1489" s="98">
        <f t="shared" si="296"/>
        <v>5.0377833753148638E-2</v>
      </c>
      <c r="AH1489" s="20">
        <v>13.6</v>
      </c>
      <c r="AI1489" s="20">
        <v>450</v>
      </c>
      <c r="AJ1489" s="20"/>
      <c r="AK1489" s="20">
        <v>688</v>
      </c>
      <c r="AL1489" s="20">
        <f t="shared" si="297"/>
        <v>62800</v>
      </c>
      <c r="AM1489" s="7" t="s">
        <v>287</v>
      </c>
      <c r="AN1489" s="20"/>
      <c r="AO1489" s="21" t="s">
        <v>2629</v>
      </c>
      <c r="AP1489" s="21"/>
      <c r="AQ1489" s="5" t="s">
        <v>2630</v>
      </c>
      <c r="AR1489" s="5" t="s">
        <v>61</v>
      </c>
    </row>
    <row r="1490" spans="1:44">
      <c r="A1490" s="87" t="s">
        <v>562</v>
      </c>
      <c r="B1490" s="5">
        <v>1111328</v>
      </c>
      <c r="C1490" s="5" t="s">
        <v>565</v>
      </c>
      <c r="D1490" s="5" t="s">
        <v>55</v>
      </c>
      <c r="E1490" s="5" t="s">
        <v>2378</v>
      </c>
      <c r="F1490" s="5" t="s">
        <v>2382</v>
      </c>
      <c r="G1490" s="5" t="s">
        <v>2631</v>
      </c>
      <c r="H1490" s="6">
        <v>44252</v>
      </c>
      <c r="I1490" s="5" t="s">
        <v>575</v>
      </c>
      <c r="J1490" s="5" t="s">
        <v>627</v>
      </c>
      <c r="K1490" s="5" t="s">
        <v>568</v>
      </c>
      <c r="L1490" s="7">
        <v>6</v>
      </c>
      <c r="M1490" s="7" t="s">
        <v>287</v>
      </c>
      <c r="N1490" s="8">
        <v>4080</v>
      </c>
      <c r="O1490" s="89">
        <v>0.02</v>
      </c>
      <c r="P1490" s="10">
        <f t="shared" si="285"/>
        <v>82</v>
      </c>
      <c r="Q1490" s="89">
        <v>5.0000000000000001E-3</v>
      </c>
      <c r="R1490" s="10">
        <f t="shared" si="286"/>
        <v>20</v>
      </c>
      <c r="S1490" s="89">
        <f t="shared" si="287"/>
        <v>2.5000000000000001E-2</v>
      </c>
      <c r="T1490" s="10">
        <f t="shared" si="288"/>
        <v>102</v>
      </c>
      <c r="U1490" s="10">
        <f t="shared" si="289"/>
        <v>4182</v>
      </c>
      <c r="V1490" s="11">
        <v>4280</v>
      </c>
      <c r="W1490" s="12">
        <f t="shared" si="290"/>
        <v>200</v>
      </c>
      <c r="X1490" s="93">
        <f t="shared" si="291"/>
        <v>4.9000000000000002E-2</v>
      </c>
      <c r="Y1490" s="94" t="str">
        <f t="shared" si="292"/>
        <v>0.00%-8.40%</v>
      </c>
      <c r="Z1490" s="15" t="s">
        <v>112</v>
      </c>
      <c r="AA1490" s="15" t="s">
        <v>2628</v>
      </c>
      <c r="AB1490" s="15" t="s">
        <v>1268</v>
      </c>
      <c r="AC1490" s="96">
        <v>0</v>
      </c>
      <c r="AD1490" s="8">
        <f t="shared" si="293"/>
        <v>0</v>
      </c>
      <c r="AE1490" s="17">
        <f t="shared" si="294"/>
        <v>4280</v>
      </c>
      <c r="AF1490" s="18">
        <f t="shared" si="295"/>
        <v>200</v>
      </c>
      <c r="AG1490" s="98">
        <f t="shared" si="296"/>
        <v>4.9019607843137303E-2</v>
      </c>
      <c r="AH1490" s="20">
        <v>13.6</v>
      </c>
      <c r="AI1490" s="20">
        <v>450</v>
      </c>
      <c r="AJ1490" s="20"/>
      <c r="AK1490" s="20">
        <v>688</v>
      </c>
      <c r="AL1490" s="20">
        <f t="shared" si="297"/>
        <v>64296</v>
      </c>
      <c r="AM1490" s="7" t="s">
        <v>287</v>
      </c>
      <c r="AN1490" s="20"/>
      <c r="AO1490" s="21"/>
      <c r="AP1490" s="21"/>
      <c r="AQ1490" s="5" t="s">
        <v>2630</v>
      </c>
      <c r="AR1490" s="5" t="s">
        <v>61</v>
      </c>
    </row>
    <row r="1491" spans="1:44">
      <c r="A1491" s="87" t="s">
        <v>562</v>
      </c>
      <c r="B1491" s="5">
        <v>1111335</v>
      </c>
      <c r="C1491" s="5" t="s">
        <v>565</v>
      </c>
      <c r="D1491" s="5" t="s">
        <v>55</v>
      </c>
      <c r="E1491" s="5" t="s">
        <v>2378</v>
      </c>
      <c r="F1491" s="5" t="s">
        <v>2382</v>
      </c>
      <c r="G1491" s="5" t="s">
        <v>2631</v>
      </c>
      <c r="H1491" s="6">
        <v>44253</v>
      </c>
      <c r="I1491" s="5" t="s">
        <v>575</v>
      </c>
      <c r="J1491" s="5" t="s">
        <v>627</v>
      </c>
      <c r="K1491" s="5" t="s">
        <v>568</v>
      </c>
      <c r="L1491" s="7">
        <v>6</v>
      </c>
      <c r="M1491" s="7" t="s">
        <v>287</v>
      </c>
      <c r="N1491" s="8">
        <v>4100</v>
      </c>
      <c r="O1491" s="89">
        <v>0.02</v>
      </c>
      <c r="P1491" s="10">
        <f t="shared" si="285"/>
        <v>82</v>
      </c>
      <c r="Q1491" s="89">
        <v>5.0000000000000001E-3</v>
      </c>
      <c r="R1491" s="10">
        <f t="shared" si="286"/>
        <v>21</v>
      </c>
      <c r="S1491" s="89">
        <f t="shared" si="287"/>
        <v>2.5121951219512197E-2</v>
      </c>
      <c r="T1491" s="10">
        <f t="shared" si="288"/>
        <v>103</v>
      </c>
      <c r="U1491" s="10">
        <f t="shared" si="289"/>
        <v>4203</v>
      </c>
      <c r="V1491" s="11">
        <v>4170</v>
      </c>
      <c r="W1491" s="12">
        <f t="shared" si="290"/>
        <v>70</v>
      </c>
      <c r="X1491" s="93">
        <f t="shared" si="291"/>
        <v>1.7100000000000001E-2</v>
      </c>
      <c r="Y1491" s="94" t="str">
        <f t="shared" si="292"/>
        <v>0.00%-8.40%</v>
      </c>
      <c r="Z1491" s="15"/>
      <c r="AA1491" s="15"/>
      <c r="AB1491" s="15"/>
      <c r="AC1491" s="96"/>
      <c r="AD1491" s="8">
        <f t="shared" si="293"/>
        <v>0</v>
      </c>
      <c r="AE1491" s="17">
        <f t="shared" si="294"/>
        <v>4170</v>
      </c>
      <c r="AF1491" s="18">
        <f t="shared" si="295"/>
        <v>70</v>
      </c>
      <c r="AG1491" s="98">
        <f t="shared" si="296"/>
        <v>1.7073170731707332E-2</v>
      </c>
      <c r="AH1491" s="20">
        <v>13.6</v>
      </c>
      <c r="AI1491" s="20">
        <v>450</v>
      </c>
      <c r="AJ1491" s="20"/>
      <c r="AK1491" s="20">
        <v>688</v>
      </c>
      <c r="AL1491" s="20">
        <f t="shared" si="297"/>
        <v>62800</v>
      </c>
      <c r="AM1491" s="7" t="s">
        <v>287</v>
      </c>
      <c r="AN1491" s="20"/>
      <c r="AO1491" s="21"/>
      <c r="AP1491" s="21"/>
      <c r="AQ1491" s="5" t="s">
        <v>2630</v>
      </c>
      <c r="AR1491" s="5" t="s">
        <v>61</v>
      </c>
    </row>
    <row r="1492" spans="1:44">
      <c r="A1492" s="87" t="s">
        <v>562</v>
      </c>
      <c r="B1492" s="5">
        <v>1111360</v>
      </c>
      <c r="C1492" s="5" t="s">
        <v>565</v>
      </c>
      <c r="D1492" s="5" t="s">
        <v>55</v>
      </c>
      <c r="E1492" s="5" t="s">
        <v>2378</v>
      </c>
      <c r="F1492" s="5" t="s">
        <v>2382</v>
      </c>
      <c r="G1492" s="5" t="s">
        <v>2631</v>
      </c>
      <c r="H1492" s="6">
        <v>44256</v>
      </c>
      <c r="I1492" s="5" t="s">
        <v>575</v>
      </c>
      <c r="J1492" s="5" t="s">
        <v>627</v>
      </c>
      <c r="K1492" s="5" t="s">
        <v>568</v>
      </c>
      <c r="L1492" s="7">
        <v>6</v>
      </c>
      <c r="M1492" s="7" t="s">
        <v>287</v>
      </c>
      <c r="N1492" s="8">
        <v>4025</v>
      </c>
      <c r="O1492" s="89">
        <v>0.02</v>
      </c>
      <c r="P1492" s="10">
        <f t="shared" si="285"/>
        <v>81</v>
      </c>
      <c r="Q1492" s="89">
        <v>5.0000000000000001E-3</v>
      </c>
      <c r="R1492" s="10">
        <f t="shared" si="286"/>
        <v>20</v>
      </c>
      <c r="S1492" s="89">
        <f t="shared" si="287"/>
        <v>2.5093167701863355E-2</v>
      </c>
      <c r="T1492" s="10">
        <f t="shared" si="288"/>
        <v>101</v>
      </c>
      <c r="U1492" s="10">
        <f t="shared" si="289"/>
        <v>4126</v>
      </c>
      <c r="V1492" s="11">
        <v>4225</v>
      </c>
      <c r="W1492" s="12">
        <f t="shared" si="290"/>
        <v>200</v>
      </c>
      <c r="X1492" s="93">
        <f t="shared" si="291"/>
        <v>4.9700000000000001E-2</v>
      </c>
      <c r="Y1492" s="94" t="str">
        <f t="shared" si="292"/>
        <v>0.00%-8.40%</v>
      </c>
      <c r="Z1492" s="15" t="s">
        <v>112</v>
      </c>
      <c r="AA1492" s="15" t="s">
        <v>2634</v>
      </c>
      <c r="AB1492" s="15" t="s">
        <v>1268</v>
      </c>
      <c r="AC1492" s="96">
        <v>0</v>
      </c>
      <c r="AD1492" s="8">
        <f t="shared" si="293"/>
        <v>0</v>
      </c>
      <c r="AE1492" s="17">
        <f t="shared" si="294"/>
        <v>4225</v>
      </c>
      <c r="AF1492" s="18">
        <f t="shared" si="295"/>
        <v>200</v>
      </c>
      <c r="AG1492" s="98">
        <f t="shared" si="296"/>
        <v>4.9689440993788914E-2</v>
      </c>
      <c r="AH1492" s="20">
        <v>13.6</v>
      </c>
      <c r="AI1492" s="20">
        <v>450</v>
      </c>
      <c r="AJ1492" s="20"/>
      <c r="AK1492" s="20">
        <v>688</v>
      </c>
      <c r="AL1492" s="20">
        <f t="shared" si="297"/>
        <v>63548</v>
      </c>
      <c r="AM1492" s="7" t="s">
        <v>287</v>
      </c>
      <c r="AN1492" s="20"/>
      <c r="AO1492" s="21"/>
      <c r="AP1492" s="21"/>
      <c r="AQ1492" s="5" t="s">
        <v>2630</v>
      </c>
      <c r="AR1492" s="5" t="s">
        <v>61</v>
      </c>
    </row>
    <row r="1493" spans="1:44">
      <c r="A1493" s="87" t="s">
        <v>562</v>
      </c>
      <c r="B1493" s="5">
        <v>1111361</v>
      </c>
      <c r="C1493" s="5" t="s">
        <v>565</v>
      </c>
      <c r="D1493" s="5" t="s">
        <v>55</v>
      </c>
      <c r="E1493" s="5" t="s">
        <v>2378</v>
      </c>
      <c r="F1493" s="5" t="s">
        <v>2382</v>
      </c>
      <c r="G1493" s="5" t="s">
        <v>2631</v>
      </c>
      <c r="H1493" s="6">
        <v>44254</v>
      </c>
      <c r="I1493" s="5" t="s">
        <v>575</v>
      </c>
      <c r="J1493" s="5" t="s">
        <v>627</v>
      </c>
      <c r="K1493" s="5" t="s">
        <v>568</v>
      </c>
      <c r="L1493" s="7">
        <v>6</v>
      </c>
      <c r="M1493" s="7" t="s">
        <v>287</v>
      </c>
      <c r="N1493" s="8">
        <v>4253</v>
      </c>
      <c r="O1493" s="89">
        <v>0.02</v>
      </c>
      <c r="P1493" s="10">
        <f t="shared" si="285"/>
        <v>85</v>
      </c>
      <c r="Q1493" s="89">
        <v>5.0000000000000001E-3</v>
      </c>
      <c r="R1493" s="10">
        <f t="shared" si="286"/>
        <v>21</v>
      </c>
      <c r="S1493" s="89">
        <f t="shared" si="287"/>
        <v>2.4923583352927346E-2</v>
      </c>
      <c r="T1493" s="10">
        <f t="shared" si="288"/>
        <v>106</v>
      </c>
      <c r="U1493" s="10">
        <f t="shared" si="289"/>
        <v>4359</v>
      </c>
      <c r="V1493" s="11">
        <v>4453</v>
      </c>
      <c r="W1493" s="12">
        <f t="shared" si="290"/>
        <v>200</v>
      </c>
      <c r="X1493" s="93">
        <f t="shared" si="291"/>
        <v>4.7E-2</v>
      </c>
      <c r="Y1493" s="94" t="str">
        <f t="shared" si="292"/>
        <v>0.00%-8.40%</v>
      </c>
      <c r="Z1493" s="15"/>
      <c r="AA1493" s="15"/>
      <c r="AB1493" s="15"/>
      <c r="AC1493" s="96"/>
      <c r="AD1493" s="8">
        <f t="shared" si="293"/>
        <v>0</v>
      </c>
      <c r="AE1493" s="17">
        <f t="shared" si="294"/>
        <v>4453</v>
      </c>
      <c r="AF1493" s="18">
        <f t="shared" si="295"/>
        <v>200</v>
      </c>
      <c r="AG1493" s="98">
        <f t="shared" si="296"/>
        <v>4.7025628967787503E-2</v>
      </c>
      <c r="AH1493" s="20">
        <v>13.6</v>
      </c>
      <c r="AI1493" s="20">
        <v>750</v>
      </c>
      <c r="AJ1493" s="20"/>
      <c r="AK1493" s="20">
        <v>688</v>
      </c>
      <c r="AL1493" s="20">
        <f t="shared" si="297"/>
        <v>70248.799999999988</v>
      </c>
      <c r="AM1493" s="7" t="s">
        <v>287</v>
      </c>
      <c r="AN1493" s="20"/>
      <c r="AO1493" s="21"/>
      <c r="AP1493" s="21"/>
      <c r="AQ1493" s="5" t="s">
        <v>2630</v>
      </c>
      <c r="AR1493" s="5" t="s">
        <v>61</v>
      </c>
    </row>
    <row r="1494" spans="1:44">
      <c r="A1494" s="87" t="s">
        <v>562</v>
      </c>
      <c r="B1494" s="5">
        <v>1111375</v>
      </c>
      <c r="C1494" s="5" t="s">
        <v>565</v>
      </c>
      <c r="D1494" s="5" t="s">
        <v>55</v>
      </c>
      <c r="E1494" s="5" t="s">
        <v>2378</v>
      </c>
      <c r="F1494" s="5" t="s">
        <v>2379</v>
      </c>
      <c r="G1494" s="5" t="s">
        <v>2627</v>
      </c>
      <c r="H1494" s="6">
        <v>44256</v>
      </c>
      <c r="I1494" s="5" t="s">
        <v>575</v>
      </c>
      <c r="J1494" s="5" t="s">
        <v>627</v>
      </c>
      <c r="K1494" s="5" t="s">
        <v>568</v>
      </c>
      <c r="L1494" s="7">
        <v>6</v>
      </c>
      <c r="M1494" s="7" t="s">
        <v>287</v>
      </c>
      <c r="N1494" s="8">
        <v>4321</v>
      </c>
      <c r="O1494" s="89">
        <v>0.02</v>
      </c>
      <c r="P1494" s="10">
        <f t="shared" si="285"/>
        <v>86</v>
      </c>
      <c r="Q1494" s="89">
        <v>5.0000000000000001E-3</v>
      </c>
      <c r="R1494" s="10">
        <f t="shared" si="286"/>
        <v>22</v>
      </c>
      <c r="S1494" s="89">
        <f t="shared" si="287"/>
        <v>2.4994214302244851E-2</v>
      </c>
      <c r="T1494" s="10">
        <f t="shared" si="288"/>
        <v>108</v>
      </c>
      <c r="U1494" s="10">
        <f t="shared" si="289"/>
        <v>4429</v>
      </c>
      <c r="V1494" s="11">
        <v>4521</v>
      </c>
      <c r="W1494" s="12">
        <f t="shared" si="290"/>
        <v>200</v>
      </c>
      <c r="X1494" s="93">
        <f t="shared" si="291"/>
        <v>4.6300000000000001E-2</v>
      </c>
      <c r="Y1494" s="94" t="str">
        <f t="shared" si="292"/>
        <v>0.00%-8.40%</v>
      </c>
      <c r="Z1494" s="15"/>
      <c r="AA1494" s="15"/>
      <c r="AB1494" s="15"/>
      <c r="AC1494" s="96"/>
      <c r="AD1494" s="8">
        <f t="shared" si="293"/>
        <v>0</v>
      </c>
      <c r="AE1494" s="17">
        <f t="shared" si="294"/>
        <v>4521</v>
      </c>
      <c r="AF1494" s="18">
        <f t="shared" si="295"/>
        <v>200</v>
      </c>
      <c r="AG1494" s="98">
        <f t="shared" si="296"/>
        <v>4.6285582041194262E-2</v>
      </c>
      <c r="AH1494" s="20">
        <v>13.6</v>
      </c>
      <c r="AI1494" s="20">
        <v>750</v>
      </c>
      <c r="AJ1494" s="20"/>
      <c r="AK1494" s="20">
        <v>688</v>
      </c>
      <c r="AL1494" s="20">
        <f t="shared" si="297"/>
        <v>71173.600000000006</v>
      </c>
      <c r="AM1494" s="7" t="s">
        <v>287</v>
      </c>
      <c r="AN1494" s="20"/>
      <c r="AO1494" s="21"/>
      <c r="AP1494" s="21"/>
      <c r="AQ1494" s="5" t="s">
        <v>2630</v>
      </c>
      <c r="AR1494" s="5" t="s">
        <v>61</v>
      </c>
    </row>
    <row r="1495" spans="1:44">
      <c r="A1495" s="87" t="s">
        <v>562</v>
      </c>
      <c r="B1495" s="5">
        <v>1111380</v>
      </c>
      <c r="C1495" s="5" t="s">
        <v>565</v>
      </c>
      <c r="D1495" s="5" t="s">
        <v>55</v>
      </c>
      <c r="E1495" s="5" t="s">
        <v>2378</v>
      </c>
      <c r="F1495" s="5" t="s">
        <v>2382</v>
      </c>
      <c r="G1495" s="5" t="s">
        <v>2631</v>
      </c>
      <c r="H1495" s="6">
        <v>44257</v>
      </c>
      <c r="I1495" s="5" t="s">
        <v>575</v>
      </c>
      <c r="J1495" s="5" t="s">
        <v>627</v>
      </c>
      <c r="K1495" s="5" t="s">
        <v>568</v>
      </c>
      <c r="L1495" s="7">
        <v>6</v>
      </c>
      <c r="M1495" s="7" t="s">
        <v>287</v>
      </c>
      <c r="N1495" s="8">
        <v>4079</v>
      </c>
      <c r="O1495" s="89">
        <v>0.02</v>
      </c>
      <c r="P1495" s="10">
        <f t="shared" si="285"/>
        <v>82</v>
      </c>
      <c r="Q1495" s="89">
        <v>5.0000000000000001E-3</v>
      </c>
      <c r="R1495" s="10">
        <f t="shared" si="286"/>
        <v>20</v>
      </c>
      <c r="S1495" s="89">
        <f t="shared" si="287"/>
        <v>2.5006128953174799E-2</v>
      </c>
      <c r="T1495" s="10">
        <f t="shared" si="288"/>
        <v>102</v>
      </c>
      <c r="U1495" s="10">
        <f t="shared" si="289"/>
        <v>4181</v>
      </c>
      <c r="V1495" s="11">
        <v>4179</v>
      </c>
      <c r="W1495" s="12">
        <f t="shared" si="290"/>
        <v>100</v>
      </c>
      <c r="X1495" s="93">
        <f t="shared" si="291"/>
        <v>2.4500000000000001E-2</v>
      </c>
      <c r="Y1495" s="94" t="str">
        <f t="shared" si="292"/>
        <v>0.00%-8.40%</v>
      </c>
      <c r="Z1495" s="15"/>
      <c r="AA1495" s="15"/>
      <c r="AB1495" s="15"/>
      <c r="AC1495" s="96"/>
      <c r="AD1495" s="8">
        <f t="shared" si="293"/>
        <v>0</v>
      </c>
      <c r="AE1495" s="17">
        <f t="shared" si="294"/>
        <v>4179</v>
      </c>
      <c r="AF1495" s="18">
        <f t="shared" si="295"/>
        <v>100</v>
      </c>
      <c r="AG1495" s="98">
        <f t="shared" si="296"/>
        <v>2.4515812699190898E-2</v>
      </c>
      <c r="AH1495" s="20">
        <v>13.6</v>
      </c>
      <c r="AI1495" s="20">
        <v>450</v>
      </c>
      <c r="AJ1495" s="20"/>
      <c r="AK1495" s="20">
        <v>688</v>
      </c>
      <c r="AL1495" s="20">
        <f t="shared" si="297"/>
        <v>62922.400000000001</v>
      </c>
      <c r="AM1495" s="7" t="s">
        <v>287</v>
      </c>
      <c r="AN1495" s="20"/>
      <c r="AO1495" s="21"/>
      <c r="AP1495" s="21"/>
      <c r="AQ1495" s="5" t="s">
        <v>2630</v>
      </c>
      <c r="AR1495" s="5" t="s">
        <v>61</v>
      </c>
    </row>
    <row r="1496" spans="1:44">
      <c r="A1496" s="87" t="s">
        <v>562</v>
      </c>
      <c r="B1496" s="5">
        <v>1111398</v>
      </c>
      <c r="C1496" s="5" t="s">
        <v>565</v>
      </c>
      <c r="D1496" s="5" t="s">
        <v>55</v>
      </c>
      <c r="E1496" s="5" t="s">
        <v>2378</v>
      </c>
      <c r="F1496" s="5" t="s">
        <v>2379</v>
      </c>
      <c r="G1496" s="5" t="s">
        <v>2627</v>
      </c>
      <c r="H1496" s="6">
        <v>44260</v>
      </c>
      <c r="I1496" s="5" t="s">
        <v>575</v>
      </c>
      <c r="J1496" s="5" t="s">
        <v>627</v>
      </c>
      <c r="K1496" s="5" t="s">
        <v>568</v>
      </c>
      <c r="L1496" s="7">
        <v>6</v>
      </c>
      <c r="M1496" s="7" t="s">
        <v>287</v>
      </c>
      <c r="N1496" s="8">
        <v>3920</v>
      </c>
      <c r="O1496" s="89">
        <v>0.02</v>
      </c>
      <c r="P1496" s="10">
        <f t="shared" si="285"/>
        <v>78</v>
      </c>
      <c r="Q1496" s="89">
        <v>5.0000000000000001E-3</v>
      </c>
      <c r="R1496" s="10">
        <f t="shared" si="286"/>
        <v>20</v>
      </c>
      <c r="S1496" s="89">
        <f t="shared" si="287"/>
        <v>2.5000000000000001E-2</v>
      </c>
      <c r="T1496" s="10">
        <f t="shared" si="288"/>
        <v>98</v>
      </c>
      <c r="U1496" s="10">
        <f t="shared" si="289"/>
        <v>4018</v>
      </c>
      <c r="V1496" s="11">
        <v>3920</v>
      </c>
      <c r="W1496" s="12">
        <f t="shared" si="290"/>
        <v>0</v>
      </c>
      <c r="X1496" s="93">
        <f t="shared" si="291"/>
        <v>0</v>
      </c>
      <c r="Y1496" s="94" t="str">
        <f t="shared" si="292"/>
        <v>0.00%-8.40%</v>
      </c>
      <c r="Z1496" s="15" t="s">
        <v>112</v>
      </c>
      <c r="AA1496" s="15" t="s">
        <v>2632</v>
      </c>
      <c r="AB1496" s="15" t="s">
        <v>1268</v>
      </c>
      <c r="AC1496" s="96">
        <v>5.0999999999999997E-2</v>
      </c>
      <c r="AD1496" s="8">
        <f t="shared" si="293"/>
        <v>200</v>
      </c>
      <c r="AE1496" s="17">
        <f t="shared" si="294"/>
        <v>4120</v>
      </c>
      <c r="AF1496" s="18">
        <f t="shared" si="295"/>
        <v>200</v>
      </c>
      <c r="AG1496" s="98">
        <f t="shared" si="296"/>
        <v>5.1020408163265252E-2</v>
      </c>
      <c r="AH1496" s="20">
        <v>13.6</v>
      </c>
      <c r="AI1496" s="20">
        <v>450</v>
      </c>
      <c r="AJ1496" s="20"/>
      <c r="AK1496" s="20">
        <v>688</v>
      </c>
      <c r="AL1496" s="20">
        <f t="shared" si="297"/>
        <v>62120</v>
      </c>
      <c r="AM1496" s="7" t="s">
        <v>287</v>
      </c>
      <c r="AN1496" s="20"/>
      <c r="AO1496" s="21" t="s">
        <v>2629</v>
      </c>
      <c r="AP1496" s="21"/>
      <c r="AQ1496" s="5" t="s">
        <v>2630</v>
      </c>
      <c r="AR1496" s="5" t="s">
        <v>61</v>
      </c>
    </row>
    <row r="1497" spans="1:44">
      <c r="A1497" s="87" t="s">
        <v>562</v>
      </c>
      <c r="B1497" s="5">
        <v>1111409</v>
      </c>
      <c r="C1497" s="5" t="s">
        <v>565</v>
      </c>
      <c r="D1497" s="5" t="s">
        <v>55</v>
      </c>
      <c r="E1497" s="5" t="s">
        <v>2378</v>
      </c>
      <c r="F1497" s="5" t="s">
        <v>2382</v>
      </c>
      <c r="G1497" s="5" t="s">
        <v>2631</v>
      </c>
      <c r="H1497" s="6">
        <v>44271</v>
      </c>
      <c r="I1497" s="5" t="s">
        <v>575</v>
      </c>
      <c r="J1497" s="5" t="s">
        <v>627</v>
      </c>
      <c r="K1497" s="5" t="s">
        <v>568</v>
      </c>
      <c r="L1497" s="7">
        <v>6</v>
      </c>
      <c r="M1497" s="7" t="s">
        <v>287</v>
      </c>
      <c r="N1497" s="8">
        <v>4074</v>
      </c>
      <c r="O1497" s="89">
        <v>0.02</v>
      </c>
      <c r="P1497" s="10">
        <f t="shared" si="285"/>
        <v>81</v>
      </c>
      <c r="Q1497" s="89">
        <v>5.0000000000000001E-3</v>
      </c>
      <c r="R1497" s="10">
        <f t="shared" si="286"/>
        <v>20</v>
      </c>
      <c r="S1497" s="89">
        <f t="shared" si="287"/>
        <v>2.4791359842906233E-2</v>
      </c>
      <c r="T1497" s="10">
        <f t="shared" si="288"/>
        <v>101</v>
      </c>
      <c r="U1497" s="10">
        <f t="shared" si="289"/>
        <v>4175</v>
      </c>
      <c r="V1497" s="11">
        <v>4074</v>
      </c>
      <c r="W1497" s="12">
        <f t="shared" si="290"/>
        <v>0</v>
      </c>
      <c r="X1497" s="93">
        <f t="shared" si="291"/>
        <v>0</v>
      </c>
      <c r="Y1497" s="94" t="str">
        <f t="shared" si="292"/>
        <v>0.00%-8.40%</v>
      </c>
      <c r="Z1497" s="15" t="s">
        <v>112</v>
      </c>
      <c r="AA1497" s="15" t="s">
        <v>2634</v>
      </c>
      <c r="AB1497" s="15" t="s">
        <v>1268</v>
      </c>
      <c r="AC1497" s="96">
        <v>4.9099999999999998E-2</v>
      </c>
      <c r="AD1497" s="8">
        <f t="shared" si="293"/>
        <v>200</v>
      </c>
      <c r="AE1497" s="17">
        <f t="shared" si="294"/>
        <v>4274</v>
      </c>
      <c r="AF1497" s="18">
        <f t="shared" si="295"/>
        <v>200</v>
      </c>
      <c r="AG1497" s="98">
        <f t="shared" si="296"/>
        <v>4.9091801669121304E-2</v>
      </c>
      <c r="AH1497" s="20">
        <v>13.6</v>
      </c>
      <c r="AI1497" s="20">
        <v>450</v>
      </c>
      <c r="AJ1497" s="20"/>
      <c r="AK1497" s="20">
        <v>688</v>
      </c>
      <c r="AL1497" s="20">
        <f t="shared" si="297"/>
        <v>64214.400000000001</v>
      </c>
      <c r="AM1497" s="7" t="s">
        <v>287</v>
      </c>
      <c r="AN1497" s="20"/>
      <c r="AO1497" s="21" t="s">
        <v>2629</v>
      </c>
      <c r="AP1497" s="21"/>
      <c r="AQ1497" s="5" t="s">
        <v>2630</v>
      </c>
      <c r="AR1497" s="5" t="s">
        <v>61</v>
      </c>
    </row>
    <row r="1498" spans="1:44">
      <c r="A1498" s="87" t="s">
        <v>562</v>
      </c>
      <c r="B1498" s="5">
        <v>1111457</v>
      </c>
      <c r="C1498" s="5" t="s">
        <v>565</v>
      </c>
      <c r="D1498" s="5" t="s">
        <v>55</v>
      </c>
      <c r="E1498" s="5" t="s">
        <v>2378</v>
      </c>
      <c r="F1498" s="5" t="s">
        <v>2382</v>
      </c>
      <c r="G1498" s="5" t="s">
        <v>2631</v>
      </c>
      <c r="H1498" s="6">
        <v>44277</v>
      </c>
      <c r="I1498" s="5" t="s">
        <v>575</v>
      </c>
      <c r="J1498" s="5" t="s">
        <v>627</v>
      </c>
      <c r="K1498" s="5" t="s">
        <v>568</v>
      </c>
      <c r="L1498" s="7">
        <v>6</v>
      </c>
      <c r="M1498" s="7" t="s">
        <v>287</v>
      </c>
      <c r="N1498" s="8">
        <v>4034</v>
      </c>
      <c r="O1498" s="89">
        <v>0.02</v>
      </c>
      <c r="P1498" s="10">
        <f t="shared" si="285"/>
        <v>81</v>
      </c>
      <c r="Q1498" s="89">
        <v>5.0000000000000001E-3</v>
      </c>
      <c r="R1498" s="10">
        <f t="shared" si="286"/>
        <v>20</v>
      </c>
      <c r="S1498" s="89">
        <f t="shared" si="287"/>
        <v>2.5037183936539417E-2</v>
      </c>
      <c r="T1498" s="10">
        <f t="shared" si="288"/>
        <v>101</v>
      </c>
      <c r="U1498" s="10">
        <f t="shared" si="289"/>
        <v>4135</v>
      </c>
      <c r="V1498" s="11">
        <v>4134</v>
      </c>
      <c r="W1498" s="12">
        <f t="shared" si="290"/>
        <v>100</v>
      </c>
      <c r="X1498" s="93">
        <f t="shared" si="291"/>
        <v>2.4799999999999999E-2</v>
      </c>
      <c r="Y1498" s="94" t="str">
        <f t="shared" si="292"/>
        <v>0.00%-8.40%</v>
      </c>
      <c r="Z1498" s="15"/>
      <c r="AA1498" s="15"/>
      <c r="AB1498" s="15"/>
      <c r="AC1498" s="96"/>
      <c r="AD1498" s="8">
        <f t="shared" si="293"/>
        <v>0</v>
      </c>
      <c r="AE1498" s="17">
        <f t="shared" si="294"/>
        <v>4134</v>
      </c>
      <c r="AF1498" s="18">
        <f t="shared" si="295"/>
        <v>100</v>
      </c>
      <c r="AG1498" s="98">
        <f t="shared" si="296"/>
        <v>2.4789291026276583E-2</v>
      </c>
      <c r="AH1498" s="20">
        <v>13.6</v>
      </c>
      <c r="AI1498" s="20">
        <v>450</v>
      </c>
      <c r="AJ1498" s="20"/>
      <c r="AK1498" s="20">
        <v>688</v>
      </c>
      <c r="AL1498" s="20">
        <f t="shared" si="297"/>
        <v>62310.400000000001</v>
      </c>
      <c r="AM1498" s="7" t="s">
        <v>287</v>
      </c>
      <c r="AN1498" s="20"/>
      <c r="AO1498" s="21"/>
      <c r="AP1498" s="21"/>
      <c r="AQ1498" s="5" t="s">
        <v>2630</v>
      </c>
      <c r="AR1498" s="5" t="s">
        <v>61</v>
      </c>
    </row>
    <row r="1499" spans="1:44">
      <c r="A1499" s="87" t="s">
        <v>562</v>
      </c>
      <c r="B1499" s="5">
        <v>1111463</v>
      </c>
      <c r="C1499" s="5" t="s">
        <v>565</v>
      </c>
      <c r="D1499" s="5" t="s">
        <v>55</v>
      </c>
      <c r="E1499" s="5" t="s">
        <v>2378</v>
      </c>
      <c r="F1499" s="5" t="s">
        <v>2382</v>
      </c>
      <c r="G1499" s="5" t="s">
        <v>2631</v>
      </c>
      <c r="H1499" s="6">
        <v>44277</v>
      </c>
      <c r="I1499" s="5" t="s">
        <v>575</v>
      </c>
      <c r="J1499" s="5" t="s">
        <v>627</v>
      </c>
      <c r="K1499" s="5" t="s">
        <v>568</v>
      </c>
      <c r="L1499" s="7">
        <v>6</v>
      </c>
      <c r="M1499" s="7" t="s">
        <v>287</v>
      </c>
      <c r="N1499" s="8">
        <v>4206</v>
      </c>
      <c r="O1499" s="89">
        <v>0.02</v>
      </c>
      <c r="P1499" s="10">
        <f t="shared" si="285"/>
        <v>84</v>
      </c>
      <c r="Q1499" s="89">
        <v>5.0000000000000001E-3</v>
      </c>
      <c r="R1499" s="10">
        <f t="shared" si="286"/>
        <v>21</v>
      </c>
      <c r="S1499" s="89">
        <f t="shared" si="287"/>
        <v>2.4964336661911554E-2</v>
      </c>
      <c r="T1499" s="10">
        <f t="shared" si="288"/>
        <v>105</v>
      </c>
      <c r="U1499" s="10">
        <f t="shared" si="289"/>
        <v>4311</v>
      </c>
      <c r="V1499" s="11">
        <v>4276</v>
      </c>
      <c r="W1499" s="12">
        <f t="shared" si="290"/>
        <v>70</v>
      </c>
      <c r="X1499" s="93">
        <f t="shared" si="291"/>
        <v>1.66E-2</v>
      </c>
      <c r="Y1499" s="94" t="str">
        <f t="shared" si="292"/>
        <v>0.00%-8.40%</v>
      </c>
      <c r="Z1499" s="15"/>
      <c r="AA1499" s="15"/>
      <c r="AB1499" s="15"/>
      <c r="AC1499" s="96"/>
      <c r="AD1499" s="8">
        <f t="shared" si="293"/>
        <v>0</v>
      </c>
      <c r="AE1499" s="17">
        <f t="shared" si="294"/>
        <v>4276</v>
      </c>
      <c r="AF1499" s="18">
        <f t="shared" si="295"/>
        <v>70</v>
      </c>
      <c r="AG1499" s="98">
        <f t="shared" si="296"/>
        <v>1.6642891107941038E-2</v>
      </c>
      <c r="AH1499" s="20">
        <v>13.6</v>
      </c>
      <c r="AI1499" s="20">
        <v>750</v>
      </c>
      <c r="AJ1499" s="20"/>
      <c r="AK1499" s="20">
        <v>688</v>
      </c>
      <c r="AL1499" s="20">
        <f t="shared" si="297"/>
        <v>67841.600000000006</v>
      </c>
      <c r="AM1499" s="7" t="s">
        <v>287</v>
      </c>
      <c r="AN1499" s="20"/>
      <c r="AO1499" s="21"/>
      <c r="AP1499" s="21"/>
      <c r="AQ1499" s="5" t="s">
        <v>2630</v>
      </c>
      <c r="AR1499" s="5" t="s">
        <v>61</v>
      </c>
    </row>
    <row r="1500" spans="1:44">
      <c r="A1500" s="87" t="s">
        <v>562</v>
      </c>
      <c r="B1500" s="5">
        <v>1111478</v>
      </c>
      <c r="C1500" s="5" t="s">
        <v>565</v>
      </c>
      <c r="D1500" s="5" t="s">
        <v>55</v>
      </c>
      <c r="E1500" s="5" t="s">
        <v>2378</v>
      </c>
      <c r="F1500" s="5" t="s">
        <v>2382</v>
      </c>
      <c r="G1500" s="5" t="s">
        <v>2631</v>
      </c>
      <c r="H1500" s="6">
        <v>44279</v>
      </c>
      <c r="I1500" s="5" t="s">
        <v>575</v>
      </c>
      <c r="J1500" s="5" t="s">
        <v>627</v>
      </c>
      <c r="K1500" s="5" t="s">
        <v>568</v>
      </c>
      <c r="L1500" s="7">
        <v>6</v>
      </c>
      <c r="M1500" s="7" t="s">
        <v>287</v>
      </c>
      <c r="N1500" s="8">
        <v>4000</v>
      </c>
      <c r="O1500" s="89">
        <v>0.02</v>
      </c>
      <c r="P1500" s="10">
        <f t="shared" si="285"/>
        <v>80</v>
      </c>
      <c r="Q1500" s="89">
        <v>5.0000000000000001E-3</v>
      </c>
      <c r="R1500" s="10">
        <f t="shared" si="286"/>
        <v>20</v>
      </c>
      <c r="S1500" s="89">
        <f t="shared" si="287"/>
        <v>2.5000000000000001E-2</v>
      </c>
      <c r="T1500" s="10">
        <f t="shared" si="288"/>
        <v>100</v>
      </c>
      <c r="U1500" s="10">
        <f t="shared" si="289"/>
        <v>4100</v>
      </c>
      <c r="V1500" s="11">
        <v>4000</v>
      </c>
      <c r="W1500" s="12">
        <f t="shared" si="290"/>
        <v>0</v>
      </c>
      <c r="X1500" s="93">
        <f t="shared" si="291"/>
        <v>0</v>
      </c>
      <c r="Y1500" s="94" t="str">
        <f t="shared" si="292"/>
        <v>0.00%-8.40%</v>
      </c>
      <c r="Z1500" s="15" t="s">
        <v>112</v>
      </c>
      <c r="AA1500" s="15" t="s">
        <v>2634</v>
      </c>
      <c r="AB1500" s="15" t="s">
        <v>1268</v>
      </c>
      <c r="AC1500" s="96">
        <v>0.05</v>
      </c>
      <c r="AD1500" s="8">
        <f t="shared" si="293"/>
        <v>200</v>
      </c>
      <c r="AE1500" s="17">
        <f t="shared" si="294"/>
        <v>4200</v>
      </c>
      <c r="AF1500" s="18">
        <f t="shared" si="295"/>
        <v>200</v>
      </c>
      <c r="AG1500" s="98">
        <f t="shared" si="296"/>
        <v>5.0000000000000044E-2</v>
      </c>
      <c r="AH1500" s="20">
        <v>13.6</v>
      </c>
      <c r="AI1500" s="20">
        <v>450</v>
      </c>
      <c r="AJ1500" s="20"/>
      <c r="AK1500" s="20">
        <v>688</v>
      </c>
      <c r="AL1500" s="20">
        <f t="shared" si="297"/>
        <v>63208</v>
      </c>
      <c r="AM1500" s="7" t="s">
        <v>287</v>
      </c>
      <c r="AN1500" s="20"/>
      <c r="AO1500" s="21" t="s">
        <v>2629</v>
      </c>
      <c r="AP1500" s="21"/>
      <c r="AQ1500" s="5" t="s">
        <v>2630</v>
      </c>
      <c r="AR1500" s="5" t="s">
        <v>61</v>
      </c>
    </row>
    <row r="1501" spans="1:44">
      <c r="A1501" s="87" t="s">
        <v>562</v>
      </c>
      <c r="B1501" s="5">
        <v>1111518</v>
      </c>
      <c r="C1501" s="5" t="s">
        <v>565</v>
      </c>
      <c r="D1501" s="5" t="s">
        <v>55</v>
      </c>
      <c r="E1501" s="5" t="s">
        <v>2378</v>
      </c>
      <c r="F1501" s="5" t="s">
        <v>2382</v>
      </c>
      <c r="G1501" s="5" t="s">
        <v>2631</v>
      </c>
      <c r="H1501" s="6">
        <v>44301</v>
      </c>
      <c r="I1501" s="5" t="s">
        <v>575</v>
      </c>
      <c r="J1501" s="5" t="s">
        <v>627</v>
      </c>
      <c r="K1501" s="5" t="s">
        <v>568</v>
      </c>
      <c r="L1501" s="7">
        <v>6</v>
      </c>
      <c r="M1501" s="7" t="s">
        <v>287</v>
      </c>
      <c r="N1501" s="8">
        <v>4050</v>
      </c>
      <c r="O1501" s="89">
        <v>0.02</v>
      </c>
      <c r="P1501" s="10">
        <f t="shared" si="285"/>
        <v>81</v>
      </c>
      <c r="Q1501" s="89">
        <v>5.0000000000000001E-3</v>
      </c>
      <c r="R1501" s="10">
        <f t="shared" si="286"/>
        <v>20</v>
      </c>
      <c r="S1501" s="89">
        <f t="shared" si="287"/>
        <v>2.4938271604938271E-2</v>
      </c>
      <c r="T1501" s="10">
        <f t="shared" si="288"/>
        <v>101</v>
      </c>
      <c r="U1501" s="10">
        <f t="shared" si="289"/>
        <v>4151</v>
      </c>
      <c r="V1501" s="11">
        <v>4150</v>
      </c>
      <c r="W1501" s="12">
        <f t="shared" si="290"/>
        <v>100</v>
      </c>
      <c r="X1501" s="93">
        <f t="shared" si="291"/>
        <v>2.47E-2</v>
      </c>
      <c r="Y1501" s="94" t="str">
        <f t="shared" si="292"/>
        <v>0.00%-8.40%</v>
      </c>
      <c r="Z1501" s="15"/>
      <c r="AA1501" s="15"/>
      <c r="AB1501" s="15"/>
      <c r="AC1501" s="96"/>
      <c r="AD1501" s="8">
        <f t="shared" si="293"/>
        <v>0</v>
      </c>
      <c r="AE1501" s="17">
        <f t="shared" si="294"/>
        <v>4150</v>
      </c>
      <c r="AF1501" s="18">
        <f t="shared" si="295"/>
        <v>100</v>
      </c>
      <c r="AG1501" s="98">
        <f t="shared" si="296"/>
        <v>2.4691358024691468E-2</v>
      </c>
      <c r="AH1501" s="20">
        <v>13.6</v>
      </c>
      <c r="AI1501" s="20">
        <v>450</v>
      </c>
      <c r="AJ1501" s="20"/>
      <c r="AK1501" s="20">
        <v>688</v>
      </c>
      <c r="AL1501" s="20">
        <f t="shared" si="297"/>
        <v>62528</v>
      </c>
      <c r="AM1501" s="7" t="s">
        <v>287</v>
      </c>
      <c r="AN1501" s="20"/>
      <c r="AO1501" s="21"/>
      <c r="AP1501" s="21"/>
      <c r="AQ1501" s="5" t="s">
        <v>2630</v>
      </c>
      <c r="AR1501" s="5" t="s">
        <v>61</v>
      </c>
    </row>
    <row r="1502" spans="1:44">
      <c r="A1502" s="87" t="s">
        <v>562</v>
      </c>
      <c r="B1502" s="5">
        <v>1111548</v>
      </c>
      <c r="C1502" s="5" t="s">
        <v>565</v>
      </c>
      <c r="D1502" s="5" t="s">
        <v>55</v>
      </c>
      <c r="E1502" s="5" t="s">
        <v>2378</v>
      </c>
      <c r="F1502" s="5" t="s">
        <v>2379</v>
      </c>
      <c r="G1502" s="5" t="s">
        <v>2627</v>
      </c>
      <c r="H1502" s="6">
        <v>44347</v>
      </c>
      <c r="I1502" s="5" t="s">
        <v>575</v>
      </c>
      <c r="J1502" s="5" t="s">
        <v>627</v>
      </c>
      <c r="K1502" s="5" t="s">
        <v>568</v>
      </c>
      <c r="L1502" s="7">
        <v>6</v>
      </c>
      <c r="M1502" s="7" t="s">
        <v>287</v>
      </c>
      <c r="N1502" s="8">
        <v>4178</v>
      </c>
      <c r="O1502" s="89">
        <v>0.02</v>
      </c>
      <c r="P1502" s="10">
        <f t="shared" si="285"/>
        <v>84</v>
      </c>
      <c r="Q1502" s="89">
        <v>5.0000000000000001E-3</v>
      </c>
      <c r="R1502" s="10">
        <f t="shared" si="286"/>
        <v>21</v>
      </c>
      <c r="S1502" s="89">
        <f t="shared" si="287"/>
        <v>2.5131641933939686E-2</v>
      </c>
      <c r="T1502" s="10">
        <f t="shared" si="288"/>
        <v>105</v>
      </c>
      <c r="U1502" s="10">
        <f t="shared" si="289"/>
        <v>4283</v>
      </c>
      <c r="V1502" s="11">
        <v>4378</v>
      </c>
      <c r="W1502" s="12">
        <f t="shared" si="290"/>
        <v>200</v>
      </c>
      <c r="X1502" s="93">
        <f t="shared" si="291"/>
        <v>4.7899999999999998E-2</v>
      </c>
      <c r="Y1502" s="94" t="str">
        <f t="shared" si="292"/>
        <v>0.00%-8.40%</v>
      </c>
      <c r="Z1502" s="15"/>
      <c r="AA1502" s="15"/>
      <c r="AB1502" s="15"/>
      <c r="AC1502" s="96"/>
      <c r="AD1502" s="8">
        <f t="shared" si="293"/>
        <v>0</v>
      </c>
      <c r="AE1502" s="17">
        <f t="shared" si="294"/>
        <v>4378</v>
      </c>
      <c r="AF1502" s="18">
        <f t="shared" si="295"/>
        <v>200</v>
      </c>
      <c r="AG1502" s="98">
        <f t="shared" si="296"/>
        <v>4.7869794159885126E-2</v>
      </c>
      <c r="AH1502" s="20">
        <v>13.6</v>
      </c>
      <c r="AI1502" s="20">
        <v>750</v>
      </c>
      <c r="AJ1502" s="20"/>
      <c r="AK1502" s="20">
        <v>688</v>
      </c>
      <c r="AL1502" s="20">
        <f t="shared" si="297"/>
        <v>69228.799999999988</v>
      </c>
      <c r="AM1502" s="7" t="s">
        <v>287</v>
      </c>
      <c r="AN1502" s="20"/>
      <c r="AO1502" s="21"/>
      <c r="AP1502" s="21"/>
      <c r="AQ1502" s="5" t="s">
        <v>2630</v>
      </c>
      <c r="AR1502" s="5" t="s">
        <v>61</v>
      </c>
    </row>
    <row r="1503" spans="1:44">
      <c r="A1503" s="87" t="s">
        <v>562</v>
      </c>
      <c r="B1503" s="5">
        <v>1111607</v>
      </c>
      <c r="C1503" s="5" t="s">
        <v>565</v>
      </c>
      <c r="D1503" s="5" t="s">
        <v>55</v>
      </c>
      <c r="E1503" s="5" t="s">
        <v>2378</v>
      </c>
      <c r="F1503" s="5" t="s">
        <v>2382</v>
      </c>
      <c r="G1503" s="5" t="s">
        <v>2631</v>
      </c>
      <c r="H1503" s="6">
        <v>44439</v>
      </c>
      <c r="I1503" s="5" t="s">
        <v>575</v>
      </c>
      <c r="J1503" s="5" t="s">
        <v>627</v>
      </c>
      <c r="K1503" s="5" t="s">
        <v>568</v>
      </c>
      <c r="L1503" s="7">
        <v>6</v>
      </c>
      <c r="M1503" s="7" t="s">
        <v>287</v>
      </c>
      <c r="N1503" s="8">
        <v>4060</v>
      </c>
      <c r="O1503" s="89">
        <v>0.02</v>
      </c>
      <c r="P1503" s="10">
        <f t="shared" si="285"/>
        <v>81</v>
      </c>
      <c r="Q1503" s="89">
        <v>5.0000000000000001E-3</v>
      </c>
      <c r="R1503" s="10">
        <f t="shared" si="286"/>
        <v>20</v>
      </c>
      <c r="S1503" s="89">
        <f t="shared" si="287"/>
        <v>2.4876847290640394E-2</v>
      </c>
      <c r="T1503" s="10">
        <f t="shared" si="288"/>
        <v>101</v>
      </c>
      <c r="U1503" s="10">
        <f t="shared" si="289"/>
        <v>4161</v>
      </c>
      <c r="V1503" s="11">
        <v>4060</v>
      </c>
      <c r="W1503" s="12">
        <f t="shared" si="290"/>
        <v>0</v>
      </c>
      <c r="X1503" s="93">
        <f t="shared" si="291"/>
        <v>0</v>
      </c>
      <c r="Y1503" s="94" t="str">
        <f t="shared" si="292"/>
        <v>0.00%-8.40%</v>
      </c>
      <c r="Z1503" s="15" t="s">
        <v>112</v>
      </c>
      <c r="AA1503" s="15" t="s">
        <v>2634</v>
      </c>
      <c r="AB1503" s="15" t="s">
        <v>1268</v>
      </c>
      <c r="AC1503" s="96">
        <v>4.9299999999999997E-2</v>
      </c>
      <c r="AD1503" s="8">
        <f t="shared" si="293"/>
        <v>200</v>
      </c>
      <c r="AE1503" s="17">
        <f t="shared" si="294"/>
        <v>4260</v>
      </c>
      <c r="AF1503" s="18">
        <f t="shared" si="295"/>
        <v>200</v>
      </c>
      <c r="AG1503" s="98">
        <f t="shared" si="296"/>
        <v>4.9261083743842304E-2</v>
      </c>
      <c r="AH1503" s="20">
        <v>13.6</v>
      </c>
      <c r="AI1503" s="20">
        <v>450</v>
      </c>
      <c r="AJ1503" s="20"/>
      <c r="AK1503" s="20">
        <v>688</v>
      </c>
      <c r="AL1503" s="20">
        <f t="shared" si="297"/>
        <v>64024</v>
      </c>
      <c r="AM1503" s="7" t="s">
        <v>287</v>
      </c>
      <c r="AN1503" s="20"/>
      <c r="AO1503" s="21" t="s">
        <v>2629</v>
      </c>
      <c r="AP1503" s="21"/>
      <c r="AQ1503" s="5" t="s">
        <v>2630</v>
      </c>
      <c r="AR1503" s="5" t="s">
        <v>61</v>
      </c>
    </row>
    <row r="1504" spans="1:44">
      <c r="A1504" s="87" t="s">
        <v>562</v>
      </c>
      <c r="B1504" s="5">
        <v>1111631</v>
      </c>
      <c r="C1504" s="5" t="s">
        <v>565</v>
      </c>
      <c r="D1504" s="5" t="s">
        <v>55</v>
      </c>
      <c r="E1504" s="5" t="s">
        <v>2378</v>
      </c>
      <c r="F1504" s="5" t="s">
        <v>2379</v>
      </c>
      <c r="G1504" s="5" t="s">
        <v>2627</v>
      </c>
      <c r="H1504" s="6">
        <v>44489</v>
      </c>
      <c r="I1504" s="5" t="s">
        <v>575</v>
      </c>
      <c r="J1504" s="5" t="s">
        <v>627</v>
      </c>
      <c r="K1504" s="5" t="s">
        <v>568</v>
      </c>
      <c r="L1504" s="7">
        <v>6</v>
      </c>
      <c r="M1504" s="7" t="s">
        <v>287</v>
      </c>
      <c r="N1504" s="8">
        <v>4203</v>
      </c>
      <c r="O1504" s="89">
        <v>0.02</v>
      </c>
      <c r="P1504" s="10">
        <f t="shared" si="285"/>
        <v>84</v>
      </c>
      <c r="Q1504" s="89">
        <v>5.0000000000000001E-3</v>
      </c>
      <c r="R1504" s="10">
        <f t="shared" si="286"/>
        <v>21</v>
      </c>
      <c r="S1504" s="89">
        <f t="shared" si="287"/>
        <v>2.4982155603140613E-2</v>
      </c>
      <c r="T1504" s="10">
        <f t="shared" si="288"/>
        <v>105</v>
      </c>
      <c r="U1504" s="10">
        <f t="shared" si="289"/>
        <v>4308</v>
      </c>
      <c r="V1504" s="11">
        <v>4403</v>
      </c>
      <c r="W1504" s="12">
        <f t="shared" si="290"/>
        <v>200</v>
      </c>
      <c r="X1504" s="93">
        <f t="shared" si="291"/>
        <v>4.7600000000000003E-2</v>
      </c>
      <c r="Y1504" s="94" t="str">
        <f t="shared" si="292"/>
        <v>0.00%-8.40%</v>
      </c>
      <c r="Z1504" s="15"/>
      <c r="AA1504" s="15"/>
      <c r="AB1504" s="15"/>
      <c r="AC1504" s="96"/>
      <c r="AD1504" s="8">
        <f t="shared" si="293"/>
        <v>0</v>
      </c>
      <c r="AE1504" s="17">
        <f t="shared" si="294"/>
        <v>4403</v>
      </c>
      <c r="AF1504" s="18">
        <f t="shared" si="295"/>
        <v>200</v>
      </c>
      <c r="AG1504" s="98">
        <f t="shared" si="296"/>
        <v>4.7585058291696347E-2</v>
      </c>
      <c r="AH1504" s="20">
        <v>13.6</v>
      </c>
      <c r="AI1504" s="20">
        <v>750</v>
      </c>
      <c r="AJ1504" s="20"/>
      <c r="AK1504" s="20">
        <v>688</v>
      </c>
      <c r="AL1504" s="20">
        <f t="shared" si="297"/>
        <v>69568.799999999988</v>
      </c>
      <c r="AM1504" s="7" t="s">
        <v>287</v>
      </c>
      <c r="AN1504" s="20"/>
      <c r="AO1504" s="21"/>
      <c r="AP1504" s="21"/>
      <c r="AQ1504" s="5" t="s">
        <v>2630</v>
      </c>
      <c r="AR1504" s="5" t="s">
        <v>61</v>
      </c>
    </row>
    <row r="1505" spans="1:44">
      <c r="A1505" s="87" t="s">
        <v>562</v>
      </c>
      <c r="B1505" s="5">
        <v>1114013</v>
      </c>
      <c r="C1505" s="5" t="s">
        <v>565</v>
      </c>
      <c r="D1505" s="5" t="s">
        <v>55</v>
      </c>
      <c r="E1505" s="5" t="s">
        <v>2378</v>
      </c>
      <c r="F1505" s="5" t="s">
        <v>2382</v>
      </c>
      <c r="G1505" s="5" t="s">
        <v>2631</v>
      </c>
      <c r="H1505" s="6">
        <v>34182</v>
      </c>
      <c r="I1505" s="5" t="s">
        <v>575</v>
      </c>
      <c r="J1505" s="5" t="s">
        <v>627</v>
      </c>
      <c r="K1505" s="5" t="s">
        <v>568</v>
      </c>
      <c r="L1505" s="7">
        <v>6</v>
      </c>
      <c r="M1505" s="7" t="s">
        <v>287</v>
      </c>
      <c r="N1505" s="8">
        <v>6896</v>
      </c>
      <c r="O1505" s="89">
        <v>0.02</v>
      </c>
      <c r="P1505" s="10">
        <f t="shared" si="285"/>
        <v>138</v>
      </c>
      <c r="Q1505" s="89">
        <v>5.0000000000000001E-3</v>
      </c>
      <c r="R1505" s="10">
        <f t="shared" si="286"/>
        <v>34</v>
      </c>
      <c r="S1505" s="89">
        <f t="shared" si="287"/>
        <v>2.4941995359628769E-2</v>
      </c>
      <c r="T1505" s="10">
        <f t="shared" si="288"/>
        <v>172</v>
      </c>
      <c r="U1505" s="10">
        <f t="shared" si="289"/>
        <v>7068</v>
      </c>
      <c r="V1505" s="11">
        <v>6966</v>
      </c>
      <c r="W1505" s="12">
        <f t="shared" si="290"/>
        <v>70</v>
      </c>
      <c r="X1505" s="93">
        <f t="shared" si="291"/>
        <v>1.0200000000000001E-2</v>
      </c>
      <c r="Y1505" s="94" t="str">
        <f t="shared" si="292"/>
        <v>0.00%-8.40%</v>
      </c>
      <c r="Z1505" s="15"/>
      <c r="AA1505" s="15"/>
      <c r="AB1505" s="15"/>
      <c r="AC1505" s="96"/>
      <c r="AD1505" s="8">
        <f t="shared" si="293"/>
        <v>0</v>
      </c>
      <c r="AE1505" s="17">
        <f t="shared" si="294"/>
        <v>6966</v>
      </c>
      <c r="AF1505" s="18">
        <f t="shared" si="295"/>
        <v>70</v>
      </c>
      <c r="AG1505" s="98">
        <f t="shared" si="296"/>
        <v>1.0150812064965153E-2</v>
      </c>
      <c r="AH1505" s="20">
        <v>13.6</v>
      </c>
      <c r="AI1505" s="20">
        <v>450</v>
      </c>
      <c r="AJ1505" s="20"/>
      <c r="AK1505" s="20">
        <v>688</v>
      </c>
      <c r="AL1505" s="20">
        <f t="shared" si="297"/>
        <v>100825.59999999999</v>
      </c>
      <c r="AM1505" s="7" t="s">
        <v>287</v>
      </c>
      <c r="AN1505" s="20"/>
      <c r="AO1505" s="21"/>
      <c r="AP1505" s="21"/>
      <c r="AQ1505" s="5" t="s">
        <v>2630</v>
      </c>
      <c r="AR1505" s="5" t="s">
        <v>61</v>
      </c>
    </row>
    <row r="1506" spans="1:44">
      <c r="A1506" s="87" t="s">
        <v>562</v>
      </c>
      <c r="B1506" s="5">
        <v>1116048</v>
      </c>
      <c r="C1506" s="5" t="s">
        <v>565</v>
      </c>
      <c r="D1506" s="5" t="s">
        <v>55</v>
      </c>
      <c r="E1506" s="5" t="s">
        <v>2378</v>
      </c>
      <c r="F1506" s="5" t="s">
        <v>2382</v>
      </c>
      <c r="G1506" s="5" t="s">
        <v>2631</v>
      </c>
      <c r="H1506" s="6">
        <v>33472</v>
      </c>
      <c r="I1506" s="5" t="s">
        <v>575</v>
      </c>
      <c r="J1506" s="5" t="s">
        <v>627</v>
      </c>
      <c r="K1506" s="5" t="s">
        <v>568</v>
      </c>
      <c r="L1506" s="7">
        <v>6</v>
      </c>
      <c r="M1506" s="7" t="s">
        <v>287</v>
      </c>
      <c r="N1506" s="8">
        <v>7112</v>
      </c>
      <c r="O1506" s="89">
        <v>0.02</v>
      </c>
      <c r="P1506" s="10">
        <f t="shared" si="285"/>
        <v>142</v>
      </c>
      <c r="Q1506" s="89">
        <v>5.0000000000000001E-3</v>
      </c>
      <c r="R1506" s="10">
        <f t="shared" si="286"/>
        <v>36</v>
      </c>
      <c r="S1506" s="89">
        <f t="shared" si="287"/>
        <v>2.5028121484814397E-2</v>
      </c>
      <c r="T1506" s="10">
        <f t="shared" si="288"/>
        <v>178</v>
      </c>
      <c r="U1506" s="10">
        <f t="shared" si="289"/>
        <v>7290</v>
      </c>
      <c r="V1506" s="11">
        <v>7182</v>
      </c>
      <c r="W1506" s="12">
        <f t="shared" si="290"/>
        <v>70</v>
      </c>
      <c r="X1506" s="93">
        <f t="shared" si="291"/>
        <v>9.7999999999999997E-3</v>
      </c>
      <c r="Y1506" s="94" t="str">
        <f t="shared" si="292"/>
        <v>0.00%-8.40%</v>
      </c>
      <c r="Z1506" s="15"/>
      <c r="AA1506" s="15"/>
      <c r="AB1506" s="15"/>
      <c r="AC1506" s="96"/>
      <c r="AD1506" s="8">
        <f t="shared" si="293"/>
        <v>0</v>
      </c>
      <c r="AE1506" s="17">
        <f t="shared" si="294"/>
        <v>7182</v>
      </c>
      <c r="AF1506" s="18">
        <f t="shared" si="295"/>
        <v>70</v>
      </c>
      <c r="AG1506" s="98">
        <f t="shared" si="296"/>
        <v>9.8425196850393526E-3</v>
      </c>
      <c r="AH1506" s="20">
        <v>13.6</v>
      </c>
      <c r="AI1506" s="20">
        <v>800</v>
      </c>
      <c r="AJ1506" s="20"/>
      <c r="AK1506" s="20">
        <v>688</v>
      </c>
      <c r="AL1506" s="20">
        <f t="shared" si="297"/>
        <v>107963.2</v>
      </c>
      <c r="AM1506" s="7" t="s">
        <v>287</v>
      </c>
      <c r="AN1506" s="20"/>
      <c r="AO1506" s="21"/>
      <c r="AP1506" s="21"/>
      <c r="AQ1506" s="5" t="s">
        <v>2630</v>
      </c>
      <c r="AR1506" s="5" t="s">
        <v>61</v>
      </c>
    </row>
    <row r="1507" spans="1:44">
      <c r="A1507" s="87" t="s">
        <v>562</v>
      </c>
      <c r="B1507" s="5">
        <v>1117186</v>
      </c>
      <c r="C1507" s="5" t="s">
        <v>565</v>
      </c>
      <c r="D1507" s="5" t="s">
        <v>55</v>
      </c>
      <c r="E1507" s="5" t="s">
        <v>2378</v>
      </c>
      <c r="F1507" s="5" t="s">
        <v>2382</v>
      </c>
      <c r="G1507" s="5" t="s">
        <v>2631</v>
      </c>
      <c r="H1507" s="6">
        <v>37638</v>
      </c>
      <c r="I1507" s="5" t="s">
        <v>575</v>
      </c>
      <c r="J1507" s="5" t="s">
        <v>627</v>
      </c>
      <c r="K1507" s="5" t="s">
        <v>568</v>
      </c>
      <c r="L1507" s="7">
        <v>6</v>
      </c>
      <c r="M1507" s="7" t="s">
        <v>287</v>
      </c>
      <c r="N1507" s="8">
        <v>4921</v>
      </c>
      <c r="O1507" s="89">
        <v>0.02</v>
      </c>
      <c r="P1507" s="10">
        <f t="shared" si="285"/>
        <v>98</v>
      </c>
      <c r="Q1507" s="89">
        <v>5.0000000000000001E-3</v>
      </c>
      <c r="R1507" s="10">
        <f t="shared" si="286"/>
        <v>25</v>
      </c>
      <c r="S1507" s="89">
        <f t="shared" si="287"/>
        <v>2.4994919731761836E-2</v>
      </c>
      <c r="T1507" s="10">
        <f t="shared" si="288"/>
        <v>123</v>
      </c>
      <c r="U1507" s="10">
        <f t="shared" si="289"/>
        <v>5044</v>
      </c>
      <c r="V1507" s="11">
        <v>4991</v>
      </c>
      <c r="W1507" s="12">
        <f t="shared" si="290"/>
        <v>70</v>
      </c>
      <c r="X1507" s="93">
        <f t="shared" si="291"/>
        <v>1.4200000000000001E-2</v>
      </c>
      <c r="Y1507" s="94" t="str">
        <f t="shared" si="292"/>
        <v>0.00%-8.40%</v>
      </c>
      <c r="Z1507" s="15"/>
      <c r="AA1507" s="15"/>
      <c r="AB1507" s="15"/>
      <c r="AC1507" s="96"/>
      <c r="AD1507" s="8">
        <f t="shared" si="293"/>
        <v>0</v>
      </c>
      <c r="AE1507" s="17">
        <f t="shared" si="294"/>
        <v>4991</v>
      </c>
      <c r="AF1507" s="18">
        <f t="shared" si="295"/>
        <v>70</v>
      </c>
      <c r="AG1507" s="98">
        <f t="shared" si="296"/>
        <v>1.4224751066856278E-2</v>
      </c>
      <c r="AH1507" s="20">
        <v>13.6</v>
      </c>
      <c r="AI1507" s="20">
        <v>450</v>
      </c>
      <c r="AJ1507" s="20"/>
      <c r="AK1507" s="20">
        <v>688</v>
      </c>
      <c r="AL1507" s="20">
        <f t="shared" si="297"/>
        <v>73965.599999999991</v>
      </c>
      <c r="AM1507" s="7" t="s">
        <v>287</v>
      </c>
      <c r="AN1507" s="20"/>
      <c r="AO1507" s="21"/>
      <c r="AP1507" s="21"/>
      <c r="AQ1507" s="5" t="s">
        <v>2630</v>
      </c>
      <c r="AR1507" s="5" t="s">
        <v>61</v>
      </c>
    </row>
    <row r="1508" spans="1:44">
      <c r="A1508" s="87" t="s">
        <v>562</v>
      </c>
      <c r="B1508" s="5">
        <v>1117221</v>
      </c>
      <c r="C1508" s="5" t="s">
        <v>565</v>
      </c>
      <c r="D1508" s="5" t="s">
        <v>55</v>
      </c>
      <c r="E1508" s="5" t="s">
        <v>2378</v>
      </c>
      <c r="F1508" s="5" t="s">
        <v>2378</v>
      </c>
      <c r="G1508" s="5" t="s">
        <v>2627</v>
      </c>
      <c r="H1508" s="6">
        <v>38566</v>
      </c>
      <c r="I1508" s="5" t="s">
        <v>567</v>
      </c>
      <c r="J1508" s="5" t="s">
        <v>567</v>
      </c>
      <c r="K1508" s="5" t="s">
        <v>568</v>
      </c>
      <c r="L1508" s="7">
        <v>6</v>
      </c>
      <c r="M1508" s="7" t="s">
        <v>287</v>
      </c>
      <c r="N1508" s="8">
        <v>7110</v>
      </c>
      <c r="O1508" s="89">
        <v>0.02</v>
      </c>
      <c r="P1508" s="10">
        <f t="shared" si="285"/>
        <v>142</v>
      </c>
      <c r="Q1508" s="89">
        <v>5.0000000000000001E-3</v>
      </c>
      <c r="R1508" s="10">
        <f t="shared" si="286"/>
        <v>36</v>
      </c>
      <c r="S1508" s="89">
        <f t="shared" si="287"/>
        <v>2.5035161744022504E-2</v>
      </c>
      <c r="T1508" s="10">
        <f t="shared" si="288"/>
        <v>178</v>
      </c>
      <c r="U1508" s="10">
        <f t="shared" si="289"/>
        <v>7288</v>
      </c>
      <c r="V1508" s="11">
        <v>7519</v>
      </c>
      <c r="W1508" s="12">
        <f t="shared" si="290"/>
        <v>409</v>
      </c>
      <c r="X1508" s="93">
        <f t="shared" si="291"/>
        <v>5.7500000000000002E-2</v>
      </c>
      <c r="Y1508" s="94" t="str">
        <f t="shared" si="292"/>
        <v>0.00%-8.40%</v>
      </c>
      <c r="Z1508" s="15"/>
      <c r="AA1508" s="15"/>
      <c r="AB1508" s="15"/>
      <c r="AC1508" s="96"/>
      <c r="AD1508" s="8">
        <f t="shared" si="293"/>
        <v>0</v>
      </c>
      <c r="AE1508" s="17">
        <f t="shared" si="294"/>
        <v>7519</v>
      </c>
      <c r="AF1508" s="18">
        <f t="shared" si="295"/>
        <v>409</v>
      </c>
      <c r="AG1508" s="98">
        <f t="shared" si="296"/>
        <v>5.7524613220815812E-2</v>
      </c>
      <c r="AH1508" s="20">
        <v>13.6</v>
      </c>
      <c r="AI1508" s="20">
        <v>550</v>
      </c>
      <c r="AJ1508" s="20"/>
      <c r="AK1508" s="20">
        <v>688</v>
      </c>
      <c r="AL1508" s="20">
        <f t="shared" si="297"/>
        <v>109546.4</v>
      </c>
      <c r="AM1508" s="7" t="s">
        <v>287</v>
      </c>
      <c r="AN1508" s="20"/>
      <c r="AO1508" s="21"/>
      <c r="AP1508" s="21"/>
      <c r="AQ1508" s="5" t="s">
        <v>2630</v>
      </c>
      <c r="AR1508" s="5" t="s">
        <v>61</v>
      </c>
    </row>
    <row r="1509" spans="1:44">
      <c r="A1509" s="87" t="s">
        <v>562</v>
      </c>
      <c r="B1509" s="5">
        <v>1118222</v>
      </c>
      <c r="C1509" s="5" t="s">
        <v>565</v>
      </c>
      <c r="D1509" s="5" t="s">
        <v>55</v>
      </c>
      <c r="E1509" s="5" t="s">
        <v>2378</v>
      </c>
      <c r="F1509" s="5" t="s">
        <v>2382</v>
      </c>
      <c r="G1509" s="5" t="s">
        <v>2631</v>
      </c>
      <c r="H1509" s="6">
        <v>37025</v>
      </c>
      <c r="I1509" s="5" t="s">
        <v>575</v>
      </c>
      <c r="J1509" s="5" t="s">
        <v>627</v>
      </c>
      <c r="K1509" s="5" t="s">
        <v>568</v>
      </c>
      <c r="L1509" s="7">
        <v>6</v>
      </c>
      <c r="M1509" s="7" t="s">
        <v>287</v>
      </c>
      <c r="N1509" s="8">
        <v>4831</v>
      </c>
      <c r="O1509" s="89">
        <v>0.02</v>
      </c>
      <c r="P1509" s="10">
        <f t="shared" si="285"/>
        <v>97</v>
      </c>
      <c r="Q1509" s="89">
        <v>5.0000000000000001E-3</v>
      </c>
      <c r="R1509" s="10">
        <f t="shared" si="286"/>
        <v>24</v>
      </c>
      <c r="S1509" s="89">
        <f t="shared" si="287"/>
        <v>2.504657420823846E-2</v>
      </c>
      <c r="T1509" s="10">
        <f t="shared" si="288"/>
        <v>121</v>
      </c>
      <c r="U1509" s="10">
        <f t="shared" si="289"/>
        <v>4952</v>
      </c>
      <c r="V1509" s="11">
        <v>4901</v>
      </c>
      <c r="W1509" s="12">
        <f t="shared" si="290"/>
        <v>70</v>
      </c>
      <c r="X1509" s="93">
        <f t="shared" si="291"/>
        <v>1.4500000000000001E-2</v>
      </c>
      <c r="Y1509" s="94" t="str">
        <f t="shared" si="292"/>
        <v>0.00%-8.40%</v>
      </c>
      <c r="Z1509" s="15"/>
      <c r="AA1509" s="15"/>
      <c r="AB1509" s="15"/>
      <c r="AC1509" s="96"/>
      <c r="AD1509" s="8">
        <f t="shared" si="293"/>
        <v>0</v>
      </c>
      <c r="AE1509" s="17">
        <f t="shared" si="294"/>
        <v>4901</v>
      </c>
      <c r="AF1509" s="18">
        <f t="shared" si="295"/>
        <v>70</v>
      </c>
      <c r="AG1509" s="98">
        <f t="shared" si="296"/>
        <v>1.4489753674187478E-2</v>
      </c>
      <c r="AH1509" s="20">
        <v>13.6</v>
      </c>
      <c r="AI1509" s="20">
        <v>650</v>
      </c>
      <c r="AJ1509" s="20"/>
      <c r="AK1509" s="20">
        <v>688</v>
      </c>
      <c r="AL1509" s="20">
        <f t="shared" si="297"/>
        <v>75141.599999999991</v>
      </c>
      <c r="AM1509" s="7" t="s">
        <v>287</v>
      </c>
      <c r="AN1509" s="20"/>
      <c r="AO1509" s="21"/>
      <c r="AP1509" s="21"/>
      <c r="AQ1509" s="5" t="s">
        <v>2630</v>
      </c>
      <c r="AR1509" s="5" t="s">
        <v>61</v>
      </c>
    </row>
    <row r="1510" spans="1:44">
      <c r="A1510" s="87" t="s">
        <v>562</v>
      </c>
      <c r="B1510" s="5">
        <v>1119098</v>
      </c>
      <c r="C1510" s="5" t="s">
        <v>565</v>
      </c>
      <c r="D1510" s="5" t="s">
        <v>55</v>
      </c>
      <c r="E1510" s="5" t="s">
        <v>2378</v>
      </c>
      <c r="F1510" s="5" t="s">
        <v>2382</v>
      </c>
      <c r="G1510" s="5" t="s">
        <v>2631</v>
      </c>
      <c r="H1510" s="6">
        <v>36411</v>
      </c>
      <c r="I1510" s="5" t="s">
        <v>575</v>
      </c>
      <c r="J1510" s="5" t="s">
        <v>627</v>
      </c>
      <c r="K1510" s="5" t="s">
        <v>568</v>
      </c>
      <c r="L1510" s="7">
        <v>6</v>
      </c>
      <c r="M1510" s="7" t="s">
        <v>287</v>
      </c>
      <c r="N1510" s="8">
        <v>4632</v>
      </c>
      <c r="O1510" s="89">
        <v>0.02</v>
      </c>
      <c r="P1510" s="10">
        <f t="shared" si="285"/>
        <v>93</v>
      </c>
      <c r="Q1510" s="89">
        <v>5.0000000000000001E-3</v>
      </c>
      <c r="R1510" s="10">
        <f t="shared" si="286"/>
        <v>23</v>
      </c>
      <c r="S1510" s="89">
        <f t="shared" si="287"/>
        <v>2.5043177892918825E-2</v>
      </c>
      <c r="T1510" s="10">
        <f t="shared" si="288"/>
        <v>116</v>
      </c>
      <c r="U1510" s="10">
        <f t="shared" si="289"/>
        <v>4748</v>
      </c>
      <c r="V1510" s="11">
        <v>4702</v>
      </c>
      <c r="W1510" s="12">
        <f t="shared" si="290"/>
        <v>70</v>
      </c>
      <c r="X1510" s="93">
        <f t="shared" si="291"/>
        <v>1.5100000000000001E-2</v>
      </c>
      <c r="Y1510" s="94" t="str">
        <f t="shared" si="292"/>
        <v>0.00%-8.40%</v>
      </c>
      <c r="Z1510" s="15"/>
      <c r="AA1510" s="15"/>
      <c r="AB1510" s="15"/>
      <c r="AC1510" s="96"/>
      <c r="AD1510" s="8">
        <f t="shared" si="293"/>
        <v>0</v>
      </c>
      <c r="AE1510" s="17">
        <f t="shared" si="294"/>
        <v>4702</v>
      </c>
      <c r="AF1510" s="18">
        <f t="shared" si="295"/>
        <v>70</v>
      </c>
      <c r="AG1510" s="98">
        <f t="shared" si="296"/>
        <v>1.5112262521588926E-2</v>
      </c>
      <c r="AH1510" s="20">
        <v>13.6</v>
      </c>
      <c r="AI1510" s="20">
        <v>450</v>
      </c>
      <c r="AJ1510" s="20"/>
      <c r="AK1510" s="20">
        <v>688</v>
      </c>
      <c r="AL1510" s="20">
        <f t="shared" si="297"/>
        <v>70035.199999999997</v>
      </c>
      <c r="AM1510" s="7" t="s">
        <v>287</v>
      </c>
      <c r="AN1510" s="20"/>
      <c r="AO1510" s="21"/>
      <c r="AP1510" s="21"/>
      <c r="AQ1510" s="5" t="s">
        <v>2630</v>
      </c>
      <c r="AR1510" s="5" t="s">
        <v>61</v>
      </c>
    </row>
    <row r="1511" spans="1:44">
      <c r="A1511" s="87" t="s">
        <v>562</v>
      </c>
      <c r="B1511" s="5">
        <v>1119107</v>
      </c>
      <c r="C1511" s="5" t="s">
        <v>565</v>
      </c>
      <c r="D1511" s="5" t="s">
        <v>55</v>
      </c>
      <c r="E1511" s="5" t="s">
        <v>2378</v>
      </c>
      <c r="F1511" s="5" t="s">
        <v>2382</v>
      </c>
      <c r="G1511" s="5" t="s">
        <v>2631</v>
      </c>
      <c r="H1511" s="6">
        <v>38201</v>
      </c>
      <c r="I1511" s="5" t="s">
        <v>489</v>
      </c>
      <c r="J1511" s="5" t="s">
        <v>489</v>
      </c>
      <c r="K1511" s="5" t="s">
        <v>568</v>
      </c>
      <c r="L1511" s="7">
        <v>6</v>
      </c>
      <c r="M1511" s="7" t="s">
        <v>287</v>
      </c>
      <c r="N1511" s="8">
        <v>7225</v>
      </c>
      <c r="O1511" s="89">
        <v>0.02</v>
      </c>
      <c r="P1511" s="10">
        <f t="shared" si="285"/>
        <v>145</v>
      </c>
      <c r="Q1511" s="89">
        <v>5.0000000000000001E-3</v>
      </c>
      <c r="R1511" s="10">
        <f t="shared" si="286"/>
        <v>36</v>
      </c>
      <c r="S1511" s="89">
        <f t="shared" si="287"/>
        <v>2.5051903114186851E-2</v>
      </c>
      <c r="T1511" s="10">
        <f t="shared" si="288"/>
        <v>181</v>
      </c>
      <c r="U1511" s="10">
        <f t="shared" si="289"/>
        <v>7406</v>
      </c>
      <c r="V1511" s="11">
        <v>7481</v>
      </c>
      <c r="W1511" s="12">
        <f t="shared" si="290"/>
        <v>256</v>
      </c>
      <c r="X1511" s="93">
        <f t="shared" si="291"/>
        <v>3.5400000000000001E-2</v>
      </c>
      <c r="Y1511" s="94" t="str">
        <f t="shared" si="292"/>
        <v>0.00%-8.40%</v>
      </c>
      <c r="Z1511" s="15"/>
      <c r="AA1511" s="15"/>
      <c r="AB1511" s="15"/>
      <c r="AC1511" s="96"/>
      <c r="AD1511" s="8">
        <f t="shared" si="293"/>
        <v>0</v>
      </c>
      <c r="AE1511" s="17">
        <f t="shared" si="294"/>
        <v>7481</v>
      </c>
      <c r="AF1511" s="18">
        <f t="shared" si="295"/>
        <v>256</v>
      </c>
      <c r="AG1511" s="98">
        <f t="shared" si="296"/>
        <v>3.5432525951557103E-2</v>
      </c>
      <c r="AH1511" s="20">
        <v>13.6</v>
      </c>
      <c r="AI1511" s="20">
        <v>900</v>
      </c>
      <c r="AJ1511" s="20"/>
      <c r="AK1511" s="20">
        <v>688</v>
      </c>
      <c r="AL1511" s="20">
        <f t="shared" si="297"/>
        <v>113229.59999999999</v>
      </c>
      <c r="AM1511" s="7" t="s">
        <v>287</v>
      </c>
      <c r="AN1511" s="20"/>
      <c r="AO1511" s="21"/>
      <c r="AP1511" s="21"/>
      <c r="AQ1511" s="5" t="s">
        <v>2630</v>
      </c>
      <c r="AR1511" s="5" t="s">
        <v>61</v>
      </c>
    </row>
    <row r="1512" spans="1:44">
      <c r="A1512" s="87" t="s">
        <v>562</v>
      </c>
      <c r="B1512" s="5">
        <v>1119115</v>
      </c>
      <c r="C1512" s="5" t="s">
        <v>565</v>
      </c>
      <c r="D1512" s="5" t="s">
        <v>55</v>
      </c>
      <c r="E1512" s="5" t="s">
        <v>2378</v>
      </c>
      <c r="F1512" s="5" t="s">
        <v>2382</v>
      </c>
      <c r="G1512" s="5" t="s">
        <v>2631</v>
      </c>
      <c r="H1512" s="6">
        <v>37715</v>
      </c>
      <c r="I1512" s="5" t="s">
        <v>489</v>
      </c>
      <c r="J1512" s="5" t="s">
        <v>489</v>
      </c>
      <c r="K1512" s="5" t="s">
        <v>568</v>
      </c>
      <c r="L1512" s="7">
        <v>6</v>
      </c>
      <c r="M1512" s="7" t="s">
        <v>287</v>
      </c>
      <c r="N1512" s="8">
        <v>5355</v>
      </c>
      <c r="O1512" s="89">
        <v>0.02</v>
      </c>
      <c r="P1512" s="10">
        <f t="shared" si="285"/>
        <v>107</v>
      </c>
      <c r="Q1512" s="89">
        <v>5.0000000000000001E-3</v>
      </c>
      <c r="R1512" s="10">
        <f t="shared" si="286"/>
        <v>27</v>
      </c>
      <c r="S1512" s="89">
        <f t="shared" si="287"/>
        <v>2.5023342670401495E-2</v>
      </c>
      <c r="T1512" s="10">
        <f t="shared" si="288"/>
        <v>134</v>
      </c>
      <c r="U1512" s="10">
        <f t="shared" si="289"/>
        <v>5489</v>
      </c>
      <c r="V1512" s="11">
        <v>5500</v>
      </c>
      <c r="W1512" s="12">
        <f t="shared" si="290"/>
        <v>145</v>
      </c>
      <c r="X1512" s="93">
        <f t="shared" si="291"/>
        <v>2.7099999999999999E-2</v>
      </c>
      <c r="Y1512" s="94" t="str">
        <f t="shared" si="292"/>
        <v>0.00%-8.40%</v>
      </c>
      <c r="Z1512" s="15"/>
      <c r="AA1512" s="15"/>
      <c r="AB1512" s="15"/>
      <c r="AC1512" s="96"/>
      <c r="AD1512" s="8">
        <f t="shared" si="293"/>
        <v>0</v>
      </c>
      <c r="AE1512" s="17">
        <f t="shared" si="294"/>
        <v>5500</v>
      </c>
      <c r="AF1512" s="18">
        <f t="shared" si="295"/>
        <v>145</v>
      </c>
      <c r="AG1512" s="98">
        <f t="shared" si="296"/>
        <v>2.7077497665732864E-2</v>
      </c>
      <c r="AH1512" s="20">
        <v>13.6</v>
      </c>
      <c r="AI1512" s="20">
        <v>850</v>
      </c>
      <c r="AJ1512" s="20"/>
      <c r="AK1512" s="20">
        <v>688</v>
      </c>
      <c r="AL1512" s="20">
        <f t="shared" si="297"/>
        <v>85688</v>
      </c>
      <c r="AM1512" s="7" t="s">
        <v>287</v>
      </c>
      <c r="AN1512" s="20"/>
      <c r="AO1512" s="21"/>
      <c r="AP1512" s="21"/>
      <c r="AQ1512" s="5" t="s">
        <v>2630</v>
      </c>
      <c r="AR1512" s="5" t="s">
        <v>61</v>
      </c>
    </row>
    <row r="1513" spans="1:44">
      <c r="A1513" s="87" t="s">
        <v>562</v>
      </c>
      <c r="B1513" s="5">
        <v>1119126</v>
      </c>
      <c r="C1513" s="5" t="s">
        <v>565</v>
      </c>
      <c r="D1513" s="5" t="s">
        <v>55</v>
      </c>
      <c r="E1513" s="5" t="s">
        <v>2378</v>
      </c>
      <c r="F1513" s="5" t="s">
        <v>2382</v>
      </c>
      <c r="G1513" s="5" t="s">
        <v>2631</v>
      </c>
      <c r="H1513" s="6">
        <v>38924</v>
      </c>
      <c r="I1513" s="5" t="s">
        <v>489</v>
      </c>
      <c r="J1513" s="5" t="s">
        <v>489</v>
      </c>
      <c r="K1513" s="5" t="s">
        <v>568</v>
      </c>
      <c r="L1513" s="7">
        <v>6</v>
      </c>
      <c r="M1513" s="7" t="s">
        <v>287</v>
      </c>
      <c r="N1513" s="8">
        <v>5496</v>
      </c>
      <c r="O1513" s="89">
        <v>0.02</v>
      </c>
      <c r="P1513" s="10">
        <f t="shared" si="285"/>
        <v>110</v>
      </c>
      <c r="Q1513" s="89">
        <v>5.0000000000000001E-3</v>
      </c>
      <c r="R1513" s="10">
        <f t="shared" si="286"/>
        <v>27</v>
      </c>
      <c r="S1513" s="89">
        <f t="shared" si="287"/>
        <v>2.4927219796215431E-2</v>
      </c>
      <c r="T1513" s="10">
        <f t="shared" si="288"/>
        <v>137</v>
      </c>
      <c r="U1513" s="10">
        <f t="shared" si="289"/>
        <v>5633</v>
      </c>
      <c r="V1513" s="11">
        <v>5696</v>
      </c>
      <c r="W1513" s="12">
        <f t="shared" si="290"/>
        <v>200</v>
      </c>
      <c r="X1513" s="93">
        <f t="shared" si="291"/>
        <v>3.6400000000000002E-2</v>
      </c>
      <c r="Y1513" s="94" t="str">
        <f t="shared" si="292"/>
        <v>0.00%-8.40%</v>
      </c>
      <c r="Z1513" s="15"/>
      <c r="AA1513" s="15"/>
      <c r="AB1513" s="15"/>
      <c r="AC1513" s="96"/>
      <c r="AD1513" s="8">
        <f t="shared" si="293"/>
        <v>0</v>
      </c>
      <c r="AE1513" s="17">
        <f t="shared" si="294"/>
        <v>5696</v>
      </c>
      <c r="AF1513" s="18">
        <f t="shared" si="295"/>
        <v>200</v>
      </c>
      <c r="AG1513" s="98">
        <f t="shared" si="296"/>
        <v>3.6390101892285198E-2</v>
      </c>
      <c r="AH1513" s="20">
        <v>13.6</v>
      </c>
      <c r="AI1513" s="20">
        <v>850</v>
      </c>
      <c r="AJ1513" s="20"/>
      <c r="AK1513" s="20">
        <v>688</v>
      </c>
      <c r="AL1513" s="20">
        <f t="shared" si="297"/>
        <v>88353.599999999991</v>
      </c>
      <c r="AM1513" s="7" t="s">
        <v>287</v>
      </c>
      <c r="AN1513" s="20"/>
      <c r="AO1513" s="21"/>
      <c r="AP1513" s="21"/>
      <c r="AQ1513" s="5" t="s">
        <v>2630</v>
      </c>
      <c r="AR1513" s="5" t="s">
        <v>61</v>
      </c>
    </row>
    <row r="1514" spans="1:44">
      <c r="A1514" s="87" t="s">
        <v>562</v>
      </c>
      <c r="B1514" s="5">
        <v>1132141</v>
      </c>
      <c r="C1514" s="5" t="s">
        <v>565</v>
      </c>
      <c r="D1514" s="5" t="s">
        <v>55</v>
      </c>
      <c r="E1514" s="5" t="s">
        <v>2378</v>
      </c>
      <c r="F1514" s="5" t="s">
        <v>2379</v>
      </c>
      <c r="G1514" s="5" t="s">
        <v>2627</v>
      </c>
      <c r="H1514" s="6">
        <v>40338</v>
      </c>
      <c r="I1514" s="5" t="s">
        <v>575</v>
      </c>
      <c r="J1514" s="5" t="s">
        <v>627</v>
      </c>
      <c r="K1514" s="5" t="s">
        <v>568</v>
      </c>
      <c r="L1514" s="7">
        <v>6</v>
      </c>
      <c r="M1514" s="7" t="s">
        <v>287</v>
      </c>
      <c r="N1514" s="8">
        <v>5155</v>
      </c>
      <c r="O1514" s="89">
        <v>0.02</v>
      </c>
      <c r="P1514" s="10">
        <f t="shared" si="285"/>
        <v>103</v>
      </c>
      <c r="Q1514" s="89">
        <v>5.0000000000000001E-3</v>
      </c>
      <c r="R1514" s="10">
        <f t="shared" si="286"/>
        <v>26</v>
      </c>
      <c r="S1514" s="89">
        <f t="shared" si="287"/>
        <v>2.5024248302618818E-2</v>
      </c>
      <c r="T1514" s="10">
        <f t="shared" si="288"/>
        <v>129</v>
      </c>
      <c r="U1514" s="10">
        <f t="shared" si="289"/>
        <v>5284</v>
      </c>
      <c r="V1514" s="11">
        <v>5225</v>
      </c>
      <c r="W1514" s="12">
        <f t="shared" si="290"/>
        <v>70</v>
      </c>
      <c r="X1514" s="93">
        <f t="shared" si="291"/>
        <v>1.3599999999999999E-2</v>
      </c>
      <c r="Y1514" s="94" t="str">
        <f t="shared" si="292"/>
        <v>0.00%-8.40%</v>
      </c>
      <c r="Z1514" s="15"/>
      <c r="AA1514" s="15"/>
      <c r="AB1514" s="15"/>
      <c r="AC1514" s="96"/>
      <c r="AD1514" s="8">
        <f t="shared" si="293"/>
        <v>0</v>
      </c>
      <c r="AE1514" s="17">
        <f t="shared" si="294"/>
        <v>5225</v>
      </c>
      <c r="AF1514" s="18">
        <f t="shared" si="295"/>
        <v>70</v>
      </c>
      <c r="AG1514" s="98">
        <f t="shared" si="296"/>
        <v>1.3579049466537318E-2</v>
      </c>
      <c r="AH1514" s="20">
        <v>13.6</v>
      </c>
      <c r="AI1514" s="20">
        <v>750</v>
      </c>
      <c r="AJ1514" s="20"/>
      <c r="AK1514" s="20">
        <v>688</v>
      </c>
      <c r="AL1514" s="20">
        <f t="shared" si="297"/>
        <v>80748</v>
      </c>
      <c r="AM1514" s="7" t="s">
        <v>287</v>
      </c>
      <c r="AN1514" s="20"/>
      <c r="AO1514" s="21"/>
      <c r="AP1514" s="21"/>
      <c r="AQ1514" s="5" t="s">
        <v>2630</v>
      </c>
      <c r="AR1514" s="5" t="s">
        <v>61</v>
      </c>
    </row>
    <row r="1515" spans="1:44">
      <c r="A1515" s="87" t="s">
        <v>562</v>
      </c>
      <c r="B1515" s="5">
        <v>1132144</v>
      </c>
      <c r="C1515" s="5" t="s">
        <v>565</v>
      </c>
      <c r="D1515" s="5" t="s">
        <v>55</v>
      </c>
      <c r="E1515" s="5" t="s">
        <v>2378</v>
      </c>
      <c r="F1515" s="5" t="s">
        <v>2379</v>
      </c>
      <c r="G1515" s="5" t="s">
        <v>2627</v>
      </c>
      <c r="H1515" s="6">
        <v>40373</v>
      </c>
      <c r="I1515" s="5" t="s">
        <v>575</v>
      </c>
      <c r="J1515" s="5" t="s">
        <v>627</v>
      </c>
      <c r="K1515" s="5" t="s">
        <v>568</v>
      </c>
      <c r="L1515" s="7">
        <v>6</v>
      </c>
      <c r="M1515" s="7" t="s">
        <v>287</v>
      </c>
      <c r="N1515" s="8">
        <v>5800</v>
      </c>
      <c r="O1515" s="89">
        <v>0.02</v>
      </c>
      <c r="P1515" s="10">
        <f t="shared" si="285"/>
        <v>116</v>
      </c>
      <c r="Q1515" s="89">
        <v>5.0000000000000001E-3</v>
      </c>
      <c r="R1515" s="10">
        <f t="shared" si="286"/>
        <v>29</v>
      </c>
      <c r="S1515" s="89">
        <f t="shared" si="287"/>
        <v>2.5000000000000001E-2</v>
      </c>
      <c r="T1515" s="10">
        <f t="shared" si="288"/>
        <v>145</v>
      </c>
      <c r="U1515" s="10">
        <f t="shared" si="289"/>
        <v>5945</v>
      </c>
      <c r="V1515" s="11">
        <v>5870</v>
      </c>
      <c r="W1515" s="12">
        <f t="shared" si="290"/>
        <v>70</v>
      </c>
      <c r="X1515" s="93">
        <f t="shared" si="291"/>
        <v>1.21E-2</v>
      </c>
      <c r="Y1515" s="94" t="str">
        <f t="shared" si="292"/>
        <v>0.00%-8.40%</v>
      </c>
      <c r="Z1515" s="15"/>
      <c r="AA1515" s="15"/>
      <c r="AB1515" s="15"/>
      <c r="AC1515" s="96"/>
      <c r="AD1515" s="8">
        <f t="shared" si="293"/>
        <v>0</v>
      </c>
      <c r="AE1515" s="17">
        <f t="shared" si="294"/>
        <v>5870</v>
      </c>
      <c r="AF1515" s="18">
        <f t="shared" si="295"/>
        <v>70</v>
      </c>
      <c r="AG1515" s="98">
        <f t="shared" si="296"/>
        <v>1.2068965517241459E-2</v>
      </c>
      <c r="AH1515" s="20">
        <v>13.6</v>
      </c>
      <c r="AI1515" s="20">
        <v>750</v>
      </c>
      <c r="AJ1515" s="20"/>
      <c r="AK1515" s="20">
        <v>688</v>
      </c>
      <c r="AL1515" s="20">
        <f t="shared" si="297"/>
        <v>89520</v>
      </c>
      <c r="AM1515" s="7" t="s">
        <v>287</v>
      </c>
      <c r="AN1515" s="20"/>
      <c r="AO1515" s="21"/>
      <c r="AP1515" s="21"/>
      <c r="AQ1515" s="5" t="s">
        <v>2630</v>
      </c>
      <c r="AR1515" s="5" t="s">
        <v>61</v>
      </c>
    </row>
    <row r="1516" spans="1:44">
      <c r="A1516" s="87" t="s">
        <v>562</v>
      </c>
      <c r="B1516" s="5">
        <v>1213019</v>
      </c>
      <c r="C1516" s="5" t="s">
        <v>565</v>
      </c>
      <c r="D1516" s="5" t="s">
        <v>55</v>
      </c>
      <c r="E1516" s="5" t="s">
        <v>2378</v>
      </c>
      <c r="F1516" s="5" t="s">
        <v>2382</v>
      </c>
      <c r="G1516" s="5" t="s">
        <v>2631</v>
      </c>
      <c r="H1516" s="6">
        <v>31199</v>
      </c>
      <c r="I1516" s="5" t="s">
        <v>575</v>
      </c>
      <c r="J1516" s="5" t="s">
        <v>627</v>
      </c>
      <c r="K1516" s="5" t="s">
        <v>568</v>
      </c>
      <c r="L1516" s="7">
        <v>6</v>
      </c>
      <c r="M1516" s="7" t="s">
        <v>287</v>
      </c>
      <c r="N1516" s="8">
        <v>5374</v>
      </c>
      <c r="O1516" s="89">
        <v>0.02</v>
      </c>
      <c r="P1516" s="10">
        <f t="shared" si="285"/>
        <v>107</v>
      </c>
      <c r="Q1516" s="89">
        <v>5.0000000000000001E-3</v>
      </c>
      <c r="R1516" s="10">
        <f t="shared" si="286"/>
        <v>27</v>
      </c>
      <c r="S1516" s="89">
        <f t="shared" si="287"/>
        <v>2.4934871604019353E-2</v>
      </c>
      <c r="T1516" s="10">
        <f t="shared" si="288"/>
        <v>134</v>
      </c>
      <c r="U1516" s="10">
        <f t="shared" si="289"/>
        <v>5508</v>
      </c>
      <c r="V1516" s="11">
        <v>5444</v>
      </c>
      <c r="W1516" s="12">
        <f t="shared" si="290"/>
        <v>70</v>
      </c>
      <c r="X1516" s="93">
        <f t="shared" si="291"/>
        <v>1.2999999999999999E-2</v>
      </c>
      <c r="Y1516" s="94" t="str">
        <f t="shared" si="292"/>
        <v>0.00%-8.40%</v>
      </c>
      <c r="Z1516" s="15"/>
      <c r="AA1516" s="15"/>
      <c r="AB1516" s="15"/>
      <c r="AC1516" s="96"/>
      <c r="AD1516" s="8">
        <f t="shared" si="293"/>
        <v>0</v>
      </c>
      <c r="AE1516" s="17">
        <f t="shared" si="294"/>
        <v>5444</v>
      </c>
      <c r="AF1516" s="18">
        <f t="shared" si="295"/>
        <v>70</v>
      </c>
      <c r="AG1516" s="98">
        <f t="shared" si="296"/>
        <v>1.3025679196129403E-2</v>
      </c>
      <c r="AH1516" s="20">
        <v>13.6</v>
      </c>
      <c r="AI1516" s="20">
        <v>650</v>
      </c>
      <c r="AJ1516" s="20"/>
      <c r="AK1516" s="20">
        <v>688</v>
      </c>
      <c r="AL1516" s="20">
        <f t="shared" si="297"/>
        <v>82526.399999999994</v>
      </c>
      <c r="AM1516" s="7" t="s">
        <v>287</v>
      </c>
      <c r="AN1516" s="20"/>
      <c r="AO1516" s="21"/>
      <c r="AP1516" s="21"/>
      <c r="AQ1516" s="5" t="s">
        <v>2630</v>
      </c>
      <c r="AR1516" s="5" t="s">
        <v>61</v>
      </c>
    </row>
    <row r="1517" spans="1:44">
      <c r="A1517" s="87" t="s">
        <v>562</v>
      </c>
      <c r="B1517" s="5">
        <v>1421315</v>
      </c>
      <c r="C1517" s="5" t="s">
        <v>565</v>
      </c>
      <c r="D1517" s="5" t="s">
        <v>55</v>
      </c>
      <c r="E1517" s="5" t="s">
        <v>2378</v>
      </c>
      <c r="F1517" s="5" t="s">
        <v>2382</v>
      </c>
      <c r="G1517" s="5" t="s">
        <v>2631</v>
      </c>
      <c r="H1517" s="6">
        <v>43055</v>
      </c>
      <c r="I1517" s="5" t="s">
        <v>489</v>
      </c>
      <c r="J1517" s="5" t="s">
        <v>489</v>
      </c>
      <c r="K1517" s="5" t="s">
        <v>568</v>
      </c>
      <c r="L1517" s="7">
        <v>6</v>
      </c>
      <c r="M1517" s="7" t="s">
        <v>287</v>
      </c>
      <c r="N1517" s="8">
        <v>4670</v>
      </c>
      <c r="O1517" s="89">
        <v>0.02</v>
      </c>
      <c r="P1517" s="10">
        <f t="shared" si="285"/>
        <v>93</v>
      </c>
      <c r="Q1517" s="89">
        <v>5.0000000000000001E-3</v>
      </c>
      <c r="R1517" s="10">
        <f t="shared" si="286"/>
        <v>23</v>
      </c>
      <c r="S1517" s="89">
        <f t="shared" si="287"/>
        <v>2.4839400428265525E-2</v>
      </c>
      <c r="T1517" s="10">
        <f t="shared" si="288"/>
        <v>116</v>
      </c>
      <c r="U1517" s="10">
        <f t="shared" si="289"/>
        <v>4786</v>
      </c>
      <c r="V1517" s="11">
        <v>4970</v>
      </c>
      <c r="W1517" s="12">
        <f t="shared" si="290"/>
        <v>300</v>
      </c>
      <c r="X1517" s="93">
        <f t="shared" si="291"/>
        <v>6.4199999999999993E-2</v>
      </c>
      <c r="Y1517" s="94" t="str">
        <f t="shared" si="292"/>
        <v>0.00%-8.40%</v>
      </c>
      <c r="Z1517" s="15"/>
      <c r="AA1517" s="15"/>
      <c r="AB1517" s="15"/>
      <c r="AC1517" s="96"/>
      <c r="AD1517" s="8">
        <f t="shared" si="293"/>
        <v>0</v>
      </c>
      <c r="AE1517" s="17">
        <f t="shared" si="294"/>
        <v>4970</v>
      </c>
      <c r="AF1517" s="18">
        <f t="shared" si="295"/>
        <v>300</v>
      </c>
      <c r="AG1517" s="98">
        <f t="shared" si="296"/>
        <v>6.4239828693790191E-2</v>
      </c>
      <c r="AH1517" s="20">
        <v>13.6</v>
      </c>
      <c r="AI1517" s="20">
        <v>850</v>
      </c>
      <c r="AJ1517" s="20"/>
      <c r="AK1517" s="20">
        <v>688</v>
      </c>
      <c r="AL1517" s="20">
        <f t="shared" si="297"/>
        <v>78480</v>
      </c>
      <c r="AM1517" s="7" t="s">
        <v>287</v>
      </c>
      <c r="AN1517" s="20"/>
      <c r="AO1517" s="21"/>
      <c r="AP1517" s="21"/>
      <c r="AQ1517" s="5" t="s">
        <v>2630</v>
      </c>
      <c r="AR1517" s="5" t="s">
        <v>61</v>
      </c>
    </row>
    <row r="1518" spans="1:44">
      <c r="A1518" s="87" t="s">
        <v>562</v>
      </c>
      <c r="B1518" s="5">
        <v>1705017</v>
      </c>
      <c r="C1518" s="5" t="s">
        <v>565</v>
      </c>
      <c r="D1518" s="5" t="s">
        <v>55</v>
      </c>
      <c r="E1518" s="5" t="s">
        <v>2378</v>
      </c>
      <c r="F1518" s="5" t="s">
        <v>2382</v>
      </c>
      <c r="G1518" s="5" t="s">
        <v>2631</v>
      </c>
      <c r="H1518" s="6">
        <v>39664</v>
      </c>
      <c r="I1518" s="5" t="s">
        <v>575</v>
      </c>
      <c r="J1518" s="5" t="s">
        <v>627</v>
      </c>
      <c r="K1518" s="5" t="s">
        <v>568</v>
      </c>
      <c r="L1518" s="7">
        <v>6</v>
      </c>
      <c r="M1518" s="7" t="s">
        <v>287</v>
      </c>
      <c r="N1518" s="8">
        <v>5151</v>
      </c>
      <c r="O1518" s="89">
        <v>0.02</v>
      </c>
      <c r="P1518" s="10">
        <f t="shared" si="285"/>
        <v>103</v>
      </c>
      <c r="Q1518" s="89">
        <v>5.0000000000000001E-3</v>
      </c>
      <c r="R1518" s="10">
        <f t="shared" si="286"/>
        <v>26</v>
      </c>
      <c r="S1518" s="89">
        <f t="shared" si="287"/>
        <v>2.5043680838672103E-2</v>
      </c>
      <c r="T1518" s="10">
        <f t="shared" si="288"/>
        <v>129</v>
      </c>
      <c r="U1518" s="10">
        <f t="shared" si="289"/>
        <v>5280</v>
      </c>
      <c r="V1518" s="11">
        <v>5221</v>
      </c>
      <c r="W1518" s="12">
        <f t="shared" si="290"/>
        <v>70</v>
      </c>
      <c r="X1518" s="93">
        <f t="shared" si="291"/>
        <v>1.3599999999999999E-2</v>
      </c>
      <c r="Y1518" s="94" t="str">
        <f t="shared" si="292"/>
        <v>0.00%-8.40%</v>
      </c>
      <c r="Z1518" s="15"/>
      <c r="AA1518" s="15"/>
      <c r="AB1518" s="15"/>
      <c r="AC1518" s="96"/>
      <c r="AD1518" s="8">
        <f t="shared" si="293"/>
        <v>0</v>
      </c>
      <c r="AE1518" s="17">
        <f t="shared" si="294"/>
        <v>5221</v>
      </c>
      <c r="AF1518" s="18">
        <f t="shared" si="295"/>
        <v>70</v>
      </c>
      <c r="AG1518" s="98">
        <f t="shared" si="296"/>
        <v>1.3589594253542892E-2</v>
      </c>
      <c r="AH1518" s="20">
        <v>13.6</v>
      </c>
      <c r="AI1518" s="20">
        <v>450</v>
      </c>
      <c r="AJ1518" s="20"/>
      <c r="AK1518" s="20">
        <v>688</v>
      </c>
      <c r="AL1518" s="20">
        <f t="shared" si="297"/>
        <v>77093.599999999991</v>
      </c>
      <c r="AM1518" s="7" t="s">
        <v>287</v>
      </c>
      <c r="AN1518" s="20"/>
      <c r="AO1518" s="21"/>
      <c r="AP1518" s="21"/>
      <c r="AQ1518" s="5" t="s">
        <v>2630</v>
      </c>
      <c r="AR1518" s="5" t="s">
        <v>61</v>
      </c>
    </row>
    <row r="1519" spans="1:44">
      <c r="A1519" s="87" t="s">
        <v>562</v>
      </c>
      <c r="B1519" s="5">
        <v>1707025</v>
      </c>
      <c r="C1519" s="5" t="s">
        <v>565</v>
      </c>
      <c r="D1519" s="5" t="s">
        <v>55</v>
      </c>
      <c r="E1519" s="5" t="s">
        <v>2378</v>
      </c>
      <c r="F1519" s="5" t="s">
        <v>2378</v>
      </c>
      <c r="G1519" s="5" t="s">
        <v>2627</v>
      </c>
      <c r="H1519" s="6">
        <v>40391</v>
      </c>
      <c r="I1519" s="5" t="s">
        <v>567</v>
      </c>
      <c r="J1519" s="5" t="s">
        <v>567</v>
      </c>
      <c r="K1519" s="5" t="s">
        <v>568</v>
      </c>
      <c r="L1519" s="7">
        <v>6</v>
      </c>
      <c r="M1519" s="7" t="s">
        <v>287</v>
      </c>
      <c r="N1519" s="8">
        <v>4808</v>
      </c>
      <c r="O1519" s="89">
        <v>0.02</v>
      </c>
      <c r="P1519" s="10">
        <f t="shared" si="285"/>
        <v>96</v>
      </c>
      <c r="Q1519" s="89">
        <v>5.0000000000000001E-3</v>
      </c>
      <c r="R1519" s="10">
        <f t="shared" si="286"/>
        <v>24</v>
      </c>
      <c r="S1519" s="89">
        <f t="shared" si="287"/>
        <v>2.4958402662229616E-2</v>
      </c>
      <c r="T1519" s="10">
        <f t="shared" si="288"/>
        <v>120</v>
      </c>
      <c r="U1519" s="10">
        <f t="shared" si="289"/>
        <v>4928</v>
      </c>
      <c r="V1519" s="11">
        <v>5100</v>
      </c>
      <c r="W1519" s="12">
        <f t="shared" si="290"/>
        <v>292</v>
      </c>
      <c r="X1519" s="93">
        <f t="shared" si="291"/>
        <v>6.0699999999999997E-2</v>
      </c>
      <c r="Y1519" s="94" t="str">
        <f t="shared" si="292"/>
        <v>0.00%-8.40%</v>
      </c>
      <c r="Z1519" s="15"/>
      <c r="AA1519" s="15"/>
      <c r="AB1519" s="15"/>
      <c r="AC1519" s="96"/>
      <c r="AD1519" s="8">
        <f t="shared" si="293"/>
        <v>0</v>
      </c>
      <c r="AE1519" s="17">
        <f t="shared" si="294"/>
        <v>5100</v>
      </c>
      <c r="AF1519" s="18">
        <f t="shared" si="295"/>
        <v>292</v>
      </c>
      <c r="AG1519" s="98">
        <f t="shared" si="296"/>
        <v>6.0732113144758681E-2</v>
      </c>
      <c r="AH1519" s="20">
        <v>13.6</v>
      </c>
      <c r="AI1519" s="20">
        <v>750</v>
      </c>
      <c r="AJ1519" s="20"/>
      <c r="AK1519" s="20">
        <v>688</v>
      </c>
      <c r="AL1519" s="20">
        <f t="shared" si="297"/>
        <v>79048</v>
      </c>
      <c r="AM1519" s="7" t="s">
        <v>287</v>
      </c>
      <c r="AN1519" s="20"/>
      <c r="AO1519" s="21"/>
      <c r="AP1519" s="21"/>
      <c r="AQ1519" s="5" t="s">
        <v>2630</v>
      </c>
      <c r="AR1519" s="5" t="s">
        <v>61</v>
      </c>
    </row>
    <row r="1520" spans="1:44">
      <c r="A1520" s="87" t="s">
        <v>562</v>
      </c>
      <c r="B1520" s="5">
        <v>1708050</v>
      </c>
      <c r="C1520" s="5" t="s">
        <v>565</v>
      </c>
      <c r="D1520" s="5" t="s">
        <v>55</v>
      </c>
      <c r="E1520" s="5" t="s">
        <v>2378</v>
      </c>
      <c r="F1520" s="5" t="s">
        <v>2382</v>
      </c>
      <c r="G1520" s="5" t="s">
        <v>2631</v>
      </c>
      <c r="H1520" s="6">
        <v>40764</v>
      </c>
      <c r="I1520" s="5" t="s">
        <v>575</v>
      </c>
      <c r="J1520" s="5" t="s">
        <v>627</v>
      </c>
      <c r="K1520" s="5" t="s">
        <v>568</v>
      </c>
      <c r="L1520" s="7">
        <v>6</v>
      </c>
      <c r="M1520" s="7" t="s">
        <v>287</v>
      </c>
      <c r="N1520" s="8">
        <v>4802</v>
      </c>
      <c r="O1520" s="89">
        <v>0.02</v>
      </c>
      <c r="P1520" s="10">
        <f t="shared" si="285"/>
        <v>96</v>
      </c>
      <c r="Q1520" s="89">
        <v>5.0000000000000001E-3</v>
      </c>
      <c r="R1520" s="10">
        <f t="shared" si="286"/>
        <v>24</v>
      </c>
      <c r="S1520" s="89">
        <f t="shared" si="287"/>
        <v>2.4989587671803416E-2</v>
      </c>
      <c r="T1520" s="10">
        <f t="shared" si="288"/>
        <v>120</v>
      </c>
      <c r="U1520" s="10">
        <f t="shared" si="289"/>
        <v>4922</v>
      </c>
      <c r="V1520" s="11">
        <v>4872</v>
      </c>
      <c r="W1520" s="12">
        <f t="shared" si="290"/>
        <v>70</v>
      </c>
      <c r="X1520" s="93">
        <f t="shared" si="291"/>
        <v>1.46E-2</v>
      </c>
      <c r="Y1520" s="94" t="str">
        <f t="shared" si="292"/>
        <v>0.00%-8.40%</v>
      </c>
      <c r="Z1520" s="15"/>
      <c r="AA1520" s="15"/>
      <c r="AB1520" s="15"/>
      <c r="AC1520" s="96"/>
      <c r="AD1520" s="8">
        <f t="shared" si="293"/>
        <v>0</v>
      </c>
      <c r="AE1520" s="17">
        <f t="shared" si="294"/>
        <v>4872</v>
      </c>
      <c r="AF1520" s="18">
        <f t="shared" si="295"/>
        <v>70</v>
      </c>
      <c r="AG1520" s="98">
        <f t="shared" si="296"/>
        <v>1.4577259475218707E-2</v>
      </c>
      <c r="AH1520" s="20">
        <v>13.6</v>
      </c>
      <c r="AI1520" s="20">
        <v>650</v>
      </c>
      <c r="AJ1520" s="20"/>
      <c r="AK1520" s="20">
        <v>688</v>
      </c>
      <c r="AL1520" s="20">
        <f t="shared" si="297"/>
        <v>74747.199999999997</v>
      </c>
      <c r="AM1520" s="7" t="s">
        <v>287</v>
      </c>
      <c r="AN1520" s="20"/>
      <c r="AO1520" s="21"/>
      <c r="AP1520" s="21"/>
      <c r="AQ1520" s="5" t="s">
        <v>2630</v>
      </c>
      <c r="AR1520" s="5" t="s">
        <v>61</v>
      </c>
    </row>
    <row r="1521" spans="1:44">
      <c r="A1521" s="87" t="s">
        <v>562</v>
      </c>
      <c r="B1521" s="5">
        <v>1710085</v>
      </c>
      <c r="C1521" s="5" t="s">
        <v>565</v>
      </c>
      <c r="D1521" s="5" t="s">
        <v>55</v>
      </c>
      <c r="E1521" s="5" t="s">
        <v>2378</v>
      </c>
      <c r="F1521" s="5" t="s">
        <v>2378</v>
      </c>
      <c r="G1521" s="5" t="s">
        <v>2627</v>
      </c>
      <c r="H1521" s="6">
        <v>41460</v>
      </c>
      <c r="I1521" s="5" t="s">
        <v>567</v>
      </c>
      <c r="J1521" s="5" t="s">
        <v>567</v>
      </c>
      <c r="K1521" s="5" t="s">
        <v>568</v>
      </c>
      <c r="L1521" s="7">
        <v>6</v>
      </c>
      <c r="M1521" s="7" t="s">
        <v>287</v>
      </c>
      <c r="N1521" s="8">
        <v>4811</v>
      </c>
      <c r="O1521" s="89">
        <v>0.02</v>
      </c>
      <c r="P1521" s="10">
        <f t="shared" si="285"/>
        <v>96</v>
      </c>
      <c r="Q1521" s="89">
        <v>5.0000000000000001E-3</v>
      </c>
      <c r="R1521" s="10">
        <f t="shared" si="286"/>
        <v>24</v>
      </c>
      <c r="S1521" s="89">
        <f t="shared" si="287"/>
        <v>2.4942839326543339E-2</v>
      </c>
      <c r="T1521" s="10">
        <f t="shared" si="288"/>
        <v>120</v>
      </c>
      <c r="U1521" s="10">
        <f t="shared" si="289"/>
        <v>4931</v>
      </c>
      <c r="V1521" s="11">
        <v>4881</v>
      </c>
      <c r="W1521" s="12">
        <f t="shared" si="290"/>
        <v>70</v>
      </c>
      <c r="X1521" s="93">
        <f t="shared" si="291"/>
        <v>1.4500000000000001E-2</v>
      </c>
      <c r="Y1521" s="94" t="str">
        <f t="shared" si="292"/>
        <v>0.00%-8.40%</v>
      </c>
      <c r="Z1521" s="15"/>
      <c r="AA1521" s="15"/>
      <c r="AB1521" s="15"/>
      <c r="AC1521" s="96"/>
      <c r="AD1521" s="8">
        <f t="shared" si="293"/>
        <v>0</v>
      </c>
      <c r="AE1521" s="17">
        <f t="shared" si="294"/>
        <v>4881</v>
      </c>
      <c r="AF1521" s="18">
        <f t="shared" si="295"/>
        <v>70</v>
      </c>
      <c r="AG1521" s="98">
        <f t="shared" si="296"/>
        <v>1.4549989607150371E-2</v>
      </c>
      <c r="AH1521" s="20">
        <v>13.6</v>
      </c>
      <c r="AI1521" s="20">
        <v>750</v>
      </c>
      <c r="AJ1521" s="20"/>
      <c r="AK1521" s="20">
        <v>688</v>
      </c>
      <c r="AL1521" s="20">
        <f t="shared" si="297"/>
        <v>76069.599999999991</v>
      </c>
      <c r="AM1521" s="7" t="s">
        <v>287</v>
      </c>
      <c r="AN1521" s="20"/>
      <c r="AO1521" s="21"/>
      <c r="AP1521" s="21"/>
      <c r="AQ1521" s="5" t="s">
        <v>2630</v>
      </c>
      <c r="AR1521" s="5" t="s">
        <v>61</v>
      </c>
    </row>
    <row r="1522" spans="1:44">
      <c r="A1522" s="87" t="s">
        <v>562</v>
      </c>
      <c r="B1522" s="5">
        <v>1711006</v>
      </c>
      <c r="C1522" s="5" t="s">
        <v>565</v>
      </c>
      <c r="D1522" s="5" t="s">
        <v>55</v>
      </c>
      <c r="E1522" s="5" t="s">
        <v>2378</v>
      </c>
      <c r="F1522" s="5" t="s">
        <v>2379</v>
      </c>
      <c r="G1522" s="5" t="s">
        <v>2627</v>
      </c>
      <c r="H1522" s="6">
        <v>41814</v>
      </c>
      <c r="I1522" s="5" t="s">
        <v>575</v>
      </c>
      <c r="J1522" s="5" t="s">
        <v>627</v>
      </c>
      <c r="K1522" s="5" t="s">
        <v>568</v>
      </c>
      <c r="L1522" s="7">
        <v>6</v>
      </c>
      <c r="M1522" s="7" t="s">
        <v>287</v>
      </c>
      <c r="N1522" s="8">
        <v>4528</v>
      </c>
      <c r="O1522" s="89">
        <v>0.02</v>
      </c>
      <c r="P1522" s="10">
        <f t="shared" si="285"/>
        <v>91</v>
      </c>
      <c r="Q1522" s="89">
        <v>5.0000000000000001E-3</v>
      </c>
      <c r="R1522" s="10">
        <f t="shared" si="286"/>
        <v>23</v>
      </c>
      <c r="S1522" s="89">
        <f t="shared" si="287"/>
        <v>2.517667844522968E-2</v>
      </c>
      <c r="T1522" s="10">
        <f t="shared" si="288"/>
        <v>114</v>
      </c>
      <c r="U1522" s="10">
        <f t="shared" si="289"/>
        <v>4642</v>
      </c>
      <c r="V1522" s="11">
        <v>4700</v>
      </c>
      <c r="W1522" s="12">
        <f t="shared" si="290"/>
        <v>172</v>
      </c>
      <c r="X1522" s="93">
        <f t="shared" si="291"/>
        <v>3.7999999999999999E-2</v>
      </c>
      <c r="Y1522" s="94" t="str">
        <f t="shared" si="292"/>
        <v>0.00%-8.40%</v>
      </c>
      <c r="Z1522" s="15"/>
      <c r="AA1522" s="15"/>
      <c r="AB1522" s="15"/>
      <c r="AC1522" s="96"/>
      <c r="AD1522" s="8">
        <f t="shared" si="293"/>
        <v>0</v>
      </c>
      <c r="AE1522" s="17">
        <f t="shared" si="294"/>
        <v>4700</v>
      </c>
      <c r="AF1522" s="18">
        <f t="shared" si="295"/>
        <v>172</v>
      </c>
      <c r="AG1522" s="98">
        <f t="shared" si="296"/>
        <v>3.7985865724381673E-2</v>
      </c>
      <c r="AH1522" s="20">
        <v>13.6</v>
      </c>
      <c r="AI1522" s="20">
        <v>750</v>
      </c>
      <c r="AJ1522" s="20"/>
      <c r="AK1522" s="20">
        <v>688</v>
      </c>
      <c r="AL1522" s="20">
        <f t="shared" si="297"/>
        <v>73608</v>
      </c>
      <c r="AM1522" s="7" t="s">
        <v>287</v>
      </c>
      <c r="AN1522" s="20"/>
      <c r="AO1522" s="21"/>
      <c r="AP1522" s="21"/>
      <c r="AQ1522" s="5" t="s">
        <v>2630</v>
      </c>
      <c r="AR1522" s="5" t="s">
        <v>61</v>
      </c>
    </row>
    <row r="1523" spans="1:44">
      <c r="A1523" s="87" t="s">
        <v>562</v>
      </c>
      <c r="B1523" s="5">
        <v>1714017</v>
      </c>
      <c r="C1523" s="5" t="s">
        <v>565</v>
      </c>
      <c r="D1523" s="5" t="s">
        <v>55</v>
      </c>
      <c r="E1523" s="5" t="s">
        <v>2378</v>
      </c>
      <c r="F1523" s="5" t="s">
        <v>2378</v>
      </c>
      <c r="G1523" s="5" t="s">
        <v>2627</v>
      </c>
      <c r="H1523" s="6">
        <v>42917</v>
      </c>
      <c r="I1523" s="5" t="s">
        <v>567</v>
      </c>
      <c r="J1523" s="5" t="s">
        <v>567</v>
      </c>
      <c r="K1523" s="5" t="s">
        <v>568</v>
      </c>
      <c r="L1523" s="7">
        <v>6</v>
      </c>
      <c r="M1523" s="7" t="s">
        <v>287</v>
      </c>
      <c r="N1523" s="8">
        <v>4810</v>
      </c>
      <c r="O1523" s="89">
        <v>0.02</v>
      </c>
      <c r="P1523" s="10">
        <f t="shared" si="285"/>
        <v>96</v>
      </c>
      <c r="Q1523" s="89">
        <v>5.0000000000000001E-3</v>
      </c>
      <c r="R1523" s="10">
        <f t="shared" si="286"/>
        <v>24</v>
      </c>
      <c r="S1523" s="89">
        <f t="shared" si="287"/>
        <v>2.4948024948024949E-2</v>
      </c>
      <c r="T1523" s="10">
        <f t="shared" si="288"/>
        <v>120</v>
      </c>
      <c r="U1523" s="10">
        <f t="shared" si="289"/>
        <v>4930</v>
      </c>
      <c r="V1523" s="11">
        <v>5210</v>
      </c>
      <c r="W1523" s="12">
        <f t="shared" si="290"/>
        <v>400</v>
      </c>
      <c r="X1523" s="93">
        <f t="shared" si="291"/>
        <v>8.3199999999999996E-2</v>
      </c>
      <c r="Y1523" s="94" t="str">
        <f t="shared" si="292"/>
        <v>0.00%-8.40%</v>
      </c>
      <c r="Z1523" s="15"/>
      <c r="AA1523" s="15"/>
      <c r="AB1523" s="15"/>
      <c r="AC1523" s="96"/>
      <c r="AD1523" s="8">
        <f t="shared" si="293"/>
        <v>0</v>
      </c>
      <c r="AE1523" s="17">
        <f t="shared" si="294"/>
        <v>5210</v>
      </c>
      <c r="AF1523" s="18">
        <f t="shared" si="295"/>
        <v>400</v>
      </c>
      <c r="AG1523" s="98">
        <f t="shared" si="296"/>
        <v>8.3160083160083165E-2</v>
      </c>
      <c r="AH1523" s="20">
        <v>13.6</v>
      </c>
      <c r="AI1523" s="20">
        <v>850</v>
      </c>
      <c r="AJ1523" s="20"/>
      <c r="AK1523" s="20">
        <v>688</v>
      </c>
      <c r="AL1523" s="20">
        <f t="shared" si="297"/>
        <v>81744</v>
      </c>
      <c r="AM1523" s="7" t="s">
        <v>287</v>
      </c>
      <c r="AN1523" s="20"/>
      <c r="AO1523" s="21"/>
      <c r="AP1523" s="21"/>
      <c r="AQ1523" s="5" t="s">
        <v>2630</v>
      </c>
      <c r="AR1523" s="5" t="s">
        <v>61</v>
      </c>
    </row>
    <row r="1524" spans="1:44">
      <c r="A1524" s="87" t="s">
        <v>562</v>
      </c>
      <c r="B1524" s="5">
        <v>1716002</v>
      </c>
      <c r="C1524" s="5" t="s">
        <v>565</v>
      </c>
      <c r="D1524" s="5" t="s">
        <v>55</v>
      </c>
      <c r="E1524" s="5" t="s">
        <v>2378</v>
      </c>
      <c r="F1524" s="5" t="s">
        <v>2382</v>
      </c>
      <c r="G1524" s="5" t="s">
        <v>2631</v>
      </c>
      <c r="H1524" s="6">
        <v>43678</v>
      </c>
      <c r="I1524" s="5" t="s">
        <v>489</v>
      </c>
      <c r="J1524" s="5" t="s">
        <v>489</v>
      </c>
      <c r="K1524" s="5" t="s">
        <v>568</v>
      </c>
      <c r="L1524" s="7">
        <v>6</v>
      </c>
      <c r="M1524" s="7" t="s">
        <v>287</v>
      </c>
      <c r="N1524" s="8">
        <v>4910</v>
      </c>
      <c r="O1524" s="89">
        <v>0.02</v>
      </c>
      <c r="P1524" s="10">
        <f t="shared" si="285"/>
        <v>98</v>
      </c>
      <c r="Q1524" s="89">
        <v>5.0000000000000001E-3</v>
      </c>
      <c r="R1524" s="10">
        <f t="shared" si="286"/>
        <v>25</v>
      </c>
      <c r="S1524" s="89">
        <f t="shared" si="287"/>
        <v>2.5050916496945009E-2</v>
      </c>
      <c r="T1524" s="10">
        <f t="shared" si="288"/>
        <v>123</v>
      </c>
      <c r="U1524" s="10">
        <f t="shared" si="289"/>
        <v>5033</v>
      </c>
      <c r="V1524" s="11">
        <v>5210</v>
      </c>
      <c r="W1524" s="12">
        <f t="shared" si="290"/>
        <v>300</v>
      </c>
      <c r="X1524" s="93">
        <f t="shared" si="291"/>
        <v>6.1100000000000002E-2</v>
      </c>
      <c r="Y1524" s="94" t="str">
        <f t="shared" si="292"/>
        <v>0.00%-8.40%</v>
      </c>
      <c r="Z1524" s="15"/>
      <c r="AA1524" s="15"/>
      <c r="AB1524" s="15"/>
      <c r="AC1524" s="96"/>
      <c r="AD1524" s="8">
        <f t="shared" si="293"/>
        <v>0</v>
      </c>
      <c r="AE1524" s="17">
        <f t="shared" si="294"/>
        <v>5210</v>
      </c>
      <c r="AF1524" s="18">
        <f t="shared" si="295"/>
        <v>300</v>
      </c>
      <c r="AG1524" s="98">
        <f t="shared" si="296"/>
        <v>6.1099796334012302E-2</v>
      </c>
      <c r="AH1524" s="20">
        <v>13.6</v>
      </c>
      <c r="AI1524" s="20">
        <v>850</v>
      </c>
      <c r="AJ1524" s="20"/>
      <c r="AK1524" s="20">
        <v>688</v>
      </c>
      <c r="AL1524" s="20">
        <f t="shared" si="297"/>
        <v>81744</v>
      </c>
      <c r="AM1524" s="7" t="s">
        <v>287</v>
      </c>
      <c r="AN1524" s="20"/>
      <c r="AO1524" s="21"/>
      <c r="AP1524" s="21"/>
      <c r="AQ1524" s="5" t="s">
        <v>2630</v>
      </c>
      <c r="AR1524" s="5" t="s">
        <v>61</v>
      </c>
    </row>
    <row r="1525" spans="1:44">
      <c r="A1525" s="87" t="s">
        <v>562</v>
      </c>
      <c r="B1525" s="5">
        <v>1716003</v>
      </c>
      <c r="C1525" s="5" t="s">
        <v>565</v>
      </c>
      <c r="D1525" s="5" t="s">
        <v>55</v>
      </c>
      <c r="E1525" s="5" t="s">
        <v>2378</v>
      </c>
      <c r="F1525" s="5" t="s">
        <v>2382</v>
      </c>
      <c r="G1525" s="5" t="s">
        <v>2631</v>
      </c>
      <c r="H1525" s="6">
        <v>43678</v>
      </c>
      <c r="I1525" s="5" t="s">
        <v>489</v>
      </c>
      <c r="J1525" s="5" t="s">
        <v>489</v>
      </c>
      <c r="K1525" s="5" t="s">
        <v>568</v>
      </c>
      <c r="L1525" s="7">
        <v>6</v>
      </c>
      <c r="M1525" s="7" t="s">
        <v>287</v>
      </c>
      <c r="N1525" s="8">
        <v>4811</v>
      </c>
      <c r="O1525" s="89">
        <v>0.02</v>
      </c>
      <c r="P1525" s="10">
        <f t="shared" si="285"/>
        <v>96</v>
      </c>
      <c r="Q1525" s="89">
        <v>5.0000000000000001E-3</v>
      </c>
      <c r="R1525" s="10">
        <f t="shared" si="286"/>
        <v>24</v>
      </c>
      <c r="S1525" s="89">
        <f t="shared" si="287"/>
        <v>2.4942839326543339E-2</v>
      </c>
      <c r="T1525" s="10">
        <f t="shared" si="288"/>
        <v>120</v>
      </c>
      <c r="U1525" s="10">
        <f t="shared" si="289"/>
        <v>4931</v>
      </c>
      <c r="V1525" s="11">
        <v>5111</v>
      </c>
      <c r="W1525" s="12">
        <f t="shared" si="290"/>
        <v>300</v>
      </c>
      <c r="X1525" s="93">
        <f t="shared" si="291"/>
        <v>6.2399999999999997E-2</v>
      </c>
      <c r="Y1525" s="94" t="str">
        <f t="shared" si="292"/>
        <v>0.00%-8.40%</v>
      </c>
      <c r="Z1525" s="15"/>
      <c r="AA1525" s="15"/>
      <c r="AB1525" s="15"/>
      <c r="AC1525" s="96"/>
      <c r="AD1525" s="8">
        <f t="shared" si="293"/>
        <v>0</v>
      </c>
      <c r="AE1525" s="17">
        <f t="shared" si="294"/>
        <v>5111</v>
      </c>
      <c r="AF1525" s="18">
        <f t="shared" si="295"/>
        <v>300</v>
      </c>
      <c r="AG1525" s="98">
        <f t="shared" si="296"/>
        <v>6.2357098316358384E-2</v>
      </c>
      <c r="AH1525" s="20">
        <v>13.6</v>
      </c>
      <c r="AI1525" s="20">
        <v>850</v>
      </c>
      <c r="AJ1525" s="20"/>
      <c r="AK1525" s="20">
        <v>688</v>
      </c>
      <c r="AL1525" s="20">
        <f t="shared" si="297"/>
        <v>80397.599999999991</v>
      </c>
      <c r="AM1525" s="7" t="s">
        <v>287</v>
      </c>
      <c r="AN1525" s="20"/>
      <c r="AO1525" s="21"/>
      <c r="AP1525" s="21"/>
      <c r="AQ1525" s="5" t="s">
        <v>2630</v>
      </c>
      <c r="AR1525" s="5" t="s">
        <v>61</v>
      </c>
    </row>
    <row r="1526" spans="1:44">
      <c r="A1526" s="87" t="s">
        <v>562</v>
      </c>
      <c r="B1526" s="5">
        <v>1716019</v>
      </c>
      <c r="C1526" s="5" t="s">
        <v>565</v>
      </c>
      <c r="D1526" s="5" t="s">
        <v>55</v>
      </c>
      <c r="E1526" s="5" t="s">
        <v>2378</v>
      </c>
      <c r="F1526" s="5" t="s">
        <v>2382</v>
      </c>
      <c r="G1526" s="5" t="s">
        <v>2631</v>
      </c>
      <c r="H1526" s="6">
        <v>43678</v>
      </c>
      <c r="I1526" s="5" t="s">
        <v>575</v>
      </c>
      <c r="J1526" s="5" t="s">
        <v>627</v>
      </c>
      <c r="K1526" s="5" t="s">
        <v>568</v>
      </c>
      <c r="L1526" s="7">
        <v>6</v>
      </c>
      <c r="M1526" s="7" t="s">
        <v>287</v>
      </c>
      <c r="N1526" s="8">
        <v>4879</v>
      </c>
      <c r="O1526" s="89">
        <v>0.02</v>
      </c>
      <c r="P1526" s="10">
        <f t="shared" si="285"/>
        <v>98</v>
      </c>
      <c r="Q1526" s="89">
        <v>5.0000000000000001E-3</v>
      </c>
      <c r="R1526" s="10">
        <f t="shared" si="286"/>
        <v>24</v>
      </c>
      <c r="S1526" s="89">
        <f t="shared" si="287"/>
        <v>2.5005124000819841E-2</v>
      </c>
      <c r="T1526" s="10">
        <f t="shared" si="288"/>
        <v>122</v>
      </c>
      <c r="U1526" s="10">
        <f t="shared" si="289"/>
        <v>5001</v>
      </c>
      <c r="V1526" s="11">
        <v>4949</v>
      </c>
      <c r="W1526" s="12">
        <f t="shared" si="290"/>
        <v>70</v>
      </c>
      <c r="X1526" s="93">
        <f t="shared" si="291"/>
        <v>1.43E-2</v>
      </c>
      <c r="Y1526" s="94" t="str">
        <f t="shared" si="292"/>
        <v>0.00%-8.40%</v>
      </c>
      <c r="Z1526" s="15"/>
      <c r="AA1526" s="15"/>
      <c r="AB1526" s="15"/>
      <c r="AC1526" s="96"/>
      <c r="AD1526" s="8">
        <f t="shared" si="293"/>
        <v>0</v>
      </c>
      <c r="AE1526" s="17">
        <f t="shared" si="294"/>
        <v>4949</v>
      </c>
      <c r="AF1526" s="18">
        <f t="shared" si="295"/>
        <v>70</v>
      </c>
      <c r="AG1526" s="98">
        <f t="shared" si="296"/>
        <v>1.4347202295552419E-2</v>
      </c>
      <c r="AH1526" s="20">
        <v>13.6</v>
      </c>
      <c r="AI1526" s="20">
        <v>750</v>
      </c>
      <c r="AJ1526" s="20"/>
      <c r="AK1526" s="20">
        <v>688</v>
      </c>
      <c r="AL1526" s="20">
        <f t="shared" si="297"/>
        <v>76994.399999999994</v>
      </c>
      <c r="AM1526" s="7" t="s">
        <v>287</v>
      </c>
      <c r="AN1526" s="20"/>
      <c r="AO1526" s="21"/>
      <c r="AP1526" s="21"/>
      <c r="AQ1526" s="5" t="s">
        <v>2630</v>
      </c>
      <c r="AR1526" s="5" t="s">
        <v>61</v>
      </c>
    </row>
    <row r="1527" spans="1:44">
      <c r="A1527" s="87" t="s">
        <v>562</v>
      </c>
      <c r="B1527" s="5">
        <v>1717001</v>
      </c>
      <c r="C1527" s="5" t="s">
        <v>565</v>
      </c>
      <c r="D1527" s="5" t="s">
        <v>55</v>
      </c>
      <c r="E1527" s="5" t="s">
        <v>2378</v>
      </c>
      <c r="F1527" s="5" t="s">
        <v>2382</v>
      </c>
      <c r="G1527" s="5" t="s">
        <v>2631</v>
      </c>
      <c r="H1527" s="6">
        <v>44044</v>
      </c>
      <c r="I1527" s="5" t="s">
        <v>575</v>
      </c>
      <c r="J1527" s="5" t="s">
        <v>627</v>
      </c>
      <c r="K1527" s="5" t="s">
        <v>568</v>
      </c>
      <c r="L1527" s="7">
        <v>6</v>
      </c>
      <c r="M1527" s="7" t="s">
        <v>287</v>
      </c>
      <c r="N1527" s="8">
        <v>4005</v>
      </c>
      <c r="O1527" s="89">
        <v>0.02</v>
      </c>
      <c r="P1527" s="10">
        <f t="shared" si="285"/>
        <v>80</v>
      </c>
      <c r="Q1527" s="89">
        <v>5.0000000000000001E-3</v>
      </c>
      <c r="R1527" s="10">
        <f t="shared" si="286"/>
        <v>20</v>
      </c>
      <c r="S1527" s="89">
        <f t="shared" si="287"/>
        <v>2.4968789013732832E-2</v>
      </c>
      <c r="T1527" s="10">
        <f t="shared" si="288"/>
        <v>100</v>
      </c>
      <c r="U1527" s="10">
        <f t="shared" si="289"/>
        <v>4105</v>
      </c>
      <c r="V1527" s="11">
        <v>4105</v>
      </c>
      <c r="W1527" s="12">
        <f t="shared" si="290"/>
        <v>100</v>
      </c>
      <c r="X1527" s="93">
        <f t="shared" si="291"/>
        <v>2.5000000000000001E-2</v>
      </c>
      <c r="Y1527" s="94" t="str">
        <f t="shared" si="292"/>
        <v>0.00%-8.40%</v>
      </c>
      <c r="Z1527" s="15"/>
      <c r="AA1527" s="15"/>
      <c r="AB1527" s="15"/>
      <c r="AC1527" s="96"/>
      <c r="AD1527" s="8">
        <f t="shared" si="293"/>
        <v>0</v>
      </c>
      <c r="AE1527" s="17">
        <f t="shared" si="294"/>
        <v>4105</v>
      </c>
      <c r="AF1527" s="18">
        <f t="shared" si="295"/>
        <v>100</v>
      </c>
      <c r="AG1527" s="98">
        <f t="shared" si="296"/>
        <v>2.4968789013732895E-2</v>
      </c>
      <c r="AH1527" s="20">
        <v>13.6</v>
      </c>
      <c r="AI1527" s="20">
        <v>450</v>
      </c>
      <c r="AJ1527" s="20"/>
      <c r="AK1527" s="20">
        <v>688</v>
      </c>
      <c r="AL1527" s="20">
        <f t="shared" si="297"/>
        <v>61916</v>
      </c>
      <c r="AM1527" s="7" t="s">
        <v>287</v>
      </c>
      <c r="AN1527" s="20"/>
      <c r="AO1527" s="21"/>
      <c r="AP1527" s="21"/>
      <c r="AQ1527" s="5" t="s">
        <v>2630</v>
      </c>
      <c r="AR1527" s="5" t="s">
        <v>61</v>
      </c>
    </row>
    <row r="1528" spans="1:44">
      <c r="A1528" s="87" t="s">
        <v>562</v>
      </c>
      <c r="B1528" s="5">
        <v>1717023</v>
      </c>
      <c r="C1528" s="5" t="s">
        <v>565</v>
      </c>
      <c r="D1528" s="5" t="s">
        <v>55</v>
      </c>
      <c r="E1528" s="5" t="s">
        <v>2378</v>
      </c>
      <c r="F1528" s="5" t="s">
        <v>2379</v>
      </c>
      <c r="G1528" s="5" t="s">
        <v>2627</v>
      </c>
      <c r="H1528" s="6">
        <v>44044</v>
      </c>
      <c r="I1528" s="5" t="s">
        <v>575</v>
      </c>
      <c r="J1528" s="5" t="s">
        <v>627</v>
      </c>
      <c r="K1528" s="5" t="s">
        <v>568</v>
      </c>
      <c r="L1528" s="7">
        <v>6</v>
      </c>
      <c r="M1528" s="7" t="s">
        <v>287</v>
      </c>
      <c r="N1528" s="8">
        <v>4500</v>
      </c>
      <c r="O1528" s="89">
        <v>0.02</v>
      </c>
      <c r="P1528" s="10">
        <f t="shared" si="285"/>
        <v>90</v>
      </c>
      <c r="Q1528" s="89">
        <v>5.0000000000000001E-3</v>
      </c>
      <c r="R1528" s="10">
        <f t="shared" si="286"/>
        <v>23</v>
      </c>
      <c r="S1528" s="89">
        <f t="shared" si="287"/>
        <v>2.5111111111111112E-2</v>
      </c>
      <c r="T1528" s="10">
        <f t="shared" si="288"/>
        <v>113</v>
      </c>
      <c r="U1528" s="10">
        <f t="shared" si="289"/>
        <v>4613</v>
      </c>
      <c r="V1528" s="11">
        <v>4700</v>
      </c>
      <c r="W1528" s="12">
        <f t="shared" si="290"/>
        <v>200</v>
      </c>
      <c r="X1528" s="93">
        <f t="shared" si="291"/>
        <v>4.4400000000000002E-2</v>
      </c>
      <c r="Y1528" s="94" t="str">
        <f t="shared" si="292"/>
        <v>0.00%-8.40%</v>
      </c>
      <c r="Z1528" s="15"/>
      <c r="AA1528" s="15"/>
      <c r="AB1528" s="15"/>
      <c r="AC1528" s="96"/>
      <c r="AD1528" s="8">
        <f t="shared" si="293"/>
        <v>0</v>
      </c>
      <c r="AE1528" s="17">
        <f t="shared" si="294"/>
        <v>4700</v>
      </c>
      <c r="AF1528" s="18">
        <f t="shared" si="295"/>
        <v>200</v>
      </c>
      <c r="AG1528" s="98">
        <f t="shared" si="296"/>
        <v>4.4444444444444509E-2</v>
      </c>
      <c r="AH1528" s="20">
        <v>13.6</v>
      </c>
      <c r="AI1528" s="20">
        <v>750</v>
      </c>
      <c r="AJ1528" s="20"/>
      <c r="AK1528" s="20">
        <v>688</v>
      </c>
      <c r="AL1528" s="20">
        <f t="shared" si="297"/>
        <v>73608</v>
      </c>
      <c r="AM1528" s="7" t="s">
        <v>287</v>
      </c>
      <c r="AN1528" s="20"/>
      <c r="AO1528" s="21"/>
      <c r="AP1528" s="21"/>
      <c r="AQ1528" s="5" t="s">
        <v>2630</v>
      </c>
      <c r="AR1528" s="5" t="s">
        <v>61</v>
      </c>
    </row>
    <row r="1529" spans="1:44">
      <c r="A1529" s="87" t="s">
        <v>562</v>
      </c>
      <c r="B1529" s="5">
        <v>1719016</v>
      </c>
      <c r="C1529" s="5" t="s">
        <v>565</v>
      </c>
      <c r="D1529" s="5" t="s">
        <v>55</v>
      </c>
      <c r="E1529" s="5" t="s">
        <v>2378</v>
      </c>
      <c r="F1529" s="5" t="s">
        <v>2378</v>
      </c>
      <c r="G1529" s="5" t="s">
        <v>2627</v>
      </c>
      <c r="H1529" s="6">
        <v>44774</v>
      </c>
      <c r="I1529" s="5" t="s">
        <v>567</v>
      </c>
      <c r="J1529" s="5" t="s">
        <v>567</v>
      </c>
      <c r="K1529" s="5" t="s">
        <v>568</v>
      </c>
      <c r="L1529" s="7">
        <v>6</v>
      </c>
      <c r="M1529" s="7" t="s">
        <v>287</v>
      </c>
      <c r="N1529" s="8">
        <v>4533</v>
      </c>
      <c r="O1529" s="89">
        <v>0.02</v>
      </c>
      <c r="P1529" s="10">
        <f t="shared" si="285"/>
        <v>91</v>
      </c>
      <c r="Q1529" s="89">
        <v>5.0000000000000001E-3</v>
      </c>
      <c r="R1529" s="10">
        <f t="shared" si="286"/>
        <v>23</v>
      </c>
      <c r="S1529" s="89">
        <f t="shared" si="287"/>
        <v>2.5148908007941759E-2</v>
      </c>
      <c r="T1529" s="10">
        <f t="shared" si="288"/>
        <v>114</v>
      </c>
      <c r="U1529" s="10">
        <f t="shared" si="289"/>
        <v>4647</v>
      </c>
      <c r="V1529" s="11">
        <v>5000</v>
      </c>
      <c r="W1529" s="12">
        <f t="shared" si="290"/>
        <v>467</v>
      </c>
      <c r="X1529" s="93">
        <f t="shared" si="291"/>
        <v>0.10299999999999999</v>
      </c>
      <c r="Y1529" s="94" t="str">
        <f t="shared" si="292"/>
        <v>0.00%-8.40%</v>
      </c>
      <c r="Z1529" s="15"/>
      <c r="AA1529" s="15"/>
      <c r="AB1529" s="15"/>
      <c r="AC1529" s="96"/>
      <c r="AD1529" s="8">
        <f t="shared" si="293"/>
        <v>0</v>
      </c>
      <c r="AE1529" s="17">
        <f t="shared" si="294"/>
        <v>5000</v>
      </c>
      <c r="AF1529" s="18">
        <f t="shared" si="295"/>
        <v>467</v>
      </c>
      <c r="AG1529" s="98">
        <f t="shared" si="296"/>
        <v>0.10302228105007716</v>
      </c>
      <c r="AH1529" s="20">
        <v>13.6</v>
      </c>
      <c r="AI1529" s="20">
        <v>450</v>
      </c>
      <c r="AJ1529" s="20"/>
      <c r="AK1529" s="20">
        <v>688</v>
      </c>
      <c r="AL1529" s="20">
        <f t="shared" si="297"/>
        <v>74088</v>
      </c>
      <c r="AM1529" s="7" t="s">
        <v>287</v>
      </c>
      <c r="AN1529" s="20"/>
      <c r="AO1529" s="21" t="s">
        <v>2633</v>
      </c>
      <c r="AP1529" s="21"/>
      <c r="AQ1529" s="5" t="s">
        <v>2630</v>
      </c>
      <c r="AR1529" s="5" t="s">
        <v>61</v>
      </c>
    </row>
    <row r="1530" spans="1:44">
      <c r="A1530" s="87" t="s">
        <v>562</v>
      </c>
      <c r="B1530" s="5">
        <v>1800180</v>
      </c>
      <c r="C1530" s="5" t="s">
        <v>565</v>
      </c>
      <c r="D1530" s="5" t="s">
        <v>55</v>
      </c>
      <c r="E1530" s="5" t="s">
        <v>2378</v>
      </c>
      <c r="F1530" s="5" t="s">
        <v>2379</v>
      </c>
      <c r="G1530" s="5" t="s">
        <v>2627</v>
      </c>
      <c r="H1530" s="6">
        <v>44562</v>
      </c>
      <c r="I1530" s="5" t="s">
        <v>594</v>
      </c>
      <c r="J1530" s="5" t="s">
        <v>2635</v>
      </c>
      <c r="K1530" s="5" t="s">
        <v>568</v>
      </c>
      <c r="L1530" s="7">
        <v>6</v>
      </c>
      <c r="M1530" s="7" t="s">
        <v>287</v>
      </c>
      <c r="N1530" s="8">
        <v>5087</v>
      </c>
      <c r="O1530" s="89">
        <v>0.02</v>
      </c>
      <c r="P1530" s="10">
        <f t="shared" si="285"/>
        <v>102</v>
      </c>
      <c r="Q1530" s="89">
        <v>5.0000000000000001E-3</v>
      </c>
      <c r="R1530" s="10">
        <f t="shared" si="286"/>
        <v>25</v>
      </c>
      <c r="S1530" s="89">
        <f t="shared" si="287"/>
        <v>2.496559858462748E-2</v>
      </c>
      <c r="T1530" s="10">
        <f t="shared" si="288"/>
        <v>127</v>
      </c>
      <c r="U1530" s="10">
        <f t="shared" si="289"/>
        <v>5214</v>
      </c>
      <c r="V1530" s="11">
        <v>5117</v>
      </c>
      <c r="W1530" s="12">
        <f t="shared" si="290"/>
        <v>30</v>
      </c>
      <c r="X1530" s="93">
        <f t="shared" si="291"/>
        <v>5.8999999999999999E-3</v>
      </c>
      <c r="Y1530" s="94" t="str">
        <f t="shared" si="292"/>
        <v>0.00%-8.40%</v>
      </c>
      <c r="Z1530" s="15"/>
      <c r="AA1530" s="15"/>
      <c r="AB1530" s="15"/>
      <c r="AC1530" s="96"/>
      <c r="AD1530" s="8">
        <f t="shared" si="293"/>
        <v>0</v>
      </c>
      <c r="AE1530" s="17">
        <f t="shared" si="294"/>
        <v>5117</v>
      </c>
      <c r="AF1530" s="18">
        <f t="shared" si="295"/>
        <v>30</v>
      </c>
      <c r="AG1530" s="98">
        <f t="shared" si="296"/>
        <v>5.8973854924317948E-3</v>
      </c>
      <c r="AH1530" s="20">
        <v>13.6</v>
      </c>
      <c r="AI1530" s="20">
        <v>750</v>
      </c>
      <c r="AJ1530" s="20"/>
      <c r="AK1530" s="20">
        <v>688</v>
      </c>
      <c r="AL1530" s="20">
        <f t="shared" si="297"/>
        <v>79279.199999999997</v>
      </c>
      <c r="AM1530" s="7" t="s">
        <v>287</v>
      </c>
      <c r="AN1530" s="20" t="s">
        <v>623</v>
      </c>
      <c r="AO1530" s="21" t="s">
        <v>623</v>
      </c>
      <c r="AP1530" s="21"/>
      <c r="AQ1530" s="5" t="s">
        <v>2630</v>
      </c>
      <c r="AR1530" s="5" t="s">
        <v>61</v>
      </c>
    </row>
    <row r="1531" spans="1:44">
      <c r="A1531" s="87" t="s">
        <v>562</v>
      </c>
      <c r="B1531" s="5">
        <v>1132138</v>
      </c>
      <c r="C1531" s="5" t="s">
        <v>585</v>
      </c>
      <c r="D1531" s="5" t="s">
        <v>55</v>
      </c>
      <c r="E1531" s="5" t="s">
        <v>2347</v>
      </c>
      <c r="F1531" s="5" t="s">
        <v>2371</v>
      </c>
      <c r="G1531" s="5" t="s">
        <v>2372</v>
      </c>
      <c r="H1531" s="6">
        <v>40336</v>
      </c>
      <c r="I1531" s="5" t="s">
        <v>489</v>
      </c>
      <c r="J1531" s="5" t="s">
        <v>489</v>
      </c>
      <c r="K1531" s="5" t="s">
        <v>568</v>
      </c>
      <c r="L1531" s="7">
        <v>6</v>
      </c>
      <c r="M1531" s="7" t="s">
        <v>287</v>
      </c>
      <c r="N1531" s="8">
        <v>7300</v>
      </c>
      <c r="O1531" s="89">
        <v>0.02</v>
      </c>
      <c r="P1531" s="10">
        <f t="shared" si="285"/>
        <v>146</v>
      </c>
      <c r="Q1531" s="89">
        <v>5.0000000000000001E-3</v>
      </c>
      <c r="R1531" s="10">
        <f t="shared" si="286"/>
        <v>37</v>
      </c>
      <c r="S1531" s="89">
        <f t="shared" si="287"/>
        <v>2.5068493150684931E-2</v>
      </c>
      <c r="T1531" s="10">
        <f t="shared" si="288"/>
        <v>183</v>
      </c>
      <c r="U1531" s="10">
        <f t="shared" si="289"/>
        <v>7483</v>
      </c>
      <c r="V1531" s="11">
        <v>7500</v>
      </c>
      <c r="W1531" s="12">
        <f t="shared" si="290"/>
        <v>200</v>
      </c>
      <c r="X1531" s="93">
        <f t="shared" si="291"/>
        <v>2.7400000000000001E-2</v>
      </c>
      <c r="Y1531" s="94" t="str">
        <f t="shared" si="292"/>
        <v>0.00%-8.40%</v>
      </c>
      <c r="Z1531" s="15"/>
      <c r="AA1531" s="15"/>
      <c r="AB1531" s="15"/>
      <c r="AC1531" s="96"/>
      <c r="AD1531" s="8">
        <f t="shared" si="293"/>
        <v>0</v>
      </c>
      <c r="AE1531" s="17">
        <f t="shared" si="294"/>
        <v>7500</v>
      </c>
      <c r="AF1531" s="18">
        <f t="shared" si="295"/>
        <v>200</v>
      </c>
      <c r="AG1531" s="98">
        <f t="shared" si="296"/>
        <v>2.7397260273972712E-2</v>
      </c>
      <c r="AH1531" s="20">
        <v>13.6</v>
      </c>
      <c r="AI1531" s="20">
        <v>900</v>
      </c>
      <c r="AJ1531" s="20"/>
      <c r="AK1531" s="20">
        <v>688</v>
      </c>
      <c r="AL1531" s="20">
        <f t="shared" si="297"/>
        <v>113488</v>
      </c>
      <c r="AM1531" s="7" t="s">
        <v>287</v>
      </c>
      <c r="AN1531" s="20"/>
      <c r="AO1531" s="21"/>
      <c r="AP1531" s="21"/>
      <c r="AQ1531" s="5" t="s">
        <v>2636</v>
      </c>
      <c r="AR1531" s="5" t="s">
        <v>61</v>
      </c>
    </row>
    <row r="1532" spans="1:44">
      <c r="A1532" s="87" t="s">
        <v>562</v>
      </c>
      <c r="B1532" s="5">
        <v>1132212</v>
      </c>
      <c r="C1532" s="5" t="s">
        <v>585</v>
      </c>
      <c r="D1532" s="5" t="s">
        <v>55</v>
      </c>
      <c r="E1532" s="5" t="s">
        <v>2347</v>
      </c>
      <c r="F1532" s="5" t="s">
        <v>2371</v>
      </c>
      <c r="G1532" s="5" t="s">
        <v>2372</v>
      </c>
      <c r="H1532" s="6">
        <v>42849</v>
      </c>
      <c r="I1532" s="5" t="s">
        <v>594</v>
      </c>
      <c r="J1532" s="5" t="s">
        <v>2637</v>
      </c>
      <c r="K1532" s="5" t="s">
        <v>568</v>
      </c>
      <c r="L1532" s="7">
        <v>6</v>
      </c>
      <c r="M1532" s="7" t="s">
        <v>287</v>
      </c>
      <c r="N1532" s="8">
        <v>6733</v>
      </c>
      <c r="O1532" s="89">
        <v>0.02</v>
      </c>
      <c r="P1532" s="10">
        <f t="shared" si="285"/>
        <v>135</v>
      </c>
      <c r="Q1532" s="89">
        <v>5.0000000000000001E-3</v>
      </c>
      <c r="R1532" s="10">
        <f t="shared" si="286"/>
        <v>34</v>
      </c>
      <c r="S1532" s="89">
        <f t="shared" si="287"/>
        <v>2.5100252487746919E-2</v>
      </c>
      <c r="T1532" s="10">
        <f t="shared" si="288"/>
        <v>169</v>
      </c>
      <c r="U1532" s="10">
        <f t="shared" si="289"/>
        <v>6902</v>
      </c>
      <c r="V1532" s="11">
        <v>6950</v>
      </c>
      <c r="W1532" s="12">
        <f t="shared" si="290"/>
        <v>217</v>
      </c>
      <c r="X1532" s="93">
        <f t="shared" si="291"/>
        <v>3.2199999999999999E-2</v>
      </c>
      <c r="Y1532" s="94" t="str">
        <f t="shared" si="292"/>
        <v>0.00%-8.40%</v>
      </c>
      <c r="Z1532" s="15"/>
      <c r="AA1532" s="15"/>
      <c r="AB1532" s="15"/>
      <c r="AC1532" s="96"/>
      <c r="AD1532" s="8">
        <f t="shared" si="293"/>
        <v>0</v>
      </c>
      <c r="AE1532" s="17">
        <f t="shared" si="294"/>
        <v>6950</v>
      </c>
      <c r="AF1532" s="18">
        <f t="shared" si="295"/>
        <v>217</v>
      </c>
      <c r="AG1532" s="98">
        <f t="shared" si="296"/>
        <v>3.2229318283083286E-2</v>
      </c>
      <c r="AH1532" s="20">
        <v>13.6</v>
      </c>
      <c r="AI1532" s="20">
        <v>750</v>
      </c>
      <c r="AJ1532" s="20"/>
      <c r="AK1532" s="20">
        <v>688</v>
      </c>
      <c r="AL1532" s="20">
        <f t="shared" si="297"/>
        <v>104208</v>
      </c>
      <c r="AM1532" s="7" t="s">
        <v>287</v>
      </c>
      <c r="AN1532" s="20"/>
      <c r="AO1532" s="21"/>
      <c r="AP1532" s="21"/>
      <c r="AQ1532" s="5" t="s">
        <v>2636</v>
      </c>
      <c r="AR1532" s="5" t="s">
        <v>61</v>
      </c>
    </row>
    <row r="1533" spans="1:44">
      <c r="A1533" s="87" t="s">
        <v>562</v>
      </c>
      <c r="B1533" s="5">
        <v>1132214</v>
      </c>
      <c r="C1533" s="5" t="s">
        <v>585</v>
      </c>
      <c r="D1533" s="5" t="s">
        <v>55</v>
      </c>
      <c r="E1533" s="5" t="s">
        <v>2347</v>
      </c>
      <c r="F1533" s="5" t="s">
        <v>2371</v>
      </c>
      <c r="G1533" s="5" t="s">
        <v>2372</v>
      </c>
      <c r="H1533" s="6">
        <v>44271</v>
      </c>
      <c r="I1533" s="5" t="s">
        <v>594</v>
      </c>
      <c r="J1533" s="5" t="s">
        <v>680</v>
      </c>
      <c r="K1533" s="5" t="s">
        <v>568</v>
      </c>
      <c r="L1533" s="7">
        <v>6</v>
      </c>
      <c r="M1533" s="7" t="s">
        <v>287</v>
      </c>
      <c r="N1533" s="8">
        <v>5008</v>
      </c>
      <c r="O1533" s="89">
        <v>0.02</v>
      </c>
      <c r="P1533" s="10">
        <f t="shared" si="285"/>
        <v>100</v>
      </c>
      <c r="Q1533" s="89">
        <v>5.0000000000000001E-3</v>
      </c>
      <c r="R1533" s="10">
        <f t="shared" si="286"/>
        <v>25</v>
      </c>
      <c r="S1533" s="89">
        <f t="shared" si="287"/>
        <v>2.496006389776358E-2</v>
      </c>
      <c r="T1533" s="10">
        <f t="shared" si="288"/>
        <v>125</v>
      </c>
      <c r="U1533" s="10">
        <f t="shared" si="289"/>
        <v>5133</v>
      </c>
      <c r="V1533" s="11">
        <v>5200</v>
      </c>
      <c r="W1533" s="12">
        <f t="shared" si="290"/>
        <v>192</v>
      </c>
      <c r="X1533" s="93">
        <f t="shared" si="291"/>
        <v>3.8300000000000001E-2</v>
      </c>
      <c r="Y1533" s="94" t="str">
        <f t="shared" si="292"/>
        <v>0.00%-8.40%</v>
      </c>
      <c r="Z1533" s="15"/>
      <c r="AA1533" s="15"/>
      <c r="AB1533" s="15"/>
      <c r="AC1533" s="96"/>
      <c r="AD1533" s="8">
        <f t="shared" si="293"/>
        <v>0</v>
      </c>
      <c r="AE1533" s="17">
        <f t="shared" si="294"/>
        <v>5200</v>
      </c>
      <c r="AF1533" s="18">
        <f t="shared" si="295"/>
        <v>192</v>
      </c>
      <c r="AG1533" s="98">
        <f t="shared" si="296"/>
        <v>3.833865814696491E-2</v>
      </c>
      <c r="AH1533" s="20">
        <v>13.6</v>
      </c>
      <c r="AI1533" s="20">
        <v>750</v>
      </c>
      <c r="AJ1533" s="20"/>
      <c r="AK1533" s="20">
        <v>688</v>
      </c>
      <c r="AL1533" s="20">
        <f t="shared" si="297"/>
        <v>80408</v>
      </c>
      <c r="AM1533" s="7" t="s">
        <v>287</v>
      </c>
      <c r="AN1533" s="20"/>
      <c r="AO1533" s="21"/>
      <c r="AP1533" s="21"/>
      <c r="AQ1533" s="5" t="s">
        <v>2636</v>
      </c>
      <c r="AR1533" s="5" t="s">
        <v>61</v>
      </c>
    </row>
    <row r="1534" spans="1:44">
      <c r="A1534" s="87" t="s">
        <v>562</v>
      </c>
      <c r="B1534" s="5">
        <v>1132215</v>
      </c>
      <c r="C1534" s="5" t="s">
        <v>585</v>
      </c>
      <c r="D1534" s="5" t="s">
        <v>55</v>
      </c>
      <c r="E1534" s="5" t="s">
        <v>2347</v>
      </c>
      <c r="F1534" s="5" t="s">
        <v>2371</v>
      </c>
      <c r="G1534" s="5" t="s">
        <v>2372</v>
      </c>
      <c r="H1534" s="6">
        <v>44271</v>
      </c>
      <c r="I1534" s="5" t="s">
        <v>594</v>
      </c>
      <c r="J1534" s="5" t="s">
        <v>2593</v>
      </c>
      <c r="K1534" s="5" t="s">
        <v>568</v>
      </c>
      <c r="L1534" s="7">
        <v>6</v>
      </c>
      <c r="M1534" s="7" t="s">
        <v>287</v>
      </c>
      <c r="N1534" s="8">
        <v>5935</v>
      </c>
      <c r="O1534" s="89">
        <v>0.02</v>
      </c>
      <c r="P1534" s="10">
        <f t="shared" si="285"/>
        <v>119</v>
      </c>
      <c r="Q1534" s="89">
        <v>5.0000000000000001E-3</v>
      </c>
      <c r="R1534" s="10">
        <f t="shared" si="286"/>
        <v>30</v>
      </c>
      <c r="S1534" s="89">
        <f t="shared" si="287"/>
        <v>2.5105307497893851E-2</v>
      </c>
      <c r="T1534" s="10">
        <f t="shared" si="288"/>
        <v>149</v>
      </c>
      <c r="U1534" s="10">
        <f t="shared" si="289"/>
        <v>6084</v>
      </c>
      <c r="V1534" s="11">
        <v>6100</v>
      </c>
      <c r="W1534" s="12">
        <f t="shared" si="290"/>
        <v>165</v>
      </c>
      <c r="X1534" s="93">
        <f t="shared" si="291"/>
        <v>2.7799999999999998E-2</v>
      </c>
      <c r="Y1534" s="94" t="str">
        <f t="shared" si="292"/>
        <v>0.00%-8.40%</v>
      </c>
      <c r="Z1534" s="15"/>
      <c r="AA1534" s="15"/>
      <c r="AB1534" s="15"/>
      <c r="AC1534" s="96"/>
      <c r="AD1534" s="8">
        <f t="shared" si="293"/>
        <v>0</v>
      </c>
      <c r="AE1534" s="17">
        <f t="shared" si="294"/>
        <v>6100</v>
      </c>
      <c r="AF1534" s="18">
        <f t="shared" si="295"/>
        <v>165</v>
      </c>
      <c r="AG1534" s="98">
        <f t="shared" si="296"/>
        <v>2.7801179443976309E-2</v>
      </c>
      <c r="AH1534" s="20">
        <v>13.6</v>
      </c>
      <c r="AI1534" s="20">
        <v>750</v>
      </c>
      <c r="AJ1534" s="20"/>
      <c r="AK1534" s="20">
        <v>688</v>
      </c>
      <c r="AL1534" s="20">
        <f t="shared" si="297"/>
        <v>92648</v>
      </c>
      <c r="AM1534" s="7" t="s">
        <v>287</v>
      </c>
      <c r="AN1534" s="20"/>
      <c r="AO1534" s="21"/>
      <c r="AP1534" s="21"/>
      <c r="AQ1534" s="5" t="s">
        <v>2636</v>
      </c>
      <c r="AR1534" s="5" t="s">
        <v>61</v>
      </c>
    </row>
    <row r="1535" spans="1:44">
      <c r="A1535" s="87" t="s">
        <v>562</v>
      </c>
      <c r="B1535" s="5">
        <v>1714001</v>
      </c>
      <c r="C1535" s="5" t="s">
        <v>585</v>
      </c>
      <c r="D1535" s="5" t="s">
        <v>55</v>
      </c>
      <c r="E1535" s="5" t="s">
        <v>2347</v>
      </c>
      <c r="F1535" s="5" t="s">
        <v>2371</v>
      </c>
      <c r="G1535" s="5" t="s">
        <v>2372</v>
      </c>
      <c r="H1535" s="6">
        <v>42917</v>
      </c>
      <c r="I1535" s="5" t="s">
        <v>594</v>
      </c>
      <c r="J1535" s="5" t="s">
        <v>680</v>
      </c>
      <c r="K1535" s="5" t="s">
        <v>568</v>
      </c>
      <c r="L1535" s="7">
        <v>6</v>
      </c>
      <c r="M1535" s="7" t="s">
        <v>287</v>
      </c>
      <c r="N1535" s="8">
        <v>4890</v>
      </c>
      <c r="O1535" s="89">
        <v>0.02</v>
      </c>
      <c r="P1535" s="10">
        <f t="shared" si="285"/>
        <v>98</v>
      </c>
      <c r="Q1535" s="89">
        <v>5.0000000000000001E-3</v>
      </c>
      <c r="R1535" s="10">
        <f t="shared" si="286"/>
        <v>24</v>
      </c>
      <c r="S1535" s="89">
        <f t="shared" si="287"/>
        <v>2.4948875255623722E-2</v>
      </c>
      <c r="T1535" s="10">
        <f t="shared" si="288"/>
        <v>122</v>
      </c>
      <c r="U1535" s="10">
        <f t="shared" si="289"/>
        <v>5012</v>
      </c>
      <c r="V1535" s="11">
        <v>5200</v>
      </c>
      <c r="W1535" s="12">
        <f t="shared" si="290"/>
        <v>310</v>
      </c>
      <c r="X1535" s="93">
        <f t="shared" si="291"/>
        <v>6.3399999999999998E-2</v>
      </c>
      <c r="Y1535" s="94" t="str">
        <f t="shared" si="292"/>
        <v>0.00%-8.40%</v>
      </c>
      <c r="Z1535" s="15"/>
      <c r="AA1535" s="15"/>
      <c r="AB1535" s="15"/>
      <c r="AC1535" s="96"/>
      <c r="AD1535" s="8">
        <f t="shared" si="293"/>
        <v>0</v>
      </c>
      <c r="AE1535" s="17">
        <f t="shared" si="294"/>
        <v>5200</v>
      </c>
      <c r="AF1535" s="18">
        <f t="shared" si="295"/>
        <v>310</v>
      </c>
      <c r="AG1535" s="98">
        <f t="shared" si="296"/>
        <v>6.3394683026584797E-2</v>
      </c>
      <c r="AH1535" s="20">
        <v>13.6</v>
      </c>
      <c r="AI1535" s="20">
        <v>750</v>
      </c>
      <c r="AJ1535" s="20"/>
      <c r="AK1535" s="20">
        <v>688</v>
      </c>
      <c r="AL1535" s="20">
        <f t="shared" si="297"/>
        <v>80408</v>
      </c>
      <c r="AM1535" s="7" t="s">
        <v>287</v>
      </c>
      <c r="AN1535" s="20"/>
      <c r="AO1535" s="21" t="s">
        <v>2638</v>
      </c>
      <c r="AP1535" s="21"/>
      <c r="AQ1535" s="5" t="s">
        <v>2636</v>
      </c>
      <c r="AR1535" s="5" t="s">
        <v>61</v>
      </c>
    </row>
    <row r="1536" spans="1:44">
      <c r="A1536" s="87" t="s">
        <v>562</v>
      </c>
      <c r="B1536" s="5">
        <v>1716010</v>
      </c>
      <c r="C1536" s="5" t="s">
        <v>585</v>
      </c>
      <c r="D1536" s="5" t="s">
        <v>55</v>
      </c>
      <c r="E1536" s="5" t="s">
        <v>2347</v>
      </c>
      <c r="F1536" s="5" t="s">
        <v>2371</v>
      </c>
      <c r="G1536" s="5" t="s">
        <v>2372</v>
      </c>
      <c r="H1536" s="6">
        <v>43678</v>
      </c>
      <c r="I1536" s="5" t="s">
        <v>709</v>
      </c>
      <c r="J1536" s="5" t="s">
        <v>2597</v>
      </c>
      <c r="K1536" s="5" t="s">
        <v>568</v>
      </c>
      <c r="L1536" s="7">
        <v>6</v>
      </c>
      <c r="M1536" s="7" t="s">
        <v>287</v>
      </c>
      <c r="N1536" s="8">
        <v>4492</v>
      </c>
      <c r="O1536" s="89">
        <v>0.02</v>
      </c>
      <c r="P1536" s="10">
        <f t="shared" si="285"/>
        <v>90</v>
      </c>
      <c r="Q1536" s="89">
        <v>5.0000000000000001E-3</v>
      </c>
      <c r="R1536" s="10">
        <f t="shared" si="286"/>
        <v>22</v>
      </c>
      <c r="S1536" s="89">
        <f t="shared" si="287"/>
        <v>2.4933214603739984E-2</v>
      </c>
      <c r="T1536" s="10">
        <f t="shared" si="288"/>
        <v>112</v>
      </c>
      <c r="U1536" s="10">
        <f t="shared" si="289"/>
        <v>4604</v>
      </c>
      <c r="V1536" s="11">
        <v>4800</v>
      </c>
      <c r="W1536" s="12">
        <f t="shared" si="290"/>
        <v>308</v>
      </c>
      <c r="X1536" s="93">
        <f t="shared" si="291"/>
        <v>6.8599999999999994E-2</v>
      </c>
      <c r="Y1536" s="94" t="str">
        <f t="shared" si="292"/>
        <v>0.00%-8.40%</v>
      </c>
      <c r="Z1536" s="15"/>
      <c r="AA1536" s="15"/>
      <c r="AB1536" s="15"/>
      <c r="AC1536" s="96"/>
      <c r="AD1536" s="8">
        <f t="shared" si="293"/>
        <v>0</v>
      </c>
      <c r="AE1536" s="17">
        <f t="shared" si="294"/>
        <v>4800</v>
      </c>
      <c r="AF1536" s="18">
        <f t="shared" si="295"/>
        <v>308</v>
      </c>
      <c r="AG1536" s="98">
        <f t="shared" si="296"/>
        <v>6.8566340160284955E-2</v>
      </c>
      <c r="AH1536" s="20">
        <v>13.6</v>
      </c>
      <c r="AI1536" s="20">
        <v>750</v>
      </c>
      <c r="AJ1536" s="20"/>
      <c r="AK1536" s="20">
        <v>688</v>
      </c>
      <c r="AL1536" s="20">
        <f t="shared" si="297"/>
        <v>74968</v>
      </c>
      <c r="AM1536" s="7" t="s">
        <v>287</v>
      </c>
      <c r="AN1536" s="20"/>
      <c r="AO1536" s="21" t="s">
        <v>2638</v>
      </c>
      <c r="AP1536" s="21"/>
      <c r="AQ1536" s="5" t="s">
        <v>2636</v>
      </c>
      <c r="AR1536" s="5" t="s">
        <v>61</v>
      </c>
    </row>
    <row r="1537" spans="1:44">
      <c r="A1537" s="87" t="s">
        <v>562</v>
      </c>
      <c r="B1537" s="5">
        <v>1717003</v>
      </c>
      <c r="C1537" s="5" t="s">
        <v>585</v>
      </c>
      <c r="D1537" s="5" t="s">
        <v>55</v>
      </c>
      <c r="E1537" s="5" t="s">
        <v>2347</v>
      </c>
      <c r="F1537" s="5" t="s">
        <v>2371</v>
      </c>
      <c r="G1537" s="5" t="s">
        <v>2372</v>
      </c>
      <c r="H1537" s="6">
        <v>44044</v>
      </c>
      <c r="I1537" s="5" t="s">
        <v>594</v>
      </c>
      <c r="J1537" s="5" t="s">
        <v>2596</v>
      </c>
      <c r="K1537" s="5" t="s">
        <v>568</v>
      </c>
      <c r="L1537" s="7">
        <v>6</v>
      </c>
      <c r="M1537" s="7" t="s">
        <v>287</v>
      </c>
      <c r="N1537" s="8">
        <v>4984</v>
      </c>
      <c r="O1537" s="89">
        <v>0.02</v>
      </c>
      <c r="P1537" s="10">
        <f t="shared" si="285"/>
        <v>100</v>
      </c>
      <c r="Q1537" s="89">
        <v>5.0000000000000001E-3</v>
      </c>
      <c r="R1537" s="10">
        <f t="shared" si="286"/>
        <v>25</v>
      </c>
      <c r="S1537" s="89">
        <f t="shared" si="287"/>
        <v>2.5080256821829856E-2</v>
      </c>
      <c r="T1537" s="10">
        <f t="shared" si="288"/>
        <v>125</v>
      </c>
      <c r="U1537" s="10">
        <f t="shared" si="289"/>
        <v>5109</v>
      </c>
      <c r="V1537" s="11">
        <v>5400</v>
      </c>
      <c r="W1537" s="12">
        <f t="shared" si="290"/>
        <v>416</v>
      </c>
      <c r="X1537" s="93">
        <f t="shared" si="291"/>
        <v>8.3500000000000005E-2</v>
      </c>
      <c r="Y1537" s="94" t="str">
        <f t="shared" si="292"/>
        <v>0.00%-8.40%</v>
      </c>
      <c r="Z1537" s="15"/>
      <c r="AA1537" s="15"/>
      <c r="AB1537" s="15"/>
      <c r="AC1537" s="96"/>
      <c r="AD1537" s="8">
        <f t="shared" si="293"/>
        <v>0</v>
      </c>
      <c r="AE1537" s="17">
        <f t="shared" si="294"/>
        <v>5400</v>
      </c>
      <c r="AF1537" s="18">
        <f t="shared" si="295"/>
        <v>416</v>
      </c>
      <c r="AG1537" s="98">
        <f t="shared" si="296"/>
        <v>8.3467094703049804E-2</v>
      </c>
      <c r="AH1537" s="20">
        <v>13.6</v>
      </c>
      <c r="AI1537" s="20">
        <v>750</v>
      </c>
      <c r="AJ1537" s="20"/>
      <c r="AK1537" s="20">
        <v>688</v>
      </c>
      <c r="AL1537" s="20">
        <f t="shared" si="297"/>
        <v>83128</v>
      </c>
      <c r="AM1537" s="7" t="s">
        <v>287</v>
      </c>
      <c r="AN1537" s="20"/>
      <c r="AO1537" s="21" t="s">
        <v>2638</v>
      </c>
      <c r="AP1537" s="21"/>
      <c r="AQ1537" s="5" t="s">
        <v>2636</v>
      </c>
      <c r="AR1537" s="5" t="s">
        <v>61</v>
      </c>
    </row>
    <row r="1538" spans="1:44">
      <c r="A1538" s="87" t="s">
        <v>562</v>
      </c>
      <c r="B1538" s="107">
        <v>1800193</v>
      </c>
      <c r="C1538" s="107" t="s">
        <v>585</v>
      </c>
      <c r="D1538" s="107" t="s">
        <v>55</v>
      </c>
      <c r="E1538" s="107" t="s">
        <v>2347</v>
      </c>
      <c r="F1538" s="107" t="s">
        <v>2371</v>
      </c>
      <c r="G1538" s="107" t="s">
        <v>2372</v>
      </c>
      <c r="H1538" s="108">
        <v>44287</v>
      </c>
      <c r="I1538" s="107" t="s">
        <v>594</v>
      </c>
      <c r="J1538" s="107" t="s">
        <v>2590</v>
      </c>
      <c r="K1538" s="107" t="s">
        <v>568</v>
      </c>
      <c r="L1538" s="109">
        <v>6</v>
      </c>
      <c r="M1538" s="109" t="s">
        <v>287</v>
      </c>
      <c r="N1538" s="271">
        <v>5615</v>
      </c>
      <c r="O1538" s="272">
        <v>0.02</v>
      </c>
      <c r="P1538" s="273">
        <f t="shared" si="285"/>
        <v>112</v>
      </c>
      <c r="Q1538" s="272">
        <v>5.0000000000000001E-3</v>
      </c>
      <c r="R1538" s="273">
        <f t="shared" si="286"/>
        <v>28</v>
      </c>
      <c r="S1538" s="272">
        <f t="shared" si="287"/>
        <v>2.4933214603739984E-2</v>
      </c>
      <c r="T1538" s="273">
        <f t="shared" si="288"/>
        <v>140</v>
      </c>
      <c r="U1538" s="273">
        <f t="shared" si="289"/>
        <v>5755</v>
      </c>
      <c r="V1538" s="274">
        <v>5800</v>
      </c>
      <c r="W1538" s="275">
        <f t="shared" si="290"/>
        <v>185</v>
      </c>
      <c r="X1538" s="276">
        <f t="shared" si="291"/>
        <v>3.2899999999999999E-2</v>
      </c>
      <c r="Y1538" s="277" t="str">
        <f t="shared" si="292"/>
        <v>0.00%-8.40%</v>
      </c>
      <c r="Z1538" s="278"/>
      <c r="AA1538" s="278"/>
      <c r="AB1538" s="278"/>
      <c r="AC1538" s="279"/>
      <c r="AD1538" s="271">
        <f t="shared" si="293"/>
        <v>0</v>
      </c>
      <c r="AE1538" s="280">
        <f t="shared" si="294"/>
        <v>5800</v>
      </c>
      <c r="AF1538" s="110">
        <f t="shared" si="295"/>
        <v>185</v>
      </c>
      <c r="AG1538" s="281">
        <f t="shared" si="296"/>
        <v>3.2947462154942153E-2</v>
      </c>
      <c r="AH1538" s="111">
        <v>13.6</v>
      </c>
      <c r="AI1538" s="111">
        <v>750</v>
      </c>
      <c r="AJ1538" s="111"/>
      <c r="AK1538" s="111">
        <v>688</v>
      </c>
      <c r="AL1538" s="111">
        <f t="shared" si="297"/>
        <v>88568</v>
      </c>
      <c r="AM1538" s="109" t="s">
        <v>287</v>
      </c>
      <c r="AN1538" s="111"/>
      <c r="AO1538" s="112"/>
      <c r="AP1538" s="112"/>
      <c r="AQ1538" s="107" t="s">
        <v>2636</v>
      </c>
      <c r="AR1538" s="107" t="s">
        <v>61</v>
      </c>
    </row>
    <row r="1539" spans="1:44">
      <c r="A1539" s="87" t="s">
        <v>562</v>
      </c>
      <c r="B1539" s="5">
        <v>1001225</v>
      </c>
      <c r="C1539" s="5" t="s">
        <v>565</v>
      </c>
      <c r="D1539" s="5" t="s">
        <v>55</v>
      </c>
      <c r="E1539" s="5" t="s">
        <v>2573</v>
      </c>
      <c r="F1539" s="5" t="s">
        <v>2344</v>
      </c>
      <c r="G1539" s="5" t="s">
        <v>2183</v>
      </c>
      <c r="H1539" s="6">
        <v>38093</v>
      </c>
      <c r="I1539" s="5" t="s">
        <v>1256</v>
      </c>
      <c r="J1539" s="5" t="s">
        <v>1257</v>
      </c>
      <c r="K1539" s="5" t="s">
        <v>568</v>
      </c>
      <c r="L1539" s="7">
        <v>6</v>
      </c>
      <c r="M1539" s="7" t="s">
        <v>287</v>
      </c>
      <c r="N1539" s="433">
        <v>4875</v>
      </c>
      <c r="O1539" s="9">
        <v>0.02</v>
      </c>
      <c r="P1539" s="434">
        <f t="shared" si="285"/>
        <v>98</v>
      </c>
      <c r="Q1539" s="9">
        <v>5.0000000000000001E-3</v>
      </c>
      <c r="R1539" s="434">
        <f t="shared" si="286"/>
        <v>24</v>
      </c>
      <c r="S1539" s="9">
        <f t="shared" si="287"/>
        <v>2.5025641025641025E-2</v>
      </c>
      <c r="T1539" s="434">
        <f t="shared" si="288"/>
        <v>122</v>
      </c>
      <c r="U1539" s="434">
        <f t="shared" si="289"/>
        <v>4997</v>
      </c>
      <c r="V1539" s="435">
        <f t="shared" ref="V1539:V1601" si="298">U1539</f>
        <v>4997</v>
      </c>
      <c r="W1539" s="436">
        <f t="shared" si="290"/>
        <v>122</v>
      </c>
      <c r="X1539" s="13">
        <f t="shared" si="291"/>
        <v>2.5000000000000001E-2</v>
      </c>
      <c r="Y1539" s="14" t="str">
        <f t="shared" si="292"/>
        <v>0.00%-8.40%</v>
      </c>
      <c r="Z1539" s="437"/>
      <c r="AA1539" s="437"/>
      <c r="AB1539" s="437"/>
      <c r="AC1539" s="16"/>
      <c r="AD1539" s="433">
        <f t="shared" si="293"/>
        <v>0</v>
      </c>
      <c r="AE1539" s="438">
        <f t="shared" si="294"/>
        <v>4997</v>
      </c>
      <c r="AF1539" s="18">
        <f t="shared" si="295"/>
        <v>122</v>
      </c>
      <c r="AG1539" s="19">
        <f t="shared" si="296"/>
        <v>2.5025641025641088E-2</v>
      </c>
      <c r="AH1539" s="20">
        <v>13.6</v>
      </c>
      <c r="AI1539" s="20">
        <v>750</v>
      </c>
      <c r="AJ1539" s="20"/>
      <c r="AK1539" s="20">
        <v>688</v>
      </c>
      <c r="AL1539" s="20">
        <f t="shared" si="297"/>
        <v>77647.199999999997</v>
      </c>
      <c r="AM1539" s="7" t="s">
        <v>287</v>
      </c>
      <c r="AN1539" s="20"/>
      <c r="AO1539" s="21"/>
      <c r="AP1539" s="21"/>
      <c r="AQ1539" s="5" t="s">
        <v>2341</v>
      </c>
      <c r="AR1539" s="5" t="s">
        <v>61</v>
      </c>
    </row>
    <row r="1540" spans="1:44">
      <c r="A1540" s="87" t="s">
        <v>562</v>
      </c>
      <c r="B1540" s="5">
        <v>1001415</v>
      </c>
      <c r="C1540" s="5" t="s">
        <v>565</v>
      </c>
      <c r="D1540" s="5" t="s">
        <v>55</v>
      </c>
      <c r="E1540" s="5" t="s">
        <v>2573</v>
      </c>
      <c r="F1540" s="5" t="s">
        <v>2339</v>
      </c>
      <c r="G1540" s="5" t="s">
        <v>2639</v>
      </c>
      <c r="H1540" s="6">
        <v>38469</v>
      </c>
      <c r="I1540" s="5" t="s">
        <v>575</v>
      </c>
      <c r="J1540" s="5" t="s">
        <v>653</v>
      </c>
      <c r="K1540" s="5" t="s">
        <v>568</v>
      </c>
      <c r="L1540" s="7">
        <v>6</v>
      </c>
      <c r="M1540" s="7" t="s">
        <v>287</v>
      </c>
      <c r="N1540" s="433">
        <v>4950</v>
      </c>
      <c r="O1540" s="9">
        <v>0.02</v>
      </c>
      <c r="P1540" s="434">
        <f t="shared" si="285"/>
        <v>99</v>
      </c>
      <c r="Q1540" s="9">
        <v>5.0000000000000001E-3</v>
      </c>
      <c r="R1540" s="434">
        <f t="shared" si="286"/>
        <v>25</v>
      </c>
      <c r="S1540" s="9">
        <f t="shared" si="287"/>
        <v>2.5050505050505052E-2</v>
      </c>
      <c r="T1540" s="434">
        <f t="shared" si="288"/>
        <v>124</v>
      </c>
      <c r="U1540" s="434">
        <f t="shared" si="289"/>
        <v>5074</v>
      </c>
      <c r="V1540" s="435">
        <v>5060</v>
      </c>
      <c r="W1540" s="436">
        <f t="shared" si="290"/>
        <v>110</v>
      </c>
      <c r="X1540" s="13">
        <f t="shared" si="291"/>
        <v>2.2200000000000001E-2</v>
      </c>
      <c r="Y1540" s="14" t="str">
        <f t="shared" si="292"/>
        <v>0.00%-8.40%</v>
      </c>
      <c r="Z1540" s="437"/>
      <c r="AA1540" s="437"/>
      <c r="AB1540" s="437"/>
      <c r="AC1540" s="16"/>
      <c r="AD1540" s="433">
        <f t="shared" si="293"/>
        <v>0</v>
      </c>
      <c r="AE1540" s="438">
        <f t="shared" si="294"/>
        <v>5060</v>
      </c>
      <c r="AF1540" s="18">
        <f t="shared" si="295"/>
        <v>110</v>
      </c>
      <c r="AG1540" s="19">
        <f t="shared" si="296"/>
        <v>2.2222222222222143E-2</v>
      </c>
      <c r="AH1540" s="20">
        <v>13.6</v>
      </c>
      <c r="AI1540" s="20">
        <v>750</v>
      </c>
      <c r="AJ1540" s="20"/>
      <c r="AK1540" s="20">
        <v>688</v>
      </c>
      <c r="AL1540" s="20">
        <f t="shared" si="297"/>
        <v>78504</v>
      </c>
      <c r="AM1540" s="7" t="s">
        <v>287</v>
      </c>
      <c r="AN1540" s="20"/>
      <c r="AO1540" s="21"/>
      <c r="AP1540" s="21"/>
      <c r="AQ1540" s="5" t="s">
        <v>2341</v>
      </c>
      <c r="AR1540" s="5" t="s">
        <v>61</v>
      </c>
    </row>
    <row r="1541" spans="1:44">
      <c r="A1541" s="87" t="s">
        <v>562</v>
      </c>
      <c r="B1541" s="5">
        <v>1001422</v>
      </c>
      <c r="C1541" s="5" t="s">
        <v>565</v>
      </c>
      <c r="D1541" s="5" t="s">
        <v>55</v>
      </c>
      <c r="E1541" s="5" t="s">
        <v>2573</v>
      </c>
      <c r="F1541" s="5" t="s">
        <v>2339</v>
      </c>
      <c r="G1541" s="5" t="s">
        <v>2639</v>
      </c>
      <c r="H1541" s="6">
        <v>38509</v>
      </c>
      <c r="I1541" s="5" t="s">
        <v>594</v>
      </c>
      <c r="J1541" s="5" t="s">
        <v>594</v>
      </c>
      <c r="K1541" s="5" t="s">
        <v>568</v>
      </c>
      <c r="L1541" s="7">
        <v>6</v>
      </c>
      <c r="M1541" s="7" t="s">
        <v>287</v>
      </c>
      <c r="N1541" s="433">
        <v>5780</v>
      </c>
      <c r="O1541" s="9">
        <v>0.02</v>
      </c>
      <c r="P1541" s="434">
        <f t="shared" si="285"/>
        <v>116</v>
      </c>
      <c r="Q1541" s="9">
        <v>5.0000000000000001E-3</v>
      </c>
      <c r="R1541" s="434">
        <f t="shared" si="286"/>
        <v>29</v>
      </c>
      <c r="S1541" s="9">
        <f t="shared" si="287"/>
        <v>2.5086505190311418E-2</v>
      </c>
      <c r="T1541" s="434">
        <f t="shared" si="288"/>
        <v>145</v>
      </c>
      <c r="U1541" s="434">
        <f t="shared" si="289"/>
        <v>5925</v>
      </c>
      <c r="V1541" s="435">
        <v>5950</v>
      </c>
      <c r="W1541" s="436">
        <f t="shared" si="290"/>
        <v>170</v>
      </c>
      <c r="X1541" s="13">
        <f t="shared" si="291"/>
        <v>2.9399999999999999E-2</v>
      </c>
      <c r="Y1541" s="14" t="str">
        <f t="shared" si="292"/>
        <v>0.00%-8.40%</v>
      </c>
      <c r="Z1541" s="437"/>
      <c r="AA1541" s="437"/>
      <c r="AB1541" s="437"/>
      <c r="AC1541" s="16"/>
      <c r="AD1541" s="433">
        <f t="shared" si="293"/>
        <v>0</v>
      </c>
      <c r="AE1541" s="438">
        <f t="shared" si="294"/>
        <v>5950</v>
      </c>
      <c r="AF1541" s="18">
        <f t="shared" si="295"/>
        <v>170</v>
      </c>
      <c r="AG1541" s="19">
        <f t="shared" si="296"/>
        <v>2.9411764705882248E-2</v>
      </c>
      <c r="AH1541" s="20">
        <v>13.6</v>
      </c>
      <c r="AI1541" s="20">
        <v>750</v>
      </c>
      <c r="AJ1541" s="20"/>
      <c r="AK1541" s="20">
        <v>688</v>
      </c>
      <c r="AL1541" s="20">
        <f t="shared" si="297"/>
        <v>90608</v>
      </c>
      <c r="AM1541" s="7" t="s">
        <v>287</v>
      </c>
      <c r="AN1541" s="20"/>
      <c r="AO1541" s="21"/>
      <c r="AP1541" s="21"/>
      <c r="AQ1541" s="5" t="s">
        <v>2341</v>
      </c>
      <c r="AR1541" s="5" t="s">
        <v>61</v>
      </c>
    </row>
    <row r="1542" spans="1:44">
      <c r="A1542" s="87" t="s">
        <v>562</v>
      </c>
      <c r="B1542" s="5">
        <v>1001628</v>
      </c>
      <c r="C1542" s="5" t="s">
        <v>565</v>
      </c>
      <c r="D1542" s="5" t="s">
        <v>55</v>
      </c>
      <c r="E1542" s="5" t="s">
        <v>2573</v>
      </c>
      <c r="F1542" s="5" t="s">
        <v>2339</v>
      </c>
      <c r="G1542" s="5" t="s">
        <v>2639</v>
      </c>
      <c r="H1542" s="6">
        <v>38804</v>
      </c>
      <c r="I1542" s="5" t="s">
        <v>594</v>
      </c>
      <c r="J1542" s="5" t="s">
        <v>594</v>
      </c>
      <c r="K1542" s="5" t="s">
        <v>568</v>
      </c>
      <c r="L1542" s="7">
        <v>6</v>
      </c>
      <c r="M1542" s="7" t="s">
        <v>287</v>
      </c>
      <c r="N1542" s="433">
        <v>5229</v>
      </c>
      <c r="O1542" s="9">
        <v>0.02</v>
      </c>
      <c r="P1542" s="434">
        <f t="shared" si="285"/>
        <v>105</v>
      </c>
      <c r="Q1542" s="9">
        <v>5.0000000000000001E-3</v>
      </c>
      <c r="R1542" s="434">
        <f t="shared" si="286"/>
        <v>26</v>
      </c>
      <c r="S1542" s="9">
        <f t="shared" si="287"/>
        <v>2.5052591317651557E-2</v>
      </c>
      <c r="T1542" s="434">
        <f t="shared" si="288"/>
        <v>131</v>
      </c>
      <c r="U1542" s="434">
        <f t="shared" si="289"/>
        <v>5360</v>
      </c>
      <c r="V1542" s="435">
        <v>5550</v>
      </c>
      <c r="W1542" s="436">
        <f t="shared" si="290"/>
        <v>321</v>
      </c>
      <c r="X1542" s="13">
        <f t="shared" si="291"/>
        <v>6.1400000000000003E-2</v>
      </c>
      <c r="Y1542" s="14" t="str">
        <f t="shared" si="292"/>
        <v>0.00%-8.40%</v>
      </c>
      <c r="Z1542" s="437"/>
      <c r="AA1542" s="437"/>
      <c r="AB1542" s="437"/>
      <c r="AC1542" s="16"/>
      <c r="AD1542" s="433">
        <f t="shared" si="293"/>
        <v>0</v>
      </c>
      <c r="AE1542" s="438">
        <f t="shared" si="294"/>
        <v>5550</v>
      </c>
      <c r="AF1542" s="18">
        <f t="shared" si="295"/>
        <v>321</v>
      </c>
      <c r="AG1542" s="19">
        <f t="shared" si="296"/>
        <v>6.1388410786001213E-2</v>
      </c>
      <c r="AH1542" s="20">
        <v>13.6</v>
      </c>
      <c r="AI1542" s="20">
        <v>750</v>
      </c>
      <c r="AJ1542" s="20"/>
      <c r="AK1542" s="20">
        <v>688</v>
      </c>
      <c r="AL1542" s="20">
        <f t="shared" si="297"/>
        <v>85168</v>
      </c>
      <c r="AM1542" s="7" t="s">
        <v>287</v>
      </c>
      <c r="AN1542" s="20"/>
      <c r="AO1542" s="21"/>
      <c r="AP1542" s="21"/>
      <c r="AQ1542" s="5" t="s">
        <v>2341</v>
      </c>
      <c r="AR1542" s="5" t="s">
        <v>61</v>
      </c>
    </row>
    <row r="1543" spans="1:44">
      <c r="A1543" s="87" t="s">
        <v>562</v>
      </c>
      <c r="B1543" s="5">
        <v>1001886</v>
      </c>
      <c r="C1543" s="5" t="s">
        <v>565</v>
      </c>
      <c r="D1543" s="5" t="s">
        <v>55</v>
      </c>
      <c r="E1543" s="5" t="s">
        <v>2573</v>
      </c>
      <c r="F1543" s="5" t="s">
        <v>2339</v>
      </c>
      <c r="G1543" s="5" t="s">
        <v>2639</v>
      </c>
      <c r="H1543" s="6">
        <v>38905</v>
      </c>
      <c r="I1543" s="5" t="s">
        <v>594</v>
      </c>
      <c r="J1543" s="5" t="s">
        <v>594</v>
      </c>
      <c r="K1543" s="5" t="s">
        <v>568</v>
      </c>
      <c r="L1543" s="7">
        <v>6</v>
      </c>
      <c r="M1543" s="7" t="s">
        <v>287</v>
      </c>
      <c r="N1543" s="433">
        <v>5034</v>
      </c>
      <c r="O1543" s="9">
        <v>0.02</v>
      </c>
      <c r="P1543" s="434">
        <f t="shared" si="285"/>
        <v>101</v>
      </c>
      <c r="Q1543" s="9">
        <v>5.0000000000000001E-3</v>
      </c>
      <c r="R1543" s="434">
        <f t="shared" si="286"/>
        <v>25</v>
      </c>
      <c r="S1543" s="9">
        <f t="shared" si="287"/>
        <v>2.5029797377830752E-2</v>
      </c>
      <c r="T1543" s="434">
        <f t="shared" si="288"/>
        <v>126</v>
      </c>
      <c r="U1543" s="434">
        <f t="shared" si="289"/>
        <v>5160</v>
      </c>
      <c r="V1543" s="435">
        <f t="shared" si="298"/>
        <v>5160</v>
      </c>
      <c r="W1543" s="436">
        <f t="shared" si="290"/>
        <v>126</v>
      </c>
      <c r="X1543" s="13">
        <f t="shared" si="291"/>
        <v>2.5000000000000001E-2</v>
      </c>
      <c r="Y1543" s="14" t="str">
        <f t="shared" si="292"/>
        <v>0.00%-8.40%</v>
      </c>
      <c r="Z1543" s="437"/>
      <c r="AA1543" s="437"/>
      <c r="AB1543" s="437"/>
      <c r="AC1543" s="16"/>
      <c r="AD1543" s="433">
        <f t="shared" si="293"/>
        <v>0</v>
      </c>
      <c r="AE1543" s="438">
        <f t="shared" si="294"/>
        <v>5160</v>
      </c>
      <c r="AF1543" s="18">
        <f t="shared" si="295"/>
        <v>126</v>
      </c>
      <c r="AG1543" s="19">
        <f t="shared" si="296"/>
        <v>2.5029797377830842E-2</v>
      </c>
      <c r="AH1543" s="20">
        <v>13.6</v>
      </c>
      <c r="AI1543" s="20">
        <v>750</v>
      </c>
      <c r="AJ1543" s="20"/>
      <c r="AK1543" s="20">
        <v>688</v>
      </c>
      <c r="AL1543" s="20">
        <f t="shared" si="297"/>
        <v>79864</v>
      </c>
      <c r="AM1543" s="7" t="s">
        <v>287</v>
      </c>
      <c r="AN1543" s="20"/>
      <c r="AO1543" s="21"/>
      <c r="AP1543" s="21"/>
      <c r="AQ1543" s="5" t="s">
        <v>2341</v>
      </c>
      <c r="AR1543" s="5" t="s">
        <v>61</v>
      </c>
    </row>
    <row r="1544" spans="1:44">
      <c r="A1544" s="87" t="s">
        <v>562</v>
      </c>
      <c r="B1544" s="5">
        <v>1002058</v>
      </c>
      <c r="C1544" s="5" t="s">
        <v>565</v>
      </c>
      <c r="D1544" s="5" t="s">
        <v>55</v>
      </c>
      <c r="E1544" s="5" t="s">
        <v>2573</v>
      </c>
      <c r="F1544" s="5" t="s">
        <v>2345</v>
      </c>
      <c r="G1544" s="5" t="s">
        <v>2640</v>
      </c>
      <c r="H1544" s="6">
        <v>38923</v>
      </c>
      <c r="I1544" s="5" t="s">
        <v>575</v>
      </c>
      <c r="J1544" s="5" t="s">
        <v>709</v>
      </c>
      <c r="K1544" s="5" t="s">
        <v>568</v>
      </c>
      <c r="L1544" s="7">
        <v>6</v>
      </c>
      <c r="M1544" s="7" t="s">
        <v>287</v>
      </c>
      <c r="N1544" s="433">
        <v>5203</v>
      </c>
      <c r="O1544" s="9">
        <v>0.02</v>
      </c>
      <c r="P1544" s="434">
        <f t="shared" si="285"/>
        <v>104</v>
      </c>
      <c r="Q1544" s="9">
        <v>5.0000000000000001E-3</v>
      </c>
      <c r="R1544" s="434">
        <f t="shared" si="286"/>
        <v>26</v>
      </c>
      <c r="S1544" s="9">
        <f t="shared" si="287"/>
        <v>2.4985585239285027E-2</v>
      </c>
      <c r="T1544" s="434">
        <f t="shared" si="288"/>
        <v>130</v>
      </c>
      <c r="U1544" s="434">
        <f t="shared" si="289"/>
        <v>5333</v>
      </c>
      <c r="V1544" s="435">
        <v>5300</v>
      </c>
      <c r="W1544" s="436">
        <f t="shared" si="290"/>
        <v>97</v>
      </c>
      <c r="X1544" s="13">
        <f t="shared" si="291"/>
        <v>1.8599999999999998E-2</v>
      </c>
      <c r="Y1544" s="14" t="str">
        <f t="shared" si="292"/>
        <v>0.00%-8.40%</v>
      </c>
      <c r="Z1544" s="437" t="s">
        <v>112</v>
      </c>
      <c r="AA1544" s="437" t="s">
        <v>2641</v>
      </c>
      <c r="AB1544" s="437">
        <v>45</v>
      </c>
      <c r="AC1544" s="16">
        <v>0.05</v>
      </c>
      <c r="AD1544" s="433">
        <f t="shared" si="293"/>
        <v>260</v>
      </c>
      <c r="AE1544" s="438">
        <f t="shared" si="294"/>
        <v>5560</v>
      </c>
      <c r="AF1544" s="18">
        <f t="shared" si="295"/>
        <v>357</v>
      </c>
      <c r="AG1544" s="19">
        <f t="shared" si="296"/>
        <v>6.8614261003267396E-2</v>
      </c>
      <c r="AH1544" s="20">
        <v>13.6</v>
      </c>
      <c r="AI1544" s="20">
        <v>750</v>
      </c>
      <c r="AJ1544" s="20"/>
      <c r="AK1544" s="20">
        <v>688</v>
      </c>
      <c r="AL1544" s="20">
        <f t="shared" si="297"/>
        <v>85304</v>
      </c>
      <c r="AM1544" s="7" t="s">
        <v>287</v>
      </c>
      <c r="AN1544" s="20"/>
      <c r="AO1544" s="21"/>
      <c r="AP1544" s="21"/>
      <c r="AQ1544" s="5" t="s">
        <v>2341</v>
      </c>
      <c r="AR1544" s="5" t="s">
        <v>61</v>
      </c>
    </row>
    <row r="1545" spans="1:44">
      <c r="A1545" s="87" t="s">
        <v>562</v>
      </c>
      <c r="B1545" s="5">
        <v>1002078</v>
      </c>
      <c r="C1545" s="5" t="s">
        <v>565</v>
      </c>
      <c r="D1545" s="5" t="s">
        <v>55</v>
      </c>
      <c r="E1545" s="5" t="s">
        <v>2573</v>
      </c>
      <c r="F1545" s="5" t="s">
        <v>2339</v>
      </c>
      <c r="G1545" s="5" t="s">
        <v>2639</v>
      </c>
      <c r="H1545" s="6">
        <v>38926</v>
      </c>
      <c r="I1545" s="5" t="s">
        <v>575</v>
      </c>
      <c r="J1545" s="5" t="s">
        <v>2642</v>
      </c>
      <c r="K1545" s="5" t="s">
        <v>568</v>
      </c>
      <c r="L1545" s="7">
        <v>6</v>
      </c>
      <c r="M1545" s="7" t="s">
        <v>287</v>
      </c>
      <c r="N1545" s="433">
        <v>5068</v>
      </c>
      <c r="O1545" s="9">
        <v>0.02</v>
      </c>
      <c r="P1545" s="434">
        <f t="shared" si="285"/>
        <v>101</v>
      </c>
      <c r="Q1545" s="9">
        <v>5.0000000000000001E-3</v>
      </c>
      <c r="R1545" s="434">
        <f t="shared" si="286"/>
        <v>25</v>
      </c>
      <c r="S1545" s="9">
        <f t="shared" si="287"/>
        <v>2.4861878453038673E-2</v>
      </c>
      <c r="T1545" s="434">
        <f t="shared" si="288"/>
        <v>126</v>
      </c>
      <c r="U1545" s="434">
        <f t="shared" si="289"/>
        <v>5194</v>
      </c>
      <c r="V1545" s="435">
        <v>5075</v>
      </c>
      <c r="W1545" s="436">
        <f t="shared" si="290"/>
        <v>7</v>
      </c>
      <c r="X1545" s="13">
        <f t="shared" si="291"/>
        <v>1.4E-3</v>
      </c>
      <c r="Y1545" s="14" t="str">
        <f t="shared" si="292"/>
        <v>0.00%-8.40%</v>
      </c>
      <c r="Z1545" s="437" t="s">
        <v>112</v>
      </c>
      <c r="AA1545" s="437" t="s">
        <v>2643</v>
      </c>
      <c r="AB1545" s="437">
        <v>44</v>
      </c>
      <c r="AC1545" s="16">
        <v>0.03</v>
      </c>
      <c r="AD1545" s="433">
        <f t="shared" si="293"/>
        <v>152</v>
      </c>
      <c r="AE1545" s="438">
        <f t="shared" si="294"/>
        <v>5227</v>
      </c>
      <c r="AF1545" s="18">
        <f t="shared" si="295"/>
        <v>159</v>
      </c>
      <c r="AG1545" s="19">
        <f t="shared" si="296"/>
        <v>3.1373322809786997E-2</v>
      </c>
      <c r="AH1545" s="20">
        <v>13.6</v>
      </c>
      <c r="AI1545" s="20">
        <v>650</v>
      </c>
      <c r="AJ1545" s="20"/>
      <c r="AK1545" s="20">
        <v>688</v>
      </c>
      <c r="AL1545" s="20">
        <f t="shared" si="297"/>
        <v>79575.199999999997</v>
      </c>
      <c r="AM1545" s="7" t="s">
        <v>287</v>
      </c>
      <c r="AN1545" s="20"/>
      <c r="AO1545" s="21"/>
      <c r="AP1545" s="21"/>
      <c r="AQ1545" s="5" t="s">
        <v>2341</v>
      </c>
      <c r="AR1545" s="5" t="s">
        <v>61</v>
      </c>
    </row>
    <row r="1546" spans="1:44">
      <c r="A1546" s="87" t="s">
        <v>562</v>
      </c>
      <c r="B1546" s="5">
        <v>1002110</v>
      </c>
      <c r="C1546" s="5" t="s">
        <v>565</v>
      </c>
      <c r="D1546" s="5" t="s">
        <v>55</v>
      </c>
      <c r="E1546" s="5" t="s">
        <v>2573</v>
      </c>
      <c r="F1546" s="5" t="s">
        <v>2339</v>
      </c>
      <c r="G1546" s="5" t="s">
        <v>2639</v>
      </c>
      <c r="H1546" s="6">
        <v>38959</v>
      </c>
      <c r="I1546" s="5" t="s">
        <v>594</v>
      </c>
      <c r="J1546" s="5" t="s">
        <v>594</v>
      </c>
      <c r="K1546" s="5" t="s">
        <v>568</v>
      </c>
      <c r="L1546" s="7">
        <v>6</v>
      </c>
      <c r="M1546" s="7" t="s">
        <v>287</v>
      </c>
      <c r="N1546" s="433">
        <v>4970</v>
      </c>
      <c r="O1546" s="9">
        <v>0.02</v>
      </c>
      <c r="P1546" s="434">
        <f t="shared" si="285"/>
        <v>99</v>
      </c>
      <c r="Q1546" s="9">
        <v>5.0000000000000001E-3</v>
      </c>
      <c r="R1546" s="434">
        <f t="shared" si="286"/>
        <v>25</v>
      </c>
      <c r="S1546" s="9">
        <f t="shared" si="287"/>
        <v>2.4949698189134808E-2</v>
      </c>
      <c r="T1546" s="434">
        <f t="shared" si="288"/>
        <v>124</v>
      </c>
      <c r="U1546" s="434">
        <f t="shared" si="289"/>
        <v>5094</v>
      </c>
      <c r="V1546" s="435">
        <v>5150</v>
      </c>
      <c r="W1546" s="436">
        <f t="shared" si="290"/>
        <v>180</v>
      </c>
      <c r="X1546" s="13">
        <f t="shared" si="291"/>
        <v>3.6200000000000003E-2</v>
      </c>
      <c r="Y1546" s="14" t="str">
        <f t="shared" si="292"/>
        <v>0.00%-8.40%</v>
      </c>
      <c r="Z1546" s="437"/>
      <c r="AA1546" s="437"/>
      <c r="AB1546" s="437"/>
      <c r="AC1546" s="16"/>
      <c r="AD1546" s="433">
        <f t="shared" si="293"/>
        <v>0</v>
      </c>
      <c r="AE1546" s="438">
        <f t="shared" si="294"/>
        <v>5150</v>
      </c>
      <c r="AF1546" s="18">
        <f t="shared" si="295"/>
        <v>180</v>
      </c>
      <c r="AG1546" s="19">
        <f t="shared" si="296"/>
        <v>3.6217303822937641E-2</v>
      </c>
      <c r="AH1546" s="20">
        <v>13.6</v>
      </c>
      <c r="AI1546" s="20">
        <v>750</v>
      </c>
      <c r="AJ1546" s="20"/>
      <c r="AK1546" s="20">
        <v>688</v>
      </c>
      <c r="AL1546" s="20">
        <f t="shared" si="297"/>
        <v>79728</v>
      </c>
      <c r="AM1546" s="7" t="s">
        <v>287</v>
      </c>
      <c r="AN1546" s="20"/>
      <c r="AO1546" s="21"/>
      <c r="AP1546" s="21"/>
      <c r="AQ1546" s="5" t="s">
        <v>2341</v>
      </c>
      <c r="AR1546" s="5" t="s">
        <v>61</v>
      </c>
    </row>
    <row r="1547" spans="1:44">
      <c r="A1547" s="87" t="s">
        <v>562</v>
      </c>
      <c r="B1547" s="5">
        <v>1002128</v>
      </c>
      <c r="C1547" s="5" t="s">
        <v>565</v>
      </c>
      <c r="D1547" s="5" t="s">
        <v>55</v>
      </c>
      <c r="E1547" s="5" t="s">
        <v>2573</v>
      </c>
      <c r="F1547" s="5" t="s">
        <v>2345</v>
      </c>
      <c r="G1547" s="5" t="s">
        <v>2640</v>
      </c>
      <c r="H1547" s="6">
        <v>38959</v>
      </c>
      <c r="I1547" s="5" t="s">
        <v>575</v>
      </c>
      <c r="J1547" s="5" t="s">
        <v>651</v>
      </c>
      <c r="K1547" s="5" t="s">
        <v>568</v>
      </c>
      <c r="L1547" s="7">
        <v>6</v>
      </c>
      <c r="M1547" s="7" t="s">
        <v>287</v>
      </c>
      <c r="N1547" s="433">
        <v>4978</v>
      </c>
      <c r="O1547" s="9">
        <v>0.02</v>
      </c>
      <c r="P1547" s="434">
        <f t="shared" ref="P1547:P1610" si="299">ROUND(N1547*O1547,0)</f>
        <v>100</v>
      </c>
      <c r="Q1547" s="9">
        <v>5.0000000000000001E-3</v>
      </c>
      <c r="R1547" s="434">
        <f t="shared" ref="R1547:R1610" si="300">ROUND(N1547*Q1547,0)</f>
        <v>25</v>
      </c>
      <c r="S1547" s="9">
        <f t="shared" ref="S1547:S1610" si="301">T1547/N1547</f>
        <v>2.5110486139011651E-2</v>
      </c>
      <c r="T1547" s="434">
        <f t="shared" ref="T1547:T1610" si="302">P1547+R1547</f>
        <v>125</v>
      </c>
      <c r="U1547" s="434">
        <f t="shared" ref="U1547:U1610" si="303">N1547+T1547</f>
        <v>5103</v>
      </c>
      <c r="V1547" s="435">
        <v>5150</v>
      </c>
      <c r="W1547" s="436">
        <f t="shared" ref="W1547:W1610" si="304">V1547-N1547</f>
        <v>172</v>
      </c>
      <c r="X1547" s="13">
        <f t="shared" ref="X1547:X1610" si="305">ROUND(V1547/N1547-1,4)</f>
        <v>3.4599999999999999E-2</v>
      </c>
      <c r="Y1547" s="14" t="str">
        <f t="shared" ref="Y1547:Y1610" si="306">IF(OR(L1547=1,L1547=2,L1547=4),TEXT(S1547*0.8,"0.00%")&amp;"-"&amp;TEXT(S1547*1.2,"0.00%"),IF(OR(L1547=3,L1547=6),TEXT(0,"0.00%")&amp;"-"&amp;TEXT(7%*1.2,"0.00%"),IF(OR(L1547=5,L1547=7),TEXT((R1547/N1547),"0.00%")&amp;"-"&amp;TEXT((R1547/N1547)+7%,"0.00%"),"")))</f>
        <v>0.00%-8.40%</v>
      </c>
      <c r="Z1547" s="437"/>
      <c r="AA1547" s="437"/>
      <c r="AB1547" s="437"/>
      <c r="AC1547" s="16"/>
      <c r="AD1547" s="433">
        <f t="shared" ref="AD1547:AD1610" si="307">ROUND(N1547*AC1547,0)</f>
        <v>0</v>
      </c>
      <c r="AE1547" s="438">
        <f t="shared" ref="AE1547:AE1610" si="308">V1547+AD1547</f>
        <v>5150</v>
      </c>
      <c r="AF1547" s="18">
        <f t="shared" ref="AF1547:AF1610" si="309">AE1547-N1547</f>
        <v>172</v>
      </c>
      <c r="AG1547" s="19">
        <f t="shared" ref="AG1547:AG1610" si="310">AE1547/N1547-1</f>
        <v>3.4552028927280043E-2</v>
      </c>
      <c r="AH1547" s="20">
        <v>13.6</v>
      </c>
      <c r="AI1547" s="20">
        <v>650</v>
      </c>
      <c r="AJ1547" s="20"/>
      <c r="AK1547" s="20">
        <v>688</v>
      </c>
      <c r="AL1547" s="20">
        <f t="shared" ref="AL1547:AL1610" si="311">AE1547*AH1547+AI1547*12+AK1547+IF(AB1547="",AJ1547,IF(AB1547="D",5000,IF(AB1547="C",1000,0)))*12</f>
        <v>78528</v>
      </c>
      <c r="AM1547" s="7" t="s">
        <v>287</v>
      </c>
      <c r="AN1547" s="20"/>
      <c r="AO1547" s="21"/>
      <c r="AP1547" s="21"/>
      <c r="AQ1547" s="5" t="s">
        <v>2341</v>
      </c>
      <c r="AR1547" s="5" t="s">
        <v>61</v>
      </c>
    </row>
    <row r="1548" spans="1:44">
      <c r="A1548" s="87" t="s">
        <v>562</v>
      </c>
      <c r="B1548" s="5">
        <v>1002245</v>
      </c>
      <c r="C1548" s="5" t="s">
        <v>565</v>
      </c>
      <c r="D1548" s="5" t="s">
        <v>55</v>
      </c>
      <c r="E1548" s="5" t="s">
        <v>2573</v>
      </c>
      <c r="F1548" s="5" t="s">
        <v>2339</v>
      </c>
      <c r="G1548" s="5" t="s">
        <v>2639</v>
      </c>
      <c r="H1548" s="6">
        <v>39030</v>
      </c>
      <c r="I1548" s="5" t="s">
        <v>594</v>
      </c>
      <c r="J1548" s="5" t="s">
        <v>594</v>
      </c>
      <c r="K1548" s="5" t="s">
        <v>568</v>
      </c>
      <c r="L1548" s="7">
        <v>6</v>
      </c>
      <c r="M1548" s="7" t="s">
        <v>287</v>
      </c>
      <c r="N1548" s="433">
        <v>4465</v>
      </c>
      <c r="O1548" s="9">
        <v>0.02</v>
      </c>
      <c r="P1548" s="434">
        <f t="shared" si="299"/>
        <v>89</v>
      </c>
      <c r="Q1548" s="9">
        <v>5.0000000000000001E-3</v>
      </c>
      <c r="R1548" s="434">
        <f t="shared" si="300"/>
        <v>22</v>
      </c>
      <c r="S1548" s="9">
        <f t="shared" si="301"/>
        <v>2.4860022396416572E-2</v>
      </c>
      <c r="T1548" s="434">
        <f t="shared" si="302"/>
        <v>111</v>
      </c>
      <c r="U1548" s="434">
        <f t="shared" si="303"/>
        <v>4576</v>
      </c>
      <c r="V1548" s="435">
        <v>4580</v>
      </c>
      <c r="W1548" s="436">
        <f t="shared" si="304"/>
        <v>115</v>
      </c>
      <c r="X1548" s="13">
        <f t="shared" si="305"/>
        <v>2.58E-2</v>
      </c>
      <c r="Y1548" s="14" t="str">
        <f t="shared" si="306"/>
        <v>0.00%-8.40%</v>
      </c>
      <c r="Z1548" s="437"/>
      <c r="AA1548" s="437"/>
      <c r="AB1548" s="437"/>
      <c r="AC1548" s="16"/>
      <c r="AD1548" s="433">
        <f t="shared" si="307"/>
        <v>0</v>
      </c>
      <c r="AE1548" s="438">
        <f t="shared" si="308"/>
        <v>4580</v>
      </c>
      <c r="AF1548" s="18">
        <f t="shared" si="309"/>
        <v>115</v>
      </c>
      <c r="AG1548" s="19">
        <f t="shared" si="310"/>
        <v>2.5755879059350395E-2</v>
      </c>
      <c r="AH1548" s="20">
        <v>13.6</v>
      </c>
      <c r="AI1548" s="20">
        <v>750</v>
      </c>
      <c r="AJ1548" s="20"/>
      <c r="AK1548" s="20">
        <v>688</v>
      </c>
      <c r="AL1548" s="20">
        <f t="shared" si="311"/>
        <v>71976</v>
      </c>
      <c r="AM1548" s="7" t="s">
        <v>287</v>
      </c>
      <c r="AN1548" s="20"/>
      <c r="AO1548" s="21"/>
      <c r="AP1548" s="21"/>
      <c r="AQ1548" s="5" t="s">
        <v>2341</v>
      </c>
      <c r="AR1548" s="5" t="s">
        <v>61</v>
      </c>
    </row>
    <row r="1549" spans="1:44">
      <c r="A1549" s="87" t="s">
        <v>562</v>
      </c>
      <c r="B1549" s="5">
        <v>1002461</v>
      </c>
      <c r="C1549" s="5" t="s">
        <v>565</v>
      </c>
      <c r="D1549" s="5" t="s">
        <v>55</v>
      </c>
      <c r="E1549" s="5" t="s">
        <v>2573</v>
      </c>
      <c r="F1549" s="5" t="s">
        <v>2339</v>
      </c>
      <c r="G1549" s="5" t="s">
        <v>2639</v>
      </c>
      <c r="H1549" s="6">
        <v>39496</v>
      </c>
      <c r="I1549" s="5" t="s">
        <v>575</v>
      </c>
      <c r="J1549" s="5" t="s">
        <v>653</v>
      </c>
      <c r="K1549" s="5" t="s">
        <v>568</v>
      </c>
      <c r="L1549" s="7">
        <v>6</v>
      </c>
      <c r="M1549" s="7" t="s">
        <v>287</v>
      </c>
      <c r="N1549" s="433">
        <v>5460</v>
      </c>
      <c r="O1549" s="9">
        <v>0.02</v>
      </c>
      <c r="P1549" s="434">
        <f t="shared" si="299"/>
        <v>109</v>
      </c>
      <c r="Q1549" s="9">
        <v>5.0000000000000001E-3</v>
      </c>
      <c r="R1549" s="434">
        <f t="shared" si="300"/>
        <v>27</v>
      </c>
      <c r="S1549" s="9">
        <f t="shared" si="301"/>
        <v>2.490842490842491E-2</v>
      </c>
      <c r="T1549" s="434">
        <f t="shared" si="302"/>
        <v>136</v>
      </c>
      <c r="U1549" s="434">
        <f t="shared" si="303"/>
        <v>5596</v>
      </c>
      <c r="V1549" s="435">
        <v>5470</v>
      </c>
      <c r="W1549" s="436">
        <f t="shared" si="304"/>
        <v>10</v>
      </c>
      <c r="X1549" s="13">
        <f t="shared" si="305"/>
        <v>1.8E-3</v>
      </c>
      <c r="Y1549" s="14" t="str">
        <f t="shared" si="306"/>
        <v>0.00%-8.40%</v>
      </c>
      <c r="Z1549" s="437"/>
      <c r="AA1549" s="437"/>
      <c r="AB1549" s="437"/>
      <c r="AC1549" s="16"/>
      <c r="AD1549" s="433">
        <f t="shared" si="307"/>
        <v>0</v>
      </c>
      <c r="AE1549" s="438">
        <f t="shared" si="308"/>
        <v>5470</v>
      </c>
      <c r="AF1549" s="18">
        <f t="shared" si="309"/>
        <v>10</v>
      </c>
      <c r="AG1549" s="19">
        <f t="shared" si="310"/>
        <v>1.831501831501825E-3</v>
      </c>
      <c r="AH1549" s="20">
        <v>13.6</v>
      </c>
      <c r="AI1549" s="20">
        <v>750</v>
      </c>
      <c r="AJ1549" s="20"/>
      <c r="AK1549" s="20">
        <v>688</v>
      </c>
      <c r="AL1549" s="20">
        <f t="shared" si="311"/>
        <v>84080</v>
      </c>
      <c r="AM1549" s="7" t="s">
        <v>287</v>
      </c>
      <c r="AN1549" s="20"/>
      <c r="AO1549" s="21"/>
      <c r="AP1549" s="21"/>
      <c r="AQ1549" s="5" t="s">
        <v>2341</v>
      </c>
      <c r="AR1549" s="5" t="s">
        <v>61</v>
      </c>
    </row>
    <row r="1550" spans="1:44">
      <c r="A1550" s="87" t="s">
        <v>562</v>
      </c>
      <c r="B1550" s="5">
        <v>1002466</v>
      </c>
      <c r="C1550" s="5" t="s">
        <v>565</v>
      </c>
      <c r="D1550" s="5" t="s">
        <v>55</v>
      </c>
      <c r="E1550" s="5" t="s">
        <v>2573</v>
      </c>
      <c r="F1550" s="5" t="s">
        <v>2339</v>
      </c>
      <c r="G1550" s="5" t="s">
        <v>2639</v>
      </c>
      <c r="H1550" s="6">
        <v>39496</v>
      </c>
      <c r="I1550" s="5" t="s">
        <v>594</v>
      </c>
      <c r="J1550" s="5" t="s">
        <v>594</v>
      </c>
      <c r="K1550" s="5" t="s">
        <v>568</v>
      </c>
      <c r="L1550" s="7">
        <v>6</v>
      </c>
      <c r="M1550" s="7" t="s">
        <v>287</v>
      </c>
      <c r="N1550" s="433">
        <v>5658</v>
      </c>
      <c r="O1550" s="9">
        <v>0.02</v>
      </c>
      <c r="P1550" s="434">
        <f t="shared" si="299"/>
        <v>113</v>
      </c>
      <c r="Q1550" s="9">
        <v>5.0000000000000001E-3</v>
      </c>
      <c r="R1550" s="434">
        <f t="shared" si="300"/>
        <v>28</v>
      </c>
      <c r="S1550" s="9">
        <f t="shared" si="301"/>
        <v>2.4920466595970307E-2</v>
      </c>
      <c r="T1550" s="434">
        <f t="shared" si="302"/>
        <v>141</v>
      </c>
      <c r="U1550" s="434">
        <f t="shared" si="303"/>
        <v>5799</v>
      </c>
      <c r="V1550" s="435">
        <v>5799</v>
      </c>
      <c r="W1550" s="436">
        <f t="shared" si="304"/>
        <v>141</v>
      </c>
      <c r="X1550" s="13">
        <f t="shared" si="305"/>
        <v>2.4899999999999999E-2</v>
      </c>
      <c r="Y1550" s="14" t="str">
        <f t="shared" si="306"/>
        <v>0.00%-8.40%</v>
      </c>
      <c r="Z1550" s="437"/>
      <c r="AA1550" s="437"/>
      <c r="AB1550" s="437"/>
      <c r="AC1550" s="16"/>
      <c r="AD1550" s="433">
        <f t="shared" si="307"/>
        <v>0</v>
      </c>
      <c r="AE1550" s="438">
        <f t="shared" si="308"/>
        <v>5799</v>
      </c>
      <c r="AF1550" s="18">
        <f t="shared" si="309"/>
        <v>141</v>
      </c>
      <c r="AG1550" s="19">
        <f t="shared" si="310"/>
        <v>2.4920466595970359E-2</v>
      </c>
      <c r="AH1550" s="20">
        <v>13.6</v>
      </c>
      <c r="AI1550" s="20">
        <v>750</v>
      </c>
      <c r="AJ1550" s="20"/>
      <c r="AK1550" s="20">
        <v>688</v>
      </c>
      <c r="AL1550" s="20">
        <f t="shared" si="311"/>
        <v>88554.4</v>
      </c>
      <c r="AM1550" s="7" t="s">
        <v>287</v>
      </c>
      <c r="AN1550" s="20"/>
      <c r="AO1550" s="21"/>
      <c r="AP1550" s="21"/>
      <c r="AQ1550" s="5" t="s">
        <v>2341</v>
      </c>
      <c r="AR1550" s="5" t="s">
        <v>61</v>
      </c>
    </row>
    <row r="1551" spans="1:44">
      <c r="A1551" s="87" t="s">
        <v>562</v>
      </c>
      <c r="B1551" s="5">
        <v>1002489</v>
      </c>
      <c r="C1551" s="5" t="s">
        <v>565</v>
      </c>
      <c r="D1551" s="5" t="s">
        <v>55</v>
      </c>
      <c r="E1551" s="5" t="s">
        <v>2573</v>
      </c>
      <c r="F1551" s="5" t="s">
        <v>2339</v>
      </c>
      <c r="G1551" s="5" t="s">
        <v>2639</v>
      </c>
      <c r="H1551" s="6">
        <v>39496</v>
      </c>
      <c r="I1551" s="5" t="s">
        <v>594</v>
      </c>
      <c r="J1551" s="5" t="s">
        <v>594</v>
      </c>
      <c r="K1551" s="5" t="s">
        <v>568</v>
      </c>
      <c r="L1551" s="7">
        <v>6</v>
      </c>
      <c r="M1551" s="7" t="s">
        <v>287</v>
      </c>
      <c r="N1551" s="433">
        <v>5186</v>
      </c>
      <c r="O1551" s="9">
        <v>0.02</v>
      </c>
      <c r="P1551" s="434">
        <f t="shared" si="299"/>
        <v>104</v>
      </c>
      <c r="Q1551" s="9">
        <v>5.0000000000000001E-3</v>
      </c>
      <c r="R1551" s="434">
        <f t="shared" si="300"/>
        <v>26</v>
      </c>
      <c r="S1551" s="9">
        <f t="shared" si="301"/>
        <v>2.5067489394523718E-2</v>
      </c>
      <c r="T1551" s="434">
        <f t="shared" si="302"/>
        <v>130</v>
      </c>
      <c r="U1551" s="434">
        <f t="shared" si="303"/>
        <v>5316</v>
      </c>
      <c r="V1551" s="435">
        <f t="shared" si="298"/>
        <v>5316</v>
      </c>
      <c r="W1551" s="436">
        <f t="shared" si="304"/>
        <v>130</v>
      </c>
      <c r="X1551" s="13">
        <f t="shared" si="305"/>
        <v>2.5100000000000001E-2</v>
      </c>
      <c r="Y1551" s="14" t="str">
        <f t="shared" si="306"/>
        <v>0.00%-8.40%</v>
      </c>
      <c r="Z1551" s="437"/>
      <c r="AA1551" s="437"/>
      <c r="AB1551" s="437"/>
      <c r="AC1551" s="16"/>
      <c r="AD1551" s="433">
        <f t="shared" si="307"/>
        <v>0</v>
      </c>
      <c r="AE1551" s="438">
        <f t="shared" si="308"/>
        <v>5316</v>
      </c>
      <c r="AF1551" s="18">
        <f t="shared" si="309"/>
        <v>130</v>
      </c>
      <c r="AG1551" s="19">
        <f t="shared" si="310"/>
        <v>2.5067489394523745E-2</v>
      </c>
      <c r="AH1551" s="20">
        <v>13.6</v>
      </c>
      <c r="AI1551" s="20">
        <v>750</v>
      </c>
      <c r="AJ1551" s="20"/>
      <c r="AK1551" s="20">
        <v>688</v>
      </c>
      <c r="AL1551" s="20">
        <f t="shared" si="311"/>
        <v>81985.599999999991</v>
      </c>
      <c r="AM1551" s="7" t="s">
        <v>287</v>
      </c>
      <c r="AN1551" s="20"/>
      <c r="AO1551" s="21"/>
      <c r="AP1551" s="21"/>
      <c r="AQ1551" s="5" t="s">
        <v>2341</v>
      </c>
      <c r="AR1551" s="5" t="s">
        <v>61</v>
      </c>
    </row>
    <row r="1552" spans="1:44">
      <c r="A1552" s="87" t="s">
        <v>562</v>
      </c>
      <c r="B1552" s="5">
        <v>1002567</v>
      </c>
      <c r="C1552" s="5" t="s">
        <v>565</v>
      </c>
      <c r="D1552" s="5" t="s">
        <v>55</v>
      </c>
      <c r="E1552" s="5" t="s">
        <v>2573</v>
      </c>
      <c r="F1552" s="5" t="s">
        <v>2344</v>
      </c>
      <c r="G1552" s="5" t="s">
        <v>2183</v>
      </c>
      <c r="H1552" s="6">
        <v>39496</v>
      </c>
      <c r="I1552" s="5" t="s">
        <v>1256</v>
      </c>
      <c r="J1552" s="5" t="s">
        <v>1257</v>
      </c>
      <c r="K1552" s="5" t="s">
        <v>568</v>
      </c>
      <c r="L1552" s="7">
        <v>6</v>
      </c>
      <c r="M1552" s="7" t="s">
        <v>287</v>
      </c>
      <c r="N1552" s="433">
        <v>5055</v>
      </c>
      <c r="O1552" s="9">
        <v>0.02</v>
      </c>
      <c r="P1552" s="434">
        <f t="shared" si="299"/>
        <v>101</v>
      </c>
      <c r="Q1552" s="9">
        <v>5.0000000000000001E-3</v>
      </c>
      <c r="R1552" s="434">
        <f t="shared" si="300"/>
        <v>25</v>
      </c>
      <c r="S1552" s="9">
        <f t="shared" si="301"/>
        <v>2.4925816023738872E-2</v>
      </c>
      <c r="T1552" s="434">
        <f t="shared" si="302"/>
        <v>126</v>
      </c>
      <c r="U1552" s="434">
        <f t="shared" si="303"/>
        <v>5181</v>
      </c>
      <c r="V1552" s="435">
        <v>5150</v>
      </c>
      <c r="W1552" s="436">
        <f t="shared" si="304"/>
        <v>95</v>
      </c>
      <c r="X1552" s="13">
        <f t="shared" si="305"/>
        <v>1.8800000000000001E-2</v>
      </c>
      <c r="Y1552" s="14" t="str">
        <f t="shared" si="306"/>
        <v>0.00%-8.40%</v>
      </c>
      <c r="Z1552" s="437"/>
      <c r="AA1552" s="437"/>
      <c r="AB1552" s="437"/>
      <c r="AC1552" s="16"/>
      <c r="AD1552" s="433">
        <f t="shared" si="307"/>
        <v>0</v>
      </c>
      <c r="AE1552" s="438">
        <f t="shared" si="308"/>
        <v>5150</v>
      </c>
      <c r="AF1552" s="18">
        <f t="shared" si="309"/>
        <v>95</v>
      </c>
      <c r="AG1552" s="19">
        <f t="shared" si="310"/>
        <v>1.879327398615227E-2</v>
      </c>
      <c r="AH1552" s="20">
        <v>13.6</v>
      </c>
      <c r="AI1552" s="20">
        <v>750</v>
      </c>
      <c r="AJ1552" s="20"/>
      <c r="AK1552" s="20">
        <v>688</v>
      </c>
      <c r="AL1552" s="20">
        <f t="shared" si="311"/>
        <v>79728</v>
      </c>
      <c r="AM1552" s="7" t="s">
        <v>287</v>
      </c>
      <c r="AN1552" s="20"/>
      <c r="AO1552" s="21"/>
      <c r="AP1552" s="21"/>
      <c r="AQ1552" s="5" t="s">
        <v>2341</v>
      </c>
      <c r="AR1552" s="5" t="s">
        <v>61</v>
      </c>
    </row>
    <row r="1553" spans="1:44">
      <c r="A1553" s="87" t="s">
        <v>562</v>
      </c>
      <c r="B1553" s="5">
        <v>1002891</v>
      </c>
      <c r="C1553" s="5" t="s">
        <v>565</v>
      </c>
      <c r="D1553" s="5" t="s">
        <v>55</v>
      </c>
      <c r="E1553" s="5" t="s">
        <v>2573</v>
      </c>
      <c r="F1553" s="5" t="s">
        <v>2344</v>
      </c>
      <c r="G1553" s="5" t="s">
        <v>2183</v>
      </c>
      <c r="H1553" s="6">
        <v>39857</v>
      </c>
      <c r="I1553" s="5" t="s">
        <v>1256</v>
      </c>
      <c r="J1553" s="5" t="s">
        <v>1257</v>
      </c>
      <c r="K1553" s="5" t="s">
        <v>568</v>
      </c>
      <c r="L1553" s="7">
        <v>6</v>
      </c>
      <c r="M1553" s="7" t="s">
        <v>287</v>
      </c>
      <c r="N1553" s="433">
        <v>4500</v>
      </c>
      <c r="O1553" s="9">
        <v>0.02</v>
      </c>
      <c r="P1553" s="434">
        <f t="shared" si="299"/>
        <v>90</v>
      </c>
      <c r="Q1553" s="9">
        <v>5.0000000000000001E-3</v>
      </c>
      <c r="R1553" s="434">
        <f t="shared" si="300"/>
        <v>23</v>
      </c>
      <c r="S1553" s="9">
        <f t="shared" si="301"/>
        <v>2.5111111111111112E-2</v>
      </c>
      <c r="T1553" s="434">
        <f t="shared" si="302"/>
        <v>113</v>
      </c>
      <c r="U1553" s="434">
        <f t="shared" si="303"/>
        <v>4613</v>
      </c>
      <c r="V1553" s="435">
        <v>4650</v>
      </c>
      <c r="W1553" s="436">
        <f t="shared" si="304"/>
        <v>150</v>
      </c>
      <c r="X1553" s="13">
        <f t="shared" si="305"/>
        <v>3.3300000000000003E-2</v>
      </c>
      <c r="Y1553" s="14" t="str">
        <f t="shared" si="306"/>
        <v>0.00%-8.40%</v>
      </c>
      <c r="Z1553" s="437"/>
      <c r="AA1553" s="437"/>
      <c r="AB1553" s="437"/>
      <c r="AC1553" s="16"/>
      <c r="AD1553" s="433">
        <f t="shared" si="307"/>
        <v>0</v>
      </c>
      <c r="AE1553" s="438">
        <f t="shared" si="308"/>
        <v>4650</v>
      </c>
      <c r="AF1553" s="18">
        <f t="shared" si="309"/>
        <v>150</v>
      </c>
      <c r="AG1553" s="19">
        <f t="shared" si="310"/>
        <v>3.3333333333333437E-2</v>
      </c>
      <c r="AH1553" s="20">
        <v>13.6</v>
      </c>
      <c r="AI1553" s="20">
        <v>750</v>
      </c>
      <c r="AJ1553" s="20"/>
      <c r="AK1553" s="20">
        <v>688</v>
      </c>
      <c r="AL1553" s="20">
        <f t="shared" si="311"/>
        <v>72928</v>
      </c>
      <c r="AM1553" s="7" t="s">
        <v>287</v>
      </c>
      <c r="AN1553" s="20"/>
      <c r="AO1553" s="21"/>
      <c r="AP1553" s="21"/>
      <c r="AQ1553" s="5" t="s">
        <v>2341</v>
      </c>
      <c r="AR1553" s="5" t="s">
        <v>61</v>
      </c>
    </row>
    <row r="1554" spans="1:44">
      <c r="A1554" s="87" t="s">
        <v>562</v>
      </c>
      <c r="B1554" s="5">
        <v>1003492</v>
      </c>
      <c r="C1554" s="5" t="s">
        <v>565</v>
      </c>
      <c r="D1554" s="5" t="s">
        <v>55</v>
      </c>
      <c r="E1554" s="5" t="s">
        <v>2573</v>
      </c>
      <c r="F1554" s="5" t="s">
        <v>2339</v>
      </c>
      <c r="G1554" s="5" t="s">
        <v>2639</v>
      </c>
      <c r="H1554" s="6">
        <v>39937</v>
      </c>
      <c r="I1554" s="5" t="s">
        <v>575</v>
      </c>
      <c r="J1554" s="5" t="s">
        <v>653</v>
      </c>
      <c r="K1554" s="5" t="s">
        <v>568</v>
      </c>
      <c r="L1554" s="7">
        <v>6</v>
      </c>
      <c r="M1554" s="7" t="s">
        <v>287</v>
      </c>
      <c r="N1554" s="433">
        <v>5313</v>
      </c>
      <c r="O1554" s="9">
        <v>0.02</v>
      </c>
      <c r="P1554" s="434">
        <f t="shared" si="299"/>
        <v>106</v>
      </c>
      <c r="Q1554" s="9">
        <v>5.0000000000000001E-3</v>
      </c>
      <c r="R1554" s="434">
        <f t="shared" si="300"/>
        <v>27</v>
      </c>
      <c r="S1554" s="9">
        <f t="shared" si="301"/>
        <v>2.5032938076416336E-2</v>
      </c>
      <c r="T1554" s="434">
        <f t="shared" si="302"/>
        <v>133</v>
      </c>
      <c r="U1554" s="434">
        <f t="shared" si="303"/>
        <v>5446</v>
      </c>
      <c r="V1554" s="435">
        <v>5320</v>
      </c>
      <c r="W1554" s="436">
        <f t="shared" si="304"/>
        <v>7</v>
      </c>
      <c r="X1554" s="13">
        <f t="shared" si="305"/>
        <v>1.2999999999999999E-3</v>
      </c>
      <c r="Y1554" s="14" t="str">
        <f t="shared" si="306"/>
        <v>0.00%-8.40%</v>
      </c>
      <c r="Z1554" s="437"/>
      <c r="AA1554" s="437"/>
      <c r="AB1554" s="437"/>
      <c r="AC1554" s="16"/>
      <c r="AD1554" s="433">
        <f t="shared" si="307"/>
        <v>0</v>
      </c>
      <c r="AE1554" s="438">
        <f t="shared" si="308"/>
        <v>5320</v>
      </c>
      <c r="AF1554" s="18">
        <f t="shared" si="309"/>
        <v>7</v>
      </c>
      <c r="AG1554" s="19">
        <f t="shared" si="310"/>
        <v>1.3175230566535578E-3</v>
      </c>
      <c r="AH1554" s="20">
        <v>13.6</v>
      </c>
      <c r="AI1554" s="20">
        <v>750</v>
      </c>
      <c r="AJ1554" s="20"/>
      <c r="AK1554" s="20">
        <v>688</v>
      </c>
      <c r="AL1554" s="20">
        <f t="shared" si="311"/>
        <v>82040</v>
      </c>
      <c r="AM1554" s="7" t="s">
        <v>287</v>
      </c>
      <c r="AN1554" s="20"/>
      <c r="AO1554" s="21"/>
      <c r="AP1554" s="21"/>
      <c r="AQ1554" s="5" t="s">
        <v>2341</v>
      </c>
      <c r="AR1554" s="5" t="s">
        <v>61</v>
      </c>
    </row>
    <row r="1555" spans="1:44">
      <c r="A1555" s="87" t="s">
        <v>562</v>
      </c>
      <c r="B1555" s="5">
        <v>1003688</v>
      </c>
      <c r="C1555" s="5" t="s">
        <v>565</v>
      </c>
      <c r="D1555" s="5" t="s">
        <v>55</v>
      </c>
      <c r="E1555" s="5" t="s">
        <v>2573</v>
      </c>
      <c r="F1555" s="5" t="s">
        <v>2339</v>
      </c>
      <c r="G1555" s="5" t="s">
        <v>2639</v>
      </c>
      <c r="H1555" s="6">
        <v>39982</v>
      </c>
      <c r="I1555" s="5" t="s">
        <v>575</v>
      </c>
      <c r="J1555" s="5" t="s">
        <v>2644</v>
      </c>
      <c r="K1555" s="5" t="s">
        <v>568</v>
      </c>
      <c r="L1555" s="7">
        <v>6</v>
      </c>
      <c r="M1555" s="7" t="s">
        <v>287</v>
      </c>
      <c r="N1555" s="433">
        <v>4740</v>
      </c>
      <c r="O1555" s="9">
        <v>0.02</v>
      </c>
      <c r="P1555" s="434">
        <f t="shared" si="299"/>
        <v>95</v>
      </c>
      <c r="Q1555" s="9">
        <v>5.0000000000000001E-3</v>
      </c>
      <c r="R1555" s="434">
        <f t="shared" si="300"/>
        <v>24</v>
      </c>
      <c r="S1555" s="9">
        <f t="shared" si="301"/>
        <v>2.5105485232067511E-2</v>
      </c>
      <c r="T1555" s="434">
        <f t="shared" si="302"/>
        <v>119</v>
      </c>
      <c r="U1555" s="434">
        <f t="shared" si="303"/>
        <v>4859</v>
      </c>
      <c r="V1555" s="435">
        <v>4880</v>
      </c>
      <c r="W1555" s="436">
        <f t="shared" si="304"/>
        <v>140</v>
      </c>
      <c r="X1555" s="13">
        <f t="shared" si="305"/>
        <v>2.9499999999999998E-2</v>
      </c>
      <c r="Y1555" s="14" t="str">
        <f t="shared" si="306"/>
        <v>0.00%-8.40%</v>
      </c>
      <c r="Z1555" s="437"/>
      <c r="AA1555" s="437"/>
      <c r="AB1555" s="437"/>
      <c r="AC1555" s="16"/>
      <c r="AD1555" s="433">
        <f t="shared" si="307"/>
        <v>0</v>
      </c>
      <c r="AE1555" s="438">
        <f t="shared" si="308"/>
        <v>4880</v>
      </c>
      <c r="AF1555" s="18">
        <f t="shared" si="309"/>
        <v>140</v>
      </c>
      <c r="AG1555" s="19">
        <f t="shared" si="310"/>
        <v>2.9535864978903037E-2</v>
      </c>
      <c r="AH1555" s="20">
        <v>13.6</v>
      </c>
      <c r="AI1555" s="20">
        <v>650</v>
      </c>
      <c r="AJ1555" s="20"/>
      <c r="AK1555" s="20">
        <v>688</v>
      </c>
      <c r="AL1555" s="20">
        <f t="shared" si="311"/>
        <v>74856</v>
      </c>
      <c r="AM1555" s="7" t="s">
        <v>287</v>
      </c>
      <c r="AN1555" s="20"/>
      <c r="AO1555" s="21"/>
      <c r="AP1555" s="21"/>
      <c r="AQ1555" s="5" t="s">
        <v>2341</v>
      </c>
      <c r="AR1555" s="5" t="s">
        <v>61</v>
      </c>
    </row>
    <row r="1556" spans="1:44">
      <c r="A1556" s="87" t="s">
        <v>562</v>
      </c>
      <c r="B1556" s="5">
        <v>1004386</v>
      </c>
      <c r="C1556" s="5" t="s">
        <v>565</v>
      </c>
      <c r="D1556" s="5" t="s">
        <v>55</v>
      </c>
      <c r="E1556" s="5" t="s">
        <v>2573</v>
      </c>
      <c r="F1556" s="5" t="s">
        <v>2339</v>
      </c>
      <c r="G1556" s="5" t="s">
        <v>2639</v>
      </c>
      <c r="H1556" s="6">
        <v>40142</v>
      </c>
      <c r="I1556" s="5" t="s">
        <v>575</v>
      </c>
      <c r="J1556" s="5" t="s">
        <v>653</v>
      </c>
      <c r="K1556" s="5" t="s">
        <v>568</v>
      </c>
      <c r="L1556" s="7">
        <v>6</v>
      </c>
      <c r="M1556" s="7" t="s">
        <v>287</v>
      </c>
      <c r="N1556" s="433">
        <v>4428</v>
      </c>
      <c r="O1556" s="9">
        <v>0.02</v>
      </c>
      <c r="P1556" s="434">
        <f t="shared" si="299"/>
        <v>89</v>
      </c>
      <c r="Q1556" s="9">
        <v>5.0000000000000001E-3</v>
      </c>
      <c r="R1556" s="434">
        <f t="shared" si="300"/>
        <v>22</v>
      </c>
      <c r="S1556" s="9">
        <f t="shared" si="301"/>
        <v>2.5067750677506776E-2</v>
      </c>
      <c r="T1556" s="434">
        <f t="shared" si="302"/>
        <v>111</v>
      </c>
      <c r="U1556" s="434">
        <f t="shared" si="303"/>
        <v>4539</v>
      </c>
      <c r="V1556" s="435">
        <v>4650</v>
      </c>
      <c r="W1556" s="436">
        <f t="shared" si="304"/>
        <v>222</v>
      </c>
      <c r="X1556" s="13">
        <f t="shared" si="305"/>
        <v>5.0099999999999999E-2</v>
      </c>
      <c r="Y1556" s="14" t="str">
        <f t="shared" si="306"/>
        <v>0.00%-8.40%</v>
      </c>
      <c r="Z1556" s="437"/>
      <c r="AA1556" s="437"/>
      <c r="AB1556" s="437"/>
      <c r="AC1556" s="16"/>
      <c r="AD1556" s="433">
        <f t="shared" si="307"/>
        <v>0</v>
      </c>
      <c r="AE1556" s="438">
        <f t="shared" si="308"/>
        <v>4650</v>
      </c>
      <c r="AF1556" s="18">
        <f t="shared" si="309"/>
        <v>222</v>
      </c>
      <c r="AG1556" s="19">
        <f t="shared" si="310"/>
        <v>5.0135501355013545E-2</v>
      </c>
      <c r="AH1556" s="20">
        <v>13.6</v>
      </c>
      <c r="AI1556" s="20">
        <v>750</v>
      </c>
      <c r="AJ1556" s="20"/>
      <c r="AK1556" s="20">
        <v>688</v>
      </c>
      <c r="AL1556" s="20">
        <f t="shared" si="311"/>
        <v>72928</v>
      </c>
      <c r="AM1556" s="7" t="s">
        <v>287</v>
      </c>
      <c r="AN1556" s="20"/>
      <c r="AO1556" s="21"/>
      <c r="AP1556" s="21"/>
      <c r="AQ1556" s="5" t="s">
        <v>2341</v>
      </c>
      <c r="AR1556" s="5" t="s">
        <v>61</v>
      </c>
    </row>
    <row r="1557" spans="1:44">
      <c r="A1557" s="87" t="s">
        <v>562</v>
      </c>
      <c r="B1557" s="5">
        <v>1004605</v>
      </c>
      <c r="C1557" s="5" t="s">
        <v>565</v>
      </c>
      <c r="D1557" s="5" t="s">
        <v>55</v>
      </c>
      <c r="E1557" s="5" t="s">
        <v>2573</v>
      </c>
      <c r="F1557" s="5" t="s">
        <v>2345</v>
      </c>
      <c r="G1557" s="5" t="s">
        <v>2645</v>
      </c>
      <c r="H1557" s="6">
        <v>40173</v>
      </c>
      <c r="I1557" s="5" t="s">
        <v>575</v>
      </c>
      <c r="J1557" s="5" t="s">
        <v>2644</v>
      </c>
      <c r="K1557" s="5" t="s">
        <v>568</v>
      </c>
      <c r="L1557" s="7">
        <v>6</v>
      </c>
      <c r="M1557" s="7" t="s">
        <v>287</v>
      </c>
      <c r="N1557" s="433">
        <v>4801</v>
      </c>
      <c r="O1557" s="9">
        <v>0.02</v>
      </c>
      <c r="P1557" s="434">
        <f t="shared" si="299"/>
        <v>96</v>
      </c>
      <c r="Q1557" s="9">
        <v>5.0000000000000001E-3</v>
      </c>
      <c r="R1557" s="434">
        <f t="shared" si="300"/>
        <v>24</v>
      </c>
      <c r="S1557" s="9">
        <f t="shared" si="301"/>
        <v>2.4994792751510102E-2</v>
      </c>
      <c r="T1557" s="434">
        <f t="shared" si="302"/>
        <v>120</v>
      </c>
      <c r="U1557" s="434">
        <f t="shared" si="303"/>
        <v>4921</v>
      </c>
      <c r="V1557" s="435">
        <v>4900</v>
      </c>
      <c r="W1557" s="436">
        <f t="shared" si="304"/>
        <v>99</v>
      </c>
      <c r="X1557" s="13">
        <f t="shared" si="305"/>
        <v>2.06E-2</v>
      </c>
      <c r="Y1557" s="14" t="str">
        <f t="shared" si="306"/>
        <v>0.00%-8.40%</v>
      </c>
      <c r="Z1557" s="437"/>
      <c r="AA1557" s="437"/>
      <c r="AB1557" s="437"/>
      <c r="AC1557" s="16"/>
      <c r="AD1557" s="433">
        <f t="shared" si="307"/>
        <v>0</v>
      </c>
      <c r="AE1557" s="438">
        <f t="shared" si="308"/>
        <v>4900</v>
      </c>
      <c r="AF1557" s="18">
        <f t="shared" si="309"/>
        <v>99</v>
      </c>
      <c r="AG1557" s="19">
        <f t="shared" si="310"/>
        <v>2.0620704019995939E-2</v>
      </c>
      <c r="AH1557" s="20">
        <v>13.6</v>
      </c>
      <c r="AI1557" s="20">
        <v>650</v>
      </c>
      <c r="AJ1557" s="20"/>
      <c r="AK1557" s="20">
        <v>688</v>
      </c>
      <c r="AL1557" s="20">
        <f t="shared" si="311"/>
        <v>75128</v>
      </c>
      <c r="AM1557" s="7" t="s">
        <v>287</v>
      </c>
      <c r="AN1557" s="20"/>
      <c r="AO1557" s="21"/>
      <c r="AP1557" s="21"/>
      <c r="AQ1557" s="5" t="s">
        <v>2341</v>
      </c>
      <c r="AR1557" s="5" t="s">
        <v>61</v>
      </c>
    </row>
    <row r="1558" spans="1:44">
      <c r="A1558" s="87" t="s">
        <v>562</v>
      </c>
      <c r="B1558" s="5">
        <v>1004860</v>
      </c>
      <c r="C1558" s="5" t="s">
        <v>565</v>
      </c>
      <c r="D1558" s="5" t="s">
        <v>55</v>
      </c>
      <c r="E1558" s="5" t="s">
        <v>2573</v>
      </c>
      <c r="F1558" s="5" t="s">
        <v>2344</v>
      </c>
      <c r="G1558" s="5" t="s">
        <v>2183</v>
      </c>
      <c r="H1558" s="6">
        <v>44113</v>
      </c>
      <c r="I1558" s="5" t="s">
        <v>1256</v>
      </c>
      <c r="J1558" s="5" t="s">
        <v>1257</v>
      </c>
      <c r="K1558" s="5" t="s">
        <v>568</v>
      </c>
      <c r="L1558" s="7">
        <v>6</v>
      </c>
      <c r="M1558" s="7" t="s">
        <v>287</v>
      </c>
      <c r="N1558" s="433">
        <v>4512</v>
      </c>
      <c r="O1558" s="9">
        <v>0.02</v>
      </c>
      <c r="P1558" s="434">
        <f t="shared" si="299"/>
        <v>90</v>
      </c>
      <c r="Q1558" s="9">
        <v>5.0000000000000001E-3</v>
      </c>
      <c r="R1558" s="434">
        <f t="shared" si="300"/>
        <v>23</v>
      </c>
      <c r="S1558" s="9">
        <f t="shared" si="301"/>
        <v>2.5044326241134753E-2</v>
      </c>
      <c r="T1558" s="434">
        <f t="shared" si="302"/>
        <v>113</v>
      </c>
      <c r="U1558" s="434">
        <f t="shared" si="303"/>
        <v>4625</v>
      </c>
      <c r="V1558" s="435">
        <f t="shared" si="298"/>
        <v>4625</v>
      </c>
      <c r="W1558" s="436">
        <f t="shared" si="304"/>
        <v>113</v>
      </c>
      <c r="X1558" s="13">
        <f t="shared" si="305"/>
        <v>2.5000000000000001E-2</v>
      </c>
      <c r="Y1558" s="14" t="str">
        <f t="shared" si="306"/>
        <v>0.00%-8.40%</v>
      </c>
      <c r="Z1558" s="437"/>
      <c r="AA1558" s="437"/>
      <c r="AB1558" s="437"/>
      <c r="AC1558" s="16"/>
      <c r="AD1558" s="433">
        <f t="shared" si="307"/>
        <v>0</v>
      </c>
      <c r="AE1558" s="438">
        <f t="shared" si="308"/>
        <v>4625</v>
      </c>
      <c r="AF1558" s="18">
        <f t="shared" si="309"/>
        <v>113</v>
      </c>
      <c r="AG1558" s="19">
        <f t="shared" si="310"/>
        <v>2.504432624113484E-2</v>
      </c>
      <c r="AH1558" s="20">
        <v>13.6</v>
      </c>
      <c r="AI1558" s="20">
        <v>750</v>
      </c>
      <c r="AJ1558" s="20"/>
      <c r="AK1558" s="20">
        <v>688</v>
      </c>
      <c r="AL1558" s="20">
        <f t="shared" si="311"/>
        <v>72588</v>
      </c>
      <c r="AM1558" s="7" t="s">
        <v>287</v>
      </c>
      <c r="AN1558" s="20"/>
      <c r="AO1558" s="21"/>
      <c r="AP1558" s="21"/>
      <c r="AQ1558" s="5" t="s">
        <v>2341</v>
      </c>
      <c r="AR1558" s="5" t="s">
        <v>61</v>
      </c>
    </row>
    <row r="1559" spans="1:44">
      <c r="A1559" s="87" t="s">
        <v>562</v>
      </c>
      <c r="B1559" s="5">
        <v>1005535</v>
      </c>
      <c r="C1559" s="5" t="s">
        <v>565</v>
      </c>
      <c r="D1559" s="5" t="s">
        <v>55</v>
      </c>
      <c r="E1559" s="5" t="s">
        <v>2573</v>
      </c>
      <c r="F1559" s="5" t="s">
        <v>2344</v>
      </c>
      <c r="G1559" s="5" t="s">
        <v>2183</v>
      </c>
      <c r="H1559" s="6">
        <v>40304</v>
      </c>
      <c r="I1559" s="5" t="s">
        <v>1256</v>
      </c>
      <c r="J1559" s="5" t="s">
        <v>1257</v>
      </c>
      <c r="K1559" s="5" t="s">
        <v>568</v>
      </c>
      <c r="L1559" s="7">
        <v>6</v>
      </c>
      <c r="M1559" s="7" t="s">
        <v>287</v>
      </c>
      <c r="N1559" s="433">
        <v>4384</v>
      </c>
      <c r="O1559" s="9">
        <v>0.02</v>
      </c>
      <c r="P1559" s="434">
        <f t="shared" si="299"/>
        <v>88</v>
      </c>
      <c r="Q1559" s="9">
        <v>5.0000000000000001E-3</v>
      </c>
      <c r="R1559" s="434">
        <f t="shared" si="300"/>
        <v>22</v>
      </c>
      <c r="S1559" s="9">
        <f t="shared" si="301"/>
        <v>2.5091240875912409E-2</v>
      </c>
      <c r="T1559" s="434">
        <f t="shared" si="302"/>
        <v>110</v>
      </c>
      <c r="U1559" s="434">
        <f t="shared" si="303"/>
        <v>4494</v>
      </c>
      <c r="V1559" s="435">
        <f t="shared" si="298"/>
        <v>4494</v>
      </c>
      <c r="W1559" s="436">
        <f t="shared" si="304"/>
        <v>110</v>
      </c>
      <c r="X1559" s="13">
        <f t="shared" si="305"/>
        <v>2.5100000000000001E-2</v>
      </c>
      <c r="Y1559" s="14" t="str">
        <f t="shared" si="306"/>
        <v>0.00%-8.40%</v>
      </c>
      <c r="Z1559" s="437"/>
      <c r="AA1559" s="437"/>
      <c r="AB1559" s="437"/>
      <c r="AC1559" s="16"/>
      <c r="AD1559" s="433">
        <f t="shared" si="307"/>
        <v>0</v>
      </c>
      <c r="AE1559" s="438">
        <f t="shared" si="308"/>
        <v>4494</v>
      </c>
      <c r="AF1559" s="18">
        <f t="shared" si="309"/>
        <v>110</v>
      </c>
      <c r="AG1559" s="19">
        <f t="shared" si="310"/>
        <v>2.5091240875912302E-2</v>
      </c>
      <c r="AH1559" s="20">
        <v>13.6</v>
      </c>
      <c r="AI1559" s="20">
        <v>750</v>
      </c>
      <c r="AJ1559" s="20"/>
      <c r="AK1559" s="20">
        <v>688</v>
      </c>
      <c r="AL1559" s="20">
        <f t="shared" si="311"/>
        <v>70806.399999999994</v>
      </c>
      <c r="AM1559" s="7" t="s">
        <v>287</v>
      </c>
      <c r="AN1559" s="20"/>
      <c r="AO1559" s="21"/>
      <c r="AP1559" s="21"/>
      <c r="AQ1559" s="5" t="s">
        <v>2341</v>
      </c>
      <c r="AR1559" s="5" t="s">
        <v>61</v>
      </c>
    </row>
    <row r="1560" spans="1:44">
      <c r="A1560" s="87" t="s">
        <v>562</v>
      </c>
      <c r="B1560" s="5">
        <v>1005688</v>
      </c>
      <c r="C1560" s="5" t="s">
        <v>565</v>
      </c>
      <c r="D1560" s="5" t="s">
        <v>55</v>
      </c>
      <c r="E1560" s="5" t="s">
        <v>2573</v>
      </c>
      <c r="F1560" s="5" t="s">
        <v>2339</v>
      </c>
      <c r="G1560" s="5" t="s">
        <v>2639</v>
      </c>
      <c r="H1560" s="6">
        <v>40325</v>
      </c>
      <c r="I1560" s="5" t="s">
        <v>575</v>
      </c>
      <c r="J1560" s="5" t="s">
        <v>2646</v>
      </c>
      <c r="K1560" s="5" t="s">
        <v>568</v>
      </c>
      <c r="L1560" s="7">
        <v>6</v>
      </c>
      <c r="M1560" s="7" t="s">
        <v>287</v>
      </c>
      <c r="N1560" s="433">
        <v>4748</v>
      </c>
      <c r="O1560" s="9">
        <v>0.02</v>
      </c>
      <c r="P1560" s="434">
        <f t="shared" si="299"/>
        <v>95</v>
      </c>
      <c r="Q1560" s="9">
        <v>5.0000000000000001E-3</v>
      </c>
      <c r="R1560" s="434">
        <f t="shared" si="300"/>
        <v>24</v>
      </c>
      <c r="S1560" s="9">
        <f t="shared" si="301"/>
        <v>2.5063184498736311E-2</v>
      </c>
      <c r="T1560" s="434">
        <f t="shared" si="302"/>
        <v>119</v>
      </c>
      <c r="U1560" s="434">
        <f t="shared" si="303"/>
        <v>4867</v>
      </c>
      <c r="V1560" s="435">
        <v>4820</v>
      </c>
      <c r="W1560" s="436">
        <f t="shared" si="304"/>
        <v>72</v>
      </c>
      <c r="X1560" s="13">
        <f t="shared" si="305"/>
        <v>1.52E-2</v>
      </c>
      <c r="Y1560" s="14" t="str">
        <f t="shared" si="306"/>
        <v>0.00%-8.40%</v>
      </c>
      <c r="Z1560" s="437" t="s">
        <v>112</v>
      </c>
      <c r="AA1560" s="437" t="s">
        <v>2643</v>
      </c>
      <c r="AB1560" s="437">
        <v>43</v>
      </c>
      <c r="AC1560" s="16">
        <v>0.04</v>
      </c>
      <c r="AD1560" s="433">
        <f t="shared" si="307"/>
        <v>190</v>
      </c>
      <c r="AE1560" s="438">
        <f t="shared" si="308"/>
        <v>5010</v>
      </c>
      <c r="AF1560" s="18">
        <f t="shared" si="309"/>
        <v>262</v>
      </c>
      <c r="AG1560" s="19">
        <f t="shared" si="310"/>
        <v>5.5181128896377496E-2</v>
      </c>
      <c r="AH1560" s="20">
        <v>13.6</v>
      </c>
      <c r="AI1560" s="20">
        <v>450</v>
      </c>
      <c r="AJ1560" s="20"/>
      <c r="AK1560" s="20">
        <v>688</v>
      </c>
      <c r="AL1560" s="20">
        <f t="shared" si="311"/>
        <v>74224</v>
      </c>
      <c r="AM1560" s="7" t="s">
        <v>287</v>
      </c>
      <c r="AN1560" s="20"/>
      <c r="AO1560" s="21"/>
      <c r="AP1560" s="21"/>
      <c r="AQ1560" s="5" t="s">
        <v>2341</v>
      </c>
      <c r="AR1560" s="5" t="s">
        <v>61</v>
      </c>
    </row>
    <row r="1561" spans="1:44">
      <c r="A1561" s="87" t="s">
        <v>562</v>
      </c>
      <c r="B1561" s="5">
        <v>1005985</v>
      </c>
      <c r="C1561" s="5" t="s">
        <v>565</v>
      </c>
      <c r="D1561" s="5" t="s">
        <v>55</v>
      </c>
      <c r="E1561" s="5" t="s">
        <v>2573</v>
      </c>
      <c r="F1561" s="5" t="s">
        <v>2345</v>
      </c>
      <c r="G1561" s="5" t="s">
        <v>2640</v>
      </c>
      <c r="H1561" s="6">
        <v>40368</v>
      </c>
      <c r="I1561" s="5" t="s">
        <v>586</v>
      </c>
      <c r="J1561" s="5" t="s">
        <v>652</v>
      </c>
      <c r="K1561" s="5" t="s">
        <v>568</v>
      </c>
      <c r="L1561" s="7">
        <v>6</v>
      </c>
      <c r="M1561" s="7" t="s">
        <v>287</v>
      </c>
      <c r="N1561" s="433">
        <v>5294</v>
      </c>
      <c r="O1561" s="9">
        <v>0.02</v>
      </c>
      <c r="P1561" s="434">
        <f t="shared" si="299"/>
        <v>106</v>
      </c>
      <c r="Q1561" s="9">
        <v>5.0000000000000001E-3</v>
      </c>
      <c r="R1561" s="434">
        <f t="shared" si="300"/>
        <v>26</v>
      </c>
      <c r="S1561" s="9">
        <f t="shared" si="301"/>
        <v>2.4933887419720437E-2</v>
      </c>
      <c r="T1561" s="434">
        <f t="shared" si="302"/>
        <v>132</v>
      </c>
      <c r="U1561" s="434">
        <f t="shared" si="303"/>
        <v>5426</v>
      </c>
      <c r="V1561" s="435">
        <v>5440</v>
      </c>
      <c r="W1561" s="436">
        <f t="shared" si="304"/>
        <v>146</v>
      </c>
      <c r="X1561" s="13">
        <f t="shared" si="305"/>
        <v>2.76E-2</v>
      </c>
      <c r="Y1561" s="14" t="str">
        <f t="shared" si="306"/>
        <v>0.00%-8.40%</v>
      </c>
      <c r="Z1561" s="437"/>
      <c r="AA1561" s="437"/>
      <c r="AB1561" s="437"/>
      <c r="AC1561" s="16"/>
      <c r="AD1561" s="433">
        <f t="shared" si="307"/>
        <v>0</v>
      </c>
      <c r="AE1561" s="438">
        <f t="shared" si="308"/>
        <v>5440</v>
      </c>
      <c r="AF1561" s="18">
        <f t="shared" si="309"/>
        <v>146</v>
      </c>
      <c r="AG1561" s="19">
        <f t="shared" si="310"/>
        <v>2.7578390630902838E-2</v>
      </c>
      <c r="AH1561" s="20">
        <v>13.6</v>
      </c>
      <c r="AI1561" s="20">
        <v>750</v>
      </c>
      <c r="AJ1561" s="20"/>
      <c r="AK1561" s="20">
        <v>688</v>
      </c>
      <c r="AL1561" s="20">
        <f t="shared" si="311"/>
        <v>83672</v>
      </c>
      <c r="AM1561" s="7" t="s">
        <v>287</v>
      </c>
      <c r="AN1561" s="20"/>
      <c r="AO1561" s="21"/>
      <c r="AP1561" s="21"/>
      <c r="AQ1561" s="5" t="s">
        <v>2341</v>
      </c>
      <c r="AR1561" s="5" t="s">
        <v>61</v>
      </c>
    </row>
    <row r="1562" spans="1:44">
      <c r="A1562" s="87" t="s">
        <v>562</v>
      </c>
      <c r="B1562" s="5">
        <v>1006135</v>
      </c>
      <c r="C1562" s="5" t="s">
        <v>565</v>
      </c>
      <c r="D1562" s="5" t="s">
        <v>55</v>
      </c>
      <c r="E1562" s="5" t="s">
        <v>2573</v>
      </c>
      <c r="F1562" s="5" t="s">
        <v>2339</v>
      </c>
      <c r="G1562" s="5" t="s">
        <v>2639</v>
      </c>
      <c r="H1562" s="6">
        <v>40409</v>
      </c>
      <c r="I1562" s="5" t="s">
        <v>575</v>
      </c>
      <c r="J1562" s="5" t="s">
        <v>2644</v>
      </c>
      <c r="K1562" s="5" t="s">
        <v>568</v>
      </c>
      <c r="L1562" s="7">
        <v>6</v>
      </c>
      <c r="M1562" s="7" t="s">
        <v>287</v>
      </c>
      <c r="N1562" s="433">
        <v>4688</v>
      </c>
      <c r="O1562" s="9">
        <v>0.02</v>
      </c>
      <c r="P1562" s="434">
        <f t="shared" si="299"/>
        <v>94</v>
      </c>
      <c r="Q1562" s="9">
        <v>5.0000000000000001E-3</v>
      </c>
      <c r="R1562" s="434">
        <f t="shared" si="300"/>
        <v>23</v>
      </c>
      <c r="S1562" s="9">
        <f t="shared" si="301"/>
        <v>2.4957337883959044E-2</v>
      </c>
      <c r="T1562" s="434">
        <f t="shared" si="302"/>
        <v>117</v>
      </c>
      <c r="U1562" s="434">
        <f t="shared" si="303"/>
        <v>4805</v>
      </c>
      <c r="V1562" s="435">
        <v>4800</v>
      </c>
      <c r="W1562" s="436">
        <f t="shared" si="304"/>
        <v>112</v>
      </c>
      <c r="X1562" s="13">
        <f t="shared" si="305"/>
        <v>2.3900000000000001E-2</v>
      </c>
      <c r="Y1562" s="14" t="str">
        <f t="shared" si="306"/>
        <v>0.00%-8.40%</v>
      </c>
      <c r="Z1562" s="437"/>
      <c r="AA1562" s="437"/>
      <c r="AB1562" s="437"/>
      <c r="AC1562" s="16"/>
      <c r="AD1562" s="433">
        <f t="shared" si="307"/>
        <v>0</v>
      </c>
      <c r="AE1562" s="438">
        <f t="shared" si="308"/>
        <v>4800</v>
      </c>
      <c r="AF1562" s="18">
        <f t="shared" si="309"/>
        <v>112</v>
      </c>
      <c r="AG1562" s="19">
        <f t="shared" si="310"/>
        <v>2.3890784982935065E-2</v>
      </c>
      <c r="AH1562" s="20">
        <v>13.6</v>
      </c>
      <c r="AI1562" s="20">
        <v>650</v>
      </c>
      <c r="AJ1562" s="20"/>
      <c r="AK1562" s="20">
        <v>688</v>
      </c>
      <c r="AL1562" s="20">
        <f t="shared" si="311"/>
        <v>73768</v>
      </c>
      <c r="AM1562" s="7" t="s">
        <v>287</v>
      </c>
      <c r="AN1562" s="20"/>
      <c r="AO1562" s="21"/>
      <c r="AP1562" s="21"/>
      <c r="AQ1562" s="5" t="s">
        <v>2341</v>
      </c>
      <c r="AR1562" s="5" t="s">
        <v>61</v>
      </c>
    </row>
    <row r="1563" spans="1:44">
      <c r="A1563" s="87" t="s">
        <v>562</v>
      </c>
      <c r="B1563" s="5">
        <v>1009867</v>
      </c>
      <c r="C1563" s="5" t="s">
        <v>565</v>
      </c>
      <c r="D1563" s="5" t="s">
        <v>55</v>
      </c>
      <c r="E1563" s="5" t="s">
        <v>2573</v>
      </c>
      <c r="F1563" s="5" t="s">
        <v>2339</v>
      </c>
      <c r="G1563" s="5" t="s">
        <v>2639</v>
      </c>
      <c r="H1563" s="6">
        <v>41694</v>
      </c>
      <c r="I1563" s="5" t="s">
        <v>575</v>
      </c>
      <c r="J1563" s="5" t="s">
        <v>653</v>
      </c>
      <c r="K1563" s="5" t="s">
        <v>568</v>
      </c>
      <c r="L1563" s="7">
        <v>6</v>
      </c>
      <c r="M1563" s="7" t="s">
        <v>287</v>
      </c>
      <c r="N1563" s="433">
        <v>4699</v>
      </c>
      <c r="O1563" s="9">
        <v>0.02</v>
      </c>
      <c r="P1563" s="434">
        <f t="shared" si="299"/>
        <v>94</v>
      </c>
      <c r="Q1563" s="9">
        <v>5.0000000000000001E-3</v>
      </c>
      <c r="R1563" s="434">
        <f t="shared" si="300"/>
        <v>23</v>
      </c>
      <c r="S1563" s="9">
        <f t="shared" si="301"/>
        <v>2.4898914662694189E-2</v>
      </c>
      <c r="T1563" s="434">
        <f t="shared" si="302"/>
        <v>117</v>
      </c>
      <c r="U1563" s="434">
        <f t="shared" si="303"/>
        <v>4816</v>
      </c>
      <c r="V1563" s="435">
        <v>4820</v>
      </c>
      <c r="W1563" s="436">
        <f t="shared" si="304"/>
        <v>121</v>
      </c>
      <c r="X1563" s="13">
        <f t="shared" si="305"/>
        <v>2.58E-2</v>
      </c>
      <c r="Y1563" s="14" t="str">
        <f t="shared" si="306"/>
        <v>0.00%-8.40%</v>
      </c>
      <c r="Z1563" s="437"/>
      <c r="AA1563" s="437"/>
      <c r="AB1563" s="437"/>
      <c r="AC1563" s="16"/>
      <c r="AD1563" s="433">
        <f t="shared" si="307"/>
        <v>0</v>
      </c>
      <c r="AE1563" s="438">
        <f t="shared" si="308"/>
        <v>4820</v>
      </c>
      <c r="AF1563" s="18">
        <f t="shared" si="309"/>
        <v>121</v>
      </c>
      <c r="AG1563" s="19">
        <f t="shared" si="310"/>
        <v>2.5750159608427303E-2</v>
      </c>
      <c r="AH1563" s="20">
        <v>13.6</v>
      </c>
      <c r="AI1563" s="20">
        <v>750</v>
      </c>
      <c r="AJ1563" s="20"/>
      <c r="AK1563" s="20">
        <v>688</v>
      </c>
      <c r="AL1563" s="20">
        <f t="shared" si="311"/>
        <v>75240</v>
      </c>
      <c r="AM1563" s="7" t="s">
        <v>287</v>
      </c>
      <c r="AN1563" s="20"/>
      <c r="AO1563" s="21"/>
      <c r="AP1563" s="21"/>
      <c r="AQ1563" s="5" t="s">
        <v>2341</v>
      </c>
      <c r="AR1563" s="5" t="s">
        <v>61</v>
      </c>
    </row>
    <row r="1564" spans="1:44">
      <c r="A1564" s="87" t="s">
        <v>562</v>
      </c>
      <c r="B1564" s="5">
        <v>1014664</v>
      </c>
      <c r="C1564" s="5" t="s">
        <v>565</v>
      </c>
      <c r="D1564" s="5" t="s">
        <v>55</v>
      </c>
      <c r="E1564" s="5" t="s">
        <v>2573</v>
      </c>
      <c r="F1564" s="5" t="s">
        <v>2344</v>
      </c>
      <c r="G1564" s="5" t="s">
        <v>2183</v>
      </c>
      <c r="H1564" s="6">
        <v>42802</v>
      </c>
      <c r="I1564" s="5" t="s">
        <v>1256</v>
      </c>
      <c r="J1564" s="5" t="s">
        <v>1257</v>
      </c>
      <c r="K1564" s="5" t="s">
        <v>568</v>
      </c>
      <c r="L1564" s="7">
        <v>6</v>
      </c>
      <c r="M1564" s="7" t="s">
        <v>287</v>
      </c>
      <c r="N1564" s="433">
        <v>4516</v>
      </c>
      <c r="O1564" s="9">
        <v>0.02</v>
      </c>
      <c r="P1564" s="434">
        <f t="shared" si="299"/>
        <v>90</v>
      </c>
      <c r="Q1564" s="9">
        <v>5.0000000000000001E-3</v>
      </c>
      <c r="R1564" s="434">
        <f t="shared" si="300"/>
        <v>23</v>
      </c>
      <c r="S1564" s="9">
        <f t="shared" si="301"/>
        <v>2.5022143489813995E-2</v>
      </c>
      <c r="T1564" s="434">
        <f t="shared" si="302"/>
        <v>113</v>
      </c>
      <c r="U1564" s="434">
        <f t="shared" si="303"/>
        <v>4629</v>
      </c>
      <c r="V1564" s="435">
        <v>4600</v>
      </c>
      <c r="W1564" s="436">
        <f t="shared" si="304"/>
        <v>84</v>
      </c>
      <c r="X1564" s="13">
        <f t="shared" si="305"/>
        <v>1.8599999999999998E-2</v>
      </c>
      <c r="Y1564" s="14" t="str">
        <f t="shared" si="306"/>
        <v>0.00%-8.40%</v>
      </c>
      <c r="Z1564" s="437"/>
      <c r="AA1564" s="437"/>
      <c r="AB1564" s="437"/>
      <c r="AC1564" s="16"/>
      <c r="AD1564" s="433">
        <f t="shared" si="307"/>
        <v>0</v>
      </c>
      <c r="AE1564" s="438">
        <f t="shared" si="308"/>
        <v>4600</v>
      </c>
      <c r="AF1564" s="18">
        <f t="shared" si="309"/>
        <v>84</v>
      </c>
      <c r="AG1564" s="19">
        <f t="shared" si="310"/>
        <v>1.8600531443755619E-2</v>
      </c>
      <c r="AH1564" s="20">
        <v>13.6</v>
      </c>
      <c r="AI1564" s="20">
        <v>750</v>
      </c>
      <c r="AJ1564" s="20"/>
      <c r="AK1564" s="20">
        <v>688</v>
      </c>
      <c r="AL1564" s="20">
        <f t="shared" si="311"/>
        <v>72248</v>
      </c>
      <c r="AM1564" s="7" t="s">
        <v>287</v>
      </c>
      <c r="AN1564" s="20"/>
      <c r="AO1564" s="21"/>
      <c r="AP1564" s="21"/>
      <c r="AQ1564" s="5" t="s">
        <v>2341</v>
      </c>
      <c r="AR1564" s="5" t="s">
        <v>61</v>
      </c>
    </row>
    <row r="1565" spans="1:44">
      <c r="A1565" s="87" t="s">
        <v>562</v>
      </c>
      <c r="B1565" s="5">
        <v>1021396</v>
      </c>
      <c r="C1565" s="5" t="s">
        <v>565</v>
      </c>
      <c r="D1565" s="5" t="s">
        <v>55</v>
      </c>
      <c r="E1565" s="5" t="s">
        <v>2573</v>
      </c>
      <c r="F1565" s="5" t="s">
        <v>2345</v>
      </c>
      <c r="G1565" s="5" t="s">
        <v>2640</v>
      </c>
      <c r="H1565" s="6">
        <v>44257</v>
      </c>
      <c r="I1565" s="5" t="s">
        <v>575</v>
      </c>
      <c r="J1565" s="5" t="s">
        <v>651</v>
      </c>
      <c r="K1565" s="5" t="s">
        <v>568</v>
      </c>
      <c r="L1565" s="7">
        <v>6</v>
      </c>
      <c r="M1565" s="7" t="s">
        <v>287</v>
      </c>
      <c r="N1565" s="433">
        <v>4264</v>
      </c>
      <c r="O1565" s="9">
        <v>0.02</v>
      </c>
      <c r="P1565" s="434">
        <f t="shared" si="299"/>
        <v>85</v>
      </c>
      <c r="Q1565" s="9">
        <v>5.0000000000000001E-3</v>
      </c>
      <c r="R1565" s="434">
        <f t="shared" si="300"/>
        <v>21</v>
      </c>
      <c r="S1565" s="9">
        <f t="shared" si="301"/>
        <v>2.4859287054409006E-2</v>
      </c>
      <c r="T1565" s="434">
        <f t="shared" si="302"/>
        <v>106</v>
      </c>
      <c r="U1565" s="434">
        <f t="shared" si="303"/>
        <v>4370</v>
      </c>
      <c r="V1565" s="435">
        <v>4370</v>
      </c>
      <c r="W1565" s="436">
        <f t="shared" si="304"/>
        <v>106</v>
      </c>
      <c r="X1565" s="13">
        <f t="shared" si="305"/>
        <v>2.4899999999999999E-2</v>
      </c>
      <c r="Y1565" s="14" t="str">
        <f t="shared" si="306"/>
        <v>0.00%-8.40%</v>
      </c>
      <c r="Z1565" s="437" t="s">
        <v>112</v>
      </c>
      <c r="AA1565" s="437" t="s">
        <v>2647</v>
      </c>
      <c r="AB1565" s="437">
        <v>44</v>
      </c>
      <c r="AC1565" s="16">
        <v>0.05</v>
      </c>
      <c r="AD1565" s="433">
        <f t="shared" si="307"/>
        <v>213</v>
      </c>
      <c r="AE1565" s="438">
        <f t="shared" si="308"/>
        <v>4583</v>
      </c>
      <c r="AF1565" s="18">
        <f t="shared" si="309"/>
        <v>319</v>
      </c>
      <c r="AG1565" s="19">
        <f t="shared" si="310"/>
        <v>7.481238273921198E-2</v>
      </c>
      <c r="AH1565" s="20">
        <v>13.6</v>
      </c>
      <c r="AI1565" s="20">
        <v>650</v>
      </c>
      <c r="AJ1565" s="20"/>
      <c r="AK1565" s="20">
        <v>688</v>
      </c>
      <c r="AL1565" s="20">
        <f t="shared" si="311"/>
        <v>70816.799999999988</v>
      </c>
      <c r="AM1565" s="7" t="s">
        <v>287</v>
      </c>
      <c r="AN1565" s="20"/>
      <c r="AO1565" s="21"/>
      <c r="AP1565" s="21"/>
      <c r="AQ1565" s="5" t="s">
        <v>2341</v>
      </c>
      <c r="AR1565" s="5" t="s">
        <v>61</v>
      </c>
    </row>
    <row r="1566" spans="1:44">
      <c r="A1566" s="87" t="s">
        <v>562</v>
      </c>
      <c r="B1566" s="5">
        <v>1111096</v>
      </c>
      <c r="C1566" s="5" t="s">
        <v>565</v>
      </c>
      <c r="D1566" s="5" t="s">
        <v>55</v>
      </c>
      <c r="E1566" s="5" t="s">
        <v>2573</v>
      </c>
      <c r="F1566" s="5" t="s">
        <v>2344</v>
      </c>
      <c r="G1566" s="5" t="s">
        <v>2183</v>
      </c>
      <c r="H1566" s="6">
        <v>42993</v>
      </c>
      <c r="I1566" s="5" t="s">
        <v>575</v>
      </c>
      <c r="J1566" s="5" t="s">
        <v>653</v>
      </c>
      <c r="K1566" s="5" t="s">
        <v>568</v>
      </c>
      <c r="L1566" s="7">
        <v>6</v>
      </c>
      <c r="M1566" s="7" t="s">
        <v>287</v>
      </c>
      <c r="N1566" s="433">
        <v>4625</v>
      </c>
      <c r="O1566" s="9">
        <v>0.02</v>
      </c>
      <c r="P1566" s="434">
        <f t="shared" si="299"/>
        <v>93</v>
      </c>
      <c r="Q1566" s="9">
        <v>5.0000000000000001E-3</v>
      </c>
      <c r="R1566" s="434">
        <f t="shared" si="300"/>
        <v>23</v>
      </c>
      <c r="S1566" s="9">
        <f t="shared" si="301"/>
        <v>2.5081081081081081E-2</v>
      </c>
      <c r="T1566" s="434">
        <f t="shared" si="302"/>
        <v>116</v>
      </c>
      <c r="U1566" s="434">
        <f t="shared" si="303"/>
        <v>4741</v>
      </c>
      <c r="V1566" s="435">
        <f t="shared" si="298"/>
        <v>4741</v>
      </c>
      <c r="W1566" s="436">
        <f t="shared" si="304"/>
        <v>116</v>
      </c>
      <c r="X1566" s="13">
        <f t="shared" si="305"/>
        <v>2.5100000000000001E-2</v>
      </c>
      <c r="Y1566" s="14" t="str">
        <f t="shared" si="306"/>
        <v>0.00%-8.40%</v>
      </c>
      <c r="Z1566" s="437"/>
      <c r="AA1566" s="437"/>
      <c r="AB1566" s="437"/>
      <c r="AC1566" s="16"/>
      <c r="AD1566" s="433">
        <f t="shared" si="307"/>
        <v>0</v>
      </c>
      <c r="AE1566" s="438">
        <f t="shared" si="308"/>
        <v>4741</v>
      </c>
      <c r="AF1566" s="18">
        <f t="shared" si="309"/>
        <v>116</v>
      </c>
      <c r="AG1566" s="19">
        <f t="shared" si="310"/>
        <v>2.5081081081081091E-2</v>
      </c>
      <c r="AH1566" s="20">
        <v>13.6</v>
      </c>
      <c r="AI1566" s="20">
        <v>750</v>
      </c>
      <c r="AJ1566" s="20"/>
      <c r="AK1566" s="20">
        <v>688</v>
      </c>
      <c r="AL1566" s="20">
        <f t="shared" si="311"/>
        <v>74165.600000000006</v>
      </c>
      <c r="AM1566" s="7" t="s">
        <v>287</v>
      </c>
      <c r="AN1566" s="20"/>
      <c r="AO1566" s="21"/>
      <c r="AP1566" s="21"/>
      <c r="AQ1566" s="5" t="s">
        <v>2341</v>
      </c>
      <c r="AR1566" s="5" t="s">
        <v>61</v>
      </c>
    </row>
    <row r="1567" spans="1:44">
      <c r="A1567" s="87" t="s">
        <v>562</v>
      </c>
      <c r="B1567" s="5">
        <v>1111169</v>
      </c>
      <c r="C1567" s="5" t="s">
        <v>565</v>
      </c>
      <c r="D1567" s="5" t="s">
        <v>55</v>
      </c>
      <c r="E1567" s="5" t="s">
        <v>2573</v>
      </c>
      <c r="F1567" s="5" t="s">
        <v>2344</v>
      </c>
      <c r="G1567" s="5" t="s">
        <v>2183</v>
      </c>
      <c r="H1567" s="6">
        <v>43290</v>
      </c>
      <c r="I1567" s="5" t="s">
        <v>1256</v>
      </c>
      <c r="J1567" s="5" t="s">
        <v>1257</v>
      </c>
      <c r="K1567" s="5" t="s">
        <v>568</v>
      </c>
      <c r="L1567" s="7">
        <v>6</v>
      </c>
      <c r="M1567" s="7" t="s">
        <v>287</v>
      </c>
      <c r="N1567" s="433">
        <v>4599</v>
      </c>
      <c r="O1567" s="9">
        <v>0.02</v>
      </c>
      <c r="P1567" s="434">
        <f t="shared" si="299"/>
        <v>92</v>
      </c>
      <c r="Q1567" s="9">
        <v>5.0000000000000001E-3</v>
      </c>
      <c r="R1567" s="434">
        <f t="shared" si="300"/>
        <v>23</v>
      </c>
      <c r="S1567" s="9">
        <f t="shared" si="301"/>
        <v>2.5005435964340073E-2</v>
      </c>
      <c r="T1567" s="434">
        <f t="shared" si="302"/>
        <v>115</v>
      </c>
      <c r="U1567" s="434">
        <f t="shared" si="303"/>
        <v>4714</v>
      </c>
      <c r="V1567" s="435">
        <f t="shared" si="298"/>
        <v>4714</v>
      </c>
      <c r="W1567" s="436">
        <f t="shared" si="304"/>
        <v>115</v>
      </c>
      <c r="X1567" s="13">
        <f t="shared" si="305"/>
        <v>2.5000000000000001E-2</v>
      </c>
      <c r="Y1567" s="14" t="str">
        <f t="shared" si="306"/>
        <v>0.00%-8.40%</v>
      </c>
      <c r="Z1567" s="437"/>
      <c r="AA1567" s="437"/>
      <c r="AB1567" s="437"/>
      <c r="AC1567" s="16"/>
      <c r="AD1567" s="433">
        <f t="shared" si="307"/>
        <v>0</v>
      </c>
      <c r="AE1567" s="438">
        <f t="shared" si="308"/>
        <v>4714</v>
      </c>
      <c r="AF1567" s="18">
        <f t="shared" si="309"/>
        <v>115</v>
      </c>
      <c r="AG1567" s="19">
        <f t="shared" si="310"/>
        <v>2.5005435964340128E-2</v>
      </c>
      <c r="AH1567" s="20">
        <v>13.6</v>
      </c>
      <c r="AI1567" s="20">
        <v>750</v>
      </c>
      <c r="AJ1567" s="20"/>
      <c r="AK1567" s="20">
        <v>688</v>
      </c>
      <c r="AL1567" s="20">
        <f t="shared" si="311"/>
        <v>73798.399999999994</v>
      </c>
      <c r="AM1567" s="7" t="s">
        <v>287</v>
      </c>
      <c r="AN1567" s="20"/>
      <c r="AO1567" s="21"/>
      <c r="AP1567" s="21"/>
      <c r="AQ1567" s="5" t="s">
        <v>2341</v>
      </c>
      <c r="AR1567" s="5" t="s">
        <v>61</v>
      </c>
    </row>
    <row r="1568" spans="1:44">
      <c r="A1568" s="87" t="s">
        <v>562</v>
      </c>
      <c r="B1568" s="5">
        <v>1111174</v>
      </c>
      <c r="C1568" s="5" t="s">
        <v>565</v>
      </c>
      <c r="D1568" s="5" t="s">
        <v>55</v>
      </c>
      <c r="E1568" s="5" t="s">
        <v>2573</v>
      </c>
      <c r="F1568" s="5" t="s">
        <v>2342</v>
      </c>
      <c r="G1568" s="5" t="s">
        <v>2183</v>
      </c>
      <c r="H1568" s="6">
        <v>44201</v>
      </c>
      <c r="I1568" s="5" t="s">
        <v>594</v>
      </c>
      <c r="J1568" s="5" t="s">
        <v>594</v>
      </c>
      <c r="K1568" s="5" t="s">
        <v>568</v>
      </c>
      <c r="L1568" s="7">
        <v>6</v>
      </c>
      <c r="M1568" s="7" t="s">
        <v>287</v>
      </c>
      <c r="N1568" s="433">
        <v>4970</v>
      </c>
      <c r="O1568" s="9">
        <v>0.02</v>
      </c>
      <c r="P1568" s="434">
        <f t="shared" si="299"/>
        <v>99</v>
      </c>
      <c r="Q1568" s="9">
        <v>5.0000000000000001E-3</v>
      </c>
      <c r="R1568" s="434">
        <f t="shared" si="300"/>
        <v>25</v>
      </c>
      <c r="S1568" s="9">
        <f t="shared" si="301"/>
        <v>2.4949698189134808E-2</v>
      </c>
      <c r="T1568" s="434">
        <f t="shared" si="302"/>
        <v>124</v>
      </c>
      <c r="U1568" s="434">
        <f t="shared" si="303"/>
        <v>5094</v>
      </c>
      <c r="V1568" s="435">
        <v>5200</v>
      </c>
      <c r="W1568" s="436">
        <f t="shared" si="304"/>
        <v>230</v>
      </c>
      <c r="X1568" s="13">
        <f t="shared" si="305"/>
        <v>4.6300000000000001E-2</v>
      </c>
      <c r="Y1568" s="14" t="str">
        <f t="shared" si="306"/>
        <v>0.00%-8.40%</v>
      </c>
      <c r="Z1568" s="437"/>
      <c r="AA1568" s="437"/>
      <c r="AB1568" s="437"/>
      <c r="AC1568" s="16"/>
      <c r="AD1568" s="433">
        <f t="shared" si="307"/>
        <v>0</v>
      </c>
      <c r="AE1568" s="438">
        <f t="shared" si="308"/>
        <v>5200</v>
      </c>
      <c r="AF1568" s="18">
        <f t="shared" si="309"/>
        <v>230</v>
      </c>
      <c r="AG1568" s="19">
        <f t="shared" si="310"/>
        <v>4.6277665995975825E-2</v>
      </c>
      <c r="AH1568" s="20">
        <v>13.6</v>
      </c>
      <c r="AI1568" s="20">
        <v>750</v>
      </c>
      <c r="AJ1568" s="20"/>
      <c r="AK1568" s="20">
        <v>688</v>
      </c>
      <c r="AL1568" s="20">
        <f t="shared" si="311"/>
        <v>80408</v>
      </c>
      <c r="AM1568" s="7" t="s">
        <v>287</v>
      </c>
      <c r="AN1568" s="20"/>
      <c r="AO1568" s="21"/>
      <c r="AP1568" s="21"/>
      <c r="AQ1568" s="5" t="s">
        <v>2341</v>
      </c>
      <c r="AR1568" s="5" t="s">
        <v>61</v>
      </c>
    </row>
    <row r="1569" spans="1:44">
      <c r="A1569" s="87" t="s">
        <v>562</v>
      </c>
      <c r="B1569" s="5">
        <v>1111280</v>
      </c>
      <c r="C1569" s="5" t="s">
        <v>565</v>
      </c>
      <c r="D1569" s="5" t="s">
        <v>55</v>
      </c>
      <c r="E1569" s="5" t="s">
        <v>2573</v>
      </c>
      <c r="F1569" s="5" t="s">
        <v>2339</v>
      </c>
      <c r="G1569" s="5" t="s">
        <v>2639</v>
      </c>
      <c r="H1569" s="6">
        <v>44249</v>
      </c>
      <c r="I1569" s="5" t="s">
        <v>575</v>
      </c>
      <c r="J1569" s="5" t="s">
        <v>2644</v>
      </c>
      <c r="K1569" s="5" t="s">
        <v>568</v>
      </c>
      <c r="L1569" s="7">
        <v>6</v>
      </c>
      <c r="M1569" s="7" t="s">
        <v>287</v>
      </c>
      <c r="N1569" s="433">
        <v>4220</v>
      </c>
      <c r="O1569" s="9">
        <v>0.02</v>
      </c>
      <c r="P1569" s="434">
        <f t="shared" si="299"/>
        <v>84</v>
      </c>
      <c r="Q1569" s="9">
        <v>5.0000000000000001E-3</v>
      </c>
      <c r="R1569" s="434">
        <f t="shared" si="300"/>
        <v>21</v>
      </c>
      <c r="S1569" s="9">
        <f t="shared" si="301"/>
        <v>2.4881516587677725E-2</v>
      </c>
      <c r="T1569" s="434">
        <f t="shared" si="302"/>
        <v>105</v>
      </c>
      <c r="U1569" s="434">
        <f t="shared" si="303"/>
        <v>4325</v>
      </c>
      <c r="V1569" s="435">
        <v>4400</v>
      </c>
      <c r="W1569" s="436">
        <f t="shared" si="304"/>
        <v>180</v>
      </c>
      <c r="X1569" s="13">
        <f t="shared" si="305"/>
        <v>4.2700000000000002E-2</v>
      </c>
      <c r="Y1569" s="14" t="str">
        <f t="shared" si="306"/>
        <v>0.00%-8.40%</v>
      </c>
      <c r="Z1569" s="437"/>
      <c r="AA1569" s="437"/>
      <c r="AB1569" s="437"/>
      <c r="AC1569" s="16"/>
      <c r="AD1569" s="433">
        <f t="shared" si="307"/>
        <v>0</v>
      </c>
      <c r="AE1569" s="438">
        <f t="shared" si="308"/>
        <v>4400</v>
      </c>
      <c r="AF1569" s="18">
        <f t="shared" si="309"/>
        <v>180</v>
      </c>
      <c r="AG1569" s="19">
        <f t="shared" si="310"/>
        <v>4.2654028436019065E-2</v>
      </c>
      <c r="AH1569" s="20">
        <v>13.6</v>
      </c>
      <c r="AI1569" s="20">
        <v>650</v>
      </c>
      <c r="AJ1569" s="20"/>
      <c r="AK1569" s="20">
        <v>688</v>
      </c>
      <c r="AL1569" s="20">
        <f t="shared" si="311"/>
        <v>68328</v>
      </c>
      <c r="AM1569" s="7" t="s">
        <v>287</v>
      </c>
      <c r="AN1569" s="20"/>
      <c r="AO1569" s="21"/>
      <c r="AP1569" s="21"/>
      <c r="AQ1569" s="5" t="s">
        <v>2341</v>
      </c>
      <c r="AR1569" s="5" t="s">
        <v>61</v>
      </c>
    </row>
    <row r="1570" spans="1:44">
      <c r="A1570" s="87" t="s">
        <v>562</v>
      </c>
      <c r="B1570" s="5">
        <v>1111661</v>
      </c>
      <c r="C1570" s="5" t="s">
        <v>565</v>
      </c>
      <c r="D1570" s="5" t="s">
        <v>55</v>
      </c>
      <c r="E1570" s="5" t="s">
        <v>2573</v>
      </c>
      <c r="F1570" s="5" t="s">
        <v>2339</v>
      </c>
      <c r="G1570" s="5" t="s">
        <v>2639</v>
      </c>
      <c r="H1570" s="6">
        <v>44650</v>
      </c>
      <c r="I1570" s="5" t="s">
        <v>594</v>
      </c>
      <c r="J1570" s="5" t="s">
        <v>594</v>
      </c>
      <c r="K1570" s="5" t="s">
        <v>568</v>
      </c>
      <c r="L1570" s="7">
        <v>6</v>
      </c>
      <c r="M1570" s="7" t="s">
        <v>287</v>
      </c>
      <c r="N1570" s="433">
        <v>5446</v>
      </c>
      <c r="O1570" s="9">
        <v>0.02</v>
      </c>
      <c r="P1570" s="434">
        <f t="shared" si="299"/>
        <v>109</v>
      </c>
      <c r="Q1570" s="9">
        <v>5.0000000000000001E-3</v>
      </c>
      <c r="R1570" s="434">
        <f t="shared" si="300"/>
        <v>27</v>
      </c>
      <c r="S1570" s="9">
        <f t="shared" si="301"/>
        <v>2.4972456849063532E-2</v>
      </c>
      <c r="T1570" s="434">
        <f t="shared" si="302"/>
        <v>136</v>
      </c>
      <c r="U1570" s="434">
        <f t="shared" si="303"/>
        <v>5582</v>
      </c>
      <c r="V1570" s="435">
        <f t="shared" si="298"/>
        <v>5582</v>
      </c>
      <c r="W1570" s="436">
        <f t="shared" si="304"/>
        <v>136</v>
      </c>
      <c r="X1570" s="13">
        <f t="shared" si="305"/>
        <v>2.5000000000000001E-2</v>
      </c>
      <c r="Y1570" s="14" t="str">
        <f t="shared" si="306"/>
        <v>0.00%-8.40%</v>
      </c>
      <c r="Z1570" s="437"/>
      <c r="AA1570" s="437"/>
      <c r="AB1570" s="437"/>
      <c r="AC1570" s="16"/>
      <c r="AD1570" s="433">
        <f t="shared" si="307"/>
        <v>0</v>
      </c>
      <c r="AE1570" s="438">
        <f t="shared" si="308"/>
        <v>5582</v>
      </c>
      <c r="AF1570" s="18">
        <f t="shared" si="309"/>
        <v>136</v>
      </c>
      <c r="AG1570" s="19">
        <f t="shared" si="310"/>
        <v>2.4972456849063462E-2</v>
      </c>
      <c r="AH1570" s="20">
        <v>13.6</v>
      </c>
      <c r="AI1570" s="20">
        <v>750</v>
      </c>
      <c r="AJ1570" s="20"/>
      <c r="AK1570" s="20">
        <v>688</v>
      </c>
      <c r="AL1570" s="20">
        <f t="shared" si="311"/>
        <v>85603.199999999997</v>
      </c>
      <c r="AM1570" s="7" t="s">
        <v>287</v>
      </c>
      <c r="AN1570" s="20"/>
      <c r="AO1570" s="21"/>
      <c r="AP1570" s="21"/>
      <c r="AQ1570" s="5" t="s">
        <v>2341</v>
      </c>
      <c r="AR1570" s="5" t="s">
        <v>61</v>
      </c>
    </row>
    <row r="1571" spans="1:44">
      <c r="A1571" s="87" t="s">
        <v>562</v>
      </c>
      <c r="B1571" s="5">
        <v>1114018</v>
      </c>
      <c r="C1571" s="5" t="s">
        <v>565</v>
      </c>
      <c r="D1571" s="5" t="s">
        <v>55</v>
      </c>
      <c r="E1571" s="5" t="s">
        <v>2573</v>
      </c>
      <c r="F1571" s="5" t="s">
        <v>2345</v>
      </c>
      <c r="G1571" s="5" t="s">
        <v>2640</v>
      </c>
      <c r="H1571" s="6">
        <v>34578</v>
      </c>
      <c r="I1571" s="5" t="s">
        <v>575</v>
      </c>
      <c r="J1571" s="5" t="s">
        <v>2644</v>
      </c>
      <c r="K1571" s="5" t="s">
        <v>568</v>
      </c>
      <c r="L1571" s="7">
        <v>6</v>
      </c>
      <c r="M1571" s="7" t="s">
        <v>287</v>
      </c>
      <c r="N1571" s="433">
        <v>5258</v>
      </c>
      <c r="O1571" s="9">
        <v>0.02</v>
      </c>
      <c r="P1571" s="434">
        <f t="shared" si="299"/>
        <v>105</v>
      </c>
      <c r="Q1571" s="9">
        <v>5.0000000000000001E-3</v>
      </c>
      <c r="R1571" s="434">
        <f t="shared" si="300"/>
        <v>26</v>
      </c>
      <c r="S1571" s="9">
        <f t="shared" si="301"/>
        <v>2.4914416127805251E-2</v>
      </c>
      <c r="T1571" s="434">
        <f t="shared" si="302"/>
        <v>131</v>
      </c>
      <c r="U1571" s="434">
        <f t="shared" si="303"/>
        <v>5389</v>
      </c>
      <c r="V1571" s="435">
        <v>5340</v>
      </c>
      <c r="W1571" s="436">
        <f t="shared" si="304"/>
        <v>82</v>
      </c>
      <c r="X1571" s="13">
        <f t="shared" si="305"/>
        <v>1.5599999999999999E-2</v>
      </c>
      <c r="Y1571" s="14" t="str">
        <f t="shared" si="306"/>
        <v>0.00%-8.40%</v>
      </c>
      <c r="Z1571" s="437"/>
      <c r="AA1571" s="437"/>
      <c r="AB1571" s="437"/>
      <c r="AC1571" s="16"/>
      <c r="AD1571" s="433">
        <f t="shared" si="307"/>
        <v>0</v>
      </c>
      <c r="AE1571" s="438">
        <f t="shared" si="308"/>
        <v>5340</v>
      </c>
      <c r="AF1571" s="18">
        <f t="shared" si="309"/>
        <v>82</v>
      </c>
      <c r="AG1571" s="19">
        <f t="shared" si="310"/>
        <v>1.5595283377710212E-2</v>
      </c>
      <c r="AH1571" s="20">
        <v>13.6</v>
      </c>
      <c r="AI1571" s="20">
        <v>650</v>
      </c>
      <c r="AJ1571" s="20"/>
      <c r="AK1571" s="20">
        <v>688</v>
      </c>
      <c r="AL1571" s="20">
        <f t="shared" si="311"/>
        <v>81112</v>
      </c>
      <c r="AM1571" s="7" t="s">
        <v>287</v>
      </c>
      <c r="AN1571" s="20"/>
      <c r="AO1571" s="21"/>
      <c r="AP1571" s="21"/>
      <c r="AQ1571" s="5" t="s">
        <v>2341</v>
      </c>
      <c r="AR1571" s="5" t="s">
        <v>61</v>
      </c>
    </row>
    <row r="1572" spans="1:44">
      <c r="A1572" s="87" t="s">
        <v>562</v>
      </c>
      <c r="B1572" s="5">
        <v>1114037</v>
      </c>
      <c r="C1572" s="5" t="s">
        <v>565</v>
      </c>
      <c r="D1572" s="5" t="s">
        <v>55</v>
      </c>
      <c r="E1572" s="5" t="s">
        <v>2573</v>
      </c>
      <c r="F1572" s="5" t="s">
        <v>2339</v>
      </c>
      <c r="G1572" s="5" t="s">
        <v>2639</v>
      </c>
      <c r="H1572" s="6">
        <v>34029</v>
      </c>
      <c r="I1572" s="5" t="s">
        <v>575</v>
      </c>
      <c r="J1572" s="5" t="s">
        <v>2642</v>
      </c>
      <c r="K1572" s="5" t="s">
        <v>568</v>
      </c>
      <c r="L1572" s="7">
        <v>6</v>
      </c>
      <c r="M1572" s="7" t="s">
        <v>287</v>
      </c>
      <c r="N1572" s="433">
        <v>4862</v>
      </c>
      <c r="O1572" s="9">
        <v>0.02</v>
      </c>
      <c r="P1572" s="434">
        <f t="shared" si="299"/>
        <v>97</v>
      </c>
      <c r="Q1572" s="9">
        <v>5.0000000000000001E-3</v>
      </c>
      <c r="R1572" s="434">
        <f t="shared" si="300"/>
        <v>24</v>
      </c>
      <c r="S1572" s="9">
        <f t="shared" si="301"/>
        <v>2.4886877828054297E-2</v>
      </c>
      <c r="T1572" s="434">
        <f t="shared" si="302"/>
        <v>121</v>
      </c>
      <c r="U1572" s="434">
        <f t="shared" si="303"/>
        <v>4983</v>
      </c>
      <c r="V1572" s="435">
        <v>4970</v>
      </c>
      <c r="W1572" s="436">
        <f t="shared" si="304"/>
        <v>108</v>
      </c>
      <c r="X1572" s="13">
        <f t="shared" si="305"/>
        <v>2.2200000000000001E-2</v>
      </c>
      <c r="Y1572" s="14" t="str">
        <f t="shared" si="306"/>
        <v>0.00%-8.40%</v>
      </c>
      <c r="Z1572" s="437" t="s">
        <v>112</v>
      </c>
      <c r="AA1572" s="437" t="s">
        <v>2643</v>
      </c>
      <c r="AB1572" s="437">
        <v>43</v>
      </c>
      <c r="AC1572" s="16">
        <v>0.05</v>
      </c>
      <c r="AD1572" s="433">
        <f t="shared" si="307"/>
        <v>243</v>
      </c>
      <c r="AE1572" s="438">
        <f t="shared" si="308"/>
        <v>5213</v>
      </c>
      <c r="AF1572" s="18">
        <f t="shared" si="309"/>
        <v>351</v>
      </c>
      <c r="AG1572" s="19">
        <f t="shared" si="310"/>
        <v>7.2192513368984024E-2</v>
      </c>
      <c r="AH1572" s="20">
        <v>13.6</v>
      </c>
      <c r="AI1572" s="20">
        <v>650</v>
      </c>
      <c r="AJ1572" s="20"/>
      <c r="AK1572" s="20">
        <v>688</v>
      </c>
      <c r="AL1572" s="20">
        <f t="shared" si="311"/>
        <v>79384.800000000003</v>
      </c>
      <c r="AM1572" s="7" t="s">
        <v>287</v>
      </c>
      <c r="AN1572" s="20"/>
      <c r="AO1572" s="21"/>
      <c r="AP1572" s="21"/>
      <c r="AQ1572" s="5" t="s">
        <v>2341</v>
      </c>
      <c r="AR1572" s="5" t="s">
        <v>61</v>
      </c>
    </row>
    <row r="1573" spans="1:44">
      <c r="A1573" s="87" t="s">
        <v>562</v>
      </c>
      <c r="B1573" s="5">
        <v>1114139</v>
      </c>
      <c r="C1573" s="5" t="s">
        <v>565</v>
      </c>
      <c r="D1573" s="5" t="s">
        <v>55</v>
      </c>
      <c r="E1573" s="5" t="s">
        <v>2573</v>
      </c>
      <c r="F1573" s="5" t="s">
        <v>2345</v>
      </c>
      <c r="G1573" s="5" t="s">
        <v>2645</v>
      </c>
      <c r="H1573" s="6">
        <v>38924</v>
      </c>
      <c r="I1573" s="5" t="s">
        <v>586</v>
      </c>
      <c r="J1573" s="5" t="s">
        <v>713</v>
      </c>
      <c r="K1573" s="5" t="s">
        <v>568</v>
      </c>
      <c r="L1573" s="7">
        <v>6</v>
      </c>
      <c r="M1573" s="7" t="s">
        <v>287</v>
      </c>
      <c r="N1573" s="433">
        <v>5232</v>
      </c>
      <c r="O1573" s="9">
        <v>0.02</v>
      </c>
      <c r="P1573" s="434">
        <f t="shared" si="299"/>
        <v>105</v>
      </c>
      <c r="Q1573" s="9">
        <v>5.0000000000000001E-3</v>
      </c>
      <c r="R1573" s="434">
        <f t="shared" si="300"/>
        <v>26</v>
      </c>
      <c r="S1573" s="9">
        <f t="shared" si="301"/>
        <v>2.503822629969419E-2</v>
      </c>
      <c r="T1573" s="434">
        <f t="shared" si="302"/>
        <v>131</v>
      </c>
      <c r="U1573" s="434">
        <f t="shared" si="303"/>
        <v>5363</v>
      </c>
      <c r="V1573" s="435">
        <v>5360</v>
      </c>
      <c r="W1573" s="436">
        <f t="shared" si="304"/>
        <v>128</v>
      </c>
      <c r="X1573" s="13">
        <f t="shared" si="305"/>
        <v>2.4500000000000001E-2</v>
      </c>
      <c r="Y1573" s="14" t="str">
        <f t="shared" si="306"/>
        <v>0.00%-8.40%</v>
      </c>
      <c r="Z1573" s="437"/>
      <c r="AA1573" s="437"/>
      <c r="AB1573" s="437"/>
      <c r="AC1573" s="16"/>
      <c r="AD1573" s="433">
        <f t="shared" si="307"/>
        <v>0</v>
      </c>
      <c r="AE1573" s="438">
        <f t="shared" si="308"/>
        <v>5360</v>
      </c>
      <c r="AF1573" s="18">
        <f t="shared" si="309"/>
        <v>128</v>
      </c>
      <c r="AG1573" s="19">
        <f t="shared" si="310"/>
        <v>2.4464831804281273E-2</v>
      </c>
      <c r="AH1573" s="20">
        <v>13.6</v>
      </c>
      <c r="AI1573" s="20">
        <v>750</v>
      </c>
      <c r="AJ1573" s="20"/>
      <c r="AK1573" s="20">
        <v>688</v>
      </c>
      <c r="AL1573" s="20">
        <f t="shared" si="311"/>
        <v>82584</v>
      </c>
      <c r="AM1573" s="7" t="s">
        <v>287</v>
      </c>
      <c r="AN1573" s="20"/>
      <c r="AO1573" s="21"/>
      <c r="AP1573" s="21"/>
      <c r="AQ1573" s="5" t="s">
        <v>2341</v>
      </c>
      <c r="AR1573" s="5" t="s">
        <v>61</v>
      </c>
    </row>
    <row r="1574" spans="1:44">
      <c r="A1574" s="87" t="s">
        <v>562</v>
      </c>
      <c r="B1574" s="5">
        <v>1115061</v>
      </c>
      <c r="C1574" s="5" t="s">
        <v>565</v>
      </c>
      <c r="D1574" s="5" t="s">
        <v>55</v>
      </c>
      <c r="E1574" s="5" t="s">
        <v>2573</v>
      </c>
      <c r="F1574" s="5" t="s">
        <v>2345</v>
      </c>
      <c r="G1574" s="5" t="s">
        <v>2640</v>
      </c>
      <c r="H1574" s="6">
        <v>31594</v>
      </c>
      <c r="I1574" s="5" t="s">
        <v>575</v>
      </c>
      <c r="J1574" s="5" t="s">
        <v>2642</v>
      </c>
      <c r="K1574" s="5" t="s">
        <v>568</v>
      </c>
      <c r="L1574" s="7">
        <v>6</v>
      </c>
      <c r="M1574" s="7" t="s">
        <v>287</v>
      </c>
      <c r="N1574" s="433">
        <v>6077</v>
      </c>
      <c r="O1574" s="9">
        <v>0.02</v>
      </c>
      <c r="P1574" s="434">
        <f t="shared" si="299"/>
        <v>122</v>
      </c>
      <c r="Q1574" s="9">
        <v>5.0000000000000001E-3</v>
      </c>
      <c r="R1574" s="434">
        <f t="shared" si="300"/>
        <v>30</v>
      </c>
      <c r="S1574" s="9">
        <f t="shared" si="301"/>
        <v>2.5012341615928912E-2</v>
      </c>
      <c r="T1574" s="434">
        <f t="shared" si="302"/>
        <v>152</v>
      </c>
      <c r="U1574" s="434">
        <f t="shared" si="303"/>
        <v>6229</v>
      </c>
      <c r="V1574" s="435">
        <v>6200</v>
      </c>
      <c r="W1574" s="436">
        <f t="shared" si="304"/>
        <v>123</v>
      </c>
      <c r="X1574" s="13">
        <f t="shared" si="305"/>
        <v>2.0199999999999999E-2</v>
      </c>
      <c r="Y1574" s="14" t="str">
        <f t="shared" si="306"/>
        <v>0.00%-8.40%</v>
      </c>
      <c r="Z1574" s="437"/>
      <c r="AA1574" s="437"/>
      <c r="AB1574" s="437"/>
      <c r="AC1574" s="16"/>
      <c r="AD1574" s="433">
        <f t="shared" si="307"/>
        <v>0</v>
      </c>
      <c r="AE1574" s="438">
        <f t="shared" si="308"/>
        <v>6200</v>
      </c>
      <c r="AF1574" s="18">
        <f t="shared" si="309"/>
        <v>123</v>
      </c>
      <c r="AG1574" s="19">
        <f t="shared" si="310"/>
        <v>2.0240250123416237E-2</v>
      </c>
      <c r="AH1574" s="20">
        <v>13.6</v>
      </c>
      <c r="AI1574" s="20">
        <v>650</v>
      </c>
      <c r="AJ1574" s="20"/>
      <c r="AK1574" s="20">
        <v>688</v>
      </c>
      <c r="AL1574" s="20">
        <f t="shared" si="311"/>
        <v>92808</v>
      </c>
      <c r="AM1574" s="7" t="s">
        <v>287</v>
      </c>
      <c r="AN1574" s="20"/>
      <c r="AO1574" s="21"/>
      <c r="AP1574" s="21"/>
      <c r="AQ1574" s="5" t="s">
        <v>2341</v>
      </c>
      <c r="AR1574" s="5" t="s">
        <v>61</v>
      </c>
    </row>
    <row r="1575" spans="1:44">
      <c r="A1575" s="87" t="s">
        <v>562</v>
      </c>
      <c r="B1575" s="5">
        <v>1117016</v>
      </c>
      <c r="C1575" s="5" t="s">
        <v>565</v>
      </c>
      <c r="D1575" s="5" t="s">
        <v>55</v>
      </c>
      <c r="E1575" s="5" t="s">
        <v>2573</v>
      </c>
      <c r="F1575" s="5" t="s">
        <v>2345</v>
      </c>
      <c r="G1575" s="5" t="s">
        <v>2645</v>
      </c>
      <c r="H1575" s="6">
        <v>34182</v>
      </c>
      <c r="I1575" s="5" t="s">
        <v>575</v>
      </c>
      <c r="J1575" s="5" t="s">
        <v>2642</v>
      </c>
      <c r="K1575" s="5" t="s">
        <v>568</v>
      </c>
      <c r="L1575" s="7">
        <v>6</v>
      </c>
      <c r="M1575" s="7" t="s">
        <v>287</v>
      </c>
      <c r="N1575" s="433">
        <v>5900</v>
      </c>
      <c r="O1575" s="9">
        <v>0.02</v>
      </c>
      <c r="P1575" s="434">
        <f t="shared" si="299"/>
        <v>118</v>
      </c>
      <c r="Q1575" s="9">
        <v>5.0000000000000001E-3</v>
      </c>
      <c r="R1575" s="434">
        <f t="shared" si="300"/>
        <v>30</v>
      </c>
      <c r="S1575" s="9">
        <f t="shared" si="301"/>
        <v>2.5084745762711864E-2</v>
      </c>
      <c r="T1575" s="434">
        <f t="shared" si="302"/>
        <v>148</v>
      </c>
      <c r="U1575" s="434">
        <f t="shared" si="303"/>
        <v>6048</v>
      </c>
      <c r="V1575" s="435">
        <v>6040</v>
      </c>
      <c r="W1575" s="436">
        <f t="shared" si="304"/>
        <v>140</v>
      </c>
      <c r="X1575" s="13">
        <f t="shared" si="305"/>
        <v>2.3699999999999999E-2</v>
      </c>
      <c r="Y1575" s="14" t="str">
        <f t="shared" si="306"/>
        <v>0.00%-8.40%</v>
      </c>
      <c r="Z1575" s="437"/>
      <c r="AA1575" s="437"/>
      <c r="AB1575" s="437"/>
      <c r="AC1575" s="16"/>
      <c r="AD1575" s="433">
        <f t="shared" si="307"/>
        <v>0</v>
      </c>
      <c r="AE1575" s="438">
        <f t="shared" si="308"/>
        <v>6040</v>
      </c>
      <c r="AF1575" s="18">
        <f t="shared" si="309"/>
        <v>140</v>
      </c>
      <c r="AG1575" s="19">
        <f t="shared" si="310"/>
        <v>2.3728813559322104E-2</v>
      </c>
      <c r="AH1575" s="20">
        <v>13.6</v>
      </c>
      <c r="AI1575" s="20">
        <v>650</v>
      </c>
      <c r="AJ1575" s="20"/>
      <c r="AK1575" s="20">
        <v>688</v>
      </c>
      <c r="AL1575" s="20">
        <f t="shared" si="311"/>
        <v>90632</v>
      </c>
      <c r="AM1575" s="7" t="s">
        <v>287</v>
      </c>
      <c r="AN1575" s="20"/>
      <c r="AO1575" s="21"/>
      <c r="AP1575" s="21"/>
      <c r="AQ1575" s="5" t="s">
        <v>2341</v>
      </c>
      <c r="AR1575" s="5" t="s">
        <v>61</v>
      </c>
    </row>
    <row r="1576" spans="1:44">
      <c r="A1576" s="87" t="s">
        <v>562</v>
      </c>
      <c r="B1576" s="5">
        <v>1117071</v>
      </c>
      <c r="C1576" s="5" t="s">
        <v>565</v>
      </c>
      <c r="D1576" s="5" t="s">
        <v>55</v>
      </c>
      <c r="E1576" s="5" t="s">
        <v>2573</v>
      </c>
      <c r="F1576" s="5" t="s">
        <v>2345</v>
      </c>
      <c r="G1576" s="5" t="s">
        <v>2640</v>
      </c>
      <c r="H1576" s="6">
        <v>34213</v>
      </c>
      <c r="I1576" s="5" t="s">
        <v>575</v>
      </c>
      <c r="J1576" s="5" t="s">
        <v>2642</v>
      </c>
      <c r="K1576" s="5" t="s">
        <v>568</v>
      </c>
      <c r="L1576" s="7">
        <v>6</v>
      </c>
      <c r="M1576" s="7" t="s">
        <v>287</v>
      </c>
      <c r="N1576" s="433">
        <v>4532</v>
      </c>
      <c r="O1576" s="9">
        <v>0.02</v>
      </c>
      <c r="P1576" s="434">
        <f t="shared" si="299"/>
        <v>91</v>
      </c>
      <c r="Q1576" s="9">
        <v>5.0000000000000001E-3</v>
      </c>
      <c r="R1576" s="434">
        <f t="shared" si="300"/>
        <v>23</v>
      </c>
      <c r="S1576" s="9">
        <f t="shared" si="301"/>
        <v>2.5154457193292144E-2</v>
      </c>
      <c r="T1576" s="434">
        <f t="shared" si="302"/>
        <v>114</v>
      </c>
      <c r="U1576" s="434">
        <f t="shared" si="303"/>
        <v>4646</v>
      </c>
      <c r="V1576" s="435">
        <f t="shared" si="298"/>
        <v>4646</v>
      </c>
      <c r="W1576" s="436">
        <f t="shared" si="304"/>
        <v>114</v>
      </c>
      <c r="X1576" s="13">
        <f t="shared" si="305"/>
        <v>2.52E-2</v>
      </c>
      <c r="Y1576" s="14" t="str">
        <f t="shared" si="306"/>
        <v>0.00%-8.40%</v>
      </c>
      <c r="Z1576" s="437"/>
      <c r="AA1576" s="437"/>
      <c r="AB1576" s="437"/>
      <c r="AC1576" s="16"/>
      <c r="AD1576" s="433">
        <f t="shared" si="307"/>
        <v>0</v>
      </c>
      <c r="AE1576" s="438">
        <f t="shared" si="308"/>
        <v>4646</v>
      </c>
      <c r="AF1576" s="18">
        <f t="shared" si="309"/>
        <v>114</v>
      </c>
      <c r="AG1576" s="19">
        <f t="shared" si="310"/>
        <v>2.5154457193292235E-2</v>
      </c>
      <c r="AH1576" s="20">
        <v>13.6</v>
      </c>
      <c r="AI1576" s="20">
        <v>650</v>
      </c>
      <c r="AJ1576" s="20"/>
      <c r="AK1576" s="20">
        <v>688</v>
      </c>
      <c r="AL1576" s="20">
        <f t="shared" si="311"/>
        <v>71673.600000000006</v>
      </c>
      <c r="AM1576" s="7" t="s">
        <v>287</v>
      </c>
      <c r="AN1576" s="20"/>
      <c r="AO1576" s="21"/>
      <c r="AP1576" s="21"/>
      <c r="AQ1576" s="5" t="s">
        <v>2341</v>
      </c>
      <c r="AR1576" s="5" t="s">
        <v>61</v>
      </c>
    </row>
    <row r="1577" spans="1:44">
      <c r="A1577" s="87" t="s">
        <v>562</v>
      </c>
      <c r="B1577" s="5">
        <v>1117107</v>
      </c>
      <c r="C1577" s="5" t="s">
        <v>565</v>
      </c>
      <c r="D1577" s="5" t="s">
        <v>55</v>
      </c>
      <c r="E1577" s="5" t="s">
        <v>2573</v>
      </c>
      <c r="F1577" s="5" t="s">
        <v>2339</v>
      </c>
      <c r="G1577" s="5" t="s">
        <v>2639</v>
      </c>
      <c r="H1577" s="6">
        <v>36471</v>
      </c>
      <c r="I1577" s="5" t="s">
        <v>489</v>
      </c>
      <c r="J1577" s="5" t="s">
        <v>489</v>
      </c>
      <c r="K1577" s="5" t="s">
        <v>568</v>
      </c>
      <c r="L1577" s="7">
        <v>6</v>
      </c>
      <c r="M1577" s="7" t="s">
        <v>287</v>
      </c>
      <c r="N1577" s="433">
        <v>8646</v>
      </c>
      <c r="O1577" s="9">
        <v>0.02</v>
      </c>
      <c r="P1577" s="434">
        <f t="shared" si="299"/>
        <v>173</v>
      </c>
      <c r="Q1577" s="9">
        <v>5.0000000000000001E-3</v>
      </c>
      <c r="R1577" s="434">
        <f t="shared" si="300"/>
        <v>43</v>
      </c>
      <c r="S1577" s="9">
        <f t="shared" si="301"/>
        <v>2.4982650936849409E-2</v>
      </c>
      <c r="T1577" s="434">
        <f t="shared" si="302"/>
        <v>216</v>
      </c>
      <c r="U1577" s="434">
        <f t="shared" si="303"/>
        <v>8862</v>
      </c>
      <c r="V1577" s="435">
        <v>8870</v>
      </c>
      <c r="W1577" s="436">
        <f t="shared" si="304"/>
        <v>224</v>
      </c>
      <c r="X1577" s="13">
        <f t="shared" si="305"/>
        <v>2.5899999999999999E-2</v>
      </c>
      <c r="Y1577" s="14" t="str">
        <f t="shared" si="306"/>
        <v>0.00%-8.40%</v>
      </c>
      <c r="Z1577" s="437"/>
      <c r="AA1577" s="437"/>
      <c r="AB1577" s="437"/>
      <c r="AC1577" s="16"/>
      <c r="AD1577" s="433">
        <f t="shared" si="307"/>
        <v>0</v>
      </c>
      <c r="AE1577" s="438">
        <f t="shared" si="308"/>
        <v>8870</v>
      </c>
      <c r="AF1577" s="18">
        <f t="shared" si="309"/>
        <v>224</v>
      </c>
      <c r="AG1577" s="19">
        <f t="shared" si="310"/>
        <v>2.590793430488092E-2</v>
      </c>
      <c r="AH1577" s="20">
        <v>13.6</v>
      </c>
      <c r="AI1577" s="20">
        <v>900</v>
      </c>
      <c r="AJ1577" s="20"/>
      <c r="AK1577" s="20">
        <v>688</v>
      </c>
      <c r="AL1577" s="20">
        <f t="shared" si="311"/>
        <v>132120</v>
      </c>
      <c r="AM1577" s="7" t="s">
        <v>287</v>
      </c>
      <c r="AN1577" s="20"/>
      <c r="AO1577" s="21"/>
      <c r="AP1577" s="21"/>
      <c r="AQ1577" s="5" t="s">
        <v>2341</v>
      </c>
      <c r="AR1577" s="5" t="s">
        <v>61</v>
      </c>
    </row>
    <row r="1578" spans="1:44">
      <c r="A1578" s="87" t="s">
        <v>562</v>
      </c>
      <c r="B1578" s="5">
        <v>1117119</v>
      </c>
      <c r="C1578" s="5" t="s">
        <v>565</v>
      </c>
      <c r="D1578" s="5" t="s">
        <v>55</v>
      </c>
      <c r="E1578" s="5" t="s">
        <v>2573</v>
      </c>
      <c r="F1578" s="5" t="s">
        <v>2345</v>
      </c>
      <c r="G1578" s="5" t="s">
        <v>2640</v>
      </c>
      <c r="H1578" s="6">
        <v>36409</v>
      </c>
      <c r="I1578" s="5" t="s">
        <v>489</v>
      </c>
      <c r="J1578" s="5" t="s">
        <v>489</v>
      </c>
      <c r="K1578" s="5" t="s">
        <v>568</v>
      </c>
      <c r="L1578" s="7">
        <v>6</v>
      </c>
      <c r="M1578" s="7" t="s">
        <v>287</v>
      </c>
      <c r="N1578" s="433">
        <v>8747</v>
      </c>
      <c r="O1578" s="9">
        <v>0.02</v>
      </c>
      <c r="P1578" s="434">
        <f t="shared" si="299"/>
        <v>175</v>
      </c>
      <c r="Q1578" s="9">
        <v>5.0000000000000001E-3</v>
      </c>
      <c r="R1578" s="434">
        <f t="shared" si="300"/>
        <v>44</v>
      </c>
      <c r="S1578" s="9">
        <f t="shared" si="301"/>
        <v>2.5037155596204414E-2</v>
      </c>
      <c r="T1578" s="434">
        <f t="shared" si="302"/>
        <v>219</v>
      </c>
      <c r="U1578" s="434">
        <f t="shared" si="303"/>
        <v>8966</v>
      </c>
      <c r="V1578" s="435">
        <v>8970</v>
      </c>
      <c r="W1578" s="436">
        <f t="shared" si="304"/>
        <v>223</v>
      </c>
      <c r="X1578" s="13">
        <f t="shared" si="305"/>
        <v>2.5499999999999998E-2</v>
      </c>
      <c r="Y1578" s="14" t="str">
        <f t="shared" si="306"/>
        <v>0.00%-8.40%</v>
      </c>
      <c r="Z1578" s="437"/>
      <c r="AA1578" s="437"/>
      <c r="AB1578" s="437"/>
      <c r="AC1578" s="16"/>
      <c r="AD1578" s="433">
        <f t="shared" si="307"/>
        <v>0</v>
      </c>
      <c r="AE1578" s="438">
        <f t="shared" si="308"/>
        <v>8970</v>
      </c>
      <c r="AF1578" s="18">
        <f t="shared" si="309"/>
        <v>223</v>
      </c>
      <c r="AG1578" s="19">
        <f t="shared" si="310"/>
        <v>2.5494455241797276E-2</v>
      </c>
      <c r="AH1578" s="20">
        <v>13.6</v>
      </c>
      <c r="AI1578" s="20">
        <v>850</v>
      </c>
      <c r="AJ1578" s="20"/>
      <c r="AK1578" s="20">
        <v>688</v>
      </c>
      <c r="AL1578" s="20">
        <f t="shared" si="311"/>
        <v>132880</v>
      </c>
      <c r="AM1578" s="7" t="s">
        <v>287</v>
      </c>
      <c r="AN1578" s="20"/>
      <c r="AO1578" s="21"/>
      <c r="AP1578" s="21"/>
      <c r="AQ1578" s="5" t="s">
        <v>2341</v>
      </c>
      <c r="AR1578" s="5" t="s">
        <v>61</v>
      </c>
    </row>
    <row r="1579" spans="1:44">
      <c r="A1579" s="87" t="s">
        <v>562</v>
      </c>
      <c r="B1579" s="5">
        <v>1117138</v>
      </c>
      <c r="C1579" s="5" t="s">
        <v>565</v>
      </c>
      <c r="D1579" s="5" t="s">
        <v>55</v>
      </c>
      <c r="E1579" s="5" t="s">
        <v>2573</v>
      </c>
      <c r="F1579" s="5" t="s">
        <v>2345</v>
      </c>
      <c r="G1579" s="5" t="s">
        <v>2640</v>
      </c>
      <c r="H1579" s="6">
        <v>37823</v>
      </c>
      <c r="I1579" s="5" t="s">
        <v>567</v>
      </c>
      <c r="J1579" s="5" t="s">
        <v>567</v>
      </c>
      <c r="K1579" s="5" t="s">
        <v>568</v>
      </c>
      <c r="L1579" s="7">
        <v>6</v>
      </c>
      <c r="M1579" s="7" t="s">
        <v>287</v>
      </c>
      <c r="N1579" s="433">
        <v>9040</v>
      </c>
      <c r="O1579" s="9">
        <v>0.02</v>
      </c>
      <c r="P1579" s="434">
        <f t="shared" si="299"/>
        <v>181</v>
      </c>
      <c r="Q1579" s="9">
        <v>5.0000000000000001E-3</v>
      </c>
      <c r="R1579" s="434">
        <f t="shared" si="300"/>
        <v>45</v>
      </c>
      <c r="S1579" s="9">
        <f t="shared" si="301"/>
        <v>2.5000000000000001E-2</v>
      </c>
      <c r="T1579" s="434">
        <f t="shared" si="302"/>
        <v>226</v>
      </c>
      <c r="U1579" s="434">
        <f t="shared" si="303"/>
        <v>9266</v>
      </c>
      <c r="V1579" s="435">
        <v>9200</v>
      </c>
      <c r="W1579" s="436">
        <f t="shared" si="304"/>
        <v>160</v>
      </c>
      <c r="X1579" s="13">
        <f t="shared" si="305"/>
        <v>1.77E-2</v>
      </c>
      <c r="Y1579" s="14" t="str">
        <f t="shared" si="306"/>
        <v>0.00%-8.40%</v>
      </c>
      <c r="Z1579" s="437" t="s">
        <v>112</v>
      </c>
      <c r="AA1579" s="437" t="s">
        <v>567</v>
      </c>
      <c r="AB1579" s="437">
        <v>46</v>
      </c>
      <c r="AC1579" s="16">
        <v>3.32E-2</v>
      </c>
      <c r="AD1579" s="433">
        <f t="shared" si="307"/>
        <v>300</v>
      </c>
      <c r="AE1579" s="438">
        <f t="shared" si="308"/>
        <v>9500</v>
      </c>
      <c r="AF1579" s="18">
        <f t="shared" si="309"/>
        <v>460</v>
      </c>
      <c r="AG1579" s="19">
        <f t="shared" si="310"/>
        <v>5.0884955752212413E-2</v>
      </c>
      <c r="AH1579" s="20">
        <v>13.6</v>
      </c>
      <c r="AI1579" s="20">
        <v>450</v>
      </c>
      <c r="AJ1579" s="20"/>
      <c r="AK1579" s="20">
        <v>688</v>
      </c>
      <c r="AL1579" s="20">
        <f t="shared" si="311"/>
        <v>135288</v>
      </c>
      <c r="AM1579" s="7" t="s">
        <v>287</v>
      </c>
      <c r="AN1579" s="20"/>
      <c r="AO1579" s="21" t="s">
        <v>2648</v>
      </c>
      <c r="AP1579" s="21"/>
      <c r="AQ1579" s="5" t="s">
        <v>2341</v>
      </c>
      <c r="AR1579" s="5" t="s">
        <v>61</v>
      </c>
    </row>
    <row r="1580" spans="1:44">
      <c r="A1580" s="87" t="s">
        <v>562</v>
      </c>
      <c r="B1580" s="5">
        <v>1118005</v>
      </c>
      <c r="C1580" s="5" t="s">
        <v>565</v>
      </c>
      <c r="D1580" s="5" t="s">
        <v>55</v>
      </c>
      <c r="E1580" s="5" t="s">
        <v>2573</v>
      </c>
      <c r="F1580" s="5" t="s">
        <v>2342</v>
      </c>
      <c r="G1580" s="5" t="s">
        <v>2183</v>
      </c>
      <c r="H1580" s="6">
        <v>33451</v>
      </c>
      <c r="I1580" s="5" t="s">
        <v>586</v>
      </c>
      <c r="J1580" s="5" t="s">
        <v>652</v>
      </c>
      <c r="K1580" s="5" t="s">
        <v>568</v>
      </c>
      <c r="L1580" s="7">
        <v>6</v>
      </c>
      <c r="M1580" s="7" t="s">
        <v>287</v>
      </c>
      <c r="N1580" s="433">
        <v>7015</v>
      </c>
      <c r="O1580" s="9">
        <v>0.02</v>
      </c>
      <c r="P1580" s="434">
        <f t="shared" si="299"/>
        <v>140</v>
      </c>
      <c r="Q1580" s="9">
        <v>5.0000000000000001E-3</v>
      </c>
      <c r="R1580" s="434">
        <f t="shared" si="300"/>
        <v>35</v>
      </c>
      <c r="S1580" s="9">
        <f t="shared" si="301"/>
        <v>2.4946543121881683E-2</v>
      </c>
      <c r="T1580" s="434">
        <f t="shared" si="302"/>
        <v>175</v>
      </c>
      <c r="U1580" s="434">
        <f t="shared" si="303"/>
        <v>7190</v>
      </c>
      <c r="V1580" s="435">
        <v>7250</v>
      </c>
      <c r="W1580" s="436">
        <f t="shared" si="304"/>
        <v>235</v>
      </c>
      <c r="X1580" s="13">
        <f t="shared" si="305"/>
        <v>3.3500000000000002E-2</v>
      </c>
      <c r="Y1580" s="14" t="str">
        <f t="shared" si="306"/>
        <v>0.00%-8.40%</v>
      </c>
      <c r="Z1580" s="437"/>
      <c r="AA1580" s="437"/>
      <c r="AB1580" s="437"/>
      <c r="AC1580" s="16"/>
      <c r="AD1580" s="433">
        <f t="shared" si="307"/>
        <v>0</v>
      </c>
      <c r="AE1580" s="438">
        <f t="shared" si="308"/>
        <v>7250</v>
      </c>
      <c r="AF1580" s="18">
        <f t="shared" si="309"/>
        <v>235</v>
      </c>
      <c r="AG1580" s="19">
        <f t="shared" si="310"/>
        <v>3.3499643620812591E-2</v>
      </c>
      <c r="AH1580" s="20">
        <v>13.6</v>
      </c>
      <c r="AI1580" s="20">
        <v>900</v>
      </c>
      <c r="AJ1580" s="20"/>
      <c r="AK1580" s="20">
        <v>688</v>
      </c>
      <c r="AL1580" s="20">
        <f t="shared" si="311"/>
        <v>110088</v>
      </c>
      <c r="AM1580" s="7" t="s">
        <v>287</v>
      </c>
      <c r="AN1580" s="20"/>
      <c r="AO1580" s="21"/>
      <c r="AP1580" s="21"/>
      <c r="AQ1580" s="5" t="s">
        <v>2341</v>
      </c>
      <c r="AR1580" s="5" t="s">
        <v>61</v>
      </c>
    </row>
    <row r="1581" spans="1:44">
      <c r="A1581" s="87" t="s">
        <v>562</v>
      </c>
      <c r="B1581" s="5">
        <v>1118030</v>
      </c>
      <c r="C1581" s="5" t="s">
        <v>565</v>
      </c>
      <c r="D1581" s="5" t="s">
        <v>55</v>
      </c>
      <c r="E1581" s="5" t="s">
        <v>2573</v>
      </c>
      <c r="F1581" s="5" t="s">
        <v>2339</v>
      </c>
      <c r="G1581" s="5" t="s">
        <v>2639</v>
      </c>
      <c r="H1581" s="6">
        <v>33451</v>
      </c>
      <c r="I1581" s="5" t="s">
        <v>594</v>
      </c>
      <c r="J1581" s="5" t="s">
        <v>594</v>
      </c>
      <c r="K1581" s="5" t="s">
        <v>568</v>
      </c>
      <c r="L1581" s="7">
        <v>6</v>
      </c>
      <c r="M1581" s="7" t="s">
        <v>287</v>
      </c>
      <c r="N1581" s="433">
        <v>7184</v>
      </c>
      <c r="O1581" s="9">
        <v>0.02</v>
      </c>
      <c r="P1581" s="434">
        <f t="shared" si="299"/>
        <v>144</v>
      </c>
      <c r="Q1581" s="9">
        <v>5.0000000000000001E-3</v>
      </c>
      <c r="R1581" s="434">
        <f t="shared" si="300"/>
        <v>36</v>
      </c>
      <c r="S1581" s="9">
        <f t="shared" si="301"/>
        <v>2.5055679287305122E-2</v>
      </c>
      <c r="T1581" s="434">
        <f t="shared" si="302"/>
        <v>180</v>
      </c>
      <c r="U1581" s="434">
        <f t="shared" si="303"/>
        <v>7364</v>
      </c>
      <c r="V1581" s="435">
        <v>7360</v>
      </c>
      <c r="W1581" s="436">
        <f t="shared" si="304"/>
        <v>176</v>
      </c>
      <c r="X1581" s="13">
        <f t="shared" si="305"/>
        <v>2.4500000000000001E-2</v>
      </c>
      <c r="Y1581" s="14" t="str">
        <f t="shared" si="306"/>
        <v>0.00%-8.40%</v>
      </c>
      <c r="Z1581" s="437"/>
      <c r="AA1581" s="437"/>
      <c r="AB1581" s="437"/>
      <c r="AC1581" s="16"/>
      <c r="AD1581" s="433">
        <f t="shared" si="307"/>
        <v>0</v>
      </c>
      <c r="AE1581" s="438">
        <f t="shared" si="308"/>
        <v>7360</v>
      </c>
      <c r="AF1581" s="18">
        <f t="shared" si="309"/>
        <v>176</v>
      </c>
      <c r="AG1581" s="19">
        <f t="shared" si="310"/>
        <v>2.4498886414253906E-2</v>
      </c>
      <c r="AH1581" s="20">
        <v>13.6</v>
      </c>
      <c r="AI1581" s="20">
        <v>750</v>
      </c>
      <c r="AJ1581" s="20"/>
      <c r="AK1581" s="20">
        <v>688</v>
      </c>
      <c r="AL1581" s="20">
        <f t="shared" si="311"/>
        <v>109784</v>
      </c>
      <c r="AM1581" s="7" t="s">
        <v>287</v>
      </c>
      <c r="AN1581" s="20"/>
      <c r="AO1581" s="21"/>
      <c r="AP1581" s="21"/>
      <c r="AQ1581" s="5" t="s">
        <v>2341</v>
      </c>
      <c r="AR1581" s="5" t="s">
        <v>61</v>
      </c>
    </row>
    <row r="1582" spans="1:44">
      <c r="A1582" s="87" t="s">
        <v>562</v>
      </c>
      <c r="B1582" s="5">
        <v>1118106</v>
      </c>
      <c r="C1582" s="5" t="s">
        <v>565</v>
      </c>
      <c r="D1582" s="5" t="s">
        <v>55</v>
      </c>
      <c r="E1582" s="5" t="s">
        <v>2573</v>
      </c>
      <c r="F1582" s="5" t="s">
        <v>2345</v>
      </c>
      <c r="G1582" s="5" t="s">
        <v>2640</v>
      </c>
      <c r="H1582" s="6">
        <v>33451</v>
      </c>
      <c r="I1582" s="5" t="s">
        <v>575</v>
      </c>
      <c r="J1582" s="5" t="s">
        <v>2642</v>
      </c>
      <c r="K1582" s="5" t="s">
        <v>568</v>
      </c>
      <c r="L1582" s="7">
        <v>6</v>
      </c>
      <c r="M1582" s="7" t="s">
        <v>287</v>
      </c>
      <c r="N1582" s="433">
        <v>5625</v>
      </c>
      <c r="O1582" s="9">
        <v>0.02</v>
      </c>
      <c r="P1582" s="434">
        <f t="shared" si="299"/>
        <v>113</v>
      </c>
      <c r="Q1582" s="9">
        <v>5.0000000000000001E-3</v>
      </c>
      <c r="R1582" s="434">
        <f t="shared" si="300"/>
        <v>28</v>
      </c>
      <c r="S1582" s="9">
        <f t="shared" si="301"/>
        <v>2.5066666666666668E-2</v>
      </c>
      <c r="T1582" s="434">
        <f t="shared" si="302"/>
        <v>141</v>
      </c>
      <c r="U1582" s="434">
        <f t="shared" si="303"/>
        <v>5766</v>
      </c>
      <c r="V1582" s="435">
        <v>5626</v>
      </c>
      <c r="W1582" s="436">
        <f t="shared" si="304"/>
        <v>1</v>
      </c>
      <c r="X1582" s="13">
        <f t="shared" si="305"/>
        <v>2.0000000000000001E-4</v>
      </c>
      <c r="Y1582" s="14" t="str">
        <f t="shared" si="306"/>
        <v>0.00%-8.40%</v>
      </c>
      <c r="Z1582" s="437" t="s">
        <v>112</v>
      </c>
      <c r="AA1582" s="437" t="s">
        <v>2643</v>
      </c>
      <c r="AB1582" s="437">
        <v>43</v>
      </c>
      <c r="AC1582" s="16">
        <v>0.03</v>
      </c>
      <c r="AD1582" s="433">
        <f t="shared" si="307"/>
        <v>169</v>
      </c>
      <c r="AE1582" s="438">
        <f t="shared" si="308"/>
        <v>5795</v>
      </c>
      <c r="AF1582" s="18">
        <f t="shared" si="309"/>
        <v>170</v>
      </c>
      <c r="AG1582" s="19">
        <f t="shared" si="310"/>
        <v>3.022222222222215E-2</v>
      </c>
      <c r="AH1582" s="20">
        <v>13.6</v>
      </c>
      <c r="AI1582" s="20">
        <v>650</v>
      </c>
      <c r="AJ1582" s="20"/>
      <c r="AK1582" s="20">
        <v>688</v>
      </c>
      <c r="AL1582" s="20">
        <f t="shared" si="311"/>
        <v>87300</v>
      </c>
      <c r="AM1582" s="7" t="s">
        <v>287</v>
      </c>
      <c r="AN1582" s="20"/>
      <c r="AO1582" s="21"/>
      <c r="AP1582" s="21"/>
      <c r="AQ1582" s="5" t="s">
        <v>2341</v>
      </c>
      <c r="AR1582" s="5" t="s">
        <v>61</v>
      </c>
    </row>
    <row r="1583" spans="1:44">
      <c r="A1583" s="87" t="s">
        <v>562</v>
      </c>
      <c r="B1583" s="5">
        <v>1118174</v>
      </c>
      <c r="C1583" s="5" t="s">
        <v>565</v>
      </c>
      <c r="D1583" s="5" t="s">
        <v>55</v>
      </c>
      <c r="E1583" s="5" t="s">
        <v>2573</v>
      </c>
      <c r="F1583" s="5" t="s">
        <v>2339</v>
      </c>
      <c r="G1583" s="5" t="s">
        <v>2639</v>
      </c>
      <c r="H1583" s="6">
        <v>36733</v>
      </c>
      <c r="I1583" s="5" t="s">
        <v>1267</v>
      </c>
      <c r="J1583" s="5" t="s">
        <v>489</v>
      </c>
      <c r="K1583" s="5" t="s">
        <v>568</v>
      </c>
      <c r="L1583" s="7">
        <v>6</v>
      </c>
      <c r="M1583" s="7" t="s">
        <v>287</v>
      </c>
      <c r="N1583" s="433">
        <v>6871</v>
      </c>
      <c r="O1583" s="9">
        <v>0.02</v>
      </c>
      <c r="P1583" s="434">
        <f t="shared" si="299"/>
        <v>137</v>
      </c>
      <c r="Q1583" s="9">
        <v>5.0000000000000001E-3</v>
      </c>
      <c r="R1583" s="434">
        <f t="shared" si="300"/>
        <v>34</v>
      </c>
      <c r="S1583" s="9">
        <f t="shared" si="301"/>
        <v>2.4887207102314075E-2</v>
      </c>
      <c r="T1583" s="434">
        <f t="shared" si="302"/>
        <v>171</v>
      </c>
      <c r="U1583" s="434">
        <f t="shared" si="303"/>
        <v>7042</v>
      </c>
      <c r="V1583" s="435">
        <v>7050</v>
      </c>
      <c r="W1583" s="436">
        <f t="shared" si="304"/>
        <v>179</v>
      </c>
      <c r="X1583" s="13">
        <f t="shared" si="305"/>
        <v>2.6100000000000002E-2</v>
      </c>
      <c r="Y1583" s="14" t="str">
        <f t="shared" si="306"/>
        <v>0.00%-8.40%</v>
      </c>
      <c r="Z1583" s="437"/>
      <c r="AA1583" s="437"/>
      <c r="AB1583" s="437"/>
      <c r="AC1583" s="16"/>
      <c r="AD1583" s="433">
        <f t="shared" si="307"/>
        <v>0</v>
      </c>
      <c r="AE1583" s="438">
        <f t="shared" si="308"/>
        <v>7050</v>
      </c>
      <c r="AF1583" s="18">
        <f t="shared" si="309"/>
        <v>179</v>
      </c>
      <c r="AG1583" s="19">
        <f t="shared" si="310"/>
        <v>2.6051520884878387E-2</v>
      </c>
      <c r="AH1583" s="20">
        <v>13.6</v>
      </c>
      <c r="AI1583" s="20">
        <v>850</v>
      </c>
      <c r="AJ1583" s="20"/>
      <c r="AK1583" s="20">
        <v>688</v>
      </c>
      <c r="AL1583" s="20">
        <f t="shared" si="311"/>
        <v>106768</v>
      </c>
      <c r="AM1583" s="7" t="s">
        <v>287</v>
      </c>
      <c r="AN1583" s="20"/>
      <c r="AO1583" s="21"/>
      <c r="AP1583" s="21"/>
      <c r="AQ1583" s="5" t="s">
        <v>2341</v>
      </c>
      <c r="AR1583" s="5" t="s">
        <v>61</v>
      </c>
    </row>
    <row r="1584" spans="1:44">
      <c r="A1584" s="87" t="s">
        <v>562</v>
      </c>
      <c r="B1584" s="5">
        <v>1118223</v>
      </c>
      <c r="C1584" s="5" t="s">
        <v>565</v>
      </c>
      <c r="D1584" s="5" t="s">
        <v>55</v>
      </c>
      <c r="E1584" s="5" t="s">
        <v>2573</v>
      </c>
      <c r="F1584" s="5" t="s">
        <v>2344</v>
      </c>
      <c r="G1584" s="5" t="s">
        <v>2183</v>
      </c>
      <c r="H1584" s="6">
        <v>37265</v>
      </c>
      <c r="I1584" s="5" t="s">
        <v>575</v>
      </c>
      <c r="J1584" s="5" t="s">
        <v>653</v>
      </c>
      <c r="K1584" s="5" t="s">
        <v>568</v>
      </c>
      <c r="L1584" s="7">
        <v>6</v>
      </c>
      <c r="M1584" s="7" t="s">
        <v>287</v>
      </c>
      <c r="N1584" s="433">
        <v>4777</v>
      </c>
      <c r="O1584" s="9">
        <v>0.02</v>
      </c>
      <c r="P1584" s="434">
        <f t="shared" si="299"/>
        <v>96</v>
      </c>
      <c r="Q1584" s="9">
        <v>5.0000000000000001E-3</v>
      </c>
      <c r="R1584" s="434">
        <f t="shared" si="300"/>
        <v>24</v>
      </c>
      <c r="S1584" s="9">
        <f t="shared" si="301"/>
        <v>2.5120368432070338E-2</v>
      </c>
      <c r="T1584" s="434">
        <f t="shared" si="302"/>
        <v>120</v>
      </c>
      <c r="U1584" s="434">
        <f t="shared" si="303"/>
        <v>4897</v>
      </c>
      <c r="V1584" s="435">
        <f t="shared" si="298"/>
        <v>4897</v>
      </c>
      <c r="W1584" s="436">
        <f t="shared" si="304"/>
        <v>120</v>
      </c>
      <c r="X1584" s="13">
        <f t="shared" si="305"/>
        <v>2.5100000000000001E-2</v>
      </c>
      <c r="Y1584" s="14" t="str">
        <f t="shared" si="306"/>
        <v>0.00%-8.40%</v>
      </c>
      <c r="Z1584" s="437"/>
      <c r="AA1584" s="437"/>
      <c r="AB1584" s="437"/>
      <c r="AC1584" s="16"/>
      <c r="AD1584" s="433">
        <f t="shared" si="307"/>
        <v>0</v>
      </c>
      <c r="AE1584" s="438">
        <f t="shared" si="308"/>
        <v>4897</v>
      </c>
      <c r="AF1584" s="18">
        <f t="shared" si="309"/>
        <v>120</v>
      </c>
      <c r="AG1584" s="19">
        <f t="shared" si="310"/>
        <v>2.5120368432070439E-2</v>
      </c>
      <c r="AH1584" s="20">
        <v>13.6</v>
      </c>
      <c r="AI1584" s="20">
        <v>750</v>
      </c>
      <c r="AJ1584" s="20"/>
      <c r="AK1584" s="20">
        <v>688</v>
      </c>
      <c r="AL1584" s="20">
        <f t="shared" si="311"/>
        <v>76287.199999999997</v>
      </c>
      <c r="AM1584" s="7" t="s">
        <v>287</v>
      </c>
      <c r="AN1584" s="20"/>
      <c r="AO1584" s="21"/>
      <c r="AP1584" s="21"/>
      <c r="AQ1584" s="5" t="s">
        <v>2341</v>
      </c>
      <c r="AR1584" s="5" t="s">
        <v>61</v>
      </c>
    </row>
    <row r="1585" spans="1:44">
      <c r="A1585" s="87" t="s">
        <v>562</v>
      </c>
      <c r="B1585" s="5">
        <v>1118235</v>
      </c>
      <c r="C1585" s="5" t="s">
        <v>565</v>
      </c>
      <c r="D1585" s="5" t="s">
        <v>55</v>
      </c>
      <c r="E1585" s="5" t="s">
        <v>2573</v>
      </c>
      <c r="F1585" s="5" t="s">
        <v>2339</v>
      </c>
      <c r="G1585" s="5" t="s">
        <v>2639</v>
      </c>
      <c r="H1585" s="6">
        <v>37734</v>
      </c>
      <c r="I1585" s="5" t="s">
        <v>594</v>
      </c>
      <c r="J1585" s="5" t="s">
        <v>594</v>
      </c>
      <c r="K1585" s="5" t="s">
        <v>568</v>
      </c>
      <c r="L1585" s="7">
        <v>6</v>
      </c>
      <c r="M1585" s="7" t="s">
        <v>287</v>
      </c>
      <c r="N1585" s="433">
        <v>6145</v>
      </c>
      <c r="O1585" s="9">
        <v>0.02</v>
      </c>
      <c r="P1585" s="434">
        <f t="shared" si="299"/>
        <v>123</v>
      </c>
      <c r="Q1585" s="9">
        <v>5.0000000000000001E-3</v>
      </c>
      <c r="R1585" s="434">
        <f t="shared" si="300"/>
        <v>31</v>
      </c>
      <c r="S1585" s="9">
        <f t="shared" si="301"/>
        <v>2.5061025223759154E-2</v>
      </c>
      <c r="T1585" s="434">
        <f t="shared" si="302"/>
        <v>154</v>
      </c>
      <c r="U1585" s="434">
        <f t="shared" si="303"/>
        <v>6299</v>
      </c>
      <c r="V1585" s="435">
        <v>6220</v>
      </c>
      <c r="W1585" s="436">
        <f t="shared" si="304"/>
        <v>75</v>
      </c>
      <c r="X1585" s="13">
        <f t="shared" si="305"/>
        <v>1.2200000000000001E-2</v>
      </c>
      <c r="Y1585" s="14" t="str">
        <f t="shared" si="306"/>
        <v>0.00%-8.40%</v>
      </c>
      <c r="Z1585" s="437"/>
      <c r="AA1585" s="437"/>
      <c r="AB1585" s="437"/>
      <c r="AC1585" s="16"/>
      <c r="AD1585" s="433">
        <f t="shared" si="307"/>
        <v>0</v>
      </c>
      <c r="AE1585" s="438">
        <f t="shared" si="308"/>
        <v>6220</v>
      </c>
      <c r="AF1585" s="18">
        <f t="shared" si="309"/>
        <v>75</v>
      </c>
      <c r="AG1585" s="19">
        <f t="shared" si="310"/>
        <v>1.2205044751830707E-2</v>
      </c>
      <c r="AH1585" s="20">
        <v>13.6</v>
      </c>
      <c r="AI1585" s="20">
        <v>750</v>
      </c>
      <c r="AJ1585" s="20"/>
      <c r="AK1585" s="20">
        <v>688</v>
      </c>
      <c r="AL1585" s="20">
        <f t="shared" si="311"/>
        <v>94280</v>
      </c>
      <c r="AM1585" s="7" t="s">
        <v>287</v>
      </c>
      <c r="AN1585" s="20"/>
      <c r="AO1585" s="21"/>
      <c r="AP1585" s="21"/>
      <c r="AQ1585" s="5" t="s">
        <v>2341</v>
      </c>
      <c r="AR1585" s="5" t="s">
        <v>61</v>
      </c>
    </row>
    <row r="1586" spans="1:44">
      <c r="A1586" s="87" t="s">
        <v>562</v>
      </c>
      <c r="B1586" s="5">
        <v>1132066</v>
      </c>
      <c r="C1586" s="5" t="s">
        <v>565</v>
      </c>
      <c r="D1586" s="5" t="s">
        <v>55</v>
      </c>
      <c r="E1586" s="5" t="s">
        <v>2573</v>
      </c>
      <c r="F1586" s="5" t="s">
        <v>2345</v>
      </c>
      <c r="G1586" s="5" t="s">
        <v>2640</v>
      </c>
      <c r="H1586" s="6">
        <v>35961</v>
      </c>
      <c r="I1586" s="5" t="s">
        <v>575</v>
      </c>
      <c r="J1586" s="5" t="s">
        <v>651</v>
      </c>
      <c r="K1586" s="5" t="s">
        <v>568</v>
      </c>
      <c r="L1586" s="7">
        <v>6</v>
      </c>
      <c r="M1586" s="7" t="s">
        <v>287</v>
      </c>
      <c r="N1586" s="433">
        <v>4512</v>
      </c>
      <c r="O1586" s="9">
        <v>0.02</v>
      </c>
      <c r="P1586" s="434">
        <f t="shared" si="299"/>
        <v>90</v>
      </c>
      <c r="Q1586" s="9">
        <v>5.0000000000000001E-3</v>
      </c>
      <c r="R1586" s="434">
        <f t="shared" si="300"/>
        <v>23</v>
      </c>
      <c r="S1586" s="9">
        <f t="shared" si="301"/>
        <v>2.5044326241134753E-2</v>
      </c>
      <c r="T1586" s="434">
        <f t="shared" si="302"/>
        <v>113</v>
      </c>
      <c r="U1586" s="434">
        <f t="shared" si="303"/>
        <v>4625</v>
      </c>
      <c r="V1586" s="435">
        <f t="shared" si="298"/>
        <v>4625</v>
      </c>
      <c r="W1586" s="436">
        <f t="shared" si="304"/>
        <v>113</v>
      </c>
      <c r="X1586" s="13">
        <f t="shared" si="305"/>
        <v>2.5000000000000001E-2</v>
      </c>
      <c r="Y1586" s="14" t="str">
        <f t="shared" si="306"/>
        <v>0.00%-8.40%</v>
      </c>
      <c r="Z1586" s="437"/>
      <c r="AA1586" s="437"/>
      <c r="AB1586" s="437"/>
      <c r="AC1586" s="16"/>
      <c r="AD1586" s="433">
        <f t="shared" si="307"/>
        <v>0</v>
      </c>
      <c r="AE1586" s="438">
        <f t="shared" si="308"/>
        <v>4625</v>
      </c>
      <c r="AF1586" s="18">
        <f t="shared" si="309"/>
        <v>113</v>
      </c>
      <c r="AG1586" s="19">
        <f t="shared" si="310"/>
        <v>2.504432624113484E-2</v>
      </c>
      <c r="AH1586" s="20">
        <v>13.6</v>
      </c>
      <c r="AI1586" s="20">
        <v>650</v>
      </c>
      <c r="AJ1586" s="20"/>
      <c r="AK1586" s="20">
        <v>688</v>
      </c>
      <c r="AL1586" s="20">
        <f t="shared" si="311"/>
        <v>71388</v>
      </c>
      <c r="AM1586" s="7" t="s">
        <v>287</v>
      </c>
      <c r="AN1586" s="20"/>
      <c r="AO1586" s="21"/>
      <c r="AP1586" s="21"/>
      <c r="AQ1586" s="5" t="s">
        <v>2341</v>
      </c>
      <c r="AR1586" s="5" t="s">
        <v>61</v>
      </c>
    </row>
    <row r="1587" spans="1:44">
      <c r="A1587" s="87" t="s">
        <v>562</v>
      </c>
      <c r="B1587" s="5">
        <v>1213132</v>
      </c>
      <c r="C1587" s="5" t="s">
        <v>565</v>
      </c>
      <c r="D1587" s="5" t="s">
        <v>55</v>
      </c>
      <c r="E1587" s="5" t="s">
        <v>2573</v>
      </c>
      <c r="F1587" s="5" t="s">
        <v>2344</v>
      </c>
      <c r="G1587" s="5" t="s">
        <v>2183</v>
      </c>
      <c r="H1587" s="6">
        <v>39451</v>
      </c>
      <c r="I1587" s="5" t="s">
        <v>1256</v>
      </c>
      <c r="J1587" s="5" t="s">
        <v>1257</v>
      </c>
      <c r="K1587" s="5" t="s">
        <v>568</v>
      </c>
      <c r="L1587" s="7">
        <v>6</v>
      </c>
      <c r="M1587" s="7" t="s">
        <v>287</v>
      </c>
      <c r="N1587" s="433">
        <v>4881</v>
      </c>
      <c r="O1587" s="9">
        <v>0.02</v>
      </c>
      <c r="P1587" s="434">
        <f t="shared" si="299"/>
        <v>98</v>
      </c>
      <c r="Q1587" s="9">
        <v>5.0000000000000001E-3</v>
      </c>
      <c r="R1587" s="434">
        <f t="shared" si="300"/>
        <v>24</v>
      </c>
      <c r="S1587" s="9">
        <f t="shared" si="301"/>
        <v>2.4994878098750256E-2</v>
      </c>
      <c r="T1587" s="434">
        <f t="shared" si="302"/>
        <v>122</v>
      </c>
      <c r="U1587" s="434">
        <f t="shared" si="303"/>
        <v>5003</v>
      </c>
      <c r="V1587" s="435">
        <v>5038</v>
      </c>
      <c r="W1587" s="436">
        <f t="shared" si="304"/>
        <v>157</v>
      </c>
      <c r="X1587" s="13">
        <f t="shared" si="305"/>
        <v>3.2199999999999999E-2</v>
      </c>
      <c r="Y1587" s="14" t="str">
        <f t="shared" si="306"/>
        <v>0.00%-8.40%</v>
      </c>
      <c r="Z1587" s="437"/>
      <c r="AA1587" s="437"/>
      <c r="AB1587" s="437"/>
      <c r="AC1587" s="16"/>
      <c r="AD1587" s="433">
        <f t="shared" si="307"/>
        <v>0</v>
      </c>
      <c r="AE1587" s="438">
        <f t="shared" si="308"/>
        <v>5038</v>
      </c>
      <c r="AF1587" s="18">
        <f t="shared" si="309"/>
        <v>157</v>
      </c>
      <c r="AG1587" s="19">
        <f t="shared" si="310"/>
        <v>3.2165539848391766E-2</v>
      </c>
      <c r="AH1587" s="20">
        <v>13.6</v>
      </c>
      <c r="AI1587" s="20">
        <v>750</v>
      </c>
      <c r="AJ1587" s="20"/>
      <c r="AK1587" s="20">
        <v>688</v>
      </c>
      <c r="AL1587" s="20">
        <f t="shared" si="311"/>
        <v>78204.800000000003</v>
      </c>
      <c r="AM1587" s="7" t="s">
        <v>287</v>
      </c>
      <c r="AN1587" s="20"/>
      <c r="AO1587" s="21"/>
      <c r="AP1587" s="21"/>
      <c r="AQ1587" s="5" t="s">
        <v>2341</v>
      </c>
      <c r="AR1587" s="5" t="s">
        <v>61</v>
      </c>
    </row>
    <row r="1588" spans="1:44">
      <c r="A1588" s="87" t="s">
        <v>562</v>
      </c>
      <c r="B1588" s="5">
        <v>1213147</v>
      </c>
      <c r="C1588" s="5" t="s">
        <v>565</v>
      </c>
      <c r="D1588" s="5" t="s">
        <v>55</v>
      </c>
      <c r="E1588" s="5" t="s">
        <v>2573</v>
      </c>
      <c r="F1588" s="5" t="s">
        <v>2345</v>
      </c>
      <c r="G1588" s="5" t="s">
        <v>2640</v>
      </c>
      <c r="H1588" s="6">
        <v>39609</v>
      </c>
      <c r="I1588" s="5" t="s">
        <v>575</v>
      </c>
      <c r="J1588" s="5" t="s">
        <v>653</v>
      </c>
      <c r="K1588" s="5" t="s">
        <v>568</v>
      </c>
      <c r="L1588" s="7">
        <v>6</v>
      </c>
      <c r="M1588" s="7" t="s">
        <v>287</v>
      </c>
      <c r="N1588" s="433">
        <v>4857</v>
      </c>
      <c r="O1588" s="9">
        <v>0.02</v>
      </c>
      <c r="P1588" s="434">
        <f t="shared" si="299"/>
        <v>97</v>
      </c>
      <c r="Q1588" s="9">
        <v>5.0000000000000001E-3</v>
      </c>
      <c r="R1588" s="434">
        <f t="shared" si="300"/>
        <v>24</v>
      </c>
      <c r="S1588" s="9">
        <f t="shared" si="301"/>
        <v>2.4912497426394894E-2</v>
      </c>
      <c r="T1588" s="434">
        <f t="shared" si="302"/>
        <v>121</v>
      </c>
      <c r="U1588" s="434">
        <f t="shared" si="303"/>
        <v>4978</v>
      </c>
      <c r="V1588" s="435">
        <v>4978</v>
      </c>
      <c r="W1588" s="436">
        <f t="shared" si="304"/>
        <v>121</v>
      </c>
      <c r="X1588" s="13">
        <f t="shared" si="305"/>
        <v>2.4899999999999999E-2</v>
      </c>
      <c r="Y1588" s="14" t="str">
        <f t="shared" si="306"/>
        <v>0.00%-8.40%</v>
      </c>
      <c r="Z1588" s="437"/>
      <c r="AA1588" s="437"/>
      <c r="AB1588" s="437"/>
      <c r="AC1588" s="16"/>
      <c r="AD1588" s="433">
        <f t="shared" si="307"/>
        <v>0</v>
      </c>
      <c r="AE1588" s="438">
        <f t="shared" si="308"/>
        <v>4978</v>
      </c>
      <c r="AF1588" s="18">
        <f t="shared" si="309"/>
        <v>121</v>
      </c>
      <c r="AG1588" s="19">
        <f t="shared" si="310"/>
        <v>2.4912497426394786E-2</v>
      </c>
      <c r="AH1588" s="20">
        <v>13.6</v>
      </c>
      <c r="AI1588" s="20">
        <v>750</v>
      </c>
      <c r="AJ1588" s="20"/>
      <c r="AK1588" s="20">
        <v>688</v>
      </c>
      <c r="AL1588" s="20">
        <f t="shared" si="311"/>
        <v>77388.800000000003</v>
      </c>
      <c r="AM1588" s="7" t="s">
        <v>287</v>
      </c>
      <c r="AN1588" s="20"/>
      <c r="AO1588" s="21"/>
      <c r="AP1588" s="21"/>
      <c r="AQ1588" s="5" t="s">
        <v>2341</v>
      </c>
      <c r="AR1588" s="5" t="s">
        <v>61</v>
      </c>
    </row>
    <row r="1589" spans="1:44">
      <c r="A1589" s="87" t="s">
        <v>562</v>
      </c>
      <c r="B1589" s="5">
        <v>1421345</v>
      </c>
      <c r="C1589" s="5" t="s">
        <v>565</v>
      </c>
      <c r="D1589" s="5" t="s">
        <v>55</v>
      </c>
      <c r="E1589" s="5" t="s">
        <v>2573</v>
      </c>
      <c r="F1589" s="5" t="s">
        <v>2345</v>
      </c>
      <c r="G1589" s="5" t="s">
        <v>2640</v>
      </c>
      <c r="H1589" s="6">
        <v>43176</v>
      </c>
      <c r="I1589" s="5" t="s">
        <v>575</v>
      </c>
      <c r="J1589" s="5" t="s">
        <v>651</v>
      </c>
      <c r="K1589" s="5" t="s">
        <v>568</v>
      </c>
      <c r="L1589" s="7">
        <v>6</v>
      </c>
      <c r="M1589" s="7" t="s">
        <v>287</v>
      </c>
      <c r="N1589" s="433">
        <v>4576</v>
      </c>
      <c r="O1589" s="9">
        <v>0.02</v>
      </c>
      <c r="P1589" s="434">
        <f t="shared" si="299"/>
        <v>92</v>
      </c>
      <c r="Q1589" s="9">
        <v>5.0000000000000001E-3</v>
      </c>
      <c r="R1589" s="434">
        <f t="shared" si="300"/>
        <v>23</v>
      </c>
      <c r="S1589" s="9">
        <f t="shared" si="301"/>
        <v>2.513111888111888E-2</v>
      </c>
      <c r="T1589" s="434">
        <f t="shared" si="302"/>
        <v>115</v>
      </c>
      <c r="U1589" s="434">
        <f t="shared" si="303"/>
        <v>4691</v>
      </c>
      <c r="V1589" s="435">
        <v>4720</v>
      </c>
      <c r="W1589" s="436">
        <f t="shared" si="304"/>
        <v>144</v>
      </c>
      <c r="X1589" s="13">
        <f t="shared" si="305"/>
        <v>3.15E-2</v>
      </c>
      <c r="Y1589" s="14" t="str">
        <f t="shared" si="306"/>
        <v>0.00%-8.40%</v>
      </c>
      <c r="Z1589" s="437"/>
      <c r="AA1589" s="437"/>
      <c r="AB1589" s="437"/>
      <c r="AC1589" s="16"/>
      <c r="AD1589" s="433">
        <f t="shared" si="307"/>
        <v>0</v>
      </c>
      <c r="AE1589" s="438">
        <f t="shared" si="308"/>
        <v>4720</v>
      </c>
      <c r="AF1589" s="18">
        <f t="shared" si="309"/>
        <v>144</v>
      </c>
      <c r="AG1589" s="19">
        <f t="shared" si="310"/>
        <v>3.1468531468531458E-2</v>
      </c>
      <c r="AH1589" s="20">
        <v>13.6</v>
      </c>
      <c r="AI1589" s="20">
        <v>650</v>
      </c>
      <c r="AJ1589" s="20"/>
      <c r="AK1589" s="20">
        <v>688</v>
      </c>
      <c r="AL1589" s="20">
        <f t="shared" si="311"/>
        <v>72680</v>
      </c>
      <c r="AM1589" s="7" t="s">
        <v>287</v>
      </c>
      <c r="AN1589" s="20"/>
      <c r="AO1589" s="21"/>
      <c r="AP1589" s="21"/>
      <c r="AQ1589" s="5" t="s">
        <v>2341</v>
      </c>
      <c r="AR1589" s="5" t="s">
        <v>61</v>
      </c>
    </row>
    <row r="1590" spans="1:44">
      <c r="A1590" s="87" t="s">
        <v>562</v>
      </c>
      <c r="B1590" s="5">
        <v>1421381</v>
      </c>
      <c r="C1590" s="5" t="s">
        <v>565</v>
      </c>
      <c r="D1590" s="5" t="s">
        <v>55</v>
      </c>
      <c r="E1590" s="5" t="s">
        <v>2573</v>
      </c>
      <c r="F1590" s="5" t="s">
        <v>2345</v>
      </c>
      <c r="G1590" s="5" t="s">
        <v>2640</v>
      </c>
      <c r="H1590" s="6">
        <v>44235</v>
      </c>
      <c r="I1590" s="5" t="s">
        <v>575</v>
      </c>
      <c r="J1590" s="5" t="s">
        <v>2649</v>
      </c>
      <c r="K1590" s="5" t="s">
        <v>568</v>
      </c>
      <c r="L1590" s="7">
        <v>6</v>
      </c>
      <c r="M1590" s="7" t="s">
        <v>287</v>
      </c>
      <c r="N1590" s="433">
        <v>4476</v>
      </c>
      <c r="O1590" s="9">
        <v>0.02</v>
      </c>
      <c r="P1590" s="434">
        <f t="shared" si="299"/>
        <v>90</v>
      </c>
      <c r="Q1590" s="9">
        <v>5.0000000000000001E-3</v>
      </c>
      <c r="R1590" s="434">
        <f t="shared" si="300"/>
        <v>22</v>
      </c>
      <c r="S1590" s="9">
        <f t="shared" si="301"/>
        <v>2.5022341376228777E-2</v>
      </c>
      <c r="T1590" s="434">
        <f t="shared" si="302"/>
        <v>112</v>
      </c>
      <c r="U1590" s="434">
        <f t="shared" si="303"/>
        <v>4588</v>
      </c>
      <c r="V1590" s="435">
        <v>4600</v>
      </c>
      <c r="W1590" s="436">
        <f t="shared" si="304"/>
        <v>124</v>
      </c>
      <c r="X1590" s="13">
        <f t="shared" si="305"/>
        <v>2.7699999999999999E-2</v>
      </c>
      <c r="Y1590" s="14" t="str">
        <f t="shared" si="306"/>
        <v>0.00%-8.40%</v>
      </c>
      <c r="Z1590" s="437"/>
      <c r="AA1590" s="437"/>
      <c r="AB1590" s="437"/>
      <c r="AC1590" s="16"/>
      <c r="AD1590" s="433">
        <f t="shared" si="307"/>
        <v>0</v>
      </c>
      <c r="AE1590" s="438">
        <f t="shared" si="308"/>
        <v>4600</v>
      </c>
      <c r="AF1590" s="18">
        <f t="shared" si="309"/>
        <v>124</v>
      </c>
      <c r="AG1590" s="19">
        <f t="shared" si="310"/>
        <v>2.7703306523681803E-2</v>
      </c>
      <c r="AH1590" s="20">
        <v>13.6</v>
      </c>
      <c r="AI1590" s="20">
        <v>750</v>
      </c>
      <c r="AJ1590" s="20"/>
      <c r="AK1590" s="20">
        <v>688</v>
      </c>
      <c r="AL1590" s="20">
        <f t="shared" si="311"/>
        <v>72248</v>
      </c>
      <c r="AM1590" s="7" t="s">
        <v>287</v>
      </c>
      <c r="AN1590" s="20"/>
      <c r="AO1590" s="21"/>
      <c r="AP1590" s="21"/>
      <c r="AQ1590" s="5" t="s">
        <v>2341</v>
      </c>
      <c r="AR1590" s="5" t="s">
        <v>61</v>
      </c>
    </row>
    <row r="1591" spans="1:44">
      <c r="A1591" s="87" t="s">
        <v>562</v>
      </c>
      <c r="B1591" s="5">
        <v>1705054</v>
      </c>
      <c r="C1591" s="5" t="s">
        <v>565</v>
      </c>
      <c r="D1591" s="5" t="s">
        <v>55</v>
      </c>
      <c r="E1591" s="5" t="s">
        <v>2573</v>
      </c>
      <c r="F1591" s="5" t="s">
        <v>2339</v>
      </c>
      <c r="G1591" s="5" t="s">
        <v>2639</v>
      </c>
      <c r="H1591" s="6">
        <v>39664</v>
      </c>
      <c r="I1591" s="5" t="s">
        <v>594</v>
      </c>
      <c r="J1591" s="5" t="s">
        <v>594</v>
      </c>
      <c r="K1591" s="5" t="s">
        <v>568</v>
      </c>
      <c r="L1591" s="7">
        <v>6</v>
      </c>
      <c r="M1591" s="7" t="s">
        <v>287</v>
      </c>
      <c r="N1591" s="433">
        <v>6072</v>
      </c>
      <c r="O1591" s="9">
        <v>0.02</v>
      </c>
      <c r="P1591" s="434">
        <f t="shared" si="299"/>
        <v>121</v>
      </c>
      <c r="Q1591" s="9">
        <v>5.0000000000000001E-3</v>
      </c>
      <c r="R1591" s="434">
        <f t="shared" si="300"/>
        <v>30</v>
      </c>
      <c r="S1591" s="9">
        <f t="shared" si="301"/>
        <v>2.4868247694334652E-2</v>
      </c>
      <c r="T1591" s="434">
        <f t="shared" si="302"/>
        <v>151</v>
      </c>
      <c r="U1591" s="434">
        <f t="shared" si="303"/>
        <v>6223</v>
      </c>
      <c r="V1591" s="435">
        <v>6200</v>
      </c>
      <c r="W1591" s="436">
        <f t="shared" si="304"/>
        <v>128</v>
      </c>
      <c r="X1591" s="13">
        <f t="shared" si="305"/>
        <v>2.1100000000000001E-2</v>
      </c>
      <c r="Y1591" s="14" t="str">
        <f t="shared" si="306"/>
        <v>0.00%-8.40%</v>
      </c>
      <c r="Z1591" s="437"/>
      <c r="AA1591" s="437"/>
      <c r="AB1591" s="437"/>
      <c r="AC1591" s="16"/>
      <c r="AD1591" s="433">
        <f t="shared" si="307"/>
        <v>0</v>
      </c>
      <c r="AE1591" s="438">
        <f t="shared" si="308"/>
        <v>6200</v>
      </c>
      <c r="AF1591" s="18">
        <f t="shared" si="309"/>
        <v>128</v>
      </c>
      <c r="AG1591" s="19">
        <f t="shared" si="310"/>
        <v>2.1080368906455815E-2</v>
      </c>
      <c r="AH1591" s="20">
        <v>13.6</v>
      </c>
      <c r="AI1591" s="20">
        <v>750</v>
      </c>
      <c r="AJ1591" s="20"/>
      <c r="AK1591" s="20">
        <v>688</v>
      </c>
      <c r="AL1591" s="20">
        <f t="shared" si="311"/>
        <v>94008</v>
      </c>
      <c r="AM1591" s="7" t="s">
        <v>287</v>
      </c>
      <c r="AN1591" s="20"/>
      <c r="AO1591" s="21"/>
      <c r="AP1591" s="21"/>
      <c r="AQ1591" s="5" t="s">
        <v>2341</v>
      </c>
      <c r="AR1591" s="5" t="s">
        <v>61</v>
      </c>
    </row>
    <row r="1592" spans="1:44">
      <c r="A1592" s="87" t="s">
        <v>562</v>
      </c>
      <c r="B1592" s="5">
        <v>1707020</v>
      </c>
      <c r="C1592" s="5" t="s">
        <v>565</v>
      </c>
      <c r="D1592" s="5" t="s">
        <v>55</v>
      </c>
      <c r="E1592" s="5" t="s">
        <v>2573</v>
      </c>
      <c r="F1592" s="5" t="s">
        <v>2344</v>
      </c>
      <c r="G1592" s="5" t="s">
        <v>2183</v>
      </c>
      <c r="H1592" s="6">
        <v>40391</v>
      </c>
      <c r="I1592" s="5" t="s">
        <v>489</v>
      </c>
      <c r="J1592" s="5" t="s">
        <v>489</v>
      </c>
      <c r="K1592" s="5" t="s">
        <v>568</v>
      </c>
      <c r="L1592" s="7">
        <v>6</v>
      </c>
      <c r="M1592" s="7" t="s">
        <v>287</v>
      </c>
      <c r="N1592" s="433">
        <v>4900</v>
      </c>
      <c r="O1592" s="9">
        <v>0.02</v>
      </c>
      <c r="P1592" s="434">
        <f t="shared" si="299"/>
        <v>98</v>
      </c>
      <c r="Q1592" s="9">
        <v>5.0000000000000001E-3</v>
      </c>
      <c r="R1592" s="434">
        <f t="shared" si="300"/>
        <v>25</v>
      </c>
      <c r="S1592" s="9">
        <f t="shared" si="301"/>
        <v>2.510204081632653E-2</v>
      </c>
      <c r="T1592" s="434">
        <f t="shared" si="302"/>
        <v>123</v>
      </c>
      <c r="U1592" s="434">
        <f t="shared" si="303"/>
        <v>5023</v>
      </c>
      <c r="V1592" s="435">
        <v>5050</v>
      </c>
      <c r="W1592" s="436">
        <f t="shared" si="304"/>
        <v>150</v>
      </c>
      <c r="X1592" s="13">
        <f t="shared" si="305"/>
        <v>3.0599999999999999E-2</v>
      </c>
      <c r="Y1592" s="14" t="str">
        <f t="shared" si="306"/>
        <v>0.00%-8.40%</v>
      </c>
      <c r="Z1592" s="437"/>
      <c r="AA1592" s="437"/>
      <c r="AB1592" s="437"/>
      <c r="AC1592" s="16"/>
      <c r="AD1592" s="433">
        <f t="shared" si="307"/>
        <v>0</v>
      </c>
      <c r="AE1592" s="438">
        <f t="shared" si="308"/>
        <v>5050</v>
      </c>
      <c r="AF1592" s="18">
        <f t="shared" si="309"/>
        <v>150</v>
      </c>
      <c r="AG1592" s="19">
        <f t="shared" si="310"/>
        <v>3.0612244897959107E-2</v>
      </c>
      <c r="AH1592" s="20">
        <v>13.6</v>
      </c>
      <c r="AI1592" s="20">
        <v>850</v>
      </c>
      <c r="AJ1592" s="20"/>
      <c r="AK1592" s="20">
        <v>688</v>
      </c>
      <c r="AL1592" s="20">
        <f t="shared" si="311"/>
        <v>79568</v>
      </c>
      <c r="AM1592" s="7" t="s">
        <v>287</v>
      </c>
      <c r="AN1592" s="20"/>
      <c r="AO1592" s="21"/>
      <c r="AP1592" s="21"/>
      <c r="AQ1592" s="5" t="s">
        <v>2341</v>
      </c>
      <c r="AR1592" s="5" t="s">
        <v>61</v>
      </c>
    </row>
    <row r="1593" spans="1:44">
      <c r="A1593" s="87" t="s">
        <v>562</v>
      </c>
      <c r="B1593" s="5">
        <v>1711020</v>
      </c>
      <c r="C1593" s="5" t="s">
        <v>565</v>
      </c>
      <c r="D1593" s="5" t="s">
        <v>55</v>
      </c>
      <c r="E1593" s="5" t="s">
        <v>2573</v>
      </c>
      <c r="F1593" s="5" t="s">
        <v>2339</v>
      </c>
      <c r="G1593" s="5" t="s">
        <v>2639</v>
      </c>
      <c r="H1593" s="6">
        <v>41814</v>
      </c>
      <c r="I1593" s="5" t="s">
        <v>575</v>
      </c>
      <c r="J1593" s="5" t="s">
        <v>2642</v>
      </c>
      <c r="K1593" s="5" t="s">
        <v>568</v>
      </c>
      <c r="L1593" s="7">
        <v>6</v>
      </c>
      <c r="M1593" s="7" t="s">
        <v>287</v>
      </c>
      <c r="N1593" s="433">
        <v>4611</v>
      </c>
      <c r="O1593" s="9">
        <v>0.02</v>
      </c>
      <c r="P1593" s="434">
        <f t="shared" si="299"/>
        <v>92</v>
      </c>
      <c r="Q1593" s="9">
        <v>5.0000000000000001E-3</v>
      </c>
      <c r="R1593" s="434">
        <f t="shared" si="300"/>
        <v>23</v>
      </c>
      <c r="S1593" s="9">
        <f t="shared" si="301"/>
        <v>2.4940360008674906E-2</v>
      </c>
      <c r="T1593" s="434">
        <f t="shared" si="302"/>
        <v>115</v>
      </c>
      <c r="U1593" s="434">
        <f t="shared" si="303"/>
        <v>4726</v>
      </c>
      <c r="V1593" s="435">
        <v>4700</v>
      </c>
      <c r="W1593" s="436">
        <f t="shared" si="304"/>
        <v>89</v>
      </c>
      <c r="X1593" s="13">
        <f t="shared" si="305"/>
        <v>1.9300000000000001E-2</v>
      </c>
      <c r="Y1593" s="14" t="str">
        <f t="shared" si="306"/>
        <v>0.00%-8.40%</v>
      </c>
      <c r="Z1593" s="437" t="s">
        <v>112</v>
      </c>
      <c r="AA1593" s="437" t="s">
        <v>2643</v>
      </c>
      <c r="AB1593" s="437">
        <v>43</v>
      </c>
      <c r="AC1593" s="16">
        <v>8.43E-2</v>
      </c>
      <c r="AD1593" s="433">
        <f t="shared" si="307"/>
        <v>389</v>
      </c>
      <c r="AE1593" s="438">
        <f t="shared" si="308"/>
        <v>5089</v>
      </c>
      <c r="AF1593" s="18">
        <f t="shared" si="309"/>
        <v>478</v>
      </c>
      <c r="AG1593" s="19">
        <f t="shared" si="310"/>
        <v>0.10366514855779663</v>
      </c>
      <c r="AH1593" s="20">
        <v>13.6</v>
      </c>
      <c r="AI1593" s="20">
        <v>650</v>
      </c>
      <c r="AJ1593" s="20"/>
      <c r="AK1593" s="20">
        <v>688</v>
      </c>
      <c r="AL1593" s="20">
        <f t="shared" si="311"/>
        <v>77698.399999999994</v>
      </c>
      <c r="AM1593" s="7" t="s">
        <v>287</v>
      </c>
      <c r="AN1593" s="20"/>
      <c r="AO1593" s="21"/>
      <c r="AP1593" s="21"/>
      <c r="AQ1593" s="5" t="s">
        <v>2341</v>
      </c>
      <c r="AR1593" s="5" t="s">
        <v>61</v>
      </c>
    </row>
    <row r="1594" spans="1:44">
      <c r="A1594" s="87" t="s">
        <v>562</v>
      </c>
      <c r="B1594" s="5">
        <v>1712037</v>
      </c>
      <c r="C1594" s="5" t="s">
        <v>565</v>
      </c>
      <c r="D1594" s="5" t="s">
        <v>55</v>
      </c>
      <c r="E1594" s="5" t="s">
        <v>2573</v>
      </c>
      <c r="F1594" s="5" t="s">
        <v>2345</v>
      </c>
      <c r="G1594" s="5" t="s">
        <v>2640</v>
      </c>
      <c r="H1594" s="6">
        <v>42194</v>
      </c>
      <c r="I1594" s="5" t="s">
        <v>586</v>
      </c>
      <c r="J1594" s="5" t="s">
        <v>652</v>
      </c>
      <c r="K1594" s="5" t="s">
        <v>568</v>
      </c>
      <c r="L1594" s="7">
        <v>6</v>
      </c>
      <c r="M1594" s="7" t="s">
        <v>287</v>
      </c>
      <c r="N1594" s="433">
        <v>4915</v>
      </c>
      <c r="O1594" s="9">
        <v>0.02</v>
      </c>
      <c r="P1594" s="434">
        <f t="shared" si="299"/>
        <v>98</v>
      </c>
      <c r="Q1594" s="9">
        <v>5.0000000000000001E-3</v>
      </c>
      <c r="R1594" s="434">
        <f t="shared" si="300"/>
        <v>25</v>
      </c>
      <c r="S1594" s="9">
        <f t="shared" si="301"/>
        <v>2.5025432349949136E-2</v>
      </c>
      <c r="T1594" s="434">
        <f t="shared" si="302"/>
        <v>123</v>
      </c>
      <c r="U1594" s="434">
        <f t="shared" si="303"/>
        <v>5038</v>
      </c>
      <c r="V1594" s="435">
        <v>5050</v>
      </c>
      <c r="W1594" s="436">
        <f t="shared" si="304"/>
        <v>135</v>
      </c>
      <c r="X1594" s="13">
        <f t="shared" si="305"/>
        <v>2.75E-2</v>
      </c>
      <c r="Y1594" s="14" t="str">
        <f t="shared" si="306"/>
        <v>0.00%-8.40%</v>
      </c>
      <c r="Z1594" s="437"/>
      <c r="AA1594" s="437"/>
      <c r="AB1594" s="437"/>
      <c r="AC1594" s="16"/>
      <c r="AD1594" s="433">
        <f t="shared" si="307"/>
        <v>0</v>
      </c>
      <c r="AE1594" s="438">
        <f t="shared" si="308"/>
        <v>5050</v>
      </c>
      <c r="AF1594" s="18">
        <f t="shared" si="309"/>
        <v>135</v>
      </c>
      <c r="AG1594" s="19">
        <f t="shared" si="310"/>
        <v>2.746693794506605E-2</v>
      </c>
      <c r="AH1594" s="20">
        <v>13.6</v>
      </c>
      <c r="AI1594" s="20">
        <v>750</v>
      </c>
      <c r="AJ1594" s="20"/>
      <c r="AK1594" s="20">
        <v>688</v>
      </c>
      <c r="AL1594" s="20">
        <f t="shared" si="311"/>
        <v>78368</v>
      </c>
      <c r="AM1594" s="7" t="s">
        <v>287</v>
      </c>
      <c r="AN1594" s="20"/>
      <c r="AO1594" s="21"/>
      <c r="AP1594" s="21"/>
      <c r="AQ1594" s="5" t="s">
        <v>2341</v>
      </c>
      <c r="AR1594" s="5" t="s">
        <v>61</v>
      </c>
    </row>
    <row r="1595" spans="1:44">
      <c r="A1595" s="87" t="s">
        <v>562</v>
      </c>
      <c r="B1595" s="5">
        <v>1715024</v>
      </c>
      <c r="C1595" s="5" t="s">
        <v>565</v>
      </c>
      <c r="D1595" s="5" t="s">
        <v>55</v>
      </c>
      <c r="E1595" s="5" t="s">
        <v>2573</v>
      </c>
      <c r="F1595" s="5" t="s">
        <v>2342</v>
      </c>
      <c r="G1595" s="5" t="s">
        <v>2183</v>
      </c>
      <c r="H1595" s="6">
        <v>43304</v>
      </c>
      <c r="I1595" s="5" t="s">
        <v>594</v>
      </c>
      <c r="J1595" s="5" t="s">
        <v>680</v>
      </c>
      <c r="K1595" s="5" t="s">
        <v>568</v>
      </c>
      <c r="L1595" s="7">
        <v>6</v>
      </c>
      <c r="M1595" s="7" t="s">
        <v>287</v>
      </c>
      <c r="N1595" s="433">
        <v>5222</v>
      </c>
      <c r="O1595" s="9">
        <v>0.02</v>
      </c>
      <c r="P1595" s="434">
        <f t="shared" si="299"/>
        <v>104</v>
      </c>
      <c r="Q1595" s="9">
        <v>5.0000000000000001E-3</v>
      </c>
      <c r="R1595" s="434">
        <f t="shared" si="300"/>
        <v>26</v>
      </c>
      <c r="S1595" s="9">
        <f t="shared" si="301"/>
        <v>2.4894676369207201E-2</v>
      </c>
      <c r="T1595" s="434">
        <f t="shared" si="302"/>
        <v>130</v>
      </c>
      <c r="U1595" s="434">
        <f t="shared" si="303"/>
        <v>5352</v>
      </c>
      <c r="V1595" s="435">
        <v>5352</v>
      </c>
      <c r="W1595" s="436">
        <f t="shared" si="304"/>
        <v>130</v>
      </c>
      <c r="X1595" s="13">
        <f t="shared" si="305"/>
        <v>2.4899999999999999E-2</v>
      </c>
      <c r="Y1595" s="14" t="str">
        <f t="shared" si="306"/>
        <v>0.00%-8.40%</v>
      </c>
      <c r="Z1595" s="437"/>
      <c r="AA1595" s="437"/>
      <c r="AB1595" s="437"/>
      <c r="AC1595" s="16"/>
      <c r="AD1595" s="433">
        <f t="shared" si="307"/>
        <v>0</v>
      </c>
      <c r="AE1595" s="438">
        <f t="shared" si="308"/>
        <v>5352</v>
      </c>
      <c r="AF1595" s="18">
        <f t="shared" si="309"/>
        <v>130</v>
      </c>
      <c r="AG1595" s="19">
        <f t="shared" si="310"/>
        <v>2.489467636920728E-2</v>
      </c>
      <c r="AH1595" s="20">
        <v>13.6</v>
      </c>
      <c r="AI1595" s="20">
        <v>750</v>
      </c>
      <c r="AJ1595" s="20"/>
      <c r="AK1595" s="20">
        <v>688</v>
      </c>
      <c r="AL1595" s="20">
        <f t="shared" si="311"/>
        <v>82475.199999999997</v>
      </c>
      <c r="AM1595" s="7" t="s">
        <v>287</v>
      </c>
      <c r="AN1595" s="20"/>
      <c r="AO1595" s="21"/>
      <c r="AP1595" s="21"/>
      <c r="AQ1595" s="5" t="s">
        <v>2341</v>
      </c>
      <c r="AR1595" s="5" t="s">
        <v>61</v>
      </c>
    </row>
    <row r="1596" spans="1:44">
      <c r="A1596" s="87" t="s">
        <v>562</v>
      </c>
      <c r="B1596" s="5">
        <v>1717004</v>
      </c>
      <c r="C1596" s="5" t="s">
        <v>565</v>
      </c>
      <c r="D1596" s="5" t="s">
        <v>55</v>
      </c>
      <c r="E1596" s="5" t="s">
        <v>2573</v>
      </c>
      <c r="F1596" s="5" t="s">
        <v>2342</v>
      </c>
      <c r="G1596" s="5" t="s">
        <v>2183</v>
      </c>
      <c r="H1596" s="6">
        <v>44044</v>
      </c>
      <c r="I1596" s="5" t="s">
        <v>594</v>
      </c>
      <c r="J1596" s="5" t="s">
        <v>2596</v>
      </c>
      <c r="K1596" s="5" t="s">
        <v>568</v>
      </c>
      <c r="L1596" s="7">
        <v>6</v>
      </c>
      <c r="M1596" s="7" t="s">
        <v>287</v>
      </c>
      <c r="N1596" s="433">
        <v>4822</v>
      </c>
      <c r="O1596" s="9">
        <v>0.02</v>
      </c>
      <c r="P1596" s="434">
        <f t="shared" si="299"/>
        <v>96</v>
      </c>
      <c r="Q1596" s="9">
        <v>5.0000000000000001E-3</v>
      </c>
      <c r="R1596" s="434">
        <f t="shared" si="300"/>
        <v>24</v>
      </c>
      <c r="S1596" s="9">
        <f t="shared" si="301"/>
        <v>2.4885939444214019E-2</v>
      </c>
      <c r="T1596" s="434">
        <f t="shared" si="302"/>
        <v>120</v>
      </c>
      <c r="U1596" s="434">
        <f t="shared" si="303"/>
        <v>4942</v>
      </c>
      <c r="V1596" s="435">
        <v>4930</v>
      </c>
      <c r="W1596" s="436">
        <f t="shared" si="304"/>
        <v>108</v>
      </c>
      <c r="X1596" s="13">
        <f t="shared" si="305"/>
        <v>2.24E-2</v>
      </c>
      <c r="Y1596" s="14" t="str">
        <f t="shared" si="306"/>
        <v>0.00%-8.40%</v>
      </c>
      <c r="Z1596" s="437"/>
      <c r="AA1596" s="437"/>
      <c r="AB1596" s="437"/>
      <c r="AC1596" s="16"/>
      <c r="AD1596" s="433">
        <f t="shared" si="307"/>
        <v>0</v>
      </c>
      <c r="AE1596" s="438">
        <f t="shared" si="308"/>
        <v>4930</v>
      </c>
      <c r="AF1596" s="18">
        <f t="shared" si="309"/>
        <v>108</v>
      </c>
      <c r="AG1596" s="19">
        <f t="shared" si="310"/>
        <v>2.2397345499792554E-2</v>
      </c>
      <c r="AH1596" s="20">
        <v>13.6</v>
      </c>
      <c r="AI1596" s="20">
        <v>750</v>
      </c>
      <c r="AJ1596" s="20"/>
      <c r="AK1596" s="20">
        <v>688</v>
      </c>
      <c r="AL1596" s="20">
        <f t="shared" si="311"/>
        <v>76736</v>
      </c>
      <c r="AM1596" s="7" t="s">
        <v>287</v>
      </c>
      <c r="AN1596" s="20"/>
      <c r="AO1596" s="21"/>
      <c r="AP1596" s="21"/>
      <c r="AQ1596" s="5" t="s">
        <v>2341</v>
      </c>
      <c r="AR1596" s="5" t="s">
        <v>61</v>
      </c>
    </row>
    <row r="1597" spans="1:44">
      <c r="A1597" s="87" t="s">
        <v>562</v>
      </c>
      <c r="B1597" s="5">
        <v>11003427</v>
      </c>
      <c r="C1597" s="5" t="s">
        <v>565</v>
      </c>
      <c r="D1597" s="5" t="s">
        <v>55</v>
      </c>
      <c r="E1597" s="5" t="s">
        <v>2573</v>
      </c>
      <c r="F1597" s="5" t="s">
        <v>2342</v>
      </c>
      <c r="G1597" s="5" t="s">
        <v>2183</v>
      </c>
      <c r="H1597" s="6">
        <v>38951</v>
      </c>
      <c r="I1597" s="5" t="s">
        <v>594</v>
      </c>
      <c r="J1597" s="5" t="s">
        <v>594</v>
      </c>
      <c r="K1597" s="5" t="s">
        <v>568</v>
      </c>
      <c r="L1597" s="7">
        <v>6</v>
      </c>
      <c r="M1597" s="7" t="s">
        <v>287</v>
      </c>
      <c r="N1597" s="433">
        <v>6260</v>
      </c>
      <c r="O1597" s="9">
        <v>0.02</v>
      </c>
      <c r="P1597" s="434">
        <f t="shared" si="299"/>
        <v>125</v>
      </c>
      <c r="Q1597" s="9">
        <v>5.0000000000000001E-3</v>
      </c>
      <c r="R1597" s="434">
        <f t="shared" si="300"/>
        <v>31</v>
      </c>
      <c r="S1597" s="9">
        <f t="shared" si="301"/>
        <v>2.4920127795527155E-2</v>
      </c>
      <c r="T1597" s="434">
        <f t="shared" si="302"/>
        <v>156</v>
      </c>
      <c r="U1597" s="434">
        <f t="shared" si="303"/>
        <v>6416</v>
      </c>
      <c r="V1597" s="435">
        <v>6450</v>
      </c>
      <c r="W1597" s="436">
        <f t="shared" si="304"/>
        <v>190</v>
      </c>
      <c r="X1597" s="13">
        <f t="shared" si="305"/>
        <v>3.04E-2</v>
      </c>
      <c r="Y1597" s="14" t="str">
        <f t="shared" si="306"/>
        <v>0.00%-8.40%</v>
      </c>
      <c r="Z1597" s="437"/>
      <c r="AA1597" s="437"/>
      <c r="AB1597" s="437"/>
      <c r="AC1597" s="16"/>
      <c r="AD1597" s="433">
        <f t="shared" si="307"/>
        <v>0</v>
      </c>
      <c r="AE1597" s="438">
        <f t="shared" si="308"/>
        <v>6450</v>
      </c>
      <c r="AF1597" s="18">
        <f t="shared" si="309"/>
        <v>190</v>
      </c>
      <c r="AG1597" s="19">
        <f t="shared" si="310"/>
        <v>3.0351437699680517E-2</v>
      </c>
      <c r="AH1597" s="20">
        <v>13.6</v>
      </c>
      <c r="AI1597" s="20">
        <v>750</v>
      </c>
      <c r="AJ1597" s="20"/>
      <c r="AK1597" s="20">
        <v>688</v>
      </c>
      <c r="AL1597" s="20">
        <f t="shared" si="311"/>
        <v>97408</v>
      </c>
      <c r="AM1597" s="7" t="s">
        <v>287</v>
      </c>
      <c r="AN1597" s="20"/>
      <c r="AO1597" s="21"/>
      <c r="AP1597" s="21"/>
      <c r="AQ1597" s="5" t="s">
        <v>2341</v>
      </c>
      <c r="AR1597" s="5" t="s">
        <v>61</v>
      </c>
    </row>
    <row r="1598" spans="1:44">
      <c r="A1598" s="87" t="s">
        <v>562</v>
      </c>
      <c r="B1598" s="5">
        <v>11003645</v>
      </c>
      <c r="C1598" s="5" t="s">
        <v>565</v>
      </c>
      <c r="D1598" s="5" t="s">
        <v>55</v>
      </c>
      <c r="E1598" s="5" t="s">
        <v>2573</v>
      </c>
      <c r="F1598" s="5" t="s">
        <v>2345</v>
      </c>
      <c r="G1598" s="5" t="s">
        <v>2640</v>
      </c>
      <c r="H1598" s="6">
        <v>39084</v>
      </c>
      <c r="I1598" s="5" t="s">
        <v>489</v>
      </c>
      <c r="J1598" s="5" t="s">
        <v>489</v>
      </c>
      <c r="K1598" s="5" t="s">
        <v>568</v>
      </c>
      <c r="L1598" s="7">
        <v>6</v>
      </c>
      <c r="M1598" s="7" t="s">
        <v>287</v>
      </c>
      <c r="N1598" s="433">
        <v>8310</v>
      </c>
      <c r="O1598" s="9">
        <v>0.02</v>
      </c>
      <c r="P1598" s="434">
        <f t="shared" si="299"/>
        <v>166</v>
      </c>
      <c r="Q1598" s="9">
        <v>5.0000000000000001E-3</v>
      </c>
      <c r="R1598" s="434">
        <f t="shared" si="300"/>
        <v>42</v>
      </c>
      <c r="S1598" s="9">
        <f t="shared" si="301"/>
        <v>2.5030084235860409E-2</v>
      </c>
      <c r="T1598" s="434">
        <f t="shared" si="302"/>
        <v>208</v>
      </c>
      <c r="U1598" s="434">
        <f t="shared" si="303"/>
        <v>8518</v>
      </c>
      <c r="V1598" s="435">
        <v>8520</v>
      </c>
      <c r="W1598" s="436">
        <f t="shared" si="304"/>
        <v>210</v>
      </c>
      <c r="X1598" s="13">
        <f t="shared" si="305"/>
        <v>2.53E-2</v>
      </c>
      <c r="Y1598" s="14" t="str">
        <f t="shared" si="306"/>
        <v>0.00%-8.40%</v>
      </c>
      <c r="Z1598" s="437"/>
      <c r="AA1598" s="437"/>
      <c r="AB1598" s="437"/>
      <c r="AC1598" s="16"/>
      <c r="AD1598" s="433">
        <f t="shared" si="307"/>
        <v>0</v>
      </c>
      <c r="AE1598" s="438">
        <f t="shared" si="308"/>
        <v>8520</v>
      </c>
      <c r="AF1598" s="18">
        <f t="shared" si="309"/>
        <v>210</v>
      </c>
      <c r="AG1598" s="19">
        <f t="shared" si="310"/>
        <v>2.5270758122743597E-2</v>
      </c>
      <c r="AH1598" s="20">
        <v>13.6</v>
      </c>
      <c r="AI1598" s="20">
        <v>900</v>
      </c>
      <c r="AJ1598" s="20"/>
      <c r="AK1598" s="20">
        <v>688</v>
      </c>
      <c r="AL1598" s="20">
        <f t="shared" si="311"/>
        <v>127360</v>
      </c>
      <c r="AM1598" s="7" t="s">
        <v>287</v>
      </c>
      <c r="AN1598" s="20"/>
      <c r="AO1598" s="21"/>
      <c r="AP1598" s="21"/>
      <c r="AQ1598" s="5" t="s">
        <v>2341</v>
      </c>
      <c r="AR1598" s="5" t="s">
        <v>61</v>
      </c>
    </row>
    <row r="1599" spans="1:44">
      <c r="A1599" s="87" t="s">
        <v>562</v>
      </c>
      <c r="B1599" s="5">
        <v>11005065</v>
      </c>
      <c r="C1599" s="5" t="s">
        <v>565</v>
      </c>
      <c r="D1599" s="5" t="s">
        <v>55</v>
      </c>
      <c r="E1599" s="5" t="s">
        <v>2573</v>
      </c>
      <c r="F1599" s="5" t="s">
        <v>2345</v>
      </c>
      <c r="G1599" s="5" t="s">
        <v>2640</v>
      </c>
      <c r="H1599" s="6">
        <v>39661</v>
      </c>
      <c r="I1599" s="5" t="s">
        <v>575</v>
      </c>
      <c r="J1599" s="5" t="s">
        <v>651</v>
      </c>
      <c r="K1599" s="5" t="s">
        <v>568</v>
      </c>
      <c r="L1599" s="7">
        <v>6</v>
      </c>
      <c r="M1599" s="7" t="s">
        <v>287</v>
      </c>
      <c r="N1599" s="433">
        <v>4698</v>
      </c>
      <c r="O1599" s="9">
        <v>0.02</v>
      </c>
      <c r="P1599" s="434">
        <f t="shared" si="299"/>
        <v>94</v>
      </c>
      <c r="Q1599" s="9">
        <v>5.0000000000000001E-3</v>
      </c>
      <c r="R1599" s="434">
        <f t="shared" si="300"/>
        <v>23</v>
      </c>
      <c r="S1599" s="9">
        <f t="shared" si="301"/>
        <v>2.4904214559386972E-2</v>
      </c>
      <c r="T1599" s="434">
        <f t="shared" si="302"/>
        <v>117</v>
      </c>
      <c r="U1599" s="434">
        <f t="shared" si="303"/>
        <v>4815</v>
      </c>
      <c r="V1599" s="435">
        <v>4750</v>
      </c>
      <c r="W1599" s="436">
        <f t="shared" si="304"/>
        <v>52</v>
      </c>
      <c r="X1599" s="13">
        <f t="shared" si="305"/>
        <v>1.11E-2</v>
      </c>
      <c r="Y1599" s="14" t="str">
        <f t="shared" si="306"/>
        <v>0.00%-8.40%</v>
      </c>
      <c r="Z1599" s="437"/>
      <c r="AA1599" s="437"/>
      <c r="AB1599" s="437"/>
      <c r="AC1599" s="16"/>
      <c r="AD1599" s="433">
        <f t="shared" si="307"/>
        <v>0</v>
      </c>
      <c r="AE1599" s="438">
        <f t="shared" si="308"/>
        <v>4750</v>
      </c>
      <c r="AF1599" s="18">
        <f t="shared" si="309"/>
        <v>52</v>
      </c>
      <c r="AG1599" s="19">
        <f t="shared" si="310"/>
        <v>1.1068539804171884E-2</v>
      </c>
      <c r="AH1599" s="20">
        <v>13.6</v>
      </c>
      <c r="AI1599" s="20">
        <v>650</v>
      </c>
      <c r="AJ1599" s="20"/>
      <c r="AK1599" s="20">
        <v>688</v>
      </c>
      <c r="AL1599" s="20">
        <f t="shared" si="311"/>
        <v>73088</v>
      </c>
      <c r="AM1599" s="7" t="s">
        <v>287</v>
      </c>
      <c r="AN1599" s="20"/>
      <c r="AO1599" s="21"/>
      <c r="AP1599" s="21"/>
      <c r="AQ1599" s="5" t="s">
        <v>2341</v>
      </c>
      <c r="AR1599" s="5" t="s">
        <v>61</v>
      </c>
    </row>
    <row r="1600" spans="1:44">
      <c r="A1600" s="87" t="s">
        <v>562</v>
      </c>
      <c r="B1600" s="5">
        <v>11005183</v>
      </c>
      <c r="C1600" s="5" t="s">
        <v>565</v>
      </c>
      <c r="D1600" s="5" t="s">
        <v>55</v>
      </c>
      <c r="E1600" s="5" t="s">
        <v>2573</v>
      </c>
      <c r="F1600" s="5" t="s">
        <v>2339</v>
      </c>
      <c r="G1600" s="5" t="s">
        <v>2639</v>
      </c>
      <c r="H1600" s="6">
        <v>39694</v>
      </c>
      <c r="I1600" s="5" t="s">
        <v>575</v>
      </c>
      <c r="J1600" s="5" t="s">
        <v>2646</v>
      </c>
      <c r="K1600" s="5" t="s">
        <v>568</v>
      </c>
      <c r="L1600" s="7">
        <v>6</v>
      </c>
      <c r="M1600" s="7" t="s">
        <v>287</v>
      </c>
      <c r="N1600" s="433">
        <v>4523</v>
      </c>
      <c r="O1600" s="9">
        <v>0.02</v>
      </c>
      <c r="P1600" s="434">
        <f t="shared" si="299"/>
        <v>90</v>
      </c>
      <c r="Q1600" s="9">
        <v>5.0000000000000001E-3</v>
      </c>
      <c r="R1600" s="434">
        <f t="shared" si="300"/>
        <v>23</v>
      </c>
      <c r="S1600" s="9">
        <f t="shared" si="301"/>
        <v>2.4983418085341588E-2</v>
      </c>
      <c r="T1600" s="434">
        <f t="shared" si="302"/>
        <v>113</v>
      </c>
      <c r="U1600" s="434">
        <f t="shared" si="303"/>
        <v>4636</v>
      </c>
      <c r="V1600" s="435">
        <f t="shared" si="298"/>
        <v>4636</v>
      </c>
      <c r="W1600" s="436">
        <f t="shared" si="304"/>
        <v>113</v>
      </c>
      <c r="X1600" s="13">
        <f t="shared" si="305"/>
        <v>2.5000000000000001E-2</v>
      </c>
      <c r="Y1600" s="14" t="str">
        <f t="shared" si="306"/>
        <v>0.00%-8.40%</v>
      </c>
      <c r="Z1600" s="437"/>
      <c r="AA1600" s="437"/>
      <c r="AB1600" s="437"/>
      <c r="AC1600" s="16"/>
      <c r="AD1600" s="433">
        <f t="shared" si="307"/>
        <v>0</v>
      </c>
      <c r="AE1600" s="438">
        <f t="shared" si="308"/>
        <v>4636</v>
      </c>
      <c r="AF1600" s="18">
        <f t="shared" si="309"/>
        <v>113</v>
      </c>
      <c r="AG1600" s="19">
        <f t="shared" si="310"/>
        <v>2.4983418085341658E-2</v>
      </c>
      <c r="AH1600" s="20">
        <v>13.6</v>
      </c>
      <c r="AI1600" s="20">
        <v>450</v>
      </c>
      <c r="AJ1600" s="20"/>
      <c r="AK1600" s="20">
        <v>688</v>
      </c>
      <c r="AL1600" s="20">
        <f t="shared" si="311"/>
        <v>69137.600000000006</v>
      </c>
      <c r="AM1600" s="7" t="s">
        <v>287</v>
      </c>
      <c r="AN1600" s="20"/>
      <c r="AO1600" s="21"/>
      <c r="AP1600" s="21"/>
      <c r="AQ1600" s="5" t="s">
        <v>2341</v>
      </c>
      <c r="AR1600" s="5" t="s">
        <v>61</v>
      </c>
    </row>
    <row r="1601" spans="1:44">
      <c r="A1601" s="87" t="s">
        <v>562</v>
      </c>
      <c r="B1601" s="5">
        <v>11005265</v>
      </c>
      <c r="C1601" s="5" t="s">
        <v>565</v>
      </c>
      <c r="D1601" s="5" t="s">
        <v>55</v>
      </c>
      <c r="E1601" s="5" t="s">
        <v>2573</v>
      </c>
      <c r="F1601" s="5" t="s">
        <v>2345</v>
      </c>
      <c r="G1601" s="5" t="s">
        <v>2640</v>
      </c>
      <c r="H1601" s="6">
        <v>39733</v>
      </c>
      <c r="I1601" s="5" t="s">
        <v>575</v>
      </c>
      <c r="J1601" s="5" t="s">
        <v>2642</v>
      </c>
      <c r="K1601" s="5" t="s">
        <v>568</v>
      </c>
      <c r="L1601" s="7">
        <v>6</v>
      </c>
      <c r="M1601" s="7" t="s">
        <v>287</v>
      </c>
      <c r="N1601" s="433">
        <v>4517</v>
      </c>
      <c r="O1601" s="9">
        <v>0.02</v>
      </c>
      <c r="P1601" s="434">
        <f t="shared" si="299"/>
        <v>90</v>
      </c>
      <c r="Q1601" s="9">
        <v>5.0000000000000001E-3</v>
      </c>
      <c r="R1601" s="434">
        <f t="shared" si="300"/>
        <v>23</v>
      </c>
      <c r="S1601" s="9">
        <f t="shared" si="301"/>
        <v>2.5016603940668587E-2</v>
      </c>
      <c r="T1601" s="434">
        <f t="shared" si="302"/>
        <v>113</v>
      </c>
      <c r="U1601" s="434">
        <f t="shared" si="303"/>
        <v>4630</v>
      </c>
      <c r="V1601" s="435">
        <f t="shared" si="298"/>
        <v>4630</v>
      </c>
      <c r="W1601" s="436">
        <f t="shared" si="304"/>
        <v>113</v>
      </c>
      <c r="X1601" s="13">
        <f t="shared" si="305"/>
        <v>2.5000000000000001E-2</v>
      </c>
      <c r="Y1601" s="14" t="str">
        <f t="shared" si="306"/>
        <v>0.00%-8.40%</v>
      </c>
      <c r="Z1601" s="437"/>
      <c r="AA1601" s="437"/>
      <c r="AB1601" s="437"/>
      <c r="AC1601" s="16"/>
      <c r="AD1601" s="433">
        <f t="shared" si="307"/>
        <v>0</v>
      </c>
      <c r="AE1601" s="438">
        <f t="shared" si="308"/>
        <v>4630</v>
      </c>
      <c r="AF1601" s="18">
        <f t="shared" si="309"/>
        <v>113</v>
      </c>
      <c r="AG1601" s="19">
        <f t="shared" si="310"/>
        <v>2.5016603940668514E-2</v>
      </c>
      <c r="AH1601" s="20">
        <v>13.6</v>
      </c>
      <c r="AI1601" s="20">
        <v>650</v>
      </c>
      <c r="AJ1601" s="20"/>
      <c r="AK1601" s="20">
        <v>688</v>
      </c>
      <c r="AL1601" s="20">
        <f t="shared" si="311"/>
        <v>71456</v>
      </c>
      <c r="AM1601" s="7" t="s">
        <v>287</v>
      </c>
      <c r="AN1601" s="20"/>
      <c r="AO1601" s="21"/>
      <c r="AP1601" s="21"/>
      <c r="AQ1601" s="5" t="s">
        <v>2341</v>
      </c>
      <c r="AR1601" s="5" t="s">
        <v>61</v>
      </c>
    </row>
    <row r="1602" spans="1:44">
      <c r="A1602" s="87" t="s">
        <v>562</v>
      </c>
      <c r="B1602" s="5">
        <v>11005641</v>
      </c>
      <c r="C1602" s="5" t="s">
        <v>565</v>
      </c>
      <c r="D1602" s="5" t="s">
        <v>55</v>
      </c>
      <c r="E1602" s="5" t="s">
        <v>2573</v>
      </c>
      <c r="F1602" s="5" t="s">
        <v>2345</v>
      </c>
      <c r="G1602" s="5" t="s">
        <v>2640</v>
      </c>
      <c r="H1602" s="6">
        <v>40042</v>
      </c>
      <c r="I1602" s="5" t="s">
        <v>575</v>
      </c>
      <c r="J1602" s="5" t="s">
        <v>651</v>
      </c>
      <c r="K1602" s="5" t="s">
        <v>568</v>
      </c>
      <c r="L1602" s="7">
        <v>6</v>
      </c>
      <c r="M1602" s="7" t="s">
        <v>287</v>
      </c>
      <c r="N1602" s="433">
        <v>4709</v>
      </c>
      <c r="O1602" s="9">
        <v>0.02</v>
      </c>
      <c r="P1602" s="434">
        <f t="shared" si="299"/>
        <v>94</v>
      </c>
      <c r="Q1602" s="9">
        <v>5.0000000000000001E-3</v>
      </c>
      <c r="R1602" s="434">
        <f t="shared" si="300"/>
        <v>24</v>
      </c>
      <c r="S1602" s="9">
        <f t="shared" si="301"/>
        <v>2.5058398810787853E-2</v>
      </c>
      <c r="T1602" s="434">
        <f t="shared" si="302"/>
        <v>118</v>
      </c>
      <c r="U1602" s="434">
        <f t="shared" si="303"/>
        <v>4827</v>
      </c>
      <c r="V1602" s="435">
        <v>4820</v>
      </c>
      <c r="W1602" s="436">
        <f t="shared" si="304"/>
        <v>111</v>
      </c>
      <c r="X1602" s="13">
        <f t="shared" si="305"/>
        <v>2.3599999999999999E-2</v>
      </c>
      <c r="Y1602" s="14" t="str">
        <f t="shared" si="306"/>
        <v>0.00%-8.40%</v>
      </c>
      <c r="Z1602" s="437"/>
      <c r="AA1602" s="437"/>
      <c r="AB1602" s="437"/>
      <c r="AC1602" s="16"/>
      <c r="AD1602" s="433">
        <f t="shared" si="307"/>
        <v>0</v>
      </c>
      <c r="AE1602" s="438">
        <f t="shared" si="308"/>
        <v>4820</v>
      </c>
      <c r="AF1602" s="18">
        <f t="shared" si="309"/>
        <v>111</v>
      </c>
      <c r="AG1602" s="19">
        <f t="shared" si="310"/>
        <v>2.3571883627097057E-2</v>
      </c>
      <c r="AH1602" s="20">
        <v>13.6</v>
      </c>
      <c r="AI1602" s="20">
        <v>650</v>
      </c>
      <c r="AJ1602" s="20"/>
      <c r="AK1602" s="20">
        <v>688</v>
      </c>
      <c r="AL1602" s="20">
        <f t="shared" si="311"/>
        <v>74040</v>
      </c>
      <c r="AM1602" s="7" t="s">
        <v>287</v>
      </c>
      <c r="AN1602" s="20"/>
      <c r="AO1602" s="21"/>
      <c r="AP1602" s="21"/>
      <c r="AQ1602" s="5" t="s">
        <v>2341</v>
      </c>
      <c r="AR1602" s="5" t="s">
        <v>61</v>
      </c>
    </row>
    <row r="1603" spans="1:44">
      <c r="A1603" s="87" t="s">
        <v>562</v>
      </c>
      <c r="B1603" s="5">
        <v>11009008</v>
      </c>
      <c r="C1603" s="5" t="s">
        <v>565</v>
      </c>
      <c r="D1603" s="5" t="s">
        <v>55</v>
      </c>
      <c r="E1603" s="5" t="s">
        <v>2573</v>
      </c>
      <c r="F1603" s="5" t="s">
        <v>2344</v>
      </c>
      <c r="G1603" s="5" t="s">
        <v>2183</v>
      </c>
      <c r="H1603" s="6">
        <v>40451</v>
      </c>
      <c r="I1603" s="5" t="s">
        <v>489</v>
      </c>
      <c r="J1603" s="5" t="s">
        <v>489</v>
      </c>
      <c r="K1603" s="5" t="s">
        <v>568</v>
      </c>
      <c r="L1603" s="7">
        <v>6</v>
      </c>
      <c r="M1603" s="7" t="s">
        <v>287</v>
      </c>
      <c r="N1603" s="433">
        <v>4902</v>
      </c>
      <c r="O1603" s="9">
        <v>0.02</v>
      </c>
      <c r="P1603" s="434">
        <f t="shared" si="299"/>
        <v>98</v>
      </c>
      <c r="Q1603" s="9">
        <v>5.0000000000000001E-3</v>
      </c>
      <c r="R1603" s="434">
        <f t="shared" si="300"/>
        <v>25</v>
      </c>
      <c r="S1603" s="9">
        <f t="shared" si="301"/>
        <v>2.5091799265605876E-2</v>
      </c>
      <c r="T1603" s="434">
        <f t="shared" si="302"/>
        <v>123</v>
      </c>
      <c r="U1603" s="434">
        <f t="shared" si="303"/>
        <v>5025</v>
      </c>
      <c r="V1603" s="435">
        <v>5150</v>
      </c>
      <c r="W1603" s="436">
        <f t="shared" si="304"/>
        <v>248</v>
      </c>
      <c r="X1603" s="13">
        <f t="shared" si="305"/>
        <v>5.0599999999999999E-2</v>
      </c>
      <c r="Y1603" s="14" t="str">
        <f t="shared" si="306"/>
        <v>0.00%-8.40%</v>
      </c>
      <c r="Z1603" s="437"/>
      <c r="AA1603" s="437"/>
      <c r="AB1603" s="437"/>
      <c r="AC1603" s="16"/>
      <c r="AD1603" s="433">
        <f t="shared" si="307"/>
        <v>0</v>
      </c>
      <c r="AE1603" s="438">
        <f t="shared" si="308"/>
        <v>5150</v>
      </c>
      <c r="AF1603" s="18">
        <f t="shared" si="309"/>
        <v>248</v>
      </c>
      <c r="AG1603" s="19">
        <f t="shared" si="310"/>
        <v>5.0591595267237777E-2</v>
      </c>
      <c r="AH1603" s="20">
        <v>13.6</v>
      </c>
      <c r="AI1603" s="20">
        <v>850</v>
      </c>
      <c r="AJ1603" s="20"/>
      <c r="AK1603" s="20">
        <v>688</v>
      </c>
      <c r="AL1603" s="20">
        <f t="shared" si="311"/>
        <v>80928</v>
      </c>
      <c r="AM1603" s="7" t="s">
        <v>287</v>
      </c>
      <c r="AN1603" s="20"/>
      <c r="AO1603" s="21"/>
      <c r="AP1603" s="21"/>
      <c r="AQ1603" s="5" t="s">
        <v>2341</v>
      </c>
      <c r="AR1603" s="5" t="s">
        <v>61</v>
      </c>
    </row>
    <row r="1604" spans="1:44">
      <c r="A1604" s="87" t="s">
        <v>562</v>
      </c>
      <c r="B1604" s="5">
        <v>11009010</v>
      </c>
      <c r="C1604" s="5" t="s">
        <v>565</v>
      </c>
      <c r="D1604" s="5" t="s">
        <v>55</v>
      </c>
      <c r="E1604" s="5" t="s">
        <v>2573</v>
      </c>
      <c r="F1604" s="5" t="s">
        <v>2345</v>
      </c>
      <c r="G1604" s="5" t="s">
        <v>2640</v>
      </c>
      <c r="H1604" s="6">
        <v>40339</v>
      </c>
      <c r="I1604" s="5" t="s">
        <v>1267</v>
      </c>
      <c r="J1604" s="5" t="s">
        <v>489</v>
      </c>
      <c r="K1604" s="5" t="s">
        <v>568</v>
      </c>
      <c r="L1604" s="7">
        <v>6</v>
      </c>
      <c r="M1604" s="7" t="s">
        <v>287</v>
      </c>
      <c r="N1604" s="433">
        <v>5260</v>
      </c>
      <c r="O1604" s="9">
        <v>0.02</v>
      </c>
      <c r="P1604" s="434">
        <f t="shared" si="299"/>
        <v>105</v>
      </c>
      <c r="Q1604" s="9">
        <v>5.0000000000000001E-3</v>
      </c>
      <c r="R1604" s="434">
        <f t="shared" si="300"/>
        <v>26</v>
      </c>
      <c r="S1604" s="9">
        <f t="shared" si="301"/>
        <v>2.4904942965779466E-2</v>
      </c>
      <c r="T1604" s="434">
        <f t="shared" si="302"/>
        <v>131</v>
      </c>
      <c r="U1604" s="434">
        <f t="shared" si="303"/>
        <v>5391</v>
      </c>
      <c r="V1604" s="435">
        <v>5450</v>
      </c>
      <c r="W1604" s="436">
        <f t="shared" si="304"/>
        <v>190</v>
      </c>
      <c r="X1604" s="13">
        <f t="shared" si="305"/>
        <v>3.61E-2</v>
      </c>
      <c r="Y1604" s="14" t="str">
        <f t="shared" si="306"/>
        <v>0.00%-8.40%</v>
      </c>
      <c r="Z1604" s="437"/>
      <c r="AA1604" s="437"/>
      <c r="AB1604" s="437"/>
      <c r="AC1604" s="16"/>
      <c r="AD1604" s="433">
        <f t="shared" si="307"/>
        <v>0</v>
      </c>
      <c r="AE1604" s="438">
        <f t="shared" si="308"/>
        <v>5450</v>
      </c>
      <c r="AF1604" s="18">
        <f t="shared" si="309"/>
        <v>190</v>
      </c>
      <c r="AG1604" s="19">
        <f t="shared" si="310"/>
        <v>3.6121673003802313E-2</v>
      </c>
      <c r="AH1604" s="20">
        <v>13.6</v>
      </c>
      <c r="AI1604" s="20">
        <v>850</v>
      </c>
      <c r="AJ1604" s="20"/>
      <c r="AK1604" s="20">
        <v>688</v>
      </c>
      <c r="AL1604" s="20">
        <f t="shared" si="311"/>
        <v>85008</v>
      </c>
      <c r="AM1604" s="7" t="s">
        <v>287</v>
      </c>
      <c r="AN1604" s="20"/>
      <c r="AO1604" s="21"/>
      <c r="AP1604" s="21"/>
      <c r="AQ1604" s="5" t="s">
        <v>2341</v>
      </c>
      <c r="AR1604" s="5" t="s">
        <v>61</v>
      </c>
    </row>
    <row r="1605" spans="1:44">
      <c r="A1605" s="87" t="s">
        <v>562</v>
      </c>
      <c r="B1605" s="5">
        <v>11009027</v>
      </c>
      <c r="C1605" s="5" t="s">
        <v>565</v>
      </c>
      <c r="D1605" s="5" t="s">
        <v>55</v>
      </c>
      <c r="E1605" s="5" t="s">
        <v>2573</v>
      </c>
      <c r="F1605" s="5" t="s">
        <v>2345</v>
      </c>
      <c r="G1605" s="5" t="s">
        <v>2640</v>
      </c>
      <c r="H1605" s="6">
        <v>41141</v>
      </c>
      <c r="I1605" s="5" t="s">
        <v>575</v>
      </c>
      <c r="J1605" s="5" t="s">
        <v>2642</v>
      </c>
      <c r="K1605" s="5" t="s">
        <v>568</v>
      </c>
      <c r="L1605" s="7">
        <v>6</v>
      </c>
      <c r="M1605" s="7" t="s">
        <v>287</v>
      </c>
      <c r="N1605" s="433">
        <v>4375</v>
      </c>
      <c r="O1605" s="9">
        <v>0.02</v>
      </c>
      <c r="P1605" s="434">
        <f t="shared" si="299"/>
        <v>88</v>
      </c>
      <c r="Q1605" s="9">
        <v>5.0000000000000001E-3</v>
      </c>
      <c r="R1605" s="434">
        <f t="shared" si="300"/>
        <v>22</v>
      </c>
      <c r="S1605" s="9">
        <f t="shared" si="301"/>
        <v>2.5142857142857144E-2</v>
      </c>
      <c r="T1605" s="434">
        <f t="shared" si="302"/>
        <v>110</v>
      </c>
      <c r="U1605" s="434">
        <f t="shared" si="303"/>
        <v>4485</v>
      </c>
      <c r="V1605" s="435">
        <v>4470</v>
      </c>
      <c r="W1605" s="436">
        <f t="shared" si="304"/>
        <v>95</v>
      </c>
      <c r="X1605" s="13">
        <f t="shared" si="305"/>
        <v>2.1700000000000001E-2</v>
      </c>
      <c r="Y1605" s="14" t="str">
        <f t="shared" si="306"/>
        <v>0.00%-8.40%</v>
      </c>
      <c r="Z1605" s="437"/>
      <c r="AA1605" s="437"/>
      <c r="AB1605" s="437"/>
      <c r="AC1605" s="16"/>
      <c r="AD1605" s="433">
        <f t="shared" si="307"/>
        <v>0</v>
      </c>
      <c r="AE1605" s="438">
        <f t="shared" si="308"/>
        <v>4470</v>
      </c>
      <c r="AF1605" s="18">
        <f t="shared" si="309"/>
        <v>95</v>
      </c>
      <c r="AG1605" s="19">
        <f t="shared" si="310"/>
        <v>2.1714285714285797E-2</v>
      </c>
      <c r="AH1605" s="20">
        <v>13.6</v>
      </c>
      <c r="AI1605" s="20">
        <v>650</v>
      </c>
      <c r="AJ1605" s="20"/>
      <c r="AK1605" s="20">
        <v>688</v>
      </c>
      <c r="AL1605" s="20">
        <f t="shared" si="311"/>
        <v>69280</v>
      </c>
      <c r="AM1605" s="7" t="s">
        <v>287</v>
      </c>
      <c r="AN1605" s="20"/>
      <c r="AO1605" s="21"/>
      <c r="AP1605" s="21"/>
      <c r="AQ1605" s="5" t="s">
        <v>2341</v>
      </c>
      <c r="AR1605" s="5" t="s">
        <v>61</v>
      </c>
    </row>
    <row r="1606" spans="1:44">
      <c r="A1606" s="87" t="s">
        <v>562</v>
      </c>
      <c r="B1606" s="5">
        <v>11009295</v>
      </c>
      <c r="C1606" s="5" t="s">
        <v>565</v>
      </c>
      <c r="D1606" s="5" t="s">
        <v>55</v>
      </c>
      <c r="E1606" s="5" t="s">
        <v>2573</v>
      </c>
      <c r="F1606" s="5" t="s">
        <v>2339</v>
      </c>
      <c r="G1606" s="5" t="s">
        <v>2639</v>
      </c>
      <c r="H1606" s="6">
        <v>37834</v>
      </c>
      <c r="I1606" s="5" t="s">
        <v>594</v>
      </c>
      <c r="J1606" s="5" t="s">
        <v>594</v>
      </c>
      <c r="K1606" s="5" t="s">
        <v>568</v>
      </c>
      <c r="L1606" s="7">
        <v>6</v>
      </c>
      <c r="M1606" s="7" t="s">
        <v>287</v>
      </c>
      <c r="N1606" s="433">
        <v>5970</v>
      </c>
      <c r="O1606" s="9">
        <v>0.02</v>
      </c>
      <c r="P1606" s="434">
        <f t="shared" si="299"/>
        <v>119</v>
      </c>
      <c r="Q1606" s="9">
        <v>5.0000000000000001E-3</v>
      </c>
      <c r="R1606" s="434">
        <f t="shared" si="300"/>
        <v>30</v>
      </c>
      <c r="S1606" s="9">
        <f t="shared" si="301"/>
        <v>2.4958123953098828E-2</v>
      </c>
      <c r="T1606" s="434">
        <f t="shared" si="302"/>
        <v>149</v>
      </c>
      <c r="U1606" s="434">
        <f t="shared" si="303"/>
        <v>6119</v>
      </c>
      <c r="V1606" s="435">
        <v>6093</v>
      </c>
      <c r="W1606" s="436">
        <f t="shared" si="304"/>
        <v>123</v>
      </c>
      <c r="X1606" s="13">
        <f t="shared" si="305"/>
        <v>2.06E-2</v>
      </c>
      <c r="Y1606" s="14" t="str">
        <f t="shared" si="306"/>
        <v>0.00%-8.40%</v>
      </c>
      <c r="Z1606" s="437"/>
      <c r="AA1606" s="437"/>
      <c r="AB1606" s="437"/>
      <c r="AC1606" s="16"/>
      <c r="AD1606" s="433">
        <f t="shared" si="307"/>
        <v>0</v>
      </c>
      <c r="AE1606" s="438">
        <f t="shared" si="308"/>
        <v>6093</v>
      </c>
      <c r="AF1606" s="18">
        <f t="shared" si="309"/>
        <v>123</v>
      </c>
      <c r="AG1606" s="19">
        <f t="shared" si="310"/>
        <v>2.0603015075376874E-2</v>
      </c>
      <c r="AH1606" s="20">
        <v>13.6</v>
      </c>
      <c r="AI1606" s="20">
        <v>750</v>
      </c>
      <c r="AJ1606" s="20"/>
      <c r="AK1606" s="20">
        <v>688</v>
      </c>
      <c r="AL1606" s="20">
        <f t="shared" si="311"/>
        <v>92552.8</v>
      </c>
      <c r="AM1606" s="7" t="s">
        <v>287</v>
      </c>
      <c r="AN1606" s="20"/>
      <c r="AO1606" s="21"/>
      <c r="AP1606" s="21"/>
      <c r="AQ1606" s="5" t="s">
        <v>2341</v>
      </c>
      <c r="AR1606" s="5" t="s">
        <v>61</v>
      </c>
    </row>
    <row r="1607" spans="1:44">
      <c r="A1607" s="87" t="s">
        <v>562</v>
      </c>
      <c r="B1607" s="5">
        <v>11009299</v>
      </c>
      <c r="C1607" s="5" t="s">
        <v>565</v>
      </c>
      <c r="D1607" s="5" t="s">
        <v>55</v>
      </c>
      <c r="E1607" s="5" t="s">
        <v>2573</v>
      </c>
      <c r="F1607" s="5" t="s">
        <v>2339</v>
      </c>
      <c r="G1607" s="5" t="s">
        <v>2639</v>
      </c>
      <c r="H1607" s="6">
        <v>40023</v>
      </c>
      <c r="I1607" s="5" t="s">
        <v>575</v>
      </c>
      <c r="J1607" s="5" t="s">
        <v>2644</v>
      </c>
      <c r="K1607" s="5" t="s">
        <v>568</v>
      </c>
      <c r="L1607" s="7">
        <v>6</v>
      </c>
      <c r="M1607" s="7" t="s">
        <v>287</v>
      </c>
      <c r="N1607" s="433">
        <v>4840</v>
      </c>
      <c r="O1607" s="9">
        <v>0.02</v>
      </c>
      <c r="P1607" s="434">
        <f t="shared" si="299"/>
        <v>97</v>
      </c>
      <c r="Q1607" s="9">
        <v>5.0000000000000001E-3</v>
      </c>
      <c r="R1607" s="434">
        <f t="shared" si="300"/>
        <v>24</v>
      </c>
      <c r="S1607" s="9">
        <f t="shared" si="301"/>
        <v>2.5000000000000001E-2</v>
      </c>
      <c r="T1607" s="434">
        <f t="shared" si="302"/>
        <v>121</v>
      </c>
      <c r="U1607" s="434">
        <f t="shared" si="303"/>
        <v>4961</v>
      </c>
      <c r="V1607" s="435">
        <f t="shared" ref="V1607:V1623" si="312">U1607</f>
        <v>4961</v>
      </c>
      <c r="W1607" s="436">
        <f t="shared" si="304"/>
        <v>121</v>
      </c>
      <c r="X1607" s="13">
        <f t="shared" si="305"/>
        <v>2.5000000000000001E-2</v>
      </c>
      <c r="Y1607" s="14" t="str">
        <f t="shared" si="306"/>
        <v>0.00%-8.40%</v>
      </c>
      <c r="Z1607" s="437"/>
      <c r="AA1607" s="437"/>
      <c r="AB1607" s="437"/>
      <c r="AC1607" s="16"/>
      <c r="AD1607" s="433">
        <f t="shared" si="307"/>
        <v>0</v>
      </c>
      <c r="AE1607" s="438">
        <f t="shared" si="308"/>
        <v>4961</v>
      </c>
      <c r="AF1607" s="18">
        <f t="shared" si="309"/>
        <v>121</v>
      </c>
      <c r="AG1607" s="19">
        <f t="shared" si="310"/>
        <v>2.4999999999999911E-2</v>
      </c>
      <c r="AH1607" s="20">
        <v>13.6</v>
      </c>
      <c r="AI1607" s="20">
        <v>650</v>
      </c>
      <c r="AJ1607" s="20"/>
      <c r="AK1607" s="20">
        <v>688</v>
      </c>
      <c r="AL1607" s="20">
        <f t="shared" si="311"/>
        <v>75957.599999999991</v>
      </c>
      <c r="AM1607" s="7" t="s">
        <v>287</v>
      </c>
      <c r="AN1607" s="20"/>
      <c r="AO1607" s="21"/>
      <c r="AP1607" s="21"/>
      <c r="AQ1607" s="5" t="s">
        <v>2341</v>
      </c>
      <c r="AR1607" s="5" t="s">
        <v>61</v>
      </c>
    </row>
    <row r="1608" spans="1:44">
      <c r="A1608" s="87" t="s">
        <v>562</v>
      </c>
      <c r="B1608" s="5">
        <v>11009300</v>
      </c>
      <c r="C1608" s="5" t="s">
        <v>565</v>
      </c>
      <c r="D1608" s="5" t="s">
        <v>55</v>
      </c>
      <c r="E1608" s="5" t="s">
        <v>2573</v>
      </c>
      <c r="F1608" s="5" t="s">
        <v>2339</v>
      </c>
      <c r="G1608" s="5" t="s">
        <v>2639</v>
      </c>
      <c r="H1608" s="6">
        <v>39897</v>
      </c>
      <c r="I1608" s="5" t="s">
        <v>594</v>
      </c>
      <c r="J1608" s="5" t="s">
        <v>594</v>
      </c>
      <c r="K1608" s="5" t="s">
        <v>568</v>
      </c>
      <c r="L1608" s="7">
        <v>6</v>
      </c>
      <c r="M1608" s="7" t="s">
        <v>287</v>
      </c>
      <c r="N1608" s="433">
        <v>5468</v>
      </c>
      <c r="O1608" s="9">
        <v>0.02</v>
      </c>
      <c r="P1608" s="434">
        <f t="shared" si="299"/>
        <v>109</v>
      </c>
      <c r="Q1608" s="9">
        <v>5.0000000000000001E-3</v>
      </c>
      <c r="R1608" s="434">
        <f t="shared" si="300"/>
        <v>27</v>
      </c>
      <c r="S1608" s="9">
        <f t="shared" si="301"/>
        <v>2.487198244330651E-2</v>
      </c>
      <c r="T1608" s="434">
        <f t="shared" si="302"/>
        <v>136</v>
      </c>
      <c r="U1608" s="434">
        <f t="shared" si="303"/>
        <v>5604</v>
      </c>
      <c r="V1608" s="435">
        <f t="shared" si="312"/>
        <v>5604</v>
      </c>
      <c r="W1608" s="436">
        <f t="shared" si="304"/>
        <v>136</v>
      </c>
      <c r="X1608" s="13">
        <f t="shared" si="305"/>
        <v>2.4899999999999999E-2</v>
      </c>
      <c r="Y1608" s="14" t="str">
        <f t="shared" si="306"/>
        <v>0.00%-8.40%</v>
      </c>
      <c r="Z1608" s="437"/>
      <c r="AA1608" s="437"/>
      <c r="AB1608" s="437"/>
      <c r="AC1608" s="16"/>
      <c r="AD1608" s="433">
        <f t="shared" si="307"/>
        <v>0</v>
      </c>
      <c r="AE1608" s="438">
        <f t="shared" si="308"/>
        <v>5604</v>
      </c>
      <c r="AF1608" s="18">
        <f t="shared" si="309"/>
        <v>136</v>
      </c>
      <c r="AG1608" s="19">
        <f t="shared" si="310"/>
        <v>2.4871982443306573E-2</v>
      </c>
      <c r="AH1608" s="20">
        <v>13.6</v>
      </c>
      <c r="AI1608" s="20">
        <v>750</v>
      </c>
      <c r="AJ1608" s="20"/>
      <c r="AK1608" s="20">
        <v>688</v>
      </c>
      <c r="AL1608" s="20">
        <f t="shared" si="311"/>
        <v>85902.399999999994</v>
      </c>
      <c r="AM1608" s="7" t="s">
        <v>287</v>
      </c>
      <c r="AN1608" s="20"/>
      <c r="AO1608" s="21"/>
      <c r="AP1608" s="21"/>
      <c r="AQ1608" s="5" t="s">
        <v>2341</v>
      </c>
      <c r="AR1608" s="5" t="s">
        <v>61</v>
      </c>
    </row>
    <row r="1609" spans="1:44">
      <c r="A1609" s="87" t="s">
        <v>562</v>
      </c>
      <c r="B1609" s="5">
        <v>11009336</v>
      </c>
      <c r="C1609" s="5" t="s">
        <v>565</v>
      </c>
      <c r="D1609" s="5" t="s">
        <v>55</v>
      </c>
      <c r="E1609" s="5" t="s">
        <v>2573</v>
      </c>
      <c r="F1609" s="5" t="s">
        <v>2342</v>
      </c>
      <c r="G1609" s="5" t="s">
        <v>2183</v>
      </c>
      <c r="H1609" s="6">
        <v>38924</v>
      </c>
      <c r="I1609" s="5" t="s">
        <v>594</v>
      </c>
      <c r="J1609" s="5" t="s">
        <v>594</v>
      </c>
      <c r="K1609" s="5" t="s">
        <v>568</v>
      </c>
      <c r="L1609" s="7">
        <v>6</v>
      </c>
      <c r="M1609" s="7" t="s">
        <v>287</v>
      </c>
      <c r="N1609" s="433">
        <v>5370</v>
      </c>
      <c r="O1609" s="9">
        <v>0.02</v>
      </c>
      <c r="P1609" s="434">
        <f t="shared" si="299"/>
        <v>107</v>
      </c>
      <c r="Q1609" s="9">
        <v>5.0000000000000001E-3</v>
      </c>
      <c r="R1609" s="434">
        <f t="shared" si="300"/>
        <v>27</v>
      </c>
      <c r="S1609" s="9">
        <f t="shared" si="301"/>
        <v>2.495344506517691E-2</v>
      </c>
      <c r="T1609" s="434">
        <f t="shared" si="302"/>
        <v>134</v>
      </c>
      <c r="U1609" s="434">
        <f t="shared" si="303"/>
        <v>5504</v>
      </c>
      <c r="V1609" s="435">
        <v>5525</v>
      </c>
      <c r="W1609" s="436">
        <f t="shared" si="304"/>
        <v>155</v>
      </c>
      <c r="X1609" s="13">
        <f t="shared" si="305"/>
        <v>2.8899999999999999E-2</v>
      </c>
      <c r="Y1609" s="14" t="str">
        <f t="shared" si="306"/>
        <v>0.00%-8.40%</v>
      </c>
      <c r="Z1609" s="437"/>
      <c r="AA1609" s="437"/>
      <c r="AB1609" s="437"/>
      <c r="AC1609" s="16"/>
      <c r="AD1609" s="433">
        <f t="shared" si="307"/>
        <v>0</v>
      </c>
      <c r="AE1609" s="438">
        <f t="shared" si="308"/>
        <v>5525</v>
      </c>
      <c r="AF1609" s="18">
        <f t="shared" si="309"/>
        <v>155</v>
      </c>
      <c r="AG1609" s="19">
        <f t="shared" si="310"/>
        <v>2.8864059590316682E-2</v>
      </c>
      <c r="AH1609" s="20">
        <v>13.6</v>
      </c>
      <c r="AI1609" s="20">
        <v>750</v>
      </c>
      <c r="AJ1609" s="20"/>
      <c r="AK1609" s="20">
        <v>688</v>
      </c>
      <c r="AL1609" s="20">
        <f t="shared" si="311"/>
        <v>84828</v>
      </c>
      <c r="AM1609" s="7" t="s">
        <v>287</v>
      </c>
      <c r="AN1609" s="20"/>
      <c r="AO1609" s="21"/>
      <c r="AP1609" s="21"/>
      <c r="AQ1609" s="5" t="s">
        <v>2341</v>
      </c>
      <c r="AR1609" s="5" t="s">
        <v>61</v>
      </c>
    </row>
    <row r="1610" spans="1:44">
      <c r="A1610" s="87" t="s">
        <v>562</v>
      </c>
      <c r="B1610" s="5">
        <v>11009371</v>
      </c>
      <c r="C1610" s="5" t="s">
        <v>565</v>
      </c>
      <c r="D1610" s="5" t="s">
        <v>55</v>
      </c>
      <c r="E1610" s="5" t="s">
        <v>2573</v>
      </c>
      <c r="F1610" s="5" t="s">
        <v>2339</v>
      </c>
      <c r="G1610" s="5" t="s">
        <v>2639</v>
      </c>
      <c r="H1610" s="6">
        <v>38077</v>
      </c>
      <c r="I1610" s="5" t="s">
        <v>575</v>
      </c>
      <c r="J1610" s="5" t="s">
        <v>653</v>
      </c>
      <c r="K1610" s="5" t="s">
        <v>568</v>
      </c>
      <c r="L1610" s="7">
        <v>6</v>
      </c>
      <c r="M1610" s="7" t="s">
        <v>287</v>
      </c>
      <c r="N1610" s="433">
        <v>5778</v>
      </c>
      <c r="O1610" s="9">
        <v>0.02</v>
      </c>
      <c r="P1610" s="434">
        <f t="shared" si="299"/>
        <v>116</v>
      </c>
      <c r="Q1610" s="9">
        <v>5.0000000000000001E-3</v>
      </c>
      <c r="R1610" s="434">
        <f t="shared" si="300"/>
        <v>29</v>
      </c>
      <c r="S1610" s="9">
        <f t="shared" si="301"/>
        <v>2.5095188646590515E-2</v>
      </c>
      <c r="T1610" s="434">
        <f t="shared" si="302"/>
        <v>145</v>
      </c>
      <c r="U1610" s="434">
        <f t="shared" si="303"/>
        <v>5923</v>
      </c>
      <c r="V1610" s="435">
        <v>5900</v>
      </c>
      <c r="W1610" s="436">
        <f t="shared" si="304"/>
        <v>122</v>
      </c>
      <c r="X1610" s="13">
        <f t="shared" si="305"/>
        <v>2.1100000000000001E-2</v>
      </c>
      <c r="Y1610" s="14" t="str">
        <f t="shared" si="306"/>
        <v>0.00%-8.40%</v>
      </c>
      <c r="Z1610" s="437"/>
      <c r="AA1610" s="437"/>
      <c r="AB1610" s="437"/>
      <c r="AC1610" s="16"/>
      <c r="AD1610" s="433">
        <f t="shared" si="307"/>
        <v>0</v>
      </c>
      <c r="AE1610" s="438">
        <f t="shared" si="308"/>
        <v>5900</v>
      </c>
      <c r="AF1610" s="18">
        <f t="shared" si="309"/>
        <v>122</v>
      </c>
      <c r="AG1610" s="19">
        <f t="shared" si="310"/>
        <v>2.1114572516441665E-2</v>
      </c>
      <c r="AH1610" s="20">
        <v>13.6</v>
      </c>
      <c r="AI1610" s="20">
        <v>800</v>
      </c>
      <c r="AJ1610" s="20"/>
      <c r="AK1610" s="20">
        <v>688</v>
      </c>
      <c r="AL1610" s="20">
        <f t="shared" si="311"/>
        <v>90528</v>
      </c>
      <c r="AM1610" s="7" t="s">
        <v>287</v>
      </c>
      <c r="AN1610" s="20"/>
      <c r="AO1610" s="21"/>
      <c r="AP1610" s="21"/>
      <c r="AQ1610" s="5" t="s">
        <v>2341</v>
      </c>
      <c r="AR1610" s="5" t="s">
        <v>61</v>
      </c>
    </row>
    <row r="1611" spans="1:44">
      <c r="A1611" s="87" t="s">
        <v>562</v>
      </c>
      <c r="B1611" s="5">
        <v>11009453</v>
      </c>
      <c r="C1611" s="5" t="s">
        <v>565</v>
      </c>
      <c r="D1611" s="5" t="s">
        <v>55</v>
      </c>
      <c r="E1611" s="5" t="s">
        <v>2573</v>
      </c>
      <c r="F1611" s="5" t="s">
        <v>2339</v>
      </c>
      <c r="G1611" s="5" t="s">
        <v>2639</v>
      </c>
      <c r="H1611" s="6">
        <v>41346</v>
      </c>
      <c r="I1611" s="5" t="s">
        <v>586</v>
      </c>
      <c r="J1611" s="5" t="s">
        <v>652</v>
      </c>
      <c r="K1611" s="5" t="s">
        <v>568</v>
      </c>
      <c r="L1611" s="7">
        <v>6</v>
      </c>
      <c r="M1611" s="7" t="s">
        <v>287</v>
      </c>
      <c r="N1611" s="433">
        <v>5130</v>
      </c>
      <c r="O1611" s="9">
        <v>0.02</v>
      </c>
      <c r="P1611" s="434">
        <f t="shared" ref="P1611:P1674" si="313">ROUND(N1611*O1611,0)</f>
        <v>103</v>
      </c>
      <c r="Q1611" s="9">
        <v>5.0000000000000001E-3</v>
      </c>
      <c r="R1611" s="434">
        <f t="shared" ref="R1611:R1674" si="314">ROUND(N1611*Q1611,0)</f>
        <v>26</v>
      </c>
      <c r="S1611" s="9">
        <f t="shared" ref="S1611:S1674" si="315">T1611/N1611</f>
        <v>2.5146198830409357E-2</v>
      </c>
      <c r="T1611" s="434">
        <f t="shared" ref="T1611:T1674" si="316">P1611+R1611</f>
        <v>129</v>
      </c>
      <c r="U1611" s="434">
        <f t="shared" ref="U1611:U1674" si="317">N1611+T1611</f>
        <v>5259</v>
      </c>
      <c r="V1611" s="435">
        <v>5340</v>
      </c>
      <c r="W1611" s="436">
        <f t="shared" ref="W1611:W1674" si="318">V1611-N1611</f>
        <v>210</v>
      </c>
      <c r="X1611" s="13">
        <f t="shared" ref="X1611:X1674" si="319">ROUND(V1611/N1611-1,4)</f>
        <v>4.0899999999999999E-2</v>
      </c>
      <c r="Y1611" s="14" t="str">
        <f t="shared" ref="Y1611:Y1674" si="320">IF(OR(L1611=1,L1611=2,L1611=4),TEXT(S1611*0.8,"0.00%")&amp;"-"&amp;TEXT(S1611*1.2,"0.00%"),IF(OR(L1611=3,L1611=6),TEXT(0,"0.00%")&amp;"-"&amp;TEXT(7%*1.2,"0.00%"),IF(OR(L1611=5,L1611=7),TEXT((R1611/N1611),"0.00%")&amp;"-"&amp;TEXT((R1611/N1611)+7%,"0.00%"),"")))</f>
        <v>0.00%-8.40%</v>
      </c>
      <c r="Z1611" s="437"/>
      <c r="AA1611" s="437"/>
      <c r="AB1611" s="437"/>
      <c r="AC1611" s="16"/>
      <c r="AD1611" s="433">
        <f t="shared" ref="AD1611:AD1674" si="321">ROUND(N1611*AC1611,0)</f>
        <v>0</v>
      </c>
      <c r="AE1611" s="438">
        <f t="shared" ref="AE1611:AE1674" si="322">V1611+AD1611</f>
        <v>5340</v>
      </c>
      <c r="AF1611" s="18">
        <f t="shared" ref="AF1611:AF1674" si="323">AE1611-N1611</f>
        <v>210</v>
      </c>
      <c r="AG1611" s="19">
        <f t="shared" ref="AG1611:AG1674" si="324">AE1611/N1611-1</f>
        <v>4.0935672514619936E-2</v>
      </c>
      <c r="AH1611" s="20">
        <v>13.6</v>
      </c>
      <c r="AI1611" s="20">
        <v>750</v>
      </c>
      <c r="AJ1611" s="20"/>
      <c r="AK1611" s="20">
        <v>688</v>
      </c>
      <c r="AL1611" s="20">
        <f t="shared" ref="AL1611:AL1674" si="325">AE1611*AH1611+AI1611*12+AK1611+IF(AB1611="",AJ1611,IF(AB1611="D",5000,IF(AB1611="C",1000,0)))*12</f>
        <v>82312</v>
      </c>
      <c r="AM1611" s="7" t="s">
        <v>287</v>
      </c>
      <c r="AN1611" s="20"/>
      <c r="AO1611" s="21"/>
      <c r="AP1611" s="21"/>
      <c r="AQ1611" s="5" t="s">
        <v>2341</v>
      </c>
      <c r="AR1611" s="5" t="s">
        <v>61</v>
      </c>
    </row>
    <row r="1612" spans="1:44">
      <c r="A1612" s="87" t="s">
        <v>562</v>
      </c>
      <c r="B1612" s="5">
        <v>11009490</v>
      </c>
      <c r="C1612" s="5" t="s">
        <v>565</v>
      </c>
      <c r="D1612" s="5" t="s">
        <v>55</v>
      </c>
      <c r="E1612" s="5" t="s">
        <v>2573</v>
      </c>
      <c r="F1612" s="5" t="s">
        <v>2345</v>
      </c>
      <c r="G1612" s="5" t="s">
        <v>2640</v>
      </c>
      <c r="H1612" s="6">
        <v>41358</v>
      </c>
      <c r="I1612" s="5" t="s">
        <v>575</v>
      </c>
      <c r="J1612" s="5" t="s">
        <v>651</v>
      </c>
      <c r="K1612" s="5" t="s">
        <v>568</v>
      </c>
      <c r="L1612" s="7">
        <v>6</v>
      </c>
      <c r="M1612" s="7" t="s">
        <v>287</v>
      </c>
      <c r="N1612" s="433">
        <v>4763</v>
      </c>
      <c r="O1612" s="9">
        <v>0.02</v>
      </c>
      <c r="P1612" s="434">
        <f t="shared" si="313"/>
        <v>95</v>
      </c>
      <c r="Q1612" s="9">
        <v>5.0000000000000001E-3</v>
      </c>
      <c r="R1612" s="434">
        <f t="shared" si="314"/>
        <v>24</v>
      </c>
      <c r="S1612" s="9">
        <f t="shared" si="315"/>
        <v>2.4984253621667018E-2</v>
      </c>
      <c r="T1612" s="434">
        <f t="shared" si="316"/>
        <v>119</v>
      </c>
      <c r="U1612" s="434">
        <f t="shared" si="317"/>
        <v>4882</v>
      </c>
      <c r="V1612" s="435">
        <f t="shared" si="312"/>
        <v>4882</v>
      </c>
      <c r="W1612" s="436">
        <f t="shared" si="318"/>
        <v>119</v>
      </c>
      <c r="X1612" s="13">
        <f t="shared" si="319"/>
        <v>2.5000000000000001E-2</v>
      </c>
      <c r="Y1612" s="14" t="str">
        <f t="shared" si="320"/>
        <v>0.00%-8.40%</v>
      </c>
      <c r="Z1612" s="437"/>
      <c r="AA1612" s="437"/>
      <c r="AB1612" s="437"/>
      <c r="AC1612" s="16"/>
      <c r="AD1612" s="433">
        <f t="shared" si="321"/>
        <v>0</v>
      </c>
      <c r="AE1612" s="438">
        <f t="shared" si="322"/>
        <v>4882</v>
      </c>
      <c r="AF1612" s="18">
        <f t="shared" si="323"/>
        <v>119</v>
      </c>
      <c r="AG1612" s="19">
        <f t="shared" si="324"/>
        <v>2.4984253621667118E-2</v>
      </c>
      <c r="AH1612" s="20">
        <v>13.6</v>
      </c>
      <c r="AI1612" s="20">
        <v>650</v>
      </c>
      <c r="AJ1612" s="20"/>
      <c r="AK1612" s="20">
        <v>688</v>
      </c>
      <c r="AL1612" s="20">
        <f t="shared" si="325"/>
        <v>74883.199999999997</v>
      </c>
      <c r="AM1612" s="7" t="s">
        <v>287</v>
      </c>
      <c r="AN1612" s="20"/>
      <c r="AO1612" s="21"/>
      <c r="AP1612" s="21"/>
      <c r="AQ1612" s="5" t="s">
        <v>2341</v>
      </c>
      <c r="AR1612" s="5" t="s">
        <v>61</v>
      </c>
    </row>
    <row r="1613" spans="1:44">
      <c r="A1613" s="87" t="s">
        <v>562</v>
      </c>
      <c r="B1613" s="5">
        <v>11009494</v>
      </c>
      <c r="C1613" s="5" t="s">
        <v>565</v>
      </c>
      <c r="D1613" s="5" t="s">
        <v>55</v>
      </c>
      <c r="E1613" s="5" t="s">
        <v>2573</v>
      </c>
      <c r="F1613" s="5" t="s">
        <v>2339</v>
      </c>
      <c r="G1613" s="5" t="s">
        <v>2639</v>
      </c>
      <c r="H1613" s="6">
        <v>41358</v>
      </c>
      <c r="I1613" s="5" t="s">
        <v>594</v>
      </c>
      <c r="J1613" s="5" t="s">
        <v>594</v>
      </c>
      <c r="K1613" s="5" t="s">
        <v>568</v>
      </c>
      <c r="L1613" s="7">
        <v>6</v>
      </c>
      <c r="M1613" s="7" t="s">
        <v>287</v>
      </c>
      <c r="N1613" s="433">
        <v>5188</v>
      </c>
      <c r="O1613" s="9">
        <v>0.02</v>
      </c>
      <c r="P1613" s="434">
        <f t="shared" si="313"/>
        <v>104</v>
      </c>
      <c r="Q1613" s="9">
        <v>5.0000000000000001E-3</v>
      </c>
      <c r="R1613" s="434">
        <f t="shared" si="314"/>
        <v>26</v>
      </c>
      <c r="S1613" s="9">
        <f t="shared" si="315"/>
        <v>2.5057825751734774E-2</v>
      </c>
      <c r="T1613" s="434">
        <f t="shared" si="316"/>
        <v>130</v>
      </c>
      <c r="U1613" s="434">
        <f t="shared" si="317"/>
        <v>5318</v>
      </c>
      <c r="V1613" s="435">
        <f t="shared" si="312"/>
        <v>5318</v>
      </c>
      <c r="W1613" s="436">
        <f t="shared" si="318"/>
        <v>130</v>
      </c>
      <c r="X1613" s="13">
        <f t="shared" si="319"/>
        <v>2.5100000000000001E-2</v>
      </c>
      <c r="Y1613" s="14" t="str">
        <f t="shared" si="320"/>
        <v>0.00%-8.40%</v>
      </c>
      <c r="Z1613" s="437"/>
      <c r="AA1613" s="437"/>
      <c r="AB1613" s="437"/>
      <c r="AC1613" s="16"/>
      <c r="AD1613" s="433">
        <f t="shared" si="321"/>
        <v>0</v>
      </c>
      <c r="AE1613" s="438">
        <f t="shared" si="322"/>
        <v>5318</v>
      </c>
      <c r="AF1613" s="18">
        <f t="shared" si="323"/>
        <v>130</v>
      </c>
      <c r="AG1613" s="19">
        <f t="shared" si="324"/>
        <v>2.5057825751734875E-2</v>
      </c>
      <c r="AH1613" s="20">
        <v>13.6</v>
      </c>
      <c r="AI1613" s="20">
        <v>750</v>
      </c>
      <c r="AJ1613" s="20"/>
      <c r="AK1613" s="20">
        <v>688</v>
      </c>
      <c r="AL1613" s="20">
        <f t="shared" si="325"/>
        <v>82012.800000000003</v>
      </c>
      <c r="AM1613" s="7" t="s">
        <v>287</v>
      </c>
      <c r="AN1613" s="20"/>
      <c r="AO1613" s="21"/>
      <c r="AP1613" s="21"/>
      <c r="AQ1613" s="5" t="s">
        <v>2341</v>
      </c>
      <c r="AR1613" s="5" t="s">
        <v>61</v>
      </c>
    </row>
    <row r="1614" spans="1:44">
      <c r="A1614" s="87" t="s">
        <v>562</v>
      </c>
      <c r="B1614" s="5">
        <v>11009496</v>
      </c>
      <c r="C1614" s="5" t="s">
        <v>565</v>
      </c>
      <c r="D1614" s="5" t="s">
        <v>55</v>
      </c>
      <c r="E1614" s="5" t="s">
        <v>2573</v>
      </c>
      <c r="F1614" s="5" t="s">
        <v>2339</v>
      </c>
      <c r="G1614" s="5" t="s">
        <v>2639</v>
      </c>
      <c r="H1614" s="6">
        <v>41358</v>
      </c>
      <c r="I1614" s="5" t="s">
        <v>575</v>
      </c>
      <c r="J1614" s="5" t="s">
        <v>2644</v>
      </c>
      <c r="K1614" s="5" t="s">
        <v>568</v>
      </c>
      <c r="L1614" s="7">
        <v>6</v>
      </c>
      <c r="M1614" s="7" t="s">
        <v>287</v>
      </c>
      <c r="N1614" s="433">
        <v>4840</v>
      </c>
      <c r="O1614" s="9">
        <v>0.02</v>
      </c>
      <c r="P1614" s="434">
        <f t="shared" si="313"/>
        <v>97</v>
      </c>
      <c r="Q1614" s="9">
        <v>5.0000000000000001E-3</v>
      </c>
      <c r="R1614" s="434">
        <f t="shared" si="314"/>
        <v>24</v>
      </c>
      <c r="S1614" s="9">
        <f t="shared" si="315"/>
        <v>2.5000000000000001E-2</v>
      </c>
      <c r="T1614" s="434">
        <f t="shared" si="316"/>
        <v>121</v>
      </c>
      <c r="U1614" s="434">
        <f t="shared" si="317"/>
        <v>4961</v>
      </c>
      <c r="V1614" s="435">
        <v>4980</v>
      </c>
      <c r="W1614" s="436">
        <f t="shared" si="318"/>
        <v>140</v>
      </c>
      <c r="X1614" s="13">
        <f t="shared" si="319"/>
        <v>2.8899999999999999E-2</v>
      </c>
      <c r="Y1614" s="14" t="str">
        <f t="shared" si="320"/>
        <v>0.00%-8.40%</v>
      </c>
      <c r="Z1614" s="437"/>
      <c r="AA1614" s="437"/>
      <c r="AB1614" s="437"/>
      <c r="AC1614" s="16"/>
      <c r="AD1614" s="433">
        <f t="shared" si="321"/>
        <v>0</v>
      </c>
      <c r="AE1614" s="438">
        <f t="shared" si="322"/>
        <v>4980</v>
      </c>
      <c r="AF1614" s="18">
        <f t="shared" si="323"/>
        <v>140</v>
      </c>
      <c r="AG1614" s="19">
        <f t="shared" si="324"/>
        <v>2.8925619834710758E-2</v>
      </c>
      <c r="AH1614" s="20">
        <v>13.6</v>
      </c>
      <c r="AI1614" s="20">
        <v>650</v>
      </c>
      <c r="AJ1614" s="20"/>
      <c r="AK1614" s="20">
        <v>688</v>
      </c>
      <c r="AL1614" s="20">
        <f t="shared" si="325"/>
        <v>76216</v>
      </c>
      <c r="AM1614" s="7" t="s">
        <v>287</v>
      </c>
      <c r="AN1614" s="20"/>
      <c r="AO1614" s="21"/>
      <c r="AP1614" s="21"/>
      <c r="AQ1614" s="5" t="s">
        <v>2341</v>
      </c>
      <c r="AR1614" s="5" t="s">
        <v>61</v>
      </c>
    </row>
    <row r="1615" spans="1:44">
      <c r="A1615" s="87" t="s">
        <v>562</v>
      </c>
      <c r="B1615" s="5">
        <v>11009724</v>
      </c>
      <c r="C1615" s="5" t="s">
        <v>565</v>
      </c>
      <c r="D1615" s="5" t="s">
        <v>55</v>
      </c>
      <c r="E1615" s="5" t="s">
        <v>2573</v>
      </c>
      <c r="F1615" s="5" t="s">
        <v>2345</v>
      </c>
      <c r="G1615" s="5" t="s">
        <v>2640</v>
      </c>
      <c r="H1615" s="6">
        <v>41428</v>
      </c>
      <c r="I1615" s="5" t="s">
        <v>489</v>
      </c>
      <c r="J1615" s="5" t="s">
        <v>489</v>
      </c>
      <c r="K1615" s="5" t="s">
        <v>568</v>
      </c>
      <c r="L1615" s="7">
        <v>6</v>
      </c>
      <c r="M1615" s="7" t="s">
        <v>287</v>
      </c>
      <c r="N1615" s="433">
        <v>5100</v>
      </c>
      <c r="O1615" s="9">
        <v>0.02</v>
      </c>
      <c r="P1615" s="434">
        <f t="shared" si="313"/>
        <v>102</v>
      </c>
      <c r="Q1615" s="9">
        <v>5.0000000000000001E-3</v>
      </c>
      <c r="R1615" s="434">
        <f t="shared" si="314"/>
        <v>26</v>
      </c>
      <c r="S1615" s="9">
        <f t="shared" si="315"/>
        <v>2.5098039215686273E-2</v>
      </c>
      <c r="T1615" s="434">
        <f t="shared" si="316"/>
        <v>128</v>
      </c>
      <c r="U1615" s="434">
        <f t="shared" si="317"/>
        <v>5228</v>
      </c>
      <c r="V1615" s="435">
        <v>5200</v>
      </c>
      <c r="W1615" s="436">
        <f t="shared" si="318"/>
        <v>100</v>
      </c>
      <c r="X1615" s="13">
        <f t="shared" si="319"/>
        <v>1.9599999999999999E-2</v>
      </c>
      <c r="Y1615" s="14" t="str">
        <f t="shared" si="320"/>
        <v>0.00%-8.40%</v>
      </c>
      <c r="Z1615" s="437"/>
      <c r="AA1615" s="437"/>
      <c r="AB1615" s="437"/>
      <c r="AC1615" s="16"/>
      <c r="AD1615" s="433">
        <f t="shared" si="321"/>
        <v>0</v>
      </c>
      <c r="AE1615" s="438">
        <f t="shared" si="322"/>
        <v>5200</v>
      </c>
      <c r="AF1615" s="18">
        <f t="shared" si="323"/>
        <v>100</v>
      </c>
      <c r="AG1615" s="19">
        <f t="shared" si="324"/>
        <v>1.9607843137254832E-2</v>
      </c>
      <c r="AH1615" s="20">
        <v>13.6</v>
      </c>
      <c r="AI1615" s="20">
        <v>850</v>
      </c>
      <c r="AJ1615" s="20"/>
      <c r="AK1615" s="20">
        <v>688</v>
      </c>
      <c r="AL1615" s="20">
        <f t="shared" si="325"/>
        <v>81608</v>
      </c>
      <c r="AM1615" s="7" t="s">
        <v>287</v>
      </c>
      <c r="AN1615" s="20"/>
      <c r="AO1615" s="21"/>
      <c r="AP1615" s="21"/>
      <c r="AQ1615" s="5" t="s">
        <v>2341</v>
      </c>
      <c r="AR1615" s="5" t="s">
        <v>61</v>
      </c>
    </row>
    <row r="1616" spans="1:44">
      <c r="A1616" s="87" t="s">
        <v>562</v>
      </c>
      <c r="B1616" s="5">
        <v>11009843</v>
      </c>
      <c r="C1616" s="5" t="s">
        <v>565</v>
      </c>
      <c r="D1616" s="5" t="s">
        <v>55</v>
      </c>
      <c r="E1616" s="5" t="s">
        <v>2573</v>
      </c>
      <c r="F1616" s="5" t="s">
        <v>2344</v>
      </c>
      <c r="G1616" s="5" t="s">
        <v>2183</v>
      </c>
      <c r="H1616" s="6">
        <v>41470</v>
      </c>
      <c r="I1616" s="5" t="s">
        <v>1256</v>
      </c>
      <c r="J1616" s="5" t="s">
        <v>1257</v>
      </c>
      <c r="K1616" s="5" t="s">
        <v>568</v>
      </c>
      <c r="L1616" s="7">
        <v>6</v>
      </c>
      <c r="M1616" s="7" t="s">
        <v>287</v>
      </c>
      <c r="N1616" s="433">
        <v>4980</v>
      </c>
      <c r="O1616" s="9">
        <v>0.02</v>
      </c>
      <c r="P1616" s="434">
        <f t="shared" si="313"/>
        <v>100</v>
      </c>
      <c r="Q1616" s="9">
        <v>5.0000000000000001E-3</v>
      </c>
      <c r="R1616" s="434">
        <f t="shared" si="314"/>
        <v>25</v>
      </c>
      <c r="S1616" s="9">
        <f t="shared" si="315"/>
        <v>2.5100401606425703E-2</v>
      </c>
      <c r="T1616" s="434">
        <f t="shared" si="316"/>
        <v>125</v>
      </c>
      <c r="U1616" s="434">
        <f t="shared" si="317"/>
        <v>5105</v>
      </c>
      <c r="V1616" s="435">
        <v>5150</v>
      </c>
      <c r="W1616" s="436">
        <f t="shared" si="318"/>
        <v>170</v>
      </c>
      <c r="X1616" s="13">
        <f t="shared" si="319"/>
        <v>3.4099999999999998E-2</v>
      </c>
      <c r="Y1616" s="14" t="str">
        <f t="shared" si="320"/>
        <v>0.00%-8.40%</v>
      </c>
      <c r="Z1616" s="437"/>
      <c r="AA1616" s="437"/>
      <c r="AB1616" s="437"/>
      <c r="AC1616" s="16"/>
      <c r="AD1616" s="433">
        <f t="shared" si="321"/>
        <v>0</v>
      </c>
      <c r="AE1616" s="438">
        <f t="shared" si="322"/>
        <v>5150</v>
      </c>
      <c r="AF1616" s="18">
        <f t="shared" si="323"/>
        <v>170</v>
      </c>
      <c r="AG1616" s="19">
        <f t="shared" si="324"/>
        <v>3.4136546184738936E-2</v>
      </c>
      <c r="AH1616" s="20">
        <v>13.6</v>
      </c>
      <c r="AI1616" s="20">
        <v>750</v>
      </c>
      <c r="AJ1616" s="20"/>
      <c r="AK1616" s="20">
        <v>688</v>
      </c>
      <c r="AL1616" s="20">
        <f t="shared" si="325"/>
        <v>79728</v>
      </c>
      <c r="AM1616" s="7" t="s">
        <v>287</v>
      </c>
      <c r="AN1616" s="20"/>
      <c r="AO1616" s="21"/>
      <c r="AP1616" s="21"/>
      <c r="AQ1616" s="5" t="s">
        <v>2341</v>
      </c>
      <c r="AR1616" s="5" t="s">
        <v>61</v>
      </c>
    </row>
    <row r="1617" spans="1:44">
      <c r="A1617" s="87" t="s">
        <v>562</v>
      </c>
      <c r="B1617" s="5">
        <v>11010219</v>
      </c>
      <c r="C1617" s="5" t="s">
        <v>565</v>
      </c>
      <c r="D1617" s="5" t="s">
        <v>55</v>
      </c>
      <c r="E1617" s="5" t="s">
        <v>2573</v>
      </c>
      <c r="F1617" s="5" t="s">
        <v>2339</v>
      </c>
      <c r="G1617" s="5" t="s">
        <v>2639</v>
      </c>
      <c r="H1617" s="6">
        <v>41599</v>
      </c>
      <c r="I1617" s="5" t="s">
        <v>575</v>
      </c>
      <c r="J1617" s="5" t="s">
        <v>2644</v>
      </c>
      <c r="K1617" s="5" t="s">
        <v>568</v>
      </c>
      <c r="L1617" s="7">
        <v>6</v>
      </c>
      <c r="M1617" s="7" t="s">
        <v>287</v>
      </c>
      <c r="N1617" s="433">
        <v>4844</v>
      </c>
      <c r="O1617" s="9">
        <v>0.02</v>
      </c>
      <c r="P1617" s="434">
        <f t="shared" si="313"/>
        <v>97</v>
      </c>
      <c r="Q1617" s="9">
        <v>5.0000000000000001E-3</v>
      </c>
      <c r="R1617" s="434">
        <f t="shared" si="314"/>
        <v>24</v>
      </c>
      <c r="S1617" s="9">
        <f t="shared" si="315"/>
        <v>2.4979355904211395E-2</v>
      </c>
      <c r="T1617" s="434">
        <f t="shared" si="316"/>
        <v>121</v>
      </c>
      <c r="U1617" s="434">
        <f t="shared" si="317"/>
        <v>4965</v>
      </c>
      <c r="V1617" s="435">
        <v>4945</v>
      </c>
      <c r="W1617" s="436">
        <f t="shared" si="318"/>
        <v>101</v>
      </c>
      <c r="X1617" s="13">
        <f t="shared" si="319"/>
        <v>2.0899999999999998E-2</v>
      </c>
      <c r="Y1617" s="14" t="str">
        <f t="shared" si="320"/>
        <v>0.00%-8.40%</v>
      </c>
      <c r="Z1617" s="437"/>
      <c r="AA1617" s="437"/>
      <c r="AB1617" s="437"/>
      <c r="AC1617" s="16"/>
      <c r="AD1617" s="433">
        <f t="shared" si="321"/>
        <v>0</v>
      </c>
      <c r="AE1617" s="438">
        <f t="shared" si="322"/>
        <v>4945</v>
      </c>
      <c r="AF1617" s="18">
        <f t="shared" si="323"/>
        <v>101</v>
      </c>
      <c r="AG1617" s="19">
        <f t="shared" si="324"/>
        <v>2.08505367464904E-2</v>
      </c>
      <c r="AH1617" s="20">
        <v>13.6</v>
      </c>
      <c r="AI1617" s="20">
        <v>650</v>
      </c>
      <c r="AJ1617" s="20"/>
      <c r="AK1617" s="20">
        <v>688</v>
      </c>
      <c r="AL1617" s="20">
        <f t="shared" si="325"/>
        <v>75740</v>
      </c>
      <c r="AM1617" s="7" t="s">
        <v>287</v>
      </c>
      <c r="AN1617" s="20"/>
      <c r="AO1617" s="21"/>
      <c r="AP1617" s="21"/>
      <c r="AQ1617" s="5" t="s">
        <v>2341</v>
      </c>
      <c r="AR1617" s="5" t="s">
        <v>61</v>
      </c>
    </row>
    <row r="1618" spans="1:44">
      <c r="A1618" s="87" t="s">
        <v>562</v>
      </c>
      <c r="B1618" s="5">
        <v>11010220</v>
      </c>
      <c r="C1618" s="5" t="s">
        <v>565</v>
      </c>
      <c r="D1618" s="5" t="s">
        <v>55</v>
      </c>
      <c r="E1618" s="5" t="s">
        <v>2573</v>
      </c>
      <c r="F1618" s="5" t="s">
        <v>2345</v>
      </c>
      <c r="G1618" s="5" t="s">
        <v>2645</v>
      </c>
      <c r="H1618" s="6">
        <v>41599</v>
      </c>
      <c r="I1618" s="5" t="s">
        <v>594</v>
      </c>
      <c r="J1618" s="5" t="s">
        <v>594</v>
      </c>
      <c r="K1618" s="5" t="s">
        <v>568</v>
      </c>
      <c r="L1618" s="7">
        <v>6</v>
      </c>
      <c r="M1618" s="7" t="s">
        <v>287</v>
      </c>
      <c r="N1618" s="433">
        <v>6050</v>
      </c>
      <c r="O1618" s="9">
        <v>0.02</v>
      </c>
      <c r="P1618" s="434">
        <f t="shared" si="313"/>
        <v>121</v>
      </c>
      <c r="Q1618" s="9">
        <v>5.0000000000000001E-3</v>
      </c>
      <c r="R1618" s="434">
        <f t="shared" si="314"/>
        <v>30</v>
      </c>
      <c r="S1618" s="9">
        <f t="shared" si="315"/>
        <v>2.4958677685950413E-2</v>
      </c>
      <c r="T1618" s="434">
        <f t="shared" si="316"/>
        <v>151</v>
      </c>
      <c r="U1618" s="434">
        <f t="shared" si="317"/>
        <v>6201</v>
      </c>
      <c r="V1618" s="435">
        <v>6200</v>
      </c>
      <c r="W1618" s="436">
        <f t="shared" si="318"/>
        <v>150</v>
      </c>
      <c r="X1618" s="13">
        <f t="shared" si="319"/>
        <v>2.4799999999999999E-2</v>
      </c>
      <c r="Y1618" s="14" t="str">
        <f t="shared" si="320"/>
        <v>0.00%-8.40%</v>
      </c>
      <c r="Z1618" s="437"/>
      <c r="AA1618" s="437"/>
      <c r="AB1618" s="437"/>
      <c r="AC1618" s="16"/>
      <c r="AD1618" s="433">
        <f t="shared" si="321"/>
        <v>0</v>
      </c>
      <c r="AE1618" s="438">
        <f t="shared" si="322"/>
        <v>6200</v>
      </c>
      <c r="AF1618" s="18">
        <f t="shared" si="323"/>
        <v>150</v>
      </c>
      <c r="AG1618" s="19">
        <f t="shared" si="324"/>
        <v>2.4793388429751984E-2</v>
      </c>
      <c r="AH1618" s="20">
        <v>13.6</v>
      </c>
      <c r="AI1618" s="20">
        <v>750</v>
      </c>
      <c r="AJ1618" s="20"/>
      <c r="AK1618" s="20">
        <v>688</v>
      </c>
      <c r="AL1618" s="20">
        <f t="shared" si="325"/>
        <v>94008</v>
      </c>
      <c r="AM1618" s="7" t="s">
        <v>287</v>
      </c>
      <c r="AN1618" s="20"/>
      <c r="AO1618" s="21"/>
      <c r="AP1618" s="21"/>
      <c r="AQ1618" s="5" t="s">
        <v>2341</v>
      </c>
      <c r="AR1618" s="5" t="s">
        <v>61</v>
      </c>
    </row>
    <row r="1619" spans="1:44">
      <c r="A1619" s="87" t="s">
        <v>562</v>
      </c>
      <c r="B1619" s="5">
        <v>11010227</v>
      </c>
      <c r="C1619" s="5" t="s">
        <v>565</v>
      </c>
      <c r="D1619" s="5" t="s">
        <v>55</v>
      </c>
      <c r="E1619" s="5" t="s">
        <v>2573</v>
      </c>
      <c r="F1619" s="5" t="s">
        <v>2345</v>
      </c>
      <c r="G1619" s="5" t="s">
        <v>2640</v>
      </c>
      <c r="H1619" s="6">
        <v>41584</v>
      </c>
      <c r="I1619" s="5" t="s">
        <v>575</v>
      </c>
      <c r="J1619" s="5" t="s">
        <v>2644</v>
      </c>
      <c r="K1619" s="5" t="s">
        <v>568</v>
      </c>
      <c r="L1619" s="7">
        <v>6</v>
      </c>
      <c r="M1619" s="7" t="s">
        <v>287</v>
      </c>
      <c r="N1619" s="433">
        <v>4616</v>
      </c>
      <c r="O1619" s="9">
        <v>0.02</v>
      </c>
      <c r="P1619" s="434">
        <f t="shared" si="313"/>
        <v>92</v>
      </c>
      <c r="Q1619" s="9">
        <v>5.0000000000000001E-3</v>
      </c>
      <c r="R1619" s="434">
        <f t="shared" si="314"/>
        <v>23</v>
      </c>
      <c r="S1619" s="9">
        <f t="shared" si="315"/>
        <v>2.4913344887348355E-2</v>
      </c>
      <c r="T1619" s="434">
        <f t="shared" si="316"/>
        <v>115</v>
      </c>
      <c r="U1619" s="434">
        <f t="shared" si="317"/>
        <v>4731</v>
      </c>
      <c r="V1619" s="435">
        <f t="shared" si="312"/>
        <v>4731</v>
      </c>
      <c r="W1619" s="436">
        <f t="shared" si="318"/>
        <v>115</v>
      </c>
      <c r="X1619" s="13">
        <f t="shared" si="319"/>
        <v>2.4899999999999999E-2</v>
      </c>
      <c r="Y1619" s="14" t="str">
        <f t="shared" si="320"/>
        <v>0.00%-8.40%</v>
      </c>
      <c r="Z1619" s="437"/>
      <c r="AA1619" s="437"/>
      <c r="AB1619" s="437"/>
      <c r="AC1619" s="16"/>
      <c r="AD1619" s="433">
        <f t="shared" si="321"/>
        <v>0</v>
      </c>
      <c r="AE1619" s="438">
        <f t="shared" si="322"/>
        <v>4731</v>
      </c>
      <c r="AF1619" s="18">
        <f t="shared" si="323"/>
        <v>115</v>
      </c>
      <c r="AG1619" s="19">
        <f t="shared" si="324"/>
        <v>2.4913344887348421E-2</v>
      </c>
      <c r="AH1619" s="20">
        <v>13.6</v>
      </c>
      <c r="AI1619" s="20">
        <v>650</v>
      </c>
      <c r="AJ1619" s="20"/>
      <c r="AK1619" s="20">
        <v>688</v>
      </c>
      <c r="AL1619" s="20">
        <f t="shared" si="325"/>
        <v>72829.600000000006</v>
      </c>
      <c r="AM1619" s="7" t="s">
        <v>287</v>
      </c>
      <c r="AN1619" s="20"/>
      <c r="AO1619" s="21"/>
      <c r="AP1619" s="21"/>
      <c r="AQ1619" s="5" t="s">
        <v>2341</v>
      </c>
      <c r="AR1619" s="5" t="s">
        <v>61</v>
      </c>
    </row>
    <row r="1620" spans="1:44">
      <c r="A1620" s="87" t="s">
        <v>562</v>
      </c>
      <c r="B1620" s="5">
        <v>11010302</v>
      </c>
      <c r="C1620" s="5" t="s">
        <v>565</v>
      </c>
      <c r="D1620" s="5" t="s">
        <v>55</v>
      </c>
      <c r="E1620" s="5" t="s">
        <v>2573</v>
      </c>
      <c r="F1620" s="5" t="s">
        <v>2345</v>
      </c>
      <c r="G1620" s="5" t="s">
        <v>2640</v>
      </c>
      <c r="H1620" s="6">
        <v>41620</v>
      </c>
      <c r="I1620" s="5" t="s">
        <v>575</v>
      </c>
      <c r="J1620" s="5" t="s">
        <v>709</v>
      </c>
      <c r="K1620" s="5" t="s">
        <v>568</v>
      </c>
      <c r="L1620" s="7">
        <v>6</v>
      </c>
      <c r="M1620" s="7" t="s">
        <v>287</v>
      </c>
      <c r="N1620" s="433">
        <v>4867</v>
      </c>
      <c r="O1620" s="9">
        <v>0.02</v>
      </c>
      <c r="P1620" s="434">
        <f t="shared" si="313"/>
        <v>97</v>
      </c>
      <c r="Q1620" s="9">
        <v>5.0000000000000001E-3</v>
      </c>
      <c r="R1620" s="434">
        <f t="shared" si="314"/>
        <v>24</v>
      </c>
      <c r="S1620" s="9">
        <f t="shared" si="315"/>
        <v>2.4861310869118552E-2</v>
      </c>
      <c r="T1620" s="434">
        <f t="shared" si="316"/>
        <v>121</v>
      </c>
      <c r="U1620" s="434">
        <f t="shared" si="317"/>
        <v>4988</v>
      </c>
      <c r="V1620" s="435">
        <v>4950</v>
      </c>
      <c r="W1620" s="436">
        <f t="shared" si="318"/>
        <v>83</v>
      </c>
      <c r="X1620" s="13">
        <f t="shared" si="319"/>
        <v>1.7100000000000001E-2</v>
      </c>
      <c r="Y1620" s="14" t="str">
        <f t="shared" si="320"/>
        <v>0.00%-8.40%</v>
      </c>
      <c r="Z1620" s="437"/>
      <c r="AA1620" s="437"/>
      <c r="AB1620" s="437"/>
      <c r="AC1620" s="16"/>
      <c r="AD1620" s="433">
        <f t="shared" si="321"/>
        <v>0</v>
      </c>
      <c r="AE1620" s="438">
        <f t="shared" si="322"/>
        <v>4950</v>
      </c>
      <c r="AF1620" s="18">
        <f t="shared" si="323"/>
        <v>83</v>
      </c>
      <c r="AG1620" s="19">
        <f t="shared" si="324"/>
        <v>1.705362646394093E-2</v>
      </c>
      <c r="AH1620" s="20">
        <v>13.6</v>
      </c>
      <c r="AI1620" s="20">
        <v>750</v>
      </c>
      <c r="AJ1620" s="20"/>
      <c r="AK1620" s="20">
        <v>688</v>
      </c>
      <c r="AL1620" s="20">
        <f t="shared" si="325"/>
        <v>77008</v>
      </c>
      <c r="AM1620" s="7" t="s">
        <v>287</v>
      </c>
      <c r="AN1620" s="20"/>
      <c r="AO1620" s="21"/>
      <c r="AP1620" s="21"/>
      <c r="AQ1620" s="5" t="s">
        <v>2341</v>
      </c>
      <c r="AR1620" s="5" t="s">
        <v>61</v>
      </c>
    </row>
    <row r="1621" spans="1:44">
      <c r="A1621" s="87" t="s">
        <v>562</v>
      </c>
      <c r="B1621" s="5">
        <v>11011397</v>
      </c>
      <c r="C1621" s="5" t="s">
        <v>565</v>
      </c>
      <c r="D1621" s="5" t="s">
        <v>55</v>
      </c>
      <c r="E1621" s="5" t="s">
        <v>2573</v>
      </c>
      <c r="F1621" s="5" t="s">
        <v>2339</v>
      </c>
      <c r="G1621" s="5" t="s">
        <v>2639</v>
      </c>
      <c r="H1621" s="6">
        <v>42186</v>
      </c>
      <c r="I1621" s="5" t="s">
        <v>594</v>
      </c>
      <c r="J1621" s="5" t="s">
        <v>594</v>
      </c>
      <c r="K1621" s="5" t="s">
        <v>568</v>
      </c>
      <c r="L1621" s="7">
        <v>6</v>
      </c>
      <c r="M1621" s="7" t="s">
        <v>287</v>
      </c>
      <c r="N1621" s="433">
        <v>5432</v>
      </c>
      <c r="O1621" s="9">
        <v>0.02</v>
      </c>
      <c r="P1621" s="434">
        <f t="shared" si="313"/>
        <v>109</v>
      </c>
      <c r="Q1621" s="9">
        <v>5.0000000000000001E-3</v>
      </c>
      <c r="R1621" s="434">
        <f t="shared" si="314"/>
        <v>27</v>
      </c>
      <c r="S1621" s="9">
        <f t="shared" si="315"/>
        <v>2.5036818851251842E-2</v>
      </c>
      <c r="T1621" s="434">
        <f t="shared" si="316"/>
        <v>136</v>
      </c>
      <c r="U1621" s="434">
        <f t="shared" si="317"/>
        <v>5568</v>
      </c>
      <c r="V1621" s="435">
        <f t="shared" si="312"/>
        <v>5568</v>
      </c>
      <c r="W1621" s="436">
        <f t="shared" si="318"/>
        <v>136</v>
      </c>
      <c r="X1621" s="13">
        <f t="shared" si="319"/>
        <v>2.5000000000000001E-2</v>
      </c>
      <c r="Y1621" s="14" t="str">
        <f t="shared" si="320"/>
        <v>0.00%-8.40%</v>
      </c>
      <c r="Z1621" s="437"/>
      <c r="AA1621" s="437"/>
      <c r="AB1621" s="437"/>
      <c r="AC1621" s="16"/>
      <c r="AD1621" s="433">
        <f t="shared" si="321"/>
        <v>0</v>
      </c>
      <c r="AE1621" s="438">
        <f t="shared" si="322"/>
        <v>5568</v>
      </c>
      <c r="AF1621" s="18">
        <f t="shared" si="323"/>
        <v>136</v>
      </c>
      <c r="AG1621" s="19">
        <f t="shared" si="324"/>
        <v>2.5036818851251752E-2</v>
      </c>
      <c r="AH1621" s="20">
        <v>13.6</v>
      </c>
      <c r="AI1621" s="20">
        <v>1000</v>
      </c>
      <c r="AJ1621" s="20"/>
      <c r="AK1621" s="20">
        <v>688</v>
      </c>
      <c r="AL1621" s="20">
        <f t="shared" si="325"/>
        <v>88412.800000000003</v>
      </c>
      <c r="AM1621" s="7" t="s">
        <v>287</v>
      </c>
      <c r="AN1621" s="20"/>
      <c r="AO1621" s="21"/>
      <c r="AP1621" s="21"/>
      <c r="AQ1621" s="5" t="s">
        <v>2341</v>
      </c>
      <c r="AR1621" s="5" t="s">
        <v>61</v>
      </c>
    </row>
    <row r="1622" spans="1:44">
      <c r="A1622" s="87" t="s">
        <v>562</v>
      </c>
      <c r="B1622" s="5">
        <v>11011875</v>
      </c>
      <c r="C1622" s="5" t="s">
        <v>565</v>
      </c>
      <c r="D1622" s="5" t="s">
        <v>55</v>
      </c>
      <c r="E1622" s="5" t="s">
        <v>2573</v>
      </c>
      <c r="F1622" s="5" t="s">
        <v>2345</v>
      </c>
      <c r="G1622" s="5" t="s">
        <v>2640</v>
      </c>
      <c r="H1622" s="6">
        <v>41460</v>
      </c>
      <c r="I1622" s="5" t="s">
        <v>575</v>
      </c>
      <c r="J1622" s="5" t="s">
        <v>2644</v>
      </c>
      <c r="K1622" s="5" t="s">
        <v>568</v>
      </c>
      <c r="L1622" s="7">
        <v>6</v>
      </c>
      <c r="M1622" s="7" t="s">
        <v>287</v>
      </c>
      <c r="N1622" s="433">
        <v>5478</v>
      </c>
      <c r="O1622" s="9">
        <v>0.02</v>
      </c>
      <c r="P1622" s="434">
        <f t="shared" si="313"/>
        <v>110</v>
      </c>
      <c r="Q1622" s="9">
        <v>5.0000000000000001E-3</v>
      </c>
      <c r="R1622" s="434">
        <f t="shared" si="314"/>
        <v>27</v>
      </c>
      <c r="S1622" s="9">
        <f t="shared" si="315"/>
        <v>2.5009127418765972E-2</v>
      </c>
      <c r="T1622" s="434">
        <f t="shared" si="316"/>
        <v>137</v>
      </c>
      <c r="U1622" s="434">
        <f t="shared" si="317"/>
        <v>5615</v>
      </c>
      <c r="V1622" s="435">
        <v>5570</v>
      </c>
      <c r="W1622" s="436">
        <f t="shared" si="318"/>
        <v>92</v>
      </c>
      <c r="X1622" s="13">
        <f t="shared" si="319"/>
        <v>1.6799999999999999E-2</v>
      </c>
      <c r="Y1622" s="14" t="str">
        <f t="shared" si="320"/>
        <v>0.00%-8.40%</v>
      </c>
      <c r="Z1622" s="437"/>
      <c r="AA1622" s="437"/>
      <c r="AB1622" s="437"/>
      <c r="AC1622" s="16"/>
      <c r="AD1622" s="433">
        <f t="shared" si="321"/>
        <v>0</v>
      </c>
      <c r="AE1622" s="438">
        <f t="shared" si="322"/>
        <v>5570</v>
      </c>
      <c r="AF1622" s="18">
        <f t="shared" si="323"/>
        <v>92</v>
      </c>
      <c r="AG1622" s="19">
        <f t="shared" si="324"/>
        <v>1.6794450529390215E-2</v>
      </c>
      <c r="AH1622" s="20">
        <v>13.6</v>
      </c>
      <c r="AI1622" s="20">
        <v>650</v>
      </c>
      <c r="AJ1622" s="20"/>
      <c r="AK1622" s="20">
        <v>688</v>
      </c>
      <c r="AL1622" s="20">
        <f t="shared" si="325"/>
        <v>84240</v>
      </c>
      <c r="AM1622" s="7" t="s">
        <v>287</v>
      </c>
      <c r="AN1622" s="20"/>
      <c r="AO1622" s="21"/>
      <c r="AP1622" s="21"/>
      <c r="AQ1622" s="5" t="s">
        <v>2341</v>
      </c>
      <c r="AR1622" s="5" t="s">
        <v>61</v>
      </c>
    </row>
    <row r="1623" spans="1:44">
      <c r="A1623" s="87" t="s">
        <v>562</v>
      </c>
      <c r="B1623" s="107">
        <v>51202659</v>
      </c>
      <c r="C1623" s="107" t="s">
        <v>565</v>
      </c>
      <c r="D1623" s="107" t="s">
        <v>55</v>
      </c>
      <c r="E1623" s="107" t="s">
        <v>2573</v>
      </c>
      <c r="F1623" s="107" t="s">
        <v>2345</v>
      </c>
      <c r="G1623" s="107" t="s">
        <v>2640</v>
      </c>
      <c r="H1623" s="108">
        <v>42156</v>
      </c>
      <c r="I1623" s="107" t="s">
        <v>575</v>
      </c>
      <c r="J1623" s="107" t="s">
        <v>651</v>
      </c>
      <c r="K1623" s="107" t="s">
        <v>568</v>
      </c>
      <c r="L1623" s="109">
        <v>6</v>
      </c>
      <c r="M1623" s="109" t="s">
        <v>287</v>
      </c>
      <c r="N1623" s="439">
        <v>4727</v>
      </c>
      <c r="O1623" s="440">
        <v>0.02</v>
      </c>
      <c r="P1623" s="441">
        <f t="shared" si="313"/>
        <v>95</v>
      </c>
      <c r="Q1623" s="440">
        <v>5.0000000000000001E-3</v>
      </c>
      <c r="R1623" s="441">
        <f t="shared" si="314"/>
        <v>24</v>
      </c>
      <c r="S1623" s="440">
        <f t="shared" si="315"/>
        <v>2.5174529299767295E-2</v>
      </c>
      <c r="T1623" s="441">
        <f t="shared" si="316"/>
        <v>119</v>
      </c>
      <c r="U1623" s="441">
        <f t="shared" si="317"/>
        <v>4846</v>
      </c>
      <c r="V1623" s="442">
        <f t="shared" si="312"/>
        <v>4846</v>
      </c>
      <c r="W1623" s="443">
        <f t="shared" si="318"/>
        <v>119</v>
      </c>
      <c r="X1623" s="444">
        <f t="shared" si="319"/>
        <v>2.52E-2</v>
      </c>
      <c r="Y1623" s="445" t="str">
        <f t="shared" si="320"/>
        <v>0.00%-8.40%</v>
      </c>
      <c r="Z1623" s="446"/>
      <c r="AA1623" s="446"/>
      <c r="AB1623" s="446"/>
      <c r="AC1623" s="447"/>
      <c r="AD1623" s="439">
        <f t="shared" si="321"/>
        <v>0</v>
      </c>
      <c r="AE1623" s="448">
        <f t="shared" si="322"/>
        <v>4846</v>
      </c>
      <c r="AF1623" s="110">
        <f t="shared" si="323"/>
        <v>119</v>
      </c>
      <c r="AG1623" s="449">
        <f t="shared" si="324"/>
        <v>2.5174529299767379E-2</v>
      </c>
      <c r="AH1623" s="111">
        <v>13.6</v>
      </c>
      <c r="AI1623" s="111">
        <v>1650</v>
      </c>
      <c r="AJ1623" s="111"/>
      <c r="AK1623" s="111">
        <v>688</v>
      </c>
      <c r="AL1623" s="111">
        <f t="shared" si="325"/>
        <v>86393.599999999991</v>
      </c>
      <c r="AM1623" s="109" t="s">
        <v>287</v>
      </c>
      <c r="AN1623" s="111"/>
      <c r="AO1623" s="112"/>
      <c r="AP1623" s="112"/>
      <c r="AQ1623" s="107" t="s">
        <v>2341</v>
      </c>
      <c r="AR1623" s="107" t="s">
        <v>61</v>
      </c>
    </row>
    <row r="1624" spans="1:44">
      <c r="A1624" s="87" t="s">
        <v>562</v>
      </c>
      <c r="B1624" s="5">
        <v>1001128</v>
      </c>
      <c r="C1624" s="5" t="s">
        <v>565</v>
      </c>
      <c r="D1624" s="5" t="s">
        <v>55</v>
      </c>
      <c r="E1624" s="5" t="s">
        <v>2425</v>
      </c>
      <c r="F1624" s="5" t="s">
        <v>2481</v>
      </c>
      <c r="G1624" s="5" t="s">
        <v>699</v>
      </c>
      <c r="H1624" s="6">
        <v>44271</v>
      </c>
      <c r="I1624" s="5" t="s">
        <v>575</v>
      </c>
      <c r="J1624" s="5" t="s">
        <v>711</v>
      </c>
      <c r="K1624" s="5" t="s">
        <v>568</v>
      </c>
      <c r="L1624" s="7">
        <v>6</v>
      </c>
      <c r="M1624" s="7" t="s">
        <v>287</v>
      </c>
      <c r="N1624" s="8">
        <v>4211</v>
      </c>
      <c r="O1624" s="89">
        <v>0.02</v>
      </c>
      <c r="P1624" s="10">
        <f t="shared" si="313"/>
        <v>84</v>
      </c>
      <c r="Q1624" s="89">
        <v>5.0000000000000001E-3</v>
      </c>
      <c r="R1624" s="10">
        <f t="shared" si="314"/>
        <v>21</v>
      </c>
      <c r="S1624" s="89">
        <f t="shared" si="315"/>
        <v>2.4934694846829732E-2</v>
      </c>
      <c r="T1624" s="10">
        <f t="shared" si="316"/>
        <v>105</v>
      </c>
      <c r="U1624" s="10">
        <f t="shared" si="317"/>
        <v>4316</v>
      </c>
      <c r="V1624" s="11">
        <v>4320</v>
      </c>
      <c r="W1624" s="12">
        <f t="shared" si="318"/>
        <v>109</v>
      </c>
      <c r="X1624" s="93">
        <f t="shared" si="319"/>
        <v>2.5899999999999999E-2</v>
      </c>
      <c r="Y1624" s="94" t="str">
        <f t="shared" si="320"/>
        <v>0.00%-8.40%</v>
      </c>
      <c r="Z1624" s="15"/>
      <c r="AA1624" s="15"/>
      <c r="AB1624" s="15"/>
      <c r="AC1624" s="96"/>
      <c r="AD1624" s="8">
        <f t="shared" si="321"/>
        <v>0</v>
      </c>
      <c r="AE1624" s="17">
        <f t="shared" si="322"/>
        <v>4320</v>
      </c>
      <c r="AF1624" s="18">
        <f t="shared" si="323"/>
        <v>109</v>
      </c>
      <c r="AG1624" s="98">
        <f t="shared" si="324"/>
        <v>2.5884587983851848E-2</v>
      </c>
      <c r="AH1624" s="20">
        <v>13.6</v>
      </c>
      <c r="AI1624" s="20">
        <v>450</v>
      </c>
      <c r="AJ1624" s="20"/>
      <c r="AK1624" s="20">
        <v>688</v>
      </c>
      <c r="AL1624" s="20">
        <f t="shared" si="325"/>
        <v>64840</v>
      </c>
      <c r="AM1624" s="7" t="s">
        <v>287</v>
      </c>
      <c r="AN1624" s="20"/>
      <c r="AO1624" s="21"/>
      <c r="AP1624" s="21"/>
      <c r="AQ1624" s="5" t="s">
        <v>2472</v>
      </c>
      <c r="AR1624" s="5" t="s">
        <v>424</v>
      </c>
    </row>
    <row r="1625" spans="1:44">
      <c r="A1625" s="87" t="s">
        <v>562</v>
      </c>
      <c r="B1625" s="5">
        <v>1001488</v>
      </c>
      <c r="C1625" s="5" t="s">
        <v>565</v>
      </c>
      <c r="D1625" s="5" t="s">
        <v>55</v>
      </c>
      <c r="E1625" s="5" t="s">
        <v>2425</v>
      </c>
      <c r="F1625" s="5" t="s">
        <v>2485</v>
      </c>
      <c r="G1625" s="5" t="s">
        <v>2650</v>
      </c>
      <c r="H1625" s="6">
        <v>38733</v>
      </c>
      <c r="I1625" s="5" t="s">
        <v>575</v>
      </c>
      <c r="J1625" s="5" t="s">
        <v>2651</v>
      </c>
      <c r="K1625" s="5" t="s">
        <v>568</v>
      </c>
      <c r="L1625" s="7">
        <v>6</v>
      </c>
      <c r="M1625" s="7" t="s">
        <v>287</v>
      </c>
      <c r="N1625" s="8">
        <v>4820</v>
      </c>
      <c r="O1625" s="89">
        <v>0.02</v>
      </c>
      <c r="P1625" s="10">
        <f t="shared" si="313"/>
        <v>96</v>
      </c>
      <c r="Q1625" s="89">
        <v>5.0000000000000001E-3</v>
      </c>
      <c r="R1625" s="10">
        <f t="shared" si="314"/>
        <v>24</v>
      </c>
      <c r="S1625" s="89">
        <f t="shared" si="315"/>
        <v>2.4896265560165973E-2</v>
      </c>
      <c r="T1625" s="10">
        <f t="shared" si="316"/>
        <v>120</v>
      </c>
      <c r="U1625" s="10">
        <f t="shared" si="317"/>
        <v>4940</v>
      </c>
      <c r="V1625" s="11">
        <v>4960</v>
      </c>
      <c r="W1625" s="12">
        <f t="shared" si="318"/>
        <v>140</v>
      </c>
      <c r="X1625" s="93">
        <f t="shared" si="319"/>
        <v>2.9000000000000001E-2</v>
      </c>
      <c r="Y1625" s="94" t="str">
        <f t="shared" si="320"/>
        <v>0.00%-8.40%</v>
      </c>
      <c r="Z1625" s="15"/>
      <c r="AA1625" s="15"/>
      <c r="AB1625" s="15"/>
      <c r="AC1625" s="96"/>
      <c r="AD1625" s="8">
        <f t="shared" si="321"/>
        <v>0</v>
      </c>
      <c r="AE1625" s="17">
        <f t="shared" si="322"/>
        <v>4960</v>
      </c>
      <c r="AF1625" s="18">
        <f t="shared" si="323"/>
        <v>140</v>
      </c>
      <c r="AG1625" s="98">
        <f t="shared" si="324"/>
        <v>2.9045643153526868E-2</v>
      </c>
      <c r="AH1625" s="20">
        <v>13.6</v>
      </c>
      <c r="AI1625" s="20">
        <v>650</v>
      </c>
      <c r="AJ1625" s="20"/>
      <c r="AK1625" s="20">
        <v>688</v>
      </c>
      <c r="AL1625" s="20">
        <f t="shared" si="325"/>
        <v>75944</v>
      </c>
      <c r="AM1625" s="7" t="s">
        <v>287</v>
      </c>
      <c r="AN1625" s="20"/>
      <c r="AO1625" s="21"/>
      <c r="AP1625" s="21"/>
      <c r="AQ1625" s="5" t="s">
        <v>2472</v>
      </c>
      <c r="AR1625" s="5" t="s">
        <v>424</v>
      </c>
    </row>
    <row r="1626" spans="1:44">
      <c r="A1626" s="87" t="s">
        <v>562</v>
      </c>
      <c r="B1626" s="5">
        <v>1001511</v>
      </c>
      <c r="C1626" s="5" t="s">
        <v>565</v>
      </c>
      <c r="D1626" s="5" t="s">
        <v>55</v>
      </c>
      <c r="E1626" s="5" t="s">
        <v>2425</v>
      </c>
      <c r="F1626" s="5" t="s">
        <v>2481</v>
      </c>
      <c r="G1626" s="5" t="s">
        <v>699</v>
      </c>
      <c r="H1626" s="6">
        <v>38723</v>
      </c>
      <c r="I1626" s="5" t="s">
        <v>575</v>
      </c>
      <c r="J1626" s="5" t="s">
        <v>2651</v>
      </c>
      <c r="K1626" s="5" t="s">
        <v>568</v>
      </c>
      <c r="L1626" s="7">
        <v>6</v>
      </c>
      <c r="M1626" s="7" t="s">
        <v>287</v>
      </c>
      <c r="N1626" s="8">
        <v>4695</v>
      </c>
      <c r="O1626" s="89">
        <v>0.02</v>
      </c>
      <c r="P1626" s="10">
        <f t="shared" si="313"/>
        <v>94</v>
      </c>
      <c r="Q1626" s="89">
        <v>5.0000000000000001E-3</v>
      </c>
      <c r="R1626" s="10">
        <f t="shared" si="314"/>
        <v>23</v>
      </c>
      <c r="S1626" s="89">
        <f t="shared" si="315"/>
        <v>2.4920127795527155E-2</v>
      </c>
      <c r="T1626" s="10">
        <f t="shared" si="316"/>
        <v>117</v>
      </c>
      <c r="U1626" s="10">
        <f t="shared" si="317"/>
        <v>4812</v>
      </c>
      <c r="V1626" s="11">
        <v>4695</v>
      </c>
      <c r="W1626" s="12">
        <f t="shared" si="318"/>
        <v>0</v>
      </c>
      <c r="X1626" s="93">
        <f t="shared" si="319"/>
        <v>0</v>
      </c>
      <c r="Y1626" s="94" t="str">
        <f t="shared" si="320"/>
        <v>0.00%-8.40%</v>
      </c>
      <c r="Z1626" s="15"/>
      <c r="AA1626" s="15"/>
      <c r="AB1626" s="15"/>
      <c r="AC1626" s="96"/>
      <c r="AD1626" s="8">
        <f t="shared" si="321"/>
        <v>0</v>
      </c>
      <c r="AE1626" s="17">
        <f t="shared" si="322"/>
        <v>4695</v>
      </c>
      <c r="AF1626" s="18">
        <f t="shared" si="323"/>
        <v>0</v>
      </c>
      <c r="AG1626" s="98">
        <f t="shared" si="324"/>
        <v>0</v>
      </c>
      <c r="AH1626" s="20">
        <v>13.6</v>
      </c>
      <c r="AI1626" s="20">
        <v>650</v>
      </c>
      <c r="AJ1626" s="20"/>
      <c r="AK1626" s="20">
        <v>688</v>
      </c>
      <c r="AL1626" s="20">
        <f t="shared" si="325"/>
        <v>72340</v>
      </c>
      <c r="AM1626" s="7" t="s">
        <v>287</v>
      </c>
      <c r="AN1626" s="20"/>
      <c r="AO1626" s="21" t="s">
        <v>2652</v>
      </c>
      <c r="AP1626" s="21"/>
      <c r="AQ1626" s="5" t="s">
        <v>2472</v>
      </c>
      <c r="AR1626" s="5" t="s">
        <v>424</v>
      </c>
    </row>
    <row r="1627" spans="1:44">
      <c r="A1627" s="87" t="s">
        <v>562</v>
      </c>
      <c r="B1627" s="5">
        <v>1001646</v>
      </c>
      <c r="C1627" s="5" t="s">
        <v>565</v>
      </c>
      <c r="D1627" s="5" t="s">
        <v>55</v>
      </c>
      <c r="E1627" s="5" t="s">
        <v>2425</v>
      </c>
      <c r="F1627" s="5" t="s">
        <v>2481</v>
      </c>
      <c r="G1627" s="5" t="s">
        <v>699</v>
      </c>
      <c r="H1627" s="6">
        <v>38828</v>
      </c>
      <c r="I1627" s="5" t="s">
        <v>575</v>
      </c>
      <c r="J1627" s="5" t="s">
        <v>2653</v>
      </c>
      <c r="K1627" s="5" t="s">
        <v>568</v>
      </c>
      <c r="L1627" s="7">
        <v>6</v>
      </c>
      <c r="M1627" s="7" t="s">
        <v>287</v>
      </c>
      <c r="N1627" s="8">
        <v>4616</v>
      </c>
      <c r="O1627" s="89">
        <v>0.02</v>
      </c>
      <c r="P1627" s="10">
        <f t="shared" si="313"/>
        <v>92</v>
      </c>
      <c r="Q1627" s="89">
        <v>5.0000000000000001E-3</v>
      </c>
      <c r="R1627" s="10">
        <f t="shared" si="314"/>
        <v>23</v>
      </c>
      <c r="S1627" s="89">
        <f t="shared" si="315"/>
        <v>2.4913344887348355E-2</v>
      </c>
      <c r="T1627" s="10">
        <f t="shared" si="316"/>
        <v>115</v>
      </c>
      <c r="U1627" s="10">
        <f t="shared" si="317"/>
        <v>4731</v>
      </c>
      <c r="V1627" s="11">
        <v>4660</v>
      </c>
      <c r="W1627" s="12">
        <f t="shared" si="318"/>
        <v>44</v>
      </c>
      <c r="X1627" s="93">
        <f t="shared" si="319"/>
        <v>9.4999999999999998E-3</v>
      </c>
      <c r="Y1627" s="94" t="str">
        <f t="shared" si="320"/>
        <v>0.00%-8.40%</v>
      </c>
      <c r="Z1627" s="15"/>
      <c r="AA1627" s="15"/>
      <c r="AB1627" s="15"/>
      <c r="AC1627" s="96"/>
      <c r="AD1627" s="8">
        <f t="shared" si="321"/>
        <v>0</v>
      </c>
      <c r="AE1627" s="17">
        <f t="shared" si="322"/>
        <v>4660</v>
      </c>
      <c r="AF1627" s="18">
        <f t="shared" si="323"/>
        <v>44</v>
      </c>
      <c r="AG1627" s="98">
        <f t="shared" si="324"/>
        <v>9.5320623916810288E-3</v>
      </c>
      <c r="AH1627" s="20">
        <v>13.6</v>
      </c>
      <c r="AI1627" s="20">
        <v>450</v>
      </c>
      <c r="AJ1627" s="20"/>
      <c r="AK1627" s="20">
        <v>688</v>
      </c>
      <c r="AL1627" s="20">
        <f t="shared" si="325"/>
        <v>69464</v>
      </c>
      <c r="AM1627" s="7" t="s">
        <v>287</v>
      </c>
      <c r="AN1627" s="20"/>
      <c r="AO1627" s="21"/>
      <c r="AP1627" s="21"/>
      <c r="AQ1627" s="5" t="s">
        <v>2472</v>
      </c>
      <c r="AR1627" s="5" t="s">
        <v>424</v>
      </c>
    </row>
    <row r="1628" spans="1:44">
      <c r="A1628" s="87" t="s">
        <v>562</v>
      </c>
      <c r="B1628" s="5">
        <v>1002090</v>
      </c>
      <c r="C1628" s="5" t="s">
        <v>565</v>
      </c>
      <c r="D1628" s="5" t="s">
        <v>55</v>
      </c>
      <c r="E1628" s="5" t="s">
        <v>2425</v>
      </c>
      <c r="F1628" s="5" t="s">
        <v>2492</v>
      </c>
      <c r="G1628" s="5" t="s">
        <v>2650</v>
      </c>
      <c r="H1628" s="6">
        <v>38976</v>
      </c>
      <c r="I1628" s="5" t="s">
        <v>567</v>
      </c>
      <c r="J1628" s="5" t="s">
        <v>567</v>
      </c>
      <c r="K1628" s="5" t="s">
        <v>568</v>
      </c>
      <c r="L1628" s="7">
        <v>6</v>
      </c>
      <c r="M1628" s="7" t="s">
        <v>287</v>
      </c>
      <c r="N1628" s="8">
        <v>6218</v>
      </c>
      <c r="O1628" s="89">
        <v>0.02</v>
      </c>
      <c r="P1628" s="10">
        <f t="shared" si="313"/>
        <v>124</v>
      </c>
      <c r="Q1628" s="89">
        <v>5.0000000000000001E-3</v>
      </c>
      <c r="R1628" s="10">
        <f t="shared" si="314"/>
        <v>31</v>
      </c>
      <c r="S1628" s="89">
        <f t="shared" si="315"/>
        <v>2.492762946284979E-2</v>
      </c>
      <c r="T1628" s="10">
        <f t="shared" si="316"/>
        <v>155</v>
      </c>
      <c r="U1628" s="10">
        <f t="shared" si="317"/>
        <v>6373</v>
      </c>
      <c r="V1628" s="11">
        <v>6410</v>
      </c>
      <c r="W1628" s="12">
        <f t="shared" si="318"/>
        <v>192</v>
      </c>
      <c r="X1628" s="93">
        <f t="shared" si="319"/>
        <v>3.09E-2</v>
      </c>
      <c r="Y1628" s="94" t="str">
        <f t="shared" si="320"/>
        <v>0.00%-8.40%</v>
      </c>
      <c r="Z1628" s="15"/>
      <c r="AA1628" s="15"/>
      <c r="AB1628" s="15"/>
      <c r="AC1628" s="96"/>
      <c r="AD1628" s="8">
        <f t="shared" si="321"/>
        <v>0</v>
      </c>
      <c r="AE1628" s="17">
        <f t="shared" si="322"/>
        <v>6410</v>
      </c>
      <c r="AF1628" s="18">
        <f t="shared" si="323"/>
        <v>192</v>
      </c>
      <c r="AG1628" s="98">
        <f t="shared" si="324"/>
        <v>3.087809585075596E-2</v>
      </c>
      <c r="AH1628" s="20">
        <v>13.6</v>
      </c>
      <c r="AI1628" s="20">
        <v>450</v>
      </c>
      <c r="AJ1628" s="20"/>
      <c r="AK1628" s="20">
        <v>688</v>
      </c>
      <c r="AL1628" s="20">
        <f t="shared" si="325"/>
        <v>93264</v>
      </c>
      <c r="AM1628" s="7" t="s">
        <v>287</v>
      </c>
      <c r="AN1628" s="20"/>
      <c r="AO1628" s="21"/>
      <c r="AP1628" s="21"/>
      <c r="AQ1628" s="5" t="s">
        <v>2472</v>
      </c>
      <c r="AR1628" s="5" t="s">
        <v>424</v>
      </c>
    </row>
    <row r="1629" spans="1:44">
      <c r="A1629" s="87" t="s">
        <v>562</v>
      </c>
      <c r="B1629" s="5">
        <v>1002100</v>
      </c>
      <c r="C1629" s="5" t="s">
        <v>565</v>
      </c>
      <c r="D1629" s="5" t="s">
        <v>55</v>
      </c>
      <c r="E1629" s="5" t="s">
        <v>2425</v>
      </c>
      <c r="F1629" s="5" t="s">
        <v>2481</v>
      </c>
      <c r="G1629" s="5" t="s">
        <v>699</v>
      </c>
      <c r="H1629" s="6">
        <v>38958</v>
      </c>
      <c r="I1629" s="5" t="s">
        <v>575</v>
      </c>
      <c r="J1629" s="5" t="s">
        <v>2651</v>
      </c>
      <c r="K1629" s="5" t="s">
        <v>568</v>
      </c>
      <c r="L1629" s="7">
        <v>6</v>
      </c>
      <c r="M1629" s="7" t="s">
        <v>287</v>
      </c>
      <c r="N1629" s="8">
        <v>4730</v>
      </c>
      <c r="O1629" s="89">
        <v>0.02</v>
      </c>
      <c r="P1629" s="10">
        <f t="shared" si="313"/>
        <v>95</v>
      </c>
      <c r="Q1629" s="89">
        <v>5.0000000000000001E-3</v>
      </c>
      <c r="R1629" s="10">
        <f t="shared" si="314"/>
        <v>24</v>
      </c>
      <c r="S1629" s="89">
        <f t="shared" si="315"/>
        <v>2.5158562367864692E-2</v>
      </c>
      <c r="T1629" s="10">
        <f t="shared" si="316"/>
        <v>119</v>
      </c>
      <c r="U1629" s="10">
        <f t="shared" si="317"/>
        <v>4849</v>
      </c>
      <c r="V1629" s="11">
        <v>4880</v>
      </c>
      <c r="W1629" s="12">
        <f t="shared" si="318"/>
        <v>150</v>
      </c>
      <c r="X1629" s="93">
        <f t="shared" si="319"/>
        <v>3.1699999999999999E-2</v>
      </c>
      <c r="Y1629" s="94" t="str">
        <f t="shared" si="320"/>
        <v>0.00%-8.40%</v>
      </c>
      <c r="Z1629" s="15"/>
      <c r="AA1629" s="15"/>
      <c r="AB1629" s="15"/>
      <c r="AC1629" s="96"/>
      <c r="AD1629" s="8">
        <f t="shared" si="321"/>
        <v>0</v>
      </c>
      <c r="AE1629" s="17">
        <f t="shared" si="322"/>
        <v>4880</v>
      </c>
      <c r="AF1629" s="18">
        <f t="shared" si="323"/>
        <v>150</v>
      </c>
      <c r="AG1629" s="98">
        <f t="shared" si="324"/>
        <v>3.1712473572938604E-2</v>
      </c>
      <c r="AH1629" s="20">
        <v>13.6</v>
      </c>
      <c r="AI1629" s="20">
        <v>650</v>
      </c>
      <c r="AJ1629" s="20"/>
      <c r="AK1629" s="20">
        <v>688</v>
      </c>
      <c r="AL1629" s="20">
        <f t="shared" si="325"/>
        <v>74856</v>
      </c>
      <c r="AM1629" s="7" t="s">
        <v>287</v>
      </c>
      <c r="AN1629" s="20"/>
      <c r="AO1629" s="21"/>
      <c r="AP1629" s="21"/>
      <c r="AQ1629" s="5" t="s">
        <v>2472</v>
      </c>
      <c r="AR1629" s="5" t="s">
        <v>424</v>
      </c>
    </row>
    <row r="1630" spans="1:44">
      <c r="A1630" s="87" t="s">
        <v>562</v>
      </c>
      <c r="B1630" s="5">
        <v>1002418</v>
      </c>
      <c r="C1630" s="5" t="s">
        <v>565</v>
      </c>
      <c r="D1630" s="5" t="s">
        <v>55</v>
      </c>
      <c r="E1630" s="5" t="s">
        <v>2425</v>
      </c>
      <c r="F1630" s="5" t="s">
        <v>2485</v>
      </c>
      <c r="G1630" s="5" t="s">
        <v>2650</v>
      </c>
      <c r="H1630" s="6">
        <v>39191</v>
      </c>
      <c r="I1630" s="5" t="s">
        <v>575</v>
      </c>
      <c r="J1630" s="5" t="s">
        <v>2651</v>
      </c>
      <c r="K1630" s="5" t="s">
        <v>568</v>
      </c>
      <c r="L1630" s="7">
        <v>6</v>
      </c>
      <c r="M1630" s="7" t="s">
        <v>287</v>
      </c>
      <c r="N1630" s="8">
        <v>4289</v>
      </c>
      <c r="O1630" s="89">
        <v>0.02</v>
      </c>
      <c r="P1630" s="10">
        <f t="shared" si="313"/>
        <v>86</v>
      </c>
      <c r="Q1630" s="89">
        <v>5.0000000000000001E-3</v>
      </c>
      <c r="R1630" s="10">
        <f t="shared" si="314"/>
        <v>21</v>
      </c>
      <c r="S1630" s="89">
        <f t="shared" si="315"/>
        <v>2.4947540219165308E-2</v>
      </c>
      <c r="T1630" s="10">
        <f t="shared" si="316"/>
        <v>107</v>
      </c>
      <c r="U1630" s="10">
        <f t="shared" si="317"/>
        <v>4396</v>
      </c>
      <c r="V1630" s="11">
        <v>4396</v>
      </c>
      <c r="W1630" s="12">
        <f t="shared" si="318"/>
        <v>107</v>
      </c>
      <c r="X1630" s="93">
        <f t="shared" si="319"/>
        <v>2.4899999999999999E-2</v>
      </c>
      <c r="Y1630" s="94" t="str">
        <f t="shared" si="320"/>
        <v>0.00%-8.40%</v>
      </c>
      <c r="Z1630" s="15"/>
      <c r="AA1630" s="15"/>
      <c r="AB1630" s="15"/>
      <c r="AC1630" s="96"/>
      <c r="AD1630" s="8">
        <f t="shared" si="321"/>
        <v>0</v>
      </c>
      <c r="AE1630" s="17">
        <f t="shared" si="322"/>
        <v>4396</v>
      </c>
      <c r="AF1630" s="18">
        <f t="shared" si="323"/>
        <v>107</v>
      </c>
      <c r="AG1630" s="98">
        <f t="shared" si="324"/>
        <v>2.4947540219165232E-2</v>
      </c>
      <c r="AH1630" s="20">
        <v>13.6</v>
      </c>
      <c r="AI1630" s="20">
        <v>650</v>
      </c>
      <c r="AJ1630" s="20"/>
      <c r="AK1630" s="20">
        <v>688</v>
      </c>
      <c r="AL1630" s="20">
        <f t="shared" si="325"/>
        <v>68273.600000000006</v>
      </c>
      <c r="AM1630" s="7" t="s">
        <v>287</v>
      </c>
      <c r="AN1630" s="20"/>
      <c r="AO1630" s="21"/>
      <c r="AP1630" s="21"/>
      <c r="AQ1630" s="5" t="s">
        <v>2472</v>
      </c>
      <c r="AR1630" s="5" t="s">
        <v>424</v>
      </c>
    </row>
    <row r="1631" spans="1:44">
      <c r="A1631" s="87" t="s">
        <v>562</v>
      </c>
      <c r="B1631" s="5">
        <v>1002452</v>
      </c>
      <c r="C1631" s="5" t="s">
        <v>565</v>
      </c>
      <c r="D1631" s="5" t="s">
        <v>55</v>
      </c>
      <c r="E1631" s="5" t="s">
        <v>2425</v>
      </c>
      <c r="F1631" s="5" t="s">
        <v>2485</v>
      </c>
      <c r="G1631" s="5" t="s">
        <v>2650</v>
      </c>
      <c r="H1631" s="6">
        <v>39496</v>
      </c>
      <c r="I1631" s="5" t="s">
        <v>575</v>
      </c>
      <c r="J1631" s="5" t="s">
        <v>651</v>
      </c>
      <c r="K1631" s="5" t="s">
        <v>568</v>
      </c>
      <c r="L1631" s="7">
        <v>6</v>
      </c>
      <c r="M1631" s="7" t="s">
        <v>287</v>
      </c>
      <c r="N1631" s="8">
        <v>5189</v>
      </c>
      <c r="O1631" s="89">
        <v>0.02</v>
      </c>
      <c r="P1631" s="10">
        <f t="shared" si="313"/>
        <v>104</v>
      </c>
      <c r="Q1631" s="89">
        <v>5.0000000000000001E-3</v>
      </c>
      <c r="R1631" s="10">
        <f t="shared" si="314"/>
        <v>26</v>
      </c>
      <c r="S1631" s="89">
        <f t="shared" si="315"/>
        <v>2.5052996723838889E-2</v>
      </c>
      <c r="T1631" s="10">
        <f t="shared" si="316"/>
        <v>130</v>
      </c>
      <c r="U1631" s="10">
        <f t="shared" si="317"/>
        <v>5319</v>
      </c>
      <c r="V1631" s="11">
        <v>5350</v>
      </c>
      <c r="W1631" s="12">
        <f t="shared" si="318"/>
        <v>161</v>
      </c>
      <c r="X1631" s="93">
        <f t="shared" si="319"/>
        <v>3.1E-2</v>
      </c>
      <c r="Y1631" s="94" t="str">
        <f t="shared" si="320"/>
        <v>0.00%-8.40%</v>
      </c>
      <c r="Z1631" s="15"/>
      <c r="AA1631" s="15"/>
      <c r="AB1631" s="15"/>
      <c r="AC1631" s="96"/>
      <c r="AD1631" s="8">
        <f t="shared" si="321"/>
        <v>0</v>
      </c>
      <c r="AE1631" s="17">
        <f t="shared" si="322"/>
        <v>5350</v>
      </c>
      <c r="AF1631" s="18">
        <f t="shared" si="323"/>
        <v>161</v>
      </c>
      <c r="AG1631" s="98">
        <f t="shared" si="324"/>
        <v>3.1027172865677466E-2</v>
      </c>
      <c r="AH1631" s="20">
        <v>13.6</v>
      </c>
      <c r="AI1631" s="20">
        <v>700</v>
      </c>
      <c r="AJ1631" s="20"/>
      <c r="AK1631" s="20">
        <v>688</v>
      </c>
      <c r="AL1631" s="20">
        <f t="shared" si="325"/>
        <v>81848</v>
      </c>
      <c r="AM1631" s="7" t="s">
        <v>287</v>
      </c>
      <c r="AN1631" s="20"/>
      <c r="AO1631" s="21"/>
      <c r="AP1631" s="21"/>
      <c r="AQ1631" s="5" t="s">
        <v>2472</v>
      </c>
      <c r="AR1631" s="5" t="s">
        <v>424</v>
      </c>
    </row>
    <row r="1632" spans="1:44">
      <c r="A1632" s="87" t="s">
        <v>562</v>
      </c>
      <c r="B1632" s="5">
        <v>1002541</v>
      </c>
      <c r="C1632" s="5" t="s">
        <v>565</v>
      </c>
      <c r="D1632" s="5" t="s">
        <v>55</v>
      </c>
      <c r="E1632" s="5" t="s">
        <v>2425</v>
      </c>
      <c r="F1632" s="5" t="s">
        <v>2481</v>
      </c>
      <c r="G1632" s="5" t="s">
        <v>699</v>
      </c>
      <c r="H1632" s="6">
        <v>39496</v>
      </c>
      <c r="I1632" s="5" t="s">
        <v>575</v>
      </c>
      <c r="J1632" s="5" t="s">
        <v>2651</v>
      </c>
      <c r="K1632" s="5" t="s">
        <v>568</v>
      </c>
      <c r="L1632" s="7">
        <v>6</v>
      </c>
      <c r="M1632" s="7" t="s">
        <v>287</v>
      </c>
      <c r="N1632" s="8">
        <v>4522</v>
      </c>
      <c r="O1632" s="89">
        <v>0.02</v>
      </c>
      <c r="P1632" s="10">
        <f t="shared" si="313"/>
        <v>90</v>
      </c>
      <c r="Q1632" s="89">
        <v>5.0000000000000001E-3</v>
      </c>
      <c r="R1632" s="10">
        <f t="shared" si="314"/>
        <v>23</v>
      </c>
      <c r="S1632" s="89">
        <f t="shared" si="315"/>
        <v>2.4988942945599293E-2</v>
      </c>
      <c r="T1632" s="10">
        <f t="shared" si="316"/>
        <v>113</v>
      </c>
      <c r="U1632" s="10">
        <f t="shared" si="317"/>
        <v>4635</v>
      </c>
      <c r="V1632" s="11">
        <v>4522</v>
      </c>
      <c r="W1632" s="12">
        <f t="shared" si="318"/>
        <v>0</v>
      </c>
      <c r="X1632" s="93">
        <f t="shared" si="319"/>
        <v>0</v>
      </c>
      <c r="Y1632" s="94" t="str">
        <f t="shared" si="320"/>
        <v>0.00%-8.40%</v>
      </c>
      <c r="Z1632" s="15"/>
      <c r="AA1632" s="15"/>
      <c r="AB1632" s="15"/>
      <c r="AC1632" s="96"/>
      <c r="AD1632" s="8">
        <f t="shared" si="321"/>
        <v>0</v>
      </c>
      <c r="AE1632" s="17">
        <f t="shared" si="322"/>
        <v>4522</v>
      </c>
      <c r="AF1632" s="18">
        <f t="shared" si="323"/>
        <v>0</v>
      </c>
      <c r="AG1632" s="98">
        <f t="shared" si="324"/>
        <v>0</v>
      </c>
      <c r="AH1632" s="20">
        <v>13.6</v>
      </c>
      <c r="AI1632" s="20">
        <v>650</v>
      </c>
      <c r="AJ1632" s="20"/>
      <c r="AK1632" s="20">
        <v>688</v>
      </c>
      <c r="AL1632" s="20">
        <f t="shared" si="325"/>
        <v>69987.199999999997</v>
      </c>
      <c r="AM1632" s="7" t="s">
        <v>287</v>
      </c>
      <c r="AN1632" s="20"/>
      <c r="AO1632" s="21" t="s">
        <v>2654</v>
      </c>
      <c r="AP1632" s="21"/>
      <c r="AQ1632" s="5" t="s">
        <v>2472</v>
      </c>
      <c r="AR1632" s="5" t="s">
        <v>424</v>
      </c>
    </row>
    <row r="1633" spans="1:44">
      <c r="A1633" s="87" t="s">
        <v>562</v>
      </c>
      <c r="B1633" s="5">
        <v>1002574</v>
      </c>
      <c r="C1633" s="5" t="s">
        <v>565</v>
      </c>
      <c r="D1633" s="5" t="s">
        <v>55</v>
      </c>
      <c r="E1633" s="5" t="s">
        <v>2425</v>
      </c>
      <c r="F1633" s="5" t="s">
        <v>2481</v>
      </c>
      <c r="G1633" s="5" t="s">
        <v>699</v>
      </c>
      <c r="H1633" s="6">
        <v>39496</v>
      </c>
      <c r="I1633" s="5" t="s">
        <v>575</v>
      </c>
      <c r="J1633" s="5" t="s">
        <v>709</v>
      </c>
      <c r="K1633" s="5" t="s">
        <v>568</v>
      </c>
      <c r="L1633" s="7">
        <v>6</v>
      </c>
      <c r="M1633" s="7" t="s">
        <v>287</v>
      </c>
      <c r="N1633" s="8">
        <v>4966</v>
      </c>
      <c r="O1633" s="89">
        <v>0.02</v>
      </c>
      <c r="P1633" s="10">
        <f t="shared" si="313"/>
        <v>99</v>
      </c>
      <c r="Q1633" s="89">
        <v>5.0000000000000001E-3</v>
      </c>
      <c r="R1633" s="10">
        <f t="shared" si="314"/>
        <v>25</v>
      </c>
      <c r="S1633" s="89">
        <f t="shared" si="315"/>
        <v>2.4969794603302457E-2</v>
      </c>
      <c r="T1633" s="10">
        <f t="shared" si="316"/>
        <v>124</v>
      </c>
      <c r="U1633" s="10">
        <f t="shared" si="317"/>
        <v>5090</v>
      </c>
      <c r="V1633" s="11">
        <v>5090</v>
      </c>
      <c r="W1633" s="12">
        <f t="shared" si="318"/>
        <v>124</v>
      </c>
      <c r="X1633" s="93">
        <f t="shared" si="319"/>
        <v>2.5000000000000001E-2</v>
      </c>
      <c r="Y1633" s="94" t="str">
        <f t="shared" si="320"/>
        <v>0.00%-8.40%</v>
      </c>
      <c r="Z1633" s="15"/>
      <c r="AA1633" s="15"/>
      <c r="AB1633" s="15"/>
      <c r="AC1633" s="96"/>
      <c r="AD1633" s="8">
        <f t="shared" si="321"/>
        <v>0</v>
      </c>
      <c r="AE1633" s="17">
        <f t="shared" si="322"/>
        <v>5090</v>
      </c>
      <c r="AF1633" s="18">
        <f t="shared" si="323"/>
        <v>124</v>
      </c>
      <c r="AG1633" s="98">
        <f t="shared" si="324"/>
        <v>2.4969794603302509E-2</v>
      </c>
      <c r="AH1633" s="20">
        <v>13.6</v>
      </c>
      <c r="AI1633" s="20">
        <v>750</v>
      </c>
      <c r="AJ1633" s="20"/>
      <c r="AK1633" s="20">
        <v>688</v>
      </c>
      <c r="AL1633" s="20">
        <f t="shared" si="325"/>
        <v>78912</v>
      </c>
      <c r="AM1633" s="7" t="s">
        <v>287</v>
      </c>
      <c r="AN1633" s="20"/>
      <c r="AO1633" s="21"/>
      <c r="AP1633" s="21"/>
      <c r="AQ1633" s="5" t="s">
        <v>2472</v>
      </c>
      <c r="AR1633" s="5" t="s">
        <v>424</v>
      </c>
    </row>
    <row r="1634" spans="1:44">
      <c r="A1634" s="87" t="s">
        <v>562</v>
      </c>
      <c r="B1634" s="5">
        <v>1002746</v>
      </c>
      <c r="C1634" s="5" t="s">
        <v>565</v>
      </c>
      <c r="D1634" s="5" t="s">
        <v>55</v>
      </c>
      <c r="E1634" s="5" t="s">
        <v>2425</v>
      </c>
      <c r="F1634" s="5" t="s">
        <v>2481</v>
      </c>
      <c r="G1634" s="5" t="s">
        <v>699</v>
      </c>
      <c r="H1634" s="6">
        <v>39863</v>
      </c>
      <c r="I1634" s="5" t="s">
        <v>575</v>
      </c>
      <c r="J1634" s="5" t="s">
        <v>711</v>
      </c>
      <c r="K1634" s="5" t="s">
        <v>568</v>
      </c>
      <c r="L1634" s="7">
        <v>6</v>
      </c>
      <c r="M1634" s="7" t="s">
        <v>287</v>
      </c>
      <c r="N1634" s="8">
        <v>4763</v>
      </c>
      <c r="O1634" s="89">
        <v>0.02</v>
      </c>
      <c r="P1634" s="10">
        <f t="shared" si="313"/>
        <v>95</v>
      </c>
      <c r="Q1634" s="89">
        <v>5.0000000000000001E-3</v>
      </c>
      <c r="R1634" s="10">
        <f t="shared" si="314"/>
        <v>24</v>
      </c>
      <c r="S1634" s="89">
        <f t="shared" si="315"/>
        <v>2.4984253621667018E-2</v>
      </c>
      <c r="T1634" s="10">
        <f t="shared" si="316"/>
        <v>119</v>
      </c>
      <c r="U1634" s="10">
        <f t="shared" si="317"/>
        <v>4882</v>
      </c>
      <c r="V1634" s="11">
        <v>4882</v>
      </c>
      <c r="W1634" s="12">
        <f t="shared" si="318"/>
        <v>119</v>
      </c>
      <c r="X1634" s="93">
        <f t="shared" si="319"/>
        <v>2.5000000000000001E-2</v>
      </c>
      <c r="Y1634" s="94" t="str">
        <f t="shared" si="320"/>
        <v>0.00%-8.40%</v>
      </c>
      <c r="Z1634" s="15"/>
      <c r="AA1634" s="15"/>
      <c r="AB1634" s="15"/>
      <c r="AC1634" s="96"/>
      <c r="AD1634" s="8">
        <f t="shared" si="321"/>
        <v>0</v>
      </c>
      <c r="AE1634" s="17">
        <f t="shared" si="322"/>
        <v>4882</v>
      </c>
      <c r="AF1634" s="18">
        <f t="shared" si="323"/>
        <v>119</v>
      </c>
      <c r="AG1634" s="98">
        <f t="shared" si="324"/>
        <v>2.4984253621667118E-2</v>
      </c>
      <c r="AH1634" s="20">
        <v>13.6</v>
      </c>
      <c r="AI1634" s="20">
        <v>450</v>
      </c>
      <c r="AJ1634" s="20"/>
      <c r="AK1634" s="20">
        <v>688</v>
      </c>
      <c r="AL1634" s="20">
        <f t="shared" si="325"/>
        <v>72483.199999999997</v>
      </c>
      <c r="AM1634" s="7" t="s">
        <v>287</v>
      </c>
      <c r="AN1634" s="20"/>
      <c r="AO1634" s="21"/>
      <c r="AP1634" s="21"/>
      <c r="AQ1634" s="5" t="s">
        <v>2472</v>
      </c>
      <c r="AR1634" s="5" t="s">
        <v>424</v>
      </c>
    </row>
    <row r="1635" spans="1:44">
      <c r="A1635" s="87" t="s">
        <v>562</v>
      </c>
      <c r="B1635" s="5">
        <v>1002986</v>
      </c>
      <c r="C1635" s="5" t="s">
        <v>565</v>
      </c>
      <c r="D1635" s="5" t="s">
        <v>55</v>
      </c>
      <c r="E1635" s="5" t="s">
        <v>2425</v>
      </c>
      <c r="F1635" s="5" t="s">
        <v>2481</v>
      </c>
      <c r="G1635" s="5" t="s">
        <v>699</v>
      </c>
      <c r="H1635" s="6">
        <v>39613</v>
      </c>
      <c r="I1635" s="5" t="s">
        <v>575</v>
      </c>
      <c r="J1635" s="5" t="s">
        <v>2642</v>
      </c>
      <c r="K1635" s="5" t="s">
        <v>568</v>
      </c>
      <c r="L1635" s="7">
        <v>6</v>
      </c>
      <c r="M1635" s="7" t="s">
        <v>287</v>
      </c>
      <c r="N1635" s="8">
        <v>4316</v>
      </c>
      <c r="O1635" s="89">
        <v>0.02</v>
      </c>
      <c r="P1635" s="10">
        <f t="shared" si="313"/>
        <v>86</v>
      </c>
      <c r="Q1635" s="89">
        <v>5.0000000000000001E-3</v>
      </c>
      <c r="R1635" s="10">
        <f t="shared" si="314"/>
        <v>22</v>
      </c>
      <c r="S1635" s="89">
        <f t="shared" si="315"/>
        <v>2.5023169601482854E-2</v>
      </c>
      <c r="T1635" s="10">
        <f t="shared" si="316"/>
        <v>108</v>
      </c>
      <c r="U1635" s="10">
        <f t="shared" si="317"/>
        <v>4424</v>
      </c>
      <c r="V1635" s="11">
        <v>4424</v>
      </c>
      <c r="W1635" s="12">
        <f t="shared" si="318"/>
        <v>108</v>
      </c>
      <c r="X1635" s="93">
        <f t="shared" si="319"/>
        <v>2.5000000000000001E-2</v>
      </c>
      <c r="Y1635" s="94" t="str">
        <f t="shared" si="320"/>
        <v>0.00%-8.40%</v>
      </c>
      <c r="Z1635" s="15"/>
      <c r="AA1635" s="15"/>
      <c r="AB1635" s="15"/>
      <c r="AC1635" s="96"/>
      <c r="AD1635" s="8">
        <f t="shared" si="321"/>
        <v>0</v>
      </c>
      <c r="AE1635" s="17">
        <f t="shared" si="322"/>
        <v>4424</v>
      </c>
      <c r="AF1635" s="18">
        <f t="shared" si="323"/>
        <v>108</v>
      </c>
      <c r="AG1635" s="98">
        <f t="shared" si="324"/>
        <v>2.5023169601482875E-2</v>
      </c>
      <c r="AH1635" s="20">
        <v>13.6</v>
      </c>
      <c r="AI1635" s="20">
        <v>650</v>
      </c>
      <c r="AJ1635" s="20"/>
      <c r="AK1635" s="20">
        <v>688</v>
      </c>
      <c r="AL1635" s="20">
        <f t="shared" si="325"/>
        <v>68654.399999999994</v>
      </c>
      <c r="AM1635" s="7" t="s">
        <v>287</v>
      </c>
      <c r="AN1635" s="20"/>
      <c r="AO1635" s="21"/>
      <c r="AP1635" s="21"/>
      <c r="AQ1635" s="5" t="s">
        <v>2472</v>
      </c>
      <c r="AR1635" s="5" t="s">
        <v>424</v>
      </c>
    </row>
    <row r="1636" spans="1:44">
      <c r="A1636" s="87" t="s">
        <v>562</v>
      </c>
      <c r="B1636" s="5">
        <v>1003186</v>
      </c>
      <c r="C1636" s="5" t="s">
        <v>565</v>
      </c>
      <c r="D1636" s="5" t="s">
        <v>55</v>
      </c>
      <c r="E1636" s="5" t="s">
        <v>2425</v>
      </c>
      <c r="F1636" s="5" t="s">
        <v>2485</v>
      </c>
      <c r="G1636" s="5" t="s">
        <v>2650</v>
      </c>
      <c r="H1636" s="6">
        <v>39897</v>
      </c>
      <c r="I1636" s="5" t="s">
        <v>575</v>
      </c>
      <c r="J1636" s="5" t="s">
        <v>709</v>
      </c>
      <c r="K1636" s="5" t="s">
        <v>568</v>
      </c>
      <c r="L1636" s="7">
        <v>6</v>
      </c>
      <c r="M1636" s="7" t="s">
        <v>287</v>
      </c>
      <c r="N1636" s="8">
        <v>4930</v>
      </c>
      <c r="O1636" s="89">
        <v>0.02</v>
      </c>
      <c r="P1636" s="10">
        <f t="shared" si="313"/>
        <v>99</v>
      </c>
      <c r="Q1636" s="89">
        <v>5.0000000000000001E-3</v>
      </c>
      <c r="R1636" s="10">
        <f t="shared" si="314"/>
        <v>25</v>
      </c>
      <c r="S1636" s="89">
        <f t="shared" si="315"/>
        <v>2.5152129817444219E-2</v>
      </c>
      <c r="T1636" s="10">
        <f t="shared" si="316"/>
        <v>124</v>
      </c>
      <c r="U1636" s="10">
        <f t="shared" si="317"/>
        <v>5054</v>
      </c>
      <c r="V1636" s="11">
        <v>5080</v>
      </c>
      <c r="W1636" s="12">
        <f t="shared" si="318"/>
        <v>150</v>
      </c>
      <c r="X1636" s="93">
        <f t="shared" si="319"/>
        <v>3.04E-2</v>
      </c>
      <c r="Y1636" s="94" t="str">
        <f t="shared" si="320"/>
        <v>0.00%-8.40%</v>
      </c>
      <c r="Z1636" s="15"/>
      <c r="AA1636" s="15"/>
      <c r="AB1636" s="15"/>
      <c r="AC1636" s="96"/>
      <c r="AD1636" s="8">
        <f t="shared" si="321"/>
        <v>0</v>
      </c>
      <c r="AE1636" s="17">
        <f t="shared" si="322"/>
        <v>5080</v>
      </c>
      <c r="AF1636" s="18">
        <f t="shared" si="323"/>
        <v>150</v>
      </c>
      <c r="AG1636" s="98">
        <f t="shared" si="324"/>
        <v>3.0425963488843744E-2</v>
      </c>
      <c r="AH1636" s="20">
        <v>13.6</v>
      </c>
      <c r="AI1636" s="20">
        <v>750</v>
      </c>
      <c r="AJ1636" s="20"/>
      <c r="AK1636" s="20">
        <v>688</v>
      </c>
      <c r="AL1636" s="20">
        <f t="shared" si="325"/>
        <v>78776</v>
      </c>
      <c r="AM1636" s="7" t="s">
        <v>287</v>
      </c>
      <c r="AN1636" s="20"/>
      <c r="AO1636" s="21"/>
      <c r="AP1636" s="21"/>
      <c r="AQ1636" s="5" t="s">
        <v>2472</v>
      </c>
      <c r="AR1636" s="5" t="s">
        <v>424</v>
      </c>
    </row>
    <row r="1637" spans="1:44">
      <c r="A1637" s="87" t="s">
        <v>562</v>
      </c>
      <c r="B1637" s="5">
        <v>1004060</v>
      </c>
      <c r="C1637" s="5" t="s">
        <v>565</v>
      </c>
      <c r="D1637" s="5" t="s">
        <v>55</v>
      </c>
      <c r="E1637" s="5" t="s">
        <v>2425</v>
      </c>
      <c r="F1637" s="5" t="s">
        <v>2485</v>
      </c>
      <c r="G1637" s="5" t="s">
        <v>2650</v>
      </c>
      <c r="H1637" s="6">
        <v>40046</v>
      </c>
      <c r="I1637" s="5" t="s">
        <v>575</v>
      </c>
      <c r="J1637" s="5" t="s">
        <v>2653</v>
      </c>
      <c r="K1637" s="5" t="s">
        <v>568</v>
      </c>
      <c r="L1637" s="7">
        <v>6</v>
      </c>
      <c r="M1637" s="7" t="s">
        <v>287</v>
      </c>
      <c r="N1637" s="8">
        <v>4350</v>
      </c>
      <c r="O1637" s="89">
        <v>0.02</v>
      </c>
      <c r="P1637" s="10">
        <f t="shared" si="313"/>
        <v>87</v>
      </c>
      <c r="Q1637" s="89">
        <v>5.0000000000000001E-3</v>
      </c>
      <c r="R1637" s="10">
        <f t="shared" si="314"/>
        <v>22</v>
      </c>
      <c r="S1637" s="89">
        <f t="shared" si="315"/>
        <v>2.5057471264367817E-2</v>
      </c>
      <c r="T1637" s="10">
        <f t="shared" si="316"/>
        <v>109</v>
      </c>
      <c r="U1637" s="10">
        <f t="shared" si="317"/>
        <v>4459</v>
      </c>
      <c r="V1637" s="11">
        <v>4459</v>
      </c>
      <c r="W1637" s="12">
        <f t="shared" si="318"/>
        <v>109</v>
      </c>
      <c r="X1637" s="93">
        <f t="shared" si="319"/>
        <v>2.5100000000000001E-2</v>
      </c>
      <c r="Y1637" s="94" t="str">
        <f t="shared" si="320"/>
        <v>0.00%-8.40%</v>
      </c>
      <c r="Z1637" s="15"/>
      <c r="AA1637" s="15"/>
      <c r="AB1637" s="15"/>
      <c r="AC1637" s="96"/>
      <c r="AD1637" s="8">
        <f t="shared" si="321"/>
        <v>0</v>
      </c>
      <c r="AE1637" s="17">
        <f t="shared" si="322"/>
        <v>4459</v>
      </c>
      <c r="AF1637" s="18">
        <f t="shared" si="323"/>
        <v>109</v>
      </c>
      <c r="AG1637" s="98">
        <f t="shared" si="324"/>
        <v>2.5057471264367859E-2</v>
      </c>
      <c r="AH1637" s="20">
        <v>13.6</v>
      </c>
      <c r="AI1637" s="20">
        <v>450</v>
      </c>
      <c r="AJ1637" s="20"/>
      <c r="AK1637" s="20">
        <v>688</v>
      </c>
      <c r="AL1637" s="20">
        <f t="shared" si="325"/>
        <v>66730.399999999994</v>
      </c>
      <c r="AM1637" s="7" t="s">
        <v>287</v>
      </c>
      <c r="AN1637" s="20"/>
      <c r="AO1637" s="21"/>
      <c r="AP1637" s="21"/>
      <c r="AQ1637" s="5" t="s">
        <v>2472</v>
      </c>
      <c r="AR1637" s="5" t="s">
        <v>424</v>
      </c>
    </row>
    <row r="1638" spans="1:44">
      <c r="A1638" s="87" t="s">
        <v>562</v>
      </c>
      <c r="B1638" s="5">
        <v>1004236</v>
      </c>
      <c r="C1638" s="5" t="s">
        <v>565</v>
      </c>
      <c r="D1638" s="5" t="s">
        <v>55</v>
      </c>
      <c r="E1638" s="5" t="s">
        <v>2425</v>
      </c>
      <c r="F1638" s="5" t="s">
        <v>2481</v>
      </c>
      <c r="G1638" s="5" t="s">
        <v>699</v>
      </c>
      <c r="H1638" s="6">
        <v>40119</v>
      </c>
      <c r="I1638" s="5" t="s">
        <v>575</v>
      </c>
      <c r="J1638" s="5" t="s">
        <v>2651</v>
      </c>
      <c r="K1638" s="5" t="s">
        <v>568</v>
      </c>
      <c r="L1638" s="7">
        <v>6</v>
      </c>
      <c r="M1638" s="7" t="s">
        <v>287</v>
      </c>
      <c r="N1638" s="8">
        <v>4698</v>
      </c>
      <c r="O1638" s="89">
        <v>0.02</v>
      </c>
      <c r="P1638" s="10">
        <f t="shared" si="313"/>
        <v>94</v>
      </c>
      <c r="Q1638" s="89">
        <v>5.0000000000000001E-3</v>
      </c>
      <c r="R1638" s="10">
        <f t="shared" si="314"/>
        <v>23</v>
      </c>
      <c r="S1638" s="89">
        <f t="shared" si="315"/>
        <v>2.4904214559386972E-2</v>
      </c>
      <c r="T1638" s="10">
        <f t="shared" si="316"/>
        <v>117</v>
      </c>
      <c r="U1638" s="10">
        <f t="shared" si="317"/>
        <v>4815</v>
      </c>
      <c r="V1638" s="11">
        <v>4800</v>
      </c>
      <c r="W1638" s="12">
        <f t="shared" si="318"/>
        <v>102</v>
      </c>
      <c r="X1638" s="93">
        <f t="shared" si="319"/>
        <v>2.1700000000000001E-2</v>
      </c>
      <c r="Y1638" s="94" t="str">
        <f t="shared" si="320"/>
        <v>0.00%-8.40%</v>
      </c>
      <c r="Z1638" s="15"/>
      <c r="AA1638" s="15"/>
      <c r="AB1638" s="15"/>
      <c r="AC1638" s="96"/>
      <c r="AD1638" s="8">
        <f t="shared" si="321"/>
        <v>0</v>
      </c>
      <c r="AE1638" s="17">
        <f t="shared" si="322"/>
        <v>4800</v>
      </c>
      <c r="AF1638" s="18">
        <f t="shared" si="323"/>
        <v>102</v>
      </c>
      <c r="AG1638" s="98">
        <f t="shared" si="324"/>
        <v>2.1711366538952781E-2</v>
      </c>
      <c r="AH1638" s="20">
        <v>13.6</v>
      </c>
      <c r="AI1638" s="20">
        <v>650</v>
      </c>
      <c r="AJ1638" s="20"/>
      <c r="AK1638" s="20">
        <v>688</v>
      </c>
      <c r="AL1638" s="20">
        <f t="shared" si="325"/>
        <v>73768</v>
      </c>
      <c r="AM1638" s="7" t="s">
        <v>287</v>
      </c>
      <c r="AN1638" s="20"/>
      <c r="AO1638" s="21"/>
      <c r="AP1638" s="21"/>
      <c r="AQ1638" s="5" t="s">
        <v>2472</v>
      </c>
      <c r="AR1638" s="5" t="s">
        <v>424</v>
      </c>
    </row>
    <row r="1639" spans="1:44">
      <c r="A1639" s="87" t="s">
        <v>562</v>
      </c>
      <c r="B1639" s="5">
        <v>1004359</v>
      </c>
      <c r="C1639" s="5" t="s">
        <v>565</v>
      </c>
      <c r="D1639" s="5" t="s">
        <v>55</v>
      </c>
      <c r="E1639" s="5" t="s">
        <v>2425</v>
      </c>
      <c r="F1639" s="5" t="s">
        <v>2481</v>
      </c>
      <c r="G1639" s="5" t="s">
        <v>699</v>
      </c>
      <c r="H1639" s="6">
        <v>40138</v>
      </c>
      <c r="I1639" s="5" t="s">
        <v>575</v>
      </c>
      <c r="J1639" s="5" t="s">
        <v>2651</v>
      </c>
      <c r="K1639" s="5" t="s">
        <v>568</v>
      </c>
      <c r="L1639" s="7">
        <v>6</v>
      </c>
      <c r="M1639" s="7" t="s">
        <v>287</v>
      </c>
      <c r="N1639" s="8">
        <v>4769</v>
      </c>
      <c r="O1639" s="89">
        <v>0.02</v>
      </c>
      <c r="P1639" s="10">
        <f t="shared" si="313"/>
        <v>95</v>
      </c>
      <c r="Q1639" s="89">
        <v>5.0000000000000001E-3</v>
      </c>
      <c r="R1639" s="10">
        <f t="shared" si="314"/>
        <v>24</v>
      </c>
      <c r="S1639" s="89">
        <f t="shared" si="315"/>
        <v>2.4952820297756344E-2</v>
      </c>
      <c r="T1639" s="10">
        <f t="shared" si="316"/>
        <v>119</v>
      </c>
      <c r="U1639" s="10">
        <f t="shared" si="317"/>
        <v>4888</v>
      </c>
      <c r="V1639" s="11">
        <v>4888</v>
      </c>
      <c r="W1639" s="12">
        <f t="shared" si="318"/>
        <v>119</v>
      </c>
      <c r="X1639" s="93">
        <f t="shared" si="319"/>
        <v>2.5000000000000001E-2</v>
      </c>
      <c r="Y1639" s="94" t="str">
        <f t="shared" si="320"/>
        <v>0.00%-8.40%</v>
      </c>
      <c r="Z1639" s="15"/>
      <c r="AA1639" s="15"/>
      <c r="AB1639" s="15"/>
      <c r="AC1639" s="96"/>
      <c r="AD1639" s="8">
        <f t="shared" si="321"/>
        <v>0</v>
      </c>
      <c r="AE1639" s="17">
        <f t="shared" si="322"/>
        <v>4888</v>
      </c>
      <c r="AF1639" s="18">
        <f t="shared" si="323"/>
        <v>119</v>
      </c>
      <c r="AG1639" s="98">
        <f t="shared" si="324"/>
        <v>2.4952820297756251E-2</v>
      </c>
      <c r="AH1639" s="20">
        <v>13.6</v>
      </c>
      <c r="AI1639" s="20">
        <v>650</v>
      </c>
      <c r="AJ1639" s="20"/>
      <c r="AK1639" s="20">
        <v>688</v>
      </c>
      <c r="AL1639" s="20">
        <f t="shared" si="325"/>
        <v>74964.800000000003</v>
      </c>
      <c r="AM1639" s="7" t="s">
        <v>287</v>
      </c>
      <c r="AN1639" s="20"/>
      <c r="AO1639" s="21"/>
      <c r="AP1639" s="21"/>
      <c r="AQ1639" s="5" t="s">
        <v>2472</v>
      </c>
      <c r="AR1639" s="5" t="s">
        <v>424</v>
      </c>
    </row>
    <row r="1640" spans="1:44">
      <c r="A1640" s="87" t="s">
        <v>562</v>
      </c>
      <c r="B1640" s="5">
        <v>1004479</v>
      </c>
      <c r="C1640" s="5" t="s">
        <v>565</v>
      </c>
      <c r="D1640" s="5" t="s">
        <v>55</v>
      </c>
      <c r="E1640" s="5" t="s">
        <v>2425</v>
      </c>
      <c r="F1640" s="5" t="s">
        <v>2481</v>
      </c>
      <c r="G1640" s="5" t="s">
        <v>699</v>
      </c>
      <c r="H1640" s="6">
        <v>40159</v>
      </c>
      <c r="I1640" s="5" t="s">
        <v>575</v>
      </c>
      <c r="J1640" s="5" t="s">
        <v>2651</v>
      </c>
      <c r="K1640" s="5" t="s">
        <v>568</v>
      </c>
      <c r="L1640" s="7">
        <v>6</v>
      </c>
      <c r="M1640" s="7" t="s">
        <v>287</v>
      </c>
      <c r="N1640" s="8">
        <v>4413</v>
      </c>
      <c r="O1640" s="89">
        <v>0.02</v>
      </c>
      <c r="P1640" s="10">
        <f t="shared" si="313"/>
        <v>88</v>
      </c>
      <c r="Q1640" s="89">
        <v>5.0000000000000001E-3</v>
      </c>
      <c r="R1640" s="10">
        <f t="shared" si="314"/>
        <v>22</v>
      </c>
      <c r="S1640" s="89">
        <f t="shared" si="315"/>
        <v>2.4926353954226151E-2</v>
      </c>
      <c r="T1640" s="10">
        <f t="shared" si="316"/>
        <v>110</v>
      </c>
      <c r="U1640" s="10">
        <f t="shared" si="317"/>
        <v>4523</v>
      </c>
      <c r="V1640" s="11">
        <v>4413</v>
      </c>
      <c r="W1640" s="12">
        <f t="shared" si="318"/>
        <v>0</v>
      </c>
      <c r="X1640" s="93">
        <f t="shared" si="319"/>
        <v>0</v>
      </c>
      <c r="Y1640" s="94" t="str">
        <f t="shared" si="320"/>
        <v>0.00%-8.40%</v>
      </c>
      <c r="Z1640" s="15"/>
      <c r="AA1640" s="15"/>
      <c r="AB1640" s="15"/>
      <c r="AC1640" s="96"/>
      <c r="AD1640" s="8">
        <f t="shared" si="321"/>
        <v>0</v>
      </c>
      <c r="AE1640" s="17">
        <f t="shared" si="322"/>
        <v>4413</v>
      </c>
      <c r="AF1640" s="18">
        <f t="shared" si="323"/>
        <v>0</v>
      </c>
      <c r="AG1640" s="98">
        <f t="shared" si="324"/>
        <v>0</v>
      </c>
      <c r="AH1640" s="20">
        <v>13.6</v>
      </c>
      <c r="AI1640" s="20">
        <v>650</v>
      </c>
      <c r="AJ1640" s="20"/>
      <c r="AK1640" s="20">
        <v>688</v>
      </c>
      <c r="AL1640" s="20">
        <f t="shared" si="325"/>
        <v>68504.799999999988</v>
      </c>
      <c r="AM1640" s="7" t="s">
        <v>287</v>
      </c>
      <c r="AN1640" s="20" t="s">
        <v>588</v>
      </c>
      <c r="AO1640" s="21"/>
      <c r="AP1640" s="21"/>
      <c r="AQ1640" s="5" t="s">
        <v>2472</v>
      </c>
      <c r="AR1640" s="5" t="s">
        <v>424</v>
      </c>
    </row>
    <row r="1641" spans="1:44">
      <c r="A1641" s="87" t="s">
        <v>562</v>
      </c>
      <c r="B1641" s="5">
        <v>1004718</v>
      </c>
      <c r="C1641" s="5" t="s">
        <v>565</v>
      </c>
      <c r="D1641" s="5" t="s">
        <v>55</v>
      </c>
      <c r="E1641" s="5" t="s">
        <v>2425</v>
      </c>
      <c r="F1641" s="5" t="s">
        <v>2481</v>
      </c>
      <c r="G1641" s="5" t="s">
        <v>699</v>
      </c>
      <c r="H1641" s="6">
        <v>40211</v>
      </c>
      <c r="I1641" s="5" t="s">
        <v>575</v>
      </c>
      <c r="J1641" s="5" t="s">
        <v>2651</v>
      </c>
      <c r="K1641" s="5" t="s">
        <v>568</v>
      </c>
      <c r="L1641" s="7">
        <v>6</v>
      </c>
      <c r="M1641" s="7" t="s">
        <v>287</v>
      </c>
      <c r="N1641" s="8">
        <v>4698</v>
      </c>
      <c r="O1641" s="89">
        <v>0.02</v>
      </c>
      <c r="P1641" s="10">
        <f t="shared" si="313"/>
        <v>94</v>
      </c>
      <c r="Q1641" s="89">
        <v>5.0000000000000001E-3</v>
      </c>
      <c r="R1641" s="10">
        <f t="shared" si="314"/>
        <v>23</v>
      </c>
      <c r="S1641" s="89">
        <f t="shared" si="315"/>
        <v>2.4904214559386972E-2</v>
      </c>
      <c r="T1641" s="10">
        <f t="shared" si="316"/>
        <v>117</v>
      </c>
      <c r="U1641" s="10">
        <f t="shared" si="317"/>
        <v>4815</v>
      </c>
      <c r="V1641" s="11">
        <v>4800</v>
      </c>
      <c r="W1641" s="12">
        <f t="shared" si="318"/>
        <v>102</v>
      </c>
      <c r="X1641" s="93">
        <f t="shared" si="319"/>
        <v>2.1700000000000001E-2</v>
      </c>
      <c r="Y1641" s="94" t="str">
        <f t="shared" si="320"/>
        <v>0.00%-8.40%</v>
      </c>
      <c r="Z1641" s="15"/>
      <c r="AA1641" s="15"/>
      <c r="AB1641" s="15"/>
      <c r="AC1641" s="96"/>
      <c r="AD1641" s="8">
        <f t="shared" si="321"/>
        <v>0</v>
      </c>
      <c r="AE1641" s="17">
        <f t="shared" si="322"/>
        <v>4800</v>
      </c>
      <c r="AF1641" s="18">
        <f t="shared" si="323"/>
        <v>102</v>
      </c>
      <c r="AG1641" s="98">
        <f t="shared" si="324"/>
        <v>2.1711366538952781E-2</v>
      </c>
      <c r="AH1641" s="20">
        <v>13.6</v>
      </c>
      <c r="AI1641" s="20">
        <v>650</v>
      </c>
      <c r="AJ1641" s="20"/>
      <c r="AK1641" s="20">
        <v>688</v>
      </c>
      <c r="AL1641" s="20">
        <f t="shared" si="325"/>
        <v>73768</v>
      </c>
      <c r="AM1641" s="7" t="s">
        <v>287</v>
      </c>
      <c r="AN1641" s="20"/>
      <c r="AO1641" s="21"/>
      <c r="AP1641" s="21"/>
      <c r="AQ1641" s="5" t="s">
        <v>2472</v>
      </c>
      <c r="AR1641" s="5" t="s">
        <v>424</v>
      </c>
    </row>
    <row r="1642" spans="1:44">
      <c r="A1642" s="87" t="s">
        <v>562</v>
      </c>
      <c r="B1642" s="5">
        <v>1005468</v>
      </c>
      <c r="C1642" s="5" t="s">
        <v>565</v>
      </c>
      <c r="D1642" s="5" t="s">
        <v>55</v>
      </c>
      <c r="E1642" s="5" t="s">
        <v>2425</v>
      </c>
      <c r="F1642" s="5" t="s">
        <v>2481</v>
      </c>
      <c r="G1642" s="5" t="s">
        <v>699</v>
      </c>
      <c r="H1642" s="6">
        <v>44256</v>
      </c>
      <c r="I1642" s="5" t="s">
        <v>575</v>
      </c>
      <c r="J1642" s="5" t="s">
        <v>651</v>
      </c>
      <c r="K1642" s="5" t="s">
        <v>568</v>
      </c>
      <c r="L1642" s="7">
        <v>6</v>
      </c>
      <c r="M1642" s="7" t="s">
        <v>287</v>
      </c>
      <c r="N1642" s="8">
        <v>4277</v>
      </c>
      <c r="O1642" s="89">
        <v>0.02</v>
      </c>
      <c r="P1642" s="10">
        <f t="shared" si="313"/>
        <v>86</v>
      </c>
      <c r="Q1642" s="89">
        <v>5.0000000000000001E-3</v>
      </c>
      <c r="R1642" s="10">
        <f t="shared" si="314"/>
        <v>21</v>
      </c>
      <c r="S1642" s="89">
        <f t="shared" si="315"/>
        <v>2.5017535655833527E-2</v>
      </c>
      <c r="T1642" s="10">
        <f t="shared" si="316"/>
        <v>107</v>
      </c>
      <c r="U1642" s="10">
        <f t="shared" si="317"/>
        <v>4384</v>
      </c>
      <c r="V1642" s="11">
        <v>4384.0200000000004</v>
      </c>
      <c r="W1642" s="12">
        <f t="shared" si="318"/>
        <v>107.02000000000044</v>
      </c>
      <c r="X1642" s="93">
        <f t="shared" si="319"/>
        <v>2.5000000000000001E-2</v>
      </c>
      <c r="Y1642" s="94" t="str">
        <f t="shared" si="320"/>
        <v>0.00%-8.40%</v>
      </c>
      <c r="Z1642" s="15"/>
      <c r="AA1642" s="15"/>
      <c r="AB1642" s="15"/>
      <c r="AC1642" s="96"/>
      <c r="AD1642" s="8">
        <f t="shared" si="321"/>
        <v>0</v>
      </c>
      <c r="AE1642" s="17">
        <f t="shared" si="322"/>
        <v>4384.0200000000004</v>
      </c>
      <c r="AF1642" s="18">
        <f t="shared" si="323"/>
        <v>107.02000000000044</v>
      </c>
      <c r="AG1642" s="98">
        <f t="shared" si="324"/>
        <v>2.5022211830722618E-2</v>
      </c>
      <c r="AH1642" s="20">
        <v>13.6</v>
      </c>
      <c r="AI1642" s="20">
        <v>650</v>
      </c>
      <c r="AJ1642" s="20"/>
      <c r="AK1642" s="20">
        <v>688</v>
      </c>
      <c r="AL1642" s="20">
        <f t="shared" si="325"/>
        <v>68110.672000000006</v>
      </c>
      <c r="AM1642" s="7" t="s">
        <v>287</v>
      </c>
      <c r="AN1642" s="20"/>
      <c r="AO1642" s="21"/>
      <c r="AP1642" s="21"/>
      <c r="AQ1642" s="5" t="s">
        <v>2472</v>
      </c>
      <c r="AR1642" s="5" t="s">
        <v>424</v>
      </c>
    </row>
    <row r="1643" spans="1:44">
      <c r="A1643" s="87" t="s">
        <v>562</v>
      </c>
      <c r="B1643" s="5">
        <v>1005650</v>
      </c>
      <c r="C1643" s="5" t="s">
        <v>565</v>
      </c>
      <c r="D1643" s="5" t="s">
        <v>55</v>
      </c>
      <c r="E1643" s="5" t="s">
        <v>2425</v>
      </c>
      <c r="F1643" s="5" t="s">
        <v>2481</v>
      </c>
      <c r="G1643" s="5" t="s">
        <v>699</v>
      </c>
      <c r="H1643" s="6">
        <v>40325</v>
      </c>
      <c r="I1643" s="5" t="s">
        <v>575</v>
      </c>
      <c r="J1643" s="5" t="s">
        <v>2651</v>
      </c>
      <c r="K1643" s="5" t="s">
        <v>568</v>
      </c>
      <c r="L1643" s="7">
        <v>6</v>
      </c>
      <c r="M1643" s="7" t="s">
        <v>287</v>
      </c>
      <c r="N1643" s="8">
        <v>4872</v>
      </c>
      <c r="O1643" s="89">
        <v>0.02</v>
      </c>
      <c r="P1643" s="10">
        <f t="shared" si="313"/>
        <v>97</v>
      </c>
      <c r="Q1643" s="89">
        <v>5.0000000000000001E-3</v>
      </c>
      <c r="R1643" s="10">
        <f t="shared" si="314"/>
        <v>24</v>
      </c>
      <c r="S1643" s="89">
        <f t="shared" si="315"/>
        <v>2.4835796387520526E-2</v>
      </c>
      <c r="T1643" s="10">
        <f t="shared" si="316"/>
        <v>121</v>
      </c>
      <c r="U1643" s="10">
        <f t="shared" si="317"/>
        <v>4993</v>
      </c>
      <c r="V1643" s="11">
        <v>5114</v>
      </c>
      <c r="W1643" s="12">
        <f t="shared" si="318"/>
        <v>242</v>
      </c>
      <c r="X1643" s="93">
        <f t="shared" si="319"/>
        <v>4.9700000000000001E-2</v>
      </c>
      <c r="Y1643" s="94" t="str">
        <f t="shared" si="320"/>
        <v>0.00%-8.40%</v>
      </c>
      <c r="Z1643" s="15"/>
      <c r="AA1643" s="15"/>
      <c r="AB1643" s="15"/>
      <c r="AC1643" s="96"/>
      <c r="AD1643" s="8">
        <f t="shared" si="321"/>
        <v>0</v>
      </c>
      <c r="AE1643" s="17">
        <f t="shared" si="322"/>
        <v>5114</v>
      </c>
      <c r="AF1643" s="18">
        <f t="shared" si="323"/>
        <v>242</v>
      </c>
      <c r="AG1643" s="98">
        <f t="shared" si="324"/>
        <v>4.9671592775041074E-2</v>
      </c>
      <c r="AH1643" s="20">
        <v>13.6</v>
      </c>
      <c r="AI1643" s="20">
        <v>650</v>
      </c>
      <c r="AJ1643" s="20"/>
      <c r="AK1643" s="20">
        <v>688</v>
      </c>
      <c r="AL1643" s="20">
        <f t="shared" si="325"/>
        <v>78038.399999999994</v>
      </c>
      <c r="AM1643" s="7" t="s">
        <v>287</v>
      </c>
      <c r="AN1643" s="20"/>
      <c r="AO1643" s="21"/>
      <c r="AP1643" s="21"/>
      <c r="AQ1643" s="5" t="s">
        <v>2472</v>
      </c>
      <c r="AR1643" s="5" t="s">
        <v>424</v>
      </c>
    </row>
    <row r="1644" spans="1:44">
      <c r="A1644" s="87" t="s">
        <v>562</v>
      </c>
      <c r="B1644" s="5">
        <v>1005741</v>
      </c>
      <c r="C1644" s="5" t="s">
        <v>565</v>
      </c>
      <c r="D1644" s="5" t="s">
        <v>55</v>
      </c>
      <c r="E1644" s="5" t="s">
        <v>2425</v>
      </c>
      <c r="F1644" s="5" t="s">
        <v>2481</v>
      </c>
      <c r="G1644" s="5" t="s">
        <v>699</v>
      </c>
      <c r="H1644" s="6">
        <v>40326</v>
      </c>
      <c r="I1644" s="5" t="s">
        <v>575</v>
      </c>
      <c r="J1644" s="5" t="s">
        <v>2653</v>
      </c>
      <c r="K1644" s="5" t="s">
        <v>568</v>
      </c>
      <c r="L1644" s="7">
        <v>6</v>
      </c>
      <c r="M1644" s="7" t="s">
        <v>287</v>
      </c>
      <c r="N1644" s="8">
        <v>4341</v>
      </c>
      <c r="O1644" s="89">
        <v>0.02</v>
      </c>
      <c r="P1644" s="10">
        <f t="shared" si="313"/>
        <v>87</v>
      </c>
      <c r="Q1644" s="89">
        <v>5.0000000000000001E-3</v>
      </c>
      <c r="R1644" s="10">
        <f t="shared" si="314"/>
        <v>22</v>
      </c>
      <c r="S1644" s="89">
        <f t="shared" si="315"/>
        <v>2.5109421792213777E-2</v>
      </c>
      <c r="T1644" s="10">
        <f t="shared" si="316"/>
        <v>109</v>
      </c>
      <c r="U1644" s="10">
        <f t="shared" si="317"/>
        <v>4450</v>
      </c>
      <c r="V1644" s="11">
        <v>4341</v>
      </c>
      <c r="W1644" s="12">
        <f t="shared" si="318"/>
        <v>0</v>
      </c>
      <c r="X1644" s="93">
        <f t="shared" si="319"/>
        <v>0</v>
      </c>
      <c r="Y1644" s="94" t="str">
        <f t="shared" si="320"/>
        <v>0.00%-8.40%</v>
      </c>
      <c r="Z1644" s="15"/>
      <c r="AA1644" s="15"/>
      <c r="AB1644" s="15"/>
      <c r="AC1644" s="96"/>
      <c r="AD1644" s="8">
        <f t="shared" si="321"/>
        <v>0</v>
      </c>
      <c r="AE1644" s="17">
        <f t="shared" si="322"/>
        <v>4341</v>
      </c>
      <c r="AF1644" s="18">
        <f t="shared" si="323"/>
        <v>0</v>
      </c>
      <c r="AG1644" s="98">
        <f t="shared" si="324"/>
        <v>0</v>
      </c>
      <c r="AH1644" s="20">
        <v>13.6</v>
      </c>
      <c r="AI1644" s="20">
        <v>450</v>
      </c>
      <c r="AJ1644" s="20"/>
      <c r="AK1644" s="20">
        <v>688</v>
      </c>
      <c r="AL1644" s="20">
        <f t="shared" si="325"/>
        <v>65125.599999999999</v>
      </c>
      <c r="AM1644" s="7" t="s">
        <v>287</v>
      </c>
      <c r="AN1644" s="20"/>
      <c r="AO1644" s="21" t="s">
        <v>2655</v>
      </c>
      <c r="AP1644" s="21"/>
      <c r="AQ1644" s="5" t="s">
        <v>2472</v>
      </c>
      <c r="AR1644" s="5" t="s">
        <v>424</v>
      </c>
    </row>
    <row r="1645" spans="1:44">
      <c r="A1645" s="87" t="s">
        <v>562</v>
      </c>
      <c r="B1645" s="5">
        <v>1005868</v>
      </c>
      <c r="C1645" s="5" t="s">
        <v>565</v>
      </c>
      <c r="D1645" s="5" t="s">
        <v>55</v>
      </c>
      <c r="E1645" s="5" t="s">
        <v>2425</v>
      </c>
      <c r="F1645" s="5" t="s">
        <v>2485</v>
      </c>
      <c r="G1645" s="5" t="s">
        <v>2650</v>
      </c>
      <c r="H1645" s="6">
        <v>40348</v>
      </c>
      <c r="I1645" s="5" t="s">
        <v>575</v>
      </c>
      <c r="J1645" s="5" t="s">
        <v>651</v>
      </c>
      <c r="K1645" s="5" t="s">
        <v>568</v>
      </c>
      <c r="L1645" s="7">
        <v>6</v>
      </c>
      <c r="M1645" s="7" t="s">
        <v>287</v>
      </c>
      <c r="N1645" s="8">
        <v>5185</v>
      </c>
      <c r="O1645" s="89">
        <v>0.02</v>
      </c>
      <c r="P1645" s="10">
        <f t="shared" si="313"/>
        <v>104</v>
      </c>
      <c r="Q1645" s="89">
        <v>5.0000000000000001E-3</v>
      </c>
      <c r="R1645" s="10">
        <f t="shared" si="314"/>
        <v>26</v>
      </c>
      <c r="S1645" s="89">
        <f t="shared" si="315"/>
        <v>2.5072324011571841E-2</v>
      </c>
      <c r="T1645" s="10">
        <f t="shared" si="316"/>
        <v>130</v>
      </c>
      <c r="U1645" s="10">
        <f t="shared" si="317"/>
        <v>5315</v>
      </c>
      <c r="V1645" s="11">
        <v>5315</v>
      </c>
      <c r="W1645" s="12">
        <f t="shared" si="318"/>
        <v>130</v>
      </c>
      <c r="X1645" s="93">
        <f t="shared" si="319"/>
        <v>2.5100000000000001E-2</v>
      </c>
      <c r="Y1645" s="94" t="str">
        <f t="shared" si="320"/>
        <v>0.00%-8.40%</v>
      </c>
      <c r="Z1645" s="15"/>
      <c r="AA1645" s="15"/>
      <c r="AB1645" s="15"/>
      <c r="AC1645" s="96"/>
      <c r="AD1645" s="8">
        <f t="shared" si="321"/>
        <v>0</v>
      </c>
      <c r="AE1645" s="17">
        <f t="shared" si="322"/>
        <v>5315</v>
      </c>
      <c r="AF1645" s="18">
        <f t="shared" si="323"/>
        <v>130</v>
      </c>
      <c r="AG1645" s="98">
        <f t="shared" si="324"/>
        <v>2.5072324011571778E-2</v>
      </c>
      <c r="AH1645" s="20">
        <v>13.6</v>
      </c>
      <c r="AI1645" s="20">
        <v>650</v>
      </c>
      <c r="AJ1645" s="20"/>
      <c r="AK1645" s="20">
        <v>688</v>
      </c>
      <c r="AL1645" s="20">
        <f t="shared" si="325"/>
        <v>80772</v>
      </c>
      <c r="AM1645" s="7" t="s">
        <v>287</v>
      </c>
      <c r="AN1645" s="20"/>
      <c r="AO1645" s="21"/>
      <c r="AP1645" s="21"/>
      <c r="AQ1645" s="5" t="s">
        <v>2472</v>
      </c>
      <c r="AR1645" s="5" t="s">
        <v>424</v>
      </c>
    </row>
    <row r="1646" spans="1:44">
      <c r="A1646" s="87" t="s">
        <v>562</v>
      </c>
      <c r="B1646" s="5">
        <v>1006332</v>
      </c>
      <c r="C1646" s="5" t="s">
        <v>565</v>
      </c>
      <c r="D1646" s="5" t="s">
        <v>55</v>
      </c>
      <c r="E1646" s="5" t="s">
        <v>2425</v>
      </c>
      <c r="F1646" s="5" t="s">
        <v>2485</v>
      </c>
      <c r="G1646" s="5" t="s">
        <v>2650</v>
      </c>
      <c r="H1646" s="6">
        <v>40431</v>
      </c>
      <c r="I1646" s="5" t="s">
        <v>575</v>
      </c>
      <c r="J1646" s="5" t="s">
        <v>651</v>
      </c>
      <c r="K1646" s="5" t="s">
        <v>568</v>
      </c>
      <c r="L1646" s="7">
        <v>6</v>
      </c>
      <c r="M1646" s="7" t="s">
        <v>287</v>
      </c>
      <c r="N1646" s="8">
        <v>4521</v>
      </c>
      <c r="O1646" s="89">
        <v>0.02</v>
      </c>
      <c r="P1646" s="10">
        <f t="shared" si="313"/>
        <v>90</v>
      </c>
      <c r="Q1646" s="89">
        <v>5.0000000000000001E-3</v>
      </c>
      <c r="R1646" s="10">
        <f t="shared" si="314"/>
        <v>23</v>
      </c>
      <c r="S1646" s="89">
        <f t="shared" si="315"/>
        <v>2.4994470249944702E-2</v>
      </c>
      <c r="T1646" s="10">
        <f t="shared" si="316"/>
        <v>113</v>
      </c>
      <c r="U1646" s="10">
        <f t="shared" si="317"/>
        <v>4634</v>
      </c>
      <c r="V1646" s="11">
        <v>4634</v>
      </c>
      <c r="W1646" s="12">
        <f t="shared" si="318"/>
        <v>113</v>
      </c>
      <c r="X1646" s="93">
        <f t="shared" si="319"/>
        <v>2.5000000000000001E-2</v>
      </c>
      <c r="Y1646" s="94" t="str">
        <f t="shared" si="320"/>
        <v>0.00%-8.40%</v>
      </c>
      <c r="Z1646" s="15"/>
      <c r="AA1646" s="15"/>
      <c r="AB1646" s="15"/>
      <c r="AC1646" s="96"/>
      <c r="AD1646" s="8">
        <f t="shared" si="321"/>
        <v>0</v>
      </c>
      <c r="AE1646" s="17">
        <f t="shared" si="322"/>
        <v>4634</v>
      </c>
      <c r="AF1646" s="18">
        <f t="shared" si="323"/>
        <v>113</v>
      </c>
      <c r="AG1646" s="98">
        <f t="shared" si="324"/>
        <v>2.4994470249944722E-2</v>
      </c>
      <c r="AH1646" s="20">
        <v>13.6</v>
      </c>
      <c r="AI1646" s="20">
        <v>650</v>
      </c>
      <c r="AJ1646" s="20"/>
      <c r="AK1646" s="20">
        <v>688</v>
      </c>
      <c r="AL1646" s="20">
        <f t="shared" si="325"/>
        <v>71510.399999999994</v>
      </c>
      <c r="AM1646" s="7" t="s">
        <v>287</v>
      </c>
      <c r="AN1646" s="20"/>
      <c r="AO1646" s="21"/>
      <c r="AP1646" s="21"/>
      <c r="AQ1646" s="5" t="s">
        <v>2472</v>
      </c>
      <c r="AR1646" s="5" t="s">
        <v>424</v>
      </c>
    </row>
    <row r="1647" spans="1:44">
      <c r="A1647" s="87" t="s">
        <v>562</v>
      </c>
      <c r="B1647" s="5">
        <v>1006421</v>
      </c>
      <c r="C1647" s="5" t="s">
        <v>565</v>
      </c>
      <c r="D1647" s="5" t="s">
        <v>55</v>
      </c>
      <c r="E1647" s="5" t="s">
        <v>2425</v>
      </c>
      <c r="F1647" s="5" t="s">
        <v>2485</v>
      </c>
      <c r="G1647" s="5" t="s">
        <v>2650</v>
      </c>
      <c r="H1647" s="6">
        <v>40462</v>
      </c>
      <c r="I1647" s="5" t="s">
        <v>575</v>
      </c>
      <c r="J1647" s="5" t="s">
        <v>2651</v>
      </c>
      <c r="K1647" s="5" t="s">
        <v>568</v>
      </c>
      <c r="L1647" s="7">
        <v>6</v>
      </c>
      <c r="M1647" s="7" t="s">
        <v>287</v>
      </c>
      <c r="N1647" s="8">
        <v>4394</v>
      </c>
      <c r="O1647" s="89">
        <v>0.02</v>
      </c>
      <c r="P1647" s="10">
        <f t="shared" si="313"/>
        <v>88</v>
      </c>
      <c r="Q1647" s="89">
        <v>5.0000000000000001E-3</v>
      </c>
      <c r="R1647" s="10">
        <f t="shared" si="314"/>
        <v>22</v>
      </c>
      <c r="S1647" s="89">
        <f t="shared" si="315"/>
        <v>2.5034137460172964E-2</v>
      </c>
      <c r="T1647" s="10">
        <f t="shared" si="316"/>
        <v>110</v>
      </c>
      <c r="U1647" s="10">
        <f t="shared" si="317"/>
        <v>4504</v>
      </c>
      <c r="V1647" s="11">
        <v>4482</v>
      </c>
      <c r="W1647" s="12">
        <f t="shared" si="318"/>
        <v>88</v>
      </c>
      <c r="X1647" s="93">
        <f t="shared" si="319"/>
        <v>0.02</v>
      </c>
      <c r="Y1647" s="94" t="str">
        <f t="shared" si="320"/>
        <v>0.00%-8.40%</v>
      </c>
      <c r="Z1647" s="15"/>
      <c r="AA1647" s="15"/>
      <c r="AB1647" s="15"/>
      <c r="AC1647" s="96"/>
      <c r="AD1647" s="8">
        <f t="shared" si="321"/>
        <v>0</v>
      </c>
      <c r="AE1647" s="17">
        <f t="shared" si="322"/>
        <v>4482</v>
      </c>
      <c r="AF1647" s="18">
        <f t="shared" si="323"/>
        <v>88</v>
      </c>
      <c r="AG1647" s="98">
        <f t="shared" si="324"/>
        <v>2.0027309968138285E-2</v>
      </c>
      <c r="AH1647" s="20">
        <v>13.6</v>
      </c>
      <c r="AI1647" s="20">
        <v>650</v>
      </c>
      <c r="AJ1647" s="20"/>
      <c r="AK1647" s="20">
        <v>688</v>
      </c>
      <c r="AL1647" s="20">
        <f t="shared" si="325"/>
        <v>69443.199999999997</v>
      </c>
      <c r="AM1647" s="7" t="s">
        <v>287</v>
      </c>
      <c r="AN1647" s="20"/>
      <c r="AO1647" s="21"/>
      <c r="AP1647" s="21"/>
      <c r="AQ1647" s="5" t="s">
        <v>2472</v>
      </c>
      <c r="AR1647" s="5" t="s">
        <v>424</v>
      </c>
    </row>
    <row r="1648" spans="1:44">
      <c r="A1648" s="87" t="s">
        <v>562</v>
      </c>
      <c r="B1648" s="5">
        <v>1007206</v>
      </c>
      <c r="C1648" s="5" t="s">
        <v>565</v>
      </c>
      <c r="D1648" s="5" t="s">
        <v>55</v>
      </c>
      <c r="E1648" s="5" t="s">
        <v>2425</v>
      </c>
      <c r="F1648" s="5" t="s">
        <v>2481</v>
      </c>
      <c r="G1648" s="5" t="s">
        <v>699</v>
      </c>
      <c r="H1648" s="6">
        <v>40610</v>
      </c>
      <c r="I1648" s="5" t="s">
        <v>575</v>
      </c>
      <c r="J1648" s="5" t="s">
        <v>2653</v>
      </c>
      <c r="K1648" s="5" t="s">
        <v>568</v>
      </c>
      <c r="L1648" s="7">
        <v>6</v>
      </c>
      <c r="M1648" s="7" t="s">
        <v>287</v>
      </c>
      <c r="N1648" s="8">
        <v>4227</v>
      </c>
      <c r="O1648" s="89">
        <v>0.02</v>
      </c>
      <c r="P1648" s="10">
        <f t="shared" si="313"/>
        <v>85</v>
      </c>
      <c r="Q1648" s="89">
        <v>5.0000000000000001E-3</v>
      </c>
      <c r="R1648" s="10">
        <f t="shared" si="314"/>
        <v>21</v>
      </c>
      <c r="S1648" s="89">
        <f t="shared" si="315"/>
        <v>2.5076886680861131E-2</v>
      </c>
      <c r="T1648" s="10">
        <f t="shared" si="316"/>
        <v>106</v>
      </c>
      <c r="U1648" s="10">
        <f t="shared" si="317"/>
        <v>4333</v>
      </c>
      <c r="V1648" s="11">
        <v>4227</v>
      </c>
      <c r="W1648" s="12">
        <f t="shared" si="318"/>
        <v>0</v>
      </c>
      <c r="X1648" s="93">
        <f t="shared" si="319"/>
        <v>0</v>
      </c>
      <c r="Y1648" s="94" t="str">
        <f t="shared" si="320"/>
        <v>0.00%-8.40%</v>
      </c>
      <c r="Z1648" s="15"/>
      <c r="AA1648" s="15"/>
      <c r="AB1648" s="15"/>
      <c r="AC1648" s="96"/>
      <c r="AD1648" s="8">
        <f t="shared" si="321"/>
        <v>0</v>
      </c>
      <c r="AE1648" s="17">
        <f t="shared" si="322"/>
        <v>4227</v>
      </c>
      <c r="AF1648" s="18">
        <f t="shared" si="323"/>
        <v>0</v>
      </c>
      <c r="AG1648" s="98">
        <f t="shared" si="324"/>
        <v>0</v>
      </c>
      <c r="AH1648" s="20">
        <v>13.6</v>
      </c>
      <c r="AI1648" s="20">
        <v>450</v>
      </c>
      <c r="AJ1648" s="20"/>
      <c r="AK1648" s="20">
        <v>688</v>
      </c>
      <c r="AL1648" s="20">
        <f t="shared" si="325"/>
        <v>63575.199999999997</v>
      </c>
      <c r="AM1648" s="7" t="s">
        <v>287</v>
      </c>
      <c r="AN1648" s="20"/>
      <c r="AO1648" s="21" t="s">
        <v>2652</v>
      </c>
      <c r="AP1648" s="21"/>
      <c r="AQ1648" s="5" t="s">
        <v>2472</v>
      </c>
      <c r="AR1648" s="5" t="s">
        <v>424</v>
      </c>
    </row>
    <row r="1649" spans="1:44">
      <c r="A1649" s="87" t="s">
        <v>562</v>
      </c>
      <c r="B1649" s="5">
        <v>1007497</v>
      </c>
      <c r="C1649" s="5" t="s">
        <v>565</v>
      </c>
      <c r="D1649" s="5" t="s">
        <v>55</v>
      </c>
      <c r="E1649" s="5" t="s">
        <v>2425</v>
      </c>
      <c r="F1649" s="5" t="s">
        <v>2481</v>
      </c>
      <c r="G1649" s="5" t="s">
        <v>699</v>
      </c>
      <c r="H1649" s="6">
        <v>40945</v>
      </c>
      <c r="I1649" s="5" t="s">
        <v>575</v>
      </c>
      <c r="J1649" s="5" t="s">
        <v>2653</v>
      </c>
      <c r="K1649" s="5" t="s">
        <v>568</v>
      </c>
      <c r="L1649" s="7">
        <v>6</v>
      </c>
      <c r="M1649" s="7" t="s">
        <v>287</v>
      </c>
      <c r="N1649" s="8">
        <v>4184</v>
      </c>
      <c r="O1649" s="89">
        <v>0.02</v>
      </c>
      <c r="P1649" s="10">
        <f t="shared" si="313"/>
        <v>84</v>
      </c>
      <c r="Q1649" s="89">
        <v>5.0000000000000001E-3</v>
      </c>
      <c r="R1649" s="10">
        <f t="shared" si="314"/>
        <v>21</v>
      </c>
      <c r="S1649" s="89">
        <f t="shared" si="315"/>
        <v>2.5095602294455066E-2</v>
      </c>
      <c r="T1649" s="10">
        <f t="shared" si="316"/>
        <v>105</v>
      </c>
      <c r="U1649" s="10">
        <f t="shared" si="317"/>
        <v>4289</v>
      </c>
      <c r="V1649" s="11">
        <v>4268</v>
      </c>
      <c r="W1649" s="12">
        <f t="shared" si="318"/>
        <v>84</v>
      </c>
      <c r="X1649" s="93">
        <f t="shared" si="319"/>
        <v>2.01E-2</v>
      </c>
      <c r="Y1649" s="94" t="str">
        <f t="shared" si="320"/>
        <v>0.00%-8.40%</v>
      </c>
      <c r="Z1649" s="15"/>
      <c r="AA1649" s="15"/>
      <c r="AB1649" s="15"/>
      <c r="AC1649" s="96"/>
      <c r="AD1649" s="8">
        <f t="shared" si="321"/>
        <v>0</v>
      </c>
      <c r="AE1649" s="17">
        <f t="shared" si="322"/>
        <v>4268</v>
      </c>
      <c r="AF1649" s="18">
        <f t="shared" si="323"/>
        <v>84</v>
      </c>
      <c r="AG1649" s="98">
        <f t="shared" si="324"/>
        <v>2.0076481835564097E-2</v>
      </c>
      <c r="AH1649" s="20">
        <v>13.6</v>
      </c>
      <c r="AI1649" s="20">
        <v>450</v>
      </c>
      <c r="AJ1649" s="20"/>
      <c r="AK1649" s="20">
        <v>688</v>
      </c>
      <c r="AL1649" s="20">
        <f t="shared" si="325"/>
        <v>64132.799999999996</v>
      </c>
      <c r="AM1649" s="7" t="s">
        <v>287</v>
      </c>
      <c r="AN1649" s="20"/>
      <c r="AO1649" s="21"/>
      <c r="AP1649" s="21"/>
      <c r="AQ1649" s="5" t="s">
        <v>2472</v>
      </c>
      <c r="AR1649" s="5" t="s">
        <v>424</v>
      </c>
    </row>
    <row r="1650" spans="1:44">
      <c r="A1650" s="87" t="s">
        <v>562</v>
      </c>
      <c r="B1650" s="5">
        <v>1007505</v>
      </c>
      <c r="C1650" s="5" t="s">
        <v>565</v>
      </c>
      <c r="D1650" s="5" t="s">
        <v>55</v>
      </c>
      <c r="E1650" s="5" t="s">
        <v>2425</v>
      </c>
      <c r="F1650" s="5" t="s">
        <v>2485</v>
      </c>
      <c r="G1650" s="5" t="s">
        <v>2650</v>
      </c>
      <c r="H1650" s="6">
        <v>40945</v>
      </c>
      <c r="I1650" s="5" t="s">
        <v>575</v>
      </c>
      <c r="J1650" s="5" t="s">
        <v>709</v>
      </c>
      <c r="K1650" s="5" t="s">
        <v>568</v>
      </c>
      <c r="L1650" s="7">
        <v>6</v>
      </c>
      <c r="M1650" s="7" t="s">
        <v>287</v>
      </c>
      <c r="N1650" s="8">
        <v>4599</v>
      </c>
      <c r="O1650" s="89">
        <v>0.02</v>
      </c>
      <c r="P1650" s="10">
        <f t="shared" si="313"/>
        <v>92</v>
      </c>
      <c r="Q1650" s="89">
        <v>5.0000000000000001E-3</v>
      </c>
      <c r="R1650" s="10">
        <f t="shared" si="314"/>
        <v>23</v>
      </c>
      <c r="S1650" s="89">
        <f t="shared" si="315"/>
        <v>2.5005435964340073E-2</v>
      </c>
      <c r="T1650" s="10">
        <f t="shared" si="316"/>
        <v>115</v>
      </c>
      <c r="U1650" s="10">
        <f t="shared" si="317"/>
        <v>4714</v>
      </c>
      <c r="V1650" s="11">
        <v>4691</v>
      </c>
      <c r="W1650" s="12">
        <f t="shared" si="318"/>
        <v>92</v>
      </c>
      <c r="X1650" s="93">
        <f t="shared" si="319"/>
        <v>0.02</v>
      </c>
      <c r="Y1650" s="94" t="str">
        <f t="shared" si="320"/>
        <v>0.00%-8.40%</v>
      </c>
      <c r="Z1650" s="15"/>
      <c r="AA1650" s="15"/>
      <c r="AB1650" s="15"/>
      <c r="AC1650" s="96"/>
      <c r="AD1650" s="8">
        <f t="shared" si="321"/>
        <v>0</v>
      </c>
      <c r="AE1650" s="17">
        <f t="shared" si="322"/>
        <v>4691</v>
      </c>
      <c r="AF1650" s="18">
        <f t="shared" si="323"/>
        <v>92</v>
      </c>
      <c r="AG1650" s="98">
        <f t="shared" si="324"/>
        <v>2.0004348771472058E-2</v>
      </c>
      <c r="AH1650" s="20">
        <v>13.6</v>
      </c>
      <c r="AI1650" s="20">
        <v>750</v>
      </c>
      <c r="AJ1650" s="20"/>
      <c r="AK1650" s="20">
        <v>688</v>
      </c>
      <c r="AL1650" s="20">
        <f t="shared" si="325"/>
        <v>73485.600000000006</v>
      </c>
      <c r="AM1650" s="7" t="s">
        <v>287</v>
      </c>
      <c r="AN1650" s="20"/>
      <c r="AO1650" s="21"/>
      <c r="AP1650" s="21"/>
      <c r="AQ1650" s="5" t="s">
        <v>2472</v>
      </c>
      <c r="AR1650" s="5" t="s">
        <v>424</v>
      </c>
    </row>
    <row r="1651" spans="1:44">
      <c r="A1651" s="87" t="s">
        <v>562</v>
      </c>
      <c r="B1651" s="5">
        <v>1007521</v>
      </c>
      <c r="C1651" s="5" t="s">
        <v>565</v>
      </c>
      <c r="D1651" s="5" t="s">
        <v>55</v>
      </c>
      <c r="E1651" s="5" t="s">
        <v>2425</v>
      </c>
      <c r="F1651" s="5" t="s">
        <v>2485</v>
      </c>
      <c r="G1651" s="5" t="s">
        <v>2650</v>
      </c>
      <c r="H1651" s="6">
        <v>40945</v>
      </c>
      <c r="I1651" s="5" t="s">
        <v>575</v>
      </c>
      <c r="J1651" s="5" t="s">
        <v>651</v>
      </c>
      <c r="K1651" s="5" t="s">
        <v>568</v>
      </c>
      <c r="L1651" s="7">
        <v>6</v>
      </c>
      <c r="M1651" s="7" t="s">
        <v>287</v>
      </c>
      <c r="N1651" s="8">
        <v>4610</v>
      </c>
      <c r="O1651" s="89">
        <v>0.02</v>
      </c>
      <c r="P1651" s="10">
        <f t="shared" si="313"/>
        <v>92</v>
      </c>
      <c r="Q1651" s="89">
        <v>5.0000000000000001E-3</v>
      </c>
      <c r="R1651" s="10">
        <f t="shared" si="314"/>
        <v>23</v>
      </c>
      <c r="S1651" s="89">
        <f t="shared" si="315"/>
        <v>2.4945770065075923E-2</v>
      </c>
      <c r="T1651" s="10">
        <f t="shared" si="316"/>
        <v>115</v>
      </c>
      <c r="U1651" s="10">
        <f t="shared" si="317"/>
        <v>4725</v>
      </c>
      <c r="V1651" s="11">
        <v>4725</v>
      </c>
      <c r="W1651" s="12">
        <f t="shared" si="318"/>
        <v>115</v>
      </c>
      <c r="X1651" s="93">
        <f t="shared" si="319"/>
        <v>2.4899999999999999E-2</v>
      </c>
      <c r="Y1651" s="94" t="str">
        <f t="shared" si="320"/>
        <v>0.00%-8.40%</v>
      </c>
      <c r="Z1651" s="15"/>
      <c r="AA1651" s="15"/>
      <c r="AB1651" s="15"/>
      <c r="AC1651" s="96"/>
      <c r="AD1651" s="8">
        <f t="shared" si="321"/>
        <v>0</v>
      </c>
      <c r="AE1651" s="17">
        <f t="shared" si="322"/>
        <v>4725</v>
      </c>
      <c r="AF1651" s="18">
        <f t="shared" si="323"/>
        <v>115</v>
      </c>
      <c r="AG1651" s="98">
        <f t="shared" si="324"/>
        <v>2.4945770065075923E-2</v>
      </c>
      <c r="AH1651" s="20">
        <v>13.6</v>
      </c>
      <c r="AI1651" s="20">
        <v>650</v>
      </c>
      <c r="AJ1651" s="20"/>
      <c r="AK1651" s="20">
        <v>688</v>
      </c>
      <c r="AL1651" s="20">
        <f t="shared" si="325"/>
        <v>72748</v>
      </c>
      <c r="AM1651" s="7" t="s">
        <v>287</v>
      </c>
      <c r="AN1651" s="20"/>
      <c r="AO1651" s="21"/>
      <c r="AP1651" s="21"/>
      <c r="AQ1651" s="5" t="s">
        <v>2472</v>
      </c>
      <c r="AR1651" s="5" t="s">
        <v>424</v>
      </c>
    </row>
    <row r="1652" spans="1:44">
      <c r="A1652" s="87" t="s">
        <v>562</v>
      </c>
      <c r="B1652" s="5">
        <v>1007525</v>
      </c>
      <c r="C1652" s="5" t="s">
        <v>565</v>
      </c>
      <c r="D1652" s="5" t="s">
        <v>55</v>
      </c>
      <c r="E1652" s="5" t="s">
        <v>2425</v>
      </c>
      <c r="F1652" s="5" t="s">
        <v>2481</v>
      </c>
      <c r="G1652" s="5" t="s">
        <v>699</v>
      </c>
      <c r="H1652" s="6">
        <v>40945</v>
      </c>
      <c r="I1652" s="5" t="s">
        <v>575</v>
      </c>
      <c r="J1652" s="5" t="s">
        <v>2651</v>
      </c>
      <c r="K1652" s="5" t="s">
        <v>568</v>
      </c>
      <c r="L1652" s="7">
        <v>6</v>
      </c>
      <c r="M1652" s="7" t="s">
        <v>287</v>
      </c>
      <c r="N1652" s="8">
        <v>4538</v>
      </c>
      <c r="O1652" s="89">
        <v>0.02</v>
      </c>
      <c r="P1652" s="10">
        <f t="shared" si="313"/>
        <v>91</v>
      </c>
      <c r="Q1652" s="89">
        <v>5.0000000000000001E-3</v>
      </c>
      <c r="R1652" s="10">
        <f t="shared" si="314"/>
        <v>23</v>
      </c>
      <c r="S1652" s="89">
        <f t="shared" si="315"/>
        <v>2.51211987659762E-2</v>
      </c>
      <c r="T1652" s="10">
        <f t="shared" si="316"/>
        <v>114</v>
      </c>
      <c r="U1652" s="10">
        <f t="shared" si="317"/>
        <v>4652</v>
      </c>
      <c r="V1652" s="11">
        <v>4652</v>
      </c>
      <c r="W1652" s="12">
        <f t="shared" si="318"/>
        <v>114</v>
      </c>
      <c r="X1652" s="93">
        <f t="shared" si="319"/>
        <v>2.5100000000000001E-2</v>
      </c>
      <c r="Y1652" s="94" t="str">
        <f t="shared" si="320"/>
        <v>0.00%-8.40%</v>
      </c>
      <c r="Z1652" s="15"/>
      <c r="AA1652" s="15"/>
      <c r="AB1652" s="15"/>
      <c r="AC1652" s="96"/>
      <c r="AD1652" s="8">
        <f t="shared" si="321"/>
        <v>0</v>
      </c>
      <c r="AE1652" s="17">
        <f t="shared" si="322"/>
        <v>4652</v>
      </c>
      <c r="AF1652" s="18">
        <f t="shared" si="323"/>
        <v>114</v>
      </c>
      <c r="AG1652" s="98">
        <f t="shared" si="324"/>
        <v>2.5121198765976294E-2</v>
      </c>
      <c r="AH1652" s="20">
        <v>13.6</v>
      </c>
      <c r="AI1652" s="20">
        <v>650</v>
      </c>
      <c r="AJ1652" s="20"/>
      <c r="AK1652" s="20">
        <v>688</v>
      </c>
      <c r="AL1652" s="20">
        <f t="shared" si="325"/>
        <v>71755.199999999997</v>
      </c>
      <c r="AM1652" s="7" t="s">
        <v>287</v>
      </c>
      <c r="AN1652" s="20"/>
      <c r="AO1652" s="21"/>
      <c r="AP1652" s="21"/>
      <c r="AQ1652" s="5" t="s">
        <v>2472</v>
      </c>
      <c r="AR1652" s="5" t="s">
        <v>424</v>
      </c>
    </row>
    <row r="1653" spans="1:44">
      <c r="A1653" s="87" t="s">
        <v>562</v>
      </c>
      <c r="B1653" s="5">
        <v>1007529</v>
      </c>
      <c r="C1653" s="5" t="s">
        <v>565</v>
      </c>
      <c r="D1653" s="5" t="s">
        <v>55</v>
      </c>
      <c r="E1653" s="5" t="s">
        <v>2425</v>
      </c>
      <c r="F1653" s="5" t="s">
        <v>2481</v>
      </c>
      <c r="G1653" s="5" t="s">
        <v>699</v>
      </c>
      <c r="H1653" s="6">
        <v>40966</v>
      </c>
      <c r="I1653" s="5" t="s">
        <v>575</v>
      </c>
      <c r="J1653" s="5" t="s">
        <v>2653</v>
      </c>
      <c r="K1653" s="5" t="s">
        <v>568</v>
      </c>
      <c r="L1653" s="7">
        <v>6</v>
      </c>
      <c r="M1653" s="7" t="s">
        <v>287</v>
      </c>
      <c r="N1653" s="8">
        <v>4428</v>
      </c>
      <c r="O1653" s="89">
        <v>0.02</v>
      </c>
      <c r="P1653" s="10">
        <f t="shared" si="313"/>
        <v>89</v>
      </c>
      <c r="Q1653" s="89">
        <v>5.0000000000000001E-3</v>
      </c>
      <c r="R1653" s="10">
        <f t="shared" si="314"/>
        <v>22</v>
      </c>
      <c r="S1653" s="89">
        <f t="shared" si="315"/>
        <v>2.5067750677506776E-2</v>
      </c>
      <c r="T1653" s="10">
        <f t="shared" si="316"/>
        <v>111</v>
      </c>
      <c r="U1653" s="10">
        <f t="shared" si="317"/>
        <v>4539</v>
      </c>
      <c r="V1653" s="11">
        <v>4520</v>
      </c>
      <c r="W1653" s="12">
        <f t="shared" si="318"/>
        <v>92</v>
      </c>
      <c r="X1653" s="93">
        <f t="shared" si="319"/>
        <v>2.0799999999999999E-2</v>
      </c>
      <c r="Y1653" s="94" t="str">
        <f t="shared" si="320"/>
        <v>0.00%-8.40%</v>
      </c>
      <c r="Z1653" s="15"/>
      <c r="AA1653" s="15"/>
      <c r="AB1653" s="15"/>
      <c r="AC1653" s="96"/>
      <c r="AD1653" s="8">
        <f t="shared" si="321"/>
        <v>0</v>
      </c>
      <c r="AE1653" s="17">
        <f t="shared" si="322"/>
        <v>4520</v>
      </c>
      <c r="AF1653" s="18">
        <f t="shared" si="323"/>
        <v>92</v>
      </c>
      <c r="AG1653" s="98">
        <f t="shared" si="324"/>
        <v>2.0776874435411097E-2</v>
      </c>
      <c r="AH1653" s="20">
        <v>13.6</v>
      </c>
      <c r="AI1653" s="20">
        <v>450</v>
      </c>
      <c r="AJ1653" s="20"/>
      <c r="AK1653" s="20">
        <v>688</v>
      </c>
      <c r="AL1653" s="20">
        <f t="shared" si="325"/>
        <v>67560</v>
      </c>
      <c r="AM1653" s="7" t="s">
        <v>287</v>
      </c>
      <c r="AN1653" s="20"/>
      <c r="AO1653" s="21"/>
      <c r="AP1653" s="21"/>
      <c r="AQ1653" s="5" t="s">
        <v>2472</v>
      </c>
      <c r="AR1653" s="5" t="s">
        <v>424</v>
      </c>
    </row>
    <row r="1654" spans="1:44">
      <c r="A1654" s="87" t="s">
        <v>562</v>
      </c>
      <c r="B1654" s="5">
        <v>1007539</v>
      </c>
      <c r="C1654" s="5" t="s">
        <v>565</v>
      </c>
      <c r="D1654" s="5" t="s">
        <v>55</v>
      </c>
      <c r="E1654" s="5" t="s">
        <v>2425</v>
      </c>
      <c r="F1654" s="5" t="s">
        <v>2485</v>
      </c>
      <c r="G1654" s="5" t="s">
        <v>2650</v>
      </c>
      <c r="H1654" s="6">
        <v>40974</v>
      </c>
      <c r="I1654" s="5" t="s">
        <v>575</v>
      </c>
      <c r="J1654" s="5" t="s">
        <v>651</v>
      </c>
      <c r="K1654" s="5" t="s">
        <v>568</v>
      </c>
      <c r="L1654" s="7">
        <v>6</v>
      </c>
      <c r="M1654" s="7" t="s">
        <v>287</v>
      </c>
      <c r="N1654" s="8">
        <v>4626</v>
      </c>
      <c r="O1654" s="89">
        <v>0.02</v>
      </c>
      <c r="P1654" s="10">
        <f t="shared" si="313"/>
        <v>93</v>
      </c>
      <c r="Q1654" s="89">
        <v>5.0000000000000001E-3</v>
      </c>
      <c r="R1654" s="10">
        <f t="shared" si="314"/>
        <v>23</v>
      </c>
      <c r="S1654" s="89">
        <f t="shared" si="315"/>
        <v>2.5075659316904454E-2</v>
      </c>
      <c r="T1654" s="10">
        <f t="shared" si="316"/>
        <v>116</v>
      </c>
      <c r="U1654" s="10">
        <f t="shared" si="317"/>
        <v>4742</v>
      </c>
      <c r="V1654" s="11">
        <v>4750</v>
      </c>
      <c r="W1654" s="12">
        <f t="shared" si="318"/>
        <v>124</v>
      </c>
      <c r="X1654" s="93">
        <f t="shared" si="319"/>
        <v>2.6800000000000001E-2</v>
      </c>
      <c r="Y1654" s="94" t="str">
        <f t="shared" si="320"/>
        <v>0.00%-8.40%</v>
      </c>
      <c r="Z1654" s="15"/>
      <c r="AA1654" s="15"/>
      <c r="AB1654" s="15"/>
      <c r="AC1654" s="96"/>
      <c r="AD1654" s="8">
        <f t="shared" si="321"/>
        <v>0</v>
      </c>
      <c r="AE1654" s="17">
        <f t="shared" si="322"/>
        <v>4750</v>
      </c>
      <c r="AF1654" s="18">
        <f t="shared" si="323"/>
        <v>124</v>
      </c>
      <c r="AG1654" s="98">
        <f t="shared" si="324"/>
        <v>2.6805015131863286E-2</v>
      </c>
      <c r="AH1654" s="20">
        <v>13.6</v>
      </c>
      <c r="AI1654" s="20">
        <v>650</v>
      </c>
      <c r="AJ1654" s="20"/>
      <c r="AK1654" s="20">
        <v>688</v>
      </c>
      <c r="AL1654" s="20">
        <f t="shared" si="325"/>
        <v>73088</v>
      </c>
      <c r="AM1654" s="7" t="s">
        <v>287</v>
      </c>
      <c r="AN1654" s="20"/>
      <c r="AO1654" s="21"/>
      <c r="AP1654" s="21"/>
      <c r="AQ1654" s="5" t="s">
        <v>2472</v>
      </c>
      <c r="AR1654" s="5" t="s">
        <v>424</v>
      </c>
    </row>
    <row r="1655" spans="1:44">
      <c r="A1655" s="87" t="s">
        <v>562</v>
      </c>
      <c r="B1655" s="5">
        <v>1007558</v>
      </c>
      <c r="C1655" s="5" t="s">
        <v>565</v>
      </c>
      <c r="D1655" s="5" t="s">
        <v>55</v>
      </c>
      <c r="E1655" s="5" t="s">
        <v>2425</v>
      </c>
      <c r="F1655" s="5" t="s">
        <v>2485</v>
      </c>
      <c r="G1655" s="5" t="s">
        <v>2650</v>
      </c>
      <c r="H1655" s="6">
        <v>40988</v>
      </c>
      <c r="I1655" s="5" t="s">
        <v>575</v>
      </c>
      <c r="J1655" s="5" t="s">
        <v>709</v>
      </c>
      <c r="K1655" s="5" t="s">
        <v>568</v>
      </c>
      <c r="L1655" s="7">
        <v>6</v>
      </c>
      <c r="M1655" s="7" t="s">
        <v>287</v>
      </c>
      <c r="N1655" s="8">
        <v>4663</v>
      </c>
      <c r="O1655" s="89">
        <v>0.02</v>
      </c>
      <c r="P1655" s="10">
        <f t="shared" si="313"/>
        <v>93</v>
      </c>
      <c r="Q1655" s="89">
        <v>5.0000000000000001E-3</v>
      </c>
      <c r="R1655" s="10">
        <f t="shared" si="314"/>
        <v>23</v>
      </c>
      <c r="S1655" s="89">
        <f t="shared" si="315"/>
        <v>2.4876688826935448E-2</v>
      </c>
      <c r="T1655" s="10">
        <f t="shared" si="316"/>
        <v>116</v>
      </c>
      <c r="U1655" s="10">
        <f t="shared" si="317"/>
        <v>4779</v>
      </c>
      <c r="V1655" s="11">
        <v>4803</v>
      </c>
      <c r="W1655" s="12">
        <f t="shared" si="318"/>
        <v>140</v>
      </c>
      <c r="X1655" s="93">
        <f t="shared" si="319"/>
        <v>0.03</v>
      </c>
      <c r="Y1655" s="94" t="str">
        <f t="shared" si="320"/>
        <v>0.00%-8.40%</v>
      </c>
      <c r="Z1655" s="15"/>
      <c r="AA1655" s="15"/>
      <c r="AB1655" s="15"/>
      <c r="AC1655" s="96"/>
      <c r="AD1655" s="8">
        <f t="shared" si="321"/>
        <v>0</v>
      </c>
      <c r="AE1655" s="17">
        <f t="shared" si="322"/>
        <v>4803</v>
      </c>
      <c r="AF1655" s="18">
        <f t="shared" si="323"/>
        <v>140</v>
      </c>
      <c r="AG1655" s="98">
        <f t="shared" si="324"/>
        <v>3.0023589963542818E-2</v>
      </c>
      <c r="AH1655" s="20">
        <v>13.6</v>
      </c>
      <c r="AI1655" s="20">
        <v>750</v>
      </c>
      <c r="AJ1655" s="20"/>
      <c r="AK1655" s="20">
        <v>688</v>
      </c>
      <c r="AL1655" s="20">
        <f t="shared" si="325"/>
        <v>75008.799999999988</v>
      </c>
      <c r="AM1655" s="7" t="s">
        <v>287</v>
      </c>
      <c r="AN1655" s="20"/>
      <c r="AO1655" s="21"/>
      <c r="AP1655" s="21"/>
      <c r="AQ1655" s="5" t="s">
        <v>2472</v>
      </c>
      <c r="AR1655" s="5" t="s">
        <v>424</v>
      </c>
    </row>
    <row r="1656" spans="1:44">
      <c r="A1656" s="87" t="s">
        <v>562</v>
      </c>
      <c r="B1656" s="5">
        <v>1007569</v>
      </c>
      <c r="C1656" s="5" t="s">
        <v>565</v>
      </c>
      <c r="D1656" s="5" t="s">
        <v>55</v>
      </c>
      <c r="E1656" s="5" t="s">
        <v>2425</v>
      </c>
      <c r="F1656" s="5" t="s">
        <v>2481</v>
      </c>
      <c r="G1656" s="5" t="s">
        <v>699</v>
      </c>
      <c r="H1656" s="6">
        <v>40988</v>
      </c>
      <c r="I1656" s="5" t="s">
        <v>575</v>
      </c>
      <c r="J1656" s="5" t="s">
        <v>651</v>
      </c>
      <c r="K1656" s="5" t="s">
        <v>568</v>
      </c>
      <c r="L1656" s="7">
        <v>6</v>
      </c>
      <c r="M1656" s="7" t="s">
        <v>287</v>
      </c>
      <c r="N1656" s="8">
        <v>4585</v>
      </c>
      <c r="O1656" s="89">
        <v>0.02</v>
      </c>
      <c r="P1656" s="10">
        <f t="shared" si="313"/>
        <v>92</v>
      </c>
      <c r="Q1656" s="89">
        <v>5.0000000000000001E-3</v>
      </c>
      <c r="R1656" s="10">
        <f t="shared" si="314"/>
        <v>23</v>
      </c>
      <c r="S1656" s="89">
        <f t="shared" si="315"/>
        <v>2.5081788440567066E-2</v>
      </c>
      <c r="T1656" s="10">
        <f t="shared" si="316"/>
        <v>115</v>
      </c>
      <c r="U1656" s="10">
        <f t="shared" si="317"/>
        <v>4700</v>
      </c>
      <c r="V1656" s="11">
        <v>4700</v>
      </c>
      <c r="W1656" s="12">
        <f t="shared" si="318"/>
        <v>115</v>
      </c>
      <c r="X1656" s="93">
        <f t="shared" si="319"/>
        <v>2.5100000000000001E-2</v>
      </c>
      <c r="Y1656" s="94" t="str">
        <f t="shared" si="320"/>
        <v>0.00%-8.40%</v>
      </c>
      <c r="Z1656" s="15"/>
      <c r="AA1656" s="15"/>
      <c r="AB1656" s="15"/>
      <c r="AC1656" s="96"/>
      <c r="AD1656" s="8">
        <f t="shared" si="321"/>
        <v>0</v>
      </c>
      <c r="AE1656" s="17">
        <f t="shared" si="322"/>
        <v>4700</v>
      </c>
      <c r="AF1656" s="18">
        <f t="shared" si="323"/>
        <v>115</v>
      </c>
      <c r="AG1656" s="98">
        <f t="shared" si="324"/>
        <v>2.5081788440566966E-2</v>
      </c>
      <c r="AH1656" s="20">
        <v>13.6</v>
      </c>
      <c r="AI1656" s="20">
        <v>650</v>
      </c>
      <c r="AJ1656" s="20"/>
      <c r="AK1656" s="20">
        <v>688</v>
      </c>
      <c r="AL1656" s="20">
        <f t="shared" si="325"/>
        <v>72408</v>
      </c>
      <c r="AM1656" s="7" t="s">
        <v>287</v>
      </c>
      <c r="AN1656" s="20"/>
      <c r="AO1656" s="21"/>
      <c r="AP1656" s="21"/>
      <c r="AQ1656" s="5" t="s">
        <v>2472</v>
      </c>
      <c r="AR1656" s="5" t="s">
        <v>424</v>
      </c>
    </row>
    <row r="1657" spans="1:44">
      <c r="A1657" s="87" t="s">
        <v>562</v>
      </c>
      <c r="B1657" s="5">
        <v>1007583</v>
      </c>
      <c r="C1657" s="5" t="s">
        <v>565</v>
      </c>
      <c r="D1657" s="5" t="s">
        <v>55</v>
      </c>
      <c r="E1657" s="5" t="s">
        <v>2425</v>
      </c>
      <c r="F1657" s="5" t="s">
        <v>2485</v>
      </c>
      <c r="G1657" s="5" t="s">
        <v>2650</v>
      </c>
      <c r="H1657" s="6">
        <v>40994</v>
      </c>
      <c r="I1657" s="5" t="s">
        <v>575</v>
      </c>
      <c r="J1657" s="5" t="s">
        <v>709</v>
      </c>
      <c r="K1657" s="5" t="s">
        <v>568</v>
      </c>
      <c r="L1657" s="7">
        <v>6</v>
      </c>
      <c r="M1657" s="7" t="s">
        <v>287</v>
      </c>
      <c r="N1657" s="8">
        <v>4710</v>
      </c>
      <c r="O1657" s="89">
        <v>0.02</v>
      </c>
      <c r="P1657" s="10">
        <f t="shared" si="313"/>
        <v>94</v>
      </c>
      <c r="Q1657" s="89">
        <v>5.0000000000000001E-3</v>
      </c>
      <c r="R1657" s="10">
        <f t="shared" si="314"/>
        <v>24</v>
      </c>
      <c r="S1657" s="89">
        <f t="shared" si="315"/>
        <v>2.5053078556263271E-2</v>
      </c>
      <c r="T1657" s="10">
        <f t="shared" si="316"/>
        <v>118</v>
      </c>
      <c r="U1657" s="10">
        <f t="shared" si="317"/>
        <v>4828</v>
      </c>
      <c r="V1657" s="11">
        <v>4852</v>
      </c>
      <c r="W1657" s="12">
        <f t="shared" si="318"/>
        <v>142</v>
      </c>
      <c r="X1657" s="93">
        <f t="shared" si="319"/>
        <v>3.0099999999999998E-2</v>
      </c>
      <c r="Y1657" s="94" t="str">
        <f t="shared" si="320"/>
        <v>0.00%-8.40%</v>
      </c>
      <c r="Z1657" s="15"/>
      <c r="AA1657" s="15"/>
      <c r="AB1657" s="15"/>
      <c r="AC1657" s="96"/>
      <c r="AD1657" s="8">
        <f t="shared" si="321"/>
        <v>0</v>
      </c>
      <c r="AE1657" s="17">
        <f t="shared" si="322"/>
        <v>4852</v>
      </c>
      <c r="AF1657" s="18">
        <f t="shared" si="323"/>
        <v>142</v>
      </c>
      <c r="AG1657" s="98">
        <f t="shared" si="324"/>
        <v>3.0148619957537148E-2</v>
      </c>
      <c r="AH1657" s="20">
        <v>13.6</v>
      </c>
      <c r="AI1657" s="20">
        <v>750</v>
      </c>
      <c r="AJ1657" s="20"/>
      <c r="AK1657" s="20">
        <v>688</v>
      </c>
      <c r="AL1657" s="20">
        <f t="shared" si="325"/>
        <v>75675.199999999997</v>
      </c>
      <c r="AM1657" s="7" t="s">
        <v>287</v>
      </c>
      <c r="AN1657" s="20"/>
      <c r="AO1657" s="21"/>
      <c r="AP1657" s="21"/>
      <c r="AQ1657" s="5" t="s">
        <v>2472</v>
      </c>
      <c r="AR1657" s="5" t="s">
        <v>424</v>
      </c>
    </row>
    <row r="1658" spans="1:44">
      <c r="A1658" s="87" t="s">
        <v>562</v>
      </c>
      <c r="B1658" s="5">
        <v>1007592</v>
      </c>
      <c r="C1658" s="5" t="s">
        <v>565</v>
      </c>
      <c r="D1658" s="5" t="s">
        <v>55</v>
      </c>
      <c r="E1658" s="5" t="s">
        <v>2425</v>
      </c>
      <c r="F1658" s="5" t="s">
        <v>2485</v>
      </c>
      <c r="G1658" s="5" t="s">
        <v>2650</v>
      </c>
      <c r="H1658" s="6">
        <v>40994</v>
      </c>
      <c r="I1658" s="5" t="s">
        <v>489</v>
      </c>
      <c r="J1658" s="5" t="s">
        <v>2656</v>
      </c>
      <c r="K1658" s="5" t="s">
        <v>568</v>
      </c>
      <c r="L1658" s="7">
        <v>6</v>
      </c>
      <c r="M1658" s="7" t="s">
        <v>287</v>
      </c>
      <c r="N1658" s="8">
        <v>6343</v>
      </c>
      <c r="O1658" s="89">
        <v>0.02</v>
      </c>
      <c r="P1658" s="10">
        <f t="shared" si="313"/>
        <v>127</v>
      </c>
      <c r="Q1658" s="89">
        <v>5.0000000000000001E-3</v>
      </c>
      <c r="R1658" s="10">
        <f t="shared" si="314"/>
        <v>32</v>
      </c>
      <c r="S1658" s="89">
        <f t="shared" si="315"/>
        <v>2.506700299542803E-2</v>
      </c>
      <c r="T1658" s="10">
        <f t="shared" si="316"/>
        <v>159</v>
      </c>
      <c r="U1658" s="10">
        <f t="shared" si="317"/>
        <v>6502</v>
      </c>
      <c r="V1658" s="11">
        <v>6555</v>
      </c>
      <c r="W1658" s="12">
        <f t="shared" si="318"/>
        <v>212</v>
      </c>
      <c r="X1658" s="93">
        <f t="shared" si="319"/>
        <v>3.3399999999999999E-2</v>
      </c>
      <c r="Y1658" s="94" t="str">
        <f t="shared" si="320"/>
        <v>0.00%-8.40%</v>
      </c>
      <c r="Z1658" s="15"/>
      <c r="AA1658" s="15"/>
      <c r="AB1658" s="15"/>
      <c r="AC1658" s="96"/>
      <c r="AD1658" s="8">
        <f t="shared" si="321"/>
        <v>0</v>
      </c>
      <c r="AE1658" s="17">
        <f t="shared" si="322"/>
        <v>6555</v>
      </c>
      <c r="AF1658" s="18">
        <f t="shared" si="323"/>
        <v>212</v>
      </c>
      <c r="AG1658" s="98">
        <f t="shared" si="324"/>
        <v>3.3422670660570697E-2</v>
      </c>
      <c r="AH1658" s="20">
        <v>13.6</v>
      </c>
      <c r="AI1658" s="20">
        <v>450</v>
      </c>
      <c r="AJ1658" s="20"/>
      <c r="AK1658" s="20">
        <v>688</v>
      </c>
      <c r="AL1658" s="20">
        <f t="shared" si="325"/>
        <v>95236</v>
      </c>
      <c r="AM1658" s="7" t="s">
        <v>287</v>
      </c>
      <c r="AN1658" s="20"/>
      <c r="AO1658" s="21"/>
      <c r="AP1658" s="21"/>
      <c r="AQ1658" s="5" t="s">
        <v>2472</v>
      </c>
      <c r="AR1658" s="5" t="s">
        <v>424</v>
      </c>
    </row>
    <row r="1659" spans="1:44">
      <c r="A1659" s="87" t="s">
        <v>562</v>
      </c>
      <c r="B1659" s="5">
        <v>1007599</v>
      </c>
      <c r="C1659" s="5" t="s">
        <v>565</v>
      </c>
      <c r="D1659" s="5" t="s">
        <v>55</v>
      </c>
      <c r="E1659" s="5" t="s">
        <v>2425</v>
      </c>
      <c r="F1659" s="5" t="s">
        <v>2485</v>
      </c>
      <c r="G1659" s="5" t="s">
        <v>2650</v>
      </c>
      <c r="H1659" s="6">
        <v>40994</v>
      </c>
      <c r="I1659" s="5" t="s">
        <v>489</v>
      </c>
      <c r="J1659" s="5" t="s">
        <v>489</v>
      </c>
      <c r="K1659" s="5" t="s">
        <v>568</v>
      </c>
      <c r="L1659" s="7">
        <v>6</v>
      </c>
      <c r="M1659" s="7" t="s">
        <v>287</v>
      </c>
      <c r="N1659" s="8">
        <v>4883</v>
      </c>
      <c r="O1659" s="89">
        <v>0.02</v>
      </c>
      <c r="P1659" s="10">
        <f t="shared" si="313"/>
        <v>98</v>
      </c>
      <c r="Q1659" s="89">
        <v>5.0000000000000001E-3</v>
      </c>
      <c r="R1659" s="10">
        <f t="shared" si="314"/>
        <v>24</v>
      </c>
      <c r="S1659" s="89">
        <f t="shared" si="315"/>
        <v>2.4984640589801353E-2</v>
      </c>
      <c r="T1659" s="10">
        <f t="shared" si="316"/>
        <v>122</v>
      </c>
      <c r="U1659" s="10">
        <f t="shared" si="317"/>
        <v>5005</v>
      </c>
      <c r="V1659" s="11">
        <v>5029</v>
      </c>
      <c r="W1659" s="12">
        <f t="shared" si="318"/>
        <v>146</v>
      </c>
      <c r="X1659" s="93">
        <f t="shared" si="319"/>
        <v>2.9899999999999999E-2</v>
      </c>
      <c r="Y1659" s="94" t="str">
        <f t="shared" si="320"/>
        <v>0.00%-8.40%</v>
      </c>
      <c r="Z1659" s="15"/>
      <c r="AA1659" s="15"/>
      <c r="AB1659" s="15"/>
      <c r="AC1659" s="96"/>
      <c r="AD1659" s="8">
        <f t="shared" si="321"/>
        <v>0</v>
      </c>
      <c r="AE1659" s="17">
        <f t="shared" si="322"/>
        <v>5029</v>
      </c>
      <c r="AF1659" s="18">
        <f t="shared" si="323"/>
        <v>146</v>
      </c>
      <c r="AG1659" s="98">
        <f t="shared" si="324"/>
        <v>2.9899651853368736E-2</v>
      </c>
      <c r="AH1659" s="20">
        <v>13.6</v>
      </c>
      <c r="AI1659" s="20">
        <v>850</v>
      </c>
      <c r="AJ1659" s="20"/>
      <c r="AK1659" s="20">
        <v>688</v>
      </c>
      <c r="AL1659" s="20">
        <f t="shared" si="325"/>
        <v>79282.399999999994</v>
      </c>
      <c r="AM1659" s="7" t="s">
        <v>287</v>
      </c>
      <c r="AN1659" s="20"/>
      <c r="AO1659" s="21"/>
      <c r="AP1659" s="21"/>
      <c r="AQ1659" s="5" t="s">
        <v>2472</v>
      </c>
      <c r="AR1659" s="5" t="s">
        <v>424</v>
      </c>
    </row>
    <row r="1660" spans="1:44">
      <c r="A1660" s="87" t="s">
        <v>562</v>
      </c>
      <c r="B1660" s="5">
        <v>1007605</v>
      </c>
      <c r="C1660" s="5" t="s">
        <v>565</v>
      </c>
      <c r="D1660" s="5" t="s">
        <v>55</v>
      </c>
      <c r="E1660" s="5" t="s">
        <v>2425</v>
      </c>
      <c r="F1660" s="5" t="s">
        <v>2481</v>
      </c>
      <c r="G1660" s="5" t="s">
        <v>699</v>
      </c>
      <c r="H1660" s="6">
        <v>40994</v>
      </c>
      <c r="I1660" s="5" t="s">
        <v>575</v>
      </c>
      <c r="J1660" s="5" t="s">
        <v>651</v>
      </c>
      <c r="K1660" s="5" t="s">
        <v>568</v>
      </c>
      <c r="L1660" s="7">
        <v>6</v>
      </c>
      <c r="M1660" s="7" t="s">
        <v>287</v>
      </c>
      <c r="N1660" s="8">
        <v>4614</v>
      </c>
      <c r="O1660" s="89">
        <v>0.02</v>
      </c>
      <c r="P1660" s="10">
        <f t="shared" si="313"/>
        <v>92</v>
      </c>
      <c r="Q1660" s="89">
        <v>5.0000000000000001E-3</v>
      </c>
      <c r="R1660" s="10">
        <f t="shared" si="314"/>
        <v>23</v>
      </c>
      <c r="S1660" s="89">
        <f t="shared" si="315"/>
        <v>2.492414390983962E-2</v>
      </c>
      <c r="T1660" s="10">
        <f t="shared" si="316"/>
        <v>115</v>
      </c>
      <c r="U1660" s="10">
        <f t="shared" si="317"/>
        <v>4729</v>
      </c>
      <c r="V1660" s="11">
        <v>4705</v>
      </c>
      <c r="W1660" s="12">
        <f t="shared" si="318"/>
        <v>91</v>
      </c>
      <c r="X1660" s="93">
        <f t="shared" si="319"/>
        <v>1.9699999999999999E-2</v>
      </c>
      <c r="Y1660" s="94" t="str">
        <f t="shared" si="320"/>
        <v>0.00%-8.40%</v>
      </c>
      <c r="Z1660" s="15"/>
      <c r="AA1660" s="15"/>
      <c r="AB1660" s="15"/>
      <c r="AC1660" s="96"/>
      <c r="AD1660" s="8">
        <f t="shared" si="321"/>
        <v>0</v>
      </c>
      <c r="AE1660" s="17">
        <f t="shared" si="322"/>
        <v>4705</v>
      </c>
      <c r="AF1660" s="18">
        <f t="shared" si="323"/>
        <v>91</v>
      </c>
      <c r="AG1660" s="98">
        <f t="shared" si="324"/>
        <v>1.9722583441699193E-2</v>
      </c>
      <c r="AH1660" s="20">
        <v>13.6</v>
      </c>
      <c r="AI1660" s="20">
        <v>650</v>
      </c>
      <c r="AJ1660" s="20"/>
      <c r="AK1660" s="20">
        <v>688</v>
      </c>
      <c r="AL1660" s="20">
        <f t="shared" si="325"/>
        <v>72476</v>
      </c>
      <c r="AM1660" s="7" t="s">
        <v>287</v>
      </c>
      <c r="AN1660" s="20"/>
      <c r="AO1660" s="21"/>
      <c r="AP1660" s="21"/>
      <c r="AQ1660" s="5" t="s">
        <v>2472</v>
      </c>
      <c r="AR1660" s="5" t="s">
        <v>424</v>
      </c>
    </row>
    <row r="1661" spans="1:44">
      <c r="A1661" s="87" t="s">
        <v>562</v>
      </c>
      <c r="B1661" s="5">
        <v>1007610</v>
      </c>
      <c r="C1661" s="5" t="s">
        <v>565</v>
      </c>
      <c r="D1661" s="5" t="s">
        <v>55</v>
      </c>
      <c r="E1661" s="5" t="s">
        <v>2425</v>
      </c>
      <c r="F1661" s="5" t="s">
        <v>2485</v>
      </c>
      <c r="G1661" s="5" t="s">
        <v>2650</v>
      </c>
      <c r="H1661" s="6">
        <v>40994</v>
      </c>
      <c r="I1661" s="5" t="s">
        <v>575</v>
      </c>
      <c r="J1661" s="5" t="s">
        <v>651</v>
      </c>
      <c r="K1661" s="5" t="s">
        <v>568</v>
      </c>
      <c r="L1661" s="7">
        <v>6</v>
      </c>
      <c r="M1661" s="7" t="s">
        <v>287</v>
      </c>
      <c r="N1661" s="8">
        <v>4487</v>
      </c>
      <c r="O1661" s="89">
        <v>0.02</v>
      </c>
      <c r="P1661" s="10">
        <f t="shared" si="313"/>
        <v>90</v>
      </c>
      <c r="Q1661" s="89">
        <v>5.0000000000000001E-3</v>
      </c>
      <c r="R1661" s="10">
        <f t="shared" si="314"/>
        <v>22</v>
      </c>
      <c r="S1661" s="89">
        <f t="shared" si="315"/>
        <v>2.4960998439937598E-2</v>
      </c>
      <c r="T1661" s="10">
        <f t="shared" si="316"/>
        <v>112</v>
      </c>
      <c r="U1661" s="10">
        <f t="shared" si="317"/>
        <v>4599</v>
      </c>
      <c r="V1661" s="11">
        <v>4599</v>
      </c>
      <c r="W1661" s="12">
        <f t="shared" si="318"/>
        <v>112</v>
      </c>
      <c r="X1661" s="93">
        <f t="shared" si="319"/>
        <v>2.5000000000000001E-2</v>
      </c>
      <c r="Y1661" s="94" t="str">
        <f t="shared" si="320"/>
        <v>0.00%-8.40%</v>
      </c>
      <c r="Z1661" s="15"/>
      <c r="AA1661" s="15"/>
      <c r="AB1661" s="15"/>
      <c r="AC1661" s="96"/>
      <c r="AD1661" s="8">
        <f t="shared" si="321"/>
        <v>0</v>
      </c>
      <c r="AE1661" s="17">
        <f t="shared" si="322"/>
        <v>4599</v>
      </c>
      <c r="AF1661" s="18">
        <f t="shared" si="323"/>
        <v>112</v>
      </c>
      <c r="AG1661" s="98">
        <f t="shared" si="324"/>
        <v>2.4960998439937487E-2</v>
      </c>
      <c r="AH1661" s="20">
        <v>13.6</v>
      </c>
      <c r="AI1661" s="20">
        <v>650</v>
      </c>
      <c r="AJ1661" s="20"/>
      <c r="AK1661" s="20">
        <v>688</v>
      </c>
      <c r="AL1661" s="20">
        <f t="shared" si="325"/>
        <v>71034.399999999994</v>
      </c>
      <c r="AM1661" s="7" t="s">
        <v>287</v>
      </c>
      <c r="AN1661" s="20"/>
      <c r="AO1661" s="21"/>
      <c r="AP1661" s="21"/>
      <c r="AQ1661" s="5" t="s">
        <v>2472</v>
      </c>
      <c r="AR1661" s="5" t="s">
        <v>424</v>
      </c>
    </row>
    <row r="1662" spans="1:44">
      <c r="A1662" s="87" t="s">
        <v>562</v>
      </c>
      <c r="B1662" s="5">
        <v>1007648</v>
      </c>
      <c r="C1662" s="5" t="s">
        <v>565</v>
      </c>
      <c r="D1662" s="5" t="s">
        <v>55</v>
      </c>
      <c r="E1662" s="5" t="s">
        <v>2425</v>
      </c>
      <c r="F1662" s="5" t="s">
        <v>2481</v>
      </c>
      <c r="G1662" s="5" t="s">
        <v>699</v>
      </c>
      <c r="H1662" s="6">
        <v>41015</v>
      </c>
      <c r="I1662" s="5" t="s">
        <v>575</v>
      </c>
      <c r="J1662" s="5" t="s">
        <v>651</v>
      </c>
      <c r="K1662" s="5" t="s">
        <v>568</v>
      </c>
      <c r="L1662" s="7">
        <v>6</v>
      </c>
      <c r="M1662" s="7" t="s">
        <v>287</v>
      </c>
      <c r="N1662" s="8">
        <v>4312</v>
      </c>
      <c r="O1662" s="89">
        <v>0.02</v>
      </c>
      <c r="P1662" s="10">
        <f t="shared" si="313"/>
        <v>86</v>
      </c>
      <c r="Q1662" s="89">
        <v>5.0000000000000001E-3</v>
      </c>
      <c r="R1662" s="10">
        <f t="shared" si="314"/>
        <v>22</v>
      </c>
      <c r="S1662" s="89">
        <f t="shared" si="315"/>
        <v>2.5046382189239332E-2</v>
      </c>
      <c r="T1662" s="10">
        <f t="shared" si="316"/>
        <v>108</v>
      </c>
      <c r="U1662" s="10">
        <f t="shared" si="317"/>
        <v>4420</v>
      </c>
      <c r="V1662" s="11">
        <v>4400</v>
      </c>
      <c r="W1662" s="12">
        <f t="shared" si="318"/>
        <v>88</v>
      </c>
      <c r="X1662" s="93">
        <f t="shared" si="319"/>
        <v>2.0400000000000001E-2</v>
      </c>
      <c r="Y1662" s="94" t="str">
        <f t="shared" si="320"/>
        <v>0.00%-8.40%</v>
      </c>
      <c r="Z1662" s="15"/>
      <c r="AA1662" s="15"/>
      <c r="AB1662" s="15"/>
      <c r="AC1662" s="96"/>
      <c r="AD1662" s="8">
        <f t="shared" si="321"/>
        <v>0</v>
      </c>
      <c r="AE1662" s="17">
        <f t="shared" si="322"/>
        <v>4400</v>
      </c>
      <c r="AF1662" s="18">
        <f t="shared" si="323"/>
        <v>88</v>
      </c>
      <c r="AG1662" s="98">
        <f t="shared" si="324"/>
        <v>2.0408163265306145E-2</v>
      </c>
      <c r="AH1662" s="20">
        <v>13.6</v>
      </c>
      <c r="AI1662" s="20">
        <v>650</v>
      </c>
      <c r="AJ1662" s="20"/>
      <c r="AK1662" s="20">
        <v>688</v>
      </c>
      <c r="AL1662" s="20">
        <f t="shared" si="325"/>
        <v>68328</v>
      </c>
      <c r="AM1662" s="7" t="s">
        <v>287</v>
      </c>
      <c r="AN1662" s="20"/>
      <c r="AO1662" s="21"/>
      <c r="AP1662" s="21"/>
      <c r="AQ1662" s="5" t="s">
        <v>2472</v>
      </c>
      <c r="AR1662" s="5" t="s">
        <v>424</v>
      </c>
    </row>
    <row r="1663" spans="1:44">
      <c r="A1663" s="87" t="s">
        <v>562</v>
      </c>
      <c r="B1663" s="5">
        <v>1007657</v>
      </c>
      <c r="C1663" s="5" t="s">
        <v>565</v>
      </c>
      <c r="D1663" s="5" t="s">
        <v>55</v>
      </c>
      <c r="E1663" s="5" t="s">
        <v>2425</v>
      </c>
      <c r="F1663" s="5" t="s">
        <v>2481</v>
      </c>
      <c r="G1663" s="5" t="s">
        <v>699</v>
      </c>
      <c r="H1663" s="6">
        <v>41015</v>
      </c>
      <c r="I1663" s="5" t="s">
        <v>575</v>
      </c>
      <c r="J1663" s="5" t="s">
        <v>709</v>
      </c>
      <c r="K1663" s="5" t="s">
        <v>568</v>
      </c>
      <c r="L1663" s="7">
        <v>6</v>
      </c>
      <c r="M1663" s="7" t="s">
        <v>287</v>
      </c>
      <c r="N1663" s="8">
        <v>4342</v>
      </c>
      <c r="O1663" s="89">
        <v>0.02</v>
      </c>
      <c r="P1663" s="10">
        <f t="shared" si="313"/>
        <v>87</v>
      </c>
      <c r="Q1663" s="89">
        <v>5.0000000000000001E-3</v>
      </c>
      <c r="R1663" s="10">
        <f t="shared" si="314"/>
        <v>22</v>
      </c>
      <c r="S1663" s="89">
        <f t="shared" si="315"/>
        <v>2.5103638876093966E-2</v>
      </c>
      <c r="T1663" s="10">
        <f t="shared" si="316"/>
        <v>109</v>
      </c>
      <c r="U1663" s="10">
        <f t="shared" si="317"/>
        <v>4451</v>
      </c>
      <c r="V1663" s="11">
        <v>4560</v>
      </c>
      <c r="W1663" s="12">
        <f t="shared" si="318"/>
        <v>218</v>
      </c>
      <c r="X1663" s="93">
        <f t="shared" si="319"/>
        <v>5.0200000000000002E-2</v>
      </c>
      <c r="Y1663" s="94" t="str">
        <f t="shared" si="320"/>
        <v>0.00%-8.40%</v>
      </c>
      <c r="Z1663" s="15"/>
      <c r="AA1663" s="15"/>
      <c r="AB1663" s="15"/>
      <c r="AC1663" s="96"/>
      <c r="AD1663" s="8">
        <f t="shared" si="321"/>
        <v>0</v>
      </c>
      <c r="AE1663" s="17">
        <f t="shared" si="322"/>
        <v>4560</v>
      </c>
      <c r="AF1663" s="18">
        <f t="shared" si="323"/>
        <v>218</v>
      </c>
      <c r="AG1663" s="98">
        <f t="shared" si="324"/>
        <v>5.0207277752188029E-2</v>
      </c>
      <c r="AH1663" s="20">
        <v>13.6</v>
      </c>
      <c r="AI1663" s="20">
        <v>750</v>
      </c>
      <c r="AJ1663" s="20"/>
      <c r="AK1663" s="20">
        <v>688</v>
      </c>
      <c r="AL1663" s="20">
        <f t="shared" si="325"/>
        <v>71704</v>
      </c>
      <c r="AM1663" s="7" t="s">
        <v>287</v>
      </c>
      <c r="AN1663" s="20"/>
      <c r="AO1663" s="21"/>
      <c r="AP1663" s="21"/>
      <c r="AQ1663" s="5" t="s">
        <v>2472</v>
      </c>
      <c r="AR1663" s="5" t="s">
        <v>424</v>
      </c>
    </row>
    <row r="1664" spans="1:44">
      <c r="A1664" s="87" t="s">
        <v>562</v>
      </c>
      <c r="B1664" s="5">
        <v>1007658</v>
      </c>
      <c r="C1664" s="5" t="s">
        <v>565</v>
      </c>
      <c r="D1664" s="5" t="s">
        <v>55</v>
      </c>
      <c r="E1664" s="5" t="s">
        <v>2425</v>
      </c>
      <c r="F1664" s="5" t="s">
        <v>2485</v>
      </c>
      <c r="G1664" s="5" t="s">
        <v>2650</v>
      </c>
      <c r="H1664" s="6">
        <v>41015</v>
      </c>
      <c r="I1664" s="5" t="s">
        <v>575</v>
      </c>
      <c r="J1664" s="5" t="s">
        <v>2653</v>
      </c>
      <c r="K1664" s="5" t="s">
        <v>568</v>
      </c>
      <c r="L1664" s="7">
        <v>6</v>
      </c>
      <c r="M1664" s="7" t="s">
        <v>287</v>
      </c>
      <c r="N1664" s="8">
        <v>4412</v>
      </c>
      <c r="O1664" s="89">
        <v>0.02</v>
      </c>
      <c r="P1664" s="10">
        <f t="shared" si="313"/>
        <v>88</v>
      </c>
      <c r="Q1664" s="89">
        <v>5.0000000000000001E-3</v>
      </c>
      <c r="R1664" s="10">
        <f t="shared" si="314"/>
        <v>22</v>
      </c>
      <c r="S1664" s="89">
        <f t="shared" si="315"/>
        <v>2.4932003626473256E-2</v>
      </c>
      <c r="T1664" s="10">
        <f t="shared" si="316"/>
        <v>110</v>
      </c>
      <c r="U1664" s="10">
        <f t="shared" si="317"/>
        <v>4522</v>
      </c>
      <c r="V1664" s="11">
        <v>4522</v>
      </c>
      <c r="W1664" s="12">
        <f t="shared" si="318"/>
        <v>110</v>
      </c>
      <c r="X1664" s="93">
        <f t="shared" si="319"/>
        <v>2.4899999999999999E-2</v>
      </c>
      <c r="Y1664" s="94" t="str">
        <f t="shared" si="320"/>
        <v>0.00%-8.40%</v>
      </c>
      <c r="Z1664" s="15"/>
      <c r="AA1664" s="15"/>
      <c r="AB1664" s="15"/>
      <c r="AC1664" s="96"/>
      <c r="AD1664" s="8">
        <f t="shared" si="321"/>
        <v>0</v>
      </c>
      <c r="AE1664" s="17">
        <f t="shared" si="322"/>
        <v>4522</v>
      </c>
      <c r="AF1664" s="18">
        <f t="shared" si="323"/>
        <v>110</v>
      </c>
      <c r="AG1664" s="98">
        <f t="shared" si="324"/>
        <v>2.4932003626473298E-2</v>
      </c>
      <c r="AH1664" s="20">
        <v>13.6</v>
      </c>
      <c r="AI1664" s="20">
        <v>450</v>
      </c>
      <c r="AJ1664" s="20"/>
      <c r="AK1664" s="20">
        <v>688</v>
      </c>
      <c r="AL1664" s="20">
        <f t="shared" si="325"/>
        <v>67587.199999999997</v>
      </c>
      <c r="AM1664" s="7" t="s">
        <v>287</v>
      </c>
      <c r="AN1664" s="20"/>
      <c r="AO1664" s="21"/>
      <c r="AP1664" s="21"/>
      <c r="AQ1664" s="5" t="s">
        <v>2472</v>
      </c>
      <c r="AR1664" s="5" t="s">
        <v>424</v>
      </c>
    </row>
    <row r="1665" spans="1:44">
      <c r="A1665" s="87" t="s">
        <v>562</v>
      </c>
      <c r="B1665" s="5">
        <v>1007661</v>
      </c>
      <c r="C1665" s="5" t="s">
        <v>565</v>
      </c>
      <c r="D1665" s="5" t="s">
        <v>55</v>
      </c>
      <c r="E1665" s="5" t="s">
        <v>2425</v>
      </c>
      <c r="F1665" s="5" t="s">
        <v>2492</v>
      </c>
      <c r="G1665" s="5" t="s">
        <v>2650</v>
      </c>
      <c r="H1665" s="6">
        <v>41016</v>
      </c>
      <c r="I1665" s="5" t="s">
        <v>567</v>
      </c>
      <c r="J1665" s="5" t="s">
        <v>567</v>
      </c>
      <c r="K1665" s="5" t="s">
        <v>568</v>
      </c>
      <c r="L1665" s="7">
        <v>6</v>
      </c>
      <c r="M1665" s="7" t="s">
        <v>287</v>
      </c>
      <c r="N1665" s="8">
        <v>6587</v>
      </c>
      <c r="O1665" s="89">
        <v>0.02</v>
      </c>
      <c r="P1665" s="10">
        <f t="shared" si="313"/>
        <v>132</v>
      </c>
      <c r="Q1665" s="89">
        <v>5.0000000000000001E-3</v>
      </c>
      <c r="R1665" s="10">
        <f t="shared" si="314"/>
        <v>33</v>
      </c>
      <c r="S1665" s="89">
        <f t="shared" si="315"/>
        <v>2.5049339608319416E-2</v>
      </c>
      <c r="T1665" s="10">
        <f t="shared" si="316"/>
        <v>165</v>
      </c>
      <c r="U1665" s="10">
        <f t="shared" si="317"/>
        <v>6752</v>
      </c>
      <c r="V1665" s="11">
        <v>6800</v>
      </c>
      <c r="W1665" s="12">
        <f t="shared" si="318"/>
        <v>213</v>
      </c>
      <c r="X1665" s="93">
        <f t="shared" si="319"/>
        <v>3.2300000000000002E-2</v>
      </c>
      <c r="Y1665" s="94" t="str">
        <f t="shared" si="320"/>
        <v>0.00%-8.40%</v>
      </c>
      <c r="Z1665" s="15"/>
      <c r="AA1665" s="15"/>
      <c r="AB1665" s="15"/>
      <c r="AC1665" s="96"/>
      <c r="AD1665" s="8">
        <f t="shared" si="321"/>
        <v>0</v>
      </c>
      <c r="AE1665" s="17">
        <f t="shared" si="322"/>
        <v>6800</v>
      </c>
      <c r="AF1665" s="18">
        <f t="shared" si="323"/>
        <v>213</v>
      </c>
      <c r="AG1665" s="98">
        <f t="shared" si="324"/>
        <v>3.2336420221648732E-2</v>
      </c>
      <c r="AH1665" s="20">
        <v>13.6</v>
      </c>
      <c r="AI1665" s="20">
        <v>450</v>
      </c>
      <c r="AJ1665" s="20"/>
      <c r="AK1665" s="20">
        <v>688</v>
      </c>
      <c r="AL1665" s="20">
        <f t="shared" si="325"/>
        <v>98568</v>
      </c>
      <c r="AM1665" s="7" t="s">
        <v>287</v>
      </c>
      <c r="AN1665" s="20"/>
      <c r="AO1665" s="21"/>
      <c r="AP1665" s="21"/>
      <c r="AQ1665" s="5" t="s">
        <v>2472</v>
      </c>
      <c r="AR1665" s="5" t="s">
        <v>424</v>
      </c>
    </row>
    <row r="1666" spans="1:44">
      <c r="A1666" s="87" t="s">
        <v>562</v>
      </c>
      <c r="B1666" s="5">
        <v>1007669</v>
      </c>
      <c r="C1666" s="5" t="s">
        <v>565</v>
      </c>
      <c r="D1666" s="5" t="s">
        <v>55</v>
      </c>
      <c r="E1666" s="5" t="s">
        <v>2425</v>
      </c>
      <c r="F1666" s="5" t="s">
        <v>2481</v>
      </c>
      <c r="G1666" s="5" t="s">
        <v>699</v>
      </c>
      <c r="H1666" s="6">
        <v>41017</v>
      </c>
      <c r="I1666" s="5" t="s">
        <v>575</v>
      </c>
      <c r="J1666" s="5" t="s">
        <v>651</v>
      </c>
      <c r="K1666" s="5" t="s">
        <v>568</v>
      </c>
      <c r="L1666" s="7">
        <v>6</v>
      </c>
      <c r="M1666" s="7" t="s">
        <v>287</v>
      </c>
      <c r="N1666" s="8">
        <v>4692</v>
      </c>
      <c r="O1666" s="89">
        <v>0.02</v>
      </c>
      <c r="P1666" s="10">
        <f t="shared" si="313"/>
        <v>94</v>
      </c>
      <c r="Q1666" s="89">
        <v>5.0000000000000001E-3</v>
      </c>
      <c r="R1666" s="10">
        <f t="shared" si="314"/>
        <v>23</v>
      </c>
      <c r="S1666" s="89">
        <f t="shared" si="315"/>
        <v>2.4936061381074168E-2</v>
      </c>
      <c r="T1666" s="10">
        <f t="shared" si="316"/>
        <v>117</v>
      </c>
      <c r="U1666" s="10">
        <f t="shared" si="317"/>
        <v>4809</v>
      </c>
      <c r="V1666" s="11">
        <v>4809</v>
      </c>
      <c r="W1666" s="12">
        <f t="shared" si="318"/>
        <v>117</v>
      </c>
      <c r="X1666" s="93">
        <f t="shared" si="319"/>
        <v>2.4899999999999999E-2</v>
      </c>
      <c r="Y1666" s="94" t="str">
        <f t="shared" si="320"/>
        <v>0.00%-8.40%</v>
      </c>
      <c r="Z1666" s="15"/>
      <c r="AA1666" s="15"/>
      <c r="AB1666" s="15"/>
      <c r="AC1666" s="96"/>
      <c r="AD1666" s="8">
        <f t="shared" si="321"/>
        <v>0</v>
      </c>
      <c r="AE1666" s="17">
        <f t="shared" si="322"/>
        <v>4809</v>
      </c>
      <c r="AF1666" s="18">
        <f t="shared" si="323"/>
        <v>117</v>
      </c>
      <c r="AG1666" s="98">
        <f t="shared" si="324"/>
        <v>2.4936061381074071E-2</v>
      </c>
      <c r="AH1666" s="20">
        <v>13.6</v>
      </c>
      <c r="AI1666" s="20">
        <v>650</v>
      </c>
      <c r="AJ1666" s="20"/>
      <c r="AK1666" s="20">
        <v>688</v>
      </c>
      <c r="AL1666" s="20">
        <f t="shared" si="325"/>
        <v>73890.399999999994</v>
      </c>
      <c r="AM1666" s="7" t="s">
        <v>287</v>
      </c>
      <c r="AN1666" s="20"/>
      <c r="AO1666" s="21"/>
      <c r="AP1666" s="21"/>
      <c r="AQ1666" s="5" t="s">
        <v>2472</v>
      </c>
      <c r="AR1666" s="5" t="s">
        <v>424</v>
      </c>
    </row>
    <row r="1667" spans="1:44">
      <c r="A1667" s="87" t="s">
        <v>562</v>
      </c>
      <c r="B1667" s="5">
        <v>1007688</v>
      </c>
      <c r="C1667" s="5" t="s">
        <v>565</v>
      </c>
      <c r="D1667" s="5" t="s">
        <v>55</v>
      </c>
      <c r="E1667" s="5" t="s">
        <v>2425</v>
      </c>
      <c r="F1667" s="5" t="s">
        <v>2485</v>
      </c>
      <c r="G1667" s="5" t="s">
        <v>2650</v>
      </c>
      <c r="H1667" s="6">
        <v>41023</v>
      </c>
      <c r="I1667" s="5" t="s">
        <v>575</v>
      </c>
      <c r="J1667" s="5" t="s">
        <v>651</v>
      </c>
      <c r="K1667" s="5" t="s">
        <v>568</v>
      </c>
      <c r="L1667" s="7">
        <v>6</v>
      </c>
      <c r="M1667" s="7" t="s">
        <v>287</v>
      </c>
      <c r="N1667" s="8">
        <v>4550</v>
      </c>
      <c r="O1667" s="89">
        <v>0.02</v>
      </c>
      <c r="P1667" s="10">
        <f t="shared" si="313"/>
        <v>91</v>
      </c>
      <c r="Q1667" s="89">
        <v>5.0000000000000001E-3</v>
      </c>
      <c r="R1667" s="10">
        <f t="shared" si="314"/>
        <v>23</v>
      </c>
      <c r="S1667" s="89">
        <f t="shared" si="315"/>
        <v>2.5054945054945054E-2</v>
      </c>
      <c r="T1667" s="10">
        <f t="shared" si="316"/>
        <v>114</v>
      </c>
      <c r="U1667" s="10">
        <f t="shared" si="317"/>
        <v>4664</v>
      </c>
      <c r="V1667" s="11">
        <v>4641</v>
      </c>
      <c r="W1667" s="12">
        <f t="shared" si="318"/>
        <v>91</v>
      </c>
      <c r="X1667" s="93">
        <f t="shared" si="319"/>
        <v>0.02</v>
      </c>
      <c r="Y1667" s="94" t="str">
        <f t="shared" si="320"/>
        <v>0.00%-8.40%</v>
      </c>
      <c r="Z1667" s="15"/>
      <c r="AA1667" s="15"/>
      <c r="AB1667" s="15"/>
      <c r="AC1667" s="96"/>
      <c r="AD1667" s="8">
        <f t="shared" si="321"/>
        <v>0</v>
      </c>
      <c r="AE1667" s="17">
        <f t="shared" si="322"/>
        <v>4641</v>
      </c>
      <c r="AF1667" s="18">
        <f t="shared" si="323"/>
        <v>91</v>
      </c>
      <c r="AG1667" s="98">
        <f t="shared" si="324"/>
        <v>2.0000000000000018E-2</v>
      </c>
      <c r="AH1667" s="20">
        <v>13.6</v>
      </c>
      <c r="AI1667" s="20">
        <v>650</v>
      </c>
      <c r="AJ1667" s="20"/>
      <c r="AK1667" s="20">
        <v>688</v>
      </c>
      <c r="AL1667" s="20">
        <f t="shared" si="325"/>
        <v>71605.600000000006</v>
      </c>
      <c r="AM1667" s="7" t="s">
        <v>287</v>
      </c>
      <c r="AN1667" s="20"/>
      <c r="AO1667" s="21"/>
      <c r="AP1667" s="21"/>
      <c r="AQ1667" s="5" t="s">
        <v>2472</v>
      </c>
      <c r="AR1667" s="5" t="s">
        <v>424</v>
      </c>
    </row>
    <row r="1668" spans="1:44">
      <c r="A1668" s="87" t="s">
        <v>562</v>
      </c>
      <c r="B1668" s="5">
        <v>1007694</v>
      </c>
      <c r="C1668" s="5" t="s">
        <v>565</v>
      </c>
      <c r="D1668" s="5" t="s">
        <v>55</v>
      </c>
      <c r="E1668" s="5" t="s">
        <v>2425</v>
      </c>
      <c r="F1668" s="5" t="s">
        <v>2485</v>
      </c>
      <c r="G1668" s="5" t="s">
        <v>2650</v>
      </c>
      <c r="H1668" s="6">
        <v>41023</v>
      </c>
      <c r="I1668" s="5" t="s">
        <v>575</v>
      </c>
      <c r="J1668" s="5" t="s">
        <v>651</v>
      </c>
      <c r="K1668" s="5" t="s">
        <v>568</v>
      </c>
      <c r="L1668" s="7">
        <v>6</v>
      </c>
      <c r="M1668" s="7" t="s">
        <v>287</v>
      </c>
      <c r="N1668" s="8">
        <v>4403</v>
      </c>
      <c r="O1668" s="89">
        <v>0.02</v>
      </c>
      <c r="P1668" s="10">
        <f t="shared" si="313"/>
        <v>88</v>
      </c>
      <c r="Q1668" s="89">
        <v>5.0000000000000001E-3</v>
      </c>
      <c r="R1668" s="10">
        <f t="shared" si="314"/>
        <v>22</v>
      </c>
      <c r="S1668" s="89">
        <f t="shared" si="315"/>
        <v>2.4982966159436747E-2</v>
      </c>
      <c r="T1668" s="10">
        <f t="shared" si="316"/>
        <v>110</v>
      </c>
      <c r="U1668" s="10">
        <f t="shared" si="317"/>
        <v>4513</v>
      </c>
      <c r="V1668" s="11">
        <v>4491</v>
      </c>
      <c r="W1668" s="12">
        <f t="shared" si="318"/>
        <v>88</v>
      </c>
      <c r="X1668" s="93">
        <f t="shared" si="319"/>
        <v>0.02</v>
      </c>
      <c r="Y1668" s="94" t="str">
        <f t="shared" si="320"/>
        <v>0.00%-8.40%</v>
      </c>
      <c r="Z1668" s="15"/>
      <c r="AA1668" s="15"/>
      <c r="AB1668" s="15"/>
      <c r="AC1668" s="96"/>
      <c r="AD1668" s="8">
        <f t="shared" si="321"/>
        <v>0</v>
      </c>
      <c r="AE1668" s="17">
        <f t="shared" si="322"/>
        <v>4491</v>
      </c>
      <c r="AF1668" s="18">
        <f t="shared" si="323"/>
        <v>88</v>
      </c>
      <c r="AG1668" s="98">
        <f t="shared" si="324"/>
        <v>1.9986372927549345E-2</v>
      </c>
      <c r="AH1668" s="20">
        <v>13.6</v>
      </c>
      <c r="AI1668" s="20">
        <v>650</v>
      </c>
      <c r="AJ1668" s="20"/>
      <c r="AK1668" s="20">
        <v>688</v>
      </c>
      <c r="AL1668" s="20">
        <f t="shared" si="325"/>
        <v>69565.600000000006</v>
      </c>
      <c r="AM1668" s="7" t="s">
        <v>287</v>
      </c>
      <c r="AN1668" s="20"/>
      <c r="AO1668" s="21"/>
      <c r="AP1668" s="21"/>
      <c r="AQ1668" s="5" t="s">
        <v>2472</v>
      </c>
      <c r="AR1668" s="5" t="s">
        <v>424</v>
      </c>
    </row>
    <row r="1669" spans="1:44">
      <c r="A1669" s="87" t="s">
        <v>562</v>
      </c>
      <c r="B1669" s="5">
        <v>1007697</v>
      </c>
      <c r="C1669" s="5" t="s">
        <v>565</v>
      </c>
      <c r="D1669" s="5" t="s">
        <v>55</v>
      </c>
      <c r="E1669" s="5" t="s">
        <v>2425</v>
      </c>
      <c r="F1669" s="5" t="s">
        <v>2481</v>
      </c>
      <c r="G1669" s="5" t="s">
        <v>699</v>
      </c>
      <c r="H1669" s="6">
        <v>41023</v>
      </c>
      <c r="I1669" s="5" t="s">
        <v>575</v>
      </c>
      <c r="J1669" s="5" t="s">
        <v>651</v>
      </c>
      <c r="K1669" s="5" t="s">
        <v>568</v>
      </c>
      <c r="L1669" s="7">
        <v>6</v>
      </c>
      <c r="M1669" s="7" t="s">
        <v>287</v>
      </c>
      <c r="N1669" s="8">
        <v>4414</v>
      </c>
      <c r="O1669" s="89">
        <v>0.02</v>
      </c>
      <c r="P1669" s="10">
        <f t="shared" si="313"/>
        <v>88</v>
      </c>
      <c r="Q1669" s="89">
        <v>5.0000000000000001E-3</v>
      </c>
      <c r="R1669" s="10">
        <f t="shared" si="314"/>
        <v>22</v>
      </c>
      <c r="S1669" s="89">
        <f t="shared" si="315"/>
        <v>2.4920706841866789E-2</v>
      </c>
      <c r="T1669" s="10">
        <f t="shared" si="316"/>
        <v>110</v>
      </c>
      <c r="U1669" s="10">
        <f t="shared" si="317"/>
        <v>4524</v>
      </c>
      <c r="V1669" s="11">
        <v>4550</v>
      </c>
      <c r="W1669" s="12">
        <f t="shared" si="318"/>
        <v>136</v>
      </c>
      <c r="X1669" s="93">
        <f t="shared" si="319"/>
        <v>3.0800000000000001E-2</v>
      </c>
      <c r="Y1669" s="94" t="str">
        <f t="shared" si="320"/>
        <v>0.00%-8.40%</v>
      </c>
      <c r="Z1669" s="15"/>
      <c r="AA1669" s="15"/>
      <c r="AB1669" s="15"/>
      <c r="AC1669" s="96"/>
      <c r="AD1669" s="8">
        <f t="shared" si="321"/>
        <v>0</v>
      </c>
      <c r="AE1669" s="17">
        <f t="shared" si="322"/>
        <v>4550</v>
      </c>
      <c r="AF1669" s="18">
        <f t="shared" si="323"/>
        <v>136</v>
      </c>
      <c r="AG1669" s="98">
        <f t="shared" si="324"/>
        <v>3.0811055731762682E-2</v>
      </c>
      <c r="AH1669" s="20">
        <v>13.6</v>
      </c>
      <c r="AI1669" s="20">
        <v>650</v>
      </c>
      <c r="AJ1669" s="20"/>
      <c r="AK1669" s="20">
        <v>688</v>
      </c>
      <c r="AL1669" s="20">
        <f t="shared" si="325"/>
        <v>70368</v>
      </c>
      <c r="AM1669" s="7" t="s">
        <v>287</v>
      </c>
      <c r="AN1669" s="20"/>
      <c r="AO1669" s="21"/>
      <c r="AP1669" s="21"/>
      <c r="AQ1669" s="5" t="s">
        <v>2472</v>
      </c>
      <c r="AR1669" s="5" t="s">
        <v>424</v>
      </c>
    </row>
    <row r="1670" spans="1:44">
      <c r="A1670" s="87" t="s">
        <v>562</v>
      </c>
      <c r="B1670" s="5">
        <v>1007699</v>
      </c>
      <c r="C1670" s="5" t="s">
        <v>565</v>
      </c>
      <c r="D1670" s="5" t="s">
        <v>55</v>
      </c>
      <c r="E1670" s="5" t="s">
        <v>2425</v>
      </c>
      <c r="F1670" s="5" t="s">
        <v>2485</v>
      </c>
      <c r="G1670" s="5" t="s">
        <v>2650</v>
      </c>
      <c r="H1670" s="6">
        <v>41023</v>
      </c>
      <c r="I1670" s="5" t="s">
        <v>575</v>
      </c>
      <c r="J1670" s="5" t="s">
        <v>709</v>
      </c>
      <c r="K1670" s="5" t="s">
        <v>568</v>
      </c>
      <c r="L1670" s="7">
        <v>6</v>
      </c>
      <c r="M1670" s="7" t="s">
        <v>287</v>
      </c>
      <c r="N1670" s="8">
        <v>4742</v>
      </c>
      <c r="O1670" s="89">
        <v>0.02</v>
      </c>
      <c r="P1670" s="10">
        <f t="shared" si="313"/>
        <v>95</v>
      </c>
      <c r="Q1670" s="89">
        <v>5.0000000000000001E-3</v>
      </c>
      <c r="R1670" s="10">
        <f t="shared" si="314"/>
        <v>24</v>
      </c>
      <c r="S1670" s="89">
        <f t="shared" si="315"/>
        <v>2.5094896668072544E-2</v>
      </c>
      <c r="T1670" s="10">
        <f t="shared" si="316"/>
        <v>119</v>
      </c>
      <c r="U1670" s="10">
        <f t="shared" si="317"/>
        <v>4861</v>
      </c>
      <c r="V1670" s="11">
        <v>4884</v>
      </c>
      <c r="W1670" s="12">
        <f t="shared" si="318"/>
        <v>142</v>
      </c>
      <c r="X1670" s="93">
        <f t="shared" si="319"/>
        <v>2.9899999999999999E-2</v>
      </c>
      <c r="Y1670" s="94" t="str">
        <f t="shared" si="320"/>
        <v>0.00%-8.40%</v>
      </c>
      <c r="Z1670" s="15"/>
      <c r="AA1670" s="15"/>
      <c r="AB1670" s="15"/>
      <c r="AC1670" s="96"/>
      <c r="AD1670" s="8">
        <f t="shared" si="321"/>
        <v>0</v>
      </c>
      <c r="AE1670" s="17">
        <f t="shared" si="322"/>
        <v>4884</v>
      </c>
      <c r="AF1670" s="18">
        <f t="shared" si="323"/>
        <v>142</v>
      </c>
      <c r="AG1670" s="98">
        <f t="shared" si="324"/>
        <v>2.9945170814002608E-2</v>
      </c>
      <c r="AH1670" s="20">
        <v>13.6</v>
      </c>
      <c r="AI1670" s="20">
        <v>750</v>
      </c>
      <c r="AJ1670" s="20"/>
      <c r="AK1670" s="20">
        <v>688</v>
      </c>
      <c r="AL1670" s="20">
        <f t="shared" si="325"/>
        <v>76110.399999999994</v>
      </c>
      <c r="AM1670" s="7" t="s">
        <v>287</v>
      </c>
      <c r="AN1670" s="20"/>
      <c r="AO1670" s="21"/>
      <c r="AP1670" s="21"/>
      <c r="AQ1670" s="5" t="s">
        <v>2472</v>
      </c>
      <c r="AR1670" s="5" t="s">
        <v>424</v>
      </c>
    </row>
    <row r="1671" spans="1:44">
      <c r="A1671" s="87" t="s">
        <v>562</v>
      </c>
      <c r="B1671" s="5">
        <v>1007730</v>
      </c>
      <c r="C1671" s="5" t="s">
        <v>565</v>
      </c>
      <c r="D1671" s="5" t="s">
        <v>55</v>
      </c>
      <c r="E1671" s="5" t="s">
        <v>2425</v>
      </c>
      <c r="F1671" s="5" t="s">
        <v>2485</v>
      </c>
      <c r="G1671" s="5" t="s">
        <v>2650</v>
      </c>
      <c r="H1671" s="6">
        <v>41022</v>
      </c>
      <c r="I1671" s="5" t="s">
        <v>575</v>
      </c>
      <c r="J1671" s="5" t="s">
        <v>651</v>
      </c>
      <c r="K1671" s="5" t="s">
        <v>568</v>
      </c>
      <c r="L1671" s="7">
        <v>6</v>
      </c>
      <c r="M1671" s="7" t="s">
        <v>287</v>
      </c>
      <c r="N1671" s="8">
        <v>4419</v>
      </c>
      <c r="O1671" s="89">
        <v>0.02</v>
      </c>
      <c r="P1671" s="10">
        <f t="shared" si="313"/>
        <v>88</v>
      </c>
      <c r="Q1671" s="89">
        <v>5.0000000000000001E-3</v>
      </c>
      <c r="R1671" s="10">
        <f t="shared" si="314"/>
        <v>22</v>
      </c>
      <c r="S1671" s="89">
        <f t="shared" si="315"/>
        <v>2.4892509617560534E-2</v>
      </c>
      <c r="T1671" s="10">
        <f t="shared" si="316"/>
        <v>110</v>
      </c>
      <c r="U1671" s="10">
        <f t="shared" si="317"/>
        <v>4529</v>
      </c>
      <c r="V1671" s="11">
        <v>4507</v>
      </c>
      <c r="W1671" s="12">
        <f t="shared" si="318"/>
        <v>88</v>
      </c>
      <c r="X1671" s="93">
        <f t="shared" si="319"/>
        <v>1.9900000000000001E-2</v>
      </c>
      <c r="Y1671" s="94" t="str">
        <f t="shared" si="320"/>
        <v>0.00%-8.40%</v>
      </c>
      <c r="Z1671" s="15"/>
      <c r="AA1671" s="15"/>
      <c r="AB1671" s="15"/>
      <c r="AC1671" s="96"/>
      <c r="AD1671" s="8">
        <f t="shared" si="321"/>
        <v>0</v>
      </c>
      <c r="AE1671" s="17">
        <f t="shared" si="322"/>
        <v>4507</v>
      </c>
      <c r="AF1671" s="18">
        <f t="shared" si="323"/>
        <v>88</v>
      </c>
      <c r="AG1671" s="98">
        <f t="shared" si="324"/>
        <v>1.9914007694048497E-2</v>
      </c>
      <c r="AH1671" s="20">
        <v>13.6</v>
      </c>
      <c r="AI1671" s="20">
        <v>650</v>
      </c>
      <c r="AJ1671" s="20"/>
      <c r="AK1671" s="20">
        <v>688</v>
      </c>
      <c r="AL1671" s="20">
        <f t="shared" si="325"/>
        <v>69783.199999999997</v>
      </c>
      <c r="AM1671" s="7" t="s">
        <v>287</v>
      </c>
      <c r="AN1671" s="20"/>
      <c r="AO1671" s="21"/>
      <c r="AP1671" s="21"/>
      <c r="AQ1671" s="5" t="s">
        <v>2472</v>
      </c>
      <c r="AR1671" s="5" t="s">
        <v>424</v>
      </c>
    </row>
    <row r="1672" spans="1:44">
      <c r="A1672" s="87" t="s">
        <v>562</v>
      </c>
      <c r="B1672" s="5">
        <v>1007739</v>
      </c>
      <c r="C1672" s="5" t="s">
        <v>565</v>
      </c>
      <c r="D1672" s="5" t="s">
        <v>55</v>
      </c>
      <c r="E1672" s="5" t="s">
        <v>2425</v>
      </c>
      <c r="F1672" s="5" t="s">
        <v>2481</v>
      </c>
      <c r="G1672" s="5" t="s">
        <v>699</v>
      </c>
      <c r="H1672" s="6">
        <v>41023</v>
      </c>
      <c r="I1672" s="5" t="s">
        <v>575</v>
      </c>
      <c r="J1672" s="5" t="s">
        <v>709</v>
      </c>
      <c r="K1672" s="5" t="s">
        <v>568</v>
      </c>
      <c r="L1672" s="7">
        <v>6</v>
      </c>
      <c r="M1672" s="7" t="s">
        <v>287</v>
      </c>
      <c r="N1672" s="8">
        <v>5738</v>
      </c>
      <c r="O1672" s="89">
        <v>0.02</v>
      </c>
      <c r="P1672" s="10">
        <f t="shared" si="313"/>
        <v>115</v>
      </c>
      <c r="Q1672" s="89">
        <v>5.0000000000000001E-3</v>
      </c>
      <c r="R1672" s="10">
        <f t="shared" si="314"/>
        <v>29</v>
      </c>
      <c r="S1672" s="89">
        <f t="shared" si="315"/>
        <v>2.5095852213314743E-2</v>
      </c>
      <c r="T1672" s="10">
        <f t="shared" si="316"/>
        <v>144</v>
      </c>
      <c r="U1672" s="10">
        <f t="shared" si="317"/>
        <v>5882</v>
      </c>
      <c r="V1672" s="11">
        <v>5882</v>
      </c>
      <c r="W1672" s="12">
        <f t="shared" si="318"/>
        <v>144</v>
      </c>
      <c r="X1672" s="93">
        <f t="shared" si="319"/>
        <v>2.5100000000000001E-2</v>
      </c>
      <c r="Y1672" s="94" t="str">
        <f t="shared" si="320"/>
        <v>0.00%-8.40%</v>
      </c>
      <c r="Z1672" s="15"/>
      <c r="AA1672" s="15"/>
      <c r="AB1672" s="15"/>
      <c r="AC1672" s="96"/>
      <c r="AD1672" s="8">
        <f t="shared" si="321"/>
        <v>0</v>
      </c>
      <c r="AE1672" s="17">
        <f t="shared" si="322"/>
        <v>5882</v>
      </c>
      <c r="AF1672" s="18">
        <f t="shared" si="323"/>
        <v>144</v>
      </c>
      <c r="AG1672" s="98">
        <f t="shared" si="324"/>
        <v>2.5095852213314673E-2</v>
      </c>
      <c r="AH1672" s="20">
        <v>13.6</v>
      </c>
      <c r="AI1672" s="20">
        <v>750</v>
      </c>
      <c r="AJ1672" s="20"/>
      <c r="AK1672" s="20">
        <v>688</v>
      </c>
      <c r="AL1672" s="20">
        <f t="shared" si="325"/>
        <v>89683.199999999997</v>
      </c>
      <c r="AM1672" s="7" t="s">
        <v>287</v>
      </c>
      <c r="AN1672" s="20"/>
      <c r="AO1672" s="21"/>
      <c r="AP1672" s="21"/>
      <c r="AQ1672" s="5" t="s">
        <v>2472</v>
      </c>
      <c r="AR1672" s="5" t="s">
        <v>424</v>
      </c>
    </row>
    <row r="1673" spans="1:44">
      <c r="A1673" s="87" t="s">
        <v>562</v>
      </c>
      <c r="B1673" s="5">
        <v>1007775</v>
      </c>
      <c r="C1673" s="5" t="s">
        <v>565</v>
      </c>
      <c r="D1673" s="5" t="s">
        <v>55</v>
      </c>
      <c r="E1673" s="5" t="s">
        <v>2425</v>
      </c>
      <c r="F1673" s="5" t="s">
        <v>2485</v>
      </c>
      <c r="G1673" s="5" t="s">
        <v>2650</v>
      </c>
      <c r="H1673" s="6">
        <v>41054</v>
      </c>
      <c r="I1673" s="5" t="s">
        <v>575</v>
      </c>
      <c r="J1673" s="5" t="s">
        <v>651</v>
      </c>
      <c r="K1673" s="5" t="s">
        <v>568</v>
      </c>
      <c r="L1673" s="7">
        <v>6</v>
      </c>
      <c r="M1673" s="7" t="s">
        <v>287</v>
      </c>
      <c r="N1673" s="8">
        <v>4653</v>
      </c>
      <c r="O1673" s="89">
        <v>0.02</v>
      </c>
      <c r="P1673" s="10">
        <f t="shared" si="313"/>
        <v>93</v>
      </c>
      <c r="Q1673" s="89">
        <v>5.0000000000000001E-3</v>
      </c>
      <c r="R1673" s="10">
        <f t="shared" si="314"/>
        <v>23</v>
      </c>
      <c r="S1673" s="89">
        <f t="shared" si="315"/>
        <v>2.4930152589727059E-2</v>
      </c>
      <c r="T1673" s="10">
        <f t="shared" si="316"/>
        <v>116</v>
      </c>
      <c r="U1673" s="10">
        <f t="shared" si="317"/>
        <v>4769</v>
      </c>
      <c r="V1673" s="11">
        <v>4769</v>
      </c>
      <c r="W1673" s="12">
        <f t="shared" si="318"/>
        <v>116</v>
      </c>
      <c r="X1673" s="93">
        <f t="shared" si="319"/>
        <v>2.4899999999999999E-2</v>
      </c>
      <c r="Y1673" s="94" t="str">
        <f t="shared" si="320"/>
        <v>0.00%-8.40%</v>
      </c>
      <c r="Z1673" s="15"/>
      <c r="AA1673" s="15"/>
      <c r="AB1673" s="15"/>
      <c r="AC1673" s="96"/>
      <c r="AD1673" s="8">
        <f t="shared" si="321"/>
        <v>0</v>
      </c>
      <c r="AE1673" s="17">
        <f t="shared" si="322"/>
        <v>4769</v>
      </c>
      <c r="AF1673" s="18">
        <f t="shared" si="323"/>
        <v>116</v>
      </c>
      <c r="AG1673" s="98">
        <f t="shared" si="324"/>
        <v>2.4930152589726973E-2</v>
      </c>
      <c r="AH1673" s="20">
        <v>13.6</v>
      </c>
      <c r="AI1673" s="20">
        <v>650</v>
      </c>
      <c r="AJ1673" s="20"/>
      <c r="AK1673" s="20">
        <v>688</v>
      </c>
      <c r="AL1673" s="20">
        <f t="shared" si="325"/>
        <v>73346.399999999994</v>
      </c>
      <c r="AM1673" s="7" t="s">
        <v>287</v>
      </c>
      <c r="AN1673" s="20"/>
      <c r="AO1673" s="21"/>
      <c r="AP1673" s="21"/>
      <c r="AQ1673" s="5" t="s">
        <v>2472</v>
      </c>
      <c r="AR1673" s="5" t="s">
        <v>424</v>
      </c>
    </row>
    <row r="1674" spans="1:44">
      <c r="A1674" s="87" t="s">
        <v>562</v>
      </c>
      <c r="B1674" s="5">
        <v>1007789</v>
      </c>
      <c r="C1674" s="5" t="s">
        <v>565</v>
      </c>
      <c r="D1674" s="5" t="s">
        <v>55</v>
      </c>
      <c r="E1674" s="5" t="s">
        <v>2425</v>
      </c>
      <c r="F1674" s="5" t="s">
        <v>2481</v>
      </c>
      <c r="G1674" s="5" t="s">
        <v>699</v>
      </c>
      <c r="H1674" s="6">
        <v>41058</v>
      </c>
      <c r="I1674" s="5" t="s">
        <v>575</v>
      </c>
      <c r="J1674" s="5" t="s">
        <v>651</v>
      </c>
      <c r="K1674" s="5" t="s">
        <v>568</v>
      </c>
      <c r="L1674" s="7">
        <v>6</v>
      </c>
      <c r="M1674" s="7" t="s">
        <v>287</v>
      </c>
      <c r="N1674" s="8">
        <v>4423</v>
      </c>
      <c r="O1674" s="89">
        <v>0.02</v>
      </c>
      <c r="P1674" s="10">
        <f t="shared" si="313"/>
        <v>88</v>
      </c>
      <c r="Q1674" s="89">
        <v>5.0000000000000001E-3</v>
      </c>
      <c r="R1674" s="10">
        <f t="shared" si="314"/>
        <v>22</v>
      </c>
      <c r="S1674" s="89">
        <f t="shared" si="315"/>
        <v>2.4869997739091116E-2</v>
      </c>
      <c r="T1674" s="10">
        <f t="shared" si="316"/>
        <v>110</v>
      </c>
      <c r="U1674" s="10">
        <f t="shared" si="317"/>
        <v>4533</v>
      </c>
      <c r="V1674" s="11">
        <v>4533</v>
      </c>
      <c r="W1674" s="12">
        <f t="shared" si="318"/>
        <v>110</v>
      </c>
      <c r="X1674" s="93">
        <f t="shared" si="319"/>
        <v>2.4899999999999999E-2</v>
      </c>
      <c r="Y1674" s="94" t="str">
        <f t="shared" si="320"/>
        <v>0.00%-8.40%</v>
      </c>
      <c r="Z1674" s="15"/>
      <c r="AA1674" s="15"/>
      <c r="AB1674" s="15"/>
      <c r="AC1674" s="96"/>
      <c r="AD1674" s="8">
        <f t="shared" si="321"/>
        <v>0</v>
      </c>
      <c r="AE1674" s="17">
        <f t="shared" si="322"/>
        <v>4533</v>
      </c>
      <c r="AF1674" s="18">
        <f t="shared" si="323"/>
        <v>110</v>
      </c>
      <c r="AG1674" s="98">
        <f t="shared" si="324"/>
        <v>2.4869997739091154E-2</v>
      </c>
      <c r="AH1674" s="20">
        <v>13.6</v>
      </c>
      <c r="AI1674" s="20">
        <v>650</v>
      </c>
      <c r="AJ1674" s="20"/>
      <c r="AK1674" s="20">
        <v>688</v>
      </c>
      <c r="AL1674" s="20">
        <f t="shared" si="325"/>
        <v>70136.799999999988</v>
      </c>
      <c r="AM1674" s="7" t="s">
        <v>287</v>
      </c>
      <c r="AN1674" s="20"/>
      <c r="AO1674" s="21"/>
      <c r="AP1674" s="21"/>
      <c r="AQ1674" s="5" t="s">
        <v>2472</v>
      </c>
      <c r="AR1674" s="5" t="s">
        <v>424</v>
      </c>
    </row>
    <row r="1675" spans="1:44">
      <c r="A1675" s="87" t="s">
        <v>562</v>
      </c>
      <c r="B1675" s="5">
        <v>1009036</v>
      </c>
      <c r="C1675" s="5" t="s">
        <v>565</v>
      </c>
      <c r="D1675" s="5" t="s">
        <v>55</v>
      </c>
      <c r="E1675" s="5" t="s">
        <v>2425</v>
      </c>
      <c r="F1675" s="5" t="s">
        <v>2481</v>
      </c>
      <c r="G1675" s="5" t="s">
        <v>699</v>
      </c>
      <c r="H1675" s="6">
        <v>41563</v>
      </c>
      <c r="I1675" s="5" t="s">
        <v>575</v>
      </c>
      <c r="J1675" s="5" t="s">
        <v>651</v>
      </c>
      <c r="K1675" s="5" t="s">
        <v>568</v>
      </c>
      <c r="L1675" s="7">
        <v>6</v>
      </c>
      <c r="M1675" s="7" t="s">
        <v>287</v>
      </c>
      <c r="N1675" s="8">
        <v>4738</v>
      </c>
      <c r="O1675" s="89">
        <v>0.02</v>
      </c>
      <c r="P1675" s="10">
        <f t="shared" ref="P1675:P1738" si="326">ROUND(N1675*O1675,0)</f>
        <v>95</v>
      </c>
      <c r="Q1675" s="89">
        <v>5.0000000000000001E-3</v>
      </c>
      <c r="R1675" s="10">
        <f t="shared" ref="R1675:R1738" si="327">ROUND(N1675*Q1675,0)</f>
        <v>24</v>
      </c>
      <c r="S1675" s="89">
        <f t="shared" ref="S1675:S1738" si="328">T1675/N1675</f>
        <v>2.5116082735331363E-2</v>
      </c>
      <c r="T1675" s="10">
        <f t="shared" ref="T1675:T1738" si="329">P1675+R1675</f>
        <v>119</v>
      </c>
      <c r="U1675" s="10">
        <f t="shared" ref="U1675:U1738" si="330">N1675+T1675</f>
        <v>4857</v>
      </c>
      <c r="V1675" s="11">
        <v>4857</v>
      </c>
      <c r="W1675" s="12">
        <f t="shared" ref="W1675:W1738" si="331">V1675-N1675</f>
        <v>119</v>
      </c>
      <c r="X1675" s="93">
        <f t="shared" ref="X1675:X1738" si="332">ROUND(V1675/N1675-1,4)</f>
        <v>2.5100000000000001E-2</v>
      </c>
      <c r="Y1675" s="94" t="str">
        <f t="shared" ref="Y1675:Y1738" si="333">IF(OR(L1675=1,L1675=2,L1675=4),TEXT(S1675*0.8,"0.00%")&amp;"-"&amp;TEXT(S1675*1.2,"0.00%"),IF(OR(L1675=3,L1675=6),TEXT(0,"0.00%")&amp;"-"&amp;TEXT(7%*1.2,"0.00%"),IF(OR(L1675=5,L1675=7),TEXT((R1675/N1675),"0.00%")&amp;"-"&amp;TEXT((R1675/N1675)+7%,"0.00%"),"")))</f>
        <v>0.00%-8.40%</v>
      </c>
      <c r="Z1675" s="15"/>
      <c r="AA1675" s="15"/>
      <c r="AB1675" s="15"/>
      <c r="AC1675" s="96"/>
      <c r="AD1675" s="8">
        <f t="shared" ref="AD1675:AD1738" si="334">ROUND(N1675*AC1675,0)</f>
        <v>0</v>
      </c>
      <c r="AE1675" s="17">
        <f t="shared" ref="AE1675:AE1738" si="335">V1675+AD1675</f>
        <v>4857</v>
      </c>
      <c r="AF1675" s="18">
        <f t="shared" ref="AF1675:AF1738" si="336">AE1675-N1675</f>
        <v>119</v>
      </c>
      <c r="AG1675" s="98">
        <f t="shared" ref="AG1675:AG1738" si="337">AE1675/N1675-1</f>
        <v>2.5116082735331391E-2</v>
      </c>
      <c r="AH1675" s="20">
        <v>13.6</v>
      </c>
      <c r="AI1675" s="20">
        <v>650</v>
      </c>
      <c r="AJ1675" s="20"/>
      <c r="AK1675" s="20">
        <v>688</v>
      </c>
      <c r="AL1675" s="20">
        <f t="shared" ref="AL1675:AL1738" si="338">AE1675*AH1675+AI1675*12+AK1675+IF(AB1675="",AJ1675,IF(AB1675="D",5000,IF(AB1675="C",1000,0)))*12</f>
        <v>74543.199999999997</v>
      </c>
      <c r="AM1675" s="7" t="s">
        <v>287</v>
      </c>
      <c r="AN1675" s="20"/>
      <c r="AO1675" s="21"/>
      <c r="AP1675" s="21"/>
      <c r="AQ1675" s="5" t="s">
        <v>2472</v>
      </c>
      <c r="AR1675" s="5" t="s">
        <v>424</v>
      </c>
    </row>
    <row r="1676" spans="1:44">
      <c r="A1676" s="87" t="s">
        <v>562</v>
      </c>
      <c r="B1676" s="5">
        <v>1010326</v>
      </c>
      <c r="C1676" s="5" t="s">
        <v>565</v>
      </c>
      <c r="D1676" s="5" t="s">
        <v>55</v>
      </c>
      <c r="E1676" s="5" t="s">
        <v>2425</v>
      </c>
      <c r="F1676" s="5" t="s">
        <v>2481</v>
      </c>
      <c r="G1676" s="5" t="s">
        <v>699</v>
      </c>
      <c r="H1676" s="6">
        <v>41722</v>
      </c>
      <c r="I1676" s="5" t="s">
        <v>575</v>
      </c>
      <c r="J1676" s="5" t="s">
        <v>2651</v>
      </c>
      <c r="K1676" s="5" t="s">
        <v>568</v>
      </c>
      <c r="L1676" s="7">
        <v>6</v>
      </c>
      <c r="M1676" s="7" t="s">
        <v>287</v>
      </c>
      <c r="N1676" s="8">
        <v>4306</v>
      </c>
      <c r="O1676" s="89">
        <v>0.02</v>
      </c>
      <c r="P1676" s="10">
        <f t="shared" si="326"/>
        <v>86</v>
      </c>
      <c r="Q1676" s="89">
        <v>5.0000000000000001E-3</v>
      </c>
      <c r="R1676" s="10">
        <f t="shared" si="327"/>
        <v>22</v>
      </c>
      <c r="S1676" s="89">
        <f t="shared" si="328"/>
        <v>2.5081281932187643E-2</v>
      </c>
      <c r="T1676" s="10">
        <f t="shared" si="329"/>
        <v>108</v>
      </c>
      <c r="U1676" s="10">
        <f t="shared" si="330"/>
        <v>4414</v>
      </c>
      <c r="V1676" s="11">
        <v>4414</v>
      </c>
      <c r="W1676" s="12">
        <f t="shared" si="331"/>
        <v>108</v>
      </c>
      <c r="X1676" s="93">
        <f t="shared" si="332"/>
        <v>2.5100000000000001E-2</v>
      </c>
      <c r="Y1676" s="94" t="str">
        <f t="shared" si="333"/>
        <v>0.00%-8.40%</v>
      </c>
      <c r="Z1676" s="15"/>
      <c r="AA1676" s="15"/>
      <c r="AB1676" s="15"/>
      <c r="AC1676" s="96"/>
      <c r="AD1676" s="8">
        <f t="shared" si="334"/>
        <v>0</v>
      </c>
      <c r="AE1676" s="17">
        <f t="shared" si="335"/>
        <v>4414</v>
      </c>
      <c r="AF1676" s="18">
        <f t="shared" si="336"/>
        <v>108</v>
      </c>
      <c r="AG1676" s="98">
        <f t="shared" si="337"/>
        <v>2.5081281932187727E-2</v>
      </c>
      <c r="AH1676" s="20">
        <v>13.6</v>
      </c>
      <c r="AI1676" s="20">
        <v>650</v>
      </c>
      <c r="AJ1676" s="20"/>
      <c r="AK1676" s="20">
        <v>688</v>
      </c>
      <c r="AL1676" s="20">
        <f t="shared" si="338"/>
        <v>68518.399999999994</v>
      </c>
      <c r="AM1676" s="7" t="s">
        <v>287</v>
      </c>
      <c r="AN1676" s="20"/>
      <c r="AO1676" s="21"/>
      <c r="AP1676" s="21"/>
      <c r="AQ1676" s="5" t="s">
        <v>2472</v>
      </c>
      <c r="AR1676" s="5" t="s">
        <v>424</v>
      </c>
    </row>
    <row r="1677" spans="1:44">
      <c r="A1677" s="87" t="s">
        <v>562</v>
      </c>
      <c r="B1677" s="5">
        <v>1013662</v>
      </c>
      <c r="C1677" s="5" t="s">
        <v>565</v>
      </c>
      <c r="D1677" s="5" t="s">
        <v>55</v>
      </c>
      <c r="E1677" s="5" t="s">
        <v>2425</v>
      </c>
      <c r="F1677" s="5" t="s">
        <v>2481</v>
      </c>
      <c r="G1677" s="5" t="s">
        <v>699</v>
      </c>
      <c r="H1677" s="6">
        <v>42686</v>
      </c>
      <c r="I1677" s="5" t="s">
        <v>575</v>
      </c>
      <c r="J1677" s="5" t="s">
        <v>711</v>
      </c>
      <c r="K1677" s="5" t="s">
        <v>568</v>
      </c>
      <c r="L1677" s="7">
        <v>6</v>
      </c>
      <c r="M1677" s="7" t="s">
        <v>287</v>
      </c>
      <c r="N1677" s="8">
        <v>4323</v>
      </c>
      <c r="O1677" s="89">
        <v>0.02</v>
      </c>
      <c r="P1677" s="10">
        <f t="shared" si="326"/>
        <v>86</v>
      </c>
      <c r="Q1677" s="89">
        <v>5.0000000000000001E-3</v>
      </c>
      <c r="R1677" s="10">
        <f t="shared" si="327"/>
        <v>22</v>
      </c>
      <c r="S1677" s="89">
        <f t="shared" si="328"/>
        <v>2.4982650936849409E-2</v>
      </c>
      <c r="T1677" s="10">
        <f t="shared" si="329"/>
        <v>108</v>
      </c>
      <c r="U1677" s="10">
        <f t="shared" si="330"/>
        <v>4431</v>
      </c>
      <c r="V1677" s="11">
        <v>4431</v>
      </c>
      <c r="W1677" s="12">
        <f t="shared" si="331"/>
        <v>108</v>
      </c>
      <c r="X1677" s="93">
        <f t="shared" si="332"/>
        <v>2.5000000000000001E-2</v>
      </c>
      <c r="Y1677" s="94" t="str">
        <f t="shared" si="333"/>
        <v>0.00%-8.40%</v>
      </c>
      <c r="Z1677" s="15"/>
      <c r="AA1677" s="15"/>
      <c r="AB1677" s="15"/>
      <c r="AC1677" s="96"/>
      <c r="AD1677" s="8">
        <f t="shared" si="334"/>
        <v>0</v>
      </c>
      <c r="AE1677" s="17">
        <f t="shared" si="335"/>
        <v>4431</v>
      </c>
      <c r="AF1677" s="18">
        <f t="shared" si="336"/>
        <v>108</v>
      </c>
      <c r="AG1677" s="98">
        <f t="shared" si="337"/>
        <v>2.4982650936849371E-2</v>
      </c>
      <c r="AH1677" s="20">
        <v>13.6</v>
      </c>
      <c r="AI1677" s="20">
        <v>450</v>
      </c>
      <c r="AJ1677" s="20"/>
      <c r="AK1677" s="20">
        <v>688</v>
      </c>
      <c r="AL1677" s="20">
        <f t="shared" si="338"/>
        <v>66349.600000000006</v>
      </c>
      <c r="AM1677" s="7" t="s">
        <v>287</v>
      </c>
      <c r="AN1677" s="20"/>
      <c r="AO1677" s="21"/>
      <c r="AP1677" s="21"/>
      <c r="AQ1677" s="5" t="s">
        <v>2472</v>
      </c>
      <c r="AR1677" s="5" t="s">
        <v>424</v>
      </c>
    </row>
    <row r="1678" spans="1:44">
      <c r="A1678" s="87" t="s">
        <v>562</v>
      </c>
      <c r="B1678" s="5">
        <v>1014390</v>
      </c>
      <c r="C1678" s="5" t="s">
        <v>565</v>
      </c>
      <c r="D1678" s="5" t="s">
        <v>55</v>
      </c>
      <c r="E1678" s="5" t="s">
        <v>2425</v>
      </c>
      <c r="F1678" s="5" t="s">
        <v>2481</v>
      </c>
      <c r="G1678" s="5" t="s">
        <v>699</v>
      </c>
      <c r="H1678" s="6">
        <v>42787</v>
      </c>
      <c r="I1678" s="5" t="s">
        <v>575</v>
      </c>
      <c r="J1678" s="5" t="s">
        <v>2651</v>
      </c>
      <c r="K1678" s="5" t="s">
        <v>568</v>
      </c>
      <c r="L1678" s="7">
        <v>6</v>
      </c>
      <c r="M1678" s="7" t="s">
        <v>287</v>
      </c>
      <c r="N1678" s="8">
        <v>4315</v>
      </c>
      <c r="O1678" s="89">
        <v>0.02</v>
      </c>
      <c r="P1678" s="10">
        <f t="shared" si="326"/>
        <v>86</v>
      </c>
      <c r="Q1678" s="89">
        <v>5.0000000000000001E-3</v>
      </c>
      <c r="R1678" s="10">
        <f t="shared" si="327"/>
        <v>22</v>
      </c>
      <c r="S1678" s="89">
        <f t="shared" si="328"/>
        <v>2.5028968713789106E-2</v>
      </c>
      <c r="T1678" s="10">
        <f t="shared" si="329"/>
        <v>108</v>
      </c>
      <c r="U1678" s="10">
        <f t="shared" si="330"/>
        <v>4423</v>
      </c>
      <c r="V1678" s="11">
        <v>4450</v>
      </c>
      <c r="W1678" s="12">
        <f t="shared" si="331"/>
        <v>135</v>
      </c>
      <c r="X1678" s="93">
        <f t="shared" si="332"/>
        <v>3.1300000000000001E-2</v>
      </c>
      <c r="Y1678" s="94" t="str">
        <f t="shared" si="333"/>
        <v>0.00%-8.40%</v>
      </c>
      <c r="Z1678" s="15"/>
      <c r="AA1678" s="15"/>
      <c r="AB1678" s="15"/>
      <c r="AC1678" s="96"/>
      <c r="AD1678" s="8">
        <f t="shared" si="334"/>
        <v>0</v>
      </c>
      <c r="AE1678" s="17">
        <f t="shared" si="335"/>
        <v>4450</v>
      </c>
      <c r="AF1678" s="18">
        <f t="shared" si="336"/>
        <v>135</v>
      </c>
      <c r="AG1678" s="98">
        <f t="shared" si="337"/>
        <v>3.1286210892236488E-2</v>
      </c>
      <c r="AH1678" s="20">
        <v>13.6</v>
      </c>
      <c r="AI1678" s="20">
        <v>650</v>
      </c>
      <c r="AJ1678" s="20"/>
      <c r="AK1678" s="20">
        <v>688</v>
      </c>
      <c r="AL1678" s="20">
        <f t="shared" si="338"/>
        <v>69008</v>
      </c>
      <c r="AM1678" s="7" t="s">
        <v>287</v>
      </c>
      <c r="AN1678" s="20"/>
      <c r="AO1678" s="21"/>
      <c r="AP1678" s="21"/>
      <c r="AQ1678" s="5" t="s">
        <v>2472</v>
      </c>
      <c r="AR1678" s="5" t="s">
        <v>424</v>
      </c>
    </row>
    <row r="1679" spans="1:44">
      <c r="A1679" s="87" t="s">
        <v>562</v>
      </c>
      <c r="B1679" s="5">
        <v>1014926</v>
      </c>
      <c r="C1679" s="5" t="s">
        <v>565</v>
      </c>
      <c r="D1679" s="5" t="s">
        <v>55</v>
      </c>
      <c r="E1679" s="5" t="s">
        <v>2425</v>
      </c>
      <c r="F1679" s="5" t="s">
        <v>2481</v>
      </c>
      <c r="G1679" s="5" t="s">
        <v>699</v>
      </c>
      <c r="H1679" s="6">
        <v>42825</v>
      </c>
      <c r="I1679" s="5" t="s">
        <v>575</v>
      </c>
      <c r="J1679" s="5" t="s">
        <v>651</v>
      </c>
      <c r="K1679" s="5" t="s">
        <v>568</v>
      </c>
      <c r="L1679" s="7">
        <v>6</v>
      </c>
      <c r="M1679" s="7" t="s">
        <v>287</v>
      </c>
      <c r="N1679" s="8">
        <v>4358</v>
      </c>
      <c r="O1679" s="89">
        <v>0.02</v>
      </c>
      <c r="P1679" s="10">
        <f t="shared" si="326"/>
        <v>87</v>
      </c>
      <c r="Q1679" s="89">
        <v>5.0000000000000001E-3</v>
      </c>
      <c r="R1679" s="10">
        <f t="shared" si="327"/>
        <v>22</v>
      </c>
      <c r="S1679" s="89">
        <f t="shared" si="328"/>
        <v>2.5011473152822396E-2</v>
      </c>
      <c r="T1679" s="10">
        <f t="shared" si="329"/>
        <v>109</v>
      </c>
      <c r="U1679" s="10">
        <f t="shared" si="330"/>
        <v>4467</v>
      </c>
      <c r="V1679" s="11">
        <v>4467</v>
      </c>
      <c r="W1679" s="12">
        <f t="shared" si="331"/>
        <v>109</v>
      </c>
      <c r="X1679" s="93">
        <f t="shared" si="332"/>
        <v>2.5000000000000001E-2</v>
      </c>
      <c r="Y1679" s="94" t="str">
        <f t="shared" si="333"/>
        <v>0.00%-8.40%</v>
      </c>
      <c r="Z1679" s="15"/>
      <c r="AA1679" s="15"/>
      <c r="AB1679" s="15"/>
      <c r="AC1679" s="96"/>
      <c r="AD1679" s="8">
        <f t="shared" si="334"/>
        <v>0</v>
      </c>
      <c r="AE1679" s="17">
        <f t="shared" si="335"/>
        <v>4467</v>
      </c>
      <c r="AF1679" s="18">
        <f t="shared" si="336"/>
        <v>109</v>
      </c>
      <c r="AG1679" s="98">
        <f t="shared" si="337"/>
        <v>2.5011473152822372E-2</v>
      </c>
      <c r="AH1679" s="20">
        <v>13.6</v>
      </c>
      <c r="AI1679" s="20">
        <v>650</v>
      </c>
      <c r="AJ1679" s="20"/>
      <c r="AK1679" s="20">
        <v>688</v>
      </c>
      <c r="AL1679" s="20">
        <f t="shared" si="338"/>
        <v>69239.199999999997</v>
      </c>
      <c r="AM1679" s="7" t="s">
        <v>287</v>
      </c>
      <c r="AN1679" s="20"/>
      <c r="AO1679" s="21"/>
      <c r="AP1679" s="21"/>
      <c r="AQ1679" s="5" t="s">
        <v>2472</v>
      </c>
      <c r="AR1679" s="5" t="s">
        <v>424</v>
      </c>
    </row>
    <row r="1680" spans="1:44">
      <c r="A1680" s="87" t="s">
        <v>562</v>
      </c>
      <c r="B1680" s="5">
        <v>1015774</v>
      </c>
      <c r="C1680" s="5" t="s">
        <v>565</v>
      </c>
      <c r="D1680" s="5" t="s">
        <v>55</v>
      </c>
      <c r="E1680" s="5" t="s">
        <v>2425</v>
      </c>
      <c r="F1680" s="5" t="s">
        <v>2481</v>
      </c>
      <c r="G1680" s="5" t="s">
        <v>699</v>
      </c>
      <c r="H1680" s="6">
        <v>42924</v>
      </c>
      <c r="I1680" s="5" t="s">
        <v>575</v>
      </c>
      <c r="J1680" s="5" t="s">
        <v>651</v>
      </c>
      <c r="K1680" s="5" t="s">
        <v>568</v>
      </c>
      <c r="L1680" s="7">
        <v>6</v>
      </c>
      <c r="M1680" s="7" t="s">
        <v>287</v>
      </c>
      <c r="N1680" s="8">
        <v>4375</v>
      </c>
      <c r="O1680" s="89">
        <v>0.02</v>
      </c>
      <c r="P1680" s="10">
        <f t="shared" si="326"/>
        <v>88</v>
      </c>
      <c r="Q1680" s="89">
        <v>5.0000000000000001E-3</v>
      </c>
      <c r="R1680" s="10">
        <f t="shared" si="327"/>
        <v>22</v>
      </c>
      <c r="S1680" s="89">
        <f t="shared" si="328"/>
        <v>2.5142857142857144E-2</v>
      </c>
      <c r="T1680" s="10">
        <f t="shared" si="329"/>
        <v>110</v>
      </c>
      <c r="U1680" s="10">
        <f t="shared" si="330"/>
        <v>4485</v>
      </c>
      <c r="V1680" s="11">
        <v>4485.0200000000004</v>
      </c>
      <c r="W1680" s="12">
        <f t="shared" si="331"/>
        <v>110.02000000000044</v>
      </c>
      <c r="X1680" s="93">
        <f t="shared" si="332"/>
        <v>2.5100000000000001E-2</v>
      </c>
      <c r="Y1680" s="94" t="str">
        <f t="shared" si="333"/>
        <v>0.00%-8.40%</v>
      </c>
      <c r="Z1680" s="15"/>
      <c r="AA1680" s="15"/>
      <c r="AB1680" s="15"/>
      <c r="AC1680" s="96"/>
      <c r="AD1680" s="8">
        <f t="shared" si="334"/>
        <v>0</v>
      </c>
      <c r="AE1680" s="17">
        <f t="shared" si="335"/>
        <v>4485.0200000000004</v>
      </c>
      <c r="AF1680" s="18">
        <f t="shared" si="336"/>
        <v>110.02000000000044</v>
      </c>
      <c r="AG1680" s="98">
        <f t="shared" si="337"/>
        <v>2.5147428571428598E-2</v>
      </c>
      <c r="AH1680" s="20">
        <v>13.6</v>
      </c>
      <c r="AI1680" s="20">
        <v>650</v>
      </c>
      <c r="AJ1680" s="20"/>
      <c r="AK1680" s="20">
        <v>688</v>
      </c>
      <c r="AL1680" s="20">
        <f t="shared" si="338"/>
        <v>69484.271999999997</v>
      </c>
      <c r="AM1680" s="7" t="s">
        <v>287</v>
      </c>
      <c r="AN1680" s="20"/>
      <c r="AO1680" s="21"/>
      <c r="AP1680" s="21"/>
      <c r="AQ1680" s="5" t="s">
        <v>2472</v>
      </c>
      <c r="AR1680" s="5" t="s">
        <v>424</v>
      </c>
    </row>
    <row r="1681" spans="1:44">
      <c r="A1681" s="87" t="s">
        <v>562</v>
      </c>
      <c r="B1681" s="5">
        <v>1016721</v>
      </c>
      <c r="C1681" s="5" t="s">
        <v>565</v>
      </c>
      <c r="D1681" s="5" t="s">
        <v>55</v>
      </c>
      <c r="E1681" s="5" t="s">
        <v>2425</v>
      </c>
      <c r="F1681" s="5" t="s">
        <v>2481</v>
      </c>
      <c r="G1681" s="5" t="s">
        <v>699</v>
      </c>
      <c r="H1681" s="6">
        <v>43057</v>
      </c>
      <c r="I1681" s="5" t="s">
        <v>575</v>
      </c>
      <c r="J1681" s="5" t="s">
        <v>711</v>
      </c>
      <c r="K1681" s="5" t="s">
        <v>568</v>
      </c>
      <c r="L1681" s="7">
        <v>6</v>
      </c>
      <c r="M1681" s="7" t="s">
        <v>287</v>
      </c>
      <c r="N1681" s="8">
        <v>4473</v>
      </c>
      <c r="O1681" s="89">
        <v>0.02</v>
      </c>
      <c r="P1681" s="10">
        <f t="shared" si="326"/>
        <v>89</v>
      </c>
      <c r="Q1681" s="89">
        <v>5.0000000000000001E-3</v>
      </c>
      <c r="R1681" s="10">
        <f t="shared" si="327"/>
        <v>22</v>
      </c>
      <c r="S1681" s="89">
        <f t="shared" si="328"/>
        <v>2.4815560026827631E-2</v>
      </c>
      <c r="T1681" s="10">
        <f t="shared" si="329"/>
        <v>111</v>
      </c>
      <c r="U1681" s="10">
        <f t="shared" si="330"/>
        <v>4584</v>
      </c>
      <c r="V1681" s="11">
        <v>4584</v>
      </c>
      <c r="W1681" s="12">
        <f t="shared" si="331"/>
        <v>111</v>
      </c>
      <c r="X1681" s="93">
        <f t="shared" si="332"/>
        <v>2.4799999999999999E-2</v>
      </c>
      <c r="Y1681" s="94" t="str">
        <f t="shared" si="333"/>
        <v>0.00%-8.40%</v>
      </c>
      <c r="Z1681" s="15"/>
      <c r="AA1681" s="15"/>
      <c r="AB1681" s="15"/>
      <c r="AC1681" s="96"/>
      <c r="AD1681" s="8">
        <f t="shared" si="334"/>
        <v>0</v>
      </c>
      <c r="AE1681" s="17">
        <f t="shared" si="335"/>
        <v>4584</v>
      </c>
      <c r="AF1681" s="18">
        <f t="shared" si="336"/>
        <v>111</v>
      </c>
      <c r="AG1681" s="98">
        <f t="shared" si="337"/>
        <v>2.481556002682761E-2</v>
      </c>
      <c r="AH1681" s="20">
        <v>13.6</v>
      </c>
      <c r="AI1681" s="20">
        <v>450</v>
      </c>
      <c r="AJ1681" s="20"/>
      <c r="AK1681" s="20">
        <v>688</v>
      </c>
      <c r="AL1681" s="20">
        <f t="shared" si="338"/>
        <v>68430.399999999994</v>
      </c>
      <c r="AM1681" s="7" t="s">
        <v>287</v>
      </c>
      <c r="AN1681" s="20"/>
      <c r="AO1681" s="21"/>
      <c r="AP1681" s="21"/>
      <c r="AQ1681" s="5" t="s">
        <v>2472</v>
      </c>
      <c r="AR1681" s="5" t="s">
        <v>424</v>
      </c>
    </row>
    <row r="1682" spans="1:44">
      <c r="A1682" s="87" t="s">
        <v>562</v>
      </c>
      <c r="B1682" s="5">
        <v>1017541</v>
      </c>
      <c r="C1682" s="5" t="s">
        <v>565</v>
      </c>
      <c r="D1682" s="5" t="s">
        <v>55</v>
      </c>
      <c r="E1682" s="5" t="s">
        <v>2425</v>
      </c>
      <c r="F1682" s="5" t="s">
        <v>2481</v>
      </c>
      <c r="G1682" s="5" t="s">
        <v>699</v>
      </c>
      <c r="H1682" s="6">
        <v>44714</v>
      </c>
      <c r="I1682" s="5" t="s">
        <v>575</v>
      </c>
      <c r="J1682" s="5" t="s">
        <v>651</v>
      </c>
      <c r="K1682" s="5" t="s">
        <v>568</v>
      </c>
      <c r="L1682" s="7">
        <v>6</v>
      </c>
      <c r="M1682" s="7" t="s">
        <v>287</v>
      </c>
      <c r="N1682" s="8">
        <v>4233</v>
      </c>
      <c r="O1682" s="89">
        <v>0.02</v>
      </c>
      <c r="P1682" s="10">
        <f t="shared" si="326"/>
        <v>85</v>
      </c>
      <c r="Q1682" s="89">
        <v>5.0000000000000001E-3</v>
      </c>
      <c r="R1682" s="10">
        <f t="shared" si="327"/>
        <v>21</v>
      </c>
      <c r="S1682" s="89">
        <f t="shared" si="328"/>
        <v>2.5041341837939997E-2</v>
      </c>
      <c r="T1682" s="10">
        <f t="shared" si="329"/>
        <v>106</v>
      </c>
      <c r="U1682" s="10">
        <f t="shared" si="330"/>
        <v>4339</v>
      </c>
      <c r="V1682" s="11">
        <v>4380</v>
      </c>
      <c r="W1682" s="12">
        <f t="shared" si="331"/>
        <v>147</v>
      </c>
      <c r="X1682" s="93">
        <f t="shared" si="332"/>
        <v>3.4700000000000002E-2</v>
      </c>
      <c r="Y1682" s="94" t="str">
        <f t="shared" si="333"/>
        <v>0.00%-8.40%</v>
      </c>
      <c r="Z1682" s="15"/>
      <c r="AA1682" s="15"/>
      <c r="AB1682" s="15"/>
      <c r="AC1682" s="96"/>
      <c r="AD1682" s="8">
        <f t="shared" si="334"/>
        <v>0</v>
      </c>
      <c r="AE1682" s="17">
        <f t="shared" si="335"/>
        <v>4380</v>
      </c>
      <c r="AF1682" s="18">
        <f t="shared" si="336"/>
        <v>147</v>
      </c>
      <c r="AG1682" s="98">
        <f t="shared" si="337"/>
        <v>3.4727143869595967E-2</v>
      </c>
      <c r="AH1682" s="20">
        <v>13.6</v>
      </c>
      <c r="AI1682" s="20">
        <v>650</v>
      </c>
      <c r="AJ1682" s="20"/>
      <c r="AK1682" s="20">
        <v>688</v>
      </c>
      <c r="AL1682" s="20">
        <f t="shared" si="338"/>
        <v>68056</v>
      </c>
      <c r="AM1682" s="7" t="s">
        <v>287</v>
      </c>
      <c r="AN1682" s="20"/>
      <c r="AO1682" s="21"/>
      <c r="AP1682" s="21"/>
      <c r="AQ1682" s="5" t="s">
        <v>2472</v>
      </c>
      <c r="AR1682" s="5" t="s">
        <v>424</v>
      </c>
    </row>
    <row r="1683" spans="1:44">
      <c r="A1683" s="87" t="s">
        <v>562</v>
      </c>
      <c r="B1683" s="5">
        <v>1020274</v>
      </c>
      <c r="C1683" s="5" t="s">
        <v>565</v>
      </c>
      <c r="D1683" s="5" t="s">
        <v>55</v>
      </c>
      <c r="E1683" s="5" t="s">
        <v>2425</v>
      </c>
      <c r="F1683" s="5" t="s">
        <v>2485</v>
      </c>
      <c r="G1683" s="5" t="s">
        <v>2650</v>
      </c>
      <c r="H1683" s="6">
        <v>44148</v>
      </c>
      <c r="I1683" s="5" t="s">
        <v>575</v>
      </c>
      <c r="J1683" s="5" t="s">
        <v>2651</v>
      </c>
      <c r="K1683" s="5" t="s">
        <v>568</v>
      </c>
      <c r="L1683" s="7">
        <v>6</v>
      </c>
      <c r="M1683" s="7" t="s">
        <v>287</v>
      </c>
      <c r="N1683" s="8">
        <v>4297</v>
      </c>
      <c r="O1683" s="89">
        <v>0.02</v>
      </c>
      <c r="P1683" s="10">
        <f t="shared" si="326"/>
        <v>86</v>
      </c>
      <c r="Q1683" s="89">
        <v>5.0000000000000001E-3</v>
      </c>
      <c r="R1683" s="10">
        <f t="shared" si="327"/>
        <v>21</v>
      </c>
      <c r="S1683" s="89">
        <f t="shared" si="328"/>
        <v>2.4901093786362578E-2</v>
      </c>
      <c r="T1683" s="10">
        <f t="shared" si="329"/>
        <v>107</v>
      </c>
      <c r="U1683" s="10">
        <f t="shared" si="330"/>
        <v>4404</v>
      </c>
      <c r="V1683" s="11">
        <v>4404</v>
      </c>
      <c r="W1683" s="12">
        <f t="shared" si="331"/>
        <v>107</v>
      </c>
      <c r="X1683" s="93">
        <f t="shared" si="332"/>
        <v>2.4899999999999999E-2</v>
      </c>
      <c r="Y1683" s="94" t="str">
        <f t="shared" si="333"/>
        <v>0.00%-8.40%</v>
      </c>
      <c r="Z1683" s="15"/>
      <c r="AA1683" s="15"/>
      <c r="AB1683" s="15"/>
      <c r="AC1683" s="96"/>
      <c r="AD1683" s="8">
        <f t="shared" si="334"/>
        <v>0</v>
      </c>
      <c r="AE1683" s="17">
        <f t="shared" si="335"/>
        <v>4404</v>
      </c>
      <c r="AF1683" s="18">
        <f t="shared" si="336"/>
        <v>107</v>
      </c>
      <c r="AG1683" s="98">
        <f t="shared" si="337"/>
        <v>2.4901093786362516E-2</v>
      </c>
      <c r="AH1683" s="20">
        <v>13.6</v>
      </c>
      <c r="AI1683" s="20">
        <v>650</v>
      </c>
      <c r="AJ1683" s="20"/>
      <c r="AK1683" s="20">
        <v>688</v>
      </c>
      <c r="AL1683" s="20">
        <f t="shared" si="338"/>
        <v>68382.399999999994</v>
      </c>
      <c r="AM1683" s="7" t="s">
        <v>287</v>
      </c>
      <c r="AN1683" s="20"/>
      <c r="AO1683" s="21"/>
      <c r="AP1683" s="21"/>
      <c r="AQ1683" s="5" t="s">
        <v>2472</v>
      </c>
      <c r="AR1683" s="5" t="s">
        <v>424</v>
      </c>
    </row>
    <row r="1684" spans="1:44">
      <c r="A1684" s="87" t="s">
        <v>562</v>
      </c>
      <c r="B1684" s="5">
        <v>1020287</v>
      </c>
      <c r="C1684" s="5" t="s">
        <v>565</v>
      </c>
      <c r="D1684" s="5" t="s">
        <v>55</v>
      </c>
      <c r="E1684" s="5" t="s">
        <v>2425</v>
      </c>
      <c r="F1684" s="5" t="s">
        <v>2481</v>
      </c>
      <c r="G1684" s="5" t="s">
        <v>699</v>
      </c>
      <c r="H1684" s="6">
        <v>44152</v>
      </c>
      <c r="I1684" s="5" t="s">
        <v>575</v>
      </c>
      <c r="J1684" s="5" t="s">
        <v>651</v>
      </c>
      <c r="K1684" s="5" t="s">
        <v>568</v>
      </c>
      <c r="L1684" s="7">
        <v>6</v>
      </c>
      <c r="M1684" s="7" t="s">
        <v>287</v>
      </c>
      <c r="N1684" s="8">
        <v>4183</v>
      </c>
      <c r="O1684" s="89">
        <v>0.02</v>
      </c>
      <c r="P1684" s="10">
        <f t="shared" si="326"/>
        <v>84</v>
      </c>
      <c r="Q1684" s="89">
        <v>5.0000000000000001E-3</v>
      </c>
      <c r="R1684" s="10">
        <f t="shared" si="327"/>
        <v>21</v>
      </c>
      <c r="S1684" s="89">
        <f t="shared" si="328"/>
        <v>2.5101601721252691E-2</v>
      </c>
      <c r="T1684" s="10">
        <f t="shared" si="329"/>
        <v>105</v>
      </c>
      <c r="U1684" s="10">
        <f t="shared" si="330"/>
        <v>4288</v>
      </c>
      <c r="V1684" s="11">
        <v>4288</v>
      </c>
      <c r="W1684" s="12">
        <f t="shared" si="331"/>
        <v>105</v>
      </c>
      <c r="X1684" s="93">
        <f t="shared" si="332"/>
        <v>2.5100000000000001E-2</v>
      </c>
      <c r="Y1684" s="94" t="str">
        <f t="shared" si="333"/>
        <v>0.00%-8.40%</v>
      </c>
      <c r="Z1684" s="15"/>
      <c r="AA1684" s="15"/>
      <c r="AB1684" s="15"/>
      <c r="AC1684" s="96"/>
      <c r="AD1684" s="8">
        <f t="shared" si="334"/>
        <v>0</v>
      </c>
      <c r="AE1684" s="17">
        <f t="shared" si="335"/>
        <v>4288</v>
      </c>
      <c r="AF1684" s="18">
        <f t="shared" si="336"/>
        <v>105</v>
      </c>
      <c r="AG1684" s="98">
        <f t="shared" si="337"/>
        <v>2.5101601721252642E-2</v>
      </c>
      <c r="AH1684" s="20">
        <v>13.6</v>
      </c>
      <c r="AI1684" s="20">
        <v>650</v>
      </c>
      <c r="AJ1684" s="20"/>
      <c r="AK1684" s="20">
        <v>688</v>
      </c>
      <c r="AL1684" s="20">
        <f t="shared" si="338"/>
        <v>66804.799999999988</v>
      </c>
      <c r="AM1684" s="7" t="s">
        <v>287</v>
      </c>
      <c r="AN1684" s="20"/>
      <c r="AO1684" s="21"/>
      <c r="AP1684" s="21"/>
      <c r="AQ1684" s="5" t="s">
        <v>2472</v>
      </c>
      <c r="AR1684" s="5" t="s">
        <v>424</v>
      </c>
    </row>
    <row r="1685" spans="1:44">
      <c r="A1685" s="87" t="s">
        <v>562</v>
      </c>
      <c r="B1685" s="5">
        <v>1020396</v>
      </c>
      <c r="C1685" s="5" t="s">
        <v>565</v>
      </c>
      <c r="D1685" s="5" t="s">
        <v>55</v>
      </c>
      <c r="E1685" s="5" t="s">
        <v>2425</v>
      </c>
      <c r="F1685" s="5" t="s">
        <v>2485</v>
      </c>
      <c r="G1685" s="5" t="s">
        <v>2650</v>
      </c>
      <c r="H1685" s="6">
        <v>44172</v>
      </c>
      <c r="I1685" s="5" t="s">
        <v>575</v>
      </c>
      <c r="J1685" s="5" t="s">
        <v>651</v>
      </c>
      <c r="K1685" s="5" t="s">
        <v>568</v>
      </c>
      <c r="L1685" s="7">
        <v>6</v>
      </c>
      <c r="M1685" s="7" t="s">
        <v>287</v>
      </c>
      <c r="N1685" s="8">
        <v>4240</v>
      </c>
      <c r="O1685" s="89">
        <v>0.02</v>
      </c>
      <c r="P1685" s="10">
        <f t="shared" si="326"/>
        <v>85</v>
      </c>
      <c r="Q1685" s="89">
        <v>5.0000000000000001E-3</v>
      </c>
      <c r="R1685" s="10">
        <f t="shared" si="327"/>
        <v>21</v>
      </c>
      <c r="S1685" s="89">
        <f t="shared" si="328"/>
        <v>2.5000000000000001E-2</v>
      </c>
      <c r="T1685" s="10">
        <f t="shared" si="329"/>
        <v>106</v>
      </c>
      <c r="U1685" s="10">
        <f t="shared" si="330"/>
        <v>4346</v>
      </c>
      <c r="V1685" s="11">
        <v>4346</v>
      </c>
      <c r="W1685" s="12">
        <f t="shared" si="331"/>
        <v>106</v>
      </c>
      <c r="X1685" s="93">
        <f t="shared" si="332"/>
        <v>2.5000000000000001E-2</v>
      </c>
      <c r="Y1685" s="94" t="str">
        <f t="shared" si="333"/>
        <v>0.00%-8.40%</v>
      </c>
      <c r="Z1685" s="15"/>
      <c r="AA1685" s="15"/>
      <c r="AB1685" s="15"/>
      <c r="AC1685" s="96"/>
      <c r="AD1685" s="8">
        <f t="shared" si="334"/>
        <v>0</v>
      </c>
      <c r="AE1685" s="17">
        <f t="shared" si="335"/>
        <v>4346</v>
      </c>
      <c r="AF1685" s="18">
        <f t="shared" si="336"/>
        <v>106</v>
      </c>
      <c r="AG1685" s="98">
        <f t="shared" si="337"/>
        <v>2.4999999999999911E-2</v>
      </c>
      <c r="AH1685" s="20">
        <v>13.6</v>
      </c>
      <c r="AI1685" s="20">
        <v>650</v>
      </c>
      <c r="AJ1685" s="20"/>
      <c r="AK1685" s="20">
        <v>688</v>
      </c>
      <c r="AL1685" s="20">
        <f t="shared" si="338"/>
        <v>67593.600000000006</v>
      </c>
      <c r="AM1685" s="7" t="s">
        <v>287</v>
      </c>
      <c r="AN1685" s="20"/>
      <c r="AO1685" s="21"/>
      <c r="AP1685" s="21"/>
      <c r="AQ1685" s="5" t="s">
        <v>2472</v>
      </c>
      <c r="AR1685" s="5" t="s">
        <v>424</v>
      </c>
    </row>
    <row r="1686" spans="1:44">
      <c r="A1686" s="87" t="s">
        <v>562</v>
      </c>
      <c r="B1686" s="5">
        <v>1021275</v>
      </c>
      <c r="C1686" s="5" t="s">
        <v>565</v>
      </c>
      <c r="D1686" s="5" t="s">
        <v>55</v>
      </c>
      <c r="E1686" s="5" t="s">
        <v>2425</v>
      </c>
      <c r="F1686" s="5" t="s">
        <v>2481</v>
      </c>
      <c r="G1686" s="5" t="s">
        <v>699</v>
      </c>
      <c r="H1686" s="6">
        <v>44254</v>
      </c>
      <c r="I1686" s="5" t="s">
        <v>575</v>
      </c>
      <c r="J1686" s="5" t="s">
        <v>2642</v>
      </c>
      <c r="K1686" s="5" t="s">
        <v>568</v>
      </c>
      <c r="L1686" s="7">
        <v>6</v>
      </c>
      <c r="M1686" s="7" t="s">
        <v>287</v>
      </c>
      <c r="N1686" s="8">
        <v>4208</v>
      </c>
      <c r="O1686" s="89">
        <v>0.02</v>
      </c>
      <c r="P1686" s="10">
        <f t="shared" si="326"/>
        <v>84</v>
      </c>
      <c r="Q1686" s="89">
        <v>5.0000000000000001E-3</v>
      </c>
      <c r="R1686" s="10">
        <f t="shared" si="327"/>
        <v>21</v>
      </c>
      <c r="S1686" s="89">
        <f t="shared" si="328"/>
        <v>2.4952471482889736E-2</v>
      </c>
      <c r="T1686" s="10">
        <f t="shared" si="329"/>
        <v>105</v>
      </c>
      <c r="U1686" s="10">
        <f t="shared" si="330"/>
        <v>4313</v>
      </c>
      <c r="V1686" s="11">
        <v>4295</v>
      </c>
      <c r="W1686" s="12">
        <f t="shared" si="331"/>
        <v>87</v>
      </c>
      <c r="X1686" s="93">
        <f t="shared" si="332"/>
        <v>2.07E-2</v>
      </c>
      <c r="Y1686" s="94" t="str">
        <f t="shared" si="333"/>
        <v>0.00%-8.40%</v>
      </c>
      <c r="Z1686" s="15"/>
      <c r="AA1686" s="15"/>
      <c r="AB1686" s="15"/>
      <c r="AC1686" s="96"/>
      <c r="AD1686" s="8">
        <f t="shared" si="334"/>
        <v>0</v>
      </c>
      <c r="AE1686" s="17">
        <f t="shared" si="335"/>
        <v>4295</v>
      </c>
      <c r="AF1686" s="18">
        <f t="shared" si="336"/>
        <v>87</v>
      </c>
      <c r="AG1686" s="98">
        <f t="shared" si="337"/>
        <v>2.0674904942965755E-2</v>
      </c>
      <c r="AH1686" s="20">
        <v>13.6</v>
      </c>
      <c r="AI1686" s="20">
        <v>650</v>
      </c>
      <c r="AJ1686" s="20"/>
      <c r="AK1686" s="20">
        <v>688</v>
      </c>
      <c r="AL1686" s="20">
        <f t="shared" si="338"/>
        <v>66900</v>
      </c>
      <c r="AM1686" s="7" t="s">
        <v>287</v>
      </c>
      <c r="AN1686" s="20"/>
      <c r="AO1686" s="21"/>
      <c r="AP1686" s="21"/>
      <c r="AQ1686" s="5" t="s">
        <v>2472</v>
      </c>
      <c r="AR1686" s="5" t="s">
        <v>424</v>
      </c>
    </row>
    <row r="1687" spans="1:44">
      <c r="A1687" s="87" t="s">
        <v>562</v>
      </c>
      <c r="B1687" s="5">
        <v>1021753</v>
      </c>
      <c r="C1687" s="5" t="s">
        <v>565</v>
      </c>
      <c r="D1687" s="5" t="s">
        <v>55</v>
      </c>
      <c r="E1687" s="5" t="s">
        <v>2425</v>
      </c>
      <c r="F1687" s="5" t="s">
        <v>2485</v>
      </c>
      <c r="G1687" s="5" t="s">
        <v>2650</v>
      </c>
      <c r="H1687" s="6">
        <v>44302</v>
      </c>
      <c r="I1687" s="5" t="s">
        <v>575</v>
      </c>
      <c r="J1687" s="5" t="s">
        <v>651</v>
      </c>
      <c r="K1687" s="5" t="s">
        <v>568</v>
      </c>
      <c r="L1687" s="7">
        <v>6</v>
      </c>
      <c r="M1687" s="7" t="s">
        <v>287</v>
      </c>
      <c r="N1687" s="8">
        <v>4233</v>
      </c>
      <c r="O1687" s="89">
        <v>0.02</v>
      </c>
      <c r="P1687" s="10">
        <f t="shared" si="326"/>
        <v>85</v>
      </c>
      <c r="Q1687" s="89">
        <v>5.0000000000000001E-3</v>
      </c>
      <c r="R1687" s="10">
        <f t="shared" si="327"/>
        <v>21</v>
      </c>
      <c r="S1687" s="89">
        <f t="shared" si="328"/>
        <v>2.5041341837939997E-2</v>
      </c>
      <c r="T1687" s="10">
        <f t="shared" si="329"/>
        <v>106</v>
      </c>
      <c r="U1687" s="10">
        <f t="shared" si="330"/>
        <v>4339</v>
      </c>
      <c r="V1687" s="11">
        <v>4339</v>
      </c>
      <c r="W1687" s="12">
        <f t="shared" si="331"/>
        <v>106</v>
      </c>
      <c r="X1687" s="93">
        <f t="shared" si="332"/>
        <v>2.5000000000000001E-2</v>
      </c>
      <c r="Y1687" s="94" t="str">
        <f t="shared" si="333"/>
        <v>0.00%-8.40%</v>
      </c>
      <c r="Z1687" s="15"/>
      <c r="AA1687" s="15"/>
      <c r="AB1687" s="15"/>
      <c r="AC1687" s="96"/>
      <c r="AD1687" s="8">
        <f t="shared" si="334"/>
        <v>0</v>
      </c>
      <c r="AE1687" s="17">
        <f t="shared" si="335"/>
        <v>4339</v>
      </c>
      <c r="AF1687" s="18">
        <f t="shared" si="336"/>
        <v>106</v>
      </c>
      <c r="AG1687" s="98">
        <f t="shared" si="337"/>
        <v>2.5041341837940045E-2</v>
      </c>
      <c r="AH1687" s="20">
        <v>13.6</v>
      </c>
      <c r="AI1687" s="20">
        <v>650</v>
      </c>
      <c r="AJ1687" s="20"/>
      <c r="AK1687" s="20">
        <v>688</v>
      </c>
      <c r="AL1687" s="20">
        <f t="shared" si="338"/>
        <v>67498.399999999994</v>
      </c>
      <c r="AM1687" s="7" t="s">
        <v>287</v>
      </c>
      <c r="AN1687" s="20"/>
      <c r="AO1687" s="21"/>
      <c r="AP1687" s="21"/>
      <c r="AQ1687" s="5" t="s">
        <v>2472</v>
      </c>
      <c r="AR1687" s="5" t="s">
        <v>424</v>
      </c>
    </row>
    <row r="1688" spans="1:44">
      <c r="A1688" s="87" t="s">
        <v>562</v>
      </c>
      <c r="B1688" s="5">
        <v>1111037</v>
      </c>
      <c r="C1688" s="5" t="s">
        <v>565</v>
      </c>
      <c r="D1688" s="5" t="s">
        <v>55</v>
      </c>
      <c r="E1688" s="5" t="s">
        <v>2425</v>
      </c>
      <c r="F1688" s="5" t="s">
        <v>2485</v>
      </c>
      <c r="G1688" s="5" t="s">
        <v>2650</v>
      </c>
      <c r="H1688" s="6">
        <v>35855</v>
      </c>
      <c r="I1688" s="5" t="s">
        <v>575</v>
      </c>
      <c r="J1688" s="5" t="s">
        <v>709</v>
      </c>
      <c r="K1688" s="5" t="s">
        <v>568</v>
      </c>
      <c r="L1688" s="7">
        <v>6</v>
      </c>
      <c r="M1688" s="7" t="s">
        <v>287</v>
      </c>
      <c r="N1688" s="8">
        <v>5024</v>
      </c>
      <c r="O1688" s="89">
        <v>0.02</v>
      </c>
      <c r="P1688" s="10">
        <f t="shared" si="326"/>
        <v>100</v>
      </c>
      <c r="Q1688" s="89">
        <v>5.0000000000000001E-3</v>
      </c>
      <c r="R1688" s="10">
        <f t="shared" si="327"/>
        <v>25</v>
      </c>
      <c r="S1688" s="89">
        <f t="shared" si="328"/>
        <v>2.4880573248407645E-2</v>
      </c>
      <c r="T1688" s="10">
        <f t="shared" si="329"/>
        <v>125</v>
      </c>
      <c r="U1688" s="10">
        <f t="shared" si="330"/>
        <v>5149</v>
      </c>
      <c r="V1688" s="11">
        <v>5124</v>
      </c>
      <c r="W1688" s="12">
        <f t="shared" si="331"/>
        <v>100</v>
      </c>
      <c r="X1688" s="93">
        <f t="shared" si="332"/>
        <v>1.9900000000000001E-2</v>
      </c>
      <c r="Y1688" s="94" t="str">
        <f t="shared" si="333"/>
        <v>0.00%-8.40%</v>
      </c>
      <c r="Z1688" s="15"/>
      <c r="AA1688" s="15"/>
      <c r="AB1688" s="15"/>
      <c r="AC1688" s="96"/>
      <c r="AD1688" s="8">
        <f t="shared" si="334"/>
        <v>0</v>
      </c>
      <c r="AE1688" s="17">
        <f t="shared" si="335"/>
        <v>5124</v>
      </c>
      <c r="AF1688" s="18">
        <f t="shared" si="336"/>
        <v>100</v>
      </c>
      <c r="AG1688" s="98">
        <f t="shared" si="337"/>
        <v>1.9904458598726027E-2</v>
      </c>
      <c r="AH1688" s="20">
        <v>13.6</v>
      </c>
      <c r="AI1688" s="20">
        <v>750</v>
      </c>
      <c r="AJ1688" s="20"/>
      <c r="AK1688" s="20">
        <v>688</v>
      </c>
      <c r="AL1688" s="20">
        <f t="shared" si="338"/>
        <v>79374.399999999994</v>
      </c>
      <c r="AM1688" s="7" t="s">
        <v>287</v>
      </c>
      <c r="AN1688" s="20"/>
      <c r="AO1688" s="21"/>
      <c r="AP1688" s="21"/>
      <c r="AQ1688" s="5" t="s">
        <v>2472</v>
      </c>
      <c r="AR1688" s="5" t="s">
        <v>424</v>
      </c>
    </row>
    <row r="1689" spans="1:44">
      <c r="A1689" s="87" t="s">
        <v>562</v>
      </c>
      <c r="B1689" s="5">
        <v>1111625</v>
      </c>
      <c r="C1689" s="5" t="s">
        <v>565</v>
      </c>
      <c r="D1689" s="5" t="s">
        <v>55</v>
      </c>
      <c r="E1689" s="5" t="s">
        <v>2425</v>
      </c>
      <c r="F1689" s="5" t="s">
        <v>2481</v>
      </c>
      <c r="G1689" s="5" t="s">
        <v>699</v>
      </c>
      <c r="H1689" s="6">
        <v>44477</v>
      </c>
      <c r="I1689" s="5" t="s">
        <v>567</v>
      </c>
      <c r="J1689" s="5" t="s">
        <v>567</v>
      </c>
      <c r="K1689" s="5" t="s">
        <v>568</v>
      </c>
      <c r="L1689" s="7">
        <v>6</v>
      </c>
      <c r="M1689" s="7" t="s">
        <v>287</v>
      </c>
      <c r="N1689" s="8">
        <v>4341</v>
      </c>
      <c r="O1689" s="89">
        <v>0.02</v>
      </c>
      <c r="P1689" s="10">
        <f t="shared" si="326"/>
        <v>87</v>
      </c>
      <c r="Q1689" s="89">
        <v>5.0000000000000001E-3</v>
      </c>
      <c r="R1689" s="10">
        <f t="shared" si="327"/>
        <v>22</v>
      </c>
      <c r="S1689" s="89">
        <f t="shared" si="328"/>
        <v>2.5109421792213777E-2</v>
      </c>
      <c r="T1689" s="10">
        <f t="shared" si="329"/>
        <v>109</v>
      </c>
      <c r="U1689" s="10">
        <f t="shared" si="330"/>
        <v>4450</v>
      </c>
      <c r="V1689" s="11">
        <v>4904</v>
      </c>
      <c r="W1689" s="12">
        <f t="shared" si="331"/>
        <v>563</v>
      </c>
      <c r="X1689" s="93">
        <f t="shared" si="332"/>
        <v>0.12970000000000001</v>
      </c>
      <c r="Y1689" s="94" t="str">
        <f t="shared" si="333"/>
        <v>0.00%-8.40%</v>
      </c>
      <c r="Z1689" s="15"/>
      <c r="AA1689" s="15"/>
      <c r="AB1689" s="15"/>
      <c r="AC1689" s="96"/>
      <c r="AD1689" s="8">
        <f t="shared" si="334"/>
        <v>0</v>
      </c>
      <c r="AE1689" s="17">
        <f t="shared" si="335"/>
        <v>4904</v>
      </c>
      <c r="AF1689" s="18">
        <f t="shared" si="336"/>
        <v>563</v>
      </c>
      <c r="AG1689" s="98">
        <f t="shared" si="337"/>
        <v>0.12969361898180143</v>
      </c>
      <c r="AH1689" s="20">
        <v>13.6</v>
      </c>
      <c r="AI1689" s="20">
        <v>850</v>
      </c>
      <c r="AJ1689" s="20"/>
      <c r="AK1689" s="20">
        <v>688</v>
      </c>
      <c r="AL1689" s="20">
        <f t="shared" si="338"/>
        <v>77582.399999999994</v>
      </c>
      <c r="AM1689" s="7" t="s">
        <v>287</v>
      </c>
      <c r="AN1689" s="20"/>
      <c r="AO1689" s="21" t="s">
        <v>2657</v>
      </c>
      <c r="AP1689" s="21"/>
      <c r="AQ1689" s="5" t="s">
        <v>2472</v>
      </c>
      <c r="AR1689" s="5" t="s">
        <v>424</v>
      </c>
    </row>
    <row r="1690" spans="1:44">
      <c r="A1690" s="87" t="s">
        <v>562</v>
      </c>
      <c r="B1690" s="5">
        <v>1114140</v>
      </c>
      <c r="C1690" s="5" t="s">
        <v>565</v>
      </c>
      <c r="D1690" s="5" t="s">
        <v>55</v>
      </c>
      <c r="E1690" s="5" t="s">
        <v>2425</v>
      </c>
      <c r="F1690" s="5" t="s">
        <v>2481</v>
      </c>
      <c r="G1690" s="5" t="s">
        <v>699</v>
      </c>
      <c r="H1690" s="6">
        <v>38924</v>
      </c>
      <c r="I1690" s="5" t="s">
        <v>575</v>
      </c>
      <c r="J1690" s="5" t="s">
        <v>709</v>
      </c>
      <c r="K1690" s="5" t="s">
        <v>568</v>
      </c>
      <c r="L1690" s="7">
        <v>6</v>
      </c>
      <c r="M1690" s="7" t="s">
        <v>287</v>
      </c>
      <c r="N1690" s="8">
        <v>4867</v>
      </c>
      <c r="O1690" s="89">
        <v>0.02</v>
      </c>
      <c r="P1690" s="10">
        <f t="shared" si="326"/>
        <v>97</v>
      </c>
      <c r="Q1690" s="89">
        <v>5.0000000000000001E-3</v>
      </c>
      <c r="R1690" s="10">
        <f t="shared" si="327"/>
        <v>24</v>
      </c>
      <c r="S1690" s="89">
        <f t="shared" si="328"/>
        <v>2.4861310869118552E-2</v>
      </c>
      <c r="T1690" s="10">
        <f t="shared" si="329"/>
        <v>121</v>
      </c>
      <c r="U1690" s="10">
        <f t="shared" si="330"/>
        <v>4988</v>
      </c>
      <c r="V1690" s="11">
        <v>4988</v>
      </c>
      <c r="W1690" s="12">
        <f t="shared" si="331"/>
        <v>121</v>
      </c>
      <c r="X1690" s="93">
        <f t="shared" si="332"/>
        <v>2.4899999999999999E-2</v>
      </c>
      <c r="Y1690" s="94" t="str">
        <f t="shared" si="333"/>
        <v>0.00%-8.40%</v>
      </c>
      <c r="Z1690" s="15"/>
      <c r="AA1690" s="15"/>
      <c r="AB1690" s="15"/>
      <c r="AC1690" s="96"/>
      <c r="AD1690" s="8">
        <f t="shared" si="334"/>
        <v>0</v>
      </c>
      <c r="AE1690" s="17">
        <f t="shared" si="335"/>
        <v>4988</v>
      </c>
      <c r="AF1690" s="18">
        <f t="shared" si="336"/>
        <v>121</v>
      </c>
      <c r="AG1690" s="98">
        <f t="shared" si="337"/>
        <v>2.4861310869118469E-2</v>
      </c>
      <c r="AH1690" s="20">
        <v>13.6</v>
      </c>
      <c r="AI1690" s="20">
        <v>750</v>
      </c>
      <c r="AJ1690" s="20"/>
      <c r="AK1690" s="20">
        <v>688</v>
      </c>
      <c r="AL1690" s="20">
        <f t="shared" si="338"/>
        <v>77524.800000000003</v>
      </c>
      <c r="AM1690" s="7" t="s">
        <v>287</v>
      </c>
      <c r="AN1690" s="20"/>
      <c r="AO1690" s="21"/>
      <c r="AP1690" s="21"/>
      <c r="AQ1690" s="5" t="s">
        <v>2472</v>
      </c>
      <c r="AR1690" s="5" t="s">
        <v>424</v>
      </c>
    </row>
    <row r="1691" spans="1:44">
      <c r="A1691" s="87" t="s">
        <v>562</v>
      </c>
      <c r="B1691" s="5">
        <v>1116054</v>
      </c>
      <c r="C1691" s="5" t="s">
        <v>565</v>
      </c>
      <c r="D1691" s="5" t="s">
        <v>55</v>
      </c>
      <c r="E1691" s="5" t="s">
        <v>2425</v>
      </c>
      <c r="F1691" s="5" t="s">
        <v>2485</v>
      </c>
      <c r="G1691" s="5" t="s">
        <v>2650</v>
      </c>
      <c r="H1691" s="6">
        <v>36294</v>
      </c>
      <c r="I1691" s="5" t="s">
        <v>489</v>
      </c>
      <c r="J1691" s="5" t="s">
        <v>489</v>
      </c>
      <c r="K1691" s="5" t="s">
        <v>568</v>
      </c>
      <c r="L1691" s="7">
        <v>6</v>
      </c>
      <c r="M1691" s="7" t="s">
        <v>287</v>
      </c>
      <c r="N1691" s="8">
        <v>5805</v>
      </c>
      <c r="O1691" s="89">
        <v>0.02</v>
      </c>
      <c r="P1691" s="10">
        <f t="shared" si="326"/>
        <v>116</v>
      </c>
      <c r="Q1691" s="89">
        <v>5.0000000000000001E-3</v>
      </c>
      <c r="R1691" s="10">
        <f t="shared" si="327"/>
        <v>29</v>
      </c>
      <c r="S1691" s="89">
        <f t="shared" si="328"/>
        <v>2.4978466838931956E-2</v>
      </c>
      <c r="T1691" s="10">
        <f t="shared" si="329"/>
        <v>145</v>
      </c>
      <c r="U1691" s="10">
        <f t="shared" si="330"/>
        <v>5950</v>
      </c>
      <c r="V1691" s="11">
        <v>5980</v>
      </c>
      <c r="W1691" s="12">
        <f t="shared" si="331"/>
        <v>175</v>
      </c>
      <c r="X1691" s="93">
        <f t="shared" si="332"/>
        <v>3.0099999999999998E-2</v>
      </c>
      <c r="Y1691" s="94" t="str">
        <f t="shared" si="333"/>
        <v>0.00%-8.40%</v>
      </c>
      <c r="Z1691" s="15"/>
      <c r="AA1691" s="15"/>
      <c r="AB1691" s="15"/>
      <c r="AC1691" s="96"/>
      <c r="AD1691" s="8">
        <f t="shared" si="334"/>
        <v>0</v>
      </c>
      <c r="AE1691" s="17">
        <f t="shared" si="335"/>
        <v>5980</v>
      </c>
      <c r="AF1691" s="18">
        <f t="shared" si="336"/>
        <v>175</v>
      </c>
      <c r="AG1691" s="98">
        <f t="shared" si="337"/>
        <v>3.0146425495262807E-2</v>
      </c>
      <c r="AH1691" s="20">
        <v>13.6</v>
      </c>
      <c r="AI1691" s="20">
        <v>850</v>
      </c>
      <c r="AJ1691" s="20"/>
      <c r="AK1691" s="20">
        <v>688</v>
      </c>
      <c r="AL1691" s="20">
        <f t="shared" si="338"/>
        <v>92216</v>
      </c>
      <c r="AM1691" s="7" t="s">
        <v>287</v>
      </c>
      <c r="AN1691" s="20"/>
      <c r="AO1691" s="21"/>
      <c r="AP1691" s="21"/>
      <c r="AQ1691" s="5" t="s">
        <v>2472</v>
      </c>
      <c r="AR1691" s="5" t="s">
        <v>424</v>
      </c>
    </row>
    <row r="1692" spans="1:44">
      <c r="A1692" s="87" t="s">
        <v>562</v>
      </c>
      <c r="B1692" s="5">
        <v>1116069</v>
      </c>
      <c r="C1692" s="5" t="s">
        <v>565</v>
      </c>
      <c r="D1692" s="5" t="s">
        <v>55</v>
      </c>
      <c r="E1692" s="5" t="s">
        <v>2425</v>
      </c>
      <c r="F1692" s="5" t="s">
        <v>2485</v>
      </c>
      <c r="G1692" s="5" t="s">
        <v>2650</v>
      </c>
      <c r="H1692" s="6">
        <v>36465</v>
      </c>
      <c r="I1692" s="5" t="s">
        <v>575</v>
      </c>
      <c r="J1692" s="5" t="s">
        <v>2653</v>
      </c>
      <c r="K1692" s="5" t="s">
        <v>568</v>
      </c>
      <c r="L1692" s="7">
        <v>6</v>
      </c>
      <c r="M1692" s="7" t="s">
        <v>287</v>
      </c>
      <c r="N1692" s="8">
        <v>4907</v>
      </c>
      <c r="O1692" s="89">
        <v>0.02</v>
      </c>
      <c r="P1692" s="10">
        <f t="shared" si="326"/>
        <v>98</v>
      </c>
      <c r="Q1692" s="89">
        <v>5.0000000000000001E-3</v>
      </c>
      <c r="R1692" s="10">
        <f t="shared" si="327"/>
        <v>25</v>
      </c>
      <c r="S1692" s="89">
        <f t="shared" si="328"/>
        <v>2.5066231913592828E-2</v>
      </c>
      <c r="T1692" s="10">
        <f t="shared" si="329"/>
        <v>123</v>
      </c>
      <c r="U1692" s="10">
        <f t="shared" si="330"/>
        <v>5030</v>
      </c>
      <c r="V1692" s="11">
        <v>5030</v>
      </c>
      <c r="W1692" s="12">
        <f t="shared" si="331"/>
        <v>123</v>
      </c>
      <c r="X1692" s="93">
        <f t="shared" si="332"/>
        <v>2.5100000000000001E-2</v>
      </c>
      <c r="Y1692" s="94" t="str">
        <f t="shared" si="333"/>
        <v>0.00%-8.40%</v>
      </c>
      <c r="Z1692" s="15"/>
      <c r="AA1692" s="15"/>
      <c r="AB1692" s="15"/>
      <c r="AC1692" s="96"/>
      <c r="AD1692" s="8">
        <f t="shared" si="334"/>
        <v>0</v>
      </c>
      <c r="AE1692" s="17">
        <f t="shared" si="335"/>
        <v>5030</v>
      </c>
      <c r="AF1692" s="18">
        <f t="shared" si="336"/>
        <v>123</v>
      </c>
      <c r="AG1692" s="98">
        <f t="shared" si="337"/>
        <v>2.5066231913592807E-2</v>
      </c>
      <c r="AH1692" s="20">
        <v>13.6</v>
      </c>
      <c r="AI1692" s="20">
        <v>450</v>
      </c>
      <c r="AJ1692" s="20"/>
      <c r="AK1692" s="20">
        <v>688</v>
      </c>
      <c r="AL1692" s="20">
        <f t="shared" si="338"/>
        <v>74496</v>
      </c>
      <c r="AM1692" s="7" t="s">
        <v>287</v>
      </c>
      <c r="AN1692" s="20"/>
      <c r="AO1692" s="21"/>
      <c r="AP1692" s="21"/>
      <c r="AQ1692" s="5" t="s">
        <v>2472</v>
      </c>
      <c r="AR1692" s="5" t="s">
        <v>424</v>
      </c>
    </row>
    <row r="1693" spans="1:44">
      <c r="A1693" s="87" t="s">
        <v>562</v>
      </c>
      <c r="B1693" s="5">
        <v>1118105</v>
      </c>
      <c r="C1693" s="5" t="s">
        <v>565</v>
      </c>
      <c r="D1693" s="5" t="s">
        <v>55</v>
      </c>
      <c r="E1693" s="5" t="s">
        <v>2425</v>
      </c>
      <c r="F1693" s="5" t="s">
        <v>2485</v>
      </c>
      <c r="G1693" s="5" t="s">
        <v>2650</v>
      </c>
      <c r="H1693" s="6">
        <v>33451</v>
      </c>
      <c r="I1693" s="5" t="s">
        <v>575</v>
      </c>
      <c r="J1693" s="5" t="s">
        <v>2653</v>
      </c>
      <c r="K1693" s="5" t="s">
        <v>568</v>
      </c>
      <c r="L1693" s="7">
        <v>6</v>
      </c>
      <c r="M1693" s="7" t="s">
        <v>287</v>
      </c>
      <c r="N1693" s="8">
        <v>5462</v>
      </c>
      <c r="O1693" s="89">
        <v>0.02</v>
      </c>
      <c r="P1693" s="10">
        <f t="shared" si="326"/>
        <v>109</v>
      </c>
      <c r="Q1693" s="89">
        <v>5.0000000000000001E-3</v>
      </c>
      <c r="R1693" s="10">
        <f t="shared" si="327"/>
        <v>27</v>
      </c>
      <c r="S1693" s="89">
        <f t="shared" si="328"/>
        <v>2.4899304284145003E-2</v>
      </c>
      <c r="T1693" s="10">
        <f t="shared" si="329"/>
        <v>136</v>
      </c>
      <c r="U1693" s="10">
        <f t="shared" si="330"/>
        <v>5598</v>
      </c>
      <c r="V1693" s="11">
        <v>5598</v>
      </c>
      <c r="W1693" s="12">
        <f t="shared" si="331"/>
        <v>136</v>
      </c>
      <c r="X1693" s="93">
        <f t="shared" si="332"/>
        <v>2.4899999999999999E-2</v>
      </c>
      <c r="Y1693" s="94" t="str">
        <f t="shared" si="333"/>
        <v>0.00%-8.40%</v>
      </c>
      <c r="Z1693" s="15"/>
      <c r="AA1693" s="15"/>
      <c r="AB1693" s="15"/>
      <c r="AC1693" s="96"/>
      <c r="AD1693" s="8">
        <f t="shared" si="334"/>
        <v>0</v>
      </c>
      <c r="AE1693" s="17">
        <f t="shared" si="335"/>
        <v>5598</v>
      </c>
      <c r="AF1693" s="18">
        <f t="shared" si="336"/>
        <v>136</v>
      </c>
      <c r="AG1693" s="98">
        <f t="shared" si="337"/>
        <v>2.4899304284144996E-2</v>
      </c>
      <c r="AH1693" s="20">
        <v>13.6</v>
      </c>
      <c r="AI1693" s="20">
        <v>450</v>
      </c>
      <c r="AJ1693" s="20"/>
      <c r="AK1693" s="20">
        <v>688</v>
      </c>
      <c r="AL1693" s="20">
        <f t="shared" si="338"/>
        <v>82220.800000000003</v>
      </c>
      <c r="AM1693" s="7" t="s">
        <v>287</v>
      </c>
      <c r="AN1693" s="20"/>
      <c r="AO1693" s="21"/>
      <c r="AP1693" s="21"/>
      <c r="AQ1693" s="5" t="s">
        <v>2472</v>
      </c>
      <c r="AR1693" s="5" t="s">
        <v>424</v>
      </c>
    </row>
    <row r="1694" spans="1:44">
      <c r="A1694" s="87" t="s">
        <v>562</v>
      </c>
      <c r="B1694" s="5">
        <v>1118276</v>
      </c>
      <c r="C1694" s="5" t="s">
        <v>565</v>
      </c>
      <c r="D1694" s="5" t="s">
        <v>55</v>
      </c>
      <c r="E1694" s="5" t="s">
        <v>2425</v>
      </c>
      <c r="F1694" s="5" t="s">
        <v>2481</v>
      </c>
      <c r="G1694" s="5" t="s">
        <v>699</v>
      </c>
      <c r="H1694" s="6">
        <v>36423</v>
      </c>
      <c r="I1694" s="5" t="s">
        <v>575</v>
      </c>
      <c r="J1694" s="5" t="s">
        <v>651</v>
      </c>
      <c r="K1694" s="5" t="s">
        <v>568</v>
      </c>
      <c r="L1694" s="7">
        <v>6</v>
      </c>
      <c r="M1694" s="7" t="s">
        <v>287</v>
      </c>
      <c r="N1694" s="8">
        <v>4664</v>
      </c>
      <c r="O1694" s="89">
        <v>0.02</v>
      </c>
      <c r="P1694" s="10">
        <f t="shared" si="326"/>
        <v>93</v>
      </c>
      <c r="Q1694" s="89">
        <v>5.0000000000000001E-3</v>
      </c>
      <c r="R1694" s="10">
        <f t="shared" si="327"/>
        <v>23</v>
      </c>
      <c r="S1694" s="89">
        <f t="shared" si="328"/>
        <v>2.4871355060034305E-2</v>
      </c>
      <c r="T1694" s="10">
        <f t="shared" si="329"/>
        <v>116</v>
      </c>
      <c r="U1694" s="10">
        <f t="shared" si="330"/>
        <v>4780</v>
      </c>
      <c r="V1694" s="11">
        <v>4780</v>
      </c>
      <c r="W1694" s="12">
        <f t="shared" si="331"/>
        <v>116</v>
      </c>
      <c r="X1694" s="93">
        <f t="shared" si="332"/>
        <v>2.4899999999999999E-2</v>
      </c>
      <c r="Y1694" s="94" t="str">
        <f t="shared" si="333"/>
        <v>0.00%-8.40%</v>
      </c>
      <c r="Z1694" s="15"/>
      <c r="AA1694" s="15"/>
      <c r="AB1694" s="15"/>
      <c r="AC1694" s="96"/>
      <c r="AD1694" s="8">
        <f t="shared" si="334"/>
        <v>0</v>
      </c>
      <c r="AE1694" s="17">
        <f t="shared" si="335"/>
        <v>4780</v>
      </c>
      <c r="AF1694" s="18">
        <f t="shared" si="336"/>
        <v>116</v>
      </c>
      <c r="AG1694" s="98">
        <f t="shared" si="337"/>
        <v>2.487135506003435E-2</v>
      </c>
      <c r="AH1694" s="20">
        <v>13.6</v>
      </c>
      <c r="AI1694" s="20">
        <v>650</v>
      </c>
      <c r="AJ1694" s="20"/>
      <c r="AK1694" s="20">
        <v>688</v>
      </c>
      <c r="AL1694" s="20">
        <f t="shared" si="338"/>
        <v>73496</v>
      </c>
      <c r="AM1694" s="7" t="s">
        <v>287</v>
      </c>
      <c r="AN1694" s="20"/>
      <c r="AO1694" s="21"/>
      <c r="AP1694" s="21"/>
      <c r="AQ1694" s="5" t="s">
        <v>2472</v>
      </c>
      <c r="AR1694" s="5" t="s">
        <v>424</v>
      </c>
    </row>
    <row r="1695" spans="1:44">
      <c r="A1695" s="87" t="s">
        <v>562</v>
      </c>
      <c r="B1695" s="5">
        <v>1118294</v>
      </c>
      <c r="C1695" s="5" t="s">
        <v>565</v>
      </c>
      <c r="D1695" s="5" t="s">
        <v>55</v>
      </c>
      <c r="E1695" s="5" t="s">
        <v>2425</v>
      </c>
      <c r="F1695" s="5" t="s">
        <v>2485</v>
      </c>
      <c r="G1695" s="5" t="s">
        <v>2650</v>
      </c>
      <c r="H1695" s="6">
        <v>38119</v>
      </c>
      <c r="I1695" s="5" t="s">
        <v>575</v>
      </c>
      <c r="J1695" s="5" t="s">
        <v>2651</v>
      </c>
      <c r="K1695" s="5" t="s">
        <v>568</v>
      </c>
      <c r="L1695" s="7">
        <v>6</v>
      </c>
      <c r="M1695" s="7" t="s">
        <v>287</v>
      </c>
      <c r="N1695" s="8">
        <v>4806</v>
      </c>
      <c r="O1695" s="89">
        <v>0.02</v>
      </c>
      <c r="P1695" s="10">
        <f t="shared" si="326"/>
        <v>96</v>
      </c>
      <c r="Q1695" s="89">
        <v>5.0000000000000001E-3</v>
      </c>
      <c r="R1695" s="10">
        <f t="shared" si="327"/>
        <v>24</v>
      </c>
      <c r="S1695" s="89">
        <f t="shared" si="328"/>
        <v>2.4968789013732832E-2</v>
      </c>
      <c r="T1695" s="10">
        <f t="shared" si="329"/>
        <v>120</v>
      </c>
      <c r="U1695" s="10">
        <f t="shared" si="330"/>
        <v>4926</v>
      </c>
      <c r="V1695" s="11">
        <v>4926</v>
      </c>
      <c r="W1695" s="12">
        <f t="shared" si="331"/>
        <v>120</v>
      </c>
      <c r="X1695" s="93">
        <f t="shared" si="332"/>
        <v>2.5000000000000001E-2</v>
      </c>
      <c r="Y1695" s="94" t="str">
        <f t="shared" si="333"/>
        <v>0.00%-8.40%</v>
      </c>
      <c r="Z1695" s="15"/>
      <c r="AA1695" s="15"/>
      <c r="AB1695" s="15"/>
      <c r="AC1695" s="96"/>
      <c r="AD1695" s="8">
        <f t="shared" si="334"/>
        <v>0</v>
      </c>
      <c r="AE1695" s="17">
        <f t="shared" si="335"/>
        <v>4926</v>
      </c>
      <c r="AF1695" s="18">
        <f t="shared" si="336"/>
        <v>120</v>
      </c>
      <c r="AG1695" s="98">
        <f t="shared" si="337"/>
        <v>2.4968789013732895E-2</v>
      </c>
      <c r="AH1695" s="20">
        <v>13.6</v>
      </c>
      <c r="AI1695" s="20">
        <v>650</v>
      </c>
      <c r="AJ1695" s="20"/>
      <c r="AK1695" s="20">
        <v>688</v>
      </c>
      <c r="AL1695" s="20">
        <f t="shared" si="338"/>
        <v>75481.599999999991</v>
      </c>
      <c r="AM1695" s="7" t="s">
        <v>287</v>
      </c>
      <c r="AN1695" s="20"/>
      <c r="AO1695" s="21"/>
      <c r="AP1695" s="21"/>
      <c r="AQ1695" s="5" t="s">
        <v>2472</v>
      </c>
      <c r="AR1695" s="5" t="s">
        <v>424</v>
      </c>
    </row>
    <row r="1696" spans="1:44">
      <c r="A1696" s="87" t="s">
        <v>562</v>
      </c>
      <c r="B1696" s="5">
        <v>1118320</v>
      </c>
      <c r="C1696" s="5" t="s">
        <v>565</v>
      </c>
      <c r="D1696" s="5" t="s">
        <v>55</v>
      </c>
      <c r="E1696" s="5" t="s">
        <v>2425</v>
      </c>
      <c r="F1696" s="5" t="s">
        <v>2485</v>
      </c>
      <c r="G1696" s="5" t="s">
        <v>2650</v>
      </c>
      <c r="H1696" s="6">
        <v>39300</v>
      </c>
      <c r="I1696" s="5" t="s">
        <v>575</v>
      </c>
      <c r="J1696" s="5" t="s">
        <v>709</v>
      </c>
      <c r="K1696" s="5" t="s">
        <v>568</v>
      </c>
      <c r="L1696" s="7">
        <v>6</v>
      </c>
      <c r="M1696" s="7" t="s">
        <v>287</v>
      </c>
      <c r="N1696" s="8">
        <v>4887</v>
      </c>
      <c r="O1696" s="89">
        <v>0.02</v>
      </c>
      <c r="P1696" s="10">
        <f t="shared" si="326"/>
        <v>98</v>
      </c>
      <c r="Q1696" s="89">
        <v>5.0000000000000001E-3</v>
      </c>
      <c r="R1696" s="10">
        <f t="shared" si="327"/>
        <v>24</v>
      </c>
      <c r="S1696" s="89">
        <f t="shared" si="328"/>
        <v>2.4964190710047063E-2</v>
      </c>
      <c r="T1696" s="10">
        <f t="shared" si="329"/>
        <v>122</v>
      </c>
      <c r="U1696" s="10">
        <f t="shared" si="330"/>
        <v>5009</v>
      </c>
      <c r="V1696" s="11">
        <v>5033</v>
      </c>
      <c r="W1696" s="12">
        <f t="shared" si="331"/>
        <v>146</v>
      </c>
      <c r="X1696" s="93">
        <f t="shared" si="332"/>
        <v>2.9899999999999999E-2</v>
      </c>
      <c r="Y1696" s="94" t="str">
        <f t="shared" si="333"/>
        <v>0.00%-8.40%</v>
      </c>
      <c r="Z1696" s="15"/>
      <c r="AA1696" s="15"/>
      <c r="AB1696" s="15"/>
      <c r="AC1696" s="96"/>
      <c r="AD1696" s="8">
        <f t="shared" si="334"/>
        <v>0</v>
      </c>
      <c r="AE1696" s="17">
        <f t="shared" si="335"/>
        <v>5033</v>
      </c>
      <c r="AF1696" s="18">
        <f t="shared" si="336"/>
        <v>146</v>
      </c>
      <c r="AG1696" s="98">
        <f t="shared" si="337"/>
        <v>2.9875179046449762E-2</v>
      </c>
      <c r="AH1696" s="20">
        <v>13.6</v>
      </c>
      <c r="AI1696" s="20">
        <v>750</v>
      </c>
      <c r="AJ1696" s="20"/>
      <c r="AK1696" s="20">
        <v>688</v>
      </c>
      <c r="AL1696" s="20">
        <f t="shared" si="338"/>
        <v>78136.800000000003</v>
      </c>
      <c r="AM1696" s="7" t="s">
        <v>287</v>
      </c>
      <c r="AN1696" s="20"/>
      <c r="AO1696" s="21"/>
      <c r="AP1696" s="21"/>
      <c r="AQ1696" s="5" t="s">
        <v>2472</v>
      </c>
      <c r="AR1696" s="5" t="s">
        <v>424</v>
      </c>
    </row>
    <row r="1697" spans="1:44">
      <c r="A1697" s="87" t="s">
        <v>562</v>
      </c>
      <c r="B1697" s="5">
        <v>1119127</v>
      </c>
      <c r="C1697" s="5" t="s">
        <v>565</v>
      </c>
      <c r="D1697" s="5" t="s">
        <v>55</v>
      </c>
      <c r="E1697" s="5" t="s">
        <v>2425</v>
      </c>
      <c r="F1697" s="5" t="s">
        <v>2481</v>
      </c>
      <c r="G1697" s="5" t="s">
        <v>699</v>
      </c>
      <c r="H1697" s="6">
        <v>38924</v>
      </c>
      <c r="I1697" s="5" t="s">
        <v>489</v>
      </c>
      <c r="J1697" s="5" t="s">
        <v>489</v>
      </c>
      <c r="K1697" s="5" t="s">
        <v>568</v>
      </c>
      <c r="L1697" s="7">
        <v>6</v>
      </c>
      <c r="M1697" s="7" t="s">
        <v>287</v>
      </c>
      <c r="N1697" s="8">
        <v>5200</v>
      </c>
      <c r="O1697" s="89">
        <v>0.02</v>
      </c>
      <c r="P1697" s="10">
        <f t="shared" si="326"/>
        <v>104</v>
      </c>
      <c r="Q1697" s="89">
        <v>5.0000000000000001E-3</v>
      </c>
      <c r="R1697" s="10">
        <f t="shared" si="327"/>
        <v>26</v>
      </c>
      <c r="S1697" s="89">
        <f t="shared" si="328"/>
        <v>2.5000000000000001E-2</v>
      </c>
      <c r="T1697" s="10">
        <f t="shared" si="329"/>
        <v>130</v>
      </c>
      <c r="U1697" s="10">
        <f t="shared" si="330"/>
        <v>5330</v>
      </c>
      <c r="V1697" s="11">
        <v>5400</v>
      </c>
      <c r="W1697" s="12">
        <f t="shared" si="331"/>
        <v>200</v>
      </c>
      <c r="X1697" s="93">
        <f t="shared" si="332"/>
        <v>3.85E-2</v>
      </c>
      <c r="Y1697" s="94" t="str">
        <f t="shared" si="333"/>
        <v>0.00%-8.40%</v>
      </c>
      <c r="Z1697" s="15"/>
      <c r="AA1697" s="15"/>
      <c r="AB1697" s="15"/>
      <c r="AC1697" s="96"/>
      <c r="AD1697" s="8">
        <f t="shared" si="334"/>
        <v>0</v>
      </c>
      <c r="AE1697" s="17">
        <f t="shared" si="335"/>
        <v>5400</v>
      </c>
      <c r="AF1697" s="18">
        <f t="shared" si="336"/>
        <v>200</v>
      </c>
      <c r="AG1697" s="98">
        <f t="shared" si="337"/>
        <v>3.8461538461538547E-2</v>
      </c>
      <c r="AH1697" s="20">
        <v>13.6</v>
      </c>
      <c r="AI1697" s="20">
        <v>900</v>
      </c>
      <c r="AJ1697" s="20"/>
      <c r="AK1697" s="20">
        <v>688</v>
      </c>
      <c r="AL1697" s="20">
        <f t="shared" si="338"/>
        <v>84928</v>
      </c>
      <c r="AM1697" s="7" t="s">
        <v>287</v>
      </c>
      <c r="AN1697" s="20"/>
      <c r="AO1697" s="21"/>
      <c r="AP1697" s="21"/>
      <c r="AQ1697" s="5" t="s">
        <v>2472</v>
      </c>
      <c r="AR1697" s="5" t="s">
        <v>424</v>
      </c>
    </row>
    <row r="1698" spans="1:44">
      <c r="A1698" s="87" t="s">
        <v>562</v>
      </c>
      <c r="B1698" s="5">
        <v>1132059</v>
      </c>
      <c r="C1698" s="5" t="s">
        <v>585</v>
      </c>
      <c r="D1698" s="5" t="s">
        <v>55</v>
      </c>
      <c r="E1698" s="5" t="s">
        <v>2425</v>
      </c>
      <c r="F1698" s="5" t="s">
        <v>2485</v>
      </c>
      <c r="G1698" s="5" t="s">
        <v>2486</v>
      </c>
      <c r="H1698" s="6">
        <v>33447</v>
      </c>
      <c r="I1698" s="5" t="s">
        <v>594</v>
      </c>
      <c r="J1698" s="5" t="s">
        <v>2593</v>
      </c>
      <c r="K1698" s="5" t="s">
        <v>568</v>
      </c>
      <c r="L1698" s="7">
        <v>6</v>
      </c>
      <c r="M1698" s="7" t="s">
        <v>287</v>
      </c>
      <c r="N1698" s="8">
        <v>7192</v>
      </c>
      <c r="O1698" s="89">
        <v>0.02</v>
      </c>
      <c r="P1698" s="10">
        <f t="shared" si="326"/>
        <v>144</v>
      </c>
      <c r="Q1698" s="89">
        <v>5.0000000000000001E-3</v>
      </c>
      <c r="R1698" s="10">
        <f t="shared" si="327"/>
        <v>36</v>
      </c>
      <c r="S1698" s="89">
        <f t="shared" si="328"/>
        <v>2.5027808676307009E-2</v>
      </c>
      <c r="T1698" s="10">
        <f t="shared" si="329"/>
        <v>180</v>
      </c>
      <c r="U1698" s="10">
        <f t="shared" si="330"/>
        <v>7372</v>
      </c>
      <c r="V1698" s="11">
        <v>7372</v>
      </c>
      <c r="W1698" s="12">
        <f t="shared" si="331"/>
        <v>180</v>
      </c>
      <c r="X1698" s="93">
        <f t="shared" si="332"/>
        <v>2.5000000000000001E-2</v>
      </c>
      <c r="Y1698" s="94" t="str">
        <f t="shared" si="333"/>
        <v>0.00%-8.40%</v>
      </c>
      <c r="Z1698" s="15"/>
      <c r="AA1698" s="15"/>
      <c r="AB1698" s="15"/>
      <c r="AC1698" s="96"/>
      <c r="AD1698" s="8">
        <f t="shared" si="334"/>
        <v>0</v>
      </c>
      <c r="AE1698" s="17">
        <f t="shared" si="335"/>
        <v>7372</v>
      </c>
      <c r="AF1698" s="18">
        <f t="shared" si="336"/>
        <v>180</v>
      </c>
      <c r="AG1698" s="98">
        <f t="shared" si="337"/>
        <v>2.502780867630694E-2</v>
      </c>
      <c r="AH1698" s="20">
        <v>13.6</v>
      </c>
      <c r="AI1698" s="20">
        <v>800</v>
      </c>
      <c r="AJ1698" s="20"/>
      <c r="AK1698" s="20">
        <v>688</v>
      </c>
      <c r="AL1698" s="20">
        <f t="shared" si="338"/>
        <v>110547.2</v>
      </c>
      <c r="AM1698" s="7" t="s">
        <v>287</v>
      </c>
      <c r="AN1698" s="20"/>
      <c r="AO1698" s="21"/>
      <c r="AP1698" s="21"/>
      <c r="AQ1698" s="5" t="s">
        <v>2472</v>
      </c>
      <c r="AR1698" s="5" t="s">
        <v>424</v>
      </c>
    </row>
    <row r="1699" spans="1:44">
      <c r="A1699" s="87" t="s">
        <v>562</v>
      </c>
      <c r="B1699" s="5">
        <v>1132169</v>
      </c>
      <c r="C1699" s="5" t="s">
        <v>565</v>
      </c>
      <c r="D1699" s="5" t="s">
        <v>55</v>
      </c>
      <c r="E1699" s="5" t="s">
        <v>2425</v>
      </c>
      <c r="F1699" s="5" t="s">
        <v>2485</v>
      </c>
      <c r="G1699" s="5" t="s">
        <v>2650</v>
      </c>
      <c r="H1699" s="6">
        <v>40735</v>
      </c>
      <c r="I1699" s="5" t="s">
        <v>575</v>
      </c>
      <c r="J1699" s="5" t="s">
        <v>651</v>
      </c>
      <c r="K1699" s="5" t="s">
        <v>568</v>
      </c>
      <c r="L1699" s="7">
        <v>6</v>
      </c>
      <c r="M1699" s="7" t="s">
        <v>287</v>
      </c>
      <c r="N1699" s="8">
        <v>5026</v>
      </c>
      <c r="O1699" s="89">
        <v>0.02</v>
      </c>
      <c r="P1699" s="10">
        <f t="shared" si="326"/>
        <v>101</v>
      </c>
      <c r="Q1699" s="89">
        <v>5.0000000000000001E-3</v>
      </c>
      <c r="R1699" s="10">
        <f t="shared" si="327"/>
        <v>25</v>
      </c>
      <c r="S1699" s="89">
        <f t="shared" si="328"/>
        <v>2.5069637883008356E-2</v>
      </c>
      <c r="T1699" s="10">
        <f t="shared" si="329"/>
        <v>126</v>
      </c>
      <c r="U1699" s="10">
        <f t="shared" si="330"/>
        <v>5152</v>
      </c>
      <c r="V1699" s="11">
        <v>5127</v>
      </c>
      <c r="W1699" s="12">
        <f t="shared" si="331"/>
        <v>101</v>
      </c>
      <c r="X1699" s="93">
        <f t="shared" si="332"/>
        <v>2.01E-2</v>
      </c>
      <c r="Y1699" s="94" t="str">
        <f t="shared" si="333"/>
        <v>0.00%-8.40%</v>
      </c>
      <c r="Z1699" s="15"/>
      <c r="AA1699" s="15"/>
      <c r="AB1699" s="15"/>
      <c r="AC1699" s="96"/>
      <c r="AD1699" s="8">
        <f t="shared" si="334"/>
        <v>0</v>
      </c>
      <c r="AE1699" s="17">
        <f t="shared" si="335"/>
        <v>5127</v>
      </c>
      <c r="AF1699" s="18">
        <f t="shared" si="336"/>
        <v>101</v>
      </c>
      <c r="AG1699" s="98">
        <f t="shared" si="337"/>
        <v>2.0095503382411506E-2</v>
      </c>
      <c r="AH1699" s="20">
        <v>13.6</v>
      </c>
      <c r="AI1699" s="20">
        <v>650</v>
      </c>
      <c r="AJ1699" s="20"/>
      <c r="AK1699" s="20">
        <v>688</v>
      </c>
      <c r="AL1699" s="20">
        <f t="shared" si="338"/>
        <v>78215.199999999997</v>
      </c>
      <c r="AM1699" s="7" t="s">
        <v>287</v>
      </c>
      <c r="AN1699" s="20"/>
      <c r="AO1699" s="21"/>
      <c r="AP1699" s="21"/>
      <c r="AQ1699" s="5" t="s">
        <v>2472</v>
      </c>
      <c r="AR1699" s="5" t="s">
        <v>424</v>
      </c>
    </row>
    <row r="1700" spans="1:44">
      <c r="A1700" s="87" t="s">
        <v>562</v>
      </c>
      <c r="B1700" s="5">
        <v>1132174</v>
      </c>
      <c r="C1700" s="5" t="s">
        <v>565</v>
      </c>
      <c r="D1700" s="5" t="s">
        <v>55</v>
      </c>
      <c r="E1700" s="5" t="s">
        <v>2425</v>
      </c>
      <c r="F1700" s="5" t="s">
        <v>2485</v>
      </c>
      <c r="G1700" s="5" t="s">
        <v>2650</v>
      </c>
      <c r="H1700" s="6">
        <v>40735</v>
      </c>
      <c r="I1700" s="5" t="s">
        <v>575</v>
      </c>
      <c r="J1700" s="5" t="s">
        <v>651</v>
      </c>
      <c r="K1700" s="5" t="s">
        <v>568</v>
      </c>
      <c r="L1700" s="7">
        <v>6</v>
      </c>
      <c r="M1700" s="7" t="s">
        <v>287</v>
      </c>
      <c r="N1700" s="8">
        <v>4876</v>
      </c>
      <c r="O1700" s="89">
        <v>0.02</v>
      </c>
      <c r="P1700" s="10">
        <f t="shared" si="326"/>
        <v>98</v>
      </c>
      <c r="Q1700" s="89">
        <v>5.0000000000000001E-3</v>
      </c>
      <c r="R1700" s="10">
        <f t="shared" si="327"/>
        <v>24</v>
      </c>
      <c r="S1700" s="89">
        <f t="shared" si="328"/>
        <v>2.5020508613617719E-2</v>
      </c>
      <c r="T1700" s="10">
        <f t="shared" si="329"/>
        <v>122</v>
      </c>
      <c r="U1700" s="10">
        <f t="shared" si="330"/>
        <v>4998</v>
      </c>
      <c r="V1700" s="11">
        <v>5022</v>
      </c>
      <c r="W1700" s="12">
        <f t="shared" si="331"/>
        <v>146</v>
      </c>
      <c r="X1700" s="93">
        <f t="shared" si="332"/>
        <v>2.9899999999999999E-2</v>
      </c>
      <c r="Y1700" s="94" t="str">
        <f t="shared" si="333"/>
        <v>0.00%-8.40%</v>
      </c>
      <c r="Z1700" s="15"/>
      <c r="AA1700" s="15"/>
      <c r="AB1700" s="15"/>
      <c r="AC1700" s="96"/>
      <c r="AD1700" s="8">
        <f t="shared" si="334"/>
        <v>0</v>
      </c>
      <c r="AE1700" s="17">
        <f t="shared" si="335"/>
        <v>5022</v>
      </c>
      <c r="AF1700" s="18">
        <f t="shared" si="336"/>
        <v>146</v>
      </c>
      <c r="AG1700" s="98">
        <f t="shared" si="337"/>
        <v>2.9942575881870326E-2</v>
      </c>
      <c r="AH1700" s="20">
        <v>13.6</v>
      </c>
      <c r="AI1700" s="20">
        <v>650</v>
      </c>
      <c r="AJ1700" s="20"/>
      <c r="AK1700" s="20">
        <v>688</v>
      </c>
      <c r="AL1700" s="20">
        <f t="shared" si="338"/>
        <v>76787.199999999997</v>
      </c>
      <c r="AM1700" s="7" t="s">
        <v>287</v>
      </c>
      <c r="AN1700" s="20"/>
      <c r="AO1700" s="21"/>
      <c r="AP1700" s="21"/>
      <c r="AQ1700" s="5" t="s">
        <v>2472</v>
      </c>
      <c r="AR1700" s="5" t="s">
        <v>424</v>
      </c>
    </row>
    <row r="1701" spans="1:44">
      <c r="A1701" s="87" t="s">
        <v>562</v>
      </c>
      <c r="B1701" s="5">
        <v>1133010</v>
      </c>
      <c r="C1701" s="5" t="s">
        <v>565</v>
      </c>
      <c r="D1701" s="5" t="s">
        <v>55</v>
      </c>
      <c r="E1701" s="5" t="s">
        <v>2425</v>
      </c>
      <c r="F1701" s="5" t="s">
        <v>2481</v>
      </c>
      <c r="G1701" s="5" t="s">
        <v>699</v>
      </c>
      <c r="H1701" s="6">
        <v>33451</v>
      </c>
      <c r="I1701" s="5" t="s">
        <v>489</v>
      </c>
      <c r="J1701" s="5" t="s">
        <v>489</v>
      </c>
      <c r="K1701" s="5" t="s">
        <v>568</v>
      </c>
      <c r="L1701" s="7">
        <v>6</v>
      </c>
      <c r="M1701" s="7" t="s">
        <v>287</v>
      </c>
      <c r="N1701" s="8">
        <v>7674</v>
      </c>
      <c r="O1701" s="89">
        <v>0.02</v>
      </c>
      <c r="P1701" s="10">
        <f t="shared" si="326"/>
        <v>153</v>
      </c>
      <c r="Q1701" s="89">
        <v>5.0000000000000001E-3</v>
      </c>
      <c r="R1701" s="10">
        <f t="shared" si="327"/>
        <v>38</v>
      </c>
      <c r="S1701" s="89">
        <f t="shared" si="328"/>
        <v>2.4889236382590565E-2</v>
      </c>
      <c r="T1701" s="10">
        <f t="shared" si="329"/>
        <v>191</v>
      </c>
      <c r="U1701" s="10">
        <f t="shared" si="330"/>
        <v>7865</v>
      </c>
      <c r="V1701" s="11">
        <v>7940</v>
      </c>
      <c r="W1701" s="12">
        <f t="shared" si="331"/>
        <v>266</v>
      </c>
      <c r="X1701" s="93">
        <f t="shared" si="332"/>
        <v>3.4700000000000002E-2</v>
      </c>
      <c r="Y1701" s="94" t="str">
        <f t="shared" si="333"/>
        <v>0.00%-8.40%</v>
      </c>
      <c r="Z1701" s="15"/>
      <c r="AA1701" s="15"/>
      <c r="AB1701" s="15"/>
      <c r="AC1701" s="96"/>
      <c r="AD1701" s="8">
        <f t="shared" si="334"/>
        <v>0</v>
      </c>
      <c r="AE1701" s="17">
        <f t="shared" si="335"/>
        <v>7940</v>
      </c>
      <c r="AF1701" s="18">
        <f t="shared" si="336"/>
        <v>266</v>
      </c>
      <c r="AG1701" s="98">
        <f t="shared" si="337"/>
        <v>3.466249674224664E-2</v>
      </c>
      <c r="AH1701" s="20">
        <v>13.6</v>
      </c>
      <c r="AI1701" s="20">
        <v>850</v>
      </c>
      <c r="AJ1701" s="20"/>
      <c r="AK1701" s="20">
        <v>688</v>
      </c>
      <c r="AL1701" s="20">
        <f t="shared" si="338"/>
        <v>118872</v>
      </c>
      <c r="AM1701" s="7" t="s">
        <v>287</v>
      </c>
      <c r="AN1701" s="20"/>
      <c r="AO1701" s="21"/>
      <c r="AP1701" s="21"/>
      <c r="AQ1701" s="5" t="s">
        <v>2472</v>
      </c>
      <c r="AR1701" s="5" t="s">
        <v>424</v>
      </c>
    </row>
    <row r="1702" spans="1:44">
      <c r="A1702" s="87" t="s">
        <v>562</v>
      </c>
      <c r="B1702" s="5">
        <v>1213123</v>
      </c>
      <c r="C1702" s="5" t="s">
        <v>565</v>
      </c>
      <c r="D1702" s="5" t="s">
        <v>55</v>
      </c>
      <c r="E1702" s="5" t="s">
        <v>2425</v>
      </c>
      <c r="F1702" s="5" t="s">
        <v>2485</v>
      </c>
      <c r="G1702" s="5" t="s">
        <v>2650</v>
      </c>
      <c r="H1702" s="6">
        <v>39042</v>
      </c>
      <c r="I1702" s="5" t="s">
        <v>575</v>
      </c>
      <c r="J1702" s="5" t="s">
        <v>2651</v>
      </c>
      <c r="K1702" s="5" t="s">
        <v>568</v>
      </c>
      <c r="L1702" s="7">
        <v>6</v>
      </c>
      <c r="M1702" s="7" t="s">
        <v>287</v>
      </c>
      <c r="N1702" s="8">
        <v>5210</v>
      </c>
      <c r="O1702" s="89">
        <v>0.02</v>
      </c>
      <c r="P1702" s="10">
        <f t="shared" si="326"/>
        <v>104</v>
      </c>
      <c r="Q1702" s="89">
        <v>5.0000000000000001E-3</v>
      </c>
      <c r="R1702" s="10">
        <f t="shared" si="327"/>
        <v>26</v>
      </c>
      <c r="S1702" s="89">
        <f t="shared" si="328"/>
        <v>2.4952015355086371E-2</v>
      </c>
      <c r="T1702" s="10">
        <f t="shared" si="329"/>
        <v>130</v>
      </c>
      <c r="U1702" s="10">
        <f t="shared" si="330"/>
        <v>5340</v>
      </c>
      <c r="V1702" s="11">
        <v>5314</v>
      </c>
      <c r="W1702" s="12">
        <f t="shared" si="331"/>
        <v>104</v>
      </c>
      <c r="X1702" s="93">
        <f t="shared" si="332"/>
        <v>0.02</v>
      </c>
      <c r="Y1702" s="94" t="str">
        <f t="shared" si="333"/>
        <v>0.00%-8.40%</v>
      </c>
      <c r="Z1702" s="15"/>
      <c r="AA1702" s="15"/>
      <c r="AB1702" s="15"/>
      <c r="AC1702" s="96"/>
      <c r="AD1702" s="8">
        <f t="shared" si="334"/>
        <v>0</v>
      </c>
      <c r="AE1702" s="17">
        <f t="shared" si="335"/>
        <v>5314</v>
      </c>
      <c r="AF1702" s="18">
        <f t="shared" si="336"/>
        <v>104</v>
      </c>
      <c r="AG1702" s="98">
        <f t="shared" si="337"/>
        <v>1.9961612284069119E-2</v>
      </c>
      <c r="AH1702" s="20">
        <v>13.6</v>
      </c>
      <c r="AI1702" s="20">
        <v>650</v>
      </c>
      <c r="AJ1702" s="20"/>
      <c r="AK1702" s="20">
        <v>688</v>
      </c>
      <c r="AL1702" s="20">
        <f t="shared" si="338"/>
        <v>80758.399999999994</v>
      </c>
      <c r="AM1702" s="7" t="s">
        <v>287</v>
      </c>
      <c r="AN1702" s="20"/>
      <c r="AO1702" s="21"/>
      <c r="AP1702" s="21"/>
      <c r="AQ1702" s="5" t="s">
        <v>2472</v>
      </c>
      <c r="AR1702" s="5" t="s">
        <v>424</v>
      </c>
    </row>
    <row r="1703" spans="1:44">
      <c r="A1703" s="87" t="s">
        <v>562</v>
      </c>
      <c r="B1703" s="5">
        <v>1421012</v>
      </c>
      <c r="C1703" s="5" t="s">
        <v>565</v>
      </c>
      <c r="D1703" s="5" t="s">
        <v>55</v>
      </c>
      <c r="E1703" s="5" t="s">
        <v>2425</v>
      </c>
      <c r="F1703" s="5" t="s">
        <v>2485</v>
      </c>
      <c r="G1703" s="5" t="s">
        <v>2650</v>
      </c>
      <c r="H1703" s="6">
        <v>31107</v>
      </c>
      <c r="I1703" s="5" t="s">
        <v>575</v>
      </c>
      <c r="J1703" s="5" t="s">
        <v>651</v>
      </c>
      <c r="K1703" s="5" t="s">
        <v>568</v>
      </c>
      <c r="L1703" s="7">
        <v>6</v>
      </c>
      <c r="M1703" s="7" t="s">
        <v>287</v>
      </c>
      <c r="N1703" s="8">
        <v>4579</v>
      </c>
      <c r="O1703" s="89">
        <v>0.02</v>
      </c>
      <c r="P1703" s="10">
        <f t="shared" si="326"/>
        <v>92</v>
      </c>
      <c r="Q1703" s="89">
        <v>5.0000000000000001E-3</v>
      </c>
      <c r="R1703" s="10">
        <f t="shared" si="327"/>
        <v>23</v>
      </c>
      <c r="S1703" s="89">
        <f t="shared" si="328"/>
        <v>2.5114653854553397E-2</v>
      </c>
      <c r="T1703" s="10">
        <f t="shared" si="329"/>
        <v>115</v>
      </c>
      <c r="U1703" s="10">
        <f t="shared" si="330"/>
        <v>4694</v>
      </c>
      <c r="V1703" s="11">
        <v>4648</v>
      </c>
      <c r="W1703" s="12">
        <f t="shared" si="331"/>
        <v>69</v>
      </c>
      <c r="X1703" s="93">
        <f t="shared" si="332"/>
        <v>1.5100000000000001E-2</v>
      </c>
      <c r="Y1703" s="94" t="str">
        <f t="shared" si="333"/>
        <v>0.00%-8.40%</v>
      </c>
      <c r="Z1703" s="15"/>
      <c r="AA1703" s="15"/>
      <c r="AB1703" s="15"/>
      <c r="AC1703" s="96"/>
      <c r="AD1703" s="8">
        <f t="shared" si="334"/>
        <v>0</v>
      </c>
      <c r="AE1703" s="17">
        <f t="shared" si="335"/>
        <v>4648</v>
      </c>
      <c r="AF1703" s="18">
        <f t="shared" si="336"/>
        <v>69</v>
      </c>
      <c r="AG1703" s="98">
        <f t="shared" si="337"/>
        <v>1.5068792312731949E-2</v>
      </c>
      <c r="AH1703" s="20">
        <v>13.6</v>
      </c>
      <c r="AI1703" s="20">
        <v>650</v>
      </c>
      <c r="AJ1703" s="20"/>
      <c r="AK1703" s="20">
        <v>688</v>
      </c>
      <c r="AL1703" s="20">
        <f t="shared" si="338"/>
        <v>71700.799999999988</v>
      </c>
      <c r="AM1703" s="7" t="s">
        <v>287</v>
      </c>
      <c r="AN1703" s="20"/>
      <c r="AO1703" s="21"/>
      <c r="AP1703" s="21"/>
      <c r="AQ1703" s="5" t="s">
        <v>2472</v>
      </c>
      <c r="AR1703" s="5" t="s">
        <v>424</v>
      </c>
    </row>
    <row r="1704" spans="1:44">
      <c r="A1704" s="87" t="s">
        <v>562</v>
      </c>
      <c r="B1704" s="5">
        <v>1421043</v>
      </c>
      <c r="C1704" s="5" t="s">
        <v>565</v>
      </c>
      <c r="D1704" s="5" t="s">
        <v>55</v>
      </c>
      <c r="E1704" s="5" t="s">
        <v>2425</v>
      </c>
      <c r="F1704" s="5" t="s">
        <v>2485</v>
      </c>
      <c r="G1704" s="5" t="s">
        <v>2650</v>
      </c>
      <c r="H1704" s="6">
        <v>36275</v>
      </c>
      <c r="I1704" s="5" t="s">
        <v>575</v>
      </c>
      <c r="J1704" s="5" t="s">
        <v>651</v>
      </c>
      <c r="K1704" s="5" t="s">
        <v>568</v>
      </c>
      <c r="L1704" s="7">
        <v>6</v>
      </c>
      <c r="M1704" s="7" t="s">
        <v>287</v>
      </c>
      <c r="N1704" s="8">
        <v>6816</v>
      </c>
      <c r="O1704" s="89">
        <v>0.02</v>
      </c>
      <c r="P1704" s="10">
        <f t="shared" si="326"/>
        <v>136</v>
      </c>
      <c r="Q1704" s="89">
        <v>5.0000000000000001E-3</v>
      </c>
      <c r="R1704" s="10">
        <f t="shared" si="327"/>
        <v>34</v>
      </c>
      <c r="S1704" s="89">
        <f t="shared" si="328"/>
        <v>2.4941314553990609E-2</v>
      </c>
      <c r="T1704" s="10">
        <f t="shared" si="329"/>
        <v>170</v>
      </c>
      <c r="U1704" s="10">
        <f t="shared" si="330"/>
        <v>6986</v>
      </c>
      <c r="V1704" s="11">
        <v>6980</v>
      </c>
      <c r="W1704" s="12">
        <f t="shared" si="331"/>
        <v>164</v>
      </c>
      <c r="X1704" s="93">
        <f t="shared" si="332"/>
        <v>2.41E-2</v>
      </c>
      <c r="Y1704" s="94" t="str">
        <f t="shared" si="333"/>
        <v>0.00%-8.40%</v>
      </c>
      <c r="Z1704" s="15"/>
      <c r="AA1704" s="15"/>
      <c r="AB1704" s="15"/>
      <c r="AC1704" s="96"/>
      <c r="AD1704" s="8">
        <f t="shared" si="334"/>
        <v>0</v>
      </c>
      <c r="AE1704" s="17">
        <f t="shared" si="335"/>
        <v>6980</v>
      </c>
      <c r="AF1704" s="18">
        <f t="shared" si="336"/>
        <v>164</v>
      </c>
      <c r="AG1704" s="98">
        <f t="shared" si="337"/>
        <v>2.4061032863849752E-2</v>
      </c>
      <c r="AH1704" s="20">
        <v>13.6</v>
      </c>
      <c r="AI1704" s="20">
        <v>700</v>
      </c>
      <c r="AJ1704" s="20"/>
      <c r="AK1704" s="20">
        <v>688</v>
      </c>
      <c r="AL1704" s="20">
        <f t="shared" si="338"/>
        <v>104016</v>
      </c>
      <c r="AM1704" s="7" t="s">
        <v>287</v>
      </c>
      <c r="AN1704" s="20"/>
      <c r="AO1704" s="21"/>
      <c r="AP1704" s="21"/>
      <c r="AQ1704" s="5" t="s">
        <v>2472</v>
      </c>
      <c r="AR1704" s="5" t="s">
        <v>424</v>
      </c>
    </row>
    <row r="1705" spans="1:44">
      <c r="A1705" s="87" t="s">
        <v>562</v>
      </c>
      <c r="B1705" s="5">
        <v>1421044</v>
      </c>
      <c r="C1705" s="5" t="s">
        <v>565</v>
      </c>
      <c r="D1705" s="5" t="s">
        <v>55</v>
      </c>
      <c r="E1705" s="5" t="s">
        <v>2425</v>
      </c>
      <c r="F1705" s="5" t="s">
        <v>2481</v>
      </c>
      <c r="G1705" s="5" t="s">
        <v>699</v>
      </c>
      <c r="H1705" s="6">
        <v>36275</v>
      </c>
      <c r="I1705" s="5" t="s">
        <v>575</v>
      </c>
      <c r="J1705" s="5" t="s">
        <v>651</v>
      </c>
      <c r="K1705" s="5" t="s">
        <v>568</v>
      </c>
      <c r="L1705" s="7">
        <v>6</v>
      </c>
      <c r="M1705" s="7" t="s">
        <v>287</v>
      </c>
      <c r="N1705" s="8">
        <v>4991</v>
      </c>
      <c r="O1705" s="89">
        <v>0.02</v>
      </c>
      <c r="P1705" s="10">
        <f t="shared" si="326"/>
        <v>100</v>
      </c>
      <c r="Q1705" s="89">
        <v>5.0000000000000001E-3</v>
      </c>
      <c r="R1705" s="10">
        <f t="shared" si="327"/>
        <v>25</v>
      </c>
      <c r="S1705" s="89">
        <f t="shared" si="328"/>
        <v>2.5045081146062912E-2</v>
      </c>
      <c r="T1705" s="10">
        <f t="shared" si="329"/>
        <v>125</v>
      </c>
      <c r="U1705" s="10">
        <f t="shared" si="330"/>
        <v>5116</v>
      </c>
      <c r="V1705" s="11">
        <v>4991</v>
      </c>
      <c r="W1705" s="12">
        <f t="shared" si="331"/>
        <v>0</v>
      </c>
      <c r="X1705" s="93">
        <f t="shared" si="332"/>
        <v>0</v>
      </c>
      <c r="Y1705" s="94" t="str">
        <f t="shared" si="333"/>
        <v>0.00%-8.40%</v>
      </c>
      <c r="Z1705" s="15"/>
      <c r="AA1705" s="15"/>
      <c r="AB1705" s="15"/>
      <c r="AC1705" s="96"/>
      <c r="AD1705" s="8">
        <f t="shared" si="334"/>
        <v>0</v>
      </c>
      <c r="AE1705" s="17">
        <f t="shared" si="335"/>
        <v>4991</v>
      </c>
      <c r="AF1705" s="18">
        <f t="shared" si="336"/>
        <v>0</v>
      </c>
      <c r="AG1705" s="98">
        <f t="shared" si="337"/>
        <v>0</v>
      </c>
      <c r="AH1705" s="20">
        <v>13.6</v>
      </c>
      <c r="AI1705" s="20">
        <v>650</v>
      </c>
      <c r="AJ1705" s="20"/>
      <c r="AK1705" s="20">
        <v>688</v>
      </c>
      <c r="AL1705" s="20">
        <f t="shared" si="338"/>
        <v>76365.599999999991</v>
      </c>
      <c r="AM1705" s="7" t="s">
        <v>287</v>
      </c>
      <c r="AN1705" s="20"/>
      <c r="AO1705" s="21" t="s">
        <v>2658</v>
      </c>
      <c r="AP1705" s="21"/>
      <c r="AQ1705" s="5" t="s">
        <v>2472</v>
      </c>
      <c r="AR1705" s="5" t="s">
        <v>424</v>
      </c>
    </row>
    <row r="1706" spans="1:44">
      <c r="A1706" s="87" t="s">
        <v>562</v>
      </c>
      <c r="B1706" s="5">
        <v>1421053</v>
      </c>
      <c r="C1706" s="5" t="s">
        <v>565</v>
      </c>
      <c r="D1706" s="5" t="s">
        <v>55</v>
      </c>
      <c r="E1706" s="5" t="s">
        <v>2425</v>
      </c>
      <c r="F1706" s="5" t="s">
        <v>2485</v>
      </c>
      <c r="G1706" s="5" t="s">
        <v>2650</v>
      </c>
      <c r="H1706" s="6">
        <v>39539</v>
      </c>
      <c r="I1706" s="5" t="s">
        <v>575</v>
      </c>
      <c r="J1706" s="5" t="s">
        <v>651</v>
      </c>
      <c r="K1706" s="5" t="s">
        <v>568</v>
      </c>
      <c r="L1706" s="7">
        <v>6</v>
      </c>
      <c r="M1706" s="7" t="s">
        <v>287</v>
      </c>
      <c r="N1706" s="8">
        <v>4556</v>
      </c>
      <c r="O1706" s="89">
        <v>0.02</v>
      </c>
      <c r="P1706" s="10">
        <f t="shared" si="326"/>
        <v>91</v>
      </c>
      <c r="Q1706" s="89">
        <v>5.0000000000000001E-3</v>
      </c>
      <c r="R1706" s="10">
        <f t="shared" si="327"/>
        <v>23</v>
      </c>
      <c r="S1706" s="89">
        <f t="shared" si="328"/>
        <v>2.5021949078138719E-2</v>
      </c>
      <c r="T1706" s="10">
        <f t="shared" si="329"/>
        <v>114</v>
      </c>
      <c r="U1706" s="10">
        <f t="shared" si="330"/>
        <v>4670</v>
      </c>
      <c r="V1706" s="11">
        <v>4647</v>
      </c>
      <c r="W1706" s="12">
        <f t="shared" si="331"/>
        <v>91</v>
      </c>
      <c r="X1706" s="93">
        <f t="shared" si="332"/>
        <v>0.02</v>
      </c>
      <c r="Y1706" s="94" t="str">
        <f t="shared" si="333"/>
        <v>0.00%-8.40%</v>
      </c>
      <c r="Z1706" s="15"/>
      <c r="AA1706" s="15"/>
      <c r="AB1706" s="15"/>
      <c r="AC1706" s="96"/>
      <c r="AD1706" s="8">
        <f t="shared" si="334"/>
        <v>0</v>
      </c>
      <c r="AE1706" s="17">
        <f t="shared" si="335"/>
        <v>4647</v>
      </c>
      <c r="AF1706" s="18">
        <f t="shared" si="336"/>
        <v>91</v>
      </c>
      <c r="AG1706" s="98">
        <f t="shared" si="337"/>
        <v>1.9973661106233553E-2</v>
      </c>
      <c r="AH1706" s="20">
        <v>13.6</v>
      </c>
      <c r="AI1706" s="20">
        <v>650</v>
      </c>
      <c r="AJ1706" s="20"/>
      <c r="AK1706" s="20">
        <v>688</v>
      </c>
      <c r="AL1706" s="20">
        <f t="shared" si="338"/>
        <v>71687.199999999997</v>
      </c>
      <c r="AM1706" s="7" t="s">
        <v>287</v>
      </c>
      <c r="AN1706" s="20"/>
      <c r="AO1706" s="21"/>
      <c r="AP1706" s="21"/>
      <c r="AQ1706" s="5" t="s">
        <v>2472</v>
      </c>
      <c r="AR1706" s="5" t="s">
        <v>424</v>
      </c>
    </row>
    <row r="1707" spans="1:44">
      <c r="A1707" s="87" t="s">
        <v>562</v>
      </c>
      <c r="B1707" s="5">
        <v>1421058</v>
      </c>
      <c r="C1707" s="5" t="s">
        <v>565</v>
      </c>
      <c r="D1707" s="5" t="s">
        <v>55</v>
      </c>
      <c r="E1707" s="5" t="s">
        <v>2425</v>
      </c>
      <c r="F1707" s="5" t="s">
        <v>2485</v>
      </c>
      <c r="G1707" s="5" t="s">
        <v>2650</v>
      </c>
      <c r="H1707" s="6">
        <v>39601</v>
      </c>
      <c r="I1707" s="5" t="s">
        <v>575</v>
      </c>
      <c r="J1707" s="5" t="s">
        <v>651</v>
      </c>
      <c r="K1707" s="5" t="s">
        <v>568</v>
      </c>
      <c r="L1707" s="7">
        <v>6</v>
      </c>
      <c r="M1707" s="7" t="s">
        <v>287</v>
      </c>
      <c r="N1707" s="8">
        <v>4997</v>
      </c>
      <c r="O1707" s="89">
        <v>0.02</v>
      </c>
      <c r="P1707" s="10">
        <f t="shared" si="326"/>
        <v>100</v>
      </c>
      <c r="Q1707" s="89">
        <v>5.0000000000000001E-3</v>
      </c>
      <c r="R1707" s="10">
        <f t="shared" si="327"/>
        <v>25</v>
      </c>
      <c r="S1707" s="89">
        <f t="shared" si="328"/>
        <v>2.5015009005403242E-2</v>
      </c>
      <c r="T1707" s="10">
        <f t="shared" si="329"/>
        <v>125</v>
      </c>
      <c r="U1707" s="10">
        <f t="shared" si="330"/>
        <v>5122</v>
      </c>
      <c r="V1707" s="11">
        <v>4997</v>
      </c>
      <c r="W1707" s="12">
        <f t="shared" si="331"/>
        <v>0</v>
      </c>
      <c r="X1707" s="93">
        <f t="shared" si="332"/>
        <v>0</v>
      </c>
      <c r="Y1707" s="94" t="str">
        <f t="shared" si="333"/>
        <v>0.00%-8.40%</v>
      </c>
      <c r="Z1707" s="15"/>
      <c r="AA1707" s="15"/>
      <c r="AB1707" s="15"/>
      <c r="AC1707" s="96"/>
      <c r="AD1707" s="8">
        <f t="shared" si="334"/>
        <v>0</v>
      </c>
      <c r="AE1707" s="17">
        <f t="shared" si="335"/>
        <v>4997</v>
      </c>
      <c r="AF1707" s="18">
        <f t="shared" si="336"/>
        <v>0</v>
      </c>
      <c r="AG1707" s="98">
        <f t="shared" si="337"/>
        <v>0</v>
      </c>
      <c r="AH1707" s="20">
        <v>13.6</v>
      </c>
      <c r="AI1707" s="20">
        <v>650</v>
      </c>
      <c r="AJ1707" s="20"/>
      <c r="AK1707" s="20">
        <v>688</v>
      </c>
      <c r="AL1707" s="20">
        <f t="shared" si="338"/>
        <v>76447.199999999997</v>
      </c>
      <c r="AM1707" s="7" t="s">
        <v>287</v>
      </c>
      <c r="AN1707" s="20"/>
      <c r="AO1707" s="21" t="s">
        <v>2654</v>
      </c>
      <c r="AP1707" s="21"/>
      <c r="AQ1707" s="5" t="s">
        <v>2472</v>
      </c>
      <c r="AR1707" s="5" t="s">
        <v>424</v>
      </c>
    </row>
    <row r="1708" spans="1:44">
      <c r="A1708" s="87" t="s">
        <v>562</v>
      </c>
      <c r="B1708" s="5">
        <v>1421071</v>
      </c>
      <c r="C1708" s="5" t="s">
        <v>565</v>
      </c>
      <c r="D1708" s="5" t="s">
        <v>55</v>
      </c>
      <c r="E1708" s="5" t="s">
        <v>2425</v>
      </c>
      <c r="F1708" s="5" t="s">
        <v>2481</v>
      </c>
      <c r="G1708" s="5" t="s">
        <v>699</v>
      </c>
      <c r="H1708" s="6">
        <v>39637</v>
      </c>
      <c r="I1708" s="5" t="s">
        <v>489</v>
      </c>
      <c r="J1708" s="5" t="s">
        <v>489</v>
      </c>
      <c r="K1708" s="5" t="s">
        <v>568</v>
      </c>
      <c r="L1708" s="7">
        <v>6</v>
      </c>
      <c r="M1708" s="7" t="s">
        <v>287</v>
      </c>
      <c r="N1708" s="8">
        <v>6581</v>
      </c>
      <c r="O1708" s="89">
        <v>0.02</v>
      </c>
      <c r="P1708" s="10">
        <f t="shared" si="326"/>
        <v>132</v>
      </c>
      <c r="Q1708" s="89">
        <v>5.0000000000000001E-3</v>
      </c>
      <c r="R1708" s="10">
        <f t="shared" si="327"/>
        <v>33</v>
      </c>
      <c r="S1708" s="89">
        <f t="shared" si="328"/>
        <v>2.5072177480626043E-2</v>
      </c>
      <c r="T1708" s="10">
        <f t="shared" si="329"/>
        <v>165</v>
      </c>
      <c r="U1708" s="10">
        <f t="shared" si="330"/>
        <v>6746</v>
      </c>
      <c r="V1708" s="11">
        <v>6800</v>
      </c>
      <c r="W1708" s="12">
        <f t="shared" si="331"/>
        <v>219</v>
      </c>
      <c r="X1708" s="93">
        <f t="shared" si="332"/>
        <v>3.3300000000000003E-2</v>
      </c>
      <c r="Y1708" s="94" t="str">
        <f t="shared" si="333"/>
        <v>0.00%-8.40%</v>
      </c>
      <c r="Z1708" s="15"/>
      <c r="AA1708" s="15"/>
      <c r="AB1708" s="15"/>
      <c r="AC1708" s="96"/>
      <c r="AD1708" s="8">
        <f t="shared" si="334"/>
        <v>0</v>
      </c>
      <c r="AE1708" s="17">
        <f t="shared" si="335"/>
        <v>6800</v>
      </c>
      <c r="AF1708" s="18">
        <f t="shared" si="336"/>
        <v>219</v>
      </c>
      <c r="AG1708" s="98">
        <f t="shared" si="337"/>
        <v>3.3277617383376423E-2</v>
      </c>
      <c r="AH1708" s="20">
        <v>13.6</v>
      </c>
      <c r="AI1708" s="20">
        <v>850</v>
      </c>
      <c r="AJ1708" s="20"/>
      <c r="AK1708" s="20">
        <v>688</v>
      </c>
      <c r="AL1708" s="20">
        <f t="shared" si="338"/>
        <v>103368</v>
      </c>
      <c r="AM1708" s="7" t="s">
        <v>287</v>
      </c>
      <c r="AN1708" s="20"/>
      <c r="AO1708" s="21"/>
      <c r="AP1708" s="21"/>
      <c r="AQ1708" s="5" t="s">
        <v>2472</v>
      </c>
      <c r="AR1708" s="5" t="s">
        <v>424</v>
      </c>
    </row>
    <row r="1709" spans="1:44">
      <c r="A1709" s="87" t="s">
        <v>562</v>
      </c>
      <c r="B1709" s="5">
        <v>1421088</v>
      </c>
      <c r="C1709" s="5" t="s">
        <v>565</v>
      </c>
      <c r="D1709" s="5" t="s">
        <v>55</v>
      </c>
      <c r="E1709" s="5" t="s">
        <v>2425</v>
      </c>
      <c r="F1709" s="5" t="s">
        <v>2485</v>
      </c>
      <c r="G1709" s="5" t="s">
        <v>2650</v>
      </c>
      <c r="H1709" s="6">
        <v>40079</v>
      </c>
      <c r="I1709" s="5" t="s">
        <v>575</v>
      </c>
      <c r="J1709" s="5" t="s">
        <v>651</v>
      </c>
      <c r="K1709" s="5" t="s">
        <v>568</v>
      </c>
      <c r="L1709" s="7">
        <v>6</v>
      </c>
      <c r="M1709" s="7" t="s">
        <v>287</v>
      </c>
      <c r="N1709" s="8">
        <v>4632</v>
      </c>
      <c r="O1709" s="89">
        <v>0.02</v>
      </c>
      <c r="P1709" s="10">
        <f t="shared" si="326"/>
        <v>93</v>
      </c>
      <c r="Q1709" s="89">
        <v>5.0000000000000001E-3</v>
      </c>
      <c r="R1709" s="10">
        <f t="shared" si="327"/>
        <v>23</v>
      </c>
      <c r="S1709" s="89">
        <f t="shared" si="328"/>
        <v>2.5043177892918825E-2</v>
      </c>
      <c r="T1709" s="10">
        <f t="shared" si="329"/>
        <v>116</v>
      </c>
      <c r="U1709" s="10">
        <f t="shared" si="330"/>
        <v>4748</v>
      </c>
      <c r="V1709" s="11">
        <v>4724</v>
      </c>
      <c r="W1709" s="12">
        <f t="shared" si="331"/>
        <v>92</v>
      </c>
      <c r="X1709" s="93">
        <f t="shared" si="332"/>
        <v>1.9900000000000001E-2</v>
      </c>
      <c r="Y1709" s="94" t="str">
        <f t="shared" si="333"/>
        <v>0.00%-8.40%</v>
      </c>
      <c r="Z1709" s="15"/>
      <c r="AA1709" s="15"/>
      <c r="AB1709" s="15"/>
      <c r="AC1709" s="96"/>
      <c r="AD1709" s="8">
        <f t="shared" si="334"/>
        <v>0</v>
      </c>
      <c r="AE1709" s="17">
        <f t="shared" si="335"/>
        <v>4724</v>
      </c>
      <c r="AF1709" s="18">
        <f t="shared" si="336"/>
        <v>92</v>
      </c>
      <c r="AG1709" s="98">
        <f t="shared" si="337"/>
        <v>1.9861830742659681E-2</v>
      </c>
      <c r="AH1709" s="20">
        <v>13.6</v>
      </c>
      <c r="AI1709" s="20">
        <v>650</v>
      </c>
      <c r="AJ1709" s="20"/>
      <c r="AK1709" s="20">
        <v>688</v>
      </c>
      <c r="AL1709" s="20">
        <f t="shared" si="338"/>
        <v>72734.399999999994</v>
      </c>
      <c r="AM1709" s="7" t="s">
        <v>287</v>
      </c>
      <c r="AN1709" s="20"/>
      <c r="AO1709" s="21"/>
      <c r="AP1709" s="21"/>
      <c r="AQ1709" s="5" t="s">
        <v>2472</v>
      </c>
      <c r="AR1709" s="5" t="s">
        <v>424</v>
      </c>
    </row>
    <row r="1710" spans="1:44">
      <c r="A1710" s="87" t="s">
        <v>562</v>
      </c>
      <c r="B1710" s="5">
        <v>1421150</v>
      </c>
      <c r="C1710" s="5" t="s">
        <v>565</v>
      </c>
      <c r="D1710" s="5" t="s">
        <v>55</v>
      </c>
      <c r="E1710" s="5" t="s">
        <v>2425</v>
      </c>
      <c r="F1710" s="5" t="s">
        <v>2485</v>
      </c>
      <c r="G1710" s="5" t="s">
        <v>2650</v>
      </c>
      <c r="H1710" s="6">
        <v>40441</v>
      </c>
      <c r="I1710" s="5" t="s">
        <v>575</v>
      </c>
      <c r="J1710" s="5" t="s">
        <v>651</v>
      </c>
      <c r="K1710" s="5" t="s">
        <v>568</v>
      </c>
      <c r="L1710" s="7">
        <v>6</v>
      </c>
      <c r="M1710" s="7" t="s">
        <v>287</v>
      </c>
      <c r="N1710" s="8">
        <v>4707</v>
      </c>
      <c r="O1710" s="89">
        <v>0.02</v>
      </c>
      <c r="P1710" s="10">
        <f t="shared" si="326"/>
        <v>94</v>
      </c>
      <c r="Q1710" s="89">
        <v>5.0000000000000001E-3</v>
      </c>
      <c r="R1710" s="10">
        <f t="shared" si="327"/>
        <v>24</v>
      </c>
      <c r="S1710" s="89">
        <f t="shared" si="328"/>
        <v>2.5069046101550883E-2</v>
      </c>
      <c r="T1710" s="10">
        <f t="shared" si="329"/>
        <v>118</v>
      </c>
      <c r="U1710" s="10">
        <f t="shared" si="330"/>
        <v>4825</v>
      </c>
      <c r="V1710" s="11">
        <v>4850</v>
      </c>
      <c r="W1710" s="12">
        <f t="shared" si="331"/>
        <v>143</v>
      </c>
      <c r="X1710" s="93">
        <f t="shared" si="332"/>
        <v>3.04E-2</v>
      </c>
      <c r="Y1710" s="94" t="str">
        <f t="shared" si="333"/>
        <v>0.00%-8.40%</v>
      </c>
      <c r="Z1710" s="15"/>
      <c r="AA1710" s="15"/>
      <c r="AB1710" s="15"/>
      <c r="AC1710" s="96"/>
      <c r="AD1710" s="8">
        <f t="shared" si="334"/>
        <v>0</v>
      </c>
      <c r="AE1710" s="17">
        <f t="shared" si="335"/>
        <v>4850</v>
      </c>
      <c r="AF1710" s="18">
        <f t="shared" si="336"/>
        <v>143</v>
      </c>
      <c r="AG1710" s="98">
        <f t="shared" si="337"/>
        <v>3.0380284682387959E-2</v>
      </c>
      <c r="AH1710" s="20">
        <v>13.6</v>
      </c>
      <c r="AI1710" s="20">
        <v>650</v>
      </c>
      <c r="AJ1710" s="20"/>
      <c r="AK1710" s="20">
        <v>688</v>
      </c>
      <c r="AL1710" s="20">
        <f t="shared" si="338"/>
        <v>74448</v>
      </c>
      <c r="AM1710" s="7" t="s">
        <v>287</v>
      </c>
      <c r="AN1710" s="20"/>
      <c r="AO1710" s="21"/>
      <c r="AP1710" s="21"/>
      <c r="AQ1710" s="5" t="s">
        <v>2472</v>
      </c>
      <c r="AR1710" s="5" t="s">
        <v>424</v>
      </c>
    </row>
    <row r="1711" spans="1:44">
      <c r="A1711" s="87" t="s">
        <v>562</v>
      </c>
      <c r="B1711" s="5">
        <v>1421158</v>
      </c>
      <c r="C1711" s="5" t="s">
        <v>565</v>
      </c>
      <c r="D1711" s="5" t="s">
        <v>55</v>
      </c>
      <c r="E1711" s="5" t="s">
        <v>2425</v>
      </c>
      <c r="F1711" s="5" t="s">
        <v>2481</v>
      </c>
      <c r="G1711" s="5" t="s">
        <v>699</v>
      </c>
      <c r="H1711" s="6">
        <v>40487</v>
      </c>
      <c r="I1711" s="5" t="s">
        <v>575</v>
      </c>
      <c r="J1711" s="5" t="s">
        <v>2651</v>
      </c>
      <c r="K1711" s="5" t="s">
        <v>568</v>
      </c>
      <c r="L1711" s="7">
        <v>6</v>
      </c>
      <c r="M1711" s="7" t="s">
        <v>287</v>
      </c>
      <c r="N1711" s="8">
        <v>4697</v>
      </c>
      <c r="O1711" s="89">
        <v>0.02</v>
      </c>
      <c r="P1711" s="10">
        <f t="shared" si="326"/>
        <v>94</v>
      </c>
      <c r="Q1711" s="89">
        <v>5.0000000000000001E-3</v>
      </c>
      <c r="R1711" s="10">
        <f t="shared" si="327"/>
        <v>23</v>
      </c>
      <c r="S1711" s="89">
        <f t="shared" si="328"/>
        <v>2.4909516712795402E-2</v>
      </c>
      <c r="T1711" s="10">
        <f t="shared" si="329"/>
        <v>117</v>
      </c>
      <c r="U1711" s="10">
        <f t="shared" si="330"/>
        <v>4814</v>
      </c>
      <c r="V1711" s="11">
        <v>4810</v>
      </c>
      <c r="W1711" s="12">
        <f t="shared" si="331"/>
        <v>113</v>
      </c>
      <c r="X1711" s="93">
        <f t="shared" si="332"/>
        <v>2.41E-2</v>
      </c>
      <c r="Y1711" s="94" t="str">
        <f t="shared" si="333"/>
        <v>0.00%-8.40%</v>
      </c>
      <c r="Z1711" s="15"/>
      <c r="AA1711" s="15"/>
      <c r="AB1711" s="15"/>
      <c r="AC1711" s="96"/>
      <c r="AD1711" s="8">
        <f t="shared" si="334"/>
        <v>0</v>
      </c>
      <c r="AE1711" s="17">
        <f t="shared" si="335"/>
        <v>4810</v>
      </c>
      <c r="AF1711" s="18">
        <f t="shared" si="336"/>
        <v>113</v>
      </c>
      <c r="AG1711" s="98">
        <f t="shared" si="337"/>
        <v>2.4057909303810909E-2</v>
      </c>
      <c r="AH1711" s="20">
        <v>13.6</v>
      </c>
      <c r="AI1711" s="20">
        <v>650</v>
      </c>
      <c r="AJ1711" s="20"/>
      <c r="AK1711" s="20">
        <v>688</v>
      </c>
      <c r="AL1711" s="20">
        <f t="shared" si="338"/>
        <v>73904</v>
      </c>
      <c r="AM1711" s="7" t="s">
        <v>287</v>
      </c>
      <c r="AN1711" s="20"/>
      <c r="AO1711" s="21"/>
      <c r="AP1711" s="21"/>
      <c r="AQ1711" s="5" t="s">
        <v>2472</v>
      </c>
      <c r="AR1711" s="5" t="s">
        <v>424</v>
      </c>
    </row>
    <row r="1712" spans="1:44">
      <c r="A1712" s="87" t="s">
        <v>562</v>
      </c>
      <c r="B1712" s="5">
        <v>1421333</v>
      </c>
      <c r="C1712" s="5" t="s">
        <v>565</v>
      </c>
      <c r="D1712" s="5" t="s">
        <v>55</v>
      </c>
      <c r="E1712" s="5" t="s">
        <v>2425</v>
      </c>
      <c r="F1712" s="5" t="s">
        <v>2485</v>
      </c>
      <c r="G1712" s="5" t="s">
        <v>2650</v>
      </c>
      <c r="H1712" s="6">
        <v>43162</v>
      </c>
      <c r="I1712" s="5" t="s">
        <v>575</v>
      </c>
      <c r="J1712" s="5" t="s">
        <v>651</v>
      </c>
      <c r="K1712" s="5" t="s">
        <v>568</v>
      </c>
      <c r="L1712" s="7">
        <v>6</v>
      </c>
      <c r="M1712" s="7" t="s">
        <v>287</v>
      </c>
      <c r="N1712" s="8">
        <v>4519</v>
      </c>
      <c r="O1712" s="89">
        <v>0.02</v>
      </c>
      <c r="P1712" s="10">
        <f t="shared" si="326"/>
        <v>90</v>
      </c>
      <c r="Q1712" s="89">
        <v>5.0000000000000001E-3</v>
      </c>
      <c r="R1712" s="10">
        <f t="shared" si="327"/>
        <v>23</v>
      </c>
      <c r="S1712" s="89">
        <f t="shared" si="328"/>
        <v>2.5005532197388804E-2</v>
      </c>
      <c r="T1712" s="10">
        <f t="shared" si="329"/>
        <v>113</v>
      </c>
      <c r="U1712" s="10">
        <f t="shared" si="330"/>
        <v>4632</v>
      </c>
      <c r="V1712" s="11">
        <v>4609</v>
      </c>
      <c r="W1712" s="12">
        <f t="shared" si="331"/>
        <v>90</v>
      </c>
      <c r="X1712" s="93">
        <f t="shared" si="332"/>
        <v>1.9900000000000001E-2</v>
      </c>
      <c r="Y1712" s="94" t="str">
        <f t="shared" si="333"/>
        <v>0.00%-8.40%</v>
      </c>
      <c r="Z1712" s="15"/>
      <c r="AA1712" s="15"/>
      <c r="AB1712" s="15"/>
      <c r="AC1712" s="96"/>
      <c r="AD1712" s="8">
        <f t="shared" si="334"/>
        <v>0</v>
      </c>
      <c r="AE1712" s="17">
        <f t="shared" si="335"/>
        <v>4609</v>
      </c>
      <c r="AF1712" s="18">
        <f t="shared" si="336"/>
        <v>90</v>
      </c>
      <c r="AG1712" s="98">
        <f t="shared" si="337"/>
        <v>1.9915910599690223E-2</v>
      </c>
      <c r="AH1712" s="20">
        <v>13.6</v>
      </c>
      <c r="AI1712" s="20">
        <v>650</v>
      </c>
      <c r="AJ1712" s="20"/>
      <c r="AK1712" s="20">
        <v>688</v>
      </c>
      <c r="AL1712" s="20">
        <f t="shared" si="338"/>
        <v>71170.399999999994</v>
      </c>
      <c r="AM1712" s="7" t="s">
        <v>287</v>
      </c>
      <c r="AN1712" s="20"/>
      <c r="AO1712" s="21"/>
      <c r="AP1712" s="21"/>
      <c r="AQ1712" s="5" t="s">
        <v>2472</v>
      </c>
      <c r="AR1712" s="5" t="s">
        <v>424</v>
      </c>
    </row>
    <row r="1713" spans="1:44">
      <c r="A1713" s="87" t="s">
        <v>562</v>
      </c>
      <c r="B1713" s="5">
        <v>1421352</v>
      </c>
      <c r="C1713" s="5" t="s">
        <v>565</v>
      </c>
      <c r="D1713" s="5" t="s">
        <v>55</v>
      </c>
      <c r="E1713" s="5" t="s">
        <v>2425</v>
      </c>
      <c r="F1713" s="5" t="s">
        <v>2485</v>
      </c>
      <c r="G1713" s="5" t="s">
        <v>2650</v>
      </c>
      <c r="H1713" s="6">
        <v>43188</v>
      </c>
      <c r="I1713" s="5" t="s">
        <v>575</v>
      </c>
      <c r="J1713" s="5" t="s">
        <v>651</v>
      </c>
      <c r="K1713" s="5" t="s">
        <v>568</v>
      </c>
      <c r="L1713" s="7">
        <v>6</v>
      </c>
      <c r="M1713" s="7" t="s">
        <v>287</v>
      </c>
      <c r="N1713" s="8">
        <v>4277</v>
      </c>
      <c r="O1713" s="89">
        <v>0.02</v>
      </c>
      <c r="P1713" s="10">
        <f t="shared" si="326"/>
        <v>86</v>
      </c>
      <c r="Q1713" s="89">
        <v>5.0000000000000001E-3</v>
      </c>
      <c r="R1713" s="10">
        <f t="shared" si="327"/>
        <v>21</v>
      </c>
      <c r="S1713" s="89">
        <f t="shared" si="328"/>
        <v>2.5017535655833527E-2</v>
      </c>
      <c r="T1713" s="10">
        <f t="shared" si="329"/>
        <v>107</v>
      </c>
      <c r="U1713" s="10">
        <f t="shared" si="330"/>
        <v>4384</v>
      </c>
      <c r="V1713" s="11">
        <v>4362</v>
      </c>
      <c r="W1713" s="12">
        <f t="shared" si="331"/>
        <v>85</v>
      </c>
      <c r="X1713" s="93">
        <f t="shared" si="332"/>
        <v>1.9900000000000001E-2</v>
      </c>
      <c r="Y1713" s="94" t="str">
        <f t="shared" si="333"/>
        <v>0.00%-8.40%</v>
      </c>
      <c r="Z1713" s="15"/>
      <c r="AA1713" s="15"/>
      <c r="AB1713" s="15"/>
      <c r="AC1713" s="96"/>
      <c r="AD1713" s="8">
        <f t="shared" si="334"/>
        <v>0</v>
      </c>
      <c r="AE1713" s="17">
        <f t="shared" si="335"/>
        <v>4362</v>
      </c>
      <c r="AF1713" s="18">
        <f t="shared" si="336"/>
        <v>85</v>
      </c>
      <c r="AG1713" s="98">
        <f t="shared" si="337"/>
        <v>1.9873743277998512E-2</v>
      </c>
      <c r="AH1713" s="20">
        <v>13.6</v>
      </c>
      <c r="AI1713" s="20">
        <v>650</v>
      </c>
      <c r="AJ1713" s="20"/>
      <c r="AK1713" s="20">
        <v>688</v>
      </c>
      <c r="AL1713" s="20">
        <f t="shared" si="338"/>
        <v>67811.199999999997</v>
      </c>
      <c r="AM1713" s="7" t="s">
        <v>287</v>
      </c>
      <c r="AN1713" s="20"/>
      <c r="AO1713" s="21"/>
      <c r="AP1713" s="21"/>
      <c r="AQ1713" s="5" t="s">
        <v>2472</v>
      </c>
      <c r="AR1713" s="5" t="s">
        <v>424</v>
      </c>
    </row>
    <row r="1714" spans="1:44">
      <c r="A1714" s="87" t="s">
        <v>562</v>
      </c>
      <c r="B1714" s="5">
        <v>1421395</v>
      </c>
      <c r="C1714" s="5" t="s">
        <v>565</v>
      </c>
      <c r="D1714" s="5" t="s">
        <v>55</v>
      </c>
      <c r="E1714" s="5" t="s">
        <v>2425</v>
      </c>
      <c r="F1714" s="5" t="s">
        <v>2481</v>
      </c>
      <c r="G1714" s="5" t="s">
        <v>699</v>
      </c>
      <c r="H1714" s="6">
        <v>44251</v>
      </c>
      <c r="I1714" s="5" t="s">
        <v>575</v>
      </c>
      <c r="J1714" s="5" t="s">
        <v>709</v>
      </c>
      <c r="K1714" s="5" t="s">
        <v>568</v>
      </c>
      <c r="L1714" s="7">
        <v>6</v>
      </c>
      <c r="M1714" s="7" t="s">
        <v>287</v>
      </c>
      <c r="N1714" s="8">
        <v>4460</v>
      </c>
      <c r="O1714" s="89">
        <v>0.02</v>
      </c>
      <c r="P1714" s="10">
        <f t="shared" si="326"/>
        <v>89</v>
      </c>
      <c r="Q1714" s="89">
        <v>5.0000000000000001E-3</v>
      </c>
      <c r="R1714" s="10">
        <f t="shared" si="327"/>
        <v>22</v>
      </c>
      <c r="S1714" s="89">
        <f t="shared" si="328"/>
        <v>2.4887892376681615E-2</v>
      </c>
      <c r="T1714" s="10">
        <f t="shared" si="329"/>
        <v>111</v>
      </c>
      <c r="U1714" s="10">
        <f t="shared" si="330"/>
        <v>4571</v>
      </c>
      <c r="V1714" s="11">
        <v>4572</v>
      </c>
      <c r="W1714" s="12">
        <f t="shared" si="331"/>
        <v>112</v>
      </c>
      <c r="X1714" s="93">
        <f t="shared" si="332"/>
        <v>2.5100000000000001E-2</v>
      </c>
      <c r="Y1714" s="94" t="str">
        <f t="shared" si="333"/>
        <v>0.00%-8.40%</v>
      </c>
      <c r="Z1714" s="15" t="s">
        <v>112</v>
      </c>
      <c r="AA1714" s="15" t="s">
        <v>2659</v>
      </c>
      <c r="AB1714" s="15"/>
      <c r="AC1714" s="96">
        <v>0.1</v>
      </c>
      <c r="AD1714" s="8">
        <f t="shared" si="334"/>
        <v>446</v>
      </c>
      <c r="AE1714" s="17">
        <f t="shared" si="335"/>
        <v>5018</v>
      </c>
      <c r="AF1714" s="18">
        <f t="shared" si="336"/>
        <v>558</v>
      </c>
      <c r="AG1714" s="98">
        <f t="shared" si="337"/>
        <v>0.12511210762331837</v>
      </c>
      <c r="AH1714" s="20">
        <v>13.6</v>
      </c>
      <c r="AI1714" s="20">
        <v>750</v>
      </c>
      <c r="AJ1714" s="20"/>
      <c r="AK1714" s="20">
        <v>688</v>
      </c>
      <c r="AL1714" s="20">
        <f t="shared" si="338"/>
        <v>77932.800000000003</v>
      </c>
      <c r="AM1714" s="7" t="s">
        <v>287</v>
      </c>
      <c r="AN1714" s="20"/>
      <c r="AO1714" s="21" t="s">
        <v>2660</v>
      </c>
      <c r="AP1714" s="21"/>
      <c r="AQ1714" s="5" t="s">
        <v>2472</v>
      </c>
      <c r="AR1714" s="5" t="s">
        <v>424</v>
      </c>
    </row>
    <row r="1715" spans="1:44">
      <c r="A1715" s="87" t="s">
        <v>562</v>
      </c>
      <c r="B1715" s="5">
        <v>1421403</v>
      </c>
      <c r="C1715" s="5" t="s">
        <v>565</v>
      </c>
      <c r="D1715" s="5" t="s">
        <v>55</v>
      </c>
      <c r="E1715" s="5" t="s">
        <v>2425</v>
      </c>
      <c r="F1715" s="5" t="s">
        <v>2481</v>
      </c>
      <c r="G1715" s="5" t="s">
        <v>699</v>
      </c>
      <c r="H1715" s="6">
        <v>44256</v>
      </c>
      <c r="I1715" s="5" t="s">
        <v>575</v>
      </c>
      <c r="J1715" s="5" t="s">
        <v>709</v>
      </c>
      <c r="K1715" s="5" t="s">
        <v>568</v>
      </c>
      <c r="L1715" s="7">
        <v>6</v>
      </c>
      <c r="M1715" s="7" t="s">
        <v>287</v>
      </c>
      <c r="N1715" s="8">
        <v>4362</v>
      </c>
      <c r="O1715" s="89">
        <v>0.02</v>
      </c>
      <c r="P1715" s="10">
        <f t="shared" si="326"/>
        <v>87</v>
      </c>
      <c r="Q1715" s="89">
        <v>5.0000000000000001E-3</v>
      </c>
      <c r="R1715" s="10">
        <f t="shared" si="327"/>
        <v>22</v>
      </c>
      <c r="S1715" s="89">
        <f t="shared" si="328"/>
        <v>2.4988537368179735E-2</v>
      </c>
      <c r="T1715" s="10">
        <f t="shared" si="329"/>
        <v>109</v>
      </c>
      <c r="U1715" s="10">
        <f t="shared" si="330"/>
        <v>4471</v>
      </c>
      <c r="V1715" s="11">
        <v>4471</v>
      </c>
      <c r="W1715" s="12">
        <f t="shared" si="331"/>
        <v>109</v>
      </c>
      <c r="X1715" s="93">
        <f t="shared" si="332"/>
        <v>2.5000000000000001E-2</v>
      </c>
      <c r="Y1715" s="94" t="str">
        <f t="shared" si="333"/>
        <v>0.00%-8.40%</v>
      </c>
      <c r="Z1715" s="15"/>
      <c r="AA1715" s="15"/>
      <c r="AB1715" s="15"/>
      <c r="AC1715" s="96"/>
      <c r="AD1715" s="8">
        <f t="shared" si="334"/>
        <v>0</v>
      </c>
      <c r="AE1715" s="17">
        <f t="shared" si="335"/>
        <v>4471</v>
      </c>
      <c r="AF1715" s="18">
        <f t="shared" si="336"/>
        <v>109</v>
      </c>
      <c r="AG1715" s="98">
        <f t="shared" si="337"/>
        <v>2.4988537368179742E-2</v>
      </c>
      <c r="AH1715" s="20">
        <v>13.6</v>
      </c>
      <c r="AI1715" s="20">
        <v>750</v>
      </c>
      <c r="AJ1715" s="20"/>
      <c r="AK1715" s="20">
        <v>688</v>
      </c>
      <c r="AL1715" s="20">
        <f t="shared" si="338"/>
        <v>70493.600000000006</v>
      </c>
      <c r="AM1715" s="7" t="s">
        <v>287</v>
      </c>
      <c r="AN1715" s="20"/>
      <c r="AO1715" s="21"/>
      <c r="AP1715" s="21"/>
      <c r="AQ1715" s="5" t="s">
        <v>2472</v>
      </c>
      <c r="AR1715" s="5" t="s">
        <v>424</v>
      </c>
    </row>
    <row r="1716" spans="1:44">
      <c r="A1716" s="87" t="s">
        <v>562</v>
      </c>
      <c r="B1716" s="5">
        <v>1421415</v>
      </c>
      <c r="C1716" s="5" t="s">
        <v>565</v>
      </c>
      <c r="D1716" s="5" t="s">
        <v>55</v>
      </c>
      <c r="E1716" s="5" t="s">
        <v>2425</v>
      </c>
      <c r="F1716" s="5" t="s">
        <v>2481</v>
      </c>
      <c r="G1716" s="5" t="s">
        <v>699</v>
      </c>
      <c r="H1716" s="6">
        <v>44284</v>
      </c>
      <c r="I1716" s="5" t="s">
        <v>575</v>
      </c>
      <c r="J1716" s="5" t="s">
        <v>651</v>
      </c>
      <c r="K1716" s="5" t="s">
        <v>568</v>
      </c>
      <c r="L1716" s="7">
        <v>6</v>
      </c>
      <c r="M1716" s="7" t="s">
        <v>287</v>
      </c>
      <c r="N1716" s="8">
        <v>4241</v>
      </c>
      <c r="O1716" s="89">
        <v>0.02</v>
      </c>
      <c r="P1716" s="10">
        <f t="shared" si="326"/>
        <v>85</v>
      </c>
      <c r="Q1716" s="89">
        <v>5.0000000000000001E-3</v>
      </c>
      <c r="R1716" s="10">
        <f t="shared" si="327"/>
        <v>21</v>
      </c>
      <c r="S1716" s="89">
        <f t="shared" si="328"/>
        <v>2.4994105163876443E-2</v>
      </c>
      <c r="T1716" s="10">
        <f t="shared" si="329"/>
        <v>106</v>
      </c>
      <c r="U1716" s="10">
        <f t="shared" si="330"/>
        <v>4347</v>
      </c>
      <c r="V1716" s="11">
        <v>4326</v>
      </c>
      <c r="W1716" s="12">
        <f t="shared" si="331"/>
        <v>85</v>
      </c>
      <c r="X1716" s="93">
        <f t="shared" si="332"/>
        <v>0.02</v>
      </c>
      <c r="Y1716" s="94" t="str">
        <f t="shared" si="333"/>
        <v>0.00%-8.40%</v>
      </c>
      <c r="Z1716" s="15"/>
      <c r="AA1716" s="15"/>
      <c r="AB1716" s="15"/>
      <c r="AC1716" s="96"/>
      <c r="AD1716" s="8">
        <f t="shared" si="334"/>
        <v>0</v>
      </c>
      <c r="AE1716" s="17">
        <f t="shared" si="335"/>
        <v>4326</v>
      </c>
      <c r="AF1716" s="18">
        <f t="shared" si="336"/>
        <v>85</v>
      </c>
      <c r="AG1716" s="98">
        <f t="shared" si="337"/>
        <v>2.0042442820089601E-2</v>
      </c>
      <c r="AH1716" s="20">
        <v>13.6</v>
      </c>
      <c r="AI1716" s="20">
        <v>650</v>
      </c>
      <c r="AJ1716" s="20"/>
      <c r="AK1716" s="20">
        <v>688</v>
      </c>
      <c r="AL1716" s="20">
        <f t="shared" si="338"/>
        <v>67321.600000000006</v>
      </c>
      <c r="AM1716" s="7" t="s">
        <v>287</v>
      </c>
      <c r="AN1716" s="20"/>
      <c r="AO1716" s="21"/>
      <c r="AP1716" s="21"/>
      <c r="AQ1716" s="5" t="s">
        <v>2472</v>
      </c>
      <c r="AR1716" s="5" t="s">
        <v>424</v>
      </c>
    </row>
    <row r="1717" spans="1:44">
      <c r="A1717" s="87" t="s">
        <v>562</v>
      </c>
      <c r="B1717" s="5">
        <v>1421417</v>
      </c>
      <c r="C1717" s="5" t="s">
        <v>565</v>
      </c>
      <c r="D1717" s="5" t="s">
        <v>55</v>
      </c>
      <c r="E1717" s="5" t="s">
        <v>2425</v>
      </c>
      <c r="F1717" s="5" t="s">
        <v>2485</v>
      </c>
      <c r="G1717" s="5" t="s">
        <v>2650</v>
      </c>
      <c r="H1717" s="6">
        <v>44293</v>
      </c>
      <c r="I1717" s="5" t="s">
        <v>575</v>
      </c>
      <c r="J1717" s="5" t="s">
        <v>651</v>
      </c>
      <c r="K1717" s="5" t="s">
        <v>568</v>
      </c>
      <c r="L1717" s="7">
        <v>6</v>
      </c>
      <c r="M1717" s="7" t="s">
        <v>287</v>
      </c>
      <c r="N1717" s="8">
        <v>4408</v>
      </c>
      <c r="O1717" s="89">
        <v>0.02</v>
      </c>
      <c r="P1717" s="10">
        <f t="shared" si="326"/>
        <v>88</v>
      </c>
      <c r="Q1717" s="89">
        <v>5.0000000000000001E-3</v>
      </c>
      <c r="R1717" s="10">
        <f t="shared" si="327"/>
        <v>22</v>
      </c>
      <c r="S1717" s="89">
        <f t="shared" si="328"/>
        <v>2.4954627949183301E-2</v>
      </c>
      <c r="T1717" s="10">
        <f t="shared" si="329"/>
        <v>110</v>
      </c>
      <c r="U1717" s="10">
        <f t="shared" si="330"/>
        <v>4518</v>
      </c>
      <c r="V1717" s="11">
        <v>4518</v>
      </c>
      <c r="W1717" s="12">
        <f t="shared" si="331"/>
        <v>110</v>
      </c>
      <c r="X1717" s="93">
        <f t="shared" si="332"/>
        <v>2.5000000000000001E-2</v>
      </c>
      <c r="Y1717" s="94" t="str">
        <f t="shared" si="333"/>
        <v>0.00%-8.40%</v>
      </c>
      <c r="Z1717" s="15"/>
      <c r="AA1717" s="15"/>
      <c r="AB1717" s="15"/>
      <c r="AC1717" s="96"/>
      <c r="AD1717" s="8">
        <f t="shared" si="334"/>
        <v>0</v>
      </c>
      <c r="AE1717" s="17">
        <f t="shared" si="335"/>
        <v>4518</v>
      </c>
      <c r="AF1717" s="18">
        <f t="shared" si="336"/>
        <v>110</v>
      </c>
      <c r="AG1717" s="98">
        <f t="shared" si="337"/>
        <v>2.4954627949183239E-2</v>
      </c>
      <c r="AH1717" s="20">
        <v>13.6</v>
      </c>
      <c r="AI1717" s="20">
        <v>650</v>
      </c>
      <c r="AJ1717" s="20"/>
      <c r="AK1717" s="20">
        <v>688</v>
      </c>
      <c r="AL1717" s="20">
        <f t="shared" si="338"/>
        <v>69932.799999999988</v>
      </c>
      <c r="AM1717" s="7" t="s">
        <v>287</v>
      </c>
      <c r="AN1717" s="20"/>
      <c r="AO1717" s="21"/>
      <c r="AP1717" s="21"/>
      <c r="AQ1717" s="5" t="s">
        <v>2472</v>
      </c>
      <c r="AR1717" s="5" t="s">
        <v>424</v>
      </c>
    </row>
    <row r="1718" spans="1:44">
      <c r="A1718" s="87" t="s">
        <v>562</v>
      </c>
      <c r="B1718" s="5">
        <v>1705027</v>
      </c>
      <c r="C1718" s="5" t="s">
        <v>565</v>
      </c>
      <c r="D1718" s="5" t="s">
        <v>55</v>
      </c>
      <c r="E1718" s="5" t="s">
        <v>2425</v>
      </c>
      <c r="F1718" s="5" t="s">
        <v>2481</v>
      </c>
      <c r="G1718" s="5" t="s">
        <v>699</v>
      </c>
      <c r="H1718" s="6">
        <v>39664</v>
      </c>
      <c r="I1718" s="5" t="s">
        <v>575</v>
      </c>
      <c r="J1718" s="5" t="s">
        <v>709</v>
      </c>
      <c r="K1718" s="5" t="s">
        <v>568</v>
      </c>
      <c r="L1718" s="7">
        <v>6</v>
      </c>
      <c r="M1718" s="7" t="s">
        <v>287</v>
      </c>
      <c r="N1718" s="8">
        <v>5455</v>
      </c>
      <c r="O1718" s="89">
        <v>0.02</v>
      </c>
      <c r="P1718" s="10">
        <f t="shared" si="326"/>
        <v>109</v>
      </c>
      <c r="Q1718" s="89">
        <v>5.0000000000000001E-3</v>
      </c>
      <c r="R1718" s="10">
        <f t="shared" si="327"/>
        <v>27</v>
      </c>
      <c r="S1718" s="89">
        <f t="shared" si="328"/>
        <v>2.4931255728689275E-2</v>
      </c>
      <c r="T1718" s="10">
        <f t="shared" si="329"/>
        <v>136</v>
      </c>
      <c r="U1718" s="10">
        <f t="shared" si="330"/>
        <v>5591</v>
      </c>
      <c r="V1718" s="11">
        <v>5680</v>
      </c>
      <c r="W1718" s="12">
        <f t="shared" si="331"/>
        <v>225</v>
      </c>
      <c r="X1718" s="93">
        <f t="shared" si="332"/>
        <v>4.1200000000000001E-2</v>
      </c>
      <c r="Y1718" s="94" t="str">
        <f t="shared" si="333"/>
        <v>0.00%-8.40%</v>
      </c>
      <c r="Z1718" s="15"/>
      <c r="AA1718" s="15"/>
      <c r="AB1718" s="15"/>
      <c r="AC1718" s="96"/>
      <c r="AD1718" s="8">
        <f t="shared" si="334"/>
        <v>0</v>
      </c>
      <c r="AE1718" s="17">
        <f t="shared" si="335"/>
        <v>5680</v>
      </c>
      <c r="AF1718" s="18">
        <f t="shared" si="336"/>
        <v>225</v>
      </c>
      <c r="AG1718" s="98">
        <f t="shared" si="337"/>
        <v>4.124656278643446E-2</v>
      </c>
      <c r="AH1718" s="20">
        <v>13.6</v>
      </c>
      <c r="AI1718" s="20">
        <v>800</v>
      </c>
      <c r="AJ1718" s="20"/>
      <c r="AK1718" s="20">
        <v>688</v>
      </c>
      <c r="AL1718" s="20">
        <f t="shared" si="338"/>
        <v>87536</v>
      </c>
      <c r="AM1718" s="7" t="s">
        <v>287</v>
      </c>
      <c r="AN1718" s="20"/>
      <c r="AO1718" s="21"/>
      <c r="AP1718" s="21"/>
      <c r="AQ1718" s="5" t="s">
        <v>2472</v>
      </c>
      <c r="AR1718" s="5" t="s">
        <v>424</v>
      </c>
    </row>
    <row r="1719" spans="1:44">
      <c r="A1719" s="87" t="s">
        <v>562</v>
      </c>
      <c r="B1719" s="5">
        <v>1707061</v>
      </c>
      <c r="C1719" s="5" t="s">
        <v>565</v>
      </c>
      <c r="D1719" s="5" t="s">
        <v>55</v>
      </c>
      <c r="E1719" s="5" t="s">
        <v>2425</v>
      </c>
      <c r="F1719" s="5" t="s">
        <v>2492</v>
      </c>
      <c r="G1719" s="5" t="s">
        <v>2650</v>
      </c>
      <c r="H1719" s="6">
        <v>40391</v>
      </c>
      <c r="I1719" s="5" t="s">
        <v>586</v>
      </c>
      <c r="J1719" s="5" t="s">
        <v>652</v>
      </c>
      <c r="K1719" s="5" t="s">
        <v>568</v>
      </c>
      <c r="L1719" s="7">
        <v>6</v>
      </c>
      <c r="M1719" s="7" t="s">
        <v>287</v>
      </c>
      <c r="N1719" s="8">
        <v>6149</v>
      </c>
      <c r="O1719" s="89">
        <v>0.02</v>
      </c>
      <c r="P1719" s="10">
        <f t="shared" si="326"/>
        <v>123</v>
      </c>
      <c r="Q1719" s="89">
        <v>5.0000000000000001E-3</v>
      </c>
      <c r="R1719" s="10">
        <f t="shared" si="327"/>
        <v>31</v>
      </c>
      <c r="S1719" s="89">
        <f t="shared" si="328"/>
        <v>2.5044722719141325E-2</v>
      </c>
      <c r="T1719" s="10">
        <f t="shared" si="329"/>
        <v>154</v>
      </c>
      <c r="U1719" s="10">
        <f t="shared" si="330"/>
        <v>6303</v>
      </c>
      <c r="V1719" s="11">
        <v>6400</v>
      </c>
      <c r="W1719" s="12">
        <f t="shared" si="331"/>
        <v>251</v>
      </c>
      <c r="X1719" s="93">
        <f t="shared" si="332"/>
        <v>4.0800000000000003E-2</v>
      </c>
      <c r="Y1719" s="94" t="str">
        <f t="shared" si="333"/>
        <v>0.00%-8.40%</v>
      </c>
      <c r="Z1719" s="15"/>
      <c r="AA1719" s="15"/>
      <c r="AB1719" s="15"/>
      <c r="AC1719" s="96"/>
      <c r="AD1719" s="8">
        <f t="shared" si="334"/>
        <v>0</v>
      </c>
      <c r="AE1719" s="17">
        <f t="shared" si="335"/>
        <v>6400</v>
      </c>
      <c r="AF1719" s="18">
        <f t="shared" si="336"/>
        <v>251</v>
      </c>
      <c r="AG1719" s="98">
        <f t="shared" si="337"/>
        <v>4.0819645470808297E-2</v>
      </c>
      <c r="AH1719" s="20">
        <v>13.6</v>
      </c>
      <c r="AI1719" s="20">
        <v>850</v>
      </c>
      <c r="AJ1719" s="20"/>
      <c r="AK1719" s="20">
        <v>688</v>
      </c>
      <c r="AL1719" s="20">
        <f t="shared" si="338"/>
        <v>97928</v>
      </c>
      <c r="AM1719" s="7" t="s">
        <v>287</v>
      </c>
      <c r="AN1719" s="20"/>
      <c r="AO1719" s="21"/>
      <c r="AP1719" s="21"/>
      <c r="AQ1719" s="5" t="s">
        <v>2472</v>
      </c>
      <c r="AR1719" s="5" t="s">
        <v>424</v>
      </c>
    </row>
    <row r="1720" spans="1:44">
      <c r="A1720" s="87" t="s">
        <v>562</v>
      </c>
      <c r="B1720" s="5">
        <v>1716020</v>
      </c>
      <c r="C1720" s="5" t="s">
        <v>565</v>
      </c>
      <c r="D1720" s="5" t="s">
        <v>55</v>
      </c>
      <c r="E1720" s="5" t="s">
        <v>2425</v>
      </c>
      <c r="F1720" s="5" t="s">
        <v>2485</v>
      </c>
      <c r="G1720" s="5" t="s">
        <v>2650</v>
      </c>
      <c r="H1720" s="6">
        <v>43678</v>
      </c>
      <c r="I1720" s="5" t="s">
        <v>575</v>
      </c>
      <c r="J1720" s="5" t="s">
        <v>709</v>
      </c>
      <c r="K1720" s="5" t="s">
        <v>568</v>
      </c>
      <c r="L1720" s="7">
        <v>6</v>
      </c>
      <c r="M1720" s="7" t="s">
        <v>287</v>
      </c>
      <c r="N1720" s="8">
        <v>4838</v>
      </c>
      <c r="O1720" s="89">
        <v>0.02</v>
      </c>
      <c r="P1720" s="10">
        <f t="shared" si="326"/>
        <v>97</v>
      </c>
      <c r="Q1720" s="89">
        <v>5.0000000000000001E-3</v>
      </c>
      <c r="R1720" s="10">
        <f t="shared" si="327"/>
        <v>24</v>
      </c>
      <c r="S1720" s="89">
        <f t="shared" si="328"/>
        <v>2.5010334849111204E-2</v>
      </c>
      <c r="T1720" s="10">
        <f t="shared" si="329"/>
        <v>121</v>
      </c>
      <c r="U1720" s="10">
        <f t="shared" si="330"/>
        <v>4959</v>
      </c>
      <c r="V1720" s="11">
        <v>5030</v>
      </c>
      <c r="W1720" s="12">
        <f t="shared" si="331"/>
        <v>192</v>
      </c>
      <c r="X1720" s="93">
        <f t="shared" si="332"/>
        <v>3.9699999999999999E-2</v>
      </c>
      <c r="Y1720" s="94" t="str">
        <f t="shared" si="333"/>
        <v>0.00%-8.40%</v>
      </c>
      <c r="Z1720" s="15"/>
      <c r="AA1720" s="15"/>
      <c r="AB1720" s="15"/>
      <c r="AC1720" s="96"/>
      <c r="AD1720" s="8">
        <f t="shared" si="334"/>
        <v>0</v>
      </c>
      <c r="AE1720" s="17">
        <f t="shared" si="335"/>
        <v>5030</v>
      </c>
      <c r="AF1720" s="18">
        <f t="shared" si="336"/>
        <v>192</v>
      </c>
      <c r="AG1720" s="98">
        <f t="shared" si="337"/>
        <v>3.9685820587019416E-2</v>
      </c>
      <c r="AH1720" s="20">
        <v>13.6</v>
      </c>
      <c r="AI1720" s="20">
        <v>750</v>
      </c>
      <c r="AJ1720" s="20"/>
      <c r="AK1720" s="20">
        <v>688</v>
      </c>
      <c r="AL1720" s="20">
        <f t="shared" si="338"/>
        <v>78096</v>
      </c>
      <c r="AM1720" s="7" t="s">
        <v>287</v>
      </c>
      <c r="AN1720" s="20"/>
      <c r="AO1720" s="21"/>
      <c r="AP1720" s="21"/>
      <c r="AQ1720" s="5" t="s">
        <v>2472</v>
      </c>
      <c r="AR1720" s="5" t="s">
        <v>424</v>
      </c>
    </row>
    <row r="1721" spans="1:44">
      <c r="A1721" s="87" t="s">
        <v>562</v>
      </c>
      <c r="B1721" s="5">
        <v>1716023</v>
      </c>
      <c r="C1721" s="5" t="s">
        <v>565</v>
      </c>
      <c r="D1721" s="5" t="s">
        <v>55</v>
      </c>
      <c r="E1721" s="5" t="s">
        <v>2425</v>
      </c>
      <c r="F1721" s="5" t="s">
        <v>2485</v>
      </c>
      <c r="G1721" s="5" t="s">
        <v>2650</v>
      </c>
      <c r="H1721" s="6">
        <v>43678</v>
      </c>
      <c r="I1721" s="5" t="s">
        <v>586</v>
      </c>
      <c r="J1721" s="5" t="s">
        <v>652</v>
      </c>
      <c r="K1721" s="5" t="s">
        <v>568</v>
      </c>
      <c r="L1721" s="7">
        <v>6</v>
      </c>
      <c r="M1721" s="7" t="s">
        <v>287</v>
      </c>
      <c r="N1721" s="8">
        <v>5041</v>
      </c>
      <c r="O1721" s="89">
        <v>0.02</v>
      </c>
      <c r="P1721" s="10">
        <f t="shared" si="326"/>
        <v>101</v>
      </c>
      <c r="Q1721" s="89">
        <v>5.0000000000000001E-3</v>
      </c>
      <c r="R1721" s="10">
        <f t="shared" si="327"/>
        <v>25</v>
      </c>
      <c r="S1721" s="89">
        <f t="shared" si="328"/>
        <v>2.4995040666534418E-2</v>
      </c>
      <c r="T1721" s="10">
        <f t="shared" si="329"/>
        <v>126</v>
      </c>
      <c r="U1721" s="10">
        <f t="shared" si="330"/>
        <v>5167</v>
      </c>
      <c r="V1721" s="11">
        <v>5142</v>
      </c>
      <c r="W1721" s="12">
        <f t="shared" si="331"/>
        <v>101</v>
      </c>
      <c r="X1721" s="93">
        <f t="shared" si="332"/>
        <v>0.02</v>
      </c>
      <c r="Y1721" s="94" t="str">
        <f t="shared" si="333"/>
        <v>0.00%-8.40%</v>
      </c>
      <c r="Z1721" s="15"/>
      <c r="AA1721" s="15"/>
      <c r="AB1721" s="15"/>
      <c r="AC1721" s="96"/>
      <c r="AD1721" s="8">
        <f t="shared" si="334"/>
        <v>0</v>
      </c>
      <c r="AE1721" s="17">
        <f t="shared" si="335"/>
        <v>5142</v>
      </c>
      <c r="AF1721" s="18">
        <f t="shared" si="336"/>
        <v>101</v>
      </c>
      <c r="AG1721" s="98">
        <f t="shared" si="337"/>
        <v>2.0035707200952269E-2</v>
      </c>
      <c r="AH1721" s="20">
        <v>13.6</v>
      </c>
      <c r="AI1721" s="20">
        <v>750</v>
      </c>
      <c r="AJ1721" s="20"/>
      <c r="AK1721" s="20">
        <v>688</v>
      </c>
      <c r="AL1721" s="20">
        <f t="shared" si="338"/>
        <v>79619.199999999997</v>
      </c>
      <c r="AM1721" s="7" t="s">
        <v>287</v>
      </c>
      <c r="AN1721" s="20"/>
      <c r="AO1721" s="21"/>
      <c r="AP1721" s="21"/>
      <c r="AQ1721" s="5" t="s">
        <v>2472</v>
      </c>
      <c r="AR1721" s="5" t="s">
        <v>424</v>
      </c>
    </row>
    <row r="1722" spans="1:44">
      <c r="A1722" s="87" t="s">
        <v>562</v>
      </c>
      <c r="B1722" s="5">
        <v>1022056</v>
      </c>
      <c r="C1722" s="5" t="s">
        <v>1347</v>
      </c>
      <c r="D1722" s="5" t="s">
        <v>55</v>
      </c>
      <c r="E1722" s="5" t="s">
        <v>2425</v>
      </c>
      <c r="F1722" s="5" t="s">
        <v>2481</v>
      </c>
      <c r="G1722" s="5" t="s">
        <v>699</v>
      </c>
      <c r="H1722" s="6">
        <v>45384</v>
      </c>
      <c r="I1722" s="5" t="s">
        <v>575</v>
      </c>
      <c r="J1722" s="5" t="s">
        <v>711</v>
      </c>
      <c r="K1722" s="5" t="s">
        <v>568</v>
      </c>
      <c r="L1722" s="7">
        <v>6</v>
      </c>
      <c r="M1722" s="7" t="s">
        <v>287</v>
      </c>
      <c r="N1722" s="8">
        <v>3162</v>
      </c>
      <c r="O1722" s="89">
        <v>0.02</v>
      </c>
      <c r="P1722" s="10">
        <f t="shared" si="326"/>
        <v>63</v>
      </c>
      <c r="Q1722" s="89">
        <v>5.0000000000000001E-3</v>
      </c>
      <c r="R1722" s="10">
        <f t="shared" si="327"/>
        <v>16</v>
      </c>
      <c r="S1722" s="89">
        <f t="shared" si="328"/>
        <v>2.4984187223276406E-2</v>
      </c>
      <c r="T1722" s="10">
        <f t="shared" si="329"/>
        <v>79</v>
      </c>
      <c r="U1722" s="10">
        <f t="shared" si="330"/>
        <v>3241</v>
      </c>
      <c r="V1722" s="11">
        <v>3241</v>
      </c>
      <c r="W1722" s="12">
        <f t="shared" si="331"/>
        <v>79</v>
      </c>
      <c r="X1722" s="93">
        <f t="shared" si="332"/>
        <v>2.5000000000000001E-2</v>
      </c>
      <c r="Y1722" s="94" t="str">
        <f t="shared" si="333"/>
        <v>0.00%-8.40%</v>
      </c>
      <c r="Z1722" s="15"/>
      <c r="AA1722" s="15"/>
      <c r="AB1722" s="15"/>
      <c r="AC1722" s="96"/>
      <c r="AD1722" s="8">
        <f t="shared" si="334"/>
        <v>0</v>
      </c>
      <c r="AE1722" s="17">
        <f t="shared" si="335"/>
        <v>3241</v>
      </c>
      <c r="AF1722" s="18">
        <f t="shared" si="336"/>
        <v>79</v>
      </c>
      <c r="AG1722" s="98">
        <f t="shared" si="337"/>
        <v>2.4984187223276333E-2</v>
      </c>
      <c r="AH1722" s="20">
        <v>12</v>
      </c>
      <c r="AI1722" s="20">
        <v>1250</v>
      </c>
      <c r="AJ1722" s="20"/>
      <c r="AK1722" s="20">
        <v>0</v>
      </c>
      <c r="AL1722" s="20">
        <f t="shared" si="338"/>
        <v>53892</v>
      </c>
      <c r="AM1722" s="7" t="s">
        <v>287</v>
      </c>
      <c r="AN1722" s="20"/>
      <c r="AO1722" s="21"/>
      <c r="AP1722" s="21"/>
      <c r="AQ1722" s="5" t="s">
        <v>2472</v>
      </c>
      <c r="AR1722" s="5" t="s">
        <v>424</v>
      </c>
    </row>
    <row r="1723" spans="1:44">
      <c r="A1723" s="87" t="s">
        <v>562</v>
      </c>
      <c r="B1723" s="5">
        <v>1022110</v>
      </c>
      <c r="C1723" s="5" t="s">
        <v>1347</v>
      </c>
      <c r="D1723" s="5" t="s">
        <v>55</v>
      </c>
      <c r="E1723" s="5" t="s">
        <v>2425</v>
      </c>
      <c r="F1723" s="5" t="s">
        <v>2481</v>
      </c>
      <c r="G1723" s="5" t="s">
        <v>699</v>
      </c>
      <c r="H1723" s="6">
        <v>45411</v>
      </c>
      <c r="I1723" s="5" t="s">
        <v>575</v>
      </c>
      <c r="J1723" s="5" t="s">
        <v>711</v>
      </c>
      <c r="K1723" s="5" t="s">
        <v>568</v>
      </c>
      <c r="L1723" s="7">
        <v>6</v>
      </c>
      <c r="M1723" s="7" t="s">
        <v>287</v>
      </c>
      <c r="N1723" s="8">
        <v>3178</v>
      </c>
      <c r="O1723" s="89">
        <v>0.02</v>
      </c>
      <c r="P1723" s="10">
        <f t="shared" si="326"/>
        <v>64</v>
      </c>
      <c r="Q1723" s="89">
        <v>5.0000000000000001E-3</v>
      </c>
      <c r="R1723" s="10">
        <f t="shared" si="327"/>
        <v>16</v>
      </c>
      <c r="S1723" s="89">
        <f t="shared" si="328"/>
        <v>2.5173064820641914E-2</v>
      </c>
      <c r="T1723" s="10">
        <f t="shared" si="329"/>
        <v>80</v>
      </c>
      <c r="U1723" s="10">
        <f t="shared" si="330"/>
        <v>3258</v>
      </c>
      <c r="V1723" s="11">
        <v>3242</v>
      </c>
      <c r="W1723" s="12">
        <f t="shared" si="331"/>
        <v>64</v>
      </c>
      <c r="X1723" s="93">
        <f t="shared" si="332"/>
        <v>2.01E-2</v>
      </c>
      <c r="Y1723" s="94" t="str">
        <f t="shared" si="333"/>
        <v>0.00%-8.40%</v>
      </c>
      <c r="Z1723" s="15"/>
      <c r="AA1723" s="15"/>
      <c r="AB1723" s="15"/>
      <c r="AC1723" s="96"/>
      <c r="AD1723" s="8">
        <f t="shared" si="334"/>
        <v>0</v>
      </c>
      <c r="AE1723" s="17">
        <f t="shared" si="335"/>
        <v>3242</v>
      </c>
      <c r="AF1723" s="18">
        <f t="shared" si="336"/>
        <v>64</v>
      </c>
      <c r="AG1723" s="98">
        <f t="shared" si="337"/>
        <v>2.0138451856513528E-2</v>
      </c>
      <c r="AH1723" s="20">
        <v>12</v>
      </c>
      <c r="AI1723" s="20">
        <v>1250</v>
      </c>
      <c r="AJ1723" s="20"/>
      <c r="AK1723" s="20">
        <v>0</v>
      </c>
      <c r="AL1723" s="20">
        <f t="shared" si="338"/>
        <v>53904</v>
      </c>
      <c r="AM1723" s="7" t="s">
        <v>287</v>
      </c>
      <c r="AN1723" s="20"/>
      <c r="AO1723" s="21"/>
      <c r="AP1723" s="21"/>
      <c r="AQ1723" s="5" t="s">
        <v>2472</v>
      </c>
      <c r="AR1723" s="5" t="s">
        <v>424</v>
      </c>
    </row>
    <row r="1724" spans="1:44">
      <c r="A1724" s="87" t="s">
        <v>562</v>
      </c>
      <c r="B1724" s="5">
        <v>1001401</v>
      </c>
      <c r="C1724" s="5" t="s">
        <v>565</v>
      </c>
      <c r="D1724" s="5" t="s">
        <v>55</v>
      </c>
      <c r="E1724" s="5" t="s">
        <v>2425</v>
      </c>
      <c r="F1724" s="5" t="s">
        <v>2473</v>
      </c>
      <c r="G1724" s="5" t="s">
        <v>2661</v>
      </c>
      <c r="H1724" s="6">
        <v>38456</v>
      </c>
      <c r="I1724" s="5" t="s">
        <v>575</v>
      </c>
      <c r="J1724" s="5" t="s">
        <v>2651</v>
      </c>
      <c r="K1724" s="5" t="s">
        <v>568</v>
      </c>
      <c r="L1724" s="7">
        <v>6</v>
      </c>
      <c r="M1724" s="7" t="s">
        <v>287</v>
      </c>
      <c r="N1724" s="8">
        <v>5114</v>
      </c>
      <c r="O1724" s="89">
        <v>0.02</v>
      </c>
      <c r="P1724" s="10">
        <f t="shared" si="326"/>
        <v>102</v>
      </c>
      <c r="Q1724" s="89">
        <v>5.0000000000000001E-3</v>
      </c>
      <c r="R1724" s="10">
        <f t="shared" si="327"/>
        <v>26</v>
      </c>
      <c r="S1724" s="89">
        <f t="shared" si="328"/>
        <v>2.5029331247555728E-2</v>
      </c>
      <c r="T1724" s="10">
        <f t="shared" si="329"/>
        <v>128</v>
      </c>
      <c r="U1724" s="10">
        <f t="shared" si="330"/>
        <v>5242</v>
      </c>
      <c r="V1724" s="11">
        <v>5216.28</v>
      </c>
      <c r="W1724" s="12">
        <f t="shared" si="331"/>
        <v>102.27999999999975</v>
      </c>
      <c r="X1724" s="93">
        <f t="shared" si="332"/>
        <v>0.02</v>
      </c>
      <c r="Y1724" s="94" t="str">
        <f t="shared" si="333"/>
        <v>0.00%-8.40%</v>
      </c>
      <c r="Z1724" s="15"/>
      <c r="AA1724" s="15"/>
      <c r="AB1724" s="15"/>
      <c r="AC1724" s="96"/>
      <c r="AD1724" s="8">
        <f t="shared" si="334"/>
        <v>0</v>
      </c>
      <c r="AE1724" s="17">
        <f t="shared" si="335"/>
        <v>5216.28</v>
      </c>
      <c r="AF1724" s="18">
        <f t="shared" si="336"/>
        <v>102.27999999999975</v>
      </c>
      <c r="AG1724" s="98">
        <f t="shared" si="337"/>
        <v>2.0000000000000018E-2</v>
      </c>
      <c r="AH1724" s="20">
        <v>13.6</v>
      </c>
      <c r="AI1724" s="20">
        <v>650</v>
      </c>
      <c r="AJ1724" s="20"/>
      <c r="AK1724" s="20">
        <v>688</v>
      </c>
      <c r="AL1724" s="20">
        <f t="shared" si="338"/>
        <v>79429.407999999996</v>
      </c>
      <c r="AM1724" s="7" t="s">
        <v>287</v>
      </c>
      <c r="AN1724" s="20"/>
      <c r="AO1724" s="21"/>
      <c r="AP1724" s="21"/>
      <c r="AQ1724" s="5" t="s">
        <v>2662</v>
      </c>
      <c r="AR1724" s="5" t="s">
        <v>424</v>
      </c>
    </row>
    <row r="1725" spans="1:44">
      <c r="A1725" s="87" t="s">
        <v>562</v>
      </c>
      <c r="B1725" s="5">
        <v>1001558</v>
      </c>
      <c r="C1725" s="5" t="s">
        <v>565</v>
      </c>
      <c r="D1725" s="5" t="s">
        <v>55</v>
      </c>
      <c r="E1725" s="5" t="s">
        <v>2425</v>
      </c>
      <c r="F1725" s="5" t="s">
        <v>2473</v>
      </c>
      <c r="G1725" s="5" t="s">
        <v>2661</v>
      </c>
      <c r="H1725" s="6">
        <v>38762</v>
      </c>
      <c r="I1725" s="5" t="s">
        <v>575</v>
      </c>
      <c r="J1725" s="5" t="s">
        <v>651</v>
      </c>
      <c r="K1725" s="5" t="s">
        <v>568</v>
      </c>
      <c r="L1725" s="7">
        <v>6</v>
      </c>
      <c r="M1725" s="7" t="s">
        <v>287</v>
      </c>
      <c r="N1725" s="8">
        <v>4684</v>
      </c>
      <c r="O1725" s="89">
        <v>0.02</v>
      </c>
      <c r="P1725" s="10">
        <f t="shared" si="326"/>
        <v>94</v>
      </c>
      <c r="Q1725" s="89">
        <v>5.0000000000000001E-3</v>
      </c>
      <c r="R1725" s="10">
        <f t="shared" si="327"/>
        <v>23</v>
      </c>
      <c r="S1725" s="89">
        <f t="shared" si="328"/>
        <v>2.497865072587532E-2</v>
      </c>
      <c r="T1725" s="10">
        <f t="shared" si="329"/>
        <v>117</v>
      </c>
      <c r="U1725" s="10">
        <f t="shared" si="330"/>
        <v>4801</v>
      </c>
      <c r="V1725" s="11">
        <v>4787</v>
      </c>
      <c r="W1725" s="12">
        <f t="shared" si="331"/>
        <v>103</v>
      </c>
      <c r="X1725" s="93">
        <f t="shared" si="332"/>
        <v>2.1999999999999999E-2</v>
      </c>
      <c r="Y1725" s="94" t="str">
        <f t="shared" si="333"/>
        <v>0.00%-8.40%</v>
      </c>
      <c r="Z1725" s="15"/>
      <c r="AA1725" s="15"/>
      <c r="AB1725" s="15"/>
      <c r="AC1725" s="96"/>
      <c r="AD1725" s="8">
        <f t="shared" si="334"/>
        <v>0</v>
      </c>
      <c r="AE1725" s="17">
        <f t="shared" si="335"/>
        <v>4787</v>
      </c>
      <c r="AF1725" s="18">
        <f t="shared" si="336"/>
        <v>103</v>
      </c>
      <c r="AG1725" s="98">
        <f t="shared" si="337"/>
        <v>2.1989752348420044E-2</v>
      </c>
      <c r="AH1725" s="20">
        <v>13.6</v>
      </c>
      <c r="AI1725" s="20">
        <v>650</v>
      </c>
      <c r="AJ1725" s="20"/>
      <c r="AK1725" s="20">
        <v>688</v>
      </c>
      <c r="AL1725" s="20">
        <f t="shared" si="338"/>
        <v>73591.199999999997</v>
      </c>
      <c r="AM1725" s="7" t="s">
        <v>287</v>
      </c>
      <c r="AN1725" s="20"/>
      <c r="AO1725" s="21"/>
      <c r="AP1725" s="21"/>
      <c r="AQ1725" s="5" t="s">
        <v>2662</v>
      </c>
      <c r="AR1725" s="5" t="s">
        <v>424</v>
      </c>
    </row>
    <row r="1726" spans="1:44">
      <c r="A1726" s="87" t="s">
        <v>562</v>
      </c>
      <c r="B1726" s="5">
        <v>1002389</v>
      </c>
      <c r="C1726" s="5" t="s">
        <v>565</v>
      </c>
      <c r="D1726" s="5" t="s">
        <v>55</v>
      </c>
      <c r="E1726" s="5" t="s">
        <v>2425</v>
      </c>
      <c r="F1726" s="5" t="s">
        <v>2473</v>
      </c>
      <c r="G1726" s="5" t="s">
        <v>2661</v>
      </c>
      <c r="H1726" s="6">
        <v>39181</v>
      </c>
      <c r="I1726" s="5" t="s">
        <v>575</v>
      </c>
      <c r="J1726" s="5" t="s">
        <v>2651</v>
      </c>
      <c r="K1726" s="5" t="s">
        <v>568</v>
      </c>
      <c r="L1726" s="7">
        <v>6</v>
      </c>
      <c r="M1726" s="7" t="s">
        <v>287</v>
      </c>
      <c r="N1726" s="8">
        <v>4986</v>
      </c>
      <c r="O1726" s="89">
        <v>0.02</v>
      </c>
      <c r="P1726" s="10">
        <f t="shared" si="326"/>
        <v>100</v>
      </c>
      <c r="Q1726" s="89">
        <v>5.0000000000000001E-3</v>
      </c>
      <c r="R1726" s="10">
        <f t="shared" si="327"/>
        <v>25</v>
      </c>
      <c r="S1726" s="89">
        <f t="shared" si="328"/>
        <v>2.5070196550340956E-2</v>
      </c>
      <c r="T1726" s="10">
        <f t="shared" si="329"/>
        <v>125</v>
      </c>
      <c r="U1726" s="10">
        <f t="shared" si="330"/>
        <v>5111</v>
      </c>
      <c r="V1726" s="11">
        <v>5095</v>
      </c>
      <c r="W1726" s="12">
        <f t="shared" si="331"/>
        <v>109</v>
      </c>
      <c r="X1726" s="93">
        <f t="shared" si="332"/>
        <v>2.1899999999999999E-2</v>
      </c>
      <c r="Y1726" s="94" t="str">
        <f t="shared" si="333"/>
        <v>0.00%-8.40%</v>
      </c>
      <c r="Z1726" s="15"/>
      <c r="AA1726" s="15"/>
      <c r="AB1726" s="15"/>
      <c r="AC1726" s="96"/>
      <c r="AD1726" s="8">
        <f t="shared" si="334"/>
        <v>0</v>
      </c>
      <c r="AE1726" s="17">
        <f t="shared" si="335"/>
        <v>5095</v>
      </c>
      <c r="AF1726" s="18">
        <f t="shared" si="336"/>
        <v>109</v>
      </c>
      <c r="AG1726" s="98">
        <f t="shared" si="337"/>
        <v>2.1861211391897228E-2</v>
      </c>
      <c r="AH1726" s="20">
        <v>13.6</v>
      </c>
      <c r="AI1726" s="20">
        <v>650</v>
      </c>
      <c r="AJ1726" s="20"/>
      <c r="AK1726" s="20">
        <v>688</v>
      </c>
      <c r="AL1726" s="20">
        <f t="shared" si="338"/>
        <v>77780</v>
      </c>
      <c r="AM1726" s="7" t="s">
        <v>287</v>
      </c>
      <c r="AN1726" s="20"/>
      <c r="AO1726" s="21"/>
      <c r="AP1726" s="21"/>
      <c r="AQ1726" s="5" t="s">
        <v>2662</v>
      </c>
      <c r="AR1726" s="5" t="s">
        <v>424</v>
      </c>
    </row>
    <row r="1727" spans="1:44">
      <c r="A1727" s="87" t="s">
        <v>562</v>
      </c>
      <c r="B1727" s="5">
        <v>1004424</v>
      </c>
      <c r="C1727" s="5" t="s">
        <v>565</v>
      </c>
      <c r="D1727" s="5" t="s">
        <v>55</v>
      </c>
      <c r="E1727" s="5" t="s">
        <v>2425</v>
      </c>
      <c r="F1727" s="5" t="s">
        <v>2473</v>
      </c>
      <c r="G1727" s="5" t="s">
        <v>2661</v>
      </c>
      <c r="H1727" s="6">
        <v>40152</v>
      </c>
      <c r="I1727" s="5" t="s">
        <v>575</v>
      </c>
      <c r="J1727" s="5" t="s">
        <v>2651</v>
      </c>
      <c r="K1727" s="5" t="s">
        <v>568</v>
      </c>
      <c r="L1727" s="7">
        <v>6</v>
      </c>
      <c r="M1727" s="7" t="s">
        <v>287</v>
      </c>
      <c r="N1727" s="8">
        <v>4512</v>
      </c>
      <c r="O1727" s="89">
        <v>0.02</v>
      </c>
      <c r="P1727" s="10">
        <f t="shared" si="326"/>
        <v>90</v>
      </c>
      <c r="Q1727" s="89">
        <v>5.0000000000000001E-3</v>
      </c>
      <c r="R1727" s="10">
        <f t="shared" si="327"/>
        <v>23</v>
      </c>
      <c r="S1727" s="89">
        <f t="shared" si="328"/>
        <v>2.5044326241134753E-2</v>
      </c>
      <c r="T1727" s="10">
        <f t="shared" si="329"/>
        <v>113</v>
      </c>
      <c r="U1727" s="10">
        <f t="shared" si="330"/>
        <v>4625</v>
      </c>
      <c r="V1727" s="11">
        <v>4639</v>
      </c>
      <c r="W1727" s="12">
        <f t="shared" si="331"/>
        <v>127</v>
      </c>
      <c r="X1727" s="93">
        <f t="shared" si="332"/>
        <v>2.81E-2</v>
      </c>
      <c r="Y1727" s="94" t="str">
        <f t="shared" si="333"/>
        <v>0.00%-8.40%</v>
      </c>
      <c r="Z1727" s="15"/>
      <c r="AA1727" s="15"/>
      <c r="AB1727" s="15"/>
      <c r="AC1727" s="96"/>
      <c r="AD1727" s="8">
        <f t="shared" si="334"/>
        <v>0</v>
      </c>
      <c r="AE1727" s="17">
        <f t="shared" si="335"/>
        <v>4639</v>
      </c>
      <c r="AF1727" s="18">
        <f t="shared" si="336"/>
        <v>127</v>
      </c>
      <c r="AG1727" s="98">
        <f t="shared" si="337"/>
        <v>2.814716312056742E-2</v>
      </c>
      <c r="AH1727" s="20">
        <v>13.6</v>
      </c>
      <c r="AI1727" s="20">
        <v>650</v>
      </c>
      <c r="AJ1727" s="20"/>
      <c r="AK1727" s="20">
        <v>688</v>
      </c>
      <c r="AL1727" s="20">
        <f t="shared" si="338"/>
        <v>71578.399999999994</v>
      </c>
      <c r="AM1727" s="7" t="s">
        <v>287</v>
      </c>
      <c r="AN1727" s="20"/>
      <c r="AO1727" s="21"/>
      <c r="AP1727" s="21"/>
      <c r="AQ1727" s="5" t="s">
        <v>2662</v>
      </c>
      <c r="AR1727" s="5" t="s">
        <v>424</v>
      </c>
    </row>
    <row r="1728" spans="1:44">
      <c r="A1728" s="87" t="s">
        <v>562</v>
      </c>
      <c r="B1728" s="5">
        <v>1006948</v>
      </c>
      <c r="C1728" s="5" t="s">
        <v>565</v>
      </c>
      <c r="D1728" s="5" t="s">
        <v>55</v>
      </c>
      <c r="E1728" s="5" t="s">
        <v>2425</v>
      </c>
      <c r="F1728" s="5" t="s">
        <v>2473</v>
      </c>
      <c r="G1728" s="5" t="s">
        <v>2661</v>
      </c>
      <c r="H1728" s="6">
        <v>40525</v>
      </c>
      <c r="I1728" s="5" t="s">
        <v>575</v>
      </c>
      <c r="J1728" s="5" t="s">
        <v>709</v>
      </c>
      <c r="K1728" s="5" t="s">
        <v>568</v>
      </c>
      <c r="L1728" s="7">
        <v>6</v>
      </c>
      <c r="M1728" s="7" t="s">
        <v>287</v>
      </c>
      <c r="N1728" s="8">
        <v>4924</v>
      </c>
      <c r="O1728" s="89">
        <v>0.02</v>
      </c>
      <c r="P1728" s="10">
        <f t="shared" si="326"/>
        <v>98</v>
      </c>
      <c r="Q1728" s="89">
        <v>5.0000000000000001E-3</v>
      </c>
      <c r="R1728" s="10">
        <f t="shared" si="327"/>
        <v>25</v>
      </c>
      <c r="S1728" s="89">
        <f t="shared" si="328"/>
        <v>2.4979691307879772E-2</v>
      </c>
      <c r="T1728" s="10">
        <f t="shared" si="329"/>
        <v>123</v>
      </c>
      <c r="U1728" s="10">
        <f t="shared" si="330"/>
        <v>5047</v>
      </c>
      <c r="V1728" s="11">
        <v>5022.4799999999996</v>
      </c>
      <c r="W1728" s="12">
        <f t="shared" si="331"/>
        <v>98.479999999999563</v>
      </c>
      <c r="X1728" s="93">
        <f t="shared" si="332"/>
        <v>0.02</v>
      </c>
      <c r="Y1728" s="94" t="str">
        <f t="shared" si="333"/>
        <v>0.00%-8.40%</v>
      </c>
      <c r="Z1728" s="15"/>
      <c r="AA1728" s="15"/>
      <c r="AB1728" s="15"/>
      <c r="AC1728" s="96"/>
      <c r="AD1728" s="8">
        <f t="shared" si="334"/>
        <v>0</v>
      </c>
      <c r="AE1728" s="17">
        <f t="shared" si="335"/>
        <v>5022.4799999999996</v>
      </c>
      <c r="AF1728" s="18">
        <f t="shared" si="336"/>
        <v>98.479999999999563</v>
      </c>
      <c r="AG1728" s="98">
        <f t="shared" si="337"/>
        <v>2.0000000000000018E-2</v>
      </c>
      <c r="AH1728" s="20">
        <v>13.6</v>
      </c>
      <c r="AI1728" s="20">
        <v>750</v>
      </c>
      <c r="AJ1728" s="20"/>
      <c r="AK1728" s="20">
        <v>688</v>
      </c>
      <c r="AL1728" s="20">
        <f t="shared" si="338"/>
        <v>77993.727999999988</v>
      </c>
      <c r="AM1728" s="7" t="s">
        <v>287</v>
      </c>
      <c r="AN1728" s="20"/>
      <c r="AO1728" s="21"/>
      <c r="AP1728" s="21"/>
      <c r="AQ1728" s="5" t="s">
        <v>2662</v>
      </c>
      <c r="AR1728" s="5" t="s">
        <v>424</v>
      </c>
    </row>
    <row r="1729" spans="1:44">
      <c r="A1729" s="87" t="s">
        <v>562</v>
      </c>
      <c r="B1729" s="5">
        <v>1007593</v>
      </c>
      <c r="C1729" s="5" t="s">
        <v>565</v>
      </c>
      <c r="D1729" s="5" t="s">
        <v>55</v>
      </c>
      <c r="E1729" s="5" t="s">
        <v>2425</v>
      </c>
      <c r="F1729" s="5" t="s">
        <v>2473</v>
      </c>
      <c r="G1729" s="5" t="s">
        <v>2661</v>
      </c>
      <c r="H1729" s="6">
        <v>40994</v>
      </c>
      <c r="I1729" s="5" t="s">
        <v>575</v>
      </c>
      <c r="J1729" s="5" t="s">
        <v>651</v>
      </c>
      <c r="K1729" s="5" t="s">
        <v>568</v>
      </c>
      <c r="L1729" s="7">
        <v>6</v>
      </c>
      <c r="M1729" s="7" t="s">
        <v>287</v>
      </c>
      <c r="N1729" s="8">
        <v>5084</v>
      </c>
      <c r="O1729" s="89">
        <v>0.02</v>
      </c>
      <c r="P1729" s="10">
        <f t="shared" si="326"/>
        <v>102</v>
      </c>
      <c r="Q1729" s="89">
        <v>5.0000000000000001E-3</v>
      </c>
      <c r="R1729" s="10">
        <f t="shared" si="327"/>
        <v>25</v>
      </c>
      <c r="S1729" s="89">
        <f t="shared" si="328"/>
        <v>2.4980330448465773E-2</v>
      </c>
      <c r="T1729" s="10">
        <f t="shared" si="329"/>
        <v>127</v>
      </c>
      <c r="U1729" s="10">
        <f t="shared" si="330"/>
        <v>5211</v>
      </c>
      <c r="V1729" s="11">
        <v>5196</v>
      </c>
      <c r="W1729" s="12">
        <f t="shared" si="331"/>
        <v>112</v>
      </c>
      <c r="X1729" s="93">
        <f t="shared" si="332"/>
        <v>2.1999999999999999E-2</v>
      </c>
      <c r="Y1729" s="94" t="str">
        <f t="shared" si="333"/>
        <v>0.00%-8.40%</v>
      </c>
      <c r="Z1729" s="15"/>
      <c r="AA1729" s="15"/>
      <c r="AB1729" s="15"/>
      <c r="AC1729" s="96"/>
      <c r="AD1729" s="8">
        <f t="shared" si="334"/>
        <v>0</v>
      </c>
      <c r="AE1729" s="17">
        <f t="shared" si="335"/>
        <v>5196</v>
      </c>
      <c r="AF1729" s="18">
        <f t="shared" si="336"/>
        <v>112</v>
      </c>
      <c r="AG1729" s="98">
        <f t="shared" si="337"/>
        <v>2.202989771833197E-2</v>
      </c>
      <c r="AH1729" s="20">
        <v>13.6</v>
      </c>
      <c r="AI1729" s="20">
        <v>650</v>
      </c>
      <c r="AJ1729" s="20"/>
      <c r="AK1729" s="20">
        <v>688</v>
      </c>
      <c r="AL1729" s="20">
        <f t="shared" si="338"/>
        <v>79153.599999999991</v>
      </c>
      <c r="AM1729" s="7" t="s">
        <v>287</v>
      </c>
      <c r="AN1729" s="20"/>
      <c r="AO1729" s="21"/>
      <c r="AP1729" s="21"/>
      <c r="AQ1729" s="5" t="s">
        <v>2662</v>
      </c>
      <c r="AR1729" s="5" t="s">
        <v>424</v>
      </c>
    </row>
    <row r="1730" spans="1:44">
      <c r="A1730" s="87" t="s">
        <v>562</v>
      </c>
      <c r="B1730" s="5">
        <v>1007663</v>
      </c>
      <c r="C1730" s="5" t="s">
        <v>565</v>
      </c>
      <c r="D1730" s="5" t="s">
        <v>55</v>
      </c>
      <c r="E1730" s="5" t="s">
        <v>2425</v>
      </c>
      <c r="F1730" s="5" t="s">
        <v>2473</v>
      </c>
      <c r="G1730" s="5" t="s">
        <v>2661</v>
      </c>
      <c r="H1730" s="6">
        <v>41016</v>
      </c>
      <c r="I1730" s="5" t="s">
        <v>575</v>
      </c>
      <c r="J1730" s="5" t="s">
        <v>651</v>
      </c>
      <c r="K1730" s="5" t="s">
        <v>568</v>
      </c>
      <c r="L1730" s="7">
        <v>6</v>
      </c>
      <c r="M1730" s="7" t="s">
        <v>287</v>
      </c>
      <c r="N1730" s="8">
        <v>4354</v>
      </c>
      <c r="O1730" s="89">
        <v>0.02</v>
      </c>
      <c r="P1730" s="10">
        <f t="shared" si="326"/>
        <v>87</v>
      </c>
      <c r="Q1730" s="89">
        <v>5.0000000000000001E-3</v>
      </c>
      <c r="R1730" s="10">
        <f t="shared" si="327"/>
        <v>22</v>
      </c>
      <c r="S1730" s="89">
        <f t="shared" si="328"/>
        <v>2.5034451079467158E-2</v>
      </c>
      <c r="T1730" s="10">
        <f t="shared" si="329"/>
        <v>109</v>
      </c>
      <c r="U1730" s="10">
        <f t="shared" si="330"/>
        <v>4463</v>
      </c>
      <c r="V1730" s="11">
        <v>4463</v>
      </c>
      <c r="W1730" s="12">
        <f t="shared" si="331"/>
        <v>109</v>
      </c>
      <c r="X1730" s="93">
        <f t="shared" si="332"/>
        <v>2.5000000000000001E-2</v>
      </c>
      <c r="Y1730" s="94" t="str">
        <f t="shared" si="333"/>
        <v>0.00%-8.40%</v>
      </c>
      <c r="Z1730" s="15"/>
      <c r="AA1730" s="15"/>
      <c r="AB1730" s="15"/>
      <c r="AC1730" s="96"/>
      <c r="AD1730" s="8">
        <f t="shared" si="334"/>
        <v>0</v>
      </c>
      <c r="AE1730" s="17">
        <f t="shared" si="335"/>
        <v>4463</v>
      </c>
      <c r="AF1730" s="18">
        <f t="shared" si="336"/>
        <v>109</v>
      </c>
      <c r="AG1730" s="98">
        <f t="shared" si="337"/>
        <v>2.5034451079467113E-2</v>
      </c>
      <c r="AH1730" s="20">
        <v>13.6</v>
      </c>
      <c r="AI1730" s="20">
        <v>650</v>
      </c>
      <c r="AJ1730" s="20"/>
      <c r="AK1730" s="20">
        <v>688</v>
      </c>
      <c r="AL1730" s="20">
        <f t="shared" si="338"/>
        <v>69184.799999999988</v>
      </c>
      <c r="AM1730" s="7" t="s">
        <v>287</v>
      </c>
      <c r="AN1730" s="20"/>
      <c r="AO1730" s="21"/>
      <c r="AP1730" s="21"/>
      <c r="AQ1730" s="5" t="s">
        <v>2662</v>
      </c>
      <c r="AR1730" s="5" t="s">
        <v>424</v>
      </c>
    </row>
    <row r="1731" spans="1:44">
      <c r="A1731" s="87" t="s">
        <v>562</v>
      </c>
      <c r="B1731" s="5">
        <v>1007711</v>
      </c>
      <c r="C1731" s="5" t="s">
        <v>565</v>
      </c>
      <c r="D1731" s="5" t="s">
        <v>55</v>
      </c>
      <c r="E1731" s="5" t="s">
        <v>2425</v>
      </c>
      <c r="F1731" s="5" t="s">
        <v>2473</v>
      </c>
      <c r="G1731" s="5" t="s">
        <v>2661</v>
      </c>
      <c r="H1731" s="6">
        <v>41023</v>
      </c>
      <c r="I1731" s="5" t="s">
        <v>575</v>
      </c>
      <c r="J1731" s="5" t="s">
        <v>651</v>
      </c>
      <c r="K1731" s="5" t="s">
        <v>568</v>
      </c>
      <c r="L1731" s="7">
        <v>6</v>
      </c>
      <c r="M1731" s="7" t="s">
        <v>287</v>
      </c>
      <c r="N1731" s="8">
        <v>4810</v>
      </c>
      <c r="O1731" s="89">
        <v>0.02</v>
      </c>
      <c r="P1731" s="10">
        <f t="shared" si="326"/>
        <v>96</v>
      </c>
      <c r="Q1731" s="89">
        <v>5.0000000000000001E-3</v>
      </c>
      <c r="R1731" s="10">
        <f t="shared" si="327"/>
        <v>24</v>
      </c>
      <c r="S1731" s="89">
        <f t="shared" si="328"/>
        <v>2.4948024948024949E-2</v>
      </c>
      <c r="T1731" s="10">
        <f t="shared" si="329"/>
        <v>120</v>
      </c>
      <c r="U1731" s="10">
        <f t="shared" si="330"/>
        <v>4930</v>
      </c>
      <c r="V1731" s="11">
        <v>4900</v>
      </c>
      <c r="W1731" s="12">
        <f t="shared" si="331"/>
        <v>90</v>
      </c>
      <c r="X1731" s="93">
        <f t="shared" si="332"/>
        <v>1.8700000000000001E-2</v>
      </c>
      <c r="Y1731" s="94" t="str">
        <f t="shared" si="333"/>
        <v>0.00%-8.40%</v>
      </c>
      <c r="Z1731" s="15"/>
      <c r="AA1731" s="15"/>
      <c r="AB1731" s="15"/>
      <c r="AC1731" s="96"/>
      <c r="AD1731" s="8">
        <f t="shared" si="334"/>
        <v>0</v>
      </c>
      <c r="AE1731" s="17">
        <f t="shared" si="335"/>
        <v>4900</v>
      </c>
      <c r="AF1731" s="18">
        <f t="shared" si="336"/>
        <v>90</v>
      </c>
      <c r="AG1731" s="98">
        <f t="shared" si="337"/>
        <v>1.8711018711018657E-2</v>
      </c>
      <c r="AH1731" s="20">
        <v>13.6</v>
      </c>
      <c r="AI1731" s="20">
        <v>650</v>
      </c>
      <c r="AJ1731" s="20"/>
      <c r="AK1731" s="20">
        <v>688</v>
      </c>
      <c r="AL1731" s="20">
        <f t="shared" si="338"/>
        <v>75128</v>
      </c>
      <c r="AM1731" s="7" t="s">
        <v>287</v>
      </c>
      <c r="AN1731" s="20"/>
      <c r="AO1731" s="21"/>
      <c r="AP1731" s="21"/>
      <c r="AQ1731" s="5" t="s">
        <v>2662</v>
      </c>
      <c r="AR1731" s="5" t="s">
        <v>424</v>
      </c>
    </row>
    <row r="1732" spans="1:44">
      <c r="A1732" s="87" t="s">
        <v>562</v>
      </c>
      <c r="B1732" s="5">
        <v>1007732</v>
      </c>
      <c r="C1732" s="5" t="s">
        <v>565</v>
      </c>
      <c r="D1732" s="5" t="s">
        <v>55</v>
      </c>
      <c r="E1732" s="5" t="s">
        <v>2425</v>
      </c>
      <c r="F1732" s="5" t="s">
        <v>2473</v>
      </c>
      <c r="G1732" s="5" t="s">
        <v>2661</v>
      </c>
      <c r="H1732" s="6">
        <v>41022</v>
      </c>
      <c r="I1732" s="5" t="s">
        <v>575</v>
      </c>
      <c r="J1732" s="5" t="s">
        <v>651</v>
      </c>
      <c r="K1732" s="5" t="s">
        <v>568</v>
      </c>
      <c r="L1732" s="7">
        <v>6</v>
      </c>
      <c r="M1732" s="7" t="s">
        <v>287</v>
      </c>
      <c r="N1732" s="8">
        <v>4649</v>
      </c>
      <c r="O1732" s="89">
        <v>0.02</v>
      </c>
      <c r="P1732" s="10">
        <f t="shared" si="326"/>
        <v>93</v>
      </c>
      <c r="Q1732" s="89">
        <v>5.0000000000000001E-3</v>
      </c>
      <c r="R1732" s="10">
        <f t="shared" si="327"/>
        <v>23</v>
      </c>
      <c r="S1732" s="89">
        <f t="shared" si="328"/>
        <v>2.4951602495160249E-2</v>
      </c>
      <c r="T1732" s="10">
        <f t="shared" si="329"/>
        <v>116</v>
      </c>
      <c r="U1732" s="10">
        <f t="shared" si="330"/>
        <v>4765</v>
      </c>
      <c r="V1732" s="11">
        <v>4751</v>
      </c>
      <c r="W1732" s="12">
        <f t="shared" si="331"/>
        <v>102</v>
      </c>
      <c r="X1732" s="93">
        <f t="shared" si="332"/>
        <v>2.1899999999999999E-2</v>
      </c>
      <c r="Y1732" s="94" t="str">
        <f t="shared" si="333"/>
        <v>0.00%-8.40%</v>
      </c>
      <c r="Z1732" s="15"/>
      <c r="AA1732" s="15"/>
      <c r="AB1732" s="15"/>
      <c r="AC1732" s="96"/>
      <c r="AD1732" s="8">
        <f t="shared" si="334"/>
        <v>0</v>
      </c>
      <c r="AE1732" s="17">
        <f t="shared" si="335"/>
        <v>4751</v>
      </c>
      <c r="AF1732" s="18">
        <f t="shared" si="336"/>
        <v>102</v>
      </c>
      <c r="AG1732" s="98">
        <f t="shared" si="337"/>
        <v>2.1940202194020264E-2</v>
      </c>
      <c r="AH1732" s="20">
        <v>13.6</v>
      </c>
      <c r="AI1732" s="20">
        <v>650</v>
      </c>
      <c r="AJ1732" s="20"/>
      <c r="AK1732" s="20">
        <v>688</v>
      </c>
      <c r="AL1732" s="20">
        <f t="shared" si="338"/>
        <v>73101.600000000006</v>
      </c>
      <c r="AM1732" s="7" t="s">
        <v>287</v>
      </c>
      <c r="AN1732" s="20"/>
      <c r="AO1732" s="21"/>
      <c r="AP1732" s="21"/>
      <c r="AQ1732" s="5" t="s">
        <v>2662</v>
      </c>
      <c r="AR1732" s="5" t="s">
        <v>424</v>
      </c>
    </row>
    <row r="1733" spans="1:44">
      <c r="A1733" s="87" t="s">
        <v>562</v>
      </c>
      <c r="B1733" s="5">
        <v>1007733</v>
      </c>
      <c r="C1733" s="5" t="s">
        <v>565</v>
      </c>
      <c r="D1733" s="5" t="s">
        <v>55</v>
      </c>
      <c r="E1733" s="5" t="s">
        <v>2425</v>
      </c>
      <c r="F1733" s="5" t="s">
        <v>2473</v>
      </c>
      <c r="G1733" s="5" t="s">
        <v>2661</v>
      </c>
      <c r="H1733" s="6">
        <v>41022</v>
      </c>
      <c r="I1733" s="5" t="s">
        <v>575</v>
      </c>
      <c r="J1733" s="5" t="s">
        <v>651</v>
      </c>
      <c r="K1733" s="5" t="s">
        <v>568</v>
      </c>
      <c r="L1733" s="7">
        <v>6</v>
      </c>
      <c r="M1733" s="7" t="s">
        <v>287</v>
      </c>
      <c r="N1733" s="8">
        <v>4564</v>
      </c>
      <c r="O1733" s="89">
        <v>0.02</v>
      </c>
      <c r="P1733" s="10">
        <f t="shared" si="326"/>
        <v>91</v>
      </c>
      <c r="Q1733" s="89">
        <v>5.0000000000000001E-3</v>
      </c>
      <c r="R1733" s="10">
        <f t="shared" si="327"/>
        <v>23</v>
      </c>
      <c r="S1733" s="89">
        <f t="shared" si="328"/>
        <v>2.497808939526731E-2</v>
      </c>
      <c r="T1733" s="10">
        <f t="shared" si="329"/>
        <v>114</v>
      </c>
      <c r="U1733" s="10">
        <f t="shared" si="330"/>
        <v>4678</v>
      </c>
      <c r="V1733" s="11">
        <v>4666</v>
      </c>
      <c r="W1733" s="12">
        <f t="shared" si="331"/>
        <v>102</v>
      </c>
      <c r="X1733" s="93">
        <f t="shared" si="332"/>
        <v>2.23E-2</v>
      </c>
      <c r="Y1733" s="94" t="str">
        <f t="shared" si="333"/>
        <v>0.00%-8.40%</v>
      </c>
      <c r="Z1733" s="15"/>
      <c r="AA1733" s="15"/>
      <c r="AB1733" s="15"/>
      <c r="AC1733" s="96"/>
      <c r="AD1733" s="8">
        <f t="shared" si="334"/>
        <v>0</v>
      </c>
      <c r="AE1733" s="17">
        <f t="shared" si="335"/>
        <v>4666</v>
      </c>
      <c r="AF1733" s="18">
        <f t="shared" si="336"/>
        <v>102</v>
      </c>
      <c r="AG1733" s="98">
        <f t="shared" si="337"/>
        <v>2.2348816827344464E-2</v>
      </c>
      <c r="AH1733" s="20">
        <v>13.6</v>
      </c>
      <c r="AI1733" s="20">
        <v>650</v>
      </c>
      <c r="AJ1733" s="20"/>
      <c r="AK1733" s="20">
        <v>688</v>
      </c>
      <c r="AL1733" s="20">
        <f t="shared" si="338"/>
        <v>71945.600000000006</v>
      </c>
      <c r="AM1733" s="7" t="s">
        <v>287</v>
      </c>
      <c r="AN1733" s="20"/>
      <c r="AO1733" s="21"/>
      <c r="AP1733" s="21"/>
      <c r="AQ1733" s="5" t="s">
        <v>2662</v>
      </c>
      <c r="AR1733" s="5" t="s">
        <v>424</v>
      </c>
    </row>
    <row r="1734" spans="1:44">
      <c r="A1734" s="87" t="s">
        <v>562</v>
      </c>
      <c r="B1734" s="5">
        <v>1008822</v>
      </c>
      <c r="C1734" s="5" t="s">
        <v>565</v>
      </c>
      <c r="D1734" s="5" t="s">
        <v>55</v>
      </c>
      <c r="E1734" s="5" t="s">
        <v>2425</v>
      </c>
      <c r="F1734" s="5" t="s">
        <v>2473</v>
      </c>
      <c r="G1734" s="5" t="s">
        <v>2661</v>
      </c>
      <c r="H1734" s="6">
        <v>41464</v>
      </c>
      <c r="I1734" s="5" t="s">
        <v>575</v>
      </c>
      <c r="J1734" s="5" t="s">
        <v>651</v>
      </c>
      <c r="K1734" s="5" t="s">
        <v>568</v>
      </c>
      <c r="L1734" s="7">
        <v>6</v>
      </c>
      <c r="M1734" s="7" t="s">
        <v>287</v>
      </c>
      <c r="N1734" s="8">
        <v>4473</v>
      </c>
      <c r="O1734" s="89">
        <v>0.02</v>
      </c>
      <c r="P1734" s="10">
        <f t="shared" si="326"/>
        <v>89</v>
      </c>
      <c r="Q1734" s="89">
        <v>5.0000000000000001E-3</v>
      </c>
      <c r="R1734" s="10">
        <f t="shared" si="327"/>
        <v>22</v>
      </c>
      <c r="S1734" s="89">
        <f t="shared" si="328"/>
        <v>2.4815560026827631E-2</v>
      </c>
      <c r="T1734" s="10">
        <f t="shared" si="329"/>
        <v>111</v>
      </c>
      <c r="U1734" s="10">
        <f t="shared" si="330"/>
        <v>4584</v>
      </c>
      <c r="V1734" s="11">
        <v>4563</v>
      </c>
      <c r="W1734" s="12">
        <f t="shared" si="331"/>
        <v>90</v>
      </c>
      <c r="X1734" s="93">
        <f t="shared" si="332"/>
        <v>2.01E-2</v>
      </c>
      <c r="Y1734" s="94" t="str">
        <f t="shared" si="333"/>
        <v>0.00%-8.40%</v>
      </c>
      <c r="Z1734" s="15"/>
      <c r="AA1734" s="15"/>
      <c r="AB1734" s="15"/>
      <c r="AC1734" s="96"/>
      <c r="AD1734" s="8">
        <f t="shared" si="334"/>
        <v>0</v>
      </c>
      <c r="AE1734" s="17">
        <f t="shared" si="335"/>
        <v>4563</v>
      </c>
      <c r="AF1734" s="18">
        <f t="shared" si="336"/>
        <v>90</v>
      </c>
      <c r="AG1734" s="98">
        <f t="shared" si="337"/>
        <v>2.0120724346076369E-2</v>
      </c>
      <c r="AH1734" s="20">
        <v>13.6</v>
      </c>
      <c r="AI1734" s="20">
        <v>650</v>
      </c>
      <c r="AJ1734" s="20"/>
      <c r="AK1734" s="20">
        <v>688</v>
      </c>
      <c r="AL1734" s="20">
        <f t="shared" si="338"/>
        <v>70544.799999999988</v>
      </c>
      <c r="AM1734" s="7" t="s">
        <v>287</v>
      </c>
      <c r="AN1734" s="20"/>
      <c r="AO1734" s="21"/>
      <c r="AP1734" s="21"/>
      <c r="AQ1734" s="5" t="s">
        <v>2662</v>
      </c>
      <c r="AR1734" s="5" t="s">
        <v>424</v>
      </c>
    </row>
    <row r="1735" spans="1:44">
      <c r="A1735" s="87" t="s">
        <v>562</v>
      </c>
      <c r="B1735" s="5">
        <v>1009152</v>
      </c>
      <c r="C1735" s="5" t="s">
        <v>565</v>
      </c>
      <c r="D1735" s="5" t="s">
        <v>55</v>
      </c>
      <c r="E1735" s="5" t="s">
        <v>2425</v>
      </c>
      <c r="F1735" s="5" t="s">
        <v>2473</v>
      </c>
      <c r="G1735" s="5" t="s">
        <v>2661</v>
      </c>
      <c r="H1735" s="6">
        <v>41580</v>
      </c>
      <c r="I1735" s="5" t="s">
        <v>489</v>
      </c>
      <c r="J1735" s="5" t="s">
        <v>489</v>
      </c>
      <c r="K1735" s="5" t="s">
        <v>568</v>
      </c>
      <c r="L1735" s="7">
        <v>6</v>
      </c>
      <c r="M1735" s="7" t="s">
        <v>287</v>
      </c>
      <c r="N1735" s="8">
        <v>5148</v>
      </c>
      <c r="O1735" s="89">
        <v>0.02</v>
      </c>
      <c r="P1735" s="10">
        <f t="shared" si="326"/>
        <v>103</v>
      </c>
      <c r="Q1735" s="89">
        <v>5.0000000000000001E-3</v>
      </c>
      <c r="R1735" s="10">
        <f t="shared" si="327"/>
        <v>26</v>
      </c>
      <c r="S1735" s="89">
        <f t="shared" si="328"/>
        <v>2.505827505827506E-2</v>
      </c>
      <c r="T1735" s="10">
        <f t="shared" si="329"/>
        <v>129</v>
      </c>
      <c r="U1735" s="10">
        <f t="shared" si="330"/>
        <v>5277</v>
      </c>
      <c r="V1735" s="11">
        <v>5303</v>
      </c>
      <c r="W1735" s="12">
        <f t="shared" si="331"/>
        <v>155</v>
      </c>
      <c r="X1735" s="93">
        <f t="shared" si="332"/>
        <v>3.0099999999999998E-2</v>
      </c>
      <c r="Y1735" s="94" t="str">
        <f t="shared" si="333"/>
        <v>0.00%-8.40%</v>
      </c>
      <c r="Z1735" s="15"/>
      <c r="AA1735" s="15"/>
      <c r="AB1735" s="15"/>
      <c r="AC1735" s="96"/>
      <c r="AD1735" s="8">
        <f t="shared" si="334"/>
        <v>0</v>
      </c>
      <c r="AE1735" s="17">
        <f t="shared" si="335"/>
        <v>5303</v>
      </c>
      <c r="AF1735" s="18">
        <f t="shared" si="336"/>
        <v>155</v>
      </c>
      <c r="AG1735" s="98">
        <f t="shared" si="337"/>
        <v>3.0108780108780042E-2</v>
      </c>
      <c r="AH1735" s="20">
        <v>13.6</v>
      </c>
      <c r="AI1735" s="20">
        <v>850</v>
      </c>
      <c r="AJ1735" s="20"/>
      <c r="AK1735" s="20">
        <v>688</v>
      </c>
      <c r="AL1735" s="20">
        <f t="shared" si="338"/>
        <v>83008.800000000003</v>
      </c>
      <c r="AM1735" s="7" t="s">
        <v>287</v>
      </c>
      <c r="AN1735" s="20"/>
      <c r="AO1735" s="21"/>
      <c r="AP1735" s="21"/>
      <c r="AQ1735" s="5" t="s">
        <v>2662</v>
      </c>
      <c r="AR1735" s="5" t="s">
        <v>424</v>
      </c>
    </row>
    <row r="1736" spans="1:44">
      <c r="A1736" s="87" t="s">
        <v>562</v>
      </c>
      <c r="B1736" s="5">
        <v>1010447</v>
      </c>
      <c r="C1736" s="5" t="s">
        <v>565</v>
      </c>
      <c r="D1736" s="5" t="s">
        <v>55</v>
      </c>
      <c r="E1736" s="5" t="s">
        <v>2425</v>
      </c>
      <c r="F1736" s="5" t="s">
        <v>2473</v>
      </c>
      <c r="G1736" s="5" t="s">
        <v>2661</v>
      </c>
      <c r="H1736" s="6">
        <v>41738</v>
      </c>
      <c r="I1736" s="5" t="s">
        <v>575</v>
      </c>
      <c r="J1736" s="5" t="s">
        <v>651</v>
      </c>
      <c r="K1736" s="5" t="s">
        <v>568</v>
      </c>
      <c r="L1736" s="7">
        <v>6</v>
      </c>
      <c r="M1736" s="7" t="s">
        <v>287</v>
      </c>
      <c r="N1736" s="8">
        <v>4212</v>
      </c>
      <c r="O1736" s="89">
        <v>0.02</v>
      </c>
      <c r="P1736" s="10">
        <f t="shared" si="326"/>
        <v>84</v>
      </c>
      <c r="Q1736" s="89">
        <v>5.0000000000000001E-3</v>
      </c>
      <c r="R1736" s="10">
        <f t="shared" si="327"/>
        <v>21</v>
      </c>
      <c r="S1736" s="89">
        <f t="shared" si="328"/>
        <v>2.4928774928774929E-2</v>
      </c>
      <c r="T1736" s="10">
        <f t="shared" si="329"/>
        <v>105</v>
      </c>
      <c r="U1736" s="10">
        <f t="shared" si="330"/>
        <v>4317</v>
      </c>
      <c r="V1736" s="11">
        <v>4292</v>
      </c>
      <c r="W1736" s="12">
        <f t="shared" si="331"/>
        <v>80</v>
      </c>
      <c r="X1736" s="93">
        <f t="shared" si="332"/>
        <v>1.9E-2</v>
      </c>
      <c r="Y1736" s="94" t="str">
        <f t="shared" si="333"/>
        <v>0.00%-8.40%</v>
      </c>
      <c r="Z1736" s="15"/>
      <c r="AA1736" s="15"/>
      <c r="AB1736" s="15"/>
      <c r="AC1736" s="96"/>
      <c r="AD1736" s="8">
        <f t="shared" si="334"/>
        <v>0</v>
      </c>
      <c r="AE1736" s="17">
        <f t="shared" si="335"/>
        <v>4292</v>
      </c>
      <c r="AF1736" s="18">
        <f t="shared" si="336"/>
        <v>80</v>
      </c>
      <c r="AG1736" s="98">
        <f t="shared" si="337"/>
        <v>1.8993352326685642E-2</v>
      </c>
      <c r="AH1736" s="20">
        <v>13.6</v>
      </c>
      <c r="AI1736" s="20">
        <v>650</v>
      </c>
      <c r="AJ1736" s="20"/>
      <c r="AK1736" s="20">
        <v>688</v>
      </c>
      <c r="AL1736" s="20">
        <f t="shared" si="338"/>
        <v>66859.199999999997</v>
      </c>
      <c r="AM1736" s="7" t="s">
        <v>287</v>
      </c>
      <c r="AN1736" s="20"/>
      <c r="AO1736" s="21"/>
      <c r="AP1736" s="21"/>
      <c r="AQ1736" s="5" t="s">
        <v>2662</v>
      </c>
      <c r="AR1736" s="5" t="s">
        <v>424</v>
      </c>
    </row>
    <row r="1737" spans="1:44">
      <c r="A1737" s="87" t="s">
        <v>562</v>
      </c>
      <c r="B1737" s="5">
        <v>1010593</v>
      </c>
      <c r="C1737" s="5" t="s">
        <v>565</v>
      </c>
      <c r="D1737" s="5" t="s">
        <v>55</v>
      </c>
      <c r="E1737" s="5" t="s">
        <v>2425</v>
      </c>
      <c r="F1737" s="5" t="s">
        <v>2473</v>
      </c>
      <c r="G1737" s="5" t="s">
        <v>2661</v>
      </c>
      <c r="H1737" s="6">
        <v>41758</v>
      </c>
      <c r="I1737" s="5" t="s">
        <v>575</v>
      </c>
      <c r="J1737" s="5" t="s">
        <v>709</v>
      </c>
      <c r="K1737" s="5" t="s">
        <v>568</v>
      </c>
      <c r="L1737" s="7">
        <v>6</v>
      </c>
      <c r="M1737" s="7" t="s">
        <v>287</v>
      </c>
      <c r="N1737" s="8">
        <v>5112</v>
      </c>
      <c r="O1737" s="89">
        <v>0.02</v>
      </c>
      <c r="P1737" s="10">
        <f t="shared" si="326"/>
        <v>102</v>
      </c>
      <c r="Q1737" s="89">
        <v>5.0000000000000001E-3</v>
      </c>
      <c r="R1737" s="10">
        <f t="shared" si="327"/>
        <v>26</v>
      </c>
      <c r="S1737" s="89">
        <f t="shared" si="328"/>
        <v>2.5039123630672927E-2</v>
      </c>
      <c r="T1737" s="10">
        <f t="shared" si="329"/>
        <v>128</v>
      </c>
      <c r="U1737" s="10">
        <f t="shared" si="330"/>
        <v>5240</v>
      </c>
      <c r="V1737" s="11">
        <v>5224</v>
      </c>
      <c r="W1737" s="12">
        <f t="shared" si="331"/>
        <v>112</v>
      </c>
      <c r="X1737" s="93">
        <f t="shared" si="332"/>
        <v>2.1899999999999999E-2</v>
      </c>
      <c r="Y1737" s="94" t="str">
        <f t="shared" si="333"/>
        <v>0.00%-8.40%</v>
      </c>
      <c r="Z1737" s="15"/>
      <c r="AA1737" s="15"/>
      <c r="AB1737" s="15"/>
      <c r="AC1737" s="96"/>
      <c r="AD1737" s="8">
        <f t="shared" si="334"/>
        <v>0</v>
      </c>
      <c r="AE1737" s="17">
        <f t="shared" si="335"/>
        <v>5224</v>
      </c>
      <c r="AF1737" s="18">
        <f t="shared" si="336"/>
        <v>112</v>
      </c>
      <c r="AG1737" s="98">
        <f t="shared" si="337"/>
        <v>2.1909233176838905E-2</v>
      </c>
      <c r="AH1737" s="20">
        <v>13.6</v>
      </c>
      <c r="AI1737" s="20">
        <v>750</v>
      </c>
      <c r="AJ1737" s="20"/>
      <c r="AK1737" s="20">
        <v>688</v>
      </c>
      <c r="AL1737" s="20">
        <f t="shared" si="338"/>
        <v>80734.399999999994</v>
      </c>
      <c r="AM1737" s="7" t="s">
        <v>287</v>
      </c>
      <c r="AN1737" s="20"/>
      <c r="AO1737" s="21"/>
      <c r="AP1737" s="21"/>
      <c r="AQ1737" s="5" t="s">
        <v>2662</v>
      </c>
      <c r="AR1737" s="5" t="s">
        <v>424</v>
      </c>
    </row>
    <row r="1738" spans="1:44">
      <c r="A1738" s="87" t="s">
        <v>562</v>
      </c>
      <c r="B1738" s="5">
        <v>1014203</v>
      </c>
      <c r="C1738" s="5" t="s">
        <v>565</v>
      </c>
      <c r="D1738" s="5" t="s">
        <v>55</v>
      </c>
      <c r="E1738" s="5" t="s">
        <v>2425</v>
      </c>
      <c r="F1738" s="5" t="s">
        <v>2473</v>
      </c>
      <c r="G1738" s="5" t="s">
        <v>2661</v>
      </c>
      <c r="H1738" s="6">
        <v>42776</v>
      </c>
      <c r="I1738" s="5" t="s">
        <v>575</v>
      </c>
      <c r="J1738" s="5" t="s">
        <v>2653</v>
      </c>
      <c r="K1738" s="5" t="s">
        <v>568</v>
      </c>
      <c r="L1738" s="7">
        <v>6</v>
      </c>
      <c r="M1738" s="7" t="s">
        <v>287</v>
      </c>
      <c r="N1738" s="8">
        <v>4279</v>
      </c>
      <c r="O1738" s="89">
        <v>0.02</v>
      </c>
      <c r="P1738" s="10">
        <f t="shared" si="326"/>
        <v>86</v>
      </c>
      <c r="Q1738" s="89">
        <v>5.0000000000000001E-3</v>
      </c>
      <c r="R1738" s="10">
        <f t="shared" si="327"/>
        <v>21</v>
      </c>
      <c r="S1738" s="89">
        <f t="shared" si="328"/>
        <v>2.500584248656228E-2</v>
      </c>
      <c r="T1738" s="10">
        <f t="shared" si="329"/>
        <v>107</v>
      </c>
      <c r="U1738" s="10">
        <f t="shared" si="330"/>
        <v>4386</v>
      </c>
      <c r="V1738" s="11">
        <v>4374</v>
      </c>
      <c r="W1738" s="12">
        <f t="shared" si="331"/>
        <v>95</v>
      </c>
      <c r="X1738" s="93">
        <f t="shared" si="332"/>
        <v>2.2200000000000001E-2</v>
      </c>
      <c r="Y1738" s="94" t="str">
        <f t="shared" si="333"/>
        <v>0.00%-8.40%</v>
      </c>
      <c r="Z1738" s="15"/>
      <c r="AA1738" s="15"/>
      <c r="AB1738" s="15"/>
      <c r="AC1738" s="96"/>
      <c r="AD1738" s="8">
        <f t="shared" si="334"/>
        <v>0</v>
      </c>
      <c r="AE1738" s="17">
        <f t="shared" si="335"/>
        <v>4374</v>
      </c>
      <c r="AF1738" s="18">
        <f t="shared" si="336"/>
        <v>95</v>
      </c>
      <c r="AG1738" s="98">
        <f t="shared" si="337"/>
        <v>2.2201448936667534E-2</v>
      </c>
      <c r="AH1738" s="20">
        <v>13.6</v>
      </c>
      <c r="AI1738" s="20">
        <v>450</v>
      </c>
      <c r="AJ1738" s="20"/>
      <c r="AK1738" s="20">
        <v>688</v>
      </c>
      <c r="AL1738" s="20">
        <f t="shared" si="338"/>
        <v>65574.399999999994</v>
      </c>
      <c r="AM1738" s="7" t="s">
        <v>287</v>
      </c>
      <c r="AN1738" s="20"/>
      <c r="AO1738" s="21"/>
      <c r="AP1738" s="21"/>
      <c r="AQ1738" s="5" t="s">
        <v>2662</v>
      </c>
      <c r="AR1738" s="5" t="s">
        <v>424</v>
      </c>
    </row>
    <row r="1739" spans="1:44">
      <c r="A1739" s="87" t="s">
        <v>562</v>
      </c>
      <c r="B1739" s="5">
        <v>1015775</v>
      </c>
      <c r="C1739" s="5" t="s">
        <v>565</v>
      </c>
      <c r="D1739" s="5" t="s">
        <v>55</v>
      </c>
      <c r="E1739" s="5" t="s">
        <v>2425</v>
      </c>
      <c r="F1739" s="5" t="s">
        <v>2473</v>
      </c>
      <c r="G1739" s="5" t="s">
        <v>2661</v>
      </c>
      <c r="H1739" s="6">
        <v>42924</v>
      </c>
      <c r="I1739" s="5" t="s">
        <v>575</v>
      </c>
      <c r="J1739" s="5" t="s">
        <v>2651</v>
      </c>
      <c r="K1739" s="5" t="s">
        <v>568</v>
      </c>
      <c r="L1739" s="7">
        <v>6</v>
      </c>
      <c r="M1739" s="7" t="s">
        <v>287</v>
      </c>
      <c r="N1739" s="8">
        <v>4538</v>
      </c>
      <c r="O1739" s="89">
        <v>0.02</v>
      </c>
      <c r="P1739" s="10">
        <f t="shared" ref="P1739:P1802" si="339">ROUND(N1739*O1739,0)</f>
        <v>91</v>
      </c>
      <c r="Q1739" s="89">
        <v>5.0000000000000001E-3</v>
      </c>
      <c r="R1739" s="10">
        <f t="shared" ref="R1739:R1802" si="340">ROUND(N1739*Q1739,0)</f>
        <v>23</v>
      </c>
      <c r="S1739" s="89">
        <f t="shared" ref="S1739:S1802" si="341">T1739/N1739</f>
        <v>2.51211987659762E-2</v>
      </c>
      <c r="T1739" s="10">
        <f t="shared" ref="T1739:T1802" si="342">P1739+R1739</f>
        <v>114</v>
      </c>
      <c r="U1739" s="10">
        <f t="shared" ref="U1739:U1802" si="343">N1739+T1739</f>
        <v>4652</v>
      </c>
      <c r="V1739" s="11">
        <v>4665</v>
      </c>
      <c r="W1739" s="12">
        <f t="shared" ref="W1739:W1802" si="344">V1739-N1739</f>
        <v>127</v>
      </c>
      <c r="X1739" s="93">
        <f t="shared" ref="X1739:X1802" si="345">ROUND(V1739/N1739-1,4)</f>
        <v>2.8000000000000001E-2</v>
      </c>
      <c r="Y1739" s="94" t="str">
        <f t="shared" ref="Y1739:Y1802" si="346">IF(OR(L1739=1,L1739=2,L1739=4),TEXT(S1739*0.8,"0.00%")&amp;"-"&amp;TEXT(S1739*1.2,"0.00%"),IF(OR(L1739=3,L1739=6),TEXT(0,"0.00%")&amp;"-"&amp;TEXT(7%*1.2,"0.00%"),IF(OR(L1739=5,L1739=7),TEXT((R1739/N1739),"0.00%")&amp;"-"&amp;TEXT((R1739/N1739)+7%,"0.00%"),"")))</f>
        <v>0.00%-8.40%</v>
      </c>
      <c r="Z1739" s="15"/>
      <c r="AA1739" s="15"/>
      <c r="AB1739" s="15"/>
      <c r="AC1739" s="96"/>
      <c r="AD1739" s="8">
        <f t="shared" ref="AD1739:AD1802" si="347">ROUND(N1739*AC1739,0)</f>
        <v>0</v>
      </c>
      <c r="AE1739" s="17">
        <f t="shared" ref="AE1739:AE1802" si="348">V1739+AD1739</f>
        <v>4665</v>
      </c>
      <c r="AF1739" s="18">
        <f t="shared" ref="AF1739:AF1802" si="349">AE1739-N1739</f>
        <v>127</v>
      </c>
      <c r="AG1739" s="98">
        <f t="shared" ref="AG1739:AG1802" si="350">AE1739/N1739-1</f>
        <v>2.7985896870868165E-2</v>
      </c>
      <c r="AH1739" s="20">
        <v>13.6</v>
      </c>
      <c r="AI1739" s="20">
        <v>650</v>
      </c>
      <c r="AJ1739" s="20"/>
      <c r="AK1739" s="20">
        <v>688</v>
      </c>
      <c r="AL1739" s="20">
        <f t="shared" ref="AL1739:AL1802" si="351">AE1739*AH1739+AI1739*12+AK1739+IF(AB1739="",AJ1739,IF(AB1739="D",5000,IF(AB1739="C",1000,0)))*12</f>
        <v>71932</v>
      </c>
      <c r="AM1739" s="7" t="s">
        <v>287</v>
      </c>
      <c r="AN1739" s="20"/>
      <c r="AO1739" s="21"/>
      <c r="AP1739" s="21"/>
      <c r="AQ1739" s="5" t="s">
        <v>2662</v>
      </c>
      <c r="AR1739" s="5" t="s">
        <v>424</v>
      </c>
    </row>
    <row r="1740" spans="1:44">
      <c r="A1740" s="87" t="s">
        <v>562</v>
      </c>
      <c r="B1740" s="5">
        <v>1017586</v>
      </c>
      <c r="C1740" s="5" t="s">
        <v>565</v>
      </c>
      <c r="D1740" s="5" t="s">
        <v>55</v>
      </c>
      <c r="E1740" s="5" t="s">
        <v>2425</v>
      </c>
      <c r="F1740" s="5" t="s">
        <v>2473</v>
      </c>
      <c r="G1740" s="5" t="s">
        <v>2661</v>
      </c>
      <c r="H1740" s="6">
        <v>44074</v>
      </c>
      <c r="I1740" s="5" t="s">
        <v>575</v>
      </c>
      <c r="J1740" s="5" t="s">
        <v>651</v>
      </c>
      <c r="K1740" s="5" t="s">
        <v>568</v>
      </c>
      <c r="L1740" s="7">
        <v>6</v>
      </c>
      <c r="M1740" s="7" t="s">
        <v>287</v>
      </c>
      <c r="N1740" s="8">
        <v>4513</v>
      </c>
      <c r="O1740" s="89">
        <v>0.02</v>
      </c>
      <c r="P1740" s="10">
        <f t="shared" si="339"/>
        <v>90</v>
      </c>
      <c r="Q1740" s="89">
        <v>5.0000000000000001E-3</v>
      </c>
      <c r="R1740" s="10">
        <f t="shared" si="340"/>
        <v>23</v>
      </c>
      <c r="S1740" s="89">
        <f t="shared" si="341"/>
        <v>2.5038776866829159E-2</v>
      </c>
      <c r="T1740" s="10">
        <f t="shared" si="342"/>
        <v>113</v>
      </c>
      <c r="U1740" s="10">
        <f t="shared" si="343"/>
        <v>4626</v>
      </c>
      <c r="V1740" s="11">
        <v>4633</v>
      </c>
      <c r="W1740" s="12">
        <f t="shared" si="344"/>
        <v>120</v>
      </c>
      <c r="X1740" s="93">
        <f t="shared" si="345"/>
        <v>2.6599999999999999E-2</v>
      </c>
      <c r="Y1740" s="94" t="str">
        <f t="shared" si="346"/>
        <v>0.00%-8.40%</v>
      </c>
      <c r="Z1740" s="15"/>
      <c r="AA1740" s="15"/>
      <c r="AB1740" s="15"/>
      <c r="AC1740" s="96"/>
      <c r="AD1740" s="8">
        <f t="shared" si="347"/>
        <v>0</v>
      </c>
      <c r="AE1740" s="17">
        <f t="shared" si="348"/>
        <v>4633</v>
      </c>
      <c r="AF1740" s="18">
        <f t="shared" si="349"/>
        <v>120</v>
      </c>
      <c r="AG1740" s="98">
        <f t="shared" si="350"/>
        <v>2.6589851539995601E-2</v>
      </c>
      <c r="AH1740" s="20">
        <v>13.6</v>
      </c>
      <c r="AI1740" s="20">
        <v>650</v>
      </c>
      <c r="AJ1740" s="20"/>
      <c r="AK1740" s="20">
        <v>688</v>
      </c>
      <c r="AL1740" s="20">
        <f t="shared" si="351"/>
        <v>71496.799999999988</v>
      </c>
      <c r="AM1740" s="7" t="s">
        <v>287</v>
      </c>
      <c r="AN1740" s="20"/>
      <c r="AO1740" s="21"/>
      <c r="AP1740" s="21"/>
      <c r="AQ1740" s="5" t="s">
        <v>2662</v>
      </c>
      <c r="AR1740" s="5" t="s">
        <v>424</v>
      </c>
    </row>
    <row r="1741" spans="1:44">
      <c r="A1741" s="87" t="s">
        <v>562</v>
      </c>
      <c r="B1741" s="5">
        <v>1018497</v>
      </c>
      <c r="C1741" s="5" t="s">
        <v>565</v>
      </c>
      <c r="D1741" s="5" t="s">
        <v>55</v>
      </c>
      <c r="E1741" s="5" t="s">
        <v>2425</v>
      </c>
      <c r="F1741" s="5" t="s">
        <v>2473</v>
      </c>
      <c r="G1741" s="5" t="s">
        <v>2661</v>
      </c>
      <c r="H1741" s="6">
        <v>43823</v>
      </c>
      <c r="I1741" s="5" t="s">
        <v>575</v>
      </c>
      <c r="J1741" s="5" t="s">
        <v>651</v>
      </c>
      <c r="K1741" s="5" t="s">
        <v>568</v>
      </c>
      <c r="L1741" s="7">
        <v>6</v>
      </c>
      <c r="M1741" s="7" t="s">
        <v>287</v>
      </c>
      <c r="N1741" s="8">
        <v>4662</v>
      </c>
      <c r="O1741" s="89">
        <v>0.02</v>
      </c>
      <c r="P1741" s="10">
        <f t="shared" si="339"/>
        <v>93</v>
      </c>
      <c r="Q1741" s="89">
        <v>5.0000000000000001E-3</v>
      </c>
      <c r="R1741" s="10">
        <f t="shared" si="340"/>
        <v>23</v>
      </c>
      <c r="S1741" s="89">
        <f t="shared" si="341"/>
        <v>2.4882024882024883E-2</v>
      </c>
      <c r="T1741" s="10">
        <f t="shared" si="342"/>
        <v>116</v>
      </c>
      <c r="U1741" s="10">
        <f t="shared" si="343"/>
        <v>4778</v>
      </c>
      <c r="V1741" s="11">
        <v>4802</v>
      </c>
      <c r="W1741" s="12">
        <f t="shared" si="344"/>
        <v>140</v>
      </c>
      <c r="X1741" s="93">
        <f t="shared" si="345"/>
        <v>0.03</v>
      </c>
      <c r="Y1741" s="94" t="str">
        <f t="shared" si="346"/>
        <v>0.00%-8.40%</v>
      </c>
      <c r="Z1741" s="15"/>
      <c r="AA1741" s="15"/>
      <c r="AB1741" s="15"/>
      <c r="AC1741" s="96"/>
      <c r="AD1741" s="8">
        <f t="shared" si="347"/>
        <v>0</v>
      </c>
      <c r="AE1741" s="17">
        <f t="shared" si="348"/>
        <v>4802</v>
      </c>
      <c r="AF1741" s="18">
        <f t="shared" si="349"/>
        <v>140</v>
      </c>
      <c r="AG1741" s="98">
        <f t="shared" si="350"/>
        <v>3.0030030030030019E-2</v>
      </c>
      <c r="AH1741" s="20">
        <v>13.6</v>
      </c>
      <c r="AI1741" s="20">
        <v>650</v>
      </c>
      <c r="AJ1741" s="20"/>
      <c r="AK1741" s="20">
        <v>688</v>
      </c>
      <c r="AL1741" s="20">
        <f t="shared" si="351"/>
        <v>73795.199999999997</v>
      </c>
      <c r="AM1741" s="7" t="s">
        <v>287</v>
      </c>
      <c r="AN1741" s="20"/>
      <c r="AO1741" s="21"/>
      <c r="AP1741" s="21"/>
      <c r="AQ1741" s="5" t="s">
        <v>2662</v>
      </c>
      <c r="AR1741" s="5" t="s">
        <v>424</v>
      </c>
    </row>
    <row r="1742" spans="1:44">
      <c r="A1742" s="87" t="s">
        <v>562</v>
      </c>
      <c r="B1742" s="5">
        <v>1018974</v>
      </c>
      <c r="C1742" s="5" t="s">
        <v>565</v>
      </c>
      <c r="D1742" s="5" t="s">
        <v>55</v>
      </c>
      <c r="E1742" s="5" t="s">
        <v>2425</v>
      </c>
      <c r="F1742" s="5" t="s">
        <v>2473</v>
      </c>
      <c r="G1742" s="5" t="s">
        <v>2661</v>
      </c>
      <c r="H1742" s="6">
        <v>44012</v>
      </c>
      <c r="I1742" s="5" t="s">
        <v>575</v>
      </c>
      <c r="J1742" s="5" t="s">
        <v>2651</v>
      </c>
      <c r="K1742" s="5" t="s">
        <v>568</v>
      </c>
      <c r="L1742" s="7">
        <v>6</v>
      </c>
      <c r="M1742" s="7" t="s">
        <v>287</v>
      </c>
      <c r="N1742" s="8">
        <v>4275</v>
      </c>
      <c r="O1742" s="89">
        <v>0.02</v>
      </c>
      <c r="P1742" s="10">
        <f t="shared" si="339"/>
        <v>86</v>
      </c>
      <c r="Q1742" s="89">
        <v>5.0000000000000001E-3</v>
      </c>
      <c r="R1742" s="10">
        <f t="shared" si="340"/>
        <v>21</v>
      </c>
      <c r="S1742" s="89">
        <f t="shared" si="341"/>
        <v>2.502923976608187E-2</v>
      </c>
      <c r="T1742" s="10">
        <f t="shared" si="342"/>
        <v>107</v>
      </c>
      <c r="U1742" s="10">
        <f t="shared" si="343"/>
        <v>4382</v>
      </c>
      <c r="V1742" s="11">
        <v>4390</v>
      </c>
      <c r="W1742" s="12">
        <f t="shared" si="344"/>
        <v>115</v>
      </c>
      <c r="X1742" s="93">
        <f t="shared" si="345"/>
        <v>2.69E-2</v>
      </c>
      <c r="Y1742" s="94" t="str">
        <f t="shared" si="346"/>
        <v>0.00%-8.40%</v>
      </c>
      <c r="Z1742" s="15"/>
      <c r="AA1742" s="15"/>
      <c r="AB1742" s="15"/>
      <c r="AC1742" s="96"/>
      <c r="AD1742" s="8">
        <f t="shared" si="347"/>
        <v>0</v>
      </c>
      <c r="AE1742" s="17">
        <f t="shared" si="348"/>
        <v>4390</v>
      </c>
      <c r="AF1742" s="18">
        <f t="shared" si="349"/>
        <v>115</v>
      </c>
      <c r="AG1742" s="98">
        <f t="shared" si="350"/>
        <v>2.6900584795321647E-2</v>
      </c>
      <c r="AH1742" s="20">
        <v>13.6</v>
      </c>
      <c r="AI1742" s="20">
        <v>650</v>
      </c>
      <c r="AJ1742" s="20"/>
      <c r="AK1742" s="20">
        <v>688</v>
      </c>
      <c r="AL1742" s="20">
        <f t="shared" si="351"/>
        <v>68192</v>
      </c>
      <c r="AM1742" s="7" t="s">
        <v>287</v>
      </c>
      <c r="AN1742" s="20"/>
      <c r="AO1742" s="21"/>
      <c r="AP1742" s="21"/>
      <c r="AQ1742" s="5" t="s">
        <v>2662</v>
      </c>
      <c r="AR1742" s="5" t="s">
        <v>424</v>
      </c>
    </row>
    <row r="1743" spans="1:44">
      <c r="A1743" s="87" t="s">
        <v>562</v>
      </c>
      <c r="B1743" s="5">
        <v>1018995</v>
      </c>
      <c r="C1743" s="5" t="s">
        <v>565</v>
      </c>
      <c r="D1743" s="5" t="s">
        <v>55</v>
      </c>
      <c r="E1743" s="5" t="s">
        <v>2425</v>
      </c>
      <c r="F1743" s="5" t="s">
        <v>2473</v>
      </c>
      <c r="G1743" s="5" t="s">
        <v>2661</v>
      </c>
      <c r="H1743" s="6">
        <v>44013</v>
      </c>
      <c r="I1743" s="5" t="s">
        <v>575</v>
      </c>
      <c r="J1743" s="5" t="s">
        <v>651</v>
      </c>
      <c r="K1743" s="5" t="s">
        <v>568</v>
      </c>
      <c r="L1743" s="7">
        <v>6</v>
      </c>
      <c r="M1743" s="7" t="s">
        <v>287</v>
      </c>
      <c r="N1743" s="8">
        <v>4282</v>
      </c>
      <c r="O1743" s="89">
        <v>0.02</v>
      </c>
      <c r="P1743" s="10">
        <f t="shared" si="339"/>
        <v>86</v>
      </c>
      <c r="Q1743" s="89">
        <v>5.0000000000000001E-3</v>
      </c>
      <c r="R1743" s="10">
        <f t="shared" si="340"/>
        <v>21</v>
      </c>
      <c r="S1743" s="89">
        <f t="shared" si="341"/>
        <v>2.4988323213451659E-2</v>
      </c>
      <c r="T1743" s="10">
        <f t="shared" si="342"/>
        <v>107</v>
      </c>
      <c r="U1743" s="10">
        <f t="shared" si="343"/>
        <v>4389</v>
      </c>
      <c r="V1743" s="11">
        <v>4376</v>
      </c>
      <c r="W1743" s="12">
        <f t="shared" si="344"/>
        <v>94</v>
      </c>
      <c r="X1743" s="93">
        <f t="shared" si="345"/>
        <v>2.1999999999999999E-2</v>
      </c>
      <c r="Y1743" s="94" t="str">
        <f t="shared" si="346"/>
        <v>0.00%-8.40%</v>
      </c>
      <c r="Z1743" s="15"/>
      <c r="AA1743" s="15"/>
      <c r="AB1743" s="15"/>
      <c r="AC1743" s="96"/>
      <c r="AD1743" s="8">
        <f t="shared" si="347"/>
        <v>0</v>
      </c>
      <c r="AE1743" s="17">
        <f t="shared" si="348"/>
        <v>4376</v>
      </c>
      <c r="AF1743" s="18">
        <f t="shared" si="349"/>
        <v>94</v>
      </c>
      <c r="AG1743" s="98">
        <f t="shared" si="350"/>
        <v>2.1952358710882747E-2</v>
      </c>
      <c r="AH1743" s="20">
        <v>13.6</v>
      </c>
      <c r="AI1743" s="20">
        <v>650</v>
      </c>
      <c r="AJ1743" s="20"/>
      <c r="AK1743" s="20">
        <v>688</v>
      </c>
      <c r="AL1743" s="20">
        <f t="shared" si="351"/>
        <v>68001.600000000006</v>
      </c>
      <c r="AM1743" s="7" t="s">
        <v>287</v>
      </c>
      <c r="AN1743" s="20"/>
      <c r="AO1743" s="21"/>
      <c r="AP1743" s="21"/>
      <c r="AQ1743" s="5" t="s">
        <v>2662</v>
      </c>
      <c r="AR1743" s="5" t="s">
        <v>424</v>
      </c>
    </row>
    <row r="1744" spans="1:44">
      <c r="A1744" s="87" t="s">
        <v>562</v>
      </c>
      <c r="B1744" s="5">
        <v>1020044</v>
      </c>
      <c r="C1744" s="5" t="s">
        <v>565</v>
      </c>
      <c r="D1744" s="5" t="s">
        <v>55</v>
      </c>
      <c r="E1744" s="5" t="s">
        <v>2425</v>
      </c>
      <c r="F1744" s="5" t="s">
        <v>2473</v>
      </c>
      <c r="G1744" s="5" t="s">
        <v>2661</v>
      </c>
      <c r="H1744" s="6">
        <v>44111</v>
      </c>
      <c r="I1744" s="5" t="s">
        <v>575</v>
      </c>
      <c r="J1744" s="5" t="s">
        <v>651</v>
      </c>
      <c r="K1744" s="5" t="s">
        <v>568</v>
      </c>
      <c r="L1744" s="7">
        <v>6</v>
      </c>
      <c r="M1744" s="7" t="s">
        <v>287</v>
      </c>
      <c r="N1744" s="8">
        <v>4130</v>
      </c>
      <c r="O1744" s="89">
        <v>0.02</v>
      </c>
      <c r="P1744" s="10">
        <f t="shared" si="339"/>
        <v>83</v>
      </c>
      <c r="Q1744" s="89">
        <v>5.0000000000000001E-3</v>
      </c>
      <c r="R1744" s="10">
        <f t="shared" si="340"/>
        <v>21</v>
      </c>
      <c r="S1744" s="89">
        <f t="shared" si="341"/>
        <v>2.5181598062953996E-2</v>
      </c>
      <c r="T1744" s="10">
        <f t="shared" si="342"/>
        <v>104</v>
      </c>
      <c r="U1744" s="10">
        <f t="shared" si="343"/>
        <v>4234</v>
      </c>
      <c r="V1744" s="11">
        <v>4130</v>
      </c>
      <c r="W1744" s="12">
        <f t="shared" si="344"/>
        <v>0</v>
      </c>
      <c r="X1744" s="93">
        <f t="shared" si="345"/>
        <v>0</v>
      </c>
      <c r="Y1744" s="94" t="str">
        <f t="shared" si="346"/>
        <v>0.00%-8.40%</v>
      </c>
      <c r="Z1744" s="15"/>
      <c r="AA1744" s="15"/>
      <c r="AB1744" s="15"/>
      <c r="AC1744" s="96"/>
      <c r="AD1744" s="8">
        <f t="shared" si="347"/>
        <v>0</v>
      </c>
      <c r="AE1744" s="17">
        <f t="shared" si="348"/>
        <v>4130</v>
      </c>
      <c r="AF1744" s="18">
        <f t="shared" si="349"/>
        <v>0</v>
      </c>
      <c r="AG1744" s="98">
        <f t="shared" si="350"/>
        <v>0</v>
      </c>
      <c r="AH1744" s="20">
        <v>13.6</v>
      </c>
      <c r="AI1744" s="20">
        <v>650</v>
      </c>
      <c r="AJ1744" s="20"/>
      <c r="AK1744" s="20">
        <v>688</v>
      </c>
      <c r="AL1744" s="20">
        <f t="shared" si="351"/>
        <v>64656</v>
      </c>
      <c r="AM1744" s="7" t="s">
        <v>287</v>
      </c>
      <c r="AN1744" s="20" t="s">
        <v>588</v>
      </c>
      <c r="AO1744" s="21"/>
      <c r="AP1744" s="21"/>
      <c r="AQ1744" s="5" t="s">
        <v>2662</v>
      </c>
      <c r="AR1744" s="5" t="s">
        <v>424</v>
      </c>
    </row>
    <row r="1745" spans="1:44">
      <c r="A1745" s="87" t="s">
        <v>562</v>
      </c>
      <c r="B1745" s="5">
        <v>1111072</v>
      </c>
      <c r="C1745" s="5" t="s">
        <v>565</v>
      </c>
      <c r="D1745" s="5" t="s">
        <v>55</v>
      </c>
      <c r="E1745" s="5" t="s">
        <v>2425</v>
      </c>
      <c r="F1745" s="5" t="s">
        <v>2473</v>
      </c>
      <c r="G1745" s="5" t="s">
        <v>2661</v>
      </c>
      <c r="H1745" s="6">
        <v>42957</v>
      </c>
      <c r="I1745" s="5" t="s">
        <v>575</v>
      </c>
      <c r="J1745" s="5" t="s">
        <v>709</v>
      </c>
      <c r="K1745" s="5" t="s">
        <v>568</v>
      </c>
      <c r="L1745" s="7">
        <v>6</v>
      </c>
      <c r="M1745" s="7" t="s">
        <v>287</v>
      </c>
      <c r="N1745" s="8">
        <v>4761</v>
      </c>
      <c r="O1745" s="89">
        <v>0.02</v>
      </c>
      <c r="P1745" s="10">
        <f t="shared" si="339"/>
        <v>95</v>
      </c>
      <c r="Q1745" s="89">
        <v>5.0000000000000001E-3</v>
      </c>
      <c r="R1745" s="10">
        <f t="shared" si="340"/>
        <v>24</v>
      </c>
      <c r="S1745" s="89">
        <f t="shared" si="341"/>
        <v>2.499474900231044E-2</v>
      </c>
      <c r="T1745" s="10">
        <f t="shared" si="342"/>
        <v>119</v>
      </c>
      <c r="U1745" s="10">
        <f t="shared" si="343"/>
        <v>4880</v>
      </c>
      <c r="V1745" s="11">
        <v>4950</v>
      </c>
      <c r="W1745" s="12">
        <f t="shared" si="344"/>
        <v>189</v>
      </c>
      <c r="X1745" s="93">
        <f t="shared" si="345"/>
        <v>3.9699999999999999E-2</v>
      </c>
      <c r="Y1745" s="94" t="str">
        <f t="shared" si="346"/>
        <v>0.00%-8.40%</v>
      </c>
      <c r="Z1745" s="15"/>
      <c r="AA1745" s="15"/>
      <c r="AB1745" s="15"/>
      <c r="AC1745" s="96"/>
      <c r="AD1745" s="8">
        <f t="shared" si="347"/>
        <v>0</v>
      </c>
      <c r="AE1745" s="17">
        <f t="shared" si="348"/>
        <v>4950</v>
      </c>
      <c r="AF1745" s="18">
        <f t="shared" si="349"/>
        <v>189</v>
      </c>
      <c r="AG1745" s="98">
        <f t="shared" si="350"/>
        <v>3.969754253308122E-2</v>
      </c>
      <c r="AH1745" s="20">
        <v>13.6</v>
      </c>
      <c r="AI1745" s="20">
        <v>750</v>
      </c>
      <c r="AJ1745" s="20"/>
      <c r="AK1745" s="20">
        <v>688</v>
      </c>
      <c r="AL1745" s="20">
        <f t="shared" si="351"/>
        <v>77008</v>
      </c>
      <c r="AM1745" s="7" t="s">
        <v>287</v>
      </c>
      <c r="AN1745" s="20"/>
      <c r="AO1745" s="21"/>
      <c r="AP1745" s="21"/>
      <c r="AQ1745" s="5" t="s">
        <v>2662</v>
      </c>
      <c r="AR1745" s="5" t="s">
        <v>424</v>
      </c>
    </row>
    <row r="1746" spans="1:44">
      <c r="A1746" s="87" t="s">
        <v>562</v>
      </c>
      <c r="B1746" s="5">
        <v>1420042</v>
      </c>
      <c r="C1746" s="5" t="s">
        <v>565</v>
      </c>
      <c r="D1746" s="5" t="s">
        <v>55</v>
      </c>
      <c r="E1746" s="5" t="s">
        <v>2425</v>
      </c>
      <c r="F1746" s="5" t="s">
        <v>2473</v>
      </c>
      <c r="G1746" s="5" t="s">
        <v>2661</v>
      </c>
      <c r="H1746" s="6">
        <v>36561</v>
      </c>
      <c r="I1746" s="5" t="s">
        <v>575</v>
      </c>
      <c r="J1746" s="5" t="s">
        <v>651</v>
      </c>
      <c r="K1746" s="5" t="s">
        <v>568</v>
      </c>
      <c r="L1746" s="7">
        <v>6</v>
      </c>
      <c r="M1746" s="7" t="s">
        <v>287</v>
      </c>
      <c r="N1746" s="8">
        <v>4496</v>
      </c>
      <c r="O1746" s="89">
        <v>0.02</v>
      </c>
      <c r="P1746" s="10">
        <f t="shared" si="339"/>
        <v>90</v>
      </c>
      <c r="Q1746" s="89">
        <v>5.0000000000000001E-3</v>
      </c>
      <c r="R1746" s="10">
        <f t="shared" si="340"/>
        <v>22</v>
      </c>
      <c r="S1746" s="89">
        <f t="shared" si="341"/>
        <v>2.491103202846975E-2</v>
      </c>
      <c r="T1746" s="10">
        <f t="shared" si="342"/>
        <v>112</v>
      </c>
      <c r="U1746" s="10">
        <f t="shared" si="343"/>
        <v>4608</v>
      </c>
      <c r="V1746" s="11">
        <v>4595</v>
      </c>
      <c r="W1746" s="12">
        <f t="shared" si="344"/>
        <v>99</v>
      </c>
      <c r="X1746" s="93">
        <f t="shared" si="345"/>
        <v>2.1999999999999999E-2</v>
      </c>
      <c r="Y1746" s="94" t="str">
        <f t="shared" si="346"/>
        <v>0.00%-8.40%</v>
      </c>
      <c r="Z1746" s="15"/>
      <c r="AA1746" s="15"/>
      <c r="AB1746" s="15"/>
      <c r="AC1746" s="96"/>
      <c r="AD1746" s="8">
        <f t="shared" si="347"/>
        <v>0</v>
      </c>
      <c r="AE1746" s="17">
        <f t="shared" si="348"/>
        <v>4595</v>
      </c>
      <c r="AF1746" s="18">
        <f t="shared" si="349"/>
        <v>99</v>
      </c>
      <c r="AG1746" s="98">
        <f t="shared" si="350"/>
        <v>2.2019572953736688E-2</v>
      </c>
      <c r="AH1746" s="20">
        <v>13.6</v>
      </c>
      <c r="AI1746" s="20">
        <v>650</v>
      </c>
      <c r="AJ1746" s="20"/>
      <c r="AK1746" s="20">
        <v>688</v>
      </c>
      <c r="AL1746" s="20">
        <f t="shared" si="351"/>
        <v>70980</v>
      </c>
      <c r="AM1746" s="7" t="s">
        <v>287</v>
      </c>
      <c r="AN1746" s="20"/>
      <c r="AO1746" s="21"/>
      <c r="AP1746" s="21"/>
      <c r="AQ1746" s="5" t="s">
        <v>2662</v>
      </c>
      <c r="AR1746" s="5" t="s">
        <v>424</v>
      </c>
    </row>
    <row r="1747" spans="1:44">
      <c r="A1747" s="87" t="s">
        <v>562</v>
      </c>
      <c r="B1747" s="5">
        <v>1421145</v>
      </c>
      <c r="C1747" s="5" t="s">
        <v>565</v>
      </c>
      <c r="D1747" s="5" t="s">
        <v>55</v>
      </c>
      <c r="E1747" s="5" t="s">
        <v>2425</v>
      </c>
      <c r="F1747" s="5" t="s">
        <v>2473</v>
      </c>
      <c r="G1747" s="5" t="s">
        <v>2661</v>
      </c>
      <c r="H1747" s="6">
        <v>40441</v>
      </c>
      <c r="I1747" s="5" t="s">
        <v>575</v>
      </c>
      <c r="J1747" s="5" t="s">
        <v>2651</v>
      </c>
      <c r="K1747" s="5" t="s">
        <v>568</v>
      </c>
      <c r="L1747" s="7">
        <v>6</v>
      </c>
      <c r="M1747" s="7" t="s">
        <v>287</v>
      </c>
      <c r="N1747" s="8">
        <v>4957</v>
      </c>
      <c r="O1747" s="89">
        <v>0.02</v>
      </c>
      <c r="P1747" s="10">
        <f t="shared" si="339"/>
        <v>99</v>
      </c>
      <c r="Q1747" s="89">
        <v>5.0000000000000001E-3</v>
      </c>
      <c r="R1747" s="10">
        <f t="shared" si="340"/>
        <v>25</v>
      </c>
      <c r="S1747" s="89">
        <f t="shared" si="341"/>
        <v>2.5015130119023603E-2</v>
      </c>
      <c r="T1747" s="10">
        <f t="shared" si="342"/>
        <v>124</v>
      </c>
      <c r="U1747" s="10">
        <f t="shared" si="343"/>
        <v>5081</v>
      </c>
      <c r="V1747" s="11">
        <v>5066</v>
      </c>
      <c r="W1747" s="12">
        <f t="shared" si="344"/>
        <v>109</v>
      </c>
      <c r="X1747" s="93">
        <f t="shared" si="345"/>
        <v>2.1999999999999999E-2</v>
      </c>
      <c r="Y1747" s="94" t="str">
        <f t="shared" si="346"/>
        <v>0.00%-8.40%</v>
      </c>
      <c r="Z1747" s="15"/>
      <c r="AA1747" s="15"/>
      <c r="AB1747" s="15"/>
      <c r="AC1747" s="96"/>
      <c r="AD1747" s="8">
        <f t="shared" si="347"/>
        <v>0</v>
      </c>
      <c r="AE1747" s="17">
        <f t="shared" si="348"/>
        <v>5066</v>
      </c>
      <c r="AF1747" s="18">
        <f t="shared" si="349"/>
        <v>109</v>
      </c>
      <c r="AG1747" s="98">
        <f t="shared" si="350"/>
        <v>2.1989106314302953E-2</v>
      </c>
      <c r="AH1747" s="20">
        <v>13.6</v>
      </c>
      <c r="AI1747" s="20">
        <v>650</v>
      </c>
      <c r="AJ1747" s="20"/>
      <c r="AK1747" s="20">
        <v>688</v>
      </c>
      <c r="AL1747" s="20">
        <f t="shared" si="351"/>
        <v>77385.599999999991</v>
      </c>
      <c r="AM1747" s="7" t="s">
        <v>287</v>
      </c>
      <c r="AN1747" s="20"/>
      <c r="AO1747" s="21"/>
      <c r="AP1747" s="21"/>
      <c r="AQ1747" s="5" t="s">
        <v>2662</v>
      </c>
      <c r="AR1747" s="5" t="s">
        <v>424</v>
      </c>
    </row>
    <row r="1748" spans="1:44">
      <c r="A1748" s="87" t="s">
        <v>562</v>
      </c>
      <c r="B1748" s="5">
        <v>1421302</v>
      </c>
      <c r="C1748" s="5" t="s">
        <v>565</v>
      </c>
      <c r="D1748" s="5" t="s">
        <v>55</v>
      </c>
      <c r="E1748" s="5" t="s">
        <v>2425</v>
      </c>
      <c r="F1748" s="5" t="s">
        <v>2473</v>
      </c>
      <c r="G1748" s="5" t="s">
        <v>2661</v>
      </c>
      <c r="H1748" s="6">
        <v>42957</v>
      </c>
      <c r="I1748" s="5" t="s">
        <v>575</v>
      </c>
      <c r="J1748" s="5" t="s">
        <v>651</v>
      </c>
      <c r="K1748" s="5" t="s">
        <v>568</v>
      </c>
      <c r="L1748" s="7">
        <v>6</v>
      </c>
      <c r="M1748" s="7" t="s">
        <v>287</v>
      </c>
      <c r="N1748" s="8">
        <v>4199</v>
      </c>
      <c r="O1748" s="89">
        <v>0.02</v>
      </c>
      <c r="P1748" s="10">
        <f t="shared" si="339"/>
        <v>84</v>
      </c>
      <c r="Q1748" s="89">
        <v>5.0000000000000001E-3</v>
      </c>
      <c r="R1748" s="10">
        <f t="shared" si="340"/>
        <v>21</v>
      </c>
      <c r="S1748" s="89">
        <f t="shared" si="341"/>
        <v>2.5005953798523457E-2</v>
      </c>
      <c r="T1748" s="10">
        <f t="shared" si="342"/>
        <v>105</v>
      </c>
      <c r="U1748" s="10">
        <f t="shared" si="343"/>
        <v>4304</v>
      </c>
      <c r="V1748" s="11">
        <v>4303.9750000000004</v>
      </c>
      <c r="W1748" s="12">
        <f t="shared" si="344"/>
        <v>104.97500000000036</v>
      </c>
      <c r="X1748" s="93">
        <f t="shared" si="345"/>
        <v>2.5000000000000001E-2</v>
      </c>
      <c r="Y1748" s="94" t="str">
        <f t="shared" si="346"/>
        <v>0.00%-8.40%</v>
      </c>
      <c r="Z1748" s="15"/>
      <c r="AA1748" s="15"/>
      <c r="AB1748" s="15"/>
      <c r="AC1748" s="96"/>
      <c r="AD1748" s="8">
        <f t="shared" si="347"/>
        <v>0</v>
      </c>
      <c r="AE1748" s="17">
        <f t="shared" si="348"/>
        <v>4303.9750000000004</v>
      </c>
      <c r="AF1748" s="18">
        <f t="shared" si="349"/>
        <v>104.97500000000036</v>
      </c>
      <c r="AG1748" s="98">
        <f t="shared" si="350"/>
        <v>2.5000000000000133E-2</v>
      </c>
      <c r="AH1748" s="20">
        <v>13.6</v>
      </c>
      <c r="AI1748" s="20">
        <v>650</v>
      </c>
      <c r="AJ1748" s="20"/>
      <c r="AK1748" s="20">
        <v>688</v>
      </c>
      <c r="AL1748" s="20">
        <f t="shared" si="351"/>
        <v>67022.06</v>
      </c>
      <c r="AM1748" s="7" t="s">
        <v>287</v>
      </c>
      <c r="AN1748" s="20"/>
      <c r="AO1748" s="21"/>
      <c r="AP1748" s="21"/>
      <c r="AQ1748" s="5" t="s">
        <v>2662</v>
      </c>
      <c r="AR1748" s="5" t="s">
        <v>424</v>
      </c>
    </row>
    <row r="1749" spans="1:44">
      <c r="A1749" s="87" t="s">
        <v>562</v>
      </c>
      <c r="B1749" s="5">
        <v>1421304</v>
      </c>
      <c r="C1749" s="5" t="s">
        <v>565</v>
      </c>
      <c r="D1749" s="5" t="s">
        <v>55</v>
      </c>
      <c r="E1749" s="5" t="s">
        <v>2425</v>
      </c>
      <c r="F1749" s="5" t="s">
        <v>2473</v>
      </c>
      <c r="G1749" s="5" t="s">
        <v>2661</v>
      </c>
      <c r="H1749" s="6">
        <v>42966</v>
      </c>
      <c r="I1749" s="5" t="s">
        <v>575</v>
      </c>
      <c r="J1749" s="5" t="s">
        <v>709</v>
      </c>
      <c r="K1749" s="5" t="s">
        <v>568</v>
      </c>
      <c r="L1749" s="7">
        <v>6</v>
      </c>
      <c r="M1749" s="7" t="s">
        <v>287</v>
      </c>
      <c r="N1749" s="8">
        <v>4761</v>
      </c>
      <c r="O1749" s="89">
        <v>0.02</v>
      </c>
      <c r="P1749" s="10">
        <f t="shared" si="339"/>
        <v>95</v>
      </c>
      <c r="Q1749" s="89">
        <v>5.0000000000000001E-3</v>
      </c>
      <c r="R1749" s="10">
        <f t="shared" si="340"/>
        <v>24</v>
      </c>
      <c r="S1749" s="89">
        <f t="shared" si="341"/>
        <v>2.499474900231044E-2</v>
      </c>
      <c r="T1749" s="10">
        <f t="shared" si="342"/>
        <v>119</v>
      </c>
      <c r="U1749" s="10">
        <f t="shared" si="343"/>
        <v>4880</v>
      </c>
      <c r="V1749" s="11">
        <v>4881</v>
      </c>
      <c r="W1749" s="12">
        <f t="shared" si="344"/>
        <v>120</v>
      </c>
      <c r="X1749" s="93">
        <f t="shared" si="345"/>
        <v>2.52E-2</v>
      </c>
      <c r="Y1749" s="94" t="str">
        <f t="shared" si="346"/>
        <v>0.00%-8.40%</v>
      </c>
      <c r="Z1749" s="15"/>
      <c r="AA1749" s="15"/>
      <c r="AB1749" s="15"/>
      <c r="AC1749" s="96"/>
      <c r="AD1749" s="8">
        <f t="shared" si="347"/>
        <v>0</v>
      </c>
      <c r="AE1749" s="17">
        <f t="shared" si="348"/>
        <v>4881</v>
      </c>
      <c r="AF1749" s="18">
        <f t="shared" si="349"/>
        <v>120</v>
      </c>
      <c r="AG1749" s="98">
        <f t="shared" si="350"/>
        <v>2.5204788909892972E-2</v>
      </c>
      <c r="AH1749" s="20">
        <v>13.6</v>
      </c>
      <c r="AI1749" s="20">
        <v>750</v>
      </c>
      <c r="AJ1749" s="20"/>
      <c r="AK1749" s="20">
        <v>688</v>
      </c>
      <c r="AL1749" s="20">
        <f t="shared" si="351"/>
        <v>76069.599999999991</v>
      </c>
      <c r="AM1749" s="7" t="s">
        <v>287</v>
      </c>
      <c r="AN1749" s="20"/>
      <c r="AO1749" s="21"/>
      <c r="AP1749" s="21"/>
      <c r="AQ1749" s="5" t="s">
        <v>2662</v>
      </c>
      <c r="AR1749" s="5" t="s">
        <v>424</v>
      </c>
    </row>
    <row r="1750" spans="1:44">
      <c r="A1750" s="87" t="s">
        <v>562</v>
      </c>
      <c r="B1750" s="5">
        <v>1421311</v>
      </c>
      <c r="C1750" s="5" t="s">
        <v>565</v>
      </c>
      <c r="D1750" s="5" t="s">
        <v>55</v>
      </c>
      <c r="E1750" s="5" t="s">
        <v>2425</v>
      </c>
      <c r="F1750" s="5" t="s">
        <v>2473</v>
      </c>
      <c r="G1750" s="5" t="s">
        <v>2661</v>
      </c>
      <c r="H1750" s="6">
        <v>43020</v>
      </c>
      <c r="I1750" s="5" t="s">
        <v>575</v>
      </c>
      <c r="J1750" s="5" t="s">
        <v>651</v>
      </c>
      <c r="K1750" s="5" t="s">
        <v>568</v>
      </c>
      <c r="L1750" s="7">
        <v>6</v>
      </c>
      <c r="M1750" s="7" t="s">
        <v>287</v>
      </c>
      <c r="N1750" s="8">
        <v>4661</v>
      </c>
      <c r="O1750" s="89">
        <v>0.02</v>
      </c>
      <c r="P1750" s="10">
        <f t="shared" si="339"/>
        <v>93</v>
      </c>
      <c r="Q1750" s="89">
        <v>5.0000000000000001E-3</v>
      </c>
      <c r="R1750" s="10">
        <f t="shared" si="340"/>
        <v>23</v>
      </c>
      <c r="S1750" s="89">
        <f t="shared" si="341"/>
        <v>2.4887363226775368E-2</v>
      </c>
      <c r="T1750" s="10">
        <f t="shared" si="342"/>
        <v>116</v>
      </c>
      <c r="U1750" s="10">
        <f t="shared" si="343"/>
        <v>4777</v>
      </c>
      <c r="V1750" s="11">
        <v>4801</v>
      </c>
      <c r="W1750" s="12">
        <f t="shared" si="344"/>
        <v>140</v>
      </c>
      <c r="X1750" s="93">
        <f t="shared" si="345"/>
        <v>0.03</v>
      </c>
      <c r="Y1750" s="94" t="str">
        <f t="shared" si="346"/>
        <v>0.00%-8.40%</v>
      </c>
      <c r="Z1750" s="15"/>
      <c r="AA1750" s="15"/>
      <c r="AB1750" s="15"/>
      <c r="AC1750" s="96"/>
      <c r="AD1750" s="8">
        <f t="shared" si="347"/>
        <v>0</v>
      </c>
      <c r="AE1750" s="17">
        <f t="shared" si="348"/>
        <v>4801</v>
      </c>
      <c r="AF1750" s="18">
        <f t="shared" si="349"/>
        <v>140</v>
      </c>
      <c r="AG1750" s="98">
        <f t="shared" si="350"/>
        <v>3.0036472859901409E-2</v>
      </c>
      <c r="AH1750" s="20">
        <v>13.6</v>
      </c>
      <c r="AI1750" s="20">
        <v>650</v>
      </c>
      <c r="AJ1750" s="20"/>
      <c r="AK1750" s="20">
        <v>688</v>
      </c>
      <c r="AL1750" s="20">
        <f t="shared" si="351"/>
        <v>73781.600000000006</v>
      </c>
      <c r="AM1750" s="7" t="s">
        <v>287</v>
      </c>
      <c r="AN1750" s="20"/>
      <c r="AO1750" s="21"/>
      <c r="AP1750" s="21"/>
      <c r="AQ1750" s="5" t="s">
        <v>2662</v>
      </c>
      <c r="AR1750" s="5" t="s">
        <v>424</v>
      </c>
    </row>
    <row r="1751" spans="1:44">
      <c r="A1751" s="87" t="s">
        <v>562</v>
      </c>
      <c r="B1751" s="5">
        <v>1421318</v>
      </c>
      <c r="C1751" s="5" t="s">
        <v>565</v>
      </c>
      <c r="D1751" s="5" t="s">
        <v>55</v>
      </c>
      <c r="E1751" s="5" t="s">
        <v>2425</v>
      </c>
      <c r="F1751" s="5" t="s">
        <v>2473</v>
      </c>
      <c r="G1751" s="5" t="s">
        <v>2661</v>
      </c>
      <c r="H1751" s="6">
        <v>43081</v>
      </c>
      <c r="I1751" s="5" t="s">
        <v>586</v>
      </c>
      <c r="J1751" s="5" t="s">
        <v>713</v>
      </c>
      <c r="K1751" s="5" t="s">
        <v>568</v>
      </c>
      <c r="L1751" s="7">
        <v>6</v>
      </c>
      <c r="M1751" s="7" t="s">
        <v>287</v>
      </c>
      <c r="N1751" s="8">
        <v>4829</v>
      </c>
      <c r="O1751" s="89">
        <v>0.02</v>
      </c>
      <c r="P1751" s="10">
        <f t="shared" si="339"/>
        <v>97</v>
      </c>
      <c r="Q1751" s="89">
        <v>5.0000000000000001E-3</v>
      </c>
      <c r="R1751" s="10">
        <f t="shared" si="340"/>
        <v>24</v>
      </c>
      <c r="S1751" s="89">
        <f t="shared" si="341"/>
        <v>2.5056947608200455E-2</v>
      </c>
      <c r="T1751" s="10">
        <f t="shared" si="342"/>
        <v>121</v>
      </c>
      <c r="U1751" s="10">
        <f t="shared" si="343"/>
        <v>4950</v>
      </c>
      <c r="V1751" s="11">
        <v>4969</v>
      </c>
      <c r="W1751" s="12">
        <f t="shared" si="344"/>
        <v>140</v>
      </c>
      <c r="X1751" s="93">
        <f t="shared" si="345"/>
        <v>2.9000000000000001E-2</v>
      </c>
      <c r="Y1751" s="94" t="str">
        <f t="shared" si="346"/>
        <v>0.00%-8.40%</v>
      </c>
      <c r="Z1751" s="15"/>
      <c r="AA1751" s="15"/>
      <c r="AB1751" s="15"/>
      <c r="AC1751" s="96"/>
      <c r="AD1751" s="8">
        <f t="shared" si="347"/>
        <v>0</v>
      </c>
      <c r="AE1751" s="17">
        <f t="shared" si="348"/>
        <v>4969</v>
      </c>
      <c r="AF1751" s="18">
        <f t="shared" si="349"/>
        <v>140</v>
      </c>
      <c r="AG1751" s="98">
        <f t="shared" si="350"/>
        <v>2.8991509629322731E-2</v>
      </c>
      <c r="AH1751" s="20">
        <v>13.6</v>
      </c>
      <c r="AI1751" s="20">
        <v>750</v>
      </c>
      <c r="AJ1751" s="20"/>
      <c r="AK1751" s="20">
        <v>688</v>
      </c>
      <c r="AL1751" s="20">
        <f t="shared" si="351"/>
        <v>77266.399999999994</v>
      </c>
      <c r="AM1751" s="7" t="s">
        <v>287</v>
      </c>
      <c r="AN1751" s="20"/>
      <c r="AO1751" s="21"/>
      <c r="AP1751" s="21"/>
      <c r="AQ1751" s="5" t="s">
        <v>2662</v>
      </c>
      <c r="AR1751" s="5" t="s">
        <v>424</v>
      </c>
    </row>
    <row r="1752" spans="1:44">
      <c r="A1752" s="87" t="s">
        <v>562</v>
      </c>
      <c r="B1752" s="5">
        <v>1421322</v>
      </c>
      <c r="C1752" s="5" t="s">
        <v>565</v>
      </c>
      <c r="D1752" s="5" t="s">
        <v>55</v>
      </c>
      <c r="E1752" s="5" t="s">
        <v>2425</v>
      </c>
      <c r="F1752" s="5" t="s">
        <v>2473</v>
      </c>
      <c r="G1752" s="5" t="s">
        <v>2661</v>
      </c>
      <c r="H1752" s="6">
        <v>43133</v>
      </c>
      <c r="I1752" s="5" t="s">
        <v>575</v>
      </c>
      <c r="J1752" s="5" t="s">
        <v>709</v>
      </c>
      <c r="K1752" s="5" t="s">
        <v>568</v>
      </c>
      <c r="L1752" s="7">
        <v>6</v>
      </c>
      <c r="M1752" s="7" t="s">
        <v>287</v>
      </c>
      <c r="N1752" s="8">
        <v>4763</v>
      </c>
      <c r="O1752" s="89">
        <v>0.02</v>
      </c>
      <c r="P1752" s="10">
        <f t="shared" si="339"/>
        <v>95</v>
      </c>
      <c r="Q1752" s="89">
        <v>5.0000000000000001E-3</v>
      </c>
      <c r="R1752" s="10">
        <f t="shared" si="340"/>
        <v>24</v>
      </c>
      <c r="S1752" s="89">
        <f t="shared" si="341"/>
        <v>2.4984253621667018E-2</v>
      </c>
      <c r="T1752" s="10">
        <f t="shared" si="342"/>
        <v>119</v>
      </c>
      <c r="U1752" s="10">
        <f t="shared" si="343"/>
        <v>4882</v>
      </c>
      <c r="V1752" s="11">
        <v>4883</v>
      </c>
      <c r="W1752" s="12">
        <f t="shared" si="344"/>
        <v>120</v>
      </c>
      <c r="X1752" s="93">
        <f t="shared" si="345"/>
        <v>2.52E-2</v>
      </c>
      <c r="Y1752" s="94" t="str">
        <f t="shared" si="346"/>
        <v>0.00%-8.40%</v>
      </c>
      <c r="Z1752" s="15"/>
      <c r="AA1752" s="15"/>
      <c r="AB1752" s="15"/>
      <c r="AC1752" s="96"/>
      <c r="AD1752" s="8">
        <f t="shared" si="347"/>
        <v>0</v>
      </c>
      <c r="AE1752" s="17">
        <f t="shared" si="348"/>
        <v>4883</v>
      </c>
      <c r="AF1752" s="18">
        <f t="shared" si="349"/>
        <v>120</v>
      </c>
      <c r="AG1752" s="98">
        <f t="shared" si="350"/>
        <v>2.5194205332773389E-2</v>
      </c>
      <c r="AH1752" s="20">
        <v>13.6</v>
      </c>
      <c r="AI1752" s="20">
        <v>750</v>
      </c>
      <c r="AJ1752" s="20"/>
      <c r="AK1752" s="20">
        <v>688</v>
      </c>
      <c r="AL1752" s="20">
        <f t="shared" si="351"/>
        <v>76096.800000000003</v>
      </c>
      <c r="AM1752" s="7" t="s">
        <v>287</v>
      </c>
      <c r="AN1752" s="20"/>
      <c r="AO1752" s="21"/>
      <c r="AP1752" s="21"/>
      <c r="AQ1752" s="5" t="s">
        <v>2662</v>
      </c>
      <c r="AR1752" s="5" t="s">
        <v>424</v>
      </c>
    </row>
    <row r="1753" spans="1:44">
      <c r="A1753" s="87" t="s">
        <v>562</v>
      </c>
      <c r="B1753" s="5">
        <v>1421327</v>
      </c>
      <c r="C1753" s="5" t="s">
        <v>565</v>
      </c>
      <c r="D1753" s="5" t="s">
        <v>55</v>
      </c>
      <c r="E1753" s="5" t="s">
        <v>2425</v>
      </c>
      <c r="F1753" s="5" t="s">
        <v>2473</v>
      </c>
      <c r="G1753" s="5" t="s">
        <v>2661</v>
      </c>
      <c r="H1753" s="6">
        <v>43158</v>
      </c>
      <c r="I1753" s="5" t="s">
        <v>575</v>
      </c>
      <c r="J1753" s="5" t="s">
        <v>651</v>
      </c>
      <c r="K1753" s="5" t="s">
        <v>568</v>
      </c>
      <c r="L1753" s="7">
        <v>6</v>
      </c>
      <c r="M1753" s="7" t="s">
        <v>287</v>
      </c>
      <c r="N1753" s="8">
        <v>4381</v>
      </c>
      <c r="O1753" s="89">
        <v>0.02</v>
      </c>
      <c r="P1753" s="10">
        <f t="shared" si="339"/>
        <v>88</v>
      </c>
      <c r="Q1753" s="89">
        <v>5.0000000000000001E-3</v>
      </c>
      <c r="R1753" s="10">
        <f t="shared" si="340"/>
        <v>22</v>
      </c>
      <c r="S1753" s="89">
        <f t="shared" si="341"/>
        <v>2.5108422734535493E-2</v>
      </c>
      <c r="T1753" s="10">
        <f t="shared" si="342"/>
        <v>110</v>
      </c>
      <c r="U1753" s="10">
        <f t="shared" si="343"/>
        <v>4491</v>
      </c>
      <c r="V1753" s="11">
        <v>4477</v>
      </c>
      <c r="W1753" s="12">
        <f t="shared" si="344"/>
        <v>96</v>
      </c>
      <c r="X1753" s="93">
        <f t="shared" si="345"/>
        <v>2.1899999999999999E-2</v>
      </c>
      <c r="Y1753" s="94" t="str">
        <f t="shared" si="346"/>
        <v>0.00%-8.40%</v>
      </c>
      <c r="Z1753" s="15"/>
      <c r="AA1753" s="15"/>
      <c r="AB1753" s="15"/>
      <c r="AC1753" s="96"/>
      <c r="AD1753" s="8">
        <f t="shared" si="347"/>
        <v>0</v>
      </c>
      <c r="AE1753" s="17">
        <f t="shared" si="348"/>
        <v>4477</v>
      </c>
      <c r="AF1753" s="18">
        <f t="shared" si="349"/>
        <v>96</v>
      </c>
      <c r="AG1753" s="98">
        <f t="shared" si="350"/>
        <v>2.1912805295594584E-2</v>
      </c>
      <c r="AH1753" s="20">
        <v>13.6</v>
      </c>
      <c r="AI1753" s="20">
        <v>650</v>
      </c>
      <c r="AJ1753" s="20"/>
      <c r="AK1753" s="20">
        <v>688</v>
      </c>
      <c r="AL1753" s="20">
        <f t="shared" si="351"/>
        <v>69375.199999999997</v>
      </c>
      <c r="AM1753" s="7" t="s">
        <v>287</v>
      </c>
      <c r="AN1753" s="20"/>
      <c r="AO1753" s="21"/>
      <c r="AP1753" s="21"/>
      <c r="AQ1753" s="5" t="s">
        <v>2662</v>
      </c>
      <c r="AR1753" s="5" t="s">
        <v>424</v>
      </c>
    </row>
    <row r="1754" spans="1:44">
      <c r="A1754" s="87" t="s">
        <v>562</v>
      </c>
      <c r="B1754" s="5">
        <v>1421331</v>
      </c>
      <c r="C1754" s="5" t="s">
        <v>565</v>
      </c>
      <c r="D1754" s="5" t="s">
        <v>55</v>
      </c>
      <c r="E1754" s="5" t="s">
        <v>2425</v>
      </c>
      <c r="F1754" s="5" t="s">
        <v>2473</v>
      </c>
      <c r="G1754" s="5" t="s">
        <v>2661</v>
      </c>
      <c r="H1754" s="6">
        <v>43160</v>
      </c>
      <c r="I1754" s="5" t="s">
        <v>575</v>
      </c>
      <c r="J1754" s="5" t="s">
        <v>651</v>
      </c>
      <c r="K1754" s="5" t="s">
        <v>568</v>
      </c>
      <c r="L1754" s="7">
        <v>6</v>
      </c>
      <c r="M1754" s="7" t="s">
        <v>287</v>
      </c>
      <c r="N1754" s="8">
        <v>4619</v>
      </c>
      <c r="O1754" s="89">
        <v>0.02</v>
      </c>
      <c r="P1754" s="10">
        <f t="shared" si="339"/>
        <v>92</v>
      </c>
      <c r="Q1754" s="89">
        <v>5.0000000000000001E-3</v>
      </c>
      <c r="R1754" s="10">
        <f t="shared" si="340"/>
        <v>23</v>
      </c>
      <c r="S1754" s="89">
        <f t="shared" si="341"/>
        <v>2.4897163888287509E-2</v>
      </c>
      <c r="T1754" s="10">
        <f t="shared" si="342"/>
        <v>115</v>
      </c>
      <c r="U1754" s="10">
        <f t="shared" si="343"/>
        <v>4734</v>
      </c>
      <c r="V1754" s="11">
        <v>4746</v>
      </c>
      <c r="W1754" s="12">
        <f t="shared" si="344"/>
        <v>127</v>
      </c>
      <c r="X1754" s="93">
        <f t="shared" si="345"/>
        <v>2.75E-2</v>
      </c>
      <c r="Y1754" s="94" t="str">
        <f t="shared" si="346"/>
        <v>0.00%-8.40%</v>
      </c>
      <c r="Z1754" s="15"/>
      <c r="AA1754" s="15"/>
      <c r="AB1754" s="15"/>
      <c r="AC1754" s="96"/>
      <c r="AD1754" s="8">
        <f t="shared" si="347"/>
        <v>0</v>
      </c>
      <c r="AE1754" s="17">
        <f t="shared" si="348"/>
        <v>4746</v>
      </c>
      <c r="AF1754" s="18">
        <f t="shared" si="349"/>
        <v>127</v>
      </c>
      <c r="AG1754" s="98">
        <f t="shared" si="350"/>
        <v>2.7495128815760994E-2</v>
      </c>
      <c r="AH1754" s="20">
        <v>13.6</v>
      </c>
      <c r="AI1754" s="20">
        <v>650</v>
      </c>
      <c r="AJ1754" s="20"/>
      <c r="AK1754" s="20">
        <v>688</v>
      </c>
      <c r="AL1754" s="20">
        <f t="shared" si="351"/>
        <v>73033.600000000006</v>
      </c>
      <c r="AM1754" s="7" t="s">
        <v>287</v>
      </c>
      <c r="AN1754" s="20"/>
      <c r="AO1754" s="21"/>
      <c r="AP1754" s="21"/>
      <c r="AQ1754" s="5" t="s">
        <v>2662</v>
      </c>
      <c r="AR1754" s="5" t="s">
        <v>424</v>
      </c>
    </row>
    <row r="1755" spans="1:44">
      <c r="A1755" s="87" t="s">
        <v>562</v>
      </c>
      <c r="B1755" s="5">
        <v>1421368</v>
      </c>
      <c r="C1755" s="5" t="s">
        <v>565</v>
      </c>
      <c r="D1755" s="5" t="s">
        <v>55</v>
      </c>
      <c r="E1755" s="5" t="s">
        <v>2425</v>
      </c>
      <c r="F1755" s="5" t="s">
        <v>2473</v>
      </c>
      <c r="G1755" s="5" t="s">
        <v>2661</v>
      </c>
      <c r="H1755" s="6">
        <v>43272</v>
      </c>
      <c r="I1755" s="5" t="s">
        <v>489</v>
      </c>
      <c r="J1755" s="5" t="s">
        <v>489</v>
      </c>
      <c r="K1755" s="5" t="s">
        <v>568</v>
      </c>
      <c r="L1755" s="7">
        <v>6</v>
      </c>
      <c r="M1755" s="7" t="s">
        <v>287</v>
      </c>
      <c r="N1755" s="8">
        <v>5256</v>
      </c>
      <c r="O1755" s="89">
        <v>0.02</v>
      </c>
      <c r="P1755" s="10">
        <f t="shared" si="339"/>
        <v>105</v>
      </c>
      <c r="Q1755" s="89">
        <v>5.0000000000000001E-3</v>
      </c>
      <c r="R1755" s="10">
        <f t="shared" si="340"/>
        <v>26</v>
      </c>
      <c r="S1755" s="89">
        <f t="shared" si="341"/>
        <v>2.4923896499238964E-2</v>
      </c>
      <c r="T1755" s="10">
        <f t="shared" si="342"/>
        <v>131</v>
      </c>
      <c r="U1755" s="10">
        <f t="shared" si="343"/>
        <v>5387</v>
      </c>
      <c r="V1755" s="11">
        <v>5483</v>
      </c>
      <c r="W1755" s="12">
        <f t="shared" si="344"/>
        <v>227</v>
      </c>
      <c r="X1755" s="93">
        <f t="shared" si="345"/>
        <v>4.3200000000000002E-2</v>
      </c>
      <c r="Y1755" s="94" t="str">
        <f t="shared" si="346"/>
        <v>0.00%-8.40%</v>
      </c>
      <c r="Z1755" s="15"/>
      <c r="AA1755" s="15"/>
      <c r="AB1755" s="15"/>
      <c r="AC1755" s="96"/>
      <c r="AD1755" s="8">
        <f t="shared" si="347"/>
        <v>0</v>
      </c>
      <c r="AE1755" s="17">
        <f t="shared" si="348"/>
        <v>5483</v>
      </c>
      <c r="AF1755" s="18">
        <f t="shared" si="349"/>
        <v>227</v>
      </c>
      <c r="AG1755" s="98">
        <f t="shared" si="350"/>
        <v>4.3188736681887274E-2</v>
      </c>
      <c r="AH1755" s="20">
        <v>13.6</v>
      </c>
      <c r="AI1755" s="20">
        <v>900</v>
      </c>
      <c r="AJ1755" s="20"/>
      <c r="AK1755" s="20">
        <v>688</v>
      </c>
      <c r="AL1755" s="20">
        <f t="shared" si="351"/>
        <v>86056.8</v>
      </c>
      <c r="AM1755" s="7" t="s">
        <v>287</v>
      </c>
      <c r="AN1755" s="20"/>
      <c r="AO1755" s="21"/>
      <c r="AP1755" s="21"/>
      <c r="AQ1755" s="5" t="s">
        <v>2662</v>
      </c>
      <c r="AR1755" s="5" t="s">
        <v>424</v>
      </c>
    </row>
    <row r="1756" spans="1:44">
      <c r="A1756" s="87" t="s">
        <v>562</v>
      </c>
      <c r="B1756" s="5">
        <v>1421408</v>
      </c>
      <c r="C1756" s="5" t="s">
        <v>565</v>
      </c>
      <c r="D1756" s="5" t="s">
        <v>55</v>
      </c>
      <c r="E1756" s="5" t="s">
        <v>2425</v>
      </c>
      <c r="F1756" s="5" t="s">
        <v>2473</v>
      </c>
      <c r="G1756" s="5" t="s">
        <v>2661</v>
      </c>
      <c r="H1756" s="6">
        <v>44267</v>
      </c>
      <c r="I1756" s="5" t="s">
        <v>575</v>
      </c>
      <c r="J1756" s="5" t="s">
        <v>709</v>
      </c>
      <c r="K1756" s="5" t="s">
        <v>568</v>
      </c>
      <c r="L1756" s="7">
        <v>6</v>
      </c>
      <c r="M1756" s="7" t="s">
        <v>287</v>
      </c>
      <c r="N1756" s="8">
        <v>4554</v>
      </c>
      <c r="O1756" s="89">
        <v>0.02</v>
      </c>
      <c r="P1756" s="10">
        <f t="shared" si="339"/>
        <v>91</v>
      </c>
      <c r="Q1756" s="89">
        <v>5.0000000000000001E-3</v>
      </c>
      <c r="R1756" s="10">
        <f t="shared" si="340"/>
        <v>23</v>
      </c>
      <c r="S1756" s="89">
        <f t="shared" si="341"/>
        <v>2.5032938076416336E-2</v>
      </c>
      <c r="T1756" s="10">
        <f t="shared" si="342"/>
        <v>114</v>
      </c>
      <c r="U1756" s="10">
        <f t="shared" si="343"/>
        <v>4668</v>
      </c>
      <c r="V1756" s="11">
        <v>4681</v>
      </c>
      <c r="W1756" s="12">
        <f t="shared" si="344"/>
        <v>127</v>
      </c>
      <c r="X1756" s="93">
        <f t="shared" si="345"/>
        <v>2.7900000000000001E-2</v>
      </c>
      <c r="Y1756" s="94" t="str">
        <f t="shared" si="346"/>
        <v>0.00%-8.40%</v>
      </c>
      <c r="Z1756" s="15"/>
      <c r="AA1756" s="15"/>
      <c r="AB1756" s="15"/>
      <c r="AC1756" s="96"/>
      <c r="AD1756" s="8">
        <f t="shared" si="347"/>
        <v>0</v>
      </c>
      <c r="AE1756" s="17">
        <f t="shared" si="348"/>
        <v>4681</v>
      </c>
      <c r="AF1756" s="18">
        <f t="shared" si="349"/>
        <v>127</v>
      </c>
      <c r="AG1756" s="98">
        <f t="shared" si="350"/>
        <v>2.7887571365832198E-2</v>
      </c>
      <c r="AH1756" s="20">
        <v>13.6</v>
      </c>
      <c r="AI1756" s="20">
        <v>750</v>
      </c>
      <c r="AJ1756" s="20"/>
      <c r="AK1756" s="20">
        <v>688</v>
      </c>
      <c r="AL1756" s="20">
        <f t="shared" si="351"/>
        <v>73349.600000000006</v>
      </c>
      <c r="AM1756" s="7" t="s">
        <v>287</v>
      </c>
      <c r="AN1756" s="20"/>
      <c r="AO1756" s="21"/>
      <c r="AP1756" s="21"/>
      <c r="AQ1756" s="5" t="s">
        <v>2662</v>
      </c>
      <c r="AR1756" s="5" t="s">
        <v>424</v>
      </c>
    </row>
    <row r="1757" spans="1:44">
      <c r="A1757" s="87" t="s">
        <v>562</v>
      </c>
      <c r="B1757" s="5">
        <v>1707063</v>
      </c>
      <c r="C1757" s="5" t="s">
        <v>565</v>
      </c>
      <c r="D1757" s="5" t="s">
        <v>55</v>
      </c>
      <c r="E1757" s="5" t="s">
        <v>2425</v>
      </c>
      <c r="F1757" s="5" t="s">
        <v>2473</v>
      </c>
      <c r="G1757" s="5" t="s">
        <v>2661</v>
      </c>
      <c r="H1757" s="6">
        <v>40391</v>
      </c>
      <c r="I1757" s="5" t="s">
        <v>586</v>
      </c>
      <c r="J1757" s="5" t="s">
        <v>713</v>
      </c>
      <c r="K1757" s="5" t="s">
        <v>568</v>
      </c>
      <c r="L1757" s="7">
        <v>6</v>
      </c>
      <c r="M1757" s="7" t="s">
        <v>287</v>
      </c>
      <c r="N1757" s="8">
        <v>5889</v>
      </c>
      <c r="O1757" s="89">
        <v>0.02</v>
      </c>
      <c r="P1757" s="10">
        <f t="shared" si="339"/>
        <v>118</v>
      </c>
      <c r="Q1757" s="89">
        <v>5.0000000000000001E-3</v>
      </c>
      <c r="R1757" s="10">
        <f t="shared" si="340"/>
        <v>29</v>
      </c>
      <c r="S1757" s="89">
        <f t="shared" si="341"/>
        <v>2.4961793173713703E-2</v>
      </c>
      <c r="T1757" s="10">
        <f t="shared" si="342"/>
        <v>147</v>
      </c>
      <c r="U1757" s="10">
        <f t="shared" si="343"/>
        <v>6036</v>
      </c>
      <c r="V1757" s="11">
        <v>6189</v>
      </c>
      <c r="W1757" s="12">
        <f t="shared" si="344"/>
        <v>300</v>
      </c>
      <c r="X1757" s="93">
        <f t="shared" si="345"/>
        <v>5.0900000000000001E-2</v>
      </c>
      <c r="Y1757" s="94" t="str">
        <f t="shared" si="346"/>
        <v>0.00%-8.40%</v>
      </c>
      <c r="Z1757" s="15"/>
      <c r="AA1757" s="15"/>
      <c r="AB1757" s="15"/>
      <c r="AC1757" s="96"/>
      <c r="AD1757" s="8">
        <f t="shared" si="347"/>
        <v>0</v>
      </c>
      <c r="AE1757" s="17">
        <f t="shared" si="348"/>
        <v>6189</v>
      </c>
      <c r="AF1757" s="18">
        <f t="shared" si="349"/>
        <v>300</v>
      </c>
      <c r="AG1757" s="98">
        <f t="shared" si="350"/>
        <v>5.0942435048395351E-2</v>
      </c>
      <c r="AH1757" s="20">
        <v>13.6</v>
      </c>
      <c r="AI1757" s="20">
        <v>750</v>
      </c>
      <c r="AJ1757" s="20"/>
      <c r="AK1757" s="20">
        <v>688</v>
      </c>
      <c r="AL1757" s="20">
        <f t="shared" si="351"/>
        <v>93858.4</v>
      </c>
      <c r="AM1757" s="7" t="s">
        <v>287</v>
      </c>
      <c r="AN1757" s="20"/>
      <c r="AO1757" s="21"/>
      <c r="AP1757" s="21"/>
      <c r="AQ1757" s="5" t="s">
        <v>2662</v>
      </c>
      <c r="AR1757" s="5" t="s">
        <v>424</v>
      </c>
    </row>
    <row r="1758" spans="1:44">
      <c r="A1758" s="87" t="s">
        <v>562</v>
      </c>
      <c r="B1758" s="5">
        <v>1716018</v>
      </c>
      <c r="C1758" s="5" t="s">
        <v>565</v>
      </c>
      <c r="D1758" s="5" t="s">
        <v>55</v>
      </c>
      <c r="E1758" s="5" t="s">
        <v>2425</v>
      </c>
      <c r="F1758" s="5" t="s">
        <v>2473</v>
      </c>
      <c r="G1758" s="5" t="s">
        <v>2661</v>
      </c>
      <c r="H1758" s="6">
        <v>43678</v>
      </c>
      <c r="I1758" s="5" t="s">
        <v>567</v>
      </c>
      <c r="J1758" s="5" t="s">
        <v>567</v>
      </c>
      <c r="K1758" s="5" t="s">
        <v>568</v>
      </c>
      <c r="L1758" s="7">
        <v>6</v>
      </c>
      <c r="M1758" s="7" t="s">
        <v>287</v>
      </c>
      <c r="N1758" s="8">
        <v>5399</v>
      </c>
      <c r="O1758" s="89">
        <v>0.02</v>
      </c>
      <c r="P1758" s="10">
        <f t="shared" si="339"/>
        <v>108</v>
      </c>
      <c r="Q1758" s="89">
        <v>5.0000000000000001E-3</v>
      </c>
      <c r="R1758" s="10">
        <f t="shared" si="340"/>
        <v>27</v>
      </c>
      <c r="S1758" s="89">
        <f t="shared" si="341"/>
        <v>2.5004630487127245E-2</v>
      </c>
      <c r="T1758" s="10">
        <f t="shared" si="342"/>
        <v>135</v>
      </c>
      <c r="U1758" s="10">
        <f t="shared" si="343"/>
        <v>5534</v>
      </c>
      <c r="V1758" s="11">
        <v>5549</v>
      </c>
      <c r="W1758" s="12">
        <f t="shared" si="344"/>
        <v>150</v>
      </c>
      <c r="X1758" s="93">
        <f t="shared" si="345"/>
        <v>2.7799999999999998E-2</v>
      </c>
      <c r="Y1758" s="94" t="str">
        <f t="shared" si="346"/>
        <v>0.00%-8.40%</v>
      </c>
      <c r="Z1758" s="15"/>
      <c r="AA1758" s="15"/>
      <c r="AB1758" s="15"/>
      <c r="AC1758" s="96"/>
      <c r="AD1758" s="8">
        <f t="shared" si="347"/>
        <v>0</v>
      </c>
      <c r="AE1758" s="17">
        <f t="shared" si="348"/>
        <v>5549</v>
      </c>
      <c r="AF1758" s="18">
        <f t="shared" si="349"/>
        <v>150</v>
      </c>
      <c r="AG1758" s="98">
        <f t="shared" si="350"/>
        <v>2.7782922763474716E-2</v>
      </c>
      <c r="AH1758" s="20">
        <v>13.6</v>
      </c>
      <c r="AI1758" s="20">
        <v>550</v>
      </c>
      <c r="AJ1758" s="20"/>
      <c r="AK1758" s="20">
        <v>688</v>
      </c>
      <c r="AL1758" s="20">
        <f t="shared" si="351"/>
        <v>82754.399999999994</v>
      </c>
      <c r="AM1758" s="7" t="s">
        <v>287</v>
      </c>
      <c r="AN1758" s="20"/>
      <c r="AO1758" s="21"/>
      <c r="AP1758" s="21"/>
      <c r="AQ1758" s="5" t="s">
        <v>2662</v>
      </c>
      <c r="AR1758" s="5" t="s">
        <v>424</v>
      </c>
    </row>
    <row r="1759" spans="1:44">
      <c r="A1759" s="87" t="s">
        <v>562</v>
      </c>
      <c r="B1759" s="5">
        <v>1018888</v>
      </c>
      <c r="C1759" s="5" t="s">
        <v>1347</v>
      </c>
      <c r="D1759" s="5" t="s">
        <v>55</v>
      </c>
      <c r="E1759" s="5" t="s">
        <v>2425</v>
      </c>
      <c r="F1759" s="5" t="s">
        <v>2473</v>
      </c>
      <c r="G1759" s="5" t="s">
        <v>2661</v>
      </c>
      <c r="H1759" s="6">
        <v>45384</v>
      </c>
      <c r="I1759" s="5" t="s">
        <v>575</v>
      </c>
      <c r="J1759" s="5" t="s">
        <v>711</v>
      </c>
      <c r="K1759" s="5" t="s">
        <v>568</v>
      </c>
      <c r="L1759" s="7">
        <v>6</v>
      </c>
      <c r="M1759" s="7" t="s">
        <v>287</v>
      </c>
      <c r="N1759" s="8">
        <v>3145</v>
      </c>
      <c r="O1759" s="89">
        <v>0.02</v>
      </c>
      <c r="P1759" s="10">
        <f t="shared" si="339"/>
        <v>63</v>
      </c>
      <c r="Q1759" s="89">
        <v>5.0000000000000001E-3</v>
      </c>
      <c r="R1759" s="10">
        <f t="shared" si="340"/>
        <v>16</v>
      </c>
      <c r="S1759" s="89">
        <f t="shared" si="341"/>
        <v>2.5119236883942766E-2</v>
      </c>
      <c r="T1759" s="10">
        <f t="shared" si="342"/>
        <v>79</v>
      </c>
      <c r="U1759" s="10">
        <f t="shared" si="343"/>
        <v>3224</v>
      </c>
      <c r="V1759" s="11">
        <v>3185</v>
      </c>
      <c r="W1759" s="12">
        <f t="shared" si="344"/>
        <v>40</v>
      </c>
      <c r="X1759" s="93">
        <f t="shared" si="345"/>
        <v>1.2699999999999999E-2</v>
      </c>
      <c r="Y1759" s="94" t="str">
        <f t="shared" si="346"/>
        <v>0.00%-8.40%</v>
      </c>
      <c r="Z1759" s="15"/>
      <c r="AA1759" s="15"/>
      <c r="AB1759" s="15"/>
      <c r="AC1759" s="96"/>
      <c r="AD1759" s="8">
        <f t="shared" si="347"/>
        <v>0</v>
      </c>
      <c r="AE1759" s="17">
        <f t="shared" si="348"/>
        <v>3185</v>
      </c>
      <c r="AF1759" s="18">
        <f t="shared" si="349"/>
        <v>40</v>
      </c>
      <c r="AG1759" s="98">
        <f t="shared" si="350"/>
        <v>1.2718600953895098E-2</v>
      </c>
      <c r="AH1759" s="20">
        <v>12</v>
      </c>
      <c r="AI1759" s="20">
        <v>1250</v>
      </c>
      <c r="AJ1759" s="20"/>
      <c r="AK1759" s="20">
        <v>0</v>
      </c>
      <c r="AL1759" s="20">
        <f t="shared" si="351"/>
        <v>53220</v>
      </c>
      <c r="AM1759" s="7" t="s">
        <v>287</v>
      </c>
      <c r="AN1759" s="20"/>
      <c r="AO1759" s="21"/>
      <c r="AP1759" s="21"/>
      <c r="AQ1759" s="5" t="s">
        <v>2662</v>
      </c>
      <c r="AR1759" s="5" t="s">
        <v>424</v>
      </c>
    </row>
    <row r="1760" spans="1:44">
      <c r="A1760" s="87" t="s">
        <v>562</v>
      </c>
      <c r="B1760" s="5">
        <v>1020016</v>
      </c>
      <c r="C1760" s="5" t="s">
        <v>1347</v>
      </c>
      <c r="D1760" s="5" t="s">
        <v>55</v>
      </c>
      <c r="E1760" s="5" t="s">
        <v>2425</v>
      </c>
      <c r="F1760" s="5" t="s">
        <v>2473</v>
      </c>
      <c r="G1760" s="5" t="s">
        <v>2661</v>
      </c>
      <c r="H1760" s="6">
        <v>45404</v>
      </c>
      <c r="I1760" s="5" t="s">
        <v>575</v>
      </c>
      <c r="J1760" s="5" t="s">
        <v>711</v>
      </c>
      <c r="K1760" s="5" t="s">
        <v>568</v>
      </c>
      <c r="L1760" s="7">
        <v>6</v>
      </c>
      <c r="M1760" s="7" t="s">
        <v>287</v>
      </c>
      <c r="N1760" s="8">
        <v>3145</v>
      </c>
      <c r="O1760" s="89">
        <v>0.02</v>
      </c>
      <c r="P1760" s="10">
        <f t="shared" si="339"/>
        <v>63</v>
      </c>
      <c r="Q1760" s="89">
        <v>5.0000000000000001E-3</v>
      </c>
      <c r="R1760" s="10">
        <f t="shared" si="340"/>
        <v>16</v>
      </c>
      <c r="S1760" s="89">
        <f t="shared" si="341"/>
        <v>2.5119236883942766E-2</v>
      </c>
      <c r="T1760" s="10">
        <f t="shared" si="342"/>
        <v>79</v>
      </c>
      <c r="U1760" s="10">
        <f t="shared" si="343"/>
        <v>3224</v>
      </c>
      <c r="V1760" s="11">
        <v>3225</v>
      </c>
      <c r="W1760" s="12">
        <f t="shared" si="344"/>
        <v>80</v>
      </c>
      <c r="X1760" s="93">
        <f t="shared" si="345"/>
        <v>2.5399999999999999E-2</v>
      </c>
      <c r="Y1760" s="94" t="str">
        <f t="shared" si="346"/>
        <v>0.00%-8.40%</v>
      </c>
      <c r="Z1760" s="15"/>
      <c r="AA1760" s="15"/>
      <c r="AB1760" s="15"/>
      <c r="AC1760" s="96"/>
      <c r="AD1760" s="8">
        <f t="shared" si="347"/>
        <v>0</v>
      </c>
      <c r="AE1760" s="17">
        <f t="shared" si="348"/>
        <v>3225</v>
      </c>
      <c r="AF1760" s="18">
        <f t="shared" si="349"/>
        <v>80</v>
      </c>
      <c r="AG1760" s="98">
        <f t="shared" si="350"/>
        <v>2.5437201907790197E-2</v>
      </c>
      <c r="AH1760" s="20">
        <v>12</v>
      </c>
      <c r="AI1760" s="20">
        <v>1250</v>
      </c>
      <c r="AJ1760" s="20"/>
      <c r="AK1760" s="20">
        <v>0</v>
      </c>
      <c r="AL1760" s="20">
        <f t="shared" si="351"/>
        <v>53700</v>
      </c>
      <c r="AM1760" s="7" t="s">
        <v>287</v>
      </c>
      <c r="AN1760" s="20"/>
      <c r="AO1760" s="21"/>
      <c r="AP1760" s="21"/>
      <c r="AQ1760" s="5" t="s">
        <v>2662</v>
      </c>
      <c r="AR1760" s="5" t="s">
        <v>424</v>
      </c>
    </row>
    <row r="1761" spans="1:44">
      <c r="A1761" s="87" t="s">
        <v>562</v>
      </c>
      <c r="B1761" s="5">
        <v>1022101</v>
      </c>
      <c r="C1761" s="5" t="s">
        <v>1347</v>
      </c>
      <c r="D1761" s="5" t="s">
        <v>55</v>
      </c>
      <c r="E1761" s="5" t="s">
        <v>2425</v>
      </c>
      <c r="F1761" s="5" t="s">
        <v>2473</v>
      </c>
      <c r="G1761" s="5" t="s">
        <v>2661</v>
      </c>
      <c r="H1761" s="6">
        <v>45404</v>
      </c>
      <c r="I1761" s="5" t="s">
        <v>575</v>
      </c>
      <c r="J1761" s="5" t="s">
        <v>711</v>
      </c>
      <c r="K1761" s="5" t="s">
        <v>568</v>
      </c>
      <c r="L1761" s="7">
        <v>6</v>
      </c>
      <c r="M1761" s="7" t="s">
        <v>287</v>
      </c>
      <c r="N1761" s="8">
        <v>3145</v>
      </c>
      <c r="O1761" s="89">
        <v>0.02</v>
      </c>
      <c r="P1761" s="10">
        <f t="shared" si="339"/>
        <v>63</v>
      </c>
      <c r="Q1761" s="89">
        <v>5.0000000000000001E-3</v>
      </c>
      <c r="R1761" s="10">
        <f t="shared" si="340"/>
        <v>16</v>
      </c>
      <c r="S1761" s="89">
        <f t="shared" si="341"/>
        <v>2.5119236883942766E-2</v>
      </c>
      <c r="T1761" s="10">
        <f t="shared" si="342"/>
        <v>79</v>
      </c>
      <c r="U1761" s="10">
        <f t="shared" si="343"/>
        <v>3224</v>
      </c>
      <c r="V1761" s="11">
        <v>3209</v>
      </c>
      <c r="W1761" s="12">
        <f t="shared" si="344"/>
        <v>64</v>
      </c>
      <c r="X1761" s="93">
        <f t="shared" si="345"/>
        <v>2.0299999999999999E-2</v>
      </c>
      <c r="Y1761" s="94" t="str">
        <f t="shared" si="346"/>
        <v>0.00%-8.40%</v>
      </c>
      <c r="Z1761" s="15"/>
      <c r="AA1761" s="15"/>
      <c r="AB1761" s="15"/>
      <c r="AC1761" s="96"/>
      <c r="AD1761" s="8">
        <f t="shared" si="347"/>
        <v>0</v>
      </c>
      <c r="AE1761" s="17">
        <f t="shared" si="348"/>
        <v>3209</v>
      </c>
      <c r="AF1761" s="18">
        <f t="shared" si="349"/>
        <v>64</v>
      </c>
      <c r="AG1761" s="98">
        <f t="shared" si="350"/>
        <v>2.0349761526232024E-2</v>
      </c>
      <c r="AH1761" s="20">
        <v>12</v>
      </c>
      <c r="AI1761" s="20">
        <v>1250</v>
      </c>
      <c r="AJ1761" s="20"/>
      <c r="AK1761" s="20">
        <v>0</v>
      </c>
      <c r="AL1761" s="20">
        <f t="shared" si="351"/>
        <v>53508</v>
      </c>
      <c r="AM1761" s="7" t="s">
        <v>287</v>
      </c>
      <c r="AN1761" s="20"/>
      <c r="AO1761" s="21"/>
      <c r="AP1761" s="21"/>
      <c r="AQ1761" s="5" t="s">
        <v>2662</v>
      </c>
      <c r="AR1761" s="5" t="s">
        <v>424</v>
      </c>
    </row>
    <row r="1762" spans="1:44">
      <c r="A1762" s="87" t="s">
        <v>562</v>
      </c>
      <c r="B1762" s="5">
        <v>1001355</v>
      </c>
      <c r="C1762" s="5" t="s">
        <v>565</v>
      </c>
      <c r="D1762" s="5" t="s">
        <v>55</v>
      </c>
      <c r="E1762" s="5" t="s">
        <v>2425</v>
      </c>
      <c r="F1762" s="5" t="s">
        <v>2476</v>
      </c>
      <c r="G1762" s="5" t="s">
        <v>2663</v>
      </c>
      <c r="H1762" s="6">
        <v>38422</v>
      </c>
      <c r="I1762" s="5" t="s">
        <v>575</v>
      </c>
      <c r="J1762" s="5" t="s">
        <v>2651</v>
      </c>
      <c r="K1762" s="5" t="s">
        <v>568</v>
      </c>
      <c r="L1762" s="7">
        <v>6</v>
      </c>
      <c r="M1762" s="7" t="s">
        <v>287</v>
      </c>
      <c r="N1762" s="8">
        <v>4611</v>
      </c>
      <c r="O1762" s="89">
        <v>0.02</v>
      </c>
      <c r="P1762" s="10">
        <f t="shared" si="339"/>
        <v>92</v>
      </c>
      <c r="Q1762" s="89">
        <v>5.0000000000000001E-3</v>
      </c>
      <c r="R1762" s="10">
        <f t="shared" si="340"/>
        <v>23</v>
      </c>
      <c r="S1762" s="89">
        <f t="shared" si="341"/>
        <v>2.4940360008674906E-2</v>
      </c>
      <c r="T1762" s="10">
        <f t="shared" si="342"/>
        <v>115</v>
      </c>
      <c r="U1762" s="10">
        <f t="shared" si="343"/>
        <v>4726</v>
      </c>
      <c r="V1762" s="11">
        <v>4726</v>
      </c>
      <c r="W1762" s="12">
        <f t="shared" si="344"/>
        <v>115</v>
      </c>
      <c r="X1762" s="93">
        <f t="shared" si="345"/>
        <v>2.4899999999999999E-2</v>
      </c>
      <c r="Y1762" s="94" t="str">
        <f t="shared" si="346"/>
        <v>0.00%-8.40%</v>
      </c>
      <c r="Z1762" s="15"/>
      <c r="AA1762" s="15"/>
      <c r="AB1762" s="15"/>
      <c r="AC1762" s="96"/>
      <c r="AD1762" s="8">
        <f t="shared" si="347"/>
        <v>0</v>
      </c>
      <c r="AE1762" s="17">
        <f t="shared" si="348"/>
        <v>4726</v>
      </c>
      <c r="AF1762" s="18">
        <f t="shared" si="349"/>
        <v>115</v>
      </c>
      <c r="AG1762" s="98">
        <f t="shared" si="350"/>
        <v>2.4940360008674833E-2</v>
      </c>
      <c r="AH1762" s="20">
        <v>13.6</v>
      </c>
      <c r="AI1762" s="20">
        <v>650</v>
      </c>
      <c r="AJ1762" s="20"/>
      <c r="AK1762" s="20">
        <v>688</v>
      </c>
      <c r="AL1762" s="20">
        <f t="shared" si="351"/>
        <v>72761.600000000006</v>
      </c>
      <c r="AM1762" s="7" t="s">
        <v>287</v>
      </c>
      <c r="AN1762" s="20"/>
      <c r="AO1762" s="21"/>
      <c r="AP1762" s="21"/>
      <c r="AQ1762" s="5" t="s">
        <v>2664</v>
      </c>
      <c r="AR1762" s="5" t="s">
        <v>424</v>
      </c>
    </row>
    <row r="1763" spans="1:44">
      <c r="A1763" s="87" t="s">
        <v>562</v>
      </c>
      <c r="B1763" s="5">
        <v>1001369</v>
      </c>
      <c r="C1763" s="5" t="s">
        <v>565</v>
      </c>
      <c r="D1763" s="5" t="s">
        <v>55</v>
      </c>
      <c r="E1763" s="5" t="s">
        <v>2425</v>
      </c>
      <c r="F1763" s="5" t="s">
        <v>2469</v>
      </c>
      <c r="G1763" s="5" t="s">
        <v>2663</v>
      </c>
      <c r="H1763" s="6">
        <v>38422</v>
      </c>
      <c r="I1763" s="5" t="s">
        <v>575</v>
      </c>
      <c r="J1763" s="5" t="s">
        <v>651</v>
      </c>
      <c r="K1763" s="5" t="s">
        <v>568</v>
      </c>
      <c r="L1763" s="7">
        <v>6</v>
      </c>
      <c r="M1763" s="7" t="s">
        <v>287</v>
      </c>
      <c r="N1763" s="8">
        <v>4377</v>
      </c>
      <c r="O1763" s="89">
        <v>0.02</v>
      </c>
      <c r="P1763" s="10">
        <f t="shared" si="339"/>
        <v>88</v>
      </c>
      <c r="Q1763" s="89">
        <v>5.0000000000000001E-3</v>
      </c>
      <c r="R1763" s="10">
        <f t="shared" si="340"/>
        <v>22</v>
      </c>
      <c r="S1763" s="89">
        <f t="shared" si="341"/>
        <v>2.5131368517249258E-2</v>
      </c>
      <c r="T1763" s="10">
        <f t="shared" si="342"/>
        <v>110</v>
      </c>
      <c r="U1763" s="10">
        <f t="shared" si="343"/>
        <v>4487</v>
      </c>
      <c r="V1763" s="11">
        <v>4487</v>
      </c>
      <c r="W1763" s="12">
        <f t="shared" si="344"/>
        <v>110</v>
      </c>
      <c r="X1763" s="93">
        <f t="shared" si="345"/>
        <v>2.5100000000000001E-2</v>
      </c>
      <c r="Y1763" s="94" t="str">
        <f t="shared" si="346"/>
        <v>0.00%-8.40%</v>
      </c>
      <c r="Z1763" s="15"/>
      <c r="AA1763" s="15"/>
      <c r="AB1763" s="15"/>
      <c r="AC1763" s="96"/>
      <c r="AD1763" s="8">
        <f t="shared" si="347"/>
        <v>0</v>
      </c>
      <c r="AE1763" s="17">
        <f t="shared" si="348"/>
        <v>4487</v>
      </c>
      <c r="AF1763" s="18">
        <f t="shared" si="349"/>
        <v>110</v>
      </c>
      <c r="AG1763" s="98">
        <f t="shared" si="350"/>
        <v>2.5131368517249175E-2</v>
      </c>
      <c r="AH1763" s="20">
        <v>13.6</v>
      </c>
      <c r="AI1763" s="20">
        <v>650</v>
      </c>
      <c r="AJ1763" s="20"/>
      <c r="AK1763" s="20">
        <v>688</v>
      </c>
      <c r="AL1763" s="20">
        <f t="shared" si="351"/>
        <v>69511.199999999997</v>
      </c>
      <c r="AM1763" s="7" t="s">
        <v>287</v>
      </c>
      <c r="AN1763" s="20"/>
      <c r="AO1763" s="21"/>
      <c r="AP1763" s="21"/>
      <c r="AQ1763" s="5" t="s">
        <v>2664</v>
      </c>
      <c r="AR1763" s="5" t="s">
        <v>424</v>
      </c>
    </row>
    <row r="1764" spans="1:44">
      <c r="A1764" s="87" t="s">
        <v>562</v>
      </c>
      <c r="B1764" s="5">
        <v>1001504</v>
      </c>
      <c r="C1764" s="5" t="s">
        <v>565</v>
      </c>
      <c r="D1764" s="5" t="s">
        <v>55</v>
      </c>
      <c r="E1764" s="5" t="s">
        <v>2425</v>
      </c>
      <c r="F1764" s="5" t="s">
        <v>2476</v>
      </c>
      <c r="G1764" s="5" t="s">
        <v>2663</v>
      </c>
      <c r="H1764" s="6">
        <v>38723</v>
      </c>
      <c r="I1764" s="5" t="s">
        <v>575</v>
      </c>
      <c r="J1764" s="5" t="s">
        <v>651</v>
      </c>
      <c r="K1764" s="5" t="s">
        <v>568</v>
      </c>
      <c r="L1764" s="7">
        <v>6</v>
      </c>
      <c r="M1764" s="7" t="s">
        <v>287</v>
      </c>
      <c r="N1764" s="8">
        <v>4690</v>
      </c>
      <c r="O1764" s="89">
        <v>0.02</v>
      </c>
      <c r="P1764" s="10">
        <f t="shared" si="339"/>
        <v>94</v>
      </c>
      <c r="Q1764" s="89">
        <v>5.0000000000000001E-3</v>
      </c>
      <c r="R1764" s="10">
        <f t="shared" si="340"/>
        <v>23</v>
      </c>
      <c r="S1764" s="89">
        <f t="shared" si="341"/>
        <v>2.4946695095948827E-2</v>
      </c>
      <c r="T1764" s="10">
        <f t="shared" si="342"/>
        <v>117</v>
      </c>
      <c r="U1764" s="10">
        <f t="shared" si="343"/>
        <v>4807</v>
      </c>
      <c r="V1764" s="11">
        <v>4807</v>
      </c>
      <c r="W1764" s="12">
        <f t="shared" si="344"/>
        <v>117</v>
      </c>
      <c r="X1764" s="93">
        <f t="shared" si="345"/>
        <v>2.4899999999999999E-2</v>
      </c>
      <c r="Y1764" s="94" t="str">
        <f t="shared" si="346"/>
        <v>0.00%-8.40%</v>
      </c>
      <c r="Z1764" s="15"/>
      <c r="AA1764" s="15"/>
      <c r="AB1764" s="15"/>
      <c r="AC1764" s="96"/>
      <c r="AD1764" s="8">
        <f t="shared" si="347"/>
        <v>0</v>
      </c>
      <c r="AE1764" s="17">
        <f t="shared" si="348"/>
        <v>4807</v>
      </c>
      <c r="AF1764" s="18">
        <f t="shared" si="349"/>
        <v>117</v>
      </c>
      <c r="AG1764" s="98">
        <f t="shared" si="350"/>
        <v>2.4946695095948934E-2</v>
      </c>
      <c r="AH1764" s="20">
        <v>13.6</v>
      </c>
      <c r="AI1764" s="20">
        <v>650</v>
      </c>
      <c r="AJ1764" s="20"/>
      <c r="AK1764" s="20">
        <v>688</v>
      </c>
      <c r="AL1764" s="20">
        <f t="shared" si="351"/>
        <v>73863.199999999997</v>
      </c>
      <c r="AM1764" s="7" t="s">
        <v>287</v>
      </c>
      <c r="AN1764" s="20"/>
      <c r="AO1764" s="21"/>
      <c r="AP1764" s="21"/>
      <c r="AQ1764" s="5" t="s">
        <v>2664</v>
      </c>
      <c r="AR1764" s="5" t="s">
        <v>424</v>
      </c>
    </row>
    <row r="1765" spans="1:44">
      <c r="A1765" s="87" t="s">
        <v>562</v>
      </c>
      <c r="B1765" s="5">
        <v>1001601</v>
      </c>
      <c r="C1765" s="5" t="s">
        <v>565</v>
      </c>
      <c r="D1765" s="5" t="s">
        <v>55</v>
      </c>
      <c r="E1765" s="5" t="s">
        <v>2425</v>
      </c>
      <c r="F1765" s="5" t="s">
        <v>2476</v>
      </c>
      <c r="G1765" s="5" t="s">
        <v>2663</v>
      </c>
      <c r="H1765" s="6">
        <v>44251</v>
      </c>
      <c r="I1765" s="5" t="s">
        <v>489</v>
      </c>
      <c r="J1765" s="5" t="s">
        <v>489</v>
      </c>
      <c r="K1765" s="5" t="s">
        <v>568</v>
      </c>
      <c r="L1765" s="7">
        <v>6</v>
      </c>
      <c r="M1765" s="7" t="s">
        <v>287</v>
      </c>
      <c r="N1765" s="8">
        <v>4895</v>
      </c>
      <c r="O1765" s="89">
        <v>0.02</v>
      </c>
      <c r="P1765" s="10">
        <f t="shared" si="339"/>
        <v>98</v>
      </c>
      <c r="Q1765" s="89">
        <v>5.0000000000000001E-3</v>
      </c>
      <c r="R1765" s="10">
        <f t="shared" si="340"/>
        <v>24</v>
      </c>
      <c r="S1765" s="89">
        <f t="shared" si="341"/>
        <v>2.4923391215526048E-2</v>
      </c>
      <c r="T1765" s="10">
        <f t="shared" si="342"/>
        <v>122</v>
      </c>
      <c r="U1765" s="10">
        <f t="shared" si="343"/>
        <v>5017</v>
      </c>
      <c r="V1765" s="11">
        <v>5017</v>
      </c>
      <c r="W1765" s="12">
        <f t="shared" si="344"/>
        <v>122</v>
      </c>
      <c r="X1765" s="93">
        <f t="shared" si="345"/>
        <v>2.4899999999999999E-2</v>
      </c>
      <c r="Y1765" s="94" t="str">
        <f t="shared" si="346"/>
        <v>0.00%-8.40%</v>
      </c>
      <c r="Z1765" s="15"/>
      <c r="AA1765" s="15"/>
      <c r="AB1765" s="15"/>
      <c r="AC1765" s="96"/>
      <c r="AD1765" s="8">
        <f t="shared" si="347"/>
        <v>0</v>
      </c>
      <c r="AE1765" s="17">
        <f t="shared" si="348"/>
        <v>5017</v>
      </c>
      <c r="AF1765" s="18">
        <f t="shared" si="349"/>
        <v>122</v>
      </c>
      <c r="AG1765" s="98">
        <f t="shared" si="350"/>
        <v>2.4923391215526003E-2</v>
      </c>
      <c r="AH1765" s="20">
        <v>13.6</v>
      </c>
      <c r="AI1765" s="20">
        <v>900</v>
      </c>
      <c r="AJ1765" s="20"/>
      <c r="AK1765" s="20">
        <v>688</v>
      </c>
      <c r="AL1765" s="20">
        <f t="shared" si="351"/>
        <v>79719.199999999997</v>
      </c>
      <c r="AM1765" s="7" t="s">
        <v>287</v>
      </c>
      <c r="AN1765" s="20" t="s">
        <v>623</v>
      </c>
      <c r="AO1765" s="21"/>
      <c r="AP1765" s="21"/>
      <c r="AQ1765" s="5" t="s">
        <v>2664</v>
      </c>
      <c r="AR1765" s="5" t="s">
        <v>424</v>
      </c>
    </row>
    <row r="1766" spans="1:44">
      <c r="A1766" s="87" t="s">
        <v>562</v>
      </c>
      <c r="B1766" s="5">
        <v>1001647</v>
      </c>
      <c r="C1766" s="5" t="s">
        <v>565</v>
      </c>
      <c r="D1766" s="5" t="s">
        <v>55</v>
      </c>
      <c r="E1766" s="5" t="s">
        <v>2425</v>
      </c>
      <c r="F1766" s="5" t="s">
        <v>2476</v>
      </c>
      <c r="G1766" s="5" t="s">
        <v>2663</v>
      </c>
      <c r="H1766" s="6">
        <v>38828</v>
      </c>
      <c r="I1766" s="5" t="s">
        <v>575</v>
      </c>
      <c r="J1766" s="5" t="s">
        <v>2651</v>
      </c>
      <c r="K1766" s="5" t="s">
        <v>568</v>
      </c>
      <c r="L1766" s="7">
        <v>6</v>
      </c>
      <c r="M1766" s="7" t="s">
        <v>287</v>
      </c>
      <c r="N1766" s="8">
        <v>4565</v>
      </c>
      <c r="O1766" s="89">
        <v>0.02</v>
      </c>
      <c r="P1766" s="10">
        <f t="shared" si="339"/>
        <v>91</v>
      </c>
      <c r="Q1766" s="89">
        <v>5.0000000000000001E-3</v>
      </c>
      <c r="R1766" s="10">
        <f t="shared" si="340"/>
        <v>23</v>
      </c>
      <c r="S1766" s="89">
        <f t="shared" si="341"/>
        <v>2.4972617743702082E-2</v>
      </c>
      <c r="T1766" s="10">
        <f t="shared" si="342"/>
        <v>114</v>
      </c>
      <c r="U1766" s="10">
        <f t="shared" si="343"/>
        <v>4679</v>
      </c>
      <c r="V1766" s="11">
        <v>4679</v>
      </c>
      <c r="W1766" s="12">
        <f t="shared" si="344"/>
        <v>114</v>
      </c>
      <c r="X1766" s="93">
        <f t="shared" si="345"/>
        <v>2.5000000000000001E-2</v>
      </c>
      <c r="Y1766" s="94" t="str">
        <f t="shared" si="346"/>
        <v>0.00%-8.40%</v>
      </c>
      <c r="Z1766" s="15"/>
      <c r="AA1766" s="15"/>
      <c r="AB1766" s="15"/>
      <c r="AC1766" s="96"/>
      <c r="AD1766" s="8">
        <f t="shared" si="347"/>
        <v>0</v>
      </c>
      <c r="AE1766" s="17">
        <f t="shared" si="348"/>
        <v>4679</v>
      </c>
      <c r="AF1766" s="18">
        <f t="shared" si="349"/>
        <v>114</v>
      </c>
      <c r="AG1766" s="98">
        <f t="shared" si="350"/>
        <v>2.4972617743702186E-2</v>
      </c>
      <c r="AH1766" s="20">
        <v>13.6</v>
      </c>
      <c r="AI1766" s="20">
        <v>650</v>
      </c>
      <c r="AJ1766" s="20"/>
      <c r="AK1766" s="20">
        <v>688</v>
      </c>
      <c r="AL1766" s="20">
        <f t="shared" si="351"/>
        <v>72122.399999999994</v>
      </c>
      <c r="AM1766" s="7" t="s">
        <v>287</v>
      </c>
      <c r="AN1766" s="20"/>
      <c r="AO1766" s="21"/>
      <c r="AP1766" s="21"/>
      <c r="AQ1766" s="5" t="s">
        <v>2664</v>
      </c>
      <c r="AR1766" s="5" t="s">
        <v>424</v>
      </c>
    </row>
    <row r="1767" spans="1:44">
      <c r="A1767" s="87" t="s">
        <v>562</v>
      </c>
      <c r="B1767" s="5">
        <v>1001742</v>
      </c>
      <c r="C1767" s="5" t="s">
        <v>565</v>
      </c>
      <c r="D1767" s="5" t="s">
        <v>55</v>
      </c>
      <c r="E1767" s="5" t="s">
        <v>2425</v>
      </c>
      <c r="F1767" s="5" t="s">
        <v>2476</v>
      </c>
      <c r="G1767" s="5" t="s">
        <v>2663</v>
      </c>
      <c r="H1767" s="6">
        <v>38869</v>
      </c>
      <c r="I1767" s="5" t="s">
        <v>575</v>
      </c>
      <c r="J1767" s="5" t="s">
        <v>709</v>
      </c>
      <c r="K1767" s="5" t="s">
        <v>568</v>
      </c>
      <c r="L1767" s="7">
        <v>6</v>
      </c>
      <c r="M1767" s="7" t="s">
        <v>287</v>
      </c>
      <c r="N1767" s="8">
        <v>4875</v>
      </c>
      <c r="O1767" s="89">
        <v>0.02</v>
      </c>
      <c r="P1767" s="10">
        <f t="shared" si="339"/>
        <v>98</v>
      </c>
      <c r="Q1767" s="89">
        <v>5.0000000000000001E-3</v>
      </c>
      <c r="R1767" s="10">
        <f t="shared" si="340"/>
        <v>24</v>
      </c>
      <c r="S1767" s="89">
        <f t="shared" si="341"/>
        <v>2.5025641025641025E-2</v>
      </c>
      <c r="T1767" s="10">
        <f t="shared" si="342"/>
        <v>122</v>
      </c>
      <c r="U1767" s="10">
        <f t="shared" si="343"/>
        <v>4997</v>
      </c>
      <c r="V1767" s="11">
        <v>5017</v>
      </c>
      <c r="W1767" s="12">
        <f t="shared" si="344"/>
        <v>142</v>
      </c>
      <c r="X1767" s="93">
        <f t="shared" si="345"/>
        <v>2.9100000000000001E-2</v>
      </c>
      <c r="Y1767" s="94" t="str">
        <f t="shared" si="346"/>
        <v>0.00%-8.40%</v>
      </c>
      <c r="Z1767" s="15"/>
      <c r="AA1767" s="15"/>
      <c r="AB1767" s="15"/>
      <c r="AC1767" s="96"/>
      <c r="AD1767" s="8">
        <f t="shared" si="347"/>
        <v>0</v>
      </c>
      <c r="AE1767" s="17">
        <f t="shared" si="348"/>
        <v>5017</v>
      </c>
      <c r="AF1767" s="18">
        <f t="shared" si="349"/>
        <v>142</v>
      </c>
      <c r="AG1767" s="98">
        <f t="shared" si="350"/>
        <v>2.9128205128205131E-2</v>
      </c>
      <c r="AH1767" s="20">
        <v>13.6</v>
      </c>
      <c r="AI1767" s="20">
        <v>750</v>
      </c>
      <c r="AJ1767" s="20"/>
      <c r="AK1767" s="20">
        <v>688</v>
      </c>
      <c r="AL1767" s="20">
        <f t="shared" si="351"/>
        <v>77919.199999999997</v>
      </c>
      <c r="AM1767" s="7" t="s">
        <v>287</v>
      </c>
      <c r="AN1767" s="20"/>
      <c r="AO1767" s="21"/>
      <c r="AP1767" s="21"/>
      <c r="AQ1767" s="5" t="s">
        <v>2664</v>
      </c>
      <c r="AR1767" s="5" t="s">
        <v>424</v>
      </c>
    </row>
    <row r="1768" spans="1:44">
      <c r="A1768" s="87" t="s">
        <v>562</v>
      </c>
      <c r="B1768" s="5">
        <v>1001813</v>
      </c>
      <c r="C1768" s="5" t="s">
        <v>565</v>
      </c>
      <c r="D1768" s="5" t="s">
        <v>55</v>
      </c>
      <c r="E1768" s="5" t="s">
        <v>2425</v>
      </c>
      <c r="F1768" s="5" t="s">
        <v>2469</v>
      </c>
      <c r="G1768" s="5" t="s">
        <v>2663</v>
      </c>
      <c r="H1768" s="6">
        <v>38894</v>
      </c>
      <c r="I1768" s="5" t="s">
        <v>575</v>
      </c>
      <c r="J1768" s="5" t="s">
        <v>651</v>
      </c>
      <c r="K1768" s="5" t="s">
        <v>568</v>
      </c>
      <c r="L1768" s="7">
        <v>6</v>
      </c>
      <c r="M1768" s="7" t="s">
        <v>287</v>
      </c>
      <c r="N1768" s="8">
        <v>5257</v>
      </c>
      <c r="O1768" s="89">
        <v>0.02</v>
      </c>
      <c r="P1768" s="10">
        <f t="shared" si="339"/>
        <v>105</v>
      </c>
      <c r="Q1768" s="89">
        <v>5.0000000000000001E-3</v>
      </c>
      <c r="R1768" s="10">
        <f t="shared" si="340"/>
        <v>26</v>
      </c>
      <c r="S1768" s="89">
        <f t="shared" si="341"/>
        <v>2.4919155411831845E-2</v>
      </c>
      <c r="T1768" s="10">
        <f t="shared" si="342"/>
        <v>131</v>
      </c>
      <c r="U1768" s="10">
        <f t="shared" si="343"/>
        <v>5388</v>
      </c>
      <c r="V1768" s="11">
        <v>5388</v>
      </c>
      <c r="W1768" s="12">
        <f t="shared" si="344"/>
        <v>131</v>
      </c>
      <c r="X1768" s="93">
        <f t="shared" si="345"/>
        <v>2.4899999999999999E-2</v>
      </c>
      <c r="Y1768" s="94" t="str">
        <f t="shared" si="346"/>
        <v>0.00%-8.40%</v>
      </c>
      <c r="Z1768" s="15"/>
      <c r="AA1768" s="15"/>
      <c r="AB1768" s="15"/>
      <c r="AC1768" s="96"/>
      <c r="AD1768" s="8">
        <f t="shared" si="347"/>
        <v>0</v>
      </c>
      <c r="AE1768" s="17">
        <f t="shared" si="348"/>
        <v>5388</v>
      </c>
      <c r="AF1768" s="18">
        <f t="shared" si="349"/>
        <v>131</v>
      </c>
      <c r="AG1768" s="98">
        <f t="shared" si="350"/>
        <v>2.4919155411831762E-2</v>
      </c>
      <c r="AH1768" s="20">
        <v>13.6</v>
      </c>
      <c r="AI1768" s="20">
        <v>650</v>
      </c>
      <c r="AJ1768" s="20"/>
      <c r="AK1768" s="20">
        <v>688</v>
      </c>
      <c r="AL1768" s="20">
        <f t="shared" si="351"/>
        <v>81764.800000000003</v>
      </c>
      <c r="AM1768" s="7" t="s">
        <v>287</v>
      </c>
      <c r="AN1768" s="20"/>
      <c r="AO1768" s="21"/>
      <c r="AP1768" s="21"/>
      <c r="AQ1768" s="5" t="s">
        <v>2664</v>
      </c>
      <c r="AR1768" s="5" t="s">
        <v>424</v>
      </c>
    </row>
    <row r="1769" spans="1:44">
      <c r="A1769" s="87" t="s">
        <v>562</v>
      </c>
      <c r="B1769" s="5">
        <v>1002089</v>
      </c>
      <c r="C1769" s="5" t="s">
        <v>565</v>
      </c>
      <c r="D1769" s="5" t="s">
        <v>55</v>
      </c>
      <c r="E1769" s="5" t="s">
        <v>2425</v>
      </c>
      <c r="F1769" s="5" t="s">
        <v>2476</v>
      </c>
      <c r="G1769" s="5" t="s">
        <v>2663</v>
      </c>
      <c r="H1769" s="6">
        <v>38953</v>
      </c>
      <c r="I1769" s="5" t="s">
        <v>575</v>
      </c>
      <c r="J1769" s="5" t="s">
        <v>2651</v>
      </c>
      <c r="K1769" s="5" t="s">
        <v>568</v>
      </c>
      <c r="L1769" s="7">
        <v>6</v>
      </c>
      <c r="M1769" s="7" t="s">
        <v>287</v>
      </c>
      <c r="N1769" s="8">
        <v>4697</v>
      </c>
      <c r="O1769" s="89">
        <v>0.02</v>
      </c>
      <c r="P1769" s="10">
        <f t="shared" si="339"/>
        <v>94</v>
      </c>
      <c r="Q1769" s="89">
        <v>5.0000000000000001E-3</v>
      </c>
      <c r="R1769" s="10">
        <f t="shared" si="340"/>
        <v>23</v>
      </c>
      <c r="S1769" s="89">
        <f t="shared" si="341"/>
        <v>2.4909516712795402E-2</v>
      </c>
      <c r="T1769" s="10">
        <f t="shared" si="342"/>
        <v>117</v>
      </c>
      <c r="U1769" s="10">
        <f t="shared" si="343"/>
        <v>4814</v>
      </c>
      <c r="V1769" s="11">
        <v>4814</v>
      </c>
      <c r="W1769" s="12">
        <f t="shared" si="344"/>
        <v>117</v>
      </c>
      <c r="X1769" s="93">
        <f t="shared" si="345"/>
        <v>2.4899999999999999E-2</v>
      </c>
      <c r="Y1769" s="94" t="str">
        <f t="shared" si="346"/>
        <v>0.00%-8.40%</v>
      </c>
      <c r="Z1769" s="15"/>
      <c r="AA1769" s="15"/>
      <c r="AB1769" s="15"/>
      <c r="AC1769" s="96"/>
      <c r="AD1769" s="8">
        <f t="shared" si="347"/>
        <v>0</v>
      </c>
      <c r="AE1769" s="17">
        <f t="shared" si="348"/>
        <v>4814</v>
      </c>
      <c r="AF1769" s="18">
        <f t="shared" si="349"/>
        <v>117</v>
      </c>
      <c r="AG1769" s="98">
        <f t="shared" si="350"/>
        <v>2.490951671279551E-2</v>
      </c>
      <c r="AH1769" s="20">
        <v>13.6</v>
      </c>
      <c r="AI1769" s="20">
        <v>650</v>
      </c>
      <c r="AJ1769" s="20"/>
      <c r="AK1769" s="20">
        <v>688</v>
      </c>
      <c r="AL1769" s="20">
        <f t="shared" si="351"/>
        <v>73958.399999999994</v>
      </c>
      <c r="AM1769" s="7" t="s">
        <v>287</v>
      </c>
      <c r="AN1769" s="20"/>
      <c r="AO1769" s="21"/>
      <c r="AP1769" s="21"/>
      <c r="AQ1769" s="5" t="s">
        <v>2664</v>
      </c>
      <c r="AR1769" s="5" t="s">
        <v>424</v>
      </c>
    </row>
    <row r="1770" spans="1:44">
      <c r="A1770" s="87" t="s">
        <v>562</v>
      </c>
      <c r="B1770" s="5">
        <v>1002097</v>
      </c>
      <c r="C1770" s="5" t="s">
        <v>565</v>
      </c>
      <c r="D1770" s="5" t="s">
        <v>55</v>
      </c>
      <c r="E1770" s="5" t="s">
        <v>2425</v>
      </c>
      <c r="F1770" s="5" t="s">
        <v>2476</v>
      </c>
      <c r="G1770" s="5" t="s">
        <v>2663</v>
      </c>
      <c r="H1770" s="6">
        <v>38958</v>
      </c>
      <c r="I1770" s="5" t="s">
        <v>575</v>
      </c>
      <c r="J1770" s="5" t="s">
        <v>651</v>
      </c>
      <c r="K1770" s="5" t="s">
        <v>568</v>
      </c>
      <c r="L1770" s="7">
        <v>6</v>
      </c>
      <c r="M1770" s="7" t="s">
        <v>287</v>
      </c>
      <c r="N1770" s="8">
        <v>4632</v>
      </c>
      <c r="O1770" s="89">
        <v>0.02</v>
      </c>
      <c r="P1770" s="10">
        <f t="shared" si="339"/>
        <v>93</v>
      </c>
      <c r="Q1770" s="89">
        <v>5.0000000000000001E-3</v>
      </c>
      <c r="R1770" s="10">
        <f t="shared" si="340"/>
        <v>23</v>
      </c>
      <c r="S1770" s="89">
        <f t="shared" si="341"/>
        <v>2.5043177892918825E-2</v>
      </c>
      <c r="T1770" s="10">
        <f t="shared" si="342"/>
        <v>116</v>
      </c>
      <c r="U1770" s="10">
        <f t="shared" si="343"/>
        <v>4748</v>
      </c>
      <c r="V1770" s="11">
        <v>4748</v>
      </c>
      <c r="W1770" s="12">
        <f t="shared" si="344"/>
        <v>116</v>
      </c>
      <c r="X1770" s="93">
        <f t="shared" si="345"/>
        <v>2.5000000000000001E-2</v>
      </c>
      <c r="Y1770" s="94" t="str">
        <f t="shared" si="346"/>
        <v>0.00%-8.40%</v>
      </c>
      <c r="Z1770" s="15"/>
      <c r="AA1770" s="15"/>
      <c r="AB1770" s="15"/>
      <c r="AC1770" s="96"/>
      <c r="AD1770" s="8">
        <f t="shared" si="347"/>
        <v>0</v>
      </c>
      <c r="AE1770" s="17">
        <f t="shared" si="348"/>
        <v>4748</v>
      </c>
      <c r="AF1770" s="18">
        <f t="shared" si="349"/>
        <v>116</v>
      </c>
      <c r="AG1770" s="98">
        <f t="shared" si="350"/>
        <v>2.5043177892918767E-2</v>
      </c>
      <c r="AH1770" s="20">
        <v>13.6</v>
      </c>
      <c r="AI1770" s="20">
        <v>650</v>
      </c>
      <c r="AJ1770" s="20"/>
      <c r="AK1770" s="20">
        <v>688</v>
      </c>
      <c r="AL1770" s="20">
        <f t="shared" si="351"/>
        <v>73060.799999999988</v>
      </c>
      <c r="AM1770" s="7" t="s">
        <v>287</v>
      </c>
      <c r="AN1770" s="20"/>
      <c r="AO1770" s="21"/>
      <c r="AP1770" s="21"/>
      <c r="AQ1770" s="5" t="s">
        <v>2664</v>
      </c>
      <c r="AR1770" s="5" t="s">
        <v>424</v>
      </c>
    </row>
    <row r="1771" spans="1:44">
      <c r="A1771" s="87" t="s">
        <v>562</v>
      </c>
      <c r="B1771" s="5">
        <v>1002118</v>
      </c>
      <c r="C1771" s="5" t="s">
        <v>565</v>
      </c>
      <c r="D1771" s="5" t="s">
        <v>55</v>
      </c>
      <c r="E1771" s="5" t="s">
        <v>2425</v>
      </c>
      <c r="F1771" s="5" t="s">
        <v>2469</v>
      </c>
      <c r="G1771" s="5" t="s">
        <v>2663</v>
      </c>
      <c r="H1771" s="6">
        <v>38959</v>
      </c>
      <c r="I1771" s="5" t="s">
        <v>575</v>
      </c>
      <c r="J1771" s="5" t="s">
        <v>2642</v>
      </c>
      <c r="K1771" s="5" t="s">
        <v>568</v>
      </c>
      <c r="L1771" s="7">
        <v>6</v>
      </c>
      <c r="M1771" s="7" t="s">
        <v>287</v>
      </c>
      <c r="N1771" s="8">
        <v>5331</v>
      </c>
      <c r="O1771" s="89">
        <v>0.02</v>
      </c>
      <c r="P1771" s="10">
        <f t="shared" si="339"/>
        <v>107</v>
      </c>
      <c r="Q1771" s="89">
        <v>5.0000000000000001E-3</v>
      </c>
      <c r="R1771" s="10">
        <f t="shared" si="340"/>
        <v>27</v>
      </c>
      <c r="S1771" s="89">
        <f t="shared" si="341"/>
        <v>2.5135996998686926E-2</v>
      </c>
      <c r="T1771" s="10">
        <f t="shared" si="342"/>
        <v>134</v>
      </c>
      <c r="U1771" s="10">
        <f t="shared" si="343"/>
        <v>5465</v>
      </c>
      <c r="V1771" s="11">
        <v>5465</v>
      </c>
      <c r="W1771" s="12">
        <f t="shared" si="344"/>
        <v>134</v>
      </c>
      <c r="X1771" s="93">
        <f t="shared" si="345"/>
        <v>2.5100000000000001E-2</v>
      </c>
      <c r="Y1771" s="94" t="str">
        <f t="shared" si="346"/>
        <v>0.00%-8.40%</v>
      </c>
      <c r="Z1771" s="15"/>
      <c r="AA1771" s="15"/>
      <c r="AB1771" s="15"/>
      <c r="AC1771" s="96"/>
      <c r="AD1771" s="8">
        <f t="shared" si="347"/>
        <v>0</v>
      </c>
      <c r="AE1771" s="17">
        <f t="shared" si="348"/>
        <v>5465</v>
      </c>
      <c r="AF1771" s="18">
        <f t="shared" si="349"/>
        <v>134</v>
      </c>
      <c r="AG1771" s="98">
        <f t="shared" si="350"/>
        <v>2.5135996998686849E-2</v>
      </c>
      <c r="AH1771" s="20">
        <v>13.6</v>
      </c>
      <c r="AI1771" s="20">
        <v>650</v>
      </c>
      <c r="AJ1771" s="20"/>
      <c r="AK1771" s="20">
        <v>688</v>
      </c>
      <c r="AL1771" s="20">
        <f t="shared" si="351"/>
        <v>82812</v>
      </c>
      <c r="AM1771" s="7" t="s">
        <v>287</v>
      </c>
      <c r="AN1771" s="20"/>
      <c r="AO1771" s="21"/>
      <c r="AP1771" s="21"/>
      <c r="AQ1771" s="5" t="s">
        <v>2664</v>
      </c>
      <c r="AR1771" s="5" t="s">
        <v>424</v>
      </c>
    </row>
    <row r="1772" spans="1:44">
      <c r="A1772" s="87" t="s">
        <v>562</v>
      </c>
      <c r="B1772" s="5">
        <v>1002162</v>
      </c>
      <c r="C1772" s="5" t="s">
        <v>565</v>
      </c>
      <c r="D1772" s="5" t="s">
        <v>55</v>
      </c>
      <c r="E1772" s="5" t="s">
        <v>2425</v>
      </c>
      <c r="F1772" s="5" t="s">
        <v>2476</v>
      </c>
      <c r="G1772" s="5" t="s">
        <v>2663</v>
      </c>
      <c r="H1772" s="6">
        <v>38959</v>
      </c>
      <c r="I1772" s="5" t="s">
        <v>575</v>
      </c>
      <c r="J1772" s="5" t="s">
        <v>2649</v>
      </c>
      <c r="K1772" s="5" t="s">
        <v>568</v>
      </c>
      <c r="L1772" s="7">
        <v>6</v>
      </c>
      <c r="M1772" s="7" t="s">
        <v>287</v>
      </c>
      <c r="N1772" s="8">
        <v>4609</v>
      </c>
      <c r="O1772" s="89">
        <v>0.02</v>
      </c>
      <c r="P1772" s="10">
        <f t="shared" si="339"/>
        <v>92</v>
      </c>
      <c r="Q1772" s="89">
        <v>5.0000000000000001E-3</v>
      </c>
      <c r="R1772" s="10">
        <f t="shared" si="340"/>
        <v>23</v>
      </c>
      <c r="S1772" s="89">
        <f t="shared" si="341"/>
        <v>2.495118246908223E-2</v>
      </c>
      <c r="T1772" s="10">
        <f t="shared" si="342"/>
        <v>115</v>
      </c>
      <c r="U1772" s="10">
        <f t="shared" si="343"/>
        <v>4724</v>
      </c>
      <c r="V1772" s="11">
        <v>4724</v>
      </c>
      <c r="W1772" s="12">
        <f t="shared" si="344"/>
        <v>115</v>
      </c>
      <c r="X1772" s="93">
        <f t="shared" si="345"/>
        <v>2.5000000000000001E-2</v>
      </c>
      <c r="Y1772" s="94" t="str">
        <f t="shared" si="346"/>
        <v>0.00%-8.40%</v>
      </c>
      <c r="Z1772" s="15"/>
      <c r="AA1772" s="15"/>
      <c r="AB1772" s="15"/>
      <c r="AC1772" s="96"/>
      <c r="AD1772" s="8">
        <f t="shared" si="347"/>
        <v>0</v>
      </c>
      <c r="AE1772" s="17">
        <f t="shared" si="348"/>
        <v>4724</v>
      </c>
      <c r="AF1772" s="18">
        <f t="shared" si="349"/>
        <v>115</v>
      </c>
      <c r="AG1772" s="98">
        <f t="shared" si="350"/>
        <v>2.4951182469082234E-2</v>
      </c>
      <c r="AH1772" s="20">
        <v>13.6</v>
      </c>
      <c r="AI1772" s="20">
        <v>750</v>
      </c>
      <c r="AJ1772" s="20"/>
      <c r="AK1772" s="20">
        <v>688</v>
      </c>
      <c r="AL1772" s="20">
        <f t="shared" si="351"/>
        <v>73934.399999999994</v>
      </c>
      <c r="AM1772" s="7" t="s">
        <v>287</v>
      </c>
      <c r="AN1772" s="20"/>
      <c r="AO1772" s="21"/>
      <c r="AP1772" s="21"/>
      <c r="AQ1772" s="5" t="s">
        <v>2664</v>
      </c>
      <c r="AR1772" s="5" t="s">
        <v>424</v>
      </c>
    </row>
    <row r="1773" spans="1:44">
      <c r="A1773" s="87" t="s">
        <v>562</v>
      </c>
      <c r="B1773" s="5">
        <v>1002180</v>
      </c>
      <c r="C1773" s="5" t="s">
        <v>565</v>
      </c>
      <c r="D1773" s="5" t="s">
        <v>55</v>
      </c>
      <c r="E1773" s="5" t="s">
        <v>2425</v>
      </c>
      <c r="F1773" s="5" t="s">
        <v>2665</v>
      </c>
      <c r="G1773" s="5" t="s">
        <v>2663</v>
      </c>
      <c r="H1773" s="6">
        <v>38976</v>
      </c>
      <c r="I1773" s="5" t="s">
        <v>567</v>
      </c>
      <c r="J1773" s="5" t="s">
        <v>567</v>
      </c>
      <c r="K1773" s="5" t="s">
        <v>568</v>
      </c>
      <c r="L1773" s="7">
        <v>6</v>
      </c>
      <c r="M1773" s="7" t="s">
        <v>287</v>
      </c>
      <c r="N1773" s="8">
        <v>6210</v>
      </c>
      <c r="O1773" s="89">
        <v>0.02</v>
      </c>
      <c r="P1773" s="10">
        <f t="shared" si="339"/>
        <v>124</v>
      </c>
      <c r="Q1773" s="89">
        <v>5.0000000000000001E-3</v>
      </c>
      <c r="R1773" s="10">
        <f t="shared" si="340"/>
        <v>31</v>
      </c>
      <c r="S1773" s="89">
        <f t="shared" si="341"/>
        <v>2.4959742351046699E-2</v>
      </c>
      <c r="T1773" s="10">
        <f t="shared" si="342"/>
        <v>155</v>
      </c>
      <c r="U1773" s="10">
        <f t="shared" si="343"/>
        <v>6365</v>
      </c>
      <c r="V1773" s="11">
        <v>6465</v>
      </c>
      <c r="W1773" s="12">
        <f t="shared" si="344"/>
        <v>255</v>
      </c>
      <c r="X1773" s="93">
        <f t="shared" si="345"/>
        <v>4.1099999999999998E-2</v>
      </c>
      <c r="Y1773" s="94" t="str">
        <f t="shared" si="346"/>
        <v>0.00%-8.40%</v>
      </c>
      <c r="Z1773" s="15"/>
      <c r="AA1773" s="15"/>
      <c r="AB1773" s="15"/>
      <c r="AC1773" s="96"/>
      <c r="AD1773" s="8">
        <f t="shared" si="347"/>
        <v>0</v>
      </c>
      <c r="AE1773" s="17">
        <f t="shared" si="348"/>
        <v>6465</v>
      </c>
      <c r="AF1773" s="18">
        <f t="shared" si="349"/>
        <v>255</v>
      </c>
      <c r="AG1773" s="98">
        <f t="shared" si="350"/>
        <v>4.106280193236711E-2</v>
      </c>
      <c r="AH1773" s="20">
        <v>13.6</v>
      </c>
      <c r="AI1773" s="20">
        <v>450</v>
      </c>
      <c r="AJ1773" s="20"/>
      <c r="AK1773" s="20">
        <v>688</v>
      </c>
      <c r="AL1773" s="20">
        <f t="shared" si="351"/>
        <v>94012</v>
      </c>
      <c r="AM1773" s="7" t="s">
        <v>287</v>
      </c>
      <c r="AN1773" s="20"/>
      <c r="AO1773" s="21"/>
      <c r="AP1773" s="21"/>
      <c r="AQ1773" s="5" t="s">
        <v>2664</v>
      </c>
      <c r="AR1773" s="5" t="s">
        <v>424</v>
      </c>
    </row>
    <row r="1774" spans="1:44">
      <c r="A1774" s="87" t="s">
        <v>562</v>
      </c>
      <c r="B1774" s="5">
        <v>1002296</v>
      </c>
      <c r="C1774" s="5" t="s">
        <v>565</v>
      </c>
      <c r="D1774" s="5" t="s">
        <v>55</v>
      </c>
      <c r="E1774" s="5" t="s">
        <v>2425</v>
      </c>
      <c r="F1774" s="5" t="s">
        <v>2476</v>
      </c>
      <c r="G1774" s="5" t="s">
        <v>2663</v>
      </c>
      <c r="H1774" s="6">
        <v>39160</v>
      </c>
      <c r="I1774" s="5" t="s">
        <v>489</v>
      </c>
      <c r="J1774" s="5" t="s">
        <v>2656</v>
      </c>
      <c r="K1774" s="5" t="s">
        <v>568</v>
      </c>
      <c r="L1774" s="7">
        <v>6</v>
      </c>
      <c r="M1774" s="7" t="s">
        <v>287</v>
      </c>
      <c r="N1774" s="8">
        <v>6409</v>
      </c>
      <c r="O1774" s="89">
        <v>0.02</v>
      </c>
      <c r="P1774" s="10">
        <f t="shared" si="339"/>
        <v>128</v>
      </c>
      <c r="Q1774" s="89">
        <v>5.0000000000000001E-3</v>
      </c>
      <c r="R1774" s="10">
        <f t="shared" si="340"/>
        <v>32</v>
      </c>
      <c r="S1774" s="89">
        <f t="shared" si="341"/>
        <v>2.4964893119051333E-2</v>
      </c>
      <c r="T1774" s="10">
        <f t="shared" si="342"/>
        <v>160</v>
      </c>
      <c r="U1774" s="10">
        <f t="shared" si="343"/>
        <v>6569</v>
      </c>
      <c r="V1774" s="11">
        <v>6800</v>
      </c>
      <c r="W1774" s="12">
        <f t="shared" si="344"/>
        <v>391</v>
      </c>
      <c r="X1774" s="93">
        <f t="shared" si="345"/>
        <v>6.0999999999999999E-2</v>
      </c>
      <c r="Y1774" s="94" t="str">
        <f t="shared" si="346"/>
        <v>0.00%-8.40%</v>
      </c>
      <c r="Z1774" s="15"/>
      <c r="AA1774" s="15"/>
      <c r="AB1774" s="15"/>
      <c r="AC1774" s="96"/>
      <c r="AD1774" s="8">
        <f t="shared" si="347"/>
        <v>0</v>
      </c>
      <c r="AE1774" s="17">
        <f t="shared" si="348"/>
        <v>6800</v>
      </c>
      <c r="AF1774" s="18">
        <f t="shared" si="349"/>
        <v>391</v>
      </c>
      <c r="AG1774" s="98">
        <f t="shared" si="350"/>
        <v>6.1007957559681802E-2</v>
      </c>
      <c r="AH1774" s="20">
        <v>13.6</v>
      </c>
      <c r="AI1774" s="20">
        <v>450</v>
      </c>
      <c r="AJ1774" s="20"/>
      <c r="AK1774" s="20">
        <v>688</v>
      </c>
      <c r="AL1774" s="20">
        <f t="shared" si="351"/>
        <v>98568</v>
      </c>
      <c r="AM1774" s="7" t="s">
        <v>287</v>
      </c>
      <c r="AN1774" s="20"/>
      <c r="AO1774" s="21"/>
      <c r="AP1774" s="21"/>
      <c r="AQ1774" s="5" t="s">
        <v>2664</v>
      </c>
      <c r="AR1774" s="5" t="s">
        <v>424</v>
      </c>
    </row>
    <row r="1775" spans="1:44">
      <c r="A1775" s="87" t="s">
        <v>562</v>
      </c>
      <c r="B1775" s="5">
        <v>1002396</v>
      </c>
      <c r="C1775" s="5" t="s">
        <v>565</v>
      </c>
      <c r="D1775" s="5" t="s">
        <v>55</v>
      </c>
      <c r="E1775" s="5" t="s">
        <v>2425</v>
      </c>
      <c r="F1775" s="5" t="s">
        <v>2476</v>
      </c>
      <c r="G1775" s="5" t="s">
        <v>2663</v>
      </c>
      <c r="H1775" s="6">
        <v>39191</v>
      </c>
      <c r="I1775" s="5" t="s">
        <v>575</v>
      </c>
      <c r="J1775" s="5" t="s">
        <v>651</v>
      </c>
      <c r="K1775" s="5" t="s">
        <v>568</v>
      </c>
      <c r="L1775" s="7">
        <v>6</v>
      </c>
      <c r="M1775" s="7" t="s">
        <v>287</v>
      </c>
      <c r="N1775" s="8">
        <v>4523</v>
      </c>
      <c r="O1775" s="89">
        <v>0.02</v>
      </c>
      <c r="P1775" s="10">
        <f t="shared" si="339"/>
        <v>90</v>
      </c>
      <c r="Q1775" s="89">
        <v>5.0000000000000001E-3</v>
      </c>
      <c r="R1775" s="10">
        <f t="shared" si="340"/>
        <v>23</v>
      </c>
      <c r="S1775" s="89">
        <f t="shared" si="341"/>
        <v>2.4983418085341588E-2</v>
      </c>
      <c r="T1775" s="10">
        <f t="shared" si="342"/>
        <v>113</v>
      </c>
      <c r="U1775" s="10">
        <f t="shared" si="343"/>
        <v>4636</v>
      </c>
      <c r="V1775" s="11">
        <v>4636</v>
      </c>
      <c r="W1775" s="12">
        <f t="shared" si="344"/>
        <v>113</v>
      </c>
      <c r="X1775" s="93">
        <f t="shared" si="345"/>
        <v>2.5000000000000001E-2</v>
      </c>
      <c r="Y1775" s="94" t="str">
        <f t="shared" si="346"/>
        <v>0.00%-8.40%</v>
      </c>
      <c r="Z1775" s="15"/>
      <c r="AA1775" s="15"/>
      <c r="AB1775" s="15"/>
      <c r="AC1775" s="96"/>
      <c r="AD1775" s="8">
        <f t="shared" si="347"/>
        <v>0</v>
      </c>
      <c r="AE1775" s="17">
        <f t="shared" si="348"/>
        <v>4636</v>
      </c>
      <c r="AF1775" s="18">
        <f t="shared" si="349"/>
        <v>113</v>
      </c>
      <c r="AG1775" s="98">
        <f t="shared" si="350"/>
        <v>2.4983418085341658E-2</v>
      </c>
      <c r="AH1775" s="20">
        <v>13.6</v>
      </c>
      <c r="AI1775" s="20">
        <v>650</v>
      </c>
      <c r="AJ1775" s="20"/>
      <c r="AK1775" s="20">
        <v>688</v>
      </c>
      <c r="AL1775" s="20">
        <f t="shared" si="351"/>
        <v>71537.600000000006</v>
      </c>
      <c r="AM1775" s="7" t="s">
        <v>287</v>
      </c>
      <c r="AN1775" s="20"/>
      <c r="AO1775" s="21"/>
      <c r="AP1775" s="21"/>
      <c r="AQ1775" s="5" t="s">
        <v>2664</v>
      </c>
      <c r="AR1775" s="5" t="s">
        <v>424</v>
      </c>
    </row>
    <row r="1776" spans="1:44">
      <c r="A1776" s="87" t="s">
        <v>562</v>
      </c>
      <c r="B1776" s="5">
        <v>1002534</v>
      </c>
      <c r="C1776" s="5" t="s">
        <v>565</v>
      </c>
      <c r="D1776" s="5" t="s">
        <v>55</v>
      </c>
      <c r="E1776" s="5" t="s">
        <v>2425</v>
      </c>
      <c r="F1776" s="5" t="s">
        <v>2476</v>
      </c>
      <c r="G1776" s="5" t="s">
        <v>2663</v>
      </c>
      <c r="H1776" s="6">
        <v>39496</v>
      </c>
      <c r="I1776" s="5" t="s">
        <v>575</v>
      </c>
      <c r="J1776" s="5" t="s">
        <v>2651</v>
      </c>
      <c r="K1776" s="5" t="s">
        <v>568</v>
      </c>
      <c r="L1776" s="7">
        <v>6</v>
      </c>
      <c r="M1776" s="7" t="s">
        <v>287</v>
      </c>
      <c r="N1776" s="8">
        <v>4911</v>
      </c>
      <c r="O1776" s="89">
        <v>0.02</v>
      </c>
      <c r="P1776" s="10">
        <f t="shared" si="339"/>
        <v>98</v>
      </c>
      <c r="Q1776" s="89">
        <v>5.0000000000000001E-3</v>
      </c>
      <c r="R1776" s="10">
        <f t="shared" si="340"/>
        <v>25</v>
      </c>
      <c r="S1776" s="89">
        <f t="shared" si="341"/>
        <v>2.504581551618815E-2</v>
      </c>
      <c r="T1776" s="10">
        <f t="shared" si="342"/>
        <v>123</v>
      </c>
      <c r="U1776" s="10">
        <f t="shared" si="343"/>
        <v>5034</v>
      </c>
      <c r="V1776" s="11">
        <v>5034</v>
      </c>
      <c r="W1776" s="12">
        <f t="shared" si="344"/>
        <v>123</v>
      </c>
      <c r="X1776" s="93">
        <f t="shared" si="345"/>
        <v>2.5000000000000001E-2</v>
      </c>
      <c r="Y1776" s="94" t="str">
        <f t="shared" si="346"/>
        <v>0.00%-8.40%</v>
      </c>
      <c r="Z1776" s="15"/>
      <c r="AA1776" s="15"/>
      <c r="AB1776" s="15"/>
      <c r="AC1776" s="96"/>
      <c r="AD1776" s="8">
        <f t="shared" si="347"/>
        <v>0</v>
      </c>
      <c r="AE1776" s="17">
        <f t="shared" si="348"/>
        <v>5034</v>
      </c>
      <c r="AF1776" s="18">
        <f t="shared" si="349"/>
        <v>123</v>
      </c>
      <c r="AG1776" s="98">
        <f t="shared" si="350"/>
        <v>2.5045815516188119E-2</v>
      </c>
      <c r="AH1776" s="20">
        <v>13.6</v>
      </c>
      <c r="AI1776" s="20">
        <v>650</v>
      </c>
      <c r="AJ1776" s="20"/>
      <c r="AK1776" s="20">
        <v>688</v>
      </c>
      <c r="AL1776" s="20">
        <f t="shared" si="351"/>
        <v>76950.399999999994</v>
      </c>
      <c r="AM1776" s="7" t="s">
        <v>287</v>
      </c>
      <c r="AN1776" s="20"/>
      <c r="AO1776" s="21"/>
      <c r="AP1776" s="21"/>
      <c r="AQ1776" s="5" t="s">
        <v>2664</v>
      </c>
      <c r="AR1776" s="5" t="s">
        <v>424</v>
      </c>
    </row>
    <row r="1777" spans="1:44">
      <c r="A1777" s="87" t="s">
        <v>562</v>
      </c>
      <c r="B1777" s="5">
        <v>1002552</v>
      </c>
      <c r="C1777" s="5" t="s">
        <v>565</v>
      </c>
      <c r="D1777" s="5" t="s">
        <v>55</v>
      </c>
      <c r="E1777" s="5" t="s">
        <v>2425</v>
      </c>
      <c r="F1777" s="5" t="s">
        <v>2469</v>
      </c>
      <c r="G1777" s="5" t="s">
        <v>2663</v>
      </c>
      <c r="H1777" s="6">
        <v>39496</v>
      </c>
      <c r="I1777" s="5" t="s">
        <v>575</v>
      </c>
      <c r="J1777" s="5" t="s">
        <v>709</v>
      </c>
      <c r="K1777" s="5" t="s">
        <v>568</v>
      </c>
      <c r="L1777" s="7">
        <v>6</v>
      </c>
      <c r="M1777" s="7" t="s">
        <v>287</v>
      </c>
      <c r="N1777" s="8">
        <v>4624</v>
      </c>
      <c r="O1777" s="89">
        <v>0.02</v>
      </c>
      <c r="P1777" s="10">
        <f t="shared" si="339"/>
        <v>92</v>
      </c>
      <c r="Q1777" s="89">
        <v>5.0000000000000001E-3</v>
      </c>
      <c r="R1777" s="10">
        <f t="shared" si="340"/>
        <v>23</v>
      </c>
      <c r="S1777" s="89">
        <f t="shared" si="341"/>
        <v>2.4870242214532871E-2</v>
      </c>
      <c r="T1777" s="10">
        <f t="shared" si="342"/>
        <v>115</v>
      </c>
      <c r="U1777" s="10">
        <f t="shared" si="343"/>
        <v>4739</v>
      </c>
      <c r="V1777" s="11">
        <v>4760</v>
      </c>
      <c r="W1777" s="12">
        <f t="shared" si="344"/>
        <v>136</v>
      </c>
      <c r="X1777" s="93">
        <f t="shared" si="345"/>
        <v>2.9399999999999999E-2</v>
      </c>
      <c r="Y1777" s="94" t="str">
        <f t="shared" si="346"/>
        <v>0.00%-8.40%</v>
      </c>
      <c r="Z1777" s="15"/>
      <c r="AA1777" s="15"/>
      <c r="AB1777" s="15"/>
      <c r="AC1777" s="96"/>
      <c r="AD1777" s="8">
        <f t="shared" si="347"/>
        <v>0</v>
      </c>
      <c r="AE1777" s="17">
        <f t="shared" si="348"/>
        <v>4760</v>
      </c>
      <c r="AF1777" s="18">
        <f t="shared" si="349"/>
        <v>136</v>
      </c>
      <c r="AG1777" s="98">
        <f t="shared" si="350"/>
        <v>2.9411764705882248E-2</v>
      </c>
      <c r="AH1777" s="20">
        <v>13.6</v>
      </c>
      <c r="AI1777" s="20">
        <v>750</v>
      </c>
      <c r="AJ1777" s="20"/>
      <c r="AK1777" s="20">
        <v>688</v>
      </c>
      <c r="AL1777" s="20">
        <f t="shared" si="351"/>
        <v>74424</v>
      </c>
      <c r="AM1777" s="7" t="s">
        <v>287</v>
      </c>
      <c r="AN1777" s="20"/>
      <c r="AO1777" s="21"/>
      <c r="AP1777" s="21"/>
      <c r="AQ1777" s="5" t="s">
        <v>2664</v>
      </c>
      <c r="AR1777" s="5" t="s">
        <v>424</v>
      </c>
    </row>
    <row r="1778" spans="1:44">
      <c r="A1778" s="87" t="s">
        <v>562</v>
      </c>
      <c r="B1778" s="5">
        <v>1002786</v>
      </c>
      <c r="C1778" s="5" t="s">
        <v>565</v>
      </c>
      <c r="D1778" s="5" t="s">
        <v>55</v>
      </c>
      <c r="E1778" s="5" t="s">
        <v>2425</v>
      </c>
      <c r="F1778" s="5" t="s">
        <v>2476</v>
      </c>
      <c r="G1778" s="5" t="s">
        <v>2663</v>
      </c>
      <c r="H1778" s="6">
        <v>39576</v>
      </c>
      <c r="I1778" s="5" t="s">
        <v>575</v>
      </c>
      <c r="J1778" s="5" t="s">
        <v>2651</v>
      </c>
      <c r="K1778" s="5" t="s">
        <v>568</v>
      </c>
      <c r="L1778" s="7">
        <v>6</v>
      </c>
      <c r="M1778" s="7" t="s">
        <v>287</v>
      </c>
      <c r="N1778" s="8">
        <v>4752</v>
      </c>
      <c r="O1778" s="89">
        <v>0.02</v>
      </c>
      <c r="P1778" s="10">
        <f t="shared" si="339"/>
        <v>95</v>
      </c>
      <c r="Q1778" s="89">
        <v>5.0000000000000001E-3</v>
      </c>
      <c r="R1778" s="10">
        <f t="shared" si="340"/>
        <v>24</v>
      </c>
      <c r="S1778" s="89">
        <f t="shared" si="341"/>
        <v>2.5042087542087543E-2</v>
      </c>
      <c r="T1778" s="10">
        <f t="shared" si="342"/>
        <v>119</v>
      </c>
      <c r="U1778" s="10">
        <f t="shared" si="343"/>
        <v>4871</v>
      </c>
      <c r="V1778" s="11">
        <v>4871</v>
      </c>
      <c r="W1778" s="12">
        <f t="shared" si="344"/>
        <v>119</v>
      </c>
      <c r="X1778" s="93">
        <f t="shared" si="345"/>
        <v>2.5000000000000001E-2</v>
      </c>
      <c r="Y1778" s="94" t="str">
        <f t="shared" si="346"/>
        <v>0.00%-8.40%</v>
      </c>
      <c r="Z1778" s="15"/>
      <c r="AA1778" s="15"/>
      <c r="AB1778" s="15"/>
      <c r="AC1778" s="96"/>
      <c r="AD1778" s="8">
        <f t="shared" si="347"/>
        <v>0</v>
      </c>
      <c r="AE1778" s="17">
        <f t="shared" si="348"/>
        <v>4871</v>
      </c>
      <c r="AF1778" s="18">
        <f t="shared" si="349"/>
        <v>119</v>
      </c>
      <c r="AG1778" s="98">
        <f t="shared" si="350"/>
        <v>2.5042087542087588E-2</v>
      </c>
      <c r="AH1778" s="20">
        <v>13.6</v>
      </c>
      <c r="AI1778" s="20">
        <v>650</v>
      </c>
      <c r="AJ1778" s="20"/>
      <c r="AK1778" s="20">
        <v>688</v>
      </c>
      <c r="AL1778" s="20">
        <f t="shared" si="351"/>
        <v>74733.599999999991</v>
      </c>
      <c r="AM1778" s="7" t="s">
        <v>287</v>
      </c>
      <c r="AN1778" s="20"/>
      <c r="AO1778" s="21"/>
      <c r="AP1778" s="21"/>
      <c r="AQ1778" s="5" t="s">
        <v>2664</v>
      </c>
      <c r="AR1778" s="5" t="s">
        <v>424</v>
      </c>
    </row>
    <row r="1779" spans="1:44">
      <c r="A1779" s="87" t="s">
        <v>562</v>
      </c>
      <c r="B1779" s="5">
        <v>1002895</v>
      </c>
      <c r="C1779" s="5" t="s">
        <v>565</v>
      </c>
      <c r="D1779" s="5" t="s">
        <v>55</v>
      </c>
      <c r="E1779" s="5" t="s">
        <v>2425</v>
      </c>
      <c r="F1779" s="5" t="s">
        <v>2476</v>
      </c>
      <c r="G1779" s="5" t="s">
        <v>2663</v>
      </c>
      <c r="H1779" s="6">
        <v>39594</v>
      </c>
      <c r="I1779" s="5" t="s">
        <v>575</v>
      </c>
      <c r="J1779" s="5" t="s">
        <v>2651</v>
      </c>
      <c r="K1779" s="5" t="s">
        <v>568</v>
      </c>
      <c r="L1779" s="7">
        <v>6</v>
      </c>
      <c r="M1779" s="7" t="s">
        <v>287</v>
      </c>
      <c r="N1779" s="8">
        <v>4850</v>
      </c>
      <c r="O1779" s="89">
        <v>0.02</v>
      </c>
      <c r="P1779" s="10">
        <f t="shared" si="339"/>
        <v>97</v>
      </c>
      <c r="Q1779" s="89">
        <v>5.0000000000000001E-3</v>
      </c>
      <c r="R1779" s="10">
        <f t="shared" si="340"/>
        <v>24</v>
      </c>
      <c r="S1779" s="89">
        <f t="shared" si="341"/>
        <v>2.4948453608247424E-2</v>
      </c>
      <c r="T1779" s="10">
        <f t="shared" si="342"/>
        <v>121</v>
      </c>
      <c r="U1779" s="10">
        <f t="shared" si="343"/>
        <v>4971</v>
      </c>
      <c r="V1779" s="11">
        <v>4991</v>
      </c>
      <c r="W1779" s="12">
        <f t="shared" si="344"/>
        <v>141</v>
      </c>
      <c r="X1779" s="93">
        <f t="shared" si="345"/>
        <v>2.9100000000000001E-2</v>
      </c>
      <c r="Y1779" s="94" t="str">
        <f t="shared" si="346"/>
        <v>0.00%-8.40%</v>
      </c>
      <c r="Z1779" s="15"/>
      <c r="AA1779" s="15"/>
      <c r="AB1779" s="15"/>
      <c r="AC1779" s="96"/>
      <c r="AD1779" s="8">
        <f t="shared" si="347"/>
        <v>0</v>
      </c>
      <c r="AE1779" s="17">
        <f t="shared" si="348"/>
        <v>4991</v>
      </c>
      <c r="AF1779" s="18">
        <f t="shared" si="349"/>
        <v>141</v>
      </c>
      <c r="AG1779" s="98">
        <f t="shared" si="350"/>
        <v>2.9072164948453549E-2</v>
      </c>
      <c r="AH1779" s="20">
        <v>13.6</v>
      </c>
      <c r="AI1779" s="20">
        <v>650</v>
      </c>
      <c r="AJ1779" s="20"/>
      <c r="AK1779" s="20">
        <v>688</v>
      </c>
      <c r="AL1779" s="20">
        <f t="shared" si="351"/>
        <v>76365.599999999991</v>
      </c>
      <c r="AM1779" s="7" t="s">
        <v>287</v>
      </c>
      <c r="AN1779" s="20"/>
      <c r="AO1779" s="21"/>
      <c r="AP1779" s="21"/>
      <c r="AQ1779" s="5" t="s">
        <v>2664</v>
      </c>
      <c r="AR1779" s="5" t="s">
        <v>424</v>
      </c>
    </row>
    <row r="1780" spans="1:44">
      <c r="A1780" s="87" t="s">
        <v>562</v>
      </c>
      <c r="B1780" s="5">
        <v>1003524</v>
      </c>
      <c r="C1780" s="5" t="s">
        <v>565</v>
      </c>
      <c r="D1780" s="5" t="s">
        <v>55</v>
      </c>
      <c r="E1780" s="5" t="s">
        <v>2425</v>
      </c>
      <c r="F1780" s="5" t="s">
        <v>2476</v>
      </c>
      <c r="G1780" s="5" t="s">
        <v>2663</v>
      </c>
      <c r="H1780" s="6">
        <v>39945</v>
      </c>
      <c r="I1780" s="5" t="s">
        <v>575</v>
      </c>
      <c r="J1780" s="5" t="s">
        <v>2651</v>
      </c>
      <c r="K1780" s="5" t="s">
        <v>568</v>
      </c>
      <c r="L1780" s="7">
        <v>6</v>
      </c>
      <c r="M1780" s="7" t="s">
        <v>287</v>
      </c>
      <c r="N1780" s="8">
        <v>4424</v>
      </c>
      <c r="O1780" s="89">
        <v>0.02</v>
      </c>
      <c r="P1780" s="10">
        <f t="shared" si="339"/>
        <v>88</v>
      </c>
      <c r="Q1780" s="89">
        <v>5.0000000000000001E-3</v>
      </c>
      <c r="R1780" s="10">
        <f t="shared" si="340"/>
        <v>22</v>
      </c>
      <c r="S1780" s="89">
        <f t="shared" si="341"/>
        <v>2.4864376130198915E-2</v>
      </c>
      <c r="T1780" s="10">
        <f t="shared" si="342"/>
        <v>110</v>
      </c>
      <c r="U1780" s="10">
        <f t="shared" si="343"/>
        <v>4534</v>
      </c>
      <c r="V1780" s="11">
        <v>4534</v>
      </c>
      <c r="W1780" s="12">
        <f t="shared" si="344"/>
        <v>110</v>
      </c>
      <c r="X1780" s="93">
        <f t="shared" si="345"/>
        <v>2.4899999999999999E-2</v>
      </c>
      <c r="Y1780" s="94" t="str">
        <f t="shared" si="346"/>
        <v>0.00%-8.40%</v>
      </c>
      <c r="Z1780" s="15"/>
      <c r="AA1780" s="15"/>
      <c r="AB1780" s="15"/>
      <c r="AC1780" s="96"/>
      <c r="AD1780" s="8">
        <f t="shared" si="347"/>
        <v>0</v>
      </c>
      <c r="AE1780" s="17">
        <f t="shared" si="348"/>
        <v>4534</v>
      </c>
      <c r="AF1780" s="18">
        <f t="shared" si="349"/>
        <v>110</v>
      </c>
      <c r="AG1780" s="98">
        <f t="shared" si="350"/>
        <v>2.4864376130198984E-2</v>
      </c>
      <c r="AH1780" s="20">
        <v>13.6</v>
      </c>
      <c r="AI1780" s="20">
        <v>650</v>
      </c>
      <c r="AJ1780" s="20"/>
      <c r="AK1780" s="20">
        <v>688</v>
      </c>
      <c r="AL1780" s="20">
        <f t="shared" si="351"/>
        <v>70150.399999999994</v>
      </c>
      <c r="AM1780" s="7" t="s">
        <v>287</v>
      </c>
      <c r="AN1780" s="20"/>
      <c r="AO1780" s="21"/>
      <c r="AP1780" s="21"/>
      <c r="AQ1780" s="5" t="s">
        <v>2664</v>
      </c>
      <c r="AR1780" s="5" t="s">
        <v>424</v>
      </c>
    </row>
    <row r="1781" spans="1:44">
      <c r="A1781" s="87" t="s">
        <v>562</v>
      </c>
      <c r="B1781" s="5">
        <v>1003757</v>
      </c>
      <c r="C1781" s="5" t="s">
        <v>565</v>
      </c>
      <c r="D1781" s="5" t="s">
        <v>55</v>
      </c>
      <c r="E1781" s="5" t="s">
        <v>2425</v>
      </c>
      <c r="F1781" s="5" t="s">
        <v>2469</v>
      </c>
      <c r="G1781" s="5" t="s">
        <v>2663</v>
      </c>
      <c r="H1781" s="6">
        <v>39995</v>
      </c>
      <c r="I1781" s="5" t="s">
        <v>575</v>
      </c>
      <c r="J1781" s="5" t="s">
        <v>709</v>
      </c>
      <c r="K1781" s="5" t="s">
        <v>568</v>
      </c>
      <c r="L1781" s="7">
        <v>6</v>
      </c>
      <c r="M1781" s="7" t="s">
        <v>287</v>
      </c>
      <c r="N1781" s="8">
        <v>4893</v>
      </c>
      <c r="O1781" s="89">
        <v>0.02</v>
      </c>
      <c r="P1781" s="10">
        <f t="shared" si="339"/>
        <v>98</v>
      </c>
      <c r="Q1781" s="89">
        <v>5.0000000000000001E-3</v>
      </c>
      <c r="R1781" s="10">
        <f t="shared" si="340"/>
        <v>24</v>
      </c>
      <c r="S1781" s="89">
        <f t="shared" si="341"/>
        <v>2.4933578581647253E-2</v>
      </c>
      <c r="T1781" s="10">
        <f t="shared" si="342"/>
        <v>122</v>
      </c>
      <c r="U1781" s="10">
        <f t="shared" si="343"/>
        <v>5015</v>
      </c>
      <c r="V1781" s="11">
        <v>5015</v>
      </c>
      <c r="W1781" s="12">
        <f t="shared" si="344"/>
        <v>122</v>
      </c>
      <c r="X1781" s="93">
        <f t="shared" si="345"/>
        <v>2.4899999999999999E-2</v>
      </c>
      <c r="Y1781" s="94" t="str">
        <f t="shared" si="346"/>
        <v>0.00%-8.40%</v>
      </c>
      <c r="Z1781" s="15"/>
      <c r="AA1781" s="15"/>
      <c r="AB1781" s="15"/>
      <c r="AC1781" s="96"/>
      <c r="AD1781" s="8">
        <f t="shared" si="347"/>
        <v>0</v>
      </c>
      <c r="AE1781" s="17">
        <f t="shared" si="348"/>
        <v>5015</v>
      </c>
      <c r="AF1781" s="18">
        <f t="shared" si="349"/>
        <v>122</v>
      </c>
      <c r="AG1781" s="98">
        <f t="shared" si="350"/>
        <v>2.4933578581647353E-2</v>
      </c>
      <c r="AH1781" s="20">
        <v>13.6</v>
      </c>
      <c r="AI1781" s="20">
        <v>750</v>
      </c>
      <c r="AJ1781" s="20"/>
      <c r="AK1781" s="20">
        <v>688</v>
      </c>
      <c r="AL1781" s="20">
        <f t="shared" si="351"/>
        <v>77892</v>
      </c>
      <c r="AM1781" s="7" t="s">
        <v>287</v>
      </c>
      <c r="AN1781" s="20"/>
      <c r="AO1781" s="21"/>
      <c r="AP1781" s="21"/>
      <c r="AQ1781" s="5" t="s">
        <v>2664</v>
      </c>
      <c r="AR1781" s="5" t="s">
        <v>424</v>
      </c>
    </row>
    <row r="1782" spans="1:44">
      <c r="A1782" s="87" t="s">
        <v>562</v>
      </c>
      <c r="B1782" s="5">
        <v>1004483</v>
      </c>
      <c r="C1782" s="5" t="s">
        <v>565</v>
      </c>
      <c r="D1782" s="5" t="s">
        <v>55</v>
      </c>
      <c r="E1782" s="5" t="s">
        <v>2425</v>
      </c>
      <c r="F1782" s="5" t="s">
        <v>2476</v>
      </c>
      <c r="G1782" s="5" t="s">
        <v>2663</v>
      </c>
      <c r="H1782" s="6">
        <v>40159</v>
      </c>
      <c r="I1782" s="5" t="s">
        <v>575</v>
      </c>
      <c r="J1782" s="5" t="s">
        <v>2651</v>
      </c>
      <c r="K1782" s="5" t="s">
        <v>568</v>
      </c>
      <c r="L1782" s="7">
        <v>6</v>
      </c>
      <c r="M1782" s="7" t="s">
        <v>287</v>
      </c>
      <c r="N1782" s="8">
        <v>4580</v>
      </c>
      <c r="O1782" s="89">
        <v>0.02</v>
      </c>
      <c r="P1782" s="10">
        <f t="shared" si="339"/>
        <v>92</v>
      </c>
      <c r="Q1782" s="89">
        <v>5.0000000000000001E-3</v>
      </c>
      <c r="R1782" s="10">
        <f t="shared" si="340"/>
        <v>23</v>
      </c>
      <c r="S1782" s="89">
        <f t="shared" si="341"/>
        <v>2.5109170305676855E-2</v>
      </c>
      <c r="T1782" s="10">
        <f t="shared" si="342"/>
        <v>115</v>
      </c>
      <c r="U1782" s="10">
        <f t="shared" si="343"/>
        <v>4695</v>
      </c>
      <c r="V1782" s="11">
        <v>4695</v>
      </c>
      <c r="W1782" s="12">
        <f t="shared" si="344"/>
        <v>115</v>
      </c>
      <c r="X1782" s="93">
        <f t="shared" si="345"/>
        <v>2.5100000000000001E-2</v>
      </c>
      <c r="Y1782" s="94" t="str">
        <f t="shared" si="346"/>
        <v>0.00%-8.40%</v>
      </c>
      <c r="Z1782" s="15"/>
      <c r="AA1782" s="15"/>
      <c r="AB1782" s="15"/>
      <c r="AC1782" s="96"/>
      <c r="AD1782" s="8">
        <f t="shared" si="347"/>
        <v>0</v>
      </c>
      <c r="AE1782" s="17">
        <f t="shared" si="348"/>
        <v>4695</v>
      </c>
      <c r="AF1782" s="18">
        <f t="shared" si="349"/>
        <v>115</v>
      </c>
      <c r="AG1782" s="98">
        <f t="shared" si="350"/>
        <v>2.5109170305676942E-2</v>
      </c>
      <c r="AH1782" s="20">
        <v>13.6</v>
      </c>
      <c r="AI1782" s="20">
        <v>650</v>
      </c>
      <c r="AJ1782" s="20"/>
      <c r="AK1782" s="20">
        <v>688</v>
      </c>
      <c r="AL1782" s="20">
        <f t="shared" si="351"/>
        <v>72340</v>
      </c>
      <c r="AM1782" s="7" t="s">
        <v>287</v>
      </c>
      <c r="AN1782" s="20"/>
      <c r="AO1782" s="21"/>
      <c r="AP1782" s="21"/>
      <c r="AQ1782" s="5" t="s">
        <v>2664</v>
      </c>
      <c r="AR1782" s="5" t="s">
        <v>424</v>
      </c>
    </row>
    <row r="1783" spans="1:44">
      <c r="A1783" s="87" t="s">
        <v>562</v>
      </c>
      <c r="B1783" s="5">
        <v>1004633</v>
      </c>
      <c r="C1783" s="5" t="s">
        <v>565</v>
      </c>
      <c r="D1783" s="5" t="s">
        <v>55</v>
      </c>
      <c r="E1783" s="5" t="s">
        <v>2425</v>
      </c>
      <c r="F1783" s="5" t="s">
        <v>2665</v>
      </c>
      <c r="G1783" s="5" t="s">
        <v>2663</v>
      </c>
      <c r="H1783" s="6">
        <v>40181</v>
      </c>
      <c r="I1783" s="5" t="s">
        <v>567</v>
      </c>
      <c r="J1783" s="5" t="s">
        <v>567</v>
      </c>
      <c r="K1783" s="5" t="s">
        <v>568</v>
      </c>
      <c r="L1783" s="7">
        <v>6</v>
      </c>
      <c r="M1783" s="7" t="s">
        <v>287</v>
      </c>
      <c r="N1783" s="8">
        <v>5774</v>
      </c>
      <c r="O1783" s="89">
        <v>0.02</v>
      </c>
      <c r="P1783" s="10">
        <f t="shared" si="339"/>
        <v>115</v>
      </c>
      <c r="Q1783" s="89">
        <v>5.0000000000000001E-3</v>
      </c>
      <c r="R1783" s="10">
        <f t="shared" si="340"/>
        <v>29</v>
      </c>
      <c r="S1783" s="89">
        <f t="shared" si="341"/>
        <v>2.4939383443020435E-2</v>
      </c>
      <c r="T1783" s="10">
        <f t="shared" si="342"/>
        <v>144</v>
      </c>
      <c r="U1783" s="10">
        <f t="shared" si="343"/>
        <v>5918</v>
      </c>
      <c r="V1783" s="11">
        <v>5774</v>
      </c>
      <c r="W1783" s="12">
        <f t="shared" si="344"/>
        <v>0</v>
      </c>
      <c r="X1783" s="93">
        <f t="shared" si="345"/>
        <v>0</v>
      </c>
      <c r="Y1783" s="94" t="str">
        <f t="shared" si="346"/>
        <v>0.00%-8.40%</v>
      </c>
      <c r="Z1783" s="15" t="s">
        <v>2292</v>
      </c>
      <c r="AA1783" s="15" t="s">
        <v>709</v>
      </c>
      <c r="AB1783" s="15"/>
      <c r="AC1783" s="96"/>
      <c r="AD1783" s="8">
        <f t="shared" si="347"/>
        <v>0</v>
      </c>
      <c r="AE1783" s="17">
        <f t="shared" si="348"/>
        <v>5774</v>
      </c>
      <c r="AF1783" s="18">
        <f t="shared" si="349"/>
        <v>0</v>
      </c>
      <c r="AG1783" s="98">
        <f t="shared" si="350"/>
        <v>0</v>
      </c>
      <c r="AH1783" s="20">
        <v>13.6</v>
      </c>
      <c r="AI1783" s="20">
        <v>750</v>
      </c>
      <c r="AJ1783" s="20"/>
      <c r="AK1783" s="20">
        <v>688</v>
      </c>
      <c r="AL1783" s="20">
        <f t="shared" si="351"/>
        <v>88214.399999999994</v>
      </c>
      <c r="AM1783" s="7" t="s">
        <v>287</v>
      </c>
      <c r="AN1783" s="20"/>
      <c r="AO1783" s="21"/>
      <c r="AP1783" s="21"/>
      <c r="AQ1783" s="5" t="s">
        <v>2664</v>
      </c>
      <c r="AR1783" s="5" t="s">
        <v>424</v>
      </c>
    </row>
    <row r="1784" spans="1:44">
      <c r="A1784" s="87" t="s">
        <v>562</v>
      </c>
      <c r="B1784" s="5">
        <v>1004874</v>
      </c>
      <c r="C1784" s="5" t="s">
        <v>565</v>
      </c>
      <c r="D1784" s="5" t="s">
        <v>55</v>
      </c>
      <c r="E1784" s="5" t="s">
        <v>2425</v>
      </c>
      <c r="F1784" s="5" t="s">
        <v>2476</v>
      </c>
      <c r="G1784" s="5" t="s">
        <v>2663</v>
      </c>
      <c r="H1784" s="6">
        <v>40246</v>
      </c>
      <c r="I1784" s="5" t="s">
        <v>575</v>
      </c>
      <c r="J1784" s="5" t="s">
        <v>2651</v>
      </c>
      <c r="K1784" s="5" t="s">
        <v>568</v>
      </c>
      <c r="L1784" s="7">
        <v>6</v>
      </c>
      <c r="M1784" s="7" t="s">
        <v>287</v>
      </c>
      <c r="N1784" s="8">
        <v>5010</v>
      </c>
      <c r="O1784" s="89">
        <v>0.02</v>
      </c>
      <c r="P1784" s="10">
        <f t="shared" si="339"/>
        <v>100</v>
      </c>
      <c r="Q1784" s="89">
        <v>5.0000000000000001E-3</v>
      </c>
      <c r="R1784" s="10">
        <f t="shared" si="340"/>
        <v>25</v>
      </c>
      <c r="S1784" s="89">
        <f t="shared" si="341"/>
        <v>2.4950099800399202E-2</v>
      </c>
      <c r="T1784" s="10">
        <f t="shared" si="342"/>
        <v>125</v>
      </c>
      <c r="U1784" s="10">
        <f t="shared" si="343"/>
        <v>5135</v>
      </c>
      <c r="V1784" s="11">
        <v>5135</v>
      </c>
      <c r="W1784" s="12">
        <f t="shared" si="344"/>
        <v>125</v>
      </c>
      <c r="X1784" s="93">
        <f t="shared" si="345"/>
        <v>2.5000000000000001E-2</v>
      </c>
      <c r="Y1784" s="94" t="str">
        <f t="shared" si="346"/>
        <v>0.00%-8.40%</v>
      </c>
      <c r="Z1784" s="15"/>
      <c r="AA1784" s="15"/>
      <c r="AB1784" s="15"/>
      <c r="AC1784" s="96"/>
      <c r="AD1784" s="8">
        <f t="shared" si="347"/>
        <v>0</v>
      </c>
      <c r="AE1784" s="17">
        <f t="shared" si="348"/>
        <v>5135</v>
      </c>
      <c r="AF1784" s="18">
        <f t="shared" si="349"/>
        <v>125</v>
      </c>
      <c r="AG1784" s="98">
        <f t="shared" si="350"/>
        <v>2.4950099800399306E-2</v>
      </c>
      <c r="AH1784" s="20">
        <v>13.6</v>
      </c>
      <c r="AI1784" s="20">
        <v>650</v>
      </c>
      <c r="AJ1784" s="20"/>
      <c r="AK1784" s="20">
        <v>688</v>
      </c>
      <c r="AL1784" s="20">
        <f t="shared" si="351"/>
        <v>78324</v>
      </c>
      <c r="AM1784" s="7" t="s">
        <v>287</v>
      </c>
      <c r="AN1784" s="20"/>
      <c r="AO1784" s="21"/>
      <c r="AP1784" s="21"/>
      <c r="AQ1784" s="5" t="s">
        <v>2664</v>
      </c>
      <c r="AR1784" s="5" t="s">
        <v>424</v>
      </c>
    </row>
    <row r="1785" spans="1:44">
      <c r="A1785" s="87" t="s">
        <v>562</v>
      </c>
      <c r="B1785" s="5">
        <v>1005025</v>
      </c>
      <c r="C1785" s="5" t="s">
        <v>565</v>
      </c>
      <c r="D1785" s="5" t="s">
        <v>55</v>
      </c>
      <c r="E1785" s="5" t="s">
        <v>2425</v>
      </c>
      <c r="F1785" s="5" t="s">
        <v>2469</v>
      </c>
      <c r="G1785" s="5" t="s">
        <v>2663</v>
      </c>
      <c r="H1785" s="6">
        <v>40260</v>
      </c>
      <c r="I1785" s="5" t="s">
        <v>575</v>
      </c>
      <c r="J1785" s="5" t="s">
        <v>2651</v>
      </c>
      <c r="K1785" s="5" t="s">
        <v>568</v>
      </c>
      <c r="L1785" s="7">
        <v>6</v>
      </c>
      <c r="M1785" s="7" t="s">
        <v>287</v>
      </c>
      <c r="N1785" s="8">
        <v>4414</v>
      </c>
      <c r="O1785" s="89">
        <v>0.02</v>
      </c>
      <c r="P1785" s="10">
        <f t="shared" si="339"/>
        <v>88</v>
      </c>
      <c r="Q1785" s="89">
        <v>5.0000000000000001E-3</v>
      </c>
      <c r="R1785" s="10">
        <f t="shared" si="340"/>
        <v>22</v>
      </c>
      <c r="S1785" s="89">
        <f t="shared" si="341"/>
        <v>2.4920706841866789E-2</v>
      </c>
      <c r="T1785" s="10">
        <f t="shared" si="342"/>
        <v>110</v>
      </c>
      <c r="U1785" s="10">
        <f t="shared" si="343"/>
        <v>4524</v>
      </c>
      <c r="V1785" s="11">
        <v>4524</v>
      </c>
      <c r="W1785" s="12">
        <f t="shared" si="344"/>
        <v>110</v>
      </c>
      <c r="X1785" s="93">
        <f t="shared" si="345"/>
        <v>2.4899999999999999E-2</v>
      </c>
      <c r="Y1785" s="94" t="str">
        <f t="shared" si="346"/>
        <v>0.00%-8.40%</v>
      </c>
      <c r="Z1785" s="15"/>
      <c r="AA1785" s="15"/>
      <c r="AB1785" s="15"/>
      <c r="AC1785" s="96"/>
      <c r="AD1785" s="8">
        <f t="shared" si="347"/>
        <v>0</v>
      </c>
      <c r="AE1785" s="17">
        <f t="shared" si="348"/>
        <v>4524</v>
      </c>
      <c r="AF1785" s="18">
        <f t="shared" si="349"/>
        <v>110</v>
      </c>
      <c r="AG1785" s="98">
        <f t="shared" si="350"/>
        <v>2.4920706841866869E-2</v>
      </c>
      <c r="AH1785" s="20">
        <v>13.6</v>
      </c>
      <c r="AI1785" s="20">
        <v>650</v>
      </c>
      <c r="AJ1785" s="20"/>
      <c r="AK1785" s="20">
        <v>688</v>
      </c>
      <c r="AL1785" s="20">
        <f t="shared" si="351"/>
        <v>70014.399999999994</v>
      </c>
      <c r="AM1785" s="7" t="s">
        <v>287</v>
      </c>
      <c r="AN1785" s="20"/>
      <c r="AO1785" s="21"/>
      <c r="AP1785" s="21"/>
      <c r="AQ1785" s="5" t="s">
        <v>2664</v>
      </c>
      <c r="AR1785" s="5" t="s">
        <v>424</v>
      </c>
    </row>
    <row r="1786" spans="1:44">
      <c r="A1786" s="87" t="s">
        <v>562</v>
      </c>
      <c r="B1786" s="5">
        <v>1005827</v>
      </c>
      <c r="C1786" s="5" t="s">
        <v>565</v>
      </c>
      <c r="D1786" s="5" t="s">
        <v>55</v>
      </c>
      <c r="E1786" s="5" t="s">
        <v>2425</v>
      </c>
      <c r="F1786" s="5" t="s">
        <v>2476</v>
      </c>
      <c r="G1786" s="5" t="s">
        <v>2663</v>
      </c>
      <c r="H1786" s="6">
        <v>40334</v>
      </c>
      <c r="I1786" s="5" t="s">
        <v>575</v>
      </c>
      <c r="J1786" s="5" t="s">
        <v>709</v>
      </c>
      <c r="K1786" s="5" t="s">
        <v>568</v>
      </c>
      <c r="L1786" s="7">
        <v>6</v>
      </c>
      <c r="M1786" s="7" t="s">
        <v>287</v>
      </c>
      <c r="N1786" s="8">
        <v>5005</v>
      </c>
      <c r="O1786" s="89">
        <v>0.02</v>
      </c>
      <c r="P1786" s="10">
        <f t="shared" si="339"/>
        <v>100</v>
      </c>
      <c r="Q1786" s="89">
        <v>5.0000000000000001E-3</v>
      </c>
      <c r="R1786" s="10">
        <f t="shared" si="340"/>
        <v>25</v>
      </c>
      <c r="S1786" s="89">
        <f t="shared" si="341"/>
        <v>2.4975024975024976E-2</v>
      </c>
      <c r="T1786" s="10">
        <f t="shared" si="342"/>
        <v>125</v>
      </c>
      <c r="U1786" s="10">
        <f t="shared" si="343"/>
        <v>5130</v>
      </c>
      <c r="V1786" s="11">
        <v>5155</v>
      </c>
      <c r="W1786" s="12">
        <f t="shared" si="344"/>
        <v>150</v>
      </c>
      <c r="X1786" s="93">
        <f t="shared" si="345"/>
        <v>0.03</v>
      </c>
      <c r="Y1786" s="94" t="str">
        <f t="shared" si="346"/>
        <v>0.00%-8.40%</v>
      </c>
      <c r="Z1786" s="15"/>
      <c r="AA1786" s="15"/>
      <c r="AB1786" s="15"/>
      <c r="AC1786" s="96"/>
      <c r="AD1786" s="8">
        <f t="shared" si="347"/>
        <v>0</v>
      </c>
      <c r="AE1786" s="17">
        <f t="shared" si="348"/>
        <v>5155</v>
      </c>
      <c r="AF1786" s="18">
        <f t="shared" si="349"/>
        <v>150</v>
      </c>
      <c r="AG1786" s="98">
        <f t="shared" si="350"/>
        <v>2.9970029970030065E-2</v>
      </c>
      <c r="AH1786" s="20">
        <v>13.6</v>
      </c>
      <c r="AI1786" s="20">
        <v>750</v>
      </c>
      <c r="AJ1786" s="20"/>
      <c r="AK1786" s="20">
        <v>688</v>
      </c>
      <c r="AL1786" s="20">
        <f t="shared" si="351"/>
        <v>79796</v>
      </c>
      <c r="AM1786" s="7" t="s">
        <v>287</v>
      </c>
      <c r="AN1786" s="20"/>
      <c r="AO1786" s="21"/>
      <c r="AP1786" s="21"/>
      <c r="AQ1786" s="5" t="s">
        <v>2664</v>
      </c>
      <c r="AR1786" s="5" t="s">
        <v>424</v>
      </c>
    </row>
    <row r="1787" spans="1:44">
      <c r="A1787" s="87" t="s">
        <v>562</v>
      </c>
      <c r="B1787" s="5">
        <v>1005909</v>
      </c>
      <c r="C1787" s="5" t="s">
        <v>565</v>
      </c>
      <c r="D1787" s="5" t="s">
        <v>55</v>
      </c>
      <c r="E1787" s="5" t="s">
        <v>2425</v>
      </c>
      <c r="F1787" s="5" t="s">
        <v>2476</v>
      </c>
      <c r="G1787" s="5" t="s">
        <v>2663</v>
      </c>
      <c r="H1787" s="6">
        <v>40348</v>
      </c>
      <c r="I1787" s="5" t="s">
        <v>575</v>
      </c>
      <c r="J1787" s="5" t="s">
        <v>651</v>
      </c>
      <c r="K1787" s="5" t="s">
        <v>568</v>
      </c>
      <c r="L1787" s="7">
        <v>6</v>
      </c>
      <c r="M1787" s="7" t="s">
        <v>287</v>
      </c>
      <c r="N1787" s="8">
        <v>4600</v>
      </c>
      <c r="O1787" s="89">
        <v>0.02</v>
      </c>
      <c r="P1787" s="10">
        <f t="shared" si="339"/>
        <v>92</v>
      </c>
      <c r="Q1787" s="89">
        <v>5.0000000000000001E-3</v>
      </c>
      <c r="R1787" s="10">
        <f t="shared" si="340"/>
        <v>23</v>
      </c>
      <c r="S1787" s="89">
        <f t="shared" si="341"/>
        <v>2.5000000000000001E-2</v>
      </c>
      <c r="T1787" s="10">
        <f t="shared" si="342"/>
        <v>115</v>
      </c>
      <c r="U1787" s="10">
        <f t="shared" si="343"/>
        <v>4715</v>
      </c>
      <c r="V1787" s="11">
        <v>4715</v>
      </c>
      <c r="W1787" s="12">
        <f t="shared" si="344"/>
        <v>115</v>
      </c>
      <c r="X1787" s="93">
        <f t="shared" si="345"/>
        <v>2.5000000000000001E-2</v>
      </c>
      <c r="Y1787" s="94" t="str">
        <f t="shared" si="346"/>
        <v>0.00%-8.40%</v>
      </c>
      <c r="Z1787" s="15"/>
      <c r="AA1787" s="15"/>
      <c r="AB1787" s="15"/>
      <c r="AC1787" s="96"/>
      <c r="AD1787" s="8">
        <f t="shared" si="347"/>
        <v>0</v>
      </c>
      <c r="AE1787" s="17">
        <f t="shared" si="348"/>
        <v>4715</v>
      </c>
      <c r="AF1787" s="18">
        <f t="shared" si="349"/>
        <v>115</v>
      </c>
      <c r="AG1787" s="98">
        <f t="shared" si="350"/>
        <v>2.4999999999999911E-2</v>
      </c>
      <c r="AH1787" s="20">
        <v>13.6</v>
      </c>
      <c r="AI1787" s="20">
        <v>650</v>
      </c>
      <c r="AJ1787" s="20"/>
      <c r="AK1787" s="20">
        <v>688</v>
      </c>
      <c r="AL1787" s="20">
        <f t="shared" si="351"/>
        <v>72612</v>
      </c>
      <c r="AM1787" s="7" t="s">
        <v>287</v>
      </c>
      <c r="AN1787" s="20"/>
      <c r="AO1787" s="21"/>
      <c r="AP1787" s="21"/>
      <c r="AQ1787" s="5" t="s">
        <v>2664</v>
      </c>
      <c r="AR1787" s="5" t="s">
        <v>424</v>
      </c>
    </row>
    <row r="1788" spans="1:44">
      <c r="A1788" s="87" t="s">
        <v>562</v>
      </c>
      <c r="B1788" s="5">
        <v>1005935</v>
      </c>
      <c r="C1788" s="5" t="s">
        <v>565</v>
      </c>
      <c r="D1788" s="5" t="s">
        <v>55</v>
      </c>
      <c r="E1788" s="5" t="s">
        <v>2425</v>
      </c>
      <c r="F1788" s="5" t="s">
        <v>2469</v>
      </c>
      <c r="G1788" s="5" t="s">
        <v>2663</v>
      </c>
      <c r="H1788" s="6">
        <v>40360</v>
      </c>
      <c r="I1788" s="5" t="s">
        <v>575</v>
      </c>
      <c r="J1788" s="5" t="s">
        <v>2642</v>
      </c>
      <c r="K1788" s="5" t="s">
        <v>568</v>
      </c>
      <c r="L1788" s="7">
        <v>6</v>
      </c>
      <c r="M1788" s="7" t="s">
        <v>287</v>
      </c>
      <c r="N1788" s="8">
        <v>4266</v>
      </c>
      <c r="O1788" s="89">
        <v>0.02</v>
      </c>
      <c r="P1788" s="10">
        <f t="shared" si="339"/>
        <v>85</v>
      </c>
      <c r="Q1788" s="89">
        <v>5.0000000000000001E-3</v>
      </c>
      <c r="R1788" s="10">
        <f t="shared" si="340"/>
        <v>21</v>
      </c>
      <c r="S1788" s="89">
        <f t="shared" si="341"/>
        <v>2.4847632442569153E-2</v>
      </c>
      <c r="T1788" s="10">
        <f t="shared" si="342"/>
        <v>106</v>
      </c>
      <c r="U1788" s="10">
        <f t="shared" si="343"/>
        <v>4372</v>
      </c>
      <c r="V1788" s="11">
        <v>4372</v>
      </c>
      <c r="W1788" s="12">
        <f t="shared" si="344"/>
        <v>106</v>
      </c>
      <c r="X1788" s="93">
        <f t="shared" si="345"/>
        <v>2.4799999999999999E-2</v>
      </c>
      <c r="Y1788" s="94" t="str">
        <f t="shared" si="346"/>
        <v>0.00%-8.40%</v>
      </c>
      <c r="Z1788" s="15"/>
      <c r="AA1788" s="15"/>
      <c r="AB1788" s="15"/>
      <c r="AC1788" s="96"/>
      <c r="AD1788" s="8">
        <f t="shared" si="347"/>
        <v>0</v>
      </c>
      <c r="AE1788" s="17">
        <f t="shared" si="348"/>
        <v>4372</v>
      </c>
      <c r="AF1788" s="18">
        <f t="shared" si="349"/>
        <v>106</v>
      </c>
      <c r="AG1788" s="98">
        <f t="shared" si="350"/>
        <v>2.4847632442569045E-2</v>
      </c>
      <c r="AH1788" s="20">
        <v>13.6</v>
      </c>
      <c r="AI1788" s="20">
        <v>650</v>
      </c>
      <c r="AJ1788" s="20"/>
      <c r="AK1788" s="20">
        <v>688</v>
      </c>
      <c r="AL1788" s="20">
        <f t="shared" si="351"/>
        <v>67947.199999999997</v>
      </c>
      <c r="AM1788" s="7" t="s">
        <v>287</v>
      </c>
      <c r="AN1788" s="20"/>
      <c r="AO1788" s="21"/>
      <c r="AP1788" s="21"/>
      <c r="AQ1788" s="5" t="s">
        <v>2664</v>
      </c>
      <c r="AR1788" s="5" t="s">
        <v>424</v>
      </c>
    </row>
    <row r="1789" spans="1:44">
      <c r="A1789" s="87" t="s">
        <v>562</v>
      </c>
      <c r="B1789" s="5">
        <v>1006385</v>
      </c>
      <c r="C1789" s="5" t="s">
        <v>565</v>
      </c>
      <c r="D1789" s="5" t="s">
        <v>55</v>
      </c>
      <c r="E1789" s="5" t="s">
        <v>2425</v>
      </c>
      <c r="F1789" s="5" t="s">
        <v>2476</v>
      </c>
      <c r="G1789" s="5" t="s">
        <v>2663</v>
      </c>
      <c r="H1789" s="6">
        <v>40442</v>
      </c>
      <c r="I1789" s="5" t="s">
        <v>575</v>
      </c>
      <c r="J1789" s="5" t="s">
        <v>2651</v>
      </c>
      <c r="K1789" s="5" t="s">
        <v>568</v>
      </c>
      <c r="L1789" s="7">
        <v>6</v>
      </c>
      <c r="M1789" s="7" t="s">
        <v>287</v>
      </c>
      <c r="N1789" s="8">
        <v>4541</v>
      </c>
      <c r="O1789" s="89">
        <v>0.02</v>
      </c>
      <c r="P1789" s="10">
        <f t="shared" si="339"/>
        <v>91</v>
      </c>
      <c r="Q1789" s="89">
        <v>5.0000000000000001E-3</v>
      </c>
      <c r="R1789" s="10">
        <f t="shared" si="340"/>
        <v>23</v>
      </c>
      <c r="S1789" s="89">
        <f t="shared" si="341"/>
        <v>2.5104602510460251E-2</v>
      </c>
      <c r="T1789" s="10">
        <f t="shared" si="342"/>
        <v>114</v>
      </c>
      <c r="U1789" s="10">
        <f t="shared" si="343"/>
        <v>4655</v>
      </c>
      <c r="V1789" s="11">
        <v>4610</v>
      </c>
      <c r="W1789" s="12">
        <f t="shared" si="344"/>
        <v>69</v>
      </c>
      <c r="X1789" s="93">
        <f t="shared" si="345"/>
        <v>1.52E-2</v>
      </c>
      <c r="Y1789" s="94" t="str">
        <f t="shared" si="346"/>
        <v>0.00%-8.40%</v>
      </c>
      <c r="Z1789" s="15"/>
      <c r="AA1789" s="15"/>
      <c r="AB1789" s="15"/>
      <c r="AC1789" s="96"/>
      <c r="AD1789" s="8">
        <f t="shared" si="347"/>
        <v>0</v>
      </c>
      <c r="AE1789" s="17">
        <f t="shared" si="348"/>
        <v>4610</v>
      </c>
      <c r="AF1789" s="18">
        <f t="shared" si="349"/>
        <v>69</v>
      </c>
      <c r="AG1789" s="98">
        <f t="shared" si="350"/>
        <v>1.5194890993173393E-2</v>
      </c>
      <c r="AH1789" s="20">
        <v>13.6</v>
      </c>
      <c r="AI1789" s="20">
        <v>650</v>
      </c>
      <c r="AJ1789" s="20"/>
      <c r="AK1789" s="20">
        <v>688</v>
      </c>
      <c r="AL1789" s="20">
        <f t="shared" si="351"/>
        <v>71184</v>
      </c>
      <c r="AM1789" s="7" t="s">
        <v>287</v>
      </c>
      <c r="AN1789" s="20" t="s">
        <v>623</v>
      </c>
      <c r="AO1789" s="21"/>
      <c r="AP1789" s="21"/>
      <c r="AQ1789" s="5" t="s">
        <v>2664</v>
      </c>
      <c r="AR1789" s="5" t="s">
        <v>424</v>
      </c>
    </row>
    <row r="1790" spans="1:44">
      <c r="A1790" s="87" t="s">
        <v>562</v>
      </c>
      <c r="B1790" s="5">
        <v>1007465</v>
      </c>
      <c r="C1790" s="5" t="s">
        <v>565</v>
      </c>
      <c r="D1790" s="5" t="s">
        <v>55</v>
      </c>
      <c r="E1790" s="5" t="s">
        <v>2425</v>
      </c>
      <c r="F1790" s="5" t="s">
        <v>2476</v>
      </c>
      <c r="G1790" s="5" t="s">
        <v>2663</v>
      </c>
      <c r="H1790" s="6">
        <v>40945</v>
      </c>
      <c r="I1790" s="5" t="s">
        <v>489</v>
      </c>
      <c r="J1790" s="5" t="s">
        <v>489</v>
      </c>
      <c r="K1790" s="5" t="s">
        <v>568</v>
      </c>
      <c r="L1790" s="7">
        <v>6</v>
      </c>
      <c r="M1790" s="7" t="s">
        <v>287</v>
      </c>
      <c r="N1790" s="8">
        <v>6627</v>
      </c>
      <c r="O1790" s="89">
        <v>0.02</v>
      </c>
      <c r="P1790" s="10">
        <f t="shared" si="339"/>
        <v>133</v>
      </c>
      <c r="Q1790" s="89">
        <v>5.0000000000000001E-3</v>
      </c>
      <c r="R1790" s="10">
        <f t="shared" si="340"/>
        <v>33</v>
      </c>
      <c r="S1790" s="89">
        <f t="shared" si="341"/>
        <v>2.5049041798702279E-2</v>
      </c>
      <c r="T1790" s="10">
        <f t="shared" si="342"/>
        <v>166</v>
      </c>
      <c r="U1790" s="10">
        <f t="shared" si="343"/>
        <v>6793</v>
      </c>
      <c r="V1790" s="11">
        <v>6830</v>
      </c>
      <c r="W1790" s="12">
        <f t="shared" si="344"/>
        <v>203</v>
      </c>
      <c r="X1790" s="93">
        <f t="shared" si="345"/>
        <v>3.0599999999999999E-2</v>
      </c>
      <c r="Y1790" s="94" t="str">
        <f t="shared" si="346"/>
        <v>0.00%-8.40%</v>
      </c>
      <c r="Z1790" s="15"/>
      <c r="AA1790" s="15"/>
      <c r="AB1790" s="15"/>
      <c r="AC1790" s="96"/>
      <c r="AD1790" s="8">
        <f t="shared" si="347"/>
        <v>0</v>
      </c>
      <c r="AE1790" s="17">
        <f t="shared" si="348"/>
        <v>6830</v>
      </c>
      <c r="AF1790" s="18">
        <f t="shared" si="349"/>
        <v>203</v>
      </c>
      <c r="AG1790" s="98">
        <f t="shared" si="350"/>
        <v>3.0632261958654095E-2</v>
      </c>
      <c r="AH1790" s="20">
        <v>13.6</v>
      </c>
      <c r="AI1790" s="20">
        <v>900</v>
      </c>
      <c r="AJ1790" s="20"/>
      <c r="AK1790" s="20">
        <v>688</v>
      </c>
      <c r="AL1790" s="20">
        <f t="shared" si="351"/>
        <v>104376</v>
      </c>
      <c r="AM1790" s="7" t="s">
        <v>287</v>
      </c>
      <c r="AN1790" s="20"/>
      <c r="AO1790" s="21"/>
      <c r="AP1790" s="21"/>
      <c r="AQ1790" s="5" t="s">
        <v>2664</v>
      </c>
      <c r="AR1790" s="5" t="s">
        <v>424</v>
      </c>
    </row>
    <row r="1791" spans="1:44">
      <c r="A1791" s="87" t="s">
        <v>562</v>
      </c>
      <c r="B1791" s="5">
        <v>1007502</v>
      </c>
      <c r="C1791" s="5" t="s">
        <v>565</v>
      </c>
      <c r="D1791" s="5" t="s">
        <v>55</v>
      </c>
      <c r="E1791" s="5" t="s">
        <v>2425</v>
      </c>
      <c r="F1791" s="5" t="s">
        <v>2665</v>
      </c>
      <c r="G1791" s="5" t="s">
        <v>2663</v>
      </c>
      <c r="H1791" s="6">
        <v>40945</v>
      </c>
      <c r="I1791" s="5" t="s">
        <v>586</v>
      </c>
      <c r="J1791" s="5" t="s">
        <v>713</v>
      </c>
      <c r="K1791" s="5" t="s">
        <v>568</v>
      </c>
      <c r="L1791" s="7">
        <v>6</v>
      </c>
      <c r="M1791" s="7" t="s">
        <v>287</v>
      </c>
      <c r="N1791" s="8">
        <v>4905</v>
      </c>
      <c r="O1791" s="89">
        <v>0.02</v>
      </c>
      <c r="P1791" s="10">
        <f t="shared" si="339"/>
        <v>98</v>
      </c>
      <c r="Q1791" s="89">
        <v>5.0000000000000001E-3</v>
      </c>
      <c r="R1791" s="10">
        <f t="shared" si="340"/>
        <v>25</v>
      </c>
      <c r="S1791" s="89">
        <f t="shared" si="341"/>
        <v>2.5076452599388378E-2</v>
      </c>
      <c r="T1791" s="10">
        <f t="shared" si="342"/>
        <v>123</v>
      </c>
      <c r="U1791" s="10">
        <f t="shared" si="343"/>
        <v>5028</v>
      </c>
      <c r="V1791" s="11">
        <v>5028</v>
      </c>
      <c r="W1791" s="12">
        <f t="shared" si="344"/>
        <v>123</v>
      </c>
      <c r="X1791" s="93">
        <f t="shared" si="345"/>
        <v>2.5100000000000001E-2</v>
      </c>
      <c r="Y1791" s="94" t="str">
        <f t="shared" si="346"/>
        <v>0.00%-8.40%</v>
      </c>
      <c r="Z1791" s="15"/>
      <c r="AA1791" s="15"/>
      <c r="AB1791" s="15"/>
      <c r="AC1791" s="96"/>
      <c r="AD1791" s="8">
        <f t="shared" si="347"/>
        <v>0</v>
      </c>
      <c r="AE1791" s="17">
        <f t="shared" si="348"/>
        <v>5028</v>
      </c>
      <c r="AF1791" s="18">
        <f t="shared" si="349"/>
        <v>123</v>
      </c>
      <c r="AG1791" s="98">
        <f t="shared" si="350"/>
        <v>2.5076452599388288E-2</v>
      </c>
      <c r="AH1791" s="20">
        <v>13.6</v>
      </c>
      <c r="AI1791" s="20">
        <v>750</v>
      </c>
      <c r="AJ1791" s="20"/>
      <c r="AK1791" s="20">
        <v>688</v>
      </c>
      <c r="AL1791" s="20">
        <f t="shared" si="351"/>
        <v>78068.800000000003</v>
      </c>
      <c r="AM1791" s="7" t="s">
        <v>287</v>
      </c>
      <c r="AN1791" s="20"/>
      <c r="AO1791" s="21"/>
      <c r="AP1791" s="21"/>
      <c r="AQ1791" s="5" t="s">
        <v>2664</v>
      </c>
      <c r="AR1791" s="5" t="s">
        <v>424</v>
      </c>
    </row>
    <row r="1792" spans="1:44">
      <c r="A1792" s="87" t="s">
        <v>562</v>
      </c>
      <c r="B1792" s="5">
        <v>1007513</v>
      </c>
      <c r="C1792" s="5" t="s">
        <v>565</v>
      </c>
      <c r="D1792" s="5" t="s">
        <v>55</v>
      </c>
      <c r="E1792" s="5" t="s">
        <v>2425</v>
      </c>
      <c r="F1792" s="5" t="s">
        <v>2476</v>
      </c>
      <c r="G1792" s="5" t="s">
        <v>2663</v>
      </c>
      <c r="H1792" s="6">
        <v>40945</v>
      </c>
      <c r="I1792" s="5" t="s">
        <v>575</v>
      </c>
      <c r="J1792" s="5" t="s">
        <v>709</v>
      </c>
      <c r="K1792" s="5" t="s">
        <v>568</v>
      </c>
      <c r="L1792" s="7">
        <v>6</v>
      </c>
      <c r="M1792" s="7" t="s">
        <v>287</v>
      </c>
      <c r="N1792" s="8">
        <v>4649</v>
      </c>
      <c r="O1792" s="89">
        <v>0.02</v>
      </c>
      <c r="P1792" s="10">
        <f t="shared" si="339"/>
        <v>93</v>
      </c>
      <c r="Q1792" s="89">
        <v>5.0000000000000001E-3</v>
      </c>
      <c r="R1792" s="10">
        <f t="shared" si="340"/>
        <v>23</v>
      </c>
      <c r="S1792" s="89">
        <f t="shared" si="341"/>
        <v>2.4951602495160249E-2</v>
      </c>
      <c r="T1792" s="10">
        <f t="shared" si="342"/>
        <v>116</v>
      </c>
      <c r="U1792" s="10">
        <f t="shared" si="343"/>
        <v>4765</v>
      </c>
      <c r="V1792" s="11">
        <v>4765</v>
      </c>
      <c r="W1792" s="12">
        <f t="shared" si="344"/>
        <v>116</v>
      </c>
      <c r="X1792" s="93">
        <f t="shared" si="345"/>
        <v>2.5000000000000001E-2</v>
      </c>
      <c r="Y1792" s="94" t="str">
        <f t="shared" si="346"/>
        <v>0.00%-8.40%</v>
      </c>
      <c r="Z1792" s="15"/>
      <c r="AA1792" s="15"/>
      <c r="AB1792" s="15"/>
      <c r="AC1792" s="96"/>
      <c r="AD1792" s="8">
        <f t="shared" si="347"/>
        <v>0</v>
      </c>
      <c r="AE1792" s="17">
        <f t="shared" si="348"/>
        <v>4765</v>
      </c>
      <c r="AF1792" s="18">
        <f t="shared" si="349"/>
        <v>116</v>
      </c>
      <c r="AG1792" s="98">
        <f t="shared" si="350"/>
        <v>2.4951602495160152E-2</v>
      </c>
      <c r="AH1792" s="20">
        <v>13.6</v>
      </c>
      <c r="AI1792" s="20">
        <v>750</v>
      </c>
      <c r="AJ1792" s="20"/>
      <c r="AK1792" s="20">
        <v>688</v>
      </c>
      <c r="AL1792" s="20">
        <f t="shared" si="351"/>
        <v>74492</v>
      </c>
      <c r="AM1792" s="7" t="s">
        <v>287</v>
      </c>
      <c r="AN1792" s="20"/>
      <c r="AO1792" s="21"/>
      <c r="AP1792" s="21"/>
      <c r="AQ1792" s="5" t="s">
        <v>2664</v>
      </c>
      <c r="AR1792" s="5" t="s">
        <v>424</v>
      </c>
    </row>
    <row r="1793" spans="1:44">
      <c r="A1793" s="87" t="s">
        <v>562</v>
      </c>
      <c r="B1793" s="5">
        <v>1007517</v>
      </c>
      <c r="C1793" s="5" t="s">
        <v>565</v>
      </c>
      <c r="D1793" s="5" t="s">
        <v>55</v>
      </c>
      <c r="E1793" s="5" t="s">
        <v>2425</v>
      </c>
      <c r="F1793" s="5" t="s">
        <v>2476</v>
      </c>
      <c r="G1793" s="5" t="s">
        <v>2663</v>
      </c>
      <c r="H1793" s="6">
        <v>40945</v>
      </c>
      <c r="I1793" s="5" t="s">
        <v>575</v>
      </c>
      <c r="J1793" s="5" t="s">
        <v>651</v>
      </c>
      <c r="K1793" s="5" t="s">
        <v>568</v>
      </c>
      <c r="L1793" s="7">
        <v>6</v>
      </c>
      <c r="M1793" s="7" t="s">
        <v>287</v>
      </c>
      <c r="N1793" s="8">
        <v>4541</v>
      </c>
      <c r="O1793" s="89">
        <v>0.02</v>
      </c>
      <c r="P1793" s="10">
        <f t="shared" si="339"/>
        <v>91</v>
      </c>
      <c r="Q1793" s="89">
        <v>5.0000000000000001E-3</v>
      </c>
      <c r="R1793" s="10">
        <f t="shared" si="340"/>
        <v>23</v>
      </c>
      <c r="S1793" s="89">
        <f t="shared" si="341"/>
        <v>2.5104602510460251E-2</v>
      </c>
      <c r="T1793" s="10">
        <f t="shared" si="342"/>
        <v>114</v>
      </c>
      <c r="U1793" s="10">
        <f t="shared" si="343"/>
        <v>4655</v>
      </c>
      <c r="V1793" s="11">
        <v>4655</v>
      </c>
      <c r="W1793" s="12">
        <f t="shared" si="344"/>
        <v>114</v>
      </c>
      <c r="X1793" s="93">
        <f t="shared" si="345"/>
        <v>2.5100000000000001E-2</v>
      </c>
      <c r="Y1793" s="94" t="str">
        <f t="shared" si="346"/>
        <v>0.00%-8.40%</v>
      </c>
      <c r="Z1793" s="15"/>
      <c r="AA1793" s="15"/>
      <c r="AB1793" s="15"/>
      <c r="AC1793" s="96"/>
      <c r="AD1793" s="8">
        <f t="shared" si="347"/>
        <v>0</v>
      </c>
      <c r="AE1793" s="17">
        <f t="shared" si="348"/>
        <v>4655</v>
      </c>
      <c r="AF1793" s="18">
        <f t="shared" si="349"/>
        <v>114</v>
      </c>
      <c r="AG1793" s="98">
        <f t="shared" si="350"/>
        <v>2.5104602510460206E-2</v>
      </c>
      <c r="AH1793" s="20">
        <v>13.6</v>
      </c>
      <c r="AI1793" s="20">
        <v>650</v>
      </c>
      <c r="AJ1793" s="20"/>
      <c r="AK1793" s="20">
        <v>688</v>
      </c>
      <c r="AL1793" s="20">
        <f t="shared" si="351"/>
        <v>71796</v>
      </c>
      <c r="AM1793" s="7" t="s">
        <v>287</v>
      </c>
      <c r="AN1793" s="20"/>
      <c r="AO1793" s="21"/>
      <c r="AP1793" s="21"/>
      <c r="AQ1793" s="5" t="s">
        <v>2664</v>
      </c>
      <c r="AR1793" s="5" t="s">
        <v>424</v>
      </c>
    </row>
    <row r="1794" spans="1:44">
      <c r="A1794" s="87" t="s">
        <v>562</v>
      </c>
      <c r="B1794" s="5">
        <v>1007523</v>
      </c>
      <c r="C1794" s="5" t="s">
        <v>565</v>
      </c>
      <c r="D1794" s="5" t="s">
        <v>55</v>
      </c>
      <c r="E1794" s="5" t="s">
        <v>2425</v>
      </c>
      <c r="F1794" s="5" t="s">
        <v>2476</v>
      </c>
      <c r="G1794" s="5" t="s">
        <v>2663</v>
      </c>
      <c r="H1794" s="6">
        <v>40945</v>
      </c>
      <c r="I1794" s="5" t="s">
        <v>575</v>
      </c>
      <c r="J1794" s="5" t="s">
        <v>651</v>
      </c>
      <c r="K1794" s="5" t="s">
        <v>568</v>
      </c>
      <c r="L1794" s="7">
        <v>6</v>
      </c>
      <c r="M1794" s="7" t="s">
        <v>287</v>
      </c>
      <c r="N1794" s="8">
        <v>4657</v>
      </c>
      <c r="O1794" s="89">
        <v>0.02</v>
      </c>
      <c r="P1794" s="10">
        <f t="shared" si="339"/>
        <v>93</v>
      </c>
      <c r="Q1794" s="89">
        <v>5.0000000000000001E-3</v>
      </c>
      <c r="R1794" s="10">
        <f t="shared" si="340"/>
        <v>23</v>
      </c>
      <c r="S1794" s="89">
        <f t="shared" si="341"/>
        <v>2.4908739531887481E-2</v>
      </c>
      <c r="T1794" s="10">
        <f t="shared" si="342"/>
        <v>116</v>
      </c>
      <c r="U1794" s="10">
        <f t="shared" si="343"/>
        <v>4773</v>
      </c>
      <c r="V1794" s="11">
        <v>4773</v>
      </c>
      <c r="W1794" s="12">
        <f t="shared" si="344"/>
        <v>116</v>
      </c>
      <c r="X1794" s="93">
        <f t="shared" si="345"/>
        <v>2.4899999999999999E-2</v>
      </c>
      <c r="Y1794" s="94" t="str">
        <f t="shared" si="346"/>
        <v>0.00%-8.40%</v>
      </c>
      <c r="Z1794" s="15"/>
      <c r="AA1794" s="15"/>
      <c r="AB1794" s="15"/>
      <c r="AC1794" s="96"/>
      <c r="AD1794" s="8">
        <f t="shared" si="347"/>
        <v>0</v>
      </c>
      <c r="AE1794" s="17">
        <f t="shared" si="348"/>
        <v>4773</v>
      </c>
      <c r="AF1794" s="18">
        <f t="shared" si="349"/>
        <v>116</v>
      </c>
      <c r="AG1794" s="98">
        <f t="shared" si="350"/>
        <v>2.4908739531887436E-2</v>
      </c>
      <c r="AH1794" s="20">
        <v>13.6</v>
      </c>
      <c r="AI1794" s="20">
        <v>650</v>
      </c>
      <c r="AJ1794" s="20"/>
      <c r="AK1794" s="20">
        <v>688</v>
      </c>
      <c r="AL1794" s="20">
        <f t="shared" si="351"/>
        <v>73400.799999999988</v>
      </c>
      <c r="AM1794" s="7" t="s">
        <v>287</v>
      </c>
      <c r="AN1794" s="20"/>
      <c r="AO1794" s="21"/>
      <c r="AP1794" s="21"/>
      <c r="AQ1794" s="5" t="s">
        <v>2664</v>
      </c>
      <c r="AR1794" s="5" t="s">
        <v>424</v>
      </c>
    </row>
    <row r="1795" spans="1:44">
      <c r="A1795" s="87" t="s">
        <v>562</v>
      </c>
      <c r="B1795" s="5">
        <v>1007528</v>
      </c>
      <c r="C1795" s="5" t="s">
        <v>565</v>
      </c>
      <c r="D1795" s="5" t="s">
        <v>55</v>
      </c>
      <c r="E1795" s="5" t="s">
        <v>2425</v>
      </c>
      <c r="F1795" s="5" t="s">
        <v>2469</v>
      </c>
      <c r="G1795" s="5" t="s">
        <v>2663</v>
      </c>
      <c r="H1795" s="6">
        <v>40966</v>
      </c>
      <c r="I1795" s="5" t="s">
        <v>575</v>
      </c>
      <c r="J1795" s="5" t="s">
        <v>651</v>
      </c>
      <c r="K1795" s="5" t="s">
        <v>568</v>
      </c>
      <c r="L1795" s="7">
        <v>6</v>
      </c>
      <c r="M1795" s="7" t="s">
        <v>287</v>
      </c>
      <c r="N1795" s="8">
        <v>4503</v>
      </c>
      <c r="O1795" s="89">
        <v>0.02</v>
      </c>
      <c r="P1795" s="10">
        <f t="shared" si="339"/>
        <v>90</v>
      </c>
      <c r="Q1795" s="89">
        <v>5.0000000000000001E-3</v>
      </c>
      <c r="R1795" s="10">
        <f t="shared" si="340"/>
        <v>23</v>
      </c>
      <c r="S1795" s="89">
        <f t="shared" si="341"/>
        <v>2.5094381523428824E-2</v>
      </c>
      <c r="T1795" s="10">
        <f t="shared" si="342"/>
        <v>113</v>
      </c>
      <c r="U1795" s="10">
        <f t="shared" si="343"/>
        <v>4616</v>
      </c>
      <c r="V1795" s="11">
        <v>4616</v>
      </c>
      <c r="W1795" s="12">
        <f t="shared" si="344"/>
        <v>113</v>
      </c>
      <c r="X1795" s="93">
        <f t="shared" si="345"/>
        <v>2.5100000000000001E-2</v>
      </c>
      <c r="Y1795" s="94" t="str">
        <f t="shared" si="346"/>
        <v>0.00%-8.40%</v>
      </c>
      <c r="Z1795" s="15"/>
      <c r="AA1795" s="15"/>
      <c r="AB1795" s="15"/>
      <c r="AC1795" s="96"/>
      <c r="AD1795" s="8">
        <f t="shared" si="347"/>
        <v>0</v>
      </c>
      <c r="AE1795" s="17">
        <f t="shared" si="348"/>
        <v>4616</v>
      </c>
      <c r="AF1795" s="18">
        <f t="shared" si="349"/>
        <v>113</v>
      </c>
      <c r="AG1795" s="98">
        <f t="shared" si="350"/>
        <v>2.5094381523428799E-2</v>
      </c>
      <c r="AH1795" s="20">
        <v>13.6</v>
      </c>
      <c r="AI1795" s="20">
        <v>650</v>
      </c>
      <c r="AJ1795" s="20"/>
      <c r="AK1795" s="20">
        <v>688</v>
      </c>
      <c r="AL1795" s="20">
        <f t="shared" si="351"/>
        <v>71265.600000000006</v>
      </c>
      <c r="AM1795" s="7" t="s">
        <v>287</v>
      </c>
      <c r="AN1795" s="20"/>
      <c r="AO1795" s="21"/>
      <c r="AP1795" s="21"/>
      <c r="AQ1795" s="5" t="s">
        <v>2664</v>
      </c>
      <c r="AR1795" s="5" t="s">
        <v>424</v>
      </c>
    </row>
    <row r="1796" spans="1:44">
      <c r="A1796" s="87" t="s">
        <v>562</v>
      </c>
      <c r="B1796" s="5">
        <v>1007540</v>
      </c>
      <c r="C1796" s="5" t="s">
        <v>565</v>
      </c>
      <c r="D1796" s="5" t="s">
        <v>55</v>
      </c>
      <c r="E1796" s="5" t="s">
        <v>2425</v>
      </c>
      <c r="F1796" s="5" t="s">
        <v>2476</v>
      </c>
      <c r="G1796" s="5" t="s">
        <v>2663</v>
      </c>
      <c r="H1796" s="6">
        <v>40980</v>
      </c>
      <c r="I1796" s="5" t="s">
        <v>575</v>
      </c>
      <c r="J1796" s="5" t="s">
        <v>2651</v>
      </c>
      <c r="K1796" s="5" t="s">
        <v>568</v>
      </c>
      <c r="L1796" s="7">
        <v>6</v>
      </c>
      <c r="M1796" s="7" t="s">
        <v>287</v>
      </c>
      <c r="N1796" s="8">
        <v>4685</v>
      </c>
      <c r="O1796" s="89">
        <v>0.02</v>
      </c>
      <c r="P1796" s="10">
        <f t="shared" si="339"/>
        <v>94</v>
      </c>
      <c r="Q1796" s="89">
        <v>5.0000000000000001E-3</v>
      </c>
      <c r="R1796" s="10">
        <f t="shared" si="340"/>
        <v>23</v>
      </c>
      <c r="S1796" s="89">
        <f t="shared" si="341"/>
        <v>2.4973319103521879E-2</v>
      </c>
      <c r="T1796" s="10">
        <f t="shared" si="342"/>
        <v>117</v>
      </c>
      <c r="U1796" s="10">
        <f t="shared" si="343"/>
        <v>4802</v>
      </c>
      <c r="V1796" s="11">
        <v>4825</v>
      </c>
      <c r="W1796" s="12">
        <f t="shared" si="344"/>
        <v>140</v>
      </c>
      <c r="X1796" s="93">
        <f t="shared" si="345"/>
        <v>2.9899999999999999E-2</v>
      </c>
      <c r="Y1796" s="94" t="str">
        <f t="shared" si="346"/>
        <v>0.00%-8.40%</v>
      </c>
      <c r="Z1796" s="15"/>
      <c r="AA1796" s="15"/>
      <c r="AB1796" s="15"/>
      <c r="AC1796" s="96"/>
      <c r="AD1796" s="8">
        <f t="shared" si="347"/>
        <v>0</v>
      </c>
      <c r="AE1796" s="17">
        <f t="shared" si="348"/>
        <v>4825</v>
      </c>
      <c r="AF1796" s="18">
        <f t="shared" si="349"/>
        <v>140</v>
      </c>
      <c r="AG1796" s="98">
        <f t="shared" si="350"/>
        <v>2.9882604055496254E-2</v>
      </c>
      <c r="AH1796" s="20">
        <v>13.6</v>
      </c>
      <c r="AI1796" s="20">
        <v>650</v>
      </c>
      <c r="AJ1796" s="20"/>
      <c r="AK1796" s="20">
        <v>688</v>
      </c>
      <c r="AL1796" s="20">
        <f t="shared" si="351"/>
        <v>74108</v>
      </c>
      <c r="AM1796" s="7" t="s">
        <v>287</v>
      </c>
      <c r="AN1796" s="20"/>
      <c r="AO1796" s="21"/>
      <c r="AP1796" s="21"/>
      <c r="AQ1796" s="5" t="s">
        <v>2664</v>
      </c>
      <c r="AR1796" s="5" t="s">
        <v>424</v>
      </c>
    </row>
    <row r="1797" spans="1:44">
      <c r="A1797" s="87" t="s">
        <v>562</v>
      </c>
      <c r="B1797" s="5">
        <v>1007544</v>
      </c>
      <c r="C1797" s="5" t="s">
        <v>565</v>
      </c>
      <c r="D1797" s="5" t="s">
        <v>55</v>
      </c>
      <c r="E1797" s="5" t="s">
        <v>2425</v>
      </c>
      <c r="F1797" s="5" t="s">
        <v>2476</v>
      </c>
      <c r="G1797" s="5" t="s">
        <v>2663</v>
      </c>
      <c r="H1797" s="6">
        <v>40984</v>
      </c>
      <c r="I1797" s="5" t="s">
        <v>575</v>
      </c>
      <c r="J1797" s="5" t="s">
        <v>651</v>
      </c>
      <c r="K1797" s="5" t="s">
        <v>568</v>
      </c>
      <c r="L1797" s="7">
        <v>6</v>
      </c>
      <c r="M1797" s="7" t="s">
        <v>287</v>
      </c>
      <c r="N1797" s="8">
        <v>4615</v>
      </c>
      <c r="O1797" s="89">
        <v>0.02</v>
      </c>
      <c r="P1797" s="10">
        <f t="shared" si="339"/>
        <v>92</v>
      </c>
      <c r="Q1797" s="89">
        <v>5.0000000000000001E-3</v>
      </c>
      <c r="R1797" s="10">
        <f t="shared" si="340"/>
        <v>23</v>
      </c>
      <c r="S1797" s="89">
        <f t="shared" si="341"/>
        <v>2.4918743228602384E-2</v>
      </c>
      <c r="T1797" s="10">
        <f t="shared" si="342"/>
        <v>115</v>
      </c>
      <c r="U1797" s="10">
        <f t="shared" si="343"/>
        <v>4730</v>
      </c>
      <c r="V1797" s="11">
        <v>4730</v>
      </c>
      <c r="W1797" s="12">
        <f t="shared" si="344"/>
        <v>115</v>
      </c>
      <c r="X1797" s="93">
        <f t="shared" si="345"/>
        <v>2.4899999999999999E-2</v>
      </c>
      <c r="Y1797" s="94" t="str">
        <f t="shared" si="346"/>
        <v>0.00%-8.40%</v>
      </c>
      <c r="Z1797" s="15"/>
      <c r="AA1797" s="15"/>
      <c r="AB1797" s="15"/>
      <c r="AC1797" s="96"/>
      <c r="AD1797" s="8">
        <f t="shared" si="347"/>
        <v>0</v>
      </c>
      <c r="AE1797" s="17">
        <f t="shared" si="348"/>
        <v>4730</v>
      </c>
      <c r="AF1797" s="18">
        <f t="shared" si="349"/>
        <v>115</v>
      </c>
      <c r="AG1797" s="98">
        <f t="shared" si="350"/>
        <v>2.4918743228602436E-2</v>
      </c>
      <c r="AH1797" s="20">
        <v>13.6</v>
      </c>
      <c r="AI1797" s="20">
        <v>650</v>
      </c>
      <c r="AJ1797" s="20"/>
      <c r="AK1797" s="20">
        <v>688</v>
      </c>
      <c r="AL1797" s="20">
        <f t="shared" si="351"/>
        <v>72816</v>
      </c>
      <c r="AM1797" s="7" t="s">
        <v>287</v>
      </c>
      <c r="AN1797" s="20"/>
      <c r="AO1797" s="21"/>
      <c r="AP1797" s="21"/>
      <c r="AQ1797" s="5" t="s">
        <v>2664</v>
      </c>
      <c r="AR1797" s="5" t="s">
        <v>424</v>
      </c>
    </row>
    <row r="1798" spans="1:44">
      <c r="A1798" s="87" t="s">
        <v>562</v>
      </c>
      <c r="B1798" s="5">
        <v>1007557</v>
      </c>
      <c r="C1798" s="5" t="s">
        <v>565</v>
      </c>
      <c r="D1798" s="5" t="s">
        <v>55</v>
      </c>
      <c r="E1798" s="5" t="s">
        <v>2425</v>
      </c>
      <c r="F1798" s="5" t="s">
        <v>2476</v>
      </c>
      <c r="G1798" s="5" t="s">
        <v>2663</v>
      </c>
      <c r="H1798" s="6">
        <v>40988</v>
      </c>
      <c r="I1798" s="5" t="s">
        <v>575</v>
      </c>
      <c r="J1798" s="5" t="s">
        <v>709</v>
      </c>
      <c r="K1798" s="5" t="s">
        <v>568</v>
      </c>
      <c r="L1798" s="7">
        <v>6</v>
      </c>
      <c r="M1798" s="7" t="s">
        <v>287</v>
      </c>
      <c r="N1798" s="8">
        <v>4776</v>
      </c>
      <c r="O1798" s="89">
        <v>0.02</v>
      </c>
      <c r="P1798" s="10">
        <f t="shared" si="339"/>
        <v>96</v>
      </c>
      <c r="Q1798" s="89">
        <v>5.0000000000000001E-3</v>
      </c>
      <c r="R1798" s="10">
        <f t="shared" si="340"/>
        <v>24</v>
      </c>
      <c r="S1798" s="89">
        <f t="shared" si="341"/>
        <v>2.5125628140703519E-2</v>
      </c>
      <c r="T1798" s="10">
        <f t="shared" si="342"/>
        <v>120</v>
      </c>
      <c r="U1798" s="10">
        <f t="shared" si="343"/>
        <v>4896</v>
      </c>
      <c r="V1798" s="11">
        <v>4922</v>
      </c>
      <c r="W1798" s="12">
        <f t="shared" si="344"/>
        <v>146</v>
      </c>
      <c r="X1798" s="93">
        <f t="shared" si="345"/>
        <v>3.0599999999999999E-2</v>
      </c>
      <c r="Y1798" s="94" t="str">
        <f t="shared" si="346"/>
        <v>0.00%-8.40%</v>
      </c>
      <c r="Z1798" s="15"/>
      <c r="AA1798" s="15"/>
      <c r="AB1798" s="15"/>
      <c r="AC1798" s="96"/>
      <c r="AD1798" s="8">
        <f t="shared" si="347"/>
        <v>0</v>
      </c>
      <c r="AE1798" s="17">
        <f t="shared" si="348"/>
        <v>4922</v>
      </c>
      <c r="AF1798" s="18">
        <f t="shared" si="349"/>
        <v>146</v>
      </c>
      <c r="AG1798" s="98">
        <f t="shared" si="350"/>
        <v>3.0569514237855921E-2</v>
      </c>
      <c r="AH1798" s="20">
        <v>13.6</v>
      </c>
      <c r="AI1798" s="20">
        <v>750</v>
      </c>
      <c r="AJ1798" s="20"/>
      <c r="AK1798" s="20">
        <v>688</v>
      </c>
      <c r="AL1798" s="20">
        <f t="shared" si="351"/>
        <v>76627.199999999997</v>
      </c>
      <c r="AM1798" s="7" t="s">
        <v>287</v>
      </c>
      <c r="AN1798" s="20"/>
      <c r="AO1798" s="21"/>
      <c r="AP1798" s="21"/>
      <c r="AQ1798" s="5" t="s">
        <v>2664</v>
      </c>
      <c r="AR1798" s="5" t="s">
        <v>424</v>
      </c>
    </row>
    <row r="1799" spans="1:44">
      <c r="A1799" s="87" t="s">
        <v>562</v>
      </c>
      <c r="B1799" s="5">
        <v>1007585</v>
      </c>
      <c r="C1799" s="5" t="s">
        <v>565</v>
      </c>
      <c r="D1799" s="5" t="s">
        <v>55</v>
      </c>
      <c r="E1799" s="5" t="s">
        <v>2425</v>
      </c>
      <c r="F1799" s="5" t="s">
        <v>2469</v>
      </c>
      <c r="G1799" s="5" t="s">
        <v>2663</v>
      </c>
      <c r="H1799" s="6">
        <v>40994</v>
      </c>
      <c r="I1799" s="5" t="s">
        <v>575</v>
      </c>
      <c r="J1799" s="5" t="s">
        <v>709</v>
      </c>
      <c r="K1799" s="5" t="s">
        <v>568</v>
      </c>
      <c r="L1799" s="7">
        <v>6</v>
      </c>
      <c r="M1799" s="7" t="s">
        <v>287</v>
      </c>
      <c r="N1799" s="8">
        <v>4620</v>
      </c>
      <c r="O1799" s="89">
        <v>0.02</v>
      </c>
      <c r="P1799" s="10">
        <f t="shared" si="339"/>
        <v>92</v>
      </c>
      <c r="Q1799" s="89">
        <v>5.0000000000000001E-3</v>
      </c>
      <c r="R1799" s="10">
        <f t="shared" si="340"/>
        <v>23</v>
      </c>
      <c r="S1799" s="89">
        <f t="shared" si="341"/>
        <v>2.4891774891774892E-2</v>
      </c>
      <c r="T1799" s="10">
        <f t="shared" si="342"/>
        <v>115</v>
      </c>
      <c r="U1799" s="10">
        <f t="shared" si="343"/>
        <v>4735</v>
      </c>
      <c r="V1799" s="11">
        <v>4755</v>
      </c>
      <c r="W1799" s="12">
        <f t="shared" si="344"/>
        <v>135</v>
      </c>
      <c r="X1799" s="93">
        <f t="shared" si="345"/>
        <v>2.92E-2</v>
      </c>
      <c r="Y1799" s="94" t="str">
        <f t="shared" si="346"/>
        <v>0.00%-8.40%</v>
      </c>
      <c r="Z1799" s="15"/>
      <c r="AA1799" s="15"/>
      <c r="AB1799" s="15"/>
      <c r="AC1799" s="96"/>
      <c r="AD1799" s="8">
        <f t="shared" si="347"/>
        <v>0</v>
      </c>
      <c r="AE1799" s="17">
        <f t="shared" si="348"/>
        <v>4755</v>
      </c>
      <c r="AF1799" s="18">
        <f t="shared" si="349"/>
        <v>135</v>
      </c>
      <c r="AG1799" s="98">
        <f t="shared" si="350"/>
        <v>2.9220779220779258E-2</v>
      </c>
      <c r="AH1799" s="20">
        <v>13.6</v>
      </c>
      <c r="AI1799" s="20">
        <v>750</v>
      </c>
      <c r="AJ1799" s="20"/>
      <c r="AK1799" s="20">
        <v>688</v>
      </c>
      <c r="AL1799" s="20">
        <f t="shared" si="351"/>
        <v>74356</v>
      </c>
      <c r="AM1799" s="7" t="s">
        <v>287</v>
      </c>
      <c r="AN1799" s="20"/>
      <c r="AO1799" s="21"/>
      <c r="AP1799" s="21"/>
      <c r="AQ1799" s="5" t="s">
        <v>2664</v>
      </c>
      <c r="AR1799" s="5" t="s">
        <v>424</v>
      </c>
    </row>
    <row r="1800" spans="1:44">
      <c r="A1800" s="87" t="s">
        <v>562</v>
      </c>
      <c r="B1800" s="5">
        <v>1007589</v>
      </c>
      <c r="C1800" s="5" t="s">
        <v>565</v>
      </c>
      <c r="D1800" s="5" t="s">
        <v>55</v>
      </c>
      <c r="E1800" s="5" t="s">
        <v>2425</v>
      </c>
      <c r="F1800" s="5" t="s">
        <v>2476</v>
      </c>
      <c r="G1800" s="5" t="s">
        <v>2663</v>
      </c>
      <c r="H1800" s="6">
        <v>40994</v>
      </c>
      <c r="I1800" s="5" t="s">
        <v>575</v>
      </c>
      <c r="J1800" s="5" t="s">
        <v>2651</v>
      </c>
      <c r="K1800" s="5" t="s">
        <v>568</v>
      </c>
      <c r="L1800" s="7">
        <v>6</v>
      </c>
      <c r="M1800" s="7" t="s">
        <v>287</v>
      </c>
      <c r="N1800" s="8">
        <v>4617</v>
      </c>
      <c r="O1800" s="89">
        <v>0.02</v>
      </c>
      <c r="P1800" s="10">
        <f t="shared" si="339"/>
        <v>92</v>
      </c>
      <c r="Q1800" s="89">
        <v>5.0000000000000001E-3</v>
      </c>
      <c r="R1800" s="10">
        <f t="shared" si="340"/>
        <v>23</v>
      </c>
      <c r="S1800" s="89">
        <f t="shared" si="341"/>
        <v>2.4907948884557073E-2</v>
      </c>
      <c r="T1800" s="10">
        <f t="shared" si="342"/>
        <v>115</v>
      </c>
      <c r="U1800" s="10">
        <f t="shared" si="343"/>
        <v>4732</v>
      </c>
      <c r="V1800" s="11">
        <v>4756</v>
      </c>
      <c r="W1800" s="12">
        <f t="shared" si="344"/>
        <v>139</v>
      </c>
      <c r="X1800" s="93">
        <f t="shared" si="345"/>
        <v>3.0099999999999998E-2</v>
      </c>
      <c r="Y1800" s="94" t="str">
        <f t="shared" si="346"/>
        <v>0.00%-8.40%</v>
      </c>
      <c r="Z1800" s="15"/>
      <c r="AA1800" s="15"/>
      <c r="AB1800" s="15"/>
      <c r="AC1800" s="96"/>
      <c r="AD1800" s="8">
        <f t="shared" si="347"/>
        <v>0</v>
      </c>
      <c r="AE1800" s="17">
        <f t="shared" si="348"/>
        <v>4756</v>
      </c>
      <c r="AF1800" s="18">
        <f t="shared" si="349"/>
        <v>139</v>
      </c>
      <c r="AG1800" s="98">
        <f t="shared" si="350"/>
        <v>3.0106129521334291E-2</v>
      </c>
      <c r="AH1800" s="20">
        <v>13.6</v>
      </c>
      <c r="AI1800" s="20">
        <v>650</v>
      </c>
      <c r="AJ1800" s="20"/>
      <c r="AK1800" s="20">
        <v>688</v>
      </c>
      <c r="AL1800" s="20">
        <f t="shared" si="351"/>
        <v>73169.600000000006</v>
      </c>
      <c r="AM1800" s="7" t="s">
        <v>287</v>
      </c>
      <c r="AN1800" s="20"/>
      <c r="AO1800" s="21"/>
      <c r="AP1800" s="21"/>
      <c r="AQ1800" s="5" t="s">
        <v>2664</v>
      </c>
      <c r="AR1800" s="5" t="s">
        <v>424</v>
      </c>
    </row>
    <row r="1801" spans="1:44">
      <c r="A1801" s="87" t="s">
        <v>562</v>
      </c>
      <c r="B1801" s="5">
        <v>1007590</v>
      </c>
      <c r="C1801" s="5" t="s">
        <v>565</v>
      </c>
      <c r="D1801" s="5" t="s">
        <v>55</v>
      </c>
      <c r="E1801" s="5" t="s">
        <v>2425</v>
      </c>
      <c r="F1801" s="5" t="s">
        <v>2476</v>
      </c>
      <c r="G1801" s="5" t="s">
        <v>2663</v>
      </c>
      <c r="H1801" s="6">
        <v>40994</v>
      </c>
      <c r="I1801" s="5" t="s">
        <v>575</v>
      </c>
      <c r="J1801" s="5" t="s">
        <v>2651</v>
      </c>
      <c r="K1801" s="5" t="s">
        <v>568</v>
      </c>
      <c r="L1801" s="7">
        <v>6</v>
      </c>
      <c r="M1801" s="7" t="s">
        <v>287</v>
      </c>
      <c r="N1801" s="8">
        <v>4292</v>
      </c>
      <c r="O1801" s="89">
        <v>0.02</v>
      </c>
      <c r="P1801" s="10">
        <f t="shared" si="339"/>
        <v>86</v>
      </c>
      <c r="Q1801" s="89">
        <v>5.0000000000000001E-3</v>
      </c>
      <c r="R1801" s="10">
        <f t="shared" si="340"/>
        <v>21</v>
      </c>
      <c r="S1801" s="89">
        <f t="shared" si="341"/>
        <v>2.4930102516309414E-2</v>
      </c>
      <c r="T1801" s="10">
        <f t="shared" si="342"/>
        <v>107</v>
      </c>
      <c r="U1801" s="10">
        <f t="shared" si="343"/>
        <v>4399</v>
      </c>
      <c r="V1801" s="11">
        <v>4399</v>
      </c>
      <c r="W1801" s="12">
        <f t="shared" si="344"/>
        <v>107</v>
      </c>
      <c r="X1801" s="93">
        <f t="shared" si="345"/>
        <v>2.4899999999999999E-2</v>
      </c>
      <c r="Y1801" s="94" t="str">
        <f t="shared" si="346"/>
        <v>0.00%-8.40%</v>
      </c>
      <c r="Z1801" s="15"/>
      <c r="AA1801" s="15"/>
      <c r="AB1801" s="15"/>
      <c r="AC1801" s="96"/>
      <c r="AD1801" s="8">
        <f t="shared" si="347"/>
        <v>0</v>
      </c>
      <c r="AE1801" s="17">
        <f t="shared" si="348"/>
        <v>4399</v>
      </c>
      <c r="AF1801" s="18">
        <f t="shared" si="349"/>
        <v>107</v>
      </c>
      <c r="AG1801" s="98">
        <f t="shared" si="350"/>
        <v>2.4930102516309338E-2</v>
      </c>
      <c r="AH1801" s="20">
        <v>13.6</v>
      </c>
      <c r="AI1801" s="20">
        <v>650</v>
      </c>
      <c r="AJ1801" s="20"/>
      <c r="AK1801" s="20">
        <v>688</v>
      </c>
      <c r="AL1801" s="20">
        <f t="shared" si="351"/>
        <v>68314.399999999994</v>
      </c>
      <c r="AM1801" s="7" t="s">
        <v>287</v>
      </c>
      <c r="AN1801" s="20"/>
      <c r="AO1801" s="21"/>
      <c r="AP1801" s="21"/>
      <c r="AQ1801" s="5" t="s">
        <v>2664</v>
      </c>
      <c r="AR1801" s="5" t="s">
        <v>424</v>
      </c>
    </row>
    <row r="1802" spans="1:44">
      <c r="A1802" s="87" t="s">
        <v>562</v>
      </c>
      <c r="B1802" s="5">
        <v>1007591</v>
      </c>
      <c r="C1802" s="5" t="s">
        <v>565</v>
      </c>
      <c r="D1802" s="5" t="s">
        <v>55</v>
      </c>
      <c r="E1802" s="5" t="s">
        <v>2425</v>
      </c>
      <c r="F1802" s="5" t="s">
        <v>2476</v>
      </c>
      <c r="G1802" s="5" t="s">
        <v>2663</v>
      </c>
      <c r="H1802" s="6">
        <v>40994</v>
      </c>
      <c r="I1802" s="5" t="s">
        <v>575</v>
      </c>
      <c r="J1802" s="5" t="s">
        <v>2651</v>
      </c>
      <c r="K1802" s="5" t="s">
        <v>568</v>
      </c>
      <c r="L1802" s="7">
        <v>6</v>
      </c>
      <c r="M1802" s="7" t="s">
        <v>287</v>
      </c>
      <c r="N1802" s="8">
        <v>4537</v>
      </c>
      <c r="O1802" s="89">
        <v>0.02</v>
      </c>
      <c r="P1802" s="10">
        <f t="shared" si="339"/>
        <v>91</v>
      </c>
      <c r="Q1802" s="89">
        <v>5.0000000000000001E-3</v>
      </c>
      <c r="R1802" s="10">
        <f t="shared" si="340"/>
        <v>23</v>
      </c>
      <c r="S1802" s="89">
        <f t="shared" si="341"/>
        <v>2.5126735728454926E-2</v>
      </c>
      <c r="T1802" s="10">
        <f t="shared" si="342"/>
        <v>114</v>
      </c>
      <c r="U1802" s="10">
        <f t="shared" si="343"/>
        <v>4651</v>
      </c>
      <c r="V1802" s="11">
        <v>4651</v>
      </c>
      <c r="W1802" s="12">
        <f t="shared" si="344"/>
        <v>114</v>
      </c>
      <c r="X1802" s="93">
        <f t="shared" si="345"/>
        <v>2.5100000000000001E-2</v>
      </c>
      <c r="Y1802" s="94" t="str">
        <f t="shared" si="346"/>
        <v>0.00%-8.40%</v>
      </c>
      <c r="Z1802" s="15"/>
      <c r="AA1802" s="15"/>
      <c r="AB1802" s="15"/>
      <c r="AC1802" s="96"/>
      <c r="AD1802" s="8">
        <f t="shared" si="347"/>
        <v>0</v>
      </c>
      <c r="AE1802" s="17">
        <f t="shared" si="348"/>
        <v>4651</v>
      </c>
      <c r="AF1802" s="18">
        <f t="shared" si="349"/>
        <v>114</v>
      </c>
      <c r="AG1802" s="98">
        <f t="shared" si="350"/>
        <v>2.512673572845503E-2</v>
      </c>
      <c r="AH1802" s="20">
        <v>13.6</v>
      </c>
      <c r="AI1802" s="20">
        <v>650</v>
      </c>
      <c r="AJ1802" s="20"/>
      <c r="AK1802" s="20">
        <v>688</v>
      </c>
      <c r="AL1802" s="20">
        <f t="shared" si="351"/>
        <v>71741.600000000006</v>
      </c>
      <c r="AM1802" s="7" t="s">
        <v>287</v>
      </c>
      <c r="AN1802" s="20"/>
      <c r="AO1802" s="21"/>
      <c r="AP1802" s="21"/>
      <c r="AQ1802" s="5" t="s">
        <v>2664</v>
      </c>
      <c r="AR1802" s="5" t="s">
        <v>424</v>
      </c>
    </row>
    <row r="1803" spans="1:44">
      <c r="A1803" s="87" t="s">
        <v>562</v>
      </c>
      <c r="B1803" s="5">
        <v>1007596</v>
      </c>
      <c r="C1803" s="5" t="s">
        <v>565</v>
      </c>
      <c r="D1803" s="5" t="s">
        <v>55</v>
      </c>
      <c r="E1803" s="5" t="s">
        <v>2425</v>
      </c>
      <c r="F1803" s="5" t="s">
        <v>2469</v>
      </c>
      <c r="G1803" s="5" t="s">
        <v>2663</v>
      </c>
      <c r="H1803" s="6">
        <v>40994</v>
      </c>
      <c r="I1803" s="5" t="s">
        <v>575</v>
      </c>
      <c r="J1803" s="5" t="s">
        <v>651</v>
      </c>
      <c r="K1803" s="5" t="s">
        <v>568</v>
      </c>
      <c r="L1803" s="7">
        <v>6</v>
      </c>
      <c r="M1803" s="7" t="s">
        <v>287</v>
      </c>
      <c r="N1803" s="8">
        <v>4621</v>
      </c>
      <c r="O1803" s="89">
        <v>0.02</v>
      </c>
      <c r="P1803" s="10">
        <f t="shared" ref="P1803:P1866" si="352">ROUND(N1803*O1803,0)</f>
        <v>92</v>
      </c>
      <c r="Q1803" s="89">
        <v>5.0000000000000001E-3</v>
      </c>
      <c r="R1803" s="10">
        <f t="shared" ref="R1803:R1866" si="353">ROUND(N1803*Q1803,0)</f>
        <v>23</v>
      </c>
      <c r="S1803" s="89">
        <f t="shared" ref="S1803:S1866" si="354">T1803/N1803</f>
        <v>2.4886388227656351E-2</v>
      </c>
      <c r="T1803" s="10">
        <f t="shared" ref="T1803:T1866" si="355">P1803+R1803</f>
        <v>115</v>
      </c>
      <c r="U1803" s="10">
        <f t="shared" ref="U1803:U1866" si="356">N1803+T1803</f>
        <v>4736</v>
      </c>
      <c r="V1803" s="11">
        <v>4690</v>
      </c>
      <c r="W1803" s="12">
        <f t="shared" ref="W1803:W1866" si="357">V1803-N1803</f>
        <v>69</v>
      </c>
      <c r="X1803" s="93">
        <f t="shared" ref="X1803:X1866" si="358">ROUND(V1803/N1803-1,4)</f>
        <v>1.49E-2</v>
      </c>
      <c r="Y1803" s="94" t="str">
        <f t="shared" ref="Y1803:Y1866" si="359">IF(OR(L1803=1,L1803=2,L1803=4),TEXT(S1803*0.8,"0.00%")&amp;"-"&amp;TEXT(S1803*1.2,"0.00%"),IF(OR(L1803=3,L1803=6),TEXT(0,"0.00%")&amp;"-"&amp;TEXT(7%*1.2,"0.00%"),IF(OR(L1803=5,L1803=7),TEXT((R1803/N1803),"0.00%")&amp;"-"&amp;TEXT((R1803/N1803)+7%,"0.00%"),"")))</f>
        <v>0.00%-8.40%</v>
      </c>
      <c r="Z1803" s="15"/>
      <c r="AA1803" s="15"/>
      <c r="AB1803" s="15"/>
      <c r="AC1803" s="96"/>
      <c r="AD1803" s="8">
        <f t="shared" ref="AD1803:AD1866" si="360">ROUND(N1803*AC1803,0)</f>
        <v>0</v>
      </c>
      <c r="AE1803" s="17">
        <f t="shared" ref="AE1803:AE1866" si="361">V1803+AD1803</f>
        <v>4690</v>
      </c>
      <c r="AF1803" s="18">
        <f t="shared" ref="AF1803:AF1866" si="362">AE1803-N1803</f>
        <v>69</v>
      </c>
      <c r="AG1803" s="98">
        <f t="shared" ref="AG1803:AG1866" si="363">AE1803/N1803-1</f>
        <v>1.4931832936593725E-2</v>
      </c>
      <c r="AH1803" s="20">
        <v>13.6</v>
      </c>
      <c r="AI1803" s="20">
        <v>650</v>
      </c>
      <c r="AJ1803" s="20"/>
      <c r="AK1803" s="20">
        <v>688</v>
      </c>
      <c r="AL1803" s="20">
        <f t="shared" ref="AL1803:AL1866" si="364">AE1803*AH1803+AI1803*12+AK1803+IF(AB1803="",AJ1803,IF(AB1803="D",5000,IF(AB1803="C",1000,0)))*12</f>
        <v>72272</v>
      </c>
      <c r="AM1803" s="7" t="s">
        <v>287</v>
      </c>
      <c r="AN1803" s="20"/>
      <c r="AO1803" s="21"/>
      <c r="AP1803" s="21"/>
      <c r="AQ1803" s="5" t="s">
        <v>2664</v>
      </c>
      <c r="AR1803" s="5" t="s">
        <v>424</v>
      </c>
    </row>
    <row r="1804" spans="1:44">
      <c r="A1804" s="87" t="s">
        <v>562</v>
      </c>
      <c r="B1804" s="5">
        <v>1007607</v>
      </c>
      <c r="C1804" s="5" t="s">
        <v>565</v>
      </c>
      <c r="D1804" s="5" t="s">
        <v>55</v>
      </c>
      <c r="E1804" s="5" t="s">
        <v>2425</v>
      </c>
      <c r="F1804" s="5" t="s">
        <v>2476</v>
      </c>
      <c r="G1804" s="5" t="s">
        <v>2663</v>
      </c>
      <c r="H1804" s="6">
        <v>40994</v>
      </c>
      <c r="I1804" s="5" t="s">
        <v>575</v>
      </c>
      <c r="J1804" s="5" t="s">
        <v>2651</v>
      </c>
      <c r="K1804" s="5" t="s">
        <v>568</v>
      </c>
      <c r="L1804" s="7">
        <v>6</v>
      </c>
      <c r="M1804" s="7" t="s">
        <v>287</v>
      </c>
      <c r="N1804" s="8">
        <v>4566</v>
      </c>
      <c r="O1804" s="89">
        <v>0.02</v>
      </c>
      <c r="P1804" s="10">
        <f t="shared" si="352"/>
        <v>91</v>
      </c>
      <c r="Q1804" s="89">
        <v>5.0000000000000001E-3</v>
      </c>
      <c r="R1804" s="10">
        <f t="shared" si="353"/>
        <v>23</v>
      </c>
      <c r="S1804" s="89">
        <f t="shared" si="354"/>
        <v>2.4967148488830485E-2</v>
      </c>
      <c r="T1804" s="10">
        <f t="shared" si="355"/>
        <v>114</v>
      </c>
      <c r="U1804" s="10">
        <f t="shared" si="356"/>
        <v>4680</v>
      </c>
      <c r="V1804" s="11">
        <v>4680</v>
      </c>
      <c r="W1804" s="12">
        <f t="shared" si="357"/>
        <v>114</v>
      </c>
      <c r="X1804" s="93">
        <f t="shared" si="358"/>
        <v>2.5000000000000001E-2</v>
      </c>
      <c r="Y1804" s="94" t="str">
        <f t="shared" si="359"/>
        <v>0.00%-8.40%</v>
      </c>
      <c r="Z1804" s="15"/>
      <c r="AA1804" s="15"/>
      <c r="AB1804" s="15"/>
      <c r="AC1804" s="96"/>
      <c r="AD1804" s="8">
        <f t="shared" si="360"/>
        <v>0</v>
      </c>
      <c r="AE1804" s="17">
        <f t="shared" si="361"/>
        <v>4680</v>
      </c>
      <c r="AF1804" s="18">
        <f t="shared" si="362"/>
        <v>114</v>
      </c>
      <c r="AG1804" s="98">
        <f t="shared" si="363"/>
        <v>2.4967148488830526E-2</v>
      </c>
      <c r="AH1804" s="20">
        <v>13.6</v>
      </c>
      <c r="AI1804" s="20">
        <v>650</v>
      </c>
      <c r="AJ1804" s="20"/>
      <c r="AK1804" s="20">
        <v>688</v>
      </c>
      <c r="AL1804" s="20">
        <f t="shared" si="364"/>
        <v>72136</v>
      </c>
      <c r="AM1804" s="7" t="s">
        <v>287</v>
      </c>
      <c r="AN1804" s="20"/>
      <c r="AO1804" s="21"/>
      <c r="AP1804" s="21"/>
      <c r="AQ1804" s="5" t="s">
        <v>2664</v>
      </c>
      <c r="AR1804" s="5" t="s">
        <v>424</v>
      </c>
    </row>
    <row r="1805" spans="1:44">
      <c r="A1805" s="87" t="s">
        <v>562</v>
      </c>
      <c r="B1805" s="5">
        <v>1007611</v>
      </c>
      <c r="C1805" s="5" t="s">
        <v>565</v>
      </c>
      <c r="D1805" s="5" t="s">
        <v>55</v>
      </c>
      <c r="E1805" s="5" t="s">
        <v>2425</v>
      </c>
      <c r="F1805" s="5" t="s">
        <v>2469</v>
      </c>
      <c r="G1805" s="5" t="s">
        <v>2663</v>
      </c>
      <c r="H1805" s="6">
        <v>40994</v>
      </c>
      <c r="I1805" s="5" t="s">
        <v>575</v>
      </c>
      <c r="J1805" s="5" t="s">
        <v>709</v>
      </c>
      <c r="K1805" s="5" t="s">
        <v>568</v>
      </c>
      <c r="L1805" s="7">
        <v>6</v>
      </c>
      <c r="M1805" s="7" t="s">
        <v>287</v>
      </c>
      <c r="N1805" s="8">
        <v>5210</v>
      </c>
      <c r="O1805" s="89">
        <v>0.02</v>
      </c>
      <c r="P1805" s="10">
        <f t="shared" si="352"/>
        <v>104</v>
      </c>
      <c r="Q1805" s="89">
        <v>5.0000000000000001E-3</v>
      </c>
      <c r="R1805" s="10">
        <f t="shared" si="353"/>
        <v>26</v>
      </c>
      <c r="S1805" s="89">
        <f t="shared" si="354"/>
        <v>2.4952015355086371E-2</v>
      </c>
      <c r="T1805" s="10">
        <f t="shared" si="355"/>
        <v>130</v>
      </c>
      <c r="U1805" s="10">
        <f t="shared" si="356"/>
        <v>5340</v>
      </c>
      <c r="V1805" s="11">
        <v>5340</v>
      </c>
      <c r="W1805" s="12">
        <f t="shared" si="357"/>
        <v>130</v>
      </c>
      <c r="X1805" s="93">
        <f t="shared" si="358"/>
        <v>2.5000000000000001E-2</v>
      </c>
      <c r="Y1805" s="94" t="str">
        <f t="shared" si="359"/>
        <v>0.00%-8.40%</v>
      </c>
      <c r="Z1805" s="15"/>
      <c r="AA1805" s="15"/>
      <c r="AB1805" s="15"/>
      <c r="AC1805" s="96"/>
      <c r="AD1805" s="8">
        <f t="shared" si="360"/>
        <v>0</v>
      </c>
      <c r="AE1805" s="17">
        <f t="shared" si="361"/>
        <v>5340</v>
      </c>
      <c r="AF1805" s="18">
        <f t="shared" si="362"/>
        <v>130</v>
      </c>
      <c r="AG1805" s="98">
        <f t="shared" si="363"/>
        <v>2.4952015355086399E-2</v>
      </c>
      <c r="AH1805" s="20">
        <v>13.6</v>
      </c>
      <c r="AI1805" s="20">
        <v>750</v>
      </c>
      <c r="AJ1805" s="20"/>
      <c r="AK1805" s="20">
        <v>688</v>
      </c>
      <c r="AL1805" s="20">
        <f t="shared" si="364"/>
        <v>82312</v>
      </c>
      <c r="AM1805" s="7" t="s">
        <v>287</v>
      </c>
      <c r="AN1805" s="20" t="s">
        <v>588</v>
      </c>
      <c r="AO1805" s="21"/>
      <c r="AP1805" s="21"/>
      <c r="AQ1805" s="5" t="s">
        <v>2664</v>
      </c>
      <c r="AR1805" s="5" t="s">
        <v>424</v>
      </c>
    </row>
    <row r="1806" spans="1:44">
      <c r="A1806" s="87" t="s">
        <v>562</v>
      </c>
      <c r="B1806" s="5">
        <v>1007626</v>
      </c>
      <c r="C1806" s="5" t="s">
        <v>565</v>
      </c>
      <c r="D1806" s="5" t="s">
        <v>55</v>
      </c>
      <c r="E1806" s="5" t="s">
        <v>2425</v>
      </c>
      <c r="F1806" s="5" t="s">
        <v>2469</v>
      </c>
      <c r="G1806" s="5" t="s">
        <v>2663</v>
      </c>
      <c r="H1806" s="6">
        <v>41011</v>
      </c>
      <c r="I1806" s="5" t="s">
        <v>575</v>
      </c>
      <c r="J1806" s="5" t="s">
        <v>651</v>
      </c>
      <c r="K1806" s="5" t="s">
        <v>568</v>
      </c>
      <c r="L1806" s="7">
        <v>6</v>
      </c>
      <c r="M1806" s="7" t="s">
        <v>287</v>
      </c>
      <c r="N1806" s="8">
        <v>4725</v>
      </c>
      <c r="O1806" s="89">
        <v>0.02</v>
      </c>
      <c r="P1806" s="10">
        <f t="shared" si="352"/>
        <v>95</v>
      </c>
      <c r="Q1806" s="89">
        <v>5.0000000000000001E-3</v>
      </c>
      <c r="R1806" s="10">
        <f t="shared" si="353"/>
        <v>24</v>
      </c>
      <c r="S1806" s="89">
        <f t="shared" si="354"/>
        <v>2.5185185185185185E-2</v>
      </c>
      <c r="T1806" s="10">
        <f t="shared" si="355"/>
        <v>119</v>
      </c>
      <c r="U1806" s="10">
        <f t="shared" si="356"/>
        <v>4844</v>
      </c>
      <c r="V1806" s="11">
        <v>4844</v>
      </c>
      <c r="W1806" s="12">
        <f t="shared" si="357"/>
        <v>119</v>
      </c>
      <c r="X1806" s="93">
        <f t="shared" si="358"/>
        <v>2.52E-2</v>
      </c>
      <c r="Y1806" s="94" t="str">
        <f t="shared" si="359"/>
        <v>0.00%-8.40%</v>
      </c>
      <c r="Z1806" s="15"/>
      <c r="AA1806" s="15"/>
      <c r="AB1806" s="15"/>
      <c r="AC1806" s="96"/>
      <c r="AD1806" s="8">
        <f t="shared" si="360"/>
        <v>0</v>
      </c>
      <c r="AE1806" s="17">
        <f t="shared" si="361"/>
        <v>4844</v>
      </c>
      <c r="AF1806" s="18">
        <f t="shared" si="362"/>
        <v>119</v>
      </c>
      <c r="AG1806" s="98">
        <f t="shared" si="363"/>
        <v>2.5185185185185199E-2</v>
      </c>
      <c r="AH1806" s="20">
        <v>13.6</v>
      </c>
      <c r="AI1806" s="20">
        <v>650</v>
      </c>
      <c r="AJ1806" s="20"/>
      <c r="AK1806" s="20">
        <v>688</v>
      </c>
      <c r="AL1806" s="20">
        <f t="shared" si="364"/>
        <v>74366.399999999994</v>
      </c>
      <c r="AM1806" s="7" t="s">
        <v>287</v>
      </c>
      <c r="AN1806" s="20"/>
      <c r="AO1806" s="21"/>
      <c r="AP1806" s="21"/>
      <c r="AQ1806" s="5" t="s">
        <v>2664</v>
      </c>
      <c r="AR1806" s="5" t="s">
        <v>424</v>
      </c>
    </row>
    <row r="1807" spans="1:44">
      <c r="A1807" s="87" t="s">
        <v>562</v>
      </c>
      <c r="B1807" s="5">
        <v>1007631</v>
      </c>
      <c r="C1807" s="5" t="s">
        <v>565</v>
      </c>
      <c r="D1807" s="5" t="s">
        <v>55</v>
      </c>
      <c r="E1807" s="5" t="s">
        <v>2425</v>
      </c>
      <c r="F1807" s="5" t="s">
        <v>2476</v>
      </c>
      <c r="G1807" s="5" t="s">
        <v>2663</v>
      </c>
      <c r="H1807" s="6">
        <v>41011</v>
      </c>
      <c r="I1807" s="5" t="s">
        <v>575</v>
      </c>
      <c r="J1807" s="5" t="s">
        <v>2653</v>
      </c>
      <c r="K1807" s="5" t="s">
        <v>568</v>
      </c>
      <c r="L1807" s="7">
        <v>6</v>
      </c>
      <c r="M1807" s="7" t="s">
        <v>287</v>
      </c>
      <c r="N1807" s="8">
        <v>4530</v>
      </c>
      <c r="O1807" s="89">
        <v>0.02</v>
      </c>
      <c r="P1807" s="10">
        <f t="shared" si="352"/>
        <v>91</v>
      </c>
      <c r="Q1807" s="89">
        <v>5.0000000000000001E-3</v>
      </c>
      <c r="R1807" s="10">
        <f t="shared" si="353"/>
        <v>23</v>
      </c>
      <c r="S1807" s="89">
        <f t="shared" si="354"/>
        <v>2.5165562913907286E-2</v>
      </c>
      <c r="T1807" s="10">
        <f t="shared" si="355"/>
        <v>114</v>
      </c>
      <c r="U1807" s="10">
        <f t="shared" si="356"/>
        <v>4644</v>
      </c>
      <c r="V1807" s="11">
        <v>4644</v>
      </c>
      <c r="W1807" s="12">
        <f t="shared" si="357"/>
        <v>114</v>
      </c>
      <c r="X1807" s="93">
        <f t="shared" si="358"/>
        <v>2.52E-2</v>
      </c>
      <c r="Y1807" s="94" t="str">
        <f t="shared" si="359"/>
        <v>0.00%-8.40%</v>
      </c>
      <c r="Z1807" s="15"/>
      <c r="AA1807" s="15"/>
      <c r="AB1807" s="15"/>
      <c r="AC1807" s="96"/>
      <c r="AD1807" s="8">
        <f t="shared" si="360"/>
        <v>0</v>
      </c>
      <c r="AE1807" s="17">
        <f t="shared" si="361"/>
        <v>4644</v>
      </c>
      <c r="AF1807" s="18">
        <f t="shared" si="362"/>
        <v>114</v>
      </c>
      <c r="AG1807" s="98">
        <f t="shared" si="363"/>
        <v>2.5165562913907369E-2</v>
      </c>
      <c r="AH1807" s="20">
        <v>13.6</v>
      </c>
      <c r="AI1807" s="20">
        <v>450</v>
      </c>
      <c r="AJ1807" s="20"/>
      <c r="AK1807" s="20">
        <v>688</v>
      </c>
      <c r="AL1807" s="20">
        <f t="shared" si="364"/>
        <v>69246.399999999994</v>
      </c>
      <c r="AM1807" s="7" t="s">
        <v>287</v>
      </c>
      <c r="AN1807" s="20"/>
      <c r="AO1807" s="21"/>
      <c r="AP1807" s="21"/>
      <c r="AQ1807" s="5" t="s">
        <v>2664</v>
      </c>
      <c r="AR1807" s="5" t="s">
        <v>424</v>
      </c>
    </row>
    <row r="1808" spans="1:44">
      <c r="A1808" s="87" t="s">
        <v>562</v>
      </c>
      <c r="B1808" s="5">
        <v>1007636</v>
      </c>
      <c r="C1808" s="5" t="s">
        <v>565</v>
      </c>
      <c r="D1808" s="5" t="s">
        <v>55</v>
      </c>
      <c r="E1808" s="5" t="s">
        <v>2425</v>
      </c>
      <c r="F1808" s="5" t="s">
        <v>2469</v>
      </c>
      <c r="G1808" s="5" t="s">
        <v>2663</v>
      </c>
      <c r="H1808" s="6">
        <v>41012</v>
      </c>
      <c r="I1808" s="5" t="s">
        <v>575</v>
      </c>
      <c r="J1808" s="5" t="s">
        <v>651</v>
      </c>
      <c r="K1808" s="5" t="s">
        <v>568</v>
      </c>
      <c r="L1808" s="7">
        <v>6</v>
      </c>
      <c r="M1808" s="7" t="s">
        <v>287</v>
      </c>
      <c r="N1808" s="8">
        <v>5115</v>
      </c>
      <c r="O1808" s="89">
        <v>0.02</v>
      </c>
      <c r="P1808" s="10">
        <f t="shared" si="352"/>
        <v>102</v>
      </c>
      <c r="Q1808" s="89">
        <v>5.0000000000000001E-3</v>
      </c>
      <c r="R1808" s="10">
        <f t="shared" si="353"/>
        <v>26</v>
      </c>
      <c r="S1808" s="89">
        <f t="shared" si="354"/>
        <v>2.5024437927663734E-2</v>
      </c>
      <c r="T1808" s="10">
        <f t="shared" si="355"/>
        <v>128</v>
      </c>
      <c r="U1808" s="10">
        <f t="shared" si="356"/>
        <v>5243</v>
      </c>
      <c r="V1808" s="11">
        <v>5243</v>
      </c>
      <c r="W1808" s="12">
        <f t="shared" si="357"/>
        <v>128</v>
      </c>
      <c r="X1808" s="93">
        <f t="shared" si="358"/>
        <v>2.5000000000000001E-2</v>
      </c>
      <c r="Y1808" s="94" t="str">
        <f t="shared" si="359"/>
        <v>0.00%-8.40%</v>
      </c>
      <c r="Z1808" s="15"/>
      <c r="AA1808" s="15"/>
      <c r="AB1808" s="15"/>
      <c r="AC1808" s="96"/>
      <c r="AD1808" s="8">
        <f t="shared" si="360"/>
        <v>0</v>
      </c>
      <c r="AE1808" s="17">
        <f t="shared" si="361"/>
        <v>5243</v>
      </c>
      <c r="AF1808" s="18">
        <f t="shared" si="362"/>
        <v>128</v>
      </c>
      <c r="AG1808" s="98">
        <f t="shared" si="363"/>
        <v>2.5024437927663623E-2</v>
      </c>
      <c r="AH1808" s="20">
        <v>13.6</v>
      </c>
      <c r="AI1808" s="20">
        <v>650</v>
      </c>
      <c r="AJ1808" s="20"/>
      <c r="AK1808" s="20">
        <v>688</v>
      </c>
      <c r="AL1808" s="20">
        <f t="shared" si="364"/>
        <v>79792.800000000003</v>
      </c>
      <c r="AM1808" s="7" t="s">
        <v>287</v>
      </c>
      <c r="AN1808" s="20"/>
      <c r="AO1808" s="21"/>
      <c r="AP1808" s="21"/>
      <c r="AQ1808" s="5" t="s">
        <v>2664</v>
      </c>
      <c r="AR1808" s="5" t="s">
        <v>424</v>
      </c>
    </row>
    <row r="1809" spans="1:44">
      <c r="A1809" s="87" t="s">
        <v>562</v>
      </c>
      <c r="B1809" s="5">
        <v>1007668</v>
      </c>
      <c r="C1809" s="5" t="s">
        <v>565</v>
      </c>
      <c r="D1809" s="5" t="s">
        <v>55</v>
      </c>
      <c r="E1809" s="5" t="s">
        <v>2425</v>
      </c>
      <c r="F1809" s="5" t="s">
        <v>2469</v>
      </c>
      <c r="G1809" s="5" t="s">
        <v>2663</v>
      </c>
      <c r="H1809" s="6">
        <v>41017</v>
      </c>
      <c r="I1809" s="5" t="s">
        <v>575</v>
      </c>
      <c r="J1809" s="5" t="s">
        <v>651</v>
      </c>
      <c r="K1809" s="5" t="s">
        <v>568</v>
      </c>
      <c r="L1809" s="7">
        <v>6</v>
      </c>
      <c r="M1809" s="7" t="s">
        <v>287</v>
      </c>
      <c r="N1809" s="8">
        <v>4429</v>
      </c>
      <c r="O1809" s="89">
        <v>0.02</v>
      </c>
      <c r="P1809" s="10">
        <f t="shared" si="352"/>
        <v>89</v>
      </c>
      <c r="Q1809" s="89">
        <v>5.0000000000000001E-3</v>
      </c>
      <c r="R1809" s="10">
        <f t="shared" si="353"/>
        <v>22</v>
      </c>
      <c r="S1809" s="89">
        <f t="shared" si="354"/>
        <v>2.50620907654098E-2</v>
      </c>
      <c r="T1809" s="10">
        <f t="shared" si="355"/>
        <v>111</v>
      </c>
      <c r="U1809" s="10">
        <f t="shared" si="356"/>
        <v>4540</v>
      </c>
      <c r="V1809" s="11">
        <v>4540</v>
      </c>
      <c r="W1809" s="12">
        <f t="shared" si="357"/>
        <v>111</v>
      </c>
      <c r="X1809" s="93">
        <f t="shared" si="358"/>
        <v>2.5100000000000001E-2</v>
      </c>
      <c r="Y1809" s="94" t="str">
        <f t="shared" si="359"/>
        <v>0.00%-8.40%</v>
      </c>
      <c r="Z1809" s="15"/>
      <c r="AA1809" s="15"/>
      <c r="AB1809" s="15"/>
      <c r="AC1809" s="96"/>
      <c r="AD1809" s="8">
        <f t="shared" si="360"/>
        <v>0</v>
      </c>
      <c r="AE1809" s="17">
        <f t="shared" si="361"/>
        <v>4540</v>
      </c>
      <c r="AF1809" s="18">
        <f t="shared" si="362"/>
        <v>111</v>
      </c>
      <c r="AG1809" s="98">
        <f t="shared" si="363"/>
        <v>2.5062090765409772E-2</v>
      </c>
      <c r="AH1809" s="20">
        <v>13.6</v>
      </c>
      <c r="AI1809" s="20">
        <v>650</v>
      </c>
      <c r="AJ1809" s="20"/>
      <c r="AK1809" s="20">
        <v>688</v>
      </c>
      <c r="AL1809" s="20">
        <f t="shared" si="364"/>
        <v>70232</v>
      </c>
      <c r="AM1809" s="7" t="s">
        <v>287</v>
      </c>
      <c r="AN1809" s="20"/>
      <c r="AO1809" s="21"/>
      <c r="AP1809" s="21"/>
      <c r="AQ1809" s="5" t="s">
        <v>2664</v>
      </c>
      <c r="AR1809" s="5" t="s">
        <v>424</v>
      </c>
    </row>
    <row r="1810" spans="1:44">
      <c r="A1810" s="87" t="s">
        <v>562</v>
      </c>
      <c r="B1810" s="5">
        <v>1007671</v>
      </c>
      <c r="C1810" s="5" t="s">
        <v>565</v>
      </c>
      <c r="D1810" s="5" t="s">
        <v>55</v>
      </c>
      <c r="E1810" s="5" t="s">
        <v>2425</v>
      </c>
      <c r="F1810" s="5" t="s">
        <v>2476</v>
      </c>
      <c r="G1810" s="5" t="s">
        <v>2663</v>
      </c>
      <c r="H1810" s="6">
        <v>40997</v>
      </c>
      <c r="I1810" s="5" t="s">
        <v>575</v>
      </c>
      <c r="J1810" s="5" t="s">
        <v>2651</v>
      </c>
      <c r="K1810" s="5" t="s">
        <v>568</v>
      </c>
      <c r="L1810" s="7">
        <v>6</v>
      </c>
      <c r="M1810" s="7" t="s">
        <v>287</v>
      </c>
      <c r="N1810" s="8">
        <v>4570</v>
      </c>
      <c r="O1810" s="89">
        <v>0.02</v>
      </c>
      <c r="P1810" s="10">
        <f t="shared" si="352"/>
        <v>91</v>
      </c>
      <c r="Q1810" s="89">
        <v>5.0000000000000001E-3</v>
      </c>
      <c r="R1810" s="10">
        <f t="shared" si="353"/>
        <v>23</v>
      </c>
      <c r="S1810" s="89">
        <f t="shared" si="354"/>
        <v>2.4945295404814005E-2</v>
      </c>
      <c r="T1810" s="10">
        <f t="shared" si="355"/>
        <v>114</v>
      </c>
      <c r="U1810" s="10">
        <f t="shared" si="356"/>
        <v>4684</v>
      </c>
      <c r="V1810" s="11">
        <v>4710</v>
      </c>
      <c r="W1810" s="12">
        <f t="shared" si="357"/>
        <v>140</v>
      </c>
      <c r="X1810" s="93">
        <f t="shared" si="358"/>
        <v>3.0599999999999999E-2</v>
      </c>
      <c r="Y1810" s="94" t="str">
        <f t="shared" si="359"/>
        <v>0.00%-8.40%</v>
      </c>
      <c r="Z1810" s="15"/>
      <c r="AA1810" s="15"/>
      <c r="AB1810" s="15"/>
      <c r="AC1810" s="96"/>
      <c r="AD1810" s="8">
        <f t="shared" si="360"/>
        <v>0</v>
      </c>
      <c r="AE1810" s="17">
        <f t="shared" si="361"/>
        <v>4710</v>
      </c>
      <c r="AF1810" s="18">
        <f t="shared" si="362"/>
        <v>140</v>
      </c>
      <c r="AG1810" s="98">
        <f t="shared" si="363"/>
        <v>3.0634573304157531E-2</v>
      </c>
      <c r="AH1810" s="20">
        <v>13.6</v>
      </c>
      <c r="AI1810" s="20">
        <v>650</v>
      </c>
      <c r="AJ1810" s="20"/>
      <c r="AK1810" s="20">
        <v>688</v>
      </c>
      <c r="AL1810" s="20">
        <f t="shared" si="364"/>
        <v>72544</v>
      </c>
      <c r="AM1810" s="7" t="s">
        <v>287</v>
      </c>
      <c r="AN1810" s="20"/>
      <c r="AO1810" s="21"/>
      <c r="AP1810" s="21"/>
      <c r="AQ1810" s="5" t="s">
        <v>2664</v>
      </c>
      <c r="AR1810" s="5" t="s">
        <v>424</v>
      </c>
    </row>
    <row r="1811" spans="1:44">
      <c r="A1811" s="87" t="s">
        <v>562</v>
      </c>
      <c r="B1811" s="5">
        <v>1007672</v>
      </c>
      <c r="C1811" s="5" t="s">
        <v>565</v>
      </c>
      <c r="D1811" s="5" t="s">
        <v>55</v>
      </c>
      <c r="E1811" s="5" t="s">
        <v>2425</v>
      </c>
      <c r="F1811" s="5" t="s">
        <v>2476</v>
      </c>
      <c r="G1811" s="5" t="s">
        <v>2663</v>
      </c>
      <c r="H1811" s="6">
        <v>41017</v>
      </c>
      <c r="I1811" s="5" t="s">
        <v>575</v>
      </c>
      <c r="J1811" s="5" t="s">
        <v>709</v>
      </c>
      <c r="K1811" s="5" t="s">
        <v>568</v>
      </c>
      <c r="L1811" s="7">
        <v>6</v>
      </c>
      <c r="M1811" s="7" t="s">
        <v>287</v>
      </c>
      <c r="N1811" s="8">
        <v>4705</v>
      </c>
      <c r="O1811" s="89">
        <v>0.02</v>
      </c>
      <c r="P1811" s="10">
        <f t="shared" si="352"/>
        <v>94</v>
      </c>
      <c r="Q1811" s="89">
        <v>5.0000000000000001E-3</v>
      </c>
      <c r="R1811" s="10">
        <f t="shared" si="353"/>
        <v>24</v>
      </c>
      <c r="S1811" s="89">
        <f t="shared" si="354"/>
        <v>2.5079702444208291E-2</v>
      </c>
      <c r="T1811" s="10">
        <f t="shared" si="355"/>
        <v>118</v>
      </c>
      <c r="U1811" s="10">
        <f t="shared" si="356"/>
        <v>4823</v>
      </c>
      <c r="V1811" s="11">
        <v>4850</v>
      </c>
      <c r="W1811" s="12">
        <f t="shared" si="357"/>
        <v>145</v>
      </c>
      <c r="X1811" s="93">
        <f t="shared" si="358"/>
        <v>3.0800000000000001E-2</v>
      </c>
      <c r="Y1811" s="94" t="str">
        <f t="shared" si="359"/>
        <v>0.00%-8.40%</v>
      </c>
      <c r="Z1811" s="15"/>
      <c r="AA1811" s="15"/>
      <c r="AB1811" s="15"/>
      <c r="AC1811" s="96"/>
      <c r="AD1811" s="8">
        <f t="shared" si="360"/>
        <v>0</v>
      </c>
      <c r="AE1811" s="17">
        <f t="shared" si="361"/>
        <v>4850</v>
      </c>
      <c r="AF1811" s="18">
        <f t="shared" si="362"/>
        <v>145</v>
      </c>
      <c r="AG1811" s="98">
        <f t="shared" si="363"/>
        <v>3.0818278427205081E-2</v>
      </c>
      <c r="AH1811" s="20">
        <v>13.6</v>
      </c>
      <c r="AI1811" s="20">
        <v>750</v>
      </c>
      <c r="AJ1811" s="20"/>
      <c r="AK1811" s="20">
        <v>688</v>
      </c>
      <c r="AL1811" s="20">
        <f t="shared" si="364"/>
        <v>75648</v>
      </c>
      <c r="AM1811" s="7" t="s">
        <v>287</v>
      </c>
      <c r="AN1811" s="20"/>
      <c r="AO1811" s="21"/>
      <c r="AP1811" s="21"/>
      <c r="AQ1811" s="5" t="s">
        <v>2664</v>
      </c>
      <c r="AR1811" s="5" t="s">
        <v>424</v>
      </c>
    </row>
    <row r="1812" spans="1:44">
      <c r="A1812" s="87" t="s">
        <v>562</v>
      </c>
      <c r="B1812" s="5">
        <v>1007676</v>
      </c>
      <c r="C1812" s="5" t="s">
        <v>565</v>
      </c>
      <c r="D1812" s="5" t="s">
        <v>55</v>
      </c>
      <c r="E1812" s="5" t="s">
        <v>2425</v>
      </c>
      <c r="F1812" s="5" t="s">
        <v>2469</v>
      </c>
      <c r="G1812" s="5" t="s">
        <v>2663</v>
      </c>
      <c r="H1812" s="6">
        <v>41018</v>
      </c>
      <c r="I1812" s="5" t="s">
        <v>575</v>
      </c>
      <c r="J1812" s="5" t="s">
        <v>651</v>
      </c>
      <c r="K1812" s="5" t="s">
        <v>568</v>
      </c>
      <c r="L1812" s="7">
        <v>6</v>
      </c>
      <c r="M1812" s="7" t="s">
        <v>287</v>
      </c>
      <c r="N1812" s="8">
        <v>4167</v>
      </c>
      <c r="O1812" s="89">
        <v>0.02</v>
      </c>
      <c r="P1812" s="10">
        <f t="shared" si="352"/>
        <v>83</v>
      </c>
      <c r="Q1812" s="89">
        <v>5.0000000000000001E-3</v>
      </c>
      <c r="R1812" s="10">
        <f t="shared" si="353"/>
        <v>21</v>
      </c>
      <c r="S1812" s="89">
        <f t="shared" si="354"/>
        <v>2.495800335973122E-2</v>
      </c>
      <c r="T1812" s="10">
        <f t="shared" si="355"/>
        <v>104</v>
      </c>
      <c r="U1812" s="10">
        <f t="shared" si="356"/>
        <v>4271</v>
      </c>
      <c r="V1812" s="11">
        <v>4230</v>
      </c>
      <c r="W1812" s="12">
        <f t="shared" si="357"/>
        <v>63</v>
      </c>
      <c r="X1812" s="93">
        <f t="shared" si="358"/>
        <v>1.5100000000000001E-2</v>
      </c>
      <c r="Y1812" s="94" t="str">
        <f t="shared" si="359"/>
        <v>0.00%-8.40%</v>
      </c>
      <c r="Z1812" s="15"/>
      <c r="AA1812" s="15"/>
      <c r="AB1812" s="15"/>
      <c r="AC1812" s="96"/>
      <c r="AD1812" s="8">
        <f t="shared" si="360"/>
        <v>0</v>
      </c>
      <c r="AE1812" s="17">
        <f t="shared" si="361"/>
        <v>4230</v>
      </c>
      <c r="AF1812" s="18">
        <f t="shared" si="362"/>
        <v>63</v>
      </c>
      <c r="AG1812" s="98">
        <f t="shared" si="363"/>
        <v>1.5118790496760237E-2</v>
      </c>
      <c r="AH1812" s="20">
        <v>13.6</v>
      </c>
      <c r="AI1812" s="20">
        <v>650</v>
      </c>
      <c r="AJ1812" s="20"/>
      <c r="AK1812" s="20">
        <v>688</v>
      </c>
      <c r="AL1812" s="20">
        <f t="shared" si="364"/>
        <v>66016</v>
      </c>
      <c r="AM1812" s="7" t="s">
        <v>287</v>
      </c>
      <c r="AN1812" s="20"/>
      <c r="AO1812" s="21"/>
      <c r="AP1812" s="21"/>
      <c r="AQ1812" s="5" t="s">
        <v>2664</v>
      </c>
      <c r="AR1812" s="5" t="s">
        <v>424</v>
      </c>
    </row>
    <row r="1813" spans="1:44">
      <c r="A1813" s="87" t="s">
        <v>562</v>
      </c>
      <c r="B1813" s="5">
        <v>1007679</v>
      </c>
      <c r="C1813" s="5" t="s">
        <v>565</v>
      </c>
      <c r="D1813" s="5" t="s">
        <v>55</v>
      </c>
      <c r="E1813" s="5" t="s">
        <v>2425</v>
      </c>
      <c r="F1813" s="5" t="s">
        <v>2476</v>
      </c>
      <c r="G1813" s="5" t="s">
        <v>2663</v>
      </c>
      <c r="H1813" s="6">
        <v>41023</v>
      </c>
      <c r="I1813" s="5" t="s">
        <v>575</v>
      </c>
      <c r="J1813" s="5" t="s">
        <v>709</v>
      </c>
      <c r="K1813" s="5" t="s">
        <v>568</v>
      </c>
      <c r="L1813" s="7">
        <v>6</v>
      </c>
      <c r="M1813" s="7" t="s">
        <v>287</v>
      </c>
      <c r="N1813" s="8">
        <v>6452</v>
      </c>
      <c r="O1813" s="89">
        <v>0.02</v>
      </c>
      <c r="P1813" s="10">
        <f t="shared" si="352"/>
        <v>129</v>
      </c>
      <c r="Q1813" s="89">
        <v>5.0000000000000001E-3</v>
      </c>
      <c r="R1813" s="10">
        <f t="shared" si="353"/>
        <v>32</v>
      </c>
      <c r="S1813" s="89">
        <f t="shared" si="354"/>
        <v>2.4953502789832611E-2</v>
      </c>
      <c r="T1813" s="10">
        <f t="shared" si="355"/>
        <v>161</v>
      </c>
      <c r="U1813" s="10">
        <f t="shared" si="356"/>
        <v>6613</v>
      </c>
      <c r="V1813" s="11">
        <v>6650</v>
      </c>
      <c r="W1813" s="12">
        <f t="shared" si="357"/>
        <v>198</v>
      </c>
      <c r="X1813" s="93">
        <f t="shared" si="358"/>
        <v>3.0700000000000002E-2</v>
      </c>
      <c r="Y1813" s="94" t="str">
        <f t="shared" si="359"/>
        <v>0.00%-8.40%</v>
      </c>
      <c r="Z1813" s="15"/>
      <c r="AA1813" s="15"/>
      <c r="AB1813" s="15"/>
      <c r="AC1813" s="96"/>
      <c r="AD1813" s="8">
        <f t="shared" si="360"/>
        <v>0</v>
      </c>
      <c r="AE1813" s="17">
        <f t="shared" si="361"/>
        <v>6650</v>
      </c>
      <c r="AF1813" s="18">
        <f t="shared" si="362"/>
        <v>198</v>
      </c>
      <c r="AG1813" s="98">
        <f t="shared" si="363"/>
        <v>3.0688158710477476E-2</v>
      </c>
      <c r="AH1813" s="20">
        <v>13.6</v>
      </c>
      <c r="AI1813" s="20">
        <v>750</v>
      </c>
      <c r="AJ1813" s="20"/>
      <c r="AK1813" s="20">
        <v>688</v>
      </c>
      <c r="AL1813" s="20">
        <f t="shared" si="364"/>
        <v>100128</v>
      </c>
      <c r="AM1813" s="7" t="s">
        <v>287</v>
      </c>
      <c r="AN1813" s="20"/>
      <c r="AO1813" s="21"/>
      <c r="AP1813" s="21"/>
      <c r="AQ1813" s="5" t="s">
        <v>2664</v>
      </c>
      <c r="AR1813" s="5" t="s">
        <v>424</v>
      </c>
    </row>
    <row r="1814" spans="1:44">
      <c r="A1814" s="87" t="s">
        <v>562</v>
      </c>
      <c r="B1814" s="5">
        <v>1007680</v>
      </c>
      <c r="C1814" s="5" t="s">
        <v>565</v>
      </c>
      <c r="D1814" s="5" t="s">
        <v>55</v>
      </c>
      <c r="E1814" s="5" t="s">
        <v>2425</v>
      </c>
      <c r="F1814" s="5" t="s">
        <v>2469</v>
      </c>
      <c r="G1814" s="5" t="s">
        <v>2663</v>
      </c>
      <c r="H1814" s="6">
        <v>41023</v>
      </c>
      <c r="I1814" s="5" t="s">
        <v>575</v>
      </c>
      <c r="J1814" s="5" t="s">
        <v>651</v>
      </c>
      <c r="K1814" s="5" t="s">
        <v>568</v>
      </c>
      <c r="L1814" s="7">
        <v>6</v>
      </c>
      <c r="M1814" s="7" t="s">
        <v>287</v>
      </c>
      <c r="N1814" s="8">
        <v>4508</v>
      </c>
      <c r="O1814" s="89">
        <v>0.02</v>
      </c>
      <c r="P1814" s="10">
        <f t="shared" si="352"/>
        <v>90</v>
      </c>
      <c r="Q1814" s="89">
        <v>5.0000000000000001E-3</v>
      </c>
      <c r="R1814" s="10">
        <f t="shared" si="353"/>
        <v>23</v>
      </c>
      <c r="S1814" s="89">
        <f t="shared" si="354"/>
        <v>2.5066548358473825E-2</v>
      </c>
      <c r="T1814" s="10">
        <f t="shared" si="355"/>
        <v>113</v>
      </c>
      <c r="U1814" s="10">
        <f t="shared" si="356"/>
        <v>4621</v>
      </c>
      <c r="V1814" s="11">
        <v>4621</v>
      </c>
      <c r="W1814" s="12">
        <f t="shared" si="357"/>
        <v>113</v>
      </c>
      <c r="X1814" s="93">
        <f t="shared" si="358"/>
        <v>2.5100000000000001E-2</v>
      </c>
      <c r="Y1814" s="94" t="str">
        <f t="shared" si="359"/>
        <v>0.00%-8.40%</v>
      </c>
      <c r="Z1814" s="15"/>
      <c r="AA1814" s="15"/>
      <c r="AB1814" s="15"/>
      <c r="AC1814" s="96"/>
      <c r="AD1814" s="8">
        <f t="shared" si="360"/>
        <v>0</v>
      </c>
      <c r="AE1814" s="17">
        <f t="shared" si="361"/>
        <v>4621</v>
      </c>
      <c r="AF1814" s="18">
        <f t="shared" si="362"/>
        <v>113</v>
      </c>
      <c r="AG1814" s="98">
        <f t="shared" si="363"/>
        <v>2.5066548358473772E-2</v>
      </c>
      <c r="AH1814" s="20">
        <v>13.6</v>
      </c>
      <c r="AI1814" s="20">
        <v>650</v>
      </c>
      <c r="AJ1814" s="20"/>
      <c r="AK1814" s="20">
        <v>688</v>
      </c>
      <c r="AL1814" s="20">
        <f t="shared" si="364"/>
        <v>71333.600000000006</v>
      </c>
      <c r="AM1814" s="7" t="s">
        <v>287</v>
      </c>
      <c r="AN1814" s="20"/>
      <c r="AO1814" s="21"/>
      <c r="AP1814" s="21"/>
      <c r="AQ1814" s="5" t="s">
        <v>2664</v>
      </c>
      <c r="AR1814" s="5" t="s">
        <v>424</v>
      </c>
    </row>
    <row r="1815" spans="1:44">
      <c r="A1815" s="87" t="s">
        <v>562</v>
      </c>
      <c r="B1815" s="5">
        <v>1007681</v>
      </c>
      <c r="C1815" s="5" t="s">
        <v>565</v>
      </c>
      <c r="D1815" s="5" t="s">
        <v>55</v>
      </c>
      <c r="E1815" s="5" t="s">
        <v>2425</v>
      </c>
      <c r="F1815" s="5" t="s">
        <v>2476</v>
      </c>
      <c r="G1815" s="5" t="s">
        <v>2663</v>
      </c>
      <c r="H1815" s="6">
        <v>41023</v>
      </c>
      <c r="I1815" s="5" t="s">
        <v>575</v>
      </c>
      <c r="J1815" s="5" t="s">
        <v>709</v>
      </c>
      <c r="K1815" s="5" t="s">
        <v>568</v>
      </c>
      <c r="L1815" s="7">
        <v>6</v>
      </c>
      <c r="M1815" s="7" t="s">
        <v>287</v>
      </c>
      <c r="N1815" s="8">
        <v>5300</v>
      </c>
      <c r="O1815" s="89">
        <v>0.02</v>
      </c>
      <c r="P1815" s="10">
        <f t="shared" si="352"/>
        <v>106</v>
      </c>
      <c r="Q1815" s="89">
        <v>5.0000000000000001E-3</v>
      </c>
      <c r="R1815" s="10">
        <f t="shared" si="353"/>
        <v>27</v>
      </c>
      <c r="S1815" s="89">
        <f t="shared" si="354"/>
        <v>2.5094339622641508E-2</v>
      </c>
      <c r="T1815" s="10">
        <f t="shared" si="355"/>
        <v>133</v>
      </c>
      <c r="U1815" s="10">
        <f t="shared" si="356"/>
        <v>5433</v>
      </c>
      <c r="V1815" s="11">
        <v>5433</v>
      </c>
      <c r="W1815" s="12">
        <f t="shared" si="357"/>
        <v>133</v>
      </c>
      <c r="X1815" s="93">
        <f t="shared" si="358"/>
        <v>2.5100000000000001E-2</v>
      </c>
      <c r="Y1815" s="94" t="str">
        <f t="shared" si="359"/>
        <v>0.00%-8.40%</v>
      </c>
      <c r="Z1815" s="15"/>
      <c r="AA1815" s="15"/>
      <c r="AB1815" s="15"/>
      <c r="AC1815" s="96"/>
      <c r="AD1815" s="8">
        <f t="shared" si="360"/>
        <v>0</v>
      </c>
      <c r="AE1815" s="17">
        <f t="shared" si="361"/>
        <v>5433</v>
      </c>
      <c r="AF1815" s="18">
        <f t="shared" si="362"/>
        <v>133</v>
      </c>
      <c r="AG1815" s="98">
        <f t="shared" si="363"/>
        <v>2.5094339622641515E-2</v>
      </c>
      <c r="AH1815" s="20">
        <v>13.6</v>
      </c>
      <c r="AI1815" s="20">
        <v>750</v>
      </c>
      <c r="AJ1815" s="20"/>
      <c r="AK1815" s="20">
        <v>688</v>
      </c>
      <c r="AL1815" s="20">
        <f t="shared" si="364"/>
        <v>83576.800000000003</v>
      </c>
      <c r="AM1815" s="7" t="s">
        <v>287</v>
      </c>
      <c r="AN1815" s="20"/>
      <c r="AO1815" s="21"/>
      <c r="AP1815" s="21"/>
      <c r="AQ1815" s="5" t="s">
        <v>2664</v>
      </c>
      <c r="AR1815" s="5" t="s">
        <v>424</v>
      </c>
    </row>
    <row r="1816" spans="1:44">
      <c r="A1816" s="87" t="s">
        <v>562</v>
      </c>
      <c r="B1816" s="5">
        <v>1007685</v>
      </c>
      <c r="C1816" s="5" t="s">
        <v>565</v>
      </c>
      <c r="D1816" s="5" t="s">
        <v>55</v>
      </c>
      <c r="E1816" s="5" t="s">
        <v>2425</v>
      </c>
      <c r="F1816" s="5" t="s">
        <v>2469</v>
      </c>
      <c r="G1816" s="5" t="s">
        <v>2663</v>
      </c>
      <c r="H1816" s="6">
        <v>41023</v>
      </c>
      <c r="I1816" s="5" t="s">
        <v>489</v>
      </c>
      <c r="J1816" s="5" t="s">
        <v>489</v>
      </c>
      <c r="K1816" s="5" t="s">
        <v>568</v>
      </c>
      <c r="L1816" s="7">
        <v>6</v>
      </c>
      <c r="M1816" s="7" t="s">
        <v>287</v>
      </c>
      <c r="N1816" s="8">
        <v>5796</v>
      </c>
      <c r="O1816" s="89">
        <v>0.02</v>
      </c>
      <c r="P1816" s="10">
        <f t="shared" si="352"/>
        <v>116</v>
      </c>
      <c r="Q1816" s="89">
        <v>5.0000000000000001E-3</v>
      </c>
      <c r="R1816" s="10">
        <f t="shared" si="353"/>
        <v>29</v>
      </c>
      <c r="S1816" s="89">
        <f t="shared" si="354"/>
        <v>2.5017253278122844E-2</v>
      </c>
      <c r="T1816" s="10">
        <f t="shared" si="355"/>
        <v>145</v>
      </c>
      <c r="U1816" s="10">
        <f t="shared" si="356"/>
        <v>5941</v>
      </c>
      <c r="V1816" s="11">
        <v>5796</v>
      </c>
      <c r="W1816" s="12">
        <f t="shared" si="357"/>
        <v>0</v>
      </c>
      <c r="X1816" s="93">
        <f t="shared" si="358"/>
        <v>0</v>
      </c>
      <c r="Y1816" s="94" t="str">
        <f t="shared" si="359"/>
        <v>0.00%-8.40%</v>
      </c>
      <c r="Z1816" s="15" t="s">
        <v>2292</v>
      </c>
      <c r="AA1816" s="15" t="s">
        <v>709</v>
      </c>
      <c r="AB1816" s="15"/>
      <c r="AC1816" s="96"/>
      <c r="AD1816" s="8">
        <f t="shared" si="360"/>
        <v>0</v>
      </c>
      <c r="AE1816" s="17">
        <f t="shared" si="361"/>
        <v>5796</v>
      </c>
      <c r="AF1816" s="18">
        <f t="shared" si="362"/>
        <v>0</v>
      </c>
      <c r="AG1816" s="98">
        <f t="shared" si="363"/>
        <v>0</v>
      </c>
      <c r="AH1816" s="20">
        <v>13.6</v>
      </c>
      <c r="AI1816" s="20">
        <v>850</v>
      </c>
      <c r="AJ1816" s="20"/>
      <c r="AK1816" s="20">
        <v>688</v>
      </c>
      <c r="AL1816" s="20">
        <f t="shared" si="364"/>
        <v>89713.599999999991</v>
      </c>
      <c r="AM1816" s="7" t="s">
        <v>287</v>
      </c>
      <c r="AN1816" s="20"/>
      <c r="AO1816" s="21" t="s">
        <v>2666</v>
      </c>
      <c r="AP1816" s="21"/>
      <c r="AQ1816" s="5" t="s">
        <v>2664</v>
      </c>
      <c r="AR1816" s="5" t="s">
        <v>424</v>
      </c>
    </row>
    <row r="1817" spans="1:44">
      <c r="A1817" s="87" t="s">
        <v>562</v>
      </c>
      <c r="B1817" s="5">
        <v>1007692</v>
      </c>
      <c r="C1817" s="5" t="s">
        <v>565</v>
      </c>
      <c r="D1817" s="5" t="s">
        <v>55</v>
      </c>
      <c r="E1817" s="5" t="s">
        <v>2425</v>
      </c>
      <c r="F1817" s="5" t="s">
        <v>2469</v>
      </c>
      <c r="G1817" s="5" t="s">
        <v>2663</v>
      </c>
      <c r="H1817" s="6">
        <v>41023</v>
      </c>
      <c r="I1817" s="5" t="s">
        <v>575</v>
      </c>
      <c r="J1817" s="5" t="s">
        <v>651</v>
      </c>
      <c r="K1817" s="5" t="s">
        <v>568</v>
      </c>
      <c r="L1817" s="7">
        <v>6</v>
      </c>
      <c r="M1817" s="7" t="s">
        <v>287</v>
      </c>
      <c r="N1817" s="8">
        <v>5165</v>
      </c>
      <c r="O1817" s="89">
        <v>0.02</v>
      </c>
      <c r="P1817" s="10">
        <f t="shared" si="352"/>
        <v>103</v>
      </c>
      <c r="Q1817" s="89">
        <v>5.0000000000000001E-3</v>
      </c>
      <c r="R1817" s="10">
        <f t="shared" si="353"/>
        <v>26</v>
      </c>
      <c r="S1817" s="89">
        <f t="shared" si="354"/>
        <v>2.4975798644724104E-2</v>
      </c>
      <c r="T1817" s="10">
        <f t="shared" si="355"/>
        <v>129</v>
      </c>
      <c r="U1817" s="10">
        <f t="shared" si="356"/>
        <v>5294</v>
      </c>
      <c r="V1817" s="11">
        <v>5294</v>
      </c>
      <c r="W1817" s="12">
        <f t="shared" si="357"/>
        <v>129</v>
      </c>
      <c r="X1817" s="93">
        <f t="shared" si="358"/>
        <v>2.5000000000000001E-2</v>
      </c>
      <c r="Y1817" s="94" t="str">
        <f t="shared" si="359"/>
        <v>0.00%-8.40%</v>
      </c>
      <c r="Z1817" s="15"/>
      <c r="AA1817" s="15"/>
      <c r="AB1817" s="15"/>
      <c r="AC1817" s="96"/>
      <c r="AD1817" s="8">
        <f t="shared" si="360"/>
        <v>0</v>
      </c>
      <c r="AE1817" s="17">
        <f t="shared" si="361"/>
        <v>5294</v>
      </c>
      <c r="AF1817" s="18">
        <f t="shared" si="362"/>
        <v>129</v>
      </c>
      <c r="AG1817" s="98">
        <f t="shared" si="363"/>
        <v>2.4975798644724101E-2</v>
      </c>
      <c r="AH1817" s="20">
        <v>13.6</v>
      </c>
      <c r="AI1817" s="20">
        <v>650</v>
      </c>
      <c r="AJ1817" s="20"/>
      <c r="AK1817" s="20">
        <v>688</v>
      </c>
      <c r="AL1817" s="20">
        <f t="shared" si="364"/>
        <v>80486.399999999994</v>
      </c>
      <c r="AM1817" s="7" t="s">
        <v>287</v>
      </c>
      <c r="AN1817" s="20"/>
      <c r="AO1817" s="21"/>
      <c r="AP1817" s="21"/>
      <c r="AQ1817" s="5" t="s">
        <v>2664</v>
      </c>
      <c r="AR1817" s="5" t="s">
        <v>424</v>
      </c>
    </row>
    <row r="1818" spans="1:44">
      <c r="A1818" s="87" t="s">
        <v>562</v>
      </c>
      <c r="B1818" s="5">
        <v>1007695</v>
      </c>
      <c r="C1818" s="5" t="s">
        <v>565</v>
      </c>
      <c r="D1818" s="5" t="s">
        <v>55</v>
      </c>
      <c r="E1818" s="5" t="s">
        <v>2425</v>
      </c>
      <c r="F1818" s="5" t="s">
        <v>2476</v>
      </c>
      <c r="G1818" s="5" t="s">
        <v>2663</v>
      </c>
      <c r="H1818" s="6">
        <v>41023</v>
      </c>
      <c r="I1818" s="5" t="s">
        <v>489</v>
      </c>
      <c r="J1818" s="5" t="s">
        <v>2656</v>
      </c>
      <c r="K1818" s="5" t="s">
        <v>568</v>
      </c>
      <c r="L1818" s="7">
        <v>6</v>
      </c>
      <c r="M1818" s="7" t="s">
        <v>287</v>
      </c>
      <c r="N1818" s="8">
        <v>7363</v>
      </c>
      <c r="O1818" s="89">
        <v>0.02</v>
      </c>
      <c r="P1818" s="10">
        <f t="shared" si="352"/>
        <v>147</v>
      </c>
      <c r="Q1818" s="89">
        <v>5.0000000000000001E-3</v>
      </c>
      <c r="R1818" s="10">
        <f t="shared" si="353"/>
        <v>37</v>
      </c>
      <c r="S1818" s="89">
        <f t="shared" si="354"/>
        <v>2.4989813934537551E-2</v>
      </c>
      <c r="T1818" s="10">
        <f t="shared" si="355"/>
        <v>184</v>
      </c>
      <c r="U1818" s="10">
        <f t="shared" si="356"/>
        <v>7547</v>
      </c>
      <c r="V1818" s="11">
        <v>7700</v>
      </c>
      <c r="W1818" s="12">
        <f t="shared" si="357"/>
        <v>337</v>
      </c>
      <c r="X1818" s="93">
        <f t="shared" si="358"/>
        <v>4.58E-2</v>
      </c>
      <c r="Y1818" s="94" t="str">
        <f t="shared" si="359"/>
        <v>0.00%-8.40%</v>
      </c>
      <c r="Z1818" s="15"/>
      <c r="AA1818" s="15"/>
      <c r="AB1818" s="15"/>
      <c r="AC1818" s="96"/>
      <c r="AD1818" s="8">
        <f t="shared" si="360"/>
        <v>0</v>
      </c>
      <c r="AE1818" s="17">
        <f t="shared" si="361"/>
        <v>7700</v>
      </c>
      <c r="AF1818" s="18">
        <f t="shared" si="362"/>
        <v>337</v>
      </c>
      <c r="AG1818" s="98">
        <f t="shared" si="363"/>
        <v>4.5769387477930135E-2</v>
      </c>
      <c r="AH1818" s="20">
        <v>13.6</v>
      </c>
      <c r="AI1818" s="20">
        <v>500</v>
      </c>
      <c r="AJ1818" s="20"/>
      <c r="AK1818" s="20">
        <v>688</v>
      </c>
      <c r="AL1818" s="20">
        <f t="shared" si="364"/>
        <v>111408</v>
      </c>
      <c r="AM1818" s="7" t="s">
        <v>287</v>
      </c>
      <c r="AN1818" s="20"/>
      <c r="AO1818" s="21"/>
      <c r="AP1818" s="21"/>
      <c r="AQ1818" s="5" t="s">
        <v>2664</v>
      </c>
      <c r="AR1818" s="5" t="s">
        <v>424</v>
      </c>
    </row>
    <row r="1819" spans="1:44">
      <c r="A1819" s="87" t="s">
        <v>562</v>
      </c>
      <c r="B1819" s="5">
        <v>1007710</v>
      </c>
      <c r="C1819" s="5" t="s">
        <v>565</v>
      </c>
      <c r="D1819" s="5" t="s">
        <v>55</v>
      </c>
      <c r="E1819" s="5" t="s">
        <v>2425</v>
      </c>
      <c r="F1819" s="5" t="s">
        <v>2476</v>
      </c>
      <c r="G1819" s="5" t="s">
        <v>2663</v>
      </c>
      <c r="H1819" s="6">
        <v>41023</v>
      </c>
      <c r="I1819" s="5" t="s">
        <v>575</v>
      </c>
      <c r="J1819" s="5" t="s">
        <v>651</v>
      </c>
      <c r="K1819" s="5" t="s">
        <v>568</v>
      </c>
      <c r="L1819" s="7">
        <v>6</v>
      </c>
      <c r="M1819" s="7" t="s">
        <v>287</v>
      </c>
      <c r="N1819" s="8">
        <v>4537</v>
      </c>
      <c r="O1819" s="89">
        <v>0.02</v>
      </c>
      <c r="P1819" s="10">
        <f t="shared" si="352"/>
        <v>91</v>
      </c>
      <c r="Q1819" s="89">
        <v>5.0000000000000001E-3</v>
      </c>
      <c r="R1819" s="10">
        <f t="shared" si="353"/>
        <v>23</v>
      </c>
      <c r="S1819" s="89">
        <f t="shared" si="354"/>
        <v>2.5126735728454926E-2</v>
      </c>
      <c r="T1819" s="10">
        <f t="shared" si="355"/>
        <v>114</v>
      </c>
      <c r="U1819" s="10">
        <f t="shared" si="356"/>
        <v>4651</v>
      </c>
      <c r="V1819" s="11">
        <v>4605</v>
      </c>
      <c r="W1819" s="12">
        <f t="shared" si="357"/>
        <v>68</v>
      </c>
      <c r="X1819" s="93">
        <f t="shared" si="358"/>
        <v>1.4999999999999999E-2</v>
      </c>
      <c r="Y1819" s="94" t="str">
        <f t="shared" si="359"/>
        <v>0.00%-8.40%</v>
      </c>
      <c r="Z1819" s="15"/>
      <c r="AA1819" s="15"/>
      <c r="AB1819" s="15"/>
      <c r="AC1819" s="96"/>
      <c r="AD1819" s="8">
        <f t="shared" si="360"/>
        <v>0</v>
      </c>
      <c r="AE1819" s="17">
        <f t="shared" si="361"/>
        <v>4605</v>
      </c>
      <c r="AF1819" s="18">
        <f t="shared" si="362"/>
        <v>68</v>
      </c>
      <c r="AG1819" s="98">
        <f t="shared" si="363"/>
        <v>1.4987877452060872E-2</v>
      </c>
      <c r="AH1819" s="20">
        <v>13.6</v>
      </c>
      <c r="AI1819" s="20">
        <v>650</v>
      </c>
      <c r="AJ1819" s="20"/>
      <c r="AK1819" s="20">
        <v>688</v>
      </c>
      <c r="AL1819" s="20">
        <f t="shared" si="364"/>
        <v>71116</v>
      </c>
      <c r="AM1819" s="7" t="s">
        <v>287</v>
      </c>
      <c r="AN1819" s="20"/>
      <c r="AO1819" s="21"/>
      <c r="AP1819" s="21"/>
      <c r="AQ1819" s="5" t="s">
        <v>2664</v>
      </c>
      <c r="AR1819" s="5" t="s">
        <v>424</v>
      </c>
    </row>
    <row r="1820" spans="1:44">
      <c r="A1820" s="87" t="s">
        <v>562</v>
      </c>
      <c r="B1820" s="5">
        <v>1007723</v>
      </c>
      <c r="C1820" s="5" t="s">
        <v>565</v>
      </c>
      <c r="D1820" s="5" t="s">
        <v>55</v>
      </c>
      <c r="E1820" s="5" t="s">
        <v>2425</v>
      </c>
      <c r="F1820" s="5" t="s">
        <v>2469</v>
      </c>
      <c r="G1820" s="5" t="s">
        <v>2663</v>
      </c>
      <c r="H1820" s="6">
        <v>41023</v>
      </c>
      <c r="I1820" s="5" t="s">
        <v>575</v>
      </c>
      <c r="J1820" s="5" t="s">
        <v>651</v>
      </c>
      <c r="K1820" s="5" t="s">
        <v>568</v>
      </c>
      <c r="L1820" s="7">
        <v>6</v>
      </c>
      <c r="M1820" s="7" t="s">
        <v>287</v>
      </c>
      <c r="N1820" s="8">
        <v>4670</v>
      </c>
      <c r="O1820" s="89">
        <v>0.02</v>
      </c>
      <c r="P1820" s="10">
        <f t="shared" si="352"/>
        <v>93</v>
      </c>
      <c r="Q1820" s="89">
        <v>5.0000000000000001E-3</v>
      </c>
      <c r="R1820" s="10">
        <f t="shared" si="353"/>
        <v>23</v>
      </c>
      <c r="S1820" s="89">
        <f t="shared" si="354"/>
        <v>2.4839400428265525E-2</v>
      </c>
      <c r="T1820" s="10">
        <f t="shared" si="355"/>
        <v>116</v>
      </c>
      <c r="U1820" s="10">
        <f t="shared" si="356"/>
        <v>4786</v>
      </c>
      <c r="V1820" s="11">
        <v>4786</v>
      </c>
      <c r="W1820" s="12">
        <f t="shared" si="357"/>
        <v>116</v>
      </c>
      <c r="X1820" s="93">
        <f t="shared" si="358"/>
        <v>2.4799999999999999E-2</v>
      </c>
      <c r="Y1820" s="94" t="str">
        <f t="shared" si="359"/>
        <v>0.00%-8.40%</v>
      </c>
      <c r="Z1820" s="15"/>
      <c r="AA1820" s="15"/>
      <c r="AB1820" s="15"/>
      <c r="AC1820" s="96"/>
      <c r="AD1820" s="8">
        <f t="shared" si="360"/>
        <v>0</v>
      </c>
      <c r="AE1820" s="17">
        <f t="shared" si="361"/>
        <v>4786</v>
      </c>
      <c r="AF1820" s="18">
        <f t="shared" si="362"/>
        <v>116</v>
      </c>
      <c r="AG1820" s="98">
        <f t="shared" si="363"/>
        <v>2.483940042826549E-2</v>
      </c>
      <c r="AH1820" s="20">
        <v>13.6</v>
      </c>
      <c r="AI1820" s="20">
        <v>650</v>
      </c>
      <c r="AJ1820" s="20"/>
      <c r="AK1820" s="20">
        <v>688</v>
      </c>
      <c r="AL1820" s="20">
        <f t="shared" si="364"/>
        <v>73577.600000000006</v>
      </c>
      <c r="AM1820" s="7" t="s">
        <v>287</v>
      </c>
      <c r="AN1820" s="20"/>
      <c r="AO1820" s="21"/>
      <c r="AP1820" s="21"/>
      <c r="AQ1820" s="5" t="s">
        <v>2664</v>
      </c>
      <c r="AR1820" s="5" t="s">
        <v>424</v>
      </c>
    </row>
    <row r="1821" spans="1:44">
      <c r="A1821" s="87" t="s">
        <v>562</v>
      </c>
      <c r="B1821" s="5">
        <v>1007726</v>
      </c>
      <c r="C1821" s="5" t="s">
        <v>565</v>
      </c>
      <c r="D1821" s="5" t="s">
        <v>55</v>
      </c>
      <c r="E1821" s="5" t="s">
        <v>2425</v>
      </c>
      <c r="F1821" s="5" t="s">
        <v>2469</v>
      </c>
      <c r="G1821" s="5" t="s">
        <v>2663</v>
      </c>
      <c r="H1821" s="6">
        <v>41023</v>
      </c>
      <c r="I1821" s="5" t="s">
        <v>575</v>
      </c>
      <c r="J1821" s="5" t="s">
        <v>651</v>
      </c>
      <c r="K1821" s="5" t="s">
        <v>568</v>
      </c>
      <c r="L1821" s="7">
        <v>6</v>
      </c>
      <c r="M1821" s="7" t="s">
        <v>287</v>
      </c>
      <c r="N1821" s="8">
        <v>4637</v>
      </c>
      <c r="O1821" s="89">
        <v>0.02</v>
      </c>
      <c r="P1821" s="10">
        <f t="shared" si="352"/>
        <v>93</v>
      </c>
      <c r="Q1821" s="89">
        <v>5.0000000000000001E-3</v>
      </c>
      <c r="R1821" s="10">
        <f t="shared" si="353"/>
        <v>23</v>
      </c>
      <c r="S1821" s="89">
        <f t="shared" si="354"/>
        <v>2.5016174250593055E-2</v>
      </c>
      <c r="T1821" s="10">
        <f t="shared" si="355"/>
        <v>116</v>
      </c>
      <c r="U1821" s="10">
        <f t="shared" si="356"/>
        <v>4753</v>
      </c>
      <c r="V1821" s="11">
        <v>4753</v>
      </c>
      <c r="W1821" s="12">
        <f t="shared" si="357"/>
        <v>116</v>
      </c>
      <c r="X1821" s="93">
        <f t="shared" si="358"/>
        <v>2.5000000000000001E-2</v>
      </c>
      <c r="Y1821" s="94" t="str">
        <f t="shared" si="359"/>
        <v>0.00%-8.40%</v>
      </c>
      <c r="Z1821" s="15"/>
      <c r="AA1821" s="15"/>
      <c r="AB1821" s="15"/>
      <c r="AC1821" s="96"/>
      <c r="AD1821" s="8">
        <f t="shared" si="360"/>
        <v>0</v>
      </c>
      <c r="AE1821" s="17">
        <f t="shared" si="361"/>
        <v>4753</v>
      </c>
      <c r="AF1821" s="18">
        <f t="shared" si="362"/>
        <v>116</v>
      </c>
      <c r="AG1821" s="98">
        <f t="shared" si="363"/>
        <v>2.5016174250592993E-2</v>
      </c>
      <c r="AH1821" s="20">
        <v>13.6</v>
      </c>
      <c r="AI1821" s="20">
        <v>650</v>
      </c>
      <c r="AJ1821" s="20"/>
      <c r="AK1821" s="20">
        <v>688</v>
      </c>
      <c r="AL1821" s="20">
        <f t="shared" si="364"/>
        <v>73128.799999999988</v>
      </c>
      <c r="AM1821" s="7" t="s">
        <v>287</v>
      </c>
      <c r="AN1821" s="20"/>
      <c r="AO1821" s="21"/>
      <c r="AP1821" s="21"/>
      <c r="AQ1821" s="5" t="s">
        <v>2664</v>
      </c>
      <c r="AR1821" s="5" t="s">
        <v>424</v>
      </c>
    </row>
    <row r="1822" spans="1:44">
      <c r="A1822" s="87" t="s">
        <v>562</v>
      </c>
      <c r="B1822" s="5">
        <v>1007969</v>
      </c>
      <c r="C1822" s="5" t="s">
        <v>565</v>
      </c>
      <c r="D1822" s="5" t="s">
        <v>55</v>
      </c>
      <c r="E1822" s="5" t="s">
        <v>2425</v>
      </c>
      <c r="F1822" s="5" t="s">
        <v>2469</v>
      </c>
      <c r="G1822" s="5" t="s">
        <v>2663</v>
      </c>
      <c r="H1822" s="6">
        <v>41347</v>
      </c>
      <c r="I1822" s="5" t="s">
        <v>575</v>
      </c>
      <c r="J1822" s="5" t="s">
        <v>709</v>
      </c>
      <c r="K1822" s="5" t="s">
        <v>568</v>
      </c>
      <c r="L1822" s="7">
        <v>6</v>
      </c>
      <c r="M1822" s="7" t="s">
        <v>287</v>
      </c>
      <c r="N1822" s="8">
        <v>4501</v>
      </c>
      <c r="O1822" s="89">
        <v>0.02</v>
      </c>
      <c r="P1822" s="10">
        <f t="shared" si="352"/>
        <v>90</v>
      </c>
      <c r="Q1822" s="89">
        <v>5.0000000000000001E-3</v>
      </c>
      <c r="R1822" s="10">
        <f t="shared" si="353"/>
        <v>23</v>
      </c>
      <c r="S1822" s="89">
        <f t="shared" si="354"/>
        <v>2.5105532103976893E-2</v>
      </c>
      <c r="T1822" s="10">
        <f t="shared" si="355"/>
        <v>113</v>
      </c>
      <c r="U1822" s="10">
        <f t="shared" si="356"/>
        <v>4614</v>
      </c>
      <c r="V1822" s="11">
        <v>4614</v>
      </c>
      <c r="W1822" s="12">
        <f t="shared" si="357"/>
        <v>113</v>
      </c>
      <c r="X1822" s="93">
        <f t="shared" si="358"/>
        <v>2.5100000000000001E-2</v>
      </c>
      <c r="Y1822" s="94" t="str">
        <f t="shared" si="359"/>
        <v>0.00%-8.40%</v>
      </c>
      <c r="Z1822" s="15"/>
      <c r="AA1822" s="15"/>
      <c r="AB1822" s="15"/>
      <c r="AC1822" s="96"/>
      <c r="AD1822" s="8">
        <f t="shared" si="360"/>
        <v>0</v>
      </c>
      <c r="AE1822" s="17">
        <f t="shared" si="361"/>
        <v>4614</v>
      </c>
      <c r="AF1822" s="18">
        <f t="shared" si="362"/>
        <v>113</v>
      </c>
      <c r="AG1822" s="98">
        <f t="shared" si="363"/>
        <v>2.5105532103976813E-2</v>
      </c>
      <c r="AH1822" s="20">
        <v>13.6</v>
      </c>
      <c r="AI1822" s="20">
        <v>750</v>
      </c>
      <c r="AJ1822" s="20"/>
      <c r="AK1822" s="20">
        <v>688</v>
      </c>
      <c r="AL1822" s="20">
        <f t="shared" si="364"/>
        <v>72438.399999999994</v>
      </c>
      <c r="AM1822" s="7" t="s">
        <v>287</v>
      </c>
      <c r="AN1822" s="20"/>
      <c r="AO1822" s="21"/>
      <c r="AP1822" s="21"/>
      <c r="AQ1822" s="5" t="s">
        <v>2664</v>
      </c>
      <c r="AR1822" s="5" t="s">
        <v>424</v>
      </c>
    </row>
    <row r="1823" spans="1:44">
      <c r="A1823" s="87" t="s">
        <v>562</v>
      </c>
      <c r="B1823" s="5">
        <v>1008517</v>
      </c>
      <c r="C1823" s="5" t="s">
        <v>565</v>
      </c>
      <c r="D1823" s="5" t="s">
        <v>55</v>
      </c>
      <c r="E1823" s="5" t="s">
        <v>2425</v>
      </c>
      <c r="F1823" s="5" t="s">
        <v>2469</v>
      </c>
      <c r="G1823" s="5" t="s">
        <v>2663</v>
      </c>
      <c r="H1823" s="6">
        <v>41431</v>
      </c>
      <c r="I1823" s="5" t="s">
        <v>575</v>
      </c>
      <c r="J1823" s="5" t="s">
        <v>2651</v>
      </c>
      <c r="K1823" s="5" t="s">
        <v>568</v>
      </c>
      <c r="L1823" s="7">
        <v>6</v>
      </c>
      <c r="M1823" s="7" t="s">
        <v>287</v>
      </c>
      <c r="N1823" s="8">
        <v>4768</v>
      </c>
      <c r="O1823" s="89">
        <v>0.02</v>
      </c>
      <c r="P1823" s="10">
        <f t="shared" si="352"/>
        <v>95</v>
      </c>
      <c r="Q1823" s="89">
        <v>5.0000000000000001E-3</v>
      </c>
      <c r="R1823" s="10">
        <f t="shared" si="353"/>
        <v>24</v>
      </c>
      <c r="S1823" s="89">
        <f t="shared" si="354"/>
        <v>2.4958053691275166E-2</v>
      </c>
      <c r="T1823" s="10">
        <f t="shared" si="355"/>
        <v>119</v>
      </c>
      <c r="U1823" s="10">
        <f t="shared" si="356"/>
        <v>4887</v>
      </c>
      <c r="V1823" s="11">
        <v>4887</v>
      </c>
      <c r="W1823" s="12">
        <f t="shared" si="357"/>
        <v>119</v>
      </c>
      <c r="X1823" s="93">
        <f t="shared" si="358"/>
        <v>2.5000000000000001E-2</v>
      </c>
      <c r="Y1823" s="94" t="str">
        <f t="shared" si="359"/>
        <v>0.00%-8.40%</v>
      </c>
      <c r="Z1823" s="15"/>
      <c r="AA1823" s="15"/>
      <c r="AB1823" s="15"/>
      <c r="AC1823" s="96"/>
      <c r="AD1823" s="8">
        <f t="shared" si="360"/>
        <v>0</v>
      </c>
      <c r="AE1823" s="17">
        <f t="shared" si="361"/>
        <v>4887</v>
      </c>
      <c r="AF1823" s="18">
        <f t="shared" si="362"/>
        <v>119</v>
      </c>
      <c r="AG1823" s="98">
        <f t="shared" si="363"/>
        <v>2.4958053691275239E-2</v>
      </c>
      <c r="AH1823" s="20">
        <v>13.6</v>
      </c>
      <c r="AI1823" s="20">
        <v>650</v>
      </c>
      <c r="AJ1823" s="20"/>
      <c r="AK1823" s="20">
        <v>688</v>
      </c>
      <c r="AL1823" s="20">
        <f t="shared" si="364"/>
        <v>74951.199999999997</v>
      </c>
      <c r="AM1823" s="7" t="s">
        <v>287</v>
      </c>
      <c r="AN1823" s="20"/>
      <c r="AO1823" s="21"/>
      <c r="AP1823" s="21"/>
      <c r="AQ1823" s="5" t="s">
        <v>2664</v>
      </c>
      <c r="AR1823" s="5" t="s">
        <v>424</v>
      </c>
    </row>
    <row r="1824" spans="1:44">
      <c r="A1824" s="87" t="s">
        <v>562</v>
      </c>
      <c r="B1824" s="5">
        <v>1008921</v>
      </c>
      <c r="C1824" s="5" t="s">
        <v>565</v>
      </c>
      <c r="D1824" s="5" t="s">
        <v>55</v>
      </c>
      <c r="E1824" s="5" t="s">
        <v>2425</v>
      </c>
      <c r="F1824" s="5" t="s">
        <v>2469</v>
      </c>
      <c r="G1824" s="5" t="s">
        <v>2663</v>
      </c>
      <c r="H1824" s="6">
        <v>41473</v>
      </c>
      <c r="I1824" s="5" t="s">
        <v>575</v>
      </c>
      <c r="J1824" s="5" t="s">
        <v>709</v>
      </c>
      <c r="K1824" s="5" t="s">
        <v>568</v>
      </c>
      <c r="L1824" s="7">
        <v>6</v>
      </c>
      <c r="M1824" s="7" t="s">
        <v>287</v>
      </c>
      <c r="N1824" s="8">
        <v>4799</v>
      </c>
      <c r="O1824" s="89">
        <v>0.02</v>
      </c>
      <c r="P1824" s="10">
        <f t="shared" si="352"/>
        <v>96</v>
      </c>
      <c r="Q1824" s="89">
        <v>5.0000000000000001E-3</v>
      </c>
      <c r="R1824" s="10">
        <f t="shared" si="353"/>
        <v>24</v>
      </c>
      <c r="S1824" s="89">
        <f t="shared" si="354"/>
        <v>2.5005209418628882E-2</v>
      </c>
      <c r="T1824" s="10">
        <f t="shared" si="355"/>
        <v>120</v>
      </c>
      <c r="U1824" s="10">
        <f t="shared" si="356"/>
        <v>4919</v>
      </c>
      <c r="V1824" s="11">
        <v>4919</v>
      </c>
      <c r="W1824" s="12">
        <f t="shared" si="357"/>
        <v>120</v>
      </c>
      <c r="X1824" s="93">
        <f t="shared" si="358"/>
        <v>2.5000000000000001E-2</v>
      </c>
      <c r="Y1824" s="94" t="str">
        <f t="shared" si="359"/>
        <v>0.00%-8.40%</v>
      </c>
      <c r="Z1824" s="15"/>
      <c r="AA1824" s="15"/>
      <c r="AB1824" s="15"/>
      <c r="AC1824" s="96"/>
      <c r="AD1824" s="8">
        <f t="shared" si="360"/>
        <v>0</v>
      </c>
      <c r="AE1824" s="17">
        <f t="shared" si="361"/>
        <v>4919</v>
      </c>
      <c r="AF1824" s="18">
        <f t="shared" si="362"/>
        <v>120</v>
      </c>
      <c r="AG1824" s="98">
        <f t="shared" si="363"/>
        <v>2.5005209418628827E-2</v>
      </c>
      <c r="AH1824" s="20">
        <v>13.6</v>
      </c>
      <c r="AI1824" s="20">
        <v>750</v>
      </c>
      <c r="AJ1824" s="20"/>
      <c r="AK1824" s="20">
        <v>688</v>
      </c>
      <c r="AL1824" s="20">
        <f t="shared" si="364"/>
        <v>76586.399999999994</v>
      </c>
      <c r="AM1824" s="7" t="s">
        <v>287</v>
      </c>
      <c r="AN1824" s="20"/>
      <c r="AO1824" s="21"/>
      <c r="AP1824" s="21"/>
      <c r="AQ1824" s="5" t="s">
        <v>2664</v>
      </c>
      <c r="AR1824" s="5" t="s">
        <v>424</v>
      </c>
    </row>
    <row r="1825" spans="1:44">
      <c r="A1825" s="87" t="s">
        <v>562</v>
      </c>
      <c r="B1825" s="5">
        <v>1009149</v>
      </c>
      <c r="C1825" s="5" t="s">
        <v>565</v>
      </c>
      <c r="D1825" s="5" t="s">
        <v>55</v>
      </c>
      <c r="E1825" s="5" t="s">
        <v>2425</v>
      </c>
      <c r="F1825" s="5" t="s">
        <v>2469</v>
      </c>
      <c r="G1825" s="5" t="s">
        <v>2663</v>
      </c>
      <c r="H1825" s="6">
        <v>41580</v>
      </c>
      <c r="I1825" s="5" t="s">
        <v>575</v>
      </c>
      <c r="J1825" s="5" t="s">
        <v>651</v>
      </c>
      <c r="K1825" s="5" t="s">
        <v>568</v>
      </c>
      <c r="L1825" s="7">
        <v>6</v>
      </c>
      <c r="M1825" s="7" t="s">
        <v>287</v>
      </c>
      <c r="N1825" s="8">
        <v>4232</v>
      </c>
      <c r="O1825" s="89">
        <v>0.02</v>
      </c>
      <c r="P1825" s="10">
        <f t="shared" si="352"/>
        <v>85</v>
      </c>
      <c r="Q1825" s="89">
        <v>5.0000000000000001E-3</v>
      </c>
      <c r="R1825" s="10">
        <f t="shared" si="353"/>
        <v>21</v>
      </c>
      <c r="S1825" s="89">
        <f t="shared" si="354"/>
        <v>2.5047258979206049E-2</v>
      </c>
      <c r="T1825" s="10">
        <f t="shared" si="355"/>
        <v>106</v>
      </c>
      <c r="U1825" s="10">
        <f t="shared" si="356"/>
        <v>4338</v>
      </c>
      <c r="V1825" s="11">
        <v>4295</v>
      </c>
      <c r="W1825" s="12">
        <f t="shared" si="357"/>
        <v>63</v>
      </c>
      <c r="X1825" s="93">
        <f t="shared" si="358"/>
        <v>1.49E-2</v>
      </c>
      <c r="Y1825" s="94" t="str">
        <f t="shared" si="359"/>
        <v>0.00%-8.40%</v>
      </c>
      <c r="Z1825" s="15"/>
      <c r="AA1825" s="15"/>
      <c r="AB1825" s="15"/>
      <c r="AC1825" s="96"/>
      <c r="AD1825" s="8">
        <f t="shared" si="360"/>
        <v>0</v>
      </c>
      <c r="AE1825" s="17">
        <f t="shared" si="361"/>
        <v>4295</v>
      </c>
      <c r="AF1825" s="18">
        <f t="shared" si="362"/>
        <v>63</v>
      </c>
      <c r="AG1825" s="98">
        <f t="shared" si="363"/>
        <v>1.4886578449905485E-2</v>
      </c>
      <c r="AH1825" s="20">
        <v>13.6</v>
      </c>
      <c r="AI1825" s="20">
        <v>650</v>
      </c>
      <c r="AJ1825" s="20"/>
      <c r="AK1825" s="20">
        <v>688</v>
      </c>
      <c r="AL1825" s="20">
        <f t="shared" si="364"/>
        <v>66900</v>
      </c>
      <c r="AM1825" s="7" t="s">
        <v>287</v>
      </c>
      <c r="AN1825" s="20"/>
      <c r="AO1825" s="21"/>
      <c r="AP1825" s="21"/>
      <c r="AQ1825" s="5" t="s">
        <v>2664</v>
      </c>
      <c r="AR1825" s="5" t="s">
        <v>424</v>
      </c>
    </row>
    <row r="1826" spans="1:44">
      <c r="A1826" s="87" t="s">
        <v>562</v>
      </c>
      <c r="B1826" s="5">
        <v>1009500</v>
      </c>
      <c r="C1826" s="5" t="s">
        <v>565</v>
      </c>
      <c r="D1826" s="5" t="s">
        <v>55</v>
      </c>
      <c r="E1826" s="5" t="s">
        <v>2425</v>
      </c>
      <c r="F1826" s="5" t="s">
        <v>2469</v>
      </c>
      <c r="G1826" s="5" t="s">
        <v>2663</v>
      </c>
      <c r="H1826" s="6">
        <v>41650</v>
      </c>
      <c r="I1826" s="5" t="s">
        <v>575</v>
      </c>
      <c r="J1826" s="5" t="s">
        <v>651</v>
      </c>
      <c r="K1826" s="5" t="s">
        <v>568</v>
      </c>
      <c r="L1826" s="7">
        <v>6</v>
      </c>
      <c r="M1826" s="7" t="s">
        <v>287</v>
      </c>
      <c r="N1826" s="8">
        <v>4647</v>
      </c>
      <c r="O1826" s="89">
        <v>0.02</v>
      </c>
      <c r="P1826" s="10">
        <f t="shared" si="352"/>
        <v>93</v>
      </c>
      <c r="Q1826" s="89">
        <v>5.0000000000000001E-3</v>
      </c>
      <c r="R1826" s="10">
        <f t="shared" si="353"/>
        <v>23</v>
      </c>
      <c r="S1826" s="89">
        <f t="shared" si="354"/>
        <v>2.4962341295459437E-2</v>
      </c>
      <c r="T1826" s="10">
        <f t="shared" si="355"/>
        <v>116</v>
      </c>
      <c r="U1826" s="10">
        <f t="shared" si="356"/>
        <v>4763</v>
      </c>
      <c r="V1826" s="11">
        <v>4763</v>
      </c>
      <c r="W1826" s="12">
        <f t="shared" si="357"/>
        <v>116</v>
      </c>
      <c r="X1826" s="93">
        <f t="shared" si="358"/>
        <v>2.5000000000000001E-2</v>
      </c>
      <c r="Y1826" s="94" t="str">
        <f t="shared" si="359"/>
        <v>0.00%-8.40%</v>
      </c>
      <c r="Z1826" s="15"/>
      <c r="AA1826" s="15"/>
      <c r="AB1826" s="15"/>
      <c r="AC1826" s="96"/>
      <c r="AD1826" s="8">
        <f t="shared" si="360"/>
        <v>0</v>
      </c>
      <c r="AE1826" s="17">
        <f t="shared" si="361"/>
        <v>4763</v>
      </c>
      <c r="AF1826" s="18">
        <f t="shared" si="362"/>
        <v>116</v>
      </c>
      <c r="AG1826" s="98">
        <f t="shared" si="363"/>
        <v>2.4962341295459378E-2</v>
      </c>
      <c r="AH1826" s="20">
        <v>13.6</v>
      </c>
      <c r="AI1826" s="20">
        <v>650</v>
      </c>
      <c r="AJ1826" s="20"/>
      <c r="AK1826" s="20">
        <v>688</v>
      </c>
      <c r="AL1826" s="20">
        <f t="shared" si="364"/>
        <v>73264.799999999988</v>
      </c>
      <c r="AM1826" s="7" t="s">
        <v>287</v>
      </c>
      <c r="AN1826" s="20"/>
      <c r="AO1826" s="21"/>
      <c r="AP1826" s="21"/>
      <c r="AQ1826" s="5" t="s">
        <v>2664</v>
      </c>
      <c r="AR1826" s="5" t="s">
        <v>424</v>
      </c>
    </row>
    <row r="1827" spans="1:44">
      <c r="A1827" s="87" t="s">
        <v>562</v>
      </c>
      <c r="B1827" s="5">
        <v>1009625</v>
      </c>
      <c r="C1827" s="5" t="s">
        <v>565</v>
      </c>
      <c r="D1827" s="5" t="s">
        <v>55</v>
      </c>
      <c r="E1827" s="5" t="s">
        <v>2425</v>
      </c>
      <c r="F1827" s="5" t="s">
        <v>2476</v>
      </c>
      <c r="G1827" s="5" t="s">
        <v>2663</v>
      </c>
      <c r="H1827" s="6">
        <v>41682</v>
      </c>
      <c r="I1827" s="5" t="s">
        <v>575</v>
      </c>
      <c r="J1827" s="5" t="s">
        <v>651</v>
      </c>
      <c r="K1827" s="5" t="s">
        <v>568</v>
      </c>
      <c r="L1827" s="7">
        <v>6</v>
      </c>
      <c r="M1827" s="7" t="s">
        <v>287</v>
      </c>
      <c r="N1827" s="8">
        <v>5365</v>
      </c>
      <c r="O1827" s="89">
        <v>0.02</v>
      </c>
      <c r="P1827" s="10">
        <f t="shared" si="352"/>
        <v>107</v>
      </c>
      <c r="Q1827" s="89">
        <v>5.0000000000000001E-3</v>
      </c>
      <c r="R1827" s="10">
        <f t="shared" si="353"/>
        <v>27</v>
      </c>
      <c r="S1827" s="89">
        <f t="shared" si="354"/>
        <v>2.4976700838769805E-2</v>
      </c>
      <c r="T1827" s="10">
        <f t="shared" si="355"/>
        <v>134</v>
      </c>
      <c r="U1827" s="10">
        <f t="shared" si="356"/>
        <v>5499</v>
      </c>
      <c r="V1827" s="11">
        <v>5499</v>
      </c>
      <c r="W1827" s="12">
        <f t="shared" si="357"/>
        <v>134</v>
      </c>
      <c r="X1827" s="93">
        <f t="shared" si="358"/>
        <v>2.5000000000000001E-2</v>
      </c>
      <c r="Y1827" s="94" t="str">
        <f t="shared" si="359"/>
        <v>0.00%-8.40%</v>
      </c>
      <c r="Z1827" s="15"/>
      <c r="AA1827" s="15"/>
      <c r="AB1827" s="15"/>
      <c r="AC1827" s="96"/>
      <c r="AD1827" s="8">
        <f t="shared" si="360"/>
        <v>0</v>
      </c>
      <c r="AE1827" s="17">
        <f t="shared" si="361"/>
        <v>5499</v>
      </c>
      <c r="AF1827" s="18">
        <f t="shared" si="362"/>
        <v>134</v>
      </c>
      <c r="AG1827" s="98">
        <f t="shared" si="363"/>
        <v>2.4976700838769794E-2</v>
      </c>
      <c r="AH1827" s="20">
        <v>13.6</v>
      </c>
      <c r="AI1827" s="20">
        <v>650</v>
      </c>
      <c r="AJ1827" s="20"/>
      <c r="AK1827" s="20">
        <v>688</v>
      </c>
      <c r="AL1827" s="20">
        <f t="shared" si="364"/>
        <v>83274.399999999994</v>
      </c>
      <c r="AM1827" s="7" t="s">
        <v>287</v>
      </c>
      <c r="AN1827" s="20"/>
      <c r="AO1827" s="21"/>
      <c r="AP1827" s="21"/>
      <c r="AQ1827" s="5" t="s">
        <v>2664</v>
      </c>
      <c r="AR1827" s="5" t="s">
        <v>424</v>
      </c>
    </row>
    <row r="1828" spans="1:44">
      <c r="A1828" s="87" t="s">
        <v>562</v>
      </c>
      <c r="B1828" s="5">
        <v>1009862</v>
      </c>
      <c r="C1828" s="5" t="s">
        <v>565</v>
      </c>
      <c r="D1828" s="5" t="s">
        <v>55</v>
      </c>
      <c r="E1828" s="5" t="s">
        <v>2425</v>
      </c>
      <c r="F1828" s="5" t="s">
        <v>2469</v>
      </c>
      <c r="G1828" s="5" t="s">
        <v>2663</v>
      </c>
      <c r="H1828" s="6">
        <v>41694</v>
      </c>
      <c r="I1828" s="5" t="s">
        <v>575</v>
      </c>
      <c r="J1828" s="5" t="s">
        <v>2651</v>
      </c>
      <c r="K1828" s="5" t="s">
        <v>568</v>
      </c>
      <c r="L1828" s="7">
        <v>6</v>
      </c>
      <c r="M1828" s="7" t="s">
        <v>287</v>
      </c>
      <c r="N1828" s="8">
        <v>4510</v>
      </c>
      <c r="O1828" s="89">
        <v>0.02</v>
      </c>
      <c r="P1828" s="10">
        <f t="shared" si="352"/>
        <v>90</v>
      </c>
      <c r="Q1828" s="89">
        <v>5.0000000000000001E-3</v>
      </c>
      <c r="R1828" s="10">
        <f t="shared" si="353"/>
        <v>23</v>
      </c>
      <c r="S1828" s="89">
        <f t="shared" si="354"/>
        <v>2.5055432372505543E-2</v>
      </c>
      <c r="T1828" s="10">
        <f t="shared" si="355"/>
        <v>113</v>
      </c>
      <c r="U1828" s="10">
        <f t="shared" si="356"/>
        <v>4623</v>
      </c>
      <c r="V1828" s="11">
        <v>4623</v>
      </c>
      <c r="W1828" s="12">
        <f t="shared" si="357"/>
        <v>113</v>
      </c>
      <c r="X1828" s="93">
        <f t="shared" si="358"/>
        <v>2.5100000000000001E-2</v>
      </c>
      <c r="Y1828" s="94" t="str">
        <f t="shared" si="359"/>
        <v>0.00%-8.40%</v>
      </c>
      <c r="Z1828" s="15"/>
      <c r="AA1828" s="15"/>
      <c r="AB1828" s="15"/>
      <c r="AC1828" s="96"/>
      <c r="AD1828" s="8">
        <f t="shared" si="360"/>
        <v>0</v>
      </c>
      <c r="AE1828" s="17">
        <f t="shared" si="361"/>
        <v>4623</v>
      </c>
      <c r="AF1828" s="18">
        <f t="shared" si="362"/>
        <v>113</v>
      </c>
      <c r="AG1828" s="98">
        <f t="shared" si="363"/>
        <v>2.5055432372505626E-2</v>
      </c>
      <c r="AH1828" s="20">
        <v>13.6</v>
      </c>
      <c r="AI1828" s="20">
        <v>650</v>
      </c>
      <c r="AJ1828" s="20"/>
      <c r="AK1828" s="20">
        <v>688</v>
      </c>
      <c r="AL1828" s="20">
        <f t="shared" si="364"/>
        <v>71360.799999999988</v>
      </c>
      <c r="AM1828" s="7" t="s">
        <v>287</v>
      </c>
      <c r="AN1828" s="20"/>
      <c r="AO1828" s="21"/>
      <c r="AP1828" s="21"/>
      <c r="AQ1828" s="5" t="s">
        <v>2664</v>
      </c>
      <c r="AR1828" s="5" t="s">
        <v>424</v>
      </c>
    </row>
    <row r="1829" spans="1:44">
      <c r="A1829" s="87" t="s">
        <v>562</v>
      </c>
      <c r="B1829" s="5">
        <v>1009912</v>
      </c>
      <c r="C1829" s="5" t="s">
        <v>565</v>
      </c>
      <c r="D1829" s="5" t="s">
        <v>55</v>
      </c>
      <c r="E1829" s="5" t="s">
        <v>2425</v>
      </c>
      <c r="F1829" s="5" t="s">
        <v>2476</v>
      </c>
      <c r="G1829" s="5" t="s">
        <v>2663</v>
      </c>
      <c r="H1829" s="6">
        <v>41694</v>
      </c>
      <c r="I1829" s="5" t="s">
        <v>575</v>
      </c>
      <c r="J1829" s="5" t="s">
        <v>709</v>
      </c>
      <c r="K1829" s="5" t="s">
        <v>568</v>
      </c>
      <c r="L1829" s="7">
        <v>6</v>
      </c>
      <c r="M1829" s="7" t="s">
        <v>287</v>
      </c>
      <c r="N1829" s="8">
        <v>4561</v>
      </c>
      <c r="O1829" s="89">
        <v>0.02</v>
      </c>
      <c r="P1829" s="10">
        <f t="shared" si="352"/>
        <v>91</v>
      </c>
      <c r="Q1829" s="89">
        <v>5.0000000000000001E-3</v>
      </c>
      <c r="R1829" s="10">
        <f t="shared" si="353"/>
        <v>23</v>
      </c>
      <c r="S1829" s="89">
        <f t="shared" si="354"/>
        <v>2.4994518745889059E-2</v>
      </c>
      <c r="T1829" s="10">
        <f t="shared" si="355"/>
        <v>114</v>
      </c>
      <c r="U1829" s="10">
        <f t="shared" si="356"/>
        <v>4675</v>
      </c>
      <c r="V1829" s="11">
        <v>4675</v>
      </c>
      <c r="W1829" s="12">
        <f t="shared" si="357"/>
        <v>114</v>
      </c>
      <c r="X1829" s="93">
        <f t="shared" si="358"/>
        <v>2.5000000000000001E-2</v>
      </c>
      <c r="Y1829" s="94" t="str">
        <f t="shared" si="359"/>
        <v>0.00%-8.40%</v>
      </c>
      <c r="Z1829" s="15"/>
      <c r="AA1829" s="15"/>
      <c r="AB1829" s="15"/>
      <c r="AC1829" s="96"/>
      <c r="AD1829" s="8">
        <f t="shared" si="360"/>
        <v>0</v>
      </c>
      <c r="AE1829" s="17">
        <f t="shared" si="361"/>
        <v>4675</v>
      </c>
      <c r="AF1829" s="18">
        <f t="shared" si="362"/>
        <v>114</v>
      </c>
      <c r="AG1829" s="98">
        <f t="shared" si="363"/>
        <v>2.4994518745889094E-2</v>
      </c>
      <c r="AH1829" s="20">
        <v>13.6</v>
      </c>
      <c r="AI1829" s="20">
        <v>750</v>
      </c>
      <c r="AJ1829" s="20"/>
      <c r="AK1829" s="20">
        <v>688</v>
      </c>
      <c r="AL1829" s="20">
        <f t="shared" si="364"/>
        <v>73268</v>
      </c>
      <c r="AM1829" s="7" t="s">
        <v>287</v>
      </c>
      <c r="AN1829" s="20"/>
      <c r="AO1829" s="21"/>
      <c r="AP1829" s="21"/>
      <c r="AQ1829" s="5" t="s">
        <v>2664</v>
      </c>
      <c r="AR1829" s="5" t="s">
        <v>424</v>
      </c>
    </row>
    <row r="1830" spans="1:44">
      <c r="A1830" s="87" t="s">
        <v>562</v>
      </c>
      <c r="B1830" s="5">
        <v>1009925</v>
      </c>
      <c r="C1830" s="5" t="s">
        <v>565</v>
      </c>
      <c r="D1830" s="5" t="s">
        <v>55</v>
      </c>
      <c r="E1830" s="5" t="s">
        <v>2425</v>
      </c>
      <c r="F1830" s="5" t="s">
        <v>2476</v>
      </c>
      <c r="G1830" s="5" t="s">
        <v>2663</v>
      </c>
      <c r="H1830" s="6">
        <v>41694</v>
      </c>
      <c r="I1830" s="5" t="s">
        <v>575</v>
      </c>
      <c r="J1830" s="5" t="s">
        <v>2651</v>
      </c>
      <c r="K1830" s="5" t="s">
        <v>568</v>
      </c>
      <c r="L1830" s="7">
        <v>6</v>
      </c>
      <c r="M1830" s="7" t="s">
        <v>287</v>
      </c>
      <c r="N1830" s="8">
        <v>4460</v>
      </c>
      <c r="O1830" s="89">
        <v>0.02</v>
      </c>
      <c r="P1830" s="10">
        <f t="shared" si="352"/>
        <v>89</v>
      </c>
      <c r="Q1830" s="89">
        <v>5.0000000000000001E-3</v>
      </c>
      <c r="R1830" s="10">
        <f t="shared" si="353"/>
        <v>22</v>
      </c>
      <c r="S1830" s="89">
        <f t="shared" si="354"/>
        <v>2.4887892376681615E-2</v>
      </c>
      <c r="T1830" s="10">
        <f t="shared" si="355"/>
        <v>111</v>
      </c>
      <c r="U1830" s="10">
        <f t="shared" si="356"/>
        <v>4571</v>
      </c>
      <c r="V1830" s="11">
        <v>4571</v>
      </c>
      <c r="W1830" s="12">
        <f t="shared" si="357"/>
        <v>111</v>
      </c>
      <c r="X1830" s="93">
        <f t="shared" si="358"/>
        <v>2.4899999999999999E-2</v>
      </c>
      <c r="Y1830" s="94" t="str">
        <f t="shared" si="359"/>
        <v>0.00%-8.40%</v>
      </c>
      <c r="Z1830" s="15"/>
      <c r="AA1830" s="15"/>
      <c r="AB1830" s="15"/>
      <c r="AC1830" s="96"/>
      <c r="AD1830" s="8">
        <f t="shared" si="360"/>
        <v>0</v>
      </c>
      <c r="AE1830" s="17">
        <f t="shared" si="361"/>
        <v>4571</v>
      </c>
      <c r="AF1830" s="18">
        <f t="shared" si="362"/>
        <v>111</v>
      </c>
      <c r="AG1830" s="98">
        <f t="shared" si="363"/>
        <v>2.4887892376681542E-2</v>
      </c>
      <c r="AH1830" s="20">
        <v>13.6</v>
      </c>
      <c r="AI1830" s="20">
        <v>650</v>
      </c>
      <c r="AJ1830" s="20"/>
      <c r="AK1830" s="20">
        <v>688</v>
      </c>
      <c r="AL1830" s="20">
        <f t="shared" si="364"/>
        <v>70653.600000000006</v>
      </c>
      <c r="AM1830" s="7" t="s">
        <v>287</v>
      </c>
      <c r="AN1830" s="20"/>
      <c r="AO1830" s="21"/>
      <c r="AP1830" s="21"/>
      <c r="AQ1830" s="5" t="s">
        <v>2664</v>
      </c>
      <c r="AR1830" s="5" t="s">
        <v>424</v>
      </c>
    </row>
    <row r="1831" spans="1:44">
      <c r="A1831" s="87" t="s">
        <v>562</v>
      </c>
      <c r="B1831" s="5">
        <v>1009927</v>
      </c>
      <c r="C1831" s="5" t="s">
        <v>565</v>
      </c>
      <c r="D1831" s="5" t="s">
        <v>55</v>
      </c>
      <c r="E1831" s="5" t="s">
        <v>2425</v>
      </c>
      <c r="F1831" s="5" t="s">
        <v>2469</v>
      </c>
      <c r="G1831" s="5" t="s">
        <v>2663</v>
      </c>
      <c r="H1831" s="6">
        <v>41692</v>
      </c>
      <c r="I1831" s="5" t="s">
        <v>575</v>
      </c>
      <c r="J1831" s="5" t="s">
        <v>2642</v>
      </c>
      <c r="K1831" s="5" t="s">
        <v>568</v>
      </c>
      <c r="L1831" s="7">
        <v>6</v>
      </c>
      <c r="M1831" s="7" t="s">
        <v>287</v>
      </c>
      <c r="N1831" s="8">
        <v>4558</v>
      </c>
      <c r="O1831" s="89">
        <v>0.02</v>
      </c>
      <c r="P1831" s="10">
        <f t="shared" si="352"/>
        <v>91</v>
      </c>
      <c r="Q1831" s="89">
        <v>5.0000000000000001E-3</v>
      </c>
      <c r="R1831" s="10">
        <f t="shared" si="353"/>
        <v>23</v>
      </c>
      <c r="S1831" s="89">
        <f t="shared" si="354"/>
        <v>2.5010969723562967E-2</v>
      </c>
      <c r="T1831" s="10">
        <f t="shared" si="355"/>
        <v>114</v>
      </c>
      <c r="U1831" s="10">
        <f t="shared" si="356"/>
        <v>4672</v>
      </c>
      <c r="V1831" s="11">
        <v>4672</v>
      </c>
      <c r="W1831" s="12">
        <f t="shared" si="357"/>
        <v>114</v>
      </c>
      <c r="X1831" s="93">
        <f t="shared" si="358"/>
        <v>2.5000000000000001E-2</v>
      </c>
      <c r="Y1831" s="94" t="str">
        <f t="shared" si="359"/>
        <v>0.00%-8.40%</v>
      </c>
      <c r="Z1831" s="15"/>
      <c r="AA1831" s="15"/>
      <c r="AB1831" s="15"/>
      <c r="AC1831" s="96"/>
      <c r="AD1831" s="8">
        <f t="shared" si="360"/>
        <v>0</v>
      </c>
      <c r="AE1831" s="17">
        <f t="shared" si="361"/>
        <v>4672</v>
      </c>
      <c r="AF1831" s="18">
        <f t="shared" si="362"/>
        <v>114</v>
      </c>
      <c r="AG1831" s="98">
        <f t="shared" si="363"/>
        <v>2.5010969723562981E-2</v>
      </c>
      <c r="AH1831" s="20">
        <v>13.6</v>
      </c>
      <c r="AI1831" s="20">
        <v>650</v>
      </c>
      <c r="AJ1831" s="20"/>
      <c r="AK1831" s="20">
        <v>688</v>
      </c>
      <c r="AL1831" s="20">
        <f t="shared" si="364"/>
        <v>72027.199999999997</v>
      </c>
      <c r="AM1831" s="7" t="s">
        <v>287</v>
      </c>
      <c r="AN1831" s="20"/>
      <c r="AO1831" s="21"/>
      <c r="AP1831" s="21"/>
      <c r="AQ1831" s="5" t="s">
        <v>2664</v>
      </c>
      <c r="AR1831" s="5" t="s">
        <v>424</v>
      </c>
    </row>
    <row r="1832" spans="1:44">
      <c r="A1832" s="87" t="s">
        <v>562</v>
      </c>
      <c r="B1832" s="5">
        <v>1009928</v>
      </c>
      <c r="C1832" s="5" t="s">
        <v>565</v>
      </c>
      <c r="D1832" s="5" t="s">
        <v>55</v>
      </c>
      <c r="E1832" s="5" t="s">
        <v>2425</v>
      </c>
      <c r="F1832" s="5" t="s">
        <v>2469</v>
      </c>
      <c r="G1832" s="5" t="s">
        <v>2663</v>
      </c>
      <c r="H1832" s="6">
        <v>41692</v>
      </c>
      <c r="I1832" s="5" t="s">
        <v>575</v>
      </c>
      <c r="J1832" s="5" t="s">
        <v>2651</v>
      </c>
      <c r="K1832" s="5" t="s">
        <v>568</v>
      </c>
      <c r="L1832" s="7">
        <v>6</v>
      </c>
      <c r="M1832" s="7" t="s">
        <v>287</v>
      </c>
      <c r="N1832" s="8">
        <v>5154</v>
      </c>
      <c r="O1832" s="89">
        <v>0.02</v>
      </c>
      <c r="P1832" s="10">
        <f t="shared" si="352"/>
        <v>103</v>
      </c>
      <c r="Q1832" s="89">
        <v>5.0000000000000001E-3</v>
      </c>
      <c r="R1832" s="10">
        <f t="shared" si="353"/>
        <v>26</v>
      </c>
      <c r="S1832" s="89">
        <f t="shared" si="354"/>
        <v>2.5029103608847497E-2</v>
      </c>
      <c r="T1832" s="10">
        <f t="shared" si="355"/>
        <v>129</v>
      </c>
      <c r="U1832" s="10">
        <f t="shared" si="356"/>
        <v>5283</v>
      </c>
      <c r="V1832" s="11">
        <v>5300</v>
      </c>
      <c r="W1832" s="12">
        <f t="shared" si="357"/>
        <v>146</v>
      </c>
      <c r="X1832" s="93">
        <f t="shared" si="358"/>
        <v>2.8299999999999999E-2</v>
      </c>
      <c r="Y1832" s="94" t="str">
        <f t="shared" si="359"/>
        <v>0.00%-8.40%</v>
      </c>
      <c r="Z1832" s="15"/>
      <c r="AA1832" s="15"/>
      <c r="AB1832" s="15"/>
      <c r="AC1832" s="96"/>
      <c r="AD1832" s="8">
        <f t="shared" si="360"/>
        <v>0</v>
      </c>
      <c r="AE1832" s="17">
        <f t="shared" si="361"/>
        <v>5300</v>
      </c>
      <c r="AF1832" s="18">
        <f t="shared" si="362"/>
        <v>146</v>
      </c>
      <c r="AG1832" s="98">
        <f t="shared" si="363"/>
        <v>2.8327512611563854E-2</v>
      </c>
      <c r="AH1832" s="20">
        <v>13.6</v>
      </c>
      <c r="AI1832" s="20">
        <v>700</v>
      </c>
      <c r="AJ1832" s="20"/>
      <c r="AK1832" s="20">
        <v>688</v>
      </c>
      <c r="AL1832" s="20">
        <f t="shared" si="364"/>
        <v>81168</v>
      </c>
      <c r="AM1832" s="7" t="s">
        <v>287</v>
      </c>
      <c r="AN1832" s="20"/>
      <c r="AO1832" s="21"/>
      <c r="AP1832" s="21"/>
      <c r="AQ1832" s="5" t="s">
        <v>2664</v>
      </c>
      <c r="AR1832" s="5" t="s">
        <v>424</v>
      </c>
    </row>
    <row r="1833" spans="1:44">
      <c r="A1833" s="87" t="s">
        <v>562</v>
      </c>
      <c r="B1833" s="5">
        <v>1010032</v>
      </c>
      <c r="C1833" s="5" t="s">
        <v>565</v>
      </c>
      <c r="D1833" s="5" t="s">
        <v>55</v>
      </c>
      <c r="E1833" s="5" t="s">
        <v>2425</v>
      </c>
      <c r="F1833" s="5" t="s">
        <v>2469</v>
      </c>
      <c r="G1833" s="5" t="s">
        <v>2663</v>
      </c>
      <c r="H1833" s="6">
        <v>41704</v>
      </c>
      <c r="I1833" s="5" t="s">
        <v>575</v>
      </c>
      <c r="J1833" s="5" t="s">
        <v>709</v>
      </c>
      <c r="K1833" s="5" t="s">
        <v>568</v>
      </c>
      <c r="L1833" s="7">
        <v>6</v>
      </c>
      <c r="M1833" s="7" t="s">
        <v>287</v>
      </c>
      <c r="N1833" s="8">
        <v>4806</v>
      </c>
      <c r="O1833" s="89">
        <v>0.02</v>
      </c>
      <c r="P1833" s="10">
        <f t="shared" si="352"/>
        <v>96</v>
      </c>
      <c r="Q1833" s="89">
        <v>5.0000000000000001E-3</v>
      </c>
      <c r="R1833" s="10">
        <f t="shared" si="353"/>
        <v>24</v>
      </c>
      <c r="S1833" s="89">
        <f t="shared" si="354"/>
        <v>2.4968789013732832E-2</v>
      </c>
      <c r="T1833" s="10">
        <f t="shared" si="355"/>
        <v>120</v>
      </c>
      <c r="U1833" s="10">
        <f t="shared" si="356"/>
        <v>4926</v>
      </c>
      <c r="V1833" s="11">
        <v>4950</v>
      </c>
      <c r="W1833" s="12">
        <f t="shared" si="357"/>
        <v>144</v>
      </c>
      <c r="X1833" s="93">
        <f t="shared" si="358"/>
        <v>0.03</v>
      </c>
      <c r="Y1833" s="94" t="str">
        <f t="shared" si="359"/>
        <v>0.00%-8.40%</v>
      </c>
      <c r="Z1833" s="15"/>
      <c r="AA1833" s="15"/>
      <c r="AB1833" s="15"/>
      <c r="AC1833" s="96"/>
      <c r="AD1833" s="8">
        <f t="shared" si="360"/>
        <v>0</v>
      </c>
      <c r="AE1833" s="17">
        <f t="shared" si="361"/>
        <v>4950</v>
      </c>
      <c r="AF1833" s="18">
        <f t="shared" si="362"/>
        <v>144</v>
      </c>
      <c r="AG1833" s="98">
        <f t="shared" si="363"/>
        <v>2.9962546816479474E-2</v>
      </c>
      <c r="AH1833" s="20">
        <v>13.6</v>
      </c>
      <c r="AI1833" s="20">
        <v>750</v>
      </c>
      <c r="AJ1833" s="20"/>
      <c r="AK1833" s="20">
        <v>688</v>
      </c>
      <c r="AL1833" s="20">
        <f t="shared" si="364"/>
        <v>77008</v>
      </c>
      <c r="AM1833" s="7" t="s">
        <v>287</v>
      </c>
      <c r="AN1833" s="20"/>
      <c r="AO1833" s="21"/>
      <c r="AP1833" s="21"/>
      <c r="AQ1833" s="5" t="s">
        <v>2664</v>
      </c>
      <c r="AR1833" s="5" t="s">
        <v>424</v>
      </c>
    </row>
    <row r="1834" spans="1:44">
      <c r="A1834" s="87" t="s">
        <v>562</v>
      </c>
      <c r="B1834" s="5">
        <v>1010236</v>
      </c>
      <c r="C1834" s="5" t="s">
        <v>565</v>
      </c>
      <c r="D1834" s="5" t="s">
        <v>55</v>
      </c>
      <c r="E1834" s="5" t="s">
        <v>2425</v>
      </c>
      <c r="F1834" s="5" t="s">
        <v>2476</v>
      </c>
      <c r="G1834" s="5" t="s">
        <v>2663</v>
      </c>
      <c r="H1834" s="6">
        <v>41712</v>
      </c>
      <c r="I1834" s="5" t="s">
        <v>575</v>
      </c>
      <c r="J1834" s="5" t="s">
        <v>2651</v>
      </c>
      <c r="K1834" s="5" t="s">
        <v>568</v>
      </c>
      <c r="L1834" s="7">
        <v>6</v>
      </c>
      <c r="M1834" s="7" t="s">
        <v>287</v>
      </c>
      <c r="N1834" s="8">
        <v>4518</v>
      </c>
      <c r="O1834" s="89">
        <v>0.02</v>
      </c>
      <c r="P1834" s="10">
        <f t="shared" si="352"/>
        <v>90</v>
      </c>
      <c r="Q1834" s="89">
        <v>5.0000000000000001E-3</v>
      </c>
      <c r="R1834" s="10">
        <f t="shared" si="353"/>
        <v>23</v>
      </c>
      <c r="S1834" s="89">
        <f t="shared" si="354"/>
        <v>2.5011066843736166E-2</v>
      </c>
      <c r="T1834" s="10">
        <f t="shared" si="355"/>
        <v>113</v>
      </c>
      <c r="U1834" s="10">
        <f t="shared" si="356"/>
        <v>4631</v>
      </c>
      <c r="V1834" s="11">
        <v>4631</v>
      </c>
      <c r="W1834" s="12">
        <f t="shared" si="357"/>
        <v>113</v>
      </c>
      <c r="X1834" s="93">
        <f t="shared" si="358"/>
        <v>2.5000000000000001E-2</v>
      </c>
      <c r="Y1834" s="94" t="str">
        <f t="shared" si="359"/>
        <v>0.00%-8.40%</v>
      </c>
      <c r="Z1834" s="15"/>
      <c r="AA1834" s="15"/>
      <c r="AB1834" s="15"/>
      <c r="AC1834" s="96"/>
      <c r="AD1834" s="8">
        <f t="shared" si="360"/>
        <v>0</v>
      </c>
      <c r="AE1834" s="17">
        <f t="shared" si="361"/>
        <v>4631</v>
      </c>
      <c r="AF1834" s="18">
        <f t="shared" si="362"/>
        <v>113</v>
      </c>
      <c r="AG1834" s="98">
        <f t="shared" si="363"/>
        <v>2.5011066843736218E-2</v>
      </c>
      <c r="AH1834" s="20">
        <v>13.6</v>
      </c>
      <c r="AI1834" s="20">
        <v>650</v>
      </c>
      <c r="AJ1834" s="20"/>
      <c r="AK1834" s="20">
        <v>688</v>
      </c>
      <c r="AL1834" s="20">
        <f t="shared" si="364"/>
        <v>71469.600000000006</v>
      </c>
      <c r="AM1834" s="7" t="s">
        <v>287</v>
      </c>
      <c r="AN1834" s="20"/>
      <c r="AO1834" s="21"/>
      <c r="AP1834" s="21"/>
      <c r="AQ1834" s="5" t="s">
        <v>2664</v>
      </c>
      <c r="AR1834" s="5" t="s">
        <v>424</v>
      </c>
    </row>
    <row r="1835" spans="1:44">
      <c r="A1835" s="87" t="s">
        <v>562</v>
      </c>
      <c r="B1835" s="5">
        <v>1010257</v>
      </c>
      <c r="C1835" s="5" t="s">
        <v>565</v>
      </c>
      <c r="D1835" s="5" t="s">
        <v>55</v>
      </c>
      <c r="E1835" s="5" t="s">
        <v>2425</v>
      </c>
      <c r="F1835" s="5" t="s">
        <v>2476</v>
      </c>
      <c r="G1835" s="5" t="s">
        <v>2663</v>
      </c>
      <c r="H1835" s="6">
        <v>44249</v>
      </c>
      <c r="I1835" s="5" t="s">
        <v>575</v>
      </c>
      <c r="J1835" s="5" t="s">
        <v>709</v>
      </c>
      <c r="K1835" s="5" t="s">
        <v>568</v>
      </c>
      <c r="L1835" s="7">
        <v>6</v>
      </c>
      <c r="M1835" s="7" t="s">
        <v>287</v>
      </c>
      <c r="N1835" s="8">
        <v>4298</v>
      </c>
      <c r="O1835" s="89">
        <v>0.02</v>
      </c>
      <c r="P1835" s="10">
        <f t="shared" si="352"/>
        <v>86</v>
      </c>
      <c r="Q1835" s="89">
        <v>5.0000000000000001E-3</v>
      </c>
      <c r="R1835" s="10">
        <f t="shared" si="353"/>
        <v>21</v>
      </c>
      <c r="S1835" s="89">
        <f t="shared" si="354"/>
        <v>2.4895300139599813E-2</v>
      </c>
      <c r="T1835" s="10">
        <f t="shared" si="355"/>
        <v>107</v>
      </c>
      <c r="U1835" s="10">
        <f t="shared" si="356"/>
        <v>4405</v>
      </c>
      <c r="V1835" s="11">
        <v>4430</v>
      </c>
      <c r="W1835" s="12">
        <f t="shared" si="357"/>
        <v>132</v>
      </c>
      <c r="X1835" s="93">
        <f t="shared" si="358"/>
        <v>3.0700000000000002E-2</v>
      </c>
      <c r="Y1835" s="94" t="str">
        <f t="shared" si="359"/>
        <v>0.00%-8.40%</v>
      </c>
      <c r="Z1835" s="15"/>
      <c r="AA1835" s="15"/>
      <c r="AB1835" s="15"/>
      <c r="AC1835" s="96"/>
      <c r="AD1835" s="8">
        <f t="shared" si="360"/>
        <v>0</v>
      </c>
      <c r="AE1835" s="17">
        <f t="shared" si="361"/>
        <v>4430</v>
      </c>
      <c r="AF1835" s="18">
        <f t="shared" si="362"/>
        <v>132</v>
      </c>
      <c r="AG1835" s="98">
        <f t="shared" si="363"/>
        <v>3.0711959050721216E-2</v>
      </c>
      <c r="AH1835" s="20">
        <v>13.6</v>
      </c>
      <c r="AI1835" s="20">
        <v>750</v>
      </c>
      <c r="AJ1835" s="20"/>
      <c r="AK1835" s="20">
        <v>688</v>
      </c>
      <c r="AL1835" s="20">
        <f t="shared" si="364"/>
        <v>69936</v>
      </c>
      <c r="AM1835" s="7" t="s">
        <v>287</v>
      </c>
      <c r="AN1835" s="20"/>
      <c r="AO1835" s="21"/>
      <c r="AP1835" s="21"/>
      <c r="AQ1835" s="5" t="s">
        <v>2664</v>
      </c>
      <c r="AR1835" s="5" t="s">
        <v>424</v>
      </c>
    </row>
    <row r="1836" spans="1:44">
      <c r="A1836" s="87" t="s">
        <v>562</v>
      </c>
      <c r="B1836" s="5">
        <v>1010527</v>
      </c>
      <c r="C1836" s="5" t="s">
        <v>565</v>
      </c>
      <c r="D1836" s="5" t="s">
        <v>55</v>
      </c>
      <c r="E1836" s="5" t="s">
        <v>2425</v>
      </c>
      <c r="F1836" s="5" t="s">
        <v>2476</v>
      </c>
      <c r="G1836" s="5" t="s">
        <v>2663</v>
      </c>
      <c r="H1836" s="6">
        <v>41746</v>
      </c>
      <c r="I1836" s="5" t="s">
        <v>575</v>
      </c>
      <c r="J1836" s="5" t="s">
        <v>651</v>
      </c>
      <c r="K1836" s="5" t="s">
        <v>568</v>
      </c>
      <c r="L1836" s="7">
        <v>6</v>
      </c>
      <c r="M1836" s="7" t="s">
        <v>287</v>
      </c>
      <c r="N1836" s="8">
        <v>4529</v>
      </c>
      <c r="O1836" s="89">
        <v>0.02</v>
      </c>
      <c r="P1836" s="10">
        <f t="shared" si="352"/>
        <v>91</v>
      </c>
      <c r="Q1836" s="89">
        <v>5.0000000000000001E-3</v>
      </c>
      <c r="R1836" s="10">
        <f t="shared" si="353"/>
        <v>23</v>
      </c>
      <c r="S1836" s="89">
        <f t="shared" si="354"/>
        <v>2.5171119452417751E-2</v>
      </c>
      <c r="T1836" s="10">
        <f t="shared" si="355"/>
        <v>114</v>
      </c>
      <c r="U1836" s="10">
        <f t="shared" si="356"/>
        <v>4643</v>
      </c>
      <c r="V1836" s="11">
        <v>4600</v>
      </c>
      <c r="W1836" s="12">
        <f t="shared" si="357"/>
        <v>71</v>
      </c>
      <c r="X1836" s="93">
        <f t="shared" si="358"/>
        <v>1.5699999999999999E-2</v>
      </c>
      <c r="Y1836" s="94" t="str">
        <f t="shared" si="359"/>
        <v>0.00%-8.40%</v>
      </c>
      <c r="Z1836" s="15"/>
      <c r="AA1836" s="15"/>
      <c r="AB1836" s="15"/>
      <c r="AC1836" s="96"/>
      <c r="AD1836" s="8">
        <f t="shared" si="360"/>
        <v>0</v>
      </c>
      <c r="AE1836" s="17">
        <f t="shared" si="361"/>
        <v>4600</v>
      </c>
      <c r="AF1836" s="18">
        <f t="shared" si="362"/>
        <v>71</v>
      </c>
      <c r="AG1836" s="98">
        <f t="shared" si="363"/>
        <v>1.5676749834400594E-2</v>
      </c>
      <c r="AH1836" s="20">
        <v>13.6</v>
      </c>
      <c r="AI1836" s="20">
        <v>650</v>
      </c>
      <c r="AJ1836" s="20"/>
      <c r="AK1836" s="20">
        <v>688</v>
      </c>
      <c r="AL1836" s="20">
        <f t="shared" si="364"/>
        <v>71048</v>
      </c>
      <c r="AM1836" s="7" t="s">
        <v>287</v>
      </c>
      <c r="AN1836" s="20"/>
      <c r="AO1836" s="21"/>
      <c r="AP1836" s="21"/>
      <c r="AQ1836" s="5" t="s">
        <v>2664</v>
      </c>
      <c r="AR1836" s="5" t="s">
        <v>424</v>
      </c>
    </row>
    <row r="1837" spans="1:44">
      <c r="A1837" s="87" t="s">
        <v>562</v>
      </c>
      <c r="B1837" s="5">
        <v>1010545</v>
      </c>
      <c r="C1837" s="5" t="s">
        <v>565</v>
      </c>
      <c r="D1837" s="5" t="s">
        <v>55</v>
      </c>
      <c r="E1837" s="5" t="s">
        <v>2425</v>
      </c>
      <c r="F1837" s="5" t="s">
        <v>2476</v>
      </c>
      <c r="G1837" s="5" t="s">
        <v>2663</v>
      </c>
      <c r="H1837" s="6">
        <v>41751</v>
      </c>
      <c r="I1837" s="5" t="s">
        <v>575</v>
      </c>
      <c r="J1837" s="5" t="s">
        <v>2651</v>
      </c>
      <c r="K1837" s="5" t="s">
        <v>568</v>
      </c>
      <c r="L1837" s="7">
        <v>6</v>
      </c>
      <c r="M1837" s="7" t="s">
        <v>287</v>
      </c>
      <c r="N1837" s="8">
        <v>4785</v>
      </c>
      <c r="O1837" s="89">
        <v>0.02</v>
      </c>
      <c r="P1837" s="10">
        <f t="shared" si="352"/>
        <v>96</v>
      </c>
      <c r="Q1837" s="89">
        <v>5.0000000000000001E-3</v>
      </c>
      <c r="R1837" s="10">
        <f t="shared" si="353"/>
        <v>24</v>
      </c>
      <c r="S1837" s="89">
        <f t="shared" si="354"/>
        <v>2.5078369905956112E-2</v>
      </c>
      <c r="T1837" s="10">
        <f t="shared" si="355"/>
        <v>120</v>
      </c>
      <c r="U1837" s="10">
        <f t="shared" si="356"/>
        <v>4905</v>
      </c>
      <c r="V1837" s="11">
        <v>4905</v>
      </c>
      <c r="W1837" s="12">
        <f t="shared" si="357"/>
        <v>120</v>
      </c>
      <c r="X1837" s="93">
        <f t="shared" si="358"/>
        <v>2.5100000000000001E-2</v>
      </c>
      <c r="Y1837" s="94" t="str">
        <f t="shared" si="359"/>
        <v>0.00%-8.40%</v>
      </c>
      <c r="Z1837" s="15"/>
      <c r="AA1837" s="15"/>
      <c r="AB1837" s="15"/>
      <c r="AC1837" s="96"/>
      <c r="AD1837" s="8">
        <f t="shared" si="360"/>
        <v>0</v>
      </c>
      <c r="AE1837" s="17">
        <f t="shared" si="361"/>
        <v>4905</v>
      </c>
      <c r="AF1837" s="18">
        <f t="shared" si="362"/>
        <v>120</v>
      </c>
      <c r="AG1837" s="98">
        <f t="shared" si="363"/>
        <v>2.5078369905956022E-2</v>
      </c>
      <c r="AH1837" s="20">
        <v>13.6</v>
      </c>
      <c r="AI1837" s="20">
        <v>650</v>
      </c>
      <c r="AJ1837" s="20"/>
      <c r="AK1837" s="20">
        <v>688</v>
      </c>
      <c r="AL1837" s="20">
        <f t="shared" si="364"/>
        <v>75196</v>
      </c>
      <c r="AM1837" s="7" t="s">
        <v>287</v>
      </c>
      <c r="AN1837" s="20"/>
      <c r="AO1837" s="21"/>
      <c r="AP1837" s="21"/>
      <c r="AQ1837" s="5" t="s">
        <v>2664</v>
      </c>
      <c r="AR1837" s="5" t="s">
        <v>424</v>
      </c>
    </row>
    <row r="1838" spans="1:44">
      <c r="A1838" s="87" t="s">
        <v>562</v>
      </c>
      <c r="B1838" s="5">
        <v>1011005</v>
      </c>
      <c r="C1838" s="5" t="s">
        <v>565</v>
      </c>
      <c r="D1838" s="5" t="s">
        <v>55</v>
      </c>
      <c r="E1838" s="5" t="s">
        <v>2425</v>
      </c>
      <c r="F1838" s="5" t="s">
        <v>2476</v>
      </c>
      <c r="G1838" s="5" t="s">
        <v>2663</v>
      </c>
      <c r="H1838" s="6">
        <v>44260</v>
      </c>
      <c r="I1838" s="5" t="s">
        <v>575</v>
      </c>
      <c r="J1838" s="5" t="s">
        <v>709</v>
      </c>
      <c r="K1838" s="5" t="s">
        <v>568</v>
      </c>
      <c r="L1838" s="7">
        <v>6</v>
      </c>
      <c r="M1838" s="7" t="s">
        <v>287</v>
      </c>
      <c r="N1838" s="8">
        <v>4345</v>
      </c>
      <c r="O1838" s="89">
        <v>0.02</v>
      </c>
      <c r="P1838" s="10">
        <f t="shared" si="352"/>
        <v>87</v>
      </c>
      <c r="Q1838" s="89">
        <v>5.0000000000000001E-3</v>
      </c>
      <c r="R1838" s="10">
        <f t="shared" si="353"/>
        <v>22</v>
      </c>
      <c r="S1838" s="89">
        <f t="shared" si="354"/>
        <v>2.5086306098964326E-2</v>
      </c>
      <c r="T1838" s="10">
        <f t="shared" si="355"/>
        <v>109</v>
      </c>
      <c r="U1838" s="10">
        <f t="shared" si="356"/>
        <v>4454</v>
      </c>
      <c r="V1838" s="11">
        <v>4474</v>
      </c>
      <c r="W1838" s="12">
        <f t="shared" si="357"/>
        <v>129</v>
      </c>
      <c r="X1838" s="93">
        <f t="shared" si="358"/>
        <v>2.9700000000000001E-2</v>
      </c>
      <c r="Y1838" s="94" t="str">
        <f t="shared" si="359"/>
        <v>0.00%-8.40%</v>
      </c>
      <c r="Z1838" s="15"/>
      <c r="AA1838" s="15"/>
      <c r="AB1838" s="15"/>
      <c r="AC1838" s="96"/>
      <c r="AD1838" s="8">
        <f t="shared" si="360"/>
        <v>0</v>
      </c>
      <c r="AE1838" s="17">
        <f t="shared" si="361"/>
        <v>4474</v>
      </c>
      <c r="AF1838" s="18">
        <f t="shared" si="362"/>
        <v>129</v>
      </c>
      <c r="AG1838" s="98">
        <f t="shared" si="363"/>
        <v>2.968929804372844E-2</v>
      </c>
      <c r="AH1838" s="20">
        <v>13.6</v>
      </c>
      <c r="AI1838" s="20">
        <v>750</v>
      </c>
      <c r="AJ1838" s="20"/>
      <c r="AK1838" s="20">
        <v>688</v>
      </c>
      <c r="AL1838" s="20">
        <f t="shared" si="364"/>
        <v>70534.399999999994</v>
      </c>
      <c r="AM1838" s="7" t="s">
        <v>287</v>
      </c>
      <c r="AN1838" s="20"/>
      <c r="AO1838" s="21"/>
      <c r="AP1838" s="21"/>
      <c r="AQ1838" s="5" t="s">
        <v>2664</v>
      </c>
      <c r="AR1838" s="5" t="s">
        <v>424</v>
      </c>
    </row>
    <row r="1839" spans="1:44">
      <c r="A1839" s="87" t="s">
        <v>562</v>
      </c>
      <c r="B1839" s="5">
        <v>1014517</v>
      </c>
      <c r="C1839" s="5" t="s">
        <v>565</v>
      </c>
      <c r="D1839" s="5" t="s">
        <v>55</v>
      </c>
      <c r="E1839" s="5" t="s">
        <v>2425</v>
      </c>
      <c r="F1839" s="5" t="s">
        <v>2469</v>
      </c>
      <c r="G1839" s="5" t="s">
        <v>2663</v>
      </c>
      <c r="H1839" s="6">
        <v>42793</v>
      </c>
      <c r="I1839" s="5" t="s">
        <v>575</v>
      </c>
      <c r="J1839" s="5" t="s">
        <v>2651</v>
      </c>
      <c r="K1839" s="5" t="s">
        <v>568</v>
      </c>
      <c r="L1839" s="7">
        <v>6</v>
      </c>
      <c r="M1839" s="7" t="s">
        <v>287</v>
      </c>
      <c r="N1839" s="8">
        <v>4691</v>
      </c>
      <c r="O1839" s="89">
        <v>0.02</v>
      </c>
      <c r="P1839" s="10">
        <f t="shared" si="352"/>
        <v>94</v>
      </c>
      <c r="Q1839" s="89">
        <v>5.0000000000000001E-3</v>
      </c>
      <c r="R1839" s="10">
        <f t="shared" si="353"/>
        <v>23</v>
      </c>
      <c r="S1839" s="89">
        <f t="shared" si="354"/>
        <v>2.4941377105094864E-2</v>
      </c>
      <c r="T1839" s="10">
        <f t="shared" si="355"/>
        <v>117</v>
      </c>
      <c r="U1839" s="10">
        <f t="shared" si="356"/>
        <v>4808</v>
      </c>
      <c r="V1839" s="11">
        <v>4808</v>
      </c>
      <c r="W1839" s="12">
        <f t="shared" si="357"/>
        <v>117</v>
      </c>
      <c r="X1839" s="93">
        <f t="shared" si="358"/>
        <v>2.4899999999999999E-2</v>
      </c>
      <c r="Y1839" s="94" t="str">
        <f t="shared" si="359"/>
        <v>0.00%-8.40%</v>
      </c>
      <c r="Z1839" s="15"/>
      <c r="AA1839" s="15"/>
      <c r="AB1839" s="15"/>
      <c r="AC1839" s="96"/>
      <c r="AD1839" s="8">
        <f t="shared" si="360"/>
        <v>0</v>
      </c>
      <c r="AE1839" s="17">
        <f t="shared" si="361"/>
        <v>4808</v>
      </c>
      <c r="AF1839" s="18">
        <f t="shared" si="362"/>
        <v>117</v>
      </c>
      <c r="AG1839" s="98">
        <f t="shared" si="363"/>
        <v>2.4941377105094809E-2</v>
      </c>
      <c r="AH1839" s="20">
        <v>13.6</v>
      </c>
      <c r="AI1839" s="20">
        <v>650</v>
      </c>
      <c r="AJ1839" s="20"/>
      <c r="AK1839" s="20">
        <v>688</v>
      </c>
      <c r="AL1839" s="20">
        <f t="shared" si="364"/>
        <v>73876.799999999988</v>
      </c>
      <c r="AM1839" s="7" t="s">
        <v>287</v>
      </c>
      <c r="AN1839" s="20"/>
      <c r="AO1839" s="21"/>
      <c r="AP1839" s="21"/>
      <c r="AQ1839" s="5" t="s">
        <v>2664</v>
      </c>
      <c r="AR1839" s="5" t="s">
        <v>424</v>
      </c>
    </row>
    <row r="1840" spans="1:44">
      <c r="A1840" s="87" t="s">
        <v>562</v>
      </c>
      <c r="B1840" s="5">
        <v>1014518</v>
      </c>
      <c r="C1840" s="5" t="s">
        <v>565</v>
      </c>
      <c r="D1840" s="5" t="s">
        <v>55</v>
      </c>
      <c r="E1840" s="5" t="s">
        <v>2425</v>
      </c>
      <c r="F1840" s="5" t="s">
        <v>2469</v>
      </c>
      <c r="G1840" s="5" t="s">
        <v>2663</v>
      </c>
      <c r="H1840" s="6">
        <v>42793</v>
      </c>
      <c r="I1840" s="5" t="s">
        <v>575</v>
      </c>
      <c r="J1840" s="5" t="s">
        <v>2651</v>
      </c>
      <c r="K1840" s="5" t="s">
        <v>568</v>
      </c>
      <c r="L1840" s="7">
        <v>6</v>
      </c>
      <c r="M1840" s="7" t="s">
        <v>287</v>
      </c>
      <c r="N1840" s="8">
        <v>4854</v>
      </c>
      <c r="O1840" s="89">
        <v>0.02</v>
      </c>
      <c r="P1840" s="10">
        <f t="shared" si="352"/>
        <v>97</v>
      </c>
      <c r="Q1840" s="89">
        <v>5.0000000000000001E-3</v>
      </c>
      <c r="R1840" s="10">
        <f t="shared" si="353"/>
        <v>24</v>
      </c>
      <c r="S1840" s="89">
        <f t="shared" si="354"/>
        <v>2.4927894519983517E-2</v>
      </c>
      <c r="T1840" s="10">
        <f t="shared" si="355"/>
        <v>121</v>
      </c>
      <c r="U1840" s="10">
        <f t="shared" si="356"/>
        <v>4975</v>
      </c>
      <c r="V1840" s="11">
        <v>4975</v>
      </c>
      <c r="W1840" s="12">
        <f t="shared" si="357"/>
        <v>121</v>
      </c>
      <c r="X1840" s="93">
        <f t="shared" si="358"/>
        <v>2.4899999999999999E-2</v>
      </c>
      <c r="Y1840" s="94" t="str">
        <f t="shared" si="359"/>
        <v>0.00%-8.40%</v>
      </c>
      <c r="Z1840" s="15"/>
      <c r="AA1840" s="15"/>
      <c r="AB1840" s="15"/>
      <c r="AC1840" s="96"/>
      <c r="AD1840" s="8">
        <f t="shared" si="360"/>
        <v>0</v>
      </c>
      <c r="AE1840" s="17">
        <f t="shared" si="361"/>
        <v>4975</v>
      </c>
      <c r="AF1840" s="18">
        <f t="shared" si="362"/>
        <v>121</v>
      </c>
      <c r="AG1840" s="98">
        <f t="shared" si="363"/>
        <v>2.4927894519983562E-2</v>
      </c>
      <c r="AH1840" s="20">
        <v>13.6</v>
      </c>
      <c r="AI1840" s="20">
        <v>650</v>
      </c>
      <c r="AJ1840" s="20"/>
      <c r="AK1840" s="20">
        <v>688</v>
      </c>
      <c r="AL1840" s="20">
        <f t="shared" si="364"/>
        <v>76148</v>
      </c>
      <c r="AM1840" s="7" t="s">
        <v>287</v>
      </c>
      <c r="AN1840" s="20"/>
      <c r="AO1840" s="21"/>
      <c r="AP1840" s="21"/>
      <c r="AQ1840" s="5" t="s">
        <v>2664</v>
      </c>
      <c r="AR1840" s="5" t="s">
        <v>424</v>
      </c>
    </row>
    <row r="1841" spans="1:44">
      <c r="A1841" s="87" t="s">
        <v>562</v>
      </c>
      <c r="B1841" s="5">
        <v>1014764</v>
      </c>
      <c r="C1841" s="5" t="s">
        <v>565</v>
      </c>
      <c r="D1841" s="5" t="s">
        <v>55</v>
      </c>
      <c r="E1841" s="5" t="s">
        <v>2425</v>
      </c>
      <c r="F1841" s="5" t="s">
        <v>2469</v>
      </c>
      <c r="G1841" s="5" t="s">
        <v>2663</v>
      </c>
      <c r="H1841" s="6">
        <v>42805</v>
      </c>
      <c r="I1841" s="5" t="s">
        <v>575</v>
      </c>
      <c r="J1841" s="5" t="s">
        <v>2651</v>
      </c>
      <c r="K1841" s="5" t="s">
        <v>568</v>
      </c>
      <c r="L1841" s="7">
        <v>6</v>
      </c>
      <c r="M1841" s="7" t="s">
        <v>287</v>
      </c>
      <c r="N1841" s="8">
        <v>4511</v>
      </c>
      <c r="O1841" s="89">
        <v>0.02</v>
      </c>
      <c r="P1841" s="10">
        <f t="shared" si="352"/>
        <v>90</v>
      </c>
      <c r="Q1841" s="89">
        <v>5.0000000000000001E-3</v>
      </c>
      <c r="R1841" s="10">
        <f t="shared" si="353"/>
        <v>23</v>
      </c>
      <c r="S1841" s="89">
        <f t="shared" si="354"/>
        <v>2.5049878075814675E-2</v>
      </c>
      <c r="T1841" s="10">
        <f t="shared" si="355"/>
        <v>113</v>
      </c>
      <c r="U1841" s="10">
        <f t="shared" si="356"/>
        <v>4624</v>
      </c>
      <c r="V1841" s="11">
        <v>4624</v>
      </c>
      <c r="W1841" s="12">
        <f t="shared" si="357"/>
        <v>113</v>
      </c>
      <c r="X1841" s="93">
        <f t="shared" si="358"/>
        <v>2.5000000000000001E-2</v>
      </c>
      <c r="Y1841" s="94" t="str">
        <f t="shared" si="359"/>
        <v>0.00%-8.40%</v>
      </c>
      <c r="Z1841" s="15"/>
      <c r="AA1841" s="15"/>
      <c r="AB1841" s="15"/>
      <c r="AC1841" s="96"/>
      <c r="AD1841" s="8">
        <f t="shared" si="360"/>
        <v>0</v>
      </c>
      <c r="AE1841" s="17">
        <f t="shared" si="361"/>
        <v>4624</v>
      </c>
      <c r="AF1841" s="18">
        <f t="shared" si="362"/>
        <v>113</v>
      </c>
      <c r="AG1841" s="98">
        <f t="shared" si="363"/>
        <v>2.5049878075814602E-2</v>
      </c>
      <c r="AH1841" s="20">
        <v>13.6</v>
      </c>
      <c r="AI1841" s="20">
        <v>650</v>
      </c>
      <c r="AJ1841" s="20"/>
      <c r="AK1841" s="20">
        <v>688</v>
      </c>
      <c r="AL1841" s="20">
        <f t="shared" si="364"/>
        <v>71374.399999999994</v>
      </c>
      <c r="AM1841" s="7" t="s">
        <v>287</v>
      </c>
      <c r="AN1841" s="20"/>
      <c r="AO1841" s="21"/>
      <c r="AP1841" s="21"/>
      <c r="AQ1841" s="5" t="s">
        <v>2664</v>
      </c>
      <c r="AR1841" s="5" t="s">
        <v>424</v>
      </c>
    </row>
    <row r="1842" spans="1:44">
      <c r="A1842" s="87" t="s">
        <v>562</v>
      </c>
      <c r="B1842" s="5">
        <v>1016843</v>
      </c>
      <c r="C1842" s="5" t="s">
        <v>565</v>
      </c>
      <c r="D1842" s="5" t="s">
        <v>55</v>
      </c>
      <c r="E1842" s="5" t="s">
        <v>2425</v>
      </c>
      <c r="F1842" s="5" t="s">
        <v>2476</v>
      </c>
      <c r="G1842" s="5" t="s">
        <v>2663</v>
      </c>
      <c r="H1842" s="6">
        <v>43069</v>
      </c>
      <c r="I1842" s="5" t="s">
        <v>575</v>
      </c>
      <c r="J1842" s="5" t="s">
        <v>2653</v>
      </c>
      <c r="K1842" s="5" t="s">
        <v>568</v>
      </c>
      <c r="L1842" s="7">
        <v>6</v>
      </c>
      <c r="M1842" s="7" t="s">
        <v>287</v>
      </c>
      <c r="N1842" s="8">
        <v>4114</v>
      </c>
      <c r="O1842" s="89">
        <v>0.02</v>
      </c>
      <c r="P1842" s="10">
        <f t="shared" si="352"/>
        <v>82</v>
      </c>
      <c r="Q1842" s="89">
        <v>5.0000000000000001E-3</v>
      </c>
      <c r="R1842" s="10">
        <f t="shared" si="353"/>
        <v>21</v>
      </c>
      <c r="S1842" s="89">
        <f t="shared" si="354"/>
        <v>2.5036460865337871E-2</v>
      </c>
      <c r="T1842" s="10">
        <f t="shared" si="355"/>
        <v>103</v>
      </c>
      <c r="U1842" s="10">
        <f t="shared" si="356"/>
        <v>4217</v>
      </c>
      <c r="V1842" s="11">
        <v>4177</v>
      </c>
      <c r="W1842" s="12">
        <f t="shared" si="357"/>
        <v>63</v>
      </c>
      <c r="X1842" s="93">
        <f t="shared" si="358"/>
        <v>1.5299999999999999E-2</v>
      </c>
      <c r="Y1842" s="94" t="str">
        <f t="shared" si="359"/>
        <v>0.00%-8.40%</v>
      </c>
      <c r="Z1842" s="15"/>
      <c r="AA1842" s="15"/>
      <c r="AB1842" s="15"/>
      <c r="AC1842" s="96"/>
      <c r="AD1842" s="8">
        <f t="shared" si="360"/>
        <v>0</v>
      </c>
      <c r="AE1842" s="17">
        <f t="shared" si="361"/>
        <v>4177</v>
      </c>
      <c r="AF1842" s="18">
        <f t="shared" si="362"/>
        <v>63</v>
      </c>
      <c r="AG1842" s="98">
        <f t="shared" si="363"/>
        <v>1.5313563441905709E-2</v>
      </c>
      <c r="AH1842" s="20">
        <v>13.6</v>
      </c>
      <c r="AI1842" s="20">
        <v>450</v>
      </c>
      <c r="AJ1842" s="20"/>
      <c r="AK1842" s="20">
        <v>688</v>
      </c>
      <c r="AL1842" s="20">
        <f t="shared" si="364"/>
        <v>62895.199999999997</v>
      </c>
      <c r="AM1842" s="7" t="s">
        <v>287</v>
      </c>
      <c r="AN1842" s="20"/>
      <c r="AO1842" s="21"/>
      <c r="AP1842" s="21"/>
      <c r="AQ1842" s="5" t="s">
        <v>2664</v>
      </c>
      <c r="AR1842" s="5" t="s">
        <v>424</v>
      </c>
    </row>
    <row r="1843" spans="1:44">
      <c r="A1843" s="87" t="s">
        <v>562</v>
      </c>
      <c r="B1843" s="5">
        <v>1017008</v>
      </c>
      <c r="C1843" s="5" t="s">
        <v>565</v>
      </c>
      <c r="D1843" s="5" t="s">
        <v>55</v>
      </c>
      <c r="E1843" s="5" t="s">
        <v>2425</v>
      </c>
      <c r="F1843" s="5" t="s">
        <v>2476</v>
      </c>
      <c r="G1843" s="5" t="s">
        <v>2663</v>
      </c>
      <c r="H1843" s="6">
        <v>44277</v>
      </c>
      <c r="I1843" s="5" t="s">
        <v>575</v>
      </c>
      <c r="J1843" s="5" t="s">
        <v>2651</v>
      </c>
      <c r="K1843" s="5" t="s">
        <v>568</v>
      </c>
      <c r="L1843" s="7">
        <v>6</v>
      </c>
      <c r="M1843" s="7" t="s">
        <v>287</v>
      </c>
      <c r="N1843" s="8">
        <v>4144</v>
      </c>
      <c r="O1843" s="89">
        <v>0.02</v>
      </c>
      <c r="P1843" s="10">
        <f t="shared" si="352"/>
        <v>83</v>
      </c>
      <c r="Q1843" s="89">
        <v>5.0000000000000001E-3</v>
      </c>
      <c r="R1843" s="10">
        <f t="shared" si="353"/>
        <v>21</v>
      </c>
      <c r="S1843" s="89">
        <f t="shared" si="354"/>
        <v>2.5096525096525095E-2</v>
      </c>
      <c r="T1843" s="10">
        <f t="shared" si="355"/>
        <v>104</v>
      </c>
      <c r="U1843" s="10">
        <f t="shared" si="356"/>
        <v>4248</v>
      </c>
      <c r="V1843" s="11">
        <v>4210</v>
      </c>
      <c r="W1843" s="12">
        <f t="shared" si="357"/>
        <v>66</v>
      </c>
      <c r="X1843" s="93">
        <f t="shared" si="358"/>
        <v>1.5900000000000001E-2</v>
      </c>
      <c r="Y1843" s="94" t="str">
        <f t="shared" si="359"/>
        <v>0.00%-8.40%</v>
      </c>
      <c r="Z1843" s="15"/>
      <c r="AA1843" s="15"/>
      <c r="AB1843" s="15"/>
      <c r="AC1843" s="96"/>
      <c r="AD1843" s="8">
        <f t="shared" si="360"/>
        <v>0</v>
      </c>
      <c r="AE1843" s="17">
        <f t="shared" si="361"/>
        <v>4210</v>
      </c>
      <c r="AF1843" s="18">
        <f t="shared" si="362"/>
        <v>66</v>
      </c>
      <c r="AG1843" s="98">
        <f t="shared" si="363"/>
        <v>1.5926640926640978E-2</v>
      </c>
      <c r="AH1843" s="20">
        <v>13.6</v>
      </c>
      <c r="AI1843" s="20">
        <v>650</v>
      </c>
      <c r="AJ1843" s="20"/>
      <c r="AK1843" s="20">
        <v>688</v>
      </c>
      <c r="AL1843" s="20">
        <f t="shared" si="364"/>
        <v>65744</v>
      </c>
      <c r="AM1843" s="7" t="s">
        <v>287</v>
      </c>
      <c r="AN1843" s="20"/>
      <c r="AO1843" s="21"/>
      <c r="AP1843" s="21"/>
      <c r="AQ1843" s="5" t="s">
        <v>2664</v>
      </c>
      <c r="AR1843" s="5" t="s">
        <v>424</v>
      </c>
    </row>
    <row r="1844" spans="1:44">
      <c r="A1844" s="87" t="s">
        <v>562</v>
      </c>
      <c r="B1844" s="5">
        <v>1017175</v>
      </c>
      <c r="C1844" s="5" t="s">
        <v>565</v>
      </c>
      <c r="D1844" s="5" t="s">
        <v>55</v>
      </c>
      <c r="E1844" s="5" t="s">
        <v>2425</v>
      </c>
      <c r="F1844" s="5" t="s">
        <v>2476</v>
      </c>
      <c r="G1844" s="5" t="s">
        <v>2663</v>
      </c>
      <c r="H1844" s="6">
        <v>43158</v>
      </c>
      <c r="I1844" s="5" t="s">
        <v>575</v>
      </c>
      <c r="J1844" s="5" t="s">
        <v>2651</v>
      </c>
      <c r="K1844" s="5" t="s">
        <v>568</v>
      </c>
      <c r="L1844" s="7">
        <v>6</v>
      </c>
      <c r="M1844" s="7" t="s">
        <v>287</v>
      </c>
      <c r="N1844" s="8">
        <v>4417</v>
      </c>
      <c r="O1844" s="89">
        <v>0.02</v>
      </c>
      <c r="P1844" s="10">
        <f t="shared" si="352"/>
        <v>88</v>
      </c>
      <c r="Q1844" s="89">
        <v>5.0000000000000001E-3</v>
      </c>
      <c r="R1844" s="10">
        <f t="shared" si="353"/>
        <v>22</v>
      </c>
      <c r="S1844" s="89">
        <f t="shared" si="354"/>
        <v>2.4903780846728549E-2</v>
      </c>
      <c r="T1844" s="10">
        <f t="shared" si="355"/>
        <v>110</v>
      </c>
      <c r="U1844" s="10">
        <f t="shared" si="356"/>
        <v>4527</v>
      </c>
      <c r="V1844" s="11">
        <v>4550</v>
      </c>
      <c r="W1844" s="12">
        <f t="shared" si="357"/>
        <v>133</v>
      </c>
      <c r="X1844" s="93">
        <f t="shared" si="358"/>
        <v>3.0099999999999998E-2</v>
      </c>
      <c r="Y1844" s="94" t="str">
        <f t="shared" si="359"/>
        <v>0.00%-8.40%</v>
      </c>
      <c r="Z1844" s="15"/>
      <c r="AA1844" s="15"/>
      <c r="AB1844" s="15"/>
      <c r="AC1844" s="96"/>
      <c r="AD1844" s="8">
        <f t="shared" si="360"/>
        <v>0</v>
      </c>
      <c r="AE1844" s="17">
        <f t="shared" si="361"/>
        <v>4550</v>
      </c>
      <c r="AF1844" s="18">
        <f t="shared" si="362"/>
        <v>133</v>
      </c>
      <c r="AG1844" s="98">
        <f t="shared" si="363"/>
        <v>3.0110935023771823E-2</v>
      </c>
      <c r="AH1844" s="20">
        <v>13.6</v>
      </c>
      <c r="AI1844" s="20">
        <v>650</v>
      </c>
      <c r="AJ1844" s="20"/>
      <c r="AK1844" s="20">
        <v>688</v>
      </c>
      <c r="AL1844" s="20">
        <f t="shared" si="364"/>
        <v>70368</v>
      </c>
      <c r="AM1844" s="7" t="s">
        <v>287</v>
      </c>
      <c r="AN1844" s="20"/>
      <c r="AO1844" s="21"/>
      <c r="AP1844" s="21"/>
      <c r="AQ1844" s="5" t="s">
        <v>2664</v>
      </c>
      <c r="AR1844" s="5" t="s">
        <v>424</v>
      </c>
    </row>
    <row r="1845" spans="1:44">
      <c r="A1845" s="87" t="s">
        <v>562</v>
      </c>
      <c r="B1845" s="5">
        <v>1017904</v>
      </c>
      <c r="C1845" s="5" t="s">
        <v>565</v>
      </c>
      <c r="D1845" s="5" t="s">
        <v>55</v>
      </c>
      <c r="E1845" s="5" t="s">
        <v>2425</v>
      </c>
      <c r="F1845" s="5" t="s">
        <v>2469</v>
      </c>
      <c r="G1845" s="5" t="s">
        <v>2663</v>
      </c>
      <c r="H1845" s="6">
        <v>43202</v>
      </c>
      <c r="I1845" s="5" t="s">
        <v>575</v>
      </c>
      <c r="J1845" s="5" t="s">
        <v>709</v>
      </c>
      <c r="K1845" s="5" t="s">
        <v>568</v>
      </c>
      <c r="L1845" s="7">
        <v>6</v>
      </c>
      <c r="M1845" s="7" t="s">
        <v>287</v>
      </c>
      <c r="N1845" s="8">
        <v>4612</v>
      </c>
      <c r="O1845" s="89">
        <v>0.02</v>
      </c>
      <c r="P1845" s="10">
        <f t="shared" si="352"/>
        <v>92</v>
      </c>
      <c r="Q1845" s="89">
        <v>5.0000000000000001E-3</v>
      </c>
      <c r="R1845" s="10">
        <f t="shared" si="353"/>
        <v>23</v>
      </c>
      <c r="S1845" s="89">
        <f t="shared" si="354"/>
        <v>2.4934952298352124E-2</v>
      </c>
      <c r="T1845" s="10">
        <f t="shared" si="355"/>
        <v>115</v>
      </c>
      <c r="U1845" s="10">
        <f t="shared" si="356"/>
        <v>4727</v>
      </c>
      <c r="V1845" s="11">
        <v>4727</v>
      </c>
      <c r="W1845" s="12">
        <f t="shared" si="357"/>
        <v>115</v>
      </c>
      <c r="X1845" s="93">
        <f t="shared" si="358"/>
        <v>2.4899999999999999E-2</v>
      </c>
      <c r="Y1845" s="94" t="str">
        <f t="shared" si="359"/>
        <v>0.00%-8.40%</v>
      </c>
      <c r="Z1845" s="15"/>
      <c r="AA1845" s="15"/>
      <c r="AB1845" s="15"/>
      <c r="AC1845" s="96"/>
      <c r="AD1845" s="8">
        <f t="shared" si="360"/>
        <v>0</v>
      </c>
      <c r="AE1845" s="17">
        <f t="shared" si="361"/>
        <v>4727</v>
      </c>
      <c r="AF1845" s="18">
        <f t="shared" si="362"/>
        <v>115</v>
      </c>
      <c r="AG1845" s="98">
        <f t="shared" si="363"/>
        <v>2.4934952298352187E-2</v>
      </c>
      <c r="AH1845" s="20">
        <v>13.6</v>
      </c>
      <c r="AI1845" s="20">
        <v>750</v>
      </c>
      <c r="AJ1845" s="20"/>
      <c r="AK1845" s="20">
        <v>688</v>
      </c>
      <c r="AL1845" s="20">
        <f t="shared" si="364"/>
        <v>73975.199999999997</v>
      </c>
      <c r="AM1845" s="7" t="s">
        <v>287</v>
      </c>
      <c r="AN1845" s="20"/>
      <c r="AO1845" s="21"/>
      <c r="AP1845" s="21"/>
      <c r="AQ1845" s="5" t="s">
        <v>2664</v>
      </c>
      <c r="AR1845" s="5" t="s">
        <v>424</v>
      </c>
    </row>
    <row r="1846" spans="1:44">
      <c r="A1846" s="87" t="s">
        <v>562</v>
      </c>
      <c r="B1846" s="5">
        <v>1019301</v>
      </c>
      <c r="C1846" s="5" t="s">
        <v>565</v>
      </c>
      <c r="D1846" s="5" t="s">
        <v>55</v>
      </c>
      <c r="E1846" s="5" t="s">
        <v>2425</v>
      </c>
      <c r="F1846" s="5" t="s">
        <v>2476</v>
      </c>
      <c r="G1846" s="5" t="s">
        <v>2663</v>
      </c>
      <c r="H1846" s="6">
        <v>44177</v>
      </c>
      <c r="I1846" s="5" t="s">
        <v>575</v>
      </c>
      <c r="J1846" s="5" t="s">
        <v>709</v>
      </c>
      <c r="K1846" s="5" t="s">
        <v>568</v>
      </c>
      <c r="L1846" s="7">
        <v>6</v>
      </c>
      <c r="M1846" s="7" t="s">
        <v>287</v>
      </c>
      <c r="N1846" s="8">
        <v>4381</v>
      </c>
      <c r="O1846" s="89">
        <v>0.02</v>
      </c>
      <c r="P1846" s="10">
        <f t="shared" si="352"/>
        <v>88</v>
      </c>
      <c r="Q1846" s="89">
        <v>5.0000000000000001E-3</v>
      </c>
      <c r="R1846" s="10">
        <f t="shared" si="353"/>
        <v>22</v>
      </c>
      <c r="S1846" s="89">
        <f t="shared" si="354"/>
        <v>2.5108422734535493E-2</v>
      </c>
      <c r="T1846" s="10">
        <f t="shared" si="355"/>
        <v>110</v>
      </c>
      <c r="U1846" s="10">
        <f t="shared" si="356"/>
        <v>4491</v>
      </c>
      <c r="V1846" s="11">
        <v>4491</v>
      </c>
      <c r="W1846" s="12">
        <f t="shared" si="357"/>
        <v>110</v>
      </c>
      <c r="X1846" s="93">
        <f t="shared" si="358"/>
        <v>2.5100000000000001E-2</v>
      </c>
      <c r="Y1846" s="94" t="str">
        <f t="shared" si="359"/>
        <v>0.00%-8.40%</v>
      </c>
      <c r="Z1846" s="15"/>
      <c r="AA1846" s="15"/>
      <c r="AB1846" s="15"/>
      <c r="AC1846" s="96"/>
      <c r="AD1846" s="8">
        <f t="shared" si="360"/>
        <v>0</v>
      </c>
      <c r="AE1846" s="17">
        <f t="shared" si="361"/>
        <v>4491</v>
      </c>
      <c r="AF1846" s="18">
        <f t="shared" si="362"/>
        <v>110</v>
      </c>
      <c r="AG1846" s="98">
        <f t="shared" si="363"/>
        <v>2.5108422734535507E-2</v>
      </c>
      <c r="AH1846" s="20">
        <v>13.6</v>
      </c>
      <c r="AI1846" s="20">
        <v>750</v>
      </c>
      <c r="AJ1846" s="20"/>
      <c r="AK1846" s="20">
        <v>688</v>
      </c>
      <c r="AL1846" s="20">
        <f t="shared" si="364"/>
        <v>70765.600000000006</v>
      </c>
      <c r="AM1846" s="7" t="s">
        <v>287</v>
      </c>
      <c r="AN1846" s="20"/>
      <c r="AO1846" s="21"/>
      <c r="AP1846" s="21"/>
      <c r="AQ1846" s="5" t="s">
        <v>2664</v>
      </c>
      <c r="AR1846" s="5" t="s">
        <v>424</v>
      </c>
    </row>
    <row r="1847" spans="1:44">
      <c r="A1847" s="87" t="s">
        <v>562</v>
      </c>
      <c r="B1847" s="5">
        <v>1020023</v>
      </c>
      <c r="C1847" s="5" t="s">
        <v>565</v>
      </c>
      <c r="D1847" s="5" t="s">
        <v>55</v>
      </c>
      <c r="E1847" s="5" t="s">
        <v>2425</v>
      </c>
      <c r="F1847" s="5" t="s">
        <v>2476</v>
      </c>
      <c r="G1847" s="5" t="s">
        <v>2663</v>
      </c>
      <c r="H1847" s="6">
        <v>44101</v>
      </c>
      <c r="I1847" s="5" t="s">
        <v>575</v>
      </c>
      <c r="J1847" s="5" t="s">
        <v>651</v>
      </c>
      <c r="K1847" s="5" t="s">
        <v>568</v>
      </c>
      <c r="L1847" s="7">
        <v>6</v>
      </c>
      <c r="M1847" s="7" t="s">
        <v>287</v>
      </c>
      <c r="N1847" s="8">
        <v>4269</v>
      </c>
      <c r="O1847" s="89">
        <v>0.02</v>
      </c>
      <c r="P1847" s="10">
        <f t="shared" si="352"/>
        <v>85</v>
      </c>
      <c r="Q1847" s="89">
        <v>5.0000000000000001E-3</v>
      </c>
      <c r="R1847" s="10">
        <f t="shared" si="353"/>
        <v>21</v>
      </c>
      <c r="S1847" s="89">
        <f t="shared" si="354"/>
        <v>2.4830171000234248E-2</v>
      </c>
      <c r="T1847" s="10">
        <f t="shared" si="355"/>
        <v>106</v>
      </c>
      <c r="U1847" s="10">
        <f t="shared" si="356"/>
        <v>4375</v>
      </c>
      <c r="V1847" s="11">
        <v>4375</v>
      </c>
      <c r="W1847" s="12">
        <f t="shared" si="357"/>
        <v>106</v>
      </c>
      <c r="X1847" s="93">
        <f t="shared" si="358"/>
        <v>2.4799999999999999E-2</v>
      </c>
      <c r="Y1847" s="94" t="str">
        <f t="shared" si="359"/>
        <v>0.00%-8.40%</v>
      </c>
      <c r="Z1847" s="15"/>
      <c r="AA1847" s="15"/>
      <c r="AB1847" s="15"/>
      <c r="AC1847" s="96"/>
      <c r="AD1847" s="8">
        <f t="shared" si="360"/>
        <v>0</v>
      </c>
      <c r="AE1847" s="17">
        <f t="shared" si="361"/>
        <v>4375</v>
      </c>
      <c r="AF1847" s="18">
        <f t="shared" si="362"/>
        <v>106</v>
      </c>
      <c r="AG1847" s="98">
        <f t="shared" si="363"/>
        <v>2.4830171000234325E-2</v>
      </c>
      <c r="AH1847" s="20">
        <v>13.6</v>
      </c>
      <c r="AI1847" s="20">
        <v>650</v>
      </c>
      <c r="AJ1847" s="20"/>
      <c r="AK1847" s="20">
        <v>688</v>
      </c>
      <c r="AL1847" s="20">
        <f t="shared" si="364"/>
        <v>67988</v>
      </c>
      <c r="AM1847" s="7" t="s">
        <v>287</v>
      </c>
      <c r="AN1847" s="20"/>
      <c r="AO1847" s="21"/>
      <c r="AP1847" s="21"/>
      <c r="AQ1847" s="5" t="s">
        <v>2664</v>
      </c>
      <c r="AR1847" s="5" t="s">
        <v>424</v>
      </c>
    </row>
    <row r="1848" spans="1:44">
      <c r="A1848" s="87" t="s">
        <v>562</v>
      </c>
      <c r="B1848" s="5">
        <v>1020580</v>
      </c>
      <c r="C1848" s="5" t="s">
        <v>565</v>
      </c>
      <c r="D1848" s="5" t="s">
        <v>55</v>
      </c>
      <c r="E1848" s="5" t="s">
        <v>2425</v>
      </c>
      <c r="F1848" s="5" t="s">
        <v>2476</v>
      </c>
      <c r="G1848" s="5" t="s">
        <v>2663</v>
      </c>
      <c r="H1848" s="6">
        <v>44224</v>
      </c>
      <c r="I1848" s="5" t="s">
        <v>575</v>
      </c>
      <c r="J1848" s="5" t="s">
        <v>651</v>
      </c>
      <c r="K1848" s="5" t="s">
        <v>568</v>
      </c>
      <c r="L1848" s="7">
        <v>6</v>
      </c>
      <c r="M1848" s="7" t="s">
        <v>287</v>
      </c>
      <c r="N1848" s="8">
        <v>4293</v>
      </c>
      <c r="O1848" s="89">
        <v>0.02</v>
      </c>
      <c r="P1848" s="10">
        <f t="shared" si="352"/>
        <v>86</v>
      </c>
      <c r="Q1848" s="89">
        <v>5.0000000000000001E-3</v>
      </c>
      <c r="R1848" s="10">
        <f t="shared" si="353"/>
        <v>21</v>
      </c>
      <c r="S1848" s="89">
        <f t="shared" si="354"/>
        <v>2.4924295364546937E-2</v>
      </c>
      <c r="T1848" s="10">
        <f t="shared" si="355"/>
        <v>107</v>
      </c>
      <c r="U1848" s="10">
        <f t="shared" si="356"/>
        <v>4400</v>
      </c>
      <c r="V1848" s="11">
        <v>4400</v>
      </c>
      <c r="W1848" s="12">
        <f t="shared" si="357"/>
        <v>107</v>
      </c>
      <c r="X1848" s="93">
        <f t="shared" si="358"/>
        <v>2.4899999999999999E-2</v>
      </c>
      <c r="Y1848" s="94" t="str">
        <f t="shared" si="359"/>
        <v>0.00%-8.40%</v>
      </c>
      <c r="Z1848" s="15"/>
      <c r="AA1848" s="15"/>
      <c r="AB1848" s="15"/>
      <c r="AC1848" s="96"/>
      <c r="AD1848" s="8">
        <f t="shared" si="360"/>
        <v>0</v>
      </c>
      <c r="AE1848" s="17">
        <f t="shared" si="361"/>
        <v>4400</v>
      </c>
      <c r="AF1848" s="18">
        <f t="shared" si="362"/>
        <v>107</v>
      </c>
      <c r="AG1848" s="98">
        <f t="shared" si="363"/>
        <v>2.4924295364546989E-2</v>
      </c>
      <c r="AH1848" s="20">
        <v>13.6</v>
      </c>
      <c r="AI1848" s="20">
        <v>650</v>
      </c>
      <c r="AJ1848" s="20"/>
      <c r="AK1848" s="20">
        <v>688</v>
      </c>
      <c r="AL1848" s="20">
        <f t="shared" si="364"/>
        <v>68328</v>
      </c>
      <c r="AM1848" s="7" t="s">
        <v>287</v>
      </c>
      <c r="AN1848" s="20"/>
      <c r="AO1848" s="21"/>
      <c r="AP1848" s="21"/>
      <c r="AQ1848" s="5" t="s">
        <v>2664</v>
      </c>
      <c r="AR1848" s="5" t="s">
        <v>424</v>
      </c>
    </row>
    <row r="1849" spans="1:44">
      <c r="A1849" s="87" t="s">
        <v>562</v>
      </c>
      <c r="B1849" s="5">
        <v>1020816</v>
      </c>
      <c r="C1849" s="5" t="s">
        <v>565</v>
      </c>
      <c r="D1849" s="5" t="s">
        <v>55</v>
      </c>
      <c r="E1849" s="5" t="s">
        <v>2425</v>
      </c>
      <c r="F1849" s="5" t="s">
        <v>2476</v>
      </c>
      <c r="G1849" s="5" t="s">
        <v>2663</v>
      </c>
      <c r="H1849" s="6">
        <v>44249</v>
      </c>
      <c r="I1849" s="5" t="s">
        <v>567</v>
      </c>
      <c r="J1849" s="5" t="s">
        <v>567</v>
      </c>
      <c r="K1849" s="5" t="s">
        <v>568</v>
      </c>
      <c r="L1849" s="7">
        <v>6</v>
      </c>
      <c r="M1849" s="7" t="s">
        <v>287</v>
      </c>
      <c r="N1849" s="8">
        <v>4701</v>
      </c>
      <c r="O1849" s="89">
        <v>0.02</v>
      </c>
      <c r="P1849" s="10">
        <f t="shared" si="352"/>
        <v>94</v>
      </c>
      <c r="Q1849" s="89">
        <v>5.0000000000000001E-3</v>
      </c>
      <c r="R1849" s="10">
        <f t="shared" si="353"/>
        <v>24</v>
      </c>
      <c r="S1849" s="89">
        <f t="shared" si="354"/>
        <v>2.5101042331418848E-2</v>
      </c>
      <c r="T1849" s="10">
        <f t="shared" si="355"/>
        <v>118</v>
      </c>
      <c r="U1849" s="10">
        <f t="shared" si="356"/>
        <v>4819</v>
      </c>
      <c r="V1849" s="11">
        <v>4701</v>
      </c>
      <c r="W1849" s="12">
        <f t="shared" si="357"/>
        <v>0</v>
      </c>
      <c r="X1849" s="93">
        <f t="shared" si="358"/>
        <v>0</v>
      </c>
      <c r="Y1849" s="94" t="str">
        <f t="shared" si="359"/>
        <v>0.00%-8.40%</v>
      </c>
      <c r="Z1849" s="15" t="s">
        <v>2292</v>
      </c>
      <c r="AA1849" s="15" t="s">
        <v>709</v>
      </c>
      <c r="AB1849" s="15"/>
      <c r="AC1849" s="96"/>
      <c r="AD1849" s="8">
        <f t="shared" si="360"/>
        <v>0</v>
      </c>
      <c r="AE1849" s="17">
        <f t="shared" si="361"/>
        <v>4701</v>
      </c>
      <c r="AF1849" s="18">
        <f t="shared" si="362"/>
        <v>0</v>
      </c>
      <c r="AG1849" s="98">
        <f t="shared" si="363"/>
        <v>0</v>
      </c>
      <c r="AH1849" s="20">
        <v>13.6</v>
      </c>
      <c r="AI1849" s="20">
        <v>850</v>
      </c>
      <c r="AJ1849" s="20"/>
      <c r="AK1849" s="20">
        <v>688</v>
      </c>
      <c r="AL1849" s="20">
        <f t="shared" si="364"/>
        <v>74821.600000000006</v>
      </c>
      <c r="AM1849" s="7" t="s">
        <v>287</v>
      </c>
      <c r="AN1849" s="20"/>
      <c r="AO1849" s="21"/>
      <c r="AP1849" s="21"/>
      <c r="AQ1849" s="5" t="s">
        <v>2664</v>
      </c>
      <c r="AR1849" s="5" t="s">
        <v>424</v>
      </c>
    </row>
    <row r="1850" spans="1:44">
      <c r="A1850" s="87" t="s">
        <v>562</v>
      </c>
      <c r="B1850" s="5">
        <v>1021746</v>
      </c>
      <c r="C1850" s="5" t="s">
        <v>565</v>
      </c>
      <c r="D1850" s="5" t="s">
        <v>55</v>
      </c>
      <c r="E1850" s="5" t="s">
        <v>2425</v>
      </c>
      <c r="F1850" s="5" t="s">
        <v>2469</v>
      </c>
      <c r="G1850" s="5" t="s">
        <v>2663</v>
      </c>
      <c r="H1850" s="6">
        <v>44298</v>
      </c>
      <c r="I1850" s="5" t="s">
        <v>575</v>
      </c>
      <c r="J1850" s="5" t="s">
        <v>2651</v>
      </c>
      <c r="K1850" s="5" t="s">
        <v>568</v>
      </c>
      <c r="L1850" s="7">
        <v>6</v>
      </c>
      <c r="M1850" s="7" t="s">
        <v>287</v>
      </c>
      <c r="N1850" s="8">
        <v>4190</v>
      </c>
      <c r="O1850" s="89">
        <v>0.02</v>
      </c>
      <c r="P1850" s="10">
        <f t="shared" si="352"/>
        <v>84</v>
      </c>
      <c r="Q1850" s="89">
        <v>5.0000000000000001E-3</v>
      </c>
      <c r="R1850" s="10">
        <f t="shared" si="353"/>
        <v>21</v>
      </c>
      <c r="S1850" s="89">
        <f t="shared" si="354"/>
        <v>2.5059665871121718E-2</v>
      </c>
      <c r="T1850" s="10">
        <f t="shared" si="355"/>
        <v>105</v>
      </c>
      <c r="U1850" s="10">
        <f t="shared" si="356"/>
        <v>4295</v>
      </c>
      <c r="V1850" s="11">
        <v>4295</v>
      </c>
      <c r="W1850" s="12">
        <f t="shared" si="357"/>
        <v>105</v>
      </c>
      <c r="X1850" s="93">
        <f t="shared" si="358"/>
        <v>2.5100000000000001E-2</v>
      </c>
      <c r="Y1850" s="94" t="str">
        <f t="shared" si="359"/>
        <v>0.00%-8.40%</v>
      </c>
      <c r="Z1850" s="15"/>
      <c r="AA1850" s="15"/>
      <c r="AB1850" s="15"/>
      <c r="AC1850" s="96"/>
      <c r="AD1850" s="8">
        <f t="shared" si="360"/>
        <v>0</v>
      </c>
      <c r="AE1850" s="17">
        <f t="shared" si="361"/>
        <v>4295</v>
      </c>
      <c r="AF1850" s="18">
        <f t="shared" si="362"/>
        <v>105</v>
      </c>
      <c r="AG1850" s="98">
        <f t="shared" si="363"/>
        <v>2.5059665871121739E-2</v>
      </c>
      <c r="AH1850" s="20">
        <v>13.6</v>
      </c>
      <c r="AI1850" s="20">
        <v>650</v>
      </c>
      <c r="AJ1850" s="20"/>
      <c r="AK1850" s="20">
        <v>688</v>
      </c>
      <c r="AL1850" s="20">
        <f t="shared" si="364"/>
        <v>66900</v>
      </c>
      <c r="AM1850" s="7" t="s">
        <v>287</v>
      </c>
      <c r="AN1850" s="20"/>
      <c r="AO1850" s="21"/>
      <c r="AP1850" s="21"/>
      <c r="AQ1850" s="5" t="s">
        <v>2664</v>
      </c>
      <c r="AR1850" s="5" t="s">
        <v>424</v>
      </c>
    </row>
    <row r="1851" spans="1:44">
      <c r="A1851" s="87" t="s">
        <v>562</v>
      </c>
      <c r="B1851" s="5">
        <v>1113032</v>
      </c>
      <c r="C1851" s="5" t="s">
        <v>565</v>
      </c>
      <c r="D1851" s="5" t="s">
        <v>55</v>
      </c>
      <c r="E1851" s="5" t="s">
        <v>2425</v>
      </c>
      <c r="F1851" s="5" t="s">
        <v>2469</v>
      </c>
      <c r="G1851" s="5" t="s">
        <v>2663</v>
      </c>
      <c r="H1851" s="6">
        <v>33475</v>
      </c>
      <c r="I1851" s="5" t="s">
        <v>575</v>
      </c>
      <c r="J1851" s="5" t="s">
        <v>711</v>
      </c>
      <c r="K1851" s="5" t="s">
        <v>568</v>
      </c>
      <c r="L1851" s="7">
        <v>6</v>
      </c>
      <c r="M1851" s="7" t="s">
        <v>287</v>
      </c>
      <c r="N1851" s="8">
        <v>5147</v>
      </c>
      <c r="O1851" s="89">
        <v>0.02</v>
      </c>
      <c r="P1851" s="10">
        <f t="shared" si="352"/>
        <v>103</v>
      </c>
      <c r="Q1851" s="89">
        <v>5.0000000000000001E-3</v>
      </c>
      <c r="R1851" s="10">
        <f t="shared" si="353"/>
        <v>26</v>
      </c>
      <c r="S1851" s="89">
        <f t="shared" si="354"/>
        <v>2.5063143578783757E-2</v>
      </c>
      <c r="T1851" s="10">
        <f t="shared" si="355"/>
        <v>129</v>
      </c>
      <c r="U1851" s="10">
        <f t="shared" si="356"/>
        <v>5276</v>
      </c>
      <c r="V1851" s="11">
        <v>5147</v>
      </c>
      <c r="W1851" s="12">
        <f t="shared" si="357"/>
        <v>0</v>
      </c>
      <c r="X1851" s="93">
        <f t="shared" si="358"/>
        <v>0</v>
      </c>
      <c r="Y1851" s="94" t="str">
        <f t="shared" si="359"/>
        <v>0.00%-8.40%</v>
      </c>
      <c r="Z1851" s="15"/>
      <c r="AA1851" s="15"/>
      <c r="AB1851" s="15"/>
      <c r="AC1851" s="96"/>
      <c r="AD1851" s="8">
        <f t="shared" si="360"/>
        <v>0</v>
      </c>
      <c r="AE1851" s="17">
        <f t="shared" si="361"/>
        <v>5147</v>
      </c>
      <c r="AF1851" s="18">
        <f t="shared" si="362"/>
        <v>0</v>
      </c>
      <c r="AG1851" s="98">
        <f t="shared" si="363"/>
        <v>0</v>
      </c>
      <c r="AH1851" s="20">
        <v>13.6</v>
      </c>
      <c r="AI1851" s="20">
        <v>450</v>
      </c>
      <c r="AJ1851" s="20"/>
      <c r="AK1851" s="20">
        <v>688</v>
      </c>
      <c r="AL1851" s="20">
        <f t="shared" si="364"/>
        <v>76087.199999999997</v>
      </c>
      <c r="AM1851" s="7" t="s">
        <v>287</v>
      </c>
      <c r="AN1851" s="20" t="s">
        <v>623</v>
      </c>
      <c r="AO1851" s="21"/>
      <c r="AP1851" s="21"/>
      <c r="AQ1851" s="5" t="s">
        <v>2664</v>
      </c>
      <c r="AR1851" s="5" t="s">
        <v>424</v>
      </c>
    </row>
    <row r="1852" spans="1:44">
      <c r="A1852" s="87" t="s">
        <v>562</v>
      </c>
      <c r="B1852" s="5">
        <v>1113054</v>
      </c>
      <c r="C1852" s="5" t="s">
        <v>565</v>
      </c>
      <c r="D1852" s="5" t="s">
        <v>55</v>
      </c>
      <c r="E1852" s="5" t="s">
        <v>2425</v>
      </c>
      <c r="F1852" s="5" t="s">
        <v>2665</v>
      </c>
      <c r="G1852" s="5" t="s">
        <v>2663</v>
      </c>
      <c r="H1852" s="6">
        <v>37459</v>
      </c>
      <c r="I1852" s="5" t="s">
        <v>567</v>
      </c>
      <c r="J1852" s="5" t="s">
        <v>567</v>
      </c>
      <c r="K1852" s="5" t="s">
        <v>568</v>
      </c>
      <c r="L1852" s="7">
        <v>6</v>
      </c>
      <c r="M1852" s="7" t="s">
        <v>287</v>
      </c>
      <c r="N1852" s="8">
        <v>7505</v>
      </c>
      <c r="O1852" s="89">
        <v>0.02</v>
      </c>
      <c r="P1852" s="10">
        <f t="shared" si="352"/>
        <v>150</v>
      </c>
      <c r="Q1852" s="89">
        <v>5.0000000000000001E-3</v>
      </c>
      <c r="R1852" s="10">
        <f t="shared" si="353"/>
        <v>38</v>
      </c>
      <c r="S1852" s="89">
        <f t="shared" si="354"/>
        <v>2.5049966688874083E-2</v>
      </c>
      <c r="T1852" s="10">
        <f t="shared" si="355"/>
        <v>188</v>
      </c>
      <c r="U1852" s="10">
        <f t="shared" si="356"/>
        <v>7693</v>
      </c>
      <c r="V1852" s="11">
        <v>7763</v>
      </c>
      <c r="W1852" s="12">
        <f t="shared" si="357"/>
        <v>258</v>
      </c>
      <c r="X1852" s="93">
        <f t="shared" si="358"/>
        <v>3.44E-2</v>
      </c>
      <c r="Y1852" s="94" t="str">
        <f t="shared" si="359"/>
        <v>0.00%-8.40%</v>
      </c>
      <c r="Z1852" s="15"/>
      <c r="AA1852" s="15"/>
      <c r="AB1852" s="15"/>
      <c r="AC1852" s="96"/>
      <c r="AD1852" s="8">
        <f t="shared" si="360"/>
        <v>0</v>
      </c>
      <c r="AE1852" s="17">
        <f t="shared" si="361"/>
        <v>7763</v>
      </c>
      <c r="AF1852" s="18">
        <f t="shared" si="362"/>
        <v>258</v>
      </c>
      <c r="AG1852" s="98">
        <f t="shared" si="363"/>
        <v>3.4377081945369703E-2</v>
      </c>
      <c r="AH1852" s="20">
        <v>13.6</v>
      </c>
      <c r="AI1852" s="20">
        <v>500</v>
      </c>
      <c r="AJ1852" s="20"/>
      <c r="AK1852" s="20">
        <v>688</v>
      </c>
      <c r="AL1852" s="20">
        <f t="shared" si="364"/>
        <v>112264.8</v>
      </c>
      <c r="AM1852" s="7" t="s">
        <v>287</v>
      </c>
      <c r="AN1852" s="20"/>
      <c r="AO1852" s="21"/>
      <c r="AP1852" s="21"/>
      <c r="AQ1852" s="5" t="s">
        <v>2664</v>
      </c>
      <c r="AR1852" s="5" t="s">
        <v>424</v>
      </c>
    </row>
    <row r="1853" spans="1:44">
      <c r="A1853" s="87" t="s">
        <v>562</v>
      </c>
      <c r="B1853" s="5">
        <v>1113058</v>
      </c>
      <c r="C1853" s="5" t="s">
        <v>565</v>
      </c>
      <c r="D1853" s="5" t="s">
        <v>55</v>
      </c>
      <c r="E1853" s="5" t="s">
        <v>2425</v>
      </c>
      <c r="F1853" s="5" t="s">
        <v>2476</v>
      </c>
      <c r="G1853" s="5" t="s">
        <v>2663</v>
      </c>
      <c r="H1853" s="6">
        <v>37258</v>
      </c>
      <c r="I1853" s="5" t="s">
        <v>575</v>
      </c>
      <c r="J1853" s="5" t="s">
        <v>709</v>
      </c>
      <c r="K1853" s="5" t="s">
        <v>568</v>
      </c>
      <c r="L1853" s="7">
        <v>6</v>
      </c>
      <c r="M1853" s="7" t="s">
        <v>287</v>
      </c>
      <c r="N1853" s="8">
        <v>4917</v>
      </c>
      <c r="O1853" s="89">
        <v>0.02</v>
      </c>
      <c r="P1853" s="10">
        <f t="shared" si="352"/>
        <v>98</v>
      </c>
      <c r="Q1853" s="89">
        <v>5.0000000000000001E-3</v>
      </c>
      <c r="R1853" s="10">
        <f t="shared" si="353"/>
        <v>25</v>
      </c>
      <c r="S1853" s="89">
        <f t="shared" si="354"/>
        <v>2.5015253203172667E-2</v>
      </c>
      <c r="T1853" s="10">
        <f t="shared" si="355"/>
        <v>123</v>
      </c>
      <c r="U1853" s="10">
        <f t="shared" si="356"/>
        <v>5040</v>
      </c>
      <c r="V1853" s="11">
        <v>5040</v>
      </c>
      <c r="W1853" s="12">
        <f t="shared" si="357"/>
        <v>123</v>
      </c>
      <c r="X1853" s="93">
        <f t="shared" si="358"/>
        <v>2.5000000000000001E-2</v>
      </c>
      <c r="Y1853" s="94" t="str">
        <f t="shared" si="359"/>
        <v>0.00%-8.40%</v>
      </c>
      <c r="Z1853" s="15"/>
      <c r="AA1853" s="15"/>
      <c r="AB1853" s="15"/>
      <c r="AC1853" s="96"/>
      <c r="AD1853" s="8">
        <f t="shared" si="360"/>
        <v>0</v>
      </c>
      <c r="AE1853" s="17">
        <f t="shared" si="361"/>
        <v>5040</v>
      </c>
      <c r="AF1853" s="18">
        <f t="shared" si="362"/>
        <v>123</v>
      </c>
      <c r="AG1853" s="98">
        <f t="shared" si="363"/>
        <v>2.501525320317266E-2</v>
      </c>
      <c r="AH1853" s="20">
        <v>13.6</v>
      </c>
      <c r="AI1853" s="20">
        <v>750</v>
      </c>
      <c r="AJ1853" s="20"/>
      <c r="AK1853" s="20">
        <v>688</v>
      </c>
      <c r="AL1853" s="20">
        <f t="shared" si="364"/>
        <v>78232</v>
      </c>
      <c r="AM1853" s="7" t="s">
        <v>287</v>
      </c>
      <c r="AN1853" s="20"/>
      <c r="AO1853" s="21"/>
      <c r="AP1853" s="21"/>
      <c r="AQ1853" s="5" t="s">
        <v>2664</v>
      </c>
      <c r="AR1853" s="5" t="s">
        <v>424</v>
      </c>
    </row>
    <row r="1854" spans="1:44">
      <c r="A1854" s="87" t="s">
        <v>562</v>
      </c>
      <c r="B1854" s="5">
        <v>1115118</v>
      </c>
      <c r="C1854" s="5" t="s">
        <v>565</v>
      </c>
      <c r="D1854" s="5" t="s">
        <v>55</v>
      </c>
      <c r="E1854" s="5" t="s">
        <v>2425</v>
      </c>
      <c r="F1854" s="5" t="s">
        <v>2469</v>
      </c>
      <c r="G1854" s="5" t="s">
        <v>2663</v>
      </c>
      <c r="H1854" s="6">
        <v>33451</v>
      </c>
      <c r="I1854" s="5" t="s">
        <v>575</v>
      </c>
      <c r="J1854" s="5" t="s">
        <v>2653</v>
      </c>
      <c r="K1854" s="5" t="s">
        <v>568</v>
      </c>
      <c r="L1854" s="7">
        <v>6</v>
      </c>
      <c r="M1854" s="7" t="s">
        <v>287</v>
      </c>
      <c r="N1854" s="8">
        <v>6066</v>
      </c>
      <c r="O1854" s="89">
        <v>0.02</v>
      </c>
      <c r="P1854" s="10">
        <f t="shared" si="352"/>
        <v>121</v>
      </c>
      <c r="Q1854" s="89">
        <v>5.0000000000000001E-3</v>
      </c>
      <c r="R1854" s="10">
        <f t="shared" si="353"/>
        <v>30</v>
      </c>
      <c r="S1854" s="89">
        <f t="shared" si="354"/>
        <v>2.4892845367622814E-2</v>
      </c>
      <c r="T1854" s="10">
        <f t="shared" si="355"/>
        <v>151</v>
      </c>
      <c r="U1854" s="10">
        <f t="shared" si="356"/>
        <v>6217</v>
      </c>
      <c r="V1854" s="11">
        <v>6217</v>
      </c>
      <c r="W1854" s="12">
        <f t="shared" si="357"/>
        <v>151</v>
      </c>
      <c r="X1854" s="93">
        <f t="shared" si="358"/>
        <v>2.4899999999999999E-2</v>
      </c>
      <c r="Y1854" s="94" t="str">
        <f t="shared" si="359"/>
        <v>0.00%-8.40%</v>
      </c>
      <c r="Z1854" s="15"/>
      <c r="AA1854" s="15"/>
      <c r="AB1854" s="15"/>
      <c r="AC1854" s="96"/>
      <c r="AD1854" s="8">
        <f t="shared" si="360"/>
        <v>0</v>
      </c>
      <c r="AE1854" s="17">
        <f t="shared" si="361"/>
        <v>6217</v>
      </c>
      <c r="AF1854" s="18">
        <f t="shared" si="362"/>
        <v>151</v>
      </c>
      <c r="AG1854" s="98">
        <f t="shared" si="363"/>
        <v>2.4892845367622707E-2</v>
      </c>
      <c r="AH1854" s="20">
        <v>13.6</v>
      </c>
      <c r="AI1854" s="20">
        <v>450</v>
      </c>
      <c r="AJ1854" s="20"/>
      <c r="AK1854" s="20">
        <v>688</v>
      </c>
      <c r="AL1854" s="20">
        <f t="shared" si="364"/>
        <v>90639.2</v>
      </c>
      <c r="AM1854" s="7" t="s">
        <v>287</v>
      </c>
      <c r="AN1854" s="20"/>
      <c r="AO1854" s="21"/>
      <c r="AP1854" s="21"/>
      <c r="AQ1854" s="5" t="s">
        <v>2664</v>
      </c>
      <c r="AR1854" s="5" t="s">
        <v>424</v>
      </c>
    </row>
    <row r="1855" spans="1:44">
      <c r="A1855" s="87" t="s">
        <v>562</v>
      </c>
      <c r="B1855" s="5">
        <v>1116029</v>
      </c>
      <c r="C1855" s="5" t="s">
        <v>565</v>
      </c>
      <c r="D1855" s="5" t="s">
        <v>55</v>
      </c>
      <c r="E1855" s="5" t="s">
        <v>2425</v>
      </c>
      <c r="F1855" s="5" t="s">
        <v>2469</v>
      </c>
      <c r="G1855" s="5" t="s">
        <v>2663</v>
      </c>
      <c r="H1855" s="6">
        <v>33451</v>
      </c>
      <c r="I1855" s="5" t="s">
        <v>575</v>
      </c>
      <c r="J1855" s="5" t="s">
        <v>651</v>
      </c>
      <c r="K1855" s="5" t="s">
        <v>568</v>
      </c>
      <c r="L1855" s="7">
        <v>6</v>
      </c>
      <c r="M1855" s="7" t="s">
        <v>287</v>
      </c>
      <c r="N1855" s="8">
        <v>4308</v>
      </c>
      <c r="O1855" s="89">
        <v>0.02</v>
      </c>
      <c r="P1855" s="10">
        <f t="shared" si="352"/>
        <v>86</v>
      </c>
      <c r="Q1855" s="89">
        <v>5.0000000000000001E-3</v>
      </c>
      <c r="R1855" s="10">
        <f t="shared" si="353"/>
        <v>22</v>
      </c>
      <c r="S1855" s="89">
        <f t="shared" si="354"/>
        <v>2.5069637883008356E-2</v>
      </c>
      <c r="T1855" s="10">
        <f t="shared" si="355"/>
        <v>108</v>
      </c>
      <c r="U1855" s="10">
        <f t="shared" si="356"/>
        <v>4416</v>
      </c>
      <c r="V1855" s="11">
        <v>4375</v>
      </c>
      <c r="W1855" s="12">
        <f t="shared" si="357"/>
        <v>67</v>
      </c>
      <c r="X1855" s="93">
        <f t="shared" si="358"/>
        <v>1.5599999999999999E-2</v>
      </c>
      <c r="Y1855" s="94" t="str">
        <f t="shared" si="359"/>
        <v>0.00%-8.40%</v>
      </c>
      <c r="Z1855" s="15"/>
      <c r="AA1855" s="15"/>
      <c r="AB1855" s="15"/>
      <c r="AC1855" s="96"/>
      <c r="AD1855" s="8">
        <f t="shared" si="360"/>
        <v>0</v>
      </c>
      <c r="AE1855" s="17">
        <f t="shared" si="361"/>
        <v>4375</v>
      </c>
      <c r="AF1855" s="18">
        <f t="shared" si="362"/>
        <v>67</v>
      </c>
      <c r="AG1855" s="98">
        <f t="shared" si="363"/>
        <v>1.5552460538532875E-2</v>
      </c>
      <c r="AH1855" s="20">
        <v>13.6</v>
      </c>
      <c r="AI1855" s="20">
        <v>650</v>
      </c>
      <c r="AJ1855" s="20"/>
      <c r="AK1855" s="20">
        <v>688</v>
      </c>
      <c r="AL1855" s="20">
        <f t="shared" si="364"/>
        <v>67988</v>
      </c>
      <c r="AM1855" s="7" t="s">
        <v>287</v>
      </c>
      <c r="AN1855" s="20"/>
      <c r="AO1855" s="21"/>
      <c r="AP1855" s="21"/>
      <c r="AQ1855" s="5" t="s">
        <v>2664</v>
      </c>
      <c r="AR1855" s="5" t="s">
        <v>424</v>
      </c>
    </row>
    <row r="1856" spans="1:44">
      <c r="A1856" s="87" t="s">
        <v>562</v>
      </c>
      <c r="B1856" s="5">
        <v>1116040</v>
      </c>
      <c r="C1856" s="5" t="s">
        <v>565</v>
      </c>
      <c r="D1856" s="5" t="s">
        <v>55</v>
      </c>
      <c r="E1856" s="5" t="s">
        <v>2425</v>
      </c>
      <c r="F1856" s="5" t="s">
        <v>2476</v>
      </c>
      <c r="G1856" s="5" t="s">
        <v>2663</v>
      </c>
      <c r="H1856" s="6">
        <v>33317</v>
      </c>
      <c r="I1856" s="5" t="s">
        <v>575</v>
      </c>
      <c r="J1856" s="5" t="s">
        <v>651</v>
      </c>
      <c r="K1856" s="5" t="s">
        <v>568</v>
      </c>
      <c r="L1856" s="7">
        <v>6</v>
      </c>
      <c r="M1856" s="7" t="s">
        <v>287</v>
      </c>
      <c r="N1856" s="8">
        <v>5288</v>
      </c>
      <c r="O1856" s="89">
        <v>0.02</v>
      </c>
      <c r="P1856" s="10">
        <f t="shared" si="352"/>
        <v>106</v>
      </c>
      <c r="Q1856" s="89">
        <v>5.0000000000000001E-3</v>
      </c>
      <c r="R1856" s="10">
        <f t="shared" si="353"/>
        <v>26</v>
      </c>
      <c r="S1856" s="89">
        <f t="shared" si="354"/>
        <v>2.4962178517397883E-2</v>
      </c>
      <c r="T1856" s="10">
        <f t="shared" si="355"/>
        <v>132</v>
      </c>
      <c r="U1856" s="10">
        <f t="shared" si="356"/>
        <v>5420</v>
      </c>
      <c r="V1856" s="11">
        <v>5420</v>
      </c>
      <c r="W1856" s="12">
        <f t="shared" si="357"/>
        <v>132</v>
      </c>
      <c r="X1856" s="93">
        <f t="shared" si="358"/>
        <v>2.5000000000000001E-2</v>
      </c>
      <c r="Y1856" s="94" t="str">
        <f t="shared" si="359"/>
        <v>0.00%-8.40%</v>
      </c>
      <c r="Z1856" s="15"/>
      <c r="AA1856" s="15"/>
      <c r="AB1856" s="15"/>
      <c r="AC1856" s="96"/>
      <c r="AD1856" s="8">
        <f t="shared" si="360"/>
        <v>0</v>
      </c>
      <c r="AE1856" s="17">
        <f t="shared" si="361"/>
        <v>5420</v>
      </c>
      <c r="AF1856" s="18">
        <f t="shared" si="362"/>
        <v>132</v>
      </c>
      <c r="AG1856" s="98">
        <f t="shared" si="363"/>
        <v>2.4962178517397904E-2</v>
      </c>
      <c r="AH1856" s="20">
        <v>13.6</v>
      </c>
      <c r="AI1856" s="20">
        <v>650</v>
      </c>
      <c r="AJ1856" s="20"/>
      <c r="AK1856" s="20">
        <v>688</v>
      </c>
      <c r="AL1856" s="20">
        <f t="shared" si="364"/>
        <v>82200</v>
      </c>
      <c r="AM1856" s="7" t="s">
        <v>287</v>
      </c>
      <c r="AN1856" s="20"/>
      <c r="AO1856" s="21"/>
      <c r="AP1856" s="21"/>
      <c r="AQ1856" s="5" t="s">
        <v>2664</v>
      </c>
      <c r="AR1856" s="5" t="s">
        <v>424</v>
      </c>
    </row>
    <row r="1857" spans="1:44">
      <c r="A1857" s="87" t="s">
        <v>562</v>
      </c>
      <c r="B1857" s="5">
        <v>1117247</v>
      </c>
      <c r="C1857" s="5" t="s">
        <v>565</v>
      </c>
      <c r="D1857" s="5" t="s">
        <v>55</v>
      </c>
      <c r="E1857" s="5" t="s">
        <v>2425</v>
      </c>
      <c r="F1857" s="5" t="s">
        <v>2469</v>
      </c>
      <c r="G1857" s="5" t="s">
        <v>2663</v>
      </c>
      <c r="H1857" s="6">
        <v>39295</v>
      </c>
      <c r="I1857" s="5" t="s">
        <v>489</v>
      </c>
      <c r="J1857" s="5" t="s">
        <v>489</v>
      </c>
      <c r="K1857" s="5" t="s">
        <v>568</v>
      </c>
      <c r="L1857" s="7">
        <v>6</v>
      </c>
      <c r="M1857" s="7" t="s">
        <v>287</v>
      </c>
      <c r="N1857" s="8">
        <v>6279</v>
      </c>
      <c r="O1857" s="89">
        <v>0.02</v>
      </c>
      <c r="P1857" s="10">
        <f t="shared" si="352"/>
        <v>126</v>
      </c>
      <c r="Q1857" s="89">
        <v>5.0000000000000001E-3</v>
      </c>
      <c r="R1857" s="10">
        <f t="shared" si="353"/>
        <v>31</v>
      </c>
      <c r="S1857" s="89">
        <f t="shared" si="354"/>
        <v>2.5003981525720656E-2</v>
      </c>
      <c r="T1857" s="10">
        <f t="shared" si="355"/>
        <v>157</v>
      </c>
      <c r="U1857" s="10">
        <f t="shared" si="356"/>
        <v>6436</v>
      </c>
      <c r="V1857" s="11">
        <v>6436</v>
      </c>
      <c r="W1857" s="12">
        <f t="shared" si="357"/>
        <v>157</v>
      </c>
      <c r="X1857" s="93">
        <f t="shared" si="358"/>
        <v>2.5000000000000001E-2</v>
      </c>
      <c r="Y1857" s="94" t="str">
        <f t="shared" si="359"/>
        <v>0.00%-8.40%</v>
      </c>
      <c r="Z1857" s="15"/>
      <c r="AA1857" s="15"/>
      <c r="AB1857" s="15"/>
      <c r="AC1857" s="96"/>
      <c r="AD1857" s="8">
        <f t="shared" si="360"/>
        <v>0</v>
      </c>
      <c r="AE1857" s="17">
        <f t="shared" si="361"/>
        <v>6436</v>
      </c>
      <c r="AF1857" s="18">
        <f t="shared" si="362"/>
        <v>157</v>
      </c>
      <c r="AG1857" s="98">
        <f t="shared" si="363"/>
        <v>2.5003981525720587E-2</v>
      </c>
      <c r="AH1857" s="20">
        <v>13.6</v>
      </c>
      <c r="AI1857" s="20">
        <v>850</v>
      </c>
      <c r="AJ1857" s="20"/>
      <c r="AK1857" s="20">
        <v>688</v>
      </c>
      <c r="AL1857" s="20">
        <f t="shared" si="364"/>
        <v>98417.599999999991</v>
      </c>
      <c r="AM1857" s="7" t="s">
        <v>287</v>
      </c>
      <c r="AN1857" s="20"/>
      <c r="AO1857" s="21"/>
      <c r="AP1857" s="21"/>
      <c r="AQ1857" s="5" t="s">
        <v>2664</v>
      </c>
      <c r="AR1857" s="5" t="s">
        <v>424</v>
      </c>
    </row>
    <row r="1858" spans="1:44">
      <c r="A1858" s="87" t="s">
        <v>562</v>
      </c>
      <c r="B1858" s="5">
        <v>1118114</v>
      </c>
      <c r="C1858" s="5" t="s">
        <v>565</v>
      </c>
      <c r="D1858" s="5" t="s">
        <v>55</v>
      </c>
      <c r="E1858" s="5" t="s">
        <v>2425</v>
      </c>
      <c r="F1858" s="5" t="s">
        <v>2476</v>
      </c>
      <c r="G1858" s="5" t="s">
        <v>2663</v>
      </c>
      <c r="H1858" s="6">
        <v>33451</v>
      </c>
      <c r="I1858" s="5" t="s">
        <v>575</v>
      </c>
      <c r="J1858" s="5" t="s">
        <v>709</v>
      </c>
      <c r="K1858" s="5" t="s">
        <v>568</v>
      </c>
      <c r="L1858" s="7">
        <v>6</v>
      </c>
      <c r="M1858" s="7" t="s">
        <v>287</v>
      </c>
      <c r="N1858" s="8">
        <v>6582</v>
      </c>
      <c r="O1858" s="89">
        <v>0.02</v>
      </c>
      <c r="P1858" s="10">
        <f t="shared" si="352"/>
        <v>132</v>
      </c>
      <c r="Q1858" s="89">
        <v>5.0000000000000001E-3</v>
      </c>
      <c r="R1858" s="10">
        <f t="shared" si="353"/>
        <v>33</v>
      </c>
      <c r="S1858" s="89">
        <f t="shared" si="354"/>
        <v>2.5068368277119418E-2</v>
      </c>
      <c r="T1858" s="10">
        <f t="shared" si="355"/>
        <v>165</v>
      </c>
      <c r="U1858" s="10">
        <f t="shared" si="356"/>
        <v>6747</v>
      </c>
      <c r="V1858" s="11">
        <v>6777</v>
      </c>
      <c r="W1858" s="12">
        <f t="shared" si="357"/>
        <v>195</v>
      </c>
      <c r="X1858" s="93">
        <f t="shared" si="358"/>
        <v>2.9600000000000001E-2</v>
      </c>
      <c r="Y1858" s="94" t="str">
        <f t="shared" si="359"/>
        <v>0.00%-8.40%</v>
      </c>
      <c r="Z1858" s="15"/>
      <c r="AA1858" s="15"/>
      <c r="AB1858" s="15"/>
      <c r="AC1858" s="96"/>
      <c r="AD1858" s="8">
        <f t="shared" si="360"/>
        <v>0</v>
      </c>
      <c r="AE1858" s="17">
        <f t="shared" si="361"/>
        <v>6777</v>
      </c>
      <c r="AF1858" s="18">
        <f t="shared" si="362"/>
        <v>195</v>
      </c>
      <c r="AG1858" s="98">
        <f t="shared" si="363"/>
        <v>2.9626253418413961E-2</v>
      </c>
      <c r="AH1858" s="20">
        <v>13.6</v>
      </c>
      <c r="AI1858" s="20">
        <v>750</v>
      </c>
      <c r="AJ1858" s="20"/>
      <c r="AK1858" s="20">
        <v>688</v>
      </c>
      <c r="AL1858" s="20">
        <f t="shared" si="364"/>
        <v>101855.2</v>
      </c>
      <c r="AM1858" s="7" t="s">
        <v>287</v>
      </c>
      <c r="AN1858" s="20"/>
      <c r="AO1858" s="21"/>
      <c r="AP1858" s="21"/>
      <c r="AQ1858" s="5" t="s">
        <v>2664</v>
      </c>
      <c r="AR1858" s="5" t="s">
        <v>424</v>
      </c>
    </row>
    <row r="1859" spans="1:44">
      <c r="A1859" s="87" t="s">
        <v>562</v>
      </c>
      <c r="B1859" s="5">
        <v>1118248</v>
      </c>
      <c r="C1859" s="5" t="s">
        <v>565</v>
      </c>
      <c r="D1859" s="5" t="s">
        <v>55</v>
      </c>
      <c r="E1859" s="5" t="s">
        <v>2425</v>
      </c>
      <c r="F1859" s="5" t="s">
        <v>2469</v>
      </c>
      <c r="G1859" s="5" t="s">
        <v>2663</v>
      </c>
      <c r="H1859" s="6">
        <v>37715</v>
      </c>
      <c r="I1859" s="5" t="s">
        <v>575</v>
      </c>
      <c r="J1859" s="5" t="s">
        <v>651</v>
      </c>
      <c r="K1859" s="5" t="s">
        <v>568</v>
      </c>
      <c r="L1859" s="7">
        <v>6</v>
      </c>
      <c r="M1859" s="7" t="s">
        <v>287</v>
      </c>
      <c r="N1859" s="8">
        <v>4696</v>
      </c>
      <c r="O1859" s="89">
        <v>0.02</v>
      </c>
      <c r="P1859" s="10">
        <f t="shared" si="352"/>
        <v>94</v>
      </c>
      <c r="Q1859" s="89">
        <v>5.0000000000000001E-3</v>
      </c>
      <c r="R1859" s="10">
        <f t="shared" si="353"/>
        <v>23</v>
      </c>
      <c r="S1859" s="89">
        <f t="shared" si="354"/>
        <v>2.4914821124361157E-2</v>
      </c>
      <c r="T1859" s="10">
        <f t="shared" si="355"/>
        <v>117</v>
      </c>
      <c r="U1859" s="10">
        <f t="shared" si="356"/>
        <v>4813</v>
      </c>
      <c r="V1859" s="11">
        <v>4813</v>
      </c>
      <c r="W1859" s="12">
        <f t="shared" si="357"/>
        <v>117</v>
      </c>
      <c r="X1859" s="93">
        <f t="shared" si="358"/>
        <v>2.4899999999999999E-2</v>
      </c>
      <c r="Y1859" s="94" t="str">
        <f t="shared" si="359"/>
        <v>0.00%-8.40%</v>
      </c>
      <c r="Z1859" s="15"/>
      <c r="AA1859" s="15"/>
      <c r="AB1859" s="15"/>
      <c r="AC1859" s="96"/>
      <c r="AD1859" s="8">
        <f t="shared" si="360"/>
        <v>0</v>
      </c>
      <c r="AE1859" s="17">
        <f t="shared" si="361"/>
        <v>4813</v>
      </c>
      <c r="AF1859" s="18">
        <f t="shared" si="362"/>
        <v>117</v>
      </c>
      <c r="AG1859" s="98">
        <f t="shared" si="363"/>
        <v>2.4914821124361053E-2</v>
      </c>
      <c r="AH1859" s="20">
        <v>13.6</v>
      </c>
      <c r="AI1859" s="20">
        <v>650</v>
      </c>
      <c r="AJ1859" s="20"/>
      <c r="AK1859" s="20">
        <v>688</v>
      </c>
      <c r="AL1859" s="20">
        <f t="shared" si="364"/>
        <v>73944.799999999988</v>
      </c>
      <c r="AM1859" s="7" t="s">
        <v>287</v>
      </c>
      <c r="AN1859" s="20"/>
      <c r="AO1859" s="21"/>
      <c r="AP1859" s="21"/>
      <c r="AQ1859" s="5" t="s">
        <v>2664</v>
      </c>
      <c r="AR1859" s="5" t="s">
        <v>424</v>
      </c>
    </row>
    <row r="1860" spans="1:44">
      <c r="A1860" s="87" t="s">
        <v>562</v>
      </c>
      <c r="B1860" s="5">
        <v>1118260</v>
      </c>
      <c r="C1860" s="5" t="s">
        <v>565</v>
      </c>
      <c r="D1860" s="5" t="s">
        <v>55</v>
      </c>
      <c r="E1860" s="5" t="s">
        <v>2425</v>
      </c>
      <c r="F1860" s="5" t="s">
        <v>2476</v>
      </c>
      <c r="G1860" s="5" t="s">
        <v>2663</v>
      </c>
      <c r="H1860" s="6">
        <v>37715</v>
      </c>
      <c r="I1860" s="5" t="s">
        <v>575</v>
      </c>
      <c r="J1860" s="5" t="s">
        <v>2651</v>
      </c>
      <c r="K1860" s="5" t="s">
        <v>568</v>
      </c>
      <c r="L1860" s="7">
        <v>6</v>
      </c>
      <c r="M1860" s="7" t="s">
        <v>287</v>
      </c>
      <c r="N1860" s="8">
        <v>5515</v>
      </c>
      <c r="O1860" s="89">
        <v>0.02</v>
      </c>
      <c r="P1860" s="10">
        <f t="shared" si="352"/>
        <v>110</v>
      </c>
      <c r="Q1860" s="89">
        <v>5.0000000000000001E-3</v>
      </c>
      <c r="R1860" s="10">
        <f t="shared" si="353"/>
        <v>28</v>
      </c>
      <c r="S1860" s="89">
        <f t="shared" si="354"/>
        <v>2.502266545784225E-2</v>
      </c>
      <c r="T1860" s="10">
        <f t="shared" si="355"/>
        <v>138</v>
      </c>
      <c r="U1860" s="10">
        <f t="shared" si="356"/>
        <v>5653</v>
      </c>
      <c r="V1860" s="11">
        <v>5653</v>
      </c>
      <c r="W1860" s="12">
        <f t="shared" si="357"/>
        <v>138</v>
      </c>
      <c r="X1860" s="93">
        <f t="shared" si="358"/>
        <v>2.5000000000000001E-2</v>
      </c>
      <c r="Y1860" s="94" t="str">
        <f t="shared" si="359"/>
        <v>0.00%-8.40%</v>
      </c>
      <c r="Z1860" s="15"/>
      <c r="AA1860" s="15"/>
      <c r="AB1860" s="15"/>
      <c r="AC1860" s="96"/>
      <c r="AD1860" s="8">
        <f t="shared" si="360"/>
        <v>0</v>
      </c>
      <c r="AE1860" s="17">
        <f t="shared" si="361"/>
        <v>5653</v>
      </c>
      <c r="AF1860" s="18">
        <f t="shared" si="362"/>
        <v>138</v>
      </c>
      <c r="AG1860" s="98">
        <f t="shared" si="363"/>
        <v>2.5022665457842264E-2</v>
      </c>
      <c r="AH1860" s="20">
        <v>13.6</v>
      </c>
      <c r="AI1860" s="20">
        <v>650</v>
      </c>
      <c r="AJ1860" s="20"/>
      <c r="AK1860" s="20">
        <v>688</v>
      </c>
      <c r="AL1860" s="20">
        <f t="shared" si="364"/>
        <v>85368.8</v>
      </c>
      <c r="AM1860" s="7" t="s">
        <v>287</v>
      </c>
      <c r="AN1860" s="20"/>
      <c r="AO1860" s="21"/>
      <c r="AP1860" s="21"/>
      <c r="AQ1860" s="5" t="s">
        <v>2664</v>
      </c>
      <c r="AR1860" s="5" t="s">
        <v>424</v>
      </c>
    </row>
    <row r="1861" spans="1:44">
      <c r="A1861" s="87" t="s">
        <v>562</v>
      </c>
      <c r="B1861" s="5">
        <v>1118284</v>
      </c>
      <c r="C1861" s="5" t="s">
        <v>565</v>
      </c>
      <c r="D1861" s="5" t="s">
        <v>55</v>
      </c>
      <c r="E1861" s="5" t="s">
        <v>2425</v>
      </c>
      <c r="F1861" s="5" t="s">
        <v>2476</v>
      </c>
      <c r="G1861" s="5" t="s">
        <v>2663</v>
      </c>
      <c r="H1861" s="6">
        <v>38565</v>
      </c>
      <c r="I1861" s="5" t="s">
        <v>575</v>
      </c>
      <c r="J1861" s="5" t="s">
        <v>709</v>
      </c>
      <c r="K1861" s="5" t="s">
        <v>568</v>
      </c>
      <c r="L1861" s="7">
        <v>6</v>
      </c>
      <c r="M1861" s="7" t="s">
        <v>287</v>
      </c>
      <c r="N1861" s="8">
        <v>5315</v>
      </c>
      <c r="O1861" s="89">
        <v>0.02</v>
      </c>
      <c r="P1861" s="10">
        <f t="shared" si="352"/>
        <v>106</v>
      </c>
      <c r="Q1861" s="89">
        <v>5.0000000000000001E-3</v>
      </c>
      <c r="R1861" s="10">
        <f t="shared" si="353"/>
        <v>27</v>
      </c>
      <c r="S1861" s="89">
        <f t="shared" si="354"/>
        <v>2.5023518344308562E-2</v>
      </c>
      <c r="T1861" s="10">
        <f t="shared" si="355"/>
        <v>133</v>
      </c>
      <c r="U1861" s="10">
        <f t="shared" si="356"/>
        <v>5448</v>
      </c>
      <c r="V1861" s="11">
        <v>5448</v>
      </c>
      <c r="W1861" s="12">
        <f t="shared" si="357"/>
        <v>133</v>
      </c>
      <c r="X1861" s="93">
        <f t="shared" si="358"/>
        <v>2.5000000000000001E-2</v>
      </c>
      <c r="Y1861" s="94" t="str">
        <f t="shared" si="359"/>
        <v>0.00%-8.40%</v>
      </c>
      <c r="Z1861" s="15"/>
      <c r="AA1861" s="15"/>
      <c r="AB1861" s="15"/>
      <c r="AC1861" s="96"/>
      <c r="AD1861" s="8">
        <f t="shared" si="360"/>
        <v>0</v>
      </c>
      <c r="AE1861" s="17">
        <f t="shared" si="361"/>
        <v>5448</v>
      </c>
      <c r="AF1861" s="18">
        <f t="shared" si="362"/>
        <v>133</v>
      </c>
      <c r="AG1861" s="98">
        <f t="shared" si="363"/>
        <v>2.5023518344308604E-2</v>
      </c>
      <c r="AH1861" s="20">
        <v>13.6</v>
      </c>
      <c r="AI1861" s="20">
        <v>750</v>
      </c>
      <c r="AJ1861" s="20"/>
      <c r="AK1861" s="20">
        <v>688</v>
      </c>
      <c r="AL1861" s="20">
        <f t="shared" si="364"/>
        <v>83780.800000000003</v>
      </c>
      <c r="AM1861" s="7" t="s">
        <v>287</v>
      </c>
      <c r="AN1861" s="20" t="s">
        <v>623</v>
      </c>
      <c r="AO1861" s="21"/>
      <c r="AP1861" s="21"/>
      <c r="AQ1861" s="5" t="s">
        <v>2664</v>
      </c>
      <c r="AR1861" s="5" t="s">
        <v>424</v>
      </c>
    </row>
    <row r="1862" spans="1:44">
      <c r="A1862" s="87" t="s">
        <v>562</v>
      </c>
      <c r="B1862" s="5">
        <v>1119078</v>
      </c>
      <c r="C1862" s="5" t="s">
        <v>565</v>
      </c>
      <c r="D1862" s="5" t="s">
        <v>55</v>
      </c>
      <c r="E1862" s="5" t="s">
        <v>2425</v>
      </c>
      <c r="F1862" s="5" t="s">
        <v>2476</v>
      </c>
      <c r="G1862" s="5" t="s">
        <v>2663</v>
      </c>
      <c r="H1862" s="6">
        <v>36307</v>
      </c>
      <c r="I1862" s="5" t="s">
        <v>489</v>
      </c>
      <c r="J1862" s="5" t="s">
        <v>489</v>
      </c>
      <c r="K1862" s="5" t="s">
        <v>568</v>
      </c>
      <c r="L1862" s="7">
        <v>6</v>
      </c>
      <c r="M1862" s="7" t="s">
        <v>287</v>
      </c>
      <c r="N1862" s="8">
        <v>5729</v>
      </c>
      <c r="O1862" s="89">
        <v>0.02</v>
      </c>
      <c r="P1862" s="10">
        <f t="shared" si="352"/>
        <v>115</v>
      </c>
      <c r="Q1862" s="89">
        <v>5.0000000000000001E-3</v>
      </c>
      <c r="R1862" s="10">
        <f t="shared" si="353"/>
        <v>29</v>
      </c>
      <c r="S1862" s="89">
        <f t="shared" si="354"/>
        <v>2.5135276662593822E-2</v>
      </c>
      <c r="T1862" s="10">
        <f t="shared" si="355"/>
        <v>144</v>
      </c>
      <c r="U1862" s="10">
        <f t="shared" si="356"/>
        <v>5873</v>
      </c>
      <c r="V1862" s="11">
        <v>5873</v>
      </c>
      <c r="W1862" s="12">
        <f t="shared" si="357"/>
        <v>144</v>
      </c>
      <c r="X1862" s="93">
        <f t="shared" si="358"/>
        <v>2.5100000000000001E-2</v>
      </c>
      <c r="Y1862" s="94" t="str">
        <f t="shared" si="359"/>
        <v>0.00%-8.40%</v>
      </c>
      <c r="Z1862" s="15"/>
      <c r="AA1862" s="15"/>
      <c r="AB1862" s="15"/>
      <c r="AC1862" s="96"/>
      <c r="AD1862" s="8">
        <f t="shared" si="360"/>
        <v>0</v>
      </c>
      <c r="AE1862" s="17">
        <f t="shared" si="361"/>
        <v>5873</v>
      </c>
      <c r="AF1862" s="18">
        <f t="shared" si="362"/>
        <v>144</v>
      </c>
      <c r="AG1862" s="98">
        <f t="shared" si="363"/>
        <v>2.5135276662593853E-2</v>
      </c>
      <c r="AH1862" s="20">
        <v>13.6</v>
      </c>
      <c r="AI1862" s="20">
        <v>850</v>
      </c>
      <c r="AJ1862" s="20"/>
      <c r="AK1862" s="20">
        <v>688</v>
      </c>
      <c r="AL1862" s="20">
        <f t="shared" si="364"/>
        <v>90760.8</v>
      </c>
      <c r="AM1862" s="7" t="s">
        <v>287</v>
      </c>
      <c r="AN1862" s="20"/>
      <c r="AO1862" s="21"/>
      <c r="AP1862" s="21"/>
      <c r="AQ1862" s="5" t="s">
        <v>2664</v>
      </c>
      <c r="AR1862" s="5" t="s">
        <v>424</v>
      </c>
    </row>
    <row r="1863" spans="1:44">
      <c r="A1863" s="87" t="s">
        <v>562</v>
      </c>
      <c r="B1863" s="5">
        <v>1133012</v>
      </c>
      <c r="C1863" s="5" t="s">
        <v>565</v>
      </c>
      <c r="D1863" s="5" t="s">
        <v>55</v>
      </c>
      <c r="E1863" s="5" t="s">
        <v>2425</v>
      </c>
      <c r="F1863" s="5" t="s">
        <v>2476</v>
      </c>
      <c r="G1863" s="5" t="s">
        <v>2663</v>
      </c>
      <c r="H1863" s="6">
        <v>33420</v>
      </c>
      <c r="I1863" s="5" t="s">
        <v>575</v>
      </c>
      <c r="J1863" s="5" t="s">
        <v>651</v>
      </c>
      <c r="K1863" s="5" t="s">
        <v>568</v>
      </c>
      <c r="L1863" s="7">
        <v>6</v>
      </c>
      <c r="M1863" s="7" t="s">
        <v>287</v>
      </c>
      <c r="N1863" s="8">
        <v>4837</v>
      </c>
      <c r="O1863" s="89">
        <v>0.02</v>
      </c>
      <c r="P1863" s="10">
        <f t="shared" si="352"/>
        <v>97</v>
      </c>
      <c r="Q1863" s="89">
        <v>5.0000000000000001E-3</v>
      </c>
      <c r="R1863" s="10">
        <f t="shared" si="353"/>
        <v>24</v>
      </c>
      <c r="S1863" s="89">
        <f t="shared" si="354"/>
        <v>2.5015505478602439E-2</v>
      </c>
      <c r="T1863" s="10">
        <f t="shared" si="355"/>
        <v>121</v>
      </c>
      <c r="U1863" s="10">
        <f t="shared" si="356"/>
        <v>4958</v>
      </c>
      <c r="V1863" s="11">
        <v>4958</v>
      </c>
      <c r="W1863" s="12">
        <f t="shared" si="357"/>
        <v>121</v>
      </c>
      <c r="X1863" s="93">
        <f t="shared" si="358"/>
        <v>2.5000000000000001E-2</v>
      </c>
      <c r="Y1863" s="94" t="str">
        <f t="shared" si="359"/>
        <v>0.00%-8.40%</v>
      </c>
      <c r="Z1863" s="15"/>
      <c r="AA1863" s="15"/>
      <c r="AB1863" s="15"/>
      <c r="AC1863" s="96"/>
      <c r="AD1863" s="8">
        <f t="shared" si="360"/>
        <v>0</v>
      </c>
      <c r="AE1863" s="17">
        <f t="shared" si="361"/>
        <v>4958</v>
      </c>
      <c r="AF1863" s="18">
        <f t="shared" si="362"/>
        <v>121</v>
      </c>
      <c r="AG1863" s="98">
        <f t="shared" si="363"/>
        <v>2.501550547860254E-2</v>
      </c>
      <c r="AH1863" s="20">
        <v>13.6</v>
      </c>
      <c r="AI1863" s="20">
        <v>650</v>
      </c>
      <c r="AJ1863" s="20"/>
      <c r="AK1863" s="20">
        <v>688</v>
      </c>
      <c r="AL1863" s="20">
        <f t="shared" si="364"/>
        <v>75916.800000000003</v>
      </c>
      <c r="AM1863" s="7" t="s">
        <v>287</v>
      </c>
      <c r="AN1863" s="20"/>
      <c r="AO1863" s="21"/>
      <c r="AP1863" s="21"/>
      <c r="AQ1863" s="5" t="s">
        <v>2664</v>
      </c>
      <c r="AR1863" s="5" t="s">
        <v>424</v>
      </c>
    </row>
    <row r="1864" spans="1:44">
      <c r="A1864" s="87" t="s">
        <v>562</v>
      </c>
      <c r="B1864" s="5">
        <v>1133013</v>
      </c>
      <c r="C1864" s="5" t="s">
        <v>565</v>
      </c>
      <c r="D1864" s="5" t="s">
        <v>55</v>
      </c>
      <c r="E1864" s="5" t="s">
        <v>2425</v>
      </c>
      <c r="F1864" s="5" t="s">
        <v>2476</v>
      </c>
      <c r="G1864" s="5" t="s">
        <v>2663</v>
      </c>
      <c r="H1864" s="6">
        <v>33420</v>
      </c>
      <c r="I1864" s="5" t="s">
        <v>575</v>
      </c>
      <c r="J1864" s="5" t="s">
        <v>651</v>
      </c>
      <c r="K1864" s="5" t="s">
        <v>568</v>
      </c>
      <c r="L1864" s="7">
        <v>6</v>
      </c>
      <c r="M1864" s="7" t="s">
        <v>287</v>
      </c>
      <c r="N1864" s="8">
        <v>4744</v>
      </c>
      <c r="O1864" s="89">
        <v>0.02</v>
      </c>
      <c r="P1864" s="10">
        <f t="shared" si="352"/>
        <v>95</v>
      </c>
      <c r="Q1864" s="89">
        <v>5.0000000000000001E-3</v>
      </c>
      <c r="R1864" s="10">
        <f t="shared" si="353"/>
        <v>24</v>
      </c>
      <c r="S1864" s="89">
        <f t="shared" si="354"/>
        <v>2.5084317032040473E-2</v>
      </c>
      <c r="T1864" s="10">
        <f t="shared" si="355"/>
        <v>119</v>
      </c>
      <c r="U1864" s="10">
        <f t="shared" si="356"/>
        <v>4863</v>
      </c>
      <c r="V1864" s="11">
        <v>4863</v>
      </c>
      <c r="W1864" s="12">
        <f t="shared" si="357"/>
        <v>119</v>
      </c>
      <c r="X1864" s="93">
        <f t="shared" si="358"/>
        <v>2.5100000000000001E-2</v>
      </c>
      <c r="Y1864" s="94" t="str">
        <f t="shared" si="359"/>
        <v>0.00%-8.40%</v>
      </c>
      <c r="Z1864" s="15"/>
      <c r="AA1864" s="15"/>
      <c r="AB1864" s="15"/>
      <c r="AC1864" s="96"/>
      <c r="AD1864" s="8">
        <f t="shared" si="360"/>
        <v>0</v>
      </c>
      <c r="AE1864" s="17">
        <f t="shared" si="361"/>
        <v>4863</v>
      </c>
      <c r="AF1864" s="18">
        <f t="shared" si="362"/>
        <v>119</v>
      </c>
      <c r="AG1864" s="98">
        <f t="shared" si="363"/>
        <v>2.5084317032040504E-2</v>
      </c>
      <c r="AH1864" s="20">
        <v>13.6</v>
      </c>
      <c r="AI1864" s="20">
        <v>650</v>
      </c>
      <c r="AJ1864" s="20"/>
      <c r="AK1864" s="20">
        <v>688</v>
      </c>
      <c r="AL1864" s="20">
        <f t="shared" si="364"/>
        <v>74624.800000000003</v>
      </c>
      <c r="AM1864" s="7" t="s">
        <v>287</v>
      </c>
      <c r="AN1864" s="20"/>
      <c r="AO1864" s="21"/>
      <c r="AP1864" s="21"/>
      <c r="AQ1864" s="5" t="s">
        <v>2664</v>
      </c>
      <c r="AR1864" s="5" t="s">
        <v>424</v>
      </c>
    </row>
    <row r="1865" spans="1:44">
      <c r="A1865" s="87" t="s">
        <v>562</v>
      </c>
      <c r="B1865" s="5">
        <v>1420036</v>
      </c>
      <c r="C1865" s="5" t="s">
        <v>565</v>
      </c>
      <c r="D1865" s="5" t="s">
        <v>55</v>
      </c>
      <c r="E1865" s="5" t="s">
        <v>2425</v>
      </c>
      <c r="F1865" s="5" t="s">
        <v>2476</v>
      </c>
      <c r="G1865" s="5" t="s">
        <v>2663</v>
      </c>
      <c r="H1865" s="6">
        <v>32874</v>
      </c>
      <c r="I1865" s="5" t="s">
        <v>575</v>
      </c>
      <c r="J1865" s="5" t="s">
        <v>651</v>
      </c>
      <c r="K1865" s="5" t="s">
        <v>568</v>
      </c>
      <c r="L1865" s="7">
        <v>6</v>
      </c>
      <c r="M1865" s="7" t="s">
        <v>287</v>
      </c>
      <c r="N1865" s="8">
        <v>4747</v>
      </c>
      <c r="O1865" s="89">
        <v>0.02</v>
      </c>
      <c r="P1865" s="10">
        <f t="shared" si="352"/>
        <v>95</v>
      </c>
      <c r="Q1865" s="89">
        <v>5.0000000000000001E-3</v>
      </c>
      <c r="R1865" s="10">
        <f t="shared" si="353"/>
        <v>24</v>
      </c>
      <c r="S1865" s="89">
        <f t="shared" si="354"/>
        <v>2.5068464293237835E-2</v>
      </c>
      <c r="T1865" s="10">
        <f t="shared" si="355"/>
        <v>119</v>
      </c>
      <c r="U1865" s="10">
        <f t="shared" si="356"/>
        <v>4866</v>
      </c>
      <c r="V1865" s="11">
        <v>4866</v>
      </c>
      <c r="W1865" s="12">
        <f t="shared" si="357"/>
        <v>119</v>
      </c>
      <c r="X1865" s="93">
        <f t="shared" si="358"/>
        <v>2.5100000000000001E-2</v>
      </c>
      <c r="Y1865" s="94" t="str">
        <f t="shared" si="359"/>
        <v>0.00%-8.40%</v>
      </c>
      <c r="Z1865" s="15"/>
      <c r="AA1865" s="15"/>
      <c r="AB1865" s="15"/>
      <c r="AC1865" s="96"/>
      <c r="AD1865" s="8">
        <f t="shared" si="360"/>
        <v>0</v>
      </c>
      <c r="AE1865" s="17">
        <f t="shared" si="361"/>
        <v>4866</v>
      </c>
      <c r="AF1865" s="18">
        <f t="shared" si="362"/>
        <v>119</v>
      </c>
      <c r="AG1865" s="98">
        <f t="shared" si="363"/>
        <v>2.5068464293237724E-2</v>
      </c>
      <c r="AH1865" s="20">
        <v>13.6</v>
      </c>
      <c r="AI1865" s="20">
        <v>650</v>
      </c>
      <c r="AJ1865" s="20"/>
      <c r="AK1865" s="20">
        <v>688</v>
      </c>
      <c r="AL1865" s="20">
        <f t="shared" si="364"/>
        <v>74665.599999999991</v>
      </c>
      <c r="AM1865" s="7" t="s">
        <v>287</v>
      </c>
      <c r="AN1865" s="20"/>
      <c r="AO1865" s="21"/>
      <c r="AP1865" s="21"/>
      <c r="AQ1865" s="5" t="s">
        <v>2664</v>
      </c>
      <c r="AR1865" s="5" t="s">
        <v>424</v>
      </c>
    </row>
    <row r="1866" spans="1:44">
      <c r="A1866" s="87" t="s">
        <v>562</v>
      </c>
      <c r="B1866" s="5">
        <v>1420037</v>
      </c>
      <c r="C1866" s="5" t="s">
        <v>565</v>
      </c>
      <c r="D1866" s="5" t="s">
        <v>55</v>
      </c>
      <c r="E1866" s="5" t="s">
        <v>2425</v>
      </c>
      <c r="F1866" s="5" t="s">
        <v>2476</v>
      </c>
      <c r="G1866" s="5" t="s">
        <v>2663</v>
      </c>
      <c r="H1866" s="6">
        <v>33420</v>
      </c>
      <c r="I1866" s="5" t="s">
        <v>575</v>
      </c>
      <c r="J1866" s="5" t="s">
        <v>651</v>
      </c>
      <c r="K1866" s="5" t="s">
        <v>568</v>
      </c>
      <c r="L1866" s="7">
        <v>6</v>
      </c>
      <c r="M1866" s="7" t="s">
        <v>287</v>
      </c>
      <c r="N1866" s="8">
        <v>5341</v>
      </c>
      <c r="O1866" s="89">
        <v>0.02</v>
      </c>
      <c r="P1866" s="10">
        <f t="shared" si="352"/>
        <v>107</v>
      </c>
      <c r="Q1866" s="89">
        <v>5.0000000000000001E-3</v>
      </c>
      <c r="R1866" s="10">
        <f t="shared" si="353"/>
        <v>27</v>
      </c>
      <c r="S1866" s="89">
        <f t="shared" si="354"/>
        <v>2.5088934656431378E-2</v>
      </c>
      <c r="T1866" s="10">
        <f t="shared" si="355"/>
        <v>134</v>
      </c>
      <c r="U1866" s="10">
        <f t="shared" si="356"/>
        <v>5475</v>
      </c>
      <c r="V1866" s="11">
        <v>5475</v>
      </c>
      <c r="W1866" s="12">
        <f t="shared" si="357"/>
        <v>134</v>
      </c>
      <c r="X1866" s="93">
        <f t="shared" si="358"/>
        <v>2.5100000000000001E-2</v>
      </c>
      <c r="Y1866" s="94" t="str">
        <f t="shared" si="359"/>
        <v>0.00%-8.40%</v>
      </c>
      <c r="Z1866" s="15"/>
      <c r="AA1866" s="15"/>
      <c r="AB1866" s="15"/>
      <c r="AC1866" s="96"/>
      <c r="AD1866" s="8">
        <f t="shared" si="360"/>
        <v>0</v>
      </c>
      <c r="AE1866" s="17">
        <f t="shared" si="361"/>
        <v>5475</v>
      </c>
      <c r="AF1866" s="18">
        <f t="shared" si="362"/>
        <v>134</v>
      </c>
      <c r="AG1866" s="98">
        <f t="shared" si="363"/>
        <v>2.5088934656431361E-2</v>
      </c>
      <c r="AH1866" s="20">
        <v>13.6</v>
      </c>
      <c r="AI1866" s="20">
        <v>650</v>
      </c>
      <c r="AJ1866" s="20"/>
      <c r="AK1866" s="20">
        <v>688</v>
      </c>
      <c r="AL1866" s="20">
        <f t="shared" si="364"/>
        <v>82948</v>
      </c>
      <c r="AM1866" s="7" t="s">
        <v>287</v>
      </c>
      <c r="AN1866" s="20"/>
      <c r="AO1866" s="21"/>
      <c r="AP1866" s="21"/>
      <c r="AQ1866" s="5" t="s">
        <v>2664</v>
      </c>
      <c r="AR1866" s="5" t="s">
        <v>424</v>
      </c>
    </row>
    <row r="1867" spans="1:44">
      <c r="A1867" s="87" t="s">
        <v>562</v>
      </c>
      <c r="B1867" s="5">
        <v>1421004</v>
      </c>
      <c r="C1867" s="5" t="s">
        <v>565</v>
      </c>
      <c r="D1867" s="5" t="s">
        <v>55</v>
      </c>
      <c r="E1867" s="5" t="s">
        <v>2425</v>
      </c>
      <c r="F1867" s="5" t="s">
        <v>2476</v>
      </c>
      <c r="G1867" s="5" t="s">
        <v>2663</v>
      </c>
      <c r="H1867" s="6">
        <v>33420</v>
      </c>
      <c r="I1867" s="5" t="s">
        <v>575</v>
      </c>
      <c r="J1867" s="5" t="s">
        <v>651</v>
      </c>
      <c r="K1867" s="5" t="s">
        <v>568</v>
      </c>
      <c r="L1867" s="7">
        <v>6</v>
      </c>
      <c r="M1867" s="7" t="s">
        <v>287</v>
      </c>
      <c r="N1867" s="8">
        <v>7664</v>
      </c>
      <c r="O1867" s="89">
        <v>0.02</v>
      </c>
      <c r="P1867" s="10">
        <f t="shared" ref="P1867:P1930" si="365">ROUND(N1867*O1867,0)</f>
        <v>153</v>
      </c>
      <c r="Q1867" s="89">
        <v>5.0000000000000001E-3</v>
      </c>
      <c r="R1867" s="10">
        <f t="shared" ref="R1867:R1930" si="366">ROUND(N1867*Q1867,0)</f>
        <v>38</v>
      </c>
      <c r="S1867" s="89">
        <f t="shared" ref="S1867:S1930" si="367">T1867/N1867</f>
        <v>2.492171189979123E-2</v>
      </c>
      <c r="T1867" s="10">
        <f t="shared" ref="T1867:T1930" si="368">P1867+R1867</f>
        <v>191</v>
      </c>
      <c r="U1867" s="10">
        <f t="shared" ref="U1867:U1930" si="369">N1867+T1867</f>
        <v>7855</v>
      </c>
      <c r="V1867" s="11">
        <v>7895</v>
      </c>
      <c r="W1867" s="12">
        <f t="shared" ref="W1867:W1930" si="370">V1867-N1867</f>
        <v>231</v>
      </c>
      <c r="X1867" s="93">
        <f t="shared" ref="X1867:X1930" si="371">ROUND(V1867/N1867-1,4)</f>
        <v>3.0099999999999998E-2</v>
      </c>
      <c r="Y1867" s="94" t="str">
        <f t="shared" ref="Y1867:Y1930" si="372">IF(OR(L1867=1,L1867=2,L1867=4),TEXT(S1867*0.8,"0.00%")&amp;"-"&amp;TEXT(S1867*1.2,"0.00%"),IF(OR(L1867=3,L1867=6),TEXT(0,"0.00%")&amp;"-"&amp;TEXT(7%*1.2,"0.00%"),IF(OR(L1867=5,L1867=7),TEXT((R1867/N1867),"0.00%")&amp;"-"&amp;TEXT((R1867/N1867)+7%,"0.00%"),"")))</f>
        <v>0.00%-8.40%</v>
      </c>
      <c r="Z1867" s="15"/>
      <c r="AA1867" s="15"/>
      <c r="AB1867" s="15"/>
      <c r="AC1867" s="96"/>
      <c r="AD1867" s="8">
        <f t="shared" ref="AD1867:AD1930" si="373">ROUND(N1867*AC1867,0)</f>
        <v>0</v>
      </c>
      <c r="AE1867" s="17">
        <f t="shared" ref="AE1867:AE1930" si="374">V1867+AD1867</f>
        <v>7895</v>
      </c>
      <c r="AF1867" s="18">
        <f t="shared" ref="AF1867:AF1930" si="375">AE1867-N1867</f>
        <v>231</v>
      </c>
      <c r="AG1867" s="98">
        <f t="shared" ref="AG1867:AG1930" si="376">AE1867/N1867-1</f>
        <v>3.014091858037582E-2</v>
      </c>
      <c r="AH1867" s="20">
        <v>13.6</v>
      </c>
      <c r="AI1867" s="20">
        <v>650</v>
      </c>
      <c r="AJ1867" s="20"/>
      <c r="AK1867" s="20">
        <v>688</v>
      </c>
      <c r="AL1867" s="20">
        <f t="shared" ref="AL1867:AL1930" si="377">AE1867*AH1867+AI1867*12+AK1867+IF(AB1867="",AJ1867,IF(AB1867="D",5000,IF(AB1867="C",1000,0)))*12</f>
        <v>115860</v>
      </c>
      <c r="AM1867" s="7" t="s">
        <v>287</v>
      </c>
      <c r="AN1867" s="20"/>
      <c r="AO1867" s="21"/>
      <c r="AP1867" s="21"/>
      <c r="AQ1867" s="5" t="s">
        <v>2664</v>
      </c>
      <c r="AR1867" s="5" t="s">
        <v>424</v>
      </c>
    </row>
    <row r="1868" spans="1:44">
      <c r="A1868" s="87" t="s">
        <v>562</v>
      </c>
      <c r="B1868" s="5">
        <v>1421045</v>
      </c>
      <c r="C1868" s="5" t="s">
        <v>565</v>
      </c>
      <c r="D1868" s="5" t="s">
        <v>55</v>
      </c>
      <c r="E1868" s="5" t="s">
        <v>2425</v>
      </c>
      <c r="F1868" s="5" t="s">
        <v>2476</v>
      </c>
      <c r="G1868" s="5" t="s">
        <v>2663</v>
      </c>
      <c r="H1868" s="6">
        <v>36480</v>
      </c>
      <c r="I1868" s="5" t="s">
        <v>575</v>
      </c>
      <c r="J1868" s="5" t="s">
        <v>709</v>
      </c>
      <c r="K1868" s="5" t="s">
        <v>568</v>
      </c>
      <c r="L1868" s="7">
        <v>6</v>
      </c>
      <c r="M1868" s="7" t="s">
        <v>287</v>
      </c>
      <c r="N1868" s="8">
        <v>4940</v>
      </c>
      <c r="O1868" s="89">
        <v>0.02</v>
      </c>
      <c r="P1868" s="10">
        <f t="shared" si="365"/>
        <v>99</v>
      </c>
      <c r="Q1868" s="89">
        <v>5.0000000000000001E-3</v>
      </c>
      <c r="R1868" s="10">
        <f t="shared" si="366"/>
        <v>25</v>
      </c>
      <c r="S1868" s="89">
        <f t="shared" si="367"/>
        <v>2.5101214574898785E-2</v>
      </c>
      <c r="T1868" s="10">
        <f t="shared" si="368"/>
        <v>124</v>
      </c>
      <c r="U1868" s="10">
        <f t="shared" si="369"/>
        <v>5064</v>
      </c>
      <c r="V1868" s="11">
        <v>5064</v>
      </c>
      <c r="W1868" s="12">
        <f t="shared" si="370"/>
        <v>124</v>
      </c>
      <c r="X1868" s="93">
        <f t="shared" si="371"/>
        <v>2.5100000000000001E-2</v>
      </c>
      <c r="Y1868" s="94" t="str">
        <f t="shared" si="372"/>
        <v>0.00%-8.40%</v>
      </c>
      <c r="Z1868" s="15"/>
      <c r="AA1868" s="15"/>
      <c r="AB1868" s="15"/>
      <c r="AC1868" s="96"/>
      <c r="AD1868" s="8">
        <f t="shared" si="373"/>
        <v>0</v>
      </c>
      <c r="AE1868" s="17">
        <f t="shared" si="374"/>
        <v>5064</v>
      </c>
      <c r="AF1868" s="18">
        <f t="shared" si="375"/>
        <v>124</v>
      </c>
      <c r="AG1868" s="98">
        <f t="shared" si="376"/>
        <v>2.5101214574898778E-2</v>
      </c>
      <c r="AH1868" s="20">
        <v>13.6</v>
      </c>
      <c r="AI1868" s="20">
        <v>750</v>
      </c>
      <c r="AJ1868" s="20"/>
      <c r="AK1868" s="20">
        <v>688</v>
      </c>
      <c r="AL1868" s="20">
        <f t="shared" si="377"/>
        <v>78558.399999999994</v>
      </c>
      <c r="AM1868" s="7" t="s">
        <v>287</v>
      </c>
      <c r="AN1868" s="20"/>
      <c r="AO1868" s="21"/>
      <c r="AP1868" s="21"/>
      <c r="AQ1868" s="5" t="s">
        <v>2664</v>
      </c>
      <c r="AR1868" s="5" t="s">
        <v>424</v>
      </c>
    </row>
    <row r="1869" spans="1:44">
      <c r="A1869" s="87" t="s">
        <v>562</v>
      </c>
      <c r="B1869" s="5">
        <v>1421051</v>
      </c>
      <c r="C1869" s="5" t="s">
        <v>565</v>
      </c>
      <c r="D1869" s="5" t="s">
        <v>55</v>
      </c>
      <c r="E1869" s="5" t="s">
        <v>2425</v>
      </c>
      <c r="F1869" s="5" t="s">
        <v>2476</v>
      </c>
      <c r="G1869" s="5" t="s">
        <v>2663</v>
      </c>
      <c r="H1869" s="6">
        <v>39535</v>
      </c>
      <c r="I1869" s="5" t="s">
        <v>575</v>
      </c>
      <c r="J1869" s="5" t="s">
        <v>651</v>
      </c>
      <c r="K1869" s="5" t="s">
        <v>568</v>
      </c>
      <c r="L1869" s="7">
        <v>6</v>
      </c>
      <c r="M1869" s="7" t="s">
        <v>287</v>
      </c>
      <c r="N1869" s="8">
        <v>4533</v>
      </c>
      <c r="O1869" s="89">
        <v>0.02</v>
      </c>
      <c r="P1869" s="10">
        <f t="shared" si="365"/>
        <v>91</v>
      </c>
      <c r="Q1869" s="89">
        <v>5.0000000000000001E-3</v>
      </c>
      <c r="R1869" s="10">
        <f t="shared" si="366"/>
        <v>23</v>
      </c>
      <c r="S1869" s="89">
        <f t="shared" si="367"/>
        <v>2.5148908007941759E-2</v>
      </c>
      <c r="T1869" s="10">
        <f t="shared" si="368"/>
        <v>114</v>
      </c>
      <c r="U1869" s="10">
        <f t="shared" si="369"/>
        <v>4647</v>
      </c>
      <c r="V1869" s="11">
        <v>4600</v>
      </c>
      <c r="W1869" s="12">
        <f t="shared" si="370"/>
        <v>67</v>
      </c>
      <c r="X1869" s="93">
        <f t="shared" si="371"/>
        <v>1.4800000000000001E-2</v>
      </c>
      <c r="Y1869" s="94" t="str">
        <f t="shared" si="372"/>
        <v>0.00%-8.40%</v>
      </c>
      <c r="Z1869" s="15"/>
      <c r="AA1869" s="15"/>
      <c r="AB1869" s="15"/>
      <c r="AC1869" s="96"/>
      <c r="AD1869" s="8">
        <f t="shared" si="373"/>
        <v>0</v>
      </c>
      <c r="AE1869" s="17">
        <f t="shared" si="374"/>
        <v>4600</v>
      </c>
      <c r="AF1869" s="18">
        <f t="shared" si="375"/>
        <v>67</v>
      </c>
      <c r="AG1869" s="98">
        <f t="shared" si="376"/>
        <v>1.478049856607111E-2</v>
      </c>
      <c r="AH1869" s="20">
        <v>13.6</v>
      </c>
      <c r="AI1869" s="20">
        <v>650</v>
      </c>
      <c r="AJ1869" s="20"/>
      <c r="AK1869" s="20">
        <v>688</v>
      </c>
      <c r="AL1869" s="20">
        <f t="shared" si="377"/>
        <v>71048</v>
      </c>
      <c r="AM1869" s="7" t="s">
        <v>287</v>
      </c>
      <c r="AN1869" s="20"/>
      <c r="AO1869" s="21"/>
      <c r="AP1869" s="21"/>
      <c r="AQ1869" s="5" t="s">
        <v>2664</v>
      </c>
      <c r="AR1869" s="5" t="s">
        <v>424</v>
      </c>
    </row>
    <row r="1870" spans="1:44">
      <c r="A1870" s="87" t="s">
        <v>562</v>
      </c>
      <c r="B1870" s="5">
        <v>1421052</v>
      </c>
      <c r="C1870" s="5" t="s">
        <v>565</v>
      </c>
      <c r="D1870" s="5" t="s">
        <v>55</v>
      </c>
      <c r="E1870" s="5" t="s">
        <v>2425</v>
      </c>
      <c r="F1870" s="5" t="s">
        <v>2476</v>
      </c>
      <c r="G1870" s="5" t="s">
        <v>2663</v>
      </c>
      <c r="H1870" s="6">
        <v>39539</v>
      </c>
      <c r="I1870" s="5" t="s">
        <v>575</v>
      </c>
      <c r="J1870" s="5" t="s">
        <v>651</v>
      </c>
      <c r="K1870" s="5" t="s">
        <v>568</v>
      </c>
      <c r="L1870" s="7">
        <v>6</v>
      </c>
      <c r="M1870" s="7" t="s">
        <v>287</v>
      </c>
      <c r="N1870" s="8">
        <v>4635</v>
      </c>
      <c r="O1870" s="89">
        <v>0.02</v>
      </c>
      <c r="P1870" s="10">
        <f t="shared" si="365"/>
        <v>93</v>
      </c>
      <c r="Q1870" s="89">
        <v>5.0000000000000001E-3</v>
      </c>
      <c r="R1870" s="10">
        <f t="shared" si="366"/>
        <v>23</v>
      </c>
      <c r="S1870" s="89">
        <f t="shared" si="367"/>
        <v>2.5026968716289105E-2</v>
      </c>
      <c r="T1870" s="10">
        <f t="shared" si="368"/>
        <v>116</v>
      </c>
      <c r="U1870" s="10">
        <f t="shared" si="369"/>
        <v>4751</v>
      </c>
      <c r="V1870" s="11">
        <v>4705</v>
      </c>
      <c r="W1870" s="12">
        <f t="shared" si="370"/>
        <v>70</v>
      </c>
      <c r="X1870" s="93">
        <f t="shared" si="371"/>
        <v>1.5100000000000001E-2</v>
      </c>
      <c r="Y1870" s="94" t="str">
        <f t="shared" si="372"/>
        <v>0.00%-8.40%</v>
      </c>
      <c r="Z1870" s="15"/>
      <c r="AA1870" s="15"/>
      <c r="AB1870" s="15"/>
      <c r="AC1870" s="96"/>
      <c r="AD1870" s="8">
        <f t="shared" si="373"/>
        <v>0</v>
      </c>
      <c r="AE1870" s="17">
        <f t="shared" si="374"/>
        <v>4705</v>
      </c>
      <c r="AF1870" s="18">
        <f t="shared" si="375"/>
        <v>70</v>
      </c>
      <c r="AG1870" s="98">
        <f t="shared" si="376"/>
        <v>1.5102481121898492E-2</v>
      </c>
      <c r="AH1870" s="20">
        <v>13.6</v>
      </c>
      <c r="AI1870" s="20">
        <v>650</v>
      </c>
      <c r="AJ1870" s="20"/>
      <c r="AK1870" s="20">
        <v>688</v>
      </c>
      <c r="AL1870" s="20">
        <f t="shared" si="377"/>
        <v>72476</v>
      </c>
      <c r="AM1870" s="7" t="s">
        <v>287</v>
      </c>
      <c r="AN1870" s="20" t="s">
        <v>623</v>
      </c>
      <c r="AO1870" s="21"/>
      <c r="AP1870" s="21"/>
      <c r="AQ1870" s="5" t="s">
        <v>2664</v>
      </c>
      <c r="AR1870" s="5" t="s">
        <v>424</v>
      </c>
    </row>
    <row r="1871" spans="1:44">
      <c r="A1871" s="87" t="s">
        <v>562</v>
      </c>
      <c r="B1871" s="5">
        <v>1421070</v>
      </c>
      <c r="C1871" s="5" t="s">
        <v>565</v>
      </c>
      <c r="D1871" s="5" t="s">
        <v>55</v>
      </c>
      <c r="E1871" s="5" t="s">
        <v>2425</v>
      </c>
      <c r="F1871" s="5" t="s">
        <v>2476</v>
      </c>
      <c r="G1871" s="5" t="s">
        <v>2663</v>
      </c>
      <c r="H1871" s="6">
        <v>39633</v>
      </c>
      <c r="I1871" s="5" t="s">
        <v>575</v>
      </c>
      <c r="J1871" s="5" t="s">
        <v>2651</v>
      </c>
      <c r="K1871" s="5" t="s">
        <v>568</v>
      </c>
      <c r="L1871" s="7">
        <v>6</v>
      </c>
      <c r="M1871" s="7" t="s">
        <v>287</v>
      </c>
      <c r="N1871" s="8">
        <v>4855</v>
      </c>
      <c r="O1871" s="89">
        <v>0.02</v>
      </c>
      <c r="P1871" s="10">
        <f t="shared" si="365"/>
        <v>97</v>
      </c>
      <c r="Q1871" s="89">
        <v>5.0000000000000001E-3</v>
      </c>
      <c r="R1871" s="10">
        <f t="shared" si="366"/>
        <v>24</v>
      </c>
      <c r="S1871" s="89">
        <f t="shared" si="367"/>
        <v>2.4922760041194644E-2</v>
      </c>
      <c r="T1871" s="10">
        <f t="shared" si="368"/>
        <v>121</v>
      </c>
      <c r="U1871" s="10">
        <f t="shared" si="369"/>
        <v>4976</v>
      </c>
      <c r="V1871" s="11">
        <v>4930</v>
      </c>
      <c r="W1871" s="12">
        <f t="shared" si="370"/>
        <v>75</v>
      </c>
      <c r="X1871" s="93">
        <f t="shared" si="371"/>
        <v>1.54E-2</v>
      </c>
      <c r="Y1871" s="94" t="str">
        <f t="shared" si="372"/>
        <v>0.00%-8.40%</v>
      </c>
      <c r="Z1871" s="15"/>
      <c r="AA1871" s="15"/>
      <c r="AB1871" s="15"/>
      <c r="AC1871" s="96"/>
      <c r="AD1871" s="8">
        <f t="shared" si="373"/>
        <v>0</v>
      </c>
      <c r="AE1871" s="17">
        <f t="shared" si="374"/>
        <v>4930</v>
      </c>
      <c r="AF1871" s="18">
        <f t="shared" si="375"/>
        <v>75</v>
      </c>
      <c r="AG1871" s="98">
        <f t="shared" si="376"/>
        <v>1.5447991761071034E-2</v>
      </c>
      <c r="AH1871" s="20">
        <v>13.6</v>
      </c>
      <c r="AI1871" s="20">
        <v>650</v>
      </c>
      <c r="AJ1871" s="20"/>
      <c r="AK1871" s="20">
        <v>688</v>
      </c>
      <c r="AL1871" s="20">
        <f t="shared" si="377"/>
        <v>75536</v>
      </c>
      <c r="AM1871" s="7" t="s">
        <v>287</v>
      </c>
      <c r="AN1871" s="20"/>
      <c r="AO1871" s="21"/>
      <c r="AP1871" s="21"/>
      <c r="AQ1871" s="5" t="s">
        <v>2664</v>
      </c>
      <c r="AR1871" s="5" t="s">
        <v>424</v>
      </c>
    </row>
    <row r="1872" spans="1:44">
      <c r="A1872" s="87" t="s">
        <v>562</v>
      </c>
      <c r="B1872" s="5">
        <v>1421084</v>
      </c>
      <c r="C1872" s="5" t="s">
        <v>565</v>
      </c>
      <c r="D1872" s="5" t="s">
        <v>55</v>
      </c>
      <c r="E1872" s="5" t="s">
        <v>2425</v>
      </c>
      <c r="F1872" s="5" t="s">
        <v>2476</v>
      </c>
      <c r="G1872" s="5" t="s">
        <v>2663</v>
      </c>
      <c r="H1872" s="6">
        <v>40079</v>
      </c>
      <c r="I1872" s="5" t="s">
        <v>575</v>
      </c>
      <c r="J1872" s="5" t="s">
        <v>2651</v>
      </c>
      <c r="K1872" s="5" t="s">
        <v>568</v>
      </c>
      <c r="L1872" s="7">
        <v>6</v>
      </c>
      <c r="M1872" s="7" t="s">
        <v>287</v>
      </c>
      <c r="N1872" s="8">
        <v>4517</v>
      </c>
      <c r="O1872" s="89">
        <v>0.02</v>
      </c>
      <c r="P1872" s="10">
        <f t="shared" si="365"/>
        <v>90</v>
      </c>
      <c r="Q1872" s="89">
        <v>5.0000000000000001E-3</v>
      </c>
      <c r="R1872" s="10">
        <f t="shared" si="366"/>
        <v>23</v>
      </c>
      <c r="S1872" s="89">
        <f t="shared" si="367"/>
        <v>2.5016603940668587E-2</v>
      </c>
      <c r="T1872" s="10">
        <f t="shared" si="368"/>
        <v>113</v>
      </c>
      <c r="U1872" s="10">
        <f t="shared" si="369"/>
        <v>4630</v>
      </c>
      <c r="V1872" s="11">
        <v>4630</v>
      </c>
      <c r="W1872" s="12">
        <f t="shared" si="370"/>
        <v>113</v>
      </c>
      <c r="X1872" s="93">
        <f t="shared" si="371"/>
        <v>2.5000000000000001E-2</v>
      </c>
      <c r="Y1872" s="94" t="str">
        <f t="shared" si="372"/>
        <v>0.00%-8.40%</v>
      </c>
      <c r="Z1872" s="15"/>
      <c r="AA1872" s="15"/>
      <c r="AB1872" s="15"/>
      <c r="AC1872" s="96"/>
      <c r="AD1872" s="8">
        <f t="shared" si="373"/>
        <v>0</v>
      </c>
      <c r="AE1872" s="17">
        <f t="shared" si="374"/>
        <v>4630</v>
      </c>
      <c r="AF1872" s="18">
        <f t="shared" si="375"/>
        <v>113</v>
      </c>
      <c r="AG1872" s="98">
        <f t="shared" si="376"/>
        <v>2.5016603940668514E-2</v>
      </c>
      <c r="AH1872" s="20">
        <v>13.6</v>
      </c>
      <c r="AI1872" s="20">
        <v>650</v>
      </c>
      <c r="AJ1872" s="20"/>
      <c r="AK1872" s="20">
        <v>688</v>
      </c>
      <c r="AL1872" s="20">
        <f t="shared" si="377"/>
        <v>71456</v>
      </c>
      <c r="AM1872" s="7" t="s">
        <v>287</v>
      </c>
      <c r="AN1872" s="20"/>
      <c r="AO1872" s="21"/>
      <c r="AP1872" s="21"/>
      <c r="AQ1872" s="5" t="s">
        <v>2664</v>
      </c>
      <c r="AR1872" s="5" t="s">
        <v>424</v>
      </c>
    </row>
    <row r="1873" spans="1:44">
      <c r="A1873" s="87" t="s">
        <v>562</v>
      </c>
      <c r="B1873" s="5">
        <v>1421085</v>
      </c>
      <c r="C1873" s="5" t="s">
        <v>565</v>
      </c>
      <c r="D1873" s="5" t="s">
        <v>55</v>
      </c>
      <c r="E1873" s="5" t="s">
        <v>2425</v>
      </c>
      <c r="F1873" s="5" t="s">
        <v>2476</v>
      </c>
      <c r="G1873" s="5" t="s">
        <v>2663</v>
      </c>
      <c r="H1873" s="6">
        <v>40079</v>
      </c>
      <c r="I1873" s="5" t="s">
        <v>575</v>
      </c>
      <c r="J1873" s="5" t="s">
        <v>651</v>
      </c>
      <c r="K1873" s="5" t="s">
        <v>568</v>
      </c>
      <c r="L1873" s="7">
        <v>6</v>
      </c>
      <c r="M1873" s="7" t="s">
        <v>287</v>
      </c>
      <c r="N1873" s="8">
        <v>4455</v>
      </c>
      <c r="O1873" s="89">
        <v>0.02</v>
      </c>
      <c r="P1873" s="10">
        <f t="shared" si="365"/>
        <v>89</v>
      </c>
      <c r="Q1873" s="89">
        <v>5.0000000000000001E-3</v>
      </c>
      <c r="R1873" s="10">
        <f t="shared" si="366"/>
        <v>22</v>
      </c>
      <c r="S1873" s="89">
        <f t="shared" si="367"/>
        <v>2.4915824915824916E-2</v>
      </c>
      <c r="T1873" s="10">
        <f t="shared" si="368"/>
        <v>111</v>
      </c>
      <c r="U1873" s="10">
        <f t="shared" si="369"/>
        <v>4566</v>
      </c>
      <c r="V1873" s="11">
        <v>4566</v>
      </c>
      <c r="W1873" s="12">
        <f t="shared" si="370"/>
        <v>111</v>
      </c>
      <c r="X1873" s="93">
        <f t="shared" si="371"/>
        <v>2.4899999999999999E-2</v>
      </c>
      <c r="Y1873" s="94" t="str">
        <f t="shared" si="372"/>
        <v>0.00%-8.40%</v>
      </c>
      <c r="Z1873" s="15"/>
      <c r="AA1873" s="15"/>
      <c r="AB1873" s="15"/>
      <c r="AC1873" s="96"/>
      <c r="AD1873" s="8">
        <f t="shared" si="373"/>
        <v>0</v>
      </c>
      <c r="AE1873" s="17">
        <f t="shared" si="374"/>
        <v>4566</v>
      </c>
      <c r="AF1873" s="18">
        <f t="shared" si="375"/>
        <v>111</v>
      </c>
      <c r="AG1873" s="98">
        <f t="shared" si="376"/>
        <v>2.4915824915825002E-2</v>
      </c>
      <c r="AH1873" s="20">
        <v>13.6</v>
      </c>
      <c r="AI1873" s="20">
        <v>650</v>
      </c>
      <c r="AJ1873" s="20"/>
      <c r="AK1873" s="20">
        <v>688</v>
      </c>
      <c r="AL1873" s="20">
        <f t="shared" si="377"/>
        <v>70585.600000000006</v>
      </c>
      <c r="AM1873" s="7" t="s">
        <v>287</v>
      </c>
      <c r="AN1873" s="20"/>
      <c r="AO1873" s="21"/>
      <c r="AP1873" s="21"/>
      <c r="AQ1873" s="5" t="s">
        <v>2664</v>
      </c>
      <c r="AR1873" s="5" t="s">
        <v>424</v>
      </c>
    </row>
    <row r="1874" spans="1:44">
      <c r="A1874" s="87" t="s">
        <v>562</v>
      </c>
      <c r="B1874" s="5">
        <v>1421096</v>
      </c>
      <c r="C1874" s="5" t="s">
        <v>565</v>
      </c>
      <c r="D1874" s="5" t="s">
        <v>55</v>
      </c>
      <c r="E1874" s="5" t="s">
        <v>2425</v>
      </c>
      <c r="F1874" s="5" t="s">
        <v>2476</v>
      </c>
      <c r="G1874" s="5" t="s">
        <v>2663</v>
      </c>
      <c r="H1874" s="6">
        <v>40085</v>
      </c>
      <c r="I1874" s="5" t="s">
        <v>575</v>
      </c>
      <c r="J1874" s="5" t="s">
        <v>651</v>
      </c>
      <c r="K1874" s="5" t="s">
        <v>568</v>
      </c>
      <c r="L1874" s="7">
        <v>6</v>
      </c>
      <c r="M1874" s="7" t="s">
        <v>287</v>
      </c>
      <c r="N1874" s="8">
        <v>4603</v>
      </c>
      <c r="O1874" s="89">
        <v>0.02</v>
      </c>
      <c r="P1874" s="10">
        <f t="shared" si="365"/>
        <v>92</v>
      </c>
      <c r="Q1874" s="89">
        <v>5.0000000000000001E-3</v>
      </c>
      <c r="R1874" s="10">
        <f t="shared" si="366"/>
        <v>23</v>
      </c>
      <c r="S1874" s="89">
        <f t="shared" si="367"/>
        <v>2.4983706278514012E-2</v>
      </c>
      <c r="T1874" s="10">
        <f t="shared" si="368"/>
        <v>115</v>
      </c>
      <c r="U1874" s="10">
        <f t="shared" si="369"/>
        <v>4718</v>
      </c>
      <c r="V1874" s="11">
        <v>4675</v>
      </c>
      <c r="W1874" s="12">
        <f t="shared" si="370"/>
        <v>72</v>
      </c>
      <c r="X1874" s="93">
        <f t="shared" si="371"/>
        <v>1.5599999999999999E-2</v>
      </c>
      <c r="Y1874" s="94" t="str">
        <f t="shared" si="372"/>
        <v>0.00%-8.40%</v>
      </c>
      <c r="Z1874" s="15"/>
      <c r="AA1874" s="15"/>
      <c r="AB1874" s="15"/>
      <c r="AC1874" s="96"/>
      <c r="AD1874" s="8">
        <f t="shared" si="373"/>
        <v>0</v>
      </c>
      <c r="AE1874" s="17">
        <f t="shared" si="374"/>
        <v>4675</v>
      </c>
      <c r="AF1874" s="18">
        <f t="shared" si="375"/>
        <v>72</v>
      </c>
      <c r="AG1874" s="98">
        <f t="shared" si="376"/>
        <v>1.5641972626547984E-2</v>
      </c>
      <c r="AH1874" s="20">
        <v>13.6</v>
      </c>
      <c r="AI1874" s="20">
        <v>650</v>
      </c>
      <c r="AJ1874" s="20"/>
      <c r="AK1874" s="20">
        <v>688</v>
      </c>
      <c r="AL1874" s="20">
        <f t="shared" si="377"/>
        <v>72068</v>
      </c>
      <c r="AM1874" s="7" t="s">
        <v>287</v>
      </c>
      <c r="AN1874" s="20"/>
      <c r="AO1874" s="21"/>
      <c r="AP1874" s="21"/>
      <c r="AQ1874" s="5" t="s">
        <v>2664</v>
      </c>
      <c r="AR1874" s="5" t="s">
        <v>424</v>
      </c>
    </row>
    <row r="1875" spans="1:44">
      <c r="A1875" s="87" t="s">
        <v>562</v>
      </c>
      <c r="B1875" s="5">
        <v>1421118</v>
      </c>
      <c r="C1875" s="5" t="s">
        <v>565</v>
      </c>
      <c r="D1875" s="5" t="s">
        <v>55</v>
      </c>
      <c r="E1875" s="5" t="s">
        <v>2425</v>
      </c>
      <c r="F1875" s="5" t="s">
        <v>2476</v>
      </c>
      <c r="G1875" s="5" t="s">
        <v>2663</v>
      </c>
      <c r="H1875" s="6">
        <v>40260</v>
      </c>
      <c r="I1875" s="5" t="s">
        <v>575</v>
      </c>
      <c r="J1875" s="5" t="s">
        <v>651</v>
      </c>
      <c r="K1875" s="5" t="s">
        <v>568</v>
      </c>
      <c r="L1875" s="7">
        <v>6</v>
      </c>
      <c r="M1875" s="7" t="s">
        <v>287</v>
      </c>
      <c r="N1875" s="8">
        <v>4545</v>
      </c>
      <c r="O1875" s="89">
        <v>0.02</v>
      </c>
      <c r="P1875" s="10">
        <f t="shared" si="365"/>
        <v>91</v>
      </c>
      <c r="Q1875" s="89">
        <v>5.0000000000000001E-3</v>
      </c>
      <c r="R1875" s="10">
        <f t="shared" si="366"/>
        <v>23</v>
      </c>
      <c r="S1875" s="89">
        <f t="shared" si="367"/>
        <v>2.5082508250825083E-2</v>
      </c>
      <c r="T1875" s="10">
        <f t="shared" si="368"/>
        <v>114</v>
      </c>
      <c r="U1875" s="10">
        <f t="shared" si="369"/>
        <v>4659</v>
      </c>
      <c r="V1875" s="11">
        <v>4659</v>
      </c>
      <c r="W1875" s="12">
        <f t="shared" si="370"/>
        <v>114</v>
      </c>
      <c r="X1875" s="93">
        <f t="shared" si="371"/>
        <v>2.5100000000000001E-2</v>
      </c>
      <c r="Y1875" s="94" t="str">
        <f t="shared" si="372"/>
        <v>0.00%-8.40%</v>
      </c>
      <c r="Z1875" s="15"/>
      <c r="AA1875" s="15"/>
      <c r="AB1875" s="15"/>
      <c r="AC1875" s="96"/>
      <c r="AD1875" s="8">
        <f t="shared" si="373"/>
        <v>0</v>
      </c>
      <c r="AE1875" s="17">
        <f t="shared" si="374"/>
        <v>4659</v>
      </c>
      <c r="AF1875" s="18">
        <f t="shared" si="375"/>
        <v>114</v>
      </c>
      <c r="AG1875" s="98">
        <f t="shared" si="376"/>
        <v>2.5082508250825031E-2</v>
      </c>
      <c r="AH1875" s="20">
        <v>13.6</v>
      </c>
      <c r="AI1875" s="20">
        <v>650</v>
      </c>
      <c r="AJ1875" s="20"/>
      <c r="AK1875" s="20">
        <v>688</v>
      </c>
      <c r="AL1875" s="20">
        <f t="shared" si="377"/>
        <v>71850.399999999994</v>
      </c>
      <c r="AM1875" s="7" t="s">
        <v>287</v>
      </c>
      <c r="AN1875" s="20"/>
      <c r="AO1875" s="21"/>
      <c r="AP1875" s="21"/>
      <c r="AQ1875" s="5" t="s">
        <v>2664</v>
      </c>
      <c r="AR1875" s="5" t="s">
        <v>424</v>
      </c>
    </row>
    <row r="1876" spans="1:44">
      <c r="A1876" s="87" t="s">
        <v>562</v>
      </c>
      <c r="B1876" s="5">
        <v>1421120</v>
      </c>
      <c r="C1876" s="5" t="s">
        <v>565</v>
      </c>
      <c r="D1876" s="5" t="s">
        <v>55</v>
      </c>
      <c r="E1876" s="5" t="s">
        <v>2425</v>
      </c>
      <c r="F1876" s="5" t="s">
        <v>2476</v>
      </c>
      <c r="G1876" s="5" t="s">
        <v>2663</v>
      </c>
      <c r="H1876" s="6">
        <v>40276</v>
      </c>
      <c r="I1876" s="5" t="s">
        <v>575</v>
      </c>
      <c r="J1876" s="5" t="s">
        <v>651</v>
      </c>
      <c r="K1876" s="5" t="s">
        <v>568</v>
      </c>
      <c r="L1876" s="7">
        <v>6</v>
      </c>
      <c r="M1876" s="7" t="s">
        <v>287</v>
      </c>
      <c r="N1876" s="8">
        <v>4539</v>
      </c>
      <c r="O1876" s="89">
        <v>0.02</v>
      </c>
      <c r="P1876" s="10">
        <f t="shared" si="365"/>
        <v>91</v>
      </c>
      <c r="Q1876" s="89">
        <v>5.0000000000000001E-3</v>
      </c>
      <c r="R1876" s="10">
        <f t="shared" si="366"/>
        <v>23</v>
      </c>
      <c r="S1876" s="89">
        <f t="shared" si="367"/>
        <v>2.511566424322538E-2</v>
      </c>
      <c r="T1876" s="10">
        <f t="shared" si="368"/>
        <v>114</v>
      </c>
      <c r="U1876" s="10">
        <f t="shared" si="369"/>
        <v>4653</v>
      </c>
      <c r="V1876" s="11">
        <v>4653</v>
      </c>
      <c r="W1876" s="12">
        <f t="shared" si="370"/>
        <v>114</v>
      </c>
      <c r="X1876" s="93">
        <f t="shared" si="371"/>
        <v>2.5100000000000001E-2</v>
      </c>
      <c r="Y1876" s="94" t="str">
        <f t="shared" si="372"/>
        <v>0.00%-8.40%</v>
      </c>
      <c r="Z1876" s="15"/>
      <c r="AA1876" s="15"/>
      <c r="AB1876" s="15"/>
      <c r="AC1876" s="96"/>
      <c r="AD1876" s="8">
        <f t="shared" si="373"/>
        <v>0</v>
      </c>
      <c r="AE1876" s="17">
        <f t="shared" si="374"/>
        <v>4653</v>
      </c>
      <c r="AF1876" s="18">
        <f t="shared" si="375"/>
        <v>114</v>
      </c>
      <c r="AG1876" s="98">
        <f t="shared" si="376"/>
        <v>2.5115664243225311E-2</v>
      </c>
      <c r="AH1876" s="20">
        <v>13.6</v>
      </c>
      <c r="AI1876" s="20">
        <v>650</v>
      </c>
      <c r="AJ1876" s="20"/>
      <c r="AK1876" s="20">
        <v>688</v>
      </c>
      <c r="AL1876" s="20">
        <f t="shared" si="377"/>
        <v>71768.799999999988</v>
      </c>
      <c r="AM1876" s="7" t="s">
        <v>287</v>
      </c>
      <c r="AN1876" s="20"/>
      <c r="AO1876" s="21"/>
      <c r="AP1876" s="21"/>
      <c r="AQ1876" s="5" t="s">
        <v>2664</v>
      </c>
      <c r="AR1876" s="5" t="s">
        <v>424</v>
      </c>
    </row>
    <row r="1877" spans="1:44">
      <c r="A1877" s="87" t="s">
        <v>562</v>
      </c>
      <c r="B1877" s="5">
        <v>1421152</v>
      </c>
      <c r="C1877" s="5" t="s">
        <v>565</v>
      </c>
      <c r="D1877" s="5" t="s">
        <v>55</v>
      </c>
      <c r="E1877" s="5" t="s">
        <v>2425</v>
      </c>
      <c r="F1877" s="5" t="s">
        <v>2476</v>
      </c>
      <c r="G1877" s="5" t="s">
        <v>2663</v>
      </c>
      <c r="H1877" s="6">
        <v>40441</v>
      </c>
      <c r="I1877" s="5" t="s">
        <v>575</v>
      </c>
      <c r="J1877" s="5" t="s">
        <v>2651</v>
      </c>
      <c r="K1877" s="5" t="s">
        <v>568</v>
      </c>
      <c r="L1877" s="7">
        <v>6</v>
      </c>
      <c r="M1877" s="7" t="s">
        <v>287</v>
      </c>
      <c r="N1877" s="8">
        <v>4605</v>
      </c>
      <c r="O1877" s="89">
        <v>0.02</v>
      </c>
      <c r="P1877" s="10">
        <f t="shared" si="365"/>
        <v>92</v>
      </c>
      <c r="Q1877" s="89">
        <v>5.0000000000000001E-3</v>
      </c>
      <c r="R1877" s="10">
        <f t="shared" si="366"/>
        <v>23</v>
      </c>
      <c r="S1877" s="89">
        <f t="shared" si="367"/>
        <v>2.4972855591748101E-2</v>
      </c>
      <c r="T1877" s="10">
        <f t="shared" si="368"/>
        <v>115</v>
      </c>
      <c r="U1877" s="10">
        <f t="shared" si="369"/>
        <v>4720</v>
      </c>
      <c r="V1877" s="11">
        <v>4675</v>
      </c>
      <c r="W1877" s="12">
        <f t="shared" si="370"/>
        <v>70</v>
      </c>
      <c r="X1877" s="93">
        <f t="shared" si="371"/>
        <v>1.52E-2</v>
      </c>
      <c r="Y1877" s="94" t="str">
        <f t="shared" si="372"/>
        <v>0.00%-8.40%</v>
      </c>
      <c r="Z1877" s="15"/>
      <c r="AA1877" s="15"/>
      <c r="AB1877" s="15"/>
      <c r="AC1877" s="96"/>
      <c r="AD1877" s="8">
        <f t="shared" si="373"/>
        <v>0</v>
      </c>
      <c r="AE1877" s="17">
        <f t="shared" si="374"/>
        <v>4675</v>
      </c>
      <c r="AF1877" s="18">
        <f t="shared" si="375"/>
        <v>70</v>
      </c>
      <c r="AG1877" s="98">
        <f t="shared" si="376"/>
        <v>1.5200868621064068E-2</v>
      </c>
      <c r="AH1877" s="20">
        <v>13.6</v>
      </c>
      <c r="AI1877" s="20">
        <v>650</v>
      </c>
      <c r="AJ1877" s="20"/>
      <c r="AK1877" s="20">
        <v>688</v>
      </c>
      <c r="AL1877" s="20">
        <f t="shared" si="377"/>
        <v>72068</v>
      </c>
      <c r="AM1877" s="7" t="s">
        <v>287</v>
      </c>
      <c r="AN1877" s="20"/>
      <c r="AO1877" s="21"/>
      <c r="AP1877" s="21"/>
      <c r="AQ1877" s="5" t="s">
        <v>2664</v>
      </c>
      <c r="AR1877" s="5" t="s">
        <v>424</v>
      </c>
    </row>
    <row r="1878" spans="1:44">
      <c r="A1878" s="87" t="s">
        <v>562</v>
      </c>
      <c r="B1878" s="5">
        <v>1421155</v>
      </c>
      <c r="C1878" s="5" t="s">
        <v>565</v>
      </c>
      <c r="D1878" s="5" t="s">
        <v>55</v>
      </c>
      <c r="E1878" s="5" t="s">
        <v>2425</v>
      </c>
      <c r="F1878" s="5" t="s">
        <v>2476</v>
      </c>
      <c r="G1878" s="5" t="s">
        <v>2663</v>
      </c>
      <c r="H1878" s="6">
        <v>40441</v>
      </c>
      <c r="I1878" s="5" t="s">
        <v>575</v>
      </c>
      <c r="J1878" s="5" t="s">
        <v>2651</v>
      </c>
      <c r="K1878" s="5" t="s">
        <v>568</v>
      </c>
      <c r="L1878" s="7">
        <v>6</v>
      </c>
      <c r="M1878" s="7" t="s">
        <v>287</v>
      </c>
      <c r="N1878" s="8">
        <v>4659</v>
      </c>
      <c r="O1878" s="89">
        <v>0.02</v>
      </c>
      <c r="P1878" s="10">
        <f t="shared" si="365"/>
        <v>93</v>
      </c>
      <c r="Q1878" s="89">
        <v>5.0000000000000001E-3</v>
      </c>
      <c r="R1878" s="10">
        <f t="shared" si="366"/>
        <v>23</v>
      </c>
      <c r="S1878" s="89">
        <f t="shared" si="367"/>
        <v>2.48980467911569E-2</v>
      </c>
      <c r="T1878" s="10">
        <f t="shared" si="368"/>
        <v>116</v>
      </c>
      <c r="U1878" s="10">
        <f t="shared" si="369"/>
        <v>4775</v>
      </c>
      <c r="V1878" s="11">
        <v>4775</v>
      </c>
      <c r="W1878" s="12">
        <f t="shared" si="370"/>
        <v>116</v>
      </c>
      <c r="X1878" s="93">
        <f t="shared" si="371"/>
        <v>2.4899999999999999E-2</v>
      </c>
      <c r="Y1878" s="94" t="str">
        <f t="shared" si="372"/>
        <v>0.00%-8.40%</v>
      </c>
      <c r="Z1878" s="15"/>
      <c r="AA1878" s="15"/>
      <c r="AB1878" s="15"/>
      <c r="AC1878" s="96"/>
      <c r="AD1878" s="8">
        <f t="shared" si="373"/>
        <v>0</v>
      </c>
      <c r="AE1878" s="17">
        <f t="shared" si="374"/>
        <v>4775</v>
      </c>
      <c r="AF1878" s="18">
        <f t="shared" si="375"/>
        <v>116</v>
      </c>
      <c r="AG1878" s="98">
        <f t="shared" si="376"/>
        <v>2.4898046791156814E-2</v>
      </c>
      <c r="AH1878" s="20">
        <v>13.6</v>
      </c>
      <c r="AI1878" s="20">
        <v>650</v>
      </c>
      <c r="AJ1878" s="20"/>
      <c r="AK1878" s="20">
        <v>688</v>
      </c>
      <c r="AL1878" s="20">
        <f t="shared" si="377"/>
        <v>73428</v>
      </c>
      <c r="AM1878" s="7" t="s">
        <v>287</v>
      </c>
      <c r="AN1878" s="20"/>
      <c r="AO1878" s="21"/>
      <c r="AP1878" s="21"/>
      <c r="AQ1878" s="5" t="s">
        <v>2664</v>
      </c>
      <c r="AR1878" s="5" t="s">
        <v>424</v>
      </c>
    </row>
    <row r="1879" spans="1:44">
      <c r="A1879" s="87" t="s">
        <v>562</v>
      </c>
      <c r="B1879" s="5">
        <v>1421157</v>
      </c>
      <c r="C1879" s="5" t="s">
        <v>565</v>
      </c>
      <c r="D1879" s="5" t="s">
        <v>55</v>
      </c>
      <c r="E1879" s="5" t="s">
        <v>2425</v>
      </c>
      <c r="F1879" s="5" t="s">
        <v>2476</v>
      </c>
      <c r="G1879" s="5" t="s">
        <v>2663</v>
      </c>
      <c r="H1879" s="6">
        <v>40487</v>
      </c>
      <c r="I1879" s="5" t="s">
        <v>575</v>
      </c>
      <c r="J1879" s="5" t="s">
        <v>2651</v>
      </c>
      <c r="K1879" s="5" t="s">
        <v>568</v>
      </c>
      <c r="L1879" s="7">
        <v>6</v>
      </c>
      <c r="M1879" s="7" t="s">
        <v>287</v>
      </c>
      <c r="N1879" s="8">
        <v>4710</v>
      </c>
      <c r="O1879" s="89">
        <v>0.02</v>
      </c>
      <c r="P1879" s="10">
        <f t="shared" si="365"/>
        <v>94</v>
      </c>
      <c r="Q1879" s="89">
        <v>5.0000000000000001E-3</v>
      </c>
      <c r="R1879" s="10">
        <f t="shared" si="366"/>
        <v>24</v>
      </c>
      <c r="S1879" s="89">
        <f t="shared" si="367"/>
        <v>2.5053078556263271E-2</v>
      </c>
      <c r="T1879" s="10">
        <f t="shared" si="368"/>
        <v>118</v>
      </c>
      <c r="U1879" s="10">
        <f t="shared" si="369"/>
        <v>4828</v>
      </c>
      <c r="V1879" s="11">
        <v>4828</v>
      </c>
      <c r="W1879" s="12">
        <f t="shared" si="370"/>
        <v>118</v>
      </c>
      <c r="X1879" s="93">
        <f t="shared" si="371"/>
        <v>2.5100000000000001E-2</v>
      </c>
      <c r="Y1879" s="94" t="str">
        <f t="shared" si="372"/>
        <v>0.00%-8.40%</v>
      </c>
      <c r="Z1879" s="15"/>
      <c r="AA1879" s="15"/>
      <c r="AB1879" s="15"/>
      <c r="AC1879" s="96"/>
      <c r="AD1879" s="8">
        <f t="shared" si="373"/>
        <v>0</v>
      </c>
      <c r="AE1879" s="17">
        <f t="shared" si="374"/>
        <v>4828</v>
      </c>
      <c r="AF1879" s="18">
        <f t="shared" si="375"/>
        <v>118</v>
      </c>
      <c r="AG1879" s="98">
        <f t="shared" si="376"/>
        <v>2.5053078556263264E-2</v>
      </c>
      <c r="AH1879" s="20">
        <v>13.6</v>
      </c>
      <c r="AI1879" s="20">
        <v>650</v>
      </c>
      <c r="AJ1879" s="20"/>
      <c r="AK1879" s="20">
        <v>688</v>
      </c>
      <c r="AL1879" s="20">
        <f t="shared" si="377"/>
        <v>74148.800000000003</v>
      </c>
      <c r="AM1879" s="7" t="s">
        <v>287</v>
      </c>
      <c r="AN1879" s="20"/>
      <c r="AO1879" s="21"/>
      <c r="AP1879" s="21"/>
      <c r="AQ1879" s="5" t="s">
        <v>2664</v>
      </c>
      <c r="AR1879" s="5" t="s">
        <v>424</v>
      </c>
    </row>
    <row r="1880" spans="1:44">
      <c r="A1880" s="87" t="s">
        <v>562</v>
      </c>
      <c r="B1880" s="5">
        <v>1421167</v>
      </c>
      <c r="C1880" s="5" t="s">
        <v>565</v>
      </c>
      <c r="D1880" s="5" t="s">
        <v>55</v>
      </c>
      <c r="E1880" s="5" t="s">
        <v>2425</v>
      </c>
      <c r="F1880" s="5" t="s">
        <v>2476</v>
      </c>
      <c r="G1880" s="5" t="s">
        <v>2663</v>
      </c>
      <c r="H1880" s="6">
        <v>40605</v>
      </c>
      <c r="I1880" s="5" t="s">
        <v>575</v>
      </c>
      <c r="J1880" s="5" t="s">
        <v>2651</v>
      </c>
      <c r="K1880" s="5" t="s">
        <v>568</v>
      </c>
      <c r="L1880" s="7">
        <v>6</v>
      </c>
      <c r="M1880" s="7" t="s">
        <v>287</v>
      </c>
      <c r="N1880" s="8">
        <v>4463</v>
      </c>
      <c r="O1880" s="89">
        <v>0.02</v>
      </c>
      <c r="P1880" s="10">
        <f t="shared" si="365"/>
        <v>89</v>
      </c>
      <c r="Q1880" s="89">
        <v>5.0000000000000001E-3</v>
      </c>
      <c r="R1880" s="10">
        <f t="shared" si="366"/>
        <v>22</v>
      </c>
      <c r="S1880" s="89">
        <f t="shared" si="367"/>
        <v>2.4871162894913736E-2</v>
      </c>
      <c r="T1880" s="10">
        <f t="shared" si="368"/>
        <v>111</v>
      </c>
      <c r="U1880" s="10">
        <f t="shared" si="369"/>
        <v>4574</v>
      </c>
      <c r="V1880" s="11">
        <v>4574</v>
      </c>
      <c r="W1880" s="12">
        <f t="shared" si="370"/>
        <v>111</v>
      </c>
      <c r="X1880" s="93">
        <f t="shared" si="371"/>
        <v>2.4899999999999999E-2</v>
      </c>
      <c r="Y1880" s="94" t="str">
        <f t="shared" si="372"/>
        <v>0.00%-8.40%</v>
      </c>
      <c r="Z1880" s="15"/>
      <c r="AA1880" s="15"/>
      <c r="AB1880" s="15"/>
      <c r="AC1880" s="96"/>
      <c r="AD1880" s="8">
        <f t="shared" si="373"/>
        <v>0</v>
      </c>
      <c r="AE1880" s="17">
        <f t="shared" si="374"/>
        <v>4574</v>
      </c>
      <c r="AF1880" s="18">
        <f t="shared" si="375"/>
        <v>111</v>
      </c>
      <c r="AG1880" s="98">
        <f t="shared" si="376"/>
        <v>2.4871162894913645E-2</v>
      </c>
      <c r="AH1880" s="20">
        <v>13.6</v>
      </c>
      <c r="AI1880" s="20">
        <v>650</v>
      </c>
      <c r="AJ1880" s="20"/>
      <c r="AK1880" s="20">
        <v>688</v>
      </c>
      <c r="AL1880" s="20">
        <f t="shared" si="377"/>
        <v>70694.399999999994</v>
      </c>
      <c r="AM1880" s="7" t="s">
        <v>287</v>
      </c>
      <c r="AN1880" s="20"/>
      <c r="AO1880" s="21"/>
      <c r="AP1880" s="21"/>
      <c r="AQ1880" s="5" t="s">
        <v>2664</v>
      </c>
      <c r="AR1880" s="5" t="s">
        <v>424</v>
      </c>
    </row>
    <row r="1881" spans="1:44">
      <c r="A1881" s="87" t="s">
        <v>562</v>
      </c>
      <c r="B1881" s="5">
        <v>1421168</v>
      </c>
      <c r="C1881" s="5" t="s">
        <v>565</v>
      </c>
      <c r="D1881" s="5" t="s">
        <v>55</v>
      </c>
      <c r="E1881" s="5" t="s">
        <v>2425</v>
      </c>
      <c r="F1881" s="5" t="s">
        <v>2476</v>
      </c>
      <c r="G1881" s="5" t="s">
        <v>2663</v>
      </c>
      <c r="H1881" s="6">
        <v>40605</v>
      </c>
      <c r="I1881" s="5" t="s">
        <v>575</v>
      </c>
      <c r="J1881" s="5" t="s">
        <v>2651</v>
      </c>
      <c r="K1881" s="5" t="s">
        <v>568</v>
      </c>
      <c r="L1881" s="7">
        <v>6</v>
      </c>
      <c r="M1881" s="7" t="s">
        <v>287</v>
      </c>
      <c r="N1881" s="8">
        <v>4588</v>
      </c>
      <c r="O1881" s="89">
        <v>0.02</v>
      </c>
      <c r="P1881" s="10">
        <f t="shared" si="365"/>
        <v>92</v>
      </c>
      <c r="Q1881" s="89">
        <v>5.0000000000000001E-3</v>
      </c>
      <c r="R1881" s="10">
        <f t="shared" si="366"/>
        <v>23</v>
      </c>
      <c r="S1881" s="89">
        <f t="shared" si="367"/>
        <v>2.5065387968613774E-2</v>
      </c>
      <c r="T1881" s="10">
        <f t="shared" si="368"/>
        <v>115</v>
      </c>
      <c r="U1881" s="10">
        <f t="shared" si="369"/>
        <v>4703</v>
      </c>
      <c r="V1881" s="11">
        <v>4657</v>
      </c>
      <c r="W1881" s="12">
        <f t="shared" si="370"/>
        <v>69</v>
      </c>
      <c r="X1881" s="93">
        <f t="shared" si="371"/>
        <v>1.4999999999999999E-2</v>
      </c>
      <c r="Y1881" s="94" t="str">
        <f t="shared" si="372"/>
        <v>0.00%-8.40%</v>
      </c>
      <c r="Z1881" s="15"/>
      <c r="AA1881" s="15"/>
      <c r="AB1881" s="15"/>
      <c r="AC1881" s="96"/>
      <c r="AD1881" s="8">
        <f t="shared" si="373"/>
        <v>0</v>
      </c>
      <c r="AE1881" s="17">
        <f t="shared" si="374"/>
        <v>4657</v>
      </c>
      <c r="AF1881" s="18">
        <f t="shared" si="375"/>
        <v>69</v>
      </c>
      <c r="AG1881" s="98">
        <f t="shared" si="376"/>
        <v>1.5039232781168366E-2</v>
      </c>
      <c r="AH1881" s="20">
        <v>13.6</v>
      </c>
      <c r="AI1881" s="20">
        <v>650</v>
      </c>
      <c r="AJ1881" s="20"/>
      <c r="AK1881" s="20">
        <v>688</v>
      </c>
      <c r="AL1881" s="20">
        <f t="shared" si="377"/>
        <v>71823.199999999997</v>
      </c>
      <c r="AM1881" s="7" t="s">
        <v>287</v>
      </c>
      <c r="AN1881" s="20"/>
      <c r="AO1881" s="21"/>
      <c r="AP1881" s="21"/>
      <c r="AQ1881" s="5" t="s">
        <v>2664</v>
      </c>
      <c r="AR1881" s="5" t="s">
        <v>424</v>
      </c>
    </row>
    <row r="1882" spans="1:44">
      <c r="A1882" s="87" t="s">
        <v>562</v>
      </c>
      <c r="B1882" s="5">
        <v>1421308</v>
      </c>
      <c r="C1882" s="5" t="s">
        <v>565</v>
      </c>
      <c r="D1882" s="5" t="s">
        <v>55</v>
      </c>
      <c r="E1882" s="5" t="s">
        <v>2425</v>
      </c>
      <c r="F1882" s="5" t="s">
        <v>2476</v>
      </c>
      <c r="G1882" s="5" t="s">
        <v>2663</v>
      </c>
      <c r="H1882" s="6">
        <v>42993</v>
      </c>
      <c r="I1882" s="5" t="s">
        <v>575</v>
      </c>
      <c r="J1882" s="5" t="s">
        <v>651</v>
      </c>
      <c r="K1882" s="5" t="s">
        <v>568</v>
      </c>
      <c r="L1882" s="7">
        <v>6</v>
      </c>
      <c r="M1882" s="7" t="s">
        <v>287</v>
      </c>
      <c r="N1882" s="8">
        <v>4475</v>
      </c>
      <c r="O1882" s="89">
        <v>0.02</v>
      </c>
      <c r="P1882" s="10">
        <f t="shared" si="365"/>
        <v>90</v>
      </c>
      <c r="Q1882" s="89">
        <v>5.0000000000000001E-3</v>
      </c>
      <c r="R1882" s="10">
        <f t="shared" si="366"/>
        <v>22</v>
      </c>
      <c r="S1882" s="89">
        <f t="shared" si="367"/>
        <v>2.5027932960893853E-2</v>
      </c>
      <c r="T1882" s="10">
        <f t="shared" si="368"/>
        <v>112</v>
      </c>
      <c r="U1882" s="10">
        <f t="shared" si="369"/>
        <v>4587</v>
      </c>
      <c r="V1882" s="11">
        <v>4587</v>
      </c>
      <c r="W1882" s="12">
        <f t="shared" si="370"/>
        <v>112</v>
      </c>
      <c r="X1882" s="93">
        <f t="shared" si="371"/>
        <v>2.5000000000000001E-2</v>
      </c>
      <c r="Y1882" s="94" t="str">
        <f t="shared" si="372"/>
        <v>0.00%-8.40%</v>
      </c>
      <c r="Z1882" s="15"/>
      <c r="AA1882" s="15"/>
      <c r="AB1882" s="15"/>
      <c r="AC1882" s="96"/>
      <c r="AD1882" s="8">
        <f t="shared" si="373"/>
        <v>0</v>
      </c>
      <c r="AE1882" s="17">
        <f t="shared" si="374"/>
        <v>4587</v>
      </c>
      <c r="AF1882" s="18">
        <f t="shared" si="375"/>
        <v>112</v>
      </c>
      <c r="AG1882" s="98">
        <f t="shared" si="376"/>
        <v>2.5027932960893784E-2</v>
      </c>
      <c r="AH1882" s="20">
        <v>13.6</v>
      </c>
      <c r="AI1882" s="20">
        <v>650</v>
      </c>
      <c r="AJ1882" s="20"/>
      <c r="AK1882" s="20">
        <v>688</v>
      </c>
      <c r="AL1882" s="20">
        <f t="shared" si="377"/>
        <v>70871.199999999997</v>
      </c>
      <c r="AM1882" s="7" t="s">
        <v>287</v>
      </c>
      <c r="AN1882" s="20"/>
      <c r="AO1882" s="21"/>
      <c r="AP1882" s="21"/>
      <c r="AQ1882" s="5" t="s">
        <v>2664</v>
      </c>
      <c r="AR1882" s="5" t="s">
        <v>424</v>
      </c>
    </row>
    <row r="1883" spans="1:44">
      <c r="A1883" s="87" t="s">
        <v>562</v>
      </c>
      <c r="B1883" s="5">
        <v>1421324</v>
      </c>
      <c r="C1883" s="5" t="s">
        <v>565</v>
      </c>
      <c r="D1883" s="5" t="s">
        <v>55</v>
      </c>
      <c r="E1883" s="5" t="s">
        <v>2425</v>
      </c>
      <c r="F1883" s="5" t="s">
        <v>2476</v>
      </c>
      <c r="G1883" s="5" t="s">
        <v>2663</v>
      </c>
      <c r="H1883" s="6">
        <v>43158</v>
      </c>
      <c r="I1883" s="5" t="s">
        <v>489</v>
      </c>
      <c r="J1883" s="5" t="s">
        <v>489</v>
      </c>
      <c r="K1883" s="5" t="s">
        <v>568</v>
      </c>
      <c r="L1883" s="7">
        <v>6</v>
      </c>
      <c r="M1883" s="7" t="s">
        <v>287</v>
      </c>
      <c r="N1883" s="8">
        <v>4960</v>
      </c>
      <c r="O1883" s="89">
        <v>0.02</v>
      </c>
      <c r="P1883" s="10">
        <f t="shared" si="365"/>
        <v>99</v>
      </c>
      <c r="Q1883" s="89">
        <v>5.0000000000000001E-3</v>
      </c>
      <c r="R1883" s="10">
        <f t="shared" si="366"/>
        <v>25</v>
      </c>
      <c r="S1883" s="89">
        <f t="shared" si="367"/>
        <v>2.5000000000000001E-2</v>
      </c>
      <c r="T1883" s="10">
        <f t="shared" si="368"/>
        <v>124</v>
      </c>
      <c r="U1883" s="10">
        <f t="shared" si="369"/>
        <v>5084</v>
      </c>
      <c r="V1883" s="11">
        <v>5112</v>
      </c>
      <c r="W1883" s="12">
        <f t="shared" si="370"/>
        <v>152</v>
      </c>
      <c r="X1883" s="93">
        <f t="shared" si="371"/>
        <v>3.0599999999999999E-2</v>
      </c>
      <c r="Y1883" s="94" t="str">
        <f t="shared" si="372"/>
        <v>0.00%-8.40%</v>
      </c>
      <c r="Z1883" s="15"/>
      <c r="AA1883" s="15"/>
      <c r="AB1883" s="15"/>
      <c r="AC1883" s="96"/>
      <c r="AD1883" s="8">
        <f t="shared" si="373"/>
        <v>0</v>
      </c>
      <c r="AE1883" s="17">
        <f t="shared" si="374"/>
        <v>5112</v>
      </c>
      <c r="AF1883" s="18">
        <f t="shared" si="375"/>
        <v>152</v>
      </c>
      <c r="AG1883" s="98">
        <f t="shared" si="376"/>
        <v>3.0645161290322687E-2</v>
      </c>
      <c r="AH1883" s="20">
        <v>13.6</v>
      </c>
      <c r="AI1883" s="20">
        <v>850</v>
      </c>
      <c r="AJ1883" s="20"/>
      <c r="AK1883" s="20">
        <v>688</v>
      </c>
      <c r="AL1883" s="20">
        <f t="shared" si="377"/>
        <v>80411.199999999997</v>
      </c>
      <c r="AM1883" s="7" t="s">
        <v>287</v>
      </c>
      <c r="AN1883" s="20"/>
      <c r="AO1883" s="21"/>
      <c r="AP1883" s="21"/>
      <c r="AQ1883" s="5" t="s">
        <v>2664</v>
      </c>
      <c r="AR1883" s="5" t="s">
        <v>424</v>
      </c>
    </row>
    <row r="1884" spans="1:44">
      <c r="A1884" s="87" t="s">
        <v>562</v>
      </c>
      <c r="B1884" s="5">
        <v>1421341</v>
      </c>
      <c r="C1884" s="5" t="s">
        <v>565</v>
      </c>
      <c r="D1884" s="5" t="s">
        <v>55</v>
      </c>
      <c r="E1884" s="5" t="s">
        <v>2425</v>
      </c>
      <c r="F1884" s="5" t="s">
        <v>2476</v>
      </c>
      <c r="G1884" s="5" t="s">
        <v>2663</v>
      </c>
      <c r="H1884" s="6">
        <v>43172</v>
      </c>
      <c r="I1884" s="5" t="s">
        <v>575</v>
      </c>
      <c r="J1884" s="5" t="s">
        <v>651</v>
      </c>
      <c r="K1884" s="5" t="s">
        <v>568</v>
      </c>
      <c r="L1884" s="7">
        <v>6</v>
      </c>
      <c r="M1884" s="7" t="s">
        <v>287</v>
      </c>
      <c r="N1884" s="8">
        <v>4506</v>
      </c>
      <c r="O1884" s="89">
        <v>0.02</v>
      </c>
      <c r="P1884" s="10">
        <f t="shared" si="365"/>
        <v>90</v>
      </c>
      <c r="Q1884" s="89">
        <v>5.0000000000000001E-3</v>
      </c>
      <c r="R1884" s="10">
        <f t="shared" si="366"/>
        <v>23</v>
      </c>
      <c r="S1884" s="89">
        <f t="shared" si="367"/>
        <v>2.5077674212161564E-2</v>
      </c>
      <c r="T1884" s="10">
        <f t="shared" si="368"/>
        <v>113</v>
      </c>
      <c r="U1884" s="10">
        <f t="shared" si="369"/>
        <v>4619</v>
      </c>
      <c r="V1884" s="11">
        <v>4575</v>
      </c>
      <c r="W1884" s="12">
        <f t="shared" si="370"/>
        <v>69</v>
      </c>
      <c r="X1884" s="93">
        <f t="shared" si="371"/>
        <v>1.5299999999999999E-2</v>
      </c>
      <c r="Y1884" s="94" t="str">
        <f t="shared" si="372"/>
        <v>0.00%-8.40%</v>
      </c>
      <c r="Z1884" s="15"/>
      <c r="AA1884" s="15"/>
      <c r="AB1884" s="15"/>
      <c r="AC1884" s="96"/>
      <c r="AD1884" s="8">
        <f t="shared" si="373"/>
        <v>0</v>
      </c>
      <c r="AE1884" s="17">
        <f t="shared" si="374"/>
        <v>4575</v>
      </c>
      <c r="AF1884" s="18">
        <f t="shared" si="375"/>
        <v>69</v>
      </c>
      <c r="AG1884" s="98">
        <f t="shared" si="376"/>
        <v>1.5312916111850816E-2</v>
      </c>
      <c r="AH1884" s="20">
        <v>13.6</v>
      </c>
      <c r="AI1884" s="20">
        <v>650</v>
      </c>
      <c r="AJ1884" s="20"/>
      <c r="AK1884" s="20">
        <v>688</v>
      </c>
      <c r="AL1884" s="20">
        <f t="shared" si="377"/>
        <v>70708</v>
      </c>
      <c r="AM1884" s="7" t="s">
        <v>287</v>
      </c>
      <c r="AN1884" s="20"/>
      <c r="AO1884" s="21"/>
      <c r="AP1884" s="21"/>
      <c r="AQ1884" s="5" t="s">
        <v>2664</v>
      </c>
      <c r="AR1884" s="5" t="s">
        <v>424</v>
      </c>
    </row>
    <row r="1885" spans="1:44">
      <c r="A1885" s="87" t="s">
        <v>562</v>
      </c>
      <c r="B1885" s="5">
        <v>1421346</v>
      </c>
      <c r="C1885" s="5" t="s">
        <v>565</v>
      </c>
      <c r="D1885" s="5" t="s">
        <v>55</v>
      </c>
      <c r="E1885" s="5" t="s">
        <v>2425</v>
      </c>
      <c r="F1885" s="5" t="s">
        <v>2476</v>
      </c>
      <c r="G1885" s="5" t="s">
        <v>2663</v>
      </c>
      <c r="H1885" s="6">
        <v>43179</v>
      </c>
      <c r="I1885" s="5" t="s">
        <v>575</v>
      </c>
      <c r="J1885" s="5" t="s">
        <v>651</v>
      </c>
      <c r="K1885" s="5" t="s">
        <v>568</v>
      </c>
      <c r="L1885" s="7">
        <v>6</v>
      </c>
      <c r="M1885" s="7" t="s">
        <v>287</v>
      </c>
      <c r="N1885" s="8">
        <v>4512</v>
      </c>
      <c r="O1885" s="89">
        <v>0.02</v>
      </c>
      <c r="P1885" s="10">
        <f t="shared" si="365"/>
        <v>90</v>
      </c>
      <c r="Q1885" s="89">
        <v>5.0000000000000001E-3</v>
      </c>
      <c r="R1885" s="10">
        <f t="shared" si="366"/>
        <v>23</v>
      </c>
      <c r="S1885" s="89">
        <f t="shared" si="367"/>
        <v>2.5044326241134753E-2</v>
      </c>
      <c r="T1885" s="10">
        <f t="shared" si="368"/>
        <v>113</v>
      </c>
      <c r="U1885" s="10">
        <f t="shared" si="369"/>
        <v>4625</v>
      </c>
      <c r="V1885" s="11">
        <v>4512</v>
      </c>
      <c r="W1885" s="12">
        <f t="shared" si="370"/>
        <v>0</v>
      </c>
      <c r="X1885" s="93">
        <f t="shared" si="371"/>
        <v>0</v>
      </c>
      <c r="Y1885" s="94" t="str">
        <f t="shared" si="372"/>
        <v>0.00%-8.40%</v>
      </c>
      <c r="Z1885" s="15"/>
      <c r="AA1885" s="15"/>
      <c r="AB1885" s="15"/>
      <c r="AC1885" s="96"/>
      <c r="AD1885" s="8">
        <f t="shared" si="373"/>
        <v>0</v>
      </c>
      <c r="AE1885" s="17">
        <f t="shared" si="374"/>
        <v>4512</v>
      </c>
      <c r="AF1885" s="18">
        <f t="shared" si="375"/>
        <v>0</v>
      </c>
      <c r="AG1885" s="98">
        <f t="shared" si="376"/>
        <v>0</v>
      </c>
      <c r="AH1885" s="20">
        <v>13.6</v>
      </c>
      <c r="AI1885" s="20">
        <v>650</v>
      </c>
      <c r="AJ1885" s="20"/>
      <c r="AK1885" s="20">
        <v>688</v>
      </c>
      <c r="AL1885" s="20">
        <f t="shared" si="377"/>
        <v>69851.199999999997</v>
      </c>
      <c r="AM1885" s="7" t="s">
        <v>287</v>
      </c>
      <c r="AN1885" s="20" t="s">
        <v>588</v>
      </c>
      <c r="AO1885" s="21"/>
      <c r="AP1885" s="21"/>
      <c r="AQ1885" s="5" t="s">
        <v>2664</v>
      </c>
      <c r="AR1885" s="5" t="s">
        <v>424</v>
      </c>
    </row>
    <row r="1886" spans="1:44">
      <c r="A1886" s="87" t="s">
        <v>562</v>
      </c>
      <c r="B1886" s="5">
        <v>1421348</v>
      </c>
      <c r="C1886" s="5" t="s">
        <v>565</v>
      </c>
      <c r="D1886" s="5" t="s">
        <v>55</v>
      </c>
      <c r="E1886" s="5" t="s">
        <v>2425</v>
      </c>
      <c r="F1886" s="5" t="s">
        <v>2476</v>
      </c>
      <c r="G1886" s="5" t="s">
        <v>2663</v>
      </c>
      <c r="H1886" s="6">
        <v>43171</v>
      </c>
      <c r="I1886" s="5" t="s">
        <v>575</v>
      </c>
      <c r="J1886" s="5" t="s">
        <v>651</v>
      </c>
      <c r="K1886" s="5" t="s">
        <v>568</v>
      </c>
      <c r="L1886" s="7">
        <v>6</v>
      </c>
      <c r="M1886" s="7" t="s">
        <v>287</v>
      </c>
      <c r="N1886" s="8">
        <v>4265</v>
      </c>
      <c r="O1886" s="89">
        <v>0.02</v>
      </c>
      <c r="P1886" s="10">
        <f t="shared" si="365"/>
        <v>85</v>
      </c>
      <c r="Q1886" s="89">
        <v>5.0000000000000001E-3</v>
      </c>
      <c r="R1886" s="10">
        <f t="shared" si="366"/>
        <v>21</v>
      </c>
      <c r="S1886" s="89">
        <f t="shared" si="367"/>
        <v>2.4853458382180539E-2</v>
      </c>
      <c r="T1886" s="10">
        <f t="shared" si="368"/>
        <v>106</v>
      </c>
      <c r="U1886" s="10">
        <f t="shared" si="369"/>
        <v>4371</v>
      </c>
      <c r="V1886" s="11">
        <v>4371</v>
      </c>
      <c r="W1886" s="12">
        <f t="shared" si="370"/>
        <v>106</v>
      </c>
      <c r="X1886" s="93">
        <f t="shared" si="371"/>
        <v>2.4899999999999999E-2</v>
      </c>
      <c r="Y1886" s="94" t="str">
        <f t="shared" si="372"/>
        <v>0.00%-8.40%</v>
      </c>
      <c r="Z1886" s="15"/>
      <c r="AA1886" s="15"/>
      <c r="AB1886" s="15"/>
      <c r="AC1886" s="96"/>
      <c r="AD1886" s="8">
        <f t="shared" si="373"/>
        <v>0</v>
      </c>
      <c r="AE1886" s="17">
        <f t="shared" si="374"/>
        <v>4371</v>
      </c>
      <c r="AF1886" s="18">
        <f t="shared" si="375"/>
        <v>106</v>
      </c>
      <c r="AG1886" s="98">
        <f t="shared" si="376"/>
        <v>2.4853458382180449E-2</v>
      </c>
      <c r="AH1886" s="20">
        <v>13.6</v>
      </c>
      <c r="AI1886" s="20">
        <v>650</v>
      </c>
      <c r="AJ1886" s="20"/>
      <c r="AK1886" s="20">
        <v>688</v>
      </c>
      <c r="AL1886" s="20">
        <f t="shared" si="377"/>
        <v>67933.600000000006</v>
      </c>
      <c r="AM1886" s="7" t="s">
        <v>287</v>
      </c>
      <c r="AN1886" s="20"/>
      <c r="AO1886" s="21"/>
      <c r="AP1886" s="21"/>
      <c r="AQ1886" s="5" t="s">
        <v>2664</v>
      </c>
      <c r="AR1886" s="5" t="s">
        <v>424</v>
      </c>
    </row>
    <row r="1887" spans="1:44">
      <c r="A1887" s="87" t="s">
        <v>562</v>
      </c>
      <c r="B1887" s="5">
        <v>1421349</v>
      </c>
      <c r="C1887" s="5" t="s">
        <v>565</v>
      </c>
      <c r="D1887" s="5" t="s">
        <v>55</v>
      </c>
      <c r="E1887" s="5" t="s">
        <v>2425</v>
      </c>
      <c r="F1887" s="5" t="s">
        <v>2476</v>
      </c>
      <c r="G1887" s="5" t="s">
        <v>2663</v>
      </c>
      <c r="H1887" s="6">
        <v>43171</v>
      </c>
      <c r="I1887" s="5" t="s">
        <v>575</v>
      </c>
      <c r="J1887" s="5" t="s">
        <v>2653</v>
      </c>
      <c r="K1887" s="5" t="s">
        <v>568</v>
      </c>
      <c r="L1887" s="7">
        <v>6</v>
      </c>
      <c r="M1887" s="7" t="s">
        <v>287</v>
      </c>
      <c r="N1887" s="8">
        <v>4417</v>
      </c>
      <c r="O1887" s="89">
        <v>0.02</v>
      </c>
      <c r="P1887" s="10">
        <f t="shared" si="365"/>
        <v>88</v>
      </c>
      <c r="Q1887" s="89">
        <v>5.0000000000000001E-3</v>
      </c>
      <c r="R1887" s="10">
        <f t="shared" si="366"/>
        <v>22</v>
      </c>
      <c r="S1887" s="89">
        <f t="shared" si="367"/>
        <v>2.4903780846728549E-2</v>
      </c>
      <c r="T1887" s="10">
        <f t="shared" si="368"/>
        <v>110</v>
      </c>
      <c r="U1887" s="10">
        <f t="shared" si="369"/>
        <v>4527</v>
      </c>
      <c r="V1887" s="11">
        <v>4527</v>
      </c>
      <c r="W1887" s="12">
        <f t="shared" si="370"/>
        <v>110</v>
      </c>
      <c r="X1887" s="93">
        <f t="shared" si="371"/>
        <v>2.4899999999999999E-2</v>
      </c>
      <c r="Y1887" s="94" t="str">
        <f t="shared" si="372"/>
        <v>0.00%-8.40%</v>
      </c>
      <c r="Z1887" s="15"/>
      <c r="AA1887" s="15"/>
      <c r="AB1887" s="15"/>
      <c r="AC1887" s="96"/>
      <c r="AD1887" s="8">
        <f t="shared" si="373"/>
        <v>0</v>
      </c>
      <c r="AE1887" s="17">
        <f t="shared" si="374"/>
        <v>4527</v>
      </c>
      <c r="AF1887" s="18">
        <f t="shared" si="375"/>
        <v>110</v>
      </c>
      <c r="AG1887" s="98">
        <f t="shared" si="376"/>
        <v>2.4903780846728507E-2</v>
      </c>
      <c r="AH1887" s="20">
        <v>13.6</v>
      </c>
      <c r="AI1887" s="20">
        <v>450</v>
      </c>
      <c r="AJ1887" s="20"/>
      <c r="AK1887" s="20">
        <v>688</v>
      </c>
      <c r="AL1887" s="20">
        <f t="shared" si="377"/>
        <v>67655.199999999997</v>
      </c>
      <c r="AM1887" s="7" t="s">
        <v>287</v>
      </c>
      <c r="AN1887" s="20"/>
      <c r="AO1887" s="21"/>
      <c r="AP1887" s="21"/>
      <c r="AQ1887" s="5" t="s">
        <v>2664</v>
      </c>
      <c r="AR1887" s="5" t="s">
        <v>424</v>
      </c>
    </row>
    <row r="1888" spans="1:44">
      <c r="A1888" s="87" t="s">
        <v>562</v>
      </c>
      <c r="B1888" s="5">
        <v>1421354</v>
      </c>
      <c r="C1888" s="5" t="s">
        <v>565</v>
      </c>
      <c r="D1888" s="5" t="s">
        <v>55</v>
      </c>
      <c r="E1888" s="5" t="s">
        <v>2425</v>
      </c>
      <c r="F1888" s="5" t="s">
        <v>2476</v>
      </c>
      <c r="G1888" s="5" t="s">
        <v>2663</v>
      </c>
      <c r="H1888" s="6">
        <v>43198</v>
      </c>
      <c r="I1888" s="5" t="s">
        <v>575</v>
      </c>
      <c r="J1888" s="5" t="s">
        <v>651</v>
      </c>
      <c r="K1888" s="5" t="s">
        <v>568</v>
      </c>
      <c r="L1888" s="7">
        <v>6</v>
      </c>
      <c r="M1888" s="7" t="s">
        <v>287</v>
      </c>
      <c r="N1888" s="8">
        <v>4413</v>
      </c>
      <c r="O1888" s="89">
        <v>0.02</v>
      </c>
      <c r="P1888" s="10">
        <f t="shared" si="365"/>
        <v>88</v>
      </c>
      <c r="Q1888" s="89">
        <v>5.0000000000000001E-3</v>
      </c>
      <c r="R1888" s="10">
        <f t="shared" si="366"/>
        <v>22</v>
      </c>
      <c r="S1888" s="89">
        <f t="shared" si="367"/>
        <v>2.4926353954226151E-2</v>
      </c>
      <c r="T1888" s="10">
        <f t="shared" si="368"/>
        <v>110</v>
      </c>
      <c r="U1888" s="10">
        <f t="shared" si="369"/>
        <v>4523</v>
      </c>
      <c r="V1888" s="11">
        <v>4413</v>
      </c>
      <c r="W1888" s="12">
        <f t="shared" si="370"/>
        <v>0</v>
      </c>
      <c r="X1888" s="93">
        <f t="shared" si="371"/>
        <v>0</v>
      </c>
      <c r="Y1888" s="94" t="str">
        <f t="shared" si="372"/>
        <v>0.00%-8.40%</v>
      </c>
      <c r="Z1888" s="15"/>
      <c r="AA1888" s="15"/>
      <c r="AB1888" s="15"/>
      <c r="AC1888" s="96"/>
      <c r="AD1888" s="8">
        <f t="shared" si="373"/>
        <v>0</v>
      </c>
      <c r="AE1888" s="17">
        <f t="shared" si="374"/>
        <v>4413</v>
      </c>
      <c r="AF1888" s="18">
        <f t="shared" si="375"/>
        <v>0</v>
      </c>
      <c r="AG1888" s="98">
        <f t="shared" si="376"/>
        <v>0</v>
      </c>
      <c r="AH1888" s="20">
        <v>13.6</v>
      </c>
      <c r="AI1888" s="20">
        <v>650</v>
      </c>
      <c r="AJ1888" s="20"/>
      <c r="AK1888" s="20">
        <v>688</v>
      </c>
      <c r="AL1888" s="20">
        <f t="shared" si="377"/>
        <v>68504.799999999988</v>
      </c>
      <c r="AM1888" s="7" t="s">
        <v>287</v>
      </c>
      <c r="AN1888" s="20" t="s">
        <v>588</v>
      </c>
      <c r="AO1888" s="21"/>
      <c r="AP1888" s="21"/>
      <c r="AQ1888" s="5" t="s">
        <v>2664</v>
      </c>
      <c r="AR1888" s="5" t="s">
        <v>424</v>
      </c>
    </row>
    <row r="1889" spans="1:44">
      <c r="A1889" s="87" t="s">
        <v>562</v>
      </c>
      <c r="B1889" s="5">
        <v>1421364</v>
      </c>
      <c r="C1889" s="5" t="s">
        <v>565</v>
      </c>
      <c r="D1889" s="5" t="s">
        <v>55</v>
      </c>
      <c r="E1889" s="5" t="s">
        <v>2425</v>
      </c>
      <c r="F1889" s="5" t="s">
        <v>2476</v>
      </c>
      <c r="G1889" s="5" t="s">
        <v>2663</v>
      </c>
      <c r="H1889" s="6">
        <v>43222</v>
      </c>
      <c r="I1889" s="5" t="s">
        <v>575</v>
      </c>
      <c r="J1889" s="5" t="s">
        <v>2649</v>
      </c>
      <c r="K1889" s="5" t="s">
        <v>568</v>
      </c>
      <c r="L1889" s="7">
        <v>6</v>
      </c>
      <c r="M1889" s="7" t="s">
        <v>287</v>
      </c>
      <c r="N1889" s="8">
        <v>4618</v>
      </c>
      <c r="O1889" s="89">
        <v>0.02</v>
      </c>
      <c r="P1889" s="10">
        <f t="shared" si="365"/>
        <v>92</v>
      </c>
      <c r="Q1889" s="89">
        <v>5.0000000000000001E-3</v>
      </c>
      <c r="R1889" s="10">
        <f t="shared" si="366"/>
        <v>23</v>
      </c>
      <c r="S1889" s="89">
        <f t="shared" si="367"/>
        <v>2.4902555218709398E-2</v>
      </c>
      <c r="T1889" s="10">
        <f t="shared" si="368"/>
        <v>115</v>
      </c>
      <c r="U1889" s="10">
        <f t="shared" si="369"/>
        <v>4733</v>
      </c>
      <c r="V1889" s="11">
        <v>4690</v>
      </c>
      <c r="W1889" s="12">
        <f t="shared" si="370"/>
        <v>72</v>
      </c>
      <c r="X1889" s="93">
        <f t="shared" si="371"/>
        <v>1.5599999999999999E-2</v>
      </c>
      <c r="Y1889" s="94" t="str">
        <f t="shared" si="372"/>
        <v>0.00%-8.40%</v>
      </c>
      <c r="Z1889" s="15"/>
      <c r="AA1889" s="15"/>
      <c r="AB1889" s="15"/>
      <c r="AC1889" s="96"/>
      <c r="AD1889" s="8">
        <f t="shared" si="373"/>
        <v>0</v>
      </c>
      <c r="AE1889" s="17">
        <f t="shared" si="374"/>
        <v>4690</v>
      </c>
      <c r="AF1889" s="18">
        <f t="shared" si="375"/>
        <v>72</v>
      </c>
      <c r="AG1889" s="98">
        <f t="shared" si="376"/>
        <v>1.5591165006496377E-2</v>
      </c>
      <c r="AH1889" s="20">
        <v>13.6</v>
      </c>
      <c r="AI1889" s="20">
        <v>750</v>
      </c>
      <c r="AJ1889" s="20"/>
      <c r="AK1889" s="20">
        <v>688</v>
      </c>
      <c r="AL1889" s="20">
        <f t="shared" si="377"/>
        <v>73472</v>
      </c>
      <c r="AM1889" s="7" t="s">
        <v>287</v>
      </c>
      <c r="AN1889" s="20"/>
      <c r="AO1889" s="21"/>
      <c r="AP1889" s="21"/>
      <c r="AQ1889" s="5" t="s">
        <v>2664</v>
      </c>
      <c r="AR1889" s="5" t="s">
        <v>424</v>
      </c>
    </row>
    <row r="1890" spans="1:44">
      <c r="A1890" s="87" t="s">
        <v>562</v>
      </c>
      <c r="B1890" s="5">
        <v>1421383</v>
      </c>
      <c r="C1890" s="5" t="s">
        <v>565</v>
      </c>
      <c r="D1890" s="5" t="s">
        <v>55</v>
      </c>
      <c r="E1890" s="5" t="s">
        <v>2425</v>
      </c>
      <c r="F1890" s="5" t="s">
        <v>2469</v>
      </c>
      <c r="G1890" s="5" t="s">
        <v>2663</v>
      </c>
      <c r="H1890" s="6">
        <v>44236</v>
      </c>
      <c r="I1890" s="5" t="s">
        <v>575</v>
      </c>
      <c r="J1890" s="5" t="s">
        <v>709</v>
      </c>
      <c r="K1890" s="5" t="s">
        <v>568</v>
      </c>
      <c r="L1890" s="7">
        <v>6</v>
      </c>
      <c r="M1890" s="7" t="s">
        <v>287</v>
      </c>
      <c r="N1890" s="8">
        <v>4649</v>
      </c>
      <c r="O1890" s="89">
        <v>0.02</v>
      </c>
      <c r="P1890" s="10">
        <f t="shared" si="365"/>
        <v>93</v>
      </c>
      <c r="Q1890" s="89">
        <v>5.0000000000000001E-3</v>
      </c>
      <c r="R1890" s="10">
        <f t="shared" si="366"/>
        <v>23</v>
      </c>
      <c r="S1890" s="89">
        <f t="shared" si="367"/>
        <v>2.4951602495160249E-2</v>
      </c>
      <c r="T1890" s="10">
        <f t="shared" si="368"/>
        <v>116</v>
      </c>
      <c r="U1890" s="10">
        <f t="shared" si="369"/>
        <v>4765</v>
      </c>
      <c r="V1890" s="11">
        <v>4765</v>
      </c>
      <c r="W1890" s="12">
        <f t="shared" si="370"/>
        <v>116</v>
      </c>
      <c r="X1890" s="93">
        <f t="shared" si="371"/>
        <v>2.5000000000000001E-2</v>
      </c>
      <c r="Y1890" s="94" t="str">
        <f t="shared" si="372"/>
        <v>0.00%-8.40%</v>
      </c>
      <c r="Z1890" s="15" t="s">
        <v>112</v>
      </c>
      <c r="AA1890" s="15" t="s">
        <v>2659</v>
      </c>
      <c r="AB1890" s="15"/>
      <c r="AC1890" s="96">
        <v>0.1</v>
      </c>
      <c r="AD1890" s="8">
        <f t="shared" si="373"/>
        <v>465</v>
      </c>
      <c r="AE1890" s="17">
        <f t="shared" si="374"/>
        <v>5230</v>
      </c>
      <c r="AF1890" s="18">
        <f t="shared" si="375"/>
        <v>581</v>
      </c>
      <c r="AG1890" s="98">
        <f t="shared" si="376"/>
        <v>0.12497311249731125</v>
      </c>
      <c r="AH1890" s="20">
        <v>13.6</v>
      </c>
      <c r="AI1890" s="20">
        <v>800</v>
      </c>
      <c r="AJ1890" s="20"/>
      <c r="AK1890" s="20">
        <v>688</v>
      </c>
      <c r="AL1890" s="20">
        <f t="shared" si="377"/>
        <v>81416</v>
      </c>
      <c r="AM1890" s="7" t="s">
        <v>287</v>
      </c>
      <c r="AN1890" s="20"/>
      <c r="AO1890" s="21" t="s">
        <v>2660</v>
      </c>
      <c r="AP1890" s="21"/>
      <c r="AQ1890" s="5" t="s">
        <v>2664</v>
      </c>
      <c r="AR1890" s="5" t="s">
        <v>424</v>
      </c>
    </row>
    <row r="1891" spans="1:44">
      <c r="A1891" s="87" t="s">
        <v>562</v>
      </c>
      <c r="B1891" s="5">
        <v>1421384</v>
      </c>
      <c r="C1891" s="5" t="s">
        <v>565</v>
      </c>
      <c r="D1891" s="5" t="s">
        <v>55</v>
      </c>
      <c r="E1891" s="5" t="s">
        <v>2425</v>
      </c>
      <c r="F1891" s="5" t="s">
        <v>2469</v>
      </c>
      <c r="G1891" s="5" t="s">
        <v>2663</v>
      </c>
      <c r="H1891" s="6">
        <v>44236</v>
      </c>
      <c r="I1891" s="5" t="s">
        <v>575</v>
      </c>
      <c r="J1891" s="5" t="s">
        <v>709</v>
      </c>
      <c r="K1891" s="5" t="s">
        <v>568</v>
      </c>
      <c r="L1891" s="7">
        <v>6</v>
      </c>
      <c r="M1891" s="7" t="s">
        <v>287</v>
      </c>
      <c r="N1891" s="8">
        <v>4320</v>
      </c>
      <c r="O1891" s="89">
        <v>0.02</v>
      </c>
      <c r="P1891" s="10">
        <f t="shared" si="365"/>
        <v>86</v>
      </c>
      <c r="Q1891" s="89">
        <v>5.0000000000000001E-3</v>
      </c>
      <c r="R1891" s="10">
        <f t="shared" si="366"/>
        <v>22</v>
      </c>
      <c r="S1891" s="89">
        <f t="shared" si="367"/>
        <v>2.5000000000000001E-2</v>
      </c>
      <c r="T1891" s="10">
        <f t="shared" si="368"/>
        <v>108</v>
      </c>
      <c r="U1891" s="10">
        <f t="shared" si="369"/>
        <v>4428</v>
      </c>
      <c r="V1891" s="11">
        <v>4428</v>
      </c>
      <c r="W1891" s="12">
        <f t="shared" si="370"/>
        <v>108</v>
      </c>
      <c r="X1891" s="93">
        <f t="shared" si="371"/>
        <v>2.5000000000000001E-2</v>
      </c>
      <c r="Y1891" s="94" t="str">
        <f t="shared" si="372"/>
        <v>0.00%-8.40%</v>
      </c>
      <c r="Z1891" s="15"/>
      <c r="AA1891" s="15"/>
      <c r="AB1891" s="15"/>
      <c r="AC1891" s="96"/>
      <c r="AD1891" s="8">
        <f t="shared" si="373"/>
        <v>0</v>
      </c>
      <c r="AE1891" s="17">
        <f t="shared" si="374"/>
        <v>4428</v>
      </c>
      <c r="AF1891" s="18">
        <f t="shared" si="375"/>
        <v>108</v>
      </c>
      <c r="AG1891" s="98">
        <f t="shared" si="376"/>
        <v>2.4999999999999911E-2</v>
      </c>
      <c r="AH1891" s="20">
        <v>13.6</v>
      </c>
      <c r="AI1891" s="20">
        <v>750</v>
      </c>
      <c r="AJ1891" s="20"/>
      <c r="AK1891" s="20">
        <v>688</v>
      </c>
      <c r="AL1891" s="20">
        <f t="shared" si="377"/>
        <v>69908.799999999988</v>
      </c>
      <c r="AM1891" s="7" t="s">
        <v>287</v>
      </c>
      <c r="AN1891" s="20"/>
      <c r="AO1891" s="21"/>
      <c r="AP1891" s="21"/>
      <c r="AQ1891" s="5" t="s">
        <v>2664</v>
      </c>
      <c r="AR1891" s="5" t="s">
        <v>424</v>
      </c>
    </row>
    <row r="1892" spans="1:44">
      <c r="A1892" s="87" t="s">
        <v>562</v>
      </c>
      <c r="B1892" s="5">
        <v>1421393</v>
      </c>
      <c r="C1892" s="5" t="s">
        <v>565</v>
      </c>
      <c r="D1892" s="5" t="s">
        <v>55</v>
      </c>
      <c r="E1892" s="5" t="s">
        <v>2425</v>
      </c>
      <c r="F1892" s="5" t="s">
        <v>2476</v>
      </c>
      <c r="G1892" s="5" t="s">
        <v>2663</v>
      </c>
      <c r="H1892" s="6">
        <v>44251</v>
      </c>
      <c r="I1892" s="5" t="s">
        <v>575</v>
      </c>
      <c r="J1892" s="5" t="s">
        <v>2651</v>
      </c>
      <c r="K1892" s="5" t="s">
        <v>568</v>
      </c>
      <c r="L1892" s="7">
        <v>6</v>
      </c>
      <c r="M1892" s="7" t="s">
        <v>287</v>
      </c>
      <c r="N1892" s="8">
        <v>4165</v>
      </c>
      <c r="O1892" s="89">
        <v>0.02</v>
      </c>
      <c r="P1892" s="10">
        <f t="shared" si="365"/>
        <v>83</v>
      </c>
      <c r="Q1892" s="89">
        <v>5.0000000000000001E-3</v>
      </c>
      <c r="R1892" s="10">
        <f t="shared" si="366"/>
        <v>21</v>
      </c>
      <c r="S1892" s="89">
        <f t="shared" si="367"/>
        <v>2.4969987995198079E-2</v>
      </c>
      <c r="T1892" s="10">
        <f t="shared" si="368"/>
        <v>104</v>
      </c>
      <c r="U1892" s="10">
        <f t="shared" si="369"/>
        <v>4269</v>
      </c>
      <c r="V1892" s="11">
        <v>4269</v>
      </c>
      <c r="W1892" s="12">
        <f t="shared" si="370"/>
        <v>104</v>
      </c>
      <c r="X1892" s="93">
        <f t="shared" si="371"/>
        <v>2.5000000000000001E-2</v>
      </c>
      <c r="Y1892" s="94" t="str">
        <f t="shared" si="372"/>
        <v>0.00%-8.40%</v>
      </c>
      <c r="Z1892" s="15"/>
      <c r="AA1892" s="15"/>
      <c r="AB1892" s="15"/>
      <c r="AC1892" s="96"/>
      <c r="AD1892" s="8">
        <f t="shared" si="373"/>
        <v>0</v>
      </c>
      <c r="AE1892" s="17">
        <f t="shared" si="374"/>
        <v>4269</v>
      </c>
      <c r="AF1892" s="18">
        <f t="shared" si="375"/>
        <v>104</v>
      </c>
      <c r="AG1892" s="98">
        <f t="shared" si="376"/>
        <v>2.4969987995198117E-2</v>
      </c>
      <c r="AH1892" s="20">
        <v>13.6</v>
      </c>
      <c r="AI1892" s="20">
        <v>650</v>
      </c>
      <c r="AJ1892" s="20"/>
      <c r="AK1892" s="20">
        <v>688</v>
      </c>
      <c r="AL1892" s="20">
        <f t="shared" si="377"/>
        <v>66546.399999999994</v>
      </c>
      <c r="AM1892" s="7" t="s">
        <v>287</v>
      </c>
      <c r="AN1892" s="20"/>
      <c r="AO1892" s="21"/>
      <c r="AP1892" s="21"/>
      <c r="AQ1892" s="5" t="s">
        <v>2664</v>
      </c>
      <c r="AR1892" s="5" t="s">
        <v>424</v>
      </c>
    </row>
    <row r="1893" spans="1:44">
      <c r="A1893" s="87" t="s">
        <v>562</v>
      </c>
      <c r="B1893" s="5">
        <v>1421424</v>
      </c>
      <c r="C1893" s="5" t="s">
        <v>565</v>
      </c>
      <c r="D1893" s="5" t="s">
        <v>55</v>
      </c>
      <c r="E1893" s="5" t="s">
        <v>2425</v>
      </c>
      <c r="F1893" s="5" t="s">
        <v>2476</v>
      </c>
      <c r="G1893" s="5" t="s">
        <v>2663</v>
      </c>
      <c r="H1893" s="6">
        <v>44308</v>
      </c>
      <c r="I1893" s="5" t="s">
        <v>575</v>
      </c>
      <c r="J1893" s="5" t="s">
        <v>709</v>
      </c>
      <c r="K1893" s="5" t="s">
        <v>568</v>
      </c>
      <c r="L1893" s="7">
        <v>6</v>
      </c>
      <c r="M1893" s="7" t="s">
        <v>287</v>
      </c>
      <c r="N1893" s="8">
        <v>4131</v>
      </c>
      <c r="O1893" s="89">
        <v>0.02</v>
      </c>
      <c r="P1893" s="10">
        <f t="shared" si="365"/>
        <v>83</v>
      </c>
      <c r="Q1893" s="89">
        <v>5.0000000000000001E-3</v>
      </c>
      <c r="R1893" s="10">
        <f t="shared" si="366"/>
        <v>21</v>
      </c>
      <c r="S1893" s="89">
        <f t="shared" si="367"/>
        <v>2.5175502299685307E-2</v>
      </c>
      <c r="T1893" s="10">
        <f t="shared" si="368"/>
        <v>104</v>
      </c>
      <c r="U1893" s="10">
        <f t="shared" si="369"/>
        <v>4235</v>
      </c>
      <c r="V1893" s="11">
        <v>4235</v>
      </c>
      <c r="W1893" s="12">
        <f t="shared" si="370"/>
        <v>104</v>
      </c>
      <c r="X1893" s="93">
        <f t="shared" si="371"/>
        <v>2.52E-2</v>
      </c>
      <c r="Y1893" s="94" t="str">
        <f t="shared" si="372"/>
        <v>0.00%-8.40%</v>
      </c>
      <c r="Z1893" s="15"/>
      <c r="AA1893" s="15"/>
      <c r="AB1893" s="15"/>
      <c r="AC1893" s="96"/>
      <c r="AD1893" s="8">
        <f t="shared" si="373"/>
        <v>0</v>
      </c>
      <c r="AE1893" s="17">
        <f t="shared" si="374"/>
        <v>4235</v>
      </c>
      <c r="AF1893" s="18">
        <f t="shared" si="375"/>
        <v>104</v>
      </c>
      <c r="AG1893" s="98">
        <f t="shared" si="376"/>
        <v>2.5175502299685348E-2</v>
      </c>
      <c r="AH1893" s="20">
        <v>13.6</v>
      </c>
      <c r="AI1893" s="20">
        <v>750</v>
      </c>
      <c r="AJ1893" s="20"/>
      <c r="AK1893" s="20">
        <v>688</v>
      </c>
      <c r="AL1893" s="20">
        <f t="shared" si="377"/>
        <v>67284</v>
      </c>
      <c r="AM1893" s="7" t="s">
        <v>287</v>
      </c>
      <c r="AN1893" s="20"/>
      <c r="AO1893" s="21"/>
      <c r="AP1893" s="21"/>
      <c r="AQ1893" s="5" t="s">
        <v>2664</v>
      </c>
      <c r="AR1893" s="5" t="s">
        <v>424</v>
      </c>
    </row>
    <row r="1894" spans="1:44">
      <c r="A1894" s="87" t="s">
        <v>562</v>
      </c>
      <c r="B1894" s="5">
        <v>1709007</v>
      </c>
      <c r="C1894" s="5" t="s">
        <v>565</v>
      </c>
      <c r="D1894" s="5" t="s">
        <v>55</v>
      </c>
      <c r="E1894" s="5" t="s">
        <v>2425</v>
      </c>
      <c r="F1894" s="5" t="s">
        <v>2476</v>
      </c>
      <c r="G1894" s="5" t="s">
        <v>2663</v>
      </c>
      <c r="H1894" s="6">
        <v>41115</v>
      </c>
      <c r="I1894" s="5" t="s">
        <v>575</v>
      </c>
      <c r="J1894" s="5" t="s">
        <v>709</v>
      </c>
      <c r="K1894" s="5" t="s">
        <v>568</v>
      </c>
      <c r="L1894" s="7">
        <v>6</v>
      </c>
      <c r="M1894" s="7" t="s">
        <v>287</v>
      </c>
      <c r="N1894" s="8">
        <v>4743</v>
      </c>
      <c r="O1894" s="89">
        <v>0.02</v>
      </c>
      <c r="P1894" s="10">
        <f t="shared" si="365"/>
        <v>95</v>
      </c>
      <c r="Q1894" s="89">
        <v>5.0000000000000001E-3</v>
      </c>
      <c r="R1894" s="10">
        <f t="shared" si="366"/>
        <v>24</v>
      </c>
      <c r="S1894" s="89">
        <f t="shared" si="367"/>
        <v>2.5089605734767026E-2</v>
      </c>
      <c r="T1894" s="10">
        <f t="shared" si="368"/>
        <v>119</v>
      </c>
      <c r="U1894" s="10">
        <f t="shared" si="369"/>
        <v>4862</v>
      </c>
      <c r="V1894" s="11">
        <v>4862</v>
      </c>
      <c r="W1894" s="12">
        <f t="shared" si="370"/>
        <v>119</v>
      </c>
      <c r="X1894" s="93">
        <f t="shared" si="371"/>
        <v>2.5100000000000001E-2</v>
      </c>
      <c r="Y1894" s="94" t="str">
        <f t="shared" si="372"/>
        <v>0.00%-8.40%</v>
      </c>
      <c r="Z1894" s="15"/>
      <c r="AA1894" s="15"/>
      <c r="AB1894" s="15"/>
      <c r="AC1894" s="96"/>
      <c r="AD1894" s="8">
        <f t="shared" si="373"/>
        <v>0</v>
      </c>
      <c r="AE1894" s="17">
        <f t="shared" si="374"/>
        <v>4862</v>
      </c>
      <c r="AF1894" s="18">
        <f t="shared" si="375"/>
        <v>119</v>
      </c>
      <c r="AG1894" s="98">
        <f t="shared" si="376"/>
        <v>2.5089605734766929E-2</v>
      </c>
      <c r="AH1894" s="20">
        <v>13.6</v>
      </c>
      <c r="AI1894" s="20">
        <v>750</v>
      </c>
      <c r="AJ1894" s="20"/>
      <c r="AK1894" s="20">
        <v>688</v>
      </c>
      <c r="AL1894" s="20">
        <f t="shared" si="377"/>
        <v>75811.199999999997</v>
      </c>
      <c r="AM1894" s="7" t="s">
        <v>287</v>
      </c>
      <c r="AN1894" s="20"/>
      <c r="AO1894" s="21"/>
      <c r="AP1894" s="21"/>
      <c r="AQ1894" s="5" t="s">
        <v>2664</v>
      </c>
      <c r="AR1894" s="5" t="s">
        <v>424</v>
      </c>
    </row>
    <row r="1895" spans="1:44">
      <c r="A1895" s="87" t="s">
        <v>562</v>
      </c>
      <c r="B1895" s="5">
        <v>1712010</v>
      </c>
      <c r="C1895" s="5" t="s">
        <v>565</v>
      </c>
      <c r="D1895" s="5" t="s">
        <v>55</v>
      </c>
      <c r="E1895" s="5" t="s">
        <v>2425</v>
      </c>
      <c r="F1895" s="5" t="s">
        <v>2476</v>
      </c>
      <c r="G1895" s="5" t="s">
        <v>2663</v>
      </c>
      <c r="H1895" s="6">
        <v>44210</v>
      </c>
      <c r="I1895" s="5" t="s">
        <v>575</v>
      </c>
      <c r="J1895" s="5" t="s">
        <v>709</v>
      </c>
      <c r="K1895" s="5" t="s">
        <v>568</v>
      </c>
      <c r="L1895" s="7">
        <v>6</v>
      </c>
      <c r="M1895" s="7" t="s">
        <v>287</v>
      </c>
      <c r="N1895" s="8">
        <v>4287</v>
      </c>
      <c r="O1895" s="89">
        <v>0.02</v>
      </c>
      <c r="P1895" s="10">
        <f t="shared" si="365"/>
        <v>86</v>
      </c>
      <c r="Q1895" s="89">
        <v>5.0000000000000001E-3</v>
      </c>
      <c r="R1895" s="10">
        <f t="shared" si="366"/>
        <v>21</v>
      </c>
      <c r="S1895" s="89">
        <f t="shared" si="367"/>
        <v>2.495917891299277E-2</v>
      </c>
      <c r="T1895" s="10">
        <f t="shared" si="368"/>
        <v>107</v>
      </c>
      <c r="U1895" s="10">
        <f t="shared" si="369"/>
        <v>4394</v>
      </c>
      <c r="V1895" s="11">
        <v>4394</v>
      </c>
      <c r="W1895" s="12">
        <f t="shared" si="370"/>
        <v>107</v>
      </c>
      <c r="X1895" s="93">
        <f t="shared" si="371"/>
        <v>2.5000000000000001E-2</v>
      </c>
      <c r="Y1895" s="94" t="str">
        <f t="shared" si="372"/>
        <v>0.00%-8.40%</v>
      </c>
      <c r="Z1895" s="15"/>
      <c r="AA1895" s="15"/>
      <c r="AB1895" s="15"/>
      <c r="AC1895" s="96"/>
      <c r="AD1895" s="8">
        <f t="shared" si="373"/>
        <v>0</v>
      </c>
      <c r="AE1895" s="17">
        <f t="shared" si="374"/>
        <v>4394</v>
      </c>
      <c r="AF1895" s="18">
        <f t="shared" si="375"/>
        <v>107</v>
      </c>
      <c r="AG1895" s="98">
        <f t="shared" si="376"/>
        <v>2.4959178912992819E-2</v>
      </c>
      <c r="AH1895" s="20">
        <v>13.6</v>
      </c>
      <c r="AI1895" s="20">
        <v>750</v>
      </c>
      <c r="AJ1895" s="20"/>
      <c r="AK1895" s="20">
        <v>688</v>
      </c>
      <c r="AL1895" s="20">
        <f t="shared" si="377"/>
        <v>69446.399999999994</v>
      </c>
      <c r="AM1895" s="7" t="s">
        <v>287</v>
      </c>
      <c r="AN1895" s="20"/>
      <c r="AO1895" s="21"/>
      <c r="AP1895" s="21"/>
      <c r="AQ1895" s="5" t="s">
        <v>2664</v>
      </c>
      <c r="AR1895" s="5" t="s">
        <v>424</v>
      </c>
    </row>
    <row r="1896" spans="1:44">
      <c r="A1896" s="87" t="s">
        <v>562</v>
      </c>
      <c r="B1896" s="107">
        <v>1715025</v>
      </c>
      <c r="C1896" s="107" t="s">
        <v>565</v>
      </c>
      <c r="D1896" s="107" t="s">
        <v>55</v>
      </c>
      <c r="E1896" s="107" t="s">
        <v>2425</v>
      </c>
      <c r="F1896" s="107" t="s">
        <v>2469</v>
      </c>
      <c r="G1896" s="107" t="s">
        <v>2663</v>
      </c>
      <c r="H1896" s="108">
        <v>43304</v>
      </c>
      <c r="I1896" s="107" t="s">
        <v>567</v>
      </c>
      <c r="J1896" s="107" t="s">
        <v>567</v>
      </c>
      <c r="K1896" s="107" t="s">
        <v>568</v>
      </c>
      <c r="L1896" s="109">
        <v>6</v>
      </c>
      <c r="M1896" s="109" t="s">
        <v>287</v>
      </c>
      <c r="N1896" s="271">
        <v>5745</v>
      </c>
      <c r="O1896" s="272">
        <v>0.02</v>
      </c>
      <c r="P1896" s="273">
        <f t="shared" si="365"/>
        <v>115</v>
      </c>
      <c r="Q1896" s="272">
        <v>5.0000000000000001E-3</v>
      </c>
      <c r="R1896" s="273">
        <f t="shared" si="366"/>
        <v>29</v>
      </c>
      <c r="S1896" s="272">
        <f t="shared" si="367"/>
        <v>2.5065274151436032E-2</v>
      </c>
      <c r="T1896" s="273">
        <f t="shared" si="368"/>
        <v>144</v>
      </c>
      <c r="U1896" s="273">
        <f t="shared" si="369"/>
        <v>5889</v>
      </c>
      <c r="V1896" s="274">
        <v>5980</v>
      </c>
      <c r="W1896" s="275">
        <f t="shared" si="370"/>
        <v>235</v>
      </c>
      <c r="X1896" s="276">
        <f t="shared" si="371"/>
        <v>4.0899999999999999E-2</v>
      </c>
      <c r="Y1896" s="277" t="str">
        <f t="shared" si="372"/>
        <v>0.00%-8.40%</v>
      </c>
      <c r="Z1896" s="278"/>
      <c r="AA1896" s="278"/>
      <c r="AB1896" s="278"/>
      <c r="AC1896" s="279"/>
      <c r="AD1896" s="271">
        <f t="shared" si="373"/>
        <v>0</v>
      </c>
      <c r="AE1896" s="280">
        <f t="shared" si="374"/>
        <v>5980</v>
      </c>
      <c r="AF1896" s="110">
        <f t="shared" si="375"/>
        <v>235</v>
      </c>
      <c r="AG1896" s="281">
        <f t="shared" si="376"/>
        <v>4.0905134899912987E-2</v>
      </c>
      <c r="AH1896" s="111">
        <v>13.6</v>
      </c>
      <c r="AI1896" s="111">
        <v>600</v>
      </c>
      <c r="AJ1896" s="111"/>
      <c r="AK1896" s="111">
        <v>688</v>
      </c>
      <c r="AL1896" s="111">
        <f t="shared" si="377"/>
        <v>89216</v>
      </c>
      <c r="AM1896" s="109" t="s">
        <v>287</v>
      </c>
      <c r="AN1896" s="111"/>
      <c r="AO1896" s="112"/>
      <c r="AP1896" s="112"/>
      <c r="AQ1896" s="107" t="s">
        <v>2664</v>
      </c>
      <c r="AR1896" s="107" t="s">
        <v>424</v>
      </c>
    </row>
    <row r="1897" spans="1:44">
      <c r="A1897" s="87" t="s">
        <v>562</v>
      </c>
      <c r="B1897" s="5">
        <v>1211025</v>
      </c>
      <c r="C1897" s="5" t="s">
        <v>585</v>
      </c>
      <c r="D1897" s="5" t="s">
        <v>55</v>
      </c>
      <c r="E1897" s="5" t="s">
        <v>2577</v>
      </c>
      <c r="F1897" s="5" t="s">
        <v>2232</v>
      </c>
      <c r="G1897" s="5" t="s">
        <v>2233</v>
      </c>
      <c r="H1897" s="6">
        <v>39927</v>
      </c>
      <c r="I1897" s="5" t="s">
        <v>594</v>
      </c>
      <c r="J1897" s="5" t="s">
        <v>2596</v>
      </c>
      <c r="K1897" s="5" t="s">
        <v>568</v>
      </c>
      <c r="L1897" s="7">
        <v>6</v>
      </c>
      <c r="M1897" s="7">
        <v>3</v>
      </c>
      <c r="N1897" s="8">
        <v>8194</v>
      </c>
      <c r="O1897" s="122">
        <v>0.02</v>
      </c>
      <c r="P1897" s="10">
        <f t="shared" si="365"/>
        <v>164</v>
      </c>
      <c r="Q1897" s="122">
        <v>5.0000000000000001E-3</v>
      </c>
      <c r="R1897" s="10">
        <f t="shared" si="366"/>
        <v>41</v>
      </c>
      <c r="S1897" s="122">
        <f t="shared" si="367"/>
        <v>2.501830607761777E-2</v>
      </c>
      <c r="T1897" s="10">
        <f t="shared" si="368"/>
        <v>205</v>
      </c>
      <c r="U1897" s="10">
        <f t="shared" si="369"/>
        <v>8399</v>
      </c>
      <c r="V1897" s="11">
        <f t="shared" ref="V1897:V1944" si="378">U1897</f>
        <v>8399</v>
      </c>
      <c r="W1897" s="12">
        <f t="shared" si="370"/>
        <v>205</v>
      </c>
      <c r="X1897" s="123">
        <f t="shared" si="371"/>
        <v>2.5000000000000001E-2</v>
      </c>
      <c r="Y1897" s="124" t="str">
        <f t="shared" si="372"/>
        <v>0.00%-8.40%</v>
      </c>
      <c r="Z1897" s="15"/>
      <c r="AA1897" s="15"/>
      <c r="AB1897" s="15"/>
      <c r="AC1897" s="125"/>
      <c r="AD1897" s="8">
        <f t="shared" si="373"/>
        <v>0</v>
      </c>
      <c r="AE1897" s="17">
        <f t="shared" si="374"/>
        <v>8399</v>
      </c>
      <c r="AF1897" s="18">
        <f t="shared" si="375"/>
        <v>205</v>
      </c>
      <c r="AG1897" s="126">
        <f t="shared" si="376"/>
        <v>2.501830607761768E-2</v>
      </c>
      <c r="AH1897" s="20">
        <v>13.6</v>
      </c>
      <c r="AI1897" s="20">
        <v>750</v>
      </c>
      <c r="AJ1897" s="20"/>
      <c r="AK1897" s="20">
        <v>688</v>
      </c>
      <c r="AL1897" s="20">
        <f t="shared" si="377"/>
        <v>123914.4</v>
      </c>
      <c r="AM1897" s="7">
        <v>3</v>
      </c>
      <c r="AN1897" s="20"/>
      <c r="AO1897" s="21"/>
      <c r="AP1897" s="21"/>
      <c r="AQ1897" s="5" t="s">
        <v>2202</v>
      </c>
      <c r="AR1897" s="5" t="s">
        <v>2203</v>
      </c>
    </row>
    <row r="1898" spans="1:44">
      <c r="A1898" s="87" t="s">
        <v>562</v>
      </c>
      <c r="B1898" s="5">
        <v>1220083</v>
      </c>
      <c r="C1898" s="5" t="s">
        <v>585</v>
      </c>
      <c r="D1898" s="5" t="s">
        <v>55</v>
      </c>
      <c r="E1898" s="5" t="s">
        <v>2577</v>
      </c>
      <c r="F1898" s="5" t="s">
        <v>2232</v>
      </c>
      <c r="G1898" s="5" t="s">
        <v>2233</v>
      </c>
      <c r="H1898" s="6">
        <v>40616</v>
      </c>
      <c r="I1898" s="5" t="s">
        <v>594</v>
      </c>
      <c r="J1898" s="5" t="s">
        <v>2596</v>
      </c>
      <c r="K1898" s="5" t="s">
        <v>568</v>
      </c>
      <c r="L1898" s="7">
        <v>6</v>
      </c>
      <c r="M1898" s="7">
        <v>2</v>
      </c>
      <c r="N1898" s="8">
        <v>7685</v>
      </c>
      <c r="O1898" s="122">
        <v>0.02</v>
      </c>
      <c r="P1898" s="10">
        <f t="shared" si="365"/>
        <v>154</v>
      </c>
      <c r="Q1898" s="122">
        <v>5.0000000000000001E-3</v>
      </c>
      <c r="R1898" s="10">
        <f t="shared" si="366"/>
        <v>38</v>
      </c>
      <c r="S1898" s="122">
        <f t="shared" si="367"/>
        <v>2.4983734547820428E-2</v>
      </c>
      <c r="T1898" s="10">
        <f t="shared" si="368"/>
        <v>192</v>
      </c>
      <c r="U1898" s="10">
        <f t="shared" si="369"/>
        <v>7877</v>
      </c>
      <c r="V1898" s="11">
        <f t="shared" si="378"/>
        <v>7877</v>
      </c>
      <c r="W1898" s="12">
        <f t="shared" si="370"/>
        <v>192</v>
      </c>
      <c r="X1898" s="123">
        <f t="shared" si="371"/>
        <v>2.5000000000000001E-2</v>
      </c>
      <c r="Y1898" s="124" t="str">
        <f t="shared" si="372"/>
        <v>0.00%-8.40%</v>
      </c>
      <c r="Z1898" s="15"/>
      <c r="AA1898" s="15"/>
      <c r="AB1898" s="15"/>
      <c r="AC1898" s="125"/>
      <c r="AD1898" s="8">
        <f t="shared" si="373"/>
        <v>0</v>
      </c>
      <c r="AE1898" s="17">
        <f t="shared" si="374"/>
        <v>7877</v>
      </c>
      <c r="AF1898" s="18">
        <f t="shared" si="375"/>
        <v>192</v>
      </c>
      <c r="AG1898" s="126">
        <f t="shared" si="376"/>
        <v>2.4983734547820324E-2</v>
      </c>
      <c r="AH1898" s="20">
        <v>13.6</v>
      </c>
      <c r="AI1898" s="20">
        <v>1150</v>
      </c>
      <c r="AJ1898" s="20"/>
      <c r="AK1898" s="20">
        <v>688</v>
      </c>
      <c r="AL1898" s="20">
        <f t="shared" si="377"/>
        <v>121615.2</v>
      </c>
      <c r="AM1898" s="7">
        <v>3</v>
      </c>
      <c r="AN1898" s="20"/>
      <c r="AO1898" s="21"/>
      <c r="AP1898" s="21"/>
      <c r="AQ1898" s="5" t="s">
        <v>2202</v>
      </c>
      <c r="AR1898" s="5" t="s">
        <v>2203</v>
      </c>
    </row>
    <row r="1899" spans="1:44">
      <c r="A1899" s="87" t="s">
        <v>562</v>
      </c>
      <c r="B1899" s="5">
        <v>1007586</v>
      </c>
      <c r="C1899" s="5" t="s">
        <v>585</v>
      </c>
      <c r="D1899" s="5" t="s">
        <v>55</v>
      </c>
      <c r="E1899" s="5" t="s">
        <v>2577</v>
      </c>
      <c r="F1899" s="5" t="s">
        <v>2232</v>
      </c>
      <c r="G1899" s="5" t="s">
        <v>2233</v>
      </c>
      <c r="H1899" s="6">
        <v>40994</v>
      </c>
      <c r="I1899" s="5" t="s">
        <v>709</v>
      </c>
      <c r="J1899" s="5" t="s">
        <v>2597</v>
      </c>
      <c r="K1899" s="5" t="s">
        <v>568</v>
      </c>
      <c r="L1899" s="7">
        <v>6</v>
      </c>
      <c r="M1899" s="7" t="s">
        <v>287</v>
      </c>
      <c r="N1899" s="8">
        <v>4595</v>
      </c>
      <c r="O1899" s="122">
        <v>0.02</v>
      </c>
      <c r="P1899" s="10">
        <f t="shared" si="365"/>
        <v>92</v>
      </c>
      <c r="Q1899" s="122">
        <v>5.0000000000000001E-3</v>
      </c>
      <c r="R1899" s="10">
        <f t="shared" si="366"/>
        <v>23</v>
      </c>
      <c r="S1899" s="122">
        <f t="shared" si="367"/>
        <v>2.5027203482045703E-2</v>
      </c>
      <c r="T1899" s="10">
        <f t="shared" si="368"/>
        <v>115</v>
      </c>
      <c r="U1899" s="10">
        <f t="shared" si="369"/>
        <v>4710</v>
      </c>
      <c r="V1899" s="11">
        <f t="shared" si="378"/>
        <v>4710</v>
      </c>
      <c r="W1899" s="12">
        <f t="shared" si="370"/>
        <v>115</v>
      </c>
      <c r="X1899" s="123">
        <f t="shared" si="371"/>
        <v>2.5000000000000001E-2</v>
      </c>
      <c r="Y1899" s="124" t="str">
        <f t="shared" si="372"/>
        <v>0.00%-8.40%</v>
      </c>
      <c r="Z1899" s="15"/>
      <c r="AA1899" s="15"/>
      <c r="AB1899" s="15"/>
      <c r="AC1899" s="125"/>
      <c r="AD1899" s="8">
        <f t="shared" si="373"/>
        <v>0</v>
      </c>
      <c r="AE1899" s="17">
        <f t="shared" si="374"/>
        <v>4710</v>
      </c>
      <c r="AF1899" s="18">
        <f t="shared" si="375"/>
        <v>115</v>
      </c>
      <c r="AG1899" s="126">
        <f t="shared" si="376"/>
        <v>2.502720348204579E-2</v>
      </c>
      <c r="AH1899" s="20">
        <v>13.6</v>
      </c>
      <c r="AI1899" s="20">
        <v>750</v>
      </c>
      <c r="AJ1899" s="20"/>
      <c r="AK1899" s="20">
        <v>688</v>
      </c>
      <c r="AL1899" s="20">
        <f t="shared" si="377"/>
        <v>73744</v>
      </c>
      <c r="AM1899" s="7" t="s">
        <v>287</v>
      </c>
      <c r="AN1899" s="20"/>
      <c r="AO1899" s="21"/>
      <c r="AP1899" s="21"/>
      <c r="AQ1899" s="5" t="s">
        <v>2202</v>
      </c>
      <c r="AR1899" s="5" t="s">
        <v>2203</v>
      </c>
    </row>
    <row r="1900" spans="1:44">
      <c r="A1900" s="87" t="s">
        <v>562</v>
      </c>
      <c r="B1900" s="5">
        <v>1015764</v>
      </c>
      <c r="C1900" s="5" t="s">
        <v>585</v>
      </c>
      <c r="D1900" s="5" t="s">
        <v>55</v>
      </c>
      <c r="E1900" s="5" t="s">
        <v>2577</v>
      </c>
      <c r="F1900" s="5" t="s">
        <v>2232</v>
      </c>
      <c r="G1900" s="5" t="s">
        <v>2233</v>
      </c>
      <c r="H1900" s="6">
        <v>44370</v>
      </c>
      <c r="I1900" s="5" t="s">
        <v>594</v>
      </c>
      <c r="J1900" s="5" t="s">
        <v>2596</v>
      </c>
      <c r="K1900" s="5" t="s">
        <v>568</v>
      </c>
      <c r="L1900" s="7">
        <v>6</v>
      </c>
      <c r="M1900" s="7" t="s">
        <v>287</v>
      </c>
      <c r="N1900" s="8">
        <v>4673</v>
      </c>
      <c r="O1900" s="122">
        <v>0.02</v>
      </c>
      <c r="P1900" s="10">
        <f t="shared" si="365"/>
        <v>93</v>
      </c>
      <c r="Q1900" s="122">
        <v>5.0000000000000001E-3</v>
      </c>
      <c r="R1900" s="10">
        <f t="shared" si="366"/>
        <v>23</v>
      </c>
      <c r="S1900" s="122">
        <f t="shared" si="367"/>
        <v>2.4823453884014551E-2</v>
      </c>
      <c r="T1900" s="10">
        <f t="shared" si="368"/>
        <v>116</v>
      </c>
      <c r="U1900" s="10">
        <f t="shared" si="369"/>
        <v>4789</v>
      </c>
      <c r="V1900" s="11">
        <f t="shared" si="378"/>
        <v>4789</v>
      </c>
      <c r="W1900" s="12">
        <f t="shared" si="370"/>
        <v>116</v>
      </c>
      <c r="X1900" s="123">
        <f t="shared" si="371"/>
        <v>2.4799999999999999E-2</v>
      </c>
      <c r="Y1900" s="124" t="str">
        <f t="shared" si="372"/>
        <v>0.00%-8.40%</v>
      </c>
      <c r="Z1900" s="15"/>
      <c r="AA1900" s="15"/>
      <c r="AB1900" s="15"/>
      <c r="AC1900" s="125"/>
      <c r="AD1900" s="8">
        <f t="shared" si="373"/>
        <v>0</v>
      </c>
      <c r="AE1900" s="17">
        <f t="shared" si="374"/>
        <v>4789</v>
      </c>
      <c r="AF1900" s="18">
        <f t="shared" si="375"/>
        <v>116</v>
      </c>
      <c r="AG1900" s="126">
        <f t="shared" si="376"/>
        <v>2.4823453884014635E-2</v>
      </c>
      <c r="AH1900" s="20">
        <v>13.6</v>
      </c>
      <c r="AI1900" s="20">
        <v>750</v>
      </c>
      <c r="AJ1900" s="20"/>
      <c r="AK1900" s="20">
        <v>688</v>
      </c>
      <c r="AL1900" s="20">
        <f t="shared" si="377"/>
        <v>74818.399999999994</v>
      </c>
      <c r="AM1900" s="7" t="s">
        <v>287</v>
      </c>
      <c r="AN1900" s="20"/>
      <c r="AO1900" s="21"/>
      <c r="AP1900" s="21"/>
      <c r="AQ1900" s="5" t="s">
        <v>2202</v>
      </c>
      <c r="AR1900" s="5" t="s">
        <v>2203</v>
      </c>
    </row>
    <row r="1901" spans="1:44">
      <c r="A1901" s="87" t="s">
        <v>562</v>
      </c>
      <c r="B1901" s="5">
        <v>1132011</v>
      </c>
      <c r="C1901" s="5" t="s">
        <v>585</v>
      </c>
      <c r="D1901" s="5" t="s">
        <v>55</v>
      </c>
      <c r="E1901" s="5" t="s">
        <v>2577</v>
      </c>
      <c r="F1901" s="5" t="s">
        <v>2232</v>
      </c>
      <c r="G1901" s="5" t="s">
        <v>2233</v>
      </c>
      <c r="H1901" s="6">
        <v>34182</v>
      </c>
      <c r="I1901" s="5" t="s">
        <v>489</v>
      </c>
      <c r="J1901" s="5" t="s">
        <v>2667</v>
      </c>
      <c r="K1901" s="5" t="s">
        <v>568</v>
      </c>
      <c r="L1901" s="7">
        <v>6</v>
      </c>
      <c r="M1901" s="7" t="s">
        <v>287</v>
      </c>
      <c r="N1901" s="8">
        <v>9991</v>
      </c>
      <c r="O1901" s="122">
        <v>0.02</v>
      </c>
      <c r="P1901" s="10">
        <f t="shared" si="365"/>
        <v>200</v>
      </c>
      <c r="Q1901" s="122">
        <v>5.0000000000000001E-3</v>
      </c>
      <c r="R1901" s="10">
        <f t="shared" si="366"/>
        <v>50</v>
      </c>
      <c r="S1901" s="122">
        <f t="shared" si="367"/>
        <v>2.5022520268241418E-2</v>
      </c>
      <c r="T1901" s="10">
        <f t="shared" si="368"/>
        <v>250</v>
      </c>
      <c r="U1901" s="10">
        <f t="shared" si="369"/>
        <v>10241</v>
      </c>
      <c r="V1901" s="11">
        <f t="shared" si="378"/>
        <v>10241</v>
      </c>
      <c r="W1901" s="12">
        <f t="shared" si="370"/>
        <v>250</v>
      </c>
      <c r="X1901" s="123">
        <f t="shared" si="371"/>
        <v>2.5000000000000001E-2</v>
      </c>
      <c r="Y1901" s="124" t="str">
        <f t="shared" si="372"/>
        <v>0.00%-8.40%</v>
      </c>
      <c r="Z1901" s="15"/>
      <c r="AA1901" s="15"/>
      <c r="AB1901" s="15"/>
      <c r="AC1901" s="125"/>
      <c r="AD1901" s="8">
        <f t="shared" si="373"/>
        <v>0</v>
      </c>
      <c r="AE1901" s="17">
        <f t="shared" si="374"/>
        <v>10241</v>
      </c>
      <c r="AF1901" s="18">
        <f t="shared" si="375"/>
        <v>250</v>
      </c>
      <c r="AG1901" s="126">
        <f t="shared" si="376"/>
        <v>2.5022520268241477E-2</v>
      </c>
      <c r="AH1901" s="20">
        <v>13.6</v>
      </c>
      <c r="AI1901" s="20">
        <v>850</v>
      </c>
      <c r="AJ1901" s="20"/>
      <c r="AK1901" s="20">
        <v>688</v>
      </c>
      <c r="AL1901" s="20">
        <f t="shared" si="377"/>
        <v>150165.6</v>
      </c>
      <c r="AM1901" s="7" t="s">
        <v>287</v>
      </c>
      <c r="AN1901" s="20"/>
      <c r="AO1901" s="21"/>
      <c r="AP1901" s="21"/>
      <c r="AQ1901" s="5" t="s">
        <v>2202</v>
      </c>
      <c r="AR1901" s="5" t="s">
        <v>2203</v>
      </c>
    </row>
    <row r="1902" spans="1:44">
      <c r="A1902" s="87" t="s">
        <v>562</v>
      </c>
      <c r="B1902" s="5">
        <v>1132014</v>
      </c>
      <c r="C1902" s="5" t="s">
        <v>585</v>
      </c>
      <c r="D1902" s="5" t="s">
        <v>55</v>
      </c>
      <c r="E1902" s="5" t="s">
        <v>2577</v>
      </c>
      <c r="F1902" s="5" t="s">
        <v>2232</v>
      </c>
      <c r="G1902" s="5" t="s">
        <v>2233</v>
      </c>
      <c r="H1902" s="6">
        <v>34151</v>
      </c>
      <c r="I1902" s="5" t="s">
        <v>594</v>
      </c>
      <c r="J1902" s="5" t="s">
        <v>2598</v>
      </c>
      <c r="K1902" s="5" t="s">
        <v>568</v>
      </c>
      <c r="L1902" s="7">
        <v>6</v>
      </c>
      <c r="M1902" s="7" t="s">
        <v>287</v>
      </c>
      <c r="N1902" s="8">
        <v>7932</v>
      </c>
      <c r="O1902" s="122">
        <v>0.02</v>
      </c>
      <c r="P1902" s="10">
        <f t="shared" si="365"/>
        <v>159</v>
      </c>
      <c r="Q1902" s="122">
        <v>5.0000000000000001E-3</v>
      </c>
      <c r="R1902" s="10">
        <f t="shared" si="366"/>
        <v>40</v>
      </c>
      <c r="S1902" s="122">
        <f t="shared" si="367"/>
        <v>2.5088250126071607E-2</v>
      </c>
      <c r="T1902" s="10">
        <f t="shared" si="368"/>
        <v>199</v>
      </c>
      <c r="U1902" s="10">
        <f t="shared" si="369"/>
        <v>8131</v>
      </c>
      <c r="V1902" s="11">
        <f t="shared" si="378"/>
        <v>8131</v>
      </c>
      <c r="W1902" s="12">
        <f t="shared" si="370"/>
        <v>199</v>
      </c>
      <c r="X1902" s="123">
        <f t="shared" si="371"/>
        <v>2.5100000000000001E-2</v>
      </c>
      <c r="Y1902" s="124" t="str">
        <f t="shared" si="372"/>
        <v>0.00%-8.40%</v>
      </c>
      <c r="Z1902" s="15"/>
      <c r="AA1902" s="15"/>
      <c r="AB1902" s="15"/>
      <c r="AC1902" s="125"/>
      <c r="AD1902" s="8">
        <f t="shared" si="373"/>
        <v>0</v>
      </c>
      <c r="AE1902" s="17">
        <f t="shared" si="374"/>
        <v>8131</v>
      </c>
      <c r="AF1902" s="18">
        <f t="shared" si="375"/>
        <v>199</v>
      </c>
      <c r="AG1902" s="126">
        <f t="shared" si="376"/>
        <v>2.5088250126071632E-2</v>
      </c>
      <c r="AH1902" s="20">
        <v>13.6</v>
      </c>
      <c r="AI1902" s="20">
        <v>750</v>
      </c>
      <c r="AJ1902" s="20"/>
      <c r="AK1902" s="20">
        <v>688</v>
      </c>
      <c r="AL1902" s="20">
        <f t="shared" si="377"/>
        <v>120269.59999999999</v>
      </c>
      <c r="AM1902" s="7" t="s">
        <v>287</v>
      </c>
      <c r="AN1902" s="20"/>
      <c r="AO1902" s="21"/>
      <c r="AP1902" s="21"/>
      <c r="AQ1902" s="5" t="s">
        <v>2202</v>
      </c>
      <c r="AR1902" s="5" t="s">
        <v>2203</v>
      </c>
    </row>
    <row r="1903" spans="1:44">
      <c r="A1903" s="87" t="s">
        <v>562</v>
      </c>
      <c r="B1903" s="5">
        <v>1132034</v>
      </c>
      <c r="C1903" s="5" t="s">
        <v>585</v>
      </c>
      <c r="D1903" s="5" t="s">
        <v>55</v>
      </c>
      <c r="E1903" s="5" t="s">
        <v>2577</v>
      </c>
      <c r="F1903" s="5" t="s">
        <v>2232</v>
      </c>
      <c r="G1903" s="5" t="s">
        <v>2233</v>
      </c>
      <c r="H1903" s="6">
        <v>34182</v>
      </c>
      <c r="I1903" s="5" t="s">
        <v>489</v>
      </c>
      <c r="J1903" s="5" t="s">
        <v>2667</v>
      </c>
      <c r="K1903" s="5" t="s">
        <v>568</v>
      </c>
      <c r="L1903" s="7">
        <v>6</v>
      </c>
      <c r="M1903" s="7" t="s">
        <v>287</v>
      </c>
      <c r="N1903" s="8">
        <v>9063</v>
      </c>
      <c r="O1903" s="122">
        <v>0.02</v>
      </c>
      <c r="P1903" s="10">
        <f t="shared" si="365"/>
        <v>181</v>
      </c>
      <c r="Q1903" s="122">
        <v>5.0000000000000001E-3</v>
      </c>
      <c r="R1903" s="10">
        <f t="shared" si="366"/>
        <v>45</v>
      </c>
      <c r="S1903" s="122">
        <f t="shared" si="367"/>
        <v>2.4936555224539334E-2</v>
      </c>
      <c r="T1903" s="10">
        <f t="shared" si="368"/>
        <v>226</v>
      </c>
      <c r="U1903" s="10">
        <f t="shared" si="369"/>
        <v>9289</v>
      </c>
      <c r="V1903" s="11">
        <f t="shared" si="378"/>
        <v>9289</v>
      </c>
      <c r="W1903" s="12">
        <f t="shared" si="370"/>
        <v>226</v>
      </c>
      <c r="X1903" s="123">
        <f t="shared" si="371"/>
        <v>2.4899999999999999E-2</v>
      </c>
      <c r="Y1903" s="124" t="str">
        <f t="shared" si="372"/>
        <v>0.00%-8.40%</v>
      </c>
      <c r="Z1903" s="15"/>
      <c r="AA1903" s="15"/>
      <c r="AB1903" s="15"/>
      <c r="AC1903" s="125"/>
      <c r="AD1903" s="8">
        <f t="shared" si="373"/>
        <v>0</v>
      </c>
      <c r="AE1903" s="17">
        <f t="shared" si="374"/>
        <v>9289</v>
      </c>
      <c r="AF1903" s="18">
        <f t="shared" si="375"/>
        <v>226</v>
      </c>
      <c r="AG1903" s="126">
        <f t="shared" si="376"/>
        <v>2.4936555224539303E-2</v>
      </c>
      <c r="AH1903" s="20">
        <v>13.6</v>
      </c>
      <c r="AI1903" s="20">
        <v>900</v>
      </c>
      <c r="AJ1903" s="20"/>
      <c r="AK1903" s="20">
        <v>688</v>
      </c>
      <c r="AL1903" s="20">
        <f t="shared" si="377"/>
        <v>137818.4</v>
      </c>
      <c r="AM1903" s="7" t="s">
        <v>287</v>
      </c>
      <c r="AN1903" s="20"/>
      <c r="AO1903" s="21"/>
      <c r="AP1903" s="21"/>
      <c r="AQ1903" s="5" t="s">
        <v>2202</v>
      </c>
      <c r="AR1903" s="5" t="s">
        <v>2203</v>
      </c>
    </row>
    <row r="1904" spans="1:44">
      <c r="A1904" s="87" t="s">
        <v>562</v>
      </c>
      <c r="B1904" s="5">
        <v>1132048</v>
      </c>
      <c r="C1904" s="5" t="s">
        <v>585</v>
      </c>
      <c r="D1904" s="5" t="s">
        <v>55</v>
      </c>
      <c r="E1904" s="5" t="s">
        <v>2577</v>
      </c>
      <c r="F1904" s="5" t="s">
        <v>2232</v>
      </c>
      <c r="G1904" s="5" t="s">
        <v>2233</v>
      </c>
      <c r="H1904" s="6">
        <v>35582</v>
      </c>
      <c r="I1904" s="5" t="s">
        <v>489</v>
      </c>
      <c r="J1904" s="5" t="s">
        <v>2667</v>
      </c>
      <c r="K1904" s="5" t="s">
        <v>568</v>
      </c>
      <c r="L1904" s="7">
        <v>6</v>
      </c>
      <c r="M1904" s="7" t="s">
        <v>287</v>
      </c>
      <c r="N1904" s="8">
        <v>10098</v>
      </c>
      <c r="O1904" s="122">
        <v>0.02</v>
      </c>
      <c r="P1904" s="10">
        <f t="shared" si="365"/>
        <v>202</v>
      </c>
      <c r="Q1904" s="122">
        <v>5.0000000000000001E-3</v>
      </c>
      <c r="R1904" s="10">
        <f t="shared" si="366"/>
        <v>50</v>
      </c>
      <c r="S1904" s="122">
        <f t="shared" si="367"/>
        <v>2.4955436720142603E-2</v>
      </c>
      <c r="T1904" s="10">
        <f t="shared" si="368"/>
        <v>252</v>
      </c>
      <c r="U1904" s="10">
        <f t="shared" si="369"/>
        <v>10350</v>
      </c>
      <c r="V1904" s="11">
        <f t="shared" si="378"/>
        <v>10350</v>
      </c>
      <c r="W1904" s="12">
        <f t="shared" si="370"/>
        <v>252</v>
      </c>
      <c r="X1904" s="123">
        <f t="shared" si="371"/>
        <v>2.5000000000000001E-2</v>
      </c>
      <c r="Y1904" s="124" t="str">
        <f t="shared" si="372"/>
        <v>0.00%-8.40%</v>
      </c>
      <c r="Z1904" s="15"/>
      <c r="AA1904" s="15"/>
      <c r="AB1904" s="15"/>
      <c r="AC1904" s="125"/>
      <c r="AD1904" s="8">
        <f t="shared" si="373"/>
        <v>0</v>
      </c>
      <c r="AE1904" s="17">
        <f t="shared" si="374"/>
        <v>10350</v>
      </c>
      <c r="AF1904" s="18">
        <f t="shared" si="375"/>
        <v>252</v>
      </c>
      <c r="AG1904" s="126">
        <f t="shared" si="376"/>
        <v>2.4955436720142554E-2</v>
      </c>
      <c r="AH1904" s="20">
        <v>13.6</v>
      </c>
      <c r="AI1904" s="20">
        <v>850</v>
      </c>
      <c r="AJ1904" s="20"/>
      <c r="AK1904" s="20">
        <v>688</v>
      </c>
      <c r="AL1904" s="20">
        <f t="shared" si="377"/>
        <v>151648</v>
      </c>
      <c r="AM1904" s="7" t="s">
        <v>287</v>
      </c>
      <c r="AN1904" s="20"/>
      <c r="AO1904" s="21"/>
      <c r="AP1904" s="21"/>
      <c r="AQ1904" s="5" t="s">
        <v>2202</v>
      </c>
      <c r="AR1904" s="5" t="s">
        <v>2203</v>
      </c>
    </row>
    <row r="1905" spans="1:44">
      <c r="A1905" s="87" t="s">
        <v>562</v>
      </c>
      <c r="B1905" s="5">
        <v>1132054</v>
      </c>
      <c r="C1905" s="5" t="s">
        <v>585</v>
      </c>
      <c r="D1905" s="5" t="s">
        <v>55</v>
      </c>
      <c r="E1905" s="5" t="s">
        <v>2577</v>
      </c>
      <c r="F1905" s="5" t="s">
        <v>2232</v>
      </c>
      <c r="G1905" s="5" t="s">
        <v>2233</v>
      </c>
      <c r="H1905" s="6">
        <v>35582</v>
      </c>
      <c r="I1905" s="5" t="s">
        <v>489</v>
      </c>
      <c r="J1905" s="5" t="s">
        <v>2667</v>
      </c>
      <c r="K1905" s="5" t="s">
        <v>568</v>
      </c>
      <c r="L1905" s="7">
        <v>6</v>
      </c>
      <c r="M1905" s="7" t="s">
        <v>287</v>
      </c>
      <c r="N1905" s="8">
        <v>10735</v>
      </c>
      <c r="O1905" s="122">
        <v>0.02</v>
      </c>
      <c r="P1905" s="10">
        <f t="shared" si="365"/>
        <v>215</v>
      </c>
      <c r="Q1905" s="122">
        <v>5.0000000000000001E-3</v>
      </c>
      <c r="R1905" s="10">
        <f t="shared" si="366"/>
        <v>54</v>
      </c>
      <c r="S1905" s="122">
        <f t="shared" si="367"/>
        <v>2.5058220773171869E-2</v>
      </c>
      <c r="T1905" s="10">
        <f t="shared" si="368"/>
        <v>269</v>
      </c>
      <c r="U1905" s="10">
        <f t="shared" si="369"/>
        <v>11004</v>
      </c>
      <c r="V1905" s="11">
        <f t="shared" si="378"/>
        <v>11004</v>
      </c>
      <c r="W1905" s="12">
        <f t="shared" si="370"/>
        <v>269</v>
      </c>
      <c r="X1905" s="123">
        <f t="shared" si="371"/>
        <v>2.5100000000000001E-2</v>
      </c>
      <c r="Y1905" s="124" t="str">
        <f t="shared" si="372"/>
        <v>0.00%-8.40%</v>
      </c>
      <c r="Z1905" s="15"/>
      <c r="AA1905" s="15"/>
      <c r="AB1905" s="15"/>
      <c r="AC1905" s="125"/>
      <c r="AD1905" s="8">
        <f t="shared" si="373"/>
        <v>0</v>
      </c>
      <c r="AE1905" s="17">
        <f t="shared" si="374"/>
        <v>11004</v>
      </c>
      <c r="AF1905" s="18">
        <f t="shared" si="375"/>
        <v>269</v>
      </c>
      <c r="AG1905" s="126">
        <f t="shared" si="376"/>
        <v>2.5058220773171769E-2</v>
      </c>
      <c r="AH1905" s="20">
        <v>13.6</v>
      </c>
      <c r="AI1905" s="20">
        <v>850</v>
      </c>
      <c r="AJ1905" s="20"/>
      <c r="AK1905" s="20">
        <v>688</v>
      </c>
      <c r="AL1905" s="20">
        <f t="shared" si="377"/>
        <v>160542.39999999999</v>
      </c>
      <c r="AM1905" s="7" t="s">
        <v>287</v>
      </c>
      <c r="AN1905" s="20"/>
      <c r="AO1905" s="21"/>
      <c r="AP1905" s="21"/>
      <c r="AQ1905" s="5" t="s">
        <v>2202</v>
      </c>
      <c r="AR1905" s="5" t="s">
        <v>2203</v>
      </c>
    </row>
    <row r="1906" spans="1:44">
      <c r="A1906" s="87" t="s">
        <v>562</v>
      </c>
      <c r="B1906" s="5">
        <v>1132109</v>
      </c>
      <c r="C1906" s="5" t="s">
        <v>585</v>
      </c>
      <c r="D1906" s="5" t="s">
        <v>55</v>
      </c>
      <c r="E1906" s="5" t="s">
        <v>2577</v>
      </c>
      <c r="F1906" s="5" t="s">
        <v>2232</v>
      </c>
      <c r="G1906" s="5" t="s">
        <v>2233</v>
      </c>
      <c r="H1906" s="6">
        <v>37816</v>
      </c>
      <c r="I1906" s="5" t="s">
        <v>594</v>
      </c>
      <c r="J1906" s="5" t="s">
        <v>2598</v>
      </c>
      <c r="K1906" s="5" t="s">
        <v>568</v>
      </c>
      <c r="L1906" s="7">
        <v>6</v>
      </c>
      <c r="M1906" s="7" t="s">
        <v>287</v>
      </c>
      <c r="N1906" s="8">
        <v>6013</v>
      </c>
      <c r="O1906" s="122">
        <v>0.02</v>
      </c>
      <c r="P1906" s="10">
        <f t="shared" si="365"/>
        <v>120</v>
      </c>
      <c r="Q1906" s="122">
        <v>5.0000000000000001E-3</v>
      </c>
      <c r="R1906" s="10">
        <f t="shared" si="366"/>
        <v>30</v>
      </c>
      <c r="S1906" s="122">
        <f t="shared" si="367"/>
        <v>2.4945950440711791E-2</v>
      </c>
      <c r="T1906" s="10">
        <f t="shared" si="368"/>
        <v>150</v>
      </c>
      <c r="U1906" s="10">
        <f t="shared" si="369"/>
        <v>6163</v>
      </c>
      <c r="V1906" s="11">
        <f t="shared" si="378"/>
        <v>6163</v>
      </c>
      <c r="W1906" s="12">
        <f t="shared" si="370"/>
        <v>150</v>
      </c>
      <c r="X1906" s="123">
        <f t="shared" si="371"/>
        <v>2.4899999999999999E-2</v>
      </c>
      <c r="Y1906" s="124" t="str">
        <f t="shared" si="372"/>
        <v>0.00%-8.40%</v>
      </c>
      <c r="Z1906" s="15"/>
      <c r="AA1906" s="15"/>
      <c r="AB1906" s="15"/>
      <c r="AC1906" s="125"/>
      <c r="AD1906" s="8">
        <f t="shared" si="373"/>
        <v>0</v>
      </c>
      <c r="AE1906" s="17">
        <f t="shared" si="374"/>
        <v>6163</v>
      </c>
      <c r="AF1906" s="18">
        <f t="shared" si="375"/>
        <v>150</v>
      </c>
      <c r="AG1906" s="126">
        <f t="shared" si="376"/>
        <v>2.4945950440711684E-2</v>
      </c>
      <c r="AH1906" s="20">
        <v>13.6</v>
      </c>
      <c r="AI1906" s="20">
        <v>750</v>
      </c>
      <c r="AJ1906" s="20"/>
      <c r="AK1906" s="20">
        <v>688</v>
      </c>
      <c r="AL1906" s="20">
        <f t="shared" si="377"/>
        <v>93504.8</v>
      </c>
      <c r="AM1906" s="7" t="s">
        <v>287</v>
      </c>
      <c r="AN1906" s="20"/>
      <c r="AO1906" s="21"/>
      <c r="AP1906" s="21"/>
      <c r="AQ1906" s="5" t="s">
        <v>2202</v>
      </c>
      <c r="AR1906" s="5" t="s">
        <v>2203</v>
      </c>
    </row>
    <row r="1907" spans="1:44">
      <c r="A1907" s="87" t="s">
        <v>562</v>
      </c>
      <c r="B1907" s="5">
        <v>1132110</v>
      </c>
      <c r="C1907" s="5" t="s">
        <v>585</v>
      </c>
      <c r="D1907" s="5" t="s">
        <v>55</v>
      </c>
      <c r="E1907" s="5" t="s">
        <v>2577</v>
      </c>
      <c r="F1907" s="5" t="s">
        <v>2232</v>
      </c>
      <c r="G1907" s="5" t="s">
        <v>2233</v>
      </c>
      <c r="H1907" s="6">
        <v>35986</v>
      </c>
      <c r="I1907" s="5" t="s">
        <v>489</v>
      </c>
      <c r="J1907" s="5" t="s">
        <v>2667</v>
      </c>
      <c r="K1907" s="5" t="s">
        <v>568</v>
      </c>
      <c r="L1907" s="7">
        <v>6</v>
      </c>
      <c r="M1907" s="7" t="s">
        <v>287</v>
      </c>
      <c r="N1907" s="8">
        <v>7671</v>
      </c>
      <c r="O1907" s="122">
        <v>0.02</v>
      </c>
      <c r="P1907" s="10">
        <f t="shared" si="365"/>
        <v>153</v>
      </c>
      <c r="Q1907" s="122">
        <v>5.0000000000000001E-3</v>
      </c>
      <c r="R1907" s="10">
        <f t="shared" si="366"/>
        <v>38</v>
      </c>
      <c r="S1907" s="122">
        <f t="shared" si="367"/>
        <v>2.4898970147308044E-2</v>
      </c>
      <c r="T1907" s="10">
        <f t="shared" si="368"/>
        <v>191</v>
      </c>
      <c r="U1907" s="10">
        <f t="shared" si="369"/>
        <v>7862</v>
      </c>
      <c r="V1907" s="11">
        <f t="shared" si="378"/>
        <v>7862</v>
      </c>
      <c r="W1907" s="12">
        <f t="shared" si="370"/>
        <v>191</v>
      </c>
      <c r="X1907" s="123">
        <f t="shared" si="371"/>
        <v>2.4899999999999999E-2</v>
      </c>
      <c r="Y1907" s="124" t="str">
        <f t="shared" si="372"/>
        <v>0.00%-8.40%</v>
      </c>
      <c r="Z1907" s="15"/>
      <c r="AA1907" s="15"/>
      <c r="AB1907" s="15"/>
      <c r="AC1907" s="125"/>
      <c r="AD1907" s="8">
        <f t="shared" si="373"/>
        <v>0</v>
      </c>
      <c r="AE1907" s="17">
        <f t="shared" si="374"/>
        <v>7862</v>
      </c>
      <c r="AF1907" s="18">
        <f t="shared" si="375"/>
        <v>191</v>
      </c>
      <c r="AG1907" s="126">
        <f t="shared" si="376"/>
        <v>2.489897014730813E-2</v>
      </c>
      <c r="AH1907" s="20">
        <v>13.6</v>
      </c>
      <c r="AI1907" s="20">
        <v>850</v>
      </c>
      <c r="AJ1907" s="20"/>
      <c r="AK1907" s="20">
        <v>688</v>
      </c>
      <c r="AL1907" s="20">
        <f t="shared" si="377"/>
        <v>117811.2</v>
      </c>
      <c r="AM1907" s="7" t="s">
        <v>287</v>
      </c>
      <c r="AN1907" s="20"/>
      <c r="AO1907" s="21"/>
      <c r="AP1907" s="21"/>
      <c r="AQ1907" s="5" t="s">
        <v>2202</v>
      </c>
      <c r="AR1907" s="5" t="s">
        <v>2203</v>
      </c>
    </row>
    <row r="1908" spans="1:44">
      <c r="A1908" s="87" t="s">
        <v>562</v>
      </c>
      <c r="B1908" s="5">
        <v>1132112</v>
      </c>
      <c r="C1908" s="5" t="s">
        <v>585</v>
      </c>
      <c r="D1908" s="5" t="s">
        <v>55</v>
      </c>
      <c r="E1908" s="5" t="s">
        <v>2577</v>
      </c>
      <c r="F1908" s="5" t="s">
        <v>2232</v>
      </c>
      <c r="G1908" s="5" t="s">
        <v>2233</v>
      </c>
      <c r="H1908" s="6">
        <v>37760</v>
      </c>
      <c r="I1908" s="5" t="s">
        <v>594</v>
      </c>
      <c r="J1908" s="5" t="s">
        <v>2635</v>
      </c>
      <c r="K1908" s="5" t="s">
        <v>568</v>
      </c>
      <c r="L1908" s="7">
        <v>6</v>
      </c>
      <c r="M1908" s="7" t="s">
        <v>287</v>
      </c>
      <c r="N1908" s="8">
        <v>6089</v>
      </c>
      <c r="O1908" s="122">
        <v>0.02</v>
      </c>
      <c r="P1908" s="10">
        <f t="shared" si="365"/>
        <v>122</v>
      </c>
      <c r="Q1908" s="122">
        <v>5.0000000000000001E-3</v>
      </c>
      <c r="R1908" s="10">
        <f t="shared" si="366"/>
        <v>30</v>
      </c>
      <c r="S1908" s="122">
        <f t="shared" si="367"/>
        <v>2.4963048119559864E-2</v>
      </c>
      <c r="T1908" s="10">
        <f t="shared" si="368"/>
        <v>152</v>
      </c>
      <c r="U1908" s="10">
        <f t="shared" si="369"/>
        <v>6241</v>
      </c>
      <c r="V1908" s="11">
        <f t="shared" si="378"/>
        <v>6241</v>
      </c>
      <c r="W1908" s="12">
        <f t="shared" si="370"/>
        <v>152</v>
      </c>
      <c r="X1908" s="123">
        <f t="shared" si="371"/>
        <v>2.5000000000000001E-2</v>
      </c>
      <c r="Y1908" s="124" t="str">
        <f t="shared" si="372"/>
        <v>0.00%-8.40%</v>
      </c>
      <c r="Z1908" s="15"/>
      <c r="AA1908" s="15"/>
      <c r="AB1908" s="15"/>
      <c r="AC1908" s="125"/>
      <c r="AD1908" s="8">
        <f t="shared" si="373"/>
        <v>0</v>
      </c>
      <c r="AE1908" s="17">
        <f t="shared" si="374"/>
        <v>6241</v>
      </c>
      <c r="AF1908" s="18">
        <f t="shared" si="375"/>
        <v>152</v>
      </c>
      <c r="AG1908" s="126">
        <f t="shared" si="376"/>
        <v>2.4963048119559961E-2</v>
      </c>
      <c r="AH1908" s="20">
        <v>13.6</v>
      </c>
      <c r="AI1908" s="20">
        <v>750</v>
      </c>
      <c r="AJ1908" s="20"/>
      <c r="AK1908" s="20">
        <v>688</v>
      </c>
      <c r="AL1908" s="20">
        <f t="shared" si="377"/>
        <v>94565.599999999991</v>
      </c>
      <c r="AM1908" s="7" t="s">
        <v>287</v>
      </c>
      <c r="AN1908" s="20"/>
      <c r="AO1908" s="21"/>
      <c r="AP1908" s="21"/>
      <c r="AQ1908" s="5" t="s">
        <v>2202</v>
      </c>
      <c r="AR1908" s="5" t="s">
        <v>2203</v>
      </c>
    </row>
    <row r="1909" spans="1:44">
      <c r="A1909" s="87" t="s">
        <v>562</v>
      </c>
      <c r="B1909" s="5">
        <v>1132114</v>
      </c>
      <c r="C1909" s="5" t="s">
        <v>585</v>
      </c>
      <c r="D1909" s="5" t="s">
        <v>55</v>
      </c>
      <c r="E1909" s="5" t="s">
        <v>2577</v>
      </c>
      <c r="F1909" s="5" t="s">
        <v>2232</v>
      </c>
      <c r="G1909" s="5" t="s">
        <v>2233</v>
      </c>
      <c r="H1909" s="6">
        <v>36735</v>
      </c>
      <c r="I1909" s="5" t="s">
        <v>489</v>
      </c>
      <c r="J1909" s="5" t="s">
        <v>2667</v>
      </c>
      <c r="K1909" s="5" t="s">
        <v>568</v>
      </c>
      <c r="L1909" s="7">
        <v>6</v>
      </c>
      <c r="M1909" s="7" t="s">
        <v>287</v>
      </c>
      <c r="N1909" s="8">
        <v>7838</v>
      </c>
      <c r="O1909" s="122">
        <v>0.02</v>
      </c>
      <c r="P1909" s="10">
        <f t="shared" si="365"/>
        <v>157</v>
      </c>
      <c r="Q1909" s="122">
        <v>5.0000000000000001E-3</v>
      </c>
      <c r="R1909" s="10">
        <f t="shared" si="366"/>
        <v>39</v>
      </c>
      <c r="S1909" s="122">
        <f t="shared" si="367"/>
        <v>2.5006379178361827E-2</v>
      </c>
      <c r="T1909" s="10">
        <f t="shared" si="368"/>
        <v>196</v>
      </c>
      <c r="U1909" s="10">
        <f t="shared" si="369"/>
        <v>8034</v>
      </c>
      <c r="V1909" s="11">
        <f t="shared" si="378"/>
        <v>8034</v>
      </c>
      <c r="W1909" s="12">
        <f t="shared" si="370"/>
        <v>196</v>
      </c>
      <c r="X1909" s="123">
        <f t="shared" si="371"/>
        <v>2.5000000000000001E-2</v>
      </c>
      <c r="Y1909" s="124" t="str">
        <f t="shared" si="372"/>
        <v>0.00%-8.40%</v>
      </c>
      <c r="Z1909" s="15"/>
      <c r="AA1909" s="15"/>
      <c r="AB1909" s="15"/>
      <c r="AC1909" s="125"/>
      <c r="AD1909" s="8">
        <f t="shared" si="373"/>
        <v>0</v>
      </c>
      <c r="AE1909" s="17">
        <f t="shared" si="374"/>
        <v>8034</v>
      </c>
      <c r="AF1909" s="18">
        <f t="shared" si="375"/>
        <v>196</v>
      </c>
      <c r="AG1909" s="126">
        <f t="shared" si="376"/>
        <v>2.5006379178361904E-2</v>
      </c>
      <c r="AH1909" s="20">
        <v>13.6</v>
      </c>
      <c r="AI1909" s="20">
        <v>850</v>
      </c>
      <c r="AJ1909" s="20"/>
      <c r="AK1909" s="20">
        <v>688</v>
      </c>
      <c r="AL1909" s="20">
        <f t="shared" si="377"/>
        <v>120150.39999999999</v>
      </c>
      <c r="AM1909" s="7" t="s">
        <v>287</v>
      </c>
      <c r="AN1909" s="20"/>
      <c r="AO1909" s="21"/>
      <c r="AP1909" s="21"/>
      <c r="AQ1909" s="5" t="s">
        <v>2202</v>
      </c>
      <c r="AR1909" s="5" t="s">
        <v>2203</v>
      </c>
    </row>
    <row r="1910" spans="1:44">
      <c r="A1910" s="87" t="s">
        <v>562</v>
      </c>
      <c r="B1910" s="5">
        <v>1132115</v>
      </c>
      <c r="C1910" s="5" t="s">
        <v>585</v>
      </c>
      <c r="D1910" s="5" t="s">
        <v>55</v>
      </c>
      <c r="E1910" s="5" t="s">
        <v>2577</v>
      </c>
      <c r="F1910" s="5" t="s">
        <v>2232</v>
      </c>
      <c r="G1910" s="5" t="s">
        <v>2233</v>
      </c>
      <c r="H1910" s="6">
        <v>36735</v>
      </c>
      <c r="I1910" s="5" t="s">
        <v>594</v>
      </c>
      <c r="J1910" s="5" t="s">
        <v>2668</v>
      </c>
      <c r="K1910" s="5" t="s">
        <v>568</v>
      </c>
      <c r="L1910" s="7">
        <v>6</v>
      </c>
      <c r="M1910" s="7" t="s">
        <v>287</v>
      </c>
      <c r="N1910" s="8">
        <v>7441</v>
      </c>
      <c r="O1910" s="122">
        <v>0.02</v>
      </c>
      <c r="P1910" s="10">
        <f t="shared" si="365"/>
        <v>149</v>
      </c>
      <c r="Q1910" s="122">
        <v>5.0000000000000001E-3</v>
      </c>
      <c r="R1910" s="10">
        <f t="shared" si="366"/>
        <v>37</v>
      </c>
      <c r="S1910" s="122">
        <f t="shared" si="367"/>
        <v>2.4996640236527347E-2</v>
      </c>
      <c r="T1910" s="10">
        <f t="shared" si="368"/>
        <v>186</v>
      </c>
      <c r="U1910" s="10">
        <f t="shared" si="369"/>
        <v>7627</v>
      </c>
      <c r="V1910" s="11">
        <f t="shared" si="378"/>
        <v>7627</v>
      </c>
      <c r="W1910" s="12">
        <f t="shared" si="370"/>
        <v>186</v>
      </c>
      <c r="X1910" s="123">
        <f t="shared" si="371"/>
        <v>2.5000000000000001E-2</v>
      </c>
      <c r="Y1910" s="124" t="str">
        <f t="shared" si="372"/>
        <v>0.00%-8.40%</v>
      </c>
      <c r="Z1910" s="15"/>
      <c r="AA1910" s="15"/>
      <c r="AB1910" s="15"/>
      <c r="AC1910" s="125"/>
      <c r="AD1910" s="8">
        <f t="shared" si="373"/>
        <v>0</v>
      </c>
      <c r="AE1910" s="17">
        <f t="shared" si="374"/>
        <v>7627</v>
      </c>
      <c r="AF1910" s="18">
        <f t="shared" si="375"/>
        <v>186</v>
      </c>
      <c r="AG1910" s="126">
        <f t="shared" si="376"/>
        <v>2.4996640236527368E-2</v>
      </c>
      <c r="AH1910" s="20">
        <v>13.6</v>
      </c>
      <c r="AI1910" s="20">
        <v>750</v>
      </c>
      <c r="AJ1910" s="20"/>
      <c r="AK1910" s="20">
        <v>688</v>
      </c>
      <c r="AL1910" s="20">
        <f t="shared" si="377"/>
        <v>113415.2</v>
      </c>
      <c r="AM1910" s="7" t="s">
        <v>287</v>
      </c>
      <c r="AN1910" s="20"/>
      <c r="AO1910" s="21"/>
      <c r="AP1910" s="21"/>
      <c r="AQ1910" s="5" t="s">
        <v>2202</v>
      </c>
      <c r="AR1910" s="5" t="s">
        <v>2203</v>
      </c>
    </row>
    <row r="1911" spans="1:44">
      <c r="A1911" s="87" t="s">
        <v>562</v>
      </c>
      <c r="B1911" s="5">
        <v>1132123</v>
      </c>
      <c r="C1911" s="5" t="s">
        <v>585</v>
      </c>
      <c r="D1911" s="5" t="s">
        <v>55</v>
      </c>
      <c r="E1911" s="5" t="s">
        <v>2577</v>
      </c>
      <c r="F1911" s="5" t="s">
        <v>2232</v>
      </c>
      <c r="G1911" s="5" t="s">
        <v>2233</v>
      </c>
      <c r="H1911" s="6">
        <v>37760</v>
      </c>
      <c r="I1911" s="5" t="s">
        <v>594</v>
      </c>
      <c r="J1911" s="5" t="s">
        <v>680</v>
      </c>
      <c r="K1911" s="5" t="s">
        <v>568</v>
      </c>
      <c r="L1911" s="7">
        <v>6</v>
      </c>
      <c r="M1911" s="7" t="s">
        <v>287</v>
      </c>
      <c r="N1911" s="8">
        <v>5686</v>
      </c>
      <c r="O1911" s="122">
        <v>0.02</v>
      </c>
      <c r="P1911" s="10">
        <f t="shared" si="365"/>
        <v>114</v>
      </c>
      <c r="Q1911" s="122">
        <v>5.0000000000000001E-3</v>
      </c>
      <c r="R1911" s="10">
        <f t="shared" si="366"/>
        <v>28</v>
      </c>
      <c r="S1911" s="122">
        <f t="shared" si="367"/>
        <v>2.4973619416109743E-2</v>
      </c>
      <c r="T1911" s="10">
        <f t="shared" si="368"/>
        <v>142</v>
      </c>
      <c r="U1911" s="10">
        <f t="shared" si="369"/>
        <v>5828</v>
      </c>
      <c r="V1911" s="11">
        <f t="shared" si="378"/>
        <v>5828</v>
      </c>
      <c r="W1911" s="12">
        <f t="shared" si="370"/>
        <v>142</v>
      </c>
      <c r="X1911" s="123">
        <f t="shared" si="371"/>
        <v>2.5000000000000001E-2</v>
      </c>
      <c r="Y1911" s="124" t="str">
        <f t="shared" si="372"/>
        <v>0.00%-8.40%</v>
      </c>
      <c r="Z1911" s="15"/>
      <c r="AA1911" s="15"/>
      <c r="AB1911" s="15"/>
      <c r="AC1911" s="125"/>
      <c r="AD1911" s="8">
        <f t="shared" si="373"/>
        <v>0</v>
      </c>
      <c r="AE1911" s="17">
        <f t="shared" si="374"/>
        <v>5828</v>
      </c>
      <c r="AF1911" s="18">
        <f t="shared" si="375"/>
        <v>142</v>
      </c>
      <c r="AG1911" s="126">
        <f t="shared" si="376"/>
        <v>2.4973619416109649E-2</v>
      </c>
      <c r="AH1911" s="20">
        <v>13.6</v>
      </c>
      <c r="AI1911" s="20">
        <v>750</v>
      </c>
      <c r="AJ1911" s="20"/>
      <c r="AK1911" s="20">
        <v>688</v>
      </c>
      <c r="AL1911" s="20">
        <f t="shared" si="377"/>
        <v>88948.800000000003</v>
      </c>
      <c r="AM1911" s="7" t="s">
        <v>287</v>
      </c>
      <c r="AN1911" s="20"/>
      <c r="AO1911" s="21"/>
      <c r="AP1911" s="21"/>
      <c r="AQ1911" s="5" t="s">
        <v>2202</v>
      </c>
      <c r="AR1911" s="5" t="s">
        <v>2203</v>
      </c>
    </row>
    <row r="1912" spans="1:44">
      <c r="A1912" s="87" t="s">
        <v>562</v>
      </c>
      <c r="B1912" s="5">
        <v>1132126</v>
      </c>
      <c r="C1912" s="5" t="s">
        <v>585</v>
      </c>
      <c r="D1912" s="5" t="s">
        <v>55</v>
      </c>
      <c r="E1912" s="5" t="s">
        <v>2577</v>
      </c>
      <c r="F1912" s="5" t="s">
        <v>2232</v>
      </c>
      <c r="G1912" s="5" t="s">
        <v>2233</v>
      </c>
      <c r="H1912" s="6">
        <v>37760</v>
      </c>
      <c r="I1912" s="5" t="s">
        <v>594</v>
      </c>
      <c r="J1912" s="5" t="s">
        <v>2590</v>
      </c>
      <c r="K1912" s="5" t="s">
        <v>568</v>
      </c>
      <c r="L1912" s="7">
        <v>6</v>
      </c>
      <c r="M1912" s="7" t="s">
        <v>287</v>
      </c>
      <c r="N1912" s="8">
        <v>6797</v>
      </c>
      <c r="O1912" s="122">
        <v>0.02</v>
      </c>
      <c r="P1912" s="10">
        <f t="shared" si="365"/>
        <v>136</v>
      </c>
      <c r="Q1912" s="122">
        <v>5.0000000000000001E-3</v>
      </c>
      <c r="R1912" s="10">
        <f t="shared" si="366"/>
        <v>34</v>
      </c>
      <c r="S1912" s="122">
        <f t="shared" si="367"/>
        <v>2.5011034279829335E-2</v>
      </c>
      <c r="T1912" s="10">
        <f t="shared" si="368"/>
        <v>170</v>
      </c>
      <c r="U1912" s="10">
        <f t="shared" si="369"/>
        <v>6967</v>
      </c>
      <c r="V1912" s="11">
        <f t="shared" si="378"/>
        <v>6967</v>
      </c>
      <c r="W1912" s="12">
        <f t="shared" si="370"/>
        <v>170</v>
      </c>
      <c r="X1912" s="123">
        <f t="shared" si="371"/>
        <v>2.5000000000000001E-2</v>
      </c>
      <c r="Y1912" s="124" t="str">
        <f t="shared" si="372"/>
        <v>0.00%-8.40%</v>
      </c>
      <c r="Z1912" s="15"/>
      <c r="AA1912" s="15"/>
      <c r="AB1912" s="15"/>
      <c r="AC1912" s="125"/>
      <c r="AD1912" s="8">
        <f t="shared" si="373"/>
        <v>0</v>
      </c>
      <c r="AE1912" s="17">
        <f t="shared" si="374"/>
        <v>6967</v>
      </c>
      <c r="AF1912" s="18">
        <f t="shared" si="375"/>
        <v>170</v>
      </c>
      <c r="AG1912" s="126">
        <f t="shared" si="376"/>
        <v>2.5011034279829314E-2</v>
      </c>
      <c r="AH1912" s="20">
        <v>13.6</v>
      </c>
      <c r="AI1912" s="20">
        <v>750</v>
      </c>
      <c r="AJ1912" s="20"/>
      <c r="AK1912" s="20">
        <v>688</v>
      </c>
      <c r="AL1912" s="20">
        <f t="shared" si="377"/>
        <v>104439.2</v>
      </c>
      <c r="AM1912" s="7" t="s">
        <v>287</v>
      </c>
      <c r="AN1912" s="20"/>
      <c r="AO1912" s="21"/>
      <c r="AP1912" s="21"/>
      <c r="AQ1912" s="5" t="s">
        <v>2202</v>
      </c>
      <c r="AR1912" s="5" t="s">
        <v>2203</v>
      </c>
    </row>
    <row r="1913" spans="1:44">
      <c r="A1913" s="87" t="s">
        <v>562</v>
      </c>
      <c r="B1913" s="5">
        <v>1132127</v>
      </c>
      <c r="C1913" s="5" t="s">
        <v>585</v>
      </c>
      <c r="D1913" s="5" t="s">
        <v>55</v>
      </c>
      <c r="E1913" s="5" t="s">
        <v>2577</v>
      </c>
      <c r="F1913" s="5" t="s">
        <v>2232</v>
      </c>
      <c r="G1913" s="5" t="s">
        <v>2233</v>
      </c>
      <c r="H1913" s="6">
        <v>39448</v>
      </c>
      <c r="I1913" s="5" t="s">
        <v>594</v>
      </c>
      <c r="J1913" s="5" t="s">
        <v>2637</v>
      </c>
      <c r="K1913" s="5" t="s">
        <v>568</v>
      </c>
      <c r="L1913" s="7">
        <v>6</v>
      </c>
      <c r="M1913" s="7" t="s">
        <v>287</v>
      </c>
      <c r="N1913" s="8">
        <v>6492</v>
      </c>
      <c r="O1913" s="122">
        <v>0.02</v>
      </c>
      <c r="P1913" s="10">
        <f t="shared" si="365"/>
        <v>130</v>
      </c>
      <c r="Q1913" s="122">
        <v>5.0000000000000001E-3</v>
      </c>
      <c r="R1913" s="10">
        <f t="shared" si="366"/>
        <v>32</v>
      </c>
      <c r="S1913" s="122">
        <f t="shared" si="367"/>
        <v>2.4953789279112754E-2</v>
      </c>
      <c r="T1913" s="10">
        <f t="shared" si="368"/>
        <v>162</v>
      </c>
      <c r="U1913" s="10">
        <f t="shared" si="369"/>
        <v>6654</v>
      </c>
      <c r="V1913" s="11">
        <f t="shared" si="378"/>
        <v>6654</v>
      </c>
      <c r="W1913" s="12">
        <f t="shared" si="370"/>
        <v>162</v>
      </c>
      <c r="X1913" s="123">
        <f t="shared" si="371"/>
        <v>2.5000000000000001E-2</v>
      </c>
      <c r="Y1913" s="124" t="str">
        <f t="shared" si="372"/>
        <v>0.00%-8.40%</v>
      </c>
      <c r="Z1913" s="15"/>
      <c r="AA1913" s="15"/>
      <c r="AB1913" s="15"/>
      <c r="AC1913" s="125"/>
      <c r="AD1913" s="8">
        <f t="shared" si="373"/>
        <v>0</v>
      </c>
      <c r="AE1913" s="17">
        <f t="shared" si="374"/>
        <v>6654</v>
      </c>
      <c r="AF1913" s="18">
        <f t="shared" si="375"/>
        <v>162</v>
      </c>
      <c r="AG1913" s="126">
        <f t="shared" si="376"/>
        <v>2.4953789279112737E-2</v>
      </c>
      <c r="AH1913" s="20">
        <v>13.6</v>
      </c>
      <c r="AI1913" s="20">
        <v>750</v>
      </c>
      <c r="AJ1913" s="20"/>
      <c r="AK1913" s="20">
        <v>688</v>
      </c>
      <c r="AL1913" s="20">
        <f t="shared" si="377"/>
        <v>100182.39999999999</v>
      </c>
      <c r="AM1913" s="7" t="s">
        <v>287</v>
      </c>
      <c r="AN1913" s="20"/>
      <c r="AO1913" s="21"/>
      <c r="AP1913" s="21"/>
      <c r="AQ1913" s="5" t="s">
        <v>2202</v>
      </c>
      <c r="AR1913" s="5" t="s">
        <v>2203</v>
      </c>
    </row>
    <row r="1914" spans="1:44">
      <c r="A1914" s="87" t="s">
        <v>562</v>
      </c>
      <c r="B1914" s="5">
        <v>1132130</v>
      </c>
      <c r="C1914" s="5" t="s">
        <v>585</v>
      </c>
      <c r="D1914" s="5" t="s">
        <v>55</v>
      </c>
      <c r="E1914" s="5" t="s">
        <v>2577</v>
      </c>
      <c r="F1914" s="5" t="s">
        <v>2232</v>
      </c>
      <c r="G1914" s="5" t="s">
        <v>2233</v>
      </c>
      <c r="H1914" s="6">
        <v>39448</v>
      </c>
      <c r="I1914" s="5" t="s">
        <v>594</v>
      </c>
      <c r="J1914" s="5" t="s">
        <v>2668</v>
      </c>
      <c r="K1914" s="5" t="s">
        <v>568</v>
      </c>
      <c r="L1914" s="7">
        <v>6</v>
      </c>
      <c r="M1914" s="7" t="s">
        <v>287</v>
      </c>
      <c r="N1914" s="8">
        <v>8022</v>
      </c>
      <c r="O1914" s="122">
        <v>0.02</v>
      </c>
      <c r="P1914" s="10">
        <f t="shared" si="365"/>
        <v>160</v>
      </c>
      <c r="Q1914" s="122">
        <v>5.0000000000000001E-3</v>
      </c>
      <c r="R1914" s="10">
        <f t="shared" si="366"/>
        <v>40</v>
      </c>
      <c r="S1914" s="122">
        <f t="shared" si="367"/>
        <v>2.4931438544003988E-2</v>
      </c>
      <c r="T1914" s="10">
        <f t="shared" si="368"/>
        <v>200</v>
      </c>
      <c r="U1914" s="10">
        <f t="shared" si="369"/>
        <v>8222</v>
      </c>
      <c r="V1914" s="11">
        <f t="shared" si="378"/>
        <v>8222</v>
      </c>
      <c r="W1914" s="12">
        <f t="shared" si="370"/>
        <v>200</v>
      </c>
      <c r="X1914" s="123">
        <f t="shared" si="371"/>
        <v>2.4899999999999999E-2</v>
      </c>
      <c r="Y1914" s="124" t="str">
        <f t="shared" si="372"/>
        <v>0.00%-8.40%</v>
      </c>
      <c r="Z1914" s="15"/>
      <c r="AA1914" s="15"/>
      <c r="AB1914" s="15"/>
      <c r="AC1914" s="125"/>
      <c r="AD1914" s="8">
        <f t="shared" si="373"/>
        <v>0</v>
      </c>
      <c r="AE1914" s="17">
        <f t="shared" si="374"/>
        <v>8222</v>
      </c>
      <c r="AF1914" s="18">
        <f t="shared" si="375"/>
        <v>200</v>
      </c>
      <c r="AG1914" s="126">
        <f t="shared" si="376"/>
        <v>2.4931438544004036E-2</v>
      </c>
      <c r="AH1914" s="20">
        <v>13.6</v>
      </c>
      <c r="AI1914" s="20">
        <v>800</v>
      </c>
      <c r="AJ1914" s="20"/>
      <c r="AK1914" s="20">
        <v>688</v>
      </c>
      <c r="AL1914" s="20">
        <f t="shared" si="377"/>
        <v>122107.2</v>
      </c>
      <c r="AM1914" s="7" t="s">
        <v>287</v>
      </c>
      <c r="AN1914" s="20"/>
      <c r="AO1914" s="21"/>
      <c r="AP1914" s="21"/>
      <c r="AQ1914" s="5" t="s">
        <v>2202</v>
      </c>
      <c r="AR1914" s="5" t="s">
        <v>2203</v>
      </c>
    </row>
    <row r="1915" spans="1:44">
      <c r="A1915" s="87" t="s">
        <v>562</v>
      </c>
      <c r="B1915" s="5">
        <v>1132133</v>
      </c>
      <c r="C1915" s="5" t="s">
        <v>585</v>
      </c>
      <c r="D1915" s="5" t="s">
        <v>55</v>
      </c>
      <c r="E1915" s="5" t="s">
        <v>2577</v>
      </c>
      <c r="F1915" s="5" t="s">
        <v>2232</v>
      </c>
      <c r="G1915" s="5" t="s">
        <v>2233</v>
      </c>
      <c r="H1915" s="6">
        <v>39713</v>
      </c>
      <c r="I1915" s="5" t="s">
        <v>594</v>
      </c>
      <c r="J1915" s="5" t="s">
        <v>680</v>
      </c>
      <c r="K1915" s="5" t="s">
        <v>568</v>
      </c>
      <c r="L1915" s="7">
        <v>6</v>
      </c>
      <c r="M1915" s="7" t="s">
        <v>287</v>
      </c>
      <c r="N1915" s="8">
        <v>6031</v>
      </c>
      <c r="O1915" s="122">
        <v>0.02</v>
      </c>
      <c r="P1915" s="10">
        <f t="shared" si="365"/>
        <v>121</v>
      </c>
      <c r="Q1915" s="122">
        <v>5.0000000000000001E-3</v>
      </c>
      <c r="R1915" s="10">
        <f t="shared" si="366"/>
        <v>30</v>
      </c>
      <c r="S1915" s="122">
        <f t="shared" si="367"/>
        <v>2.5037307245896204E-2</v>
      </c>
      <c r="T1915" s="10">
        <f t="shared" si="368"/>
        <v>151</v>
      </c>
      <c r="U1915" s="10">
        <f t="shared" si="369"/>
        <v>6182</v>
      </c>
      <c r="V1915" s="11">
        <f t="shared" si="378"/>
        <v>6182</v>
      </c>
      <c r="W1915" s="12">
        <f t="shared" si="370"/>
        <v>151</v>
      </c>
      <c r="X1915" s="123">
        <f t="shared" si="371"/>
        <v>2.5000000000000001E-2</v>
      </c>
      <c r="Y1915" s="124" t="str">
        <f t="shared" si="372"/>
        <v>0.00%-8.40%</v>
      </c>
      <c r="Z1915" s="15"/>
      <c r="AA1915" s="15"/>
      <c r="AB1915" s="15"/>
      <c r="AC1915" s="125"/>
      <c r="AD1915" s="8">
        <f t="shared" si="373"/>
        <v>0</v>
      </c>
      <c r="AE1915" s="17">
        <f t="shared" si="374"/>
        <v>6182</v>
      </c>
      <c r="AF1915" s="18">
        <f t="shared" si="375"/>
        <v>151</v>
      </c>
      <c r="AG1915" s="126">
        <f t="shared" si="376"/>
        <v>2.5037307245896256E-2</v>
      </c>
      <c r="AH1915" s="20">
        <v>13.6</v>
      </c>
      <c r="AI1915" s="20">
        <v>800</v>
      </c>
      <c r="AJ1915" s="20"/>
      <c r="AK1915" s="20">
        <v>688</v>
      </c>
      <c r="AL1915" s="20">
        <f t="shared" si="377"/>
        <v>94363.199999999997</v>
      </c>
      <c r="AM1915" s="7" t="s">
        <v>287</v>
      </c>
      <c r="AN1915" s="20"/>
      <c r="AO1915" s="21"/>
      <c r="AP1915" s="21"/>
      <c r="AQ1915" s="5" t="s">
        <v>2202</v>
      </c>
      <c r="AR1915" s="5" t="s">
        <v>2203</v>
      </c>
    </row>
    <row r="1916" spans="1:44">
      <c r="A1916" s="87" t="s">
        <v>562</v>
      </c>
      <c r="B1916" s="5">
        <v>1132134</v>
      </c>
      <c r="C1916" s="5" t="s">
        <v>585</v>
      </c>
      <c r="D1916" s="5" t="s">
        <v>55</v>
      </c>
      <c r="E1916" s="5" t="s">
        <v>2577</v>
      </c>
      <c r="F1916" s="5" t="s">
        <v>2232</v>
      </c>
      <c r="G1916" s="5" t="s">
        <v>2233</v>
      </c>
      <c r="H1916" s="6">
        <v>39717</v>
      </c>
      <c r="I1916" s="5" t="s">
        <v>594</v>
      </c>
      <c r="J1916" s="5" t="s">
        <v>2593</v>
      </c>
      <c r="K1916" s="5" t="s">
        <v>568</v>
      </c>
      <c r="L1916" s="7">
        <v>6</v>
      </c>
      <c r="M1916" s="7" t="s">
        <v>287</v>
      </c>
      <c r="N1916" s="8">
        <v>6515</v>
      </c>
      <c r="O1916" s="122">
        <v>0.02</v>
      </c>
      <c r="P1916" s="10">
        <f t="shared" si="365"/>
        <v>130</v>
      </c>
      <c r="Q1916" s="122">
        <v>5.0000000000000001E-3</v>
      </c>
      <c r="R1916" s="10">
        <f t="shared" si="366"/>
        <v>33</v>
      </c>
      <c r="S1916" s="122">
        <f t="shared" si="367"/>
        <v>2.5019186492709133E-2</v>
      </c>
      <c r="T1916" s="10">
        <f t="shared" si="368"/>
        <v>163</v>
      </c>
      <c r="U1916" s="10">
        <f t="shared" si="369"/>
        <v>6678</v>
      </c>
      <c r="V1916" s="11">
        <f t="shared" si="378"/>
        <v>6678</v>
      </c>
      <c r="W1916" s="12">
        <f t="shared" si="370"/>
        <v>163</v>
      </c>
      <c r="X1916" s="123">
        <f t="shared" si="371"/>
        <v>2.5000000000000001E-2</v>
      </c>
      <c r="Y1916" s="124" t="str">
        <f t="shared" si="372"/>
        <v>0.00%-8.40%</v>
      </c>
      <c r="Z1916" s="15"/>
      <c r="AA1916" s="15"/>
      <c r="AB1916" s="15"/>
      <c r="AC1916" s="125"/>
      <c r="AD1916" s="8">
        <f t="shared" si="373"/>
        <v>0</v>
      </c>
      <c r="AE1916" s="17">
        <f t="shared" si="374"/>
        <v>6678</v>
      </c>
      <c r="AF1916" s="18">
        <f t="shared" si="375"/>
        <v>163</v>
      </c>
      <c r="AG1916" s="126">
        <f t="shared" si="376"/>
        <v>2.5019186492709178E-2</v>
      </c>
      <c r="AH1916" s="20">
        <v>13.6</v>
      </c>
      <c r="AI1916" s="20">
        <v>750</v>
      </c>
      <c r="AJ1916" s="20"/>
      <c r="AK1916" s="20">
        <v>688</v>
      </c>
      <c r="AL1916" s="20">
        <f t="shared" si="377"/>
        <v>100508.8</v>
      </c>
      <c r="AM1916" s="7" t="s">
        <v>287</v>
      </c>
      <c r="AN1916" s="20"/>
      <c r="AO1916" s="21"/>
      <c r="AP1916" s="21"/>
      <c r="AQ1916" s="5" t="s">
        <v>2202</v>
      </c>
      <c r="AR1916" s="5" t="s">
        <v>2203</v>
      </c>
    </row>
    <row r="1917" spans="1:44">
      <c r="A1917" s="87" t="s">
        <v>562</v>
      </c>
      <c r="B1917" s="5">
        <v>1132136</v>
      </c>
      <c r="C1917" s="5" t="s">
        <v>585</v>
      </c>
      <c r="D1917" s="5" t="s">
        <v>55</v>
      </c>
      <c r="E1917" s="5" t="s">
        <v>2577</v>
      </c>
      <c r="F1917" s="5" t="s">
        <v>2232</v>
      </c>
      <c r="G1917" s="5" t="s">
        <v>2233</v>
      </c>
      <c r="H1917" s="6">
        <v>40336</v>
      </c>
      <c r="I1917" s="5" t="s">
        <v>594</v>
      </c>
      <c r="J1917" s="5" t="s">
        <v>680</v>
      </c>
      <c r="K1917" s="5" t="s">
        <v>568</v>
      </c>
      <c r="L1917" s="7">
        <v>6</v>
      </c>
      <c r="M1917" s="7" t="s">
        <v>287</v>
      </c>
      <c r="N1917" s="8">
        <v>6475</v>
      </c>
      <c r="O1917" s="122">
        <v>0.02</v>
      </c>
      <c r="P1917" s="10">
        <f t="shared" si="365"/>
        <v>130</v>
      </c>
      <c r="Q1917" s="122">
        <v>5.0000000000000001E-3</v>
      </c>
      <c r="R1917" s="10">
        <f t="shared" si="366"/>
        <v>32</v>
      </c>
      <c r="S1917" s="122">
        <f t="shared" si="367"/>
        <v>2.5019305019305018E-2</v>
      </c>
      <c r="T1917" s="10">
        <f t="shared" si="368"/>
        <v>162</v>
      </c>
      <c r="U1917" s="10">
        <f t="shared" si="369"/>
        <v>6637</v>
      </c>
      <c r="V1917" s="11">
        <f t="shared" si="378"/>
        <v>6637</v>
      </c>
      <c r="W1917" s="12">
        <f t="shared" si="370"/>
        <v>162</v>
      </c>
      <c r="X1917" s="123">
        <f t="shared" si="371"/>
        <v>2.5000000000000001E-2</v>
      </c>
      <c r="Y1917" s="124" t="str">
        <f t="shared" si="372"/>
        <v>0.00%-8.40%</v>
      </c>
      <c r="Z1917" s="15"/>
      <c r="AA1917" s="15"/>
      <c r="AB1917" s="15"/>
      <c r="AC1917" s="125"/>
      <c r="AD1917" s="8">
        <f t="shared" si="373"/>
        <v>0</v>
      </c>
      <c r="AE1917" s="17">
        <f t="shared" si="374"/>
        <v>6637</v>
      </c>
      <c r="AF1917" s="18">
        <f t="shared" si="375"/>
        <v>162</v>
      </c>
      <c r="AG1917" s="126">
        <f t="shared" si="376"/>
        <v>2.5019305019305049E-2</v>
      </c>
      <c r="AH1917" s="20">
        <v>13.6</v>
      </c>
      <c r="AI1917" s="20">
        <v>750</v>
      </c>
      <c r="AJ1917" s="20"/>
      <c r="AK1917" s="20">
        <v>688</v>
      </c>
      <c r="AL1917" s="20">
        <f t="shared" si="377"/>
        <v>99951.2</v>
      </c>
      <c r="AM1917" s="7" t="s">
        <v>287</v>
      </c>
      <c r="AN1917" s="20"/>
      <c r="AO1917" s="21"/>
      <c r="AP1917" s="21"/>
      <c r="AQ1917" s="5" t="s">
        <v>2202</v>
      </c>
      <c r="AR1917" s="5" t="s">
        <v>2203</v>
      </c>
    </row>
    <row r="1918" spans="1:44">
      <c r="A1918" s="87" t="s">
        <v>562</v>
      </c>
      <c r="B1918" s="5">
        <v>1132137</v>
      </c>
      <c r="C1918" s="5" t="s">
        <v>585</v>
      </c>
      <c r="D1918" s="5" t="s">
        <v>55</v>
      </c>
      <c r="E1918" s="5" t="s">
        <v>2577</v>
      </c>
      <c r="F1918" s="5" t="s">
        <v>2232</v>
      </c>
      <c r="G1918" s="5" t="s">
        <v>2233</v>
      </c>
      <c r="H1918" s="6">
        <v>40336</v>
      </c>
      <c r="I1918" s="5" t="s">
        <v>594</v>
      </c>
      <c r="J1918" s="5" t="s">
        <v>680</v>
      </c>
      <c r="K1918" s="5" t="s">
        <v>568</v>
      </c>
      <c r="L1918" s="7">
        <v>6</v>
      </c>
      <c r="M1918" s="7" t="s">
        <v>287</v>
      </c>
      <c r="N1918" s="8">
        <v>6173</v>
      </c>
      <c r="O1918" s="122">
        <v>0.02</v>
      </c>
      <c r="P1918" s="10">
        <f t="shared" si="365"/>
        <v>123</v>
      </c>
      <c r="Q1918" s="122">
        <v>5.0000000000000001E-3</v>
      </c>
      <c r="R1918" s="10">
        <f t="shared" si="366"/>
        <v>31</v>
      </c>
      <c r="S1918" s="122">
        <f t="shared" si="367"/>
        <v>2.4947351368864411E-2</v>
      </c>
      <c r="T1918" s="10">
        <f t="shared" si="368"/>
        <v>154</v>
      </c>
      <c r="U1918" s="10">
        <f t="shared" si="369"/>
        <v>6327</v>
      </c>
      <c r="V1918" s="11">
        <f t="shared" si="378"/>
        <v>6327</v>
      </c>
      <c r="W1918" s="12">
        <f t="shared" si="370"/>
        <v>154</v>
      </c>
      <c r="X1918" s="123">
        <f t="shared" si="371"/>
        <v>2.4899999999999999E-2</v>
      </c>
      <c r="Y1918" s="124" t="str">
        <f t="shared" si="372"/>
        <v>0.00%-8.40%</v>
      </c>
      <c r="Z1918" s="15"/>
      <c r="AA1918" s="15"/>
      <c r="AB1918" s="15"/>
      <c r="AC1918" s="125"/>
      <c r="AD1918" s="8">
        <f t="shared" si="373"/>
        <v>0</v>
      </c>
      <c r="AE1918" s="17">
        <f t="shared" si="374"/>
        <v>6327</v>
      </c>
      <c r="AF1918" s="18">
        <f t="shared" si="375"/>
        <v>154</v>
      </c>
      <c r="AG1918" s="126">
        <f t="shared" si="376"/>
        <v>2.4947351368864501E-2</v>
      </c>
      <c r="AH1918" s="20">
        <v>13.6</v>
      </c>
      <c r="AI1918" s="20">
        <v>750</v>
      </c>
      <c r="AJ1918" s="20"/>
      <c r="AK1918" s="20">
        <v>688</v>
      </c>
      <c r="AL1918" s="20">
        <f t="shared" si="377"/>
        <v>95735.2</v>
      </c>
      <c r="AM1918" s="7" t="s">
        <v>287</v>
      </c>
      <c r="AN1918" s="20"/>
      <c r="AO1918" s="21"/>
      <c r="AP1918" s="21"/>
      <c r="AQ1918" s="5" t="s">
        <v>2202</v>
      </c>
      <c r="AR1918" s="5" t="s">
        <v>2203</v>
      </c>
    </row>
    <row r="1919" spans="1:44">
      <c r="A1919" s="87" t="s">
        <v>562</v>
      </c>
      <c r="B1919" s="5">
        <v>1132139</v>
      </c>
      <c r="C1919" s="5" t="s">
        <v>585</v>
      </c>
      <c r="D1919" s="5" t="s">
        <v>55</v>
      </c>
      <c r="E1919" s="5" t="s">
        <v>2577</v>
      </c>
      <c r="F1919" s="5" t="s">
        <v>2232</v>
      </c>
      <c r="G1919" s="5" t="s">
        <v>2233</v>
      </c>
      <c r="H1919" s="6">
        <v>40336</v>
      </c>
      <c r="I1919" s="5" t="s">
        <v>594</v>
      </c>
      <c r="J1919" s="5" t="s">
        <v>2596</v>
      </c>
      <c r="K1919" s="5" t="s">
        <v>568</v>
      </c>
      <c r="L1919" s="7">
        <v>6</v>
      </c>
      <c r="M1919" s="7" t="s">
        <v>287</v>
      </c>
      <c r="N1919" s="8">
        <v>6571</v>
      </c>
      <c r="O1919" s="122">
        <v>0.02</v>
      </c>
      <c r="P1919" s="10">
        <f t="shared" si="365"/>
        <v>131</v>
      </c>
      <c r="Q1919" s="122">
        <v>5.0000000000000001E-3</v>
      </c>
      <c r="R1919" s="10">
        <f t="shared" si="366"/>
        <v>33</v>
      </c>
      <c r="S1919" s="122">
        <f t="shared" si="367"/>
        <v>2.4958149444528992E-2</v>
      </c>
      <c r="T1919" s="10">
        <f t="shared" si="368"/>
        <v>164</v>
      </c>
      <c r="U1919" s="10">
        <f t="shared" si="369"/>
        <v>6735</v>
      </c>
      <c r="V1919" s="11">
        <f t="shared" si="378"/>
        <v>6735</v>
      </c>
      <c r="W1919" s="12">
        <f t="shared" si="370"/>
        <v>164</v>
      </c>
      <c r="X1919" s="123">
        <f t="shared" si="371"/>
        <v>2.5000000000000001E-2</v>
      </c>
      <c r="Y1919" s="124" t="str">
        <f t="shared" si="372"/>
        <v>0.00%-8.40%</v>
      </c>
      <c r="Z1919" s="15"/>
      <c r="AA1919" s="15"/>
      <c r="AB1919" s="15"/>
      <c r="AC1919" s="125"/>
      <c r="AD1919" s="8">
        <f t="shared" si="373"/>
        <v>0</v>
      </c>
      <c r="AE1919" s="17">
        <f t="shared" si="374"/>
        <v>6735</v>
      </c>
      <c r="AF1919" s="18">
        <f t="shared" si="375"/>
        <v>164</v>
      </c>
      <c r="AG1919" s="126">
        <f t="shared" si="376"/>
        <v>2.495814944452901E-2</v>
      </c>
      <c r="AH1919" s="20">
        <v>13.6</v>
      </c>
      <c r="AI1919" s="20">
        <v>750</v>
      </c>
      <c r="AJ1919" s="20"/>
      <c r="AK1919" s="20">
        <v>688</v>
      </c>
      <c r="AL1919" s="20">
        <f t="shared" si="377"/>
        <v>101284</v>
      </c>
      <c r="AM1919" s="7" t="s">
        <v>287</v>
      </c>
      <c r="AN1919" s="20"/>
      <c r="AO1919" s="21"/>
      <c r="AP1919" s="21"/>
      <c r="AQ1919" s="5" t="s">
        <v>2202</v>
      </c>
      <c r="AR1919" s="5" t="s">
        <v>2203</v>
      </c>
    </row>
    <row r="1920" spans="1:44">
      <c r="A1920" s="87" t="s">
        <v>562</v>
      </c>
      <c r="B1920" s="5">
        <v>1132145</v>
      </c>
      <c r="C1920" s="5" t="s">
        <v>585</v>
      </c>
      <c r="D1920" s="5" t="s">
        <v>55</v>
      </c>
      <c r="E1920" s="5" t="s">
        <v>2577</v>
      </c>
      <c r="F1920" s="5" t="s">
        <v>2232</v>
      </c>
      <c r="G1920" s="5" t="s">
        <v>2233</v>
      </c>
      <c r="H1920" s="6">
        <v>40373</v>
      </c>
      <c r="I1920" s="5" t="s">
        <v>594</v>
      </c>
      <c r="J1920" s="5" t="s">
        <v>2669</v>
      </c>
      <c r="K1920" s="5" t="s">
        <v>568</v>
      </c>
      <c r="L1920" s="7">
        <v>6</v>
      </c>
      <c r="M1920" s="7" t="s">
        <v>287</v>
      </c>
      <c r="N1920" s="8">
        <v>6676</v>
      </c>
      <c r="O1920" s="122">
        <v>0.02</v>
      </c>
      <c r="P1920" s="10">
        <f t="shared" si="365"/>
        <v>134</v>
      </c>
      <c r="Q1920" s="122">
        <v>5.0000000000000001E-3</v>
      </c>
      <c r="R1920" s="10">
        <f t="shared" si="366"/>
        <v>33</v>
      </c>
      <c r="S1920" s="122">
        <f t="shared" si="367"/>
        <v>2.5014979029358897E-2</v>
      </c>
      <c r="T1920" s="10">
        <f t="shared" si="368"/>
        <v>167</v>
      </c>
      <c r="U1920" s="10">
        <f t="shared" si="369"/>
        <v>6843</v>
      </c>
      <c r="V1920" s="11">
        <f t="shared" si="378"/>
        <v>6843</v>
      </c>
      <c r="W1920" s="12">
        <f t="shared" si="370"/>
        <v>167</v>
      </c>
      <c r="X1920" s="123">
        <f t="shared" si="371"/>
        <v>2.5000000000000001E-2</v>
      </c>
      <c r="Y1920" s="124" t="str">
        <f t="shared" si="372"/>
        <v>0.00%-8.40%</v>
      </c>
      <c r="Z1920" s="15"/>
      <c r="AA1920" s="15"/>
      <c r="AB1920" s="15"/>
      <c r="AC1920" s="125"/>
      <c r="AD1920" s="8">
        <f t="shared" si="373"/>
        <v>0</v>
      </c>
      <c r="AE1920" s="17">
        <f t="shared" si="374"/>
        <v>6843</v>
      </c>
      <c r="AF1920" s="18">
        <f t="shared" si="375"/>
        <v>167</v>
      </c>
      <c r="AG1920" s="126">
        <f t="shared" si="376"/>
        <v>2.5014979029359008E-2</v>
      </c>
      <c r="AH1920" s="20">
        <v>13.6</v>
      </c>
      <c r="AI1920" s="20">
        <v>750</v>
      </c>
      <c r="AJ1920" s="20"/>
      <c r="AK1920" s="20">
        <v>688</v>
      </c>
      <c r="AL1920" s="20">
        <f t="shared" si="377"/>
        <v>102752.8</v>
      </c>
      <c r="AM1920" s="7" t="s">
        <v>287</v>
      </c>
      <c r="AN1920" s="20"/>
      <c r="AO1920" s="21"/>
      <c r="AP1920" s="21"/>
      <c r="AQ1920" s="5" t="s">
        <v>2202</v>
      </c>
      <c r="AR1920" s="5" t="s">
        <v>2203</v>
      </c>
    </row>
    <row r="1921" spans="1:44">
      <c r="A1921" s="87" t="s">
        <v>562</v>
      </c>
      <c r="B1921" s="5">
        <v>1132146</v>
      </c>
      <c r="C1921" s="5" t="s">
        <v>585</v>
      </c>
      <c r="D1921" s="5" t="s">
        <v>55</v>
      </c>
      <c r="E1921" s="5" t="s">
        <v>2577</v>
      </c>
      <c r="F1921" s="5" t="s">
        <v>2232</v>
      </c>
      <c r="G1921" s="5" t="s">
        <v>2233</v>
      </c>
      <c r="H1921" s="6">
        <v>40373</v>
      </c>
      <c r="I1921" s="5" t="s">
        <v>594</v>
      </c>
      <c r="J1921" s="5" t="s">
        <v>2670</v>
      </c>
      <c r="K1921" s="5" t="s">
        <v>568</v>
      </c>
      <c r="L1921" s="7">
        <v>6</v>
      </c>
      <c r="M1921" s="7" t="s">
        <v>287</v>
      </c>
      <c r="N1921" s="8">
        <v>8429</v>
      </c>
      <c r="O1921" s="122">
        <v>0.02</v>
      </c>
      <c r="P1921" s="10">
        <f t="shared" si="365"/>
        <v>169</v>
      </c>
      <c r="Q1921" s="122">
        <v>5.0000000000000001E-3</v>
      </c>
      <c r="R1921" s="10">
        <f t="shared" si="366"/>
        <v>42</v>
      </c>
      <c r="S1921" s="122">
        <f t="shared" si="367"/>
        <v>2.5032625459722388E-2</v>
      </c>
      <c r="T1921" s="10">
        <f t="shared" si="368"/>
        <v>211</v>
      </c>
      <c r="U1921" s="10">
        <f t="shared" si="369"/>
        <v>8640</v>
      </c>
      <c r="V1921" s="11">
        <f t="shared" si="378"/>
        <v>8640</v>
      </c>
      <c r="W1921" s="12">
        <f t="shared" si="370"/>
        <v>211</v>
      </c>
      <c r="X1921" s="123">
        <f t="shared" si="371"/>
        <v>2.5000000000000001E-2</v>
      </c>
      <c r="Y1921" s="124" t="str">
        <f t="shared" si="372"/>
        <v>0.00%-8.40%</v>
      </c>
      <c r="Z1921" s="15"/>
      <c r="AA1921" s="15"/>
      <c r="AB1921" s="15"/>
      <c r="AC1921" s="125"/>
      <c r="AD1921" s="8">
        <f t="shared" si="373"/>
        <v>0</v>
      </c>
      <c r="AE1921" s="17">
        <f t="shared" si="374"/>
        <v>8640</v>
      </c>
      <c r="AF1921" s="18">
        <f t="shared" si="375"/>
        <v>211</v>
      </c>
      <c r="AG1921" s="126">
        <f t="shared" si="376"/>
        <v>2.5032625459722402E-2</v>
      </c>
      <c r="AH1921" s="20">
        <v>13.6</v>
      </c>
      <c r="AI1921" s="20">
        <v>750</v>
      </c>
      <c r="AJ1921" s="20"/>
      <c r="AK1921" s="20">
        <v>688</v>
      </c>
      <c r="AL1921" s="20">
        <f t="shared" si="377"/>
        <v>127192</v>
      </c>
      <c r="AM1921" s="7" t="s">
        <v>287</v>
      </c>
      <c r="AN1921" s="20"/>
      <c r="AO1921" s="21"/>
      <c r="AP1921" s="21"/>
      <c r="AQ1921" s="5" t="s">
        <v>2202</v>
      </c>
      <c r="AR1921" s="5" t="s">
        <v>2203</v>
      </c>
    </row>
    <row r="1922" spans="1:44">
      <c r="A1922" s="87" t="s">
        <v>562</v>
      </c>
      <c r="B1922" s="5">
        <v>1132147</v>
      </c>
      <c r="C1922" s="5" t="s">
        <v>585</v>
      </c>
      <c r="D1922" s="5" t="s">
        <v>55</v>
      </c>
      <c r="E1922" s="5" t="s">
        <v>2577</v>
      </c>
      <c r="F1922" s="5" t="s">
        <v>2232</v>
      </c>
      <c r="G1922" s="5" t="s">
        <v>2233</v>
      </c>
      <c r="H1922" s="6">
        <v>40373</v>
      </c>
      <c r="I1922" s="5" t="s">
        <v>594</v>
      </c>
      <c r="J1922" s="5" t="s">
        <v>2596</v>
      </c>
      <c r="K1922" s="5" t="s">
        <v>568</v>
      </c>
      <c r="L1922" s="7">
        <v>6</v>
      </c>
      <c r="M1922" s="7" t="s">
        <v>287</v>
      </c>
      <c r="N1922" s="8">
        <v>6053</v>
      </c>
      <c r="O1922" s="122">
        <v>0.02</v>
      </c>
      <c r="P1922" s="10">
        <f t="shared" si="365"/>
        <v>121</v>
      </c>
      <c r="Q1922" s="122">
        <v>5.0000000000000001E-3</v>
      </c>
      <c r="R1922" s="10">
        <f t="shared" si="366"/>
        <v>30</v>
      </c>
      <c r="S1922" s="122">
        <f t="shared" si="367"/>
        <v>2.4946307616058153E-2</v>
      </c>
      <c r="T1922" s="10">
        <f t="shared" si="368"/>
        <v>151</v>
      </c>
      <c r="U1922" s="10">
        <f t="shared" si="369"/>
        <v>6204</v>
      </c>
      <c r="V1922" s="11">
        <f t="shared" si="378"/>
        <v>6204</v>
      </c>
      <c r="W1922" s="12">
        <f t="shared" si="370"/>
        <v>151</v>
      </c>
      <c r="X1922" s="123">
        <f t="shared" si="371"/>
        <v>2.4899999999999999E-2</v>
      </c>
      <c r="Y1922" s="124" t="str">
        <f t="shared" si="372"/>
        <v>0.00%-8.40%</v>
      </c>
      <c r="Z1922" s="15"/>
      <c r="AA1922" s="15"/>
      <c r="AB1922" s="15"/>
      <c r="AC1922" s="125"/>
      <c r="AD1922" s="8">
        <f t="shared" si="373"/>
        <v>0</v>
      </c>
      <c r="AE1922" s="17">
        <f t="shared" si="374"/>
        <v>6204</v>
      </c>
      <c r="AF1922" s="18">
        <f t="shared" si="375"/>
        <v>151</v>
      </c>
      <c r="AG1922" s="126">
        <f t="shared" si="376"/>
        <v>2.4946307616058094E-2</v>
      </c>
      <c r="AH1922" s="20">
        <v>13.6</v>
      </c>
      <c r="AI1922" s="20">
        <v>750</v>
      </c>
      <c r="AJ1922" s="20"/>
      <c r="AK1922" s="20">
        <v>688</v>
      </c>
      <c r="AL1922" s="20">
        <f t="shared" si="377"/>
        <v>94062.399999999994</v>
      </c>
      <c r="AM1922" s="7" t="s">
        <v>287</v>
      </c>
      <c r="AN1922" s="20"/>
      <c r="AO1922" s="21"/>
      <c r="AP1922" s="21"/>
      <c r="AQ1922" s="5" t="s">
        <v>2202</v>
      </c>
      <c r="AR1922" s="5" t="s">
        <v>2203</v>
      </c>
    </row>
    <row r="1923" spans="1:44">
      <c r="A1923" s="87" t="s">
        <v>562</v>
      </c>
      <c r="B1923" s="5">
        <v>1132148</v>
      </c>
      <c r="C1923" s="5" t="s">
        <v>585</v>
      </c>
      <c r="D1923" s="5" t="s">
        <v>55</v>
      </c>
      <c r="E1923" s="5" t="s">
        <v>2577</v>
      </c>
      <c r="F1923" s="5" t="s">
        <v>2232</v>
      </c>
      <c r="G1923" s="5" t="s">
        <v>2233</v>
      </c>
      <c r="H1923" s="6">
        <v>40373</v>
      </c>
      <c r="I1923" s="5" t="s">
        <v>594</v>
      </c>
      <c r="J1923" s="5" t="s">
        <v>680</v>
      </c>
      <c r="K1923" s="5" t="s">
        <v>568</v>
      </c>
      <c r="L1923" s="7">
        <v>6</v>
      </c>
      <c r="M1923" s="7" t="s">
        <v>287</v>
      </c>
      <c r="N1923" s="8">
        <v>5676</v>
      </c>
      <c r="O1923" s="122">
        <v>0.02</v>
      </c>
      <c r="P1923" s="10">
        <f t="shared" si="365"/>
        <v>114</v>
      </c>
      <c r="Q1923" s="122">
        <v>5.0000000000000001E-3</v>
      </c>
      <c r="R1923" s="10">
        <f t="shared" si="366"/>
        <v>28</v>
      </c>
      <c r="S1923" s="122">
        <f t="shared" si="367"/>
        <v>2.5017618040873855E-2</v>
      </c>
      <c r="T1923" s="10">
        <f t="shared" si="368"/>
        <v>142</v>
      </c>
      <c r="U1923" s="10">
        <f t="shared" si="369"/>
        <v>5818</v>
      </c>
      <c r="V1923" s="11">
        <f t="shared" si="378"/>
        <v>5818</v>
      </c>
      <c r="W1923" s="12">
        <f t="shared" si="370"/>
        <v>142</v>
      </c>
      <c r="X1923" s="123">
        <f t="shared" si="371"/>
        <v>2.5000000000000001E-2</v>
      </c>
      <c r="Y1923" s="124" t="str">
        <f t="shared" si="372"/>
        <v>0.00%-8.40%</v>
      </c>
      <c r="Z1923" s="15"/>
      <c r="AA1923" s="15"/>
      <c r="AB1923" s="15"/>
      <c r="AC1923" s="125"/>
      <c r="AD1923" s="8">
        <f t="shared" si="373"/>
        <v>0</v>
      </c>
      <c r="AE1923" s="17">
        <f t="shared" si="374"/>
        <v>5818</v>
      </c>
      <c r="AF1923" s="18">
        <f t="shared" si="375"/>
        <v>142</v>
      </c>
      <c r="AG1923" s="126">
        <f t="shared" si="376"/>
        <v>2.5017618040873879E-2</v>
      </c>
      <c r="AH1923" s="20">
        <v>13.6</v>
      </c>
      <c r="AI1923" s="20">
        <v>750</v>
      </c>
      <c r="AJ1923" s="20"/>
      <c r="AK1923" s="20">
        <v>688</v>
      </c>
      <c r="AL1923" s="20">
        <f t="shared" si="377"/>
        <v>88812.800000000003</v>
      </c>
      <c r="AM1923" s="7" t="s">
        <v>287</v>
      </c>
      <c r="AN1923" s="20"/>
      <c r="AO1923" s="21"/>
      <c r="AP1923" s="21"/>
      <c r="AQ1923" s="5" t="s">
        <v>2202</v>
      </c>
      <c r="AR1923" s="5" t="s">
        <v>2203</v>
      </c>
    </row>
    <row r="1924" spans="1:44">
      <c r="A1924" s="87" t="s">
        <v>562</v>
      </c>
      <c r="B1924" s="5">
        <v>1132160</v>
      </c>
      <c r="C1924" s="5" t="s">
        <v>585</v>
      </c>
      <c r="D1924" s="5" t="s">
        <v>55</v>
      </c>
      <c r="E1924" s="5" t="s">
        <v>2577</v>
      </c>
      <c r="F1924" s="5" t="s">
        <v>2232</v>
      </c>
      <c r="G1924" s="5" t="s">
        <v>2233</v>
      </c>
      <c r="H1924" s="6">
        <v>40735</v>
      </c>
      <c r="I1924" s="5" t="s">
        <v>594</v>
      </c>
      <c r="J1924" s="5" t="s">
        <v>680</v>
      </c>
      <c r="K1924" s="5" t="s">
        <v>568</v>
      </c>
      <c r="L1924" s="7">
        <v>6</v>
      </c>
      <c r="M1924" s="7" t="s">
        <v>287</v>
      </c>
      <c r="N1924" s="8">
        <v>6237</v>
      </c>
      <c r="O1924" s="122">
        <v>0.02</v>
      </c>
      <c r="P1924" s="10">
        <f t="shared" si="365"/>
        <v>125</v>
      </c>
      <c r="Q1924" s="122">
        <v>5.0000000000000001E-3</v>
      </c>
      <c r="R1924" s="10">
        <f t="shared" si="366"/>
        <v>31</v>
      </c>
      <c r="S1924" s="122">
        <f t="shared" si="367"/>
        <v>2.5012025012025013E-2</v>
      </c>
      <c r="T1924" s="10">
        <f t="shared" si="368"/>
        <v>156</v>
      </c>
      <c r="U1924" s="10">
        <f t="shared" si="369"/>
        <v>6393</v>
      </c>
      <c r="V1924" s="11">
        <f t="shared" si="378"/>
        <v>6393</v>
      </c>
      <c r="W1924" s="12">
        <f t="shared" si="370"/>
        <v>156</v>
      </c>
      <c r="X1924" s="123">
        <f t="shared" si="371"/>
        <v>2.5000000000000001E-2</v>
      </c>
      <c r="Y1924" s="124" t="str">
        <f t="shared" si="372"/>
        <v>0.00%-8.40%</v>
      </c>
      <c r="Z1924" s="15"/>
      <c r="AA1924" s="15"/>
      <c r="AB1924" s="15"/>
      <c r="AC1924" s="125"/>
      <c r="AD1924" s="8">
        <f t="shared" si="373"/>
        <v>0</v>
      </c>
      <c r="AE1924" s="17">
        <f t="shared" si="374"/>
        <v>6393</v>
      </c>
      <c r="AF1924" s="18">
        <f t="shared" si="375"/>
        <v>156</v>
      </c>
      <c r="AG1924" s="126">
        <f t="shared" si="376"/>
        <v>2.501202501202493E-2</v>
      </c>
      <c r="AH1924" s="20">
        <v>13.6</v>
      </c>
      <c r="AI1924" s="20">
        <v>750</v>
      </c>
      <c r="AJ1924" s="20"/>
      <c r="AK1924" s="20">
        <v>688</v>
      </c>
      <c r="AL1924" s="20">
        <f t="shared" si="377"/>
        <v>96632.8</v>
      </c>
      <c r="AM1924" s="7" t="s">
        <v>287</v>
      </c>
      <c r="AN1924" s="20"/>
      <c r="AO1924" s="21"/>
      <c r="AP1924" s="21"/>
      <c r="AQ1924" s="5" t="s">
        <v>2202</v>
      </c>
      <c r="AR1924" s="5" t="s">
        <v>2203</v>
      </c>
    </row>
    <row r="1925" spans="1:44">
      <c r="A1925" s="87" t="s">
        <v>562</v>
      </c>
      <c r="B1925" s="5">
        <v>1132161</v>
      </c>
      <c r="C1925" s="5" t="s">
        <v>585</v>
      </c>
      <c r="D1925" s="5" t="s">
        <v>55</v>
      </c>
      <c r="E1925" s="5" t="s">
        <v>2577</v>
      </c>
      <c r="F1925" s="5" t="s">
        <v>2232</v>
      </c>
      <c r="G1925" s="5" t="s">
        <v>2233</v>
      </c>
      <c r="H1925" s="6">
        <v>40735</v>
      </c>
      <c r="I1925" s="5" t="s">
        <v>594</v>
      </c>
      <c r="J1925" s="5" t="s">
        <v>2596</v>
      </c>
      <c r="K1925" s="5" t="s">
        <v>568</v>
      </c>
      <c r="L1925" s="7">
        <v>6</v>
      </c>
      <c r="M1925" s="7" t="s">
        <v>287</v>
      </c>
      <c r="N1925" s="8">
        <v>5097</v>
      </c>
      <c r="O1925" s="122">
        <v>0.02</v>
      </c>
      <c r="P1925" s="10">
        <f t="shared" si="365"/>
        <v>102</v>
      </c>
      <c r="Q1925" s="122">
        <v>5.0000000000000001E-3</v>
      </c>
      <c r="R1925" s="10">
        <f t="shared" si="366"/>
        <v>25</v>
      </c>
      <c r="S1925" s="122">
        <f t="shared" si="367"/>
        <v>2.491661761820679E-2</v>
      </c>
      <c r="T1925" s="10">
        <f t="shared" si="368"/>
        <v>127</v>
      </c>
      <c r="U1925" s="10">
        <f t="shared" si="369"/>
        <v>5224</v>
      </c>
      <c r="V1925" s="11">
        <f t="shared" si="378"/>
        <v>5224</v>
      </c>
      <c r="W1925" s="12">
        <f t="shared" si="370"/>
        <v>127</v>
      </c>
      <c r="X1925" s="123">
        <f t="shared" si="371"/>
        <v>2.4899999999999999E-2</v>
      </c>
      <c r="Y1925" s="124" t="str">
        <f t="shared" si="372"/>
        <v>0.00%-8.40%</v>
      </c>
      <c r="Z1925" s="15"/>
      <c r="AA1925" s="15"/>
      <c r="AB1925" s="15"/>
      <c r="AC1925" s="125"/>
      <c r="AD1925" s="8">
        <f t="shared" si="373"/>
        <v>0</v>
      </c>
      <c r="AE1925" s="17">
        <f t="shared" si="374"/>
        <v>5224</v>
      </c>
      <c r="AF1925" s="18">
        <f t="shared" si="375"/>
        <v>127</v>
      </c>
      <c r="AG1925" s="126">
        <f t="shared" si="376"/>
        <v>2.4916617618206738E-2</v>
      </c>
      <c r="AH1925" s="20">
        <v>13.6</v>
      </c>
      <c r="AI1925" s="20">
        <v>750</v>
      </c>
      <c r="AJ1925" s="20"/>
      <c r="AK1925" s="20">
        <v>688</v>
      </c>
      <c r="AL1925" s="20">
        <f t="shared" si="377"/>
        <v>80734.399999999994</v>
      </c>
      <c r="AM1925" s="7" t="s">
        <v>287</v>
      </c>
      <c r="AN1925" s="20"/>
      <c r="AO1925" s="21"/>
      <c r="AP1925" s="21"/>
      <c r="AQ1925" s="5" t="s">
        <v>2202</v>
      </c>
      <c r="AR1925" s="5" t="s">
        <v>2203</v>
      </c>
    </row>
    <row r="1926" spans="1:44">
      <c r="A1926" s="87" t="s">
        <v>562</v>
      </c>
      <c r="B1926" s="5">
        <v>1132163</v>
      </c>
      <c r="C1926" s="5" t="s">
        <v>585</v>
      </c>
      <c r="D1926" s="5" t="s">
        <v>55</v>
      </c>
      <c r="E1926" s="5" t="s">
        <v>2577</v>
      </c>
      <c r="F1926" s="5" t="s">
        <v>2232</v>
      </c>
      <c r="G1926" s="5" t="s">
        <v>2233</v>
      </c>
      <c r="H1926" s="6">
        <v>40735</v>
      </c>
      <c r="I1926" s="5" t="s">
        <v>594</v>
      </c>
      <c r="J1926" s="5" t="s">
        <v>680</v>
      </c>
      <c r="K1926" s="5" t="s">
        <v>568</v>
      </c>
      <c r="L1926" s="7">
        <v>6</v>
      </c>
      <c r="M1926" s="7" t="s">
        <v>287</v>
      </c>
      <c r="N1926" s="8">
        <v>5025</v>
      </c>
      <c r="O1926" s="122">
        <v>0.02</v>
      </c>
      <c r="P1926" s="10">
        <f t="shared" si="365"/>
        <v>101</v>
      </c>
      <c r="Q1926" s="122">
        <v>5.0000000000000001E-3</v>
      </c>
      <c r="R1926" s="10">
        <f t="shared" si="366"/>
        <v>25</v>
      </c>
      <c r="S1926" s="122">
        <f t="shared" si="367"/>
        <v>2.5074626865671641E-2</v>
      </c>
      <c r="T1926" s="10">
        <f t="shared" si="368"/>
        <v>126</v>
      </c>
      <c r="U1926" s="10">
        <f t="shared" si="369"/>
        <v>5151</v>
      </c>
      <c r="V1926" s="11">
        <f t="shared" si="378"/>
        <v>5151</v>
      </c>
      <c r="W1926" s="12">
        <f t="shared" si="370"/>
        <v>126</v>
      </c>
      <c r="X1926" s="123">
        <f t="shared" si="371"/>
        <v>2.5100000000000001E-2</v>
      </c>
      <c r="Y1926" s="124" t="str">
        <f t="shared" si="372"/>
        <v>0.00%-8.40%</v>
      </c>
      <c r="Z1926" s="15"/>
      <c r="AA1926" s="15"/>
      <c r="AB1926" s="15"/>
      <c r="AC1926" s="125"/>
      <c r="AD1926" s="8">
        <f t="shared" si="373"/>
        <v>0</v>
      </c>
      <c r="AE1926" s="17">
        <f t="shared" si="374"/>
        <v>5151</v>
      </c>
      <c r="AF1926" s="18">
        <f t="shared" si="375"/>
        <v>126</v>
      </c>
      <c r="AG1926" s="126">
        <f t="shared" si="376"/>
        <v>2.5074626865671634E-2</v>
      </c>
      <c r="AH1926" s="20">
        <v>13.6</v>
      </c>
      <c r="AI1926" s="20">
        <v>750</v>
      </c>
      <c r="AJ1926" s="20"/>
      <c r="AK1926" s="20">
        <v>688</v>
      </c>
      <c r="AL1926" s="20">
        <f t="shared" si="377"/>
        <v>79741.599999999991</v>
      </c>
      <c r="AM1926" s="7" t="s">
        <v>287</v>
      </c>
      <c r="AN1926" s="20"/>
      <c r="AO1926" s="21"/>
      <c r="AP1926" s="21"/>
      <c r="AQ1926" s="5" t="s">
        <v>2202</v>
      </c>
      <c r="AR1926" s="5" t="s">
        <v>2203</v>
      </c>
    </row>
    <row r="1927" spans="1:44">
      <c r="A1927" s="87" t="s">
        <v>562</v>
      </c>
      <c r="B1927" s="5">
        <v>1132166</v>
      </c>
      <c r="C1927" s="5" t="s">
        <v>585</v>
      </c>
      <c r="D1927" s="5" t="s">
        <v>55</v>
      </c>
      <c r="E1927" s="5" t="s">
        <v>2577</v>
      </c>
      <c r="F1927" s="5" t="s">
        <v>2232</v>
      </c>
      <c r="G1927" s="5" t="s">
        <v>2233</v>
      </c>
      <c r="H1927" s="6">
        <v>40735</v>
      </c>
      <c r="I1927" s="5" t="s">
        <v>594</v>
      </c>
      <c r="J1927" s="5" t="s">
        <v>680</v>
      </c>
      <c r="K1927" s="5" t="s">
        <v>568</v>
      </c>
      <c r="L1927" s="7">
        <v>6</v>
      </c>
      <c r="M1927" s="7" t="s">
        <v>287</v>
      </c>
      <c r="N1927" s="8">
        <v>4971</v>
      </c>
      <c r="O1927" s="122">
        <v>0.02</v>
      </c>
      <c r="P1927" s="10">
        <f t="shared" si="365"/>
        <v>99</v>
      </c>
      <c r="Q1927" s="122">
        <v>5.0000000000000001E-3</v>
      </c>
      <c r="R1927" s="10">
        <f t="shared" si="366"/>
        <v>25</v>
      </c>
      <c r="S1927" s="122">
        <f t="shared" si="367"/>
        <v>2.4944679139006234E-2</v>
      </c>
      <c r="T1927" s="10">
        <f t="shared" si="368"/>
        <v>124</v>
      </c>
      <c r="U1927" s="10">
        <f t="shared" si="369"/>
        <v>5095</v>
      </c>
      <c r="V1927" s="11">
        <f t="shared" si="378"/>
        <v>5095</v>
      </c>
      <c r="W1927" s="12">
        <f t="shared" si="370"/>
        <v>124</v>
      </c>
      <c r="X1927" s="123">
        <f t="shared" si="371"/>
        <v>2.4899999999999999E-2</v>
      </c>
      <c r="Y1927" s="124" t="str">
        <f t="shared" si="372"/>
        <v>0.00%-8.40%</v>
      </c>
      <c r="Z1927" s="15"/>
      <c r="AA1927" s="15"/>
      <c r="AB1927" s="15"/>
      <c r="AC1927" s="125"/>
      <c r="AD1927" s="8">
        <f t="shared" si="373"/>
        <v>0</v>
      </c>
      <c r="AE1927" s="17">
        <f t="shared" si="374"/>
        <v>5095</v>
      </c>
      <c r="AF1927" s="18">
        <f t="shared" si="375"/>
        <v>124</v>
      </c>
      <c r="AG1927" s="126">
        <f t="shared" si="376"/>
        <v>2.4944679139006221E-2</v>
      </c>
      <c r="AH1927" s="20">
        <v>13.6</v>
      </c>
      <c r="AI1927" s="20">
        <v>750</v>
      </c>
      <c r="AJ1927" s="20"/>
      <c r="AK1927" s="20">
        <v>688</v>
      </c>
      <c r="AL1927" s="20">
        <f t="shared" si="377"/>
        <v>78980</v>
      </c>
      <c r="AM1927" s="7" t="s">
        <v>287</v>
      </c>
      <c r="AN1927" s="20"/>
      <c r="AO1927" s="21"/>
      <c r="AP1927" s="21"/>
      <c r="AQ1927" s="5" t="s">
        <v>2202</v>
      </c>
      <c r="AR1927" s="5" t="s">
        <v>2203</v>
      </c>
    </row>
    <row r="1928" spans="1:44">
      <c r="A1928" s="87" t="s">
        <v>562</v>
      </c>
      <c r="B1928" s="5">
        <v>1132168</v>
      </c>
      <c r="C1928" s="5" t="s">
        <v>585</v>
      </c>
      <c r="D1928" s="5" t="s">
        <v>55</v>
      </c>
      <c r="E1928" s="5" t="s">
        <v>2577</v>
      </c>
      <c r="F1928" s="5" t="s">
        <v>2232</v>
      </c>
      <c r="G1928" s="5" t="s">
        <v>2233</v>
      </c>
      <c r="H1928" s="6">
        <v>40735</v>
      </c>
      <c r="I1928" s="5" t="s">
        <v>594</v>
      </c>
      <c r="J1928" s="5" t="s">
        <v>2596</v>
      </c>
      <c r="K1928" s="5" t="s">
        <v>568</v>
      </c>
      <c r="L1928" s="7">
        <v>6</v>
      </c>
      <c r="M1928" s="7" t="s">
        <v>287</v>
      </c>
      <c r="N1928" s="8">
        <v>5136</v>
      </c>
      <c r="O1928" s="122">
        <v>0.02</v>
      </c>
      <c r="P1928" s="10">
        <f t="shared" si="365"/>
        <v>103</v>
      </c>
      <c r="Q1928" s="122">
        <v>5.0000000000000001E-3</v>
      </c>
      <c r="R1928" s="10">
        <f t="shared" si="366"/>
        <v>26</v>
      </c>
      <c r="S1928" s="122">
        <f t="shared" si="367"/>
        <v>2.5116822429906541E-2</v>
      </c>
      <c r="T1928" s="10">
        <f t="shared" si="368"/>
        <v>129</v>
      </c>
      <c r="U1928" s="10">
        <f t="shared" si="369"/>
        <v>5265</v>
      </c>
      <c r="V1928" s="11">
        <f t="shared" si="378"/>
        <v>5265</v>
      </c>
      <c r="W1928" s="12">
        <f t="shared" si="370"/>
        <v>129</v>
      </c>
      <c r="X1928" s="123">
        <f t="shared" si="371"/>
        <v>2.5100000000000001E-2</v>
      </c>
      <c r="Y1928" s="124" t="str">
        <f t="shared" si="372"/>
        <v>0.00%-8.40%</v>
      </c>
      <c r="Z1928" s="15"/>
      <c r="AA1928" s="15"/>
      <c r="AB1928" s="15"/>
      <c r="AC1928" s="125"/>
      <c r="AD1928" s="8">
        <f t="shared" si="373"/>
        <v>0</v>
      </c>
      <c r="AE1928" s="17">
        <f t="shared" si="374"/>
        <v>5265</v>
      </c>
      <c r="AF1928" s="18">
        <f t="shared" si="375"/>
        <v>129</v>
      </c>
      <c r="AG1928" s="126">
        <f t="shared" si="376"/>
        <v>2.5116822429906538E-2</v>
      </c>
      <c r="AH1928" s="20">
        <v>13.6</v>
      </c>
      <c r="AI1928" s="20">
        <v>750</v>
      </c>
      <c r="AJ1928" s="20"/>
      <c r="AK1928" s="20">
        <v>688</v>
      </c>
      <c r="AL1928" s="20">
        <f t="shared" si="377"/>
        <v>81292</v>
      </c>
      <c r="AM1928" s="7" t="s">
        <v>287</v>
      </c>
      <c r="AN1928" s="20"/>
      <c r="AO1928" s="21"/>
      <c r="AP1928" s="21"/>
      <c r="AQ1928" s="5" t="s">
        <v>2202</v>
      </c>
      <c r="AR1928" s="5" t="s">
        <v>2203</v>
      </c>
    </row>
    <row r="1929" spans="1:44">
      <c r="A1929" s="87" t="s">
        <v>562</v>
      </c>
      <c r="B1929" s="5">
        <v>1132171</v>
      </c>
      <c r="C1929" s="5" t="s">
        <v>585</v>
      </c>
      <c r="D1929" s="5" t="s">
        <v>55</v>
      </c>
      <c r="E1929" s="5" t="s">
        <v>2577</v>
      </c>
      <c r="F1929" s="5" t="s">
        <v>2232</v>
      </c>
      <c r="G1929" s="5" t="s">
        <v>2233</v>
      </c>
      <c r="H1929" s="6">
        <v>40735</v>
      </c>
      <c r="I1929" s="5" t="s">
        <v>594</v>
      </c>
      <c r="J1929" s="5" t="s">
        <v>680</v>
      </c>
      <c r="K1929" s="5" t="s">
        <v>568</v>
      </c>
      <c r="L1929" s="7">
        <v>6</v>
      </c>
      <c r="M1929" s="7" t="s">
        <v>287</v>
      </c>
      <c r="N1929" s="8">
        <v>5349</v>
      </c>
      <c r="O1929" s="122">
        <v>0.02</v>
      </c>
      <c r="P1929" s="10">
        <f t="shared" si="365"/>
        <v>107</v>
      </c>
      <c r="Q1929" s="122">
        <v>5.0000000000000001E-3</v>
      </c>
      <c r="R1929" s="10">
        <f t="shared" si="366"/>
        <v>27</v>
      </c>
      <c r="S1929" s="122">
        <f t="shared" si="367"/>
        <v>2.505141147878108E-2</v>
      </c>
      <c r="T1929" s="10">
        <f t="shared" si="368"/>
        <v>134</v>
      </c>
      <c r="U1929" s="10">
        <f t="shared" si="369"/>
        <v>5483</v>
      </c>
      <c r="V1929" s="11">
        <f t="shared" si="378"/>
        <v>5483</v>
      </c>
      <c r="W1929" s="12">
        <f t="shared" si="370"/>
        <v>134</v>
      </c>
      <c r="X1929" s="123">
        <f t="shared" si="371"/>
        <v>2.5100000000000001E-2</v>
      </c>
      <c r="Y1929" s="124" t="str">
        <f t="shared" si="372"/>
        <v>0.00%-8.40%</v>
      </c>
      <c r="Z1929" s="15"/>
      <c r="AA1929" s="15"/>
      <c r="AB1929" s="15"/>
      <c r="AC1929" s="125"/>
      <c r="AD1929" s="8">
        <f t="shared" si="373"/>
        <v>0</v>
      </c>
      <c r="AE1929" s="17">
        <f t="shared" si="374"/>
        <v>5483</v>
      </c>
      <c r="AF1929" s="18">
        <f t="shared" si="375"/>
        <v>134</v>
      </c>
      <c r="AG1929" s="126">
        <f t="shared" si="376"/>
        <v>2.5051411478780983E-2</v>
      </c>
      <c r="AH1929" s="20">
        <v>13.6</v>
      </c>
      <c r="AI1929" s="20">
        <v>750</v>
      </c>
      <c r="AJ1929" s="20"/>
      <c r="AK1929" s="20">
        <v>688</v>
      </c>
      <c r="AL1929" s="20">
        <f t="shared" si="377"/>
        <v>84256.8</v>
      </c>
      <c r="AM1929" s="7" t="s">
        <v>287</v>
      </c>
      <c r="AN1929" s="20"/>
      <c r="AO1929" s="21"/>
      <c r="AP1929" s="21"/>
      <c r="AQ1929" s="5" t="s">
        <v>2202</v>
      </c>
      <c r="AR1929" s="5" t="s">
        <v>2203</v>
      </c>
    </row>
    <row r="1930" spans="1:44">
      <c r="A1930" s="87" t="s">
        <v>562</v>
      </c>
      <c r="B1930" s="5">
        <v>1132172</v>
      </c>
      <c r="C1930" s="5" t="s">
        <v>585</v>
      </c>
      <c r="D1930" s="5" t="s">
        <v>55</v>
      </c>
      <c r="E1930" s="5" t="s">
        <v>2577</v>
      </c>
      <c r="F1930" s="5" t="s">
        <v>2232</v>
      </c>
      <c r="G1930" s="5" t="s">
        <v>2233</v>
      </c>
      <c r="H1930" s="6">
        <v>40735</v>
      </c>
      <c r="I1930" s="5" t="s">
        <v>594</v>
      </c>
      <c r="J1930" s="5" t="s">
        <v>680</v>
      </c>
      <c r="K1930" s="5" t="s">
        <v>568</v>
      </c>
      <c r="L1930" s="7">
        <v>6</v>
      </c>
      <c r="M1930" s="7" t="s">
        <v>287</v>
      </c>
      <c r="N1930" s="8">
        <v>5609</v>
      </c>
      <c r="O1930" s="122">
        <v>0.02</v>
      </c>
      <c r="P1930" s="10">
        <f t="shared" si="365"/>
        <v>112</v>
      </c>
      <c r="Q1930" s="122">
        <v>5.0000000000000001E-3</v>
      </c>
      <c r="R1930" s="10">
        <f t="shared" si="366"/>
        <v>28</v>
      </c>
      <c r="S1930" s="122">
        <f t="shared" si="367"/>
        <v>2.4959885897664468E-2</v>
      </c>
      <c r="T1930" s="10">
        <f t="shared" si="368"/>
        <v>140</v>
      </c>
      <c r="U1930" s="10">
        <f t="shared" si="369"/>
        <v>5749</v>
      </c>
      <c r="V1930" s="11">
        <v>5609</v>
      </c>
      <c r="W1930" s="12">
        <f t="shared" si="370"/>
        <v>0</v>
      </c>
      <c r="X1930" s="123">
        <f t="shared" si="371"/>
        <v>0</v>
      </c>
      <c r="Y1930" s="124" t="str">
        <f t="shared" si="372"/>
        <v>0.00%-8.40%</v>
      </c>
      <c r="Z1930" s="15"/>
      <c r="AA1930" s="15"/>
      <c r="AB1930" s="15"/>
      <c r="AC1930" s="125"/>
      <c r="AD1930" s="8">
        <f t="shared" si="373"/>
        <v>0</v>
      </c>
      <c r="AE1930" s="17">
        <f t="shared" si="374"/>
        <v>5609</v>
      </c>
      <c r="AF1930" s="18">
        <f t="shared" si="375"/>
        <v>0</v>
      </c>
      <c r="AG1930" s="126">
        <f t="shared" si="376"/>
        <v>0</v>
      </c>
      <c r="AH1930" s="20">
        <v>13.6</v>
      </c>
      <c r="AI1930" s="20">
        <v>750</v>
      </c>
      <c r="AJ1930" s="20"/>
      <c r="AK1930" s="20">
        <v>688</v>
      </c>
      <c r="AL1930" s="20">
        <f t="shared" si="377"/>
        <v>85970.4</v>
      </c>
      <c r="AM1930" s="7" t="s">
        <v>287</v>
      </c>
      <c r="AN1930" s="20" t="s">
        <v>588</v>
      </c>
      <c r="AO1930" s="21"/>
      <c r="AP1930" s="21" t="s">
        <v>495</v>
      </c>
      <c r="AQ1930" s="5" t="s">
        <v>2202</v>
      </c>
      <c r="AR1930" s="5" t="s">
        <v>2203</v>
      </c>
    </row>
    <row r="1931" spans="1:44">
      <c r="A1931" s="87" t="s">
        <v>562</v>
      </c>
      <c r="B1931" s="5">
        <v>1132173</v>
      </c>
      <c r="C1931" s="5" t="s">
        <v>585</v>
      </c>
      <c r="D1931" s="5" t="s">
        <v>55</v>
      </c>
      <c r="E1931" s="5" t="s">
        <v>2577</v>
      </c>
      <c r="F1931" s="5" t="s">
        <v>2232</v>
      </c>
      <c r="G1931" s="5" t="s">
        <v>2233</v>
      </c>
      <c r="H1931" s="6">
        <v>40735</v>
      </c>
      <c r="I1931" s="5" t="s">
        <v>594</v>
      </c>
      <c r="J1931" s="5" t="s">
        <v>680</v>
      </c>
      <c r="K1931" s="5" t="s">
        <v>568</v>
      </c>
      <c r="L1931" s="7">
        <v>6</v>
      </c>
      <c r="M1931" s="7" t="s">
        <v>287</v>
      </c>
      <c r="N1931" s="8">
        <v>5688</v>
      </c>
      <c r="O1931" s="122">
        <v>0.02</v>
      </c>
      <c r="P1931" s="10">
        <f t="shared" ref="P1931:P1994" si="379">ROUND(N1931*O1931,0)</f>
        <v>114</v>
      </c>
      <c r="Q1931" s="122">
        <v>5.0000000000000001E-3</v>
      </c>
      <c r="R1931" s="10">
        <f t="shared" ref="R1931:R1994" si="380">ROUND(N1931*Q1931,0)</f>
        <v>28</v>
      </c>
      <c r="S1931" s="122">
        <f t="shared" ref="S1931:S1994" si="381">T1931/N1931</f>
        <v>2.4964838255977496E-2</v>
      </c>
      <c r="T1931" s="10">
        <f t="shared" ref="T1931:T1994" si="382">P1931+R1931</f>
        <v>142</v>
      </c>
      <c r="U1931" s="10">
        <f t="shared" ref="U1931:U1994" si="383">N1931+T1931</f>
        <v>5830</v>
      </c>
      <c r="V1931" s="11">
        <f t="shared" si="378"/>
        <v>5830</v>
      </c>
      <c r="W1931" s="12">
        <f t="shared" ref="W1931:W1994" si="384">V1931-N1931</f>
        <v>142</v>
      </c>
      <c r="X1931" s="123">
        <f t="shared" ref="X1931:X1994" si="385">ROUND(V1931/N1931-1,4)</f>
        <v>2.5000000000000001E-2</v>
      </c>
      <c r="Y1931" s="124" t="str">
        <f t="shared" ref="Y1931:Y1994" si="386">IF(OR(L1931=1,L1931=2,L1931=4),TEXT(S1931*0.8,"0.00%")&amp;"-"&amp;TEXT(S1931*1.2,"0.00%"),IF(OR(L1931=3,L1931=6),TEXT(0,"0.00%")&amp;"-"&amp;TEXT(7%*1.2,"0.00%"),IF(OR(L1931=5,L1931=7),TEXT((R1931/N1931),"0.00%")&amp;"-"&amp;TEXT((R1931/N1931)+7%,"0.00%"),"")))</f>
        <v>0.00%-8.40%</v>
      </c>
      <c r="Z1931" s="15"/>
      <c r="AA1931" s="15"/>
      <c r="AB1931" s="15"/>
      <c r="AC1931" s="125"/>
      <c r="AD1931" s="8">
        <f t="shared" ref="AD1931:AD1994" si="387">ROUND(N1931*AC1931,0)</f>
        <v>0</v>
      </c>
      <c r="AE1931" s="17">
        <f t="shared" ref="AE1931:AE1994" si="388">V1931+AD1931</f>
        <v>5830</v>
      </c>
      <c r="AF1931" s="18">
        <f t="shared" ref="AF1931:AF1994" si="389">AE1931-N1931</f>
        <v>142</v>
      </c>
      <c r="AG1931" s="126">
        <f t="shared" ref="AG1931:AG1994" si="390">AE1931/N1931-1</f>
        <v>2.4964838255977506E-2</v>
      </c>
      <c r="AH1931" s="20">
        <v>13.6</v>
      </c>
      <c r="AI1931" s="20">
        <v>750</v>
      </c>
      <c r="AJ1931" s="20"/>
      <c r="AK1931" s="20">
        <v>688</v>
      </c>
      <c r="AL1931" s="20">
        <f t="shared" ref="AL1931:AL1994" si="391">AE1931*AH1931+AI1931*12+AK1931+IF(AB1931="",AJ1931,IF(AB1931="D",5000,IF(AB1931="C",1000,0)))*12</f>
        <v>88976</v>
      </c>
      <c r="AM1931" s="7" t="s">
        <v>287</v>
      </c>
      <c r="AN1931" s="20"/>
      <c r="AO1931" s="21"/>
      <c r="AP1931" s="21"/>
      <c r="AQ1931" s="5" t="s">
        <v>2202</v>
      </c>
      <c r="AR1931" s="5" t="s">
        <v>2203</v>
      </c>
    </row>
    <row r="1932" spans="1:44">
      <c r="A1932" s="87" t="s">
        <v>562</v>
      </c>
      <c r="B1932" s="5">
        <v>1132176</v>
      </c>
      <c r="C1932" s="5" t="s">
        <v>585</v>
      </c>
      <c r="D1932" s="5" t="s">
        <v>55</v>
      </c>
      <c r="E1932" s="5" t="s">
        <v>2577</v>
      </c>
      <c r="F1932" s="5" t="s">
        <v>2232</v>
      </c>
      <c r="G1932" s="5" t="s">
        <v>2233</v>
      </c>
      <c r="H1932" s="6">
        <v>40735</v>
      </c>
      <c r="I1932" s="5" t="s">
        <v>594</v>
      </c>
      <c r="J1932" s="5" t="s">
        <v>680</v>
      </c>
      <c r="K1932" s="5" t="s">
        <v>568</v>
      </c>
      <c r="L1932" s="7">
        <v>6</v>
      </c>
      <c r="M1932" s="7" t="s">
        <v>287</v>
      </c>
      <c r="N1932" s="8">
        <v>5076</v>
      </c>
      <c r="O1932" s="122">
        <v>0.02</v>
      </c>
      <c r="P1932" s="10">
        <f t="shared" si="379"/>
        <v>102</v>
      </c>
      <c r="Q1932" s="122">
        <v>5.0000000000000001E-3</v>
      </c>
      <c r="R1932" s="10">
        <f t="shared" si="380"/>
        <v>25</v>
      </c>
      <c r="S1932" s="122">
        <f t="shared" si="381"/>
        <v>2.5019700551615447E-2</v>
      </c>
      <c r="T1932" s="10">
        <f t="shared" si="382"/>
        <v>127</v>
      </c>
      <c r="U1932" s="10">
        <f t="shared" si="383"/>
        <v>5203</v>
      </c>
      <c r="V1932" s="11">
        <f t="shared" si="378"/>
        <v>5203</v>
      </c>
      <c r="W1932" s="12">
        <f t="shared" si="384"/>
        <v>127</v>
      </c>
      <c r="X1932" s="123">
        <f t="shared" si="385"/>
        <v>2.5000000000000001E-2</v>
      </c>
      <c r="Y1932" s="124" t="str">
        <f t="shared" si="386"/>
        <v>0.00%-8.40%</v>
      </c>
      <c r="Z1932" s="15"/>
      <c r="AA1932" s="15"/>
      <c r="AB1932" s="15"/>
      <c r="AC1932" s="125"/>
      <c r="AD1932" s="8">
        <f t="shared" si="387"/>
        <v>0</v>
      </c>
      <c r="AE1932" s="17">
        <f t="shared" si="388"/>
        <v>5203</v>
      </c>
      <c r="AF1932" s="18">
        <f t="shared" si="389"/>
        <v>127</v>
      </c>
      <c r="AG1932" s="126">
        <f t="shared" si="390"/>
        <v>2.5019700551615509E-2</v>
      </c>
      <c r="AH1932" s="20">
        <v>13.6</v>
      </c>
      <c r="AI1932" s="20">
        <v>750</v>
      </c>
      <c r="AJ1932" s="20"/>
      <c r="AK1932" s="20">
        <v>688</v>
      </c>
      <c r="AL1932" s="20">
        <f t="shared" si="391"/>
        <v>80448.800000000003</v>
      </c>
      <c r="AM1932" s="7" t="s">
        <v>287</v>
      </c>
      <c r="AN1932" s="20"/>
      <c r="AO1932" s="21"/>
      <c r="AP1932" s="21"/>
      <c r="AQ1932" s="5" t="s">
        <v>2202</v>
      </c>
      <c r="AR1932" s="5" t="s">
        <v>2203</v>
      </c>
    </row>
    <row r="1933" spans="1:44">
      <c r="A1933" s="87" t="s">
        <v>562</v>
      </c>
      <c r="B1933" s="5">
        <v>1132177</v>
      </c>
      <c r="C1933" s="5" t="s">
        <v>585</v>
      </c>
      <c r="D1933" s="5" t="s">
        <v>55</v>
      </c>
      <c r="E1933" s="5" t="s">
        <v>2577</v>
      </c>
      <c r="F1933" s="5" t="s">
        <v>2232</v>
      </c>
      <c r="G1933" s="5" t="s">
        <v>2233</v>
      </c>
      <c r="H1933" s="6">
        <v>40735</v>
      </c>
      <c r="I1933" s="5" t="s">
        <v>594</v>
      </c>
      <c r="J1933" s="5" t="s">
        <v>680</v>
      </c>
      <c r="K1933" s="5" t="s">
        <v>568</v>
      </c>
      <c r="L1933" s="7">
        <v>6</v>
      </c>
      <c r="M1933" s="7" t="s">
        <v>287</v>
      </c>
      <c r="N1933" s="8">
        <v>4956</v>
      </c>
      <c r="O1933" s="122">
        <v>0.02</v>
      </c>
      <c r="P1933" s="10">
        <f t="shared" si="379"/>
        <v>99</v>
      </c>
      <c r="Q1933" s="122">
        <v>5.0000000000000001E-3</v>
      </c>
      <c r="R1933" s="10">
        <f t="shared" si="380"/>
        <v>25</v>
      </c>
      <c r="S1933" s="122">
        <f t="shared" si="381"/>
        <v>2.5020177562550445E-2</v>
      </c>
      <c r="T1933" s="10">
        <f t="shared" si="382"/>
        <v>124</v>
      </c>
      <c r="U1933" s="10">
        <f t="shared" si="383"/>
        <v>5080</v>
      </c>
      <c r="V1933" s="11">
        <f t="shared" si="378"/>
        <v>5080</v>
      </c>
      <c r="W1933" s="12">
        <f t="shared" si="384"/>
        <v>124</v>
      </c>
      <c r="X1933" s="123">
        <f t="shared" si="385"/>
        <v>2.5000000000000001E-2</v>
      </c>
      <c r="Y1933" s="124" t="str">
        <f t="shared" si="386"/>
        <v>0.00%-8.40%</v>
      </c>
      <c r="Z1933" s="15"/>
      <c r="AA1933" s="15"/>
      <c r="AB1933" s="15"/>
      <c r="AC1933" s="125"/>
      <c r="AD1933" s="8">
        <f t="shared" si="387"/>
        <v>0</v>
      </c>
      <c r="AE1933" s="17">
        <f t="shared" si="388"/>
        <v>5080</v>
      </c>
      <c r="AF1933" s="18">
        <f t="shared" si="389"/>
        <v>124</v>
      </c>
      <c r="AG1933" s="126">
        <f t="shared" si="390"/>
        <v>2.5020177562550483E-2</v>
      </c>
      <c r="AH1933" s="20">
        <v>13.6</v>
      </c>
      <c r="AI1933" s="20">
        <v>750</v>
      </c>
      <c r="AJ1933" s="20"/>
      <c r="AK1933" s="20">
        <v>688</v>
      </c>
      <c r="AL1933" s="20">
        <f t="shared" si="391"/>
        <v>78776</v>
      </c>
      <c r="AM1933" s="7" t="s">
        <v>287</v>
      </c>
      <c r="AN1933" s="20"/>
      <c r="AO1933" s="21"/>
      <c r="AP1933" s="21"/>
      <c r="AQ1933" s="5" t="s">
        <v>2202</v>
      </c>
      <c r="AR1933" s="5" t="s">
        <v>2203</v>
      </c>
    </row>
    <row r="1934" spans="1:44">
      <c r="A1934" s="87" t="s">
        <v>562</v>
      </c>
      <c r="B1934" s="5">
        <v>1132181</v>
      </c>
      <c r="C1934" s="5" t="s">
        <v>585</v>
      </c>
      <c r="D1934" s="5" t="s">
        <v>55</v>
      </c>
      <c r="E1934" s="5" t="s">
        <v>2577</v>
      </c>
      <c r="F1934" s="5" t="s">
        <v>2232</v>
      </c>
      <c r="G1934" s="5" t="s">
        <v>2233</v>
      </c>
      <c r="H1934" s="6">
        <v>40735</v>
      </c>
      <c r="I1934" s="5" t="s">
        <v>594</v>
      </c>
      <c r="J1934" s="5" t="s">
        <v>2635</v>
      </c>
      <c r="K1934" s="5" t="s">
        <v>568</v>
      </c>
      <c r="L1934" s="7">
        <v>6</v>
      </c>
      <c r="M1934" s="7" t="s">
        <v>287</v>
      </c>
      <c r="N1934" s="8">
        <v>5394</v>
      </c>
      <c r="O1934" s="122">
        <v>0.02</v>
      </c>
      <c r="P1934" s="10">
        <f t="shared" si="379"/>
        <v>108</v>
      </c>
      <c r="Q1934" s="122">
        <v>5.0000000000000001E-3</v>
      </c>
      <c r="R1934" s="10">
        <f t="shared" si="380"/>
        <v>27</v>
      </c>
      <c r="S1934" s="122">
        <f t="shared" si="381"/>
        <v>2.5027808676307009E-2</v>
      </c>
      <c r="T1934" s="10">
        <f t="shared" si="382"/>
        <v>135</v>
      </c>
      <c r="U1934" s="10">
        <f t="shared" si="383"/>
        <v>5529</v>
      </c>
      <c r="V1934" s="11">
        <v>5394</v>
      </c>
      <c r="W1934" s="12">
        <f t="shared" si="384"/>
        <v>0</v>
      </c>
      <c r="X1934" s="123">
        <f t="shared" si="385"/>
        <v>0</v>
      </c>
      <c r="Y1934" s="124" t="str">
        <f t="shared" si="386"/>
        <v>0.00%-8.40%</v>
      </c>
      <c r="Z1934" s="15"/>
      <c r="AA1934" s="15"/>
      <c r="AB1934" s="15"/>
      <c r="AC1934" s="125"/>
      <c r="AD1934" s="8">
        <f t="shared" si="387"/>
        <v>0</v>
      </c>
      <c r="AE1934" s="17">
        <f t="shared" si="388"/>
        <v>5394</v>
      </c>
      <c r="AF1934" s="18">
        <f t="shared" si="389"/>
        <v>0</v>
      </c>
      <c r="AG1934" s="126">
        <f t="shared" si="390"/>
        <v>0</v>
      </c>
      <c r="AH1934" s="20">
        <v>13.6</v>
      </c>
      <c r="AI1934" s="20">
        <v>750</v>
      </c>
      <c r="AJ1934" s="20"/>
      <c r="AK1934" s="20">
        <v>688</v>
      </c>
      <c r="AL1934" s="20">
        <f t="shared" si="391"/>
        <v>83046.399999999994</v>
      </c>
      <c r="AM1934" s="7" t="s">
        <v>287</v>
      </c>
      <c r="AN1934" s="20" t="s">
        <v>623</v>
      </c>
      <c r="AO1934" s="21"/>
      <c r="AP1934" s="21" t="s">
        <v>495</v>
      </c>
      <c r="AQ1934" s="5" t="s">
        <v>2202</v>
      </c>
      <c r="AR1934" s="5" t="s">
        <v>2203</v>
      </c>
    </row>
    <row r="1935" spans="1:44">
      <c r="A1935" s="87" t="s">
        <v>562</v>
      </c>
      <c r="B1935" s="5">
        <v>1132184</v>
      </c>
      <c r="C1935" s="5" t="s">
        <v>585</v>
      </c>
      <c r="D1935" s="5" t="s">
        <v>55</v>
      </c>
      <c r="E1935" s="5" t="s">
        <v>2577</v>
      </c>
      <c r="F1935" s="5" t="s">
        <v>2232</v>
      </c>
      <c r="G1935" s="5" t="s">
        <v>2233</v>
      </c>
      <c r="H1935" s="6">
        <v>40735</v>
      </c>
      <c r="I1935" s="5" t="s">
        <v>594</v>
      </c>
      <c r="J1935" s="5" t="s">
        <v>2635</v>
      </c>
      <c r="K1935" s="5" t="s">
        <v>568</v>
      </c>
      <c r="L1935" s="7">
        <v>6</v>
      </c>
      <c r="M1935" s="7" t="s">
        <v>287</v>
      </c>
      <c r="N1935" s="8">
        <v>4995</v>
      </c>
      <c r="O1935" s="122">
        <v>0.02</v>
      </c>
      <c r="P1935" s="10">
        <f t="shared" si="379"/>
        <v>100</v>
      </c>
      <c r="Q1935" s="122">
        <v>5.0000000000000001E-3</v>
      </c>
      <c r="R1935" s="10">
        <f t="shared" si="380"/>
        <v>25</v>
      </c>
      <c r="S1935" s="122">
        <f t="shared" si="381"/>
        <v>2.5025025025025027E-2</v>
      </c>
      <c r="T1935" s="10">
        <f t="shared" si="382"/>
        <v>125</v>
      </c>
      <c r="U1935" s="10">
        <f t="shared" si="383"/>
        <v>5120</v>
      </c>
      <c r="V1935" s="11">
        <f t="shared" si="378"/>
        <v>5120</v>
      </c>
      <c r="W1935" s="12">
        <f t="shared" si="384"/>
        <v>125</v>
      </c>
      <c r="X1935" s="123">
        <f t="shared" si="385"/>
        <v>2.5000000000000001E-2</v>
      </c>
      <c r="Y1935" s="124" t="str">
        <f t="shared" si="386"/>
        <v>0.00%-8.40%</v>
      </c>
      <c r="Z1935" s="15"/>
      <c r="AA1935" s="15"/>
      <c r="AB1935" s="15"/>
      <c r="AC1935" s="125"/>
      <c r="AD1935" s="8">
        <f t="shared" si="387"/>
        <v>0</v>
      </c>
      <c r="AE1935" s="17">
        <f t="shared" si="388"/>
        <v>5120</v>
      </c>
      <c r="AF1935" s="18">
        <f t="shared" si="389"/>
        <v>125</v>
      </c>
      <c r="AG1935" s="126">
        <f t="shared" si="390"/>
        <v>2.5025025025025016E-2</v>
      </c>
      <c r="AH1935" s="20">
        <v>13.6</v>
      </c>
      <c r="AI1935" s="20">
        <v>750</v>
      </c>
      <c r="AJ1935" s="20"/>
      <c r="AK1935" s="20">
        <v>688</v>
      </c>
      <c r="AL1935" s="20">
        <f t="shared" si="391"/>
        <v>79320</v>
      </c>
      <c r="AM1935" s="7" t="s">
        <v>287</v>
      </c>
      <c r="AN1935" s="20"/>
      <c r="AO1935" s="21"/>
      <c r="AP1935" s="21"/>
      <c r="AQ1935" s="5" t="s">
        <v>2202</v>
      </c>
      <c r="AR1935" s="5" t="s">
        <v>2203</v>
      </c>
    </row>
    <row r="1936" spans="1:44">
      <c r="A1936" s="87" t="s">
        <v>562</v>
      </c>
      <c r="B1936" s="5">
        <v>1132187</v>
      </c>
      <c r="C1936" s="5" t="s">
        <v>585</v>
      </c>
      <c r="D1936" s="5" t="s">
        <v>55</v>
      </c>
      <c r="E1936" s="5" t="s">
        <v>2577</v>
      </c>
      <c r="F1936" s="5" t="s">
        <v>2232</v>
      </c>
      <c r="G1936" s="5" t="s">
        <v>2233</v>
      </c>
      <c r="H1936" s="6">
        <v>40735</v>
      </c>
      <c r="I1936" s="5" t="s">
        <v>594</v>
      </c>
      <c r="J1936" s="5" t="s">
        <v>2596</v>
      </c>
      <c r="K1936" s="5" t="s">
        <v>568</v>
      </c>
      <c r="L1936" s="7">
        <v>6</v>
      </c>
      <c r="M1936" s="7" t="s">
        <v>287</v>
      </c>
      <c r="N1936" s="8">
        <v>5068</v>
      </c>
      <c r="O1936" s="122">
        <v>0.02</v>
      </c>
      <c r="P1936" s="10">
        <f t="shared" si="379"/>
        <v>101</v>
      </c>
      <c r="Q1936" s="122">
        <v>5.0000000000000001E-3</v>
      </c>
      <c r="R1936" s="10">
        <f t="shared" si="380"/>
        <v>25</v>
      </c>
      <c r="S1936" s="122">
        <f t="shared" si="381"/>
        <v>2.4861878453038673E-2</v>
      </c>
      <c r="T1936" s="10">
        <f t="shared" si="382"/>
        <v>126</v>
      </c>
      <c r="U1936" s="10">
        <f t="shared" si="383"/>
        <v>5194</v>
      </c>
      <c r="V1936" s="11">
        <f t="shared" si="378"/>
        <v>5194</v>
      </c>
      <c r="W1936" s="12">
        <f t="shared" si="384"/>
        <v>126</v>
      </c>
      <c r="X1936" s="123">
        <f t="shared" si="385"/>
        <v>2.4899999999999999E-2</v>
      </c>
      <c r="Y1936" s="124" t="str">
        <f t="shared" si="386"/>
        <v>0.00%-8.40%</v>
      </c>
      <c r="Z1936" s="15"/>
      <c r="AA1936" s="15"/>
      <c r="AB1936" s="15"/>
      <c r="AC1936" s="125"/>
      <c r="AD1936" s="8">
        <f t="shared" si="387"/>
        <v>0</v>
      </c>
      <c r="AE1936" s="17">
        <f t="shared" si="388"/>
        <v>5194</v>
      </c>
      <c r="AF1936" s="18">
        <f t="shared" si="389"/>
        <v>126</v>
      </c>
      <c r="AG1936" s="126">
        <f t="shared" si="390"/>
        <v>2.4861878453038777E-2</v>
      </c>
      <c r="AH1936" s="20">
        <v>13.6</v>
      </c>
      <c r="AI1936" s="20">
        <v>750</v>
      </c>
      <c r="AJ1936" s="20"/>
      <c r="AK1936" s="20">
        <v>688</v>
      </c>
      <c r="AL1936" s="20">
        <f t="shared" si="391"/>
        <v>80326.399999999994</v>
      </c>
      <c r="AM1936" s="7" t="s">
        <v>287</v>
      </c>
      <c r="AN1936" s="20"/>
      <c r="AO1936" s="21"/>
      <c r="AP1936" s="21"/>
      <c r="AQ1936" s="5" t="s">
        <v>2202</v>
      </c>
      <c r="AR1936" s="5" t="s">
        <v>2203</v>
      </c>
    </row>
    <row r="1937" spans="1:44">
      <c r="A1937" s="87" t="s">
        <v>562</v>
      </c>
      <c r="B1937" s="5">
        <v>1132188</v>
      </c>
      <c r="C1937" s="5" t="s">
        <v>585</v>
      </c>
      <c r="D1937" s="5" t="s">
        <v>55</v>
      </c>
      <c r="E1937" s="5" t="s">
        <v>2577</v>
      </c>
      <c r="F1937" s="5" t="s">
        <v>2232</v>
      </c>
      <c r="G1937" s="5" t="s">
        <v>2233</v>
      </c>
      <c r="H1937" s="6">
        <v>40735</v>
      </c>
      <c r="I1937" s="5" t="s">
        <v>594</v>
      </c>
      <c r="J1937" s="5" t="s">
        <v>2596</v>
      </c>
      <c r="K1937" s="5" t="s">
        <v>568</v>
      </c>
      <c r="L1937" s="7">
        <v>6</v>
      </c>
      <c r="M1937" s="7" t="s">
        <v>287</v>
      </c>
      <c r="N1937" s="8">
        <v>5006</v>
      </c>
      <c r="O1937" s="122">
        <v>0.02</v>
      </c>
      <c r="P1937" s="10">
        <f t="shared" si="379"/>
        <v>100</v>
      </c>
      <c r="Q1937" s="122">
        <v>5.0000000000000001E-3</v>
      </c>
      <c r="R1937" s="10">
        <f t="shared" si="380"/>
        <v>25</v>
      </c>
      <c r="S1937" s="122">
        <f t="shared" si="381"/>
        <v>2.4970035956851776E-2</v>
      </c>
      <c r="T1937" s="10">
        <f t="shared" si="382"/>
        <v>125</v>
      </c>
      <c r="U1937" s="10">
        <f t="shared" si="383"/>
        <v>5131</v>
      </c>
      <c r="V1937" s="11">
        <f t="shared" si="378"/>
        <v>5131</v>
      </c>
      <c r="W1937" s="12">
        <f t="shared" si="384"/>
        <v>125</v>
      </c>
      <c r="X1937" s="123">
        <f t="shared" si="385"/>
        <v>2.5000000000000001E-2</v>
      </c>
      <c r="Y1937" s="124" t="str">
        <f t="shared" si="386"/>
        <v>0.00%-8.40%</v>
      </c>
      <c r="Z1937" s="15"/>
      <c r="AA1937" s="15"/>
      <c r="AB1937" s="15"/>
      <c r="AC1937" s="125"/>
      <c r="AD1937" s="8">
        <f t="shared" si="387"/>
        <v>0</v>
      </c>
      <c r="AE1937" s="17">
        <f t="shared" si="388"/>
        <v>5131</v>
      </c>
      <c r="AF1937" s="18">
        <f t="shared" si="389"/>
        <v>125</v>
      </c>
      <c r="AG1937" s="126">
        <f t="shared" si="390"/>
        <v>2.4970035956851877E-2</v>
      </c>
      <c r="AH1937" s="20">
        <v>13.6</v>
      </c>
      <c r="AI1937" s="20">
        <v>750</v>
      </c>
      <c r="AJ1937" s="20"/>
      <c r="AK1937" s="20">
        <v>688</v>
      </c>
      <c r="AL1937" s="20">
        <f t="shared" si="391"/>
        <v>79469.599999999991</v>
      </c>
      <c r="AM1937" s="7" t="s">
        <v>287</v>
      </c>
      <c r="AN1937" s="20"/>
      <c r="AO1937" s="21"/>
      <c r="AP1937" s="21"/>
      <c r="AQ1937" s="5" t="s">
        <v>2202</v>
      </c>
      <c r="AR1937" s="5" t="s">
        <v>2203</v>
      </c>
    </row>
    <row r="1938" spans="1:44">
      <c r="A1938" s="87" t="s">
        <v>562</v>
      </c>
      <c r="B1938" s="5">
        <v>1140005</v>
      </c>
      <c r="C1938" s="5" t="s">
        <v>585</v>
      </c>
      <c r="D1938" s="5" t="s">
        <v>55</v>
      </c>
      <c r="E1938" s="5" t="s">
        <v>2577</v>
      </c>
      <c r="F1938" s="5" t="s">
        <v>2232</v>
      </c>
      <c r="G1938" s="5" t="s">
        <v>2233</v>
      </c>
      <c r="H1938" s="6">
        <v>38048</v>
      </c>
      <c r="I1938" s="5" t="s">
        <v>652</v>
      </c>
      <c r="J1938" s="5" t="s">
        <v>713</v>
      </c>
      <c r="K1938" s="5" t="s">
        <v>568</v>
      </c>
      <c r="L1938" s="7">
        <v>6</v>
      </c>
      <c r="M1938" s="7" t="s">
        <v>287</v>
      </c>
      <c r="N1938" s="8">
        <v>5219</v>
      </c>
      <c r="O1938" s="122">
        <v>0.02</v>
      </c>
      <c r="P1938" s="10">
        <f t="shared" si="379"/>
        <v>104</v>
      </c>
      <c r="Q1938" s="122">
        <v>5.0000000000000001E-3</v>
      </c>
      <c r="R1938" s="10">
        <f t="shared" si="380"/>
        <v>26</v>
      </c>
      <c r="S1938" s="122">
        <f t="shared" si="381"/>
        <v>2.4908986395861275E-2</v>
      </c>
      <c r="T1938" s="10">
        <f t="shared" si="382"/>
        <v>130</v>
      </c>
      <c r="U1938" s="10">
        <f t="shared" si="383"/>
        <v>5349</v>
      </c>
      <c r="V1938" s="11">
        <f t="shared" si="378"/>
        <v>5349</v>
      </c>
      <c r="W1938" s="12">
        <f t="shared" si="384"/>
        <v>130</v>
      </c>
      <c r="X1938" s="123">
        <f t="shared" si="385"/>
        <v>2.4899999999999999E-2</v>
      </c>
      <c r="Y1938" s="124" t="str">
        <f t="shared" si="386"/>
        <v>0.00%-8.40%</v>
      </c>
      <c r="Z1938" s="15"/>
      <c r="AA1938" s="15"/>
      <c r="AB1938" s="15"/>
      <c r="AC1938" s="125"/>
      <c r="AD1938" s="8">
        <f t="shared" si="387"/>
        <v>0</v>
      </c>
      <c r="AE1938" s="17">
        <f t="shared" si="388"/>
        <v>5349</v>
      </c>
      <c r="AF1938" s="18">
        <f t="shared" si="389"/>
        <v>130</v>
      </c>
      <c r="AG1938" s="126">
        <f t="shared" si="390"/>
        <v>2.4908986395861366E-2</v>
      </c>
      <c r="AH1938" s="20">
        <v>13.6</v>
      </c>
      <c r="AI1938" s="20">
        <v>750</v>
      </c>
      <c r="AJ1938" s="20"/>
      <c r="AK1938" s="20">
        <v>688</v>
      </c>
      <c r="AL1938" s="20">
        <f t="shared" si="391"/>
        <v>82434.399999999994</v>
      </c>
      <c r="AM1938" s="7" t="s">
        <v>287</v>
      </c>
      <c r="AN1938" s="20"/>
      <c r="AO1938" s="21"/>
      <c r="AP1938" s="21"/>
      <c r="AQ1938" s="5" t="s">
        <v>2202</v>
      </c>
      <c r="AR1938" s="5" t="s">
        <v>2203</v>
      </c>
    </row>
    <row r="1939" spans="1:44">
      <c r="A1939" s="87" t="s">
        <v>562</v>
      </c>
      <c r="B1939" s="5">
        <v>1334022</v>
      </c>
      <c r="C1939" s="5" t="s">
        <v>585</v>
      </c>
      <c r="D1939" s="5" t="s">
        <v>55</v>
      </c>
      <c r="E1939" s="5" t="s">
        <v>2577</v>
      </c>
      <c r="F1939" s="5" t="s">
        <v>2232</v>
      </c>
      <c r="G1939" s="5" t="s">
        <v>2233</v>
      </c>
      <c r="H1939" s="6">
        <v>39820</v>
      </c>
      <c r="I1939" s="5" t="s">
        <v>594</v>
      </c>
      <c r="J1939" s="5" t="s">
        <v>2598</v>
      </c>
      <c r="K1939" s="5" t="s">
        <v>568</v>
      </c>
      <c r="L1939" s="7">
        <v>6</v>
      </c>
      <c r="M1939" s="7" t="s">
        <v>287</v>
      </c>
      <c r="N1939" s="8">
        <v>7039</v>
      </c>
      <c r="O1939" s="122">
        <v>0.02</v>
      </c>
      <c r="P1939" s="10">
        <f t="shared" si="379"/>
        <v>141</v>
      </c>
      <c r="Q1939" s="122">
        <v>5.0000000000000001E-3</v>
      </c>
      <c r="R1939" s="10">
        <f t="shared" si="380"/>
        <v>35</v>
      </c>
      <c r="S1939" s="122">
        <f t="shared" si="381"/>
        <v>2.5003551640858077E-2</v>
      </c>
      <c r="T1939" s="10">
        <f t="shared" si="382"/>
        <v>176</v>
      </c>
      <c r="U1939" s="10">
        <f t="shared" si="383"/>
        <v>7215</v>
      </c>
      <c r="V1939" s="11">
        <f t="shared" si="378"/>
        <v>7215</v>
      </c>
      <c r="W1939" s="12">
        <f t="shared" si="384"/>
        <v>176</v>
      </c>
      <c r="X1939" s="123">
        <f t="shared" si="385"/>
        <v>2.5000000000000001E-2</v>
      </c>
      <c r="Y1939" s="124" t="str">
        <f t="shared" si="386"/>
        <v>0.00%-8.40%</v>
      </c>
      <c r="Z1939" s="15"/>
      <c r="AA1939" s="15"/>
      <c r="AB1939" s="15"/>
      <c r="AC1939" s="125"/>
      <c r="AD1939" s="8">
        <f t="shared" si="387"/>
        <v>0</v>
      </c>
      <c r="AE1939" s="17">
        <f t="shared" si="388"/>
        <v>7215</v>
      </c>
      <c r="AF1939" s="18">
        <f t="shared" si="389"/>
        <v>176</v>
      </c>
      <c r="AG1939" s="126">
        <f t="shared" si="390"/>
        <v>2.5003551640857991E-2</v>
      </c>
      <c r="AH1939" s="20">
        <v>13.6</v>
      </c>
      <c r="AI1939" s="20">
        <v>900</v>
      </c>
      <c r="AJ1939" s="20"/>
      <c r="AK1939" s="20">
        <v>688</v>
      </c>
      <c r="AL1939" s="20">
        <f t="shared" si="391"/>
        <v>109612</v>
      </c>
      <c r="AM1939" s="7" t="s">
        <v>287</v>
      </c>
      <c r="AN1939" s="20"/>
      <c r="AO1939" s="21"/>
      <c r="AP1939" s="21"/>
      <c r="AQ1939" s="5" t="s">
        <v>2202</v>
      </c>
      <c r="AR1939" s="5" t="s">
        <v>2203</v>
      </c>
    </row>
    <row r="1940" spans="1:44">
      <c r="A1940" s="87" t="s">
        <v>562</v>
      </c>
      <c r="B1940" s="5">
        <v>1706009</v>
      </c>
      <c r="C1940" s="5" t="s">
        <v>585</v>
      </c>
      <c r="D1940" s="5" t="s">
        <v>55</v>
      </c>
      <c r="E1940" s="5" t="s">
        <v>2577</v>
      </c>
      <c r="F1940" s="5" t="s">
        <v>2232</v>
      </c>
      <c r="G1940" s="5" t="s">
        <v>2233</v>
      </c>
      <c r="H1940" s="6">
        <v>40023</v>
      </c>
      <c r="I1940" s="5" t="s">
        <v>594</v>
      </c>
      <c r="J1940" s="5" t="s">
        <v>2593</v>
      </c>
      <c r="K1940" s="5" t="s">
        <v>568</v>
      </c>
      <c r="L1940" s="7">
        <v>6</v>
      </c>
      <c r="M1940" s="7" t="s">
        <v>287</v>
      </c>
      <c r="N1940" s="8">
        <v>6381</v>
      </c>
      <c r="O1940" s="122">
        <v>0.02</v>
      </c>
      <c r="P1940" s="10">
        <f t="shared" si="379"/>
        <v>128</v>
      </c>
      <c r="Q1940" s="122">
        <v>5.0000000000000001E-3</v>
      </c>
      <c r="R1940" s="10">
        <f t="shared" si="380"/>
        <v>32</v>
      </c>
      <c r="S1940" s="122">
        <f t="shared" si="381"/>
        <v>2.5074439742986992E-2</v>
      </c>
      <c r="T1940" s="10">
        <f t="shared" si="382"/>
        <v>160</v>
      </c>
      <c r="U1940" s="10">
        <f t="shared" si="383"/>
        <v>6541</v>
      </c>
      <c r="V1940" s="11">
        <f t="shared" si="378"/>
        <v>6541</v>
      </c>
      <c r="W1940" s="12">
        <f t="shared" si="384"/>
        <v>160</v>
      </c>
      <c r="X1940" s="123">
        <f t="shared" si="385"/>
        <v>2.5100000000000001E-2</v>
      </c>
      <c r="Y1940" s="124" t="str">
        <f t="shared" si="386"/>
        <v>0.00%-8.40%</v>
      </c>
      <c r="Z1940" s="15"/>
      <c r="AA1940" s="15"/>
      <c r="AB1940" s="15"/>
      <c r="AC1940" s="125"/>
      <c r="AD1940" s="8">
        <f t="shared" si="387"/>
        <v>0</v>
      </c>
      <c r="AE1940" s="17">
        <f t="shared" si="388"/>
        <v>6541</v>
      </c>
      <c r="AF1940" s="18">
        <f t="shared" si="389"/>
        <v>160</v>
      </c>
      <c r="AG1940" s="126">
        <f t="shared" si="390"/>
        <v>2.5074439742986954E-2</v>
      </c>
      <c r="AH1940" s="20">
        <v>13.6</v>
      </c>
      <c r="AI1940" s="20">
        <v>750</v>
      </c>
      <c r="AJ1940" s="20"/>
      <c r="AK1940" s="20">
        <v>688</v>
      </c>
      <c r="AL1940" s="20">
        <f t="shared" si="391"/>
        <v>98645.599999999991</v>
      </c>
      <c r="AM1940" s="7" t="s">
        <v>287</v>
      </c>
      <c r="AN1940" s="20"/>
      <c r="AO1940" s="21"/>
      <c r="AP1940" s="21"/>
      <c r="AQ1940" s="5" t="s">
        <v>2202</v>
      </c>
      <c r="AR1940" s="5" t="s">
        <v>2203</v>
      </c>
    </row>
    <row r="1941" spans="1:44">
      <c r="A1941" s="87" t="s">
        <v>562</v>
      </c>
      <c r="B1941" s="5">
        <v>1707027</v>
      </c>
      <c r="C1941" s="5" t="s">
        <v>585</v>
      </c>
      <c r="D1941" s="5" t="s">
        <v>55</v>
      </c>
      <c r="E1941" s="5" t="s">
        <v>2577</v>
      </c>
      <c r="F1941" s="5" t="s">
        <v>2232</v>
      </c>
      <c r="G1941" s="5" t="s">
        <v>2233</v>
      </c>
      <c r="H1941" s="6">
        <v>40391</v>
      </c>
      <c r="I1941" s="5" t="s">
        <v>594</v>
      </c>
      <c r="J1941" s="5" t="s">
        <v>680</v>
      </c>
      <c r="K1941" s="5" t="s">
        <v>568</v>
      </c>
      <c r="L1941" s="7">
        <v>6</v>
      </c>
      <c r="M1941" s="7" t="s">
        <v>287</v>
      </c>
      <c r="N1941" s="8">
        <v>4990</v>
      </c>
      <c r="O1941" s="122">
        <v>0.02</v>
      </c>
      <c r="P1941" s="10">
        <f t="shared" si="379"/>
        <v>100</v>
      </c>
      <c r="Q1941" s="122">
        <v>5.0000000000000001E-3</v>
      </c>
      <c r="R1941" s="10">
        <f t="shared" si="380"/>
        <v>25</v>
      </c>
      <c r="S1941" s="122">
        <f t="shared" si="381"/>
        <v>2.5050100200400802E-2</v>
      </c>
      <c r="T1941" s="10">
        <f t="shared" si="382"/>
        <v>125</v>
      </c>
      <c r="U1941" s="10">
        <f t="shared" si="383"/>
        <v>5115</v>
      </c>
      <c r="V1941" s="11">
        <f t="shared" si="378"/>
        <v>5115</v>
      </c>
      <c r="W1941" s="12">
        <f t="shared" si="384"/>
        <v>125</v>
      </c>
      <c r="X1941" s="123">
        <f t="shared" si="385"/>
        <v>2.5100000000000001E-2</v>
      </c>
      <c r="Y1941" s="124" t="str">
        <f t="shared" si="386"/>
        <v>0.00%-8.40%</v>
      </c>
      <c r="Z1941" s="15"/>
      <c r="AA1941" s="15"/>
      <c r="AB1941" s="15"/>
      <c r="AC1941" s="125"/>
      <c r="AD1941" s="8">
        <f t="shared" si="387"/>
        <v>0</v>
      </c>
      <c r="AE1941" s="17">
        <f t="shared" si="388"/>
        <v>5115</v>
      </c>
      <c r="AF1941" s="18">
        <f t="shared" si="389"/>
        <v>125</v>
      </c>
      <c r="AG1941" s="126">
        <f t="shared" si="390"/>
        <v>2.5050100200400882E-2</v>
      </c>
      <c r="AH1941" s="20">
        <v>13.6</v>
      </c>
      <c r="AI1941" s="20">
        <v>750</v>
      </c>
      <c r="AJ1941" s="20"/>
      <c r="AK1941" s="20">
        <v>688</v>
      </c>
      <c r="AL1941" s="20">
        <f t="shared" si="391"/>
        <v>79252</v>
      </c>
      <c r="AM1941" s="7" t="s">
        <v>287</v>
      </c>
      <c r="AN1941" s="20"/>
      <c r="AO1941" s="21"/>
      <c r="AP1941" s="21"/>
      <c r="AQ1941" s="5" t="s">
        <v>2202</v>
      </c>
      <c r="AR1941" s="5" t="s">
        <v>2203</v>
      </c>
    </row>
    <row r="1942" spans="1:44">
      <c r="A1942" s="87" t="s">
        <v>562</v>
      </c>
      <c r="B1942" s="5">
        <v>1708028</v>
      </c>
      <c r="C1942" s="5" t="s">
        <v>585</v>
      </c>
      <c r="D1942" s="5" t="s">
        <v>55</v>
      </c>
      <c r="E1942" s="5" t="s">
        <v>2577</v>
      </c>
      <c r="F1942" s="5" t="s">
        <v>2232</v>
      </c>
      <c r="G1942" s="5" t="s">
        <v>2233</v>
      </c>
      <c r="H1942" s="6">
        <v>40764</v>
      </c>
      <c r="I1942" s="5" t="s">
        <v>594</v>
      </c>
      <c r="J1942" s="5" t="s">
        <v>2593</v>
      </c>
      <c r="K1942" s="5" t="s">
        <v>568</v>
      </c>
      <c r="L1942" s="7">
        <v>6</v>
      </c>
      <c r="M1942" s="7" t="s">
        <v>287</v>
      </c>
      <c r="N1942" s="8">
        <v>5967</v>
      </c>
      <c r="O1942" s="122">
        <v>0.02</v>
      </c>
      <c r="P1942" s="10">
        <f t="shared" si="379"/>
        <v>119</v>
      </c>
      <c r="Q1942" s="122">
        <v>5.0000000000000001E-3</v>
      </c>
      <c r="R1942" s="10">
        <f t="shared" si="380"/>
        <v>30</v>
      </c>
      <c r="S1942" s="122">
        <f t="shared" si="381"/>
        <v>2.4970672029495558E-2</v>
      </c>
      <c r="T1942" s="10">
        <f t="shared" si="382"/>
        <v>149</v>
      </c>
      <c r="U1942" s="10">
        <f t="shared" si="383"/>
        <v>6116</v>
      </c>
      <c r="V1942" s="11">
        <f t="shared" si="378"/>
        <v>6116</v>
      </c>
      <c r="W1942" s="12">
        <f t="shared" si="384"/>
        <v>149</v>
      </c>
      <c r="X1942" s="123">
        <f t="shared" si="385"/>
        <v>2.5000000000000001E-2</v>
      </c>
      <c r="Y1942" s="124" t="str">
        <f t="shared" si="386"/>
        <v>0.00%-8.40%</v>
      </c>
      <c r="Z1942" s="15"/>
      <c r="AA1942" s="15"/>
      <c r="AB1942" s="15"/>
      <c r="AC1942" s="125"/>
      <c r="AD1942" s="8">
        <f t="shared" si="387"/>
        <v>0</v>
      </c>
      <c r="AE1942" s="17">
        <f t="shared" si="388"/>
        <v>6116</v>
      </c>
      <c r="AF1942" s="18">
        <f t="shared" si="389"/>
        <v>149</v>
      </c>
      <c r="AG1942" s="126">
        <f t="shared" si="390"/>
        <v>2.4970672029495544E-2</v>
      </c>
      <c r="AH1942" s="20">
        <v>13.6</v>
      </c>
      <c r="AI1942" s="20">
        <v>750</v>
      </c>
      <c r="AJ1942" s="20"/>
      <c r="AK1942" s="20">
        <v>688</v>
      </c>
      <c r="AL1942" s="20">
        <f t="shared" si="391"/>
        <v>92865.599999999991</v>
      </c>
      <c r="AM1942" s="7" t="s">
        <v>287</v>
      </c>
      <c r="AN1942" s="20"/>
      <c r="AO1942" s="21"/>
      <c r="AP1942" s="21"/>
      <c r="AQ1942" s="5" t="s">
        <v>2202</v>
      </c>
      <c r="AR1942" s="5" t="s">
        <v>2203</v>
      </c>
    </row>
    <row r="1943" spans="1:44">
      <c r="A1943" s="87" t="s">
        <v>562</v>
      </c>
      <c r="B1943" s="5">
        <v>1708041</v>
      </c>
      <c r="C1943" s="5" t="s">
        <v>585</v>
      </c>
      <c r="D1943" s="5" t="s">
        <v>55</v>
      </c>
      <c r="E1943" s="5" t="s">
        <v>2577</v>
      </c>
      <c r="F1943" s="5" t="s">
        <v>2232</v>
      </c>
      <c r="G1943" s="5" t="s">
        <v>2233</v>
      </c>
      <c r="H1943" s="6">
        <v>40764</v>
      </c>
      <c r="I1943" s="5" t="s">
        <v>594</v>
      </c>
      <c r="J1943" s="5" t="s">
        <v>680</v>
      </c>
      <c r="K1943" s="5" t="s">
        <v>568</v>
      </c>
      <c r="L1943" s="7">
        <v>6</v>
      </c>
      <c r="M1943" s="7" t="s">
        <v>287</v>
      </c>
      <c r="N1943" s="8">
        <v>5284</v>
      </c>
      <c r="O1943" s="122">
        <v>0.02</v>
      </c>
      <c r="P1943" s="10">
        <f t="shared" si="379"/>
        <v>106</v>
      </c>
      <c r="Q1943" s="122">
        <v>5.0000000000000001E-3</v>
      </c>
      <c r="R1943" s="10">
        <f t="shared" si="380"/>
        <v>26</v>
      </c>
      <c r="S1943" s="122">
        <f t="shared" si="381"/>
        <v>2.4981074943224831E-2</v>
      </c>
      <c r="T1943" s="10">
        <f t="shared" si="382"/>
        <v>132</v>
      </c>
      <c r="U1943" s="10">
        <f t="shared" si="383"/>
        <v>5416</v>
      </c>
      <c r="V1943" s="11">
        <f>5505+50</f>
        <v>5555</v>
      </c>
      <c r="W1943" s="12">
        <f t="shared" si="384"/>
        <v>271</v>
      </c>
      <c r="X1943" s="123">
        <f t="shared" si="385"/>
        <v>5.1299999999999998E-2</v>
      </c>
      <c r="Y1943" s="124" t="str">
        <f t="shared" si="386"/>
        <v>0.00%-8.40%</v>
      </c>
      <c r="Z1943" s="15"/>
      <c r="AA1943" s="15"/>
      <c r="AB1943" s="15"/>
      <c r="AC1943" s="125"/>
      <c r="AD1943" s="8">
        <f t="shared" si="387"/>
        <v>0</v>
      </c>
      <c r="AE1943" s="17">
        <f t="shared" si="388"/>
        <v>5555</v>
      </c>
      <c r="AF1943" s="18">
        <f t="shared" si="389"/>
        <v>271</v>
      </c>
      <c r="AG1943" s="126">
        <f t="shared" si="390"/>
        <v>5.1286903860711552E-2</v>
      </c>
      <c r="AH1943" s="20">
        <v>13.6</v>
      </c>
      <c r="AI1943" s="20">
        <v>750</v>
      </c>
      <c r="AJ1943" s="20"/>
      <c r="AK1943" s="20">
        <v>688</v>
      </c>
      <c r="AL1943" s="20">
        <f t="shared" si="391"/>
        <v>85236</v>
      </c>
      <c r="AM1943" s="7" t="s">
        <v>287</v>
      </c>
      <c r="AN1943" s="20"/>
      <c r="AO1943" s="21" t="s">
        <v>2671</v>
      </c>
      <c r="AP1943" s="21"/>
      <c r="AQ1943" s="5" t="s">
        <v>2202</v>
      </c>
      <c r="AR1943" s="5" t="s">
        <v>2203</v>
      </c>
    </row>
    <row r="1944" spans="1:44">
      <c r="A1944" s="87" t="s">
        <v>562</v>
      </c>
      <c r="B1944" s="5">
        <v>1710020</v>
      </c>
      <c r="C1944" s="5" t="s">
        <v>585</v>
      </c>
      <c r="D1944" s="5" t="s">
        <v>55</v>
      </c>
      <c r="E1944" s="5" t="s">
        <v>2577</v>
      </c>
      <c r="F1944" s="5" t="s">
        <v>2232</v>
      </c>
      <c r="G1944" s="5" t="s">
        <v>2233</v>
      </c>
      <c r="H1944" s="6">
        <v>44271</v>
      </c>
      <c r="I1944" s="5" t="s">
        <v>594</v>
      </c>
      <c r="J1944" s="5" t="s">
        <v>2670</v>
      </c>
      <c r="K1944" s="5" t="s">
        <v>568</v>
      </c>
      <c r="L1944" s="7">
        <v>6</v>
      </c>
      <c r="M1944" s="7" t="s">
        <v>287</v>
      </c>
      <c r="N1944" s="8">
        <v>6059</v>
      </c>
      <c r="O1944" s="122">
        <v>0.02</v>
      </c>
      <c r="P1944" s="10">
        <f t="shared" si="379"/>
        <v>121</v>
      </c>
      <c r="Q1944" s="122">
        <v>5.0000000000000001E-3</v>
      </c>
      <c r="R1944" s="10">
        <f t="shared" si="380"/>
        <v>30</v>
      </c>
      <c r="S1944" s="122">
        <f t="shared" si="381"/>
        <v>2.4921604225119656E-2</v>
      </c>
      <c r="T1944" s="10">
        <f t="shared" si="382"/>
        <v>151</v>
      </c>
      <c r="U1944" s="10">
        <f t="shared" si="383"/>
        <v>6210</v>
      </c>
      <c r="V1944" s="11">
        <f t="shared" si="378"/>
        <v>6210</v>
      </c>
      <c r="W1944" s="12">
        <f t="shared" si="384"/>
        <v>151</v>
      </c>
      <c r="X1944" s="123">
        <f t="shared" si="385"/>
        <v>2.4899999999999999E-2</v>
      </c>
      <c r="Y1944" s="124" t="str">
        <f t="shared" si="386"/>
        <v>0.00%-8.40%</v>
      </c>
      <c r="Z1944" s="15"/>
      <c r="AA1944" s="15"/>
      <c r="AB1944" s="15"/>
      <c r="AC1944" s="125"/>
      <c r="AD1944" s="8">
        <f t="shared" si="387"/>
        <v>0</v>
      </c>
      <c r="AE1944" s="17">
        <f t="shared" si="388"/>
        <v>6210</v>
      </c>
      <c r="AF1944" s="18">
        <f t="shared" si="389"/>
        <v>151</v>
      </c>
      <c r="AG1944" s="126">
        <f t="shared" si="390"/>
        <v>2.4921604225119687E-2</v>
      </c>
      <c r="AH1944" s="20">
        <v>13.6</v>
      </c>
      <c r="AI1944" s="20">
        <v>750</v>
      </c>
      <c r="AJ1944" s="20"/>
      <c r="AK1944" s="20">
        <v>688</v>
      </c>
      <c r="AL1944" s="20">
        <f t="shared" si="391"/>
        <v>94144</v>
      </c>
      <c r="AM1944" s="7" t="s">
        <v>287</v>
      </c>
      <c r="AN1944" s="20"/>
      <c r="AO1944" s="21"/>
      <c r="AP1944" s="21"/>
      <c r="AQ1944" s="5" t="s">
        <v>2202</v>
      </c>
      <c r="AR1944" s="5" t="s">
        <v>2203</v>
      </c>
    </row>
    <row r="1945" spans="1:44">
      <c r="A1945" s="87" t="s">
        <v>562</v>
      </c>
      <c r="B1945" s="5">
        <v>1715001</v>
      </c>
      <c r="C1945" s="5" t="s">
        <v>585</v>
      </c>
      <c r="D1945" s="5" t="s">
        <v>55</v>
      </c>
      <c r="E1945" s="5" t="s">
        <v>2577</v>
      </c>
      <c r="F1945" s="5" t="s">
        <v>2232</v>
      </c>
      <c r="G1945" s="5" t="s">
        <v>2233</v>
      </c>
      <c r="H1945" s="6">
        <v>43304</v>
      </c>
      <c r="I1945" s="5" t="s">
        <v>594</v>
      </c>
      <c r="J1945" s="5" t="s">
        <v>2596</v>
      </c>
      <c r="K1945" s="5" t="s">
        <v>568</v>
      </c>
      <c r="L1945" s="7">
        <v>6</v>
      </c>
      <c r="M1945" s="7" t="s">
        <v>287</v>
      </c>
      <c r="N1945" s="8">
        <v>5192</v>
      </c>
      <c r="O1945" s="122">
        <v>0.02</v>
      </c>
      <c r="P1945" s="10">
        <f t="shared" si="379"/>
        <v>104</v>
      </c>
      <c r="Q1945" s="122">
        <v>5.0000000000000001E-3</v>
      </c>
      <c r="R1945" s="10">
        <f t="shared" si="380"/>
        <v>26</v>
      </c>
      <c r="S1945" s="122">
        <f t="shared" si="381"/>
        <v>2.5038520801232665E-2</v>
      </c>
      <c r="T1945" s="10">
        <f t="shared" si="382"/>
        <v>130</v>
      </c>
      <c r="U1945" s="10">
        <f t="shared" si="383"/>
        <v>5322</v>
      </c>
      <c r="V1945" s="11">
        <f>5400+58</f>
        <v>5458</v>
      </c>
      <c r="W1945" s="12">
        <f t="shared" si="384"/>
        <v>266</v>
      </c>
      <c r="X1945" s="123">
        <f t="shared" si="385"/>
        <v>5.1200000000000002E-2</v>
      </c>
      <c r="Y1945" s="124" t="str">
        <f t="shared" si="386"/>
        <v>0.00%-8.40%</v>
      </c>
      <c r="Z1945" s="15"/>
      <c r="AA1945" s="15"/>
      <c r="AB1945" s="15"/>
      <c r="AC1945" s="125"/>
      <c r="AD1945" s="8">
        <f t="shared" si="387"/>
        <v>0</v>
      </c>
      <c r="AE1945" s="17">
        <f t="shared" si="388"/>
        <v>5458</v>
      </c>
      <c r="AF1945" s="18">
        <f t="shared" si="389"/>
        <v>266</v>
      </c>
      <c r="AG1945" s="126">
        <f t="shared" si="390"/>
        <v>5.1232665639445285E-2</v>
      </c>
      <c r="AH1945" s="20">
        <v>13.6</v>
      </c>
      <c r="AI1945" s="20">
        <v>750</v>
      </c>
      <c r="AJ1945" s="20"/>
      <c r="AK1945" s="20">
        <v>688</v>
      </c>
      <c r="AL1945" s="20">
        <f t="shared" si="391"/>
        <v>83916.800000000003</v>
      </c>
      <c r="AM1945" s="7" t="s">
        <v>287</v>
      </c>
      <c r="AN1945" s="20"/>
      <c r="AO1945" s="21" t="s">
        <v>2671</v>
      </c>
      <c r="AP1945" s="21"/>
      <c r="AQ1945" s="5" t="s">
        <v>2202</v>
      </c>
      <c r="AR1945" s="5" t="s">
        <v>2203</v>
      </c>
    </row>
    <row r="1946" spans="1:44">
      <c r="A1946" s="87" t="s">
        <v>562</v>
      </c>
      <c r="B1946" s="5">
        <v>1213143</v>
      </c>
      <c r="C1946" s="5" t="s">
        <v>585</v>
      </c>
      <c r="D1946" s="5" t="s">
        <v>55</v>
      </c>
      <c r="E1946" s="5" t="s">
        <v>2577</v>
      </c>
      <c r="F1946" s="5" t="s">
        <v>2199</v>
      </c>
      <c r="G1946" s="5" t="s">
        <v>2200</v>
      </c>
      <c r="H1946" s="6">
        <v>39611</v>
      </c>
      <c r="I1946" s="5" t="s">
        <v>652</v>
      </c>
      <c r="J1946" s="5" t="s">
        <v>652</v>
      </c>
      <c r="K1946" s="5" t="s">
        <v>568</v>
      </c>
      <c r="L1946" s="7">
        <v>6</v>
      </c>
      <c r="M1946" s="7" t="s">
        <v>287</v>
      </c>
      <c r="N1946" s="8">
        <v>6911</v>
      </c>
      <c r="O1946" s="122">
        <v>0.02</v>
      </c>
      <c r="P1946" s="10">
        <f t="shared" si="379"/>
        <v>138</v>
      </c>
      <c r="Q1946" s="122">
        <v>5.0000000000000001E-3</v>
      </c>
      <c r="R1946" s="10">
        <f t="shared" si="380"/>
        <v>35</v>
      </c>
      <c r="S1946" s="122">
        <f t="shared" si="381"/>
        <v>2.5032556793517579E-2</v>
      </c>
      <c r="T1946" s="10">
        <f t="shared" si="382"/>
        <v>173</v>
      </c>
      <c r="U1946" s="10">
        <f t="shared" si="383"/>
        <v>7084</v>
      </c>
      <c r="V1946" s="11">
        <v>7183.7749999999996</v>
      </c>
      <c r="W1946" s="12">
        <f t="shared" si="384"/>
        <v>272.77499999999964</v>
      </c>
      <c r="X1946" s="123">
        <f t="shared" si="385"/>
        <v>3.95E-2</v>
      </c>
      <c r="Y1946" s="124" t="str">
        <f t="shared" si="386"/>
        <v>0.00%-8.40%</v>
      </c>
      <c r="Z1946" s="15"/>
      <c r="AA1946" s="15"/>
      <c r="AB1946" s="15"/>
      <c r="AC1946" s="125"/>
      <c r="AD1946" s="8">
        <f t="shared" si="387"/>
        <v>0</v>
      </c>
      <c r="AE1946" s="17">
        <f t="shared" si="388"/>
        <v>7183.7749999999996</v>
      </c>
      <c r="AF1946" s="18">
        <f t="shared" si="389"/>
        <v>272.77499999999964</v>
      </c>
      <c r="AG1946" s="126">
        <f t="shared" si="390"/>
        <v>3.9469686007813642E-2</v>
      </c>
      <c r="AH1946" s="20">
        <v>13.6</v>
      </c>
      <c r="AI1946" s="20">
        <v>750</v>
      </c>
      <c r="AJ1946" s="20"/>
      <c r="AK1946" s="20">
        <v>688</v>
      </c>
      <c r="AL1946" s="20">
        <f t="shared" si="391"/>
        <v>107387.34</v>
      </c>
      <c r="AM1946" s="7" t="s">
        <v>287</v>
      </c>
      <c r="AN1946" s="20"/>
      <c r="AO1946" s="21"/>
      <c r="AP1946" s="21"/>
      <c r="AQ1946" s="5" t="s">
        <v>2672</v>
      </c>
      <c r="AR1946" s="5" t="s">
        <v>2203</v>
      </c>
    </row>
    <row r="1947" spans="1:44">
      <c r="A1947" s="87" t="s">
        <v>562</v>
      </c>
      <c r="B1947" s="5">
        <v>1118070</v>
      </c>
      <c r="C1947" s="5" t="s">
        <v>565</v>
      </c>
      <c r="D1947" s="5" t="s">
        <v>55</v>
      </c>
      <c r="E1947" s="5" t="s">
        <v>2577</v>
      </c>
      <c r="F1947" s="5" t="s">
        <v>2211</v>
      </c>
      <c r="G1947" s="5" t="s">
        <v>2673</v>
      </c>
      <c r="H1947" s="6">
        <v>34213</v>
      </c>
      <c r="I1947" s="5" t="s">
        <v>567</v>
      </c>
      <c r="J1947" s="5" t="s">
        <v>567</v>
      </c>
      <c r="K1947" s="5" t="s">
        <v>568</v>
      </c>
      <c r="L1947" s="7">
        <v>6</v>
      </c>
      <c r="M1947" s="7">
        <v>4</v>
      </c>
      <c r="N1947" s="8">
        <v>15632</v>
      </c>
      <c r="O1947" s="122">
        <v>0.02</v>
      </c>
      <c r="P1947" s="10">
        <f t="shared" si="379"/>
        <v>313</v>
      </c>
      <c r="Q1947" s="122">
        <v>5.0000000000000001E-3</v>
      </c>
      <c r="R1947" s="10">
        <f t="shared" si="380"/>
        <v>78</v>
      </c>
      <c r="S1947" s="122">
        <f t="shared" si="381"/>
        <v>2.5012794268167861E-2</v>
      </c>
      <c r="T1947" s="10">
        <f t="shared" si="382"/>
        <v>391</v>
      </c>
      <c r="U1947" s="10">
        <f t="shared" si="383"/>
        <v>16023</v>
      </c>
      <c r="V1947" s="11">
        <v>15632</v>
      </c>
      <c r="W1947" s="12">
        <f t="shared" si="384"/>
        <v>0</v>
      </c>
      <c r="X1947" s="123">
        <f t="shared" si="385"/>
        <v>0</v>
      </c>
      <c r="Y1947" s="124" t="str">
        <f t="shared" si="386"/>
        <v>0.00%-8.40%</v>
      </c>
      <c r="Z1947" s="15"/>
      <c r="AA1947" s="15"/>
      <c r="AB1947" s="15"/>
      <c r="AC1947" s="125"/>
      <c r="AD1947" s="8">
        <f t="shared" si="387"/>
        <v>0</v>
      </c>
      <c r="AE1947" s="17">
        <f t="shared" si="388"/>
        <v>15632</v>
      </c>
      <c r="AF1947" s="18">
        <f t="shared" si="389"/>
        <v>0</v>
      </c>
      <c r="AG1947" s="126">
        <f t="shared" si="390"/>
        <v>0</v>
      </c>
      <c r="AH1947" s="20">
        <v>13.6</v>
      </c>
      <c r="AI1947" s="20">
        <v>450</v>
      </c>
      <c r="AJ1947" s="20"/>
      <c r="AK1947" s="20">
        <v>688</v>
      </c>
      <c r="AL1947" s="20">
        <f t="shared" si="391"/>
        <v>218683.19999999998</v>
      </c>
      <c r="AM1947" s="7">
        <v>3</v>
      </c>
      <c r="AN1947" s="20"/>
      <c r="AO1947" s="450" t="s">
        <v>2674</v>
      </c>
      <c r="AP1947" s="21" t="s">
        <v>126</v>
      </c>
      <c r="AQ1947" s="5" t="s">
        <v>2672</v>
      </c>
      <c r="AR1947" s="5" t="s">
        <v>2203</v>
      </c>
    </row>
    <row r="1948" spans="1:44">
      <c r="A1948" s="87" t="s">
        <v>562</v>
      </c>
      <c r="B1948" s="5">
        <v>1705046</v>
      </c>
      <c r="C1948" s="5" t="s">
        <v>565</v>
      </c>
      <c r="D1948" s="5" t="s">
        <v>55</v>
      </c>
      <c r="E1948" s="5" t="s">
        <v>2577</v>
      </c>
      <c r="F1948" s="5" t="s">
        <v>2211</v>
      </c>
      <c r="G1948" s="5" t="s">
        <v>2673</v>
      </c>
      <c r="H1948" s="6">
        <v>39664</v>
      </c>
      <c r="I1948" s="5" t="s">
        <v>586</v>
      </c>
      <c r="J1948" s="5" t="s">
        <v>713</v>
      </c>
      <c r="K1948" s="5" t="s">
        <v>568</v>
      </c>
      <c r="L1948" s="7">
        <v>6</v>
      </c>
      <c r="M1948" s="7">
        <v>3</v>
      </c>
      <c r="N1948" s="8">
        <v>6918</v>
      </c>
      <c r="O1948" s="122">
        <v>0.02</v>
      </c>
      <c r="P1948" s="10">
        <f t="shared" si="379"/>
        <v>138</v>
      </c>
      <c r="Q1948" s="122">
        <v>5.0000000000000001E-3</v>
      </c>
      <c r="R1948" s="10">
        <f t="shared" si="380"/>
        <v>35</v>
      </c>
      <c r="S1948" s="122">
        <f t="shared" si="381"/>
        <v>2.500722752240532E-2</v>
      </c>
      <c r="T1948" s="10">
        <f t="shared" si="382"/>
        <v>173</v>
      </c>
      <c r="U1948" s="10">
        <f t="shared" si="383"/>
        <v>7091</v>
      </c>
      <c r="V1948" s="11">
        <v>7291</v>
      </c>
      <c r="W1948" s="12">
        <f t="shared" si="384"/>
        <v>373</v>
      </c>
      <c r="X1948" s="123">
        <f t="shared" si="385"/>
        <v>5.3900000000000003E-2</v>
      </c>
      <c r="Y1948" s="124" t="str">
        <f t="shared" si="386"/>
        <v>0.00%-8.40%</v>
      </c>
      <c r="Z1948" s="15"/>
      <c r="AA1948" s="15"/>
      <c r="AB1948" s="15"/>
      <c r="AC1948" s="125"/>
      <c r="AD1948" s="8">
        <f t="shared" si="387"/>
        <v>0</v>
      </c>
      <c r="AE1948" s="17">
        <f t="shared" si="388"/>
        <v>7291</v>
      </c>
      <c r="AF1948" s="18">
        <f t="shared" si="389"/>
        <v>373</v>
      </c>
      <c r="AG1948" s="126">
        <f t="shared" si="390"/>
        <v>5.3917317143683086E-2</v>
      </c>
      <c r="AH1948" s="20">
        <v>13.6</v>
      </c>
      <c r="AI1948" s="20">
        <v>750</v>
      </c>
      <c r="AJ1948" s="20"/>
      <c r="AK1948" s="20">
        <v>688</v>
      </c>
      <c r="AL1948" s="20">
        <f t="shared" si="391"/>
        <v>108845.59999999999</v>
      </c>
      <c r="AM1948" s="7">
        <v>3</v>
      </c>
      <c r="AN1948" s="20"/>
      <c r="AO1948" s="21" t="s">
        <v>2675</v>
      </c>
      <c r="AP1948" s="21"/>
      <c r="AQ1948" s="5" t="s">
        <v>2672</v>
      </c>
      <c r="AR1948" s="5" t="s">
        <v>2203</v>
      </c>
    </row>
    <row r="1949" spans="1:44">
      <c r="A1949" s="87" t="s">
        <v>562</v>
      </c>
      <c r="B1949" s="5">
        <v>1000675</v>
      </c>
      <c r="C1949" s="5" t="s">
        <v>565</v>
      </c>
      <c r="D1949" s="5" t="s">
        <v>55</v>
      </c>
      <c r="E1949" s="5" t="s">
        <v>2577</v>
      </c>
      <c r="F1949" s="5" t="s">
        <v>2208</v>
      </c>
      <c r="G1949" s="5" t="s">
        <v>2673</v>
      </c>
      <c r="H1949" s="6">
        <v>37362</v>
      </c>
      <c r="I1949" s="5" t="s">
        <v>575</v>
      </c>
      <c r="J1949" s="5" t="s">
        <v>2644</v>
      </c>
      <c r="K1949" s="5" t="s">
        <v>568</v>
      </c>
      <c r="L1949" s="7">
        <v>6</v>
      </c>
      <c r="M1949" s="7" t="s">
        <v>287</v>
      </c>
      <c r="N1949" s="8">
        <v>4763</v>
      </c>
      <c r="O1949" s="122">
        <v>0.02</v>
      </c>
      <c r="P1949" s="10">
        <f t="shared" si="379"/>
        <v>95</v>
      </c>
      <c r="Q1949" s="122">
        <v>5.0000000000000001E-3</v>
      </c>
      <c r="R1949" s="10">
        <f t="shared" si="380"/>
        <v>24</v>
      </c>
      <c r="S1949" s="122">
        <f t="shared" si="381"/>
        <v>2.4984253621667018E-2</v>
      </c>
      <c r="T1949" s="10">
        <f t="shared" si="382"/>
        <v>119</v>
      </c>
      <c r="U1949" s="10">
        <f t="shared" si="383"/>
        <v>4882</v>
      </c>
      <c r="V1949" s="11">
        <v>4858.26</v>
      </c>
      <c r="W1949" s="12">
        <f t="shared" si="384"/>
        <v>95.260000000000218</v>
      </c>
      <c r="X1949" s="123">
        <f t="shared" si="385"/>
        <v>0.02</v>
      </c>
      <c r="Y1949" s="124" t="str">
        <f t="shared" si="386"/>
        <v>0.00%-8.40%</v>
      </c>
      <c r="Z1949" s="15"/>
      <c r="AA1949" s="15"/>
      <c r="AB1949" s="15"/>
      <c r="AC1949" s="125"/>
      <c r="AD1949" s="8">
        <f t="shared" si="387"/>
        <v>0</v>
      </c>
      <c r="AE1949" s="17">
        <f t="shared" si="388"/>
        <v>4858.26</v>
      </c>
      <c r="AF1949" s="18">
        <f t="shared" si="389"/>
        <v>95.260000000000218</v>
      </c>
      <c r="AG1949" s="126">
        <f t="shared" si="390"/>
        <v>2.0000000000000018E-2</v>
      </c>
      <c r="AH1949" s="20">
        <v>13.6</v>
      </c>
      <c r="AI1949" s="20">
        <v>650</v>
      </c>
      <c r="AJ1949" s="20"/>
      <c r="AK1949" s="20">
        <v>688</v>
      </c>
      <c r="AL1949" s="20">
        <f t="shared" si="391"/>
        <v>74560.335999999996</v>
      </c>
      <c r="AM1949" s="7" t="s">
        <v>287</v>
      </c>
      <c r="AN1949" s="20"/>
      <c r="AO1949" s="21"/>
      <c r="AP1949" s="21"/>
      <c r="AQ1949" s="5" t="s">
        <v>2672</v>
      </c>
      <c r="AR1949" s="5" t="s">
        <v>2203</v>
      </c>
    </row>
    <row r="1950" spans="1:44">
      <c r="A1950" s="87" t="s">
        <v>562</v>
      </c>
      <c r="B1950" s="5">
        <v>1000783</v>
      </c>
      <c r="C1950" s="5" t="s">
        <v>565</v>
      </c>
      <c r="D1950" s="5" t="s">
        <v>55</v>
      </c>
      <c r="E1950" s="5" t="s">
        <v>2577</v>
      </c>
      <c r="F1950" s="5" t="s">
        <v>2215</v>
      </c>
      <c r="G1950" s="5" t="s">
        <v>2673</v>
      </c>
      <c r="H1950" s="6">
        <v>37462</v>
      </c>
      <c r="I1950" s="5" t="s">
        <v>575</v>
      </c>
      <c r="J1950" s="5" t="s">
        <v>627</v>
      </c>
      <c r="K1950" s="5" t="s">
        <v>568</v>
      </c>
      <c r="L1950" s="7">
        <v>6</v>
      </c>
      <c r="M1950" s="7" t="s">
        <v>287</v>
      </c>
      <c r="N1950" s="8">
        <v>4312</v>
      </c>
      <c r="O1950" s="122">
        <v>0.02</v>
      </c>
      <c r="P1950" s="10">
        <f t="shared" si="379"/>
        <v>86</v>
      </c>
      <c r="Q1950" s="122">
        <v>5.0000000000000001E-3</v>
      </c>
      <c r="R1950" s="10">
        <f t="shared" si="380"/>
        <v>22</v>
      </c>
      <c r="S1950" s="122">
        <f t="shared" si="381"/>
        <v>2.5046382189239332E-2</v>
      </c>
      <c r="T1950" s="10">
        <f t="shared" si="382"/>
        <v>108</v>
      </c>
      <c r="U1950" s="10">
        <f t="shared" si="383"/>
        <v>4420</v>
      </c>
      <c r="V1950" s="11">
        <v>4312</v>
      </c>
      <c r="W1950" s="12">
        <f t="shared" si="384"/>
        <v>0</v>
      </c>
      <c r="X1950" s="123">
        <f t="shared" si="385"/>
        <v>0</v>
      </c>
      <c r="Y1950" s="124" t="str">
        <f t="shared" si="386"/>
        <v>0.00%-8.40%</v>
      </c>
      <c r="Z1950" s="15"/>
      <c r="AA1950" s="15"/>
      <c r="AB1950" s="15"/>
      <c r="AC1950" s="125"/>
      <c r="AD1950" s="8">
        <f t="shared" si="387"/>
        <v>0</v>
      </c>
      <c r="AE1950" s="17">
        <f t="shared" si="388"/>
        <v>4312</v>
      </c>
      <c r="AF1950" s="18">
        <f t="shared" si="389"/>
        <v>0</v>
      </c>
      <c r="AG1950" s="126">
        <f t="shared" si="390"/>
        <v>0</v>
      </c>
      <c r="AH1950" s="20">
        <v>13.6</v>
      </c>
      <c r="AI1950" s="20">
        <v>450</v>
      </c>
      <c r="AJ1950" s="20"/>
      <c r="AK1950" s="20">
        <v>688</v>
      </c>
      <c r="AL1950" s="20">
        <f t="shared" si="391"/>
        <v>64731.199999999997</v>
      </c>
      <c r="AM1950" s="7" t="s">
        <v>287</v>
      </c>
      <c r="AN1950" s="20"/>
      <c r="AO1950" s="21" t="str">
        <f>VLOOKUP(B1950,'[2]FCLCh-VB2'!$B$9:$AQ$230,42,)</f>
        <v>仅能从事单一/简单工序，工作责任心不强</v>
      </c>
      <c r="AP1950" s="21" t="s">
        <v>140</v>
      </c>
      <c r="AQ1950" s="5" t="s">
        <v>2672</v>
      </c>
      <c r="AR1950" s="5" t="s">
        <v>2203</v>
      </c>
    </row>
    <row r="1951" spans="1:44">
      <c r="A1951" s="87" t="s">
        <v>562</v>
      </c>
      <c r="B1951" s="5">
        <v>1000858</v>
      </c>
      <c r="C1951" s="5" t="s">
        <v>565</v>
      </c>
      <c r="D1951" s="5" t="s">
        <v>55</v>
      </c>
      <c r="E1951" s="5" t="s">
        <v>2577</v>
      </c>
      <c r="F1951" s="5" t="s">
        <v>2208</v>
      </c>
      <c r="G1951" s="5" t="s">
        <v>2673</v>
      </c>
      <c r="H1951" s="6">
        <v>37636</v>
      </c>
      <c r="I1951" s="5" t="s">
        <v>575</v>
      </c>
      <c r="J1951" s="5" t="s">
        <v>627</v>
      </c>
      <c r="K1951" s="5" t="s">
        <v>568</v>
      </c>
      <c r="L1951" s="7">
        <v>6</v>
      </c>
      <c r="M1951" s="7" t="s">
        <v>287</v>
      </c>
      <c r="N1951" s="8">
        <v>4509</v>
      </c>
      <c r="O1951" s="122">
        <v>0.02</v>
      </c>
      <c r="P1951" s="10">
        <f t="shared" si="379"/>
        <v>90</v>
      </c>
      <c r="Q1951" s="122">
        <v>5.0000000000000001E-3</v>
      </c>
      <c r="R1951" s="10">
        <f t="shared" si="380"/>
        <v>23</v>
      </c>
      <c r="S1951" s="122">
        <f t="shared" si="381"/>
        <v>2.5060989132845421E-2</v>
      </c>
      <c r="T1951" s="10">
        <f t="shared" si="382"/>
        <v>113</v>
      </c>
      <c r="U1951" s="10">
        <f t="shared" si="383"/>
        <v>4622</v>
      </c>
      <c r="V1951" s="11">
        <v>4554.09</v>
      </c>
      <c r="W1951" s="12">
        <f t="shared" si="384"/>
        <v>45.090000000000146</v>
      </c>
      <c r="X1951" s="123">
        <f t="shared" si="385"/>
        <v>0.01</v>
      </c>
      <c r="Y1951" s="124" t="str">
        <f t="shared" si="386"/>
        <v>0.00%-8.40%</v>
      </c>
      <c r="Z1951" s="15"/>
      <c r="AA1951" s="15"/>
      <c r="AB1951" s="15"/>
      <c r="AC1951" s="125"/>
      <c r="AD1951" s="8">
        <f t="shared" si="387"/>
        <v>0</v>
      </c>
      <c r="AE1951" s="17">
        <f t="shared" si="388"/>
        <v>4554.09</v>
      </c>
      <c r="AF1951" s="18">
        <f t="shared" si="389"/>
        <v>45.090000000000146</v>
      </c>
      <c r="AG1951" s="126">
        <f t="shared" si="390"/>
        <v>1.0000000000000009E-2</v>
      </c>
      <c r="AH1951" s="20">
        <v>13.6</v>
      </c>
      <c r="AI1951" s="20">
        <v>450</v>
      </c>
      <c r="AJ1951" s="20"/>
      <c r="AK1951" s="20">
        <v>688</v>
      </c>
      <c r="AL1951" s="20">
        <f t="shared" si="391"/>
        <v>68023.624000000011</v>
      </c>
      <c r="AM1951" s="7" t="s">
        <v>287</v>
      </c>
      <c r="AN1951" s="20"/>
      <c r="AO1951" s="21" t="str">
        <f>VLOOKUP(B1951,'[3]FCLCh-VB3'!$B$9:$AQ$389,42,)</f>
        <v>病假208，10.48%</v>
      </c>
      <c r="AP1951" s="21"/>
      <c r="AQ1951" s="5" t="s">
        <v>2672</v>
      </c>
      <c r="AR1951" s="5" t="s">
        <v>2203</v>
      </c>
    </row>
    <row r="1952" spans="1:44">
      <c r="A1952" s="87" t="s">
        <v>562</v>
      </c>
      <c r="B1952" s="5">
        <v>1001111</v>
      </c>
      <c r="C1952" s="5" t="s">
        <v>565</v>
      </c>
      <c r="D1952" s="5" t="s">
        <v>55</v>
      </c>
      <c r="E1952" s="5" t="s">
        <v>2577</v>
      </c>
      <c r="F1952" s="5" t="s">
        <v>2208</v>
      </c>
      <c r="G1952" s="5" t="s">
        <v>2673</v>
      </c>
      <c r="H1952" s="6">
        <v>37715</v>
      </c>
      <c r="I1952" s="5" t="s">
        <v>575</v>
      </c>
      <c r="J1952" s="5" t="s">
        <v>2644</v>
      </c>
      <c r="K1952" s="5" t="s">
        <v>568</v>
      </c>
      <c r="L1952" s="7">
        <v>6</v>
      </c>
      <c r="M1952" s="7" t="s">
        <v>287</v>
      </c>
      <c r="N1952" s="8">
        <v>4765</v>
      </c>
      <c r="O1952" s="122">
        <v>0.02</v>
      </c>
      <c r="P1952" s="10">
        <f t="shared" si="379"/>
        <v>95</v>
      </c>
      <c r="Q1952" s="122">
        <v>5.0000000000000001E-3</v>
      </c>
      <c r="R1952" s="10">
        <f t="shared" si="380"/>
        <v>24</v>
      </c>
      <c r="S1952" s="122">
        <f t="shared" si="381"/>
        <v>2.497376705141658E-2</v>
      </c>
      <c r="T1952" s="10">
        <f t="shared" si="382"/>
        <v>119</v>
      </c>
      <c r="U1952" s="10">
        <f t="shared" si="383"/>
        <v>4884</v>
      </c>
      <c r="V1952" s="11">
        <v>4884.125</v>
      </c>
      <c r="W1952" s="12">
        <f t="shared" si="384"/>
        <v>119.125</v>
      </c>
      <c r="X1952" s="123">
        <f t="shared" si="385"/>
        <v>2.5000000000000001E-2</v>
      </c>
      <c r="Y1952" s="124" t="str">
        <f t="shared" si="386"/>
        <v>0.00%-8.40%</v>
      </c>
      <c r="Z1952" s="15"/>
      <c r="AA1952" s="15"/>
      <c r="AB1952" s="15"/>
      <c r="AC1952" s="125"/>
      <c r="AD1952" s="8">
        <f t="shared" si="387"/>
        <v>0</v>
      </c>
      <c r="AE1952" s="17">
        <f t="shared" si="388"/>
        <v>4884.125</v>
      </c>
      <c r="AF1952" s="18">
        <f t="shared" si="389"/>
        <v>119.125</v>
      </c>
      <c r="AG1952" s="126">
        <f t="shared" si="390"/>
        <v>2.4999999999999911E-2</v>
      </c>
      <c r="AH1952" s="20">
        <v>13.6</v>
      </c>
      <c r="AI1952" s="20">
        <v>650</v>
      </c>
      <c r="AJ1952" s="20"/>
      <c r="AK1952" s="20">
        <v>688</v>
      </c>
      <c r="AL1952" s="20">
        <f t="shared" si="391"/>
        <v>74912.099999999991</v>
      </c>
      <c r="AM1952" s="7" t="s">
        <v>287</v>
      </c>
      <c r="AN1952" s="20"/>
      <c r="AO1952" s="21"/>
      <c r="AP1952" s="21"/>
      <c r="AQ1952" s="5" t="s">
        <v>2672</v>
      </c>
      <c r="AR1952" s="5" t="s">
        <v>2203</v>
      </c>
    </row>
    <row r="1953" spans="1:44">
      <c r="A1953" s="87" t="s">
        <v>562</v>
      </c>
      <c r="B1953" s="5">
        <v>1001207</v>
      </c>
      <c r="C1953" s="5" t="s">
        <v>565</v>
      </c>
      <c r="D1953" s="5" t="s">
        <v>55</v>
      </c>
      <c r="E1953" s="5" t="s">
        <v>2577</v>
      </c>
      <c r="F1953" s="5" t="s">
        <v>2208</v>
      </c>
      <c r="G1953" s="5" t="s">
        <v>2673</v>
      </c>
      <c r="H1953" s="6">
        <v>38077</v>
      </c>
      <c r="I1953" s="5" t="s">
        <v>575</v>
      </c>
      <c r="J1953" s="5" t="s">
        <v>2644</v>
      </c>
      <c r="K1953" s="5" t="s">
        <v>568</v>
      </c>
      <c r="L1953" s="7">
        <v>6</v>
      </c>
      <c r="M1953" s="7" t="s">
        <v>287</v>
      </c>
      <c r="N1953" s="8">
        <v>5086</v>
      </c>
      <c r="O1953" s="122">
        <v>0.02</v>
      </c>
      <c r="P1953" s="10">
        <f t="shared" si="379"/>
        <v>102</v>
      </c>
      <c r="Q1953" s="122">
        <v>5.0000000000000001E-3</v>
      </c>
      <c r="R1953" s="10">
        <f t="shared" si="380"/>
        <v>25</v>
      </c>
      <c r="S1953" s="122">
        <f t="shared" si="381"/>
        <v>2.4970507274872197E-2</v>
      </c>
      <c r="T1953" s="10">
        <f t="shared" si="382"/>
        <v>127</v>
      </c>
      <c r="U1953" s="10">
        <f t="shared" si="383"/>
        <v>5213</v>
      </c>
      <c r="V1953" s="11">
        <v>5238.58</v>
      </c>
      <c r="W1953" s="12">
        <f t="shared" si="384"/>
        <v>152.57999999999993</v>
      </c>
      <c r="X1953" s="123">
        <f t="shared" si="385"/>
        <v>0.03</v>
      </c>
      <c r="Y1953" s="124" t="str">
        <f t="shared" si="386"/>
        <v>0.00%-8.40%</v>
      </c>
      <c r="Z1953" s="15"/>
      <c r="AA1953" s="15"/>
      <c r="AB1953" s="15"/>
      <c r="AC1953" s="125"/>
      <c r="AD1953" s="8">
        <f t="shared" si="387"/>
        <v>0</v>
      </c>
      <c r="AE1953" s="17">
        <f t="shared" si="388"/>
        <v>5238.58</v>
      </c>
      <c r="AF1953" s="18">
        <f t="shared" si="389"/>
        <v>152.57999999999993</v>
      </c>
      <c r="AG1953" s="126">
        <f t="shared" si="390"/>
        <v>3.0000000000000027E-2</v>
      </c>
      <c r="AH1953" s="20">
        <v>13.6</v>
      </c>
      <c r="AI1953" s="20">
        <v>650</v>
      </c>
      <c r="AJ1953" s="20"/>
      <c r="AK1953" s="20">
        <v>688</v>
      </c>
      <c r="AL1953" s="20">
        <f t="shared" si="391"/>
        <v>79732.687999999995</v>
      </c>
      <c r="AM1953" s="7" t="s">
        <v>287</v>
      </c>
      <c r="AN1953" s="20"/>
      <c r="AO1953" s="21"/>
      <c r="AP1953" s="21"/>
      <c r="AQ1953" s="5" t="s">
        <v>2672</v>
      </c>
      <c r="AR1953" s="5" t="s">
        <v>2203</v>
      </c>
    </row>
    <row r="1954" spans="1:44">
      <c r="A1954" s="87" t="s">
        <v>562</v>
      </c>
      <c r="B1954" s="5">
        <v>1001232</v>
      </c>
      <c r="C1954" s="5" t="s">
        <v>565</v>
      </c>
      <c r="D1954" s="5" t="s">
        <v>55</v>
      </c>
      <c r="E1954" s="5" t="s">
        <v>2577</v>
      </c>
      <c r="F1954" s="5" t="s">
        <v>2204</v>
      </c>
      <c r="G1954" s="5" t="s">
        <v>2673</v>
      </c>
      <c r="H1954" s="6">
        <v>38099</v>
      </c>
      <c r="I1954" s="5" t="s">
        <v>575</v>
      </c>
      <c r="J1954" s="5" t="s">
        <v>2644</v>
      </c>
      <c r="K1954" s="5" t="s">
        <v>568</v>
      </c>
      <c r="L1954" s="7">
        <v>6</v>
      </c>
      <c r="M1954" s="7" t="s">
        <v>287</v>
      </c>
      <c r="N1954" s="8">
        <v>5108</v>
      </c>
      <c r="O1954" s="122">
        <v>0.02</v>
      </c>
      <c r="P1954" s="10">
        <f t="shared" si="379"/>
        <v>102</v>
      </c>
      <c r="Q1954" s="122">
        <v>5.0000000000000001E-3</v>
      </c>
      <c r="R1954" s="10">
        <f t="shared" si="380"/>
        <v>26</v>
      </c>
      <c r="S1954" s="122">
        <f t="shared" si="381"/>
        <v>2.5058731401722788E-2</v>
      </c>
      <c r="T1954" s="10">
        <f t="shared" si="382"/>
        <v>128</v>
      </c>
      <c r="U1954" s="10">
        <f t="shared" si="383"/>
        <v>5236</v>
      </c>
      <c r="V1954" s="11">
        <v>5415</v>
      </c>
      <c r="W1954" s="12">
        <f t="shared" si="384"/>
        <v>307</v>
      </c>
      <c r="X1954" s="123">
        <f t="shared" si="385"/>
        <v>6.0100000000000001E-2</v>
      </c>
      <c r="Y1954" s="124" t="str">
        <f t="shared" si="386"/>
        <v>0.00%-8.40%</v>
      </c>
      <c r="Z1954" s="15"/>
      <c r="AA1954" s="15"/>
      <c r="AB1954" s="15"/>
      <c r="AC1954" s="125"/>
      <c r="AD1954" s="8">
        <f t="shared" si="387"/>
        <v>0</v>
      </c>
      <c r="AE1954" s="17">
        <f t="shared" si="388"/>
        <v>5415</v>
      </c>
      <c r="AF1954" s="18">
        <f t="shared" si="389"/>
        <v>307</v>
      </c>
      <c r="AG1954" s="126">
        <f t="shared" si="390"/>
        <v>6.0101801096319463E-2</v>
      </c>
      <c r="AH1954" s="20">
        <v>13.6</v>
      </c>
      <c r="AI1954" s="20">
        <v>650</v>
      </c>
      <c r="AJ1954" s="20"/>
      <c r="AK1954" s="20">
        <v>688</v>
      </c>
      <c r="AL1954" s="20">
        <f t="shared" si="391"/>
        <v>82132</v>
      </c>
      <c r="AM1954" s="7" t="s">
        <v>287</v>
      </c>
      <c r="AN1954" s="20"/>
      <c r="AO1954" s="21" t="str">
        <f>VLOOKUP(B1954,'[4]FCLCh-VB1'!$B$9:$AQ$248,42,)</f>
        <v>除日常返工内容，协助班组日常转岗员工及借调人员的培训与检查</v>
      </c>
      <c r="AP1954" s="21"/>
      <c r="AQ1954" s="5" t="s">
        <v>2672</v>
      </c>
      <c r="AR1954" s="5" t="s">
        <v>2203</v>
      </c>
    </row>
    <row r="1955" spans="1:44">
      <c r="A1955" s="87" t="s">
        <v>562</v>
      </c>
      <c r="B1955" s="5">
        <v>1001251</v>
      </c>
      <c r="C1955" s="5" t="s">
        <v>565</v>
      </c>
      <c r="D1955" s="5" t="s">
        <v>55</v>
      </c>
      <c r="E1955" s="5" t="s">
        <v>2577</v>
      </c>
      <c r="F1955" s="5" t="s">
        <v>2208</v>
      </c>
      <c r="G1955" s="5" t="s">
        <v>2673</v>
      </c>
      <c r="H1955" s="6">
        <v>38115</v>
      </c>
      <c r="I1955" s="5" t="s">
        <v>575</v>
      </c>
      <c r="J1955" s="5" t="s">
        <v>627</v>
      </c>
      <c r="K1955" s="5" t="s">
        <v>568</v>
      </c>
      <c r="L1955" s="7">
        <v>6</v>
      </c>
      <c r="M1955" s="7" t="s">
        <v>287</v>
      </c>
      <c r="N1955" s="8">
        <v>4682</v>
      </c>
      <c r="O1955" s="122">
        <v>0.02</v>
      </c>
      <c r="P1955" s="10">
        <f t="shared" si="379"/>
        <v>94</v>
      </c>
      <c r="Q1955" s="122">
        <v>5.0000000000000001E-3</v>
      </c>
      <c r="R1955" s="10">
        <f t="shared" si="380"/>
        <v>23</v>
      </c>
      <c r="S1955" s="122">
        <f t="shared" si="381"/>
        <v>2.4989320803075608E-2</v>
      </c>
      <c r="T1955" s="10">
        <f t="shared" si="382"/>
        <v>117</v>
      </c>
      <c r="U1955" s="10">
        <f t="shared" si="383"/>
        <v>4799</v>
      </c>
      <c r="V1955" s="11">
        <v>4799.0499999999993</v>
      </c>
      <c r="W1955" s="12">
        <f t="shared" si="384"/>
        <v>117.04999999999927</v>
      </c>
      <c r="X1955" s="123">
        <f t="shared" si="385"/>
        <v>2.5000000000000001E-2</v>
      </c>
      <c r="Y1955" s="124" t="str">
        <f t="shared" si="386"/>
        <v>0.00%-8.40%</v>
      </c>
      <c r="Z1955" s="15"/>
      <c r="AA1955" s="15"/>
      <c r="AB1955" s="15"/>
      <c r="AC1955" s="125"/>
      <c r="AD1955" s="8">
        <f t="shared" si="387"/>
        <v>0</v>
      </c>
      <c r="AE1955" s="17">
        <f t="shared" si="388"/>
        <v>4799.0499999999993</v>
      </c>
      <c r="AF1955" s="18">
        <f t="shared" si="389"/>
        <v>117.04999999999927</v>
      </c>
      <c r="AG1955" s="126">
        <f t="shared" si="390"/>
        <v>2.4999999999999911E-2</v>
      </c>
      <c r="AH1955" s="20">
        <v>13.6</v>
      </c>
      <c r="AI1955" s="20">
        <v>450</v>
      </c>
      <c r="AJ1955" s="20"/>
      <c r="AK1955" s="20">
        <v>688</v>
      </c>
      <c r="AL1955" s="20">
        <f t="shared" si="391"/>
        <v>71355.079999999987</v>
      </c>
      <c r="AM1955" s="7" t="s">
        <v>287</v>
      </c>
      <c r="AN1955" s="20"/>
      <c r="AO1955" s="21"/>
      <c r="AP1955" s="21"/>
      <c r="AQ1955" s="5" t="s">
        <v>2672</v>
      </c>
      <c r="AR1955" s="5" t="s">
        <v>2203</v>
      </c>
    </row>
    <row r="1956" spans="1:44">
      <c r="A1956" s="87" t="s">
        <v>562</v>
      </c>
      <c r="B1956" s="5">
        <v>1001268</v>
      </c>
      <c r="C1956" s="5" t="s">
        <v>565</v>
      </c>
      <c r="D1956" s="5" t="s">
        <v>55</v>
      </c>
      <c r="E1956" s="5" t="s">
        <v>2577</v>
      </c>
      <c r="F1956" s="5" t="s">
        <v>2208</v>
      </c>
      <c r="G1956" s="5" t="s">
        <v>2673</v>
      </c>
      <c r="H1956" s="6">
        <v>38140</v>
      </c>
      <c r="I1956" s="5" t="s">
        <v>489</v>
      </c>
      <c r="J1956" s="5" t="s">
        <v>489</v>
      </c>
      <c r="K1956" s="5" t="s">
        <v>568</v>
      </c>
      <c r="L1956" s="7">
        <v>6</v>
      </c>
      <c r="M1956" s="7" t="s">
        <v>287</v>
      </c>
      <c r="N1956" s="8">
        <v>5520</v>
      </c>
      <c r="O1956" s="122">
        <v>0.02</v>
      </c>
      <c r="P1956" s="10">
        <f t="shared" si="379"/>
        <v>110</v>
      </c>
      <c r="Q1956" s="122">
        <v>5.0000000000000001E-3</v>
      </c>
      <c r="R1956" s="10">
        <f t="shared" si="380"/>
        <v>28</v>
      </c>
      <c r="S1956" s="122">
        <f t="shared" si="381"/>
        <v>2.5000000000000001E-2</v>
      </c>
      <c r="T1956" s="10">
        <f t="shared" si="382"/>
        <v>138</v>
      </c>
      <c r="U1956" s="10">
        <f t="shared" si="383"/>
        <v>5658</v>
      </c>
      <c r="V1956" s="11">
        <v>5740.8</v>
      </c>
      <c r="W1956" s="12">
        <f t="shared" si="384"/>
        <v>220.80000000000018</v>
      </c>
      <c r="X1956" s="123">
        <f t="shared" si="385"/>
        <v>0.04</v>
      </c>
      <c r="Y1956" s="124" t="str">
        <f t="shared" si="386"/>
        <v>0.00%-8.40%</v>
      </c>
      <c r="Z1956" s="15"/>
      <c r="AA1956" s="15"/>
      <c r="AB1956" s="15"/>
      <c r="AC1956" s="125"/>
      <c r="AD1956" s="8">
        <f t="shared" si="387"/>
        <v>0</v>
      </c>
      <c r="AE1956" s="17">
        <f t="shared" si="388"/>
        <v>5740.8</v>
      </c>
      <c r="AF1956" s="18">
        <f t="shared" si="389"/>
        <v>220.80000000000018</v>
      </c>
      <c r="AG1956" s="126">
        <f t="shared" si="390"/>
        <v>4.0000000000000036E-2</v>
      </c>
      <c r="AH1956" s="20">
        <v>13.6</v>
      </c>
      <c r="AI1956" s="20">
        <v>850</v>
      </c>
      <c r="AJ1956" s="20"/>
      <c r="AK1956" s="20">
        <v>688</v>
      </c>
      <c r="AL1956" s="20">
        <f t="shared" si="391"/>
        <v>88962.880000000005</v>
      </c>
      <c r="AM1956" s="7" t="s">
        <v>287</v>
      </c>
      <c r="AN1956" s="20"/>
      <c r="AO1956" s="21" t="str">
        <f>VLOOKUP(B1956,'[3]FCLCh-VB3'!$B$9:$AQ$389,42,)</f>
        <v>柔性生产能主动担当，突破自我，积极参加speedweek改善活动</v>
      </c>
      <c r="AP1956" s="21"/>
      <c r="AQ1956" s="5" t="s">
        <v>2672</v>
      </c>
      <c r="AR1956" s="5" t="s">
        <v>2203</v>
      </c>
    </row>
    <row r="1957" spans="1:44">
      <c r="A1957" s="87" t="s">
        <v>562</v>
      </c>
      <c r="B1957" s="5">
        <v>1001269</v>
      </c>
      <c r="C1957" s="5" t="s">
        <v>565</v>
      </c>
      <c r="D1957" s="5" t="s">
        <v>55</v>
      </c>
      <c r="E1957" s="5" t="s">
        <v>2577</v>
      </c>
      <c r="F1957" s="5" t="s">
        <v>2204</v>
      </c>
      <c r="G1957" s="5" t="s">
        <v>2673</v>
      </c>
      <c r="H1957" s="6">
        <v>38140</v>
      </c>
      <c r="I1957" s="5" t="s">
        <v>575</v>
      </c>
      <c r="J1957" s="5" t="s">
        <v>653</v>
      </c>
      <c r="K1957" s="5" t="s">
        <v>568</v>
      </c>
      <c r="L1957" s="7">
        <v>6</v>
      </c>
      <c r="M1957" s="7" t="s">
        <v>287</v>
      </c>
      <c r="N1957" s="8">
        <v>5231</v>
      </c>
      <c r="O1957" s="122">
        <v>0.02</v>
      </c>
      <c r="P1957" s="10">
        <f t="shared" si="379"/>
        <v>105</v>
      </c>
      <c r="Q1957" s="122">
        <v>5.0000000000000001E-3</v>
      </c>
      <c r="R1957" s="10">
        <f t="shared" si="380"/>
        <v>26</v>
      </c>
      <c r="S1957" s="122">
        <f t="shared" si="381"/>
        <v>2.504301280825846E-2</v>
      </c>
      <c r="T1957" s="10">
        <f t="shared" si="382"/>
        <v>131</v>
      </c>
      <c r="U1957" s="10">
        <f t="shared" si="383"/>
        <v>5362</v>
      </c>
      <c r="V1957" s="11">
        <v>5362</v>
      </c>
      <c r="W1957" s="12">
        <f t="shared" si="384"/>
        <v>131</v>
      </c>
      <c r="X1957" s="123">
        <f t="shared" si="385"/>
        <v>2.5000000000000001E-2</v>
      </c>
      <c r="Y1957" s="124" t="str">
        <f t="shared" si="386"/>
        <v>0.00%-8.40%</v>
      </c>
      <c r="Z1957" s="15"/>
      <c r="AA1957" s="15"/>
      <c r="AB1957" s="15"/>
      <c r="AC1957" s="125"/>
      <c r="AD1957" s="8">
        <f t="shared" si="387"/>
        <v>0</v>
      </c>
      <c r="AE1957" s="17">
        <f t="shared" si="388"/>
        <v>5362</v>
      </c>
      <c r="AF1957" s="18">
        <f t="shared" si="389"/>
        <v>131</v>
      </c>
      <c r="AG1957" s="126">
        <f t="shared" si="390"/>
        <v>2.504301280825838E-2</v>
      </c>
      <c r="AH1957" s="20">
        <v>13.6</v>
      </c>
      <c r="AI1957" s="20">
        <v>750</v>
      </c>
      <c r="AJ1957" s="20"/>
      <c r="AK1957" s="20">
        <v>688</v>
      </c>
      <c r="AL1957" s="20">
        <f t="shared" si="391"/>
        <v>82611.199999999997</v>
      </c>
      <c r="AM1957" s="7" t="s">
        <v>287</v>
      </c>
      <c r="AN1957" s="20"/>
      <c r="AO1957" s="21"/>
      <c r="AP1957" s="21"/>
      <c r="AQ1957" s="5" t="s">
        <v>2672</v>
      </c>
      <c r="AR1957" s="5" t="s">
        <v>2203</v>
      </c>
    </row>
    <row r="1958" spans="1:44">
      <c r="A1958" s="87" t="s">
        <v>562</v>
      </c>
      <c r="B1958" s="5">
        <v>1001271</v>
      </c>
      <c r="C1958" s="5" t="s">
        <v>565</v>
      </c>
      <c r="D1958" s="5" t="s">
        <v>55</v>
      </c>
      <c r="E1958" s="5" t="s">
        <v>2577</v>
      </c>
      <c r="F1958" s="5" t="s">
        <v>2208</v>
      </c>
      <c r="G1958" s="5" t="s">
        <v>2673</v>
      </c>
      <c r="H1958" s="6">
        <v>38140</v>
      </c>
      <c r="I1958" s="5" t="s">
        <v>575</v>
      </c>
      <c r="J1958" s="5" t="s">
        <v>2642</v>
      </c>
      <c r="K1958" s="5" t="s">
        <v>568</v>
      </c>
      <c r="L1958" s="7">
        <v>6</v>
      </c>
      <c r="M1958" s="7" t="s">
        <v>287</v>
      </c>
      <c r="N1958" s="8">
        <v>4771</v>
      </c>
      <c r="O1958" s="122">
        <v>0.02</v>
      </c>
      <c r="P1958" s="10">
        <f t="shared" si="379"/>
        <v>95</v>
      </c>
      <c r="Q1958" s="122">
        <v>5.0000000000000001E-3</v>
      </c>
      <c r="R1958" s="10">
        <f t="shared" si="380"/>
        <v>24</v>
      </c>
      <c r="S1958" s="122">
        <f t="shared" si="381"/>
        <v>2.4942360092223854E-2</v>
      </c>
      <c r="T1958" s="10">
        <f t="shared" si="382"/>
        <v>119</v>
      </c>
      <c r="U1958" s="10">
        <f t="shared" si="383"/>
        <v>4890</v>
      </c>
      <c r="V1958" s="11">
        <v>4890.2749999999996</v>
      </c>
      <c r="W1958" s="12">
        <f t="shared" si="384"/>
        <v>119.27499999999964</v>
      </c>
      <c r="X1958" s="123">
        <f t="shared" si="385"/>
        <v>2.5000000000000001E-2</v>
      </c>
      <c r="Y1958" s="124" t="str">
        <f t="shared" si="386"/>
        <v>0.00%-8.40%</v>
      </c>
      <c r="Z1958" s="15"/>
      <c r="AA1958" s="15"/>
      <c r="AB1958" s="15"/>
      <c r="AC1958" s="125"/>
      <c r="AD1958" s="8">
        <f t="shared" si="387"/>
        <v>0</v>
      </c>
      <c r="AE1958" s="17">
        <f t="shared" si="388"/>
        <v>4890.2749999999996</v>
      </c>
      <c r="AF1958" s="18">
        <f t="shared" si="389"/>
        <v>119.27499999999964</v>
      </c>
      <c r="AG1958" s="126">
        <f t="shared" si="390"/>
        <v>2.4999999999999911E-2</v>
      </c>
      <c r="AH1958" s="20">
        <v>13.6</v>
      </c>
      <c r="AI1958" s="20">
        <v>650</v>
      </c>
      <c r="AJ1958" s="20"/>
      <c r="AK1958" s="20">
        <v>688</v>
      </c>
      <c r="AL1958" s="20">
        <f t="shared" si="391"/>
        <v>74995.739999999991</v>
      </c>
      <c r="AM1958" s="7" t="s">
        <v>287</v>
      </c>
      <c r="AN1958" s="20"/>
      <c r="AO1958" s="21"/>
      <c r="AP1958" s="21"/>
      <c r="AQ1958" s="5" t="s">
        <v>2672</v>
      </c>
      <c r="AR1958" s="5" t="s">
        <v>2203</v>
      </c>
    </row>
    <row r="1959" spans="1:44">
      <c r="A1959" s="87" t="s">
        <v>562</v>
      </c>
      <c r="B1959" s="5">
        <v>1001272</v>
      </c>
      <c r="C1959" s="5" t="s">
        <v>565</v>
      </c>
      <c r="D1959" s="5" t="s">
        <v>55</v>
      </c>
      <c r="E1959" s="5" t="s">
        <v>2577</v>
      </c>
      <c r="F1959" s="5" t="s">
        <v>2208</v>
      </c>
      <c r="G1959" s="5" t="s">
        <v>2673</v>
      </c>
      <c r="H1959" s="6">
        <v>38141</v>
      </c>
      <c r="I1959" s="5" t="s">
        <v>575</v>
      </c>
      <c r="J1959" s="5" t="s">
        <v>2642</v>
      </c>
      <c r="K1959" s="5" t="s">
        <v>568</v>
      </c>
      <c r="L1959" s="7">
        <v>6</v>
      </c>
      <c r="M1959" s="7" t="s">
        <v>287</v>
      </c>
      <c r="N1959" s="8">
        <v>4588</v>
      </c>
      <c r="O1959" s="122">
        <v>0.02</v>
      </c>
      <c r="P1959" s="10">
        <f t="shared" si="379"/>
        <v>92</v>
      </c>
      <c r="Q1959" s="122">
        <v>5.0000000000000001E-3</v>
      </c>
      <c r="R1959" s="10">
        <f t="shared" si="380"/>
        <v>23</v>
      </c>
      <c r="S1959" s="122">
        <f t="shared" si="381"/>
        <v>2.5065387968613774E-2</v>
      </c>
      <c r="T1959" s="10">
        <f t="shared" si="382"/>
        <v>115</v>
      </c>
      <c r="U1959" s="10">
        <f t="shared" si="383"/>
        <v>4703</v>
      </c>
      <c r="V1959" s="11">
        <v>4679.76</v>
      </c>
      <c r="W1959" s="12">
        <f t="shared" si="384"/>
        <v>91.760000000000218</v>
      </c>
      <c r="X1959" s="123">
        <f t="shared" si="385"/>
        <v>0.02</v>
      </c>
      <c r="Y1959" s="124" t="str">
        <f t="shared" si="386"/>
        <v>0.00%-8.40%</v>
      </c>
      <c r="Z1959" s="15"/>
      <c r="AA1959" s="15"/>
      <c r="AB1959" s="15"/>
      <c r="AC1959" s="125"/>
      <c r="AD1959" s="8">
        <f t="shared" si="387"/>
        <v>0</v>
      </c>
      <c r="AE1959" s="17">
        <f t="shared" si="388"/>
        <v>4679.76</v>
      </c>
      <c r="AF1959" s="18">
        <f t="shared" si="389"/>
        <v>91.760000000000218</v>
      </c>
      <c r="AG1959" s="126">
        <f t="shared" si="390"/>
        <v>2.0000000000000018E-2</v>
      </c>
      <c r="AH1959" s="20">
        <v>13.6</v>
      </c>
      <c r="AI1959" s="20">
        <v>650</v>
      </c>
      <c r="AJ1959" s="20"/>
      <c r="AK1959" s="20">
        <v>688</v>
      </c>
      <c r="AL1959" s="20">
        <f t="shared" si="391"/>
        <v>72132.736000000004</v>
      </c>
      <c r="AM1959" s="7" t="s">
        <v>287</v>
      </c>
      <c r="AN1959" s="20"/>
      <c r="AO1959" s="21"/>
      <c r="AP1959" s="21"/>
      <c r="AQ1959" s="5" t="s">
        <v>2672</v>
      </c>
      <c r="AR1959" s="5" t="s">
        <v>2203</v>
      </c>
    </row>
    <row r="1960" spans="1:44">
      <c r="A1960" s="87" t="s">
        <v>562</v>
      </c>
      <c r="B1960" s="5">
        <v>1001280</v>
      </c>
      <c r="C1960" s="5" t="s">
        <v>565</v>
      </c>
      <c r="D1960" s="5" t="s">
        <v>55</v>
      </c>
      <c r="E1960" s="5" t="s">
        <v>2577</v>
      </c>
      <c r="F1960" s="5" t="s">
        <v>2208</v>
      </c>
      <c r="G1960" s="5" t="s">
        <v>2673</v>
      </c>
      <c r="H1960" s="6">
        <v>38170</v>
      </c>
      <c r="I1960" s="5" t="s">
        <v>575</v>
      </c>
      <c r="J1960" s="5" t="s">
        <v>2644</v>
      </c>
      <c r="K1960" s="5" t="s">
        <v>568</v>
      </c>
      <c r="L1960" s="7">
        <v>6</v>
      </c>
      <c r="M1960" s="7" t="s">
        <v>287</v>
      </c>
      <c r="N1960" s="8">
        <v>4646</v>
      </c>
      <c r="O1960" s="122">
        <v>0.02</v>
      </c>
      <c r="P1960" s="10">
        <f t="shared" si="379"/>
        <v>93</v>
      </c>
      <c r="Q1960" s="122">
        <v>5.0000000000000001E-3</v>
      </c>
      <c r="R1960" s="10">
        <f t="shared" si="380"/>
        <v>23</v>
      </c>
      <c r="S1960" s="122">
        <f t="shared" si="381"/>
        <v>2.496771416272062E-2</v>
      </c>
      <c r="T1960" s="10">
        <f t="shared" si="382"/>
        <v>116</v>
      </c>
      <c r="U1960" s="10">
        <f t="shared" si="383"/>
        <v>4762</v>
      </c>
      <c r="V1960" s="11">
        <v>4785.38</v>
      </c>
      <c r="W1960" s="12">
        <f t="shared" si="384"/>
        <v>139.38000000000011</v>
      </c>
      <c r="X1960" s="123">
        <f t="shared" si="385"/>
        <v>0.03</v>
      </c>
      <c r="Y1960" s="124" t="str">
        <f t="shared" si="386"/>
        <v>0.00%-8.40%</v>
      </c>
      <c r="Z1960" s="15"/>
      <c r="AA1960" s="15"/>
      <c r="AB1960" s="15"/>
      <c r="AC1960" s="125"/>
      <c r="AD1960" s="8">
        <f t="shared" si="387"/>
        <v>0</v>
      </c>
      <c r="AE1960" s="17">
        <f t="shared" si="388"/>
        <v>4785.38</v>
      </c>
      <c r="AF1960" s="18">
        <f t="shared" si="389"/>
        <v>139.38000000000011</v>
      </c>
      <c r="AG1960" s="126">
        <f t="shared" si="390"/>
        <v>3.0000000000000027E-2</v>
      </c>
      <c r="AH1960" s="20">
        <v>13.6</v>
      </c>
      <c r="AI1960" s="20">
        <v>650</v>
      </c>
      <c r="AJ1960" s="20"/>
      <c r="AK1960" s="20">
        <v>688</v>
      </c>
      <c r="AL1960" s="20">
        <f t="shared" si="391"/>
        <v>73569.168000000005</v>
      </c>
      <c r="AM1960" s="7" t="s">
        <v>287</v>
      </c>
      <c r="AN1960" s="20"/>
      <c r="AO1960" s="21"/>
      <c r="AP1960" s="21"/>
      <c r="AQ1960" s="5" t="s">
        <v>2672</v>
      </c>
      <c r="AR1960" s="5" t="s">
        <v>2203</v>
      </c>
    </row>
    <row r="1961" spans="1:44">
      <c r="A1961" s="87" t="s">
        <v>562</v>
      </c>
      <c r="B1961" s="5">
        <v>1001286</v>
      </c>
      <c r="C1961" s="5" t="s">
        <v>565</v>
      </c>
      <c r="D1961" s="5" t="s">
        <v>55</v>
      </c>
      <c r="E1961" s="5" t="s">
        <v>2577</v>
      </c>
      <c r="F1961" s="5" t="s">
        <v>2211</v>
      </c>
      <c r="G1961" s="5" t="s">
        <v>2673</v>
      </c>
      <c r="H1961" s="6">
        <v>38169</v>
      </c>
      <c r="I1961" s="5" t="s">
        <v>567</v>
      </c>
      <c r="J1961" s="5" t="s">
        <v>567</v>
      </c>
      <c r="K1961" s="5" t="s">
        <v>568</v>
      </c>
      <c r="L1961" s="7">
        <v>6</v>
      </c>
      <c r="M1961" s="7" t="s">
        <v>287</v>
      </c>
      <c r="N1961" s="8">
        <v>5450</v>
      </c>
      <c r="O1961" s="122">
        <v>0.02</v>
      </c>
      <c r="P1961" s="10">
        <f t="shared" si="379"/>
        <v>109</v>
      </c>
      <c r="Q1961" s="122">
        <v>5.0000000000000001E-3</v>
      </c>
      <c r="R1961" s="10">
        <f t="shared" si="380"/>
        <v>27</v>
      </c>
      <c r="S1961" s="122">
        <f t="shared" si="381"/>
        <v>2.4954128440366971E-2</v>
      </c>
      <c r="T1961" s="10">
        <f t="shared" si="382"/>
        <v>136</v>
      </c>
      <c r="U1961" s="10">
        <f t="shared" si="383"/>
        <v>5586</v>
      </c>
      <c r="V1961" s="11">
        <v>5586</v>
      </c>
      <c r="W1961" s="12">
        <f t="shared" si="384"/>
        <v>136</v>
      </c>
      <c r="X1961" s="123">
        <f t="shared" si="385"/>
        <v>2.5000000000000001E-2</v>
      </c>
      <c r="Y1961" s="124" t="str">
        <f t="shared" si="386"/>
        <v>0.00%-8.40%</v>
      </c>
      <c r="Z1961" s="15"/>
      <c r="AA1961" s="15"/>
      <c r="AB1961" s="15"/>
      <c r="AC1961" s="125"/>
      <c r="AD1961" s="8">
        <f t="shared" si="387"/>
        <v>0</v>
      </c>
      <c r="AE1961" s="17">
        <f t="shared" si="388"/>
        <v>5586</v>
      </c>
      <c r="AF1961" s="18">
        <f t="shared" si="389"/>
        <v>136</v>
      </c>
      <c r="AG1961" s="126">
        <f t="shared" si="390"/>
        <v>2.4954128440366929E-2</v>
      </c>
      <c r="AH1961" s="20">
        <v>13.6</v>
      </c>
      <c r="AI1961" s="20">
        <v>900</v>
      </c>
      <c r="AJ1961" s="20"/>
      <c r="AK1961" s="20">
        <v>688</v>
      </c>
      <c r="AL1961" s="20">
        <f t="shared" si="391"/>
        <v>87457.599999999991</v>
      </c>
      <c r="AM1961" s="7" t="s">
        <v>287</v>
      </c>
      <c r="AN1961" s="20"/>
      <c r="AO1961" s="21"/>
      <c r="AP1961" s="21"/>
      <c r="AQ1961" s="5" t="s">
        <v>2672</v>
      </c>
      <c r="AR1961" s="5" t="s">
        <v>2203</v>
      </c>
    </row>
    <row r="1962" spans="1:44">
      <c r="A1962" s="87" t="s">
        <v>562</v>
      </c>
      <c r="B1962" s="5">
        <v>1001301</v>
      </c>
      <c r="C1962" s="5" t="s">
        <v>565</v>
      </c>
      <c r="D1962" s="5" t="s">
        <v>55</v>
      </c>
      <c r="E1962" s="5" t="s">
        <v>2577</v>
      </c>
      <c r="F1962" s="5" t="s">
        <v>2215</v>
      </c>
      <c r="G1962" s="5" t="s">
        <v>2673</v>
      </c>
      <c r="H1962" s="6">
        <v>38191</v>
      </c>
      <c r="I1962" s="5" t="s">
        <v>575</v>
      </c>
      <c r="J1962" s="5" t="s">
        <v>2642</v>
      </c>
      <c r="K1962" s="5" t="s">
        <v>568</v>
      </c>
      <c r="L1962" s="7">
        <v>6</v>
      </c>
      <c r="M1962" s="7" t="s">
        <v>287</v>
      </c>
      <c r="N1962" s="8">
        <v>4686</v>
      </c>
      <c r="O1962" s="122">
        <v>0.02</v>
      </c>
      <c r="P1962" s="10">
        <f t="shared" si="379"/>
        <v>94</v>
      </c>
      <c r="Q1962" s="122">
        <v>5.0000000000000001E-3</v>
      </c>
      <c r="R1962" s="10">
        <f t="shared" si="380"/>
        <v>23</v>
      </c>
      <c r="S1962" s="122">
        <f t="shared" si="381"/>
        <v>2.496798975672215E-2</v>
      </c>
      <c r="T1962" s="10">
        <f t="shared" si="382"/>
        <v>117</v>
      </c>
      <c r="U1962" s="10">
        <f t="shared" si="383"/>
        <v>4803</v>
      </c>
      <c r="V1962" s="11">
        <v>4803</v>
      </c>
      <c r="W1962" s="12">
        <f t="shared" si="384"/>
        <v>117</v>
      </c>
      <c r="X1962" s="123">
        <f t="shared" si="385"/>
        <v>2.5000000000000001E-2</v>
      </c>
      <c r="Y1962" s="124" t="str">
        <f t="shared" si="386"/>
        <v>0.00%-8.40%</v>
      </c>
      <c r="Z1962" s="15"/>
      <c r="AA1962" s="15"/>
      <c r="AB1962" s="15"/>
      <c r="AC1962" s="125"/>
      <c r="AD1962" s="8">
        <f t="shared" si="387"/>
        <v>0</v>
      </c>
      <c r="AE1962" s="17">
        <f t="shared" si="388"/>
        <v>4803</v>
      </c>
      <c r="AF1962" s="18">
        <f t="shared" si="389"/>
        <v>117</v>
      </c>
      <c r="AG1962" s="126">
        <f t="shared" si="390"/>
        <v>2.4967989756722098E-2</v>
      </c>
      <c r="AH1962" s="20">
        <v>13.6</v>
      </c>
      <c r="AI1962" s="20">
        <v>650</v>
      </c>
      <c r="AJ1962" s="20"/>
      <c r="AK1962" s="20">
        <v>688</v>
      </c>
      <c r="AL1962" s="20">
        <f t="shared" si="391"/>
        <v>73808.799999999988</v>
      </c>
      <c r="AM1962" s="7" t="s">
        <v>287</v>
      </c>
      <c r="AN1962" s="20"/>
      <c r="AO1962" s="21"/>
      <c r="AP1962" s="21"/>
      <c r="AQ1962" s="5" t="s">
        <v>2672</v>
      </c>
      <c r="AR1962" s="5" t="s">
        <v>2203</v>
      </c>
    </row>
    <row r="1963" spans="1:44">
      <c r="A1963" s="87" t="s">
        <v>562</v>
      </c>
      <c r="B1963" s="5">
        <v>1001302</v>
      </c>
      <c r="C1963" s="5" t="s">
        <v>565</v>
      </c>
      <c r="D1963" s="5" t="s">
        <v>55</v>
      </c>
      <c r="E1963" s="5" t="s">
        <v>2577</v>
      </c>
      <c r="F1963" s="5" t="s">
        <v>2199</v>
      </c>
      <c r="G1963" s="5" t="s">
        <v>2676</v>
      </c>
      <c r="H1963" s="6">
        <v>38196</v>
      </c>
      <c r="I1963" s="5" t="s">
        <v>489</v>
      </c>
      <c r="J1963" s="5" t="s">
        <v>489</v>
      </c>
      <c r="K1963" s="5" t="s">
        <v>568</v>
      </c>
      <c r="L1963" s="7">
        <v>6</v>
      </c>
      <c r="M1963" s="7" t="s">
        <v>287</v>
      </c>
      <c r="N1963" s="8">
        <v>5155</v>
      </c>
      <c r="O1963" s="122">
        <v>0.02</v>
      </c>
      <c r="P1963" s="10">
        <f t="shared" si="379"/>
        <v>103</v>
      </c>
      <c r="Q1963" s="122">
        <v>5.0000000000000001E-3</v>
      </c>
      <c r="R1963" s="10">
        <f t="shared" si="380"/>
        <v>26</v>
      </c>
      <c r="S1963" s="122">
        <f t="shared" si="381"/>
        <v>2.5024248302618818E-2</v>
      </c>
      <c r="T1963" s="10">
        <f t="shared" si="382"/>
        <v>129</v>
      </c>
      <c r="U1963" s="10">
        <f t="shared" si="383"/>
        <v>5284</v>
      </c>
      <c r="V1963" s="11">
        <v>5258.1</v>
      </c>
      <c r="W1963" s="12">
        <f t="shared" si="384"/>
        <v>103.10000000000036</v>
      </c>
      <c r="X1963" s="123">
        <f t="shared" si="385"/>
        <v>0.02</v>
      </c>
      <c r="Y1963" s="124" t="str">
        <f t="shared" si="386"/>
        <v>0.00%-8.40%</v>
      </c>
      <c r="Z1963" s="15"/>
      <c r="AA1963" s="15"/>
      <c r="AB1963" s="15"/>
      <c r="AC1963" s="125"/>
      <c r="AD1963" s="8">
        <f t="shared" si="387"/>
        <v>0</v>
      </c>
      <c r="AE1963" s="17">
        <f t="shared" si="388"/>
        <v>5258.1</v>
      </c>
      <c r="AF1963" s="18">
        <f t="shared" si="389"/>
        <v>103.10000000000036</v>
      </c>
      <c r="AG1963" s="126">
        <f t="shared" si="390"/>
        <v>2.0000000000000018E-2</v>
      </c>
      <c r="AH1963" s="20">
        <v>13.6</v>
      </c>
      <c r="AI1963" s="20">
        <v>850</v>
      </c>
      <c r="AJ1963" s="20"/>
      <c r="AK1963" s="20">
        <v>688</v>
      </c>
      <c r="AL1963" s="20">
        <f t="shared" si="391"/>
        <v>82398.16</v>
      </c>
      <c r="AM1963" s="7" t="s">
        <v>287</v>
      </c>
      <c r="AN1963" s="20"/>
      <c r="AO1963" s="21"/>
      <c r="AP1963" s="21"/>
      <c r="AQ1963" s="5" t="s">
        <v>2672</v>
      </c>
      <c r="AR1963" s="5" t="s">
        <v>2203</v>
      </c>
    </row>
    <row r="1964" spans="1:44">
      <c r="A1964" s="87" t="s">
        <v>562</v>
      </c>
      <c r="B1964" s="5">
        <v>1001334</v>
      </c>
      <c r="C1964" s="5" t="s">
        <v>565</v>
      </c>
      <c r="D1964" s="5" t="s">
        <v>55</v>
      </c>
      <c r="E1964" s="5" t="s">
        <v>2577</v>
      </c>
      <c r="F1964" s="5" t="s">
        <v>2204</v>
      </c>
      <c r="G1964" s="5" t="s">
        <v>2673</v>
      </c>
      <c r="H1964" s="6">
        <v>38422</v>
      </c>
      <c r="I1964" s="5" t="s">
        <v>575</v>
      </c>
      <c r="J1964" s="5" t="s">
        <v>2642</v>
      </c>
      <c r="K1964" s="5" t="s">
        <v>568</v>
      </c>
      <c r="L1964" s="7">
        <v>6</v>
      </c>
      <c r="M1964" s="7" t="s">
        <v>287</v>
      </c>
      <c r="N1964" s="8">
        <v>4553</v>
      </c>
      <c r="O1964" s="122">
        <v>0.02</v>
      </c>
      <c r="P1964" s="10">
        <f t="shared" si="379"/>
        <v>91</v>
      </c>
      <c r="Q1964" s="122">
        <v>5.0000000000000001E-3</v>
      </c>
      <c r="R1964" s="10">
        <f t="shared" si="380"/>
        <v>23</v>
      </c>
      <c r="S1964" s="122">
        <f t="shared" si="381"/>
        <v>2.5038436195914782E-2</v>
      </c>
      <c r="T1964" s="10">
        <f t="shared" si="382"/>
        <v>114</v>
      </c>
      <c r="U1964" s="10">
        <f t="shared" si="383"/>
        <v>4667</v>
      </c>
      <c r="V1964" s="11">
        <v>4667</v>
      </c>
      <c r="W1964" s="12">
        <f t="shared" si="384"/>
        <v>114</v>
      </c>
      <c r="X1964" s="123">
        <f t="shared" si="385"/>
        <v>2.5000000000000001E-2</v>
      </c>
      <c r="Y1964" s="124" t="str">
        <f t="shared" si="386"/>
        <v>0.00%-8.40%</v>
      </c>
      <c r="Z1964" s="15"/>
      <c r="AA1964" s="15"/>
      <c r="AB1964" s="15"/>
      <c r="AC1964" s="125"/>
      <c r="AD1964" s="8">
        <f t="shared" si="387"/>
        <v>0</v>
      </c>
      <c r="AE1964" s="17">
        <f t="shared" si="388"/>
        <v>4667</v>
      </c>
      <c r="AF1964" s="18">
        <f t="shared" si="389"/>
        <v>114</v>
      </c>
      <c r="AG1964" s="126">
        <f t="shared" si="390"/>
        <v>2.5038436195914837E-2</v>
      </c>
      <c r="AH1964" s="20">
        <v>13.6</v>
      </c>
      <c r="AI1964" s="20">
        <v>650</v>
      </c>
      <c r="AJ1964" s="20"/>
      <c r="AK1964" s="20">
        <v>688</v>
      </c>
      <c r="AL1964" s="20">
        <f t="shared" si="391"/>
        <v>71959.199999999997</v>
      </c>
      <c r="AM1964" s="7" t="s">
        <v>287</v>
      </c>
      <c r="AN1964" s="20"/>
      <c r="AO1964" s="21"/>
      <c r="AP1964" s="21"/>
      <c r="AQ1964" s="5" t="s">
        <v>2672</v>
      </c>
      <c r="AR1964" s="5" t="s">
        <v>2203</v>
      </c>
    </row>
    <row r="1965" spans="1:44">
      <c r="A1965" s="87" t="s">
        <v>562</v>
      </c>
      <c r="B1965" s="5">
        <v>1001335</v>
      </c>
      <c r="C1965" s="5" t="s">
        <v>565</v>
      </c>
      <c r="D1965" s="5" t="s">
        <v>55</v>
      </c>
      <c r="E1965" s="5" t="s">
        <v>2577</v>
      </c>
      <c r="F1965" s="5" t="s">
        <v>2208</v>
      </c>
      <c r="G1965" s="5" t="s">
        <v>2673</v>
      </c>
      <c r="H1965" s="6">
        <v>38422</v>
      </c>
      <c r="I1965" s="5" t="s">
        <v>575</v>
      </c>
      <c r="J1965" s="5" t="s">
        <v>627</v>
      </c>
      <c r="K1965" s="5" t="s">
        <v>568</v>
      </c>
      <c r="L1965" s="7">
        <v>6</v>
      </c>
      <c r="M1965" s="7" t="s">
        <v>287</v>
      </c>
      <c r="N1965" s="8">
        <v>4656</v>
      </c>
      <c r="O1965" s="122">
        <v>0.02</v>
      </c>
      <c r="P1965" s="10">
        <f t="shared" si="379"/>
        <v>93</v>
      </c>
      <c r="Q1965" s="122">
        <v>5.0000000000000001E-3</v>
      </c>
      <c r="R1965" s="10">
        <f t="shared" si="380"/>
        <v>23</v>
      </c>
      <c r="S1965" s="122">
        <f t="shared" si="381"/>
        <v>2.4914089347079039E-2</v>
      </c>
      <c r="T1965" s="10">
        <f t="shared" si="382"/>
        <v>116</v>
      </c>
      <c r="U1965" s="10">
        <f t="shared" si="383"/>
        <v>4772</v>
      </c>
      <c r="V1965" s="11">
        <v>4656</v>
      </c>
      <c r="W1965" s="12">
        <f t="shared" si="384"/>
        <v>0</v>
      </c>
      <c r="X1965" s="123">
        <f t="shared" si="385"/>
        <v>0</v>
      </c>
      <c r="Y1965" s="124" t="str">
        <f t="shared" si="386"/>
        <v>0.00%-8.40%</v>
      </c>
      <c r="Z1965" s="15"/>
      <c r="AA1965" s="15"/>
      <c r="AB1965" s="15"/>
      <c r="AC1965" s="125"/>
      <c r="AD1965" s="8">
        <f t="shared" si="387"/>
        <v>0</v>
      </c>
      <c r="AE1965" s="17">
        <f t="shared" si="388"/>
        <v>4656</v>
      </c>
      <c r="AF1965" s="18">
        <f t="shared" si="389"/>
        <v>0</v>
      </c>
      <c r="AG1965" s="126">
        <f t="shared" si="390"/>
        <v>0</v>
      </c>
      <c r="AH1965" s="20">
        <v>13.6</v>
      </c>
      <c r="AI1965" s="20">
        <v>450</v>
      </c>
      <c r="AJ1965" s="20"/>
      <c r="AK1965" s="20">
        <v>688</v>
      </c>
      <c r="AL1965" s="20">
        <f t="shared" si="391"/>
        <v>69409.600000000006</v>
      </c>
      <c r="AM1965" s="7" t="s">
        <v>287</v>
      </c>
      <c r="AN1965" s="20"/>
      <c r="AO1965" s="21" t="str">
        <f>VLOOKUP(B1965,'[3]FCLCh-VB3'!$B$9:$AQ$389,42,)</f>
        <v>内部警告信，个人绩效15次负向激励</v>
      </c>
      <c r="AP1965" s="21" t="s">
        <v>140</v>
      </c>
      <c r="AQ1965" s="5" t="s">
        <v>2672</v>
      </c>
      <c r="AR1965" s="5" t="s">
        <v>2203</v>
      </c>
    </row>
    <row r="1966" spans="1:44">
      <c r="A1966" s="87" t="s">
        <v>562</v>
      </c>
      <c r="B1966" s="5">
        <v>1001337</v>
      </c>
      <c r="C1966" s="5" t="s">
        <v>565</v>
      </c>
      <c r="D1966" s="5" t="s">
        <v>55</v>
      </c>
      <c r="E1966" s="5" t="s">
        <v>2577</v>
      </c>
      <c r="F1966" s="5" t="s">
        <v>2215</v>
      </c>
      <c r="G1966" s="5" t="s">
        <v>2673</v>
      </c>
      <c r="H1966" s="6">
        <v>38422</v>
      </c>
      <c r="I1966" s="5" t="s">
        <v>575</v>
      </c>
      <c r="J1966" s="5" t="s">
        <v>653</v>
      </c>
      <c r="K1966" s="5" t="s">
        <v>568</v>
      </c>
      <c r="L1966" s="7">
        <v>6</v>
      </c>
      <c r="M1966" s="7" t="s">
        <v>287</v>
      </c>
      <c r="N1966" s="8">
        <v>4990</v>
      </c>
      <c r="O1966" s="122">
        <v>0.02</v>
      </c>
      <c r="P1966" s="10">
        <f t="shared" si="379"/>
        <v>100</v>
      </c>
      <c r="Q1966" s="122">
        <v>5.0000000000000001E-3</v>
      </c>
      <c r="R1966" s="10">
        <f t="shared" si="380"/>
        <v>25</v>
      </c>
      <c r="S1966" s="122">
        <f t="shared" si="381"/>
        <v>2.5050100200400802E-2</v>
      </c>
      <c r="T1966" s="10">
        <f t="shared" si="382"/>
        <v>125</v>
      </c>
      <c r="U1966" s="10">
        <f t="shared" si="383"/>
        <v>5115</v>
      </c>
      <c r="V1966" s="11">
        <v>5115</v>
      </c>
      <c r="W1966" s="12">
        <f t="shared" si="384"/>
        <v>125</v>
      </c>
      <c r="X1966" s="123">
        <f t="shared" si="385"/>
        <v>2.5100000000000001E-2</v>
      </c>
      <c r="Y1966" s="124" t="str">
        <f t="shared" si="386"/>
        <v>0.00%-8.40%</v>
      </c>
      <c r="Z1966" s="15"/>
      <c r="AA1966" s="15"/>
      <c r="AB1966" s="15"/>
      <c r="AC1966" s="125"/>
      <c r="AD1966" s="8">
        <f t="shared" si="387"/>
        <v>0</v>
      </c>
      <c r="AE1966" s="17">
        <f t="shared" si="388"/>
        <v>5115</v>
      </c>
      <c r="AF1966" s="18">
        <f t="shared" si="389"/>
        <v>125</v>
      </c>
      <c r="AG1966" s="126">
        <f t="shared" si="390"/>
        <v>2.5050100200400882E-2</v>
      </c>
      <c r="AH1966" s="20">
        <v>13.6</v>
      </c>
      <c r="AI1966" s="20">
        <v>750</v>
      </c>
      <c r="AJ1966" s="20"/>
      <c r="AK1966" s="20">
        <v>688</v>
      </c>
      <c r="AL1966" s="20">
        <f t="shared" si="391"/>
        <v>79252</v>
      </c>
      <c r="AM1966" s="7" t="s">
        <v>287</v>
      </c>
      <c r="AN1966" s="20"/>
      <c r="AO1966" s="21"/>
      <c r="AP1966" s="21"/>
      <c r="AQ1966" s="5" t="s">
        <v>2672</v>
      </c>
      <c r="AR1966" s="5" t="s">
        <v>2203</v>
      </c>
    </row>
    <row r="1967" spans="1:44">
      <c r="A1967" s="87" t="s">
        <v>562</v>
      </c>
      <c r="B1967" s="5">
        <v>1001343</v>
      </c>
      <c r="C1967" s="5" t="s">
        <v>565</v>
      </c>
      <c r="D1967" s="5" t="s">
        <v>55</v>
      </c>
      <c r="E1967" s="5" t="s">
        <v>2577</v>
      </c>
      <c r="F1967" s="5" t="s">
        <v>2208</v>
      </c>
      <c r="G1967" s="5" t="s">
        <v>2673</v>
      </c>
      <c r="H1967" s="6">
        <v>38422</v>
      </c>
      <c r="I1967" s="5" t="s">
        <v>489</v>
      </c>
      <c r="J1967" s="5" t="s">
        <v>489</v>
      </c>
      <c r="K1967" s="5" t="s">
        <v>568</v>
      </c>
      <c r="L1967" s="7">
        <v>6</v>
      </c>
      <c r="M1967" s="7" t="s">
        <v>287</v>
      </c>
      <c r="N1967" s="8">
        <v>5975</v>
      </c>
      <c r="O1967" s="122">
        <v>0.02</v>
      </c>
      <c r="P1967" s="10">
        <f t="shared" si="379"/>
        <v>120</v>
      </c>
      <c r="Q1967" s="122">
        <v>5.0000000000000001E-3</v>
      </c>
      <c r="R1967" s="10">
        <f t="shared" si="380"/>
        <v>30</v>
      </c>
      <c r="S1967" s="122">
        <f t="shared" si="381"/>
        <v>2.5104602510460251E-2</v>
      </c>
      <c r="T1967" s="10">
        <f t="shared" si="382"/>
        <v>150</v>
      </c>
      <c r="U1967" s="10">
        <f t="shared" si="383"/>
        <v>6125</v>
      </c>
      <c r="V1967" s="11">
        <v>6154.25</v>
      </c>
      <c r="W1967" s="12">
        <f t="shared" si="384"/>
        <v>179.25</v>
      </c>
      <c r="X1967" s="123">
        <f t="shared" si="385"/>
        <v>0.03</v>
      </c>
      <c r="Y1967" s="124" t="str">
        <f t="shared" si="386"/>
        <v>0.00%-8.40%</v>
      </c>
      <c r="Z1967" s="15"/>
      <c r="AA1967" s="15"/>
      <c r="AB1967" s="15"/>
      <c r="AC1967" s="125"/>
      <c r="AD1967" s="8">
        <f t="shared" si="387"/>
        <v>0</v>
      </c>
      <c r="AE1967" s="17">
        <f t="shared" si="388"/>
        <v>6154.25</v>
      </c>
      <c r="AF1967" s="18">
        <f t="shared" si="389"/>
        <v>179.25</v>
      </c>
      <c r="AG1967" s="126">
        <f t="shared" si="390"/>
        <v>3.0000000000000027E-2</v>
      </c>
      <c r="AH1967" s="20">
        <v>13.6</v>
      </c>
      <c r="AI1967" s="20">
        <v>900</v>
      </c>
      <c r="AJ1967" s="20"/>
      <c r="AK1967" s="20">
        <v>688</v>
      </c>
      <c r="AL1967" s="20">
        <f t="shared" si="391"/>
        <v>95185.8</v>
      </c>
      <c r="AM1967" s="7" t="s">
        <v>287</v>
      </c>
      <c r="AN1967" s="20"/>
      <c r="AO1967" s="21"/>
      <c r="AP1967" s="21"/>
      <c r="AQ1967" s="5" t="s">
        <v>2672</v>
      </c>
      <c r="AR1967" s="5" t="s">
        <v>2203</v>
      </c>
    </row>
    <row r="1968" spans="1:44">
      <c r="A1968" s="87" t="s">
        <v>562</v>
      </c>
      <c r="B1968" s="5">
        <v>1001358</v>
      </c>
      <c r="C1968" s="5" t="s">
        <v>565</v>
      </c>
      <c r="D1968" s="5" t="s">
        <v>55</v>
      </c>
      <c r="E1968" s="5" t="s">
        <v>2577</v>
      </c>
      <c r="F1968" s="5" t="s">
        <v>2215</v>
      </c>
      <c r="G1968" s="5" t="s">
        <v>2673</v>
      </c>
      <c r="H1968" s="6">
        <v>38422</v>
      </c>
      <c r="I1968" s="5" t="s">
        <v>575</v>
      </c>
      <c r="J1968" s="5" t="s">
        <v>2644</v>
      </c>
      <c r="K1968" s="5" t="s">
        <v>568</v>
      </c>
      <c r="L1968" s="7">
        <v>6</v>
      </c>
      <c r="M1968" s="7" t="s">
        <v>287</v>
      </c>
      <c r="N1968" s="8">
        <v>5110</v>
      </c>
      <c r="O1968" s="122">
        <v>0.02</v>
      </c>
      <c r="P1968" s="10">
        <f t="shared" si="379"/>
        <v>102</v>
      </c>
      <c r="Q1968" s="122">
        <v>5.0000000000000001E-3</v>
      </c>
      <c r="R1968" s="10">
        <f t="shared" si="380"/>
        <v>26</v>
      </c>
      <c r="S1968" s="122">
        <f t="shared" si="381"/>
        <v>2.5048923679060666E-2</v>
      </c>
      <c r="T1968" s="10">
        <f t="shared" si="382"/>
        <v>128</v>
      </c>
      <c r="U1968" s="10">
        <f t="shared" si="383"/>
        <v>5238</v>
      </c>
      <c r="V1968" s="11">
        <v>5264</v>
      </c>
      <c r="W1968" s="12">
        <f t="shared" si="384"/>
        <v>154</v>
      </c>
      <c r="X1968" s="123">
        <f t="shared" si="385"/>
        <v>3.0099999999999998E-2</v>
      </c>
      <c r="Y1968" s="124" t="str">
        <f t="shared" si="386"/>
        <v>0.00%-8.40%</v>
      </c>
      <c r="Z1968" s="15"/>
      <c r="AA1968" s="15"/>
      <c r="AB1968" s="15"/>
      <c r="AC1968" s="125"/>
      <c r="AD1968" s="8">
        <f t="shared" si="387"/>
        <v>0</v>
      </c>
      <c r="AE1968" s="17">
        <f t="shared" si="388"/>
        <v>5264</v>
      </c>
      <c r="AF1968" s="18">
        <f t="shared" si="389"/>
        <v>154</v>
      </c>
      <c r="AG1968" s="126">
        <f t="shared" si="390"/>
        <v>3.013698630136985E-2</v>
      </c>
      <c r="AH1968" s="20">
        <v>13.6</v>
      </c>
      <c r="AI1968" s="20">
        <v>650</v>
      </c>
      <c r="AJ1968" s="20"/>
      <c r="AK1968" s="20">
        <v>688</v>
      </c>
      <c r="AL1968" s="20">
        <f t="shared" si="391"/>
        <v>80078.399999999994</v>
      </c>
      <c r="AM1968" s="7" t="s">
        <v>287</v>
      </c>
      <c r="AN1968" s="20"/>
      <c r="AO1968" s="21"/>
      <c r="AP1968" s="21"/>
      <c r="AQ1968" s="5" t="s">
        <v>2672</v>
      </c>
      <c r="AR1968" s="5" t="s">
        <v>2203</v>
      </c>
    </row>
    <row r="1969" spans="1:44">
      <c r="A1969" s="87" t="s">
        <v>562</v>
      </c>
      <c r="B1969" s="5">
        <v>1001359</v>
      </c>
      <c r="C1969" s="5" t="s">
        <v>565</v>
      </c>
      <c r="D1969" s="5" t="s">
        <v>55</v>
      </c>
      <c r="E1969" s="5" t="s">
        <v>2577</v>
      </c>
      <c r="F1969" s="5" t="s">
        <v>2208</v>
      </c>
      <c r="G1969" s="5" t="s">
        <v>2673</v>
      </c>
      <c r="H1969" s="6">
        <v>38422</v>
      </c>
      <c r="I1969" s="5" t="s">
        <v>575</v>
      </c>
      <c r="J1969" s="5" t="s">
        <v>627</v>
      </c>
      <c r="K1969" s="5" t="s">
        <v>568</v>
      </c>
      <c r="L1969" s="7">
        <v>6</v>
      </c>
      <c r="M1969" s="7" t="s">
        <v>287</v>
      </c>
      <c r="N1969" s="8">
        <v>4325</v>
      </c>
      <c r="O1969" s="122">
        <v>0.02</v>
      </c>
      <c r="P1969" s="10">
        <f t="shared" si="379"/>
        <v>87</v>
      </c>
      <c r="Q1969" s="122">
        <v>5.0000000000000001E-3</v>
      </c>
      <c r="R1969" s="10">
        <f t="shared" si="380"/>
        <v>22</v>
      </c>
      <c r="S1969" s="122">
        <f t="shared" si="381"/>
        <v>2.5202312138728325E-2</v>
      </c>
      <c r="T1969" s="10">
        <f t="shared" si="382"/>
        <v>109</v>
      </c>
      <c r="U1969" s="10">
        <f t="shared" si="383"/>
        <v>4434</v>
      </c>
      <c r="V1969" s="11">
        <v>4433.125</v>
      </c>
      <c r="W1969" s="12">
        <f t="shared" si="384"/>
        <v>108.125</v>
      </c>
      <c r="X1969" s="123">
        <f t="shared" si="385"/>
        <v>2.5000000000000001E-2</v>
      </c>
      <c r="Y1969" s="124" t="str">
        <f t="shared" si="386"/>
        <v>0.00%-8.40%</v>
      </c>
      <c r="Z1969" s="15"/>
      <c r="AA1969" s="15"/>
      <c r="AB1969" s="15"/>
      <c r="AC1969" s="125"/>
      <c r="AD1969" s="8">
        <f t="shared" si="387"/>
        <v>0</v>
      </c>
      <c r="AE1969" s="17">
        <f t="shared" si="388"/>
        <v>4433.125</v>
      </c>
      <c r="AF1969" s="18">
        <f t="shared" si="389"/>
        <v>108.125</v>
      </c>
      <c r="AG1969" s="126">
        <f t="shared" si="390"/>
        <v>2.4999999999999911E-2</v>
      </c>
      <c r="AH1969" s="20">
        <v>13.6</v>
      </c>
      <c r="AI1969" s="20">
        <v>450</v>
      </c>
      <c r="AJ1969" s="20"/>
      <c r="AK1969" s="20">
        <v>688</v>
      </c>
      <c r="AL1969" s="20">
        <f t="shared" si="391"/>
        <v>66378.5</v>
      </c>
      <c r="AM1969" s="7" t="s">
        <v>287</v>
      </c>
      <c r="AN1969" s="20"/>
      <c r="AO1969" s="21"/>
      <c r="AP1969" s="21"/>
      <c r="AQ1969" s="5" t="s">
        <v>2672</v>
      </c>
      <c r="AR1969" s="5" t="s">
        <v>2203</v>
      </c>
    </row>
    <row r="1970" spans="1:44">
      <c r="A1970" s="87" t="s">
        <v>562</v>
      </c>
      <c r="B1970" s="5">
        <v>1001371</v>
      </c>
      <c r="C1970" s="5" t="s">
        <v>565</v>
      </c>
      <c r="D1970" s="5" t="s">
        <v>55</v>
      </c>
      <c r="E1970" s="5" t="s">
        <v>2577</v>
      </c>
      <c r="F1970" s="5" t="s">
        <v>2208</v>
      </c>
      <c r="G1970" s="5" t="s">
        <v>2673</v>
      </c>
      <c r="H1970" s="6">
        <v>38422</v>
      </c>
      <c r="I1970" s="5" t="s">
        <v>575</v>
      </c>
      <c r="J1970" s="5" t="s">
        <v>653</v>
      </c>
      <c r="K1970" s="5" t="s">
        <v>568</v>
      </c>
      <c r="L1970" s="7">
        <v>6</v>
      </c>
      <c r="M1970" s="7" t="s">
        <v>287</v>
      </c>
      <c r="N1970" s="8">
        <v>4790</v>
      </c>
      <c r="O1970" s="122">
        <v>0.02</v>
      </c>
      <c r="P1970" s="10">
        <f t="shared" si="379"/>
        <v>96</v>
      </c>
      <c r="Q1970" s="122">
        <v>5.0000000000000001E-3</v>
      </c>
      <c r="R1970" s="10">
        <f t="shared" si="380"/>
        <v>24</v>
      </c>
      <c r="S1970" s="122">
        <f t="shared" si="381"/>
        <v>2.5052192066805846E-2</v>
      </c>
      <c r="T1970" s="10">
        <f t="shared" si="382"/>
        <v>120</v>
      </c>
      <c r="U1970" s="10">
        <f t="shared" si="383"/>
        <v>4910</v>
      </c>
      <c r="V1970" s="11">
        <v>4837.8999999999996</v>
      </c>
      <c r="W1970" s="12">
        <f t="shared" si="384"/>
        <v>47.899999999999636</v>
      </c>
      <c r="X1970" s="123">
        <f t="shared" si="385"/>
        <v>0.01</v>
      </c>
      <c r="Y1970" s="124" t="str">
        <f t="shared" si="386"/>
        <v>0.00%-8.40%</v>
      </c>
      <c r="Z1970" s="15"/>
      <c r="AA1970" s="15"/>
      <c r="AB1970" s="15"/>
      <c r="AC1970" s="125"/>
      <c r="AD1970" s="8">
        <f t="shared" si="387"/>
        <v>0</v>
      </c>
      <c r="AE1970" s="17">
        <f t="shared" si="388"/>
        <v>4837.8999999999996</v>
      </c>
      <c r="AF1970" s="18">
        <f t="shared" si="389"/>
        <v>47.899999999999636</v>
      </c>
      <c r="AG1970" s="126">
        <f t="shared" si="390"/>
        <v>1.0000000000000009E-2</v>
      </c>
      <c r="AH1970" s="20">
        <v>13.6</v>
      </c>
      <c r="AI1970" s="20">
        <v>750</v>
      </c>
      <c r="AJ1970" s="20"/>
      <c r="AK1970" s="20">
        <v>688</v>
      </c>
      <c r="AL1970" s="20">
        <f t="shared" si="391"/>
        <v>75483.439999999988</v>
      </c>
      <c r="AM1970" s="7" t="s">
        <v>287</v>
      </c>
      <c r="AN1970" s="20"/>
      <c r="AO1970" s="21" t="str">
        <f>VLOOKUP(B1970,'[3]FCLCh-VB3'!$B$9:$AQ$389,42,)</f>
        <v>个人绩效4次负向激励</v>
      </c>
      <c r="AP1970" s="21"/>
      <c r="AQ1970" s="5" t="s">
        <v>2672</v>
      </c>
      <c r="AR1970" s="5" t="s">
        <v>2203</v>
      </c>
    </row>
    <row r="1971" spans="1:44">
      <c r="A1971" s="87" t="s">
        <v>562</v>
      </c>
      <c r="B1971" s="5">
        <v>1001374</v>
      </c>
      <c r="C1971" s="5" t="s">
        <v>565</v>
      </c>
      <c r="D1971" s="5" t="s">
        <v>55</v>
      </c>
      <c r="E1971" s="5" t="s">
        <v>2577</v>
      </c>
      <c r="F1971" s="5" t="s">
        <v>2208</v>
      </c>
      <c r="G1971" s="5" t="s">
        <v>2673</v>
      </c>
      <c r="H1971" s="6">
        <v>38422</v>
      </c>
      <c r="I1971" s="5" t="s">
        <v>575</v>
      </c>
      <c r="J1971" s="5" t="s">
        <v>653</v>
      </c>
      <c r="K1971" s="5" t="s">
        <v>568</v>
      </c>
      <c r="L1971" s="7">
        <v>6</v>
      </c>
      <c r="M1971" s="7" t="s">
        <v>287</v>
      </c>
      <c r="N1971" s="8">
        <v>4861</v>
      </c>
      <c r="O1971" s="122">
        <v>0.02</v>
      </c>
      <c r="P1971" s="10">
        <f t="shared" si="379"/>
        <v>97</v>
      </c>
      <c r="Q1971" s="122">
        <v>5.0000000000000001E-3</v>
      </c>
      <c r="R1971" s="10">
        <f t="shared" si="380"/>
        <v>24</v>
      </c>
      <c r="S1971" s="122">
        <f t="shared" si="381"/>
        <v>2.4891997531372147E-2</v>
      </c>
      <c r="T1971" s="10">
        <f t="shared" si="382"/>
        <v>121</v>
      </c>
      <c r="U1971" s="10">
        <f t="shared" si="383"/>
        <v>4982</v>
      </c>
      <c r="V1971" s="11">
        <v>4982.5249999999996</v>
      </c>
      <c r="W1971" s="12">
        <f t="shared" si="384"/>
        <v>121.52499999999964</v>
      </c>
      <c r="X1971" s="123">
        <f t="shared" si="385"/>
        <v>2.5000000000000001E-2</v>
      </c>
      <c r="Y1971" s="124" t="str">
        <f t="shared" si="386"/>
        <v>0.00%-8.40%</v>
      </c>
      <c r="Z1971" s="15"/>
      <c r="AA1971" s="15"/>
      <c r="AB1971" s="15"/>
      <c r="AC1971" s="125"/>
      <c r="AD1971" s="8">
        <f t="shared" si="387"/>
        <v>0</v>
      </c>
      <c r="AE1971" s="17">
        <f t="shared" si="388"/>
        <v>4982.5249999999996</v>
      </c>
      <c r="AF1971" s="18">
        <f t="shared" si="389"/>
        <v>121.52499999999964</v>
      </c>
      <c r="AG1971" s="126">
        <f t="shared" si="390"/>
        <v>2.4999999999999911E-2</v>
      </c>
      <c r="AH1971" s="20">
        <v>13.6</v>
      </c>
      <c r="AI1971" s="20">
        <v>750</v>
      </c>
      <c r="AJ1971" s="20"/>
      <c r="AK1971" s="20">
        <v>688</v>
      </c>
      <c r="AL1971" s="20">
        <f t="shared" si="391"/>
        <v>77450.34</v>
      </c>
      <c r="AM1971" s="7" t="s">
        <v>287</v>
      </c>
      <c r="AN1971" s="20"/>
      <c r="AO1971" s="21"/>
      <c r="AP1971" s="21"/>
      <c r="AQ1971" s="5" t="s">
        <v>2672</v>
      </c>
      <c r="AR1971" s="5" t="s">
        <v>2203</v>
      </c>
    </row>
    <row r="1972" spans="1:44">
      <c r="A1972" s="87" t="s">
        <v>562</v>
      </c>
      <c r="B1972" s="5">
        <v>1001390</v>
      </c>
      <c r="C1972" s="5" t="s">
        <v>565</v>
      </c>
      <c r="D1972" s="5" t="s">
        <v>55</v>
      </c>
      <c r="E1972" s="5" t="s">
        <v>2577</v>
      </c>
      <c r="F1972" s="5" t="s">
        <v>2204</v>
      </c>
      <c r="G1972" s="5" t="s">
        <v>2673</v>
      </c>
      <c r="H1972" s="6">
        <v>38422</v>
      </c>
      <c r="I1972" s="5" t="s">
        <v>575</v>
      </c>
      <c r="J1972" s="5" t="s">
        <v>2644</v>
      </c>
      <c r="K1972" s="5" t="s">
        <v>568</v>
      </c>
      <c r="L1972" s="7">
        <v>6</v>
      </c>
      <c r="M1972" s="7" t="s">
        <v>287</v>
      </c>
      <c r="N1972" s="8">
        <v>4830</v>
      </c>
      <c r="O1972" s="122">
        <v>0.02</v>
      </c>
      <c r="P1972" s="10">
        <f t="shared" si="379"/>
        <v>97</v>
      </c>
      <c r="Q1972" s="122">
        <v>5.0000000000000001E-3</v>
      </c>
      <c r="R1972" s="10">
        <f t="shared" si="380"/>
        <v>24</v>
      </c>
      <c r="S1972" s="122">
        <f t="shared" si="381"/>
        <v>2.5051759834368529E-2</v>
      </c>
      <c r="T1972" s="10">
        <f t="shared" si="382"/>
        <v>121</v>
      </c>
      <c r="U1972" s="10">
        <f t="shared" si="383"/>
        <v>4951</v>
      </c>
      <c r="V1972" s="11">
        <v>4951</v>
      </c>
      <c r="W1972" s="12">
        <f t="shared" si="384"/>
        <v>121</v>
      </c>
      <c r="X1972" s="123">
        <f t="shared" si="385"/>
        <v>2.5100000000000001E-2</v>
      </c>
      <c r="Y1972" s="124" t="str">
        <f t="shared" si="386"/>
        <v>0.00%-8.40%</v>
      </c>
      <c r="Z1972" s="15"/>
      <c r="AA1972" s="15"/>
      <c r="AB1972" s="15"/>
      <c r="AC1972" s="125"/>
      <c r="AD1972" s="8">
        <f t="shared" si="387"/>
        <v>0</v>
      </c>
      <c r="AE1972" s="17">
        <f t="shared" si="388"/>
        <v>4951</v>
      </c>
      <c r="AF1972" s="18">
        <f t="shared" si="389"/>
        <v>121</v>
      </c>
      <c r="AG1972" s="126">
        <f t="shared" si="390"/>
        <v>2.505175983436847E-2</v>
      </c>
      <c r="AH1972" s="20">
        <v>13.6</v>
      </c>
      <c r="AI1972" s="20">
        <v>650</v>
      </c>
      <c r="AJ1972" s="20"/>
      <c r="AK1972" s="20">
        <v>688</v>
      </c>
      <c r="AL1972" s="20">
        <f t="shared" si="391"/>
        <v>75821.599999999991</v>
      </c>
      <c r="AM1972" s="7" t="s">
        <v>287</v>
      </c>
      <c r="AN1972" s="20"/>
      <c r="AO1972" s="21"/>
      <c r="AP1972" s="21"/>
      <c r="AQ1972" s="5" t="s">
        <v>2672</v>
      </c>
      <c r="AR1972" s="5" t="s">
        <v>2203</v>
      </c>
    </row>
    <row r="1973" spans="1:44">
      <c r="A1973" s="87" t="s">
        <v>562</v>
      </c>
      <c r="B1973" s="5">
        <v>1001397</v>
      </c>
      <c r="C1973" s="5" t="s">
        <v>565</v>
      </c>
      <c r="D1973" s="5" t="s">
        <v>55</v>
      </c>
      <c r="E1973" s="5" t="s">
        <v>2577</v>
      </c>
      <c r="F1973" s="5" t="s">
        <v>2204</v>
      </c>
      <c r="G1973" s="5" t="s">
        <v>2677</v>
      </c>
      <c r="H1973" s="6">
        <v>38443</v>
      </c>
      <c r="I1973" s="5" t="s">
        <v>575</v>
      </c>
      <c r="J1973" s="5" t="s">
        <v>2642</v>
      </c>
      <c r="K1973" s="5" t="s">
        <v>568</v>
      </c>
      <c r="L1973" s="7">
        <v>6</v>
      </c>
      <c r="M1973" s="7" t="s">
        <v>287</v>
      </c>
      <c r="N1973" s="8">
        <v>5659</v>
      </c>
      <c r="O1973" s="122">
        <v>0.02</v>
      </c>
      <c r="P1973" s="10">
        <f t="shared" si="379"/>
        <v>113</v>
      </c>
      <c r="Q1973" s="122">
        <v>5.0000000000000001E-3</v>
      </c>
      <c r="R1973" s="10">
        <f t="shared" si="380"/>
        <v>28</v>
      </c>
      <c r="S1973" s="122">
        <f t="shared" si="381"/>
        <v>2.4916062908641103E-2</v>
      </c>
      <c r="T1973" s="10">
        <f t="shared" si="382"/>
        <v>141</v>
      </c>
      <c r="U1973" s="10">
        <f t="shared" si="383"/>
        <v>5800</v>
      </c>
      <c r="V1973" s="11">
        <v>5715</v>
      </c>
      <c r="W1973" s="12">
        <f t="shared" si="384"/>
        <v>56</v>
      </c>
      <c r="X1973" s="123">
        <f t="shared" si="385"/>
        <v>9.9000000000000008E-3</v>
      </c>
      <c r="Y1973" s="124" t="str">
        <f t="shared" si="386"/>
        <v>0.00%-8.40%</v>
      </c>
      <c r="Z1973" s="15"/>
      <c r="AA1973" s="15"/>
      <c r="AB1973" s="15"/>
      <c r="AC1973" s="125"/>
      <c r="AD1973" s="8">
        <f t="shared" si="387"/>
        <v>0</v>
      </c>
      <c r="AE1973" s="17">
        <f t="shared" si="388"/>
        <v>5715</v>
      </c>
      <c r="AF1973" s="18">
        <f t="shared" si="389"/>
        <v>56</v>
      </c>
      <c r="AG1973" s="126">
        <f t="shared" si="390"/>
        <v>9.8957412970488434E-3</v>
      </c>
      <c r="AH1973" s="20">
        <v>13.6</v>
      </c>
      <c r="AI1973" s="20">
        <v>650</v>
      </c>
      <c r="AJ1973" s="20"/>
      <c r="AK1973" s="20">
        <v>688</v>
      </c>
      <c r="AL1973" s="20">
        <f t="shared" si="391"/>
        <v>86212</v>
      </c>
      <c r="AM1973" s="7" t="s">
        <v>287</v>
      </c>
      <c r="AN1973" s="20"/>
      <c r="AO1973" s="21"/>
      <c r="AP1973" s="21"/>
      <c r="AQ1973" s="5" t="s">
        <v>2672</v>
      </c>
      <c r="AR1973" s="5" t="s">
        <v>2203</v>
      </c>
    </row>
    <row r="1974" spans="1:44">
      <c r="A1974" s="87" t="s">
        <v>562</v>
      </c>
      <c r="B1974" s="5">
        <v>1001402</v>
      </c>
      <c r="C1974" s="5" t="s">
        <v>565</v>
      </c>
      <c r="D1974" s="5" t="s">
        <v>55</v>
      </c>
      <c r="E1974" s="5" t="s">
        <v>2577</v>
      </c>
      <c r="F1974" s="5" t="s">
        <v>2204</v>
      </c>
      <c r="G1974" s="5" t="s">
        <v>2673</v>
      </c>
      <c r="H1974" s="6">
        <v>38456</v>
      </c>
      <c r="I1974" s="5" t="s">
        <v>575</v>
      </c>
      <c r="J1974" s="5" t="s">
        <v>627</v>
      </c>
      <c r="K1974" s="5" t="s">
        <v>568</v>
      </c>
      <c r="L1974" s="7">
        <v>6</v>
      </c>
      <c r="M1974" s="7" t="s">
        <v>287</v>
      </c>
      <c r="N1974" s="8">
        <v>4611</v>
      </c>
      <c r="O1974" s="122">
        <v>0.02</v>
      </c>
      <c r="P1974" s="10">
        <f t="shared" si="379"/>
        <v>92</v>
      </c>
      <c r="Q1974" s="122">
        <v>5.0000000000000001E-3</v>
      </c>
      <c r="R1974" s="10">
        <f t="shared" si="380"/>
        <v>23</v>
      </c>
      <c r="S1974" s="122">
        <f t="shared" si="381"/>
        <v>2.4940360008674906E-2</v>
      </c>
      <c r="T1974" s="10">
        <f t="shared" si="382"/>
        <v>115</v>
      </c>
      <c r="U1974" s="10">
        <f t="shared" si="383"/>
        <v>4726</v>
      </c>
      <c r="V1974" s="11">
        <v>4726</v>
      </c>
      <c r="W1974" s="12">
        <f t="shared" si="384"/>
        <v>115</v>
      </c>
      <c r="X1974" s="123">
        <f t="shared" si="385"/>
        <v>2.4899999999999999E-2</v>
      </c>
      <c r="Y1974" s="124" t="str">
        <f t="shared" si="386"/>
        <v>0.00%-8.40%</v>
      </c>
      <c r="Z1974" s="15"/>
      <c r="AA1974" s="15"/>
      <c r="AB1974" s="15"/>
      <c r="AC1974" s="125"/>
      <c r="AD1974" s="8">
        <f t="shared" si="387"/>
        <v>0</v>
      </c>
      <c r="AE1974" s="17">
        <f t="shared" si="388"/>
        <v>4726</v>
      </c>
      <c r="AF1974" s="18">
        <f t="shared" si="389"/>
        <v>115</v>
      </c>
      <c r="AG1974" s="126">
        <f t="shared" si="390"/>
        <v>2.4940360008674833E-2</v>
      </c>
      <c r="AH1974" s="20">
        <v>13.6</v>
      </c>
      <c r="AI1974" s="20">
        <v>450</v>
      </c>
      <c r="AJ1974" s="20"/>
      <c r="AK1974" s="20">
        <v>688</v>
      </c>
      <c r="AL1974" s="20">
        <f t="shared" si="391"/>
        <v>70361.600000000006</v>
      </c>
      <c r="AM1974" s="7" t="s">
        <v>287</v>
      </c>
      <c r="AN1974" s="20"/>
      <c r="AO1974" s="21"/>
      <c r="AP1974" s="21"/>
      <c r="AQ1974" s="5" t="s">
        <v>2672</v>
      </c>
      <c r="AR1974" s="5" t="s">
        <v>2203</v>
      </c>
    </row>
    <row r="1975" spans="1:44">
      <c r="A1975" s="87" t="s">
        <v>562</v>
      </c>
      <c r="B1975" s="5">
        <v>1001418</v>
      </c>
      <c r="C1975" s="5" t="s">
        <v>565</v>
      </c>
      <c r="D1975" s="5" t="s">
        <v>55</v>
      </c>
      <c r="E1975" s="5" t="s">
        <v>2577</v>
      </c>
      <c r="F1975" s="5" t="s">
        <v>2215</v>
      </c>
      <c r="G1975" s="5" t="s">
        <v>2673</v>
      </c>
      <c r="H1975" s="6">
        <v>38509</v>
      </c>
      <c r="I1975" s="5" t="s">
        <v>575</v>
      </c>
      <c r="J1975" s="5" t="s">
        <v>627</v>
      </c>
      <c r="K1975" s="5" t="s">
        <v>568</v>
      </c>
      <c r="L1975" s="7">
        <v>6</v>
      </c>
      <c r="M1975" s="7" t="s">
        <v>287</v>
      </c>
      <c r="N1975" s="8">
        <v>4730</v>
      </c>
      <c r="O1975" s="122">
        <v>0.02</v>
      </c>
      <c r="P1975" s="10">
        <f t="shared" si="379"/>
        <v>95</v>
      </c>
      <c r="Q1975" s="122">
        <v>5.0000000000000001E-3</v>
      </c>
      <c r="R1975" s="10">
        <f t="shared" si="380"/>
        <v>24</v>
      </c>
      <c r="S1975" s="122">
        <f t="shared" si="381"/>
        <v>2.5158562367864692E-2</v>
      </c>
      <c r="T1975" s="10">
        <f t="shared" si="382"/>
        <v>119</v>
      </c>
      <c r="U1975" s="10">
        <f t="shared" si="383"/>
        <v>4849</v>
      </c>
      <c r="V1975" s="11">
        <v>4849</v>
      </c>
      <c r="W1975" s="12">
        <f t="shared" si="384"/>
        <v>119</v>
      </c>
      <c r="X1975" s="123">
        <f t="shared" si="385"/>
        <v>2.52E-2</v>
      </c>
      <c r="Y1975" s="124" t="str">
        <f t="shared" si="386"/>
        <v>0.00%-8.40%</v>
      </c>
      <c r="Z1975" s="15"/>
      <c r="AA1975" s="15"/>
      <c r="AB1975" s="15"/>
      <c r="AC1975" s="125"/>
      <c r="AD1975" s="8">
        <f t="shared" si="387"/>
        <v>0</v>
      </c>
      <c r="AE1975" s="17">
        <f t="shared" si="388"/>
        <v>4849</v>
      </c>
      <c r="AF1975" s="18">
        <f t="shared" si="389"/>
        <v>119</v>
      </c>
      <c r="AG1975" s="126">
        <f t="shared" si="390"/>
        <v>2.5158562367864734E-2</v>
      </c>
      <c r="AH1975" s="20">
        <v>13.6</v>
      </c>
      <c r="AI1975" s="20">
        <v>450</v>
      </c>
      <c r="AJ1975" s="20"/>
      <c r="AK1975" s="20">
        <v>688</v>
      </c>
      <c r="AL1975" s="20">
        <f t="shared" si="391"/>
        <v>72034.399999999994</v>
      </c>
      <c r="AM1975" s="7" t="s">
        <v>287</v>
      </c>
      <c r="AN1975" s="20"/>
      <c r="AO1975" s="21"/>
      <c r="AP1975" s="21"/>
      <c r="AQ1975" s="5" t="s">
        <v>2672</v>
      </c>
      <c r="AR1975" s="5" t="s">
        <v>2203</v>
      </c>
    </row>
    <row r="1976" spans="1:44">
      <c r="A1976" s="87" t="s">
        <v>562</v>
      </c>
      <c r="B1976" s="5">
        <v>1001451</v>
      </c>
      <c r="C1976" s="5" t="s">
        <v>565</v>
      </c>
      <c r="D1976" s="5" t="s">
        <v>55</v>
      </c>
      <c r="E1976" s="5" t="s">
        <v>2577</v>
      </c>
      <c r="F1976" s="5" t="s">
        <v>2208</v>
      </c>
      <c r="G1976" s="5" t="s">
        <v>2673</v>
      </c>
      <c r="H1976" s="6">
        <v>38566</v>
      </c>
      <c r="I1976" s="5" t="s">
        <v>575</v>
      </c>
      <c r="J1976" s="5" t="s">
        <v>627</v>
      </c>
      <c r="K1976" s="5" t="s">
        <v>568</v>
      </c>
      <c r="L1976" s="7">
        <v>6</v>
      </c>
      <c r="M1976" s="7" t="s">
        <v>287</v>
      </c>
      <c r="N1976" s="8">
        <v>4549</v>
      </c>
      <c r="O1976" s="122">
        <v>0.02</v>
      </c>
      <c r="P1976" s="10">
        <f t="shared" si="379"/>
        <v>91</v>
      </c>
      <c r="Q1976" s="122">
        <v>5.0000000000000001E-3</v>
      </c>
      <c r="R1976" s="10">
        <f t="shared" si="380"/>
        <v>23</v>
      </c>
      <c r="S1976" s="122">
        <f t="shared" si="381"/>
        <v>2.5060452846779512E-2</v>
      </c>
      <c r="T1976" s="10">
        <f t="shared" si="382"/>
        <v>114</v>
      </c>
      <c r="U1976" s="10">
        <f t="shared" si="383"/>
        <v>4663</v>
      </c>
      <c r="V1976" s="11">
        <v>4662.7249999999995</v>
      </c>
      <c r="W1976" s="12">
        <f t="shared" si="384"/>
        <v>113.72499999999945</v>
      </c>
      <c r="X1976" s="123">
        <f t="shared" si="385"/>
        <v>2.5000000000000001E-2</v>
      </c>
      <c r="Y1976" s="124" t="str">
        <f t="shared" si="386"/>
        <v>0.00%-8.40%</v>
      </c>
      <c r="Z1976" s="15"/>
      <c r="AA1976" s="15"/>
      <c r="AB1976" s="15"/>
      <c r="AC1976" s="125"/>
      <c r="AD1976" s="8">
        <f t="shared" si="387"/>
        <v>0</v>
      </c>
      <c r="AE1976" s="17">
        <f t="shared" si="388"/>
        <v>4662.7249999999995</v>
      </c>
      <c r="AF1976" s="18">
        <f t="shared" si="389"/>
        <v>113.72499999999945</v>
      </c>
      <c r="AG1976" s="126">
        <f t="shared" si="390"/>
        <v>2.4999999999999911E-2</v>
      </c>
      <c r="AH1976" s="20">
        <v>13.6</v>
      </c>
      <c r="AI1976" s="20">
        <v>450</v>
      </c>
      <c r="AJ1976" s="20"/>
      <c r="AK1976" s="20">
        <v>688</v>
      </c>
      <c r="AL1976" s="20">
        <f t="shared" si="391"/>
        <v>69501.06</v>
      </c>
      <c r="AM1976" s="7" t="s">
        <v>287</v>
      </c>
      <c r="AN1976" s="20"/>
      <c r="AO1976" s="21"/>
      <c r="AP1976" s="21"/>
      <c r="AQ1976" s="5" t="s">
        <v>2672</v>
      </c>
      <c r="AR1976" s="5" t="s">
        <v>2203</v>
      </c>
    </row>
    <row r="1977" spans="1:44">
      <c r="A1977" s="87" t="s">
        <v>562</v>
      </c>
      <c r="B1977" s="5">
        <v>1001460</v>
      </c>
      <c r="C1977" s="5" t="s">
        <v>565</v>
      </c>
      <c r="D1977" s="5" t="s">
        <v>55</v>
      </c>
      <c r="E1977" s="5" t="s">
        <v>2577</v>
      </c>
      <c r="F1977" s="5" t="s">
        <v>2215</v>
      </c>
      <c r="G1977" s="5" t="s">
        <v>2673</v>
      </c>
      <c r="H1977" s="6">
        <v>38585</v>
      </c>
      <c r="I1977" s="5" t="s">
        <v>575</v>
      </c>
      <c r="J1977" s="5" t="s">
        <v>2642</v>
      </c>
      <c r="K1977" s="5" t="s">
        <v>568</v>
      </c>
      <c r="L1977" s="7">
        <v>6</v>
      </c>
      <c r="M1977" s="7" t="s">
        <v>287</v>
      </c>
      <c r="N1977" s="8">
        <v>4868</v>
      </c>
      <c r="O1977" s="122">
        <v>0.02</v>
      </c>
      <c r="P1977" s="10">
        <f t="shared" si="379"/>
        <v>97</v>
      </c>
      <c r="Q1977" s="122">
        <v>5.0000000000000001E-3</v>
      </c>
      <c r="R1977" s="10">
        <f t="shared" si="380"/>
        <v>24</v>
      </c>
      <c r="S1977" s="122">
        <f t="shared" si="381"/>
        <v>2.4856203779786361E-2</v>
      </c>
      <c r="T1977" s="10">
        <f t="shared" si="382"/>
        <v>121</v>
      </c>
      <c r="U1977" s="10">
        <f t="shared" si="383"/>
        <v>4989</v>
      </c>
      <c r="V1977" s="11">
        <v>4989</v>
      </c>
      <c r="W1977" s="12">
        <f t="shared" si="384"/>
        <v>121</v>
      </c>
      <c r="X1977" s="123">
        <f t="shared" si="385"/>
        <v>2.4899999999999999E-2</v>
      </c>
      <c r="Y1977" s="124" t="str">
        <f t="shared" si="386"/>
        <v>0.00%-8.40%</v>
      </c>
      <c r="Z1977" s="15"/>
      <c r="AA1977" s="15"/>
      <c r="AB1977" s="15"/>
      <c r="AC1977" s="125"/>
      <c r="AD1977" s="8">
        <f t="shared" si="387"/>
        <v>0</v>
      </c>
      <c r="AE1977" s="17">
        <f t="shared" si="388"/>
        <v>4989</v>
      </c>
      <c r="AF1977" s="18">
        <f t="shared" si="389"/>
        <v>121</v>
      </c>
      <c r="AG1977" s="126">
        <f t="shared" si="390"/>
        <v>2.4856203779786368E-2</v>
      </c>
      <c r="AH1977" s="20">
        <v>13.6</v>
      </c>
      <c r="AI1977" s="20">
        <v>650</v>
      </c>
      <c r="AJ1977" s="20"/>
      <c r="AK1977" s="20">
        <v>688</v>
      </c>
      <c r="AL1977" s="20">
        <f t="shared" si="391"/>
        <v>76338.399999999994</v>
      </c>
      <c r="AM1977" s="7" t="s">
        <v>287</v>
      </c>
      <c r="AN1977" s="20"/>
      <c r="AO1977" s="21"/>
      <c r="AP1977" s="21"/>
      <c r="AQ1977" s="5" t="s">
        <v>2672</v>
      </c>
      <c r="AR1977" s="5" t="s">
        <v>2203</v>
      </c>
    </row>
    <row r="1978" spans="1:44">
      <c r="A1978" s="87" t="s">
        <v>562</v>
      </c>
      <c r="B1978" s="5">
        <v>1001469</v>
      </c>
      <c r="C1978" s="5" t="s">
        <v>565</v>
      </c>
      <c r="D1978" s="5" t="s">
        <v>55</v>
      </c>
      <c r="E1978" s="5" t="s">
        <v>2577</v>
      </c>
      <c r="F1978" s="5" t="s">
        <v>2199</v>
      </c>
      <c r="G1978" s="5" t="s">
        <v>2676</v>
      </c>
      <c r="H1978" s="6">
        <v>38641</v>
      </c>
      <c r="I1978" s="5" t="s">
        <v>594</v>
      </c>
      <c r="J1978" s="5" t="s">
        <v>594</v>
      </c>
      <c r="K1978" s="5" t="s">
        <v>568</v>
      </c>
      <c r="L1978" s="7">
        <v>6</v>
      </c>
      <c r="M1978" s="7" t="s">
        <v>287</v>
      </c>
      <c r="N1978" s="8">
        <v>5902</v>
      </c>
      <c r="O1978" s="122">
        <v>0.02</v>
      </c>
      <c r="P1978" s="10">
        <f t="shared" si="379"/>
        <v>118</v>
      </c>
      <c r="Q1978" s="122">
        <v>5.0000000000000001E-3</v>
      </c>
      <c r="R1978" s="10">
        <f t="shared" si="380"/>
        <v>30</v>
      </c>
      <c r="S1978" s="122">
        <f t="shared" si="381"/>
        <v>2.507624534056252E-2</v>
      </c>
      <c r="T1978" s="10">
        <f t="shared" si="382"/>
        <v>148</v>
      </c>
      <c r="U1978" s="10">
        <f t="shared" si="383"/>
        <v>6050</v>
      </c>
      <c r="V1978" s="11">
        <v>6049.5499999999993</v>
      </c>
      <c r="W1978" s="12">
        <f t="shared" si="384"/>
        <v>147.54999999999927</v>
      </c>
      <c r="X1978" s="123">
        <f t="shared" si="385"/>
        <v>2.5000000000000001E-2</v>
      </c>
      <c r="Y1978" s="124" t="str">
        <f t="shared" si="386"/>
        <v>0.00%-8.40%</v>
      </c>
      <c r="Z1978" s="15"/>
      <c r="AA1978" s="15"/>
      <c r="AB1978" s="15"/>
      <c r="AC1978" s="125"/>
      <c r="AD1978" s="8">
        <f t="shared" si="387"/>
        <v>0</v>
      </c>
      <c r="AE1978" s="17">
        <f t="shared" si="388"/>
        <v>6049.5499999999993</v>
      </c>
      <c r="AF1978" s="18">
        <f t="shared" si="389"/>
        <v>147.54999999999927</v>
      </c>
      <c r="AG1978" s="126">
        <f t="shared" si="390"/>
        <v>2.4999999999999911E-2</v>
      </c>
      <c r="AH1978" s="20">
        <v>13.6</v>
      </c>
      <c r="AI1978" s="20">
        <v>750</v>
      </c>
      <c r="AJ1978" s="20"/>
      <c r="AK1978" s="20">
        <v>688</v>
      </c>
      <c r="AL1978" s="20">
        <f t="shared" si="391"/>
        <v>91961.87999999999</v>
      </c>
      <c r="AM1978" s="7" t="s">
        <v>287</v>
      </c>
      <c r="AN1978" s="20"/>
      <c r="AO1978" s="21"/>
      <c r="AP1978" s="21"/>
      <c r="AQ1978" s="5" t="s">
        <v>2672</v>
      </c>
      <c r="AR1978" s="5" t="s">
        <v>2203</v>
      </c>
    </row>
    <row r="1979" spans="1:44">
      <c r="A1979" s="87" t="s">
        <v>562</v>
      </c>
      <c r="B1979" s="5">
        <v>1001498</v>
      </c>
      <c r="C1979" s="5" t="s">
        <v>565</v>
      </c>
      <c r="D1979" s="5" t="s">
        <v>55</v>
      </c>
      <c r="E1979" s="5" t="s">
        <v>2577</v>
      </c>
      <c r="F1979" s="5" t="s">
        <v>2215</v>
      </c>
      <c r="G1979" s="5" t="s">
        <v>2673</v>
      </c>
      <c r="H1979" s="6">
        <v>38723</v>
      </c>
      <c r="I1979" s="5" t="s">
        <v>575</v>
      </c>
      <c r="J1979" s="5" t="s">
        <v>2642</v>
      </c>
      <c r="K1979" s="5" t="s">
        <v>568</v>
      </c>
      <c r="L1979" s="7">
        <v>6</v>
      </c>
      <c r="M1979" s="7" t="s">
        <v>287</v>
      </c>
      <c r="N1979" s="8">
        <v>5016</v>
      </c>
      <c r="O1979" s="122">
        <v>0.02</v>
      </c>
      <c r="P1979" s="10">
        <f t="shared" si="379"/>
        <v>100</v>
      </c>
      <c r="Q1979" s="122">
        <v>5.0000000000000001E-3</v>
      </c>
      <c r="R1979" s="10">
        <f t="shared" si="380"/>
        <v>25</v>
      </c>
      <c r="S1979" s="122">
        <f t="shared" si="381"/>
        <v>2.4920255183413079E-2</v>
      </c>
      <c r="T1979" s="10">
        <f t="shared" si="382"/>
        <v>125</v>
      </c>
      <c r="U1979" s="10">
        <f t="shared" si="383"/>
        <v>5141</v>
      </c>
      <c r="V1979" s="11">
        <v>5141</v>
      </c>
      <c r="W1979" s="12">
        <f t="shared" si="384"/>
        <v>125</v>
      </c>
      <c r="X1979" s="123">
        <f t="shared" si="385"/>
        <v>2.4899999999999999E-2</v>
      </c>
      <c r="Y1979" s="124" t="str">
        <f t="shared" si="386"/>
        <v>0.00%-8.40%</v>
      </c>
      <c r="Z1979" s="15"/>
      <c r="AA1979" s="15"/>
      <c r="AB1979" s="15"/>
      <c r="AC1979" s="125"/>
      <c r="AD1979" s="8">
        <f t="shared" si="387"/>
        <v>0</v>
      </c>
      <c r="AE1979" s="17">
        <f t="shared" si="388"/>
        <v>5141</v>
      </c>
      <c r="AF1979" s="18">
        <f t="shared" si="389"/>
        <v>125</v>
      </c>
      <c r="AG1979" s="126">
        <f t="shared" si="390"/>
        <v>2.492025518341312E-2</v>
      </c>
      <c r="AH1979" s="20">
        <v>13.6</v>
      </c>
      <c r="AI1979" s="20">
        <v>650</v>
      </c>
      <c r="AJ1979" s="20"/>
      <c r="AK1979" s="20">
        <v>688</v>
      </c>
      <c r="AL1979" s="20">
        <f t="shared" si="391"/>
        <v>78405.599999999991</v>
      </c>
      <c r="AM1979" s="7" t="s">
        <v>287</v>
      </c>
      <c r="AN1979" s="20"/>
      <c r="AO1979" s="21"/>
      <c r="AP1979" s="21"/>
      <c r="AQ1979" s="5" t="s">
        <v>2672</v>
      </c>
      <c r="AR1979" s="5" t="s">
        <v>2203</v>
      </c>
    </row>
    <row r="1980" spans="1:44">
      <c r="A1980" s="87" t="s">
        <v>562</v>
      </c>
      <c r="B1980" s="5">
        <v>1001501</v>
      </c>
      <c r="C1980" s="5" t="s">
        <v>565</v>
      </c>
      <c r="D1980" s="5" t="s">
        <v>55</v>
      </c>
      <c r="E1980" s="5" t="s">
        <v>2577</v>
      </c>
      <c r="F1980" s="5" t="s">
        <v>2208</v>
      </c>
      <c r="G1980" s="5" t="s">
        <v>2673</v>
      </c>
      <c r="H1980" s="6">
        <v>38762</v>
      </c>
      <c r="I1980" s="5" t="s">
        <v>575</v>
      </c>
      <c r="J1980" s="5" t="s">
        <v>627</v>
      </c>
      <c r="K1980" s="5" t="s">
        <v>568</v>
      </c>
      <c r="L1980" s="7">
        <v>6</v>
      </c>
      <c r="M1980" s="7" t="s">
        <v>287</v>
      </c>
      <c r="N1980" s="8">
        <v>4474</v>
      </c>
      <c r="O1980" s="122">
        <v>0.02</v>
      </c>
      <c r="P1980" s="10">
        <f t="shared" si="379"/>
        <v>89</v>
      </c>
      <c r="Q1980" s="122">
        <v>5.0000000000000001E-3</v>
      </c>
      <c r="R1980" s="10">
        <f t="shared" si="380"/>
        <v>22</v>
      </c>
      <c r="S1980" s="122">
        <f t="shared" si="381"/>
        <v>2.4810013410818059E-2</v>
      </c>
      <c r="T1980" s="10">
        <f t="shared" si="382"/>
        <v>111</v>
      </c>
      <c r="U1980" s="10">
        <f t="shared" si="383"/>
        <v>4585</v>
      </c>
      <c r="V1980" s="11">
        <v>4518.74</v>
      </c>
      <c r="W1980" s="12">
        <f t="shared" si="384"/>
        <v>44.739999999999782</v>
      </c>
      <c r="X1980" s="123">
        <f t="shared" si="385"/>
        <v>0.01</v>
      </c>
      <c r="Y1980" s="124" t="str">
        <f t="shared" si="386"/>
        <v>0.00%-8.40%</v>
      </c>
      <c r="Z1980" s="15"/>
      <c r="AA1980" s="15"/>
      <c r="AB1980" s="15"/>
      <c r="AC1980" s="125"/>
      <c r="AD1980" s="8">
        <f t="shared" si="387"/>
        <v>0</v>
      </c>
      <c r="AE1980" s="17">
        <f t="shared" si="388"/>
        <v>4518.74</v>
      </c>
      <c r="AF1980" s="18">
        <f t="shared" si="389"/>
        <v>44.739999999999782</v>
      </c>
      <c r="AG1980" s="126">
        <f t="shared" si="390"/>
        <v>1.0000000000000009E-2</v>
      </c>
      <c r="AH1980" s="20">
        <v>13.6</v>
      </c>
      <c r="AI1980" s="20">
        <v>450</v>
      </c>
      <c r="AJ1980" s="20"/>
      <c r="AK1980" s="20">
        <v>688</v>
      </c>
      <c r="AL1980" s="20">
        <f t="shared" si="391"/>
        <v>67542.864000000001</v>
      </c>
      <c r="AM1980" s="7" t="s">
        <v>287</v>
      </c>
      <c r="AN1980" s="20"/>
      <c r="AO1980" s="21" t="str">
        <f>VLOOKUP(B1980,'[3]FCLCh-VB3'!$B$9:$AQ$389,42,)</f>
        <v>技能单一，低绩效</v>
      </c>
      <c r="AP1980" s="21"/>
      <c r="AQ1980" s="5" t="s">
        <v>2672</v>
      </c>
      <c r="AR1980" s="5" t="s">
        <v>2203</v>
      </c>
    </row>
    <row r="1981" spans="1:44">
      <c r="A1981" s="87" t="s">
        <v>562</v>
      </c>
      <c r="B1981" s="5">
        <v>1001524</v>
      </c>
      <c r="C1981" s="5" t="s">
        <v>565</v>
      </c>
      <c r="D1981" s="5" t="s">
        <v>55</v>
      </c>
      <c r="E1981" s="5" t="s">
        <v>2577</v>
      </c>
      <c r="F1981" s="5" t="s">
        <v>2208</v>
      </c>
      <c r="G1981" s="5" t="s">
        <v>2673</v>
      </c>
      <c r="H1981" s="6">
        <v>38762</v>
      </c>
      <c r="I1981" s="5" t="s">
        <v>575</v>
      </c>
      <c r="J1981" s="5" t="s">
        <v>653</v>
      </c>
      <c r="K1981" s="5" t="s">
        <v>568</v>
      </c>
      <c r="L1981" s="7">
        <v>6</v>
      </c>
      <c r="M1981" s="7" t="s">
        <v>287</v>
      </c>
      <c r="N1981" s="8">
        <v>4442</v>
      </c>
      <c r="O1981" s="122">
        <v>0.02</v>
      </c>
      <c r="P1981" s="10">
        <f t="shared" si="379"/>
        <v>89</v>
      </c>
      <c r="Q1981" s="122">
        <v>5.0000000000000001E-3</v>
      </c>
      <c r="R1981" s="10">
        <f t="shared" si="380"/>
        <v>22</v>
      </c>
      <c r="S1981" s="122">
        <f t="shared" si="381"/>
        <v>2.4988743809095004E-2</v>
      </c>
      <c r="T1981" s="10">
        <f t="shared" si="382"/>
        <v>111</v>
      </c>
      <c r="U1981" s="10">
        <f t="shared" si="383"/>
        <v>4553</v>
      </c>
      <c r="V1981" s="11">
        <v>4508.6299999999992</v>
      </c>
      <c r="W1981" s="12">
        <f t="shared" si="384"/>
        <v>66.6299999999992</v>
      </c>
      <c r="X1981" s="123">
        <f t="shared" si="385"/>
        <v>1.4999999999999999E-2</v>
      </c>
      <c r="Y1981" s="124" t="str">
        <f t="shared" si="386"/>
        <v>0.00%-8.40%</v>
      </c>
      <c r="Z1981" s="15"/>
      <c r="AA1981" s="15"/>
      <c r="AB1981" s="15"/>
      <c r="AC1981" s="125"/>
      <c r="AD1981" s="8">
        <f t="shared" si="387"/>
        <v>0</v>
      </c>
      <c r="AE1981" s="17">
        <f t="shared" si="388"/>
        <v>4508.6299999999992</v>
      </c>
      <c r="AF1981" s="18">
        <f t="shared" si="389"/>
        <v>66.6299999999992</v>
      </c>
      <c r="AG1981" s="126">
        <f t="shared" si="390"/>
        <v>1.4999999999999902E-2</v>
      </c>
      <c r="AH1981" s="20">
        <v>13.6</v>
      </c>
      <c r="AI1981" s="20">
        <v>750</v>
      </c>
      <c r="AJ1981" s="20"/>
      <c r="AK1981" s="20">
        <v>688</v>
      </c>
      <c r="AL1981" s="20">
        <f t="shared" si="391"/>
        <v>71005.367999999988</v>
      </c>
      <c r="AM1981" s="7" t="s">
        <v>287</v>
      </c>
      <c r="AN1981" s="20"/>
      <c r="AO1981" s="21"/>
      <c r="AP1981" s="21"/>
      <c r="AQ1981" s="5" t="s">
        <v>2672</v>
      </c>
      <c r="AR1981" s="5" t="s">
        <v>2203</v>
      </c>
    </row>
    <row r="1982" spans="1:44">
      <c r="A1982" s="87" t="s">
        <v>562</v>
      </c>
      <c r="B1982" s="5">
        <v>1001527</v>
      </c>
      <c r="C1982" s="5" t="s">
        <v>565</v>
      </c>
      <c r="D1982" s="5" t="s">
        <v>55</v>
      </c>
      <c r="E1982" s="5" t="s">
        <v>2577</v>
      </c>
      <c r="F1982" s="5" t="s">
        <v>2208</v>
      </c>
      <c r="G1982" s="5" t="s">
        <v>2673</v>
      </c>
      <c r="H1982" s="6">
        <v>38733</v>
      </c>
      <c r="I1982" s="5" t="s">
        <v>489</v>
      </c>
      <c r="J1982" s="5" t="s">
        <v>489</v>
      </c>
      <c r="K1982" s="5" t="s">
        <v>568</v>
      </c>
      <c r="L1982" s="7">
        <v>6</v>
      </c>
      <c r="M1982" s="7" t="s">
        <v>287</v>
      </c>
      <c r="N1982" s="8">
        <v>5610</v>
      </c>
      <c r="O1982" s="122">
        <v>0.02</v>
      </c>
      <c r="P1982" s="10">
        <f t="shared" si="379"/>
        <v>112</v>
      </c>
      <c r="Q1982" s="122">
        <v>5.0000000000000001E-3</v>
      </c>
      <c r="R1982" s="10">
        <f t="shared" si="380"/>
        <v>28</v>
      </c>
      <c r="S1982" s="122">
        <f t="shared" si="381"/>
        <v>2.4955436720142603E-2</v>
      </c>
      <c r="T1982" s="10">
        <f t="shared" si="382"/>
        <v>140</v>
      </c>
      <c r="U1982" s="10">
        <f t="shared" si="383"/>
        <v>5750</v>
      </c>
      <c r="V1982" s="11">
        <v>5778.3</v>
      </c>
      <c r="W1982" s="12">
        <f t="shared" si="384"/>
        <v>168.30000000000018</v>
      </c>
      <c r="X1982" s="123">
        <f t="shared" si="385"/>
        <v>0.03</v>
      </c>
      <c r="Y1982" s="124" t="str">
        <f t="shared" si="386"/>
        <v>0.00%-8.40%</v>
      </c>
      <c r="Z1982" s="15"/>
      <c r="AA1982" s="15"/>
      <c r="AB1982" s="15"/>
      <c r="AC1982" s="125"/>
      <c r="AD1982" s="8">
        <f t="shared" si="387"/>
        <v>0</v>
      </c>
      <c r="AE1982" s="17">
        <f t="shared" si="388"/>
        <v>5778.3</v>
      </c>
      <c r="AF1982" s="18">
        <f t="shared" si="389"/>
        <v>168.30000000000018</v>
      </c>
      <c r="AG1982" s="126">
        <f t="shared" si="390"/>
        <v>3.0000000000000027E-2</v>
      </c>
      <c r="AH1982" s="20">
        <v>13.6</v>
      </c>
      <c r="AI1982" s="20">
        <v>850</v>
      </c>
      <c r="AJ1982" s="20"/>
      <c r="AK1982" s="20">
        <v>688</v>
      </c>
      <c r="AL1982" s="20">
        <f t="shared" si="391"/>
        <v>89472.88</v>
      </c>
      <c r="AM1982" s="7" t="s">
        <v>287</v>
      </c>
      <c r="AN1982" s="20"/>
      <c r="AO1982" s="21"/>
      <c r="AP1982" s="21"/>
      <c r="AQ1982" s="5" t="s">
        <v>2672</v>
      </c>
      <c r="AR1982" s="5" t="s">
        <v>2203</v>
      </c>
    </row>
    <row r="1983" spans="1:44">
      <c r="A1983" s="87" t="s">
        <v>562</v>
      </c>
      <c r="B1983" s="5">
        <v>1001534</v>
      </c>
      <c r="C1983" s="5" t="s">
        <v>565</v>
      </c>
      <c r="D1983" s="5" t="s">
        <v>55</v>
      </c>
      <c r="E1983" s="5" t="s">
        <v>2577</v>
      </c>
      <c r="F1983" s="5" t="s">
        <v>2204</v>
      </c>
      <c r="G1983" s="5" t="s">
        <v>2673</v>
      </c>
      <c r="H1983" s="6">
        <v>38733</v>
      </c>
      <c r="I1983" s="5" t="s">
        <v>489</v>
      </c>
      <c r="J1983" s="5" t="s">
        <v>489</v>
      </c>
      <c r="K1983" s="5" t="s">
        <v>568</v>
      </c>
      <c r="L1983" s="7">
        <v>6</v>
      </c>
      <c r="M1983" s="7" t="s">
        <v>287</v>
      </c>
      <c r="N1983" s="8">
        <v>5417</v>
      </c>
      <c r="O1983" s="122">
        <v>0.02</v>
      </c>
      <c r="P1983" s="10">
        <f t="shared" si="379"/>
        <v>108</v>
      </c>
      <c r="Q1983" s="122">
        <v>5.0000000000000001E-3</v>
      </c>
      <c r="R1983" s="10">
        <f t="shared" si="380"/>
        <v>27</v>
      </c>
      <c r="S1983" s="122">
        <f t="shared" si="381"/>
        <v>2.4921543289643713E-2</v>
      </c>
      <c r="T1983" s="10">
        <f t="shared" si="382"/>
        <v>135</v>
      </c>
      <c r="U1983" s="10">
        <f t="shared" si="383"/>
        <v>5552</v>
      </c>
      <c r="V1983" s="11">
        <v>5788</v>
      </c>
      <c r="W1983" s="12">
        <f t="shared" si="384"/>
        <v>371</v>
      </c>
      <c r="X1983" s="123">
        <f t="shared" si="385"/>
        <v>6.8500000000000005E-2</v>
      </c>
      <c r="Y1983" s="124" t="str">
        <f t="shared" si="386"/>
        <v>0.00%-8.40%</v>
      </c>
      <c r="Z1983" s="15"/>
      <c r="AA1983" s="15"/>
      <c r="AB1983" s="15"/>
      <c r="AC1983" s="125"/>
      <c r="AD1983" s="8">
        <f t="shared" si="387"/>
        <v>0</v>
      </c>
      <c r="AE1983" s="17">
        <f t="shared" si="388"/>
        <v>5788</v>
      </c>
      <c r="AF1983" s="18">
        <f t="shared" si="389"/>
        <v>371</v>
      </c>
      <c r="AG1983" s="126">
        <f t="shared" si="390"/>
        <v>6.8488093040428355E-2</v>
      </c>
      <c r="AH1983" s="20">
        <v>13.6</v>
      </c>
      <c r="AI1983" s="20">
        <v>850</v>
      </c>
      <c r="AJ1983" s="20"/>
      <c r="AK1983" s="20">
        <v>688</v>
      </c>
      <c r="AL1983" s="20">
        <f t="shared" si="391"/>
        <v>89604.800000000003</v>
      </c>
      <c r="AM1983" s="7" t="s">
        <v>287</v>
      </c>
      <c r="AN1983" s="20"/>
      <c r="AO1983" s="21" t="str">
        <f>VLOOKUP(B1983,'[4]FCLCh-VB1'!$B$9:$AQ$248,42,)</f>
        <v>工作积极主动，带领团队出色的完成任务</v>
      </c>
      <c r="AP1983" s="21"/>
      <c r="AQ1983" s="5" t="s">
        <v>2672</v>
      </c>
      <c r="AR1983" s="5" t="s">
        <v>2203</v>
      </c>
    </row>
    <row r="1984" spans="1:44">
      <c r="A1984" s="87" t="s">
        <v>562</v>
      </c>
      <c r="B1984" s="5">
        <v>1001566</v>
      </c>
      <c r="C1984" s="5" t="s">
        <v>565</v>
      </c>
      <c r="D1984" s="5" t="s">
        <v>55</v>
      </c>
      <c r="E1984" s="5" t="s">
        <v>2577</v>
      </c>
      <c r="F1984" s="5" t="s">
        <v>2204</v>
      </c>
      <c r="G1984" s="5" t="s">
        <v>2673</v>
      </c>
      <c r="H1984" s="6">
        <v>38764</v>
      </c>
      <c r="I1984" s="5" t="s">
        <v>575</v>
      </c>
      <c r="J1984" s="5" t="s">
        <v>2642</v>
      </c>
      <c r="K1984" s="5" t="s">
        <v>568</v>
      </c>
      <c r="L1984" s="7">
        <v>6</v>
      </c>
      <c r="M1984" s="7" t="s">
        <v>287</v>
      </c>
      <c r="N1984" s="8">
        <v>4785</v>
      </c>
      <c r="O1984" s="122">
        <v>0.02</v>
      </c>
      <c r="P1984" s="10">
        <f t="shared" si="379"/>
        <v>96</v>
      </c>
      <c r="Q1984" s="122">
        <v>5.0000000000000001E-3</v>
      </c>
      <c r="R1984" s="10">
        <f t="shared" si="380"/>
        <v>24</v>
      </c>
      <c r="S1984" s="122">
        <f t="shared" si="381"/>
        <v>2.5078369905956112E-2</v>
      </c>
      <c r="T1984" s="10">
        <f t="shared" si="382"/>
        <v>120</v>
      </c>
      <c r="U1984" s="10">
        <f t="shared" si="383"/>
        <v>4905</v>
      </c>
      <c r="V1984" s="11">
        <v>4905</v>
      </c>
      <c r="W1984" s="12">
        <f t="shared" si="384"/>
        <v>120</v>
      </c>
      <c r="X1984" s="123">
        <f t="shared" si="385"/>
        <v>2.5100000000000001E-2</v>
      </c>
      <c r="Y1984" s="124" t="str">
        <f t="shared" si="386"/>
        <v>0.00%-8.40%</v>
      </c>
      <c r="Z1984" s="15"/>
      <c r="AA1984" s="15"/>
      <c r="AB1984" s="15"/>
      <c r="AC1984" s="125"/>
      <c r="AD1984" s="8">
        <f t="shared" si="387"/>
        <v>0</v>
      </c>
      <c r="AE1984" s="17">
        <f t="shared" si="388"/>
        <v>4905</v>
      </c>
      <c r="AF1984" s="18">
        <f t="shared" si="389"/>
        <v>120</v>
      </c>
      <c r="AG1984" s="126">
        <f t="shared" si="390"/>
        <v>2.5078369905956022E-2</v>
      </c>
      <c r="AH1984" s="20">
        <v>13.6</v>
      </c>
      <c r="AI1984" s="20">
        <v>650</v>
      </c>
      <c r="AJ1984" s="20"/>
      <c r="AK1984" s="20">
        <v>688</v>
      </c>
      <c r="AL1984" s="20">
        <f t="shared" si="391"/>
        <v>75196</v>
      </c>
      <c r="AM1984" s="7" t="s">
        <v>287</v>
      </c>
      <c r="AN1984" s="20"/>
      <c r="AO1984" s="21"/>
      <c r="AP1984" s="21"/>
      <c r="AQ1984" s="5" t="s">
        <v>2672</v>
      </c>
      <c r="AR1984" s="5" t="s">
        <v>2203</v>
      </c>
    </row>
    <row r="1985" spans="1:44">
      <c r="A1985" s="87" t="s">
        <v>562</v>
      </c>
      <c r="B1985" s="5">
        <v>1001574</v>
      </c>
      <c r="C1985" s="5" t="s">
        <v>565</v>
      </c>
      <c r="D1985" s="5" t="s">
        <v>55</v>
      </c>
      <c r="E1985" s="5" t="s">
        <v>2577</v>
      </c>
      <c r="F1985" s="5" t="s">
        <v>2215</v>
      </c>
      <c r="G1985" s="5" t="s">
        <v>2673</v>
      </c>
      <c r="H1985" s="6">
        <v>38764</v>
      </c>
      <c r="I1985" s="5" t="s">
        <v>489</v>
      </c>
      <c r="J1985" s="5" t="s">
        <v>489</v>
      </c>
      <c r="K1985" s="5" t="s">
        <v>568</v>
      </c>
      <c r="L1985" s="7">
        <v>6</v>
      </c>
      <c r="M1985" s="7" t="s">
        <v>287</v>
      </c>
      <c r="N1985" s="8">
        <v>5098</v>
      </c>
      <c r="O1985" s="122">
        <v>0.02</v>
      </c>
      <c r="P1985" s="10">
        <f t="shared" si="379"/>
        <v>102</v>
      </c>
      <c r="Q1985" s="122">
        <v>5.0000000000000001E-3</v>
      </c>
      <c r="R1985" s="10">
        <f t="shared" si="380"/>
        <v>25</v>
      </c>
      <c r="S1985" s="122">
        <f t="shared" si="381"/>
        <v>2.4911730090231465E-2</v>
      </c>
      <c r="T1985" s="10">
        <f t="shared" si="382"/>
        <v>127</v>
      </c>
      <c r="U1985" s="10">
        <f t="shared" si="383"/>
        <v>5225</v>
      </c>
      <c r="V1985" s="11">
        <v>5161</v>
      </c>
      <c r="W1985" s="12">
        <f t="shared" si="384"/>
        <v>63</v>
      </c>
      <c r="X1985" s="123">
        <f t="shared" si="385"/>
        <v>1.24E-2</v>
      </c>
      <c r="Y1985" s="124" t="str">
        <f t="shared" si="386"/>
        <v>0.00%-8.40%</v>
      </c>
      <c r="Z1985" s="15"/>
      <c r="AA1985" s="15"/>
      <c r="AB1985" s="15"/>
      <c r="AC1985" s="125"/>
      <c r="AD1985" s="8">
        <f t="shared" si="387"/>
        <v>0</v>
      </c>
      <c r="AE1985" s="17">
        <f t="shared" si="388"/>
        <v>5161</v>
      </c>
      <c r="AF1985" s="18">
        <f t="shared" si="389"/>
        <v>63</v>
      </c>
      <c r="AG1985" s="126">
        <f t="shared" si="390"/>
        <v>1.2357787367595074E-2</v>
      </c>
      <c r="AH1985" s="20">
        <v>13.6</v>
      </c>
      <c r="AI1985" s="20">
        <v>850</v>
      </c>
      <c r="AJ1985" s="20"/>
      <c r="AK1985" s="20">
        <v>688</v>
      </c>
      <c r="AL1985" s="20">
        <f t="shared" si="391"/>
        <v>81077.599999999991</v>
      </c>
      <c r="AM1985" s="7" t="s">
        <v>287</v>
      </c>
      <c r="AN1985" s="20"/>
      <c r="AO1985" s="21" t="str">
        <f>VLOOKUP(B1985,'[2]FCLCh-VB2'!$B$9:$AQ$230,42,)</f>
        <v>业务能力及班组管理能力弱</v>
      </c>
      <c r="AP1985" s="21"/>
      <c r="AQ1985" s="5" t="s">
        <v>2672</v>
      </c>
      <c r="AR1985" s="5" t="s">
        <v>2203</v>
      </c>
    </row>
    <row r="1986" spans="1:44">
      <c r="A1986" s="87" t="s">
        <v>562</v>
      </c>
      <c r="B1986" s="5">
        <v>1001580</v>
      </c>
      <c r="C1986" s="5" t="s">
        <v>565</v>
      </c>
      <c r="D1986" s="5" t="s">
        <v>55</v>
      </c>
      <c r="E1986" s="5" t="s">
        <v>2577</v>
      </c>
      <c r="F1986" s="5" t="s">
        <v>2204</v>
      </c>
      <c r="G1986" s="5" t="s">
        <v>2673</v>
      </c>
      <c r="H1986" s="6">
        <v>38771</v>
      </c>
      <c r="I1986" s="5" t="s">
        <v>575</v>
      </c>
      <c r="J1986" s="5" t="s">
        <v>627</v>
      </c>
      <c r="K1986" s="5" t="s">
        <v>568</v>
      </c>
      <c r="L1986" s="7">
        <v>6</v>
      </c>
      <c r="M1986" s="7" t="s">
        <v>287</v>
      </c>
      <c r="N1986" s="8">
        <v>4718</v>
      </c>
      <c r="O1986" s="122">
        <v>0.02</v>
      </c>
      <c r="P1986" s="10">
        <f t="shared" si="379"/>
        <v>94</v>
      </c>
      <c r="Q1986" s="122">
        <v>5.0000000000000001E-3</v>
      </c>
      <c r="R1986" s="10">
        <f t="shared" si="380"/>
        <v>24</v>
      </c>
      <c r="S1986" s="122">
        <f t="shared" si="381"/>
        <v>2.5010597710894446E-2</v>
      </c>
      <c r="T1986" s="10">
        <f t="shared" si="382"/>
        <v>118</v>
      </c>
      <c r="U1986" s="10">
        <f t="shared" si="383"/>
        <v>4836</v>
      </c>
      <c r="V1986" s="11">
        <v>4859</v>
      </c>
      <c r="W1986" s="12">
        <f t="shared" si="384"/>
        <v>141</v>
      </c>
      <c r="X1986" s="123">
        <f t="shared" si="385"/>
        <v>2.9899999999999999E-2</v>
      </c>
      <c r="Y1986" s="124" t="str">
        <f t="shared" si="386"/>
        <v>0.00%-8.40%</v>
      </c>
      <c r="Z1986" s="15"/>
      <c r="AA1986" s="15"/>
      <c r="AB1986" s="15"/>
      <c r="AC1986" s="125"/>
      <c r="AD1986" s="8">
        <f t="shared" si="387"/>
        <v>0</v>
      </c>
      <c r="AE1986" s="17">
        <f t="shared" si="388"/>
        <v>4859</v>
      </c>
      <c r="AF1986" s="18">
        <f t="shared" si="389"/>
        <v>141</v>
      </c>
      <c r="AG1986" s="126">
        <f t="shared" si="390"/>
        <v>2.9885544722340063E-2</v>
      </c>
      <c r="AH1986" s="20">
        <v>13.6</v>
      </c>
      <c r="AI1986" s="20">
        <v>450</v>
      </c>
      <c r="AJ1986" s="20"/>
      <c r="AK1986" s="20">
        <v>688</v>
      </c>
      <c r="AL1986" s="20">
        <f t="shared" si="391"/>
        <v>72170.399999999994</v>
      </c>
      <c r="AM1986" s="7" t="s">
        <v>287</v>
      </c>
      <c r="AN1986" s="20"/>
      <c r="AO1986" s="21"/>
      <c r="AP1986" s="21"/>
      <c r="AQ1986" s="5" t="s">
        <v>2672</v>
      </c>
      <c r="AR1986" s="5" t="s">
        <v>2203</v>
      </c>
    </row>
    <row r="1987" spans="1:44">
      <c r="A1987" s="87" t="s">
        <v>562</v>
      </c>
      <c r="B1987" s="5">
        <v>1001586</v>
      </c>
      <c r="C1987" s="5" t="s">
        <v>565</v>
      </c>
      <c r="D1987" s="5" t="s">
        <v>55</v>
      </c>
      <c r="E1987" s="5" t="s">
        <v>2577</v>
      </c>
      <c r="F1987" s="5" t="s">
        <v>2208</v>
      </c>
      <c r="G1987" s="5" t="s">
        <v>2673</v>
      </c>
      <c r="H1987" s="6">
        <v>38771</v>
      </c>
      <c r="I1987" s="5" t="s">
        <v>575</v>
      </c>
      <c r="J1987" s="5" t="s">
        <v>653</v>
      </c>
      <c r="K1987" s="5" t="s">
        <v>568</v>
      </c>
      <c r="L1987" s="7">
        <v>6</v>
      </c>
      <c r="M1987" s="7" t="s">
        <v>287</v>
      </c>
      <c r="N1987" s="8">
        <v>4550</v>
      </c>
      <c r="O1987" s="122">
        <v>0.02</v>
      </c>
      <c r="P1987" s="10">
        <f t="shared" si="379"/>
        <v>91</v>
      </c>
      <c r="Q1987" s="122">
        <v>5.0000000000000001E-3</v>
      </c>
      <c r="R1987" s="10">
        <f t="shared" si="380"/>
        <v>23</v>
      </c>
      <c r="S1987" s="122">
        <f t="shared" si="381"/>
        <v>2.5054945054945054E-2</v>
      </c>
      <c r="T1987" s="10">
        <f t="shared" si="382"/>
        <v>114</v>
      </c>
      <c r="U1987" s="10">
        <f t="shared" si="383"/>
        <v>4664</v>
      </c>
      <c r="V1987" s="11">
        <v>4641</v>
      </c>
      <c r="W1987" s="12">
        <f t="shared" si="384"/>
        <v>91</v>
      </c>
      <c r="X1987" s="123">
        <f t="shared" si="385"/>
        <v>0.02</v>
      </c>
      <c r="Y1987" s="124" t="str">
        <f t="shared" si="386"/>
        <v>0.00%-8.40%</v>
      </c>
      <c r="Z1987" s="15"/>
      <c r="AA1987" s="15"/>
      <c r="AB1987" s="15"/>
      <c r="AC1987" s="125"/>
      <c r="AD1987" s="8">
        <f t="shared" si="387"/>
        <v>0</v>
      </c>
      <c r="AE1987" s="17">
        <f t="shared" si="388"/>
        <v>4641</v>
      </c>
      <c r="AF1987" s="18">
        <f t="shared" si="389"/>
        <v>91</v>
      </c>
      <c r="AG1987" s="126">
        <f t="shared" si="390"/>
        <v>2.0000000000000018E-2</v>
      </c>
      <c r="AH1987" s="20">
        <v>13.6</v>
      </c>
      <c r="AI1987" s="20">
        <v>750</v>
      </c>
      <c r="AJ1987" s="20"/>
      <c r="AK1987" s="20">
        <v>688</v>
      </c>
      <c r="AL1987" s="20">
        <f t="shared" si="391"/>
        <v>72805.600000000006</v>
      </c>
      <c r="AM1987" s="7" t="s">
        <v>287</v>
      </c>
      <c r="AN1987" s="20"/>
      <c r="AO1987" s="21"/>
      <c r="AP1987" s="21"/>
      <c r="AQ1987" s="5" t="s">
        <v>2672</v>
      </c>
      <c r="AR1987" s="5" t="s">
        <v>2203</v>
      </c>
    </row>
    <row r="1988" spans="1:44">
      <c r="A1988" s="87" t="s">
        <v>562</v>
      </c>
      <c r="B1988" s="5">
        <v>1001599</v>
      </c>
      <c r="C1988" s="5" t="s">
        <v>565</v>
      </c>
      <c r="D1988" s="5" t="s">
        <v>55</v>
      </c>
      <c r="E1988" s="5" t="s">
        <v>2577</v>
      </c>
      <c r="F1988" s="5" t="s">
        <v>2208</v>
      </c>
      <c r="G1988" s="5" t="s">
        <v>2673</v>
      </c>
      <c r="H1988" s="6">
        <v>38778</v>
      </c>
      <c r="I1988" s="5" t="s">
        <v>575</v>
      </c>
      <c r="J1988" s="5" t="s">
        <v>2642</v>
      </c>
      <c r="K1988" s="5" t="s">
        <v>568</v>
      </c>
      <c r="L1988" s="7">
        <v>6</v>
      </c>
      <c r="M1988" s="7" t="s">
        <v>287</v>
      </c>
      <c r="N1988" s="8">
        <v>4701</v>
      </c>
      <c r="O1988" s="122">
        <v>0.02</v>
      </c>
      <c r="P1988" s="10">
        <f t="shared" si="379"/>
        <v>94</v>
      </c>
      <c r="Q1988" s="122">
        <v>5.0000000000000001E-3</v>
      </c>
      <c r="R1988" s="10">
        <f t="shared" si="380"/>
        <v>24</v>
      </c>
      <c r="S1988" s="122">
        <f t="shared" si="381"/>
        <v>2.5101042331418848E-2</v>
      </c>
      <c r="T1988" s="10">
        <f t="shared" si="382"/>
        <v>118</v>
      </c>
      <c r="U1988" s="10">
        <f t="shared" si="383"/>
        <v>4819</v>
      </c>
      <c r="V1988" s="11">
        <v>4818.5249999999996</v>
      </c>
      <c r="W1988" s="12">
        <f t="shared" si="384"/>
        <v>117.52499999999964</v>
      </c>
      <c r="X1988" s="123">
        <f t="shared" si="385"/>
        <v>2.5000000000000001E-2</v>
      </c>
      <c r="Y1988" s="124" t="str">
        <f t="shared" si="386"/>
        <v>0.00%-8.40%</v>
      </c>
      <c r="Z1988" s="15"/>
      <c r="AA1988" s="15"/>
      <c r="AB1988" s="15"/>
      <c r="AC1988" s="125"/>
      <c r="AD1988" s="8">
        <f t="shared" si="387"/>
        <v>0</v>
      </c>
      <c r="AE1988" s="17">
        <f t="shared" si="388"/>
        <v>4818.5249999999996</v>
      </c>
      <c r="AF1988" s="18">
        <f t="shared" si="389"/>
        <v>117.52499999999964</v>
      </c>
      <c r="AG1988" s="126">
        <f t="shared" si="390"/>
        <v>2.4999999999999911E-2</v>
      </c>
      <c r="AH1988" s="20">
        <v>13.6</v>
      </c>
      <c r="AI1988" s="20">
        <v>650</v>
      </c>
      <c r="AJ1988" s="20"/>
      <c r="AK1988" s="20">
        <v>688</v>
      </c>
      <c r="AL1988" s="20">
        <f t="shared" si="391"/>
        <v>74019.94</v>
      </c>
      <c r="AM1988" s="7" t="s">
        <v>287</v>
      </c>
      <c r="AN1988" s="20"/>
      <c r="AO1988" s="21"/>
      <c r="AP1988" s="21"/>
      <c r="AQ1988" s="5" t="s">
        <v>2672</v>
      </c>
      <c r="AR1988" s="5" t="s">
        <v>2203</v>
      </c>
    </row>
    <row r="1989" spans="1:44">
      <c r="A1989" s="87" t="s">
        <v>562</v>
      </c>
      <c r="B1989" s="5">
        <v>1001603</v>
      </c>
      <c r="C1989" s="5" t="s">
        <v>565</v>
      </c>
      <c r="D1989" s="5" t="s">
        <v>55</v>
      </c>
      <c r="E1989" s="5" t="s">
        <v>2577</v>
      </c>
      <c r="F1989" s="5" t="s">
        <v>2204</v>
      </c>
      <c r="G1989" s="5" t="s">
        <v>2673</v>
      </c>
      <c r="H1989" s="6">
        <v>38804</v>
      </c>
      <c r="I1989" s="5" t="s">
        <v>575</v>
      </c>
      <c r="J1989" s="5" t="s">
        <v>627</v>
      </c>
      <c r="K1989" s="5" t="s">
        <v>568</v>
      </c>
      <c r="L1989" s="7">
        <v>6</v>
      </c>
      <c r="M1989" s="7" t="s">
        <v>287</v>
      </c>
      <c r="N1989" s="8">
        <v>4727</v>
      </c>
      <c r="O1989" s="122">
        <v>0.02</v>
      </c>
      <c r="P1989" s="10">
        <f t="shared" si="379"/>
        <v>95</v>
      </c>
      <c r="Q1989" s="122">
        <v>5.0000000000000001E-3</v>
      </c>
      <c r="R1989" s="10">
        <f t="shared" si="380"/>
        <v>24</v>
      </c>
      <c r="S1989" s="122">
        <f t="shared" si="381"/>
        <v>2.5174529299767295E-2</v>
      </c>
      <c r="T1989" s="10">
        <f t="shared" si="382"/>
        <v>119</v>
      </c>
      <c r="U1989" s="10">
        <f t="shared" si="383"/>
        <v>4846</v>
      </c>
      <c r="V1989" s="11">
        <v>4846</v>
      </c>
      <c r="W1989" s="12">
        <f t="shared" si="384"/>
        <v>119</v>
      </c>
      <c r="X1989" s="123">
        <f t="shared" si="385"/>
        <v>2.52E-2</v>
      </c>
      <c r="Y1989" s="124" t="str">
        <f t="shared" si="386"/>
        <v>0.00%-8.40%</v>
      </c>
      <c r="Z1989" s="15"/>
      <c r="AA1989" s="15"/>
      <c r="AB1989" s="15"/>
      <c r="AC1989" s="125"/>
      <c r="AD1989" s="8">
        <f t="shared" si="387"/>
        <v>0</v>
      </c>
      <c r="AE1989" s="17">
        <f t="shared" si="388"/>
        <v>4846</v>
      </c>
      <c r="AF1989" s="18">
        <f t="shared" si="389"/>
        <v>119</v>
      </c>
      <c r="AG1989" s="126">
        <f t="shared" si="390"/>
        <v>2.5174529299767379E-2</v>
      </c>
      <c r="AH1989" s="20">
        <v>13.6</v>
      </c>
      <c r="AI1989" s="20">
        <v>450</v>
      </c>
      <c r="AJ1989" s="20"/>
      <c r="AK1989" s="20">
        <v>688</v>
      </c>
      <c r="AL1989" s="20">
        <f t="shared" si="391"/>
        <v>71993.599999999991</v>
      </c>
      <c r="AM1989" s="7" t="s">
        <v>287</v>
      </c>
      <c r="AN1989" s="20"/>
      <c r="AO1989" s="21"/>
      <c r="AP1989" s="21"/>
      <c r="AQ1989" s="5" t="s">
        <v>2672</v>
      </c>
      <c r="AR1989" s="5" t="s">
        <v>2203</v>
      </c>
    </row>
    <row r="1990" spans="1:44">
      <c r="A1990" s="87" t="s">
        <v>562</v>
      </c>
      <c r="B1990" s="5">
        <v>1001604</v>
      </c>
      <c r="C1990" s="5" t="s">
        <v>565</v>
      </c>
      <c r="D1990" s="5" t="s">
        <v>55</v>
      </c>
      <c r="E1990" s="5" t="s">
        <v>2577</v>
      </c>
      <c r="F1990" s="5" t="s">
        <v>2208</v>
      </c>
      <c r="G1990" s="5" t="s">
        <v>2673</v>
      </c>
      <c r="H1990" s="6">
        <v>38778</v>
      </c>
      <c r="I1990" s="5" t="s">
        <v>575</v>
      </c>
      <c r="J1990" s="5" t="s">
        <v>2644</v>
      </c>
      <c r="K1990" s="5" t="s">
        <v>568</v>
      </c>
      <c r="L1990" s="7">
        <v>6</v>
      </c>
      <c r="M1990" s="7" t="s">
        <v>287</v>
      </c>
      <c r="N1990" s="8">
        <v>4811</v>
      </c>
      <c r="O1990" s="122">
        <v>0.02</v>
      </c>
      <c r="P1990" s="10">
        <f t="shared" si="379"/>
        <v>96</v>
      </c>
      <c r="Q1990" s="122">
        <v>5.0000000000000001E-3</v>
      </c>
      <c r="R1990" s="10">
        <f t="shared" si="380"/>
        <v>24</v>
      </c>
      <c r="S1990" s="122">
        <f t="shared" si="381"/>
        <v>2.4942839326543339E-2</v>
      </c>
      <c r="T1990" s="10">
        <f t="shared" si="382"/>
        <v>120</v>
      </c>
      <c r="U1990" s="10">
        <f t="shared" si="383"/>
        <v>4931</v>
      </c>
      <c r="V1990" s="11">
        <v>4931.2749999999996</v>
      </c>
      <c r="W1990" s="12">
        <f t="shared" si="384"/>
        <v>120.27499999999964</v>
      </c>
      <c r="X1990" s="123">
        <f t="shared" si="385"/>
        <v>2.5000000000000001E-2</v>
      </c>
      <c r="Y1990" s="124" t="str">
        <f t="shared" si="386"/>
        <v>0.00%-8.40%</v>
      </c>
      <c r="Z1990" s="15"/>
      <c r="AA1990" s="15"/>
      <c r="AB1990" s="15"/>
      <c r="AC1990" s="125"/>
      <c r="AD1990" s="8">
        <f t="shared" si="387"/>
        <v>0</v>
      </c>
      <c r="AE1990" s="17">
        <f t="shared" si="388"/>
        <v>4931.2749999999996</v>
      </c>
      <c r="AF1990" s="18">
        <f t="shared" si="389"/>
        <v>120.27499999999964</v>
      </c>
      <c r="AG1990" s="126">
        <f t="shared" si="390"/>
        <v>2.4999999999999911E-2</v>
      </c>
      <c r="AH1990" s="20">
        <v>13.6</v>
      </c>
      <c r="AI1990" s="20">
        <v>650</v>
      </c>
      <c r="AJ1990" s="20"/>
      <c r="AK1990" s="20">
        <v>688</v>
      </c>
      <c r="AL1990" s="20">
        <f t="shared" si="391"/>
        <v>75553.34</v>
      </c>
      <c r="AM1990" s="7" t="s">
        <v>287</v>
      </c>
      <c r="AN1990" s="20"/>
      <c r="AO1990" s="21"/>
      <c r="AP1990" s="21"/>
      <c r="AQ1990" s="5" t="s">
        <v>2672</v>
      </c>
      <c r="AR1990" s="5" t="s">
        <v>2203</v>
      </c>
    </row>
    <row r="1991" spans="1:44">
      <c r="A1991" s="87" t="s">
        <v>562</v>
      </c>
      <c r="B1991" s="5">
        <v>1001609</v>
      </c>
      <c r="C1991" s="5" t="s">
        <v>565</v>
      </c>
      <c r="D1991" s="5" t="s">
        <v>55</v>
      </c>
      <c r="E1991" s="5" t="s">
        <v>2577</v>
      </c>
      <c r="F1991" s="5" t="s">
        <v>2204</v>
      </c>
      <c r="G1991" s="5" t="s">
        <v>2673</v>
      </c>
      <c r="H1991" s="6">
        <v>38778</v>
      </c>
      <c r="I1991" s="5" t="s">
        <v>575</v>
      </c>
      <c r="J1991" s="5" t="s">
        <v>627</v>
      </c>
      <c r="K1991" s="5" t="s">
        <v>568</v>
      </c>
      <c r="L1991" s="7">
        <v>6</v>
      </c>
      <c r="M1991" s="7" t="s">
        <v>287</v>
      </c>
      <c r="N1991" s="8">
        <v>4970</v>
      </c>
      <c r="O1991" s="122">
        <v>0.02</v>
      </c>
      <c r="P1991" s="10">
        <f t="shared" si="379"/>
        <v>99</v>
      </c>
      <c r="Q1991" s="122">
        <v>5.0000000000000001E-3</v>
      </c>
      <c r="R1991" s="10">
        <f t="shared" si="380"/>
        <v>25</v>
      </c>
      <c r="S1991" s="122">
        <f t="shared" si="381"/>
        <v>2.4949698189134808E-2</v>
      </c>
      <c r="T1991" s="10">
        <f t="shared" si="382"/>
        <v>124</v>
      </c>
      <c r="U1991" s="10">
        <f t="shared" si="383"/>
        <v>5094</v>
      </c>
      <c r="V1991" s="11">
        <v>5094</v>
      </c>
      <c r="W1991" s="12">
        <f t="shared" si="384"/>
        <v>124</v>
      </c>
      <c r="X1991" s="123">
        <f t="shared" si="385"/>
        <v>2.4899999999999999E-2</v>
      </c>
      <c r="Y1991" s="124" t="str">
        <f t="shared" si="386"/>
        <v>0.00%-8.40%</v>
      </c>
      <c r="Z1991" s="15"/>
      <c r="AA1991" s="15"/>
      <c r="AB1991" s="15"/>
      <c r="AC1991" s="125"/>
      <c r="AD1991" s="8">
        <f t="shared" si="387"/>
        <v>0</v>
      </c>
      <c r="AE1991" s="17">
        <f t="shared" si="388"/>
        <v>5094</v>
      </c>
      <c r="AF1991" s="18">
        <f t="shared" si="389"/>
        <v>124</v>
      </c>
      <c r="AG1991" s="126">
        <f t="shared" si="390"/>
        <v>2.4949698189134839E-2</v>
      </c>
      <c r="AH1991" s="20">
        <v>13.6</v>
      </c>
      <c r="AI1991" s="20">
        <v>450</v>
      </c>
      <c r="AJ1991" s="20"/>
      <c r="AK1991" s="20">
        <v>688</v>
      </c>
      <c r="AL1991" s="20">
        <f t="shared" si="391"/>
        <v>75366.399999999994</v>
      </c>
      <c r="AM1991" s="7" t="s">
        <v>287</v>
      </c>
      <c r="AN1991" s="20"/>
      <c r="AO1991" s="21"/>
      <c r="AP1991" s="21"/>
      <c r="AQ1991" s="5" t="s">
        <v>2672</v>
      </c>
      <c r="AR1991" s="5" t="s">
        <v>2203</v>
      </c>
    </row>
    <row r="1992" spans="1:44">
      <c r="A1992" s="87" t="s">
        <v>562</v>
      </c>
      <c r="B1992" s="5">
        <v>1001619</v>
      </c>
      <c r="C1992" s="5" t="s">
        <v>565</v>
      </c>
      <c r="D1992" s="5" t="s">
        <v>55</v>
      </c>
      <c r="E1992" s="5" t="s">
        <v>2577</v>
      </c>
      <c r="F1992" s="5" t="s">
        <v>2204</v>
      </c>
      <c r="G1992" s="5" t="s">
        <v>2673</v>
      </c>
      <c r="H1992" s="6">
        <v>38786</v>
      </c>
      <c r="I1992" s="5" t="s">
        <v>575</v>
      </c>
      <c r="J1992" s="5" t="s">
        <v>653</v>
      </c>
      <c r="K1992" s="5" t="s">
        <v>568</v>
      </c>
      <c r="L1992" s="7">
        <v>6</v>
      </c>
      <c r="M1992" s="7" t="s">
        <v>287</v>
      </c>
      <c r="N1992" s="8">
        <v>4606</v>
      </c>
      <c r="O1992" s="122">
        <v>0.02</v>
      </c>
      <c r="P1992" s="10">
        <f t="shared" si="379"/>
        <v>92</v>
      </c>
      <c r="Q1992" s="122">
        <v>5.0000000000000001E-3</v>
      </c>
      <c r="R1992" s="10">
        <f t="shared" si="380"/>
        <v>23</v>
      </c>
      <c r="S1992" s="122">
        <f t="shared" si="381"/>
        <v>2.4967433782023447E-2</v>
      </c>
      <c r="T1992" s="10">
        <f t="shared" si="382"/>
        <v>115</v>
      </c>
      <c r="U1992" s="10">
        <f t="shared" si="383"/>
        <v>4721</v>
      </c>
      <c r="V1992" s="11">
        <v>4721</v>
      </c>
      <c r="W1992" s="12">
        <f t="shared" si="384"/>
        <v>115</v>
      </c>
      <c r="X1992" s="123">
        <f t="shared" si="385"/>
        <v>2.5000000000000001E-2</v>
      </c>
      <c r="Y1992" s="124" t="str">
        <f t="shared" si="386"/>
        <v>0.00%-8.40%</v>
      </c>
      <c r="Z1992" s="15"/>
      <c r="AA1992" s="15"/>
      <c r="AB1992" s="15"/>
      <c r="AC1992" s="125"/>
      <c r="AD1992" s="8">
        <f t="shared" si="387"/>
        <v>0</v>
      </c>
      <c r="AE1992" s="17">
        <f t="shared" si="388"/>
        <v>4721</v>
      </c>
      <c r="AF1992" s="18">
        <f t="shared" si="389"/>
        <v>115</v>
      </c>
      <c r="AG1992" s="126">
        <f t="shared" si="390"/>
        <v>2.4967433782023374E-2</v>
      </c>
      <c r="AH1992" s="20">
        <v>13.6</v>
      </c>
      <c r="AI1992" s="20">
        <v>750</v>
      </c>
      <c r="AJ1992" s="20"/>
      <c r="AK1992" s="20">
        <v>688</v>
      </c>
      <c r="AL1992" s="20">
        <f t="shared" si="391"/>
        <v>73893.600000000006</v>
      </c>
      <c r="AM1992" s="7" t="s">
        <v>287</v>
      </c>
      <c r="AN1992" s="20"/>
      <c r="AO1992" s="21"/>
      <c r="AP1992" s="21"/>
      <c r="AQ1992" s="5" t="s">
        <v>2672</v>
      </c>
      <c r="AR1992" s="5" t="s">
        <v>2203</v>
      </c>
    </row>
    <row r="1993" spans="1:44">
      <c r="A1993" s="87" t="s">
        <v>562</v>
      </c>
      <c r="B1993" s="5">
        <v>1001621</v>
      </c>
      <c r="C1993" s="5" t="s">
        <v>565</v>
      </c>
      <c r="D1993" s="5" t="s">
        <v>55</v>
      </c>
      <c r="E1993" s="5" t="s">
        <v>2577</v>
      </c>
      <c r="F1993" s="5" t="s">
        <v>2208</v>
      </c>
      <c r="G1993" s="5" t="s">
        <v>2673</v>
      </c>
      <c r="H1993" s="6">
        <v>38824</v>
      </c>
      <c r="I1993" s="5" t="s">
        <v>575</v>
      </c>
      <c r="J1993" s="5" t="s">
        <v>2644</v>
      </c>
      <c r="K1993" s="5" t="s">
        <v>568</v>
      </c>
      <c r="L1993" s="7">
        <v>6</v>
      </c>
      <c r="M1993" s="7" t="s">
        <v>287</v>
      </c>
      <c r="N1993" s="8">
        <v>5138</v>
      </c>
      <c r="O1993" s="122">
        <v>0.02</v>
      </c>
      <c r="P1993" s="10">
        <f t="shared" si="379"/>
        <v>103</v>
      </c>
      <c r="Q1993" s="122">
        <v>5.0000000000000001E-3</v>
      </c>
      <c r="R1993" s="10">
        <f t="shared" si="380"/>
        <v>26</v>
      </c>
      <c r="S1993" s="122">
        <f t="shared" si="381"/>
        <v>2.5107045543012844E-2</v>
      </c>
      <c r="T1993" s="10">
        <f t="shared" si="382"/>
        <v>129</v>
      </c>
      <c r="U1993" s="10">
        <f t="shared" si="383"/>
        <v>5267</v>
      </c>
      <c r="V1993" s="11">
        <v>5240.76</v>
      </c>
      <c r="W1993" s="12">
        <f t="shared" si="384"/>
        <v>102.76000000000022</v>
      </c>
      <c r="X1993" s="123">
        <f t="shared" si="385"/>
        <v>0.02</v>
      </c>
      <c r="Y1993" s="124" t="str">
        <f t="shared" si="386"/>
        <v>0.00%-8.40%</v>
      </c>
      <c r="Z1993" s="15"/>
      <c r="AA1993" s="15"/>
      <c r="AB1993" s="15"/>
      <c r="AC1993" s="125"/>
      <c r="AD1993" s="8">
        <f t="shared" si="387"/>
        <v>0</v>
      </c>
      <c r="AE1993" s="17">
        <f t="shared" si="388"/>
        <v>5240.76</v>
      </c>
      <c r="AF1993" s="18">
        <f t="shared" si="389"/>
        <v>102.76000000000022</v>
      </c>
      <c r="AG1993" s="126">
        <f t="shared" si="390"/>
        <v>2.0000000000000018E-2</v>
      </c>
      <c r="AH1993" s="20">
        <v>13.6</v>
      </c>
      <c r="AI1993" s="20">
        <v>650</v>
      </c>
      <c r="AJ1993" s="20"/>
      <c r="AK1993" s="20">
        <v>688</v>
      </c>
      <c r="AL1993" s="20">
        <f t="shared" si="391"/>
        <v>79762.335999999996</v>
      </c>
      <c r="AM1993" s="7" t="s">
        <v>287</v>
      </c>
      <c r="AN1993" s="20"/>
      <c r="AO1993" s="21"/>
      <c r="AP1993" s="21"/>
      <c r="AQ1993" s="5" t="s">
        <v>2672</v>
      </c>
      <c r="AR1993" s="5" t="s">
        <v>2203</v>
      </c>
    </row>
    <row r="1994" spans="1:44">
      <c r="A1994" s="87" t="s">
        <v>562</v>
      </c>
      <c r="B1994" s="5">
        <v>1001654</v>
      </c>
      <c r="C1994" s="5" t="s">
        <v>565</v>
      </c>
      <c r="D1994" s="5" t="s">
        <v>55</v>
      </c>
      <c r="E1994" s="5" t="s">
        <v>2577</v>
      </c>
      <c r="F1994" s="5" t="s">
        <v>2204</v>
      </c>
      <c r="G1994" s="5" t="s">
        <v>2673</v>
      </c>
      <c r="H1994" s="6">
        <v>38828</v>
      </c>
      <c r="I1994" s="5" t="s">
        <v>575</v>
      </c>
      <c r="J1994" s="5" t="s">
        <v>653</v>
      </c>
      <c r="K1994" s="5" t="s">
        <v>568</v>
      </c>
      <c r="L1994" s="7">
        <v>6</v>
      </c>
      <c r="M1994" s="7" t="s">
        <v>287</v>
      </c>
      <c r="N1994" s="8">
        <v>5115</v>
      </c>
      <c r="O1994" s="122">
        <v>0.02</v>
      </c>
      <c r="P1994" s="10">
        <f t="shared" si="379"/>
        <v>102</v>
      </c>
      <c r="Q1994" s="122">
        <v>5.0000000000000001E-3</v>
      </c>
      <c r="R1994" s="10">
        <f t="shared" si="380"/>
        <v>26</v>
      </c>
      <c r="S1994" s="122">
        <f t="shared" si="381"/>
        <v>2.5024437927663734E-2</v>
      </c>
      <c r="T1994" s="10">
        <f t="shared" si="382"/>
        <v>128</v>
      </c>
      <c r="U1994" s="10">
        <f t="shared" si="383"/>
        <v>5243</v>
      </c>
      <c r="V1994" s="11">
        <v>5243</v>
      </c>
      <c r="W1994" s="12">
        <f t="shared" si="384"/>
        <v>128</v>
      </c>
      <c r="X1994" s="123">
        <f t="shared" si="385"/>
        <v>2.5000000000000001E-2</v>
      </c>
      <c r="Y1994" s="124" t="str">
        <f t="shared" si="386"/>
        <v>0.00%-8.40%</v>
      </c>
      <c r="Z1994" s="15"/>
      <c r="AA1994" s="15"/>
      <c r="AB1994" s="15"/>
      <c r="AC1994" s="125"/>
      <c r="AD1994" s="8">
        <f t="shared" si="387"/>
        <v>0</v>
      </c>
      <c r="AE1994" s="17">
        <f t="shared" si="388"/>
        <v>5243</v>
      </c>
      <c r="AF1994" s="18">
        <f t="shared" si="389"/>
        <v>128</v>
      </c>
      <c r="AG1994" s="126">
        <f t="shared" si="390"/>
        <v>2.5024437927663623E-2</v>
      </c>
      <c r="AH1994" s="20">
        <v>13.6</v>
      </c>
      <c r="AI1994" s="20">
        <v>750</v>
      </c>
      <c r="AJ1994" s="20"/>
      <c r="AK1994" s="20">
        <v>688</v>
      </c>
      <c r="AL1994" s="20">
        <f t="shared" si="391"/>
        <v>80992.800000000003</v>
      </c>
      <c r="AM1994" s="7" t="s">
        <v>287</v>
      </c>
      <c r="AN1994" s="20"/>
      <c r="AO1994" s="21"/>
      <c r="AP1994" s="21"/>
      <c r="AQ1994" s="5" t="s">
        <v>2672</v>
      </c>
      <c r="AR1994" s="5" t="s">
        <v>2203</v>
      </c>
    </row>
    <row r="1995" spans="1:44">
      <c r="A1995" s="87" t="s">
        <v>562</v>
      </c>
      <c r="B1995" s="5">
        <v>1001670</v>
      </c>
      <c r="C1995" s="5" t="s">
        <v>565</v>
      </c>
      <c r="D1995" s="5" t="s">
        <v>55</v>
      </c>
      <c r="E1995" s="5" t="s">
        <v>2577</v>
      </c>
      <c r="F1995" s="5" t="s">
        <v>2208</v>
      </c>
      <c r="G1995" s="5" t="s">
        <v>2673</v>
      </c>
      <c r="H1995" s="6">
        <v>38828</v>
      </c>
      <c r="I1995" s="5" t="s">
        <v>575</v>
      </c>
      <c r="J1995" s="5" t="s">
        <v>2644</v>
      </c>
      <c r="K1995" s="5" t="s">
        <v>568</v>
      </c>
      <c r="L1995" s="7">
        <v>6</v>
      </c>
      <c r="M1995" s="7" t="s">
        <v>287</v>
      </c>
      <c r="N1995" s="8">
        <v>4688</v>
      </c>
      <c r="O1995" s="122">
        <v>0.02</v>
      </c>
      <c r="P1995" s="10">
        <f t="shared" ref="P1995:P2058" si="392">ROUND(N1995*O1995,0)</f>
        <v>94</v>
      </c>
      <c r="Q1995" s="122">
        <v>5.0000000000000001E-3</v>
      </c>
      <c r="R1995" s="10">
        <f t="shared" ref="R1995:R2058" si="393">ROUND(N1995*Q1995,0)</f>
        <v>23</v>
      </c>
      <c r="S1995" s="122">
        <f t="shared" ref="S1995:S2058" si="394">T1995/N1995</f>
        <v>2.4957337883959044E-2</v>
      </c>
      <c r="T1995" s="10">
        <f t="shared" ref="T1995:T2058" si="395">P1995+R1995</f>
        <v>117</v>
      </c>
      <c r="U1995" s="10">
        <f t="shared" ref="U1995:U2058" si="396">N1995+T1995</f>
        <v>4805</v>
      </c>
      <c r="V1995" s="11">
        <v>4781.76</v>
      </c>
      <c r="W1995" s="12">
        <f t="shared" ref="W1995:W2058" si="397">V1995-N1995</f>
        <v>93.760000000000218</v>
      </c>
      <c r="X1995" s="123">
        <f t="shared" ref="X1995:X2058" si="398">ROUND(V1995/N1995-1,4)</f>
        <v>0.02</v>
      </c>
      <c r="Y1995" s="124" t="str">
        <f t="shared" ref="Y1995:Y2058" si="399">IF(OR(L1995=1,L1995=2,L1995=4),TEXT(S1995*0.8,"0.00%")&amp;"-"&amp;TEXT(S1995*1.2,"0.00%"),IF(OR(L1995=3,L1995=6),TEXT(0,"0.00%")&amp;"-"&amp;TEXT(7%*1.2,"0.00%"),IF(OR(L1995=5,L1995=7),TEXT((R1995/N1995),"0.00%")&amp;"-"&amp;TEXT((R1995/N1995)+7%,"0.00%"),"")))</f>
        <v>0.00%-8.40%</v>
      </c>
      <c r="Z1995" s="15"/>
      <c r="AA1995" s="15"/>
      <c r="AB1995" s="15"/>
      <c r="AC1995" s="125"/>
      <c r="AD1995" s="8">
        <f t="shared" ref="AD1995:AD2058" si="400">ROUND(N1995*AC1995,0)</f>
        <v>0</v>
      </c>
      <c r="AE1995" s="17">
        <f t="shared" ref="AE1995:AE2058" si="401">V1995+AD1995</f>
        <v>4781.76</v>
      </c>
      <c r="AF1995" s="18">
        <f t="shared" ref="AF1995:AF2058" si="402">AE1995-N1995</f>
        <v>93.760000000000218</v>
      </c>
      <c r="AG1995" s="126">
        <f t="shared" ref="AG1995:AG2058" si="403">AE1995/N1995-1</f>
        <v>2.0000000000000018E-2</v>
      </c>
      <c r="AH1995" s="20">
        <v>13.6</v>
      </c>
      <c r="AI1995" s="20">
        <v>650</v>
      </c>
      <c r="AJ1995" s="20"/>
      <c r="AK1995" s="20">
        <v>688</v>
      </c>
      <c r="AL1995" s="20">
        <f t="shared" ref="AL1995:AL2058" si="404">AE1995*AH1995+AI1995*12+AK1995+IF(AB1995="",AJ1995,IF(AB1995="D",5000,IF(AB1995="C",1000,0)))*12</f>
        <v>73519.936000000002</v>
      </c>
      <c r="AM1995" s="7" t="s">
        <v>287</v>
      </c>
      <c r="AN1995" s="20"/>
      <c r="AO1995" s="21"/>
      <c r="AP1995" s="21"/>
      <c r="AQ1995" s="5" t="s">
        <v>2672</v>
      </c>
      <c r="AR1995" s="5" t="s">
        <v>2203</v>
      </c>
    </row>
    <row r="1996" spans="1:44">
      <c r="A1996" s="87" t="s">
        <v>562</v>
      </c>
      <c r="B1996" s="5">
        <v>1001672</v>
      </c>
      <c r="C1996" s="5" t="s">
        <v>565</v>
      </c>
      <c r="D1996" s="5" t="s">
        <v>55</v>
      </c>
      <c r="E1996" s="5" t="s">
        <v>2577</v>
      </c>
      <c r="F1996" s="5" t="s">
        <v>2208</v>
      </c>
      <c r="G1996" s="5" t="s">
        <v>2673</v>
      </c>
      <c r="H1996" s="6">
        <v>38848</v>
      </c>
      <c r="I1996" s="5" t="s">
        <v>575</v>
      </c>
      <c r="J1996" s="5" t="s">
        <v>627</v>
      </c>
      <c r="K1996" s="5" t="s">
        <v>568</v>
      </c>
      <c r="L1996" s="7">
        <v>6</v>
      </c>
      <c r="M1996" s="7" t="s">
        <v>287</v>
      </c>
      <c r="N1996" s="8">
        <v>4436</v>
      </c>
      <c r="O1996" s="122">
        <v>0.02</v>
      </c>
      <c r="P1996" s="10">
        <f t="shared" si="392"/>
        <v>89</v>
      </c>
      <c r="Q1996" s="122">
        <v>5.0000000000000001E-3</v>
      </c>
      <c r="R1996" s="10">
        <f t="shared" si="393"/>
        <v>22</v>
      </c>
      <c r="S1996" s="122">
        <f t="shared" si="394"/>
        <v>2.502254283137962E-2</v>
      </c>
      <c r="T1996" s="10">
        <f t="shared" si="395"/>
        <v>111</v>
      </c>
      <c r="U1996" s="10">
        <f t="shared" si="396"/>
        <v>4547</v>
      </c>
      <c r="V1996" s="11">
        <v>4524.72</v>
      </c>
      <c r="W1996" s="12">
        <f t="shared" si="397"/>
        <v>88.720000000000255</v>
      </c>
      <c r="X1996" s="123">
        <f t="shared" si="398"/>
        <v>0.02</v>
      </c>
      <c r="Y1996" s="124" t="str">
        <f t="shared" si="399"/>
        <v>0.00%-8.40%</v>
      </c>
      <c r="Z1996" s="15"/>
      <c r="AA1996" s="15"/>
      <c r="AB1996" s="15"/>
      <c r="AC1996" s="125"/>
      <c r="AD1996" s="8">
        <f t="shared" si="400"/>
        <v>0</v>
      </c>
      <c r="AE1996" s="17">
        <f t="shared" si="401"/>
        <v>4524.72</v>
      </c>
      <c r="AF1996" s="18">
        <f t="shared" si="402"/>
        <v>88.720000000000255</v>
      </c>
      <c r="AG1996" s="126">
        <f t="shared" si="403"/>
        <v>2.0000000000000018E-2</v>
      </c>
      <c r="AH1996" s="20">
        <v>13.6</v>
      </c>
      <c r="AI1996" s="20">
        <v>450</v>
      </c>
      <c r="AJ1996" s="20"/>
      <c r="AK1996" s="20">
        <v>688</v>
      </c>
      <c r="AL1996" s="20">
        <f t="shared" si="404"/>
        <v>67624.19200000001</v>
      </c>
      <c r="AM1996" s="7" t="s">
        <v>287</v>
      </c>
      <c r="AN1996" s="20"/>
      <c r="AO1996" s="21"/>
      <c r="AP1996" s="21"/>
      <c r="AQ1996" s="5" t="s">
        <v>2672</v>
      </c>
      <c r="AR1996" s="5" t="s">
        <v>2203</v>
      </c>
    </row>
    <row r="1997" spans="1:44">
      <c r="A1997" s="87" t="s">
        <v>562</v>
      </c>
      <c r="B1997" s="5">
        <v>1001717</v>
      </c>
      <c r="C1997" s="5" t="s">
        <v>565</v>
      </c>
      <c r="D1997" s="5" t="s">
        <v>55</v>
      </c>
      <c r="E1997" s="5" t="s">
        <v>2577</v>
      </c>
      <c r="F1997" s="5" t="s">
        <v>2208</v>
      </c>
      <c r="G1997" s="5" t="s">
        <v>2673</v>
      </c>
      <c r="H1997" s="6">
        <v>38869</v>
      </c>
      <c r="I1997" s="5" t="s">
        <v>575</v>
      </c>
      <c r="J1997" s="5" t="s">
        <v>2642</v>
      </c>
      <c r="K1997" s="5" t="s">
        <v>568</v>
      </c>
      <c r="L1997" s="7">
        <v>6</v>
      </c>
      <c r="M1997" s="7" t="s">
        <v>287</v>
      </c>
      <c r="N1997" s="8">
        <v>4549</v>
      </c>
      <c r="O1997" s="122">
        <v>0.02</v>
      </c>
      <c r="P1997" s="10">
        <f t="shared" si="392"/>
        <v>91</v>
      </c>
      <c r="Q1997" s="122">
        <v>5.0000000000000001E-3</v>
      </c>
      <c r="R1997" s="10">
        <f t="shared" si="393"/>
        <v>23</v>
      </c>
      <c r="S1997" s="122">
        <f t="shared" si="394"/>
        <v>2.5060452846779512E-2</v>
      </c>
      <c r="T1997" s="10">
        <f t="shared" si="395"/>
        <v>114</v>
      </c>
      <c r="U1997" s="10">
        <f t="shared" si="396"/>
        <v>4663</v>
      </c>
      <c r="V1997" s="11">
        <v>4662.7249999999995</v>
      </c>
      <c r="W1997" s="12">
        <f t="shared" si="397"/>
        <v>113.72499999999945</v>
      </c>
      <c r="X1997" s="123">
        <f t="shared" si="398"/>
        <v>2.5000000000000001E-2</v>
      </c>
      <c r="Y1997" s="124" t="str">
        <f t="shared" si="399"/>
        <v>0.00%-8.40%</v>
      </c>
      <c r="Z1997" s="15"/>
      <c r="AA1997" s="15"/>
      <c r="AB1997" s="15"/>
      <c r="AC1997" s="125"/>
      <c r="AD1997" s="8">
        <f t="shared" si="400"/>
        <v>0</v>
      </c>
      <c r="AE1997" s="17">
        <f t="shared" si="401"/>
        <v>4662.7249999999995</v>
      </c>
      <c r="AF1997" s="18">
        <f t="shared" si="402"/>
        <v>113.72499999999945</v>
      </c>
      <c r="AG1997" s="126">
        <f t="shared" si="403"/>
        <v>2.4999999999999911E-2</v>
      </c>
      <c r="AH1997" s="20">
        <v>13.6</v>
      </c>
      <c r="AI1997" s="20">
        <v>650</v>
      </c>
      <c r="AJ1997" s="20"/>
      <c r="AK1997" s="20">
        <v>688</v>
      </c>
      <c r="AL1997" s="20">
        <f t="shared" si="404"/>
        <v>71901.06</v>
      </c>
      <c r="AM1997" s="7" t="s">
        <v>287</v>
      </c>
      <c r="AN1997" s="20"/>
      <c r="AO1997" s="21"/>
      <c r="AP1997" s="21"/>
      <c r="AQ1997" s="5" t="s">
        <v>2672</v>
      </c>
      <c r="AR1997" s="5" t="s">
        <v>2203</v>
      </c>
    </row>
    <row r="1998" spans="1:44">
      <c r="A1998" s="87" t="s">
        <v>562</v>
      </c>
      <c r="B1998" s="5">
        <v>1001728</v>
      </c>
      <c r="C1998" s="5" t="s">
        <v>565</v>
      </c>
      <c r="D1998" s="5" t="s">
        <v>55</v>
      </c>
      <c r="E1998" s="5" t="s">
        <v>2577</v>
      </c>
      <c r="F1998" s="5" t="s">
        <v>2204</v>
      </c>
      <c r="G1998" s="5" t="s">
        <v>2673</v>
      </c>
      <c r="H1998" s="6">
        <v>38869</v>
      </c>
      <c r="I1998" s="5" t="s">
        <v>575</v>
      </c>
      <c r="J1998" s="5" t="s">
        <v>627</v>
      </c>
      <c r="K1998" s="5" t="s">
        <v>568</v>
      </c>
      <c r="L1998" s="7">
        <v>6</v>
      </c>
      <c r="M1998" s="7" t="s">
        <v>287</v>
      </c>
      <c r="N1998" s="8">
        <v>4659</v>
      </c>
      <c r="O1998" s="122">
        <v>0.02</v>
      </c>
      <c r="P1998" s="10">
        <f t="shared" si="392"/>
        <v>93</v>
      </c>
      <c r="Q1998" s="122">
        <v>5.0000000000000001E-3</v>
      </c>
      <c r="R1998" s="10">
        <f t="shared" si="393"/>
        <v>23</v>
      </c>
      <c r="S1998" s="122">
        <f t="shared" si="394"/>
        <v>2.48980467911569E-2</v>
      </c>
      <c r="T1998" s="10">
        <f t="shared" si="395"/>
        <v>116</v>
      </c>
      <c r="U1998" s="10">
        <f t="shared" si="396"/>
        <v>4775</v>
      </c>
      <c r="V1998" s="11">
        <v>4775</v>
      </c>
      <c r="W1998" s="12">
        <f t="shared" si="397"/>
        <v>116</v>
      </c>
      <c r="X1998" s="123">
        <f t="shared" si="398"/>
        <v>2.4899999999999999E-2</v>
      </c>
      <c r="Y1998" s="124" t="str">
        <f t="shared" si="399"/>
        <v>0.00%-8.40%</v>
      </c>
      <c r="Z1998" s="15"/>
      <c r="AA1998" s="15"/>
      <c r="AB1998" s="15"/>
      <c r="AC1998" s="125"/>
      <c r="AD1998" s="8">
        <f t="shared" si="400"/>
        <v>0</v>
      </c>
      <c r="AE1998" s="17">
        <f t="shared" si="401"/>
        <v>4775</v>
      </c>
      <c r="AF1998" s="18">
        <f t="shared" si="402"/>
        <v>116</v>
      </c>
      <c r="AG1998" s="126">
        <f t="shared" si="403"/>
        <v>2.4898046791156814E-2</v>
      </c>
      <c r="AH1998" s="20">
        <v>13.6</v>
      </c>
      <c r="AI1998" s="20">
        <v>450</v>
      </c>
      <c r="AJ1998" s="20"/>
      <c r="AK1998" s="20">
        <v>688</v>
      </c>
      <c r="AL1998" s="20">
        <f t="shared" si="404"/>
        <v>71028</v>
      </c>
      <c r="AM1998" s="7" t="s">
        <v>287</v>
      </c>
      <c r="AN1998" s="20"/>
      <c r="AO1998" s="21"/>
      <c r="AP1998" s="21"/>
      <c r="AQ1998" s="5" t="s">
        <v>2672</v>
      </c>
      <c r="AR1998" s="5" t="s">
        <v>2203</v>
      </c>
    </row>
    <row r="1999" spans="1:44">
      <c r="A1999" s="87" t="s">
        <v>562</v>
      </c>
      <c r="B1999" s="5">
        <v>1001751</v>
      </c>
      <c r="C1999" s="5" t="s">
        <v>565</v>
      </c>
      <c r="D1999" s="5" t="s">
        <v>55</v>
      </c>
      <c r="E1999" s="5" t="s">
        <v>2577</v>
      </c>
      <c r="F1999" s="5" t="s">
        <v>2215</v>
      </c>
      <c r="G1999" s="5" t="s">
        <v>2673</v>
      </c>
      <c r="H1999" s="6">
        <v>38880</v>
      </c>
      <c r="I1999" s="5" t="s">
        <v>489</v>
      </c>
      <c r="J1999" s="5" t="s">
        <v>489</v>
      </c>
      <c r="K1999" s="5" t="s">
        <v>568</v>
      </c>
      <c r="L1999" s="7">
        <v>6</v>
      </c>
      <c r="M1999" s="7" t="s">
        <v>287</v>
      </c>
      <c r="N1999" s="8">
        <v>5190</v>
      </c>
      <c r="O1999" s="122">
        <v>0.02</v>
      </c>
      <c r="P1999" s="10">
        <f t="shared" si="392"/>
        <v>104</v>
      </c>
      <c r="Q1999" s="122">
        <v>5.0000000000000001E-3</v>
      </c>
      <c r="R1999" s="10">
        <f t="shared" si="393"/>
        <v>26</v>
      </c>
      <c r="S1999" s="122">
        <f t="shared" si="394"/>
        <v>2.5048169556840076E-2</v>
      </c>
      <c r="T1999" s="10">
        <f t="shared" si="395"/>
        <v>130</v>
      </c>
      <c r="U1999" s="10">
        <f t="shared" si="396"/>
        <v>5320</v>
      </c>
      <c r="V1999" s="11">
        <v>5397</v>
      </c>
      <c r="W1999" s="12">
        <f t="shared" si="397"/>
        <v>207</v>
      </c>
      <c r="X1999" s="123">
        <f t="shared" si="398"/>
        <v>3.9899999999999998E-2</v>
      </c>
      <c r="Y1999" s="124" t="str">
        <f t="shared" si="399"/>
        <v>0.00%-8.40%</v>
      </c>
      <c r="Z1999" s="15"/>
      <c r="AA1999" s="15"/>
      <c r="AB1999" s="15"/>
      <c r="AC1999" s="125"/>
      <c r="AD1999" s="8">
        <f t="shared" si="400"/>
        <v>0</v>
      </c>
      <c r="AE1999" s="17">
        <f t="shared" si="401"/>
        <v>5397</v>
      </c>
      <c r="AF1999" s="18">
        <f t="shared" si="402"/>
        <v>207</v>
      </c>
      <c r="AG1999" s="126">
        <f t="shared" si="403"/>
        <v>3.9884393063583712E-2</v>
      </c>
      <c r="AH1999" s="20">
        <v>13.6</v>
      </c>
      <c r="AI1999" s="20">
        <v>850</v>
      </c>
      <c r="AJ1999" s="20"/>
      <c r="AK1999" s="20">
        <v>688</v>
      </c>
      <c r="AL1999" s="20">
        <f t="shared" si="404"/>
        <v>84287.2</v>
      </c>
      <c r="AM1999" s="7" t="s">
        <v>287</v>
      </c>
      <c r="AN1999" s="20"/>
      <c r="AO1999" s="21" t="str">
        <f>VLOOKUP(B1999,'[2]FCLCh-VB2'!$B$9:$AQ$230,42,)</f>
        <v>工作责任心强</v>
      </c>
      <c r="AP1999" s="21"/>
      <c r="AQ1999" s="5" t="s">
        <v>2672</v>
      </c>
      <c r="AR1999" s="5" t="s">
        <v>2203</v>
      </c>
    </row>
    <row r="2000" spans="1:44">
      <c r="A2000" s="87" t="s">
        <v>562</v>
      </c>
      <c r="B2000" s="5">
        <v>1001757</v>
      </c>
      <c r="C2000" s="5" t="s">
        <v>565</v>
      </c>
      <c r="D2000" s="5" t="s">
        <v>55</v>
      </c>
      <c r="E2000" s="5" t="s">
        <v>2577</v>
      </c>
      <c r="F2000" s="5" t="s">
        <v>2215</v>
      </c>
      <c r="G2000" s="5" t="s">
        <v>2673</v>
      </c>
      <c r="H2000" s="6">
        <v>38880</v>
      </c>
      <c r="I2000" s="5" t="s">
        <v>489</v>
      </c>
      <c r="J2000" s="5" t="s">
        <v>489</v>
      </c>
      <c r="K2000" s="5" t="s">
        <v>568</v>
      </c>
      <c r="L2000" s="7">
        <v>6</v>
      </c>
      <c r="M2000" s="7" t="s">
        <v>287</v>
      </c>
      <c r="N2000" s="8">
        <v>5920</v>
      </c>
      <c r="O2000" s="122">
        <v>0.02</v>
      </c>
      <c r="P2000" s="10">
        <f t="shared" si="392"/>
        <v>118</v>
      </c>
      <c r="Q2000" s="122">
        <v>5.0000000000000001E-3</v>
      </c>
      <c r="R2000" s="10">
        <f t="shared" si="393"/>
        <v>30</v>
      </c>
      <c r="S2000" s="122">
        <f t="shared" si="394"/>
        <v>2.5000000000000001E-2</v>
      </c>
      <c r="T2000" s="10">
        <f t="shared" si="395"/>
        <v>148</v>
      </c>
      <c r="U2000" s="10">
        <f t="shared" si="396"/>
        <v>6068</v>
      </c>
      <c r="V2000" s="11">
        <v>6127</v>
      </c>
      <c r="W2000" s="12">
        <f t="shared" si="397"/>
        <v>207</v>
      </c>
      <c r="X2000" s="123">
        <f t="shared" si="398"/>
        <v>3.5000000000000003E-2</v>
      </c>
      <c r="Y2000" s="124" t="str">
        <f t="shared" si="399"/>
        <v>0.00%-8.40%</v>
      </c>
      <c r="Z2000" s="15"/>
      <c r="AA2000" s="15"/>
      <c r="AB2000" s="15"/>
      <c r="AC2000" s="125"/>
      <c r="AD2000" s="8">
        <f t="shared" si="400"/>
        <v>0</v>
      </c>
      <c r="AE2000" s="17">
        <f t="shared" si="401"/>
        <v>6127</v>
      </c>
      <c r="AF2000" s="18">
        <f t="shared" si="402"/>
        <v>207</v>
      </c>
      <c r="AG2000" s="126">
        <f t="shared" si="403"/>
        <v>3.4966216216216317E-2</v>
      </c>
      <c r="AH2000" s="20">
        <v>13.6</v>
      </c>
      <c r="AI2000" s="20">
        <v>900</v>
      </c>
      <c r="AJ2000" s="20"/>
      <c r="AK2000" s="20">
        <v>688</v>
      </c>
      <c r="AL2000" s="20">
        <f t="shared" si="404"/>
        <v>94815.2</v>
      </c>
      <c r="AM2000" s="7" t="s">
        <v>287</v>
      </c>
      <c r="AN2000" s="20"/>
      <c r="AO2000" s="21"/>
      <c r="AP2000" s="21"/>
      <c r="AQ2000" s="5" t="s">
        <v>2672</v>
      </c>
      <c r="AR2000" s="5" t="s">
        <v>2203</v>
      </c>
    </row>
    <row r="2001" spans="1:44">
      <c r="A2001" s="87" t="s">
        <v>562</v>
      </c>
      <c r="B2001" s="5">
        <v>1001759</v>
      </c>
      <c r="C2001" s="5" t="s">
        <v>565</v>
      </c>
      <c r="D2001" s="5" t="s">
        <v>55</v>
      </c>
      <c r="E2001" s="5" t="s">
        <v>2577</v>
      </c>
      <c r="F2001" s="5" t="s">
        <v>2204</v>
      </c>
      <c r="G2001" s="5" t="s">
        <v>2673</v>
      </c>
      <c r="H2001" s="6">
        <v>38880</v>
      </c>
      <c r="I2001" s="5" t="s">
        <v>575</v>
      </c>
      <c r="J2001" s="5" t="s">
        <v>2646</v>
      </c>
      <c r="K2001" s="5" t="s">
        <v>568</v>
      </c>
      <c r="L2001" s="7">
        <v>6</v>
      </c>
      <c r="M2001" s="7" t="s">
        <v>287</v>
      </c>
      <c r="N2001" s="8">
        <v>4753</v>
      </c>
      <c r="O2001" s="122">
        <v>0.02</v>
      </c>
      <c r="P2001" s="10">
        <f t="shared" si="392"/>
        <v>95</v>
      </c>
      <c r="Q2001" s="122">
        <v>5.0000000000000001E-3</v>
      </c>
      <c r="R2001" s="10">
        <f t="shared" si="393"/>
        <v>24</v>
      </c>
      <c r="S2001" s="122">
        <f t="shared" si="394"/>
        <v>2.5036818851251842E-2</v>
      </c>
      <c r="T2001" s="10">
        <f t="shared" si="395"/>
        <v>119</v>
      </c>
      <c r="U2001" s="10">
        <f t="shared" si="396"/>
        <v>4872</v>
      </c>
      <c r="V2001" s="11">
        <v>4753</v>
      </c>
      <c r="W2001" s="12">
        <f t="shared" si="397"/>
        <v>0</v>
      </c>
      <c r="X2001" s="123">
        <f t="shared" si="398"/>
        <v>0</v>
      </c>
      <c r="Y2001" s="124" t="str">
        <f t="shared" si="399"/>
        <v>0.00%-8.40%</v>
      </c>
      <c r="Z2001" s="15"/>
      <c r="AA2001" s="15"/>
      <c r="AB2001" s="15"/>
      <c r="AC2001" s="125"/>
      <c r="AD2001" s="8">
        <f t="shared" si="400"/>
        <v>0</v>
      </c>
      <c r="AE2001" s="17">
        <f t="shared" si="401"/>
        <v>4753</v>
      </c>
      <c r="AF2001" s="18">
        <f t="shared" si="402"/>
        <v>0</v>
      </c>
      <c r="AG2001" s="126">
        <f t="shared" si="403"/>
        <v>0</v>
      </c>
      <c r="AH2001" s="20">
        <v>13.6</v>
      </c>
      <c r="AI2001" s="20">
        <v>450</v>
      </c>
      <c r="AJ2001" s="20"/>
      <c r="AK2001" s="20">
        <v>688</v>
      </c>
      <c r="AL2001" s="20">
        <f t="shared" si="404"/>
        <v>70728.799999999988</v>
      </c>
      <c r="AM2001" s="7" t="s">
        <v>287</v>
      </c>
      <c r="AN2001" s="20"/>
      <c r="AO2001" s="21" t="str">
        <f>VLOOKUP(B2001,'[4]FCLCh-VB1'!$B$9:$AQ$248,42,)</f>
        <v>病假多 长期病假一个月  只能单一岗位</v>
      </c>
      <c r="AP2001" s="21" t="s">
        <v>140</v>
      </c>
      <c r="AQ2001" s="5" t="s">
        <v>2672</v>
      </c>
      <c r="AR2001" s="5" t="s">
        <v>2203</v>
      </c>
    </row>
    <row r="2002" spans="1:44">
      <c r="A2002" s="87" t="s">
        <v>562</v>
      </c>
      <c r="B2002" s="5">
        <v>1001765</v>
      </c>
      <c r="C2002" s="5" t="s">
        <v>565</v>
      </c>
      <c r="D2002" s="5" t="s">
        <v>55</v>
      </c>
      <c r="E2002" s="5" t="s">
        <v>2577</v>
      </c>
      <c r="F2002" s="5" t="s">
        <v>2204</v>
      </c>
      <c r="G2002" s="5" t="s">
        <v>2673</v>
      </c>
      <c r="H2002" s="6">
        <v>38880</v>
      </c>
      <c r="I2002" s="5" t="s">
        <v>575</v>
      </c>
      <c r="J2002" s="5" t="s">
        <v>653</v>
      </c>
      <c r="K2002" s="5" t="s">
        <v>568</v>
      </c>
      <c r="L2002" s="7">
        <v>6</v>
      </c>
      <c r="M2002" s="7" t="s">
        <v>287</v>
      </c>
      <c r="N2002" s="8">
        <v>4945</v>
      </c>
      <c r="O2002" s="122">
        <v>0.02</v>
      </c>
      <c r="P2002" s="10">
        <f t="shared" si="392"/>
        <v>99</v>
      </c>
      <c r="Q2002" s="122">
        <v>5.0000000000000001E-3</v>
      </c>
      <c r="R2002" s="10">
        <f t="shared" si="393"/>
        <v>25</v>
      </c>
      <c r="S2002" s="122">
        <f t="shared" si="394"/>
        <v>2.5075834175935289E-2</v>
      </c>
      <c r="T2002" s="10">
        <f t="shared" si="395"/>
        <v>124</v>
      </c>
      <c r="U2002" s="10">
        <f t="shared" si="396"/>
        <v>5069</v>
      </c>
      <c r="V2002" s="11">
        <v>5094</v>
      </c>
      <c r="W2002" s="12">
        <f t="shared" si="397"/>
        <v>149</v>
      </c>
      <c r="X2002" s="123">
        <f t="shared" si="398"/>
        <v>3.0099999999999998E-2</v>
      </c>
      <c r="Y2002" s="124" t="str">
        <f t="shared" si="399"/>
        <v>0.00%-8.40%</v>
      </c>
      <c r="Z2002" s="15"/>
      <c r="AA2002" s="15"/>
      <c r="AB2002" s="15"/>
      <c r="AC2002" s="125"/>
      <c r="AD2002" s="8">
        <f t="shared" si="400"/>
        <v>0</v>
      </c>
      <c r="AE2002" s="17">
        <f t="shared" si="401"/>
        <v>5094</v>
      </c>
      <c r="AF2002" s="18">
        <f t="shared" si="402"/>
        <v>149</v>
      </c>
      <c r="AG2002" s="126">
        <f t="shared" si="403"/>
        <v>3.0131445904954424E-2</v>
      </c>
      <c r="AH2002" s="20">
        <v>13.6</v>
      </c>
      <c r="AI2002" s="20">
        <v>750</v>
      </c>
      <c r="AJ2002" s="20"/>
      <c r="AK2002" s="20">
        <v>688</v>
      </c>
      <c r="AL2002" s="20">
        <f t="shared" si="404"/>
        <v>78966.399999999994</v>
      </c>
      <c r="AM2002" s="7" t="s">
        <v>287</v>
      </c>
      <c r="AN2002" s="20"/>
      <c r="AO2002" s="21"/>
      <c r="AP2002" s="21"/>
      <c r="AQ2002" s="5" t="s">
        <v>2672</v>
      </c>
      <c r="AR2002" s="5" t="s">
        <v>2203</v>
      </c>
    </row>
    <row r="2003" spans="1:44">
      <c r="A2003" s="87" t="s">
        <v>562</v>
      </c>
      <c r="B2003" s="5">
        <v>1001794</v>
      </c>
      <c r="C2003" s="5" t="s">
        <v>565</v>
      </c>
      <c r="D2003" s="5" t="s">
        <v>55</v>
      </c>
      <c r="E2003" s="5" t="s">
        <v>2577</v>
      </c>
      <c r="F2003" s="5" t="s">
        <v>2208</v>
      </c>
      <c r="G2003" s="5" t="s">
        <v>2673</v>
      </c>
      <c r="H2003" s="6">
        <v>38894</v>
      </c>
      <c r="I2003" s="5" t="s">
        <v>575</v>
      </c>
      <c r="J2003" s="5" t="s">
        <v>2644</v>
      </c>
      <c r="K2003" s="5" t="s">
        <v>568</v>
      </c>
      <c r="L2003" s="7">
        <v>6</v>
      </c>
      <c r="M2003" s="7" t="s">
        <v>287</v>
      </c>
      <c r="N2003" s="8">
        <v>5426</v>
      </c>
      <c r="O2003" s="122">
        <v>0.02</v>
      </c>
      <c r="P2003" s="10">
        <f t="shared" si="392"/>
        <v>109</v>
      </c>
      <c r="Q2003" s="122">
        <v>5.0000000000000001E-3</v>
      </c>
      <c r="R2003" s="10">
        <f t="shared" si="393"/>
        <v>27</v>
      </c>
      <c r="S2003" s="122">
        <f t="shared" si="394"/>
        <v>2.5064504238849983E-2</v>
      </c>
      <c r="T2003" s="10">
        <f t="shared" si="395"/>
        <v>136</v>
      </c>
      <c r="U2003" s="10">
        <f t="shared" si="396"/>
        <v>5562</v>
      </c>
      <c r="V2003" s="11">
        <v>5778.69</v>
      </c>
      <c r="W2003" s="12">
        <f t="shared" si="397"/>
        <v>352.6899999999996</v>
      </c>
      <c r="X2003" s="123">
        <f t="shared" si="398"/>
        <v>6.5000000000000002E-2</v>
      </c>
      <c r="Y2003" s="124" t="str">
        <f t="shared" si="399"/>
        <v>0.00%-8.40%</v>
      </c>
      <c r="Z2003" s="15"/>
      <c r="AA2003" s="15"/>
      <c r="AB2003" s="15"/>
      <c r="AC2003" s="125"/>
      <c r="AD2003" s="8">
        <f t="shared" si="400"/>
        <v>0</v>
      </c>
      <c r="AE2003" s="17">
        <f t="shared" si="401"/>
        <v>5778.69</v>
      </c>
      <c r="AF2003" s="18">
        <f t="shared" si="402"/>
        <v>352.6899999999996</v>
      </c>
      <c r="AG2003" s="126">
        <f t="shared" si="403"/>
        <v>6.4999999999999947E-2</v>
      </c>
      <c r="AH2003" s="20">
        <v>13.6</v>
      </c>
      <c r="AI2003" s="20">
        <v>650</v>
      </c>
      <c r="AJ2003" s="20"/>
      <c r="AK2003" s="20">
        <v>688</v>
      </c>
      <c r="AL2003" s="20">
        <f t="shared" si="404"/>
        <v>87078.183999999994</v>
      </c>
      <c r="AM2003" s="7" t="s">
        <v>287</v>
      </c>
      <c r="AN2003" s="20"/>
      <c r="AO2003" s="21" t="str">
        <f>VLOOKUP(B2003,'[3]FCLCh-VB3'!$B$9:$AQ$389,42,)</f>
        <v>2次荣获季度优秀员工，作为班组骨干为L94效率提升作出积极贡献</v>
      </c>
      <c r="AP2003" s="21"/>
      <c r="AQ2003" s="5" t="s">
        <v>2672</v>
      </c>
      <c r="AR2003" s="5" t="s">
        <v>2203</v>
      </c>
    </row>
    <row r="2004" spans="1:44">
      <c r="A2004" s="87" t="s">
        <v>562</v>
      </c>
      <c r="B2004" s="5">
        <v>1001809</v>
      </c>
      <c r="C2004" s="5" t="s">
        <v>565</v>
      </c>
      <c r="D2004" s="5" t="s">
        <v>55</v>
      </c>
      <c r="E2004" s="5" t="s">
        <v>2577</v>
      </c>
      <c r="F2004" s="5" t="s">
        <v>2215</v>
      </c>
      <c r="G2004" s="5" t="s">
        <v>2673</v>
      </c>
      <c r="H2004" s="6">
        <v>38894</v>
      </c>
      <c r="I2004" s="5" t="s">
        <v>575</v>
      </c>
      <c r="J2004" s="5" t="s">
        <v>2642</v>
      </c>
      <c r="K2004" s="5" t="s">
        <v>568</v>
      </c>
      <c r="L2004" s="7">
        <v>6</v>
      </c>
      <c r="M2004" s="7" t="s">
        <v>287</v>
      </c>
      <c r="N2004" s="8">
        <v>4639</v>
      </c>
      <c r="O2004" s="122">
        <v>0.02</v>
      </c>
      <c r="P2004" s="10">
        <f t="shared" si="392"/>
        <v>93</v>
      </c>
      <c r="Q2004" s="122">
        <v>5.0000000000000001E-3</v>
      </c>
      <c r="R2004" s="10">
        <f t="shared" si="393"/>
        <v>23</v>
      </c>
      <c r="S2004" s="122">
        <f t="shared" si="394"/>
        <v>2.5005389092476828E-2</v>
      </c>
      <c r="T2004" s="10">
        <f t="shared" si="395"/>
        <v>116</v>
      </c>
      <c r="U2004" s="10">
        <f t="shared" si="396"/>
        <v>4755</v>
      </c>
      <c r="V2004" s="11">
        <v>4801</v>
      </c>
      <c r="W2004" s="12">
        <f t="shared" si="397"/>
        <v>162</v>
      </c>
      <c r="X2004" s="123">
        <f t="shared" si="398"/>
        <v>3.49E-2</v>
      </c>
      <c r="Y2004" s="124" t="str">
        <f t="shared" si="399"/>
        <v>0.00%-8.40%</v>
      </c>
      <c r="Z2004" s="15"/>
      <c r="AA2004" s="15"/>
      <c r="AB2004" s="15"/>
      <c r="AC2004" s="125"/>
      <c r="AD2004" s="8">
        <f t="shared" si="400"/>
        <v>0</v>
      </c>
      <c r="AE2004" s="17">
        <f t="shared" si="401"/>
        <v>4801</v>
      </c>
      <c r="AF2004" s="18">
        <f t="shared" si="402"/>
        <v>162</v>
      </c>
      <c r="AG2004" s="126">
        <f t="shared" si="403"/>
        <v>3.4921319249838323E-2</v>
      </c>
      <c r="AH2004" s="20">
        <v>13.6</v>
      </c>
      <c r="AI2004" s="20">
        <v>650</v>
      </c>
      <c r="AJ2004" s="20"/>
      <c r="AK2004" s="20">
        <v>688</v>
      </c>
      <c r="AL2004" s="20">
        <f t="shared" si="404"/>
        <v>73781.600000000006</v>
      </c>
      <c r="AM2004" s="7" t="s">
        <v>287</v>
      </c>
      <c r="AN2004" s="20"/>
      <c r="AO2004" s="21"/>
      <c r="AP2004" s="21"/>
      <c r="AQ2004" s="5" t="s">
        <v>2672</v>
      </c>
      <c r="AR2004" s="5" t="s">
        <v>2203</v>
      </c>
    </row>
    <row r="2005" spans="1:44">
      <c r="A2005" s="87" t="s">
        <v>562</v>
      </c>
      <c r="B2005" s="5">
        <v>1001811</v>
      </c>
      <c r="C2005" s="5" t="s">
        <v>565</v>
      </c>
      <c r="D2005" s="5" t="s">
        <v>55</v>
      </c>
      <c r="E2005" s="5" t="s">
        <v>2577</v>
      </c>
      <c r="F2005" s="5" t="s">
        <v>2208</v>
      </c>
      <c r="G2005" s="5" t="s">
        <v>2677</v>
      </c>
      <c r="H2005" s="6">
        <v>38894</v>
      </c>
      <c r="I2005" s="5" t="s">
        <v>575</v>
      </c>
      <c r="J2005" s="5" t="s">
        <v>2644</v>
      </c>
      <c r="K2005" s="5" t="s">
        <v>568</v>
      </c>
      <c r="L2005" s="7">
        <v>6</v>
      </c>
      <c r="M2005" s="7" t="s">
        <v>287</v>
      </c>
      <c r="N2005" s="8">
        <v>5119</v>
      </c>
      <c r="O2005" s="122">
        <v>0.02</v>
      </c>
      <c r="P2005" s="10">
        <f t="shared" si="392"/>
        <v>102</v>
      </c>
      <c r="Q2005" s="122">
        <v>5.0000000000000001E-3</v>
      </c>
      <c r="R2005" s="10">
        <f t="shared" si="393"/>
        <v>26</v>
      </c>
      <c r="S2005" s="122">
        <f t="shared" si="394"/>
        <v>2.5004883766360616E-2</v>
      </c>
      <c r="T2005" s="10">
        <f t="shared" si="395"/>
        <v>128</v>
      </c>
      <c r="U2005" s="10">
        <f t="shared" si="396"/>
        <v>5247</v>
      </c>
      <c r="V2005" s="11">
        <v>5323.76</v>
      </c>
      <c r="W2005" s="12">
        <f t="shared" si="397"/>
        <v>204.76000000000022</v>
      </c>
      <c r="X2005" s="123">
        <f t="shared" si="398"/>
        <v>0.04</v>
      </c>
      <c r="Y2005" s="124" t="str">
        <f t="shared" si="399"/>
        <v>0.00%-8.40%</v>
      </c>
      <c r="Z2005" s="15"/>
      <c r="AA2005" s="15"/>
      <c r="AB2005" s="15"/>
      <c r="AC2005" s="125"/>
      <c r="AD2005" s="8">
        <f t="shared" si="400"/>
        <v>0</v>
      </c>
      <c r="AE2005" s="17">
        <f t="shared" si="401"/>
        <v>5323.76</v>
      </c>
      <c r="AF2005" s="18">
        <f t="shared" si="402"/>
        <v>204.76000000000022</v>
      </c>
      <c r="AG2005" s="126">
        <f t="shared" si="403"/>
        <v>4.0000000000000036E-2</v>
      </c>
      <c r="AH2005" s="20">
        <v>13.6</v>
      </c>
      <c r="AI2005" s="20">
        <v>650</v>
      </c>
      <c r="AJ2005" s="20"/>
      <c r="AK2005" s="20">
        <v>688</v>
      </c>
      <c r="AL2005" s="20">
        <f t="shared" si="404"/>
        <v>80891.135999999999</v>
      </c>
      <c r="AM2005" s="7" t="s">
        <v>287</v>
      </c>
      <c r="AN2005" s="20"/>
      <c r="AO2005" s="21" t="str">
        <f>VLOOKUP(B2005,'[3]FCLCh-VB3'!$B$9:$AQ$389,42,)</f>
        <v>打包主机手，多次出色完成临时性任务</v>
      </c>
      <c r="AP2005" s="21"/>
      <c r="AQ2005" s="5" t="s">
        <v>2672</v>
      </c>
      <c r="AR2005" s="5" t="s">
        <v>2203</v>
      </c>
    </row>
    <row r="2006" spans="1:44">
      <c r="A2006" s="87" t="s">
        <v>562</v>
      </c>
      <c r="B2006" s="5">
        <v>1001822</v>
      </c>
      <c r="C2006" s="5" t="s">
        <v>565</v>
      </c>
      <c r="D2006" s="5" t="s">
        <v>55</v>
      </c>
      <c r="E2006" s="5" t="s">
        <v>2577</v>
      </c>
      <c r="F2006" s="5" t="s">
        <v>2215</v>
      </c>
      <c r="G2006" s="5" t="s">
        <v>2673</v>
      </c>
      <c r="H2006" s="6">
        <v>38901</v>
      </c>
      <c r="I2006" s="5" t="s">
        <v>575</v>
      </c>
      <c r="J2006" s="5" t="s">
        <v>2644</v>
      </c>
      <c r="K2006" s="5" t="s">
        <v>568</v>
      </c>
      <c r="L2006" s="7">
        <v>6</v>
      </c>
      <c r="M2006" s="7" t="s">
        <v>287</v>
      </c>
      <c r="N2006" s="8">
        <v>4952</v>
      </c>
      <c r="O2006" s="122">
        <v>0.02</v>
      </c>
      <c r="P2006" s="10">
        <f t="shared" si="392"/>
        <v>99</v>
      </c>
      <c r="Q2006" s="122">
        <v>5.0000000000000001E-3</v>
      </c>
      <c r="R2006" s="10">
        <f t="shared" si="393"/>
        <v>25</v>
      </c>
      <c r="S2006" s="122">
        <f t="shared" si="394"/>
        <v>2.5040387722132473E-2</v>
      </c>
      <c r="T2006" s="10">
        <f t="shared" si="395"/>
        <v>124</v>
      </c>
      <c r="U2006" s="10">
        <f t="shared" si="396"/>
        <v>5076</v>
      </c>
      <c r="V2006" s="11">
        <v>5076</v>
      </c>
      <c r="W2006" s="12">
        <f t="shared" si="397"/>
        <v>124</v>
      </c>
      <c r="X2006" s="123">
        <f t="shared" si="398"/>
        <v>2.5000000000000001E-2</v>
      </c>
      <c r="Y2006" s="124" t="str">
        <f t="shared" si="399"/>
        <v>0.00%-8.40%</v>
      </c>
      <c r="Z2006" s="15"/>
      <c r="AA2006" s="15"/>
      <c r="AB2006" s="15"/>
      <c r="AC2006" s="125"/>
      <c r="AD2006" s="8">
        <f t="shared" si="400"/>
        <v>0</v>
      </c>
      <c r="AE2006" s="17">
        <f t="shared" si="401"/>
        <v>5076</v>
      </c>
      <c r="AF2006" s="18">
        <f t="shared" si="402"/>
        <v>124</v>
      </c>
      <c r="AG2006" s="126">
        <f t="shared" si="403"/>
        <v>2.5040387722132573E-2</v>
      </c>
      <c r="AH2006" s="20">
        <v>13.6</v>
      </c>
      <c r="AI2006" s="20">
        <v>650</v>
      </c>
      <c r="AJ2006" s="20"/>
      <c r="AK2006" s="20">
        <v>688</v>
      </c>
      <c r="AL2006" s="20">
        <f t="shared" si="404"/>
        <v>77521.599999999991</v>
      </c>
      <c r="AM2006" s="7" t="s">
        <v>287</v>
      </c>
      <c r="AN2006" s="20"/>
      <c r="AO2006" s="21"/>
      <c r="AP2006" s="21"/>
      <c r="AQ2006" s="5" t="s">
        <v>2672</v>
      </c>
      <c r="AR2006" s="5" t="s">
        <v>2203</v>
      </c>
    </row>
    <row r="2007" spans="1:44">
      <c r="A2007" s="87" t="s">
        <v>562</v>
      </c>
      <c r="B2007" s="5">
        <v>1001836</v>
      </c>
      <c r="C2007" s="5" t="s">
        <v>565</v>
      </c>
      <c r="D2007" s="5" t="s">
        <v>55</v>
      </c>
      <c r="E2007" s="5" t="s">
        <v>2577</v>
      </c>
      <c r="F2007" s="5" t="s">
        <v>2204</v>
      </c>
      <c r="G2007" s="5" t="s">
        <v>2673</v>
      </c>
      <c r="H2007" s="6">
        <v>38901</v>
      </c>
      <c r="I2007" s="5" t="s">
        <v>575</v>
      </c>
      <c r="J2007" s="5" t="s">
        <v>627</v>
      </c>
      <c r="K2007" s="5" t="s">
        <v>568</v>
      </c>
      <c r="L2007" s="7">
        <v>6</v>
      </c>
      <c r="M2007" s="7" t="s">
        <v>287</v>
      </c>
      <c r="N2007" s="8">
        <v>4590</v>
      </c>
      <c r="O2007" s="122">
        <v>0.02</v>
      </c>
      <c r="P2007" s="10">
        <f t="shared" si="392"/>
        <v>92</v>
      </c>
      <c r="Q2007" s="122">
        <v>5.0000000000000001E-3</v>
      </c>
      <c r="R2007" s="10">
        <f t="shared" si="393"/>
        <v>23</v>
      </c>
      <c r="S2007" s="122">
        <f t="shared" si="394"/>
        <v>2.5054466230936819E-2</v>
      </c>
      <c r="T2007" s="10">
        <f t="shared" si="395"/>
        <v>115</v>
      </c>
      <c r="U2007" s="10">
        <f t="shared" si="396"/>
        <v>4705</v>
      </c>
      <c r="V2007" s="11">
        <v>4705</v>
      </c>
      <c r="W2007" s="12">
        <f t="shared" si="397"/>
        <v>115</v>
      </c>
      <c r="X2007" s="123">
        <f t="shared" si="398"/>
        <v>2.5100000000000001E-2</v>
      </c>
      <c r="Y2007" s="124" t="str">
        <f t="shared" si="399"/>
        <v>0.00%-8.40%</v>
      </c>
      <c r="Z2007" s="15"/>
      <c r="AA2007" s="15"/>
      <c r="AB2007" s="15"/>
      <c r="AC2007" s="125"/>
      <c r="AD2007" s="8">
        <f t="shared" si="400"/>
        <v>0</v>
      </c>
      <c r="AE2007" s="17">
        <f t="shared" si="401"/>
        <v>4705</v>
      </c>
      <c r="AF2007" s="18">
        <f t="shared" si="402"/>
        <v>115</v>
      </c>
      <c r="AG2007" s="126">
        <f t="shared" si="403"/>
        <v>2.5054466230936878E-2</v>
      </c>
      <c r="AH2007" s="20">
        <v>13.6</v>
      </c>
      <c r="AI2007" s="20">
        <v>450</v>
      </c>
      <c r="AJ2007" s="20"/>
      <c r="AK2007" s="20">
        <v>688</v>
      </c>
      <c r="AL2007" s="20">
        <f t="shared" si="404"/>
        <v>70076</v>
      </c>
      <c r="AM2007" s="7" t="s">
        <v>287</v>
      </c>
      <c r="AN2007" s="20"/>
      <c r="AO2007" s="21"/>
      <c r="AP2007" s="21"/>
      <c r="AQ2007" s="5" t="s">
        <v>2672</v>
      </c>
      <c r="AR2007" s="5" t="s">
        <v>2203</v>
      </c>
    </row>
    <row r="2008" spans="1:44">
      <c r="A2008" s="87" t="s">
        <v>562</v>
      </c>
      <c r="B2008" s="5">
        <v>1001846</v>
      </c>
      <c r="C2008" s="5" t="s">
        <v>565</v>
      </c>
      <c r="D2008" s="5" t="s">
        <v>55</v>
      </c>
      <c r="E2008" s="5" t="s">
        <v>2577</v>
      </c>
      <c r="F2008" s="5" t="s">
        <v>2204</v>
      </c>
      <c r="G2008" s="5" t="s">
        <v>2673</v>
      </c>
      <c r="H2008" s="6">
        <v>38901</v>
      </c>
      <c r="I2008" s="5" t="s">
        <v>575</v>
      </c>
      <c r="J2008" s="5" t="s">
        <v>653</v>
      </c>
      <c r="K2008" s="5" t="s">
        <v>568</v>
      </c>
      <c r="L2008" s="7">
        <v>6</v>
      </c>
      <c r="M2008" s="7" t="s">
        <v>287</v>
      </c>
      <c r="N2008" s="8">
        <v>4782</v>
      </c>
      <c r="O2008" s="122">
        <v>0.02</v>
      </c>
      <c r="P2008" s="10">
        <f t="shared" si="392"/>
        <v>96</v>
      </c>
      <c r="Q2008" s="122">
        <v>5.0000000000000001E-3</v>
      </c>
      <c r="R2008" s="10">
        <f t="shared" si="393"/>
        <v>24</v>
      </c>
      <c r="S2008" s="122">
        <f t="shared" si="394"/>
        <v>2.5094102885821833E-2</v>
      </c>
      <c r="T2008" s="10">
        <f t="shared" si="395"/>
        <v>120</v>
      </c>
      <c r="U2008" s="10">
        <f t="shared" si="396"/>
        <v>4902</v>
      </c>
      <c r="V2008" s="11">
        <v>5021</v>
      </c>
      <c r="W2008" s="12">
        <f t="shared" si="397"/>
        <v>239</v>
      </c>
      <c r="X2008" s="123">
        <f t="shared" si="398"/>
        <v>0.05</v>
      </c>
      <c r="Y2008" s="124" t="str">
        <f t="shared" si="399"/>
        <v>0.00%-8.40%</v>
      </c>
      <c r="Z2008" s="15"/>
      <c r="AA2008" s="15"/>
      <c r="AB2008" s="15"/>
      <c r="AC2008" s="125"/>
      <c r="AD2008" s="8">
        <f t="shared" si="400"/>
        <v>0</v>
      </c>
      <c r="AE2008" s="17">
        <f t="shared" si="401"/>
        <v>5021</v>
      </c>
      <c r="AF2008" s="18">
        <f t="shared" si="402"/>
        <v>239</v>
      </c>
      <c r="AG2008" s="126">
        <f t="shared" si="403"/>
        <v>4.9979088247595227E-2</v>
      </c>
      <c r="AH2008" s="20">
        <v>13.6</v>
      </c>
      <c r="AI2008" s="20">
        <v>750</v>
      </c>
      <c r="AJ2008" s="20"/>
      <c r="AK2008" s="20">
        <v>688</v>
      </c>
      <c r="AL2008" s="20">
        <f t="shared" si="404"/>
        <v>77973.599999999991</v>
      </c>
      <c r="AM2008" s="7" t="s">
        <v>287</v>
      </c>
      <c r="AN2008" s="20"/>
      <c r="AO2008" s="21" t="str">
        <f>VLOOKUP(B2008,'[4]FCLCh-VB1'!$B$9:$AQ$248,42,)</f>
        <v>工作能力强，积极性高，工作认真负责.四次发现批量缺陷</v>
      </c>
      <c r="AP2008" s="21"/>
      <c r="AQ2008" s="5" t="s">
        <v>2672</v>
      </c>
      <c r="AR2008" s="5" t="s">
        <v>2203</v>
      </c>
    </row>
    <row r="2009" spans="1:44">
      <c r="A2009" s="87" t="s">
        <v>562</v>
      </c>
      <c r="B2009" s="5">
        <v>1001848</v>
      </c>
      <c r="C2009" s="5" t="s">
        <v>565</v>
      </c>
      <c r="D2009" s="5" t="s">
        <v>55</v>
      </c>
      <c r="E2009" s="5" t="s">
        <v>2577</v>
      </c>
      <c r="F2009" s="5" t="s">
        <v>2215</v>
      </c>
      <c r="G2009" s="5" t="s">
        <v>2673</v>
      </c>
      <c r="H2009" s="6">
        <v>38901</v>
      </c>
      <c r="I2009" s="5" t="s">
        <v>575</v>
      </c>
      <c r="J2009" s="5" t="s">
        <v>2644</v>
      </c>
      <c r="K2009" s="5" t="s">
        <v>568</v>
      </c>
      <c r="L2009" s="7">
        <v>6</v>
      </c>
      <c r="M2009" s="7" t="s">
        <v>287</v>
      </c>
      <c r="N2009" s="8">
        <v>4820</v>
      </c>
      <c r="O2009" s="122">
        <v>0.02</v>
      </c>
      <c r="P2009" s="10">
        <f t="shared" si="392"/>
        <v>96</v>
      </c>
      <c r="Q2009" s="122">
        <v>5.0000000000000001E-3</v>
      </c>
      <c r="R2009" s="10">
        <f t="shared" si="393"/>
        <v>24</v>
      </c>
      <c r="S2009" s="122">
        <f t="shared" si="394"/>
        <v>2.4896265560165973E-2</v>
      </c>
      <c r="T2009" s="10">
        <f t="shared" si="395"/>
        <v>120</v>
      </c>
      <c r="U2009" s="10">
        <f t="shared" si="396"/>
        <v>4940</v>
      </c>
      <c r="V2009" s="11">
        <v>4940</v>
      </c>
      <c r="W2009" s="12">
        <f t="shared" si="397"/>
        <v>120</v>
      </c>
      <c r="X2009" s="123">
        <f t="shared" si="398"/>
        <v>2.4899999999999999E-2</v>
      </c>
      <c r="Y2009" s="124" t="str">
        <f t="shared" si="399"/>
        <v>0.00%-8.40%</v>
      </c>
      <c r="Z2009" s="15"/>
      <c r="AA2009" s="15"/>
      <c r="AB2009" s="15"/>
      <c r="AC2009" s="125"/>
      <c r="AD2009" s="8">
        <f t="shared" si="400"/>
        <v>0</v>
      </c>
      <c r="AE2009" s="17">
        <f t="shared" si="401"/>
        <v>4940</v>
      </c>
      <c r="AF2009" s="18">
        <f t="shared" si="402"/>
        <v>120</v>
      </c>
      <c r="AG2009" s="126">
        <f t="shared" si="403"/>
        <v>2.4896265560165887E-2</v>
      </c>
      <c r="AH2009" s="20">
        <v>13.6</v>
      </c>
      <c r="AI2009" s="20">
        <v>650</v>
      </c>
      <c r="AJ2009" s="20"/>
      <c r="AK2009" s="20">
        <v>688</v>
      </c>
      <c r="AL2009" s="20">
        <f t="shared" si="404"/>
        <v>75672</v>
      </c>
      <c r="AM2009" s="7" t="s">
        <v>287</v>
      </c>
      <c r="AN2009" s="20"/>
      <c r="AO2009" s="21"/>
      <c r="AP2009" s="21"/>
      <c r="AQ2009" s="5" t="s">
        <v>2672</v>
      </c>
      <c r="AR2009" s="5" t="s">
        <v>2203</v>
      </c>
    </row>
    <row r="2010" spans="1:44">
      <c r="A2010" s="87" t="s">
        <v>562</v>
      </c>
      <c r="B2010" s="5">
        <v>1001859</v>
      </c>
      <c r="C2010" s="5" t="s">
        <v>565</v>
      </c>
      <c r="D2010" s="5" t="s">
        <v>55</v>
      </c>
      <c r="E2010" s="5" t="s">
        <v>2577</v>
      </c>
      <c r="F2010" s="5" t="s">
        <v>2208</v>
      </c>
      <c r="G2010" s="5" t="s">
        <v>2673</v>
      </c>
      <c r="H2010" s="6">
        <v>38905</v>
      </c>
      <c r="I2010" s="5" t="s">
        <v>575</v>
      </c>
      <c r="J2010" s="5" t="s">
        <v>627</v>
      </c>
      <c r="K2010" s="5" t="s">
        <v>568</v>
      </c>
      <c r="L2010" s="7">
        <v>6</v>
      </c>
      <c r="M2010" s="7" t="s">
        <v>287</v>
      </c>
      <c r="N2010" s="8">
        <v>4622</v>
      </c>
      <c r="O2010" s="122">
        <v>0.02</v>
      </c>
      <c r="P2010" s="10">
        <f t="shared" si="392"/>
        <v>92</v>
      </c>
      <c r="Q2010" s="122">
        <v>5.0000000000000001E-3</v>
      </c>
      <c r="R2010" s="10">
        <f t="shared" si="393"/>
        <v>23</v>
      </c>
      <c r="S2010" s="122">
        <f t="shared" si="394"/>
        <v>2.4881003894418E-2</v>
      </c>
      <c r="T2010" s="10">
        <f t="shared" si="395"/>
        <v>115</v>
      </c>
      <c r="U2010" s="10">
        <f t="shared" si="396"/>
        <v>4737</v>
      </c>
      <c r="V2010" s="11">
        <v>4737.5499999999993</v>
      </c>
      <c r="W2010" s="12">
        <f t="shared" si="397"/>
        <v>115.54999999999927</v>
      </c>
      <c r="X2010" s="123">
        <f t="shared" si="398"/>
        <v>2.5000000000000001E-2</v>
      </c>
      <c r="Y2010" s="124" t="str">
        <f t="shared" si="399"/>
        <v>0.00%-8.40%</v>
      </c>
      <c r="Z2010" s="15"/>
      <c r="AA2010" s="15"/>
      <c r="AB2010" s="15"/>
      <c r="AC2010" s="125"/>
      <c r="AD2010" s="8">
        <f t="shared" si="400"/>
        <v>0</v>
      </c>
      <c r="AE2010" s="17">
        <f t="shared" si="401"/>
        <v>4737.5499999999993</v>
      </c>
      <c r="AF2010" s="18">
        <f t="shared" si="402"/>
        <v>115.54999999999927</v>
      </c>
      <c r="AG2010" s="126">
        <f t="shared" si="403"/>
        <v>2.4999999999999911E-2</v>
      </c>
      <c r="AH2010" s="20">
        <v>13.6</v>
      </c>
      <c r="AI2010" s="20">
        <v>450</v>
      </c>
      <c r="AJ2010" s="20"/>
      <c r="AK2010" s="20">
        <v>688</v>
      </c>
      <c r="AL2010" s="20">
        <f t="shared" si="404"/>
        <v>70518.679999999993</v>
      </c>
      <c r="AM2010" s="7" t="s">
        <v>287</v>
      </c>
      <c r="AN2010" s="20"/>
      <c r="AO2010" s="21"/>
      <c r="AP2010" s="21"/>
      <c r="AQ2010" s="5" t="s">
        <v>2672</v>
      </c>
      <c r="AR2010" s="5" t="s">
        <v>2203</v>
      </c>
    </row>
    <row r="2011" spans="1:44">
      <c r="A2011" s="87" t="s">
        <v>562</v>
      </c>
      <c r="B2011" s="5">
        <v>1001866</v>
      </c>
      <c r="C2011" s="5" t="s">
        <v>565</v>
      </c>
      <c r="D2011" s="5" t="s">
        <v>55</v>
      </c>
      <c r="E2011" s="5" t="s">
        <v>2577</v>
      </c>
      <c r="F2011" s="5" t="s">
        <v>2204</v>
      </c>
      <c r="G2011" s="5" t="s">
        <v>2673</v>
      </c>
      <c r="H2011" s="6">
        <v>38905</v>
      </c>
      <c r="I2011" s="5" t="s">
        <v>575</v>
      </c>
      <c r="J2011" s="5" t="s">
        <v>2642</v>
      </c>
      <c r="K2011" s="5" t="s">
        <v>568</v>
      </c>
      <c r="L2011" s="7">
        <v>6</v>
      </c>
      <c r="M2011" s="7" t="s">
        <v>287</v>
      </c>
      <c r="N2011" s="8">
        <v>4422</v>
      </c>
      <c r="O2011" s="122">
        <v>0.02</v>
      </c>
      <c r="P2011" s="10">
        <f t="shared" si="392"/>
        <v>88</v>
      </c>
      <c r="Q2011" s="122">
        <v>5.0000000000000001E-3</v>
      </c>
      <c r="R2011" s="10">
        <f t="shared" si="393"/>
        <v>22</v>
      </c>
      <c r="S2011" s="122">
        <f t="shared" si="394"/>
        <v>2.4875621890547265E-2</v>
      </c>
      <c r="T2011" s="10">
        <f t="shared" si="395"/>
        <v>110</v>
      </c>
      <c r="U2011" s="10">
        <f t="shared" si="396"/>
        <v>4532</v>
      </c>
      <c r="V2011" s="11">
        <v>4422</v>
      </c>
      <c r="W2011" s="12">
        <f t="shared" si="397"/>
        <v>0</v>
      </c>
      <c r="X2011" s="123">
        <f t="shared" si="398"/>
        <v>0</v>
      </c>
      <c r="Y2011" s="124" t="str">
        <f t="shared" si="399"/>
        <v>0.00%-8.40%</v>
      </c>
      <c r="Z2011" s="15"/>
      <c r="AA2011" s="15"/>
      <c r="AB2011" s="15"/>
      <c r="AC2011" s="125"/>
      <c r="AD2011" s="8">
        <f t="shared" si="400"/>
        <v>0</v>
      </c>
      <c r="AE2011" s="17">
        <f t="shared" si="401"/>
        <v>4422</v>
      </c>
      <c r="AF2011" s="18">
        <f t="shared" si="402"/>
        <v>0</v>
      </c>
      <c r="AG2011" s="126">
        <f t="shared" si="403"/>
        <v>0</v>
      </c>
      <c r="AH2011" s="20">
        <v>13.6</v>
      </c>
      <c r="AI2011" s="20">
        <v>650</v>
      </c>
      <c r="AJ2011" s="20"/>
      <c r="AK2011" s="20">
        <v>688</v>
      </c>
      <c r="AL2011" s="20">
        <f t="shared" si="404"/>
        <v>68627.199999999997</v>
      </c>
      <c r="AM2011" s="7" t="s">
        <v>287</v>
      </c>
      <c r="AN2011" s="20"/>
      <c r="AO2011" s="21" t="str">
        <f>VLOOKUP(B2011,'[4]FCLCh-VB1'!$B$9:$AQ$248,42,)</f>
        <v>质量意识差 ，多次批量侧板磕碰划伤  ，现场5S差 岗位带私人物品，业绩评估扣分5次</v>
      </c>
      <c r="AP2011" s="21" t="s">
        <v>140</v>
      </c>
      <c r="AQ2011" s="5" t="s">
        <v>2672</v>
      </c>
      <c r="AR2011" s="5" t="s">
        <v>2203</v>
      </c>
    </row>
    <row r="2012" spans="1:44">
      <c r="A2012" s="87" t="s">
        <v>562</v>
      </c>
      <c r="B2012" s="5">
        <v>1001871</v>
      </c>
      <c r="C2012" s="5" t="s">
        <v>565</v>
      </c>
      <c r="D2012" s="5" t="s">
        <v>55</v>
      </c>
      <c r="E2012" s="5" t="s">
        <v>2577</v>
      </c>
      <c r="F2012" s="5" t="s">
        <v>2208</v>
      </c>
      <c r="G2012" s="5" t="s">
        <v>2673</v>
      </c>
      <c r="H2012" s="6">
        <v>38905</v>
      </c>
      <c r="I2012" s="5" t="s">
        <v>575</v>
      </c>
      <c r="J2012" s="5" t="s">
        <v>627</v>
      </c>
      <c r="K2012" s="5" t="s">
        <v>568</v>
      </c>
      <c r="L2012" s="7">
        <v>6</v>
      </c>
      <c r="M2012" s="7" t="s">
        <v>287</v>
      </c>
      <c r="N2012" s="8">
        <v>4297</v>
      </c>
      <c r="O2012" s="122">
        <v>0.02</v>
      </c>
      <c r="P2012" s="10">
        <f t="shared" si="392"/>
        <v>86</v>
      </c>
      <c r="Q2012" s="122">
        <v>5.0000000000000001E-3</v>
      </c>
      <c r="R2012" s="10">
        <f t="shared" si="393"/>
        <v>21</v>
      </c>
      <c r="S2012" s="122">
        <f t="shared" si="394"/>
        <v>2.4901093786362578E-2</v>
      </c>
      <c r="T2012" s="10">
        <f t="shared" si="395"/>
        <v>107</v>
      </c>
      <c r="U2012" s="10">
        <f t="shared" si="396"/>
        <v>4404</v>
      </c>
      <c r="V2012" s="11">
        <v>4361.4549999999999</v>
      </c>
      <c r="W2012" s="12">
        <f t="shared" si="397"/>
        <v>64.454999999999927</v>
      </c>
      <c r="X2012" s="123">
        <f t="shared" si="398"/>
        <v>1.4999999999999999E-2</v>
      </c>
      <c r="Y2012" s="124" t="str">
        <f t="shared" si="399"/>
        <v>0.00%-8.40%</v>
      </c>
      <c r="Z2012" s="15"/>
      <c r="AA2012" s="15"/>
      <c r="AB2012" s="15"/>
      <c r="AC2012" s="125"/>
      <c r="AD2012" s="8">
        <f t="shared" si="400"/>
        <v>0</v>
      </c>
      <c r="AE2012" s="17">
        <f t="shared" si="401"/>
        <v>4361.4549999999999</v>
      </c>
      <c r="AF2012" s="18">
        <f t="shared" si="402"/>
        <v>64.454999999999927</v>
      </c>
      <c r="AG2012" s="126">
        <f t="shared" si="403"/>
        <v>1.4999999999999902E-2</v>
      </c>
      <c r="AH2012" s="20">
        <v>13.6</v>
      </c>
      <c r="AI2012" s="20">
        <v>450</v>
      </c>
      <c r="AJ2012" s="20"/>
      <c r="AK2012" s="20">
        <v>688</v>
      </c>
      <c r="AL2012" s="20">
        <f t="shared" si="404"/>
        <v>65403.788</v>
      </c>
      <c r="AM2012" s="7" t="s">
        <v>287</v>
      </c>
      <c r="AN2012" s="20"/>
      <c r="AO2012" s="21"/>
      <c r="AP2012" s="21"/>
      <c r="AQ2012" s="5" t="s">
        <v>2672</v>
      </c>
      <c r="AR2012" s="5" t="s">
        <v>2203</v>
      </c>
    </row>
    <row r="2013" spans="1:44">
      <c r="A2013" s="87" t="s">
        <v>562</v>
      </c>
      <c r="B2013" s="5">
        <v>1001876</v>
      </c>
      <c r="C2013" s="5" t="s">
        <v>565</v>
      </c>
      <c r="D2013" s="5" t="s">
        <v>55</v>
      </c>
      <c r="E2013" s="5" t="s">
        <v>2577</v>
      </c>
      <c r="F2013" s="5" t="s">
        <v>2204</v>
      </c>
      <c r="G2013" s="5" t="s">
        <v>2673</v>
      </c>
      <c r="H2013" s="6">
        <v>38905</v>
      </c>
      <c r="I2013" s="5" t="s">
        <v>575</v>
      </c>
      <c r="J2013" s="5" t="s">
        <v>627</v>
      </c>
      <c r="K2013" s="5" t="s">
        <v>568</v>
      </c>
      <c r="L2013" s="7">
        <v>6</v>
      </c>
      <c r="M2013" s="7" t="s">
        <v>287</v>
      </c>
      <c r="N2013" s="8">
        <v>4647</v>
      </c>
      <c r="O2013" s="122">
        <v>0.02</v>
      </c>
      <c r="P2013" s="10">
        <f t="shared" si="392"/>
        <v>93</v>
      </c>
      <c r="Q2013" s="122">
        <v>5.0000000000000001E-3</v>
      </c>
      <c r="R2013" s="10">
        <f t="shared" si="393"/>
        <v>23</v>
      </c>
      <c r="S2013" s="122">
        <f t="shared" si="394"/>
        <v>2.4962341295459437E-2</v>
      </c>
      <c r="T2013" s="10">
        <f t="shared" si="395"/>
        <v>116</v>
      </c>
      <c r="U2013" s="10">
        <f t="shared" si="396"/>
        <v>4763</v>
      </c>
      <c r="V2013" s="11">
        <v>4763</v>
      </c>
      <c r="W2013" s="12">
        <f t="shared" si="397"/>
        <v>116</v>
      </c>
      <c r="X2013" s="123">
        <f t="shared" si="398"/>
        <v>2.5000000000000001E-2</v>
      </c>
      <c r="Y2013" s="124" t="str">
        <f t="shared" si="399"/>
        <v>0.00%-8.40%</v>
      </c>
      <c r="Z2013" s="15"/>
      <c r="AA2013" s="15"/>
      <c r="AB2013" s="15"/>
      <c r="AC2013" s="125"/>
      <c r="AD2013" s="8">
        <f t="shared" si="400"/>
        <v>0</v>
      </c>
      <c r="AE2013" s="17">
        <f t="shared" si="401"/>
        <v>4763</v>
      </c>
      <c r="AF2013" s="18">
        <f t="shared" si="402"/>
        <v>116</v>
      </c>
      <c r="AG2013" s="126">
        <f t="shared" si="403"/>
        <v>2.4962341295459378E-2</v>
      </c>
      <c r="AH2013" s="20">
        <v>13.6</v>
      </c>
      <c r="AI2013" s="20">
        <v>450</v>
      </c>
      <c r="AJ2013" s="20"/>
      <c r="AK2013" s="20">
        <v>688</v>
      </c>
      <c r="AL2013" s="20">
        <f t="shared" si="404"/>
        <v>70864.799999999988</v>
      </c>
      <c r="AM2013" s="7" t="s">
        <v>287</v>
      </c>
      <c r="AN2013" s="20"/>
      <c r="AO2013" s="21"/>
      <c r="AP2013" s="21"/>
      <c r="AQ2013" s="5" t="s">
        <v>2672</v>
      </c>
      <c r="AR2013" s="5" t="s">
        <v>2203</v>
      </c>
    </row>
    <row r="2014" spans="1:44">
      <c r="A2014" s="87" t="s">
        <v>562</v>
      </c>
      <c r="B2014" s="5">
        <v>1001881</v>
      </c>
      <c r="C2014" s="5" t="s">
        <v>565</v>
      </c>
      <c r="D2014" s="5" t="s">
        <v>55</v>
      </c>
      <c r="E2014" s="5" t="s">
        <v>2577</v>
      </c>
      <c r="F2014" s="5" t="s">
        <v>2215</v>
      </c>
      <c r="G2014" s="5" t="s">
        <v>2673</v>
      </c>
      <c r="H2014" s="6">
        <v>38905</v>
      </c>
      <c r="I2014" s="5" t="s">
        <v>489</v>
      </c>
      <c r="J2014" s="5" t="s">
        <v>489</v>
      </c>
      <c r="K2014" s="5" t="s">
        <v>568</v>
      </c>
      <c r="L2014" s="7">
        <v>6</v>
      </c>
      <c r="M2014" s="7" t="s">
        <v>287</v>
      </c>
      <c r="N2014" s="8">
        <v>5207</v>
      </c>
      <c r="O2014" s="122">
        <v>0.02</v>
      </c>
      <c r="P2014" s="10">
        <f t="shared" si="392"/>
        <v>104</v>
      </c>
      <c r="Q2014" s="122">
        <v>5.0000000000000001E-3</v>
      </c>
      <c r="R2014" s="10">
        <f t="shared" si="393"/>
        <v>26</v>
      </c>
      <c r="S2014" s="122">
        <f t="shared" si="394"/>
        <v>2.4966391396197427E-2</v>
      </c>
      <c r="T2014" s="10">
        <f t="shared" si="395"/>
        <v>130</v>
      </c>
      <c r="U2014" s="10">
        <f t="shared" si="396"/>
        <v>5337</v>
      </c>
      <c r="V2014" s="11">
        <v>5207</v>
      </c>
      <c r="W2014" s="12">
        <f t="shared" si="397"/>
        <v>0</v>
      </c>
      <c r="X2014" s="123">
        <f t="shared" si="398"/>
        <v>0</v>
      </c>
      <c r="Y2014" s="124" t="str">
        <f t="shared" si="399"/>
        <v>0.00%-8.40%</v>
      </c>
      <c r="Z2014" s="15"/>
      <c r="AA2014" s="15"/>
      <c r="AB2014" s="15"/>
      <c r="AC2014" s="125"/>
      <c r="AD2014" s="8">
        <f t="shared" si="400"/>
        <v>0</v>
      </c>
      <c r="AE2014" s="17">
        <f t="shared" si="401"/>
        <v>5207</v>
      </c>
      <c r="AF2014" s="18">
        <f t="shared" si="402"/>
        <v>0</v>
      </c>
      <c r="AG2014" s="126">
        <f t="shared" si="403"/>
        <v>0</v>
      </c>
      <c r="AH2014" s="20">
        <v>13.6</v>
      </c>
      <c r="AI2014" s="20">
        <v>850</v>
      </c>
      <c r="AJ2014" s="20"/>
      <c r="AK2014" s="20">
        <v>688</v>
      </c>
      <c r="AL2014" s="20">
        <f t="shared" si="404"/>
        <v>81703.199999999997</v>
      </c>
      <c r="AM2014" s="7" t="s">
        <v>287</v>
      </c>
      <c r="AN2014" s="20"/>
      <c r="AO2014" s="21" t="str">
        <f>VLOOKUP(B2014,'[2]FCLCh-VB2'!$B$9:$AQ$230,42,)</f>
        <v>业务能力及班组管理能力差</v>
      </c>
      <c r="AP2014" s="21" t="s">
        <v>140</v>
      </c>
      <c r="AQ2014" s="5" t="s">
        <v>2672</v>
      </c>
      <c r="AR2014" s="5" t="s">
        <v>2203</v>
      </c>
    </row>
    <row r="2015" spans="1:44">
      <c r="A2015" s="87" t="s">
        <v>562</v>
      </c>
      <c r="B2015" s="5">
        <v>1001883</v>
      </c>
      <c r="C2015" s="5" t="s">
        <v>565</v>
      </c>
      <c r="D2015" s="5" t="s">
        <v>55</v>
      </c>
      <c r="E2015" s="5" t="s">
        <v>2577</v>
      </c>
      <c r="F2015" s="5" t="s">
        <v>2204</v>
      </c>
      <c r="G2015" s="5" t="s">
        <v>2673</v>
      </c>
      <c r="H2015" s="6">
        <v>38905</v>
      </c>
      <c r="I2015" s="5" t="s">
        <v>575</v>
      </c>
      <c r="J2015" s="5" t="s">
        <v>627</v>
      </c>
      <c r="K2015" s="5" t="s">
        <v>568</v>
      </c>
      <c r="L2015" s="7">
        <v>6</v>
      </c>
      <c r="M2015" s="7" t="s">
        <v>287</v>
      </c>
      <c r="N2015" s="8">
        <v>4754</v>
      </c>
      <c r="O2015" s="122">
        <v>0.02</v>
      </c>
      <c r="P2015" s="10">
        <f t="shared" si="392"/>
        <v>95</v>
      </c>
      <c r="Q2015" s="122">
        <v>5.0000000000000001E-3</v>
      </c>
      <c r="R2015" s="10">
        <f t="shared" si="393"/>
        <v>24</v>
      </c>
      <c r="S2015" s="122">
        <f t="shared" si="394"/>
        <v>2.503155237694573E-2</v>
      </c>
      <c r="T2015" s="10">
        <f t="shared" si="395"/>
        <v>119</v>
      </c>
      <c r="U2015" s="10">
        <f t="shared" si="396"/>
        <v>4873</v>
      </c>
      <c r="V2015" s="11">
        <v>4873</v>
      </c>
      <c r="W2015" s="12">
        <f t="shared" si="397"/>
        <v>119</v>
      </c>
      <c r="X2015" s="123">
        <f t="shared" si="398"/>
        <v>2.5000000000000001E-2</v>
      </c>
      <c r="Y2015" s="124" t="str">
        <f t="shared" si="399"/>
        <v>0.00%-8.40%</v>
      </c>
      <c r="Z2015" s="15"/>
      <c r="AA2015" s="15"/>
      <c r="AB2015" s="15"/>
      <c r="AC2015" s="125"/>
      <c r="AD2015" s="8">
        <f t="shared" si="400"/>
        <v>0</v>
      </c>
      <c r="AE2015" s="17">
        <f t="shared" si="401"/>
        <v>4873</v>
      </c>
      <c r="AF2015" s="18">
        <f t="shared" si="402"/>
        <v>119</v>
      </c>
      <c r="AG2015" s="126">
        <f t="shared" si="403"/>
        <v>2.5031552376945765E-2</v>
      </c>
      <c r="AH2015" s="20">
        <v>13.6</v>
      </c>
      <c r="AI2015" s="20">
        <v>450</v>
      </c>
      <c r="AJ2015" s="20"/>
      <c r="AK2015" s="20">
        <v>688</v>
      </c>
      <c r="AL2015" s="20">
        <f t="shared" si="404"/>
        <v>72360.800000000003</v>
      </c>
      <c r="AM2015" s="7" t="s">
        <v>287</v>
      </c>
      <c r="AN2015" s="20"/>
      <c r="AO2015" s="21"/>
      <c r="AP2015" s="21"/>
      <c r="AQ2015" s="5" t="s">
        <v>2672</v>
      </c>
      <c r="AR2015" s="5" t="s">
        <v>2203</v>
      </c>
    </row>
    <row r="2016" spans="1:44">
      <c r="A2016" s="87" t="s">
        <v>562</v>
      </c>
      <c r="B2016" s="5">
        <v>1001893</v>
      </c>
      <c r="C2016" s="5" t="s">
        <v>565</v>
      </c>
      <c r="D2016" s="5" t="s">
        <v>55</v>
      </c>
      <c r="E2016" s="5" t="s">
        <v>2577</v>
      </c>
      <c r="F2016" s="5" t="s">
        <v>2204</v>
      </c>
      <c r="G2016" s="5" t="s">
        <v>2677</v>
      </c>
      <c r="H2016" s="6">
        <v>38905</v>
      </c>
      <c r="I2016" s="5" t="s">
        <v>489</v>
      </c>
      <c r="J2016" s="5" t="s">
        <v>489</v>
      </c>
      <c r="K2016" s="5" t="s">
        <v>568</v>
      </c>
      <c r="L2016" s="7">
        <v>6</v>
      </c>
      <c r="M2016" s="7" t="s">
        <v>287</v>
      </c>
      <c r="N2016" s="8">
        <v>5638</v>
      </c>
      <c r="O2016" s="122">
        <v>0.02</v>
      </c>
      <c r="P2016" s="10">
        <f t="shared" si="392"/>
        <v>113</v>
      </c>
      <c r="Q2016" s="122">
        <v>5.0000000000000001E-3</v>
      </c>
      <c r="R2016" s="10">
        <f t="shared" si="393"/>
        <v>28</v>
      </c>
      <c r="S2016" s="122">
        <f t="shared" si="394"/>
        <v>2.5008868393047178E-2</v>
      </c>
      <c r="T2016" s="10">
        <f t="shared" si="395"/>
        <v>141</v>
      </c>
      <c r="U2016" s="10">
        <f t="shared" si="396"/>
        <v>5779</v>
      </c>
      <c r="V2016" s="11">
        <v>5779</v>
      </c>
      <c r="W2016" s="12">
        <f t="shared" si="397"/>
        <v>141</v>
      </c>
      <c r="X2016" s="123">
        <f t="shared" si="398"/>
        <v>2.5000000000000001E-2</v>
      </c>
      <c r="Y2016" s="124" t="str">
        <f t="shared" si="399"/>
        <v>0.00%-8.40%</v>
      </c>
      <c r="Z2016" s="15"/>
      <c r="AA2016" s="15"/>
      <c r="AB2016" s="15"/>
      <c r="AC2016" s="125"/>
      <c r="AD2016" s="8">
        <f t="shared" si="400"/>
        <v>0</v>
      </c>
      <c r="AE2016" s="17">
        <f t="shared" si="401"/>
        <v>5779</v>
      </c>
      <c r="AF2016" s="18">
        <f t="shared" si="402"/>
        <v>141</v>
      </c>
      <c r="AG2016" s="126">
        <f t="shared" si="403"/>
        <v>2.5008868393047168E-2</v>
      </c>
      <c r="AH2016" s="20">
        <v>13.6</v>
      </c>
      <c r="AI2016" s="20">
        <v>850</v>
      </c>
      <c r="AJ2016" s="20"/>
      <c r="AK2016" s="20">
        <v>688</v>
      </c>
      <c r="AL2016" s="20">
        <f t="shared" si="404"/>
        <v>89482.4</v>
      </c>
      <c r="AM2016" s="7" t="s">
        <v>287</v>
      </c>
      <c r="AN2016" s="20"/>
      <c r="AO2016" s="21"/>
      <c r="AP2016" s="21"/>
      <c r="AQ2016" s="5" t="s">
        <v>2672</v>
      </c>
      <c r="AR2016" s="5" t="s">
        <v>2203</v>
      </c>
    </row>
    <row r="2017" spans="1:44">
      <c r="A2017" s="87" t="s">
        <v>562</v>
      </c>
      <c r="B2017" s="5">
        <v>1001910</v>
      </c>
      <c r="C2017" s="5" t="s">
        <v>565</v>
      </c>
      <c r="D2017" s="5" t="s">
        <v>55</v>
      </c>
      <c r="E2017" s="5" t="s">
        <v>2577</v>
      </c>
      <c r="F2017" s="5" t="s">
        <v>2199</v>
      </c>
      <c r="G2017" s="5" t="s">
        <v>2676</v>
      </c>
      <c r="H2017" s="6">
        <v>38905</v>
      </c>
      <c r="I2017" s="5" t="s">
        <v>575</v>
      </c>
      <c r="J2017" s="5" t="s">
        <v>653</v>
      </c>
      <c r="K2017" s="5" t="s">
        <v>568</v>
      </c>
      <c r="L2017" s="7">
        <v>6</v>
      </c>
      <c r="M2017" s="7" t="s">
        <v>287</v>
      </c>
      <c r="N2017" s="8">
        <v>4840</v>
      </c>
      <c r="O2017" s="122">
        <v>0.02</v>
      </c>
      <c r="P2017" s="10">
        <f t="shared" si="392"/>
        <v>97</v>
      </c>
      <c r="Q2017" s="122">
        <v>5.0000000000000001E-3</v>
      </c>
      <c r="R2017" s="10">
        <f t="shared" si="393"/>
        <v>24</v>
      </c>
      <c r="S2017" s="122">
        <f t="shared" si="394"/>
        <v>2.5000000000000001E-2</v>
      </c>
      <c r="T2017" s="10">
        <f t="shared" si="395"/>
        <v>121</v>
      </c>
      <c r="U2017" s="10">
        <f t="shared" si="396"/>
        <v>4961</v>
      </c>
      <c r="V2017" s="11">
        <v>4840</v>
      </c>
      <c r="W2017" s="12">
        <f t="shared" si="397"/>
        <v>0</v>
      </c>
      <c r="X2017" s="123">
        <f t="shared" si="398"/>
        <v>0</v>
      </c>
      <c r="Y2017" s="124" t="str">
        <f t="shared" si="399"/>
        <v>0.00%-8.40%</v>
      </c>
      <c r="Z2017" s="15"/>
      <c r="AA2017" s="15"/>
      <c r="AB2017" s="15"/>
      <c r="AC2017" s="125"/>
      <c r="AD2017" s="8">
        <f t="shared" si="400"/>
        <v>0</v>
      </c>
      <c r="AE2017" s="17">
        <f t="shared" si="401"/>
        <v>4840</v>
      </c>
      <c r="AF2017" s="18">
        <f t="shared" si="402"/>
        <v>0</v>
      </c>
      <c r="AG2017" s="126">
        <f t="shared" si="403"/>
        <v>0</v>
      </c>
      <c r="AH2017" s="20">
        <v>13.6</v>
      </c>
      <c r="AI2017" s="20">
        <v>750</v>
      </c>
      <c r="AJ2017" s="20"/>
      <c r="AK2017" s="20">
        <v>688</v>
      </c>
      <c r="AL2017" s="20">
        <f t="shared" si="404"/>
        <v>75512</v>
      </c>
      <c r="AM2017" s="7" t="s">
        <v>287</v>
      </c>
      <c r="AN2017" s="20"/>
      <c r="AO2017" s="21" t="str">
        <f>VLOOKUP(B2017,'[5]FCLCh-VBR'!$B$9:$AQ$42,42,)</f>
        <v>QM 过程检验：技能单一，学习空间小</v>
      </c>
      <c r="AP2017" s="21" t="s">
        <v>140</v>
      </c>
      <c r="AQ2017" s="5" t="s">
        <v>2672</v>
      </c>
      <c r="AR2017" s="5" t="s">
        <v>2203</v>
      </c>
    </row>
    <row r="2018" spans="1:44">
      <c r="A2018" s="87" t="s">
        <v>562</v>
      </c>
      <c r="B2018" s="5">
        <v>1001913</v>
      </c>
      <c r="C2018" s="5" t="s">
        <v>565</v>
      </c>
      <c r="D2018" s="5" t="s">
        <v>55</v>
      </c>
      <c r="E2018" s="5" t="s">
        <v>2577</v>
      </c>
      <c r="F2018" s="5" t="s">
        <v>2208</v>
      </c>
      <c r="G2018" s="5" t="s">
        <v>2673</v>
      </c>
      <c r="H2018" s="6">
        <v>38905</v>
      </c>
      <c r="I2018" s="5" t="s">
        <v>575</v>
      </c>
      <c r="J2018" s="5" t="s">
        <v>627</v>
      </c>
      <c r="K2018" s="5" t="s">
        <v>568</v>
      </c>
      <c r="L2018" s="7">
        <v>6</v>
      </c>
      <c r="M2018" s="7" t="s">
        <v>287</v>
      </c>
      <c r="N2018" s="8">
        <v>4587</v>
      </c>
      <c r="O2018" s="122">
        <v>0.02</v>
      </c>
      <c r="P2018" s="10">
        <f t="shared" si="392"/>
        <v>92</v>
      </c>
      <c r="Q2018" s="122">
        <v>5.0000000000000001E-3</v>
      </c>
      <c r="R2018" s="10">
        <f t="shared" si="393"/>
        <v>23</v>
      </c>
      <c r="S2018" s="122">
        <f t="shared" si="394"/>
        <v>2.5070852408981905E-2</v>
      </c>
      <c r="T2018" s="10">
        <f t="shared" si="395"/>
        <v>115</v>
      </c>
      <c r="U2018" s="10">
        <f t="shared" si="396"/>
        <v>4702</v>
      </c>
      <c r="V2018" s="11">
        <v>4701.6749999999993</v>
      </c>
      <c r="W2018" s="12">
        <f t="shared" si="397"/>
        <v>114.67499999999927</v>
      </c>
      <c r="X2018" s="123">
        <f t="shared" si="398"/>
        <v>2.5000000000000001E-2</v>
      </c>
      <c r="Y2018" s="124" t="str">
        <f t="shared" si="399"/>
        <v>0.00%-8.40%</v>
      </c>
      <c r="Z2018" s="15"/>
      <c r="AA2018" s="15"/>
      <c r="AB2018" s="15"/>
      <c r="AC2018" s="125"/>
      <c r="AD2018" s="8">
        <f t="shared" si="400"/>
        <v>0</v>
      </c>
      <c r="AE2018" s="17">
        <f t="shared" si="401"/>
        <v>4701.6749999999993</v>
      </c>
      <c r="AF2018" s="18">
        <f t="shared" si="402"/>
        <v>114.67499999999927</v>
      </c>
      <c r="AG2018" s="126">
        <f t="shared" si="403"/>
        <v>2.4999999999999911E-2</v>
      </c>
      <c r="AH2018" s="20">
        <v>13.6</v>
      </c>
      <c r="AI2018" s="20">
        <v>450</v>
      </c>
      <c r="AJ2018" s="20"/>
      <c r="AK2018" s="20">
        <v>688</v>
      </c>
      <c r="AL2018" s="20">
        <f t="shared" si="404"/>
        <v>70030.78</v>
      </c>
      <c r="AM2018" s="7" t="s">
        <v>287</v>
      </c>
      <c r="AN2018" s="20"/>
      <c r="AO2018" s="21"/>
      <c r="AP2018" s="21"/>
      <c r="AQ2018" s="5" t="s">
        <v>2672</v>
      </c>
      <c r="AR2018" s="5" t="s">
        <v>2203</v>
      </c>
    </row>
    <row r="2019" spans="1:44">
      <c r="A2019" s="87" t="s">
        <v>562</v>
      </c>
      <c r="B2019" s="5">
        <v>1001925</v>
      </c>
      <c r="C2019" s="5" t="s">
        <v>565</v>
      </c>
      <c r="D2019" s="5" t="s">
        <v>55</v>
      </c>
      <c r="E2019" s="5" t="s">
        <v>2577</v>
      </c>
      <c r="F2019" s="5" t="s">
        <v>2204</v>
      </c>
      <c r="G2019" s="5" t="s">
        <v>2677</v>
      </c>
      <c r="H2019" s="6">
        <v>38908</v>
      </c>
      <c r="I2019" s="5" t="s">
        <v>489</v>
      </c>
      <c r="J2019" s="5" t="s">
        <v>489</v>
      </c>
      <c r="K2019" s="5" t="s">
        <v>568</v>
      </c>
      <c r="L2019" s="7">
        <v>6</v>
      </c>
      <c r="M2019" s="7" t="s">
        <v>287</v>
      </c>
      <c r="N2019" s="8">
        <v>6624</v>
      </c>
      <c r="O2019" s="122">
        <v>0.02</v>
      </c>
      <c r="P2019" s="10">
        <f t="shared" si="392"/>
        <v>132</v>
      </c>
      <c r="Q2019" s="122">
        <v>5.0000000000000001E-3</v>
      </c>
      <c r="R2019" s="10">
        <f t="shared" si="393"/>
        <v>33</v>
      </c>
      <c r="S2019" s="122">
        <f t="shared" si="394"/>
        <v>2.4909420289855072E-2</v>
      </c>
      <c r="T2019" s="10">
        <f t="shared" si="395"/>
        <v>165</v>
      </c>
      <c r="U2019" s="10">
        <f t="shared" si="396"/>
        <v>6789</v>
      </c>
      <c r="V2019" s="11">
        <v>6790</v>
      </c>
      <c r="W2019" s="12">
        <f t="shared" si="397"/>
        <v>166</v>
      </c>
      <c r="X2019" s="123">
        <f t="shared" si="398"/>
        <v>2.5100000000000001E-2</v>
      </c>
      <c r="Y2019" s="124" t="str">
        <f t="shared" si="399"/>
        <v>0.00%-8.40%</v>
      </c>
      <c r="Z2019" s="15"/>
      <c r="AA2019" s="15"/>
      <c r="AB2019" s="15"/>
      <c r="AC2019" s="125"/>
      <c r="AD2019" s="8">
        <f t="shared" si="400"/>
        <v>0</v>
      </c>
      <c r="AE2019" s="17">
        <f t="shared" si="401"/>
        <v>6790</v>
      </c>
      <c r="AF2019" s="18">
        <f t="shared" si="402"/>
        <v>166</v>
      </c>
      <c r="AG2019" s="126">
        <f t="shared" si="403"/>
        <v>2.5060386473430007E-2</v>
      </c>
      <c r="AH2019" s="20">
        <v>13.6</v>
      </c>
      <c r="AI2019" s="20">
        <v>900</v>
      </c>
      <c r="AJ2019" s="20"/>
      <c r="AK2019" s="20">
        <v>688</v>
      </c>
      <c r="AL2019" s="20">
        <f t="shared" si="404"/>
        <v>103832</v>
      </c>
      <c r="AM2019" s="7" t="s">
        <v>287</v>
      </c>
      <c r="AN2019" s="20"/>
      <c r="AO2019" s="21"/>
      <c r="AP2019" s="21"/>
      <c r="AQ2019" s="5" t="s">
        <v>2672</v>
      </c>
      <c r="AR2019" s="5" t="s">
        <v>2203</v>
      </c>
    </row>
    <row r="2020" spans="1:44">
      <c r="A2020" s="87" t="s">
        <v>562</v>
      </c>
      <c r="B2020" s="5">
        <v>1001928</v>
      </c>
      <c r="C2020" s="5" t="s">
        <v>565</v>
      </c>
      <c r="D2020" s="5" t="s">
        <v>55</v>
      </c>
      <c r="E2020" s="5" t="s">
        <v>2577</v>
      </c>
      <c r="F2020" s="5" t="s">
        <v>2208</v>
      </c>
      <c r="G2020" s="5" t="s">
        <v>2673</v>
      </c>
      <c r="H2020" s="6">
        <v>38908</v>
      </c>
      <c r="I2020" s="5" t="s">
        <v>575</v>
      </c>
      <c r="J2020" s="5" t="s">
        <v>2642</v>
      </c>
      <c r="K2020" s="5" t="s">
        <v>568</v>
      </c>
      <c r="L2020" s="7">
        <v>6</v>
      </c>
      <c r="M2020" s="7" t="s">
        <v>287</v>
      </c>
      <c r="N2020" s="8">
        <v>4666</v>
      </c>
      <c r="O2020" s="122">
        <v>0.02</v>
      </c>
      <c r="P2020" s="10">
        <f t="shared" si="392"/>
        <v>93</v>
      </c>
      <c r="Q2020" s="122">
        <v>5.0000000000000001E-3</v>
      </c>
      <c r="R2020" s="10">
        <f t="shared" si="393"/>
        <v>23</v>
      </c>
      <c r="S2020" s="122">
        <f t="shared" si="394"/>
        <v>2.4860694384912129E-2</v>
      </c>
      <c r="T2020" s="10">
        <f t="shared" si="395"/>
        <v>116</v>
      </c>
      <c r="U2020" s="10">
        <f t="shared" si="396"/>
        <v>4782</v>
      </c>
      <c r="V2020" s="11">
        <v>4782.6499999999996</v>
      </c>
      <c r="W2020" s="12">
        <f t="shared" si="397"/>
        <v>116.64999999999964</v>
      </c>
      <c r="X2020" s="123">
        <f t="shared" si="398"/>
        <v>2.5000000000000001E-2</v>
      </c>
      <c r="Y2020" s="124" t="str">
        <f t="shared" si="399"/>
        <v>0.00%-8.40%</v>
      </c>
      <c r="Z2020" s="15"/>
      <c r="AA2020" s="15"/>
      <c r="AB2020" s="15"/>
      <c r="AC2020" s="125"/>
      <c r="AD2020" s="8">
        <f t="shared" si="400"/>
        <v>0</v>
      </c>
      <c r="AE2020" s="17">
        <f t="shared" si="401"/>
        <v>4782.6499999999996</v>
      </c>
      <c r="AF2020" s="18">
        <f t="shared" si="402"/>
        <v>116.64999999999964</v>
      </c>
      <c r="AG2020" s="126">
        <f t="shared" si="403"/>
        <v>2.4999999999999911E-2</v>
      </c>
      <c r="AH2020" s="20">
        <v>13.6</v>
      </c>
      <c r="AI2020" s="20">
        <v>650</v>
      </c>
      <c r="AJ2020" s="20"/>
      <c r="AK2020" s="20">
        <v>688</v>
      </c>
      <c r="AL2020" s="20">
        <f t="shared" si="404"/>
        <v>73532.039999999994</v>
      </c>
      <c r="AM2020" s="7" t="s">
        <v>287</v>
      </c>
      <c r="AN2020" s="20"/>
      <c r="AO2020" s="21"/>
      <c r="AP2020" s="21"/>
      <c r="AQ2020" s="5" t="s">
        <v>2672</v>
      </c>
      <c r="AR2020" s="5" t="s">
        <v>2203</v>
      </c>
    </row>
    <row r="2021" spans="1:44">
      <c r="A2021" s="87" t="s">
        <v>562</v>
      </c>
      <c r="B2021" s="5">
        <v>1001931</v>
      </c>
      <c r="C2021" s="5" t="s">
        <v>565</v>
      </c>
      <c r="D2021" s="5" t="s">
        <v>55</v>
      </c>
      <c r="E2021" s="5" t="s">
        <v>2577</v>
      </c>
      <c r="F2021" s="5" t="s">
        <v>2204</v>
      </c>
      <c r="G2021" s="5" t="s">
        <v>2673</v>
      </c>
      <c r="H2021" s="6">
        <v>38908</v>
      </c>
      <c r="I2021" s="5" t="s">
        <v>575</v>
      </c>
      <c r="J2021" s="5" t="s">
        <v>2642</v>
      </c>
      <c r="K2021" s="5" t="s">
        <v>568</v>
      </c>
      <c r="L2021" s="7">
        <v>6</v>
      </c>
      <c r="M2021" s="7" t="s">
        <v>287</v>
      </c>
      <c r="N2021" s="8">
        <v>5215</v>
      </c>
      <c r="O2021" s="122">
        <v>0.02</v>
      </c>
      <c r="P2021" s="10">
        <f t="shared" si="392"/>
        <v>104</v>
      </c>
      <c r="Q2021" s="122">
        <v>5.0000000000000001E-3</v>
      </c>
      <c r="R2021" s="10">
        <f t="shared" si="393"/>
        <v>26</v>
      </c>
      <c r="S2021" s="122">
        <f t="shared" si="394"/>
        <v>2.4928092042186004E-2</v>
      </c>
      <c r="T2021" s="10">
        <f t="shared" si="395"/>
        <v>130</v>
      </c>
      <c r="U2021" s="10">
        <f t="shared" si="396"/>
        <v>5345</v>
      </c>
      <c r="V2021" s="11">
        <v>5371</v>
      </c>
      <c r="W2021" s="12">
        <f t="shared" si="397"/>
        <v>156</v>
      </c>
      <c r="X2021" s="123">
        <f t="shared" si="398"/>
        <v>2.9899999999999999E-2</v>
      </c>
      <c r="Y2021" s="124" t="str">
        <f t="shared" si="399"/>
        <v>0.00%-8.40%</v>
      </c>
      <c r="Z2021" s="15"/>
      <c r="AA2021" s="15"/>
      <c r="AB2021" s="15"/>
      <c r="AC2021" s="125"/>
      <c r="AD2021" s="8">
        <f t="shared" si="400"/>
        <v>0</v>
      </c>
      <c r="AE2021" s="17">
        <f t="shared" si="401"/>
        <v>5371</v>
      </c>
      <c r="AF2021" s="18">
        <f t="shared" si="402"/>
        <v>156</v>
      </c>
      <c r="AG2021" s="126">
        <f t="shared" si="403"/>
        <v>2.9913710450623299E-2</v>
      </c>
      <c r="AH2021" s="20">
        <v>13.6</v>
      </c>
      <c r="AI2021" s="20">
        <v>650</v>
      </c>
      <c r="AJ2021" s="20"/>
      <c r="AK2021" s="20">
        <v>688</v>
      </c>
      <c r="AL2021" s="20">
        <f t="shared" si="404"/>
        <v>81533.599999999991</v>
      </c>
      <c r="AM2021" s="7" t="s">
        <v>287</v>
      </c>
      <c r="AN2021" s="20"/>
      <c r="AO2021" s="21"/>
      <c r="AP2021" s="21"/>
      <c r="AQ2021" s="5" t="s">
        <v>2672</v>
      </c>
      <c r="AR2021" s="5" t="s">
        <v>2203</v>
      </c>
    </row>
    <row r="2022" spans="1:44">
      <c r="A2022" s="87" t="s">
        <v>562</v>
      </c>
      <c r="B2022" s="5">
        <v>1001937</v>
      </c>
      <c r="C2022" s="5" t="s">
        <v>565</v>
      </c>
      <c r="D2022" s="5" t="s">
        <v>55</v>
      </c>
      <c r="E2022" s="5" t="s">
        <v>2577</v>
      </c>
      <c r="F2022" s="5" t="s">
        <v>2215</v>
      </c>
      <c r="G2022" s="5" t="s">
        <v>2673</v>
      </c>
      <c r="H2022" s="6">
        <v>38908</v>
      </c>
      <c r="I2022" s="5" t="s">
        <v>575</v>
      </c>
      <c r="J2022" s="5" t="s">
        <v>627</v>
      </c>
      <c r="K2022" s="5" t="s">
        <v>568</v>
      </c>
      <c r="L2022" s="7">
        <v>6</v>
      </c>
      <c r="M2022" s="7" t="s">
        <v>287</v>
      </c>
      <c r="N2022" s="8">
        <v>4457</v>
      </c>
      <c r="O2022" s="122">
        <v>0.02</v>
      </c>
      <c r="P2022" s="10">
        <f t="shared" si="392"/>
        <v>89</v>
      </c>
      <c r="Q2022" s="122">
        <v>5.0000000000000001E-3</v>
      </c>
      <c r="R2022" s="10">
        <f t="shared" si="393"/>
        <v>22</v>
      </c>
      <c r="S2022" s="122">
        <f t="shared" si="394"/>
        <v>2.4904644379627552E-2</v>
      </c>
      <c r="T2022" s="10">
        <f t="shared" si="395"/>
        <v>111</v>
      </c>
      <c r="U2022" s="10">
        <f t="shared" si="396"/>
        <v>4568</v>
      </c>
      <c r="V2022" s="11">
        <v>4457</v>
      </c>
      <c r="W2022" s="12">
        <f t="shared" si="397"/>
        <v>0</v>
      </c>
      <c r="X2022" s="123">
        <f t="shared" si="398"/>
        <v>0</v>
      </c>
      <c r="Y2022" s="124" t="str">
        <f t="shared" si="399"/>
        <v>0.00%-8.40%</v>
      </c>
      <c r="Z2022" s="15"/>
      <c r="AA2022" s="15"/>
      <c r="AB2022" s="15"/>
      <c r="AC2022" s="125"/>
      <c r="AD2022" s="8">
        <f t="shared" si="400"/>
        <v>0</v>
      </c>
      <c r="AE2022" s="17">
        <f t="shared" si="401"/>
        <v>4457</v>
      </c>
      <c r="AF2022" s="18">
        <f t="shared" si="402"/>
        <v>0</v>
      </c>
      <c r="AG2022" s="126">
        <f t="shared" si="403"/>
        <v>0</v>
      </c>
      <c r="AH2022" s="20">
        <v>13.6</v>
      </c>
      <c r="AI2022" s="20">
        <v>450</v>
      </c>
      <c r="AJ2022" s="20"/>
      <c r="AK2022" s="20">
        <v>688</v>
      </c>
      <c r="AL2022" s="20">
        <f t="shared" si="404"/>
        <v>66703.199999999997</v>
      </c>
      <c r="AM2022" s="7" t="s">
        <v>287</v>
      </c>
      <c r="AN2022" s="20"/>
      <c r="AO2022" s="21" t="str">
        <f>VLOOKUP(B2022,'[2]FCLCh-VB2'!$B$9:$AQ$230,42,)</f>
        <v>仅能从事单一/简单工序，工作责任心不强</v>
      </c>
      <c r="AP2022" s="21" t="s">
        <v>140</v>
      </c>
      <c r="AQ2022" s="5" t="s">
        <v>2672</v>
      </c>
      <c r="AR2022" s="5" t="s">
        <v>2203</v>
      </c>
    </row>
    <row r="2023" spans="1:44">
      <c r="A2023" s="87" t="s">
        <v>562</v>
      </c>
      <c r="B2023" s="5">
        <v>1001939</v>
      </c>
      <c r="C2023" s="5" t="s">
        <v>565</v>
      </c>
      <c r="D2023" s="5" t="s">
        <v>55</v>
      </c>
      <c r="E2023" s="5" t="s">
        <v>2577</v>
      </c>
      <c r="F2023" s="5" t="s">
        <v>2208</v>
      </c>
      <c r="G2023" s="5" t="s">
        <v>2673</v>
      </c>
      <c r="H2023" s="6">
        <v>38908</v>
      </c>
      <c r="I2023" s="5" t="s">
        <v>575</v>
      </c>
      <c r="J2023" s="5" t="s">
        <v>2642</v>
      </c>
      <c r="K2023" s="5" t="s">
        <v>568</v>
      </c>
      <c r="L2023" s="7">
        <v>6</v>
      </c>
      <c r="M2023" s="7" t="s">
        <v>287</v>
      </c>
      <c r="N2023" s="8">
        <v>4544</v>
      </c>
      <c r="O2023" s="122">
        <v>0.02</v>
      </c>
      <c r="P2023" s="10">
        <f t="shared" si="392"/>
        <v>91</v>
      </c>
      <c r="Q2023" s="122">
        <v>5.0000000000000001E-3</v>
      </c>
      <c r="R2023" s="10">
        <f t="shared" si="393"/>
        <v>23</v>
      </c>
      <c r="S2023" s="122">
        <f t="shared" si="394"/>
        <v>2.5088028169014086E-2</v>
      </c>
      <c r="T2023" s="10">
        <f t="shared" si="395"/>
        <v>114</v>
      </c>
      <c r="U2023" s="10">
        <f t="shared" si="396"/>
        <v>4658</v>
      </c>
      <c r="V2023" s="11">
        <v>4657.5999999999995</v>
      </c>
      <c r="W2023" s="12">
        <f t="shared" si="397"/>
        <v>113.59999999999945</v>
      </c>
      <c r="X2023" s="123">
        <f t="shared" si="398"/>
        <v>2.5000000000000001E-2</v>
      </c>
      <c r="Y2023" s="124" t="str">
        <f t="shared" si="399"/>
        <v>0.00%-8.40%</v>
      </c>
      <c r="Z2023" s="15"/>
      <c r="AA2023" s="15"/>
      <c r="AB2023" s="15"/>
      <c r="AC2023" s="125"/>
      <c r="AD2023" s="8">
        <f t="shared" si="400"/>
        <v>0</v>
      </c>
      <c r="AE2023" s="17">
        <f t="shared" si="401"/>
        <v>4657.5999999999995</v>
      </c>
      <c r="AF2023" s="18">
        <f t="shared" si="402"/>
        <v>113.59999999999945</v>
      </c>
      <c r="AG2023" s="126">
        <f t="shared" si="403"/>
        <v>2.4999999999999911E-2</v>
      </c>
      <c r="AH2023" s="20">
        <v>13.6</v>
      </c>
      <c r="AI2023" s="20">
        <v>650</v>
      </c>
      <c r="AJ2023" s="20"/>
      <c r="AK2023" s="20">
        <v>688</v>
      </c>
      <c r="AL2023" s="20">
        <f t="shared" si="404"/>
        <v>71831.359999999986</v>
      </c>
      <c r="AM2023" s="7" t="s">
        <v>287</v>
      </c>
      <c r="AN2023" s="20"/>
      <c r="AO2023" s="21"/>
      <c r="AP2023" s="21"/>
      <c r="AQ2023" s="5" t="s">
        <v>2672</v>
      </c>
      <c r="AR2023" s="5" t="s">
        <v>2203</v>
      </c>
    </row>
    <row r="2024" spans="1:44">
      <c r="A2024" s="87" t="s">
        <v>562</v>
      </c>
      <c r="B2024" s="5">
        <v>1001942</v>
      </c>
      <c r="C2024" s="5" t="s">
        <v>565</v>
      </c>
      <c r="D2024" s="5" t="s">
        <v>55</v>
      </c>
      <c r="E2024" s="5" t="s">
        <v>2577</v>
      </c>
      <c r="F2024" s="5" t="s">
        <v>2204</v>
      </c>
      <c r="G2024" s="5" t="s">
        <v>2673</v>
      </c>
      <c r="H2024" s="6">
        <v>38908</v>
      </c>
      <c r="I2024" s="5" t="s">
        <v>575</v>
      </c>
      <c r="J2024" s="5" t="s">
        <v>627</v>
      </c>
      <c r="K2024" s="5" t="s">
        <v>568</v>
      </c>
      <c r="L2024" s="7">
        <v>6</v>
      </c>
      <c r="M2024" s="7" t="s">
        <v>287</v>
      </c>
      <c r="N2024" s="8">
        <v>4570</v>
      </c>
      <c r="O2024" s="122">
        <v>0.02</v>
      </c>
      <c r="P2024" s="10">
        <f t="shared" si="392"/>
        <v>91</v>
      </c>
      <c r="Q2024" s="122">
        <v>5.0000000000000001E-3</v>
      </c>
      <c r="R2024" s="10">
        <f t="shared" si="393"/>
        <v>23</v>
      </c>
      <c r="S2024" s="122">
        <f t="shared" si="394"/>
        <v>2.4945295404814005E-2</v>
      </c>
      <c r="T2024" s="10">
        <f t="shared" si="395"/>
        <v>114</v>
      </c>
      <c r="U2024" s="10">
        <f t="shared" si="396"/>
        <v>4684</v>
      </c>
      <c r="V2024" s="11">
        <v>4570</v>
      </c>
      <c r="W2024" s="12">
        <f t="shared" si="397"/>
        <v>0</v>
      </c>
      <c r="X2024" s="123">
        <f t="shared" si="398"/>
        <v>0</v>
      </c>
      <c r="Y2024" s="124" t="str">
        <f t="shared" si="399"/>
        <v>0.00%-8.40%</v>
      </c>
      <c r="Z2024" s="15"/>
      <c r="AA2024" s="15"/>
      <c r="AB2024" s="15"/>
      <c r="AC2024" s="125"/>
      <c r="AD2024" s="8">
        <f t="shared" si="400"/>
        <v>0</v>
      </c>
      <c r="AE2024" s="17">
        <f t="shared" si="401"/>
        <v>4570</v>
      </c>
      <c r="AF2024" s="18">
        <f t="shared" si="402"/>
        <v>0</v>
      </c>
      <c r="AG2024" s="126">
        <f t="shared" si="403"/>
        <v>0</v>
      </c>
      <c r="AH2024" s="20">
        <v>13.6</v>
      </c>
      <c r="AI2024" s="20">
        <v>450</v>
      </c>
      <c r="AJ2024" s="20"/>
      <c r="AK2024" s="20">
        <v>688</v>
      </c>
      <c r="AL2024" s="20">
        <f t="shared" si="404"/>
        <v>68240</v>
      </c>
      <c r="AM2024" s="7" t="s">
        <v>287</v>
      </c>
      <c r="AN2024" s="20"/>
      <c r="AO2024" s="21" t="str">
        <f>VLOOKUP(B2024,'[4]FCLCh-VB1'!$B$9:$AQ$248,42,)</f>
        <v>工作能力 差，会的岗位少，时常不服从管理。业绩评估扣分4次</v>
      </c>
      <c r="AP2024" s="21" t="s">
        <v>140</v>
      </c>
      <c r="AQ2024" s="5" t="s">
        <v>2672</v>
      </c>
      <c r="AR2024" s="5" t="s">
        <v>2203</v>
      </c>
    </row>
    <row r="2025" spans="1:44">
      <c r="A2025" s="87" t="s">
        <v>562</v>
      </c>
      <c r="B2025" s="5">
        <v>1001948</v>
      </c>
      <c r="C2025" s="5" t="s">
        <v>565</v>
      </c>
      <c r="D2025" s="5" t="s">
        <v>55</v>
      </c>
      <c r="E2025" s="5" t="s">
        <v>2577</v>
      </c>
      <c r="F2025" s="5" t="s">
        <v>2215</v>
      </c>
      <c r="G2025" s="5" t="s">
        <v>2673</v>
      </c>
      <c r="H2025" s="6">
        <v>38923</v>
      </c>
      <c r="I2025" s="5" t="s">
        <v>575</v>
      </c>
      <c r="J2025" s="5" t="s">
        <v>653</v>
      </c>
      <c r="K2025" s="5" t="s">
        <v>568</v>
      </c>
      <c r="L2025" s="7">
        <v>6</v>
      </c>
      <c r="M2025" s="7" t="s">
        <v>287</v>
      </c>
      <c r="N2025" s="8">
        <v>4677</v>
      </c>
      <c r="O2025" s="122">
        <v>0.02</v>
      </c>
      <c r="P2025" s="10">
        <f t="shared" si="392"/>
        <v>94</v>
      </c>
      <c r="Q2025" s="122">
        <v>5.0000000000000001E-3</v>
      </c>
      <c r="R2025" s="10">
        <f t="shared" si="393"/>
        <v>23</v>
      </c>
      <c r="S2025" s="122">
        <f t="shared" si="394"/>
        <v>2.5016035920461834E-2</v>
      </c>
      <c r="T2025" s="10">
        <f t="shared" si="395"/>
        <v>117</v>
      </c>
      <c r="U2025" s="10">
        <f t="shared" si="396"/>
        <v>4794</v>
      </c>
      <c r="V2025" s="11">
        <v>4794</v>
      </c>
      <c r="W2025" s="12">
        <f t="shared" si="397"/>
        <v>117</v>
      </c>
      <c r="X2025" s="123">
        <f t="shared" si="398"/>
        <v>2.5000000000000001E-2</v>
      </c>
      <c r="Y2025" s="124" t="str">
        <f t="shared" si="399"/>
        <v>0.00%-8.40%</v>
      </c>
      <c r="Z2025" s="15"/>
      <c r="AA2025" s="15"/>
      <c r="AB2025" s="15"/>
      <c r="AC2025" s="125"/>
      <c r="AD2025" s="8">
        <f t="shared" si="400"/>
        <v>0</v>
      </c>
      <c r="AE2025" s="17">
        <f t="shared" si="401"/>
        <v>4794</v>
      </c>
      <c r="AF2025" s="18">
        <f t="shared" si="402"/>
        <v>117</v>
      </c>
      <c r="AG2025" s="126">
        <f t="shared" si="403"/>
        <v>2.5016035920461865E-2</v>
      </c>
      <c r="AH2025" s="20">
        <v>13.6</v>
      </c>
      <c r="AI2025" s="20">
        <v>750</v>
      </c>
      <c r="AJ2025" s="20"/>
      <c r="AK2025" s="20">
        <v>688</v>
      </c>
      <c r="AL2025" s="20">
        <f t="shared" si="404"/>
        <v>74886.399999999994</v>
      </c>
      <c r="AM2025" s="7" t="s">
        <v>287</v>
      </c>
      <c r="AN2025" s="20"/>
      <c r="AO2025" s="21"/>
      <c r="AP2025" s="21"/>
      <c r="AQ2025" s="5" t="s">
        <v>2672</v>
      </c>
      <c r="AR2025" s="5" t="s">
        <v>2203</v>
      </c>
    </row>
    <row r="2026" spans="1:44">
      <c r="A2026" s="87" t="s">
        <v>562</v>
      </c>
      <c r="B2026" s="5">
        <v>1001958</v>
      </c>
      <c r="C2026" s="5" t="s">
        <v>565</v>
      </c>
      <c r="D2026" s="5" t="s">
        <v>55</v>
      </c>
      <c r="E2026" s="5" t="s">
        <v>2577</v>
      </c>
      <c r="F2026" s="5" t="s">
        <v>2208</v>
      </c>
      <c r="G2026" s="5" t="s">
        <v>2673</v>
      </c>
      <c r="H2026" s="6">
        <v>38908</v>
      </c>
      <c r="I2026" s="5" t="s">
        <v>575</v>
      </c>
      <c r="J2026" s="5" t="s">
        <v>653</v>
      </c>
      <c r="K2026" s="5" t="s">
        <v>568</v>
      </c>
      <c r="L2026" s="7">
        <v>6</v>
      </c>
      <c r="M2026" s="7" t="s">
        <v>287</v>
      </c>
      <c r="N2026" s="8">
        <v>5490</v>
      </c>
      <c r="O2026" s="122">
        <v>0.02</v>
      </c>
      <c r="P2026" s="10">
        <f t="shared" si="392"/>
        <v>110</v>
      </c>
      <c r="Q2026" s="122">
        <v>5.0000000000000001E-3</v>
      </c>
      <c r="R2026" s="10">
        <f t="shared" si="393"/>
        <v>27</v>
      </c>
      <c r="S2026" s="122">
        <f t="shared" si="394"/>
        <v>2.4954462659380693E-2</v>
      </c>
      <c r="T2026" s="10">
        <f t="shared" si="395"/>
        <v>137</v>
      </c>
      <c r="U2026" s="10">
        <f t="shared" si="396"/>
        <v>5627</v>
      </c>
      <c r="V2026" s="11">
        <v>5627.2499999999991</v>
      </c>
      <c r="W2026" s="12">
        <f t="shared" si="397"/>
        <v>137.24999999999909</v>
      </c>
      <c r="X2026" s="123">
        <f t="shared" si="398"/>
        <v>2.5000000000000001E-2</v>
      </c>
      <c r="Y2026" s="124" t="str">
        <f t="shared" si="399"/>
        <v>0.00%-8.40%</v>
      </c>
      <c r="Z2026" s="15"/>
      <c r="AA2026" s="15"/>
      <c r="AB2026" s="15"/>
      <c r="AC2026" s="125"/>
      <c r="AD2026" s="8">
        <f t="shared" si="400"/>
        <v>0</v>
      </c>
      <c r="AE2026" s="17">
        <f t="shared" si="401"/>
        <v>5627.2499999999991</v>
      </c>
      <c r="AF2026" s="18">
        <f t="shared" si="402"/>
        <v>137.24999999999909</v>
      </c>
      <c r="AG2026" s="126">
        <f t="shared" si="403"/>
        <v>2.4999999999999911E-2</v>
      </c>
      <c r="AH2026" s="20">
        <v>13.6</v>
      </c>
      <c r="AI2026" s="20">
        <v>750</v>
      </c>
      <c r="AJ2026" s="20"/>
      <c r="AK2026" s="20">
        <v>688</v>
      </c>
      <c r="AL2026" s="20">
        <f t="shared" si="404"/>
        <v>86218.599999999991</v>
      </c>
      <c r="AM2026" s="7" t="s">
        <v>287</v>
      </c>
      <c r="AN2026" s="20"/>
      <c r="AO2026" s="21"/>
      <c r="AP2026" s="21"/>
      <c r="AQ2026" s="5" t="s">
        <v>2672</v>
      </c>
      <c r="AR2026" s="5" t="s">
        <v>2203</v>
      </c>
    </row>
    <row r="2027" spans="1:44">
      <c r="A2027" s="87" t="s">
        <v>562</v>
      </c>
      <c r="B2027" s="5">
        <v>1001961</v>
      </c>
      <c r="C2027" s="5" t="s">
        <v>565</v>
      </c>
      <c r="D2027" s="5" t="s">
        <v>55</v>
      </c>
      <c r="E2027" s="5" t="s">
        <v>2577</v>
      </c>
      <c r="F2027" s="5" t="s">
        <v>2204</v>
      </c>
      <c r="G2027" s="5" t="s">
        <v>2677</v>
      </c>
      <c r="H2027" s="6">
        <v>38908</v>
      </c>
      <c r="I2027" s="5" t="s">
        <v>575</v>
      </c>
      <c r="J2027" s="5" t="s">
        <v>2642</v>
      </c>
      <c r="K2027" s="5" t="s">
        <v>568</v>
      </c>
      <c r="L2027" s="7">
        <v>6</v>
      </c>
      <c r="M2027" s="7" t="s">
        <v>287</v>
      </c>
      <c r="N2027" s="8">
        <v>4593</v>
      </c>
      <c r="O2027" s="122">
        <v>0.02</v>
      </c>
      <c r="P2027" s="10">
        <f t="shared" si="392"/>
        <v>92</v>
      </c>
      <c r="Q2027" s="122">
        <v>5.0000000000000001E-3</v>
      </c>
      <c r="R2027" s="10">
        <f t="shared" si="393"/>
        <v>23</v>
      </c>
      <c r="S2027" s="122">
        <f t="shared" si="394"/>
        <v>2.5038101458741562E-2</v>
      </c>
      <c r="T2027" s="10">
        <f t="shared" si="395"/>
        <v>115</v>
      </c>
      <c r="U2027" s="10">
        <f t="shared" si="396"/>
        <v>4708</v>
      </c>
      <c r="V2027" s="11">
        <v>4708</v>
      </c>
      <c r="W2027" s="12">
        <f t="shared" si="397"/>
        <v>115</v>
      </c>
      <c r="X2027" s="123">
        <f t="shared" si="398"/>
        <v>2.5000000000000001E-2</v>
      </c>
      <c r="Y2027" s="124" t="str">
        <f t="shared" si="399"/>
        <v>0.00%-8.40%</v>
      </c>
      <c r="Z2027" s="15"/>
      <c r="AA2027" s="15"/>
      <c r="AB2027" s="15"/>
      <c r="AC2027" s="125"/>
      <c r="AD2027" s="8">
        <f t="shared" si="400"/>
        <v>0</v>
      </c>
      <c r="AE2027" s="17">
        <f t="shared" si="401"/>
        <v>4708</v>
      </c>
      <c r="AF2027" s="18">
        <f t="shared" si="402"/>
        <v>115</v>
      </c>
      <c r="AG2027" s="126">
        <f t="shared" si="403"/>
        <v>2.5038101458741524E-2</v>
      </c>
      <c r="AH2027" s="20">
        <v>13.6</v>
      </c>
      <c r="AI2027" s="20">
        <v>650</v>
      </c>
      <c r="AJ2027" s="20"/>
      <c r="AK2027" s="20">
        <v>688</v>
      </c>
      <c r="AL2027" s="20">
        <f t="shared" si="404"/>
        <v>72516.799999999988</v>
      </c>
      <c r="AM2027" s="7" t="s">
        <v>287</v>
      </c>
      <c r="AN2027" s="20"/>
      <c r="AO2027" s="21"/>
      <c r="AP2027" s="21"/>
      <c r="AQ2027" s="5" t="s">
        <v>2672</v>
      </c>
      <c r="AR2027" s="5" t="s">
        <v>2203</v>
      </c>
    </row>
    <row r="2028" spans="1:44">
      <c r="A2028" s="87" t="s">
        <v>562</v>
      </c>
      <c r="B2028" s="5">
        <v>1001990</v>
      </c>
      <c r="C2028" s="5" t="s">
        <v>565</v>
      </c>
      <c r="D2028" s="5" t="s">
        <v>55</v>
      </c>
      <c r="E2028" s="5" t="s">
        <v>2577</v>
      </c>
      <c r="F2028" s="5" t="s">
        <v>2204</v>
      </c>
      <c r="G2028" s="5" t="s">
        <v>2673</v>
      </c>
      <c r="H2028" s="6">
        <v>38908</v>
      </c>
      <c r="I2028" s="5" t="s">
        <v>575</v>
      </c>
      <c r="J2028" s="5" t="s">
        <v>627</v>
      </c>
      <c r="K2028" s="5" t="s">
        <v>568</v>
      </c>
      <c r="L2028" s="7">
        <v>6</v>
      </c>
      <c r="M2028" s="7" t="s">
        <v>287</v>
      </c>
      <c r="N2028" s="8">
        <v>4691</v>
      </c>
      <c r="O2028" s="122">
        <v>0.02</v>
      </c>
      <c r="P2028" s="10">
        <f t="shared" si="392"/>
        <v>94</v>
      </c>
      <c r="Q2028" s="122">
        <v>5.0000000000000001E-3</v>
      </c>
      <c r="R2028" s="10">
        <f t="shared" si="393"/>
        <v>23</v>
      </c>
      <c r="S2028" s="122">
        <f t="shared" si="394"/>
        <v>2.4941377105094864E-2</v>
      </c>
      <c r="T2028" s="10">
        <f t="shared" si="395"/>
        <v>117</v>
      </c>
      <c r="U2028" s="10">
        <f t="shared" si="396"/>
        <v>4808</v>
      </c>
      <c r="V2028" s="11">
        <v>4808</v>
      </c>
      <c r="W2028" s="12">
        <f t="shared" si="397"/>
        <v>117</v>
      </c>
      <c r="X2028" s="123">
        <f t="shared" si="398"/>
        <v>2.4899999999999999E-2</v>
      </c>
      <c r="Y2028" s="124" t="str">
        <f t="shared" si="399"/>
        <v>0.00%-8.40%</v>
      </c>
      <c r="Z2028" s="15"/>
      <c r="AA2028" s="15"/>
      <c r="AB2028" s="15"/>
      <c r="AC2028" s="125"/>
      <c r="AD2028" s="8">
        <f t="shared" si="400"/>
        <v>0</v>
      </c>
      <c r="AE2028" s="17">
        <f t="shared" si="401"/>
        <v>4808</v>
      </c>
      <c r="AF2028" s="18">
        <f t="shared" si="402"/>
        <v>117</v>
      </c>
      <c r="AG2028" s="126">
        <f t="shared" si="403"/>
        <v>2.4941377105094809E-2</v>
      </c>
      <c r="AH2028" s="20">
        <v>13.6</v>
      </c>
      <c r="AI2028" s="20">
        <v>450</v>
      </c>
      <c r="AJ2028" s="20"/>
      <c r="AK2028" s="20">
        <v>688</v>
      </c>
      <c r="AL2028" s="20">
        <f t="shared" si="404"/>
        <v>71476.799999999988</v>
      </c>
      <c r="AM2028" s="7" t="s">
        <v>287</v>
      </c>
      <c r="AN2028" s="20"/>
      <c r="AO2028" s="21"/>
      <c r="AP2028" s="21"/>
      <c r="AQ2028" s="5" t="s">
        <v>2672</v>
      </c>
      <c r="AR2028" s="5" t="s">
        <v>2203</v>
      </c>
    </row>
    <row r="2029" spans="1:44">
      <c r="A2029" s="87" t="s">
        <v>562</v>
      </c>
      <c r="B2029" s="5">
        <v>1001994</v>
      </c>
      <c r="C2029" s="5" t="s">
        <v>565</v>
      </c>
      <c r="D2029" s="5" t="s">
        <v>55</v>
      </c>
      <c r="E2029" s="5" t="s">
        <v>2577</v>
      </c>
      <c r="F2029" s="5" t="s">
        <v>2208</v>
      </c>
      <c r="G2029" s="5" t="s">
        <v>2673</v>
      </c>
      <c r="H2029" s="6">
        <v>38908</v>
      </c>
      <c r="I2029" s="5" t="s">
        <v>575</v>
      </c>
      <c r="J2029" s="5" t="s">
        <v>627</v>
      </c>
      <c r="K2029" s="5" t="s">
        <v>568</v>
      </c>
      <c r="L2029" s="7">
        <v>6</v>
      </c>
      <c r="M2029" s="7" t="s">
        <v>287</v>
      </c>
      <c r="N2029" s="8">
        <v>4472</v>
      </c>
      <c r="O2029" s="122">
        <v>0.02</v>
      </c>
      <c r="P2029" s="10">
        <f t="shared" si="392"/>
        <v>89</v>
      </c>
      <c r="Q2029" s="122">
        <v>5.0000000000000001E-3</v>
      </c>
      <c r="R2029" s="10">
        <f t="shared" si="393"/>
        <v>22</v>
      </c>
      <c r="S2029" s="122">
        <f t="shared" si="394"/>
        <v>2.4821109123434704E-2</v>
      </c>
      <c r="T2029" s="10">
        <f t="shared" si="395"/>
        <v>111</v>
      </c>
      <c r="U2029" s="10">
        <f t="shared" si="396"/>
        <v>4583</v>
      </c>
      <c r="V2029" s="11">
        <v>4583.7999999999993</v>
      </c>
      <c r="W2029" s="12">
        <f t="shared" si="397"/>
        <v>111.79999999999927</v>
      </c>
      <c r="X2029" s="123">
        <f t="shared" si="398"/>
        <v>2.5000000000000001E-2</v>
      </c>
      <c r="Y2029" s="124" t="str">
        <f t="shared" si="399"/>
        <v>0.00%-8.40%</v>
      </c>
      <c r="Z2029" s="15"/>
      <c r="AA2029" s="15"/>
      <c r="AB2029" s="15"/>
      <c r="AC2029" s="125"/>
      <c r="AD2029" s="8">
        <f t="shared" si="400"/>
        <v>0</v>
      </c>
      <c r="AE2029" s="17">
        <f t="shared" si="401"/>
        <v>4583.7999999999993</v>
      </c>
      <c r="AF2029" s="18">
        <f t="shared" si="402"/>
        <v>111.79999999999927</v>
      </c>
      <c r="AG2029" s="126">
        <f t="shared" si="403"/>
        <v>2.4999999999999911E-2</v>
      </c>
      <c r="AH2029" s="20">
        <v>13.6</v>
      </c>
      <c r="AI2029" s="20">
        <v>450</v>
      </c>
      <c r="AJ2029" s="20"/>
      <c r="AK2029" s="20">
        <v>688</v>
      </c>
      <c r="AL2029" s="20">
        <f t="shared" si="404"/>
        <v>68427.679999999993</v>
      </c>
      <c r="AM2029" s="7" t="s">
        <v>287</v>
      </c>
      <c r="AN2029" s="20"/>
      <c r="AO2029" s="21"/>
      <c r="AP2029" s="21"/>
      <c r="AQ2029" s="5" t="s">
        <v>2672</v>
      </c>
      <c r="AR2029" s="5" t="s">
        <v>2203</v>
      </c>
    </row>
    <row r="2030" spans="1:44">
      <c r="A2030" s="87" t="s">
        <v>562</v>
      </c>
      <c r="B2030" s="5">
        <v>1002015</v>
      </c>
      <c r="C2030" s="5" t="s">
        <v>565</v>
      </c>
      <c r="D2030" s="5" t="s">
        <v>55</v>
      </c>
      <c r="E2030" s="5" t="s">
        <v>2577</v>
      </c>
      <c r="F2030" s="5" t="s">
        <v>2204</v>
      </c>
      <c r="G2030" s="5" t="s">
        <v>2673</v>
      </c>
      <c r="H2030" s="6">
        <v>38923</v>
      </c>
      <c r="I2030" s="5" t="s">
        <v>575</v>
      </c>
      <c r="J2030" s="5" t="s">
        <v>627</v>
      </c>
      <c r="K2030" s="5" t="s">
        <v>568</v>
      </c>
      <c r="L2030" s="7">
        <v>6</v>
      </c>
      <c r="M2030" s="7" t="s">
        <v>287</v>
      </c>
      <c r="N2030" s="8">
        <v>4718</v>
      </c>
      <c r="O2030" s="122">
        <v>0.02</v>
      </c>
      <c r="P2030" s="10">
        <f t="shared" si="392"/>
        <v>94</v>
      </c>
      <c r="Q2030" s="122">
        <v>5.0000000000000001E-3</v>
      </c>
      <c r="R2030" s="10">
        <f t="shared" si="393"/>
        <v>24</v>
      </c>
      <c r="S2030" s="122">
        <f t="shared" si="394"/>
        <v>2.5010597710894446E-2</v>
      </c>
      <c r="T2030" s="10">
        <f t="shared" si="395"/>
        <v>118</v>
      </c>
      <c r="U2030" s="10">
        <f t="shared" si="396"/>
        <v>4836</v>
      </c>
      <c r="V2030" s="11">
        <v>4718</v>
      </c>
      <c r="W2030" s="12">
        <f t="shared" si="397"/>
        <v>0</v>
      </c>
      <c r="X2030" s="123">
        <f t="shared" si="398"/>
        <v>0</v>
      </c>
      <c r="Y2030" s="124" t="str">
        <f t="shared" si="399"/>
        <v>0.00%-8.40%</v>
      </c>
      <c r="Z2030" s="15"/>
      <c r="AA2030" s="15"/>
      <c r="AB2030" s="15"/>
      <c r="AC2030" s="125"/>
      <c r="AD2030" s="8">
        <f t="shared" si="400"/>
        <v>0</v>
      </c>
      <c r="AE2030" s="17">
        <f t="shared" si="401"/>
        <v>4718</v>
      </c>
      <c r="AF2030" s="18">
        <f t="shared" si="402"/>
        <v>0</v>
      </c>
      <c r="AG2030" s="126">
        <f t="shared" si="403"/>
        <v>0</v>
      </c>
      <c r="AH2030" s="20">
        <v>13.6</v>
      </c>
      <c r="AI2030" s="20">
        <v>450</v>
      </c>
      <c r="AJ2030" s="20"/>
      <c r="AK2030" s="20">
        <v>688</v>
      </c>
      <c r="AL2030" s="20">
        <f t="shared" si="404"/>
        <v>70252.799999999988</v>
      </c>
      <c r="AM2030" s="7" t="s">
        <v>287</v>
      </c>
      <c r="AN2030" s="20"/>
      <c r="AO2030" s="21" t="str">
        <f>VLOOKUP(B2030,'[4]FCLCh-VB1'!$B$9:$AQ$248,42,)</f>
        <v>冷藏出水口插件2次批量未装配到位，导致箱体报废3台</v>
      </c>
      <c r="AP2030" s="21" t="s">
        <v>140</v>
      </c>
      <c r="AQ2030" s="5" t="s">
        <v>2672</v>
      </c>
      <c r="AR2030" s="5" t="s">
        <v>2203</v>
      </c>
    </row>
    <row r="2031" spans="1:44">
      <c r="A2031" s="87" t="s">
        <v>562</v>
      </c>
      <c r="B2031" s="5">
        <v>1002020</v>
      </c>
      <c r="C2031" s="5" t="s">
        <v>565</v>
      </c>
      <c r="D2031" s="5" t="s">
        <v>55</v>
      </c>
      <c r="E2031" s="5" t="s">
        <v>2577</v>
      </c>
      <c r="F2031" s="5" t="s">
        <v>2208</v>
      </c>
      <c r="G2031" s="5" t="s">
        <v>2673</v>
      </c>
      <c r="H2031" s="6">
        <v>38911</v>
      </c>
      <c r="I2031" s="5" t="s">
        <v>575</v>
      </c>
      <c r="J2031" s="5" t="s">
        <v>627</v>
      </c>
      <c r="K2031" s="5" t="s">
        <v>568</v>
      </c>
      <c r="L2031" s="7">
        <v>6</v>
      </c>
      <c r="M2031" s="7" t="s">
        <v>287</v>
      </c>
      <c r="N2031" s="8">
        <v>4563</v>
      </c>
      <c r="O2031" s="122">
        <v>0.02</v>
      </c>
      <c r="P2031" s="10">
        <f t="shared" si="392"/>
        <v>91</v>
      </c>
      <c r="Q2031" s="122">
        <v>5.0000000000000001E-3</v>
      </c>
      <c r="R2031" s="10">
        <f t="shared" si="393"/>
        <v>23</v>
      </c>
      <c r="S2031" s="122">
        <f t="shared" si="394"/>
        <v>2.4983563445101907E-2</v>
      </c>
      <c r="T2031" s="10">
        <f t="shared" si="395"/>
        <v>114</v>
      </c>
      <c r="U2031" s="10">
        <f t="shared" si="396"/>
        <v>4677</v>
      </c>
      <c r="V2031" s="11">
        <v>4608.63</v>
      </c>
      <c r="W2031" s="12">
        <f t="shared" si="397"/>
        <v>45.630000000000109</v>
      </c>
      <c r="X2031" s="123">
        <f t="shared" si="398"/>
        <v>0.01</v>
      </c>
      <c r="Y2031" s="124" t="str">
        <f t="shared" si="399"/>
        <v>0.00%-8.40%</v>
      </c>
      <c r="Z2031" s="15"/>
      <c r="AA2031" s="15"/>
      <c r="AB2031" s="15"/>
      <c r="AC2031" s="125"/>
      <c r="AD2031" s="8">
        <f t="shared" si="400"/>
        <v>0</v>
      </c>
      <c r="AE2031" s="17">
        <f t="shared" si="401"/>
        <v>4608.63</v>
      </c>
      <c r="AF2031" s="18">
        <f t="shared" si="402"/>
        <v>45.630000000000109</v>
      </c>
      <c r="AG2031" s="126">
        <f t="shared" si="403"/>
        <v>1.0000000000000009E-2</v>
      </c>
      <c r="AH2031" s="20">
        <v>13.6</v>
      </c>
      <c r="AI2031" s="20">
        <v>450</v>
      </c>
      <c r="AJ2031" s="20"/>
      <c r="AK2031" s="20">
        <v>688</v>
      </c>
      <c r="AL2031" s="20">
        <f t="shared" si="404"/>
        <v>68765.368000000002</v>
      </c>
      <c r="AM2031" s="7" t="s">
        <v>287</v>
      </c>
      <c r="AN2031" s="20"/>
      <c r="AO2031" s="21" t="str">
        <f>VLOOKUP(B2031,'[3]FCLCh-VB3'!$B$9:$AQ$389,42,)</f>
        <v>未上班期间，使用员工卡到小卖部消费</v>
      </c>
      <c r="AP2031" s="21"/>
      <c r="AQ2031" s="5" t="s">
        <v>2672</v>
      </c>
      <c r="AR2031" s="5" t="s">
        <v>2203</v>
      </c>
    </row>
    <row r="2032" spans="1:44">
      <c r="A2032" s="87" t="s">
        <v>562</v>
      </c>
      <c r="B2032" s="5">
        <v>1002021</v>
      </c>
      <c r="C2032" s="5" t="s">
        <v>565</v>
      </c>
      <c r="D2032" s="5" t="s">
        <v>55</v>
      </c>
      <c r="E2032" s="5" t="s">
        <v>2577</v>
      </c>
      <c r="F2032" s="5" t="s">
        <v>2208</v>
      </c>
      <c r="G2032" s="5" t="s">
        <v>2673</v>
      </c>
      <c r="H2032" s="6">
        <v>38911</v>
      </c>
      <c r="I2032" s="5" t="s">
        <v>575</v>
      </c>
      <c r="J2032" s="5" t="s">
        <v>2642</v>
      </c>
      <c r="K2032" s="5" t="s">
        <v>568</v>
      </c>
      <c r="L2032" s="7">
        <v>6</v>
      </c>
      <c r="M2032" s="7" t="s">
        <v>287</v>
      </c>
      <c r="N2032" s="8">
        <v>4806</v>
      </c>
      <c r="O2032" s="122">
        <v>0.02</v>
      </c>
      <c r="P2032" s="10">
        <f t="shared" si="392"/>
        <v>96</v>
      </c>
      <c r="Q2032" s="122">
        <v>5.0000000000000001E-3</v>
      </c>
      <c r="R2032" s="10">
        <f t="shared" si="393"/>
        <v>24</v>
      </c>
      <c r="S2032" s="122">
        <f t="shared" si="394"/>
        <v>2.4968789013732832E-2</v>
      </c>
      <c r="T2032" s="10">
        <f t="shared" si="395"/>
        <v>120</v>
      </c>
      <c r="U2032" s="10">
        <f t="shared" si="396"/>
        <v>4926</v>
      </c>
      <c r="V2032" s="11">
        <v>4926.1499999999996</v>
      </c>
      <c r="W2032" s="12">
        <f t="shared" si="397"/>
        <v>120.14999999999964</v>
      </c>
      <c r="X2032" s="123">
        <f t="shared" si="398"/>
        <v>2.5000000000000001E-2</v>
      </c>
      <c r="Y2032" s="124" t="str">
        <f t="shared" si="399"/>
        <v>0.00%-8.40%</v>
      </c>
      <c r="Z2032" s="15"/>
      <c r="AA2032" s="15"/>
      <c r="AB2032" s="15"/>
      <c r="AC2032" s="125"/>
      <c r="AD2032" s="8">
        <f t="shared" si="400"/>
        <v>0</v>
      </c>
      <c r="AE2032" s="17">
        <f t="shared" si="401"/>
        <v>4926.1499999999996</v>
      </c>
      <c r="AF2032" s="18">
        <f t="shared" si="402"/>
        <v>120.14999999999964</v>
      </c>
      <c r="AG2032" s="126">
        <f t="shared" si="403"/>
        <v>2.4999999999999911E-2</v>
      </c>
      <c r="AH2032" s="20">
        <v>13.6</v>
      </c>
      <c r="AI2032" s="20">
        <v>650</v>
      </c>
      <c r="AJ2032" s="20"/>
      <c r="AK2032" s="20">
        <v>688</v>
      </c>
      <c r="AL2032" s="20">
        <f t="shared" si="404"/>
        <v>75483.64</v>
      </c>
      <c r="AM2032" s="7" t="s">
        <v>287</v>
      </c>
      <c r="AN2032" s="20"/>
      <c r="AO2032" s="21"/>
      <c r="AP2032" s="21"/>
      <c r="AQ2032" s="5" t="s">
        <v>2672</v>
      </c>
      <c r="AR2032" s="5" t="s">
        <v>2203</v>
      </c>
    </row>
    <row r="2033" spans="1:44">
      <c r="A2033" s="87" t="s">
        <v>562</v>
      </c>
      <c r="B2033" s="5">
        <v>1002040</v>
      </c>
      <c r="C2033" s="5" t="s">
        <v>565</v>
      </c>
      <c r="D2033" s="5" t="s">
        <v>55</v>
      </c>
      <c r="E2033" s="5" t="s">
        <v>2577</v>
      </c>
      <c r="F2033" s="5" t="s">
        <v>2215</v>
      </c>
      <c r="G2033" s="5" t="s">
        <v>2673</v>
      </c>
      <c r="H2033" s="6">
        <v>38923</v>
      </c>
      <c r="I2033" s="5" t="s">
        <v>575</v>
      </c>
      <c r="J2033" s="5" t="s">
        <v>627</v>
      </c>
      <c r="K2033" s="5" t="s">
        <v>568</v>
      </c>
      <c r="L2033" s="7">
        <v>6</v>
      </c>
      <c r="M2033" s="7" t="s">
        <v>287</v>
      </c>
      <c r="N2033" s="8">
        <v>4746</v>
      </c>
      <c r="O2033" s="122">
        <v>0.02</v>
      </c>
      <c r="P2033" s="10">
        <f t="shared" si="392"/>
        <v>95</v>
      </c>
      <c r="Q2033" s="122">
        <v>5.0000000000000001E-3</v>
      </c>
      <c r="R2033" s="10">
        <f t="shared" si="393"/>
        <v>24</v>
      </c>
      <c r="S2033" s="122">
        <f t="shared" si="394"/>
        <v>2.5073746312684365E-2</v>
      </c>
      <c r="T2033" s="10">
        <f t="shared" si="395"/>
        <v>119</v>
      </c>
      <c r="U2033" s="10">
        <f t="shared" si="396"/>
        <v>4865</v>
      </c>
      <c r="V2033" s="11">
        <v>4865</v>
      </c>
      <c r="W2033" s="12">
        <f t="shared" si="397"/>
        <v>119</v>
      </c>
      <c r="X2033" s="123">
        <f t="shared" si="398"/>
        <v>2.5100000000000001E-2</v>
      </c>
      <c r="Y2033" s="124" t="str">
        <f t="shared" si="399"/>
        <v>0.00%-8.40%</v>
      </c>
      <c r="Z2033" s="15"/>
      <c r="AA2033" s="15"/>
      <c r="AB2033" s="15"/>
      <c r="AC2033" s="125"/>
      <c r="AD2033" s="8">
        <f t="shared" si="400"/>
        <v>0</v>
      </c>
      <c r="AE2033" s="17">
        <f t="shared" si="401"/>
        <v>4865</v>
      </c>
      <c r="AF2033" s="18">
        <f t="shared" si="402"/>
        <v>119</v>
      </c>
      <c r="AG2033" s="126">
        <f t="shared" si="403"/>
        <v>2.5073746312684442E-2</v>
      </c>
      <c r="AH2033" s="20">
        <v>13.6</v>
      </c>
      <c r="AI2033" s="20">
        <v>450</v>
      </c>
      <c r="AJ2033" s="20"/>
      <c r="AK2033" s="20">
        <v>688</v>
      </c>
      <c r="AL2033" s="20">
        <f t="shared" si="404"/>
        <v>72252</v>
      </c>
      <c r="AM2033" s="7" t="s">
        <v>287</v>
      </c>
      <c r="AN2033" s="20"/>
      <c r="AO2033" s="21"/>
      <c r="AP2033" s="21"/>
      <c r="AQ2033" s="5" t="s">
        <v>2672</v>
      </c>
      <c r="AR2033" s="5" t="s">
        <v>2203</v>
      </c>
    </row>
    <row r="2034" spans="1:44">
      <c r="A2034" s="87" t="s">
        <v>562</v>
      </c>
      <c r="B2034" s="5">
        <v>1002043</v>
      </c>
      <c r="C2034" s="5" t="s">
        <v>565</v>
      </c>
      <c r="D2034" s="5" t="s">
        <v>55</v>
      </c>
      <c r="E2034" s="5" t="s">
        <v>2577</v>
      </c>
      <c r="F2034" s="5" t="s">
        <v>2215</v>
      </c>
      <c r="G2034" s="5" t="s">
        <v>2673</v>
      </c>
      <c r="H2034" s="6">
        <v>38923</v>
      </c>
      <c r="I2034" s="5" t="s">
        <v>575</v>
      </c>
      <c r="J2034" s="5" t="s">
        <v>2644</v>
      </c>
      <c r="K2034" s="5" t="s">
        <v>568</v>
      </c>
      <c r="L2034" s="7">
        <v>6</v>
      </c>
      <c r="M2034" s="7" t="s">
        <v>287</v>
      </c>
      <c r="N2034" s="8">
        <v>4600</v>
      </c>
      <c r="O2034" s="122">
        <v>0.02</v>
      </c>
      <c r="P2034" s="10">
        <f t="shared" si="392"/>
        <v>92</v>
      </c>
      <c r="Q2034" s="122">
        <v>5.0000000000000001E-3</v>
      </c>
      <c r="R2034" s="10">
        <f t="shared" si="393"/>
        <v>23</v>
      </c>
      <c r="S2034" s="122">
        <f t="shared" si="394"/>
        <v>2.5000000000000001E-2</v>
      </c>
      <c r="T2034" s="10">
        <f t="shared" si="395"/>
        <v>115</v>
      </c>
      <c r="U2034" s="10">
        <f t="shared" si="396"/>
        <v>4715</v>
      </c>
      <c r="V2034" s="11">
        <v>4715</v>
      </c>
      <c r="W2034" s="12">
        <f t="shared" si="397"/>
        <v>115</v>
      </c>
      <c r="X2034" s="123">
        <f t="shared" si="398"/>
        <v>2.5000000000000001E-2</v>
      </c>
      <c r="Y2034" s="124" t="str">
        <f t="shared" si="399"/>
        <v>0.00%-8.40%</v>
      </c>
      <c r="Z2034" s="15"/>
      <c r="AA2034" s="15"/>
      <c r="AB2034" s="15"/>
      <c r="AC2034" s="125"/>
      <c r="AD2034" s="8">
        <f t="shared" si="400"/>
        <v>0</v>
      </c>
      <c r="AE2034" s="17">
        <f t="shared" si="401"/>
        <v>4715</v>
      </c>
      <c r="AF2034" s="18">
        <f t="shared" si="402"/>
        <v>115</v>
      </c>
      <c r="AG2034" s="126">
        <f t="shared" si="403"/>
        <v>2.4999999999999911E-2</v>
      </c>
      <c r="AH2034" s="20">
        <v>13.6</v>
      </c>
      <c r="AI2034" s="20">
        <v>650</v>
      </c>
      <c r="AJ2034" s="20"/>
      <c r="AK2034" s="20">
        <v>688</v>
      </c>
      <c r="AL2034" s="20">
        <f t="shared" si="404"/>
        <v>72612</v>
      </c>
      <c r="AM2034" s="7" t="s">
        <v>287</v>
      </c>
      <c r="AN2034" s="20"/>
      <c r="AO2034" s="21"/>
      <c r="AP2034" s="21"/>
      <c r="AQ2034" s="5" t="s">
        <v>2672</v>
      </c>
      <c r="AR2034" s="5" t="s">
        <v>2203</v>
      </c>
    </row>
    <row r="2035" spans="1:44">
      <c r="A2035" s="87" t="s">
        <v>562</v>
      </c>
      <c r="B2035" s="5">
        <v>1002046</v>
      </c>
      <c r="C2035" s="5" t="s">
        <v>565</v>
      </c>
      <c r="D2035" s="5" t="s">
        <v>55</v>
      </c>
      <c r="E2035" s="5" t="s">
        <v>2577</v>
      </c>
      <c r="F2035" s="5" t="s">
        <v>2204</v>
      </c>
      <c r="G2035" s="5" t="s">
        <v>2673</v>
      </c>
      <c r="H2035" s="6">
        <v>38923</v>
      </c>
      <c r="I2035" s="5" t="s">
        <v>489</v>
      </c>
      <c r="J2035" s="5" t="s">
        <v>489</v>
      </c>
      <c r="K2035" s="5" t="s">
        <v>568</v>
      </c>
      <c r="L2035" s="7">
        <v>6</v>
      </c>
      <c r="M2035" s="7" t="s">
        <v>287</v>
      </c>
      <c r="N2035" s="8">
        <v>5531</v>
      </c>
      <c r="O2035" s="122">
        <v>0.02</v>
      </c>
      <c r="P2035" s="10">
        <f t="shared" si="392"/>
        <v>111</v>
      </c>
      <c r="Q2035" s="122">
        <v>5.0000000000000001E-3</v>
      </c>
      <c r="R2035" s="10">
        <f t="shared" si="393"/>
        <v>28</v>
      </c>
      <c r="S2035" s="122">
        <f t="shared" si="394"/>
        <v>2.5131079370819018E-2</v>
      </c>
      <c r="T2035" s="10">
        <f t="shared" si="395"/>
        <v>139</v>
      </c>
      <c r="U2035" s="10">
        <f t="shared" si="396"/>
        <v>5670</v>
      </c>
      <c r="V2035" s="11">
        <v>5808</v>
      </c>
      <c r="W2035" s="12">
        <f t="shared" si="397"/>
        <v>277</v>
      </c>
      <c r="X2035" s="123">
        <f t="shared" si="398"/>
        <v>5.0099999999999999E-2</v>
      </c>
      <c r="Y2035" s="124" t="str">
        <f t="shared" si="399"/>
        <v>0.00%-8.40%</v>
      </c>
      <c r="Z2035" s="15"/>
      <c r="AA2035" s="15"/>
      <c r="AB2035" s="15"/>
      <c r="AC2035" s="125"/>
      <c r="AD2035" s="8">
        <f t="shared" si="400"/>
        <v>0</v>
      </c>
      <c r="AE2035" s="17">
        <f t="shared" si="401"/>
        <v>5808</v>
      </c>
      <c r="AF2035" s="18">
        <f t="shared" si="402"/>
        <v>277</v>
      </c>
      <c r="AG2035" s="126">
        <f t="shared" si="403"/>
        <v>5.0081359609473797E-2</v>
      </c>
      <c r="AH2035" s="20">
        <v>13.6</v>
      </c>
      <c r="AI2035" s="20">
        <v>850</v>
      </c>
      <c r="AJ2035" s="20"/>
      <c r="AK2035" s="20">
        <v>688</v>
      </c>
      <c r="AL2035" s="20">
        <f t="shared" si="404"/>
        <v>89876.800000000003</v>
      </c>
      <c r="AM2035" s="7" t="s">
        <v>287</v>
      </c>
      <c r="AN2035" s="20"/>
      <c r="AO2035" s="450" t="s">
        <v>2678</v>
      </c>
      <c r="AP2035" s="21"/>
      <c r="AQ2035" s="5" t="s">
        <v>2672</v>
      </c>
      <c r="AR2035" s="5" t="s">
        <v>2203</v>
      </c>
    </row>
    <row r="2036" spans="1:44">
      <c r="A2036" s="87" t="s">
        <v>562</v>
      </c>
      <c r="B2036" s="5">
        <v>1002049</v>
      </c>
      <c r="C2036" s="5" t="s">
        <v>565</v>
      </c>
      <c r="D2036" s="5" t="s">
        <v>55</v>
      </c>
      <c r="E2036" s="5" t="s">
        <v>2577</v>
      </c>
      <c r="F2036" s="5" t="s">
        <v>2204</v>
      </c>
      <c r="G2036" s="5" t="s">
        <v>2673</v>
      </c>
      <c r="H2036" s="6">
        <v>38923</v>
      </c>
      <c r="I2036" s="5" t="s">
        <v>575</v>
      </c>
      <c r="J2036" s="5" t="s">
        <v>627</v>
      </c>
      <c r="K2036" s="5" t="s">
        <v>568</v>
      </c>
      <c r="L2036" s="7">
        <v>6</v>
      </c>
      <c r="M2036" s="7" t="s">
        <v>287</v>
      </c>
      <c r="N2036" s="8">
        <v>4910</v>
      </c>
      <c r="O2036" s="122">
        <v>0.02</v>
      </c>
      <c r="P2036" s="10">
        <f t="shared" si="392"/>
        <v>98</v>
      </c>
      <c r="Q2036" s="122">
        <v>5.0000000000000001E-3</v>
      </c>
      <c r="R2036" s="10">
        <f t="shared" si="393"/>
        <v>25</v>
      </c>
      <c r="S2036" s="122">
        <f t="shared" si="394"/>
        <v>2.5050916496945009E-2</v>
      </c>
      <c r="T2036" s="10">
        <f t="shared" si="395"/>
        <v>123</v>
      </c>
      <c r="U2036" s="10">
        <f t="shared" si="396"/>
        <v>5033</v>
      </c>
      <c r="V2036" s="11">
        <v>5033</v>
      </c>
      <c r="W2036" s="12">
        <f t="shared" si="397"/>
        <v>123</v>
      </c>
      <c r="X2036" s="123">
        <f t="shared" si="398"/>
        <v>2.5100000000000001E-2</v>
      </c>
      <c r="Y2036" s="124" t="str">
        <f t="shared" si="399"/>
        <v>0.00%-8.40%</v>
      </c>
      <c r="Z2036" s="15"/>
      <c r="AA2036" s="15"/>
      <c r="AB2036" s="15"/>
      <c r="AC2036" s="125"/>
      <c r="AD2036" s="8">
        <f t="shared" si="400"/>
        <v>0</v>
      </c>
      <c r="AE2036" s="17">
        <f t="shared" si="401"/>
        <v>5033</v>
      </c>
      <c r="AF2036" s="18">
        <f t="shared" si="402"/>
        <v>123</v>
      </c>
      <c r="AG2036" s="126">
        <f t="shared" si="403"/>
        <v>2.5050916496945019E-2</v>
      </c>
      <c r="AH2036" s="20">
        <v>13.6</v>
      </c>
      <c r="AI2036" s="20">
        <v>450</v>
      </c>
      <c r="AJ2036" s="20"/>
      <c r="AK2036" s="20">
        <v>688</v>
      </c>
      <c r="AL2036" s="20">
        <f t="shared" si="404"/>
        <v>74536.800000000003</v>
      </c>
      <c r="AM2036" s="7" t="s">
        <v>287</v>
      </c>
      <c r="AN2036" s="20"/>
      <c r="AO2036" s="21"/>
      <c r="AP2036" s="21"/>
      <c r="AQ2036" s="5" t="s">
        <v>2672</v>
      </c>
      <c r="AR2036" s="5" t="s">
        <v>2203</v>
      </c>
    </row>
    <row r="2037" spans="1:44">
      <c r="A2037" s="87" t="s">
        <v>562</v>
      </c>
      <c r="B2037" s="5">
        <v>1002054</v>
      </c>
      <c r="C2037" s="5" t="s">
        <v>565</v>
      </c>
      <c r="D2037" s="5" t="s">
        <v>55</v>
      </c>
      <c r="E2037" s="5" t="s">
        <v>2577</v>
      </c>
      <c r="F2037" s="5" t="s">
        <v>2208</v>
      </c>
      <c r="G2037" s="5" t="s">
        <v>2673</v>
      </c>
      <c r="H2037" s="6">
        <v>38923</v>
      </c>
      <c r="I2037" s="5" t="s">
        <v>575</v>
      </c>
      <c r="J2037" s="5" t="s">
        <v>653</v>
      </c>
      <c r="K2037" s="5" t="s">
        <v>568</v>
      </c>
      <c r="L2037" s="7">
        <v>6</v>
      </c>
      <c r="M2037" s="7" t="s">
        <v>287</v>
      </c>
      <c r="N2037" s="8">
        <v>5015</v>
      </c>
      <c r="O2037" s="122">
        <v>0.02</v>
      </c>
      <c r="P2037" s="10">
        <f t="shared" si="392"/>
        <v>100</v>
      </c>
      <c r="Q2037" s="122">
        <v>5.0000000000000001E-3</v>
      </c>
      <c r="R2037" s="10">
        <f t="shared" si="393"/>
        <v>25</v>
      </c>
      <c r="S2037" s="122">
        <f t="shared" si="394"/>
        <v>2.4925224327018942E-2</v>
      </c>
      <c r="T2037" s="10">
        <f t="shared" si="395"/>
        <v>125</v>
      </c>
      <c r="U2037" s="10">
        <f t="shared" si="396"/>
        <v>5140</v>
      </c>
      <c r="V2037" s="11">
        <v>5165.45</v>
      </c>
      <c r="W2037" s="12">
        <f t="shared" si="397"/>
        <v>150.44999999999982</v>
      </c>
      <c r="X2037" s="123">
        <f t="shared" si="398"/>
        <v>0.03</v>
      </c>
      <c r="Y2037" s="124" t="str">
        <f t="shared" si="399"/>
        <v>0.00%-8.40%</v>
      </c>
      <c r="Z2037" s="15"/>
      <c r="AA2037" s="15"/>
      <c r="AB2037" s="15"/>
      <c r="AC2037" s="125"/>
      <c r="AD2037" s="8">
        <f t="shared" si="400"/>
        <v>0</v>
      </c>
      <c r="AE2037" s="17">
        <f t="shared" si="401"/>
        <v>5165.45</v>
      </c>
      <c r="AF2037" s="18">
        <f t="shared" si="402"/>
        <v>150.44999999999982</v>
      </c>
      <c r="AG2037" s="126">
        <f t="shared" si="403"/>
        <v>3.0000000000000027E-2</v>
      </c>
      <c r="AH2037" s="20">
        <v>13.6</v>
      </c>
      <c r="AI2037" s="20">
        <v>750</v>
      </c>
      <c r="AJ2037" s="20"/>
      <c r="AK2037" s="20">
        <v>688</v>
      </c>
      <c r="AL2037" s="20">
        <f t="shared" si="404"/>
        <v>79938.12</v>
      </c>
      <c r="AM2037" s="7" t="s">
        <v>287</v>
      </c>
      <c r="AN2037" s="20"/>
      <c r="AO2037" s="21"/>
      <c r="AP2037" s="21"/>
      <c r="AQ2037" s="5" t="s">
        <v>2672</v>
      </c>
      <c r="AR2037" s="5" t="s">
        <v>2203</v>
      </c>
    </row>
    <row r="2038" spans="1:44">
      <c r="A2038" s="87" t="s">
        <v>562</v>
      </c>
      <c r="B2038" s="5">
        <v>1002071</v>
      </c>
      <c r="C2038" s="5" t="s">
        <v>565</v>
      </c>
      <c r="D2038" s="5" t="s">
        <v>55</v>
      </c>
      <c r="E2038" s="5" t="s">
        <v>2577</v>
      </c>
      <c r="F2038" s="5" t="s">
        <v>2215</v>
      </c>
      <c r="G2038" s="5" t="s">
        <v>2673</v>
      </c>
      <c r="H2038" s="6">
        <v>38926</v>
      </c>
      <c r="I2038" s="5" t="s">
        <v>575</v>
      </c>
      <c r="J2038" s="5" t="s">
        <v>653</v>
      </c>
      <c r="K2038" s="5" t="s">
        <v>568</v>
      </c>
      <c r="L2038" s="7">
        <v>6</v>
      </c>
      <c r="M2038" s="7" t="s">
        <v>287</v>
      </c>
      <c r="N2038" s="8">
        <v>4858</v>
      </c>
      <c r="O2038" s="122">
        <v>0.02</v>
      </c>
      <c r="P2038" s="10">
        <f t="shared" si="392"/>
        <v>97</v>
      </c>
      <c r="Q2038" s="122">
        <v>5.0000000000000001E-3</v>
      </c>
      <c r="R2038" s="10">
        <f t="shared" si="393"/>
        <v>24</v>
      </c>
      <c r="S2038" s="122">
        <f t="shared" si="394"/>
        <v>2.4907369287772745E-2</v>
      </c>
      <c r="T2038" s="10">
        <f t="shared" si="395"/>
        <v>121</v>
      </c>
      <c r="U2038" s="10">
        <f t="shared" si="396"/>
        <v>4979</v>
      </c>
      <c r="V2038" s="11">
        <v>5028</v>
      </c>
      <c r="W2038" s="12">
        <f t="shared" si="397"/>
        <v>170</v>
      </c>
      <c r="X2038" s="123">
        <f t="shared" si="398"/>
        <v>3.5000000000000003E-2</v>
      </c>
      <c r="Y2038" s="124" t="str">
        <f t="shared" si="399"/>
        <v>0.00%-8.40%</v>
      </c>
      <c r="Z2038" s="15"/>
      <c r="AA2038" s="15"/>
      <c r="AB2038" s="15"/>
      <c r="AC2038" s="125"/>
      <c r="AD2038" s="8">
        <f t="shared" si="400"/>
        <v>0</v>
      </c>
      <c r="AE2038" s="17">
        <f t="shared" si="401"/>
        <v>5028</v>
      </c>
      <c r="AF2038" s="18">
        <f t="shared" si="402"/>
        <v>170</v>
      </c>
      <c r="AG2038" s="126">
        <f t="shared" si="403"/>
        <v>3.4993824619184766E-2</v>
      </c>
      <c r="AH2038" s="20">
        <v>13.6</v>
      </c>
      <c r="AI2038" s="20">
        <v>750</v>
      </c>
      <c r="AJ2038" s="20"/>
      <c r="AK2038" s="20">
        <v>688</v>
      </c>
      <c r="AL2038" s="20">
        <f t="shared" si="404"/>
        <v>78068.800000000003</v>
      </c>
      <c r="AM2038" s="7" t="s">
        <v>287</v>
      </c>
      <c r="AN2038" s="20"/>
      <c r="AO2038" s="21"/>
      <c r="AP2038" s="21"/>
      <c r="AQ2038" s="5" t="s">
        <v>2672</v>
      </c>
      <c r="AR2038" s="5" t="s">
        <v>2203</v>
      </c>
    </row>
    <row r="2039" spans="1:44">
      <c r="A2039" s="87" t="s">
        <v>562</v>
      </c>
      <c r="B2039" s="5">
        <v>1002077</v>
      </c>
      <c r="C2039" s="5" t="s">
        <v>565</v>
      </c>
      <c r="D2039" s="5" t="s">
        <v>55</v>
      </c>
      <c r="E2039" s="5" t="s">
        <v>2577</v>
      </c>
      <c r="F2039" s="5" t="s">
        <v>2199</v>
      </c>
      <c r="G2039" s="5" t="s">
        <v>2676</v>
      </c>
      <c r="H2039" s="6">
        <v>38926</v>
      </c>
      <c r="I2039" s="5" t="s">
        <v>575</v>
      </c>
      <c r="J2039" s="5" t="s">
        <v>653</v>
      </c>
      <c r="K2039" s="5" t="s">
        <v>568</v>
      </c>
      <c r="L2039" s="7">
        <v>6</v>
      </c>
      <c r="M2039" s="7" t="s">
        <v>287</v>
      </c>
      <c r="N2039" s="8">
        <v>5041</v>
      </c>
      <c r="O2039" s="122">
        <v>0.02</v>
      </c>
      <c r="P2039" s="10">
        <f t="shared" si="392"/>
        <v>101</v>
      </c>
      <c r="Q2039" s="122">
        <v>5.0000000000000001E-3</v>
      </c>
      <c r="R2039" s="10">
        <f t="shared" si="393"/>
        <v>25</v>
      </c>
      <c r="S2039" s="122">
        <f t="shared" si="394"/>
        <v>2.4995040666534418E-2</v>
      </c>
      <c r="T2039" s="10">
        <f t="shared" si="395"/>
        <v>126</v>
      </c>
      <c r="U2039" s="10">
        <f t="shared" si="396"/>
        <v>5167</v>
      </c>
      <c r="V2039" s="11">
        <v>5293.05</v>
      </c>
      <c r="W2039" s="12">
        <f t="shared" si="397"/>
        <v>252.05000000000018</v>
      </c>
      <c r="X2039" s="123">
        <f t="shared" si="398"/>
        <v>0.05</v>
      </c>
      <c r="Y2039" s="124" t="str">
        <f t="shared" si="399"/>
        <v>0.00%-8.40%</v>
      </c>
      <c r="Z2039" s="15"/>
      <c r="AA2039" s="15"/>
      <c r="AB2039" s="15"/>
      <c r="AC2039" s="125"/>
      <c r="AD2039" s="8">
        <f t="shared" si="400"/>
        <v>0</v>
      </c>
      <c r="AE2039" s="17">
        <f t="shared" si="401"/>
        <v>5293.05</v>
      </c>
      <c r="AF2039" s="18">
        <f t="shared" si="402"/>
        <v>252.05000000000018</v>
      </c>
      <c r="AG2039" s="126">
        <f t="shared" si="403"/>
        <v>5.0000000000000044E-2</v>
      </c>
      <c r="AH2039" s="20">
        <v>13.6</v>
      </c>
      <c r="AI2039" s="20">
        <v>750</v>
      </c>
      <c r="AJ2039" s="20"/>
      <c r="AK2039" s="20">
        <v>688</v>
      </c>
      <c r="AL2039" s="20">
        <f t="shared" si="404"/>
        <v>81673.48</v>
      </c>
      <c r="AM2039" s="7" t="s">
        <v>287</v>
      </c>
      <c r="AN2039" s="20"/>
      <c r="AO2039" s="21" t="str">
        <f>VLOOKUP(B2039,'[5]FCLCh-VBR'!$B$9:$AQ$42,42,)</f>
        <v>电气岗位核心业务主力，多次主动担当，主动柔性SBS,RC 箱体返工</v>
      </c>
      <c r="AP2039" s="21"/>
      <c r="AQ2039" s="5" t="s">
        <v>2672</v>
      </c>
      <c r="AR2039" s="5" t="s">
        <v>2203</v>
      </c>
    </row>
    <row r="2040" spans="1:44">
      <c r="A2040" s="87" t="s">
        <v>562</v>
      </c>
      <c r="B2040" s="5">
        <v>1002085</v>
      </c>
      <c r="C2040" s="5" t="s">
        <v>565</v>
      </c>
      <c r="D2040" s="5" t="s">
        <v>55</v>
      </c>
      <c r="E2040" s="5" t="s">
        <v>2577</v>
      </c>
      <c r="F2040" s="5" t="s">
        <v>2204</v>
      </c>
      <c r="G2040" s="5" t="s">
        <v>2673</v>
      </c>
      <c r="H2040" s="6">
        <v>38950</v>
      </c>
      <c r="I2040" s="5" t="s">
        <v>575</v>
      </c>
      <c r="J2040" s="5" t="s">
        <v>627</v>
      </c>
      <c r="K2040" s="5" t="s">
        <v>568</v>
      </c>
      <c r="L2040" s="7">
        <v>6</v>
      </c>
      <c r="M2040" s="7" t="s">
        <v>287</v>
      </c>
      <c r="N2040" s="8">
        <v>4579</v>
      </c>
      <c r="O2040" s="122">
        <v>0.02</v>
      </c>
      <c r="P2040" s="10">
        <f t="shared" si="392"/>
        <v>92</v>
      </c>
      <c r="Q2040" s="122">
        <v>5.0000000000000001E-3</v>
      </c>
      <c r="R2040" s="10">
        <f t="shared" si="393"/>
        <v>23</v>
      </c>
      <c r="S2040" s="122">
        <f t="shared" si="394"/>
        <v>2.5114653854553397E-2</v>
      </c>
      <c r="T2040" s="10">
        <f t="shared" si="395"/>
        <v>115</v>
      </c>
      <c r="U2040" s="10">
        <f t="shared" si="396"/>
        <v>4694</v>
      </c>
      <c r="V2040" s="11">
        <v>4693</v>
      </c>
      <c r="W2040" s="12">
        <f t="shared" si="397"/>
        <v>114</v>
      </c>
      <c r="X2040" s="123">
        <f t="shared" si="398"/>
        <v>2.4899999999999999E-2</v>
      </c>
      <c r="Y2040" s="124" t="str">
        <f t="shared" si="399"/>
        <v>0.00%-8.40%</v>
      </c>
      <c r="Z2040" s="15"/>
      <c r="AA2040" s="15"/>
      <c r="AB2040" s="15"/>
      <c r="AC2040" s="125"/>
      <c r="AD2040" s="8">
        <f t="shared" si="400"/>
        <v>0</v>
      </c>
      <c r="AE2040" s="17">
        <f t="shared" si="401"/>
        <v>4693</v>
      </c>
      <c r="AF2040" s="18">
        <f t="shared" si="402"/>
        <v>114</v>
      </c>
      <c r="AG2040" s="126">
        <f t="shared" si="403"/>
        <v>2.4896265560165887E-2</v>
      </c>
      <c r="AH2040" s="20">
        <v>13.6</v>
      </c>
      <c r="AI2040" s="20">
        <v>450</v>
      </c>
      <c r="AJ2040" s="20"/>
      <c r="AK2040" s="20">
        <v>688</v>
      </c>
      <c r="AL2040" s="20">
        <f t="shared" si="404"/>
        <v>69912.799999999988</v>
      </c>
      <c r="AM2040" s="7" t="s">
        <v>287</v>
      </c>
      <c r="AN2040" s="20"/>
      <c r="AO2040" s="21"/>
      <c r="AP2040" s="21"/>
      <c r="AQ2040" s="5" t="s">
        <v>2672</v>
      </c>
      <c r="AR2040" s="5" t="s">
        <v>2203</v>
      </c>
    </row>
    <row r="2041" spans="1:44">
      <c r="A2041" s="87" t="s">
        <v>562</v>
      </c>
      <c r="B2041" s="5">
        <v>1002094</v>
      </c>
      <c r="C2041" s="5" t="s">
        <v>565</v>
      </c>
      <c r="D2041" s="5" t="s">
        <v>55</v>
      </c>
      <c r="E2041" s="5" t="s">
        <v>2577</v>
      </c>
      <c r="F2041" s="5" t="s">
        <v>2215</v>
      </c>
      <c r="G2041" s="5" t="s">
        <v>2673</v>
      </c>
      <c r="H2041" s="6">
        <v>38958</v>
      </c>
      <c r="I2041" s="5" t="s">
        <v>575</v>
      </c>
      <c r="J2041" s="5" t="s">
        <v>653</v>
      </c>
      <c r="K2041" s="5" t="s">
        <v>568</v>
      </c>
      <c r="L2041" s="7">
        <v>6</v>
      </c>
      <c r="M2041" s="7" t="s">
        <v>287</v>
      </c>
      <c r="N2041" s="8">
        <v>4530</v>
      </c>
      <c r="O2041" s="122">
        <v>0.02</v>
      </c>
      <c r="P2041" s="10">
        <f t="shared" si="392"/>
        <v>91</v>
      </c>
      <c r="Q2041" s="122">
        <v>5.0000000000000001E-3</v>
      </c>
      <c r="R2041" s="10">
        <f t="shared" si="393"/>
        <v>23</v>
      </c>
      <c r="S2041" s="122">
        <f t="shared" si="394"/>
        <v>2.5165562913907286E-2</v>
      </c>
      <c r="T2041" s="10">
        <f t="shared" si="395"/>
        <v>114</v>
      </c>
      <c r="U2041" s="10">
        <f t="shared" si="396"/>
        <v>4644</v>
      </c>
      <c r="V2041" s="11">
        <v>4644</v>
      </c>
      <c r="W2041" s="12">
        <f t="shared" si="397"/>
        <v>114</v>
      </c>
      <c r="X2041" s="123">
        <f t="shared" si="398"/>
        <v>2.52E-2</v>
      </c>
      <c r="Y2041" s="124" t="str">
        <f t="shared" si="399"/>
        <v>0.00%-8.40%</v>
      </c>
      <c r="Z2041" s="15"/>
      <c r="AA2041" s="15"/>
      <c r="AB2041" s="15"/>
      <c r="AC2041" s="125"/>
      <c r="AD2041" s="8">
        <f t="shared" si="400"/>
        <v>0</v>
      </c>
      <c r="AE2041" s="17">
        <f t="shared" si="401"/>
        <v>4644</v>
      </c>
      <c r="AF2041" s="18">
        <f t="shared" si="402"/>
        <v>114</v>
      </c>
      <c r="AG2041" s="126">
        <f t="shared" si="403"/>
        <v>2.5165562913907369E-2</v>
      </c>
      <c r="AH2041" s="20">
        <v>13.6</v>
      </c>
      <c r="AI2041" s="20">
        <v>750</v>
      </c>
      <c r="AJ2041" s="20"/>
      <c r="AK2041" s="20">
        <v>688</v>
      </c>
      <c r="AL2041" s="20">
        <f t="shared" si="404"/>
        <v>72846.399999999994</v>
      </c>
      <c r="AM2041" s="7" t="s">
        <v>287</v>
      </c>
      <c r="AN2041" s="20"/>
      <c r="AO2041" s="21"/>
      <c r="AP2041" s="21"/>
      <c r="AQ2041" s="5" t="s">
        <v>2672</v>
      </c>
      <c r="AR2041" s="5" t="s">
        <v>2203</v>
      </c>
    </row>
    <row r="2042" spans="1:44">
      <c r="A2042" s="87" t="s">
        <v>562</v>
      </c>
      <c r="B2042" s="5">
        <v>1002106</v>
      </c>
      <c r="C2042" s="5" t="s">
        <v>565</v>
      </c>
      <c r="D2042" s="5" t="s">
        <v>55</v>
      </c>
      <c r="E2042" s="5" t="s">
        <v>2577</v>
      </c>
      <c r="F2042" s="5" t="s">
        <v>2208</v>
      </c>
      <c r="G2042" s="5" t="s">
        <v>2673</v>
      </c>
      <c r="H2042" s="6">
        <v>38959</v>
      </c>
      <c r="I2042" s="5" t="s">
        <v>575</v>
      </c>
      <c r="J2042" s="5" t="s">
        <v>653</v>
      </c>
      <c r="K2042" s="5" t="s">
        <v>568</v>
      </c>
      <c r="L2042" s="7">
        <v>6</v>
      </c>
      <c r="M2042" s="7" t="s">
        <v>287</v>
      </c>
      <c r="N2042" s="8">
        <v>5013</v>
      </c>
      <c r="O2042" s="122">
        <v>0.02</v>
      </c>
      <c r="P2042" s="10">
        <f t="shared" si="392"/>
        <v>100</v>
      </c>
      <c r="Q2042" s="122">
        <v>5.0000000000000001E-3</v>
      </c>
      <c r="R2042" s="10">
        <f t="shared" si="393"/>
        <v>25</v>
      </c>
      <c r="S2042" s="122">
        <f t="shared" si="394"/>
        <v>2.4935168561739478E-2</v>
      </c>
      <c r="T2042" s="10">
        <f t="shared" si="395"/>
        <v>125</v>
      </c>
      <c r="U2042" s="10">
        <f t="shared" si="396"/>
        <v>5138</v>
      </c>
      <c r="V2042" s="11">
        <v>5113.26</v>
      </c>
      <c r="W2042" s="12">
        <f t="shared" si="397"/>
        <v>100.26000000000022</v>
      </c>
      <c r="X2042" s="123">
        <f t="shared" si="398"/>
        <v>0.02</v>
      </c>
      <c r="Y2042" s="124" t="str">
        <f t="shared" si="399"/>
        <v>0.00%-8.40%</v>
      </c>
      <c r="Z2042" s="15"/>
      <c r="AA2042" s="15"/>
      <c r="AB2042" s="15"/>
      <c r="AC2042" s="125"/>
      <c r="AD2042" s="8">
        <f t="shared" si="400"/>
        <v>0</v>
      </c>
      <c r="AE2042" s="17">
        <f t="shared" si="401"/>
        <v>5113.26</v>
      </c>
      <c r="AF2042" s="18">
        <f t="shared" si="402"/>
        <v>100.26000000000022</v>
      </c>
      <c r="AG2042" s="126">
        <f t="shared" si="403"/>
        <v>2.0000000000000018E-2</v>
      </c>
      <c r="AH2042" s="20">
        <v>13.6</v>
      </c>
      <c r="AI2042" s="20">
        <v>750</v>
      </c>
      <c r="AJ2042" s="20"/>
      <c r="AK2042" s="20">
        <v>688</v>
      </c>
      <c r="AL2042" s="20">
        <f t="shared" si="404"/>
        <v>79228.335999999996</v>
      </c>
      <c r="AM2042" s="7" t="s">
        <v>287</v>
      </c>
      <c r="AN2042" s="20"/>
      <c r="AO2042" s="21"/>
      <c r="AP2042" s="21"/>
      <c r="AQ2042" s="5" t="s">
        <v>2672</v>
      </c>
      <c r="AR2042" s="5" t="s">
        <v>2203</v>
      </c>
    </row>
    <row r="2043" spans="1:44">
      <c r="A2043" s="87" t="s">
        <v>562</v>
      </c>
      <c r="B2043" s="5">
        <v>1002108</v>
      </c>
      <c r="C2043" s="5" t="s">
        <v>565</v>
      </c>
      <c r="D2043" s="5" t="s">
        <v>55</v>
      </c>
      <c r="E2043" s="5" t="s">
        <v>2577</v>
      </c>
      <c r="F2043" s="5" t="s">
        <v>2215</v>
      </c>
      <c r="G2043" s="5" t="s">
        <v>2673</v>
      </c>
      <c r="H2043" s="6">
        <v>38959</v>
      </c>
      <c r="I2043" s="5" t="s">
        <v>575</v>
      </c>
      <c r="J2043" s="5" t="s">
        <v>627</v>
      </c>
      <c r="K2043" s="5" t="s">
        <v>568</v>
      </c>
      <c r="L2043" s="7">
        <v>6</v>
      </c>
      <c r="M2043" s="7" t="s">
        <v>287</v>
      </c>
      <c r="N2043" s="8">
        <v>4985</v>
      </c>
      <c r="O2043" s="122">
        <v>0.02</v>
      </c>
      <c r="P2043" s="10">
        <f t="shared" si="392"/>
        <v>100</v>
      </c>
      <c r="Q2043" s="122">
        <v>5.0000000000000001E-3</v>
      </c>
      <c r="R2043" s="10">
        <f t="shared" si="393"/>
        <v>25</v>
      </c>
      <c r="S2043" s="122">
        <f t="shared" si="394"/>
        <v>2.5075225677031094E-2</v>
      </c>
      <c r="T2043" s="10">
        <f t="shared" si="395"/>
        <v>125</v>
      </c>
      <c r="U2043" s="10">
        <f t="shared" si="396"/>
        <v>5110</v>
      </c>
      <c r="V2043" s="11">
        <v>4985</v>
      </c>
      <c r="W2043" s="12">
        <f t="shared" si="397"/>
        <v>0</v>
      </c>
      <c r="X2043" s="123">
        <f t="shared" si="398"/>
        <v>0</v>
      </c>
      <c r="Y2043" s="124" t="str">
        <f t="shared" si="399"/>
        <v>0.00%-8.40%</v>
      </c>
      <c r="Z2043" s="15"/>
      <c r="AA2043" s="15"/>
      <c r="AB2043" s="15"/>
      <c r="AC2043" s="125"/>
      <c r="AD2043" s="8">
        <f t="shared" si="400"/>
        <v>0</v>
      </c>
      <c r="AE2043" s="17">
        <f t="shared" si="401"/>
        <v>4985</v>
      </c>
      <c r="AF2043" s="18">
        <f t="shared" si="402"/>
        <v>0</v>
      </c>
      <c r="AG2043" s="126">
        <f t="shared" si="403"/>
        <v>0</v>
      </c>
      <c r="AH2043" s="20">
        <v>13.6</v>
      </c>
      <c r="AI2043" s="20">
        <v>450</v>
      </c>
      <c r="AJ2043" s="20"/>
      <c r="AK2043" s="20">
        <v>688</v>
      </c>
      <c r="AL2043" s="20">
        <f t="shared" si="404"/>
        <v>73884</v>
      </c>
      <c r="AM2043" s="7" t="s">
        <v>287</v>
      </c>
      <c r="AN2043" s="20"/>
      <c r="AO2043" s="21" t="str">
        <f>VLOOKUP(B2043,'[2]FCLCh-VB2'!$B$9:$AQ$230,42,)</f>
        <v>仅能从事单一/简单工序，工作责任心不强</v>
      </c>
      <c r="AP2043" s="21" t="s">
        <v>140</v>
      </c>
      <c r="AQ2043" s="5" t="s">
        <v>2672</v>
      </c>
      <c r="AR2043" s="5" t="s">
        <v>2203</v>
      </c>
    </row>
    <row r="2044" spans="1:44">
      <c r="A2044" s="87" t="s">
        <v>562</v>
      </c>
      <c r="B2044" s="5">
        <v>1002111</v>
      </c>
      <c r="C2044" s="5" t="s">
        <v>565</v>
      </c>
      <c r="D2044" s="5" t="s">
        <v>55</v>
      </c>
      <c r="E2044" s="5" t="s">
        <v>2577</v>
      </c>
      <c r="F2044" s="5" t="s">
        <v>2208</v>
      </c>
      <c r="G2044" s="5" t="s">
        <v>2673</v>
      </c>
      <c r="H2044" s="6">
        <v>38959</v>
      </c>
      <c r="I2044" s="5" t="s">
        <v>575</v>
      </c>
      <c r="J2044" s="5" t="s">
        <v>2642</v>
      </c>
      <c r="K2044" s="5" t="s">
        <v>568</v>
      </c>
      <c r="L2044" s="7">
        <v>6</v>
      </c>
      <c r="M2044" s="7" t="s">
        <v>287</v>
      </c>
      <c r="N2044" s="8">
        <v>4924</v>
      </c>
      <c r="O2044" s="122">
        <v>0.02</v>
      </c>
      <c r="P2044" s="10">
        <f t="shared" si="392"/>
        <v>98</v>
      </c>
      <c r="Q2044" s="122">
        <v>5.0000000000000001E-3</v>
      </c>
      <c r="R2044" s="10">
        <f t="shared" si="393"/>
        <v>25</v>
      </c>
      <c r="S2044" s="122">
        <f t="shared" si="394"/>
        <v>2.4979691307879772E-2</v>
      </c>
      <c r="T2044" s="10">
        <f t="shared" si="395"/>
        <v>123</v>
      </c>
      <c r="U2044" s="10">
        <f t="shared" si="396"/>
        <v>5047</v>
      </c>
      <c r="V2044" s="11">
        <v>4997.8599999999997</v>
      </c>
      <c r="W2044" s="12">
        <f t="shared" si="397"/>
        <v>73.859999999999673</v>
      </c>
      <c r="X2044" s="123">
        <f t="shared" si="398"/>
        <v>1.4999999999999999E-2</v>
      </c>
      <c r="Y2044" s="124" t="str">
        <f t="shared" si="399"/>
        <v>0.00%-8.40%</v>
      </c>
      <c r="Z2044" s="15"/>
      <c r="AA2044" s="15"/>
      <c r="AB2044" s="15"/>
      <c r="AC2044" s="125"/>
      <c r="AD2044" s="8">
        <f t="shared" si="400"/>
        <v>0</v>
      </c>
      <c r="AE2044" s="17">
        <f t="shared" si="401"/>
        <v>4997.8599999999997</v>
      </c>
      <c r="AF2044" s="18">
        <f t="shared" si="402"/>
        <v>73.859999999999673</v>
      </c>
      <c r="AG2044" s="126">
        <f t="shared" si="403"/>
        <v>1.4999999999999902E-2</v>
      </c>
      <c r="AH2044" s="20">
        <v>13.6</v>
      </c>
      <c r="AI2044" s="20">
        <v>650</v>
      </c>
      <c r="AJ2044" s="20"/>
      <c r="AK2044" s="20">
        <v>688</v>
      </c>
      <c r="AL2044" s="20">
        <f t="shared" si="404"/>
        <v>76458.895999999993</v>
      </c>
      <c r="AM2044" s="7" t="s">
        <v>287</v>
      </c>
      <c r="AN2044" s="20"/>
      <c r="AO2044" s="21"/>
      <c r="AP2044" s="21"/>
      <c r="AQ2044" s="5" t="s">
        <v>2672</v>
      </c>
      <c r="AR2044" s="5" t="s">
        <v>2203</v>
      </c>
    </row>
    <row r="2045" spans="1:44">
      <c r="A2045" s="87" t="s">
        <v>562</v>
      </c>
      <c r="B2045" s="5">
        <v>1002119</v>
      </c>
      <c r="C2045" s="5" t="s">
        <v>565</v>
      </c>
      <c r="D2045" s="5" t="s">
        <v>55</v>
      </c>
      <c r="E2045" s="5" t="s">
        <v>2577</v>
      </c>
      <c r="F2045" s="5" t="s">
        <v>2204</v>
      </c>
      <c r="G2045" s="5" t="s">
        <v>2673</v>
      </c>
      <c r="H2045" s="6">
        <v>38959</v>
      </c>
      <c r="I2045" s="5" t="s">
        <v>575</v>
      </c>
      <c r="J2045" s="5" t="s">
        <v>2644</v>
      </c>
      <c r="K2045" s="5" t="s">
        <v>568</v>
      </c>
      <c r="L2045" s="7">
        <v>6</v>
      </c>
      <c r="M2045" s="7" t="s">
        <v>287</v>
      </c>
      <c r="N2045" s="8">
        <v>4906</v>
      </c>
      <c r="O2045" s="122">
        <v>0.02</v>
      </c>
      <c r="P2045" s="10">
        <f t="shared" si="392"/>
        <v>98</v>
      </c>
      <c r="Q2045" s="122">
        <v>5.0000000000000001E-3</v>
      </c>
      <c r="R2045" s="10">
        <f t="shared" si="393"/>
        <v>25</v>
      </c>
      <c r="S2045" s="122">
        <f t="shared" si="394"/>
        <v>2.5071341214838973E-2</v>
      </c>
      <c r="T2045" s="10">
        <f t="shared" si="395"/>
        <v>123</v>
      </c>
      <c r="U2045" s="10">
        <f t="shared" si="396"/>
        <v>5029</v>
      </c>
      <c r="V2045" s="11">
        <v>5053</v>
      </c>
      <c r="W2045" s="12">
        <f t="shared" si="397"/>
        <v>147</v>
      </c>
      <c r="X2045" s="123">
        <f t="shared" si="398"/>
        <v>0.03</v>
      </c>
      <c r="Y2045" s="124" t="str">
        <f t="shared" si="399"/>
        <v>0.00%-8.40%</v>
      </c>
      <c r="Z2045" s="15"/>
      <c r="AA2045" s="15"/>
      <c r="AB2045" s="15"/>
      <c r="AC2045" s="125"/>
      <c r="AD2045" s="8">
        <f t="shared" si="400"/>
        <v>0</v>
      </c>
      <c r="AE2045" s="17">
        <f t="shared" si="401"/>
        <v>5053</v>
      </c>
      <c r="AF2045" s="18">
        <f t="shared" si="402"/>
        <v>147</v>
      </c>
      <c r="AG2045" s="126">
        <f t="shared" si="403"/>
        <v>2.9963310232368423E-2</v>
      </c>
      <c r="AH2045" s="20">
        <v>13.6</v>
      </c>
      <c r="AI2045" s="20">
        <v>650</v>
      </c>
      <c r="AJ2045" s="20"/>
      <c r="AK2045" s="20">
        <v>688</v>
      </c>
      <c r="AL2045" s="20">
        <f t="shared" si="404"/>
        <v>77208.800000000003</v>
      </c>
      <c r="AM2045" s="7" t="s">
        <v>287</v>
      </c>
      <c r="AN2045" s="20"/>
      <c r="AO2045" s="21"/>
      <c r="AP2045" s="21"/>
      <c r="AQ2045" s="5" t="s">
        <v>2672</v>
      </c>
      <c r="AR2045" s="5" t="s">
        <v>2203</v>
      </c>
    </row>
    <row r="2046" spans="1:44">
      <c r="A2046" s="87" t="s">
        <v>562</v>
      </c>
      <c r="B2046" s="5">
        <v>1002123</v>
      </c>
      <c r="C2046" s="5" t="s">
        <v>565</v>
      </c>
      <c r="D2046" s="5" t="s">
        <v>55</v>
      </c>
      <c r="E2046" s="5" t="s">
        <v>2577</v>
      </c>
      <c r="F2046" s="5" t="s">
        <v>2204</v>
      </c>
      <c r="G2046" s="5" t="s">
        <v>2677</v>
      </c>
      <c r="H2046" s="6">
        <v>38959</v>
      </c>
      <c r="I2046" s="5" t="s">
        <v>575</v>
      </c>
      <c r="J2046" s="5" t="s">
        <v>627</v>
      </c>
      <c r="K2046" s="5" t="s">
        <v>568</v>
      </c>
      <c r="L2046" s="7">
        <v>6</v>
      </c>
      <c r="M2046" s="7" t="s">
        <v>287</v>
      </c>
      <c r="N2046" s="8">
        <v>4869</v>
      </c>
      <c r="O2046" s="122">
        <v>0.02</v>
      </c>
      <c r="P2046" s="10">
        <f t="shared" si="392"/>
        <v>97</v>
      </c>
      <c r="Q2046" s="122">
        <v>5.0000000000000001E-3</v>
      </c>
      <c r="R2046" s="10">
        <f t="shared" si="393"/>
        <v>24</v>
      </c>
      <c r="S2046" s="122">
        <f t="shared" si="394"/>
        <v>2.4851098788252209E-2</v>
      </c>
      <c r="T2046" s="10">
        <f t="shared" si="395"/>
        <v>121</v>
      </c>
      <c r="U2046" s="10">
        <f t="shared" si="396"/>
        <v>4990</v>
      </c>
      <c r="V2046" s="11">
        <v>4869</v>
      </c>
      <c r="W2046" s="12">
        <f t="shared" si="397"/>
        <v>0</v>
      </c>
      <c r="X2046" s="123">
        <f t="shared" si="398"/>
        <v>0</v>
      </c>
      <c r="Y2046" s="124" t="str">
        <f t="shared" si="399"/>
        <v>0.00%-8.40%</v>
      </c>
      <c r="Z2046" s="15"/>
      <c r="AA2046" s="15"/>
      <c r="AB2046" s="15"/>
      <c r="AC2046" s="125"/>
      <c r="AD2046" s="8">
        <f t="shared" si="400"/>
        <v>0</v>
      </c>
      <c r="AE2046" s="17">
        <f t="shared" si="401"/>
        <v>4869</v>
      </c>
      <c r="AF2046" s="18">
        <f t="shared" si="402"/>
        <v>0</v>
      </c>
      <c r="AG2046" s="126">
        <f t="shared" si="403"/>
        <v>0</v>
      </c>
      <c r="AH2046" s="20">
        <v>13.6</v>
      </c>
      <c r="AI2046" s="20">
        <v>450</v>
      </c>
      <c r="AJ2046" s="20"/>
      <c r="AK2046" s="20">
        <v>688</v>
      </c>
      <c r="AL2046" s="20">
        <f t="shared" si="404"/>
        <v>72306.399999999994</v>
      </c>
      <c r="AM2046" s="7" t="s">
        <v>287</v>
      </c>
      <c r="AN2046" s="20"/>
      <c r="AO2046" s="21" t="str">
        <f>VLOOKUP(B2046,'[4]FCLCh-VB1'!$B$9:$AQ$248,42,)</f>
        <v>工作中玩手机，被处罚，警告信一封</v>
      </c>
      <c r="AP2046" s="21" t="s">
        <v>495</v>
      </c>
      <c r="AQ2046" s="5" t="s">
        <v>2672</v>
      </c>
      <c r="AR2046" s="5" t="s">
        <v>2203</v>
      </c>
    </row>
    <row r="2047" spans="1:44">
      <c r="A2047" s="87" t="s">
        <v>562</v>
      </c>
      <c r="B2047" s="5">
        <v>1002141</v>
      </c>
      <c r="C2047" s="5" t="s">
        <v>565</v>
      </c>
      <c r="D2047" s="5" t="s">
        <v>55</v>
      </c>
      <c r="E2047" s="5" t="s">
        <v>2577</v>
      </c>
      <c r="F2047" s="5" t="s">
        <v>2208</v>
      </c>
      <c r="G2047" s="5" t="s">
        <v>2673</v>
      </c>
      <c r="H2047" s="6">
        <v>38966</v>
      </c>
      <c r="I2047" s="5" t="s">
        <v>575</v>
      </c>
      <c r="J2047" s="5" t="s">
        <v>2644</v>
      </c>
      <c r="K2047" s="5" t="s">
        <v>568</v>
      </c>
      <c r="L2047" s="7">
        <v>6</v>
      </c>
      <c r="M2047" s="7" t="s">
        <v>287</v>
      </c>
      <c r="N2047" s="8">
        <v>4607</v>
      </c>
      <c r="O2047" s="122">
        <v>0.02</v>
      </c>
      <c r="P2047" s="10">
        <f t="shared" si="392"/>
        <v>92</v>
      </c>
      <c r="Q2047" s="122">
        <v>5.0000000000000001E-3</v>
      </c>
      <c r="R2047" s="10">
        <f t="shared" si="393"/>
        <v>23</v>
      </c>
      <c r="S2047" s="122">
        <f t="shared" si="394"/>
        <v>2.4962014326025614E-2</v>
      </c>
      <c r="T2047" s="10">
        <f t="shared" si="395"/>
        <v>115</v>
      </c>
      <c r="U2047" s="10">
        <f t="shared" si="396"/>
        <v>4722</v>
      </c>
      <c r="V2047" s="11">
        <v>4699.1400000000003</v>
      </c>
      <c r="W2047" s="12">
        <f t="shared" si="397"/>
        <v>92.140000000000327</v>
      </c>
      <c r="X2047" s="123">
        <f t="shared" si="398"/>
        <v>0.02</v>
      </c>
      <c r="Y2047" s="124" t="str">
        <f t="shared" si="399"/>
        <v>0.00%-8.40%</v>
      </c>
      <c r="Z2047" s="15"/>
      <c r="AA2047" s="15"/>
      <c r="AB2047" s="15"/>
      <c r="AC2047" s="125"/>
      <c r="AD2047" s="8">
        <f t="shared" si="400"/>
        <v>0</v>
      </c>
      <c r="AE2047" s="17">
        <f t="shared" si="401"/>
        <v>4699.1400000000003</v>
      </c>
      <c r="AF2047" s="18">
        <f t="shared" si="402"/>
        <v>92.140000000000327</v>
      </c>
      <c r="AG2047" s="126">
        <f t="shared" si="403"/>
        <v>2.0000000000000018E-2</v>
      </c>
      <c r="AH2047" s="20">
        <v>13.6</v>
      </c>
      <c r="AI2047" s="20">
        <v>650</v>
      </c>
      <c r="AJ2047" s="20"/>
      <c r="AK2047" s="20">
        <v>688</v>
      </c>
      <c r="AL2047" s="20">
        <f t="shared" si="404"/>
        <v>72396.304000000004</v>
      </c>
      <c r="AM2047" s="7" t="s">
        <v>287</v>
      </c>
      <c r="AN2047" s="20"/>
      <c r="AO2047" s="21"/>
      <c r="AP2047" s="21"/>
      <c r="AQ2047" s="5" t="s">
        <v>2672</v>
      </c>
      <c r="AR2047" s="5" t="s">
        <v>2203</v>
      </c>
    </row>
    <row r="2048" spans="1:44">
      <c r="A2048" s="87" t="s">
        <v>562</v>
      </c>
      <c r="B2048" s="5">
        <v>1002143</v>
      </c>
      <c r="C2048" s="5" t="s">
        <v>565</v>
      </c>
      <c r="D2048" s="5" t="s">
        <v>55</v>
      </c>
      <c r="E2048" s="5" t="s">
        <v>2577</v>
      </c>
      <c r="F2048" s="5" t="s">
        <v>2208</v>
      </c>
      <c r="G2048" s="5" t="s">
        <v>2673</v>
      </c>
      <c r="H2048" s="6">
        <v>38966</v>
      </c>
      <c r="I2048" s="5" t="s">
        <v>575</v>
      </c>
      <c r="J2048" s="5" t="s">
        <v>2644</v>
      </c>
      <c r="K2048" s="5" t="s">
        <v>568</v>
      </c>
      <c r="L2048" s="7">
        <v>6</v>
      </c>
      <c r="M2048" s="7" t="s">
        <v>287</v>
      </c>
      <c r="N2048" s="8">
        <v>5008</v>
      </c>
      <c r="O2048" s="122">
        <v>0.02</v>
      </c>
      <c r="P2048" s="10">
        <f t="shared" si="392"/>
        <v>100</v>
      </c>
      <c r="Q2048" s="122">
        <v>5.0000000000000001E-3</v>
      </c>
      <c r="R2048" s="10">
        <f t="shared" si="393"/>
        <v>25</v>
      </c>
      <c r="S2048" s="122">
        <f t="shared" si="394"/>
        <v>2.496006389776358E-2</v>
      </c>
      <c r="T2048" s="10">
        <f t="shared" si="395"/>
        <v>125</v>
      </c>
      <c r="U2048" s="10">
        <f t="shared" si="396"/>
        <v>5133</v>
      </c>
      <c r="V2048" s="11">
        <v>5083.12</v>
      </c>
      <c r="W2048" s="12">
        <f t="shared" si="397"/>
        <v>75.119999999999891</v>
      </c>
      <c r="X2048" s="123">
        <f t="shared" si="398"/>
        <v>1.4999999999999999E-2</v>
      </c>
      <c r="Y2048" s="124" t="str">
        <f t="shared" si="399"/>
        <v>0.00%-8.40%</v>
      </c>
      <c r="Z2048" s="15"/>
      <c r="AA2048" s="15"/>
      <c r="AB2048" s="15"/>
      <c r="AC2048" s="125"/>
      <c r="AD2048" s="8">
        <f t="shared" si="400"/>
        <v>0</v>
      </c>
      <c r="AE2048" s="17">
        <f t="shared" si="401"/>
        <v>5083.12</v>
      </c>
      <c r="AF2048" s="18">
        <f t="shared" si="402"/>
        <v>75.119999999999891</v>
      </c>
      <c r="AG2048" s="126">
        <f t="shared" si="403"/>
        <v>1.4999999999999902E-2</v>
      </c>
      <c r="AH2048" s="20">
        <v>13.6</v>
      </c>
      <c r="AI2048" s="20">
        <v>650</v>
      </c>
      <c r="AJ2048" s="20"/>
      <c r="AK2048" s="20">
        <v>688</v>
      </c>
      <c r="AL2048" s="20">
        <f t="shared" si="404"/>
        <v>77618.432000000001</v>
      </c>
      <c r="AM2048" s="7" t="s">
        <v>287</v>
      </c>
      <c r="AN2048" s="20"/>
      <c r="AO2048" s="21"/>
      <c r="AP2048" s="21"/>
      <c r="AQ2048" s="5" t="s">
        <v>2672</v>
      </c>
      <c r="AR2048" s="5" t="s">
        <v>2203</v>
      </c>
    </row>
    <row r="2049" spans="1:44">
      <c r="A2049" s="87" t="s">
        <v>562</v>
      </c>
      <c r="B2049" s="5">
        <v>1002144</v>
      </c>
      <c r="C2049" s="5" t="s">
        <v>565</v>
      </c>
      <c r="D2049" s="5" t="s">
        <v>55</v>
      </c>
      <c r="E2049" s="5" t="s">
        <v>2577</v>
      </c>
      <c r="F2049" s="5" t="s">
        <v>2208</v>
      </c>
      <c r="G2049" s="5" t="s">
        <v>2673</v>
      </c>
      <c r="H2049" s="6">
        <v>38966</v>
      </c>
      <c r="I2049" s="5" t="s">
        <v>575</v>
      </c>
      <c r="J2049" s="5" t="s">
        <v>653</v>
      </c>
      <c r="K2049" s="5" t="s">
        <v>568</v>
      </c>
      <c r="L2049" s="7">
        <v>6</v>
      </c>
      <c r="M2049" s="7" t="s">
        <v>287</v>
      </c>
      <c r="N2049" s="8">
        <v>4910</v>
      </c>
      <c r="O2049" s="122">
        <v>0.02</v>
      </c>
      <c r="P2049" s="10">
        <f t="shared" si="392"/>
        <v>98</v>
      </c>
      <c r="Q2049" s="122">
        <v>5.0000000000000001E-3</v>
      </c>
      <c r="R2049" s="10">
        <f t="shared" si="393"/>
        <v>25</v>
      </c>
      <c r="S2049" s="122">
        <f t="shared" si="394"/>
        <v>2.5050916496945009E-2</v>
      </c>
      <c r="T2049" s="10">
        <f t="shared" si="395"/>
        <v>123</v>
      </c>
      <c r="U2049" s="10">
        <f t="shared" si="396"/>
        <v>5033</v>
      </c>
      <c r="V2049" s="11">
        <v>5081.8499999999995</v>
      </c>
      <c r="W2049" s="12">
        <f t="shared" si="397"/>
        <v>171.84999999999945</v>
      </c>
      <c r="X2049" s="123">
        <f t="shared" si="398"/>
        <v>3.5000000000000003E-2</v>
      </c>
      <c r="Y2049" s="124" t="str">
        <f t="shared" si="399"/>
        <v>0.00%-8.40%</v>
      </c>
      <c r="Z2049" s="15"/>
      <c r="AA2049" s="15"/>
      <c r="AB2049" s="15"/>
      <c r="AC2049" s="125"/>
      <c r="AD2049" s="8">
        <f t="shared" si="400"/>
        <v>0</v>
      </c>
      <c r="AE2049" s="17">
        <f t="shared" si="401"/>
        <v>5081.8499999999995</v>
      </c>
      <c r="AF2049" s="18">
        <f t="shared" si="402"/>
        <v>171.84999999999945</v>
      </c>
      <c r="AG2049" s="126">
        <f t="shared" si="403"/>
        <v>3.499999999999992E-2</v>
      </c>
      <c r="AH2049" s="20">
        <v>13.6</v>
      </c>
      <c r="AI2049" s="20">
        <v>750</v>
      </c>
      <c r="AJ2049" s="20"/>
      <c r="AK2049" s="20">
        <v>688</v>
      </c>
      <c r="AL2049" s="20">
        <f t="shared" si="404"/>
        <v>78801.159999999989</v>
      </c>
      <c r="AM2049" s="7" t="s">
        <v>287</v>
      </c>
      <c r="AN2049" s="20"/>
      <c r="AO2049" s="21"/>
      <c r="AP2049" s="21"/>
      <c r="AQ2049" s="5" t="s">
        <v>2672</v>
      </c>
      <c r="AR2049" s="5" t="s">
        <v>2203</v>
      </c>
    </row>
    <row r="2050" spans="1:44">
      <c r="A2050" s="87" t="s">
        <v>562</v>
      </c>
      <c r="B2050" s="5">
        <v>1002192</v>
      </c>
      <c r="C2050" s="5" t="s">
        <v>565</v>
      </c>
      <c r="D2050" s="5" t="s">
        <v>55</v>
      </c>
      <c r="E2050" s="5" t="s">
        <v>2577</v>
      </c>
      <c r="F2050" s="5" t="s">
        <v>2208</v>
      </c>
      <c r="G2050" s="5" t="s">
        <v>2673</v>
      </c>
      <c r="H2050" s="6">
        <v>38976</v>
      </c>
      <c r="I2050" s="5" t="s">
        <v>575</v>
      </c>
      <c r="J2050" s="5" t="s">
        <v>2644</v>
      </c>
      <c r="K2050" s="5" t="s">
        <v>568</v>
      </c>
      <c r="L2050" s="7">
        <v>6</v>
      </c>
      <c r="M2050" s="7" t="s">
        <v>287</v>
      </c>
      <c r="N2050" s="8">
        <v>4855</v>
      </c>
      <c r="O2050" s="122">
        <v>0.02</v>
      </c>
      <c r="P2050" s="10">
        <f t="shared" si="392"/>
        <v>97</v>
      </c>
      <c r="Q2050" s="122">
        <v>5.0000000000000001E-3</v>
      </c>
      <c r="R2050" s="10">
        <f t="shared" si="393"/>
        <v>24</v>
      </c>
      <c r="S2050" s="122">
        <f t="shared" si="394"/>
        <v>2.4922760041194644E-2</v>
      </c>
      <c r="T2050" s="10">
        <f t="shared" si="395"/>
        <v>121</v>
      </c>
      <c r="U2050" s="10">
        <f t="shared" si="396"/>
        <v>4976</v>
      </c>
      <c r="V2050" s="11">
        <v>5049.2</v>
      </c>
      <c r="W2050" s="12">
        <f t="shared" si="397"/>
        <v>194.19999999999982</v>
      </c>
      <c r="X2050" s="123">
        <f t="shared" si="398"/>
        <v>0.04</v>
      </c>
      <c r="Y2050" s="124" t="str">
        <f t="shared" si="399"/>
        <v>0.00%-8.40%</v>
      </c>
      <c r="Z2050" s="15"/>
      <c r="AA2050" s="15"/>
      <c r="AB2050" s="15"/>
      <c r="AC2050" s="125"/>
      <c r="AD2050" s="8">
        <f t="shared" si="400"/>
        <v>0</v>
      </c>
      <c r="AE2050" s="17">
        <f t="shared" si="401"/>
        <v>5049.2</v>
      </c>
      <c r="AF2050" s="18">
        <f t="shared" si="402"/>
        <v>194.19999999999982</v>
      </c>
      <c r="AG2050" s="126">
        <f t="shared" si="403"/>
        <v>4.0000000000000036E-2</v>
      </c>
      <c r="AH2050" s="20">
        <v>13.6</v>
      </c>
      <c r="AI2050" s="20">
        <v>650</v>
      </c>
      <c r="AJ2050" s="20"/>
      <c r="AK2050" s="20">
        <v>688</v>
      </c>
      <c r="AL2050" s="20">
        <f t="shared" si="404"/>
        <v>77157.119999999995</v>
      </c>
      <c r="AM2050" s="7" t="s">
        <v>287</v>
      </c>
      <c r="AN2050" s="20"/>
      <c r="AO2050" s="21" t="str">
        <f>VLOOKUP(B2050,'[3]FCLCh-VB3'!$B$9:$AQ$389,42,)</f>
        <v>班组多面手，能动性强</v>
      </c>
      <c r="AP2050" s="21"/>
      <c r="AQ2050" s="5" t="s">
        <v>2672</v>
      </c>
      <c r="AR2050" s="5" t="s">
        <v>2203</v>
      </c>
    </row>
    <row r="2051" spans="1:44">
      <c r="A2051" s="87" t="s">
        <v>562</v>
      </c>
      <c r="B2051" s="5">
        <v>1002198</v>
      </c>
      <c r="C2051" s="5" t="s">
        <v>565</v>
      </c>
      <c r="D2051" s="5" t="s">
        <v>55</v>
      </c>
      <c r="E2051" s="5" t="s">
        <v>2577</v>
      </c>
      <c r="F2051" s="5" t="s">
        <v>2204</v>
      </c>
      <c r="G2051" s="5" t="s">
        <v>2673</v>
      </c>
      <c r="H2051" s="6">
        <v>39030</v>
      </c>
      <c r="I2051" s="5" t="s">
        <v>575</v>
      </c>
      <c r="J2051" s="5" t="s">
        <v>627</v>
      </c>
      <c r="K2051" s="5" t="s">
        <v>568</v>
      </c>
      <c r="L2051" s="7">
        <v>6</v>
      </c>
      <c r="M2051" s="7" t="s">
        <v>287</v>
      </c>
      <c r="N2051" s="8">
        <v>4615</v>
      </c>
      <c r="O2051" s="122">
        <v>0.02</v>
      </c>
      <c r="P2051" s="10">
        <f t="shared" si="392"/>
        <v>92</v>
      </c>
      <c r="Q2051" s="122">
        <v>5.0000000000000001E-3</v>
      </c>
      <c r="R2051" s="10">
        <f t="shared" si="393"/>
        <v>23</v>
      </c>
      <c r="S2051" s="122">
        <f t="shared" si="394"/>
        <v>2.4918743228602384E-2</v>
      </c>
      <c r="T2051" s="10">
        <f t="shared" si="395"/>
        <v>115</v>
      </c>
      <c r="U2051" s="10">
        <f t="shared" si="396"/>
        <v>4730</v>
      </c>
      <c r="V2051" s="11">
        <v>4730</v>
      </c>
      <c r="W2051" s="12">
        <f t="shared" si="397"/>
        <v>115</v>
      </c>
      <c r="X2051" s="123">
        <f t="shared" si="398"/>
        <v>2.4899999999999999E-2</v>
      </c>
      <c r="Y2051" s="124" t="str">
        <f t="shared" si="399"/>
        <v>0.00%-8.40%</v>
      </c>
      <c r="Z2051" s="15"/>
      <c r="AA2051" s="15"/>
      <c r="AB2051" s="15"/>
      <c r="AC2051" s="125"/>
      <c r="AD2051" s="8">
        <f t="shared" si="400"/>
        <v>0</v>
      </c>
      <c r="AE2051" s="17">
        <f t="shared" si="401"/>
        <v>4730</v>
      </c>
      <c r="AF2051" s="18">
        <f t="shared" si="402"/>
        <v>115</v>
      </c>
      <c r="AG2051" s="126">
        <f t="shared" si="403"/>
        <v>2.4918743228602436E-2</v>
      </c>
      <c r="AH2051" s="20">
        <v>13.6</v>
      </c>
      <c r="AI2051" s="20">
        <v>450</v>
      </c>
      <c r="AJ2051" s="20"/>
      <c r="AK2051" s="20">
        <v>688</v>
      </c>
      <c r="AL2051" s="20">
        <f t="shared" si="404"/>
        <v>70416</v>
      </c>
      <c r="AM2051" s="7" t="s">
        <v>287</v>
      </c>
      <c r="AN2051" s="20"/>
      <c r="AO2051" s="21"/>
      <c r="AP2051" s="21"/>
      <c r="AQ2051" s="5" t="s">
        <v>2672</v>
      </c>
      <c r="AR2051" s="5" t="s">
        <v>2203</v>
      </c>
    </row>
    <row r="2052" spans="1:44">
      <c r="A2052" s="87" t="s">
        <v>562</v>
      </c>
      <c r="B2052" s="5">
        <v>1002209</v>
      </c>
      <c r="C2052" s="5" t="s">
        <v>565</v>
      </c>
      <c r="D2052" s="5" t="s">
        <v>55</v>
      </c>
      <c r="E2052" s="5" t="s">
        <v>2577</v>
      </c>
      <c r="F2052" s="5" t="s">
        <v>2215</v>
      </c>
      <c r="G2052" s="5" t="s">
        <v>2673</v>
      </c>
      <c r="H2052" s="6">
        <v>39001</v>
      </c>
      <c r="I2052" s="5" t="s">
        <v>575</v>
      </c>
      <c r="J2052" s="5" t="s">
        <v>653</v>
      </c>
      <c r="K2052" s="5" t="s">
        <v>568</v>
      </c>
      <c r="L2052" s="7">
        <v>6</v>
      </c>
      <c r="M2052" s="7" t="s">
        <v>287</v>
      </c>
      <c r="N2052" s="8">
        <v>4805</v>
      </c>
      <c r="O2052" s="122">
        <v>0.02</v>
      </c>
      <c r="P2052" s="10">
        <f t="shared" si="392"/>
        <v>96</v>
      </c>
      <c r="Q2052" s="122">
        <v>5.0000000000000001E-3</v>
      </c>
      <c r="R2052" s="10">
        <f t="shared" si="393"/>
        <v>24</v>
      </c>
      <c r="S2052" s="122">
        <f t="shared" si="394"/>
        <v>2.497398543184183E-2</v>
      </c>
      <c r="T2052" s="10">
        <f t="shared" si="395"/>
        <v>120</v>
      </c>
      <c r="U2052" s="10">
        <f t="shared" si="396"/>
        <v>4925</v>
      </c>
      <c r="V2052" s="11">
        <v>5021</v>
      </c>
      <c r="W2052" s="12">
        <f t="shared" si="397"/>
        <v>216</v>
      </c>
      <c r="X2052" s="123">
        <f t="shared" si="398"/>
        <v>4.4999999999999998E-2</v>
      </c>
      <c r="Y2052" s="124" t="str">
        <f t="shared" si="399"/>
        <v>0.00%-8.40%</v>
      </c>
      <c r="Z2052" s="15"/>
      <c r="AA2052" s="15"/>
      <c r="AB2052" s="15"/>
      <c r="AC2052" s="125"/>
      <c r="AD2052" s="8">
        <f t="shared" si="400"/>
        <v>0</v>
      </c>
      <c r="AE2052" s="17">
        <f t="shared" si="401"/>
        <v>5021</v>
      </c>
      <c r="AF2052" s="18">
        <f t="shared" si="402"/>
        <v>216</v>
      </c>
      <c r="AG2052" s="126">
        <f t="shared" si="403"/>
        <v>4.4953173777315225E-2</v>
      </c>
      <c r="AH2052" s="20">
        <v>13.6</v>
      </c>
      <c r="AI2052" s="20">
        <v>750</v>
      </c>
      <c r="AJ2052" s="20"/>
      <c r="AK2052" s="20">
        <v>688</v>
      </c>
      <c r="AL2052" s="20">
        <f t="shared" si="404"/>
        <v>77973.599999999991</v>
      </c>
      <c r="AM2052" s="7" t="s">
        <v>287</v>
      </c>
      <c r="AN2052" s="20"/>
      <c r="AO2052" s="21" t="str">
        <f>VLOOKUP(B2052,'[2]FCLCh-VB2'!$B$9:$AQ$230,42,)</f>
        <v>高绩效员工,多平台新产品模具调试给出改善性建议</v>
      </c>
      <c r="AP2052" s="21"/>
      <c r="AQ2052" s="5" t="s">
        <v>2672</v>
      </c>
      <c r="AR2052" s="5" t="s">
        <v>2203</v>
      </c>
    </row>
    <row r="2053" spans="1:44">
      <c r="A2053" s="87" t="s">
        <v>562</v>
      </c>
      <c r="B2053" s="5">
        <v>1002216</v>
      </c>
      <c r="C2053" s="5" t="s">
        <v>565</v>
      </c>
      <c r="D2053" s="5" t="s">
        <v>55</v>
      </c>
      <c r="E2053" s="5" t="s">
        <v>2577</v>
      </c>
      <c r="F2053" s="5" t="s">
        <v>2215</v>
      </c>
      <c r="G2053" s="5" t="s">
        <v>2673</v>
      </c>
      <c r="H2053" s="6">
        <v>39010</v>
      </c>
      <c r="I2053" s="5" t="s">
        <v>575</v>
      </c>
      <c r="J2053" s="5" t="s">
        <v>653</v>
      </c>
      <c r="K2053" s="5" t="s">
        <v>568</v>
      </c>
      <c r="L2053" s="7">
        <v>6</v>
      </c>
      <c r="M2053" s="7" t="s">
        <v>287</v>
      </c>
      <c r="N2053" s="8">
        <v>5044</v>
      </c>
      <c r="O2053" s="122">
        <v>0.02</v>
      </c>
      <c r="P2053" s="10">
        <f t="shared" si="392"/>
        <v>101</v>
      </c>
      <c r="Q2053" s="122">
        <v>5.0000000000000001E-3</v>
      </c>
      <c r="R2053" s="10">
        <f t="shared" si="393"/>
        <v>25</v>
      </c>
      <c r="S2053" s="122">
        <f t="shared" si="394"/>
        <v>2.4980174464710549E-2</v>
      </c>
      <c r="T2053" s="10">
        <f t="shared" si="395"/>
        <v>126</v>
      </c>
      <c r="U2053" s="10">
        <f t="shared" si="396"/>
        <v>5170</v>
      </c>
      <c r="V2053" s="11">
        <v>5170</v>
      </c>
      <c r="W2053" s="12">
        <f t="shared" si="397"/>
        <v>126</v>
      </c>
      <c r="X2053" s="123">
        <f t="shared" si="398"/>
        <v>2.5000000000000001E-2</v>
      </c>
      <c r="Y2053" s="124" t="str">
        <f t="shared" si="399"/>
        <v>0.00%-8.40%</v>
      </c>
      <c r="Z2053" s="15"/>
      <c r="AA2053" s="15"/>
      <c r="AB2053" s="15"/>
      <c r="AC2053" s="125"/>
      <c r="AD2053" s="8">
        <f t="shared" si="400"/>
        <v>0</v>
      </c>
      <c r="AE2053" s="17">
        <f t="shared" si="401"/>
        <v>5170</v>
      </c>
      <c r="AF2053" s="18">
        <f t="shared" si="402"/>
        <v>126</v>
      </c>
      <c r="AG2053" s="126">
        <f t="shared" si="403"/>
        <v>2.4980174464710458E-2</v>
      </c>
      <c r="AH2053" s="20">
        <v>13.6</v>
      </c>
      <c r="AI2053" s="20">
        <v>750</v>
      </c>
      <c r="AJ2053" s="20"/>
      <c r="AK2053" s="20">
        <v>688</v>
      </c>
      <c r="AL2053" s="20">
        <f t="shared" si="404"/>
        <v>80000</v>
      </c>
      <c r="AM2053" s="7" t="s">
        <v>287</v>
      </c>
      <c r="AN2053" s="20"/>
      <c r="AO2053" s="21"/>
      <c r="AP2053" s="21"/>
      <c r="AQ2053" s="5" t="s">
        <v>2672</v>
      </c>
      <c r="AR2053" s="5" t="s">
        <v>2203</v>
      </c>
    </row>
    <row r="2054" spans="1:44">
      <c r="A2054" s="87" t="s">
        <v>562</v>
      </c>
      <c r="B2054" s="5">
        <v>1002218</v>
      </c>
      <c r="C2054" s="5" t="s">
        <v>565</v>
      </c>
      <c r="D2054" s="5" t="s">
        <v>55</v>
      </c>
      <c r="E2054" s="5" t="s">
        <v>2577</v>
      </c>
      <c r="F2054" s="5" t="s">
        <v>2208</v>
      </c>
      <c r="G2054" s="5" t="s">
        <v>2673</v>
      </c>
      <c r="H2054" s="6">
        <v>39010</v>
      </c>
      <c r="I2054" s="5" t="s">
        <v>575</v>
      </c>
      <c r="J2054" s="5" t="s">
        <v>627</v>
      </c>
      <c r="K2054" s="5" t="s">
        <v>568</v>
      </c>
      <c r="L2054" s="7">
        <v>6</v>
      </c>
      <c r="M2054" s="7" t="s">
        <v>287</v>
      </c>
      <c r="N2054" s="8">
        <v>5490</v>
      </c>
      <c r="O2054" s="122">
        <v>0.02</v>
      </c>
      <c r="P2054" s="10">
        <f t="shared" si="392"/>
        <v>110</v>
      </c>
      <c r="Q2054" s="122">
        <v>5.0000000000000001E-3</v>
      </c>
      <c r="R2054" s="10">
        <f t="shared" si="393"/>
        <v>27</v>
      </c>
      <c r="S2054" s="122">
        <f t="shared" si="394"/>
        <v>2.4954462659380693E-2</v>
      </c>
      <c r="T2054" s="10">
        <f t="shared" si="395"/>
        <v>137</v>
      </c>
      <c r="U2054" s="10">
        <f t="shared" si="396"/>
        <v>5627</v>
      </c>
      <c r="V2054" s="11">
        <v>5490</v>
      </c>
      <c r="W2054" s="12">
        <f t="shared" si="397"/>
        <v>0</v>
      </c>
      <c r="X2054" s="123">
        <f t="shared" si="398"/>
        <v>0</v>
      </c>
      <c r="Y2054" s="124" t="str">
        <f t="shared" si="399"/>
        <v>0.00%-8.40%</v>
      </c>
      <c r="Z2054" s="15"/>
      <c r="AA2054" s="15"/>
      <c r="AB2054" s="15"/>
      <c r="AC2054" s="125"/>
      <c r="AD2054" s="8">
        <f t="shared" si="400"/>
        <v>0</v>
      </c>
      <c r="AE2054" s="17">
        <f t="shared" si="401"/>
        <v>5490</v>
      </c>
      <c r="AF2054" s="18">
        <f t="shared" si="402"/>
        <v>0</v>
      </c>
      <c r="AG2054" s="126">
        <f t="shared" si="403"/>
        <v>0</v>
      </c>
      <c r="AH2054" s="20">
        <v>13.6</v>
      </c>
      <c r="AI2054" s="20">
        <v>450</v>
      </c>
      <c r="AJ2054" s="20"/>
      <c r="AK2054" s="20">
        <v>688</v>
      </c>
      <c r="AL2054" s="20">
        <f t="shared" si="404"/>
        <v>80752</v>
      </c>
      <c r="AM2054" s="7" t="s">
        <v>287</v>
      </c>
      <c r="AN2054" s="20" t="s">
        <v>588</v>
      </c>
      <c r="AO2054" s="21" t="str">
        <f>VLOOKUP(B2054,'[3]FCLCh-VB3'!$B$9:$AQ$389,42,)</f>
        <v>违反LOTO上锁造成工伤事故</v>
      </c>
      <c r="AP2054" s="21" t="s">
        <v>495</v>
      </c>
      <c r="AQ2054" s="5" t="s">
        <v>2672</v>
      </c>
      <c r="AR2054" s="5" t="s">
        <v>2203</v>
      </c>
    </row>
    <row r="2055" spans="1:44">
      <c r="A2055" s="87" t="s">
        <v>562</v>
      </c>
      <c r="B2055" s="5">
        <v>1002225</v>
      </c>
      <c r="C2055" s="5" t="s">
        <v>565</v>
      </c>
      <c r="D2055" s="5" t="s">
        <v>55</v>
      </c>
      <c r="E2055" s="5" t="s">
        <v>2577</v>
      </c>
      <c r="F2055" s="5" t="s">
        <v>2204</v>
      </c>
      <c r="G2055" s="5" t="s">
        <v>2673</v>
      </c>
      <c r="H2055" s="6">
        <v>39010</v>
      </c>
      <c r="I2055" s="5" t="s">
        <v>575</v>
      </c>
      <c r="J2055" s="5" t="s">
        <v>653</v>
      </c>
      <c r="K2055" s="5" t="s">
        <v>568</v>
      </c>
      <c r="L2055" s="7">
        <v>6</v>
      </c>
      <c r="M2055" s="7" t="s">
        <v>287</v>
      </c>
      <c r="N2055" s="8">
        <v>4924</v>
      </c>
      <c r="O2055" s="122">
        <v>0.02</v>
      </c>
      <c r="P2055" s="10">
        <f t="shared" si="392"/>
        <v>98</v>
      </c>
      <c r="Q2055" s="122">
        <v>5.0000000000000001E-3</v>
      </c>
      <c r="R2055" s="10">
        <f t="shared" si="393"/>
        <v>25</v>
      </c>
      <c r="S2055" s="122">
        <f t="shared" si="394"/>
        <v>2.4979691307879772E-2</v>
      </c>
      <c r="T2055" s="10">
        <f t="shared" si="395"/>
        <v>123</v>
      </c>
      <c r="U2055" s="10">
        <f t="shared" si="396"/>
        <v>5047</v>
      </c>
      <c r="V2055" s="11">
        <v>5047</v>
      </c>
      <c r="W2055" s="12">
        <f t="shared" si="397"/>
        <v>123</v>
      </c>
      <c r="X2055" s="123">
        <f t="shared" si="398"/>
        <v>2.5000000000000001E-2</v>
      </c>
      <c r="Y2055" s="124" t="str">
        <f t="shared" si="399"/>
        <v>0.00%-8.40%</v>
      </c>
      <c r="Z2055" s="15"/>
      <c r="AA2055" s="15"/>
      <c r="AB2055" s="15"/>
      <c r="AC2055" s="125"/>
      <c r="AD2055" s="8">
        <f t="shared" si="400"/>
        <v>0</v>
      </c>
      <c r="AE2055" s="17">
        <f t="shared" si="401"/>
        <v>5047</v>
      </c>
      <c r="AF2055" s="18">
        <f t="shared" si="402"/>
        <v>123</v>
      </c>
      <c r="AG2055" s="126">
        <f t="shared" si="403"/>
        <v>2.4979691307879692E-2</v>
      </c>
      <c r="AH2055" s="20">
        <v>13.6</v>
      </c>
      <c r="AI2055" s="20">
        <v>750</v>
      </c>
      <c r="AJ2055" s="20"/>
      <c r="AK2055" s="20">
        <v>688</v>
      </c>
      <c r="AL2055" s="20">
        <f t="shared" si="404"/>
        <v>78327.199999999997</v>
      </c>
      <c r="AM2055" s="7" t="s">
        <v>287</v>
      </c>
      <c r="AN2055" s="20"/>
      <c r="AO2055" s="21"/>
      <c r="AP2055" s="21"/>
      <c r="AQ2055" s="5" t="s">
        <v>2672</v>
      </c>
      <c r="AR2055" s="5" t="s">
        <v>2203</v>
      </c>
    </row>
    <row r="2056" spans="1:44">
      <c r="A2056" s="87" t="s">
        <v>562</v>
      </c>
      <c r="B2056" s="5">
        <v>1002233</v>
      </c>
      <c r="C2056" s="5" t="s">
        <v>565</v>
      </c>
      <c r="D2056" s="5" t="s">
        <v>55</v>
      </c>
      <c r="E2056" s="5" t="s">
        <v>2577</v>
      </c>
      <c r="F2056" s="5" t="s">
        <v>2208</v>
      </c>
      <c r="G2056" s="5" t="s">
        <v>2673</v>
      </c>
      <c r="H2056" s="6">
        <v>39010</v>
      </c>
      <c r="I2056" s="5" t="s">
        <v>575</v>
      </c>
      <c r="J2056" s="5" t="s">
        <v>627</v>
      </c>
      <c r="K2056" s="5" t="s">
        <v>568</v>
      </c>
      <c r="L2056" s="7">
        <v>6</v>
      </c>
      <c r="M2056" s="7" t="s">
        <v>287</v>
      </c>
      <c r="N2056" s="8">
        <v>4503</v>
      </c>
      <c r="O2056" s="122">
        <v>0.02</v>
      </c>
      <c r="P2056" s="10">
        <f t="shared" si="392"/>
        <v>90</v>
      </c>
      <c r="Q2056" s="122">
        <v>5.0000000000000001E-3</v>
      </c>
      <c r="R2056" s="10">
        <f t="shared" si="393"/>
        <v>23</v>
      </c>
      <c r="S2056" s="122">
        <f t="shared" si="394"/>
        <v>2.5094381523428824E-2</v>
      </c>
      <c r="T2056" s="10">
        <f t="shared" si="395"/>
        <v>113</v>
      </c>
      <c r="U2056" s="10">
        <f t="shared" si="396"/>
        <v>4616</v>
      </c>
      <c r="V2056" s="11">
        <v>4570.5449999999992</v>
      </c>
      <c r="W2056" s="12">
        <f t="shared" si="397"/>
        <v>67.544999999999163</v>
      </c>
      <c r="X2056" s="123">
        <f t="shared" si="398"/>
        <v>1.4999999999999999E-2</v>
      </c>
      <c r="Y2056" s="124" t="str">
        <f t="shared" si="399"/>
        <v>0.00%-8.40%</v>
      </c>
      <c r="Z2056" s="15"/>
      <c r="AA2056" s="15"/>
      <c r="AB2056" s="15"/>
      <c r="AC2056" s="125"/>
      <c r="AD2056" s="8">
        <f t="shared" si="400"/>
        <v>0</v>
      </c>
      <c r="AE2056" s="17">
        <f t="shared" si="401"/>
        <v>4570.5449999999992</v>
      </c>
      <c r="AF2056" s="18">
        <f t="shared" si="402"/>
        <v>67.544999999999163</v>
      </c>
      <c r="AG2056" s="126">
        <f t="shared" si="403"/>
        <v>1.4999999999999902E-2</v>
      </c>
      <c r="AH2056" s="20">
        <v>13.6</v>
      </c>
      <c r="AI2056" s="20">
        <v>450</v>
      </c>
      <c r="AJ2056" s="20"/>
      <c r="AK2056" s="20">
        <v>688</v>
      </c>
      <c r="AL2056" s="20">
        <f t="shared" si="404"/>
        <v>68247.411999999982</v>
      </c>
      <c r="AM2056" s="7" t="s">
        <v>287</v>
      </c>
      <c r="AN2056" s="20"/>
      <c r="AO2056" s="21"/>
      <c r="AP2056" s="21"/>
      <c r="AQ2056" s="5" t="s">
        <v>2672</v>
      </c>
      <c r="AR2056" s="5" t="s">
        <v>2203</v>
      </c>
    </row>
    <row r="2057" spans="1:44">
      <c r="A2057" s="87" t="s">
        <v>562</v>
      </c>
      <c r="B2057" s="5">
        <v>1002234</v>
      </c>
      <c r="C2057" s="5" t="s">
        <v>565</v>
      </c>
      <c r="D2057" s="5" t="s">
        <v>55</v>
      </c>
      <c r="E2057" s="5" t="s">
        <v>2577</v>
      </c>
      <c r="F2057" s="5" t="s">
        <v>2208</v>
      </c>
      <c r="G2057" s="5" t="s">
        <v>2673</v>
      </c>
      <c r="H2057" s="6">
        <v>39010</v>
      </c>
      <c r="I2057" s="5" t="s">
        <v>575</v>
      </c>
      <c r="J2057" s="5" t="s">
        <v>627</v>
      </c>
      <c r="K2057" s="5" t="s">
        <v>568</v>
      </c>
      <c r="L2057" s="7">
        <v>6</v>
      </c>
      <c r="M2057" s="7" t="s">
        <v>287</v>
      </c>
      <c r="N2057" s="8">
        <v>5316</v>
      </c>
      <c r="O2057" s="122">
        <v>0.02</v>
      </c>
      <c r="P2057" s="10">
        <f t="shared" si="392"/>
        <v>106</v>
      </c>
      <c r="Q2057" s="122">
        <v>5.0000000000000001E-3</v>
      </c>
      <c r="R2057" s="10">
        <f t="shared" si="393"/>
        <v>27</v>
      </c>
      <c r="S2057" s="122">
        <f t="shared" si="394"/>
        <v>2.5018811136192625E-2</v>
      </c>
      <c r="T2057" s="10">
        <f t="shared" si="395"/>
        <v>133</v>
      </c>
      <c r="U2057" s="10">
        <f t="shared" si="396"/>
        <v>5449</v>
      </c>
      <c r="V2057" s="11">
        <v>5395.74</v>
      </c>
      <c r="W2057" s="12">
        <f t="shared" si="397"/>
        <v>79.739999999999782</v>
      </c>
      <c r="X2057" s="123">
        <f t="shared" si="398"/>
        <v>1.4999999999999999E-2</v>
      </c>
      <c r="Y2057" s="124" t="str">
        <f t="shared" si="399"/>
        <v>0.00%-8.40%</v>
      </c>
      <c r="Z2057" s="15"/>
      <c r="AA2057" s="15"/>
      <c r="AB2057" s="15"/>
      <c r="AC2057" s="125"/>
      <c r="AD2057" s="8">
        <f t="shared" si="400"/>
        <v>0</v>
      </c>
      <c r="AE2057" s="17">
        <f t="shared" si="401"/>
        <v>5395.74</v>
      </c>
      <c r="AF2057" s="18">
        <f t="shared" si="402"/>
        <v>79.739999999999782</v>
      </c>
      <c r="AG2057" s="126">
        <f t="shared" si="403"/>
        <v>1.4999999999999902E-2</v>
      </c>
      <c r="AH2057" s="20">
        <v>13.6</v>
      </c>
      <c r="AI2057" s="20">
        <v>450</v>
      </c>
      <c r="AJ2057" s="20"/>
      <c r="AK2057" s="20">
        <v>688</v>
      </c>
      <c r="AL2057" s="20">
        <f t="shared" si="404"/>
        <v>79470.063999999998</v>
      </c>
      <c r="AM2057" s="7" t="s">
        <v>287</v>
      </c>
      <c r="AN2057" s="20"/>
      <c r="AO2057" s="21"/>
      <c r="AP2057" s="21"/>
      <c r="AQ2057" s="5" t="s">
        <v>2672</v>
      </c>
      <c r="AR2057" s="5" t="s">
        <v>2203</v>
      </c>
    </row>
    <row r="2058" spans="1:44">
      <c r="A2058" s="87" t="s">
        <v>562</v>
      </c>
      <c r="B2058" s="5">
        <v>1002255</v>
      </c>
      <c r="C2058" s="5" t="s">
        <v>565</v>
      </c>
      <c r="D2058" s="5" t="s">
        <v>55</v>
      </c>
      <c r="E2058" s="5" t="s">
        <v>2577</v>
      </c>
      <c r="F2058" s="5" t="s">
        <v>2208</v>
      </c>
      <c r="G2058" s="5" t="s">
        <v>2673</v>
      </c>
      <c r="H2058" s="6">
        <v>39071</v>
      </c>
      <c r="I2058" s="5" t="s">
        <v>575</v>
      </c>
      <c r="J2058" s="5" t="s">
        <v>2644</v>
      </c>
      <c r="K2058" s="5" t="s">
        <v>568</v>
      </c>
      <c r="L2058" s="7">
        <v>6</v>
      </c>
      <c r="M2058" s="7" t="s">
        <v>287</v>
      </c>
      <c r="N2058" s="8">
        <v>4486</v>
      </c>
      <c r="O2058" s="122">
        <v>0.02</v>
      </c>
      <c r="P2058" s="10">
        <f t="shared" si="392"/>
        <v>90</v>
      </c>
      <c r="Q2058" s="122">
        <v>5.0000000000000001E-3</v>
      </c>
      <c r="R2058" s="10">
        <f t="shared" si="393"/>
        <v>22</v>
      </c>
      <c r="S2058" s="122">
        <f t="shared" si="394"/>
        <v>2.4966562639322336E-2</v>
      </c>
      <c r="T2058" s="10">
        <f t="shared" si="395"/>
        <v>112</v>
      </c>
      <c r="U2058" s="10">
        <f t="shared" si="396"/>
        <v>4598</v>
      </c>
      <c r="V2058" s="11">
        <v>4598.1499999999996</v>
      </c>
      <c r="W2058" s="12">
        <f t="shared" si="397"/>
        <v>112.14999999999964</v>
      </c>
      <c r="X2058" s="123">
        <f t="shared" si="398"/>
        <v>2.5000000000000001E-2</v>
      </c>
      <c r="Y2058" s="124" t="str">
        <f t="shared" si="399"/>
        <v>0.00%-8.40%</v>
      </c>
      <c r="Z2058" s="15"/>
      <c r="AA2058" s="15"/>
      <c r="AB2058" s="15"/>
      <c r="AC2058" s="125"/>
      <c r="AD2058" s="8">
        <f t="shared" si="400"/>
        <v>0</v>
      </c>
      <c r="AE2058" s="17">
        <f t="shared" si="401"/>
        <v>4598.1499999999996</v>
      </c>
      <c r="AF2058" s="18">
        <f t="shared" si="402"/>
        <v>112.14999999999964</v>
      </c>
      <c r="AG2058" s="126">
        <f t="shared" si="403"/>
        <v>2.4999999999999911E-2</v>
      </c>
      <c r="AH2058" s="20">
        <v>13.6</v>
      </c>
      <c r="AI2058" s="20">
        <v>650</v>
      </c>
      <c r="AJ2058" s="20"/>
      <c r="AK2058" s="20">
        <v>688</v>
      </c>
      <c r="AL2058" s="20">
        <f t="shared" si="404"/>
        <v>71022.84</v>
      </c>
      <c r="AM2058" s="7" t="s">
        <v>287</v>
      </c>
      <c r="AN2058" s="20"/>
      <c r="AO2058" s="21"/>
      <c r="AP2058" s="21"/>
      <c r="AQ2058" s="5" t="s">
        <v>2672</v>
      </c>
      <c r="AR2058" s="5" t="s">
        <v>2203</v>
      </c>
    </row>
    <row r="2059" spans="1:44">
      <c r="A2059" s="87" t="s">
        <v>562</v>
      </c>
      <c r="B2059" s="5">
        <v>1002263</v>
      </c>
      <c r="C2059" s="5" t="s">
        <v>565</v>
      </c>
      <c r="D2059" s="5" t="s">
        <v>55</v>
      </c>
      <c r="E2059" s="5" t="s">
        <v>2577</v>
      </c>
      <c r="F2059" s="5" t="s">
        <v>2208</v>
      </c>
      <c r="G2059" s="5" t="s">
        <v>2673</v>
      </c>
      <c r="H2059" s="6">
        <v>39116</v>
      </c>
      <c r="I2059" s="5" t="s">
        <v>575</v>
      </c>
      <c r="J2059" s="5" t="s">
        <v>627</v>
      </c>
      <c r="K2059" s="5" t="s">
        <v>568</v>
      </c>
      <c r="L2059" s="7">
        <v>6</v>
      </c>
      <c r="M2059" s="7" t="s">
        <v>287</v>
      </c>
      <c r="N2059" s="8">
        <v>4810</v>
      </c>
      <c r="O2059" s="122">
        <v>0.02</v>
      </c>
      <c r="P2059" s="10">
        <f t="shared" ref="P2059:P2122" si="405">ROUND(N2059*O2059,0)</f>
        <v>96</v>
      </c>
      <c r="Q2059" s="122">
        <v>5.0000000000000001E-3</v>
      </c>
      <c r="R2059" s="10">
        <f t="shared" ref="R2059:R2122" si="406">ROUND(N2059*Q2059,0)</f>
        <v>24</v>
      </c>
      <c r="S2059" s="122">
        <f t="shared" ref="S2059:S2122" si="407">T2059/N2059</f>
        <v>2.4948024948024949E-2</v>
      </c>
      <c r="T2059" s="10">
        <f t="shared" ref="T2059:T2122" si="408">P2059+R2059</f>
        <v>120</v>
      </c>
      <c r="U2059" s="10">
        <f t="shared" ref="U2059:U2122" si="409">N2059+T2059</f>
        <v>4930</v>
      </c>
      <c r="V2059" s="11">
        <v>4882.1499999999996</v>
      </c>
      <c r="W2059" s="12">
        <f t="shared" ref="W2059:W2122" si="410">V2059-N2059</f>
        <v>72.149999999999636</v>
      </c>
      <c r="X2059" s="123">
        <f t="shared" ref="X2059:X2122" si="411">ROUND(V2059/N2059-1,4)</f>
        <v>1.4999999999999999E-2</v>
      </c>
      <c r="Y2059" s="124" t="str">
        <f t="shared" ref="Y2059:Y2122" si="412">IF(OR(L2059=1,L2059=2,L2059=4),TEXT(S2059*0.8,"0.00%")&amp;"-"&amp;TEXT(S2059*1.2,"0.00%"),IF(OR(L2059=3,L2059=6),TEXT(0,"0.00%")&amp;"-"&amp;TEXT(7%*1.2,"0.00%"),IF(OR(L2059=5,L2059=7),TEXT((R2059/N2059),"0.00%")&amp;"-"&amp;TEXT((R2059/N2059)+7%,"0.00%"),"")))</f>
        <v>0.00%-8.40%</v>
      </c>
      <c r="Z2059" s="15"/>
      <c r="AA2059" s="15"/>
      <c r="AB2059" s="15"/>
      <c r="AC2059" s="125"/>
      <c r="AD2059" s="8">
        <f t="shared" ref="AD2059:AD2122" si="413">ROUND(N2059*AC2059,0)</f>
        <v>0</v>
      </c>
      <c r="AE2059" s="17">
        <f t="shared" ref="AE2059:AE2122" si="414">V2059+AD2059</f>
        <v>4882.1499999999996</v>
      </c>
      <c r="AF2059" s="18">
        <f t="shared" ref="AF2059:AF2122" si="415">AE2059-N2059</f>
        <v>72.149999999999636</v>
      </c>
      <c r="AG2059" s="126">
        <f t="shared" ref="AG2059:AG2122" si="416">AE2059/N2059-1</f>
        <v>1.4999999999999902E-2</v>
      </c>
      <c r="AH2059" s="20">
        <v>13.6</v>
      </c>
      <c r="AI2059" s="20">
        <v>450</v>
      </c>
      <c r="AJ2059" s="20"/>
      <c r="AK2059" s="20">
        <v>688</v>
      </c>
      <c r="AL2059" s="20">
        <f t="shared" ref="AL2059:AL2122" si="417">AE2059*AH2059+AI2059*12+AK2059+IF(AB2059="",AJ2059,IF(AB2059="D",5000,IF(AB2059="C",1000,0)))*12</f>
        <v>72485.239999999991</v>
      </c>
      <c r="AM2059" s="7" t="s">
        <v>287</v>
      </c>
      <c r="AN2059" s="20"/>
      <c r="AO2059" s="21"/>
      <c r="AP2059" s="21"/>
      <c r="AQ2059" s="5" t="s">
        <v>2672</v>
      </c>
      <c r="AR2059" s="5" t="s">
        <v>2203</v>
      </c>
    </row>
    <row r="2060" spans="1:44">
      <c r="A2060" s="87" t="s">
        <v>562</v>
      </c>
      <c r="B2060" s="5">
        <v>1002270</v>
      </c>
      <c r="C2060" s="5" t="s">
        <v>565</v>
      </c>
      <c r="D2060" s="5" t="s">
        <v>55</v>
      </c>
      <c r="E2060" s="5" t="s">
        <v>2577</v>
      </c>
      <c r="F2060" s="5" t="s">
        <v>2215</v>
      </c>
      <c r="G2060" s="5" t="s">
        <v>2673</v>
      </c>
      <c r="H2060" s="6">
        <v>39116</v>
      </c>
      <c r="I2060" s="5" t="s">
        <v>575</v>
      </c>
      <c r="J2060" s="5" t="s">
        <v>2642</v>
      </c>
      <c r="K2060" s="5" t="s">
        <v>568</v>
      </c>
      <c r="L2060" s="7">
        <v>6</v>
      </c>
      <c r="M2060" s="7" t="s">
        <v>287</v>
      </c>
      <c r="N2060" s="8">
        <v>4891</v>
      </c>
      <c r="O2060" s="122">
        <v>0.02</v>
      </c>
      <c r="P2060" s="10">
        <f t="shared" si="405"/>
        <v>98</v>
      </c>
      <c r="Q2060" s="122">
        <v>5.0000000000000001E-3</v>
      </c>
      <c r="R2060" s="10">
        <f t="shared" si="406"/>
        <v>24</v>
      </c>
      <c r="S2060" s="122">
        <f t="shared" si="407"/>
        <v>2.494377427928849E-2</v>
      </c>
      <c r="T2060" s="10">
        <f t="shared" si="408"/>
        <v>122</v>
      </c>
      <c r="U2060" s="10">
        <f t="shared" si="409"/>
        <v>5013</v>
      </c>
      <c r="V2060" s="11">
        <v>5038</v>
      </c>
      <c r="W2060" s="12">
        <f t="shared" si="410"/>
        <v>147</v>
      </c>
      <c r="X2060" s="123">
        <f t="shared" si="411"/>
        <v>3.0099999999999998E-2</v>
      </c>
      <c r="Y2060" s="124" t="str">
        <f t="shared" si="412"/>
        <v>0.00%-8.40%</v>
      </c>
      <c r="Z2060" s="15"/>
      <c r="AA2060" s="15"/>
      <c r="AB2060" s="15"/>
      <c r="AC2060" s="125"/>
      <c r="AD2060" s="8">
        <f t="shared" si="413"/>
        <v>0</v>
      </c>
      <c r="AE2060" s="17">
        <f t="shared" si="414"/>
        <v>5038</v>
      </c>
      <c r="AF2060" s="18">
        <f t="shared" si="415"/>
        <v>147</v>
      </c>
      <c r="AG2060" s="126">
        <f t="shared" si="416"/>
        <v>3.005520343488044E-2</v>
      </c>
      <c r="AH2060" s="20">
        <v>13.6</v>
      </c>
      <c r="AI2060" s="20">
        <v>650</v>
      </c>
      <c r="AJ2060" s="20"/>
      <c r="AK2060" s="20">
        <v>688</v>
      </c>
      <c r="AL2060" s="20">
        <f t="shared" si="417"/>
        <v>77004.800000000003</v>
      </c>
      <c r="AM2060" s="7" t="s">
        <v>287</v>
      </c>
      <c r="AN2060" s="20"/>
      <c r="AO2060" s="21"/>
      <c r="AP2060" s="21"/>
      <c r="AQ2060" s="5" t="s">
        <v>2672</v>
      </c>
      <c r="AR2060" s="5" t="s">
        <v>2203</v>
      </c>
    </row>
    <row r="2061" spans="1:44">
      <c r="A2061" s="87" t="s">
        <v>562</v>
      </c>
      <c r="B2061" s="5">
        <v>1002272</v>
      </c>
      <c r="C2061" s="5" t="s">
        <v>565</v>
      </c>
      <c r="D2061" s="5" t="s">
        <v>55</v>
      </c>
      <c r="E2061" s="5" t="s">
        <v>2577</v>
      </c>
      <c r="F2061" s="5" t="s">
        <v>2204</v>
      </c>
      <c r="G2061" s="5" t="s">
        <v>2677</v>
      </c>
      <c r="H2061" s="6">
        <v>39116</v>
      </c>
      <c r="I2061" s="5" t="s">
        <v>575</v>
      </c>
      <c r="J2061" s="5" t="s">
        <v>2642</v>
      </c>
      <c r="K2061" s="5" t="s">
        <v>568</v>
      </c>
      <c r="L2061" s="7">
        <v>6</v>
      </c>
      <c r="M2061" s="7" t="s">
        <v>287</v>
      </c>
      <c r="N2061" s="8">
        <v>5509</v>
      </c>
      <c r="O2061" s="122">
        <v>0.02</v>
      </c>
      <c r="P2061" s="10">
        <f t="shared" si="405"/>
        <v>110</v>
      </c>
      <c r="Q2061" s="122">
        <v>5.0000000000000001E-3</v>
      </c>
      <c r="R2061" s="10">
        <f t="shared" si="406"/>
        <v>28</v>
      </c>
      <c r="S2061" s="122">
        <f t="shared" si="407"/>
        <v>2.5049918315483755E-2</v>
      </c>
      <c r="T2061" s="10">
        <f t="shared" si="408"/>
        <v>138</v>
      </c>
      <c r="U2061" s="10">
        <f t="shared" si="409"/>
        <v>5647</v>
      </c>
      <c r="V2061" s="11">
        <v>5647</v>
      </c>
      <c r="W2061" s="12">
        <f t="shared" si="410"/>
        <v>138</v>
      </c>
      <c r="X2061" s="123">
        <f t="shared" si="411"/>
        <v>2.5000000000000001E-2</v>
      </c>
      <c r="Y2061" s="124" t="str">
        <f t="shared" si="412"/>
        <v>0.00%-8.40%</v>
      </c>
      <c r="Z2061" s="15"/>
      <c r="AA2061" s="15"/>
      <c r="AB2061" s="15"/>
      <c r="AC2061" s="125"/>
      <c r="AD2061" s="8">
        <f t="shared" si="413"/>
        <v>0</v>
      </c>
      <c r="AE2061" s="17">
        <f t="shared" si="414"/>
        <v>5647</v>
      </c>
      <c r="AF2061" s="18">
        <f t="shared" si="415"/>
        <v>138</v>
      </c>
      <c r="AG2061" s="126">
        <f t="shared" si="416"/>
        <v>2.5049918315483755E-2</v>
      </c>
      <c r="AH2061" s="20">
        <v>13.6</v>
      </c>
      <c r="AI2061" s="20">
        <v>650</v>
      </c>
      <c r="AJ2061" s="20"/>
      <c r="AK2061" s="20">
        <v>688</v>
      </c>
      <c r="AL2061" s="20">
        <f t="shared" si="417"/>
        <v>85287.2</v>
      </c>
      <c r="AM2061" s="7" t="s">
        <v>287</v>
      </c>
      <c r="AN2061" s="20"/>
      <c r="AO2061" s="21"/>
      <c r="AP2061" s="21"/>
      <c r="AQ2061" s="5" t="s">
        <v>2672</v>
      </c>
      <c r="AR2061" s="5" t="s">
        <v>2203</v>
      </c>
    </row>
    <row r="2062" spans="1:44">
      <c r="A2062" s="87" t="s">
        <v>562</v>
      </c>
      <c r="B2062" s="5">
        <v>1002274</v>
      </c>
      <c r="C2062" s="5" t="s">
        <v>565</v>
      </c>
      <c r="D2062" s="5" t="s">
        <v>55</v>
      </c>
      <c r="E2062" s="5" t="s">
        <v>2577</v>
      </c>
      <c r="F2062" s="5" t="s">
        <v>2208</v>
      </c>
      <c r="G2062" s="5" t="s">
        <v>2673</v>
      </c>
      <c r="H2062" s="6">
        <v>39116</v>
      </c>
      <c r="I2062" s="5" t="s">
        <v>575</v>
      </c>
      <c r="J2062" s="5" t="s">
        <v>2644</v>
      </c>
      <c r="K2062" s="5" t="s">
        <v>568</v>
      </c>
      <c r="L2062" s="7">
        <v>6</v>
      </c>
      <c r="M2062" s="7" t="s">
        <v>287</v>
      </c>
      <c r="N2062" s="8">
        <v>4760</v>
      </c>
      <c r="O2062" s="122">
        <v>0.02</v>
      </c>
      <c r="P2062" s="10">
        <f t="shared" si="405"/>
        <v>95</v>
      </c>
      <c r="Q2062" s="122">
        <v>5.0000000000000001E-3</v>
      </c>
      <c r="R2062" s="10">
        <f t="shared" si="406"/>
        <v>24</v>
      </c>
      <c r="S2062" s="122">
        <f t="shared" si="407"/>
        <v>2.5000000000000001E-2</v>
      </c>
      <c r="T2062" s="10">
        <f t="shared" si="408"/>
        <v>119</v>
      </c>
      <c r="U2062" s="10">
        <f t="shared" si="409"/>
        <v>4879</v>
      </c>
      <c r="V2062" s="11">
        <v>4879</v>
      </c>
      <c r="W2062" s="12">
        <f t="shared" si="410"/>
        <v>119</v>
      </c>
      <c r="X2062" s="123">
        <f t="shared" si="411"/>
        <v>2.5000000000000001E-2</v>
      </c>
      <c r="Y2062" s="124" t="str">
        <f t="shared" si="412"/>
        <v>0.00%-8.40%</v>
      </c>
      <c r="Z2062" s="15"/>
      <c r="AA2062" s="15"/>
      <c r="AB2062" s="15"/>
      <c r="AC2062" s="125"/>
      <c r="AD2062" s="8">
        <f t="shared" si="413"/>
        <v>0</v>
      </c>
      <c r="AE2062" s="17">
        <f t="shared" si="414"/>
        <v>4879</v>
      </c>
      <c r="AF2062" s="18">
        <f t="shared" si="415"/>
        <v>119</v>
      </c>
      <c r="AG2062" s="126">
        <f t="shared" si="416"/>
        <v>2.4999999999999911E-2</v>
      </c>
      <c r="AH2062" s="20">
        <v>13.6</v>
      </c>
      <c r="AI2062" s="20">
        <v>650</v>
      </c>
      <c r="AJ2062" s="20"/>
      <c r="AK2062" s="20">
        <v>688</v>
      </c>
      <c r="AL2062" s="20">
        <f t="shared" si="417"/>
        <v>74842.399999999994</v>
      </c>
      <c r="AM2062" s="7" t="s">
        <v>287</v>
      </c>
      <c r="AN2062" s="20"/>
      <c r="AO2062" s="21"/>
      <c r="AP2062" s="21"/>
      <c r="AQ2062" s="5" t="s">
        <v>2672</v>
      </c>
      <c r="AR2062" s="5" t="s">
        <v>2203</v>
      </c>
    </row>
    <row r="2063" spans="1:44">
      <c r="A2063" s="87" t="s">
        <v>562</v>
      </c>
      <c r="B2063" s="5">
        <v>1002275</v>
      </c>
      <c r="C2063" s="5" t="s">
        <v>565</v>
      </c>
      <c r="D2063" s="5" t="s">
        <v>55</v>
      </c>
      <c r="E2063" s="5" t="s">
        <v>2577</v>
      </c>
      <c r="F2063" s="5" t="s">
        <v>2215</v>
      </c>
      <c r="G2063" s="5" t="s">
        <v>2673</v>
      </c>
      <c r="H2063" s="6">
        <v>39116</v>
      </c>
      <c r="I2063" s="5" t="s">
        <v>575</v>
      </c>
      <c r="J2063" s="5" t="s">
        <v>2644</v>
      </c>
      <c r="K2063" s="5" t="s">
        <v>568</v>
      </c>
      <c r="L2063" s="7">
        <v>6</v>
      </c>
      <c r="M2063" s="7" t="s">
        <v>287</v>
      </c>
      <c r="N2063" s="8">
        <v>4740</v>
      </c>
      <c r="O2063" s="122">
        <v>0.02</v>
      </c>
      <c r="P2063" s="10">
        <f t="shared" si="405"/>
        <v>95</v>
      </c>
      <c r="Q2063" s="122">
        <v>5.0000000000000001E-3</v>
      </c>
      <c r="R2063" s="10">
        <f t="shared" si="406"/>
        <v>24</v>
      </c>
      <c r="S2063" s="122">
        <f t="shared" si="407"/>
        <v>2.5105485232067511E-2</v>
      </c>
      <c r="T2063" s="10">
        <f t="shared" si="408"/>
        <v>119</v>
      </c>
      <c r="U2063" s="10">
        <f t="shared" si="409"/>
        <v>4859</v>
      </c>
      <c r="V2063" s="11">
        <v>4859</v>
      </c>
      <c r="W2063" s="12">
        <f t="shared" si="410"/>
        <v>119</v>
      </c>
      <c r="X2063" s="123">
        <f t="shared" si="411"/>
        <v>2.5100000000000001E-2</v>
      </c>
      <c r="Y2063" s="124" t="str">
        <f t="shared" si="412"/>
        <v>0.00%-8.40%</v>
      </c>
      <c r="Z2063" s="15"/>
      <c r="AA2063" s="15"/>
      <c r="AB2063" s="15"/>
      <c r="AC2063" s="125"/>
      <c r="AD2063" s="8">
        <f t="shared" si="413"/>
        <v>0</v>
      </c>
      <c r="AE2063" s="17">
        <f t="shared" si="414"/>
        <v>4859</v>
      </c>
      <c r="AF2063" s="18">
        <f t="shared" si="415"/>
        <v>119</v>
      </c>
      <c r="AG2063" s="126">
        <f t="shared" si="416"/>
        <v>2.510548523206757E-2</v>
      </c>
      <c r="AH2063" s="20">
        <v>13.6</v>
      </c>
      <c r="AI2063" s="20">
        <v>650</v>
      </c>
      <c r="AJ2063" s="20"/>
      <c r="AK2063" s="20">
        <v>688</v>
      </c>
      <c r="AL2063" s="20">
        <f t="shared" si="417"/>
        <v>74570.399999999994</v>
      </c>
      <c r="AM2063" s="7" t="s">
        <v>287</v>
      </c>
      <c r="AN2063" s="20"/>
      <c r="AO2063" s="21"/>
      <c r="AP2063" s="21"/>
      <c r="AQ2063" s="5" t="s">
        <v>2672</v>
      </c>
      <c r="AR2063" s="5" t="s">
        <v>2203</v>
      </c>
    </row>
    <row r="2064" spans="1:44">
      <c r="A2064" s="87" t="s">
        <v>562</v>
      </c>
      <c r="B2064" s="5">
        <v>1002276</v>
      </c>
      <c r="C2064" s="5" t="s">
        <v>565</v>
      </c>
      <c r="D2064" s="5" t="s">
        <v>55</v>
      </c>
      <c r="E2064" s="5" t="s">
        <v>2577</v>
      </c>
      <c r="F2064" s="5" t="s">
        <v>2215</v>
      </c>
      <c r="G2064" s="5" t="s">
        <v>2673</v>
      </c>
      <c r="H2064" s="6">
        <v>39116</v>
      </c>
      <c r="I2064" s="5" t="s">
        <v>575</v>
      </c>
      <c r="J2064" s="5" t="s">
        <v>627</v>
      </c>
      <c r="K2064" s="5" t="s">
        <v>568</v>
      </c>
      <c r="L2064" s="7">
        <v>6</v>
      </c>
      <c r="M2064" s="7" t="s">
        <v>287</v>
      </c>
      <c r="N2064" s="8">
        <v>4571</v>
      </c>
      <c r="O2064" s="122">
        <v>0.02</v>
      </c>
      <c r="P2064" s="10">
        <f t="shared" si="405"/>
        <v>91</v>
      </c>
      <c r="Q2064" s="122">
        <v>5.0000000000000001E-3</v>
      </c>
      <c r="R2064" s="10">
        <f t="shared" si="406"/>
        <v>23</v>
      </c>
      <c r="S2064" s="122">
        <f t="shared" si="407"/>
        <v>2.4939838109822796E-2</v>
      </c>
      <c r="T2064" s="10">
        <f t="shared" si="408"/>
        <v>114</v>
      </c>
      <c r="U2064" s="10">
        <f t="shared" si="409"/>
        <v>4685</v>
      </c>
      <c r="V2064" s="11">
        <v>4628</v>
      </c>
      <c r="W2064" s="12">
        <f t="shared" si="410"/>
        <v>57</v>
      </c>
      <c r="X2064" s="123">
        <f t="shared" si="411"/>
        <v>1.2500000000000001E-2</v>
      </c>
      <c r="Y2064" s="124" t="str">
        <f t="shared" si="412"/>
        <v>0.00%-8.40%</v>
      </c>
      <c r="Z2064" s="15"/>
      <c r="AA2064" s="15"/>
      <c r="AB2064" s="15"/>
      <c r="AC2064" s="125"/>
      <c r="AD2064" s="8">
        <f t="shared" si="413"/>
        <v>0</v>
      </c>
      <c r="AE2064" s="17">
        <f t="shared" si="414"/>
        <v>4628</v>
      </c>
      <c r="AF2064" s="18">
        <f t="shared" si="415"/>
        <v>57</v>
      </c>
      <c r="AG2064" s="126">
        <f t="shared" si="416"/>
        <v>1.2469919054911349E-2</v>
      </c>
      <c r="AH2064" s="20">
        <v>13.6</v>
      </c>
      <c r="AI2064" s="20">
        <v>450</v>
      </c>
      <c r="AJ2064" s="20"/>
      <c r="AK2064" s="20">
        <v>688</v>
      </c>
      <c r="AL2064" s="20">
        <f t="shared" si="417"/>
        <v>69028.799999999988</v>
      </c>
      <c r="AM2064" s="7" t="s">
        <v>287</v>
      </c>
      <c r="AN2064" s="20"/>
      <c r="AO2064" s="21" t="str">
        <f>VLOOKUP(B2064,'[2]FCLCh-VB2'!$B$9:$AQ$230,42,)</f>
        <v>仅能从事单一工序</v>
      </c>
      <c r="AP2064" s="21"/>
      <c r="AQ2064" s="5" t="s">
        <v>2672</v>
      </c>
      <c r="AR2064" s="5" t="s">
        <v>2203</v>
      </c>
    </row>
    <row r="2065" spans="1:44">
      <c r="A2065" s="87" t="s">
        <v>562</v>
      </c>
      <c r="B2065" s="5">
        <v>1002292</v>
      </c>
      <c r="C2065" s="5" t="s">
        <v>565</v>
      </c>
      <c r="D2065" s="5" t="s">
        <v>55</v>
      </c>
      <c r="E2065" s="5" t="s">
        <v>2577</v>
      </c>
      <c r="F2065" s="5" t="s">
        <v>2215</v>
      </c>
      <c r="G2065" s="5" t="s">
        <v>2673</v>
      </c>
      <c r="H2065" s="6">
        <v>39160</v>
      </c>
      <c r="I2065" s="5" t="s">
        <v>575</v>
      </c>
      <c r="J2065" s="5" t="s">
        <v>2642</v>
      </c>
      <c r="K2065" s="5" t="s">
        <v>568</v>
      </c>
      <c r="L2065" s="7">
        <v>6</v>
      </c>
      <c r="M2065" s="7" t="s">
        <v>287</v>
      </c>
      <c r="N2065" s="8">
        <v>4570</v>
      </c>
      <c r="O2065" s="122">
        <v>0.02</v>
      </c>
      <c r="P2065" s="10">
        <f t="shared" si="405"/>
        <v>91</v>
      </c>
      <c r="Q2065" s="122">
        <v>5.0000000000000001E-3</v>
      </c>
      <c r="R2065" s="10">
        <f t="shared" si="406"/>
        <v>23</v>
      </c>
      <c r="S2065" s="122">
        <f t="shared" si="407"/>
        <v>2.4945295404814005E-2</v>
      </c>
      <c r="T2065" s="10">
        <f t="shared" si="408"/>
        <v>114</v>
      </c>
      <c r="U2065" s="10">
        <f t="shared" si="409"/>
        <v>4684</v>
      </c>
      <c r="V2065" s="11">
        <v>4684</v>
      </c>
      <c r="W2065" s="12">
        <f t="shared" si="410"/>
        <v>114</v>
      </c>
      <c r="X2065" s="123">
        <f t="shared" si="411"/>
        <v>2.4899999999999999E-2</v>
      </c>
      <c r="Y2065" s="124" t="str">
        <f t="shared" si="412"/>
        <v>0.00%-8.40%</v>
      </c>
      <c r="Z2065" s="15"/>
      <c r="AA2065" s="15"/>
      <c r="AB2065" s="15"/>
      <c r="AC2065" s="125"/>
      <c r="AD2065" s="8">
        <f t="shared" si="413"/>
        <v>0</v>
      </c>
      <c r="AE2065" s="17">
        <f t="shared" si="414"/>
        <v>4684</v>
      </c>
      <c r="AF2065" s="18">
        <f t="shared" si="415"/>
        <v>114</v>
      </c>
      <c r="AG2065" s="126">
        <f t="shared" si="416"/>
        <v>2.4945295404813939E-2</v>
      </c>
      <c r="AH2065" s="20">
        <v>13.6</v>
      </c>
      <c r="AI2065" s="20">
        <v>650</v>
      </c>
      <c r="AJ2065" s="20"/>
      <c r="AK2065" s="20">
        <v>688</v>
      </c>
      <c r="AL2065" s="20">
        <f t="shared" si="417"/>
        <v>72190.399999999994</v>
      </c>
      <c r="AM2065" s="7" t="s">
        <v>287</v>
      </c>
      <c r="AN2065" s="20"/>
      <c r="AO2065" s="21"/>
      <c r="AP2065" s="21"/>
      <c r="AQ2065" s="5" t="s">
        <v>2672</v>
      </c>
      <c r="AR2065" s="5" t="s">
        <v>2203</v>
      </c>
    </row>
    <row r="2066" spans="1:44">
      <c r="A2066" s="87" t="s">
        <v>562</v>
      </c>
      <c r="B2066" s="5">
        <v>1002294</v>
      </c>
      <c r="C2066" s="5" t="s">
        <v>565</v>
      </c>
      <c r="D2066" s="5" t="s">
        <v>55</v>
      </c>
      <c r="E2066" s="5" t="s">
        <v>2577</v>
      </c>
      <c r="F2066" s="5" t="s">
        <v>2215</v>
      </c>
      <c r="G2066" s="5" t="s">
        <v>2673</v>
      </c>
      <c r="H2066" s="6">
        <v>39160</v>
      </c>
      <c r="I2066" s="5" t="s">
        <v>575</v>
      </c>
      <c r="J2066" s="5" t="s">
        <v>627</v>
      </c>
      <c r="K2066" s="5" t="s">
        <v>568</v>
      </c>
      <c r="L2066" s="7">
        <v>6</v>
      </c>
      <c r="M2066" s="7" t="s">
        <v>287</v>
      </c>
      <c r="N2066" s="8">
        <v>4780</v>
      </c>
      <c r="O2066" s="122">
        <v>0.02</v>
      </c>
      <c r="P2066" s="10">
        <f t="shared" si="405"/>
        <v>96</v>
      </c>
      <c r="Q2066" s="122">
        <v>5.0000000000000001E-3</v>
      </c>
      <c r="R2066" s="10">
        <f t="shared" si="406"/>
        <v>24</v>
      </c>
      <c r="S2066" s="122">
        <f t="shared" si="407"/>
        <v>2.5104602510460251E-2</v>
      </c>
      <c r="T2066" s="10">
        <f t="shared" si="408"/>
        <v>120</v>
      </c>
      <c r="U2066" s="10">
        <f t="shared" si="409"/>
        <v>4900</v>
      </c>
      <c r="V2066" s="11">
        <v>4900</v>
      </c>
      <c r="W2066" s="12">
        <f t="shared" si="410"/>
        <v>120</v>
      </c>
      <c r="X2066" s="123">
        <f t="shared" si="411"/>
        <v>2.5100000000000001E-2</v>
      </c>
      <c r="Y2066" s="124" t="str">
        <f t="shared" si="412"/>
        <v>0.00%-8.40%</v>
      </c>
      <c r="Z2066" s="15"/>
      <c r="AA2066" s="15"/>
      <c r="AB2066" s="15"/>
      <c r="AC2066" s="125"/>
      <c r="AD2066" s="8">
        <f t="shared" si="413"/>
        <v>0</v>
      </c>
      <c r="AE2066" s="17">
        <f t="shared" si="414"/>
        <v>4900</v>
      </c>
      <c r="AF2066" s="18">
        <f t="shared" si="415"/>
        <v>120</v>
      </c>
      <c r="AG2066" s="126">
        <f t="shared" si="416"/>
        <v>2.5104602510460206E-2</v>
      </c>
      <c r="AH2066" s="20">
        <v>13.6</v>
      </c>
      <c r="AI2066" s="20">
        <v>450</v>
      </c>
      <c r="AJ2066" s="20"/>
      <c r="AK2066" s="20">
        <v>688</v>
      </c>
      <c r="AL2066" s="20">
        <f t="shared" si="417"/>
        <v>72728</v>
      </c>
      <c r="AM2066" s="7" t="s">
        <v>287</v>
      </c>
      <c r="AN2066" s="20"/>
      <c r="AO2066" s="21"/>
      <c r="AP2066" s="21"/>
      <c r="AQ2066" s="5" t="s">
        <v>2672</v>
      </c>
      <c r="AR2066" s="5" t="s">
        <v>2203</v>
      </c>
    </row>
    <row r="2067" spans="1:44">
      <c r="A2067" s="87" t="s">
        <v>562</v>
      </c>
      <c r="B2067" s="5">
        <v>1002320</v>
      </c>
      <c r="C2067" s="5" t="s">
        <v>565</v>
      </c>
      <c r="D2067" s="5" t="s">
        <v>55</v>
      </c>
      <c r="E2067" s="5" t="s">
        <v>2577</v>
      </c>
      <c r="F2067" s="5" t="s">
        <v>2204</v>
      </c>
      <c r="G2067" s="5" t="s">
        <v>2673</v>
      </c>
      <c r="H2067" s="6">
        <v>39160</v>
      </c>
      <c r="I2067" s="5" t="s">
        <v>575</v>
      </c>
      <c r="J2067" s="5" t="s">
        <v>2644</v>
      </c>
      <c r="K2067" s="5" t="s">
        <v>568</v>
      </c>
      <c r="L2067" s="7">
        <v>6</v>
      </c>
      <c r="M2067" s="7" t="s">
        <v>287</v>
      </c>
      <c r="N2067" s="8">
        <v>4805</v>
      </c>
      <c r="O2067" s="122">
        <v>0.02</v>
      </c>
      <c r="P2067" s="10">
        <f t="shared" si="405"/>
        <v>96</v>
      </c>
      <c r="Q2067" s="122">
        <v>5.0000000000000001E-3</v>
      </c>
      <c r="R2067" s="10">
        <f t="shared" si="406"/>
        <v>24</v>
      </c>
      <c r="S2067" s="122">
        <f t="shared" si="407"/>
        <v>2.497398543184183E-2</v>
      </c>
      <c r="T2067" s="10">
        <f t="shared" si="408"/>
        <v>120</v>
      </c>
      <c r="U2067" s="10">
        <f t="shared" si="409"/>
        <v>4925</v>
      </c>
      <c r="V2067" s="11">
        <v>4925</v>
      </c>
      <c r="W2067" s="12">
        <f t="shared" si="410"/>
        <v>120</v>
      </c>
      <c r="X2067" s="123">
        <f t="shared" si="411"/>
        <v>2.5000000000000001E-2</v>
      </c>
      <c r="Y2067" s="124" t="str">
        <f t="shared" si="412"/>
        <v>0.00%-8.40%</v>
      </c>
      <c r="Z2067" s="15"/>
      <c r="AA2067" s="15"/>
      <c r="AB2067" s="15"/>
      <c r="AC2067" s="125"/>
      <c r="AD2067" s="8">
        <f t="shared" si="413"/>
        <v>0</v>
      </c>
      <c r="AE2067" s="17">
        <f t="shared" si="414"/>
        <v>4925</v>
      </c>
      <c r="AF2067" s="18">
        <f t="shared" si="415"/>
        <v>120</v>
      </c>
      <c r="AG2067" s="126">
        <f t="shared" si="416"/>
        <v>2.4973985431841816E-2</v>
      </c>
      <c r="AH2067" s="20">
        <v>13.6</v>
      </c>
      <c r="AI2067" s="20">
        <v>650</v>
      </c>
      <c r="AJ2067" s="20"/>
      <c r="AK2067" s="20">
        <v>688</v>
      </c>
      <c r="AL2067" s="20">
        <f t="shared" si="417"/>
        <v>75468</v>
      </c>
      <c r="AM2067" s="7" t="s">
        <v>287</v>
      </c>
      <c r="AN2067" s="20"/>
      <c r="AO2067" s="21"/>
      <c r="AP2067" s="21"/>
      <c r="AQ2067" s="5" t="s">
        <v>2672</v>
      </c>
      <c r="AR2067" s="5" t="s">
        <v>2203</v>
      </c>
    </row>
    <row r="2068" spans="1:44">
      <c r="A2068" s="87" t="s">
        <v>562</v>
      </c>
      <c r="B2068" s="5">
        <v>1002323</v>
      </c>
      <c r="C2068" s="5" t="s">
        <v>565</v>
      </c>
      <c r="D2068" s="5" t="s">
        <v>55</v>
      </c>
      <c r="E2068" s="5" t="s">
        <v>2577</v>
      </c>
      <c r="F2068" s="5" t="s">
        <v>2208</v>
      </c>
      <c r="G2068" s="5" t="s">
        <v>2673</v>
      </c>
      <c r="H2068" s="6">
        <v>39160</v>
      </c>
      <c r="I2068" s="5" t="s">
        <v>575</v>
      </c>
      <c r="J2068" s="5" t="s">
        <v>2642</v>
      </c>
      <c r="K2068" s="5" t="s">
        <v>568</v>
      </c>
      <c r="L2068" s="7">
        <v>6</v>
      </c>
      <c r="M2068" s="7" t="s">
        <v>287</v>
      </c>
      <c r="N2068" s="8">
        <v>4458</v>
      </c>
      <c r="O2068" s="122">
        <v>0.02</v>
      </c>
      <c r="P2068" s="10">
        <f t="shared" si="405"/>
        <v>89</v>
      </c>
      <c r="Q2068" s="122">
        <v>5.0000000000000001E-3</v>
      </c>
      <c r="R2068" s="10">
        <f t="shared" si="406"/>
        <v>22</v>
      </c>
      <c r="S2068" s="122">
        <f t="shared" si="407"/>
        <v>2.4899057873485869E-2</v>
      </c>
      <c r="T2068" s="10">
        <f t="shared" si="408"/>
        <v>111</v>
      </c>
      <c r="U2068" s="10">
        <f t="shared" si="409"/>
        <v>4569</v>
      </c>
      <c r="V2068" s="11">
        <v>4524.87</v>
      </c>
      <c r="W2068" s="12">
        <f t="shared" si="410"/>
        <v>66.869999999999891</v>
      </c>
      <c r="X2068" s="123">
        <f t="shared" si="411"/>
        <v>1.4999999999999999E-2</v>
      </c>
      <c r="Y2068" s="124" t="str">
        <f t="shared" si="412"/>
        <v>0.00%-8.40%</v>
      </c>
      <c r="Z2068" s="15"/>
      <c r="AA2068" s="15"/>
      <c r="AB2068" s="15"/>
      <c r="AC2068" s="125"/>
      <c r="AD2068" s="8">
        <f t="shared" si="413"/>
        <v>0</v>
      </c>
      <c r="AE2068" s="17">
        <f t="shared" si="414"/>
        <v>4524.87</v>
      </c>
      <c r="AF2068" s="18">
        <f t="shared" si="415"/>
        <v>66.869999999999891</v>
      </c>
      <c r="AG2068" s="126">
        <f t="shared" si="416"/>
        <v>1.4999999999999902E-2</v>
      </c>
      <c r="AH2068" s="20">
        <v>13.6</v>
      </c>
      <c r="AI2068" s="20">
        <v>650</v>
      </c>
      <c r="AJ2068" s="20"/>
      <c r="AK2068" s="20">
        <v>688</v>
      </c>
      <c r="AL2068" s="20">
        <f t="shared" si="417"/>
        <v>70026.231999999989</v>
      </c>
      <c r="AM2068" s="7" t="s">
        <v>287</v>
      </c>
      <c r="AN2068" s="20"/>
      <c r="AO2068" s="21"/>
      <c r="AP2068" s="21"/>
      <c r="AQ2068" s="5" t="s">
        <v>2672</v>
      </c>
      <c r="AR2068" s="5" t="s">
        <v>2203</v>
      </c>
    </row>
    <row r="2069" spans="1:44">
      <c r="A2069" s="87" t="s">
        <v>562</v>
      </c>
      <c r="B2069" s="5">
        <v>1002324</v>
      </c>
      <c r="C2069" s="5" t="s">
        <v>565</v>
      </c>
      <c r="D2069" s="5" t="s">
        <v>55</v>
      </c>
      <c r="E2069" s="5" t="s">
        <v>2577</v>
      </c>
      <c r="F2069" s="5" t="s">
        <v>2208</v>
      </c>
      <c r="G2069" s="5" t="s">
        <v>2673</v>
      </c>
      <c r="H2069" s="6">
        <v>39160</v>
      </c>
      <c r="I2069" s="5" t="s">
        <v>575</v>
      </c>
      <c r="J2069" s="5" t="s">
        <v>653</v>
      </c>
      <c r="K2069" s="5" t="s">
        <v>568</v>
      </c>
      <c r="L2069" s="7">
        <v>6</v>
      </c>
      <c r="M2069" s="7" t="s">
        <v>287</v>
      </c>
      <c r="N2069" s="8">
        <v>4714</v>
      </c>
      <c r="O2069" s="122">
        <v>0.02</v>
      </c>
      <c r="P2069" s="10">
        <f t="shared" si="405"/>
        <v>94</v>
      </c>
      <c r="Q2069" s="122">
        <v>5.0000000000000001E-3</v>
      </c>
      <c r="R2069" s="10">
        <f t="shared" si="406"/>
        <v>24</v>
      </c>
      <c r="S2069" s="122">
        <f t="shared" si="407"/>
        <v>2.5031820110309716E-2</v>
      </c>
      <c r="T2069" s="10">
        <f t="shared" si="408"/>
        <v>118</v>
      </c>
      <c r="U2069" s="10">
        <f t="shared" si="409"/>
        <v>4832</v>
      </c>
      <c r="V2069" s="11">
        <v>4831.8499999999995</v>
      </c>
      <c r="W2069" s="12">
        <f t="shared" si="410"/>
        <v>117.84999999999945</v>
      </c>
      <c r="X2069" s="123">
        <f t="shared" si="411"/>
        <v>2.5000000000000001E-2</v>
      </c>
      <c r="Y2069" s="124" t="str">
        <f t="shared" si="412"/>
        <v>0.00%-8.40%</v>
      </c>
      <c r="Z2069" s="15"/>
      <c r="AA2069" s="15"/>
      <c r="AB2069" s="15"/>
      <c r="AC2069" s="125"/>
      <c r="AD2069" s="8">
        <f t="shared" si="413"/>
        <v>0</v>
      </c>
      <c r="AE2069" s="17">
        <f t="shared" si="414"/>
        <v>4831.8499999999995</v>
      </c>
      <c r="AF2069" s="18">
        <f t="shared" si="415"/>
        <v>117.84999999999945</v>
      </c>
      <c r="AG2069" s="126">
        <f t="shared" si="416"/>
        <v>2.4999999999999911E-2</v>
      </c>
      <c r="AH2069" s="20">
        <v>13.6</v>
      </c>
      <c r="AI2069" s="20">
        <v>750</v>
      </c>
      <c r="AJ2069" s="20"/>
      <c r="AK2069" s="20">
        <v>688</v>
      </c>
      <c r="AL2069" s="20">
        <f t="shared" si="417"/>
        <v>75401.159999999989</v>
      </c>
      <c r="AM2069" s="7" t="s">
        <v>287</v>
      </c>
      <c r="AN2069" s="20"/>
      <c r="AO2069" s="21"/>
      <c r="AP2069" s="21"/>
      <c r="AQ2069" s="5" t="s">
        <v>2672</v>
      </c>
      <c r="AR2069" s="5" t="s">
        <v>2203</v>
      </c>
    </row>
    <row r="2070" spans="1:44">
      <c r="A2070" s="87" t="s">
        <v>562</v>
      </c>
      <c r="B2070" s="5">
        <v>1002328</v>
      </c>
      <c r="C2070" s="5" t="s">
        <v>565</v>
      </c>
      <c r="D2070" s="5" t="s">
        <v>55</v>
      </c>
      <c r="E2070" s="5" t="s">
        <v>2577</v>
      </c>
      <c r="F2070" s="5" t="s">
        <v>2208</v>
      </c>
      <c r="G2070" s="5" t="s">
        <v>2673</v>
      </c>
      <c r="H2070" s="6">
        <v>39160</v>
      </c>
      <c r="I2070" s="5" t="s">
        <v>575</v>
      </c>
      <c r="J2070" s="5" t="s">
        <v>2644</v>
      </c>
      <c r="K2070" s="5" t="s">
        <v>568</v>
      </c>
      <c r="L2070" s="7">
        <v>6</v>
      </c>
      <c r="M2070" s="7" t="s">
        <v>287</v>
      </c>
      <c r="N2070" s="8">
        <v>4728</v>
      </c>
      <c r="O2070" s="122">
        <v>0.02</v>
      </c>
      <c r="P2070" s="10">
        <f t="shared" si="405"/>
        <v>95</v>
      </c>
      <c r="Q2070" s="122">
        <v>5.0000000000000001E-3</v>
      </c>
      <c r="R2070" s="10">
        <f t="shared" si="406"/>
        <v>24</v>
      </c>
      <c r="S2070" s="122">
        <f t="shared" si="407"/>
        <v>2.5169204737732657E-2</v>
      </c>
      <c r="T2070" s="10">
        <f t="shared" si="408"/>
        <v>119</v>
      </c>
      <c r="U2070" s="10">
        <f t="shared" si="409"/>
        <v>4847</v>
      </c>
      <c r="V2070" s="11">
        <v>4798.9199999999992</v>
      </c>
      <c r="W2070" s="12">
        <f t="shared" si="410"/>
        <v>70.919999999999163</v>
      </c>
      <c r="X2070" s="123">
        <f t="shared" si="411"/>
        <v>1.4999999999999999E-2</v>
      </c>
      <c r="Y2070" s="124" t="str">
        <f t="shared" si="412"/>
        <v>0.00%-8.40%</v>
      </c>
      <c r="Z2070" s="15"/>
      <c r="AA2070" s="15"/>
      <c r="AB2070" s="15"/>
      <c r="AC2070" s="125"/>
      <c r="AD2070" s="8">
        <f t="shared" si="413"/>
        <v>0</v>
      </c>
      <c r="AE2070" s="17">
        <f t="shared" si="414"/>
        <v>4798.9199999999992</v>
      </c>
      <c r="AF2070" s="18">
        <f t="shared" si="415"/>
        <v>70.919999999999163</v>
      </c>
      <c r="AG2070" s="126">
        <f t="shared" si="416"/>
        <v>1.4999999999999902E-2</v>
      </c>
      <c r="AH2070" s="20">
        <v>13.6</v>
      </c>
      <c r="AI2070" s="20">
        <v>650</v>
      </c>
      <c r="AJ2070" s="20"/>
      <c r="AK2070" s="20">
        <v>688</v>
      </c>
      <c r="AL2070" s="20">
        <f t="shared" si="417"/>
        <v>73753.311999999976</v>
      </c>
      <c r="AM2070" s="7" t="s">
        <v>287</v>
      </c>
      <c r="AN2070" s="20"/>
      <c r="AO2070" s="21"/>
      <c r="AP2070" s="21"/>
      <c r="AQ2070" s="5" t="s">
        <v>2672</v>
      </c>
      <c r="AR2070" s="5" t="s">
        <v>2203</v>
      </c>
    </row>
    <row r="2071" spans="1:44">
      <c r="A2071" s="87" t="s">
        <v>562</v>
      </c>
      <c r="B2071" s="5">
        <v>1002329</v>
      </c>
      <c r="C2071" s="5" t="s">
        <v>565</v>
      </c>
      <c r="D2071" s="5" t="s">
        <v>55</v>
      </c>
      <c r="E2071" s="5" t="s">
        <v>2577</v>
      </c>
      <c r="F2071" s="5" t="s">
        <v>2215</v>
      </c>
      <c r="G2071" s="5" t="s">
        <v>2673</v>
      </c>
      <c r="H2071" s="6">
        <v>39160</v>
      </c>
      <c r="I2071" s="5" t="s">
        <v>575</v>
      </c>
      <c r="J2071" s="5" t="s">
        <v>2644</v>
      </c>
      <c r="K2071" s="5" t="s">
        <v>568</v>
      </c>
      <c r="L2071" s="7">
        <v>6</v>
      </c>
      <c r="M2071" s="7" t="s">
        <v>287</v>
      </c>
      <c r="N2071" s="8">
        <v>4454</v>
      </c>
      <c r="O2071" s="122">
        <v>0.02</v>
      </c>
      <c r="P2071" s="10">
        <f t="shared" si="405"/>
        <v>89</v>
      </c>
      <c r="Q2071" s="122">
        <v>5.0000000000000001E-3</v>
      </c>
      <c r="R2071" s="10">
        <f t="shared" si="406"/>
        <v>22</v>
      </c>
      <c r="S2071" s="122">
        <f t="shared" si="407"/>
        <v>2.4921418949259092E-2</v>
      </c>
      <c r="T2071" s="10">
        <f t="shared" si="408"/>
        <v>111</v>
      </c>
      <c r="U2071" s="10">
        <f t="shared" si="409"/>
        <v>4565</v>
      </c>
      <c r="V2071" s="11">
        <v>4565</v>
      </c>
      <c r="W2071" s="12">
        <f t="shared" si="410"/>
        <v>111</v>
      </c>
      <c r="X2071" s="123">
        <f t="shared" si="411"/>
        <v>2.4899999999999999E-2</v>
      </c>
      <c r="Y2071" s="124" t="str">
        <f t="shared" si="412"/>
        <v>0.00%-8.40%</v>
      </c>
      <c r="Z2071" s="15"/>
      <c r="AA2071" s="15"/>
      <c r="AB2071" s="15"/>
      <c r="AC2071" s="125"/>
      <c r="AD2071" s="8">
        <f t="shared" si="413"/>
        <v>0</v>
      </c>
      <c r="AE2071" s="17">
        <f t="shared" si="414"/>
        <v>4565</v>
      </c>
      <c r="AF2071" s="18">
        <f t="shared" si="415"/>
        <v>111</v>
      </c>
      <c r="AG2071" s="126">
        <f t="shared" si="416"/>
        <v>2.4921418949259033E-2</v>
      </c>
      <c r="AH2071" s="20">
        <v>13.6</v>
      </c>
      <c r="AI2071" s="20">
        <v>650</v>
      </c>
      <c r="AJ2071" s="20"/>
      <c r="AK2071" s="20">
        <v>688</v>
      </c>
      <c r="AL2071" s="20">
        <f t="shared" si="417"/>
        <v>70572</v>
      </c>
      <c r="AM2071" s="7" t="s">
        <v>287</v>
      </c>
      <c r="AN2071" s="20"/>
      <c r="AO2071" s="21"/>
      <c r="AP2071" s="21"/>
      <c r="AQ2071" s="5" t="s">
        <v>2672</v>
      </c>
      <c r="AR2071" s="5" t="s">
        <v>2203</v>
      </c>
    </row>
    <row r="2072" spans="1:44">
      <c r="A2072" s="87" t="s">
        <v>562</v>
      </c>
      <c r="B2072" s="5">
        <v>1002338</v>
      </c>
      <c r="C2072" s="5" t="s">
        <v>565</v>
      </c>
      <c r="D2072" s="5" t="s">
        <v>55</v>
      </c>
      <c r="E2072" s="5" t="s">
        <v>2577</v>
      </c>
      <c r="F2072" s="5" t="s">
        <v>2204</v>
      </c>
      <c r="G2072" s="5" t="s">
        <v>2677</v>
      </c>
      <c r="H2072" s="6">
        <v>39160</v>
      </c>
      <c r="I2072" s="5" t="s">
        <v>575</v>
      </c>
      <c r="J2072" s="5" t="s">
        <v>2644</v>
      </c>
      <c r="K2072" s="5" t="s">
        <v>568</v>
      </c>
      <c r="L2072" s="7">
        <v>6</v>
      </c>
      <c r="M2072" s="7" t="s">
        <v>287</v>
      </c>
      <c r="N2072" s="8">
        <v>4962</v>
      </c>
      <c r="O2072" s="122">
        <v>0.02</v>
      </c>
      <c r="P2072" s="10">
        <f t="shared" si="405"/>
        <v>99</v>
      </c>
      <c r="Q2072" s="122">
        <v>5.0000000000000001E-3</v>
      </c>
      <c r="R2072" s="10">
        <f t="shared" si="406"/>
        <v>25</v>
      </c>
      <c r="S2072" s="122">
        <f t="shared" si="407"/>
        <v>2.4989923417976623E-2</v>
      </c>
      <c r="T2072" s="10">
        <f t="shared" si="408"/>
        <v>124</v>
      </c>
      <c r="U2072" s="10">
        <f t="shared" si="409"/>
        <v>5086</v>
      </c>
      <c r="V2072" s="11">
        <v>5111</v>
      </c>
      <c r="W2072" s="12">
        <f t="shared" si="410"/>
        <v>149</v>
      </c>
      <c r="X2072" s="123">
        <f t="shared" si="411"/>
        <v>0.03</v>
      </c>
      <c r="Y2072" s="124" t="str">
        <f t="shared" si="412"/>
        <v>0.00%-8.40%</v>
      </c>
      <c r="Z2072" s="15"/>
      <c r="AA2072" s="15"/>
      <c r="AB2072" s="15"/>
      <c r="AC2072" s="125"/>
      <c r="AD2072" s="8">
        <f t="shared" si="413"/>
        <v>0</v>
      </c>
      <c r="AE2072" s="17">
        <f t="shared" si="414"/>
        <v>5111</v>
      </c>
      <c r="AF2072" s="18">
        <f t="shared" si="415"/>
        <v>149</v>
      </c>
      <c r="AG2072" s="126">
        <f t="shared" si="416"/>
        <v>3.0028214429665523E-2</v>
      </c>
      <c r="AH2072" s="20">
        <v>13.6</v>
      </c>
      <c r="AI2072" s="20">
        <v>650</v>
      </c>
      <c r="AJ2072" s="20"/>
      <c r="AK2072" s="20">
        <v>688</v>
      </c>
      <c r="AL2072" s="20">
        <f t="shared" si="417"/>
        <v>77997.599999999991</v>
      </c>
      <c r="AM2072" s="7" t="s">
        <v>287</v>
      </c>
      <c r="AN2072" s="20"/>
      <c r="AO2072" s="21"/>
      <c r="AP2072" s="21"/>
      <c r="AQ2072" s="5" t="s">
        <v>2672</v>
      </c>
      <c r="AR2072" s="5" t="s">
        <v>2203</v>
      </c>
    </row>
    <row r="2073" spans="1:44">
      <c r="A2073" s="87" t="s">
        <v>562</v>
      </c>
      <c r="B2073" s="5">
        <v>1002354</v>
      </c>
      <c r="C2073" s="5" t="s">
        <v>565</v>
      </c>
      <c r="D2073" s="5" t="s">
        <v>55</v>
      </c>
      <c r="E2073" s="5" t="s">
        <v>2577</v>
      </c>
      <c r="F2073" s="5" t="s">
        <v>2208</v>
      </c>
      <c r="G2073" s="5" t="s">
        <v>2673</v>
      </c>
      <c r="H2073" s="6">
        <v>39160</v>
      </c>
      <c r="I2073" s="5" t="s">
        <v>575</v>
      </c>
      <c r="J2073" s="5" t="s">
        <v>627</v>
      </c>
      <c r="K2073" s="5" t="s">
        <v>568</v>
      </c>
      <c r="L2073" s="7">
        <v>6</v>
      </c>
      <c r="M2073" s="7" t="s">
        <v>287</v>
      </c>
      <c r="N2073" s="8">
        <v>4640</v>
      </c>
      <c r="O2073" s="122">
        <v>0.02</v>
      </c>
      <c r="P2073" s="10">
        <f t="shared" si="405"/>
        <v>93</v>
      </c>
      <c r="Q2073" s="122">
        <v>5.0000000000000001E-3</v>
      </c>
      <c r="R2073" s="10">
        <f t="shared" si="406"/>
        <v>23</v>
      </c>
      <c r="S2073" s="122">
        <f t="shared" si="407"/>
        <v>2.5000000000000001E-2</v>
      </c>
      <c r="T2073" s="10">
        <f t="shared" si="408"/>
        <v>116</v>
      </c>
      <c r="U2073" s="10">
        <f t="shared" si="409"/>
        <v>4756</v>
      </c>
      <c r="V2073" s="11">
        <v>4756</v>
      </c>
      <c r="W2073" s="12">
        <f t="shared" si="410"/>
        <v>116</v>
      </c>
      <c r="X2073" s="123">
        <f t="shared" si="411"/>
        <v>2.5000000000000001E-2</v>
      </c>
      <c r="Y2073" s="124" t="str">
        <f t="shared" si="412"/>
        <v>0.00%-8.40%</v>
      </c>
      <c r="Z2073" s="15"/>
      <c r="AA2073" s="15"/>
      <c r="AB2073" s="15"/>
      <c r="AC2073" s="125"/>
      <c r="AD2073" s="8">
        <f t="shared" si="413"/>
        <v>0</v>
      </c>
      <c r="AE2073" s="17">
        <f t="shared" si="414"/>
        <v>4756</v>
      </c>
      <c r="AF2073" s="18">
        <f t="shared" si="415"/>
        <v>116</v>
      </c>
      <c r="AG2073" s="126">
        <f t="shared" si="416"/>
        <v>2.4999999999999911E-2</v>
      </c>
      <c r="AH2073" s="20">
        <v>13.6</v>
      </c>
      <c r="AI2073" s="20">
        <v>450</v>
      </c>
      <c r="AJ2073" s="20"/>
      <c r="AK2073" s="20">
        <v>688</v>
      </c>
      <c r="AL2073" s="20">
        <f t="shared" si="417"/>
        <v>70769.600000000006</v>
      </c>
      <c r="AM2073" s="7" t="s">
        <v>287</v>
      </c>
      <c r="AN2073" s="20"/>
      <c r="AO2073" s="21"/>
      <c r="AP2073" s="21"/>
      <c r="AQ2073" s="5" t="s">
        <v>2672</v>
      </c>
      <c r="AR2073" s="5" t="s">
        <v>2203</v>
      </c>
    </row>
    <row r="2074" spans="1:44">
      <c r="A2074" s="87" t="s">
        <v>562</v>
      </c>
      <c r="B2074" s="5">
        <v>1002388</v>
      </c>
      <c r="C2074" s="5" t="s">
        <v>565</v>
      </c>
      <c r="D2074" s="5" t="s">
        <v>55</v>
      </c>
      <c r="E2074" s="5" t="s">
        <v>2577</v>
      </c>
      <c r="F2074" s="5" t="s">
        <v>2208</v>
      </c>
      <c r="G2074" s="5" t="s">
        <v>2673</v>
      </c>
      <c r="H2074" s="6">
        <v>39181</v>
      </c>
      <c r="I2074" s="5" t="s">
        <v>575</v>
      </c>
      <c r="J2074" s="5" t="s">
        <v>2644</v>
      </c>
      <c r="K2074" s="5" t="s">
        <v>568</v>
      </c>
      <c r="L2074" s="7">
        <v>6</v>
      </c>
      <c r="M2074" s="7" t="s">
        <v>287</v>
      </c>
      <c r="N2074" s="8">
        <v>4563</v>
      </c>
      <c r="O2074" s="122">
        <v>0.02</v>
      </c>
      <c r="P2074" s="10">
        <f t="shared" si="405"/>
        <v>91</v>
      </c>
      <c r="Q2074" s="122">
        <v>5.0000000000000001E-3</v>
      </c>
      <c r="R2074" s="10">
        <f t="shared" si="406"/>
        <v>23</v>
      </c>
      <c r="S2074" s="122">
        <f t="shared" si="407"/>
        <v>2.4983563445101907E-2</v>
      </c>
      <c r="T2074" s="10">
        <f t="shared" si="408"/>
        <v>114</v>
      </c>
      <c r="U2074" s="10">
        <f t="shared" si="409"/>
        <v>4677</v>
      </c>
      <c r="V2074" s="11">
        <v>4677.0749999999998</v>
      </c>
      <c r="W2074" s="12">
        <f t="shared" si="410"/>
        <v>114.07499999999982</v>
      </c>
      <c r="X2074" s="123">
        <f t="shared" si="411"/>
        <v>2.5000000000000001E-2</v>
      </c>
      <c r="Y2074" s="124" t="str">
        <f t="shared" si="412"/>
        <v>0.00%-8.40%</v>
      </c>
      <c r="Z2074" s="15"/>
      <c r="AA2074" s="15"/>
      <c r="AB2074" s="15"/>
      <c r="AC2074" s="125"/>
      <c r="AD2074" s="8">
        <f t="shared" si="413"/>
        <v>0</v>
      </c>
      <c r="AE2074" s="17">
        <f t="shared" si="414"/>
        <v>4677.0749999999998</v>
      </c>
      <c r="AF2074" s="18">
        <f t="shared" si="415"/>
        <v>114.07499999999982</v>
      </c>
      <c r="AG2074" s="126">
        <f t="shared" si="416"/>
        <v>2.4999999999999911E-2</v>
      </c>
      <c r="AH2074" s="20">
        <v>13.6</v>
      </c>
      <c r="AI2074" s="20">
        <v>650</v>
      </c>
      <c r="AJ2074" s="20"/>
      <c r="AK2074" s="20">
        <v>688</v>
      </c>
      <c r="AL2074" s="20">
        <f t="shared" si="417"/>
        <v>72096.22</v>
      </c>
      <c r="AM2074" s="7" t="s">
        <v>287</v>
      </c>
      <c r="AN2074" s="20"/>
      <c r="AO2074" s="21"/>
      <c r="AP2074" s="21"/>
      <c r="AQ2074" s="5" t="s">
        <v>2672</v>
      </c>
      <c r="AR2074" s="5" t="s">
        <v>2203</v>
      </c>
    </row>
    <row r="2075" spans="1:44">
      <c r="A2075" s="87" t="s">
        <v>562</v>
      </c>
      <c r="B2075" s="5">
        <v>1002392</v>
      </c>
      <c r="C2075" s="5" t="s">
        <v>565</v>
      </c>
      <c r="D2075" s="5" t="s">
        <v>55</v>
      </c>
      <c r="E2075" s="5" t="s">
        <v>2577</v>
      </c>
      <c r="F2075" s="5" t="s">
        <v>2204</v>
      </c>
      <c r="G2075" s="5" t="s">
        <v>2673</v>
      </c>
      <c r="H2075" s="6">
        <v>39191</v>
      </c>
      <c r="I2075" s="5" t="s">
        <v>575</v>
      </c>
      <c r="J2075" s="5" t="s">
        <v>2642</v>
      </c>
      <c r="K2075" s="5" t="s">
        <v>568</v>
      </c>
      <c r="L2075" s="7">
        <v>6</v>
      </c>
      <c r="M2075" s="7" t="s">
        <v>287</v>
      </c>
      <c r="N2075" s="8">
        <v>5123</v>
      </c>
      <c r="O2075" s="122">
        <v>0.02</v>
      </c>
      <c r="P2075" s="10">
        <f t="shared" si="405"/>
        <v>102</v>
      </c>
      <c r="Q2075" s="122">
        <v>5.0000000000000001E-3</v>
      </c>
      <c r="R2075" s="10">
        <f t="shared" si="406"/>
        <v>26</v>
      </c>
      <c r="S2075" s="122">
        <f t="shared" si="407"/>
        <v>2.4985360140542652E-2</v>
      </c>
      <c r="T2075" s="10">
        <f t="shared" si="408"/>
        <v>128</v>
      </c>
      <c r="U2075" s="10">
        <f t="shared" si="409"/>
        <v>5251</v>
      </c>
      <c r="V2075" s="11">
        <v>5328</v>
      </c>
      <c r="W2075" s="12">
        <f t="shared" si="410"/>
        <v>205</v>
      </c>
      <c r="X2075" s="123">
        <f t="shared" si="411"/>
        <v>0.04</v>
      </c>
      <c r="Y2075" s="124" t="str">
        <f t="shared" si="412"/>
        <v>0.00%-8.40%</v>
      </c>
      <c r="Z2075" s="15"/>
      <c r="AA2075" s="15"/>
      <c r="AB2075" s="15"/>
      <c r="AC2075" s="125"/>
      <c r="AD2075" s="8">
        <f t="shared" si="413"/>
        <v>0</v>
      </c>
      <c r="AE2075" s="17">
        <f t="shared" si="414"/>
        <v>5328</v>
      </c>
      <c r="AF2075" s="18">
        <f t="shared" si="415"/>
        <v>205</v>
      </c>
      <c r="AG2075" s="126">
        <f t="shared" si="416"/>
        <v>4.0015615850087949E-2</v>
      </c>
      <c r="AH2075" s="20">
        <v>13.6</v>
      </c>
      <c r="AI2075" s="20">
        <v>650</v>
      </c>
      <c r="AJ2075" s="20"/>
      <c r="AK2075" s="20">
        <v>688</v>
      </c>
      <c r="AL2075" s="20">
        <f t="shared" si="417"/>
        <v>80948.800000000003</v>
      </c>
      <c r="AM2075" s="7" t="s">
        <v>287</v>
      </c>
      <c r="AN2075" s="20"/>
      <c r="AO2075" s="21" t="str">
        <f>VLOOKUP(B2075,'[4]FCLCh-VB1'!$B$9:$AQ$248,42,)</f>
        <v>员工个人能力强，经常能核对发现异常材料状况，安排工作执行力强，个人业绩无扣分</v>
      </c>
      <c r="AP2075" s="21"/>
      <c r="AQ2075" s="5" t="s">
        <v>2672</v>
      </c>
      <c r="AR2075" s="5" t="s">
        <v>2203</v>
      </c>
    </row>
    <row r="2076" spans="1:44">
      <c r="A2076" s="87" t="s">
        <v>562</v>
      </c>
      <c r="B2076" s="5">
        <v>1002395</v>
      </c>
      <c r="C2076" s="5" t="s">
        <v>565</v>
      </c>
      <c r="D2076" s="5" t="s">
        <v>55</v>
      </c>
      <c r="E2076" s="5" t="s">
        <v>2577</v>
      </c>
      <c r="F2076" s="5" t="s">
        <v>2215</v>
      </c>
      <c r="G2076" s="5" t="s">
        <v>2673</v>
      </c>
      <c r="H2076" s="6">
        <v>39191</v>
      </c>
      <c r="I2076" s="5" t="s">
        <v>575</v>
      </c>
      <c r="J2076" s="5" t="s">
        <v>2642</v>
      </c>
      <c r="K2076" s="5" t="s">
        <v>568</v>
      </c>
      <c r="L2076" s="7">
        <v>6</v>
      </c>
      <c r="M2076" s="7" t="s">
        <v>287</v>
      </c>
      <c r="N2076" s="8">
        <v>4617</v>
      </c>
      <c r="O2076" s="122">
        <v>0.02</v>
      </c>
      <c r="P2076" s="10">
        <f t="shared" si="405"/>
        <v>92</v>
      </c>
      <c r="Q2076" s="122">
        <v>5.0000000000000001E-3</v>
      </c>
      <c r="R2076" s="10">
        <f t="shared" si="406"/>
        <v>23</v>
      </c>
      <c r="S2076" s="122">
        <f t="shared" si="407"/>
        <v>2.4907948884557073E-2</v>
      </c>
      <c r="T2076" s="10">
        <f t="shared" si="408"/>
        <v>115</v>
      </c>
      <c r="U2076" s="10">
        <f t="shared" si="409"/>
        <v>4732</v>
      </c>
      <c r="V2076" s="11">
        <v>4732</v>
      </c>
      <c r="W2076" s="12">
        <f t="shared" si="410"/>
        <v>115</v>
      </c>
      <c r="X2076" s="123">
        <f t="shared" si="411"/>
        <v>2.4899999999999999E-2</v>
      </c>
      <c r="Y2076" s="124" t="str">
        <f t="shared" si="412"/>
        <v>0.00%-8.40%</v>
      </c>
      <c r="Z2076" s="15"/>
      <c r="AA2076" s="15"/>
      <c r="AB2076" s="15"/>
      <c r="AC2076" s="125"/>
      <c r="AD2076" s="8">
        <f t="shared" si="413"/>
        <v>0</v>
      </c>
      <c r="AE2076" s="17">
        <f t="shared" si="414"/>
        <v>4732</v>
      </c>
      <c r="AF2076" s="18">
        <f t="shared" si="415"/>
        <v>115</v>
      </c>
      <c r="AG2076" s="126">
        <f t="shared" si="416"/>
        <v>2.4907948884557163E-2</v>
      </c>
      <c r="AH2076" s="20">
        <v>13.6</v>
      </c>
      <c r="AI2076" s="20">
        <v>650</v>
      </c>
      <c r="AJ2076" s="20"/>
      <c r="AK2076" s="20">
        <v>688</v>
      </c>
      <c r="AL2076" s="20">
        <f t="shared" si="417"/>
        <v>72843.199999999997</v>
      </c>
      <c r="AM2076" s="7" t="s">
        <v>287</v>
      </c>
      <c r="AN2076" s="20"/>
      <c r="AO2076" s="21"/>
      <c r="AP2076" s="21"/>
      <c r="AQ2076" s="5" t="s">
        <v>2672</v>
      </c>
      <c r="AR2076" s="5" t="s">
        <v>2203</v>
      </c>
    </row>
    <row r="2077" spans="1:44">
      <c r="A2077" s="87" t="s">
        <v>562</v>
      </c>
      <c r="B2077" s="5">
        <v>1002397</v>
      </c>
      <c r="C2077" s="5" t="s">
        <v>565</v>
      </c>
      <c r="D2077" s="5" t="s">
        <v>55</v>
      </c>
      <c r="E2077" s="5" t="s">
        <v>2577</v>
      </c>
      <c r="F2077" s="5" t="s">
        <v>2215</v>
      </c>
      <c r="G2077" s="5" t="s">
        <v>2673</v>
      </c>
      <c r="H2077" s="6">
        <v>39191</v>
      </c>
      <c r="I2077" s="5" t="s">
        <v>489</v>
      </c>
      <c r="J2077" s="5" t="s">
        <v>489</v>
      </c>
      <c r="K2077" s="5" t="s">
        <v>568</v>
      </c>
      <c r="L2077" s="7">
        <v>6</v>
      </c>
      <c r="M2077" s="7" t="s">
        <v>287</v>
      </c>
      <c r="N2077" s="8">
        <v>6534</v>
      </c>
      <c r="O2077" s="122">
        <v>0.02</v>
      </c>
      <c r="P2077" s="10">
        <f t="shared" si="405"/>
        <v>131</v>
      </c>
      <c r="Q2077" s="122">
        <v>5.0000000000000001E-3</v>
      </c>
      <c r="R2077" s="10">
        <f t="shared" si="406"/>
        <v>33</v>
      </c>
      <c r="S2077" s="122">
        <f t="shared" si="407"/>
        <v>2.509947964493419E-2</v>
      </c>
      <c r="T2077" s="10">
        <f t="shared" si="408"/>
        <v>164</v>
      </c>
      <c r="U2077" s="10">
        <f t="shared" si="409"/>
        <v>6698</v>
      </c>
      <c r="V2077" s="11">
        <v>6698</v>
      </c>
      <c r="W2077" s="12">
        <f t="shared" si="410"/>
        <v>164</v>
      </c>
      <c r="X2077" s="123">
        <f t="shared" si="411"/>
        <v>2.5100000000000001E-2</v>
      </c>
      <c r="Y2077" s="124" t="str">
        <f t="shared" si="412"/>
        <v>0.00%-8.40%</v>
      </c>
      <c r="Z2077" s="15"/>
      <c r="AA2077" s="15"/>
      <c r="AB2077" s="15"/>
      <c r="AC2077" s="125"/>
      <c r="AD2077" s="8">
        <f t="shared" si="413"/>
        <v>0</v>
      </c>
      <c r="AE2077" s="17">
        <f t="shared" si="414"/>
        <v>6698</v>
      </c>
      <c r="AF2077" s="18">
        <f t="shared" si="415"/>
        <v>164</v>
      </c>
      <c r="AG2077" s="126">
        <f t="shared" si="416"/>
        <v>2.5099479644934197E-2</v>
      </c>
      <c r="AH2077" s="20">
        <v>13.6</v>
      </c>
      <c r="AI2077" s="20">
        <v>850</v>
      </c>
      <c r="AJ2077" s="20"/>
      <c r="AK2077" s="20">
        <v>688</v>
      </c>
      <c r="AL2077" s="20">
        <f t="shared" si="417"/>
        <v>101980.8</v>
      </c>
      <c r="AM2077" s="7" t="s">
        <v>287</v>
      </c>
      <c r="AN2077" s="20"/>
      <c r="AO2077" s="21"/>
      <c r="AP2077" s="21"/>
      <c r="AQ2077" s="5" t="s">
        <v>2672</v>
      </c>
      <c r="AR2077" s="5" t="s">
        <v>2203</v>
      </c>
    </row>
    <row r="2078" spans="1:44">
      <c r="A2078" s="87" t="s">
        <v>562</v>
      </c>
      <c r="B2078" s="5">
        <v>1002402</v>
      </c>
      <c r="C2078" s="5" t="s">
        <v>565</v>
      </c>
      <c r="D2078" s="5" t="s">
        <v>55</v>
      </c>
      <c r="E2078" s="5" t="s">
        <v>2577</v>
      </c>
      <c r="F2078" s="5" t="s">
        <v>2208</v>
      </c>
      <c r="G2078" s="5" t="s">
        <v>2673</v>
      </c>
      <c r="H2078" s="6">
        <v>39191</v>
      </c>
      <c r="I2078" s="5" t="s">
        <v>575</v>
      </c>
      <c r="J2078" s="5" t="s">
        <v>2644</v>
      </c>
      <c r="K2078" s="5" t="s">
        <v>568</v>
      </c>
      <c r="L2078" s="7">
        <v>6</v>
      </c>
      <c r="M2078" s="7" t="s">
        <v>287</v>
      </c>
      <c r="N2078" s="8">
        <v>4941</v>
      </c>
      <c r="O2078" s="122">
        <v>0.02</v>
      </c>
      <c r="P2078" s="10">
        <f t="shared" si="405"/>
        <v>99</v>
      </c>
      <c r="Q2078" s="122">
        <v>5.0000000000000001E-3</v>
      </c>
      <c r="R2078" s="10">
        <f t="shared" si="406"/>
        <v>25</v>
      </c>
      <c r="S2078" s="122">
        <f t="shared" si="407"/>
        <v>2.5096134385751871E-2</v>
      </c>
      <c r="T2078" s="10">
        <f t="shared" si="408"/>
        <v>124</v>
      </c>
      <c r="U2078" s="10">
        <f t="shared" si="409"/>
        <v>5065</v>
      </c>
      <c r="V2078" s="11">
        <v>5113.9349999999995</v>
      </c>
      <c r="W2078" s="12">
        <f t="shared" si="410"/>
        <v>172.93499999999949</v>
      </c>
      <c r="X2078" s="123">
        <f t="shared" si="411"/>
        <v>3.5000000000000003E-2</v>
      </c>
      <c r="Y2078" s="124" t="str">
        <f t="shared" si="412"/>
        <v>0.00%-8.40%</v>
      </c>
      <c r="Z2078" s="15"/>
      <c r="AA2078" s="15"/>
      <c r="AB2078" s="15"/>
      <c r="AC2078" s="125"/>
      <c r="AD2078" s="8">
        <f t="shared" si="413"/>
        <v>0</v>
      </c>
      <c r="AE2078" s="17">
        <f t="shared" si="414"/>
        <v>5113.9349999999995</v>
      </c>
      <c r="AF2078" s="18">
        <f t="shared" si="415"/>
        <v>172.93499999999949</v>
      </c>
      <c r="AG2078" s="126">
        <f t="shared" si="416"/>
        <v>3.499999999999992E-2</v>
      </c>
      <c r="AH2078" s="20">
        <v>13.6</v>
      </c>
      <c r="AI2078" s="20">
        <v>650</v>
      </c>
      <c r="AJ2078" s="20"/>
      <c r="AK2078" s="20">
        <v>688</v>
      </c>
      <c r="AL2078" s="20">
        <f t="shared" si="417"/>
        <v>78037.515999999989</v>
      </c>
      <c r="AM2078" s="7" t="s">
        <v>287</v>
      </c>
      <c r="AN2078" s="20"/>
      <c r="AO2078" s="21"/>
      <c r="AP2078" s="21"/>
      <c r="AQ2078" s="5" t="s">
        <v>2672</v>
      </c>
      <c r="AR2078" s="5" t="s">
        <v>2203</v>
      </c>
    </row>
    <row r="2079" spans="1:44">
      <c r="A2079" s="87" t="s">
        <v>562</v>
      </c>
      <c r="B2079" s="5">
        <v>1002410</v>
      </c>
      <c r="C2079" s="5" t="s">
        <v>565</v>
      </c>
      <c r="D2079" s="5" t="s">
        <v>55</v>
      </c>
      <c r="E2079" s="5" t="s">
        <v>2577</v>
      </c>
      <c r="F2079" s="5" t="s">
        <v>2204</v>
      </c>
      <c r="G2079" s="5" t="s">
        <v>2677</v>
      </c>
      <c r="H2079" s="6">
        <v>39191</v>
      </c>
      <c r="I2079" s="5" t="s">
        <v>575</v>
      </c>
      <c r="J2079" s="5" t="s">
        <v>2644</v>
      </c>
      <c r="K2079" s="5" t="s">
        <v>568</v>
      </c>
      <c r="L2079" s="7">
        <v>6</v>
      </c>
      <c r="M2079" s="7" t="s">
        <v>287</v>
      </c>
      <c r="N2079" s="8">
        <v>4998</v>
      </c>
      <c r="O2079" s="122">
        <v>0.02</v>
      </c>
      <c r="P2079" s="10">
        <f t="shared" si="405"/>
        <v>100</v>
      </c>
      <c r="Q2079" s="122">
        <v>5.0000000000000001E-3</v>
      </c>
      <c r="R2079" s="10">
        <f t="shared" si="406"/>
        <v>25</v>
      </c>
      <c r="S2079" s="122">
        <f t="shared" si="407"/>
        <v>2.5010004001600639E-2</v>
      </c>
      <c r="T2079" s="10">
        <f t="shared" si="408"/>
        <v>125</v>
      </c>
      <c r="U2079" s="10">
        <f t="shared" si="409"/>
        <v>5123</v>
      </c>
      <c r="V2079" s="11">
        <v>5148</v>
      </c>
      <c r="W2079" s="12">
        <f t="shared" si="410"/>
        <v>150</v>
      </c>
      <c r="X2079" s="123">
        <f t="shared" si="411"/>
        <v>0.03</v>
      </c>
      <c r="Y2079" s="124" t="str">
        <f t="shared" si="412"/>
        <v>0.00%-8.40%</v>
      </c>
      <c r="Z2079" s="15"/>
      <c r="AA2079" s="15"/>
      <c r="AB2079" s="15"/>
      <c r="AC2079" s="125"/>
      <c r="AD2079" s="8">
        <f t="shared" si="413"/>
        <v>0</v>
      </c>
      <c r="AE2079" s="17">
        <f t="shared" si="414"/>
        <v>5148</v>
      </c>
      <c r="AF2079" s="18">
        <f t="shared" si="415"/>
        <v>150</v>
      </c>
      <c r="AG2079" s="126">
        <f t="shared" si="416"/>
        <v>3.0012004801920789E-2</v>
      </c>
      <c r="AH2079" s="20">
        <v>13.6</v>
      </c>
      <c r="AI2079" s="20">
        <v>650</v>
      </c>
      <c r="AJ2079" s="20"/>
      <c r="AK2079" s="20">
        <v>688</v>
      </c>
      <c r="AL2079" s="20">
        <f t="shared" si="417"/>
        <v>78500.800000000003</v>
      </c>
      <c r="AM2079" s="7" t="s">
        <v>287</v>
      </c>
      <c r="AN2079" s="20"/>
      <c r="AO2079" s="21"/>
      <c r="AP2079" s="21"/>
      <c r="AQ2079" s="5" t="s">
        <v>2672</v>
      </c>
      <c r="AR2079" s="5" t="s">
        <v>2203</v>
      </c>
    </row>
    <row r="2080" spans="1:44">
      <c r="A2080" s="87" t="s">
        <v>562</v>
      </c>
      <c r="B2080" s="5">
        <v>1002413</v>
      </c>
      <c r="C2080" s="5" t="s">
        <v>565</v>
      </c>
      <c r="D2080" s="5" t="s">
        <v>55</v>
      </c>
      <c r="E2080" s="5" t="s">
        <v>2577</v>
      </c>
      <c r="F2080" s="5" t="s">
        <v>2204</v>
      </c>
      <c r="G2080" s="5" t="s">
        <v>2673</v>
      </c>
      <c r="H2080" s="6">
        <v>39191</v>
      </c>
      <c r="I2080" s="5" t="s">
        <v>575</v>
      </c>
      <c r="J2080" s="5" t="s">
        <v>2644</v>
      </c>
      <c r="K2080" s="5" t="s">
        <v>568</v>
      </c>
      <c r="L2080" s="7">
        <v>6</v>
      </c>
      <c r="M2080" s="7" t="s">
        <v>287</v>
      </c>
      <c r="N2080" s="8">
        <v>5122</v>
      </c>
      <c r="O2080" s="122">
        <v>0.02</v>
      </c>
      <c r="P2080" s="10">
        <f t="shared" si="405"/>
        <v>102</v>
      </c>
      <c r="Q2080" s="122">
        <v>5.0000000000000001E-3</v>
      </c>
      <c r="R2080" s="10">
        <f t="shared" si="406"/>
        <v>26</v>
      </c>
      <c r="S2080" s="122">
        <f t="shared" si="407"/>
        <v>2.4990238188207732E-2</v>
      </c>
      <c r="T2080" s="10">
        <f t="shared" si="408"/>
        <v>128</v>
      </c>
      <c r="U2080" s="10">
        <f t="shared" si="409"/>
        <v>5250</v>
      </c>
      <c r="V2080" s="11">
        <v>5250</v>
      </c>
      <c r="W2080" s="12">
        <f t="shared" si="410"/>
        <v>128</v>
      </c>
      <c r="X2080" s="123">
        <f t="shared" si="411"/>
        <v>2.5000000000000001E-2</v>
      </c>
      <c r="Y2080" s="124" t="str">
        <f t="shared" si="412"/>
        <v>0.00%-8.40%</v>
      </c>
      <c r="Z2080" s="15"/>
      <c r="AA2080" s="15"/>
      <c r="AB2080" s="15"/>
      <c r="AC2080" s="125"/>
      <c r="AD2080" s="8">
        <f t="shared" si="413"/>
        <v>0</v>
      </c>
      <c r="AE2080" s="17">
        <f t="shared" si="414"/>
        <v>5250</v>
      </c>
      <c r="AF2080" s="18">
        <f t="shared" si="415"/>
        <v>128</v>
      </c>
      <c r="AG2080" s="126">
        <f t="shared" si="416"/>
        <v>2.499023818820767E-2</v>
      </c>
      <c r="AH2080" s="20">
        <v>13.6</v>
      </c>
      <c r="AI2080" s="20">
        <v>700</v>
      </c>
      <c r="AJ2080" s="20"/>
      <c r="AK2080" s="20">
        <v>688</v>
      </c>
      <c r="AL2080" s="20">
        <f t="shared" si="417"/>
        <v>80488</v>
      </c>
      <c r="AM2080" s="7" t="s">
        <v>287</v>
      </c>
      <c r="AN2080" s="20"/>
      <c r="AO2080" s="21"/>
      <c r="AP2080" s="21"/>
      <c r="AQ2080" s="5" t="s">
        <v>2672</v>
      </c>
      <c r="AR2080" s="5" t="s">
        <v>2203</v>
      </c>
    </row>
    <row r="2081" spans="1:44">
      <c r="A2081" s="87" t="s">
        <v>562</v>
      </c>
      <c r="B2081" s="5">
        <v>1002428</v>
      </c>
      <c r="C2081" s="5" t="s">
        <v>565</v>
      </c>
      <c r="D2081" s="5" t="s">
        <v>55</v>
      </c>
      <c r="E2081" s="5" t="s">
        <v>2577</v>
      </c>
      <c r="F2081" s="5" t="s">
        <v>2208</v>
      </c>
      <c r="G2081" s="5" t="s">
        <v>2673</v>
      </c>
      <c r="H2081" s="6">
        <v>39342</v>
      </c>
      <c r="I2081" s="5" t="s">
        <v>575</v>
      </c>
      <c r="J2081" s="5" t="s">
        <v>627</v>
      </c>
      <c r="K2081" s="5" t="s">
        <v>568</v>
      </c>
      <c r="L2081" s="7">
        <v>6</v>
      </c>
      <c r="M2081" s="7" t="s">
        <v>287</v>
      </c>
      <c r="N2081" s="8">
        <v>4882</v>
      </c>
      <c r="O2081" s="122">
        <v>0.02</v>
      </c>
      <c r="P2081" s="10">
        <f t="shared" si="405"/>
        <v>98</v>
      </c>
      <c r="Q2081" s="122">
        <v>5.0000000000000001E-3</v>
      </c>
      <c r="R2081" s="10">
        <f t="shared" si="406"/>
        <v>24</v>
      </c>
      <c r="S2081" s="122">
        <f t="shared" si="407"/>
        <v>2.4989758295780418E-2</v>
      </c>
      <c r="T2081" s="10">
        <f t="shared" si="408"/>
        <v>122</v>
      </c>
      <c r="U2081" s="10">
        <f t="shared" si="409"/>
        <v>5004</v>
      </c>
      <c r="V2081" s="11">
        <v>4882</v>
      </c>
      <c r="W2081" s="12">
        <f t="shared" si="410"/>
        <v>0</v>
      </c>
      <c r="X2081" s="123">
        <f t="shared" si="411"/>
        <v>0</v>
      </c>
      <c r="Y2081" s="124" t="str">
        <f t="shared" si="412"/>
        <v>0.00%-8.40%</v>
      </c>
      <c r="Z2081" s="15"/>
      <c r="AA2081" s="15"/>
      <c r="AB2081" s="15"/>
      <c r="AC2081" s="125"/>
      <c r="AD2081" s="8">
        <f t="shared" si="413"/>
        <v>0</v>
      </c>
      <c r="AE2081" s="17">
        <f t="shared" si="414"/>
        <v>4882</v>
      </c>
      <c r="AF2081" s="18">
        <f t="shared" si="415"/>
        <v>0</v>
      </c>
      <c r="AG2081" s="126">
        <f t="shared" si="416"/>
        <v>0</v>
      </c>
      <c r="AH2081" s="20">
        <v>13.6</v>
      </c>
      <c r="AI2081" s="20">
        <v>450</v>
      </c>
      <c r="AJ2081" s="20"/>
      <c r="AK2081" s="20">
        <v>688</v>
      </c>
      <c r="AL2081" s="20">
        <f t="shared" si="417"/>
        <v>72483.199999999997</v>
      </c>
      <c r="AM2081" s="7" t="s">
        <v>287</v>
      </c>
      <c r="AN2081" s="20"/>
      <c r="AO2081" s="21" t="str">
        <f>VLOOKUP(B2081,'[3]FCLCh-VB3'!$B$9:$AQ$389,42,)</f>
        <v>个人绩效6次负向激励，能动性差，生产SBS NF2.0把手玻璃漏装，Logo贴反</v>
      </c>
      <c r="AP2081" s="21" t="s">
        <v>140</v>
      </c>
      <c r="AQ2081" s="5" t="s">
        <v>2672</v>
      </c>
      <c r="AR2081" s="5" t="s">
        <v>2203</v>
      </c>
    </row>
    <row r="2082" spans="1:44">
      <c r="A2082" s="87" t="s">
        <v>562</v>
      </c>
      <c r="B2082" s="5">
        <v>1002432</v>
      </c>
      <c r="C2082" s="5" t="s">
        <v>565</v>
      </c>
      <c r="D2082" s="5" t="s">
        <v>55</v>
      </c>
      <c r="E2082" s="5" t="s">
        <v>2577</v>
      </c>
      <c r="F2082" s="5" t="s">
        <v>2208</v>
      </c>
      <c r="G2082" s="5" t="s">
        <v>2673</v>
      </c>
      <c r="H2082" s="6">
        <v>39496</v>
      </c>
      <c r="I2082" s="5" t="s">
        <v>575</v>
      </c>
      <c r="J2082" s="5" t="s">
        <v>2642</v>
      </c>
      <c r="K2082" s="5" t="s">
        <v>568</v>
      </c>
      <c r="L2082" s="7">
        <v>6</v>
      </c>
      <c r="M2082" s="7" t="s">
        <v>287</v>
      </c>
      <c r="N2082" s="8">
        <v>4720</v>
      </c>
      <c r="O2082" s="122">
        <v>0.02</v>
      </c>
      <c r="P2082" s="10">
        <f t="shared" si="405"/>
        <v>94</v>
      </c>
      <c r="Q2082" s="122">
        <v>5.0000000000000001E-3</v>
      </c>
      <c r="R2082" s="10">
        <f t="shared" si="406"/>
        <v>24</v>
      </c>
      <c r="S2082" s="122">
        <f t="shared" si="407"/>
        <v>2.5000000000000001E-2</v>
      </c>
      <c r="T2082" s="10">
        <f t="shared" si="408"/>
        <v>118</v>
      </c>
      <c r="U2082" s="10">
        <f t="shared" si="409"/>
        <v>4838</v>
      </c>
      <c r="V2082" s="11">
        <v>4814.3999999999996</v>
      </c>
      <c r="W2082" s="12">
        <f t="shared" si="410"/>
        <v>94.399999999999636</v>
      </c>
      <c r="X2082" s="123">
        <f t="shared" si="411"/>
        <v>0.02</v>
      </c>
      <c r="Y2082" s="124" t="str">
        <f t="shared" si="412"/>
        <v>0.00%-8.40%</v>
      </c>
      <c r="Z2082" s="15"/>
      <c r="AA2082" s="15"/>
      <c r="AB2082" s="15"/>
      <c r="AC2082" s="125"/>
      <c r="AD2082" s="8">
        <f t="shared" si="413"/>
        <v>0</v>
      </c>
      <c r="AE2082" s="17">
        <f t="shared" si="414"/>
        <v>4814.3999999999996</v>
      </c>
      <c r="AF2082" s="18">
        <f t="shared" si="415"/>
        <v>94.399999999999636</v>
      </c>
      <c r="AG2082" s="126">
        <f t="shared" si="416"/>
        <v>2.0000000000000018E-2</v>
      </c>
      <c r="AH2082" s="20">
        <v>13.6</v>
      </c>
      <c r="AI2082" s="20">
        <v>650</v>
      </c>
      <c r="AJ2082" s="20"/>
      <c r="AK2082" s="20">
        <v>688</v>
      </c>
      <c r="AL2082" s="20">
        <f t="shared" si="417"/>
        <v>73963.839999999997</v>
      </c>
      <c r="AM2082" s="7" t="s">
        <v>287</v>
      </c>
      <c r="AN2082" s="20"/>
      <c r="AO2082" s="21"/>
      <c r="AP2082" s="21"/>
      <c r="AQ2082" s="5" t="s">
        <v>2672</v>
      </c>
      <c r="AR2082" s="5" t="s">
        <v>2203</v>
      </c>
    </row>
    <row r="2083" spans="1:44">
      <c r="A2083" s="87" t="s">
        <v>562</v>
      </c>
      <c r="B2083" s="5">
        <v>1002444</v>
      </c>
      <c r="C2083" s="5" t="s">
        <v>565</v>
      </c>
      <c r="D2083" s="5" t="s">
        <v>55</v>
      </c>
      <c r="E2083" s="5" t="s">
        <v>2577</v>
      </c>
      <c r="F2083" s="5" t="s">
        <v>2208</v>
      </c>
      <c r="G2083" s="5" t="s">
        <v>2673</v>
      </c>
      <c r="H2083" s="6">
        <v>39496</v>
      </c>
      <c r="I2083" s="5" t="s">
        <v>575</v>
      </c>
      <c r="J2083" s="5" t="s">
        <v>653</v>
      </c>
      <c r="K2083" s="5" t="s">
        <v>568</v>
      </c>
      <c r="L2083" s="7">
        <v>6</v>
      </c>
      <c r="M2083" s="7" t="s">
        <v>287</v>
      </c>
      <c r="N2083" s="8">
        <v>5133</v>
      </c>
      <c r="O2083" s="122">
        <v>0.02</v>
      </c>
      <c r="P2083" s="10">
        <f t="shared" si="405"/>
        <v>103</v>
      </c>
      <c r="Q2083" s="122">
        <v>5.0000000000000001E-3</v>
      </c>
      <c r="R2083" s="10">
        <f t="shared" si="406"/>
        <v>26</v>
      </c>
      <c r="S2083" s="122">
        <f t="shared" si="407"/>
        <v>2.5131502045587374E-2</v>
      </c>
      <c r="T2083" s="10">
        <f t="shared" si="408"/>
        <v>129</v>
      </c>
      <c r="U2083" s="10">
        <f t="shared" si="409"/>
        <v>5262</v>
      </c>
      <c r="V2083" s="11">
        <v>5261.3249999999998</v>
      </c>
      <c r="W2083" s="12">
        <f t="shared" si="410"/>
        <v>128.32499999999982</v>
      </c>
      <c r="X2083" s="123">
        <f t="shared" si="411"/>
        <v>2.5000000000000001E-2</v>
      </c>
      <c r="Y2083" s="124" t="str">
        <f t="shared" si="412"/>
        <v>0.00%-8.40%</v>
      </c>
      <c r="Z2083" s="15"/>
      <c r="AA2083" s="15"/>
      <c r="AB2083" s="15"/>
      <c r="AC2083" s="125"/>
      <c r="AD2083" s="8">
        <f t="shared" si="413"/>
        <v>0</v>
      </c>
      <c r="AE2083" s="17">
        <f t="shared" si="414"/>
        <v>5261.3249999999998</v>
      </c>
      <c r="AF2083" s="18">
        <f t="shared" si="415"/>
        <v>128.32499999999982</v>
      </c>
      <c r="AG2083" s="126">
        <f t="shared" si="416"/>
        <v>2.4999999999999911E-2</v>
      </c>
      <c r="AH2083" s="20">
        <v>13.6</v>
      </c>
      <c r="AI2083" s="20">
        <v>750</v>
      </c>
      <c r="AJ2083" s="20"/>
      <c r="AK2083" s="20">
        <v>688</v>
      </c>
      <c r="AL2083" s="20">
        <f t="shared" si="417"/>
        <v>81242.01999999999</v>
      </c>
      <c r="AM2083" s="7" t="s">
        <v>287</v>
      </c>
      <c r="AN2083" s="20"/>
      <c r="AO2083" s="21"/>
      <c r="AP2083" s="21"/>
      <c r="AQ2083" s="5" t="s">
        <v>2672</v>
      </c>
      <c r="AR2083" s="5" t="s">
        <v>2203</v>
      </c>
    </row>
    <row r="2084" spans="1:44">
      <c r="A2084" s="87" t="s">
        <v>562</v>
      </c>
      <c r="B2084" s="5">
        <v>1002457</v>
      </c>
      <c r="C2084" s="5" t="s">
        <v>565</v>
      </c>
      <c r="D2084" s="5" t="s">
        <v>55</v>
      </c>
      <c r="E2084" s="5" t="s">
        <v>2577</v>
      </c>
      <c r="F2084" s="5" t="s">
        <v>2199</v>
      </c>
      <c r="G2084" s="5" t="s">
        <v>2676</v>
      </c>
      <c r="H2084" s="6">
        <v>39496</v>
      </c>
      <c r="I2084" s="5" t="s">
        <v>575</v>
      </c>
      <c r="J2084" s="5" t="s">
        <v>653</v>
      </c>
      <c r="K2084" s="5" t="s">
        <v>568</v>
      </c>
      <c r="L2084" s="7">
        <v>6</v>
      </c>
      <c r="M2084" s="7" t="s">
        <v>287</v>
      </c>
      <c r="N2084" s="8">
        <v>4821</v>
      </c>
      <c r="O2084" s="122">
        <v>0.02</v>
      </c>
      <c r="P2084" s="10">
        <f t="shared" si="405"/>
        <v>96</v>
      </c>
      <c r="Q2084" s="122">
        <v>5.0000000000000001E-3</v>
      </c>
      <c r="R2084" s="10">
        <f t="shared" si="406"/>
        <v>24</v>
      </c>
      <c r="S2084" s="122">
        <f t="shared" si="407"/>
        <v>2.4891101431238332E-2</v>
      </c>
      <c r="T2084" s="10">
        <f t="shared" si="408"/>
        <v>120</v>
      </c>
      <c r="U2084" s="10">
        <f t="shared" si="409"/>
        <v>4941</v>
      </c>
      <c r="V2084" s="11">
        <v>4821</v>
      </c>
      <c r="W2084" s="12">
        <f t="shared" si="410"/>
        <v>0</v>
      </c>
      <c r="X2084" s="123">
        <f t="shared" si="411"/>
        <v>0</v>
      </c>
      <c r="Y2084" s="124" t="str">
        <f t="shared" si="412"/>
        <v>0.00%-8.40%</v>
      </c>
      <c r="Z2084" s="15"/>
      <c r="AA2084" s="15"/>
      <c r="AB2084" s="15"/>
      <c r="AC2084" s="125"/>
      <c r="AD2084" s="8">
        <f t="shared" si="413"/>
        <v>0</v>
      </c>
      <c r="AE2084" s="17">
        <f t="shared" si="414"/>
        <v>4821</v>
      </c>
      <c r="AF2084" s="18">
        <f t="shared" si="415"/>
        <v>0</v>
      </c>
      <c r="AG2084" s="126">
        <f t="shared" si="416"/>
        <v>0</v>
      </c>
      <c r="AH2084" s="20">
        <v>13.6</v>
      </c>
      <c r="AI2084" s="20">
        <v>750</v>
      </c>
      <c r="AJ2084" s="20"/>
      <c r="AK2084" s="20">
        <v>688</v>
      </c>
      <c r="AL2084" s="20">
        <f t="shared" si="417"/>
        <v>75253.599999999991</v>
      </c>
      <c r="AM2084" s="7" t="s">
        <v>287</v>
      </c>
      <c r="AN2084" s="20"/>
      <c r="AO2084" s="21" t="str">
        <f>VLOOKUP(B2084,'[5]FCLCh-VBR'!$B$9:$AQ$42,42,)</f>
        <v>2025.09  一次： 在工作时间做与工作无关的事情</v>
      </c>
      <c r="AP2084" s="21" t="s">
        <v>495</v>
      </c>
      <c r="AQ2084" s="5" t="s">
        <v>2672</v>
      </c>
      <c r="AR2084" s="5" t="s">
        <v>2203</v>
      </c>
    </row>
    <row r="2085" spans="1:44">
      <c r="A2085" s="87" t="s">
        <v>562</v>
      </c>
      <c r="B2085" s="5">
        <v>1002459</v>
      </c>
      <c r="C2085" s="5" t="s">
        <v>565</v>
      </c>
      <c r="D2085" s="5" t="s">
        <v>55</v>
      </c>
      <c r="E2085" s="5" t="s">
        <v>2577</v>
      </c>
      <c r="F2085" s="5" t="s">
        <v>2208</v>
      </c>
      <c r="G2085" s="5" t="s">
        <v>2673</v>
      </c>
      <c r="H2085" s="6">
        <v>39496</v>
      </c>
      <c r="I2085" s="5" t="s">
        <v>575</v>
      </c>
      <c r="J2085" s="5" t="s">
        <v>2646</v>
      </c>
      <c r="K2085" s="5" t="s">
        <v>568</v>
      </c>
      <c r="L2085" s="7">
        <v>6</v>
      </c>
      <c r="M2085" s="7" t="s">
        <v>287</v>
      </c>
      <c r="N2085" s="8">
        <v>4868</v>
      </c>
      <c r="O2085" s="122">
        <v>0.02</v>
      </c>
      <c r="P2085" s="10">
        <f t="shared" si="405"/>
        <v>97</v>
      </c>
      <c r="Q2085" s="122">
        <v>5.0000000000000001E-3</v>
      </c>
      <c r="R2085" s="10">
        <f t="shared" si="406"/>
        <v>24</v>
      </c>
      <c r="S2085" s="122">
        <f t="shared" si="407"/>
        <v>2.4856203779786361E-2</v>
      </c>
      <c r="T2085" s="10">
        <f t="shared" si="408"/>
        <v>121</v>
      </c>
      <c r="U2085" s="10">
        <f t="shared" si="409"/>
        <v>4989</v>
      </c>
      <c r="V2085" s="11">
        <v>4989.7</v>
      </c>
      <c r="W2085" s="12">
        <f t="shared" si="410"/>
        <v>121.69999999999982</v>
      </c>
      <c r="X2085" s="123">
        <f t="shared" si="411"/>
        <v>2.5000000000000001E-2</v>
      </c>
      <c r="Y2085" s="124" t="str">
        <f t="shared" si="412"/>
        <v>0.00%-8.40%</v>
      </c>
      <c r="Z2085" s="15"/>
      <c r="AA2085" s="15"/>
      <c r="AB2085" s="15"/>
      <c r="AC2085" s="125"/>
      <c r="AD2085" s="8">
        <f t="shared" si="413"/>
        <v>0</v>
      </c>
      <c r="AE2085" s="17">
        <f t="shared" si="414"/>
        <v>4989.7</v>
      </c>
      <c r="AF2085" s="18">
        <f t="shared" si="415"/>
        <v>121.69999999999982</v>
      </c>
      <c r="AG2085" s="126">
        <f t="shared" si="416"/>
        <v>2.4999999999999911E-2</v>
      </c>
      <c r="AH2085" s="20">
        <v>13.6</v>
      </c>
      <c r="AI2085" s="20">
        <v>450</v>
      </c>
      <c r="AJ2085" s="20"/>
      <c r="AK2085" s="20">
        <v>688</v>
      </c>
      <c r="AL2085" s="20">
        <f t="shared" si="417"/>
        <v>73947.92</v>
      </c>
      <c r="AM2085" s="7" t="s">
        <v>287</v>
      </c>
      <c r="AN2085" s="20"/>
      <c r="AO2085" s="21"/>
      <c r="AP2085" s="21"/>
      <c r="AQ2085" s="5" t="s">
        <v>2672</v>
      </c>
      <c r="AR2085" s="5" t="s">
        <v>2203</v>
      </c>
    </row>
    <row r="2086" spans="1:44">
      <c r="A2086" s="87" t="s">
        <v>562</v>
      </c>
      <c r="B2086" s="5">
        <v>1002465</v>
      </c>
      <c r="C2086" s="5" t="s">
        <v>565</v>
      </c>
      <c r="D2086" s="5" t="s">
        <v>55</v>
      </c>
      <c r="E2086" s="5" t="s">
        <v>2577</v>
      </c>
      <c r="F2086" s="5" t="s">
        <v>2204</v>
      </c>
      <c r="G2086" s="5" t="s">
        <v>2673</v>
      </c>
      <c r="H2086" s="6">
        <v>39496</v>
      </c>
      <c r="I2086" s="5" t="s">
        <v>575</v>
      </c>
      <c r="J2086" s="5" t="s">
        <v>2642</v>
      </c>
      <c r="K2086" s="5" t="s">
        <v>568</v>
      </c>
      <c r="L2086" s="7">
        <v>6</v>
      </c>
      <c r="M2086" s="7" t="s">
        <v>287</v>
      </c>
      <c r="N2086" s="8">
        <v>4594</v>
      </c>
      <c r="O2086" s="122">
        <v>0.02</v>
      </c>
      <c r="P2086" s="10">
        <f t="shared" si="405"/>
        <v>92</v>
      </c>
      <c r="Q2086" s="122">
        <v>5.0000000000000001E-3</v>
      </c>
      <c r="R2086" s="10">
        <f t="shared" si="406"/>
        <v>23</v>
      </c>
      <c r="S2086" s="122">
        <f t="shared" si="407"/>
        <v>2.5032651284283849E-2</v>
      </c>
      <c r="T2086" s="10">
        <f t="shared" si="408"/>
        <v>115</v>
      </c>
      <c r="U2086" s="10">
        <f t="shared" si="409"/>
        <v>4709</v>
      </c>
      <c r="V2086" s="11">
        <v>4709</v>
      </c>
      <c r="W2086" s="12">
        <f t="shared" si="410"/>
        <v>115</v>
      </c>
      <c r="X2086" s="123">
        <f t="shared" si="411"/>
        <v>2.5000000000000001E-2</v>
      </c>
      <c r="Y2086" s="124" t="str">
        <f t="shared" si="412"/>
        <v>0.00%-8.40%</v>
      </c>
      <c r="Z2086" s="15"/>
      <c r="AA2086" s="15"/>
      <c r="AB2086" s="15"/>
      <c r="AC2086" s="125"/>
      <c r="AD2086" s="8">
        <f t="shared" si="413"/>
        <v>0</v>
      </c>
      <c r="AE2086" s="17">
        <f t="shared" si="414"/>
        <v>4709</v>
      </c>
      <c r="AF2086" s="18">
        <f t="shared" si="415"/>
        <v>115</v>
      </c>
      <c r="AG2086" s="126">
        <f t="shared" si="416"/>
        <v>2.503265128428378E-2</v>
      </c>
      <c r="AH2086" s="20">
        <v>13.6</v>
      </c>
      <c r="AI2086" s="20">
        <v>650</v>
      </c>
      <c r="AJ2086" s="20"/>
      <c r="AK2086" s="20">
        <v>688</v>
      </c>
      <c r="AL2086" s="20">
        <f t="shared" si="417"/>
        <v>72530.399999999994</v>
      </c>
      <c r="AM2086" s="7" t="s">
        <v>287</v>
      </c>
      <c r="AN2086" s="20"/>
      <c r="AO2086" s="21"/>
      <c r="AP2086" s="21"/>
      <c r="AQ2086" s="5" t="s">
        <v>2672</v>
      </c>
      <c r="AR2086" s="5" t="s">
        <v>2203</v>
      </c>
    </row>
    <row r="2087" spans="1:44">
      <c r="A2087" s="87" t="s">
        <v>562</v>
      </c>
      <c r="B2087" s="5">
        <v>1002473</v>
      </c>
      <c r="C2087" s="5" t="s">
        <v>565</v>
      </c>
      <c r="D2087" s="5" t="s">
        <v>55</v>
      </c>
      <c r="E2087" s="5" t="s">
        <v>2577</v>
      </c>
      <c r="F2087" s="5" t="s">
        <v>2215</v>
      </c>
      <c r="G2087" s="5" t="s">
        <v>2673</v>
      </c>
      <c r="H2087" s="6">
        <v>39496</v>
      </c>
      <c r="I2087" s="5" t="s">
        <v>575</v>
      </c>
      <c r="J2087" s="5" t="s">
        <v>627</v>
      </c>
      <c r="K2087" s="5" t="s">
        <v>568</v>
      </c>
      <c r="L2087" s="7">
        <v>6</v>
      </c>
      <c r="M2087" s="7" t="s">
        <v>287</v>
      </c>
      <c r="N2087" s="8">
        <v>5725</v>
      </c>
      <c r="O2087" s="122">
        <v>0.02</v>
      </c>
      <c r="P2087" s="10">
        <f t="shared" si="405"/>
        <v>115</v>
      </c>
      <c r="Q2087" s="122">
        <v>5.0000000000000001E-3</v>
      </c>
      <c r="R2087" s="10">
        <f t="shared" si="406"/>
        <v>29</v>
      </c>
      <c r="S2087" s="122">
        <f t="shared" si="407"/>
        <v>2.5152838427947598E-2</v>
      </c>
      <c r="T2087" s="10">
        <f t="shared" si="408"/>
        <v>144</v>
      </c>
      <c r="U2087" s="10">
        <f t="shared" si="409"/>
        <v>5869</v>
      </c>
      <c r="V2087" s="11">
        <v>5925</v>
      </c>
      <c r="W2087" s="12">
        <f t="shared" si="410"/>
        <v>200</v>
      </c>
      <c r="X2087" s="123">
        <f t="shared" si="411"/>
        <v>3.49E-2</v>
      </c>
      <c r="Y2087" s="124" t="str">
        <f t="shared" si="412"/>
        <v>0.00%-8.40%</v>
      </c>
      <c r="Z2087" s="15"/>
      <c r="AA2087" s="15"/>
      <c r="AB2087" s="15"/>
      <c r="AC2087" s="125"/>
      <c r="AD2087" s="8">
        <f t="shared" si="413"/>
        <v>0</v>
      </c>
      <c r="AE2087" s="17">
        <f t="shared" si="414"/>
        <v>5925</v>
      </c>
      <c r="AF2087" s="18">
        <f t="shared" si="415"/>
        <v>200</v>
      </c>
      <c r="AG2087" s="126">
        <f t="shared" si="416"/>
        <v>3.4934497816593968E-2</v>
      </c>
      <c r="AH2087" s="20">
        <v>13.6</v>
      </c>
      <c r="AI2087" s="20">
        <v>450</v>
      </c>
      <c r="AJ2087" s="20"/>
      <c r="AK2087" s="20">
        <v>688</v>
      </c>
      <c r="AL2087" s="20">
        <f t="shared" si="417"/>
        <v>86668</v>
      </c>
      <c r="AM2087" s="7" t="s">
        <v>287</v>
      </c>
      <c r="AN2087" s="20"/>
      <c r="AO2087" s="21"/>
      <c r="AP2087" s="21"/>
      <c r="AQ2087" s="5" t="s">
        <v>2672</v>
      </c>
      <c r="AR2087" s="5" t="s">
        <v>2203</v>
      </c>
    </row>
    <row r="2088" spans="1:44">
      <c r="A2088" s="87" t="s">
        <v>562</v>
      </c>
      <c r="B2088" s="5">
        <v>1002475</v>
      </c>
      <c r="C2088" s="5" t="s">
        <v>565</v>
      </c>
      <c r="D2088" s="5" t="s">
        <v>55</v>
      </c>
      <c r="E2088" s="5" t="s">
        <v>2577</v>
      </c>
      <c r="F2088" s="5" t="s">
        <v>2215</v>
      </c>
      <c r="G2088" s="5" t="s">
        <v>2673</v>
      </c>
      <c r="H2088" s="6">
        <v>39496</v>
      </c>
      <c r="I2088" s="5" t="s">
        <v>575</v>
      </c>
      <c r="J2088" s="5" t="s">
        <v>627</v>
      </c>
      <c r="K2088" s="5" t="s">
        <v>568</v>
      </c>
      <c r="L2088" s="7">
        <v>6</v>
      </c>
      <c r="M2088" s="7" t="s">
        <v>287</v>
      </c>
      <c r="N2088" s="8">
        <v>4755</v>
      </c>
      <c r="O2088" s="122">
        <v>0.02</v>
      </c>
      <c r="P2088" s="10">
        <f t="shared" si="405"/>
        <v>95</v>
      </c>
      <c r="Q2088" s="122">
        <v>5.0000000000000001E-3</v>
      </c>
      <c r="R2088" s="10">
        <f t="shared" si="406"/>
        <v>24</v>
      </c>
      <c r="S2088" s="122">
        <f t="shared" si="407"/>
        <v>2.5026288117770766E-2</v>
      </c>
      <c r="T2088" s="10">
        <f t="shared" si="408"/>
        <v>119</v>
      </c>
      <c r="U2088" s="10">
        <f t="shared" si="409"/>
        <v>4874</v>
      </c>
      <c r="V2088" s="11">
        <v>4944</v>
      </c>
      <c r="W2088" s="12">
        <f t="shared" si="410"/>
        <v>189</v>
      </c>
      <c r="X2088" s="123">
        <f t="shared" si="411"/>
        <v>3.9699999999999999E-2</v>
      </c>
      <c r="Y2088" s="124" t="str">
        <f t="shared" si="412"/>
        <v>0.00%-8.40%</v>
      </c>
      <c r="Z2088" s="15"/>
      <c r="AA2088" s="15"/>
      <c r="AB2088" s="15"/>
      <c r="AC2088" s="125"/>
      <c r="AD2088" s="8">
        <f t="shared" si="413"/>
        <v>0</v>
      </c>
      <c r="AE2088" s="17">
        <f t="shared" si="414"/>
        <v>4944</v>
      </c>
      <c r="AF2088" s="18">
        <f t="shared" si="415"/>
        <v>189</v>
      </c>
      <c r="AG2088" s="126">
        <f t="shared" si="416"/>
        <v>3.9747634069400739E-2</v>
      </c>
      <c r="AH2088" s="20">
        <v>13.6</v>
      </c>
      <c r="AI2088" s="20">
        <v>450</v>
      </c>
      <c r="AJ2088" s="20"/>
      <c r="AK2088" s="20">
        <v>688</v>
      </c>
      <c r="AL2088" s="20">
        <f t="shared" si="417"/>
        <v>73326.399999999994</v>
      </c>
      <c r="AM2088" s="7" t="s">
        <v>287</v>
      </c>
      <c r="AN2088" s="20"/>
      <c r="AO2088" s="21" t="str">
        <f>VLOOKUP(B2088,'[2]FCLCh-VB2'!$B$9:$AQ$230,42,)</f>
        <v>工作责任心强</v>
      </c>
      <c r="AP2088" s="21"/>
      <c r="AQ2088" s="5" t="s">
        <v>2672</v>
      </c>
      <c r="AR2088" s="5" t="s">
        <v>2203</v>
      </c>
    </row>
    <row r="2089" spans="1:44">
      <c r="A2089" s="87" t="s">
        <v>562</v>
      </c>
      <c r="B2089" s="5">
        <v>1002476</v>
      </c>
      <c r="C2089" s="5" t="s">
        <v>565</v>
      </c>
      <c r="D2089" s="5" t="s">
        <v>55</v>
      </c>
      <c r="E2089" s="5" t="s">
        <v>2577</v>
      </c>
      <c r="F2089" s="5" t="s">
        <v>2208</v>
      </c>
      <c r="G2089" s="5" t="s">
        <v>2673</v>
      </c>
      <c r="H2089" s="6">
        <v>39496</v>
      </c>
      <c r="I2089" s="5" t="s">
        <v>575</v>
      </c>
      <c r="J2089" s="5" t="s">
        <v>2642</v>
      </c>
      <c r="K2089" s="5" t="s">
        <v>568</v>
      </c>
      <c r="L2089" s="7">
        <v>6</v>
      </c>
      <c r="M2089" s="7" t="s">
        <v>287</v>
      </c>
      <c r="N2089" s="8">
        <v>4646</v>
      </c>
      <c r="O2089" s="122">
        <v>0.02</v>
      </c>
      <c r="P2089" s="10">
        <f t="shared" si="405"/>
        <v>93</v>
      </c>
      <c r="Q2089" s="122">
        <v>5.0000000000000001E-3</v>
      </c>
      <c r="R2089" s="10">
        <f t="shared" si="406"/>
        <v>23</v>
      </c>
      <c r="S2089" s="122">
        <f t="shared" si="407"/>
        <v>2.496771416272062E-2</v>
      </c>
      <c r="T2089" s="10">
        <f t="shared" si="408"/>
        <v>116</v>
      </c>
      <c r="U2089" s="10">
        <f t="shared" si="409"/>
        <v>4762</v>
      </c>
      <c r="V2089" s="11">
        <v>4762.1499999999996</v>
      </c>
      <c r="W2089" s="12">
        <f t="shared" si="410"/>
        <v>116.14999999999964</v>
      </c>
      <c r="X2089" s="123">
        <f t="shared" si="411"/>
        <v>2.5000000000000001E-2</v>
      </c>
      <c r="Y2089" s="124" t="str">
        <f t="shared" si="412"/>
        <v>0.00%-8.40%</v>
      </c>
      <c r="Z2089" s="15"/>
      <c r="AA2089" s="15"/>
      <c r="AB2089" s="15"/>
      <c r="AC2089" s="125"/>
      <c r="AD2089" s="8">
        <f t="shared" si="413"/>
        <v>0</v>
      </c>
      <c r="AE2089" s="17">
        <f t="shared" si="414"/>
        <v>4762.1499999999996</v>
      </c>
      <c r="AF2089" s="18">
        <f t="shared" si="415"/>
        <v>116.14999999999964</v>
      </c>
      <c r="AG2089" s="126">
        <f t="shared" si="416"/>
        <v>2.4999999999999911E-2</v>
      </c>
      <c r="AH2089" s="20">
        <v>13.6</v>
      </c>
      <c r="AI2089" s="20">
        <v>650</v>
      </c>
      <c r="AJ2089" s="20"/>
      <c r="AK2089" s="20">
        <v>688</v>
      </c>
      <c r="AL2089" s="20">
        <f t="shared" si="417"/>
        <v>73253.239999999991</v>
      </c>
      <c r="AM2089" s="7" t="s">
        <v>287</v>
      </c>
      <c r="AN2089" s="20"/>
      <c r="AO2089" s="21"/>
      <c r="AP2089" s="21"/>
      <c r="AQ2089" s="5" t="s">
        <v>2672</v>
      </c>
      <c r="AR2089" s="5" t="s">
        <v>2203</v>
      </c>
    </row>
    <row r="2090" spans="1:44">
      <c r="A2090" s="87" t="s">
        <v>562</v>
      </c>
      <c r="B2090" s="5">
        <v>1002477</v>
      </c>
      <c r="C2090" s="5" t="s">
        <v>565</v>
      </c>
      <c r="D2090" s="5" t="s">
        <v>55</v>
      </c>
      <c r="E2090" s="5" t="s">
        <v>2577</v>
      </c>
      <c r="F2090" s="5" t="s">
        <v>2208</v>
      </c>
      <c r="G2090" s="5" t="s">
        <v>2673</v>
      </c>
      <c r="H2090" s="6">
        <v>39496</v>
      </c>
      <c r="I2090" s="5" t="s">
        <v>575</v>
      </c>
      <c r="J2090" s="5" t="s">
        <v>653</v>
      </c>
      <c r="K2090" s="5" t="s">
        <v>568</v>
      </c>
      <c r="L2090" s="7">
        <v>6</v>
      </c>
      <c r="M2090" s="7" t="s">
        <v>287</v>
      </c>
      <c r="N2090" s="8">
        <v>5097</v>
      </c>
      <c r="O2090" s="122">
        <v>0.02</v>
      </c>
      <c r="P2090" s="10">
        <f t="shared" si="405"/>
        <v>102</v>
      </c>
      <c r="Q2090" s="122">
        <v>5.0000000000000001E-3</v>
      </c>
      <c r="R2090" s="10">
        <f t="shared" si="406"/>
        <v>25</v>
      </c>
      <c r="S2090" s="122">
        <f t="shared" si="407"/>
        <v>2.491661761820679E-2</v>
      </c>
      <c r="T2090" s="10">
        <f t="shared" si="408"/>
        <v>127</v>
      </c>
      <c r="U2090" s="10">
        <f t="shared" si="409"/>
        <v>5224</v>
      </c>
      <c r="V2090" s="11">
        <v>5351.85</v>
      </c>
      <c r="W2090" s="12">
        <f t="shared" si="410"/>
        <v>254.85000000000036</v>
      </c>
      <c r="X2090" s="123">
        <f t="shared" si="411"/>
        <v>0.05</v>
      </c>
      <c r="Y2090" s="124" t="str">
        <f t="shared" si="412"/>
        <v>0.00%-8.40%</v>
      </c>
      <c r="Z2090" s="15"/>
      <c r="AA2090" s="15"/>
      <c r="AB2090" s="15"/>
      <c r="AC2090" s="125"/>
      <c r="AD2090" s="8">
        <f t="shared" si="413"/>
        <v>0</v>
      </c>
      <c r="AE2090" s="17">
        <f t="shared" si="414"/>
        <v>5351.85</v>
      </c>
      <c r="AF2090" s="18">
        <f t="shared" si="415"/>
        <v>254.85000000000036</v>
      </c>
      <c r="AG2090" s="126">
        <f t="shared" si="416"/>
        <v>5.0000000000000044E-2</v>
      </c>
      <c r="AH2090" s="20">
        <v>13.6</v>
      </c>
      <c r="AI2090" s="20">
        <v>750</v>
      </c>
      <c r="AJ2090" s="20"/>
      <c r="AK2090" s="20">
        <v>688</v>
      </c>
      <c r="AL2090" s="20">
        <f t="shared" si="417"/>
        <v>82473.16</v>
      </c>
      <c r="AM2090" s="7" t="s">
        <v>287</v>
      </c>
      <c r="AN2090" s="20"/>
      <c r="AO2090" s="21" t="str">
        <f>VLOOKUP(B2090,'[3]FCLCh-VB3'!$B$9:$AQ$389,42,)</f>
        <v>季度优秀员工，班组多面手，主动担当协助班长工作</v>
      </c>
      <c r="AP2090" s="21"/>
      <c r="AQ2090" s="5" t="s">
        <v>2672</v>
      </c>
      <c r="AR2090" s="5" t="s">
        <v>2203</v>
      </c>
    </row>
    <row r="2091" spans="1:44">
      <c r="A2091" s="87" t="s">
        <v>562</v>
      </c>
      <c r="B2091" s="5">
        <v>1002484</v>
      </c>
      <c r="C2091" s="5" t="s">
        <v>565</v>
      </c>
      <c r="D2091" s="5" t="s">
        <v>55</v>
      </c>
      <c r="E2091" s="5" t="s">
        <v>2577</v>
      </c>
      <c r="F2091" s="5" t="s">
        <v>2208</v>
      </c>
      <c r="G2091" s="5" t="s">
        <v>2673</v>
      </c>
      <c r="H2091" s="6">
        <v>39496</v>
      </c>
      <c r="I2091" s="5" t="s">
        <v>575</v>
      </c>
      <c r="J2091" s="5" t="s">
        <v>2642</v>
      </c>
      <c r="K2091" s="5" t="s">
        <v>568</v>
      </c>
      <c r="L2091" s="7">
        <v>6</v>
      </c>
      <c r="M2091" s="7" t="s">
        <v>287</v>
      </c>
      <c r="N2091" s="8">
        <v>4582</v>
      </c>
      <c r="O2091" s="122">
        <v>0.02</v>
      </c>
      <c r="P2091" s="10">
        <f t="shared" si="405"/>
        <v>92</v>
      </c>
      <c r="Q2091" s="122">
        <v>5.0000000000000001E-3</v>
      </c>
      <c r="R2091" s="10">
        <f t="shared" si="406"/>
        <v>23</v>
      </c>
      <c r="S2091" s="122">
        <f t="shared" si="407"/>
        <v>2.5098210388476649E-2</v>
      </c>
      <c r="T2091" s="10">
        <f t="shared" si="408"/>
        <v>115</v>
      </c>
      <c r="U2091" s="10">
        <f t="shared" si="409"/>
        <v>4697</v>
      </c>
      <c r="V2091" s="11">
        <v>4673.6400000000003</v>
      </c>
      <c r="W2091" s="12">
        <f t="shared" si="410"/>
        <v>91.640000000000327</v>
      </c>
      <c r="X2091" s="123">
        <f t="shared" si="411"/>
        <v>0.02</v>
      </c>
      <c r="Y2091" s="124" t="str">
        <f t="shared" si="412"/>
        <v>0.00%-8.40%</v>
      </c>
      <c r="Z2091" s="15"/>
      <c r="AA2091" s="15"/>
      <c r="AB2091" s="15"/>
      <c r="AC2091" s="125"/>
      <c r="AD2091" s="8">
        <f t="shared" si="413"/>
        <v>0</v>
      </c>
      <c r="AE2091" s="17">
        <f t="shared" si="414"/>
        <v>4673.6400000000003</v>
      </c>
      <c r="AF2091" s="18">
        <f t="shared" si="415"/>
        <v>91.640000000000327</v>
      </c>
      <c r="AG2091" s="126">
        <f t="shared" si="416"/>
        <v>2.0000000000000018E-2</v>
      </c>
      <c r="AH2091" s="20">
        <v>13.6</v>
      </c>
      <c r="AI2091" s="20">
        <v>650</v>
      </c>
      <c r="AJ2091" s="20"/>
      <c r="AK2091" s="20">
        <v>688</v>
      </c>
      <c r="AL2091" s="20">
        <f t="shared" si="417"/>
        <v>72049.504000000001</v>
      </c>
      <c r="AM2091" s="7" t="s">
        <v>287</v>
      </c>
      <c r="AN2091" s="20"/>
      <c r="AO2091" s="21"/>
      <c r="AP2091" s="21"/>
      <c r="AQ2091" s="5" t="s">
        <v>2672</v>
      </c>
      <c r="AR2091" s="5" t="s">
        <v>2203</v>
      </c>
    </row>
    <row r="2092" spans="1:44">
      <c r="A2092" s="87" t="s">
        <v>562</v>
      </c>
      <c r="B2092" s="5">
        <v>1002485</v>
      </c>
      <c r="C2092" s="5" t="s">
        <v>565</v>
      </c>
      <c r="D2092" s="5" t="s">
        <v>55</v>
      </c>
      <c r="E2092" s="5" t="s">
        <v>2577</v>
      </c>
      <c r="F2092" s="5" t="s">
        <v>2208</v>
      </c>
      <c r="G2092" s="5" t="s">
        <v>2673</v>
      </c>
      <c r="H2092" s="6">
        <v>39496</v>
      </c>
      <c r="I2092" s="5" t="s">
        <v>575</v>
      </c>
      <c r="J2092" s="5" t="s">
        <v>2644</v>
      </c>
      <c r="K2092" s="5" t="s">
        <v>568</v>
      </c>
      <c r="L2092" s="7">
        <v>6</v>
      </c>
      <c r="M2092" s="7" t="s">
        <v>287</v>
      </c>
      <c r="N2092" s="8">
        <v>4728</v>
      </c>
      <c r="O2092" s="122">
        <v>0.02</v>
      </c>
      <c r="P2092" s="10">
        <f t="shared" si="405"/>
        <v>95</v>
      </c>
      <c r="Q2092" s="122">
        <v>5.0000000000000001E-3</v>
      </c>
      <c r="R2092" s="10">
        <f t="shared" si="406"/>
        <v>24</v>
      </c>
      <c r="S2092" s="122">
        <f t="shared" si="407"/>
        <v>2.5169204737732657E-2</v>
      </c>
      <c r="T2092" s="10">
        <f t="shared" si="408"/>
        <v>119</v>
      </c>
      <c r="U2092" s="10">
        <f t="shared" si="409"/>
        <v>4847</v>
      </c>
      <c r="V2092" s="11">
        <v>4846.2</v>
      </c>
      <c r="W2092" s="12">
        <f t="shared" si="410"/>
        <v>118.19999999999982</v>
      </c>
      <c r="X2092" s="123">
        <f t="shared" si="411"/>
        <v>2.5000000000000001E-2</v>
      </c>
      <c r="Y2092" s="124" t="str">
        <f t="shared" si="412"/>
        <v>0.00%-8.40%</v>
      </c>
      <c r="Z2092" s="15"/>
      <c r="AA2092" s="15"/>
      <c r="AB2092" s="15"/>
      <c r="AC2092" s="125"/>
      <c r="AD2092" s="8">
        <f t="shared" si="413"/>
        <v>0</v>
      </c>
      <c r="AE2092" s="17">
        <f t="shared" si="414"/>
        <v>4846.2</v>
      </c>
      <c r="AF2092" s="18">
        <f t="shared" si="415"/>
        <v>118.19999999999982</v>
      </c>
      <c r="AG2092" s="126">
        <f t="shared" si="416"/>
        <v>2.4999999999999911E-2</v>
      </c>
      <c r="AH2092" s="20">
        <v>13.6</v>
      </c>
      <c r="AI2092" s="20">
        <v>650</v>
      </c>
      <c r="AJ2092" s="20"/>
      <c r="AK2092" s="20">
        <v>688</v>
      </c>
      <c r="AL2092" s="20">
        <f t="shared" si="417"/>
        <v>74396.319999999992</v>
      </c>
      <c r="AM2092" s="7" t="s">
        <v>287</v>
      </c>
      <c r="AN2092" s="20"/>
      <c r="AO2092" s="21"/>
      <c r="AP2092" s="21"/>
      <c r="AQ2092" s="5" t="s">
        <v>2672</v>
      </c>
      <c r="AR2092" s="5" t="s">
        <v>2203</v>
      </c>
    </row>
    <row r="2093" spans="1:44">
      <c r="A2093" s="87" t="s">
        <v>562</v>
      </c>
      <c r="B2093" s="5">
        <v>1002488</v>
      </c>
      <c r="C2093" s="5" t="s">
        <v>565</v>
      </c>
      <c r="D2093" s="5" t="s">
        <v>55</v>
      </c>
      <c r="E2093" s="5" t="s">
        <v>2577</v>
      </c>
      <c r="F2093" s="5" t="s">
        <v>2208</v>
      </c>
      <c r="G2093" s="5" t="s">
        <v>2673</v>
      </c>
      <c r="H2093" s="6">
        <v>39496</v>
      </c>
      <c r="I2093" s="5" t="s">
        <v>575</v>
      </c>
      <c r="J2093" s="5" t="s">
        <v>627</v>
      </c>
      <c r="K2093" s="5" t="s">
        <v>568</v>
      </c>
      <c r="L2093" s="7">
        <v>6</v>
      </c>
      <c r="M2093" s="7" t="s">
        <v>287</v>
      </c>
      <c r="N2093" s="8">
        <v>4468</v>
      </c>
      <c r="O2093" s="122">
        <v>0.02</v>
      </c>
      <c r="P2093" s="10">
        <f t="shared" si="405"/>
        <v>89</v>
      </c>
      <c r="Q2093" s="122">
        <v>5.0000000000000001E-3</v>
      </c>
      <c r="R2093" s="10">
        <f t="shared" si="406"/>
        <v>22</v>
      </c>
      <c r="S2093" s="122">
        <f t="shared" si="407"/>
        <v>2.4843330349149508E-2</v>
      </c>
      <c r="T2093" s="10">
        <f t="shared" si="408"/>
        <v>111</v>
      </c>
      <c r="U2093" s="10">
        <f t="shared" si="409"/>
        <v>4579</v>
      </c>
      <c r="V2093" s="11">
        <v>4512.68</v>
      </c>
      <c r="W2093" s="12">
        <f t="shared" si="410"/>
        <v>44.680000000000291</v>
      </c>
      <c r="X2093" s="123">
        <f t="shared" si="411"/>
        <v>0.01</v>
      </c>
      <c r="Y2093" s="124" t="str">
        <f t="shared" si="412"/>
        <v>0.00%-8.40%</v>
      </c>
      <c r="Z2093" s="15"/>
      <c r="AA2093" s="15"/>
      <c r="AB2093" s="15"/>
      <c r="AC2093" s="125"/>
      <c r="AD2093" s="8">
        <f t="shared" si="413"/>
        <v>0</v>
      </c>
      <c r="AE2093" s="17">
        <f t="shared" si="414"/>
        <v>4512.68</v>
      </c>
      <c r="AF2093" s="18">
        <f t="shared" si="415"/>
        <v>44.680000000000291</v>
      </c>
      <c r="AG2093" s="126">
        <f t="shared" si="416"/>
        <v>1.0000000000000009E-2</v>
      </c>
      <c r="AH2093" s="20">
        <v>13.6</v>
      </c>
      <c r="AI2093" s="20">
        <v>450</v>
      </c>
      <c r="AJ2093" s="20"/>
      <c r="AK2093" s="20">
        <v>688</v>
      </c>
      <c r="AL2093" s="20">
        <f t="shared" si="417"/>
        <v>67460.448000000004</v>
      </c>
      <c r="AM2093" s="7" t="s">
        <v>287</v>
      </c>
      <c r="AN2093" s="20"/>
      <c r="AO2093" s="21" t="str">
        <f>VLOOKUP(B2093,'[3]FCLCh-VB3'!$B$9:$AQ$389,42,)</f>
        <v>能动性差，单一岗位，个人绩效3次负向激励</v>
      </c>
      <c r="AP2093" s="21"/>
      <c r="AQ2093" s="5" t="s">
        <v>2672</v>
      </c>
      <c r="AR2093" s="5" t="s">
        <v>2203</v>
      </c>
    </row>
    <row r="2094" spans="1:44">
      <c r="A2094" s="87" t="s">
        <v>562</v>
      </c>
      <c r="B2094" s="5">
        <v>1002495</v>
      </c>
      <c r="C2094" s="5" t="s">
        <v>565</v>
      </c>
      <c r="D2094" s="5" t="s">
        <v>55</v>
      </c>
      <c r="E2094" s="5" t="s">
        <v>2577</v>
      </c>
      <c r="F2094" s="5" t="s">
        <v>2208</v>
      </c>
      <c r="G2094" s="5" t="s">
        <v>2673</v>
      </c>
      <c r="H2094" s="6">
        <v>39496</v>
      </c>
      <c r="I2094" s="5" t="s">
        <v>575</v>
      </c>
      <c r="J2094" s="5" t="s">
        <v>2644</v>
      </c>
      <c r="K2094" s="5" t="s">
        <v>568</v>
      </c>
      <c r="L2094" s="7">
        <v>6</v>
      </c>
      <c r="M2094" s="7" t="s">
        <v>287</v>
      </c>
      <c r="N2094" s="8">
        <v>4754</v>
      </c>
      <c r="O2094" s="122">
        <v>0.02</v>
      </c>
      <c r="P2094" s="10">
        <f t="shared" si="405"/>
        <v>95</v>
      </c>
      <c r="Q2094" s="122">
        <v>5.0000000000000001E-3</v>
      </c>
      <c r="R2094" s="10">
        <f t="shared" si="406"/>
        <v>24</v>
      </c>
      <c r="S2094" s="122">
        <f t="shared" si="407"/>
        <v>2.503155237694573E-2</v>
      </c>
      <c r="T2094" s="10">
        <f t="shared" si="408"/>
        <v>119</v>
      </c>
      <c r="U2094" s="10">
        <f t="shared" si="409"/>
        <v>4873</v>
      </c>
      <c r="V2094" s="11">
        <v>4872.8499999999995</v>
      </c>
      <c r="W2094" s="12">
        <f t="shared" si="410"/>
        <v>118.84999999999945</v>
      </c>
      <c r="X2094" s="123">
        <f t="shared" si="411"/>
        <v>2.5000000000000001E-2</v>
      </c>
      <c r="Y2094" s="124" t="str">
        <f t="shared" si="412"/>
        <v>0.00%-8.40%</v>
      </c>
      <c r="Z2094" s="15"/>
      <c r="AA2094" s="15"/>
      <c r="AB2094" s="15"/>
      <c r="AC2094" s="125"/>
      <c r="AD2094" s="8">
        <f t="shared" si="413"/>
        <v>0</v>
      </c>
      <c r="AE2094" s="17">
        <f t="shared" si="414"/>
        <v>4872.8499999999995</v>
      </c>
      <c r="AF2094" s="18">
        <f t="shared" si="415"/>
        <v>118.84999999999945</v>
      </c>
      <c r="AG2094" s="126">
        <f t="shared" si="416"/>
        <v>2.4999999999999911E-2</v>
      </c>
      <c r="AH2094" s="20">
        <v>13.6</v>
      </c>
      <c r="AI2094" s="20">
        <v>650</v>
      </c>
      <c r="AJ2094" s="20"/>
      <c r="AK2094" s="20">
        <v>688</v>
      </c>
      <c r="AL2094" s="20">
        <f t="shared" si="417"/>
        <v>74758.759999999995</v>
      </c>
      <c r="AM2094" s="7" t="s">
        <v>287</v>
      </c>
      <c r="AN2094" s="20"/>
      <c r="AO2094" s="21"/>
      <c r="AP2094" s="21"/>
      <c r="AQ2094" s="5" t="s">
        <v>2672</v>
      </c>
      <c r="AR2094" s="5" t="s">
        <v>2203</v>
      </c>
    </row>
    <row r="2095" spans="1:44">
      <c r="A2095" s="87" t="s">
        <v>562</v>
      </c>
      <c r="B2095" s="5">
        <v>1002501</v>
      </c>
      <c r="C2095" s="5" t="s">
        <v>565</v>
      </c>
      <c r="D2095" s="5" t="s">
        <v>55</v>
      </c>
      <c r="E2095" s="5" t="s">
        <v>2577</v>
      </c>
      <c r="F2095" s="5" t="s">
        <v>2199</v>
      </c>
      <c r="G2095" s="5" t="s">
        <v>2676</v>
      </c>
      <c r="H2095" s="6">
        <v>39496</v>
      </c>
      <c r="I2095" s="5" t="s">
        <v>575</v>
      </c>
      <c r="J2095" s="5" t="s">
        <v>653</v>
      </c>
      <c r="K2095" s="5" t="s">
        <v>568</v>
      </c>
      <c r="L2095" s="7">
        <v>6</v>
      </c>
      <c r="M2095" s="7" t="s">
        <v>287</v>
      </c>
      <c r="N2095" s="8">
        <v>4845</v>
      </c>
      <c r="O2095" s="122">
        <v>0.02</v>
      </c>
      <c r="P2095" s="10">
        <f t="shared" si="405"/>
        <v>97</v>
      </c>
      <c r="Q2095" s="122">
        <v>5.0000000000000001E-3</v>
      </c>
      <c r="R2095" s="10">
        <f t="shared" si="406"/>
        <v>24</v>
      </c>
      <c r="S2095" s="122">
        <f t="shared" si="407"/>
        <v>2.4974200206398348E-2</v>
      </c>
      <c r="T2095" s="10">
        <f t="shared" si="408"/>
        <v>121</v>
      </c>
      <c r="U2095" s="10">
        <f t="shared" si="409"/>
        <v>4966</v>
      </c>
      <c r="V2095" s="11">
        <v>5087.25</v>
      </c>
      <c r="W2095" s="12">
        <f t="shared" si="410"/>
        <v>242.25</v>
      </c>
      <c r="X2095" s="123">
        <f t="shared" si="411"/>
        <v>0.05</v>
      </c>
      <c r="Y2095" s="124" t="str">
        <f t="shared" si="412"/>
        <v>0.00%-8.40%</v>
      </c>
      <c r="Z2095" s="15"/>
      <c r="AA2095" s="15"/>
      <c r="AB2095" s="15"/>
      <c r="AC2095" s="125"/>
      <c r="AD2095" s="8">
        <f t="shared" si="413"/>
        <v>0</v>
      </c>
      <c r="AE2095" s="17">
        <f t="shared" si="414"/>
        <v>5087.25</v>
      </c>
      <c r="AF2095" s="18">
        <f t="shared" si="415"/>
        <v>242.25</v>
      </c>
      <c r="AG2095" s="126">
        <f t="shared" si="416"/>
        <v>5.0000000000000044E-2</v>
      </c>
      <c r="AH2095" s="20">
        <v>13.6</v>
      </c>
      <c r="AI2095" s="20">
        <v>750</v>
      </c>
      <c r="AJ2095" s="20"/>
      <c r="AK2095" s="20">
        <v>688</v>
      </c>
      <c r="AL2095" s="20">
        <f t="shared" si="417"/>
        <v>78874.599999999991</v>
      </c>
      <c r="AM2095" s="7" t="s">
        <v>287</v>
      </c>
      <c r="AN2095" s="20"/>
      <c r="AO2095" s="21" t="str">
        <f>VLOOKUP(B2095,'[5]FCLCh-VBR'!$B$9:$AQ$42,42,)</f>
        <v>B1制冷返工，主动参加柔性变革，学习多岗位B2 制冷，箱体分拣，连接HC， 门体更换</v>
      </c>
      <c r="AP2095" s="21"/>
      <c r="AQ2095" s="5" t="s">
        <v>2672</v>
      </c>
      <c r="AR2095" s="5" t="s">
        <v>2203</v>
      </c>
    </row>
    <row r="2096" spans="1:44">
      <c r="A2096" s="87" t="s">
        <v>562</v>
      </c>
      <c r="B2096" s="5">
        <v>1002513</v>
      </c>
      <c r="C2096" s="5" t="s">
        <v>565</v>
      </c>
      <c r="D2096" s="5" t="s">
        <v>55</v>
      </c>
      <c r="E2096" s="5" t="s">
        <v>2577</v>
      </c>
      <c r="F2096" s="5" t="s">
        <v>2208</v>
      </c>
      <c r="G2096" s="5" t="s">
        <v>2673</v>
      </c>
      <c r="H2096" s="6">
        <v>39496</v>
      </c>
      <c r="I2096" s="5" t="s">
        <v>575</v>
      </c>
      <c r="J2096" s="5" t="s">
        <v>627</v>
      </c>
      <c r="K2096" s="5" t="s">
        <v>568</v>
      </c>
      <c r="L2096" s="7">
        <v>6</v>
      </c>
      <c r="M2096" s="7" t="s">
        <v>287</v>
      </c>
      <c r="N2096" s="8">
        <v>4918</v>
      </c>
      <c r="O2096" s="122">
        <v>0.02</v>
      </c>
      <c r="P2096" s="10">
        <f t="shared" si="405"/>
        <v>98</v>
      </c>
      <c r="Q2096" s="122">
        <v>5.0000000000000001E-3</v>
      </c>
      <c r="R2096" s="10">
        <f t="shared" si="406"/>
        <v>25</v>
      </c>
      <c r="S2096" s="122">
        <f t="shared" si="407"/>
        <v>2.5010166734444898E-2</v>
      </c>
      <c r="T2096" s="10">
        <f t="shared" si="408"/>
        <v>123</v>
      </c>
      <c r="U2096" s="10">
        <f t="shared" si="409"/>
        <v>5041</v>
      </c>
      <c r="V2096" s="11">
        <v>5065.54</v>
      </c>
      <c r="W2096" s="12">
        <f t="shared" si="410"/>
        <v>147.53999999999996</v>
      </c>
      <c r="X2096" s="123">
        <f t="shared" si="411"/>
        <v>0.03</v>
      </c>
      <c r="Y2096" s="124" t="str">
        <f t="shared" si="412"/>
        <v>0.00%-8.40%</v>
      </c>
      <c r="Z2096" s="15"/>
      <c r="AA2096" s="15"/>
      <c r="AB2096" s="15"/>
      <c r="AC2096" s="125"/>
      <c r="AD2096" s="8">
        <f t="shared" si="413"/>
        <v>0</v>
      </c>
      <c r="AE2096" s="17">
        <f t="shared" si="414"/>
        <v>5065.54</v>
      </c>
      <c r="AF2096" s="18">
        <f t="shared" si="415"/>
        <v>147.53999999999996</v>
      </c>
      <c r="AG2096" s="126">
        <f t="shared" si="416"/>
        <v>3.0000000000000027E-2</v>
      </c>
      <c r="AH2096" s="20">
        <v>13.6</v>
      </c>
      <c r="AI2096" s="20">
        <v>450</v>
      </c>
      <c r="AJ2096" s="20"/>
      <c r="AK2096" s="20">
        <v>688</v>
      </c>
      <c r="AL2096" s="20">
        <f t="shared" si="417"/>
        <v>74979.343999999997</v>
      </c>
      <c r="AM2096" s="7" t="s">
        <v>287</v>
      </c>
      <c r="AN2096" s="20"/>
      <c r="AO2096" s="21"/>
      <c r="AP2096" s="21"/>
      <c r="AQ2096" s="5" t="s">
        <v>2672</v>
      </c>
      <c r="AR2096" s="5" t="s">
        <v>2203</v>
      </c>
    </row>
    <row r="2097" spans="1:44">
      <c r="A2097" s="87" t="s">
        <v>562</v>
      </c>
      <c r="B2097" s="5">
        <v>1002524</v>
      </c>
      <c r="C2097" s="5" t="s">
        <v>565</v>
      </c>
      <c r="D2097" s="5" t="s">
        <v>55</v>
      </c>
      <c r="E2097" s="5" t="s">
        <v>2577</v>
      </c>
      <c r="F2097" s="5" t="s">
        <v>2208</v>
      </c>
      <c r="G2097" s="5" t="s">
        <v>2673</v>
      </c>
      <c r="H2097" s="6">
        <v>39496</v>
      </c>
      <c r="I2097" s="5" t="s">
        <v>575</v>
      </c>
      <c r="J2097" s="5" t="s">
        <v>2644</v>
      </c>
      <c r="K2097" s="5" t="s">
        <v>568</v>
      </c>
      <c r="L2097" s="7">
        <v>6</v>
      </c>
      <c r="M2097" s="7" t="s">
        <v>287</v>
      </c>
      <c r="N2097" s="8">
        <v>5062</v>
      </c>
      <c r="O2097" s="122">
        <v>0.02</v>
      </c>
      <c r="P2097" s="10">
        <f t="shared" si="405"/>
        <v>101</v>
      </c>
      <c r="Q2097" s="122">
        <v>5.0000000000000001E-3</v>
      </c>
      <c r="R2097" s="10">
        <f t="shared" si="406"/>
        <v>25</v>
      </c>
      <c r="S2097" s="122">
        <f t="shared" si="407"/>
        <v>2.4891347293559858E-2</v>
      </c>
      <c r="T2097" s="10">
        <f t="shared" si="408"/>
        <v>126</v>
      </c>
      <c r="U2097" s="10">
        <f t="shared" si="409"/>
        <v>5188</v>
      </c>
      <c r="V2097" s="11">
        <v>5188.5499999999993</v>
      </c>
      <c r="W2097" s="12">
        <f t="shared" si="410"/>
        <v>126.54999999999927</v>
      </c>
      <c r="X2097" s="123">
        <f t="shared" si="411"/>
        <v>2.5000000000000001E-2</v>
      </c>
      <c r="Y2097" s="124" t="str">
        <f t="shared" si="412"/>
        <v>0.00%-8.40%</v>
      </c>
      <c r="Z2097" s="15"/>
      <c r="AA2097" s="15"/>
      <c r="AB2097" s="15"/>
      <c r="AC2097" s="125"/>
      <c r="AD2097" s="8">
        <f t="shared" si="413"/>
        <v>0</v>
      </c>
      <c r="AE2097" s="17">
        <f t="shared" si="414"/>
        <v>5188.5499999999993</v>
      </c>
      <c r="AF2097" s="18">
        <f t="shared" si="415"/>
        <v>126.54999999999927</v>
      </c>
      <c r="AG2097" s="126">
        <f t="shared" si="416"/>
        <v>2.4999999999999911E-2</v>
      </c>
      <c r="AH2097" s="20">
        <v>13.6</v>
      </c>
      <c r="AI2097" s="20">
        <v>650</v>
      </c>
      <c r="AJ2097" s="20"/>
      <c r="AK2097" s="20">
        <v>688</v>
      </c>
      <c r="AL2097" s="20">
        <f t="shared" si="417"/>
        <v>79052.279999999984</v>
      </c>
      <c r="AM2097" s="7" t="s">
        <v>287</v>
      </c>
      <c r="AN2097" s="20"/>
      <c r="AO2097" s="21"/>
      <c r="AP2097" s="21"/>
      <c r="AQ2097" s="5" t="s">
        <v>2672</v>
      </c>
      <c r="AR2097" s="5" t="s">
        <v>2203</v>
      </c>
    </row>
    <row r="2098" spans="1:44">
      <c r="A2098" s="87" t="s">
        <v>562</v>
      </c>
      <c r="B2098" s="5">
        <v>1002533</v>
      </c>
      <c r="C2098" s="5" t="s">
        <v>565</v>
      </c>
      <c r="D2098" s="5" t="s">
        <v>55</v>
      </c>
      <c r="E2098" s="5" t="s">
        <v>2577</v>
      </c>
      <c r="F2098" s="5" t="s">
        <v>2208</v>
      </c>
      <c r="G2098" s="5" t="s">
        <v>2673</v>
      </c>
      <c r="H2098" s="6">
        <v>39496</v>
      </c>
      <c r="I2098" s="5" t="s">
        <v>575</v>
      </c>
      <c r="J2098" s="5" t="s">
        <v>627</v>
      </c>
      <c r="K2098" s="5" t="s">
        <v>568</v>
      </c>
      <c r="L2098" s="7">
        <v>6</v>
      </c>
      <c r="M2098" s="7" t="s">
        <v>287</v>
      </c>
      <c r="N2098" s="8">
        <v>4824</v>
      </c>
      <c r="O2098" s="122">
        <v>0.02</v>
      </c>
      <c r="P2098" s="10">
        <f t="shared" si="405"/>
        <v>96</v>
      </c>
      <c r="Q2098" s="122">
        <v>5.0000000000000001E-3</v>
      </c>
      <c r="R2098" s="10">
        <f t="shared" si="406"/>
        <v>24</v>
      </c>
      <c r="S2098" s="122">
        <f t="shared" si="407"/>
        <v>2.4875621890547265E-2</v>
      </c>
      <c r="T2098" s="10">
        <f t="shared" si="408"/>
        <v>120</v>
      </c>
      <c r="U2098" s="10">
        <f t="shared" si="409"/>
        <v>4944</v>
      </c>
      <c r="V2098" s="11">
        <v>4944.5999999999995</v>
      </c>
      <c r="W2098" s="12">
        <f t="shared" si="410"/>
        <v>120.59999999999945</v>
      </c>
      <c r="X2098" s="123">
        <f t="shared" si="411"/>
        <v>2.5000000000000001E-2</v>
      </c>
      <c r="Y2098" s="124" t="str">
        <f t="shared" si="412"/>
        <v>0.00%-8.40%</v>
      </c>
      <c r="Z2098" s="15"/>
      <c r="AA2098" s="15"/>
      <c r="AB2098" s="15"/>
      <c r="AC2098" s="125"/>
      <c r="AD2098" s="8">
        <f t="shared" si="413"/>
        <v>0</v>
      </c>
      <c r="AE2098" s="17">
        <f t="shared" si="414"/>
        <v>4944.5999999999995</v>
      </c>
      <c r="AF2098" s="18">
        <f t="shared" si="415"/>
        <v>120.59999999999945</v>
      </c>
      <c r="AG2098" s="126">
        <f t="shared" si="416"/>
        <v>2.4999999999999911E-2</v>
      </c>
      <c r="AH2098" s="20">
        <v>13.6</v>
      </c>
      <c r="AI2098" s="20">
        <v>450</v>
      </c>
      <c r="AJ2098" s="20"/>
      <c r="AK2098" s="20">
        <v>688</v>
      </c>
      <c r="AL2098" s="20">
        <f t="shared" si="417"/>
        <v>73334.559999999998</v>
      </c>
      <c r="AM2098" s="7" t="s">
        <v>287</v>
      </c>
      <c r="AN2098" s="20"/>
      <c r="AO2098" s="21"/>
      <c r="AP2098" s="21"/>
      <c r="AQ2098" s="5" t="s">
        <v>2672</v>
      </c>
      <c r="AR2098" s="5" t="s">
        <v>2203</v>
      </c>
    </row>
    <row r="2099" spans="1:44">
      <c r="A2099" s="87" t="s">
        <v>562</v>
      </c>
      <c r="B2099" s="5">
        <v>1002543</v>
      </c>
      <c r="C2099" s="5" t="s">
        <v>565</v>
      </c>
      <c r="D2099" s="5" t="s">
        <v>55</v>
      </c>
      <c r="E2099" s="5" t="s">
        <v>2577</v>
      </c>
      <c r="F2099" s="5" t="s">
        <v>2208</v>
      </c>
      <c r="G2099" s="5" t="s">
        <v>2673</v>
      </c>
      <c r="H2099" s="6">
        <v>39496</v>
      </c>
      <c r="I2099" s="5" t="s">
        <v>575</v>
      </c>
      <c r="J2099" s="5" t="s">
        <v>627</v>
      </c>
      <c r="K2099" s="5" t="s">
        <v>568</v>
      </c>
      <c r="L2099" s="7">
        <v>6</v>
      </c>
      <c r="M2099" s="7" t="s">
        <v>287</v>
      </c>
      <c r="N2099" s="8">
        <v>4768</v>
      </c>
      <c r="O2099" s="122">
        <v>0.02</v>
      </c>
      <c r="P2099" s="10">
        <f t="shared" si="405"/>
        <v>95</v>
      </c>
      <c r="Q2099" s="122">
        <v>5.0000000000000001E-3</v>
      </c>
      <c r="R2099" s="10">
        <f t="shared" si="406"/>
        <v>24</v>
      </c>
      <c r="S2099" s="122">
        <f t="shared" si="407"/>
        <v>2.4958053691275166E-2</v>
      </c>
      <c r="T2099" s="10">
        <f t="shared" si="408"/>
        <v>119</v>
      </c>
      <c r="U2099" s="10">
        <f t="shared" si="409"/>
        <v>4887</v>
      </c>
      <c r="V2099" s="11">
        <v>4815.68</v>
      </c>
      <c r="W2099" s="12">
        <f t="shared" si="410"/>
        <v>47.680000000000291</v>
      </c>
      <c r="X2099" s="123">
        <f t="shared" si="411"/>
        <v>0.01</v>
      </c>
      <c r="Y2099" s="124" t="str">
        <f t="shared" si="412"/>
        <v>0.00%-8.40%</v>
      </c>
      <c r="Z2099" s="15"/>
      <c r="AA2099" s="15"/>
      <c r="AB2099" s="15"/>
      <c r="AC2099" s="125"/>
      <c r="AD2099" s="8">
        <f t="shared" si="413"/>
        <v>0</v>
      </c>
      <c r="AE2099" s="17">
        <f t="shared" si="414"/>
        <v>4815.68</v>
      </c>
      <c r="AF2099" s="18">
        <f t="shared" si="415"/>
        <v>47.680000000000291</v>
      </c>
      <c r="AG2099" s="126">
        <f t="shared" si="416"/>
        <v>1.0000000000000009E-2</v>
      </c>
      <c r="AH2099" s="20">
        <v>13.6</v>
      </c>
      <c r="AI2099" s="20">
        <v>450</v>
      </c>
      <c r="AJ2099" s="20"/>
      <c r="AK2099" s="20">
        <v>688</v>
      </c>
      <c r="AL2099" s="20">
        <f t="shared" si="417"/>
        <v>71581.247999999992</v>
      </c>
      <c r="AM2099" s="7" t="s">
        <v>287</v>
      </c>
      <c r="AN2099" s="20"/>
      <c r="AO2099" s="21" t="str">
        <f>VLOOKUP(B2099,'[3]FCLCh-VB3'!$B$9:$AQ$389,42,)</f>
        <v>病假80，4.03%，且多次违规操作，产品堆放</v>
      </c>
      <c r="AP2099" s="21"/>
      <c r="AQ2099" s="5" t="s">
        <v>2672</v>
      </c>
      <c r="AR2099" s="5" t="s">
        <v>2203</v>
      </c>
    </row>
    <row r="2100" spans="1:44">
      <c r="A2100" s="87" t="s">
        <v>562</v>
      </c>
      <c r="B2100" s="5">
        <v>1002545</v>
      </c>
      <c r="C2100" s="5" t="s">
        <v>565</v>
      </c>
      <c r="D2100" s="5" t="s">
        <v>55</v>
      </c>
      <c r="E2100" s="5" t="s">
        <v>2577</v>
      </c>
      <c r="F2100" s="5" t="s">
        <v>2199</v>
      </c>
      <c r="G2100" s="5" t="s">
        <v>2676</v>
      </c>
      <c r="H2100" s="6">
        <v>39496</v>
      </c>
      <c r="I2100" s="5" t="s">
        <v>575</v>
      </c>
      <c r="J2100" s="5" t="s">
        <v>653</v>
      </c>
      <c r="K2100" s="5" t="s">
        <v>568</v>
      </c>
      <c r="L2100" s="7">
        <v>6</v>
      </c>
      <c r="M2100" s="7" t="s">
        <v>287</v>
      </c>
      <c r="N2100" s="8">
        <v>4804</v>
      </c>
      <c r="O2100" s="122">
        <v>0.02</v>
      </c>
      <c r="P2100" s="10">
        <f t="shared" si="405"/>
        <v>96</v>
      </c>
      <c r="Q2100" s="122">
        <v>5.0000000000000001E-3</v>
      </c>
      <c r="R2100" s="10">
        <f t="shared" si="406"/>
        <v>24</v>
      </c>
      <c r="S2100" s="122">
        <f t="shared" si="407"/>
        <v>2.497918401332223E-2</v>
      </c>
      <c r="T2100" s="10">
        <f t="shared" si="408"/>
        <v>120</v>
      </c>
      <c r="U2100" s="10">
        <f t="shared" si="409"/>
        <v>4924</v>
      </c>
      <c r="V2100" s="11">
        <v>5044.2</v>
      </c>
      <c r="W2100" s="12">
        <f t="shared" si="410"/>
        <v>240.19999999999982</v>
      </c>
      <c r="X2100" s="123">
        <f t="shared" si="411"/>
        <v>0.05</v>
      </c>
      <c r="Y2100" s="124" t="str">
        <f t="shared" si="412"/>
        <v>0.00%-8.40%</v>
      </c>
      <c r="Z2100" s="15"/>
      <c r="AA2100" s="15"/>
      <c r="AB2100" s="15"/>
      <c r="AC2100" s="125"/>
      <c r="AD2100" s="8">
        <f t="shared" si="413"/>
        <v>0</v>
      </c>
      <c r="AE2100" s="17">
        <f t="shared" si="414"/>
        <v>5044.2</v>
      </c>
      <c r="AF2100" s="18">
        <f t="shared" si="415"/>
        <v>240.19999999999982</v>
      </c>
      <c r="AG2100" s="126">
        <f t="shared" si="416"/>
        <v>5.0000000000000044E-2</v>
      </c>
      <c r="AH2100" s="20">
        <v>13.6</v>
      </c>
      <c r="AI2100" s="20">
        <v>750</v>
      </c>
      <c r="AJ2100" s="20"/>
      <c r="AK2100" s="20">
        <v>688</v>
      </c>
      <c r="AL2100" s="20">
        <f t="shared" si="417"/>
        <v>78289.119999999995</v>
      </c>
      <c r="AM2100" s="7" t="s">
        <v>287</v>
      </c>
      <c r="AN2100" s="20"/>
      <c r="AO2100" s="21" t="str">
        <f>VLOOKUP(B2100,'[5]FCLCh-VBR'!$B$9:$AQ$42,42,)</f>
        <v>喷漆岗位最佳核心主力</v>
      </c>
      <c r="AP2100" s="21"/>
      <c r="AQ2100" s="5" t="s">
        <v>2672</v>
      </c>
      <c r="AR2100" s="5" t="s">
        <v>2203</v>
      </c>
    </row>
    <row r="2101" spans="1:44">
      <c r="A2101" s="87" t="s">
        <v>562</v>
      </c>
      <c r="B2101" s="5">
        <v>1002547</v>
      </c>
      <c r="C2101" s="5" t="s">
        <v>565</v>
      </c>
      <c r="D2101" s="5" t="s">
        <v>55</v>
      </c>
      <c r="E2101" s="5" t="s">
        <v>2577</v>
      </c>
      <c r="F2101" s="5" t="s">
        <v>2215</v>
      </c>
      <c r="G2101" s="5" t="s">
        <v>2673</v>
      </c>
      <c r="H2101" s="6">
        <v>39496</v>
      </c>
      <c r="I2101" s="5" t="s">
        <v>575</v>
      </c>
      <c r="J2101" s="5" t="s">
        <v>2644</v>
      </c>
      <c r="K2101" s="5" t="s">
        <v>568</v>
      </c>
      <c r="L2101" s="7">
        <v>6</v>
      </c>
      <c r="M2101" s="7" t="s">
        <v>287</v>
      </c>
      <c r="N2101" s="8">
        <v>4629</v>
      </c>
      <c r="O2101" s="122">
        <v>0.02</v>
      </c>
      <c r="P2101" s="10">
        <f t="shared" si="405"/>
        <v>93</v>
      </c>
      <c r="Q2101" s="122">
        <v>5.0000000000000001E-3</v>
      </c>
      <c r="R2101" s="10">
        <f t="shared" si="406"/>
        <v>23</v>
      </c>
      <c r="S2101" s="122">
        <f t="shared" si="407"/>
        <v>2.5059408079498812E-2</v>
      </c>
      <c r="T2101" s="10">
        <f t="shared" si="408"/>
        <v>116</v>
      </c>
      <c r="U2101" s="10">
        <f t="shared" si="409"/>
        <v>4745</v>
      </c>
      <c r="V2101" s="11">
        <v>4745</v>
      </c>
      <c r="W2101" s="12">
        <f t="shared" si="410"/>
        <v>116</v>
      </c>
      <c r="X2101" s="123">
        <f t="shared" si="411"/>
        <v>2.5100000000000001E-2</v>
      </c>
      <c r="Y2101" s="124" t="str">
        <f t="shared" si="412"/>
        <v>0.00%-8.40%</v>
      </c>
      <c r="Z2101" s="15"/>
      <c r="AA2101" s="15"/>
      <c r="AB2101" s="15"/>
      <c r="AC2101" s="125"/>
      <c r="AD2101" s="8">
        <f t="shared" si="413"/>
        <v>0</v>
      </c>
      <c r="AE2101" s="17">
        <f t="shared" si="414"/>
        <v>4745</v>
      </c>
      <c r="AF2101" s="18">
        <f t="shared" si="415"/>
        <v>116</v>
      </c>
      <c r="AG2101" s="126">
        <f t="shared" si="416"/>
        <v>2.5059408079498802E-2</v>
      </c>
      <c r="AH2101" s="20">
        <v>13.6</v>
      </c>
      <c r="AI2101" s="20">
        <v>650</v>
      </c>
      <c r="AJ2101" s="20"/>
      <c r="AK2101" s="20">
        <v>688</v>
      </c>
      <c r="AL2101" s="20">
        <f t="shared" si="417"/>
        <v>73020</v>
      </c>
      <c r="AM2101" s="7" t="s">
        <v>287</v>
      </c>
      <c r="AN2101" s="20"/>
      <c r="AO2101" s="21"/>
      <c r="AP2101" s="21"/>
      <c r="AQ2101" s="5" t="s">
        <v>2672</v>
      </c>
      <c r="AR2101" s="5" t="s">
        <v>2203</v>
      </c>
    </row>
    <row r="2102" spans="1:44">
      <c r="A2102" s="87" t="s">
        <v>562</v>
      </c>
      <c r="B2102" s="5">
        <v>1002548</v>
      </c>
      <c r="C2102" s="5" t="s">
        <v>565</v>
      </c>
      <c r="D2102" s="5" t="s">
        <v>55</v>
      </c>
      <c r="E2102" s="5" t="s">
        <v>2577</v>
      </c>
      <c r="F2102" s="5" t="s">
        <v>2208</v>
      </c>
      <c r="G2102" s="5" t="s">
        <v>2673</v>
      </c>
      <c r="H2102" s="6">
        <v>39496</v>
      </c>
      <c r="I2102" s="5" t="s">
        <v>575</v>
      </c>
      <c r="J2102" s="5" t="s">
        <v>627</v>
      </c>
      <c r="K2102" s="5" t="s">
        <v>568</v>
      </c>
      <c r="L2102" s="7">
        <v>6</v>
      </c>
      <c r="M2102" s="7" t="s">
        <v>287</v>
      </c>
      <c r="N2102" s="8">
        <v>4490</v>
      </c>
      <c r="O2102" s="122">
        <v>0.02</v>
      </c>
      <c r="P2102" s="10">
        <f t="shared" si="405"/>
        <v>90</v>
      </c>
      <c r="Q2102" s="122">
        <v>5.0000000000000001E-3</v>
      </c>
      <c r="R2102" s="10">
        <f t="shared" si="406"/>
        <v>22</v>
      </c>
      <c r="S2102" s="122">
        <f t="shared" si="407"/>
        <v>2.4944320712694878E-2</v>
      </c>
      <c r="T2102" s="10">
        <f t="shared" si="408"/>
        <v>112</v>
      </c>
      <c r="U2102" s="10">
        <f t="shared" si="409"/>
        <v>4602</v>
      </c>
      <c r="V2102" s="11">
        <v>4534.8999999999996</v>
      </c>
      <c r="W2102" s="12">
        <f t="shared" si="410"/>
        <v>44.899999999999636</v>
      </c>
      <c r="X2102" s="123">
        <f t="shared" si="411"/>
        <v>0.01</v>
      </c>
      <c r="Y2102" s="124" t="str">
        <f t="shared" si="412"/>
        <v>0.00%-8.40%</v>
      </c>
      <c r="Z2102" s="15"/>
      <c r="AA2102" s="15"/>
      <c r="AB2102" s="15"/>
      <c r="AC2102" s="125"/>
      <c r="AD2102" s="8">
        <f t="shared" si="413"/>
        <v>0</v>
      </c>
      <c r="AE2102" s="17">
        <f t="shared" si="414"/>
        <v>4534.8999999999996</v>
      </c>
      <c r="AF2102" s="18">
        <f t="shared" si="415"/>
        <v>44.899999999999636</v>
      </c>
      <c r="AG2102" s="126">
        <f t="shared" si="416"/>
        <v>1.0000000000000009E-2</v>
      </c>
      <c r="AH2102" s="20">
        <v>13.6</v>
      </c>
      <c r="AI2102" s="20">
        <v>450</v>
      </c>
      <c r="AJ2102" s="20"/>
      <c r="AK2102" s="20">
        <v>688</v>
      </c>
      <c r="AL2102" s="20">
        <f t="shared" si="417"/>
        <v>67762.639999999985</v>
      </c>
      <c r="AM2102" s="7" t="s">
        <v>287</v>
      </c>
      <c r="AN2102" s="20"/>
      <c r="AO2102" s="21" t="str">
        <f>VLOOKUP(B2102,'[3]FCLCh-VB3'!$B$9:$AQ$389,42,)</f>
        <v>能动性差，多次出现过程违规操作问题</v>
      </c>
      <c r="AP2102" s="21"/>
      <c r="AQ2102" s="5" t="s">
        <v>2672</v>
      </c>
      <c r="AR2102" s="5" t="s">
        <v>2203</v>
      </c>
    </row>
    <row r="2103" spans="1:44">
      <c r="A2103" s="87" t="s">
        <v>562</v>
      </c>
      <c r="B2103" s="5">
        <v>1002556</v>
      </c>
      <c r="C2103" s="5" t="s">
        <v>565</v>
      </c>
      <c r="D2103" s="5" t="s">
        <v>55</v>
      </c>
      <c r="E2103" s="5" t="s">
        <v>2577</v>
      </c>
      <c r="F2103" s="5" t="s">
        <v>2211</v>
      </c>
      <c r="G2103" s="5" t="s">
        <v>2673</v>
      </c>
      <c r="H2103" s="6">
        <v>39496</v>
      </c>
      <c r="I2103" s="5" t="s">
        <v>567</v>
      </c>
      <c r="J2103" s="5" t="s">
        <v>567</v>
      </c>
      <c r="K2103" s="5" t="s">
        <v>568</v>
      </c>
      <c r="L2103" s="7">
        <v>6</v>
      </c>
      <c r="M2103" s="7" t="s">
        <v>287</v>
      </c>
      <c r="N2103" s="8">
        <v>6735</v>
      </c>
      <c r="O2103" s="122">
        <v>0.02</v>
      </c>
      <c r="P2103" s="10">
        <f t="shared" si="405"/>
        <v>135</v>
      </c>
      <c r="Q2103" s="122">
        <v>5.0000000000000001E-3</v>
      </c>
      <c r="R2103" s="10">
        <f t="shared" si="406"/>
        <v>34</v>
      </c>
      <c r="S2103" s="122">
        <f t="shared" si="407"/>
        <v>2.5092798812175205E-2</v>
      </c>
      <c r="T2103" s="10">
        <f t="shared" si="408"/>
        <v>169</v>
      </c>
      <c r="U2103" s="10">
        <f t="shared" si="409"/>
        <v>6904</v>
      </c>
      <c r="V2103" s="11">
        <v>7104</v>
      </c>
      <c r="W2103" s="12">
        <f t="shared" si="410"/>
        <v>369</v>
      </c>
      <c r="X2103" s="123">
        <f t="shared" si="411"/>
        <v>5.4800000000000001E-2</v>
      </c>
      <c r="Y2103" s="124" t="str">
        <f t="shared" si="412"/>
        <v>0.00%-8.40%</v>
      </c>
      <c r="Z2103" s="15"/>
      <c r="AA2103" s="15"/>
      <c r="AB2103" s="15"/>
      <c r="AC2103" s="125"/>
      <c r="AD2103" s="8">
        <f t="shared" si="413"/>
        <v>0</v>
      </c>
      <c r="AE2103" s="17">
        <f t="shared" si="414"/>
        <v>7104</v>
      </c>
      <c r="AF2103" s="18">
        <f t="shared" si="415"/>
        <v>369</v>
      </c>
      <c r="AG2103" s="126">
        <f t="shared" si="416"/>
        <v>5.4788418708240583E-2</v>
      </c>
      <c r="AH2103" s="20">
        <v>13.6</v>
      </c>
      <c r="AI2103" s="20">
        <v>450</v>
      </c>
      <c r="AJ2103" s="20"/>
      <c r="AK2103" s="20">
        <v>688</v>
      </c>
      <c r="AL2103" s="20">
        <f t="shared" si="417"/>
        <v>102702.39999999999</v>
      </c>
      <c r="AM2103" s="7" t="s">
        <v>287</v>
      </c>
      <c r="AN2103" s="20"/>
      <c r="AO2103" s="21" t="s">
        <v>2679</v>
      </c>
      <c r="AP2103" s="21"/>
      <c r="AQ2103" s="5" t="s">
        <v>2672</v>
      </c>
      <c r="AR2103" s="5" t="s">
        <v>2203</v>
      </c>
    </row>
    <row r="2104" spans="1:44">
      <c r="A2104" s="87" t="s">
        <v>562</v>
      </c>
      <c r="B2104" s="5">
        <v>1002558</v>
      </c>
      <c r="C2104" s="5" t="s">
        <v>565</v>
      </c>
      <c r="D2104" s="5" t="s">
        <v>55</v>
      </c>
      <c r="E2104" s="5" t="s">
        <v>2577</v>
      </c>
      <c r="F2104" s="5" t="s">
        <v>2208</v>
      </c>
      <c r="G2104" s="5" t="s">
        <v>2673</v>
      </c>
      <c r="H2104" s="6">
        <v>39496</v>
      </c>
      <c r="I2104" s="5" t="s">
        <v>575</v>
      </c>
      <c r="J2104" s="5" t="s">
        <v>627</v>
      </c>
      <c r="K2104" s="5" t="s">
        <v>568</v>
      </c>
      <c r="L2104" s="7">
        <v>6</v>
      </c>
      <c r="M2104" s="7" t="s">
        <v>287</v>
      </c>
      <c r="N2104" s="8">
        <v>4958</v>
      </c>
      <c r="O2104" s="122">
        <v>0.02</v>
      </c>
      <c r="P2104" s="10">
        <f t="shared" si="405"/>
        <v>99</v>
      </c>
      <c r="Q2104" s="122">
        <v>5.0000000000000001E-3</v>
      </c>
      <c r="R2104" s="10">
        <f t="shared" si="406"/>
        <v>25</v>
      </c>
      <c r="S2104" s="122">
        <f t="shared" si="407"/>
        <v>2.501008471157725E-2</v>
      </c>
      <c r="T2104" s="10">
        <f t="shared" si="408"/>
        <v>124</v>
      </c>
      <c r="U2104" s="10">
        <f t="shared" si="409"/>
        <v>5082</v>
      </c>
      <c r="V2104" s="11">
        <v>5081.95</v>
      </c>
      <c r="W2104" s="12">
        <f t="shared" si="410"/>
        <v>123.94999999999982</v>
      </c>
      <c r="X2104" s="123">
        <f t="shared" si="411"/>
        <v>2.5000000000000001E-2</v>
      </c>
      <c r="Y2104" s="124" t="str">
        <f t="shared" si="412"/>
        <v>0.00%-8.40%</v>
      </c>
      <c r="Z2104" s="15"/>
      <c r="AA2104" s="15"/>
      <c r="AB2104" s="15"/>
      <c r="AC2104" s="125"/>
      <c r="AD2104" s="8">
        <f t="shared" si="413"/>
        <v>0</v>
      </c>
      <c r="AE2104" s="17">
        <f t="shared" si="414"/>
        <v>5081.95</v>
      </c>
      <c r="AF2104" s="18">
        <f t="shared" si="415"/>
        <v>123.94999999999982</v>
      </c>
      <c r="AG2104" s="126">
        <f t="shared" si="416"/>
        <v>2.4999999999999911E-2</v>
      </c>
      <c r="AH2104" s="20">
        <v>13.6</v>
      </c>
      <c r="AI2104" s="20">
        <v>450</v>
      </c>
      <c r="AJ2104" s="20"/>
      <c r="AK2104" s="20">
        <v>688</v>
      </c>
      <c r="AL2104" s="20">
        <f t="shared" si="417"/>
        <v>75202.51999999999</v>
      </c>
      <c r="AM2104" s="7" t="s">
        <v>287</v>
      </c>
      <c r="AN2104" s="20"/>
      <c r="AO2104" s="21"/>
      <c r="AP2104" s="21"/>
      <c r="AQ2104" s="5" t="s">
        <v>2672</v>
      </c>
      <c r="AR2104" s="5" t="s">
        <v>2203</v>
      </c>
    </row>
    <row r="2105" spans="1:44">
      <c r="A2105" s="87" t="s">
        <v>562</v>
      </c>
      <c r="B2105" s="5">
        <v>1002564</v>
      </c>
      <c r="C2105" s="5" t="s">
        <v>565</v>
      </c>
      <c r="D2105" s="5" t="s">
        <v>55</v>
      </c>
      <c r="E2105" s="5" t="s">
        <v>2577</v>
      </c>
      <c r="F2105" s="5" t="s">
        <v>2215</v>
      </c>
      <c r="G2105" s="5" t="s">
        <v>2673</v>
      </c>
      <c r="H2105" s="6">
        <v>39496</v>
      </c>
      <c r="I2105" s="5" t="s">
        <v>575</v>
      </c>
      <c r="J2105" s="5" t="s">
        <v>627</v>
      </c>
      <c r="K2105" s="5" t="s">
        <v>568</v>
      </c>
      <c r="L2105" s="7">
        <v>6</v>
      </c>
      <c r="M2105" s="7" t="s">
        <v>287</v>
      </c>
      <c r="N2105" s="8">
        <v>4702</v>
      </c>
      <c r="O2105" s="122">
        <v>0.02</v>
      </c>
      <c r="P2105" s="10">
        <f t="shared" si="405"/>
        <v>94</v>
      </c>
      <c r="Q2105" s="122">
        <v>5.0000000000000001E-3</v>
      </c>
      <c r="R2105" s="10">
        <f t="shared" si="406"/>
        <v>24</v>
      </c>
      <c r="S2105" s="122">
        <f t="shared" si="407"/>
        <v>2.5095703955763504E-2</v>
      </c>
      <c r="T2105" s="10">
        <f t="shared" si="408"/>
        <v>118</v>
      </c>
      <c r="U2105" s="10">
        <f t="shared" si="409"/>
        <v>4820</v>
      </c>
      <c r="V2105" s="11">
        <v>4820</v>
      </c>
      <c r="W2105" s="12">
        <f t="shared" si="410"/>
        <v>118</v>
      </c>
      <c r="X2105" s="123">
        <f t="shared" si="411"/>
        <v>2.5100000000000001E-2</v>
      </c>
      <c r="Y2105" s="124" t="str">
        <f t="shared" si="412"/>
        <v>0.00%-8.40%</v>
      </c>
      <c r="Z2105" s="15"/>
      <c r="AA2105" s="15"/>
      <c r="AB2105" s="15"/>
      <c r="AC2105" s="125"/>
      <c r="AD2105" s="8">
        <f t="shared" si="413"/>
        <v>0</v>
      </c>
      <c r="AE2105" s="17">
        <f t="shared" si="414"/>
        <v>4820</v>
      </c>
      <c r="AF2105" s="18">
        <f t="shared" si="415"/>
        <v>118</v>
      </c>
      <c r="AG2105" s="126">
        <f t="shared" si="416"/>
        <v>2.5095703955763549E-2</v>
      </c>
      <c r="AH2105" s="20">
        <v>13.6</v>
      </c>
      <c r="AI2105" s="20">
        <v>450</v>
      </c>
      <c r="AJ2105" s="20"/>
      <c r="AK2105" s="20">
        <v>688</v>
      </c>
      <c r="AL2105" s="20">
        <f t="shared" si="417"/>
        <v>71640</v>
      </c>
      <c r="AM2105" s="7" t="s">
        <v>287</v>
      </c>
      <c r="AN2105" s="20"/>
      <c r="AO2105" s="21"/>
      <c r="AP2105" s="21"/>
      <c r="AQ2105" s="5" t="s">
        <v>2672</v>
      </c>
      <c r="AR2105" s="5" t="s">
        <v>2203</v>
      </c>
    </row>
    <row r="2106" spans="1:44">
      <c r="A2106" s="87" t="s">
        <v>562</v>
      </c>
      <c r="B2106" s="5">
        <v>1002570</v>
      </c>
      <c r="C2106" s="5" t="s">
        <v>565</v>
      </c>
      <c r="D2106" s="5" t="s">
        <v>55</v>
      </c>
      <c r="E2106" s="5" t="s">
        <v>2577</v>
      </c>
      <c r="F2106" s="5" t="s">
        <v>2208</v>
      </c>
      <c r="G2106" s="5" t="s">
        <v>2673</v>
      </c>
      <c r="H2106" s="6">
        <v>39496</v>
      </c>
      <c r="I2106" s="5" t="s">
        <v>575</v>
      </c>
      <c r="J2106" s="5" t="s">
        <v>627</v>
      </c>
      <c r="K2106" s="5" t="s">
        <v>568</v>
      </c>
      <c r="L2106" s="7">
        <v>6</v>
      </c>
      <c r="M2106" s="7" t="s">
        <v>287</v>
      </c>
      <c r="N2106" s="8">
        <v>4515</v>
      </c>
      <c r="O2106" s="122">
        <v>0.02</v>
      </c>
      <c r="P2106" s="10">
        <f t="shared" si="405"/>
        <v>90</v>
      </c>
      <c r="Q2106" s="122">
        <v>5.0000000000000001E-3</v>
      </c>
      <c r="R2106" s="10">
        <f t="shared" si="406"/>
        <v>23</v>
      </c>
      <c r="S2106" s="122">
        <f t="shared" si="407"/>
        <v>2.5027685492801773E-2</v>
      </c>
      <c r="T2106" s="10">
        <f t="shared" si="408"/>
        <v>113</v>
      </c>
      <c r="U2106" s="10">
        <f t="shared" si="409"/>
        <v>4628</v>
      </c>
      <c r="V2106" s="11">
        <v>4627.875</v>
      </c>
      <c r="W2106" s="12">
        <f t="shared" si="410"/>
        <v>112.875</v>
      </c>
      <c r="X2106" s="123">
        <f t="shared" si="411"/>
        <v>2.5000000000000001E-2</v>
      </c>
      <c r="Y2106" s="124" t="str">
        <f t="shared" si="412"/>
        <v>0.00%-8.40%</v>
      </c>
      <c r="Z2106" s="15"/>
      <c r="AA2106" s="15"/>
      <c r="AB2106" s="15"/>
      <c r="AC2106" s="125"/>
      <c r="AD2106" s="8">
        <f t="shared" si="413"/>
        <v>0</v>
      </c>
      <c r="AE2106" s="17">
        <f t="shared" si="414"/>
        <v>4627.875</v>
      </c>
      <c r="AF2106" s="18">
        <f t="shared" si="415"/>
        <v>112.875</v>
      </c>
      <c r="AG2106" s="126">
        <f t="shared" si="416"/>
        <v>2.4999999999999911E-2</v>
      </c>
      <c r="AH2106" s="20">
        <v>13.6</v>
      </c>
      <c r="AI2106" s="20">
        <v>450</v>
      </c>
      <c r="AJ2106" s="20"/>
      <c r="AK2106" s="20">
        <v>688</v>
      </c>
      <c r="AL2106" s="20">
        <f t="shared" si="417"/>
        <v>69027.100000000006</v>
      </c>
      <c r="AM2106" s="7" t="s">
        <v>287</v>
      </c>
      <c r="AN2106" s="20"/>
      <c r="AO2106" s="21"/>
      <c r="AP2106" s="21"/>
      <c r="AQ2106" s="5" t="s">
        <v>2672</v>
      </c>
      <c r="AR2106" s="5" t="s">
        <v>2203</v>
      </c>
    </row>
    <row r="2107" spans="1:44">
      <c r="A2107" s="87" t="s">
        <v>562</v>
      </c>
      <c r="B2107" s="5">
        <v>1002585</v>
      </c>
      <c r="C2107" s="5" t="s">
        <v>565</v>
      </c>
      <c r="D2107" s="5" t="s">
        <v>55</v>
      </c>
      <c r="E2107" s="5" t="s">
        <v>2577</v>
      </c>
      <c r="F2107" s="5" t="s">
        <v>2208</v>
      </c>
      <c r="G2107" s="5" t="s">
        <v>2673</v>
      </c>
      <c r="H2107" s="6">
        <v>39863</v>
      </c>
      <c r="I2107" s="5" t="s">
        <v>575</v>
      </c>
      <c r="J2107" s="5" t="s">
        <v>2644</v>
      </c>
      <c r="K2107" s="5" t="s">
        <v>568</v>
      </c>
      <c r="L2107" s="7">
        <v>6</v>
      </c>
      <c r="M2107" s="7" t="s">
        <v>287</v>
      </c>
      <c r="N2107" s="8">
        <v>4487</v>
      </c>
      <c r="O2107" s="122">
        <v>0.02</v>
      </c>
      <c r="P2107" s="10">
        <f t="shared" si="405"/>
        <v>90</v>
      </c>
      <c r="Q2107" s="122">
        <v>5.0000000000000001E-3</v>
      </c>
      <c r="R2107" s="10">
        <f t="shared" si="406"/>
        <v>22</v>
      </c>
      <c r="S2107" s="122">
        <f t="shared" si="407"/>
        <v>2.4960998439937598E-2</v>
      </c>
      <c r="T2107" s="10">
        <f t="shared" si="408"/>
        <v>112</v>
      </c>
      <c r="U2107" s="10">
        <f t="shared" si="409"/>
        <v>4599</v>
      </c>
      <c r="V2107" s="11">
        <v>4599.1749999999993</v>
      </c>
      <c r="W2107" s="12">
        <f t="shared" si="410"/>
        <v>112.17499999999927</v>
      </c>
      <c r="X2107" s="123">
        <f t="shared" si="411"/>
        <v>2.5000000000000001E-2</v>
      </c>
      <c r="Y2107" s="124" t="str">
        <f t="shared" si="412"/>
        <v>0.00%-8.40%</v>
      </c>
      <c r="Z2107" s="15"/>
      <c r="AA2107" s="15"/>
      <c r="AB2107" s="15"/>
      <c r="AC2107" s="125"/>
      <c r="AD2107" s="8">
        <f t="shared" si="413"/>
        <v>0</v>
      </c>
      <c r="AE2107" s="17">
        <f t="shared" si="414"/>
        <v>4599.1749999999993</v>
      </c>
      <c r="AF2107" s="18">
        <f t="shared" si="415"/>
        <v>112.17499999999927</v>
      </c>
      <c r="AG2107" s="126">
        <f t="shared" si="416"/>
        <v>2.4999999999999911E-2</v>
      </c>
      <c r="AH2107" s="20">
        <v>13.6</v>
      </c>
      <c r="AI2107" s="20">
        <v>650</v>
      </c>
      <c r="AJ2107" s="20"/>
      <c r="AK2107" s="20">
        <v>688</v>
      </c>
      <c r="AL2107" s="20">
        <f t="shared" si="417"/>
        <v>71036.78</v>
      </c>
      <c r="AM2107" s="7" t="s">
        <v>287</v>
      </c>
      <c r="AN2107" s="20"/>
      <c r="AO2107" s="21"/>
      <c r="AP2107" s="21"/>
      <c r="AQ2107" s="5" t="s">
        <v>2672</v>
      </c>
      <c r="AR2107" s="5" t="s">
        <v>2203</v>
      </c>
    </row>
    <row r="2108" spans="1:44">
      <c r="A2108" s="87" t="s">
        <v>562</v>
      </c>
      <c r="B2108" s="5">
        <v>1002591</v>
      </c>
      <c r="C2108" s="5" t="s">
        <v>565</v>
      </c>
      <c r="D2108" s="5" t="s">
        <v>55</v>
      </c>
      <c r="E2108" s="5" t="s">
        <v>2577</v>
      </c>
      <c r="F2108" s="5" t="s">
        <v>2204</v>
      </c>
      <c r="G2108" s="5" t="s">
        <v>2673</v>
      </c>
      <c r="H2108" s="6">
        <v>39512</v>
      </c>
      <c r="I2108" s="5" t="s">
        <v>575</v>
      </c>
      <c r="J2108" s="5" t="s">
        <v>627</v>
      </c>
      <c r="K2108" s="5" t="s">
        <v>568</v>
      </c>
      <c r="L2108" s="7">
        <v>6</v>
      </c>
      <c r="M2108" s="7" t="s">
        <v>287</v>
      </c>
      <c r="N2108" s="8">
        <v>4640</v>
      </c>
      <c r="O2108" s="122">
        <v>0.02</v>
      </c>
      <c r="P2108" s="10">
        <f t="shared" si="405"/>
        <v>93</v>
      </c>
      <c r="Q2108" s="122">
        <v>5.0000000000000001E-3</v>
      </c>
      <c r="R2108" s="10">
        <f t="shared" si="406"/>
        <v>23</v>
      </c>
      <c r="S2108" s="122">
        <f t="shared" si="407"/>
        <v>2.5000000000000001E-2</v>
      </c>
      <c r="T2108" s="10">
        <f t="shared" si="408"/>
        <v>116</v>
      </c>
      <c r="U2108" s="10">
        <f t="shared" si="409"/>
        <v>4756</v>
      </c>
      <c r="V2108" s="11">
        <v>4756</v>
      </c>
      <c r="W2108" s="12">
        <f t="shared" si="410"/>
        <v>116</v>
      </c>
      <c r="X2108" s="123">
        <f t="shared" si="411"/>
        <v>2.5000000000000001E-2</v>
      </c>
      <c r="Y2108" s="124" t="str">
        <f t="shared" si="412"/>
        <v>0.00%-8.40%</v>
      </c>
      <c r="Z2108" s="15"/>
      <c r="AA2108" s="15"/>
      <c r="AB2108" s="15"/>
      <c r="AC2108" s="125"/>
      <c r="AD2108" s="8">
        <f t="shared" si="413"/>
        <v>0</v>
      </c>
      <c r="AE2108" s="17">
        <f t="shared" si="414"/>
        <v>4756</v>
      </c>
      <c r="AF2108" s="18">
        <f t="shared" si="415"/>
        <v>116</v>
      </c>
      <c r="AG2108" s="126">
        <f t="shared" si="416"/>
        <v>2.4999999999999911E-2</v>
      </c>
      <c r="AH2108" s="20">
        <v>13.6</v>
      </c>
      <c r="AI2108" s="20">
        <v>450</v>
      </c>
      <c r="AJ2108" s="20"/>
      <c r="AK2108" s="20">
        <v>688</v>
      </c>
      <c r="AL2108" s="20">
        <f t="shared" si="417"/>
        <v>70769.600000000006</v>
      </c>
      <c r="AM2108" s="7" t="s">
        <v>287</v>
      </c>
      <c r="AN2108" s="20"/>
      <c r="AO2108" s="21"/>
      <c r="AP2108" s="21"/>
      <c r="AQ2108" s="5" t="s">
        <v>2672</v>
      </c>
      <c r="AR2108" s="5" t="s">
        <v>2203</v>
      </c>
    </row>
    <row r="2109" spans="1:44">
      <c r="A2109" s="87" t="s">
        <v>562</v>
      </c>
      <c r="B2109" s="5">
        <v>1002592</v>
      </c>
      <c r="C2109" s="5" t="s">
        <v>565</v>
      </c>
      <c r="D2109" s="5" t="s">
        <v>55</v>
      </c>
      <c r="E2109" s="5" t="s">
        <v>2577</v>
      </c>
      <c r="F2109" s="5" t="s">
        <v>2208</v>
      </c>
      <c r="G2109" s="5" t="s">
        <v>2673</v>
      </c>
      <c r="H2109" s="6">
        <v>39512</v>
      </c>
      <c r="I2109" s="5" t="s">
        <v>575</v>
      </c>
      <c r="J2109" s="5" t="s">
        <v>627</v>
      </c>
      <c r="K2109" s="5" t="s">
        <v>568</v>
      </c>
      <c r="L2109" s="7">
        <v>6</v>
      </c>
      <c r="M2109" s="7" t="s">
        <v>287</v>
      </c>
      <c r="N2109" s="8">
        <v>4627</v>
      </c>
      <c r="O2109" s="122">
        <v>0.02</v>
      </c>
      <c r="P2109" s="10">
        <f t="shared" si="405"/>
        <v>93</v>
      </c>
      <c r="Q2109" s="122">
        <v>5.0000000000000001E-3</v>
      </c>
      <c r="R2109" s="10">
        <f t="shared" si="406"/>
        <v>23</v>
      </c>
      <c r="S2109" s="122">
        <f t="shared" si="407"/>
        <v>2.5070239896261077E-2</v>
      </c>
      <c r="T2109" s="10">
        <f t="shared" si="408"/>
        <v>116</v>
      </c>
      <c r="U2109" s="10">
        <f t="shared" si="409"/>
        <v>4743</v>
      </c>
      <c r="V2109" s="11">
        <v>4742.6749999999993</v>
      </c>
      <c r="W2109" s="12">
        <f t="shared" si="410"/>
        <v>115.67499999999927</v>
      </c>
      <c r="X2109" s="123">
        <f t="shared" si="411"/>
        <v>2.5000000000000001E-2</v>
      </c>
      <c r="Y2109" s="124" t="str">
        <f t="shared" si="412"/>
        <v>0.00%-8.40%</v>
      </c>
      <c r="Z2109" s="15"/>
      <c r="AA2109" s="15"/>
      <c r="AB2109" s="15"/>
      <c r="AC2109" s="125"/>
      <c r="AD2109" s="8">
        <f t="shared" si="413"/>
        <v>0</v>
      </c>
      <c r="AE2109" s="17">
        <f t="shared" si="414"/>
        <v>4742.6749999999993</v>
      </c>
      <c r="AF2109" s="18">
        <f t="shared" si="415"/>
        <v>115.67499999999927</v>
      </c>
      <c r="AG2109" s="126">
        <f t="shared" si="416"/>
        <v>2.4999999999999911E-2</v>
      </c>
      <c r="AH2109" s="20">
        <v>13.6</v>
      </c>
      <c r="AI2109" s="20">
        <v>450</v>
      </c>
      <c r="AJ2109" s="20"/>
      <c r="AK2109" s="20">
        <v>688</v>
      </c>
      <c r="AL2109" s="20">
        <f t="shared" si="417"/>
        <v>70588.37999999999</v>
      </c>
      <c r="AM2109" s="7" t="s">
        <v>287</v>
      </c>
      <c r="AN2109" s="20"/>
      <c r="AO2109" s="21"/>
      <c r="AP2109" s="21"/>
      <c r="AQ2109" s="5" t="s">
        <v>2672</v>
      </c>
      <c r="AR2109" s="5" t="s">
        <v>2203</v>
      </c>
    </row>
    <row r="2110" spans="1:44">
      <c r="A2110" s="87" t="s">
        <v>562</v>
      </c>
      <c r="B2110" s="5">
        <v>1002595</v>
      </c>
      <c r="C2110" s="5" t="s">
        <v>565</v>
      </c>
      <c r="D2110" s="5" t="s">
        <v>55</v>
      </c>
      <c r="E2110" s="5" t="s">
        <v>2577</v>
      </c>
      <c r="F2110" s="5" t="s">
        <v>2215</v>
      </c>
      <c r="G2110" s="5" t="s">
        <v>2673</v>
      </c>
      <c r="H2110" s="6">
        <v>39512</v>
      </c>
      <c r="I2110" s="5" t="s">
        <v>575</v>
      </c>
      <c r="J2110" s="5" t="s">
        <v>627</v>
      </c>
      <c r="K2110" s="5" t="s">
        <v>568</v>
      </c>
      <c r="L2110" s="7">
        <v>6</v>
      </c>
      <c r="M2110" s="7" t="s">
        <v>287</v>
      </c>
      <c r="N2110" s="8">
        <v>5249</v>
      </c>
      <c r="O2110" s="122">
        <v>0.02</v>
      </c>
      <c r="P2110" s="10">
        <f t="shared" si="405"/>
        <v>105</v>
      </c>
      <c r="Q2110" s="122">
        <v>5.0000000000000001E-3</v>
      </c>
      <c r="R2110" s="10">
        <f t="shared" si="406"/>
        <v>26</v>
      </c>
      <c r="S2110" s="122">
        <f t="shared" si="407"/>
        <v>2.4957134692322348E-2</v>
      </c>
      <c r="T2110" s="10">
        <f t="shared" si="408"/>
        <v>131</v>
      </c>
      <c r="U2110" s="10">
        <f t="shared" si="409"/>
        <v>5380</v>
      </c>
      <c r="V2110" s="11">
        <v>5407</v>
      </c>
      <c r="W2110" s="12">
        <f t="shared" si="410"/>
        <v>158</v>
      </c>
      <c r="X2110" s="123">
        <f t="shared" si="411"/>
        <v>3.0099999999999998E-2</v>
      </c>
      <c r="Y2110" s="124" t="str">
        <f t="shared" si="412"/>
        <v>0.00%-8.40%</v>
      </c>
      <c r="Z2110" s="15"/>
      <c r="AA2110" s="15"/>
      <c r="AB2110" s="15"/>
      <c r="AC2110" s="125"/>
      <c r="AD2110" s="8">
        <f t="shared" si="413"/>
        <v>0</v>
      </c>
      <c r="AE2110" s="17">
        <f t="shared" si="414"/>
        <v>5407</v>
      </c>
      <c r="AF2110" s="18">
        <f t="shared" si="415"/>
        <v>158</v>
      </c>
      <c r="AG2110" s="126">
        <f t="shared" si="416"/>
        <v>3.010097161364067E-2</v>
      </c>
      <c r="AH2110" s="20">
        <v>13.6</v>
      </c>
      <c r="AI2110" s="20">
        <v>450</v>
      </c>
      <c r="AJ2110" s="20"/>
      <c r="AK2110" s="20">
        <v>688</v>
      </c>
      <c r="AL2110" s="20">
        <f t="shared" si="417"/>
        <v>79623.199999999997</v>
      </c>
      <c r="AM2110" s="7" t="s">
        <v>287</v>
      </c>
      <c r="AN2110" s="20"/>
      <c r="AO2110" s="21"/>
      <c r="AP2110" s="21"/>
      <c r="AQ2110" s="5" t="s">
        <v>2672</v>
      </c>
      <c r="AR2110" s="5" t="s">
        <v>2203</v>
      </c>
    </row>
    <row r="2111" spans="1:44">
      <c r="A2111" s="87" t="s">
        <v>562</v>
      </c>
      <c r="B2111" s="5">
        <v>1002599</v>
      </c>
      <c r="C2111" s="5" t="s">
        <v>565</v>
      </c>
      <c r="D2111" s="5" t="s">
        <v>55</v>
      </c>
      <c r="E2111" s="5" t="s">
        <v>2577</v>
      </c>
      <c r="F2111" s="5" t="s">
        <v>2215</v>
      </c>
      <c r="G2111" s="5" t="s">
        <v>2673</v>
      </c>
      <c r="H2111" s="6">
        <v>39512</v>
      </c>
      <c r="I2111" s="5" t="s">
        <v>575</v>
      </c>
      <c r="J2111" s="5" t="s">
        <v>2644</v>
      </c>
      <c r="K2111" s="5" t="s">
        <v>568</v>
      </c>
      <c r="L2111" s="7">
        <v>6</v>
      </c>
      <c r="M2111" s="7" t="s">
        <v>287</v>
      </c>
      <c r="N2111" s="8">
        <v>4660</v>
      </c>
      <c r="O2111" s="122">
        <v>0.02</v>
      </c>
      <c r="P2111" s="10">
        <f t="shared" si="405"/>
        <v>93</v>
      </c>
      <c r="Q2111" s="122">
        <v>5.0000000000000001E-3</v>
      </c>
      <c r="R2111" s="10">
        <f t="shared" si="406"/>
        <v>23</v>
      </c>
      <c r="S2111" s="122">
        <f t="shared" si="407"/>
        <v>2.4892703862660945E-2</v>
      </c>
      <c r="T2111" s="10">
        <f t="shared" si="408"/>
        <v>116</v>
      </c>
      <c r="U2111" s="10">
        <f t="shared" si="409"/>
        <v>4776</v>
      </c>
      <c r="V2111" s="11">
        <v>4776</v>
      </c>
      <c r="W2111" s="12">
        <f t="shared" si="410"/>
        <v>116</v>
      </c>
      <c r="X2111" s="123">
        <f t="shared" si="411"/>
        <v>2.4899999999999999E-2</v>
      </c>
      <c r="Y2111" s="124" t="str">
        <f t="shared" si="412"/>
        <v>0.00%-8.40%</v>
      </c>
      <c r="Z2111" s="15"/>
      <c r="AA2111" s="15"/>
      <c r="AB2111" s="15"/>
      <c r="AC2111" s="125"/>
      <c r="AD2111" s="8">
        <f t="shared" si="413"/>
        <v>0</v>
      </c>
      <c r="AE2111" s="17">
        <f t="shared" si="414"/>
        <v>4776</v>
      </c>
      <c r="AF2111" s="18">
        <f t="shared" si="415"/>
        <v>116</v>
      </c>
      <c r="AG2111" s="126">
        <f t="shared" si="416"/>
        <v>2.4892703862660959E-2</v>
      </c>
      <c r="AH2111" s="20">
        <v>13.6</v>
      </c>
      <c r="AI2111" s="20">
        <v>650</v>
      </c>
      <c r="AJ2111" s="20"/>
      <c r="AK2111" s="20">
        <v>688</v>
      </c>
      <c r="AL2111" s="20">
        <f t="shared" si="417"/>
        <v>73441.600000000006</v>
      </c>
      <c r="AM2111" s="7" t="s">
        <v>287</v>
      </c>
      <c r="AN2111" s="20"/>
      <c r="AO2111" s="21"/>
      <c r="AP2111" s="21"/>
      <c r="AQ2111" s="5" t="s">
        <v>2672</v>
      </c>
      <c r="AR2111" s="5" t="s">
        <v>2203</v>
      </c>
    </row>
    <row r="2112" spans="1:44">
      <c r="A2112" s="87" t="s">
        <v>562</v>
      </c>
      <c r="B2112" s="5">
        <v>1002617</v>
      </c>
      <c r="C2112" s="5" t="s">
        <v>565</v>
      </c>
      <c r="D2112" s="5" t="s">
        <v>55</v>
      </c>
      <c r="E2112" s="5" t="s">
        <v>2577</v>
      </c>
      <c r="F2112" s="5" t="s">
        <v>2208</v>
      </c>
      <c r="G2112" s="5" t="s">
        <v>2673</v>
      </c>
      <c r="H2112" s="6">
        <v>39512</v>
      </c>
      <c r="I2112" s="5" t="s">
        <v>575</v>
      </c>
      <c r="J2112" s="5" t="s">
        <v>2642</v>
      </c>
      <c r="K2112" s="5" t="s">
        <v>568</v>
      </c>
      <c r="L2112" s="7">
        <v>6</v>
      </c>
      <c r="M2112" s="7" t="s">
        <v>287</v>
      </c>
      <c r="N2112" s="8">
        <v>4868</v>
      </c>
      <c r="O2112" s="122">
        <v>0.02</v>
      </c>
      <c r="P2112" s="10">
        <f t="shared" si="405"/>
        <v>97</v>
      </c>
      <c r="Q2112" s="122">
        <v>5.0000000000000001E-3</v>
      </c>
      <c r="R2112" s="10">
        <f t="shared" si="406"/>
        <v>24</v>
      </c>
      <c r="S2112" s="122">
        <f t="shared" si="407"/>
        <v>2.4856203779786361E-2</v>
      </c>
      <c r="T2112" s="10">
        <f t="shared" si="408"/>
        <v>121</v>
      </c>
      <c r="U2112" s="10">
        <f t="shared" si="409"/>
        <v>4989</v>
      </c>
      <c r="V2112" s="11">
        <v>5014.04</v>
      </c>
      <c r="W2112" s="12">
        <f t="shared" si="410"/>
        <v>146.03999999999996</v>
      </c>
      <c r="X2112" s="123">
        <f t="shared" si="411"/>
        <v>0.03</v>
      </c>
      <c r="Y2112" s="124" t="str">
        <f t="shared" si="412"/>
        <v>0.00%-8.40%</v>
      </c>
      <c r="Z2112" s="15"/>
      <c r="AA2112" s="15"/>
      <c r="AB2112" s="15"/>
      <c r="AC2112" s="125"/>
      <c r="AD2112" s="8">
        <f t="shared" si="413"/>
        <v>0</v>
      </c>
      <c r="AE2112" s="17">
        <f t="shared" si="414"/>
        <v>5014.04</v>
      </c>
      <c r="AF2112" s="18">
        <f t="shared" si="415"/>
        <v>146.03999999999996</v>
      </c>
      <c r="AG2112" s="126">
        <f t="shared" si="416"/>
        <v>3.0000000000000027E-2</v>
      </c>
      <c r="AH2112" s="20">
        <v>13.6</v>
      </c>
      <c r="AI2112" s="20">
        <v>650</v>
      </c>
      <c r="AJ2112" s="20"/>
      <c r="AK2112" s="20">
        <v>688</v>
      </c>
      <c r="AL2112" s="20">
        <f t="shared" si="417"/>
        <v>76678.944000000003</v>
      </c>
      <c r="AM2112" s="7" t="s">
        <v>287</v>
      </c>
      <c r="AN2112" s="20"/>
      <c r="AO2112" s="21"/>
      <c r="AP2112" s="21"/>
      <c r="AQ2112" s="5" t="s">
        <v>2672</v>
      </c>
      <c r="AR2112" s="5" t="s">
        <v>2203</v>
      </c>
    </row>
    <row r="2113" spans="1:44">
      <c r="A2113" s="87" t="s">
        <v>562</v>
      </c>
      <c r="B2113" s="5">
        <v>1002741</v>
      </c>
      <c r="C2113" s="5" t="s">
        <v>565</v>
      </c>
      <c r="D2113" s="5" t="s">
        <v>55</v>
      </c>
      <c r="E2113" s="5" t="s">
        <v>2577</v>
      </c>
      <c r="F2113" s="5" t="s">
        <v>2215</v>
      </c>
      <c r="G2113" s="5" t="s">
        <v>2673</v>
      </c>
      <c r="H2113" s="6">
        <v>39576</v>
      </c>
      <c r="I2113" s="5" t="s">
        <v>575</v>
      </c>
      <c r="J2113" s="5" t="s">
        <v>2646</v>
      </c>
      <c r="K2113" s="5" t="s">
        <v>568</v>
      </c>
      <c r="L2113" s="7">
        <v>6</v>
      </c>
      <c r="M2113" s="7" t="s">
        <v>287</v>
      </c>
      <c r="N2113" s="8">
        <v>4845</v>
      </c>
      <c r="O2113" s="122">
        <v>0.02</v>
      </c>
      <c r="P2113" s="10">
        <f t="shared" si="405"/>
        <v>97</v>
      </c>
      <c r="Q2113" s="122">
        <v>5.0000000000000001E-3</v>
      </c>
      <c r="R2113" s="10">
        <f t="shared" si="406"/>
        <v>24</v>
      </c>
      <c r="S2113" s="122">
        <f t="shared" si="407"/>
        <v>2.4974200206398348E-2</v>
      </c>
      <c r="T2113" s="10">
        <f t="shared" si="408"/>
        <v>121</v>
      </c>
      <c r="U2113" s="10">
        <f t="shared" si="409"/>
        <v>4966</v>
      </c>
      <c r="V2113" s="11">
        <v>4966</v>
      </c>
      <c r="W2113" s="12">
        <f t="shared" si="410"/>
        <v>121</v>
      </c>
      <c r="X2113" s="123">
        <f t="shared" si="411"/>
        <v>2.5000000000000001E-2</v>
      </c>
      <c r="Y2113" s="124" t="str">
        <f t="shared" si="412"/>
        <v>0.00%-8.40%</v>
      </c>
      <c r="Z2113" s="15"/>
      <c r="AA2113" s="15"/>
      <c r="AB2113" s="15"/>
      <c r="AC2113" s="125"/>
      <c r="AD2113" s="8">
        <f t="shared" si="413"/>
        <v>0</v>
      </c>
      <c r="AE2113" s="17">
        <f t="shared" si="414"/>
        <v>4966</v>
      </c>
      <c r="AF2113" s="18">
        <f t="shared" si="415"/>
        <v>121</v>
      </c>
      <c r="AG2113" s="126">
        <f t="shared" si="416"/>
        <v>2.49742002063984E-2</v>
      </c>
      <c r="AH2113" s="20">
        <v>13.6</v>
      </c>
      <c r="AI2113" s="20">
        <v>450</v>
      </c>
      <c r="AJ2113" s="20"/>
      <c r="AK2113" s="20">
        <v>688</v>
      </c>
      <c r="AL2113" s="20">
        <f t="shared" si="417"/>
        <v>73625.599999999991</v>
      </c>
      <c r="AM2113" s="7" t="s">
        <v>287</v>
      </c>
      <c r="AN2113" s="20"/>
      <c r="AO2113" s="21"/>
      <c r="AP2113" s="21"/>
      <c r="AQ2113" s="5" t="s">
        <v>2672</v>
      </c>
      <c r="AR2113" s="5" t="s">
        <v>2203</v>
      </c>
    </row>
    <row r="2114" spans="1:44">
      <c r="A2114" s="87" t="s">
        <v>562</v>
      </c>
      <c r="B2114" s="5">
        <v>1002742</v>
      </c>
      <c r="C2114" s="5" t="s">
        <v>565</v>
      </c>
      <c r="D2114" s="5" t="s">
        <v>55</v>
      </c>
      <c r="E2114" s="5" t="s">
        <v>2577</v>
      </c>
      <c r="F2114" s="5" t="s">
        <v>2215</v>
      </c>
      <c r="G2114" s="5" t="s">
        <v>2673</v>
      </c>
      <c r="H2114" s="6">
        <v>39576</v>
      </c>
      <c r="I2114" s="5" t="s">
        <v>575</v>
      </c>
      <c r="J2114" s="5" t="s">
        <v>627</v>
      </c>
      <c r="K2114" s="5" t="s">
        <v>568</v>
      </c>
      <c r="L2114" s="7">
        <v>6</v>
      </c>
      <c r="M2114" s="7" t="s">
        <v>287</v>
      </c>
      <c r="N2114" s="8">
        <v>4756</v>
      </c>
      <c r="O2114" s="122">
        <v>0.02</v>
      </c>
      <c r="P2114" s="10">
        <f t="shared" si="405"/>
        <v>95</v>
      </c>
      <c r="Q2114" s="122">
        <v>5.0000000000000001E-3</v>
      </c>
      <c r="R2114" s="10">
        <f t="shared" si="406"/>
        <v>24</v>
      </c>
      <c r="S2114" s="122">
        <f t="shared" si="407"/>
        <v>2.5021026072329689E-2</v>
      </c>
      <c r="T2114" s="10">
        <f t="shared" si="408"/>
        <v>119</v>
      </c>
      <c r="U2114" s="10">
        <f t="shared" si="409"/>
        <v>4875</v>
      </c>
      <c r="V2114" s="11">
        <v>4875</v>
      </c>
      <c r="W2114" s="12">
        <f t="shared" si="410"/>
        <v>119</v>
      </c>
      <c r="X2114" s="123">
        <f t="shared" si="411"/>
        <v>2.5000000000000001E-2</v>
      </c>
      <c r="Y2114" s="124" t="str">
        <f t="shared" si="412"/>
        <v>0.00%-8.40%</v>
      </c>
      <c r="Z2114" s="15"/>
      <c r="AA2114" s="15"/>
      <c r="AB2114" s="15"/>
      <c r="AC2114" s="125"/>
      <c r="AD2114" s="8">
        <f t="shared" si="413"/>
        <v>0</v>
      </c>
      <c r="AE2114" s="17">
        <f t="shared" si="414"/>
        <v>4875</v>
      </c>
      <c r="AF2114" s="18">
        <f t="shared" si="415"/>
        <v>119</v>
      </c>
      <c r="AG2114" s="126">
        <f t="shared" si="416"/>
        <v>2.5021026072329589E-2</v>
      </c>
      <c r="AH2114" s="20">
        <v>13.6</v>
      </c>
      <c r="AI2114" s="20">
        <v>450</v>
      </c>
      <c r="AJ2114" s="20"/>
      <c r="AK2114" s="20">
        <v>688</v>
      </c>
      <c r="AL2114" s="20">
        <f t="shared" si="417"/>
        <v>72388</v>
      </c>
      <c r="AM2114" s="7" t="s">
        <v>287</v>
      </c>
      <c r="AN2114" s="20"/>
      <c r="AO2114" s="21"/>
      <c r="AP2114" s="21"/>
      <c r="AQ2114" s="5" t="s">
        <v>2672</v>
      </c>
      <c r="AR2114" s="5" t="s">
        <v>2203</v>
      </c>
    </row>
    <row r="2115" spans="1:44">
      <c r="A2115" s="87" t="s">
        <v>562</v>
      </c>
      <c r="B2115" s="5">
        <v>1002743</v>
      </c>
      <c r="C2115" s="5" t="s">
        <v>565</v>
      </c>
      <c r="D2115" s="5" t="s">
        <v>55</v>
      </c>
      <c r="E2115" s="5" t="s">
        <v>2577</v>
      </c>
      <c r="F2115" s="5" t="s">
        <v>2204</v>
      </c>
      <c r="G2115" s="5" t="s">
        <v>2673</v>
      </c>
      <c r="H2115" s="6">
        <v>39576</v>
      </c>
      <c r="I2115" s="5" t="s">
        <v>575</v>
      </c>
      <c r="J2115" s="5" t="s">
        <v>2644</v>
      </c>
      <c r="K2115" s="5" t="s">
        <v>568</v>
      </c>
      <c r="L2115" s="7">
        <v>6</v>
      </c>
      <c r="M2115" s="7" t="s">
        <v>287</v>
      </c>
      <c r="N2115" s="8">
        <v>4715</v>
      </c>
      <c r="O2115" s="122">
        <v>0.02</v>
      </c>
      <c r="P2115" s="10">
        <f t="shared" si="405"/>
        <v>94</v>
      </c>
      <c r="Q2115" s="122">
        <v>5.0000000000000001E-3</v>
      </c>
      <c r="R2115" s="10">
        <f t="shared" si="406"/>
        <v>24</v>
      </c>
      <c r="S2115" s="122">
        <f t="shared" si="407"/>
        <v>2.5026511134676563E-2</v>
      </c>
      <c r="T2115" s="10">
        <f t="shared" si="408"/>
        <v>118</v>
      </c>
      <c r="U2115" s="10">
        <f t="shared" si="409"/>
        <v>4833</v>
      </c>
      <c r="V2115" s="11">
        <v>4833</v>
      </c>
      <c r="W2115" s="12">
        <f t="shared" si="410"/>
        <v>118</v>
      </c>
      <c r="X2115" s="123">
        <f t="shared" si="411"/>
        <v>2.5000000000000001E-2</v>
      </c>
      <c r="Y2115" s="124" t="str">
        <f t="shared" si="412"/>
        <v>0.00%-8.40%</v>
      </c>
      <c r="Z2115" s="15"/>
      <c r="AA2115" s="15"/>
      <c r="AB2115" s="15"/>
      <c r="AC2115" s="125"/>
      <c r="AD2115" s="8">
        <f t="shared" si="413"/>
        <v>0</v>
      </c>
      <c r="AE2115" s="17">
        <f t="shared" si="414"/>
        <v>4833</v>
      </c>
      <c r="AF2115" s="18">
        <f t="shared" si="415"/>
        <v>118</v>
      </c>
      <c r="AG2115" s="126">
        <f t="shared" si="416"/>
        <v>2.5026511134676577E-2</v>
      </c>
      <c r="AH2115" s="20">
        <v>13.6</v>
      </c>
      <c r="AI2115" s="20">
        <v>650</v>
      </c>
      <c r="AJ2115" s="20"/>
      <c r="AK2115" s="20">
        <v>688</v>
      </c>
      <c r="AL2115" s="20">
        <f t="shared" si="417"/>
        <v>74216.800000000003</v>
      </c>
      <c r="AM2115" s="7" t="s">
        <v>287</v>
      </c>
      <c r="AN2115" s="20"/>
      <c r="AO2115" s="21"/>
      <c r="AP2115" s="21"/>
      <c r="AQ2115" s="5" t="s">
        <v>2672</v>
      </c>
      <c r="AR2115" s="5" t="s">
        <v>2203</v>
      </c>
    </row>
    <row r="2116" spans="1:44">
      <c r="A2116" s="87" t="s">
        <v>562</v>
      </c>
      <c r="B2116" s="5">
        <v>1002760</v>
      </c>
      <c r="C2116" s="5" t="s">
        <v>565</v>
      </c>
      <c r="D2116" s="5" t="s">
        <v>55</v>
      </c>
      <c r="E2116" s="5" t="s">
        <v>2577</v>
      </c>
      <c r="F2116" s="5" t="s">
        <v>2208</v>
      </c>
      <c r="G2116" s="5" t="s">
        <v>2673</v>
      </c>
      <c r="H2116" s="6">
        <v>39576</v>
      </c>
      <c r="I2116" s="5" t="s">
        <v>575</v>
      </c>
      <c r="J2116" s="5" t="s">
        <v>2644</v>
      </c>
      <c r="K2116" s="5" t="s">
        <v>568</v>
      </c>
      <c r="L2116" s="7">
        <v>6</v>
      </c>
      <c r="M2116" s="7" t="s">
        <v>287</v>
      </c>
      <c r="N2116" s="8">
        <v>4702</v>
      </c>
      <c r="O2116" s="122">
        <v>0.02</v>
      </c>
      <c r="P2116" s="10">
        <f t="shared" si="405"/>
        <v>94</v>
      </c>
      <c r="Q2116" s="122">
        <v>5.0000000000000001E-3</v>
      </c>
      <c r="R2116" s="10">
        <f t="shared" si="406"/>
        <v>24</v>
      </c>
      <c r="S2116" s="122">
        <f t="shared" si="407"/>
        <v>2.5095703955763504E-2</v>
      </c>
      <c r="T2116" s="10">
        <f t="shared" si="408"/>
        <v>118</v>
      </c>
      <c r="U2116" s="10">
        <f t="shared" si="409"/>
        <v>4820</v>
      </c>
      <c r="V2116" s="11">
        <v>4819.5499999999993</v>
      </c>
      <c r="W2116" s="12">
        <f t="shared" si="410"/>
        <v>117.54999999999927</v>
      </c>
      <c r="X2116" s="123">
        <f t="shared" si="411"/>
        <v>2.5000000000000001E-2</v>
      </c>
      <c r="Y2116" s="124" t="str">
        <f t="shared" si="412"/>
        <v>0.00%-8.40%</v>
      </c>
      <c r="Z2116" s="15"/>
      <c r="AA2116" s="15"/>
      <c r="AB2116" s="15"/>
      <c r="AC2116" s="125"/>
      <c r="AD2116" s="8">
        <f t="shared" si="413"/>
        <v>0</v>
      </c>
      <c r="AE2116" s="17">
        <f t="shared" si="414"/>
        <v>4819.5499999999993</v>
      </c>
      <c r="AF2116" s="18">
        <f t="shared" si="415"/>
        <v>117.54999999999927</v>
      </c>
      <c r="AG2116" s="126">
        <f t="shared" si="416"/>
        <v>2.4999999999999911E-2</v>
      </c>
      <c r="AH2116" s="20">
        <v>13.6</v>
      </c>
      <c r="AI2116" s="20">
        <v>650</v>
      </c>
      <c r="AJ2116" s="20"/>
      <c r="AK2116" s="20">
        <v>688</v>
      </c>
      <c r="AL2116" s="20">
        <f t="shared" si="417"/>
        <v>74033.87999999999</v>
      </c>
      <c r="AM2116" s="7" t="s">
        <v>287</v>
      </c>
      <c r="AN2116" s="20"/>
      <c r="AO2116" s="21"/>
      <c r="AP2116" s="21"/>
      <c r="AQ2116" s="5" t="s">
        <v>2672</v>
      </c>
      <c r="AR2116" s="5" t="s">
        <v>2203</v>
      </c>
    </row>
    <row r="2117" spans="1:44">
      <c r="A2117" s="87" t="s">
        <v>562</v>
      </c>
      <c r="B2117" s="5">
        <v>1002776</v>
      </c>
      <c r="C2117" s="5" t="s">
        <v>565</v>
      </c>
      <c r="D2117" s="5" t="s">
        <v>55</v>
      </c>
      <c r="E2117" s="5" t="s">
        <v>2577</v>
      </c>
      <c r="F2117" s="5" t="s">
        <v>2204</v>
      </c>
      <c r="G2117" s="5" t="s">
        <v>2673</v>
      </c>
      <c r="H2117" s="6">
        <v>39576</v>
      </c>
      <c r="I2117" s="5" t="s">
        <v>575</v>
      </c>
      <c r="J2117" s="5" t="s">
        <v>627</v>
      </c>
      <c r="K2117" s="5" t="s">
        <v>568</v>
      </c>
      <c r="L2117" s="7">
        <v>6</v>
      </c>
      <c r="M2117" s="7" t="s">
        <v>287</v>
      </c>
      <c r="N2117" s="8">
        <v>4770</v>
      </c>
      <c r="O2117" s="122">
        <v>0.02</v>
      </c>
      <c r="P2117" s="10">
        <f t="shared" si="405"/>
        <v>95</v>
      </c>
      <c r="Q2117" s="122">
        <v>5.0000000000000001E-3</v>
      </c>
      <c r="R2117" s="10">
        <f t="shared" si="406"/>
        <v>24</v>
      </c>
      <c r="S2117" s="122">
        <f t="shared" si="407"/>
        <v>2.4947589098532494E-2</v>
      </c>
      <c r="T2117" s="10">
        <f t="shared" si="408"/>
        <v>119</v>
      </c>
      <c r="U2117" s="10">
        <f t="shared" si="409"/>
        <v>4889</v>
      </c>
      <c r="V2117" s="11">
        <v>4889</v>
      </c>
      <c r="W2117" s="12">
        <f t="shared" si="410"/>
        <v>119</v>
      </c>
      <c r="X2117" s="123">
        <f t="shared" si="411"/>
        <v>2.4899999999999999E-2</v>
      </c>
      <c r="Y2117" s="124" t="str">
        <f t="shared" si="412"/>
        <v>0.00%-8.40%</v>
      </c>
      <c r="Z2117" s="15"/>
      <c r="AA2117" s="15"/>
      <c r="AB2117" s="15"/>
      <c r="AC2117" s="125"/>
      <c r="AD2117" s="8">
        <f t="shared" si="413"/>
        <v>0</v>
      </c>
      <c r="AE2117" s="17">
        <f t="shared" si="414"/>
        <v>4889</v>
      </c>
      <c r="AF2117" s="18">
        <f t="shared" si="415"/>
        <v>119</v>
      </c>
      <c r="AG2117" s="126">
        <f t="shared" si="416"/>
        <v>2.4947589098532452E-2</v>
      </c>
      <c r="AH2117" s="20">
        <v>13.6</v>
      </c>
      <c r="AI2117" s="20">
        <v>450</v>
      </c>
      <c r="AJ2117" s="20"/>
      <c r="AK2117" s="20">
        <v>688</v>
      </c>
      <c r="AL2117" s="20">
        <f t="shared" si="417"/>
        <v>72578.399999999994</v>
      </c>
      <c r="AM2117" s="7" t="s">
        <v>287</v>
      </c>
      <c r="AN2117" s="20"/>
      <c r="AO2117" s="21"/>
      <c r="AP2117" s="21"/>
      <c r="AQ2117" s="5" t="s">
        <v>2672</v>
      </c>
      <c r="AR2117" s="5" t="s">
        <v>2203</v>
      </c>
    </row>
    <row r="2118" spans="1:44">
      <c r="A2118" s="87" t="s">
        <v>562</v>
      </c>
      <c r="B2118" s="5">
        <v>1002778</v>
      </c>
      <c r="C2118" s="5" t="s">
        <v>565</v>
      </c>
      <c r="D2118" s="5" t="s">
        <v>55</v>
      </c>
      <c r="E2118" s="5" t="s">
        <v>2577</v>
      </c>
      <c r="F2118" s="5" t="s">
        <v>2204</v>
      </c>
      <c r="G2118" s="5" t="s">
        <v>2673</v>
      </c>
      <c r="H2118" s="6">
        <v>39576</v>
      </c>
      <c r="I2118" s="5" t="s">
        <v>575</v>
      </c>
      <c r="J2118" s="5" t="s">
        <v>2644</v>
      </c>
      <c r="K2118" s="5" t="s">
        <v>568</v>
      </c>
      <c r="L2118" s="7">
        <v>6</v>
      </c>
      <c r="M2118" s="7" t="s">
        <v>287</v>
      </c>
      <c r="N2118" s="8">
        <v>5157</v>
      </c>
      <c r="O2118" s="122">
        <v>0.02</v>
      </c>
      <c r="P2118" s="10">
        <f t="shared" si="405"/>
        <v>103</v>
      </c>
      <c r="Q2118" s="122">
        <v>5.0000000000000001E-3</v>
      </c>
      <c r="R2118" s="10">
        <f t="shared" si="406"/>
        <v>26</v>
      </c>
      <c r="S2118" s="122">
        <f t="shared" si="407"/>
        <v>2.501454333915067E-2</v>
      </c>
      <c r="T2118" s="10">
        <f t="shared" si="408"/>
        <v>129</v>
      </c>
      <c r="U2118" s="10">
        <f t="shared" si="409"/>
        <v>5286</v>
      </c>
      <c r="V2118" s="11">
        <v>5415</v>
      </c>
      <c r="W2118" s="12">
        <f t="shared" si="410"/>
        <v>258</v>
      </c>
      <c r="X2118" s="123">
        <f t="shared" si="411"/>
        <v>0.05</v>
      </c>
      <c r="Y2118" s="124" t="str">
        <f t="shared" si="412"/>
        <v>0.00%-8.40%</v>
      </c>
      <c r="Z2118" s="15"/>
      <c r="AA2118" s="15"/>
      <c r="AB2118" s="15"/>
      <c r="AC2118" s="125"/>
      <c r="AD2118" s="8">
        <f t="shared" si="413"/>
        <v>0</v>
      </c>
      <c r="AE2118" s="17">
        <f t="shared" si="414"/>
        <v>5415</v>
      </c>
      <c r="AF2118" s="18">
        <f t="shared" si="415"/>
        <v>258</v>
      </c>
      <c r="AG2118" s="126">
        <f t="shared" si="416"/>
        <v>5.0029086678301304E-2</v>
      </c>
      <c r="AH2118" s="20">
        <v>13.6</v>
      </c>
      <c r="AI2118" s="20">
        <v>650</v>
      </c>
      <c r="AJ2118" s="20"/>
      <c r="AK2118" s="20">
        <v>688</v>
      </c>
      <c r="AL2118" s="20">
        <f t="shared" si="417"/>
        <v>82132</v>
      </c>
      <c r="AM2118" s="7" t="s">
        <v>287</v>
      </c>
      <c r="AN2118" s="20"/>
      <c r="AO2118" s="21" t="str">
        <f>VLOOKUP(B2118,'[4]FCLCh-VB1'!$B$9:$AQ$248,42,)</f>
        <v>除日常返工内容，协助班组工装工具的日常维修保养，确保因工装工具短缺造成停产</v>
      </c>
      <c r="AP2118" s="21"/>
      <c r="AQ2118" s="5" t="s">
        <v>2672</v>
      </c>
      <c r="AR2118" s="5" t="s">
        <v>2203</v>
      </c>
    </row>
    <row r="2119" spans="1:44">
      <c r="A2119" s="87" t="s">
        <v>562</v>
      </c>
      <c r="B2119" s="5">
        <v>1002779</v>
      </c>
      <c r="C2119" s="5" t="s">
        <v>565</v>
      </c>
      <c r="D2119" s="5" t="s">
        <v>55</v>
      </c>
      <c r="E2119" s="5" t="s">
        <v>2577</v>
      </c>
      <c r="F2119" s="5" t="s">
        <v>2208</v>
      </c>
      <c r="G2119" s="5" t="s">
        <v>2673</v>
      </c>
      <c r="H2119" s="6">
        <v>39576</v>
      </c>
      <c r="I2119" s="5" t="s">
        <v>575</v>
      </c>
      <c r="J2119" s="5" t="s">
        <v>2642</v>
      </c>
      <c r="K2119" s="5" t="s">
        <v>568</v>
      </c>
      <c r="L2119" s="7">
        <v>6</v>
      </c>
      <c r="M2119" s="7" t="s">
        <v>287</v>
      </c>
      <c r="N2119" s="8">
        <v>4483</v>
      </c>
      <c r="O2119" s="122">
        <v>0.02</v>
      </c>
      <c r="P2119" s="10">
        <f t="shared" si="405"/>
        <v>90</v>
      </c>
      <c r="Q2119" s="122">
        <v>5.0000000000000001E-3</v>
      </c>
      <c r="R2119" s="10">
        <f t="shared" si="406"/>
        <v>22</v>
      </c>
      <c r="S2119" s="122">
        <f t="shared" si="407"/>
        <v>2.4983270131608299E-2</v>
      </c>
      <c r="T2119" s="10">
        <f t="shared" si="408"/>
        <v>112</v>
      </c>
      <c r="U2119" s="10">
        <f t="shared" si="409"/>
        <v>4595</v>
      </c>
      <c r="V2119" s="11">
        <v>4617.49</v>
      </c>
      <c r="W2119" s="12">
        <f t="shared" si="410"/>
        <v>134.48999999999978</v>
      </c>
      <c r="X2119" s="123">
        <f t="shared" si="411"/>
        <v>0.03</v>
      </c>
      <c r="Y2119" s="124" t="str">
        <f t="shared" si="412"/>
        <v>0.00%-8.40%</v>
      </c>
      <c r="Z2119" s="15"/>
      <c r="AA2119" s="15"/>
      <c r="AB2119" s="15"/>
      <c r="AC2119" s="125"/>
      <c r="AD2119" s="8">
        <f t="shared" si="413"/>
        <v>0</v>
      </c>
      <c r="AE2119" s="17">
        <f t="shared" si="414"/>
        <v>4617.49</v>
      </c>
      <c r="AF2119" s="18">
        <f t="shared" si="415"/>
        <v>134.48999999999978</v>
      </c>
      <c r="AG2119" s="126">
        <f t="shared" si="416"/>
        <v>3.0000000000000027E-2</v>
      </c>
      <c r="AH2119" s="20">
        <v>13.6</v>
      </c>
      <c r="AI2119" s="20">
        <v>650</v>
      </c>
      <c r="AJ2119" s="20"/>
      <c r="AK2119" s="20">
        <v>688</v>
      </c>
      <c r="AL2119" s="20">
        <f t="shared" si="417"/>
        <v>71285.864000000001</v>
      </c>
      <c r="AM2119" s="7" t="s">
        <v>287</v>
      </c>
      <c r="AN2119" s="20"/>
      <c r="AO2119" s="21"/>
      <c r="AP2119" s="21"/>
      <c r="AQ2119" s="5" t="s">
        <v>2672</v>
      </c>
      <c r="AR2119" s="5" t="s">
        <v>2203</v>
      </c>
    </row>
    <row r="2120" spans="1:44">
      <c r="A2120" s="87" t="s">
        <v>562</v>
      </c>
      <c r="B2120" s="5">
        <v>1002812</v>
      </c>
      <c r="C2120" s="5" t="s">
        <v>565</v>
      </c>
      <c r="D2120" s="5" t="s">
        <v>55</v>
      </c>
      <c r="E2120" s="5" t="s">
        <v>2577</v>
      </c>
      <c r="F2120" s="5" t="s">
        <v>2215</v>
      </c>
      <c r="G2120" s="5" t="s">
        <v>2673</v>
      </c>
      <c r="H2120" s="6">
        <v>39576</v>
      </c>
      <c r="I2120" s="5" t="s">
        <v>575</v>
      </c>
      <c r="J2120" s="5" t="s">
        <v>2642</v>
      </c>
      <c r="K2120" s="5" t="s">
        <v>568</v>
      </c>
      <c r="L2120" s="7">
        <v>6</v>
      </c>
      <c r="M2120" s="7" t="s">
        <v>287</v>
      </c>
      <c r="N2120" s="8">
        <v>4621</v>
      </c>
      <c r="O2120" s="122">
        <v>0.02</v>
      </c>
      <c r="P2120" s="10">
        <f t="shared" si="405"/>
        <v>92</v>
      </c>
      <c r="Q2120" s="122">
        <v>5.0000000000000001E-3</v>
      </c>
      <c r="R2120" s="10">
        <f t="shared" si="406"/>
        <v>23</v>
      </c>
      <c r="S2120" s="122">
        <f t="shared" si="407"/>
        <v>2.4886388227656351E-2</v>
      </c>
      <c r="T2120" s="10">
        <f t="shared" si="408"/>
        <v>115</v>
      </c>
      <c r="U2120" s="10">
        <f t="shared" si="409"/>
        <v>4736</v>
      </c>
      <c r="V2120" s="11">
        <v>4736</v>
      </c>
      <c r="W2120" s="12">
        <f t="shared" si="410"/>
        <v>115</v>
      </c>
      <c r="X2120" s="123">
        <f t="shared" si="411"/>
        <v>2.4899999999999999E-2</v>
      </c>
      <c r="Y2120" s="124" t="str">
        <f t="shared" si="412"/>
        <v>0.00%-8.40%</v>
      </c>
      <c r="Z2120" s="15"/>
      <c r="AA2120" s="15"/>
      <c r="AB2120" s="15"/>
      <c r="AC2120" s="125"/>
      <c r="AD2120" s="8">
        <f t="shared" si="413"/>
        <v>0</v>
      </c>
      <c r="AE2120" s="17">
        <f t="shared" si="414"/>
        <v>4736</v>
      </c>
      <c r="AF2120" s="18">
        <f t="shared" si="415"/>
        <v>115</v>
      </c>
      <c r="AG2120" s="126">
        <f t="shared" si="416"/>
        <v>2.4886388227656431E-2</v>
      </c>
      <c r="AH2120" s="20">
        <v>13.6</v>
      </c>
      <c r="AI2120" s="20">
        <v>650</v>
      </c>
      <c r="AJ2120" s="20"/>
      <c r="AK2120" s="20">
        <v>688</v>
      </c>
      <c r="AL2120" s="20">
        <f t="shared" si="417"/>
        <v>72897.600000000006</v>
      </c>
      <c r="AM2120" s="7" t="s">
        <v>287</v>
      </c>
      <c r="AN2120" s="20"/>
      <c r="AO2120" s="21"/>
      <c r="AP2120" s="21"/>
      <c r="AQ2120" s="5" t="s">
        <v>2672</v>
      </c>
      <c r="AR2120" s="5" t="s">
        <v>2203</v>
      </c>
    </row>
    <row r="2121" spans="1:44">
      <c r="A2121" s="87" t="s">
        <v>562</v>
      </c>
      <c r="B2121" s="5">
        <v>1002833</v>
      </c>
      <c r="C2121" s="5" t="s">
        <v>565</v>
      </c>
      <c r="D2121" s="5" t="s">
        <v>55</v>
      </c>
      <c r="E2121" s="5" t="s">
        <v>2577</v>
      </c>
      <c r="F2121" s="5" t="s">
        <v>2208</v>
      </c>
      <c r="G2121" s="5" t="s">
        <v>2673</v>
      </c>
      <c r="H2121" s="6">
        <v>39576</v>
      </c>
      <c r="I2121" s="5" t="s">
        <v>575</v>
      </c>
      <c r="J2121" s="5" t="s">
        <v>627</v>
      </c>
      <c r="K2121" s="5" t="s">
        <v>568</v>
      </c>
      <c r="L2121" s="7">
        <v>6</v>
      </c>
      <c r="M2121" s="7" t="s">
        <v>287</v>
      </c>
      <c r="N2121" s="8">
        <v>4658</v>
      </c>
      <c r="O2121" s="122">
        <v>0.02</v>
      </c>
      <c r="P2121" s="10">
        <f t="shared" si="405"/>
        <v>93</v>
      </c>
      <c r="Q2121" s="122">
        <v>5.0000000000000001E-3</v>
      </c>
      <c r="R2121" s="10">
        <f t="shared" si="406"/>
        <v>23</v>
      </c>
      <c r="S2121" s="122">
        <f t="shared" si="407"/>
        <v>2.4903392013739801E-2</v>
      </c>
      <c r="T2121" s="10">
        <f t="shared" si="408"/>
        <v>116</v>
      </c>
      <c r="U2121" s="10">
        <f t="shared" si="409"/>
        <v>4774</v>
      </c>
      <c r="V2121" s="11">
        <v>4774.45</v>
      </c>
      <c r="W2121" s="12">
        <f t="shared" si="410"/>
        <v>116.44999999999982</v>
      </c>
      <c r="X2121" s="123">
        <f t="shared" si="411"/>
        <v>2.5000000000000001E-2</v>
      </c>
      <c r="Y2121" s="124" t="str">
        <f t="shared" si="412"/>
        <v>0.00%-8.40%</v>
      </c>
      <c r="Z2121" s="15"/>
      <c r="AA2121" s="15"/>
      <c r="AB2121" s="15"/>
      <c r="AC2121" s="125"/>
      <c r="AD2121" s="8">
        <f t="shared" si="413"/>
        <v>0</v>
      </c>
      <c r="AE2121" s="17">
        <f t="shared" si="414"/>
        <v>4774.45</v>
      </c>
      <c r="AF2121" s="18">
        <f t="shared" si="415"/>
        <v>116.44999999999982</v>
      </c>
      <c r="AG2121" s="126">
        <f t="shared" si="416"/>
        <v>2.4999999999999911E-2</v>
      </c>
      <c r="AH2121" s="20">
        <v>13.6</v>
      </c>
      <c r="AI2121" s="20">
        <v>450</v>
      </c>
      <c r="AJ2121" s="20"/>
      <c r="AK2121" s="20">
        <v>688</v>
      </c>
      <c r="AL2121" s="20">
        <f t="shared" si="417"/>
        <v>71020.51999999999</v>
      </c>
      <c r="AM2121" s="7" t="s">
        <v>287</v>
      </c>
      <c r="AN2121" s="20"/>
      <c r="AO2121" s="21"/>
      <c r="AP2121" s="21"/>
      <c r="AQ2121" s="5" t="s">
        <v>2672</v>
      </c>
      <c r="AR2121" s="5" t="s">
        <v>2203</v>
      </c>
    </row>
    <row r="2122" spans="1:44">
      <c r="A2122" s="87" t="s">
        <v>562</v>
      </c>
      <c r="B2122" s="5">
        <v>1002835</v>
      </c>
      <c r="C2122" s="5" t="s">
        <v>565</v>
      </c>
      <c r="D2122" s="5" t="s">
        <v>55</v>
      </c>
      <c r="E2122" s="5" t="s">
        <v>2577</v>
      </c>
      <c r="F2122" s="5" t="s">
        <v>2208</v>
      </c>
      <c r="G2122" s="5" t="s">
        <v>2673</v>
      </c>
      <c r="H2122" s="6">
        <v>39576</v>
      </c>
      <c r="I2122" s="5" t="s">
        <v>575</v>
      </c>
      <c r="J2122" s="5" t="s">
        <v>627</v>
      </c>
      <c r="K2122" s="5" t="s">
        <v>568</v>
      </c>
      <c r="L2122" s="7">
        <v>6</v>
      </c>
      <c r="M2122" s="7" t="s">
        <v>287</v>
      </c>
      <c r="N2122" s="8">
        <v>4652</v>
      </c>
      <c r="O2122" s="122">
        <v>0.02</v>
      </c>
      <c r="P2122" s="10">
        <f t="shared" si="405"/>
        <v>93</v>
      </c>
      <c r="Q2122" s="122">
        <v>5.0000000000000001E-3</v>
      </c>
      <c r="R2122" s="10">
        <f t="shared" si="406"/>
        <v>23</v>
      </c>
      <c r="S2122" s="122">
        <f t="shared" si="407"/>
        <v>2.4935511607910577E-2</v>
      </c>
      <c r="T2122" s="10">
        <f t="shared" si="408"/>
        <v>116</v>
      </c>
      <c r="U2122" s="10">
        <f t="shared" si="409"/>
        <v>4768</v>
      </c>
      <c r="V2122" s="11">
        <v>4768.2999999999993</v>
      </c>
      <c r="W2122" s="12">
        <f t="shared" si="410"/>
        <v>116.29999999999927</v>
      </c>
      <c r="X2122" s="123">
        <f t="shared" si="411"/>
        <v>2.5000000000000001E-2</v>
      </c>
      <c r="Y2122" s="124" t="str">
        <f t="shared" si="412"/>
        <v>0.00%-8.40%</v>
      </c>
      <c r="Z2122" s="15"/>
      <c r="AA2122" s="15"/>
      <c r="AB2122" s="15"/>
      <c r="AC2122" s="125"/>
      <c r="AD2122" s="8">
        <f t="shared" si="413"/>
        <v>0</v>
      </c>
      <c r="AE2122" s="17">
        <f t="shared" si="414"/>
        <v>4768.2999999999993</v>
      </c>
      <c r="AF2122" s="18">
        <f t="shared" si="415"/>
        <v>116.29999999999927</v>
      </c>
      <c r="AG2122" s="126">
        <f t="shared" si="416"/>
        <v>2.4999999999999911E-2</v>
      </c>
      <c r="AH2122" s="20">
        <v>13.6</v>
      </c>
      <c r="AI2122" s="20">
        <v>450</v>
      </c>
      <c r="AJ2122" s="20"/>
      <c r="AK2122" s="20">
        <v>688</v>
      </c>
      <c r="AL2122" s="20">
        <f t="shared" si="417"/>
        <v>70936.87999999999</v>
      </c>
      <c r="AM2122" s="7" t="s">
        <v>287</v>
      </c>
      <c r="AN2122" s="20"/>
      <c r="AO2122" s="21"/>
      <c r="AP2122" s="21"/>
      <c r="AQ2122" s="5" t="s">
        <v>2672</v>
      </c>
      <c r="AR2122" s="5" t="s">
        <v>2203</v>
      </c>
    </row>
    <row r="2123" spans="1:44">
      <c r="A2123" s="87" t="s">
        <v>562</v>
      </c>
      <c r="B2123" s="5">
        <v>1002837</v>
      </c>
      <c r="C2123" s="5" t="s">
        <v>565</v>
      </c>
      <c r="D2123" s="5" t="s">
        <v>55</v>
      </c>
      <c r="E2123" s="5" t="s">
        <v>2577</v>
      </c>
      <c r="F2123" s="5" t="s">
        <v>2208</v>
      </c>
      <c r="G2123" s="5" t="s">
        <v>2673</v>
      </c>
      <c r="H2123" s="6">
        <v>39576</v>
      </c>
      <c r="I2123" s="5" t="s">
        <v>575</v>
      </c>
      <c r="J2123" s="5" t="s">
        <v>627</v>
      </c>
      <c r="K2123" s="5" t="s">
        <v>568</v>
      </c>
      <c r="L2123" s="7">
        <v>6</v>
      </c>
      <c r="M2123" s="7" t="s">
        <v>287</v>
      </c>
      <c r="N2123" s="8">
        <v>4700</v>
      </c>
      <c r="O2123" s="122">
        <v>0.02</v>
      </c>
      <c r="P2123" s="10">
        <f t="shared" ref="P2123:P2186" si="418">ROUND(N2123*O2123,0)</f>
        <v>94</v>
      </c>
      <c r="Q2123" s="122">
        <v>5.0000000000000001E-3</v>
      </c>
      <c r="R2123" s="10">
        <f t="shared" ref="R2123:R2186" si="419">ROUND(N2123*Q2123,0)</f>
        <v>24</v>
      </c>
      <c r="S2123" s="122">
        <f t="shared" ref="S2123:S2186" si="420">T2123/N2123</f>
        <v>2.5106382978723404E-2</v>
      </c>
      <c r="T2123" s="10">
        <f t="shared" ref="T2123:T2186" si="421">P2123+R2123</f>
        <v>118</v>
      </c>
      <c r="U2123" s="10">
        <f t="shared" ref="U2123:U2186" si="422">N2123+T2123</f>
        <v>4818</v>
      </c>
      <c r="V2123" s="11">
        <v>4817.5</v>
      </c>
      <c r="W2123" s="12">
        <f t="shared" ref="W2123:W2186" si="423">V2123-N2123</f>
        <v>117.5</v>
      </c>
      <c r="X2123" s="123">
        <f t="shared" ref="X2123:X2186" si="424">ROUND(V2123/N2123-1,4)</f>
        <v>2.5000000000000001E-2</v>
      </c>
      <c r="Y2123" s="124" t="str">
        <f t="shared" ref="Y2123:Y2186" si="425">IF(OR(L2123=1,L2123=2,L2123=4),TEXT(S2123*0.8,"0.00%")&amp;"-"&amp;TEXT(S2123*1.2,"0.00%"),IF(OR(L2123=3,L2123=6),TEXT(0,"0.00%")&amp;"-"&amp;TEXT(7%*1.2,"0.00%"),IF(OR(L2123=5,L2123=7),TEXT((R2123/N2123),"0.00%")&amp;"-"&amp;TEXT((R2123/N2123)+7%,"0.00%"),"")))</f>
        <v>0.00%-8.40%</v>
      </c>
      <c r="Z2123" s="15"/>
      <c r="AA2123" s="15"/>
      <c r="AB2123" s="15"/>
      <c r="AC2123" s="125"/>
      <c r="AD2123" s="8">
        <f t="shared" ref="AD2123:AD2186" si="426">ROUND(N2123*AC2123,0)</f>
        <v>0</v>
      </c>
      <c r="AE2123" s="17">
        <f t="shared" ref="AE2123:AE2186" si="427">V2123+AD2123</f>
        <v>4817.5</v>
      </c>
      <c r="AF2123" s="18">
        <f t="shared" ref="AF2123:AF2186" si="428">AE2123-N2123</f>
        <v>117.5</v>
      </c>
      <c r="AG2123" s="126">
        <f t="shared" ref="AG2123:AG2186" si="429">AE2123/N2123-1</f>
        <v>2.4999999999999911E-2</v>
      </c>
      <c r="AH2123" s="20">
        <v>13.6</v>
      </c>
      <c r="AI2123" s="20">
        <v>450</v>
      </c>
      <c r="AJ2123" s="20"/>
      <c r="AK2123" s="20">
        <v>688</v>
      </c>
      <c r="AL2123" s="20">
        <f t="shared" ref="AL2123:AL2186" si="430">AE2123*AH2123+AI2123*12+AK2123+IF(AB2123="",AJ2123,IF(AB2123="D",5000,IF(AB2123="C",1000,0)))*12</f>
        <v>71606</v>
      </c>
      <c r="AM2123" s="7" t="s">
        <v>287</v>
      </c>
      <c r="AN2123" s="20"/>
      <c r="AO2123" s="21"/>
      <c r="AP2123" s="21"/>
      <c r="AQ2123" s="5" t="s">
        <v>2672</v>
      </c>
      <c r="AR2123" s="5" t="s">
        <v>2203</v>
      </c>
    </row>
    <row r="2124" spans="1:44">
      <c r="A2124" s="87" t="s">
        <v>562</v>
      </c>
      <c r="B2124" s="5">
        <v>1002854</v>
      </c>
      <c r="C2124" s="5" t="s">
        <v>565</v>
      </c>
      <c r="D2124" s="5" t="s">
        <v>55</v>
      </c>
      <c r="E2124" s="5" t="s">
        <v>2577</v>
      </c>
      <c r="F2124" s="5" t="s">
        <v>2208</v>
      </c>
      <c r="G2124" s="5" t="s">
        <v>2673</v>
      </c>
      <c r="H2124" s="6">
        <v>39577</v>
      </c>
      <c r="I2124" s="5" t="s">
        <v>575</v>
      </c>
      <c r="J2124" s="5" t="s">
        <v>2642</v>
      </c>
      <c r="K2124" s="5" t="s">
        <v>568</v>
      </c>
      <c r="L2124" s="7">
        <v>6</v>
      </c>
      <c r="M2124" s="7" t="s">
        <v>287</v>
      </c>
      <c r="N2124" s="8">
        <v>4994</v>
      </c>
      <c r="O2124" s="122">
        <v>0.02</v>
      </c>
      <c r="P2124" s="10">
        <f t="shared" si="418"/>
        <v>100</v>
      </c>
      <c r="Q2124" s="122">
        <v>5.0000000000000001E-3</v>
      </c>
      <c r="R2124" s="10">
        <f t="shared" si="419"/>
        <v>25</v>
      </c>
      <c r="S2124" s="122">
        <f t="shared" si="420"/>
        <v>2.5030036043251901E-2</v>
      </c>
      <c r="T2124" s="10">
        <f t="shared" si="421"/>
        <v>125</v>
      </c>
      <c r="U2124" s="10">
        <f t="shared" si="422"/>
        <v>5119</v>
      </c>
      <c r="V2124" s="11">
        <v>5093.88</v>
      </c>
      <c r="W2124" s="12">
        <f t="shared" si="423"/>
        <v>99.880000000000109</v>
      </c>
      <c r="X2124" s="123">
        <f t="shared" si="424"/>
        <v>0.02</v>
      </c>
      <c r="Y2124" s="124" t="str">
        <f t="shared" si="425"/>
        <v>0.00%-8.40%</v>
      </c>
      <c r="Z2124" s="15"/>
      <c r="AA2124" s="15"/>
      <c r="AB2124" s="15"/>
      <c r="AC2124" s="125"/>
      <c r="AD2124" s="8">
        <f t="shared" si="426"/>
        <v>0</v>
      </c>
      <c r="AE2124" s="17">
        <f t="shared" si="427"/>
        <v>5093.88</v>
      </c>
      <c r="AF2124" s="18">
        <f t="shared" si="428"/>
        <v>99.880000000000109</v>
      </c>
      <c r="AG2124" s="126">
        <f t="shared" si="429"/>
        <v>2.0000000000000018E-2</v>
      </c>
      <c r="AH2124" s="20">
        <v>13.6</v>
      </c>
      <c r="AI2124" s="20">
        <v>650</v>
      </c>
      <c r="AJ2124" s="20"/>
      <c r="AK2124" s="20">
        <v>688</v>
      </c>
      <c r="AL2124" s="20">
        <f t="shared" si="430"/>
        <v>77764.767999999996</v>
      </c>
      <c r="AM2124" s="7" t="s">
        <v>287</v>
      </c>
      <c r="AN2124" s="20"/>
      <c r="AO2124" s="21"/>
      <c r="AP2124" s="21"/>
      <c r="AQ2124" s="5" t="s">
        <v>2672</v>
      </c>
      <c r="AR2124" s="5" t="s">
        <v>2203</v>
      </c>
    </row>
    <row r="2125" spans="1:44">
      <c r="A2125" s="87" t="s">
        <v>562</v>
      </c>
      <c r="B2125" s="5">
        <v>1002857</v>
      </c>
      <c r="C2125" s="5" t="s">
        <v>565</v>
      </c>
      <c r="D2125" s="5" t="s">
        <v>55</v>
      </c>
      <c r="E2125" s="5" t="s">
        <v>2577</v>
      </c>
      <c r="F2125" s="5" t="s">
        <v>2208</v>
      </c>
      <c r="G2125" s="5" t="s">
        <v>2677</v>
      </c>
      <c r="H2125" s="6">
        <v>39857</v>
      </c>
      <c r="I2125" s="5" t="s">
        <v>575</v>
      </c>
      <c r="J2125" s="5" t="s">
        <v>2644</v>
      </c>
      <c r="K2125" s="5" t="s">
        <v>568</v>
      </c>
      <c r="L2125" s="7">
        <v>6</v>
      </c>
      <c r="M2125" s="7" t="s">
        <v>287</v>
      </c>
      <c r="N2125" s="8">
        <v>4920</v>
      </c>
      <c r="O2125" s="122">
        <v>0.02</v>
      </c>
      <c r="P2125" s="10">
        <f t="shared" si="418"/>
        <v>98</v>
      </c>
      <c r="Q2125" s="122">
        <v>5.0000000000000001E-3</v>
      </c>
      <c r="R2125" s="10">
        <f t="shared" si="419"/>
        <v>25</v>
      </c>
      <c r="S2125" s="122">
        <f t="shared" si="420"/>
        <v>2.5000000000000001E-2</v>
      </c>
      <c r="T2125" s="10">
        <f t="shared" si="421"/>
        <v>123</v>
      </c>
      <c r="U2125" s="10">
        <f t="shared" si="422"/>
        <v>5043</v>
      </c>
      <c r="V2125" s="11">
        <v>5116.8</v>
      </c>
      <c r="W2125" s="12">
        <f t="shared" si="423"/>
        <v>196.80000000000018</v>
      </c>
      <c r="X2125" s="123">
        <f t="shared" si="424"/>
        <v>0.04</v>
      </c>
      <c r="Y2125" s="124" t="str">
        <f t="shared" si="425"/>
        <v>0.00%-8.40%</v>
      </c>
      <c r="Z2125" s="15"/>
      <c r="AA2125" s="15"/>
      <c r="AB2125" s="15"/>
      <c r="AC2125" s="125"/>
      <c r="AD2125" s="8">
        <f t="shared" si="426"/>
        <v>0</v>
      </c>
      <c r="AE2125" s="17">
        <f t="shared" si="427"/>
        <v>5116.8</v>
      </c>
      <c r="AF2125" s="18">
        <f t="shared" si="428"/>
        <v>196.80000000000018</v>
      </c>
      <c r="AG2125" s="126">
        <f t="shared" si="429"/>
        <v>4.0000000000000036E-2</v>
      </c>
      <c r="AH2125" s="20">
        <v>13.6</v>
      </c>
      <c r="AI2125" s="20">
        <v>650</v>
      </c>
      <c r="AJ2125" s="20"/>
      <c r="AK2125" s="20">
        <v>688</v>
      </c>
      <c r="AL2125" s="20">
        <f t="shared" si="430"/>
        <v>78076.479999999996</v>
      </c>
      <c r="AM2125" s="7" t="s">
        <v>287</v>
      </c>
      <c r="AN2125" s="20"/>
      <c r="AO2125" s="21" t="str">
        <f>VLOOKUP(B2125,'[3]FCLCh-VB3'!$B$9:$AQ$389,42,)</f>
        <v>在L24生产时发泡批量侧板磕碰，避免大的质量风险</v>
      </c>
      <c r="AP2125" s="21"/>
      <c r="AQ2125" s="5" t="s">
        <v>2672</v>
      </c>
      <c r="AR2125" s="5" t="s">
        <v>2203</v>
      </c>
    </row>
    <row r="2126" spans="1:44">
      <c r="A2126" s="87" t="s">
        <v>562</v>
      </c>
      <c r="B2126" s="5">
        <v>1002869</v>
      </c>
      <c r="C2126" s="5" t="s">
        <v>565</v>
      </c>
      <c r="D2126" s="5" t="s">
        <v>55</v>
      </c>
      <c r="E2126" s="5" t="s">
        <v>2577</v>
      </c>
      <c r="F2126" s="5" t="s">
        <v>2199</v>
      </c>
      <c r="G2126" s="5" t="s">
        <v>2676</v>
      </c>
      <c r="H2126" s="6">
        <v>39577</v>
      </c>
      <c r="I2126" s="5" t="s">
        <v>575</v>
      </c>
      <c r="J2126" s="5" t="s">
        <v>653</v>
      </c>
      <c r="K2126" s="5" t="s">
        <v>568</v>
      </c>
      <c r="L2126" s="7">
        <v>6</v>
      </c>
      <c r="M2126" s="7" t="s">
        <v>287</v>
      </c>
      <c r="N2126" s="8">
        <v>4835</v>
      </c>
      <c r="O2126" s="122">
        <v>0.02</v>
      </c>
      <c r="P2126" s="10">
        <f t="shared" si="418"/>
        <v>97</v>
      </c>
      <c r="Q2126" s="122">
        <v>5.0000000000000001E-3</v>
      </c>
      <c r="R2126" s="10">
        <f t="shared" si="419"/>
        <v>24</v>
      </c>
      <c r="S2126" s="122">
        <f t="shared" si="420"/>
        <v>2.5025853154084798E-2</v>
      </c>
      <c r="T2126" s="10">
        <f t="shared" si="421"/>
        <v>121</v>
      </c>
      <c r="U2126" s="10">
        <f t="shared" si="422"/>
        <v>4956</v>
      </c>
      <c r="V2126" s="11">
        <v>4955.875</v>
      </c>
      <c r="W2126" s="12">
        <f t="shared" si="423"/>
        <v>120.875</v>
      </c>
      <c r="X2126" s="123">
        <f t="shared" si="424"/>
        <v>2.5000000000000001E-2</v>
      </c>
      <c r="Y2126" s="124" t="str">
        <f t="shared" si="425"/>
        <v>0.00%-8.40%</v>
      </c>
      <c r="Z2126" s="15"/>
      <c r="AA2126" s="15"/>
      <c r="AB2126" s="15"/>
      <c r="AC2126" s="125"/>
      <c r="AD2126" s="8">
        <f t="shared" si="426"/>
        <v>0</v>
      </c>
      <c r="AE2126" s="17">
        <f t="shared" si="427"/>
        <v>4955.875</v>
      </c>
      <c r="AF2126" s="18">
        <f t="shared" si="428"/>
        <v>120.875</v>
      </c>
      <c r="AG2126" s="126">
        <f t="shared" si="429"/>
        <v>2.4999999999999911E-2</v>
      </c>
      <c r="AH2126" s="20">
        <v>13.6</v>
      </c>
      <c r="AI2126" s="20">
        <v>750</v>
      </c>
      <c r="AJ2126" s="20"/>
      <c r="AK2126" s="20">
        <v>688</v>
      </c>
      <c r="AL2126" s="20">
        <f t="shared" si="430"/>
        <v>77087.899999999994</v>
      </c>
      <c r="AM2126" s="7" t="s">
        <v>287</v>
      </c>
      <c r="AN2126" s="20"/>
      <c r="AO2126" s="21"/>
      <c r="AP2126" s="21"/>
      <c r="AQ2126" s="5" t="s">
        <v>2672</v>
      </c>
      <c r="AR2126" s="5" t="s">
        <v>2203</v>
      </c>
    </row>
    <row r="2127" spans="1:44">
      <c r="A2127" s="87" t="s">
        <v>562</v>
      </c>
      <c r="B2127" s="5">
        <v>1002889</v>
      </c>
      <c r="C2127" s="5" t="s">
        <v>565</v>
      </c>
      <c r="D2127" s="5" t="s">
        <v>55</v>
      </c>
      <c r="E2127" s="5" t="s">
        <v>2577</v>
      </c>
      <c r="F2127" s="5" t="s">
        <v>2208</v>
      </c>
      <c r="G2127" s="5" t="s">
        <v>2673</v>
      </c>
      <c r="H2127" s="6">
        <v>39857</v>
      </c>
      <c r="I2127" s="5" t="s">
        <v>575</v>
      </c>
      <c r="J2127" s="5" t="s">
        <v>627</v>
      </c>
      <c r="K2127" s="5" t="s">
        <v>568</v>
      </c>
      <c r="L2127" s="7">
        <v>6</v>
      </c>
      <c r="M2127" s="7" t="s">
        <v>287</v>
      </c>
      <c r="N2127" s="8">
        <v>4675</v>
      </c>
      <c r="O2127" s="122">
        <v>0.02</v>
      </c>
      <c r="P2127" s="10">
        <f t="shared" si="418"/>
        <v>94</v>
      </c>
      <c r="Q2127" s="122">
        <v>5.0000000000000001E-3</v>
      </c>
      <c r="R2127" s="10">
        <f t="shared" si="419"/>
        <v>23</v>
      </c>
      <c r="S2127" s="122">
        <f t="shared" si="420"/>
        <v>2.502673796791444E-2</v>
      </c>
      <c r="T2127" s="10">
        <f t="shared" si="421"/>
        <v>117</v>
      </c>
      <c r="U2127" s="10">
        <f t="shared" si="422"/>
        <v>4792</v>
      </c>
      <c r="V2127" s="11">
        <v>4791.875</v>
      </c>
      <c r="W2127" s="12">
        <f t="shared" si="423"/>
        <v>116.875</v>
      </c>
      <c r="X2127" s="123">
        <f t="shared" si="424"/>
        <v>2.5000000000000001E-2</v>
      </c>
      <c r="Y2127" s="124" t="str">
        <f t="shared" si="425"/>
        <v>0.00%-8.40%</v>
      </c>
      <c r="Z2127" s="15"/>
      <c r="AA2127" s="15"/>
      <c r="AB2127" s="15"/>
      <c r="AC2127" s="125"/>
      <c r="AD2127" s="8">
        <f t="shared" si="426"/>
        <v>0</v>
      </c>
      <c r="AE2127" s="17">
        <f t="shared" si="427"/>
        <v>4791.875</v>
      </c>
      <c r="AF2127" s="18">
        <f t="shared" si="428"/>
        <v>116.875</v>
      </c>
      <c r="AG2127" s="126">
        <f t="shared" si="429"/>
        <v>2.4999999999999911E-2</v>
      </c>
      <c r="AH2127" s="20">
        <v>13.6</v>
      </c>
      <c r="AI2127" s="20">
        <v>450</v>
      </c>
      <c r="AJ2127" s="20"/>
      <c r="AK2127" s="20">
        <v>688</v>
      </c>
      <c r="AL2127" s="20">
        <f t="shared" si="430"/>
        <v>71257.5</v>
      </c>
      <c r="AM2127" s="7" t="s">
        <v>287</v>
      </c>
      <c r="AN2127" s="20"/>
      <c r="AO2127" s="21"/>
      <c r="AP2127" s="21"/>
      <c r="AQ2127" s="5" t="s">
        <v>2672</v>
      </c>
      <c r="AR2127" s="5" t="s">
        <v>2203</v>
      </c>
    </row>
    <row r="2128" spans="1:44">
      <c r="A2128" s="87" t="s">
        <v>562</v>
      </c>
      <c r="B2128" s="5">
        <v>1002896</v>
      </c>
      <c r="C2128" s="5" t="s">
        <v>565</v>
      </c>
      <c r="D2128" s="5" t="s">
        <v>55</v>
      </c>
      <c r="E2128" s="5" t="s">
        <v>2577</v>
      </c>
      <c r="F2128" s="5" t="s">
        <v>2208</v>
      </c>
      <c r="G2128" s="5" t="s">
        <v>2673</v>
      </c>
      <c r="H2128" s="6">
        <v>39594</v>
      </c>
      <c r="I2128" s="5" t="s">
        <v>575</v>
      </c>
      <c r="J2128" s="5" t="s">
        <v>2644</v>
      </c>
      <c r="K2128" s="5" t="s">
        <v>568</v>
      </c>
      <c r="L2128" s="7">
        <v>6</v>
      </c>
      <c r="M2128" s="7" t="s">
        <v>287</v>
      </c>
      <c r="N2128" s="8">
        <v>4944</v>
      </c>
      <c r="O2128" s="122">
        <v>0.02</v>
      </c>
      <c r="P2128" s="10">
        <f t="shared" si="418"/>
        <v>99</v>
      </c>
      <c r="Q2128" s="122">
        <v>5.0000000000000001E-3</v>
      </c>
      <c r="R2128" s="10">
        <f t="shared" si="419"/>
        <v>25</v>
      </c>
      <c r="S2128" s="122">
        <f t="shared" si="420"/>
        <v>2.5080906148867314E-2</v>
      </c>
      <c r="T2128" s="10">
        <f t="shared" si="421"/>
        <v>124</v>
      </c>
      <c r="U2128" s="10">
        <f t="shared" si="422"/>
        <v>5068</v>
      </c>
      <c r="V2128" s="11">
        <v>5067.5999999999995</v>
      </c>
      <c r="W2128" s="12">
        <f t="shared" si="423"/>
        <v>123.59999999999945</v>
      </c>
      <c r="X2128" s="123">
        <f t="shared" si="424"/>
        <v>2.5000000000000001E-2</v>
      </c>
      <c r="Y2128" s="124" t="str">
        <f t="shared" si="425"/>
        <v>0.00%-8.40%</v>
      </c>
      <c r="Z2128" s="15"/>
      <c r="AA2128" s="15"/>
      <c r="AB2128" s="15"/>
      <c r="AC2128" s="125"/>
      <c r="AD2128" s="8">
        <f t="shared" si="426"/>
        <v>0</v>
      </c>
      <c r="AE2128" s="17">
        <f t="shared" si="427"/>
        <v>5067.5999999999995</v>
      </c>
      <c r="AF2128" s="18">
        <f t="shared" si="428"/>
        <v>123.59999999999945</v>
      </c>
      <c r="AG2128" s="126">
        <f t="shared" si="429"/>
        <v>2.4999999999999911E-2</v>
      </c>
      <c r="AH2128" s="20">
        <v>13.6</v>
      </c>
      <c r="AI2128" s="20">
        <v>650</v>
      </c>
      <c r="AJ2128" s="20"/>
      <c r="AK2128" s="20">
        <v>688</v>
      </c>
      <c r="AL2128" s="20">
        <f t="shared" si="430"/>
        <v>77407.359999999986</v>
      </c>
      <c r="AM2128" s="7" t="s">
        <v>287</v>
      </c>
      <c r="AN2128" s="20"/>
      <c r="AO2128" s="21"/>
      <c r="AP2128" s="21"/>
      <c r="AQ2128" s="5" t="s">
        <v>2672</v>
      </c>
      <c r="AR2128" s="5" t="s">
        <v>2203</v>
      </c>
    </row>
    <row r="2129" spans="1:44">
      <c r="A2129" s="87" t="s">
        <v>562</v>
      </c>
      <c r="B2129" s="5">
        <v>1002897</v>
      </c>
      <c r="C2129" s="5" t="s">
        <v>565</v>
      </c>
      <c r="D2129" s="5" t="s">
        <v>55</v>
      </c>
      <c r="E2129" s="5" t="s">
        <v>2577</v>
      </c>
      <c r="F2129" s="5" t="s">
        <v>2215</v>
      </c>
      <c r="G2129" s="5" t="s">
        <v>2673</v>
      </c>
      <c r="H2129" s="6">
        <v>39594</v>
      </c>
      <c r="I2129" s="5" t="s">
        <v>575</v>
      </c>
      <c r="J2129" s="5" t="s">
        <v>2644</v>
      </c>
      <c r="K2129" s="5" t="s">
        <v>568</v>
      </c>
      <c r="L2129" s="7">
        <v>6</v>
      </c>
      <c r="M2129" s="7" t="s">
        <v>287</v>
      </c>
      <c r="N2129" s="8">
        <v>4807</v>
      </c>
      <c r="O2129" s="122">
        <v>0.02</v>
      </c>
      <c r="P2129" s="10">
        <f t="shared" si="418"/>
        <v>96</v>
      </c>
      <c r="Q2129" s="122">
        <v>5.0000000000000001E-3</v>
      </c>
      <c r="R2129" s="10">
        <f t="shared" si="419"/>
        <v>24</v>
      </c>
      <c r="S2129" s="122">
        <f t="shared" si="420"/>
        <v>2.4963594757645102E-2</v>
      </c>
      <c r="T2129" s="10">
        <f t="shared" si="421"/>
        <v>120</v>
      </c>
      <c r="U2129" s="10">
        <f t="shared" si="422"/>
        <v>4927</v>
      </c>
      <c r="V2129" s="11">
        <v>4927</v>
      </c>
      <c r="W2129" s="12">
        <f t="shared" si="423"/>
        <v>120</v>
      </c>
      <c r="X2129" s="123">
        <f t="shared" si="424"/>
        <v>2.5000000000000001E-2</v>
      </c>
      <c r="Y2129" s="124" t="str">
        <f t="shared" si="425"/>
        <v>0.00%-8.40%</v>
      </c>
      <c r="Z2129" s="15"/>
      <c r="AA2129" s="15"/>
      <c r="AB2129" s="15"/>
      <c r="AC2129" s="125"/>
      <c r="AD2129" s="8">
        <f t="shared" si="426"/>
        <v>0</v>
      </c>
      <c r="AE2129" s="17">
        <f t="shared" si="427"/>
        <v>4927</v>
      </c>
      <c r="AF2129" s="18">
        <f t="shared" si="428"/>
        <v>120</v>
      </c>
      <c r="AG2129" s="126">
        <f t="shared" si="429"/>
        <v>2.4963594757645202E-2</v>
      </c>
      <c r="AH2129" s="20">
        <v>13.6</v>
      </c>
      <c r="AI2129" s="20">
        <v>650</v>
      </c>
      <c r="AJ2129" s="20"/>
      <c r="AK2129" s="20">
        <v>688</v>
      </c>
      <c r="AL2129" s="20">
        <f t="shared" si="430"/>
        <v>75495.199999999997</v>
      </c>
      <c r="AM2129" s="7" t="s">
        <v>287</v>
      </c>
      <c r="AN2129" s="20"/>
      <c r="AO2129" s="21"/>
      <c r="AP2129" s="21"/>
      <c r="AQ2129" s="5" t="s">
        <v>2672</v>
      </c>
      <c r="AR2129" s="5" t="s">
        <v>2203</v>
      </c>
    </row>
    <row r="2130" spans="1:44">
      <c r="A2130" s="87" t="s">
        <v>562</v>
      </c>
      <c r="B2130" s="5">
        <v>1002906</v>
      </c>
      <c r="C2130" s="5" t="s">
        <v>565</v>
      </c>
      <c r="D2130" s="5" t="s">
        <v>55</v>
      </c>
      <c r="E2130" s="5" t="s">
        <v>2577</v>
      </c>
      <c r="F2130" s="5" t="s">
        <v>2208</v>
      </c>
      <c r="G2130" s="5" t="s">
        <v>2673</v>
      </c>
      <c r="H2130" s="6">
        <v>39594</v>
      </c>
      <c r="I2130" s="5" t="s">
        <v>489</v>
      </c>
      <c r="J2130" s="5" t="s">
        <v>2656</v>
      </c>
      <c r="K2130" s="5" t="s">
        <v>568</v>
      </c>
      <c r="L2130" s="7">
        <v>6</v>
      </c>
      <c r="M2130" s="7" t="s">
        <v>287</v>
      </c>
      <c r="N2130" s="8">
        <v>9560</v>
      </c>
      <c r="O2130" s="122">
        <v>0.02</v>
      </c>
      <c r="P2130" s="10">
        <f t="shared" si="418"/>
        <v>191</v>
      </c>
      <c r="Q2130" s="122">
        <v>5.0000000000000001E-3</v>
      </c>
      <c r="R2130" s="10">
        <f t="shared" si="419"/>
        <v>48</v>
      </c>
      <c r="S2130" s="122">
        <f t="shared" si="420"/>
        <v>2.5000000000000001E-2</v>
      </c>
      <c r="T2130" s="10">
        <f t="shared" si="421"/>
        <v>239</v>
      </c>
      <c r="U2130" s="10">
        <f t="shared" si="422"/>
        <v>9799</v>
      </c>
      <c r="V2130" s="11">
        <v>10190.200000000001</v>
      </c>
      <c r="W2130" s="12">
        <f t="shared" si="423"/>
        <v>630.20000000000073</v>
      </c>
      <c r="X2130" s="123">
        <f t="shared" si="424"/>
        <v>6.59E-2</v>
      </c>
      <c r="Y2130" s="124" t="str">
        <f t="shared" si="425"/>
        <v>0.00%-8.40%</v>
      </c>
      <c r="Z2130" s="15"/>
      <c r="AA2130" s="15"/>
      <c r="AB2130" s="15"/>
      <c r="AC2130" s="125"/>
      <c r="AD2130" s="8">
        <f t="shared" si="426"/>
        <v>0</v>
      </c>
      <c r="AE2130" s="17">
        <f t="shared" si="427"/>
        <v>10190.200000000001</v>
      </c>
      <c r="AF2130" s="18">
        <f t="shared" si="428"/>
        <v>630.20000000000073</v>
      </c>
      <c r="AG2130" s="126">
        <f t="shared" si="429"/>
        <v>6.5920502092050359E-2</v>
      </c>
      <c r="AH2130" s="20">
        <v>13.6</v>
      </c>
      <c r="AI2130" s="20">
        <v>500</v>
      </c>
      <c r="AJ2130" s="20"/>
      <c r="AK2130" s="20">
        <v>688</v>
      </c>
      <c r="AL2130" s="20">
        <f t="shared" si="430"/>
        <v>145274.72</v>
      </c>
      <c r="AM2130" s="7" t="s">
        <v>287</v>
      </c>
      <c r="AN2130" s="20"/>
      <c r="AO2130" s="21" t="str">
        <f>VLOOKUP(B2130,'[3]FCLCh-VB3'!$B$9:$AQ$389,42,)</f>
        <v>带领团队高效完成5条线、11个平台的柔性生产组织工作，并稳定达成各项绩效指标，与其他领班差异较大，适度平衡</v>
      </c>
      <c r="AP2130" s="21"/>
      <c r="AQ2130" s="5" t="s">
        <v>2672</v>
      </c>
      <c r="AR2130" s="5" t="s">
        <v>2203</v>
      </c>
    </row>
    <row r="2131" spans="1:44">
      <c r="A2131" s="87" t="s">
        <v>562</v>
      </c>
      <c r="B2131" s="5">
        <v>1002912</v>
      </c>
      <c r="C2131" s="5" t="s">
        <v>565</v>
      </c>
      <c r="D2131" s="5" t="s">
        <v>55</v>
      </c>
      <c r="E2131" s="5" t="s">
        <v>2577</v>
      </c>
      <c r="F2131" s="5" t="s">
        <v>2208</v>
      </c>
      <c r="G2131" s="5" t="s">
        <v>2673</v>
      </c>
      <c r="H2131" s="6">
        <v>39863</v>
      </c>
      <c r="I2131" s="5" t="s">
        <v>575</v>
      </c>
      <c r="J2131" s="5" t="s">
        <v>2642</v>
      </c>
      <c r="K2131" s="5" t="s">
        <v>568</v>
      </c>
      <c r="L2131" s="7">
        <v>6</v>
      </c>
      <c r="M2131" s="7" t="s">
        <v>287</v>
      </c>
      <c r="N2131" s="8">
        <v>4652</v>
      </c>
      <c r="O2131" s="122">
        <v>0.02</v>
      </c>
      <c r="P2131" s="10">
        <f t="shared" si="418"/>
        <v>93</v>
      </c>
      <c r="Q2131" s="122">
        <v>5.0000000000000001E-3</v>
      </c>
      <c r="R2131" s="10">
        <f t="shared" si="419"/>
        <v>23</v>
      </c>
      <c r="S2131" s="122">
        <f t="shared" si="420"/>
        <v>2.4935511607910577E-2</v>
      </c>
      <c r="T2131" s="10">
        <f t="shared" si="421"/>
        <v>116</v>
      </c>
      <c r="U2131" s="10">
        <f t="shared" si="422"/>
        <v>4768</v>
      </c>
      <c r="V2131" s="11">
        <v>4768.2999999999993</v>
      </c>
      <c r="W2131" s="12">
        <f t="shared" si="423"/>
        <v>116.29999999999927</v>
      </c>
      <c r="X2131" s="123">
        <f t="shared" si="424"/>
        <v>2.5000000000000001E-2</v>
      </c>
      <c r="Y2131" s="124" t="str">
        <f t="shared" si="425"/>
        <v>0.00%-8.40%</v>
      </c>
      <c r="Z2131" s="15"/>
      <c r="AA2131" s="15"/>
      <c r="AB2131" s="15"/>
      <c r="AC2131" s="125"/>
      <c r="AD2131" s="8">
        <f t="shared" si="426"/>
        <v>0</v>
      </c>
      <c r="AE2131" s="17">
        <f t="shared" si="427"/>
        <v>4768.2999999999993</v>
      </c>
      <c r="AF2131" s="18">
        <f t="shared" si="428"/>
        <v>116.29999999999927</v>
      </c>
      <c r="AG2131" s="126">
        <f t="shared" si="429"/>
        <v>2.4999999999999911E-2</v>
      </c>
      <c r="AH2131" s="20">
        <v>13.6</v>
      </c>
      <c r="AI2131" s="20">
        <v>650</v>
      </c>
      <c r="AJ2131" s="20"/>
      <c r="AK2131" s="20">
        <v>688</v>
      </c>
      <c r="AL2131" s="20">
        <f t="shared" si="430"/>
        <v>73336.87999999999</v>
      </c>
      <c r="AM2131" s="7" t="s">
        <v>287</v>
      </c>
      <c r="AN2131" s="20"/>
      <c r="AO2131" s="21"/>
      <c r="AP2131" s="21"/>
      <c r="AQ2131" s="5" t="s">
        <v>2672</v>
      </c>
      <c r="AR2131" s="5" t="s">
        <v>2203</v>
      </c>
    </row>
    <row r="2132" spans="1:44">
      <c r="A2132" s="87" t="s">
        <v>562</v>
      </c>
      <c r="B2132" s="5">
        <v>1002915</v>
      </c>
      <c r="C2132" s="5" t="s">
        <v>565</v>
      </c>
      <c r="D2132" s="5" t="s">
        <v>55</v>
      </c>
      <c r="E2132" s="5" t="s">
        <v>2577</v>
      </c>
      <c r="F2132" s="5" t="s">
        <v>2208</v>
      </c>
      <c r="G2132" s="5" t="s">
        <v>2673</v>
      </c>
      <c r="H2132" s="6">
        <v>39594</v>
      </c>
      <c r="I2132" s="5" t="s">
        <v>575</v>
      </c>
      <c r="J2132" s="5" t="s">
        <v>627</v>
      </c>
      <c r="K2132" s="5" t="s">
        <v>568</v>
      </c>
      <c r="L2132" s="7">
        <v>6</v>
      </c>
      <c r="M2132" s="7" t="s">
        <v>287</v>
      </c>
      <c r="N2132" s="8">
        <v>4864</v>
      </c>
      <c r="O2132" s="122">
        <v>0.02</v>
      </c>
      <c r="P2132" s="10">
        <f t="shared" si="418"/>
        <v>97</v>
      </c>
      <c r="Q2132" s="122">
        <v>5.0000000000000001E-3</v>
      </c>
      <c r="R2132" s="10">
        <f t="shared" si="419"/>
        <v>24</v>
      </c>
      <c r="S2132" s="122">
        <f t="shared" si="420"/>
        <v>2.4876644736842105E-2</v>
      </c>
      <c r="T2132" s="10">
        <f t="shared" si="421"/>
        <v>121</v>
      </c>
      <c r="U2132" s="10">
        <f t="shared" si="422"/>
        <v>4985</v>
      </c>
      <c r="V2132" s="11">
        <v>4936.9599999999991</v>
      </c>
      <c r="W2132" s="12">
        <f t="shared" si="423"/>
        <v>72.959999999999127</v>
      </c>
      <c r="X2132" s="123">
        <f t="shared" si="424"/>
        <v>1.4999999999999999E-2</v>
      </c>
      <c r="Y2132" s="124" t="str">
        <f t="shared" si="425"/>
        <v>0.00%-8.40%</v>
      </c>
      <c r="Z2132" s="15"/>
      <c r="AA2132" s="15"/>
      <c r="AB2132" s="15"/>
      <c r="AC2132" s="125"/>
      <c r="AD2132" s="8">
        <f t="shared" si="426"/>
        <v>0</v>
      </c>
      <c r="AE2132" s="17">
        <f t="shared" si="427"/>
        <v>4936.9599999999991</v>
      </c>
      <c r="AF2132" s="18">
        <f t="shared" si="428"/>
        <v>72.959999999999127</v>
      </c>
      <c r="AG2132" s="126">
        <f t="shared" si="429"/>
        <v>1.4999999999999902E-2</v>
      </c>
      <c r="AH2132" s="20">
        <v>13.6</v>
      </c>
      <c r="AI2132" s="20">
        <v>450</v>
      </c>
      <c r="AJ2132" s="20"/>
      <c r="AK2132" s="20">
        <v>688</v>
      </c>
      <c r="AL2132" s="20">
        <f t="shared" si="430"/>
        <v>73230.655999999988</v>
      </c>
      <c r="AM2132" s="7" t="s">
        <v>287</v>
      </c>
      <c r="AN2132" s="20"/>
      <c r="AO2132" s="21"/>
      <c r="AP2132" s="21"/>
      <c r="AQ2132" s="5" t="s">
        <v>2672</v>
      </c>
      <c r="AR2132" s="5" t="s">
        <v>2203</v>
      </c>
    </row>
    <row r="2133" spans="1:44">
      <c r="A2133" s="87" t="s">
        <v>562</v>
      </c>
      <c r="B2133" s="5">
        <v>1002918</v>
      </c>
      <c r="C2133" s="5" t="s">
        <v>565</v>
      </c>
      <c r="D2133" s="5" t="s">
        <v>55</v>
      </c>
      <c r="E2133" s="5" t="s">
        <v>2577</v>
      </c>
      <c r="F2133" s="5" t="s">
        <v>2204</v>
      </c>
      <c r="G2133" s="5" t="s">
        <v>2673</v>
      </c>
      <c r="H2133" s="6">
        <v>39863</v>
      </c>
      <c r="I2133" s="5" t="s">
        <v>575</v>
      </c>
      <c r="J2133" s="5" t="s">
        <v>2642</v>
      </c>
      <c r="K2133" s="5" t="s">
        <v>568</v>
      </c>
      <c r="L2133" s="7">
        <v>6</v>
      </c>
      <c r="M2133" s="7" t="s">
        <v>287</v>
      </c>
      <c r="N2133" s="8">
        <v>4423</v>
      </c>
      <c r="O2133" s="122">
        <v>0.02</v>
      </c>
      <c r="P2133" s="10">
        <f t="shared" si="418"/>
        <v>88</v>
      </c>
      <c r="Q2133" s="122">
        <v>5.0000000000000001E-3</v>
      </c>
      <c r="R2133" s="10">
        <f t="shared" si="419"/>
        <v>22</v>
      </c>
      <c r="S2133" s="122">
        <f t="shared" si="420"/>
        <v>2.4869997739091116E-2</v>
      </c>
      <c r="T2133" s="10">
        <f t="shared" si="421"/>
        <v>110</v>
      </c>
      <c r="U2133" s="10">
        <f t="shared" si="422"/>
        <v>4533</v>
      </c>
      <c r="V2133" s="11">
        <v>4533</v>
      </c>
      <c r="W2133" s="12">
        <f t="shared" si="423"/>
        <v>110</v>
      </c>
      <c r="X2133" s="123">
        <f t="shared" si="424"/>
        <v>2.4899999999999999E-2</v>
      </c>
      <c r="Y2133" s="124" t="str">
        <f t="shared" si="425"/>
        <v>0.00%-8.40%</v>
      </c>
      <c r="Z2133" s="15"/>
      <c r="AA2133" s="15"/>
      <c r="AB2133" s="15"/>
      <c r="AC2133" s="125"/>
      <c r="AD2133" s="8">
        <f t="shared" si="426"/>
        <v>0</v>
      </c>
      <c r="AE2133" s="17">
        <f t="shared" si="427"/>
        <v>4533</v>
      </c>
      <c r="AF2133" s="18">
        <f t="shared" si="428"/>
        <v>110</v>
      </c>
      <c r="AG2133" s="126">
        <f t="shared" si="429"/>
        <v>2.4869997739091154E-2</v>
      </c>
      <c r="AH2133" s="20">
        <v>13.6</v>
      </c>
      <c r="AI2133" s="20">
        <v>650</v>
      </c>
      <c r="AJ2133" s="20"/>
      <c r="AK2133" s="20">
        <v>688</v>
      </c>
      <c r="AL2133" s="20">
        <f t="shared" si="430"/>
        <v>70136.799999999988</v>
      </c>
      <c r="AM2133" s="7" t="s">
        <v>287</v>
      </c>
      <c r="AN2133" s="20"/>
      <c r="AO2133" s="21"/>
      <c r="AP2133" s="21"/>
      <c r="AQ2133" s="5" t="s">
        <v>2672</v>
      </c>
      <c r="AR2133" s="5" t="s">
        <v>2203</v>
      </c>
    </row>
    <row r="2134" spans="1:44">
      <c r="A2134" s="87" t="s">
        <v>562</v>
      </c>
      <c r="B2134" s="5">
        <v>1002928</v>
      </c>
      <c r="C2134" s="5" t="s">
        <v>565</v>
      </c>
      <c r="D2134" s="5" t="s">
        <v>55</v>
      </c>
      <c r="E2134" s="5" t="s">
        <v>2577</v>
      </c>
      <c r="F2134" s="5" t="s">
        <v>2208</v>
      </c>
      <c r="G2134" s="5" t="s">
        <v>2673</v>
      </c>
      <c r="H2134" s="6">
        <v>39857</v>
      </c>
      <c r="I2134" s="5" t="s">
        <v>575</v>
      </c>
      <c r="J2134" s="5" t="s">
        <v>2646</v>
      </c>
      <c r="K2134" s="5" t="s">
        <v>568</v>
      </c>
      <c r="L2134" s="7">
        <v>6</v>
      </c>
      <c r="M2134" s="7" t="s">
        <v>287</v>
      </c>
      <c r="N2134" s="8">
        <v>4533</v>
      </c>
      <c r="O2134" s="122">
        <v>0.02</v>
      </c>
      <c r="P2134" s="10">
        <f t="shared" si="418"/>
        <v>91</v>
      </c>
      <c r="Q2134" s="122">
        <v>5.0000000000000001E-3</v>
      </c>
      <c r="R2134" s="10">
        <f t="shared" si="419"/>
        <v>23</v>
      </c>
      <c r="S2134" s="122">
        <f t="shared" si="420"/>
        <v>2.5148908007941759E-2</v>
      </c>
      <c r="T2134" s="10">
        <f t="shared" si="421"/>
        <v>114</v>
      </c>
      <c r="U2134" s="10">
        <f t="shared" si="422"/>
        <v>4647</v>
      </c>
      <c r="V2134" s="11">
        <v>4646.3249999999998</v>
      </c>
      <c r="W2134" s="12">
        <f t="shared" si="423"/>
        <v>113.32499999999982</v>
      </c>
      <c r="X2134" s="123">
        <f t="shared" si="424"/>
        <v>2.5000000000000001E-2</v>
      </c>
      <c r="Y2134" s="124" t="str">
        <f t="shared" si="425"/>
        <v>0.00%-8.40%</v>
      </c>
      <c r="Z2134" s="15"/>
      <c r="AA2134" s="15"/>
      <c r="AB2134" s="15"/>
      <c r="AC2134" s="125"/>
      <c r="AD2134" s="8">
        <f t="shared" si="426"/>
        <v>0</v>
      </c>
      <c r="AE2134" s="17">
        <f t="shared" si="427"/>
        <v>4646.3249999999998</v>
      </c>
      <c r="AF2134" s="18">
        <f t="shared" si="428"/>
        <v>113.32499999999982</v>
      </c>
      <c r="AG2134" s="126">
        <f t="shared" si="429"/>
        <v>2.4999999999999911E-2</v>
      </c>
      <c r="AH2134" s="20">
        <v>13.6</v>
      </c>
      <c r="AI2134" s="20">
        <v>450</v>
      </c>
      <c r="AJ2134" s="20"/>
      <c r="AK2134" s="20">
        <v>688</v>
      </c>
      <c r="AL2134" s="20">
        <f t="shared" si="430"/>
        <v>69278.01999999999</v>
      </c>
      <c r="AM2134" s="7" t="s">
        <v>287</v>
      </c>
      <c r="AN2134" s="20"/>
      <c r="AO2134" s="21"/>
      <c r="AP2134" s="21"/>
      <c r="AQ2134" s="5" t="s">
        <v>2672</v>
      </c>
      <c r="AR2134" s="5" t="s">
        <v>2203</v>
      </c>
    </row>
    <row r="2135" spans="1:44">
      <c r="A2135" s="87" t="s">
        <v>562</v>
      </c>
      <c r="B2135" s="5">
        <v>1002936</v>
      </c>
      <c r="C2135" s="5" t="s">
        <v>565</v>
      </c>
      <c r="D2135" s="5" t="s">
        <v>55</v>
      </c>
      <c r="E2135" s="5" t="s">
        <v>2577</v>
      </c>
      <c r="F2135" s="5" t="s">
        <v>2215</v>
      </c>
      <c r="G2135" s="5" t="s">
        <v>2673</v>
      </c>
      <c r="H2135" s="6">
        <v>39857</v>
      </c>
      <c r="I2135" s="5" t="s">
        <v>575</v>
      </c>
      <c r="J2135" s="5" t="s">
        <v>627</v>
      </c>
      <c r="K2135" s="5" t="s">
        <v>568</v>
      </c>
      <c r="L2135" s="7">
        <v>6</v>
      </c>
      <c r="M2135" s="7" t="s">
        <v>287</v>
      </c>
      <c r="N2135" s="8">
        <v>4462</v>
      </c>
      <c r="O2135" s="122">
        <v>0.02</v>
      </c>
      <c r="P2135" s="10">
        <f t="shared" si="418"/>
        <v>89</v>
      </c>
      <c r="Q2135" s="122">
        <v>5.0000000000000001E-3</v>
      </c>
      <c r="R2135" s="10">
        <f t="shared" si="419"/>
        <v>22</v>
      </c>
      <c r="S2135" s="122">
        <f t="shared" si="420"/>
        <v>2.4876736889287314E-2</v>
      </c>
      <c r="T2135" s="10">
        <f t="shared" si="421"/>
        <v>111</v>
      </c>
      <c r="U2135" s="10">
        <f t="shared" si="422"/>
        <v>4573</v>
      </c>
      <c r="V2135" s="11">
        <v>4462</v>
      </c>
      <c r="W2135" s="12">
        <f t="shared" si="423"/>
        <v>0</v>
      </c>
      <c r="X2135" s="123">
        <f t="shared" si="424"/>
        <v>0</v>
      </c>
      <c r="Y2135" s="124" t="str">
        <f t="shared" si="425"/>
        <v>0.00%-8.40%</v>
      </c>
      <c r="Z2135" s="15"/>
      <c r="AA2135" s="15"/>
      <c r="AB2135" s="15"/>
      <c r="AC2135" s="125"/>
      <c r="AD2135" s="8">
        <f t="shared" si="426"/>
        <v>0</v>
      </c>
      <c r="AE2135" s="17">
        <f t="shared" si="427"/>
        <v>4462</v>
      </c>
      <c r="AF2135" s="18">
        <f t="shared" si="428"/>
        <v>0</v>
      </c>
      <c r="AG2135" s="126">
        <f t="shared" si="429"/>
        <v>0</v>
      </c>
      <c r="AH2135" s="20">
        <v>13.6</v>
      </c>
      <c r="AI2135" s="20">
        <v>450</v>
      </c>
      <c r="AJ2135" s="20"/>
      <c r="AK2135" s="20">
        <v>688</v>
      </c>
      <c r="AL2135" s="20">
        <f t="shared" si="430"/>
        <v>66771.199999999997</v>
      </c>
      <c r="AM2135" s="7" t="s">
        <v>287</v>
      </c>
      <c r="AN2135" s="20"/>
      <c r="AO2135" s="21" t="str">
        <f>VLOOKUP(B2135,'[2]FCLCh-VB2'!$B$9:$AQ$230,42,)</f>
        <v>仅能从事单一/简单工序，工作责任心不强</v>
      </c>
      <c r="AP2135" s="21" t="s">
        <v>140</v>
      </c>
      <c r="AQ2135" s="5" t="s">
        <v>2672</v>
      </c>
      <c r="AR2135" s="5" t="s">
        <v>2203</v>
      </c>
    </row>
    <row r="2136" spans="1:44">
      <c r="A2136" s="87" t="s">
        <v>562</v>
      </c>
      <c r="B2136" s="5">
        <v>1002937</v>
      </c>
      <c r="C2136" s="5" t="s">
        <v>565</v>
      </c>
      <c r="D2136" s="5" t="s">
        <v>55</v>
      </c>
      <c r="E2136" s="5" t="s">
        <v>2577</v>
      </c>
      <c r="F2136" s="5" t="s">
        <v>2208</v>
      </c>
      <c r="G2136" s="5" t="s">
        <v>2673</v>
      </c>
      <c r="H2136" s="6">
        <v>39596</v>
      </c>
      <c r="I2136" s="5" t="s">
        <v>489</v>
      </c>
      <c r="J2136" s="5" t="s">
        <v>489</v>
      </c>
      <c r="K2136" s="5" t="s">
        <v>568</v>
      </c>
      <c r="L2136" s="7">
        <v>6</v>
      </c>
      <c r="M2136" s="7" t="s">
        <v>287</v>
      </c>
      <c r="N2136" s="8">
        <v>5694</v>
      </c>
      <c r="O2136" s="122">
        <v>0.02</v>
      </c>
      <c r="P2136" s="10">
        <f t="shared" si="418"/>
        <v>114</v>
      </c>
      <c r="Q2136" s="122">
        <v>5.0000000000000001E-3</v>
      </c>
      <c r="R2136" s="10">
        <f t="shared" si="419"/>
        <v>28</v>
      </c>
      <c r="S2136" s="122">
        <f t="shared" si="420"/>
        <v>2.4938531787846857E-2</v>
      </c>
      <c r="T2136" s="10">
        <f t="shared" si="421"/>
        <v>142</v>
      </c>
      <c r="U2136" s="10">
        <f t="shared" si="422"/>
        <v>5836</v>
      </c>
      <c r="V2136" s="11">
        <v>5864.82</v>
      </c>
      <c r="W2136" s="12">
        <f t="shared" si="423"/>
        <v>170.81999999999971</v>
      </c>
      <c r="X2136" s="123">
        <f t="shared" si="424"/>
        <v>0.03</v>
      </c>
      <c r="Y2136" s="124" t="str">
        <f t="shared" si="425"/>
        <v>0.00%-8.40%</v>
      </c>
      <c r="Z2136" s="15"/>
      <c r="AA2136" s="15"/>
      <c r="AB2136" s="15"/>
      <c r="AC2136" s="125"/>
      <c r="AD2136" s="8">
        <f t="shared" si="426"/>
        <v>0</v>
      </c>
      <c r="AE2136" s="17">
        <f t="shared" si="427"/>
        <v>5864.82</v>
      </c>
      <c r="AF2136" s="18">
        <f t="shared" si="428"/>
        <v>170.81999999999971</v>
      </c>
      <c r="AG2136" s="126">
        <f t="shared" si="429"/>
        <v>3.0000000000000027E-2</v>
      </c>
      <c r="AH2136" s="20">
        <v>13.6</v>
      </c>
      <c r="AI2136" s="20">
        <v>850</v>
      </c>
      <c r="AJ2136" s="20"/>
      <c r="AK2136" s="20">
        <v>688</v>
      </c>
      <c r="AL2136" s="20">
        <f t="shared" si="430"/>
        <v>90649.551999999996</v>
      </c>
      <c r="AM2136" s="7" t="s">
        <v>287</v>
      </c>
      <c r="AN2136" s="20"/>
      <c r="AO2136" s="21"/>
      <c r="AP2136" s="21"/>
      <c r="AQ2136" s="5" t="s">
        <v>2672</v>
      </c>
      <c r="AR2136" s="5" t="s">
        <v>2203</v>
      </c>
    </row>
    <row r="2137" spans="1:44">
      <c r="A2137" s="87" t="s">
        <v>562</v>
      </c>
      <c r="B2137" s="5">
        <v>1002944</v>
      </c>
      <c r="C2137" s="5" t="s">
        <v>565</v>
      </c>
      <c r="D2137" s="5" t="s">
        <v>55</v>
      </c>
      <c r="E2137" s="5" t="s">
        <v>2577</v>
      </c>
      <c r="F2137" s="5" t="s">
        <v>2208</v>
      </c>
      <c r="G2137" s="5" t="s">
        <v>2673</v>
      </c>
      <c r="H2137" s="6">
        <v>39596</v>
      </c>
      <c r="I2137" s="5" t="s">
        <v>575</v>
      </c>
      <c r="J2137" s="5" t="s">
        <v>2642</v>
      </c>
      <c r="K2137" s="5" t="s">
        <v>568</v>
      </c>
      <c r="L2137" s="7">
        <v>6</v>
      </c>
      <c r="M2137" s="7" t="s">
        <v>287</v>
      </c>
      <c r="N2137" s="8">
        <v>4368</v>
      </c>
      <c r="O2137" s="122">
        <v>0.02</v>
      </c>
      <c r="P2137" s="10">
        <f t="shared" si="418"/>
        <v>87</v>
      </c>
      <c r="Q2137" s="122">
        <v>5.0000000000000001E-3</v>
      </c>
      <c r="R2137" s="10">
        <f t="shared" si="419"/>
        <v>22</v>
      </c>
      <c r="S2137" s="122">
        <f t="shared" si="420"/>
        <v>2.4954212454212456E-2</v>
      </c>
      <c r="T2137" s="10">
        <f t="shared" si="421"/>
        <v>109</v>
      </c>
      <c r="U2137" s="10">
        <f t="shared" si="422"/>
        <v>4477</v>
      </c>
      <c r="V2137" s="11">
        <v>4433.5199999999995</v>
      </c>
      <c r="W2137" s="12">
        <f t="shared" si="423"/>
        <v>65.519999999999527</v>
      </c>
      <c r="X2137" s="123">
        <f t="shared" si="424"/>
        <v>1.4999999999999999E-2</v>
      </c>
      <c r="Y2137" s="124" t="str">
        <f t="shared" si="425"/>
        <v>0.00%-8.40%</v>
      </c>
      <c r="Z2137" s="15"/>
      <c r="AA2137" s="15"/>
      <c r="AB2137" s="15"/>
      <c r="AC2137" s="125"/>
      <c r="AD2137" s="8">
        <f t="shared" si="426"/>
        <v>0</v>
      </c>
      <c r="AE2137" s="17">
        <f t="shared" si="427"/>
        <v>4433.5199999999995</v>
      </c>
      <c r="AF2137" s="18">
        <f t="shared" si="428"/>
        <v>65.519999999999527</v>
      </c>
      <c r="AG2137" s="126">
        <f t="shared" si="429"/>
        <v>1.4999999999999902E-2</v>
      </c>
      <c r="AH2137" s="20">
        <v>13.6</v>
      </c>
      <c r="AI2137" s="20">
        <v>650</v>
      </c>
      <c r="AJ2137" s="20"/>
      <c r="AK2137" s="20">
        <v>688</v>
      </c>
      <c r="AL2137" s="20">
        <f t="shared" si="430"/>
        <v>68783.871999999988</v>
      </c>
      <c r="AM2137" s="7" t="s">
        <v>287</v>
      </c>
      <c r="AN2137" s="20"/>
      <c r="AO2137" s="21"/>
      <c r="AP2137" s="21"/>
      <c r="AQ2137" s="5" t="s">
        <v>2672</v>
      </c>
      <c r="AR2137" s="5" t="s">
        <v>2203</v>
      </c>
    </row>
    <row r="2138" spans="1:44">
      <c r="A2138" s="87" t="s">
        <v>562</v>
      </c>
      <c r="B2138" s="5">
        <v>1002963</v>
      </c>
      <c r="C2138" s="5" t="s">
        <v>565</v>
      </c>
      <c r="D2138" s="5" t="s">
        <v>55</v>
      </c>
      <c r="E2138" s="5" t="s">
        <v>2577</v>
      </c>
      <c r="F2138" s="5" t="s">
        <v>2208</v>
      </c>
      <c r="G2138" s="5" t="s">
        <v>2673</v>
      </c>
      <c r="H2138" s="6">
        <v>39601</v>
      </c>
      <c r="I2138" s="5" t="s">
        <v>575</v>
      </c>
      <c r="J2138" s="5" t="s">
        <v>2646</v>
      </c>
      <c r="K2138" s="5" t="s">
        <v>568</v>
      </c>
      <c r="L2138" s="7">
        <v>6</v>
      </c>
      <c r="M2138" s="7" t="s">
        <v>287</v>
      </c>
      <c r="N2138" s="8">
        <v>4825</v>
      </c>
      <c r="O2138" s="122">
        <v>0.02</v>
      </c>
      <c r="P2138" s="10">
        <f t="shared" si="418"/>
        <v>97</v>
      </c>
      <c r="Q2138" s="122">
        <v>5.0000000000000001E-3</v>
      </c>
      <c r="R2138" s="10">
        <f t="shared" si="419"/>
        <v>24</v>
      </c>
      <c r="S2138" s="122">
        <f t="shared" si="420"/>
        <v>2.5077720207253885E-2</v>
      </c>
      <c r="T2138" s="10">
        <f t="shared" si="421"/>
        <v>121</v>
      </c>
      <c r="U2138" s="10">
        <f t="shared" si="422"/>
        <v>4946</v>
      </c>
      <c r="V2138" s="11">
        <v>4945.625</v>
      </c>
      <c r="W2138" s="12">
        <f t="shared" si="423"/>
        <v>120.625</v>
      </c>
      <c r="X2138" s="123">
        <f t="shared" si="424"/>
        <v>2.5000000000000001E-2</v>
      </c>
      <c r="Y2138" s="124" t="str">
        <f t="shared" si="425"/>
        <v>0.00%-8.40%</v>
      </c>
      <c r="Z2138" s="15"/>
      <c r="AA2138" s="15"/>
      <c r="AB2138" s="15"/>
      <c r="AC2138" s="125"/>
      <c r="AD2138" s="8">
        <f t="shared" si="426"/>
        <v>0</v>
      </c>
      <c r="AE2138" s="17">
        <f t="shared" si="427"/>
        <v>4945.625</v>
      </c>
      <c r="AF2138" s="18">
        <f t="shared" si="428"/>
        <v>120.625</v>
      </c>
      <c r="AG2138" s="126">
        <f t="shared" si="429"/>
        <v>2.4999999999999911E-2</v>
      </c>
      <c r="AH2138" s="20">
        <v>13.6</v>
      </c>
      <c r="AI2138" s="20">
        <v>450</v>
      </c>
      <c r="AJ2138" s="20"/>
      <c r="AK2138" s="20">
        <v>688</v>
      </c>
      <c r="AL2138" s="20">
        <f t="shared" si="430"/>
        <v>73348.5</v>
      </c>
      <c r="AM2138" s="7" t="s">
        <v>287</v>
      </c>
      <c r="AN2138" s="20"/>
      <c r="AO2138" s="21"/>
      <c r="AP2138" s="21"/>
      <c r="AQ2138" s="5" t="s">
        <v>2672</v>
      </c>
      <c r="AR2138" s="5" t="s">
        <v>2203</v>
      </c>
    </row>
    <row r="2139" spans="1:44">
      <c r="A2139" s="87" t="s">
        <v>562</v>
      </c>
      <c r="B2139" s="5">
        <v>1002966</v>
      </c>
      <c r="C2139" s="5" t="s">
        <v>565</v>
      </c>
      <c r="D2139" s="5" t="s">
        <v>55</v>
      </c>
      <c r="E2139" s="5" t="s">
        <v>2577</v>
      </c>
      <c r="F2139" s="5" t="s">
        <v>2208</v>
      </c>
      <c r="G2139" s="5" t="s">
        <v>2673</v>
      </c>
      <c r="H2139" s="6">
        <v>39601</v>
      </c>
      <c r="I2139" s="5" t="s">
        <v>575</v>
      </c>
      <c r="J2139" s="5" t="s">
        <v>2646</v>
      </c>
      <c r="K2139" s="5" t="s">
        <v>568</v>
      </c>
      <c r="L2139" s="7">
        <v>6</v>
      </c>
      <c r="M2139" s="7" t="s">
        <v>287</v>
      </c>
      <c r="N2139" s="8">
        <v>4755</v>
      </c>
      <c r="O2139" s="122">
        <v>0.02</v>
      </c>
      <c r="P2139" s="10">
        <f t="shared" si="418"/>
        <v>95</v>
      </c>
      <c r="Q2139" s="122">
        <v>5.0000000000000001E-3</v>
      </c>
      <c r="R2139" s="10">
        <f t="shared" si="419"/>
        <v>24</v>
      </c>
      <c r="S2139" s="122">
        <f t="shared" si="420"/>
        <v>2.5026288117770766E-2</v>
      </c>
      <c r="T2139" s="10">
        <f t="shared" si="421"/>
        <v>119</v>
      </c>
      <c r="U2139" s="10">
        <f t="shared" si="422"/>
        <v>4874</v>
      </c>
      <c r="V2139" s="11">
        <v>4826.3249999999998</v>
      </c>
      <c r="W2139" s="12">
        <f t="shared" si="423"/>
        <v>71.324999999999818</v>
      </c>
      <c r="X2139" s="123">
        <f t="shared" si="424"/>
        <v>1.4999999999999999E-2</v>
      </c>
      <c r="Y2139" s="124" t="str">
        <f t="shared" si="425"/>
        <v>0.00%-8.40%</v>
      </c>
      <c r="Z2139" s="15"/>
      <c r="AA2139" s="15"/>
      <c r="AB2139" s="15"/>
      <c r="AC2139" s="125"/>
      <c r="AD2139" s="8">
        <f t="shared" si="426"/>
        <v>0</v>
      </c>
      <c r="AE2139" s="17">
        <f t="shared" si="427"/>
        <v>4826.3249999999998</v>
      </c>
      <c r="AF2139" s="18">
        <f t="shared" si="428"/>
        <v>71.324999999999818</v>
      </c>
      <c r="AG2139" s="126">
        <f t="shared" si="429"/>
        <v>1.4999999999999902E-2</v>
      </c>
      <c r="AH2139" s="20">
        <v>13.6</v>
      </c>
      <c r="AI2139" s="20">
        <v>450</v>
      </c>
      <c r="AJ2139" s="20"/>
      <c r="AK2139" s="20">
        <v>688</v>
      </c>
      <c r="AL2139" s="20">
        <f t="shared" si="430"/>
        <v>71726.01999999999</v>
      </c>
      <c r="AM2139" s="7" t="s">
        <v>287</v>
      </c>
      <c r="AN2139" s="20"/>
      <c r="AO2139" s="21"/>
      <c r="AP2139" s="21"/>
      <c r="AQ2139" s="5" t="s">
        <v>2672</v>
      </c>
      <c r="AR2139" s="5" t="s">
        <v>2203</v>
      </c>
    </row>
    <row r="2140" spans="1:44">
      <c r="A2140" s="87" t="s">
        <v>562</v>
      </c>
      <c r="B2140" s="5">
        <v>1002972</v>
      </c>
      <c r="C2140" s="5" t="s">
        <v>565</v>
      </c>
      <c r="D2140" s="5" t="s">
        <v>55</v>
      </c>
      <c r="E2140" s="5" t="s">
        <v>2577</v>
      </c>
      <c r="F2140" s="5" t="s">
        <v>2208</v>
      </c>
      <c r="G2140" s="5" t="s">
        <v>2673</v>
      </c>
      <c r="H2140" s="6">
        <v>39601</v>
      </c>
      <c r="I2140" s="5" t="s">
        <v>575</v>
      </c>
      <c r="J2140" s="5" t="s">
        <v>2644</v>
      </c>
      <c r="K2140" s="5" t="s">
        <v>568</v>
      </c>
      <c r="L2140" s="7">
        <v>6</v>
      </c>
      <c r="M2140" s="7" t="s">
        <v>287</v>
      </c>
      <c r="N2140" s="8">
        <v>5126</v>
      </c>
      <c r="O2140" s="122">
        <v>0.02</v>
      </c>
      <c r="P2140" s="10">
        <f t="shared" si="418"/>
        <v>103</v>
      </c>
      <c r="Q2140" s="122">
        <v>5.0000000000000001E-3</v>
      </c>
      <c r="R2140" s="10">
        <f t="shared" si="419"/>
        <v>26</v>
      </c>
      <c r="S2140" s="122">
        <f t="shared" si="420"/>
        <v>2.5165821303160359E-2</v>
      </c>
      <c r="T2140" s="10">
        <f t="shared" si="421"/>
        <v>129</v>
      </c>
      <c r="U2140" s="10">
        <f t="shared" si="422"/>
        <v>5255</v>
      </c>
      <c r="V2140" s="11">
        <v>5254.15</v>
      </c>
      <c r="W2140" s="12">
        <f t="shared" si="423"/>
        <v>128.14999999999964</v>
      </c>
      <c r="X2140" s="123">
        <f t="shared" si="424"/>
        <v>2.5000000000000001E-2</v>
      </c>
      <c r="Y2140" s="124" t="str">
        <f t="shared" si="425"/>
        <v>0.00%-8.40%</v>
      </c>
      <c r="Z2140" s="15"/>
      <c r="AA2140" s="15"/>
      <c r="AB2140" s="15"/>
      <c r="AC2140" s="125"/>
      <c r="AD2140" s="8">
        <f t="shared" si="426"/>
        <v>0</v>
      </c>
      <c r="AE2140" s="17">
        <f t="shared" si="427"/>
        <v>5254.15</v>
      </c>
      <c r="AF2140" s="18">
        <f t="shared" si="428"/>
        <v>128.14999999999964</v>
      </c>
      <c r="AG2140" s="126">
        <f t="shared" si="429"/>
        <v>2.4999999999999911E-2</v>
      </c>
      <c r="AH2140" s="20">
        <v>13.6</v>
      </c>
      <c r="AI2140" s="20">
        <v>650</v>
      </c>
      <c r="AJ2140" s="20"/>
      <c r="AK2140" s="20">
        <v>688</v>
      </c>
      <c r="AL2140" s="20">
        <f t="shared" si="430"/>
        <v>79944.439999999988</v>
      </c>
      <c r="AM2140" s="7" t="s">
        <v>287</v>
      </c>
      <c r="AN2140" s="20"/>
      <c r="AO2140" s="21"/>
      <c r="AP2140" s="21"/>
      <c r="AQ2140" s="5" t="s">
        <v>2672</v>
      </c>
      <c r="AR2140" s="5" t="s">
        <v>2203</v>
      </c>
    </row>
    <row r="2141" spans="1:44">
      <c r="A2141" s="87" t="s">
        <v>562</v>
      </c>
      <c r="B2141" s="5">
        <v>1002974</v>
      </c>
      <c r="C2141" s="5" t="s">
        <v>565</v>
      </c>
      <c r="D2141" s="5" t="s">
        <v>55</v>
      </c>
      <c r="E2141" s="5" t="s">
        <v>2577</v>
      </c>
      <c r="F2141" s="5" t="s">
        <v>2208</v>
      </c>
      <c r="G2141" s="5" t="s">
        <v>2673</v>
      </c>
      <c r="H2141" s="6">
        <v>39601</v>
      </c>
      <c r="I2141" s="5" t="s">
        <v>575</v>
      </c>
      <c r="J2141" s="5" t="s">
        <v>2646</v>
      </c>
      <c r="K2141" s="5" t="s">
        <v>568</v>
      </c>
      <c r="L2141" s="7">
        <v>6</v>
      </c>
      <c r="M2141" s="7" t="s">
        <v>287</v>
      </c>
      <c r="N2141" s="8">
        <v>4923</v>
      </c>
      <c r="O2141" s="122">
        <v>0.02</v>
      </c>
      <c r="P2141" s="10">
        <f t="shared" si="418"/>
        <v>98</v>
      </c>
      <c r="Q2141" s="122">
        <v>5.0000000000000001E-3</v>
      </c>
      <c r="R2141" s="10">
        <f t="shared" si="419"/>
        <v>25</v>
      </c>
      <c r="S2141" s="122">
        <f t="shared" si="420"/>
        <v>2.4984765386959172E-2</v>
      </c>
      <c r="T2141" s="10">
        <f t="shared" si="421"/>
        <v>123</v>
      </c>
      <c r="U2141" s="10">
        <f t="shared" si="422"/>
        <v>5046</v>
      </c>
      <c r="V2141" s="11">
        <v>5046.0749999999998</v>
      </c>
      <c r="W2141" s="12">
        <f t="shared" si="423"/>
        <v>123.07499999999982</v>
      </c>
      <c r="X2141" s="123">
        <f t="shared" si="424"/>
        <v>2.5000000000000001E-2</v>
      </c>
      <c r="Y2141" s="124" t="str">
        <f t="shared" si="425"/>
        <v>0.00%-8.40%</v>
      </c>
      <c r="Z2141" s="15"/>
      <c r="AA2141" s="15"/>
      <c r="AB2141" s="15"/>
      <c r="AC2141" s="125"/>
      <c r="AD2141" s="8">
        <f t="shared" si="426"/>
        <v>0</v>
      </c>
      <c r="AE2141" s="17">
        <f t="shared" si="427"/>
        <v>5046.0749999999998</v>
      </c>
      <c r="AF2141" s="18">
        <f t="shared" si="428"/>
        <v>123.07499999999982</v>
      </c>
      <c r="AG2141" s="126">
        <f t="shared" si="429"/>
        <v>2.4999999999999911E-2</v>
      </c>
      <c r="AH2141" s="20">
        <v>13.6</v>
      </c>
      <c r="AI2141" s="20">
        <v>450</v>
      </c>
      <c r="AJ2141" s="20"/>
      <c r="AK2141" s="20">
        <v>688</v>
      </c>
      <c r="AL2141" s="20">
        <f t="shared" si="430"/>
        <v>74714.62</v>
      </c>
      <c r="AM2141" s="7" t="s">
        <v>287</v>
      </c>
      <c r="AN2141" s="20"/>
      <c r="AO2141" s="21"/>
      <c r="AP2141" s="21"/>
      <c r="AQ2141" s="5" t="s">
        <v>2672</v>
      </c>
      <c r="AR2141" s="5" t="s">
        <v>2203</v>
      </c>
    </row>
    <row r="2142" spans="1:44">
      <c r="A2142" s="87" t="s">
        <v>562</v>
      </c>
      <c r="B2142" s="5">
        <v>1002992</v>
      </c>
      <c r="C2142" s="5" t="s">
        <v>565</v>
      </c>
      <c r="D2142" s="5" t="s">
        <v>55</v>
      </c>
      <c r="E2142" s="5" t="s">
        <v>2577</v>
      </c>
      <c r="F2142" s="5" t="s">
        <v>2208</v>
      </c>
      <c r="G2142" s="5" t="s">
        <v>2673</v>
      </c>
      <c r="H2142" s="6">
        <v>39613</v>
      </c>
      <c r="I2142" s="5" t="s">
        <v>586</v>
      </c>
      <c r="J2142" s="5" t="s">
        <v>652</v>
      </c>
      <c r="K2142" s="5" t="s">
        <v>568</v>
      </c>
      <c r="L2142" s="7">
        <v>6</v>
      </c>
      <c r="M2142" s="7" t="s">
        <v>287</v>
      </c>
      <c r="N2142" s="8">
        <v>5687</v>
      </c>
      <c r="O2142" s="122">
        <v>0.02</v>
      </c>
      <c r="P2142" s="10">
        <f t="shared" si="418"/>
        <v>114</v>
      </c>
      <c r="Q2142" s="122">
        <v>5.0000000000000001E-3</v>
      </c>
      <c r="R2142" s="10">
        <f t="shared" si="419"/>
        <v>28</v>
      </c>
      <c r="S2142" s="122">
        <f t="shared" si="420"/>
        <v>2.4969228064005627E-2</v>
      </c>
      <c r="T2142" s="10">
        <f t="shared" si="421"/>
        <v>142</v>
      </c>
      <c r="U2142" s="10">
        <f t="shared" si="422"/>
        <v>5829</v>
      </c>
      <c r="V2142" s="11">
        <v>5829.1749999999993</v>
      </c>
      <c r="W2142" s="12">
        <f t="shared" si="423"/>
        <v>142.17499999999927</v>
      </c>
      <c r="X2142" s="123">
        <f t="shared" si="424"/>
        <v>2.5000000000000001E-2</v>
      </c>
      <c r="Y2142" s="124" t="str">
        <f t="shared" si="425"/>
        <v>0.00%-8.40%</v>
      </c>
      <c r="Z2142" s="15"/>
      <c r="AA2142" s="15"/>
      <c r="AB2142" s="15"/>
      <c r="AC2142" s="125"/>
      <c r="AD2142" s="8">
        <f t="shared" si="426"/>
        <v>0</v>
      </c>
      <c r="AE2142" s="17">
        <f t="shared" si="427"/>
        <v>5829.1749999999993</v>
      </c>
      <c r="AF2142" s="18">
        <f t="shared" si="428"/>
        <v>142.17499999999927</v>
      </c>
      <c r="AG2142" s="126">
        <f t="shared" si="429"/>
        <v>2.4999999999999911E-2</v>
      </c>
      <c r="AH2142" s="20">
        <v>13.6</v>
      </c>
      <c r="AI2142" s="20">
        <v>900</v>
      </c>
      <c r="AJ2142" s="20"/>
      <c r="AK2142" s="20">
        <v>688</v>
      </c>
      <c r="AL2142" s="20">
        <f t="shared" si="430"/>
        <v>90764.779999999984</v>
      </c>
      <c r="AM2142" s="7" t="s">
        <v>287</v>
      </c>
      <c r="AN2142" s="20"/>
      <c r="AO2142" s="21"/>
      <c r="AP2142" s="21"/>
      <c r="AQ2142" s="5" t="s">
        <v>2672</v>
      </c>
      <c r="AR2142" s="5" t="s">
        <v>2203</v>
      </c>
    </row>
    <row r="2143" spans="1:44">
      <c r="A2143" s="87" t="s">
        <v>562</v>
      </c>
      <c r="B2143" s="5">
        <v>1002998</v>
      </c>
      <c r="C2143" s="5" t="s">
        <v>565</v>
      </c>
      <c r="D2143" s="5" t="s">
        <v>55</v>
      </c>
      <c r="E2143" s="5" t="s">
        <v>2577</v>
      </c>
      <c r="F2143" s="5" t="s">
        <v>2204</v>
      </c>
      <c r="G2143" s="5" t="s">
        <v>2673</v>
      </c>
      <c r="H2143" s="6">
        <v>39613</v>
      </c>
      <c r="I2143" s="5" t="s">
        <v>489</v>
      </c>
      <c r="J2143" s="5" t="s">
        <v>489</v>
      </c>
      <c r="K2143" s="5" t="s">
        <v>568</v>
      </c>
      <c r="L2143" s="7">
        <v>6</v>
      </c>
      <c r="M2143" s="7" t="s">
        <v>287</v>
      </c>
      <c r="N2143" s="8">
        <v>6212</v>
      </c>
      <c r="O2143" s="122">
        <v>0.02</v>
      </c>
      <c r="P2143" s="10">
        <f t="shared" si="418"/>
        <v>124</v>
      </c>
      <c r="Q2143" s="122">
        <v>5.0000000000000001E-3</v>
      </c>
      <c r="R2143" s="10">
        <f t="shared" si="419"/>
        <v>31</v>
      </c>
      <c r="S2143" s="122">
        <f t="shared" si="420"/>
        <v>2.495170637475853E-2</v>
      </c>
      <c r="T2143" s="10">
        <f t="shared" si="421"/>
        <v>155</v>
      </c>
      <c r="U2143" s="10">
        <f t="shared" si="422"/>
        <v>6367</v>
      </c>
      <c r="V2143" s="11">
        <v>6623</v>
      </c>
      <c r="W2143" s="12">
        <f t="shared" si="423"/>
        <v>411</v>
      </c>
      <c r="X2143" s="123">
        <f t="shared" si="424"/>
        <v>6.6199999999999995E-2</v>
      </c>
      <c r="Y2143" s="124" t="str">
        <f t="shared" si="425"/>
        <v>0.00%-8.40%</v>
      </c>
      <c r="Z2143" s="15"/>
      <c r="AA2143" s="15"/>
      <c r="AB2143" s="15"/>
      <c r="AC2143" s="125"/>
      <c r="AD2143" s="8">
        <f t="shared" si="426"/>
        <v>0</v>
      </c>
      <c r="AE2143" s="17">
        <f t="shared" si="427"/>
        <v>6623</v>
      </c>
      <c r="AF2143" s="18">
        <f t="shared" si="428"/>
        <v>411</v>
      </c>
      <c r="AG2143" s="126">
        <f t="shared" si="429"/>
        <v>6.6162266580811258E-2</v>
      </c>
      <c r="AH2143" s="20">
        <v>13.6</v>
      </c>
      <c r="AI2143" s="20">
        <v>850</v>
      </c>
      <c r="AJ2143" s="20"/>
      <c r="AK2143" s="20">
        <v>688</v>
      </c>
      <c r="AL2143" s="20">
        <f t="shared" si="430"/>
        <v>100960.8</v>
      </c>
      <c r="AM2143" s="7" t="s">
        <v>287</v>
      </c>
      <c r="AN2143" s="20"/>
      <c r="AO2143" s="450" t="s">
        <v>2680</v>
      </c>
      <c r="AP2143" s="21"/>
      <c r="AQ2143" s="5" t="s">
        <v>2672</v>
      </c>
      <c r="AR2143" s="5" t="s">
        <v>2203</v>
      </c>
    </row>
    <row r="2144" spans="1:44">
      <c r="A2144" s="87" t="s">
        <v>562</v>
      </c>
      <c r="B2144" s="5">
        <v>1003009</v>
      </c>
      <c r="C2144" s="5" t="s">
        <v>565</v>
      </c>
      <c r="D2144" s="5" t="s">
        <v>55</v>
      </c>
      <c r="E2144" s="5" t="s">
        <v>2577</v>
      </c>
      <c r="F2144" s="5" t="s">
        <v>2208</v>
      </c>
      <c r="G2144" s="5" t="s">
        <v>2673</v>
      </c>
      <c r="H2144" s="6">
        <v>39613</v>
      </c>
      <c r="I2144" s="5" t="s">
        <v>575</v>
      </c>
      <c r="J2144" s="5" t="s">
        <v>2644</v>
      </c>
      <c r="K2144" s="5" t="s">
        <v>568</v>
      </c>
      <c r="L2144" s="7">
        <v>6</v>
      </c>
      <c r="M2144" s="7" t="s">
        <v>287</v>
      </c>
      <c r="N2144" s="8">
        <v>4855</v>
      </c>
      <c r="O2144" s="122">
        <v>0.02</v>
      </c>
      <c r="P2144" s="10">
        <f t="shared" si="418"/>
        <v>97</v>
      </c>
      <c r="Q2144" s="122">
        <v>5.0000000000000001E-3</v>
      </c>
      <c r="R2144" s="10">
        <f t="shared" si="419"/>
        <v>24</v>
      </c>
      <c r="S2144" s="122">
        <f t="shared" si="420"/>
        <v>2.4922760041194644E-2</v>
      </c>
      <c r="T2144" s="10">
        <f t="shared" si="421"/>
        <v>121</v>
      </c>
      <c r="U2144" s="10">
        <f t="shared" si="422"/>
        <v>4976</v>
      </c>
      <c r="V2144" s="11">
        <v>4927.8249999999998</v>
      </c>
      <c r="W2144" s="12">
        <f t="shared" si="423"/>
        <v>72.824999999999818</v>
      </c>
      <c r="X2144" s="123">
        <f t="shared" si="424"/>
        <v>1.4999999999999999E-2</v>
      </c>
      <c r="Y2144" s="124" t="str">
        <f t="shared" si="425"/>
        <v>0.00%-8.40%</v>
      </c>
      <c r="Z2144" s="15"/>
      <c r="AA2144" s="15"/>
      <c r="AB2144" s="15"/>
      <c r="AC2144" s="125"/>
      <c r="AD2144" s="8">
        <f t="shared" si="426"/>
        <v>0</v>
      </c>
      <c r="AE2144" s="17">
        <f t="shared" si="427"/>
        <v>4927.8249999999998</v>
      </c>
      <c r="AF2144" s="18">
        <f t="shared" si="428"/>
        <v>72.824999999999818</v>
      </c>
      <c r="AG2144" s="126">
        <f t="shared" si="429"/>
        <v>1.4999999999999902E-2</v>
      </c>
      <c r="AH2144" s="20">
        <v>13.6</v>
      </c>
      <c r="AI2144" s="20">
        <v>650</v>
      </c>
      <c r="AJ2144" s="20"/>
      <c r="AK2144" s="20">
        <v>688</v>
      </c>
      <c r="AL2144" s="20">
        <f t="shared" si="430"/>
        <v>75506.42</v>
      </c>
      <c r="AM2144" s="7" t="s">
        <v>287</v>
      </c>
      <c r="AN2144" s="20"/>
      <c r="AO2144" s="21"/>
      <c r="AP2144" s="21"/>
      <c r="AQ2144" s="5" t="s">
        <v>2672</v>
      </c>
      <c r="AR2144" s="5" t="s">
        <v>2203</v>
      </c>
    </row>
    <row r="2145" spans="1:44">
      <c r="A2145" s="87" t="s">
        <v>562</v>
      </c>
      <c r="B2145" s="5">
        <v>1003027</v>
      </c>
      <c r="C2145" s="5" t="s">
        <v>565</v>
      </c>
      <c r="D2145" s="5" t="s">
        <v>55</v>
      </c>
      <c r="E2145" s="5" t="s">
        <v>2577</v>
      </c>
      <c r="F2145" s="5" t="s">
        <v>2215</v>
      </c>
      <c r="G2145" s="5" t="s">
        <v>2673</v>
      </c>
      <c r="H2145" s="6">
        <v>39617</v>
      </c>
      <c r="I2145" s="5" t="s">
        <v>575</v>
      </c>
      <c r="J2145" s="5" t="s">
        <v>627</v>
      </c>
      <c r="K2145" s="5" t="s">
        <v>568</v>
      </c>
      <c r="L2145" s="7">
        <v>6</v>
      </c>
      <c r="M2145" s="7" t="s">
        <v>287</v>
      </c>
      <c r="N2145" s="8">
        <v>4513</v>
      </c>
      <c r="O2145" s="122">
        <v>0.02</v>
      </c>
      <c r="P2145" s="10">
        <f t="shared" si="418"/>
        <v>90</v>
      </c>
      <c r="Q2145" s="122">
        <v>5.0000000000000001E-3</v>
      </c>
      <c r="R2145" s="10">
        <f t="shared" si="419"/>
        <v>23</v>
      </c>
      <c r="S2145" s="122">
        <f t="shared" si="420"/>
        <v>2.5038776866829159E-2</v>
      </c>
      <c r="T2145" s="10">
        <f t="shared" si="421"/>
        <v>113</v>
      </c>
      <c r="U2145" s="10">
        <f t="shared" si="422"/>
        <v>4626</v>
      </c>
      <c r="V2145" s="11">
        <v>4513</v>
      </c>
      <c r="W2145" s="12">
        <f t="shared" si="423"/>
        <v>0</v>
      </c>
      <c r="X2145" s="123">
        <f t="shared" si="424"/>
        <v>0</v>
      </c>
      <c r="Y2145" s="124" t="str">
        <f t="shared" si="425"/>
        <v>0.00%-8.40%</v>
      </c>
      <c r="Z2145" s="15"/>
      <c r="AA2145" s="15"/>
      <c r="AB2145" s="15"/>
      <c r="AC2145" s="125"/>
      <c r="AD2145" s="8">
        <f t="shared" si="426"/>
        <v>0</v>
      </c>
      <c r="AE2145" s="17">
        <f t="shared" si="427"/>
        <v>4513</v>
      </c>
      <c r="AF2145" s="18">
        <f t="shared" si="428"/>
        <v>0</v>
      </c>
      <c r="AG2145" s="126">
        <f t="shared" si="429"/>
        <v>0</v>
      </c>
      <c r="AH2145" s="20">
        <v>13.6</v>
      </c>
      <c r="AI2145" s="20">
        <v>450</v>
      </c>
      <c r="AJ2145" s="20"/>
      <c r="AK2145" s="20">
        <v>688</v>
      </c>
      <c r="AL2145" s="20">
        <f t="shared" si="430"/>
        <v>67464.799999999988</v>
      </c>
      <c r="AM2145" s="7" t="s">
        <v>287</v>
      </c>
      <c r="AN2145" s="20"/>
      <c r="AO2145" s="21" t="str">
        <f>VLOOKUP(B2145,'[2]FCLCh-VB2'!$B$9:$AQ$230,42,)</f>
        <v>仅能从事单一/简单工序，工作责任心不强</v>
      </c>
      <c r="AP2145" s="21" t="s">
        <v>140</v>
      </c>
      <c r="AQ2145" s="5" t="s">
        <v>2672</v>
      </c>
      <c r="AR2145" s="5" t="s">
        <v>2203</v>
      </c>
    </row>
    <row r="2146" spans="1:44">
      <c r="A2146" s="87" t="s">
        <v>562</v>
      </c>
      <c r="B2146" s="5">
        <v>1003029</v>
      </c>
      <c r="C2146" s="5" t="s">
        <v>565</v>
      </c>
      <c r="D2146" s="5" t="s">
        <v>55</v>
      </c>
      <c r="E2146" s="5" t="s">
        <v>2577</v>
      </c>
      <c r="F2146" s="5" t="s">
        <v>2208</v>
      </c>
      <c r="G2146" s="5" t="s">
        <v>2673</v>
      </c>
      <c r="H2146" s="6">
        <v>39617</v>
      </c>
      <c r="I2146" s="5" t="s">
        <v>575</v>
      </c>
      <c r="J2146" s="5" t="s">
        <v>2642</v>
      </c>
      <c r="K2146" s="5" t="s">
        <v>568</v>
      </c>
      <c r="L2146" s="7">
        <v>6</v>
      </c>
      <c r="M2146" s="7" t="s">
        <v>287</v>
      </c>
      <c r="N2146" s="8">
        <v>4778</v>
      </c>
      <c r="O2146" s="122">
        <v>0.02</v>
      </c>
      <c r="P2146" s="10">
        <f t="shared" si="418"/>
        <v>96</v>
      </c>
      <c r="Q2146" s="122">
        <v>5.0000000000000001E-3</v>
      </c>
      <c r="R2146" s="10">
        <f t="shared" si="419"/>
        <v>24</v>
      </c>
      <c r="S2146" s="122">
        <f t="shared" si="420"/>
        <v>2.5115110925073254E-2</v>
      </c>
      <c r="T2146" s="10">
        <f t="shared" si="421"/>
        <v>120</v>
      </c>
      <c r="U2146" s="10">
        <f t="shared" si="422"/>
        <v>4898</v>
      </c>
      <c r="V2146" s="11">
        <v>4825.78</v>
      </c>
      <c r="W2146" s="12">
        <f t="shared" si="423"/>
        <v>47.779999999999745</v>
      </c>
      <c r="X2146" s="123">
        <f t="shared" si="424"/>
        <v>0.01</v>
      </c>
      <c r="Y2146" s="124" t="str">
        <f t="shared" si="425"/>
        <v>0.00%-8.40%</v>
      </c>
      <c r="Z2146" s="15"/>
      <c r="AA2146" s="15"/>
      <c r="AB2146" s="15"/>
      <c r="AC2146" s="125"/>
      <c r="AD2146" s="8">
        <f t="shared" si="426"/>
        <v>0</v>
      </c>
      <c r="AE2146" s="17">
        <f t="shared" si="427"/>
        <v>4825.78</v>
      </c>
      <c r="AF2146" s="18">
        <f t="shared" si="428"/>
        <v>47.779999999999745</v>
      </c>
      <c r="AG2146" s="126">
        <f t="shared" si="429"/>
        <v>1.0000000000000009E-2</v>
      </c>
      <c r="AH2146" s="20">
        <v>13.6</v>
      </c>
      <c r="AI2146" s="20">
        <v>650</v>
      </c>
      <c r="AJ2146" s="20"/>
      <c r="AK2146" s="20">
        <v>688</v>
      </c>
      <c r="AL2146" s="20">
        <f t="shared" si="430"/>
        <v>74118.607999999993</v>
      </c>
      <c r="AM2146" s="7" t="s">
        <v>287</v>
      </c>
      <c r="AN2146" s="20"/>
      <c r="AO2146" s="21" t="str">
        <f>VLOOKUP(B2146,'[3]FCLCh-VB3'!$B$9:$AQ$389,42,)</f>
        <v>病假336,16.94%</v>
      </c>
      <c r="AP2146" s="21"/>
      <c r="AQ2146" s="5" t="s">
        <v>2672</v>
      </c>
      <c r="AR2146" s="5" t="s">
        <v>2203</v>
      </c>
    </row>
    <row r="2147" spans="1:44">
      <c r="A2147" s="87" t="s">
        <v>562</v>
      </c>
      <c r="B2147" s="5">
        <v>1003037</v>
      </c>
      <c r="C2147" s="5" t="s">
        <v>565</v>
      </c>
      <c r="D2147" s="5" t="s">
        <v>55</v>
      </c>
      <c r="E2147" s="5" t="s">
        <v>2577</v>
      </c>
      <c r="F2147" s="5" t="s">
        <v>2208</v>
      </c>
      <c r="G2147" s="5" t="s">
        <v>2673</v>
      </c>
      <c r="H2147" s="6">
        <v>39618</v>
      </c>
      <c r="I2147" s="5" t="s">
        <v>489</v>
      </c>
      <c r="J2147" s="5" t="s">
        <v>489</v>
      </c>
      <c r="K2147" s="5" t="s">
        <v>568</v>
      </c>
      <c r="L2147" s="7">
        <v>6</v>
      </c>
      <c r="M2147" s="7" t="s">
        <v>287</v>
      </c>
      <c r="N2147" s="8">
        <v>5572</v>
      </c>
      <c r="O2147" s="122">
        <v>0.02</v>
      </c>
      <c r="P2147" s="10">
        <f t="shared" si="418"/>
        <v>111</v>
      </c>
      <c r="Q2147" s="122">
        <v>5.0000000000000001E-3</v>
      </c>
      <c r="R2147" s="10">
        <f t="shared" si="419"/>
        <v>28</v>
      </c>
      <c r="S2147" s="122">
        <f t="shared" si="420"/>
        <v>2.4946159368269921E-2</v>
      </c>
      <c r="T2147" s="10">
        <f t="shared" si="421"/>
        <v>139</v>
      </c>
      <c r="U2147" s="10">
        <f t="shared" si="422"/>
        <v>5711</v>
      </c>
      <c r="V2147" s="11">
        <v>5739.16</v>
      </c>
      <c r="W2147" s="12">
        <f t="shared" si="423"/>
        <v>167.15999999999985</v>
      </c>
      <c r="X2147" s="123">
        <f t="shared" si="424"/>
        <v>0.03</v>
      </c>
      <c r="Y2147" s="124" t="str">
        <f t="shared" si="425"/>
        <v>0.00%-8.40%</v>
      </c>
      <c r="Z2147" s="15"/>
      <c r="AA2147" s="15"/>
      <c r="AB2147" s="15"/>
      <c r="AC2147" s="125"/>
      <c r="AD2147" s="8">
        <f t="shared" si="426"/>
        <v>0</v>
      </c>
      <c r="AE2147" s="17">
        <f t="shared" si="427"/>
        <v>5739.16</v>
      </c>
      <c r="AF2147" s="18">
        <f t="shared" si="428"/>
        <v>167.15999999999985</v>
      </c>
      <c r="AG2147" s="126">
        <f t="shared" si="429"/>
        <v>3.0000000000000027E-2</v>
      </c>
      <c r="AH2147" s="20">
        <v>13.6</v>
      </c>
      <c r="AI2147" s="20">
        <v>850</v>
      </c>
      <c r="AJ2147" s="20"/>
      <c r="AK2147" s="20">
        <v>688</v>
      </c>
      <c r="AL2147" s="20">
        <f t="shared" si="430"/>
        <v>88940.576000000001</v>
      </c>
      <c r="AM2147" s="7" t="s">
        <v>287</v>
      </c>
      <c r="AN2147" s="20"/>
      <c r="AO2147" s="21"/>
      <c r="AP2147" s="21"/>
      <c r="AQ2147" s="5" t="s">
        <v>2672</v>
      </c>
      <c r="AR2147" s="5" t="s">
        <v>2203</v>
      </c>
    </row>
    <row r="2148" spans="1:44">
      <c r="A2148" s="87" t="s">
        <v>562</v>
      </c>
      <c r="B2148" s="5">
        <v>1003042</v>
      </c>
      <c r="C2148" s="5" t="s">
        <v>565</v>
      </c>
      <c r="D2148" s="5" t="s">
        <v>55</v>
      </c>
      <c r="E2148" s="5" t="s">
        <v>2577</v>
      </c>
      <c r="F2148" s="5" t="s">
        <v>2208</v>
      </c>
      <c r="G2148" s="5" t="s">
        <v>2673</v>
      </c>
      <c r="H2148" s="6">
        <v>39618</v>
      </c>
      <c r="I2148" s="5" t="s">
        <v>575</v>
      </c>
      <c r="J2148" s="5" t="s">
        <v>627</v>
      </c>
      <c r="K2148" s="5" t="s">
        <v>568</v>
      </c>
      <c r="L2148" s="7">
        <v>6</v>
      </c>
      <c r="M2148" s="7" t="s">
        <v>287</v>
      </c>
      <c r="N2148" s="8">
        <v>4717</v>
      </c>
      <c r="O2148" s="122">
        <v>0.02</v>
      </c>
      <c r="P2148" s="10">
        <f t="shared" si="418"/>
        <v>94</v>
      </c>
      <c r="Q2148" s="122">
        <v>5.0000000000000001E-3</v>
      </c>
      <c r="R2148" s="10">
        <f t="shared" si="419"/>
        <v>24</v>
      </c>
      <c r="S2148" s="122">
        <f t="shared" si="420"/>
        <v>2.5015899936400254E-2</v>
      </c>
      <c r="T2148" s="10">
        <f t="shared" si="421"/>
        <v>118</v>
      </c>
      <c r="U2148" s="10">
        <f t="shared" si="422"/>
        <v>4835</v>
      </c>
      <c r="V2148" s="11">
        <v>4858.51</v>
      </c>
      <c r="W2148" s="12">
        <f t="shared" si="423"/>
        <v>141.51000000000022</v>
      </c>
      <c r="X2148" s="123">
        <f t="shared" si="424"/>
        <v>0.03</v>
      </c>
      <c r="Y2148" s="124" t="str">
        <f t="shared" si="425"/>
        <v>0.00%-8.40%</v>
      </c>
      <c r="Z2148" s="15"/>
      <c r="AA2148" s="15"/>
      <c r="AB2148" s="15"/>
      <c r="AC2148" s="125"/>
      <c r="AD2148" s="8">
        <f t="shared" si="426"/>
        <v>0</v>
      </c>
      <c r="AE2148" s="17">
        <f t="shared" si="427"/>
        <v>4858.51</v>
      </c>
      <c r="AF2148" s="18">
        <f t="shared" si="428"/>
        <v>141.51000000000022</v>
      </c>
      <c r="AG2148" s="126">
        <f t="shared" si="429"/>
        <v>3.0000000000000027E-2</v>
      </c>
      <c r="AH2148" s="20">
        <v>13.6</v>
      </c>
      <c r="AI2148" s="20">
        <v>450</v>
      </c>
      <c r="AJ2148" s="20"/>
      <c r="AK2148" s="20">
        <v>688</v>
      </c>
      <c r="AL2148" s="20">
        <f t="shared" si="430"/>
        <v>72163.736000000004</v>
      </c>
      <c r="AM2148" s="7" t="s">
        <v>287</v>
      </c>
      <c r="AN2148" s="20"/>
      <c r="AO2148" s="21"/>
      <c r="AP2148" s="21"/>
      <c r="AQ2148" s="5" t="s">
        <v>2672</v>
      </c>
      <c r="AR2148" s="5" t="s">
        <v>2203</v>
      </c>
    </row>
    <row r="2149" spans="1:44">
      <c r="A2149" s="87" t="s">
        <v>562</v>
      </c>
      <c r="B2149" s="5">
        <v>1003057</v>
      </c>
      <c r="C2149" s="5" t="s">
        <v>565</v>
      </c>
      <c r="D2149" s="5" t="s">
        <v>55</v>
      </c>
      <c r="E2149" s="5" t="s">
        <v>2577</v>
      </c>
      <c r="F2149" s="5" t="s">
        <v>2208</v>
      </c>
      <c r="G2149" s="5" t="s">
        <v>2673</v>
      </c>
      <c r="H2149" s="6">
        <v>39618</v>
      </c>
      <c r="I2149" s="5" t="s">
        <v>575</v>
      </c>
      <c r="J2149" s="5" t="s">
        <v>2646</v>
      </c>
      <c r="K2149" s="5" t="s">
        <v>568</v>
      </c>
      <c r="L2149" s="7">
        <v>6</v>
      </c>
      <c r="M2149" s="7" t="s">
        <v>287</v>
      </c>
      <c r="N2149" s="8">
        <v>4745</v>
      </c>
      <c r="O2149" s="122">
        <v>0.02</v>
      </c>
      <c r="P2149" s="10">
        <f t="shared" si="418"/>
        <v>95</v>
      </c>
      <c r="Q2149" s="122">
        <v>5.0000000000000001E-3</v>
      </c>
      <c r="R2149" s="10">
        <f t="shared" si="419"/>
        <v>24</v>
      </c>
      <c r="S2149" s="122">
        <f t="shared" si="420"/>
        <v>2.5079030558482613E-2</v>
      </c>
      <c r="T2149" s="10">
        <f t="shared" si="421"/>
        <v>119</v>
      </c>
      <c r="U2149" s="10">
        <f t="shared" si="422"/>
        <v>4864</v>
      </c>
      <c r="V2149" s="11">
        <v>4839.8999999999996</v>
      </c>
      <c r="W2149" s="12">
        <f t="shared" si="423"/>
        <v>94.899999999999636</v>
      </c>
      <c r="X2149" s="123">
        <f t="shared" si="424"/>
        <v>0.02</v>
      </c>
      <c r="Y2149" s="124" t="str">
        <f t="shared" si="425"/>
        <v>0.00%-8.40%</v>
      </c>
      <c r="Z2149" s="15"/>
      <c r="AA2149" s="15"/>
      <c r="AB2149" s="15"/>
      <c r="AC2149" s="125"/>
      <c r="AD2149" s="8">
        <f t="shared" si="426"/>
        <v>0</v>
      </c>
      <c r="AE2149" s="17">
        <f t="shared" si="427"/>
        <v>4839.8999999999996</v>
      </c>
      <c r="AF2149" s="18">
        <f t="shared" si="428"/>
        <v>94.899999999999636</v>
      </c>
      <c r="AG2149" s="126">
        <f t="shared" si="429"/>
        <v>2.0000000000000018E-2</v>
      </c>
      <c r="AH2149" s="20">
        <v>13.6</v>
      </c>
      <c r="AI2149" s="20">
        <v>450</v>
      </c>
      <c r="AJ2149" s="20"/>
      <c r="AK2149" s="20">
        <v>688</v>
      </c>
      <c r="AL2149" s="20">
        <f t="shared" si="430"/>
        <v>71910.64</v>
      </c>
      <c r="AM2149" s="7" t="s">
        <v>287</v>
      </c>
      <c r="AN2149" s="20"/>
      <c r="AO2149" s="21"/>
      <c r="AP2149" s="21"/>
      <c r="AQ2149" s="5" t="s">
        <v>2672</v>
      </c>
      <c r="AR2149" s="5" t="s">
        <v>2203</v>
      </c>
    </row>
    <row r="2150" spans="1:44">
      <c r="A2150" s="87" t="s">
        <v>562</v>
      </c>
      <c r="B2150" s="5">
        <v>1003062</v>
      </c>
      <c r="C2150" s="5" t="s">
        <v>565</v>
      </c>
      <c r="D2150" s="5" t="s">
        <v>55</v>
      </c>
      <c r="E2150" s="5" t="s">
        <v>2577</v>
      </c>
      <c r="F2150" s="5" t="s">
        <v>2208</v>
      </c>
      <c r="G2150" s="5" t="s">
        <v>2673</v>
      </c>
      <c r="H2150" s="6">
        <v>39613</v>
      </c>
      <c r="I2150" s="5" t="s">
        <v>575</v>
      </c>
      <c r="J2150" s="5" t="s">
        <v>627</v>
      </c>
      <c r="K2150" s="5" t="s">
        <v>568</v>
      </c>
      <c r="L2150" s="7">
        <v>6</v>
      </c>
      <c r="M2150" s="7" t="s">
        <v>287</v>
      </c>
      <c r="N2150" s="8">
        <v>4558</v>
      </c>
      <c r="O2150" s="122">
        <v>0.02</v>
      </c>
      <c r="P2150" s="10">
        <f t="shared" si="418"/>
        <v>91</v>
      </c>
      <c r="Q2150" s="122">
        <v>5.0000000000000001E-3</v>
      </c>
      <c r="R2150" s="10">
        <f t="shared" si="419"/>
        <v>23</v>
      </c>
      <c r="S2150" s="122">
        <f t="shared" si="420"/>
        <v>2.5010969723562967E-2</v>
      </c>
      <c r="T2150" s="10">
        <f t="shared" si="421"/>
        <v>114</v>
      </c>
      <c r="U2150" s="10">
        <f t="shared" si="422"/>
        <v>4672</v>
      </c>
      <c r="V2150" s="11">
        <v>4671.95</v>
      </c>
      <c r="W2150" s="12">
        <f t="shared" si="423"/>
        <v>113.94999999999982</v>
      </c>
      <c r="X2150" s="123">
        <f t="shared" si="424"/>
        <v>2.5000000000000001E-2</v>
      </c>
      <c r="Y2150" s="124" t="str">
        <f t="shared" si="425"/>
        <v>0.00%-8.40%</v>
      </c>
      <c r="Z2150" s="15"/>
      <c r="AA2150" s="15"/>
      <c r="AB2150" s="15"/>
      <c r="AC2150" s="125"/>
      <c r="AD2150" s="8">
        <f t="shared" si="426"/>
        <v>0</v>
      </c>
      <c r="AE2150" s="17">
        <f t="shared" si="427"/>
        <v>4671.95</v>
      </c>
      <c r="AF2150" s="18">
        <f t="shared" si="428"/>
        <v>113.94999999999982</v>
      </c>
      <c r="AG2150" s="126">
        <f t="shared" si="429"/>
        <v>2.4999999999999911E-2</v>
      </c>
      <c r="AH2150" s="20">
        <v>13.6</v>
      </c>
      <c r="AI2150" s="20">
        <v>450</v>
      </c>
      <c r="AJ2150" s="20"/>
      <c r="AK2150" s="20">
        <v>688</v>
      </c>
      <c r="AL2150" s="20">
        <f t="shared" si="430"/>
        <v>69626.51999999999</v>
      </c>
      <c r="AM2150" s="7" t="s">
        <v>287</v>
      </c>
      <c r="AN2150" s="20"/>
      <c r="AO2150" s="21"/>
      <c r="AP2150" s="21"/>
      <c r="AQ2150" s="5" t="s">
        <v>2672</v>
      </c>
      <c r="AR2150" s="5" t="s">
        <v>2203</v>
      </c>
    </row>
    <row r="2151" spans="1:44">
      <c r="A2151" s="87" t="s">
        <v>562</v>
      </c>
      <c r="B2151" s="5">
        <v>1003077</v>
      </c>
      <c r="C2151" s="5" t="s">
        <v>565</v>
      </c>
      <c r="D2151" s="5" t="s">
        <v>55</v>
      </c>
      <c r="E2151" s="5" t="s">
        <v>2577</v>
      </c>
      <c r="F2151" s="5" t="s">
        <v>2208</v>
      </c>
      <c r="G2151" s="5" t="s">
        <v>2673</v>
      </c>
      <c r="H2151" s="6">
        <v>39881</v>
      </c>
      <c r="I2151" s="5" t="s">
        <v>575</v>
      </c>
      <c r="J2151" s="5" t="s">
        <v>627</v>
      </c>
      <c r="K2151" s="5" t="s">
        <v>568</v>
      </c>
      <c r="L2151" s="7">
        <v>6</v>
      </c>
      <c r="M2151" s="7" t="s">
        <v>287</v>
      </c>
      <c r="N2151" s="8">
        <v>4502</v>
      </c>
      <c r="O2151" s="122">
        <v>0.02</v>
      </c>
      <c r="P2151" s="10">
        <f t="shared" si="418"/>
        <v>90</v>
      </c>
      <c r="Q2151" s="122">
        <v>5.0000000000000001E-3</v>
      </c>
      <c r="R2151" s="10">
        <f t="shared" si="419"/>
        <v>23</v>
      </c>
      <c r="S2151" s="122">
        <f t="shared" si="420"/>
        <v>2.5099955575299867E-2</v>
      </c>
      <c r="T2151" s="10">
        <f t="shared" si="421"/>
        <v>113</v>
      </c>
      <c r="U2151" s="10">
        <f t="shared" si="422"/>
        <v>4615</v>
      </c>
      <c r="V2151" s="11">
        <v>4592.04</v>
      </c>
      <c r="W2151" s="12">
        <f t="shared" si="423"/>
        <v>90.039999999999964</v>
      </c>
      <c r="X2151" s="123">
        <f t="shared" si="424"/>
        <v>0.02</v>
      </c>
      <c r="Y2151" s="124" t="str">
        <f t="shared" si="425"/>
        <v>0.00%-8.40%</v>
      </c>
      <c r="Z2151" s="15"/>
      <c r="AA2151" s="15"/>
      <c r="AB2151" s="15"/>
      <c r="AC2151" s="125"/>
      <c r="AD2151" s="8">
        <f t="shared" si="426"/>
        <v>0</v>
      </c>
      <c r="AE2151" s="17">
        <f t="shared" si="427"/>
        <v>4592.04</v>
      </c>
      <c r="AF2151" s="18">
        <f t="shared" si="428"/>
        <v>90.039999999999964</v>
      </c>
      <c r="AG2151" s="126">
        <f t="shared" si="429"/>
        <v>2.0000000000000018E-2</v>
      </c>
      <c r="AH2151" s="20">
        <v>13.6</v>
      </c>
      <c r="AI2151" s="20">
        <v>450</v>
      </c>
      <c r="AJ2151" s="20"/>
      <c r="AK2151" s="20">
        <v>688</v>
      </c>
      <c r="AL2151" s="20">
        <f t="shared" si="430"/>
        <v>68539.744000000006</v>
      </c>
      <c r="AM2151" s="7" t="s">
        <v>287</v>
      </c>
      <c r="AN2151" s="20"/>
      <c r="AO2151" s="21"/>
      <c r="AP2151" s="21"/>
      <c r="AQ2151" s="5" t="s">
        <v>2672</v>
      </c>
      <c r="AR2151" s="5" t="s">
        <v>2203</v>
      </c>
    </row>
    <row r="2152" spans="1:44">
      <c r="A2152" s="87" t="s">
        <v>562</v>
      </c>
      <c r="B2152" s="5">
        <v>1003079</v>
      </c>
      <c r="C2152" s="5" t="s">
        <v>565</v>
      </c>
      <c r="D2152" s="5" t="s">
        <v>55</v>
      </c>
      <c r="E2152" s="5" t="s">
        <v>2577</v>
      </c>
      <c r="F2152" s="5" t="s">
        <v>2215</v>
      </c>
      <c r="G2152" s="5" t="s">
        <v>2673</v>
      </c>
      <c r="H2152" s="6">
        <v>39881</v>
      </c>
      <c r="I2152" s="5" t="s">
        <v>575</v>
      </c>
      <c r="J2152" s="5" t="s">
        <v>627</v>
      </c>
      <c r="K2152" s="5" t="s">
        <v>568</v>
      </c>
      <c r="L2152" s="7">
        <v>6</v>
      </c>
      <c r="M2152" s="7" t="s">
        <v>287</v>
      </c>
      <c r="N2152" s="8">
        <v>4453</v>
      </c>
      <c r="O2152" s="122">
        <v>0.02</v>
      </c>
      <c r="P2152" s="10">
        <f t="shared" si="418"/>
        <v>89</v>
      </c>
      <c r="Q2152" s="122">
        <v>5.0000000000000001E-3</v>
      </c>
      <c r="R2152" s="10">
        <f t="shared" si="419"/>
        <v>22</v>
      </c>
      <c r="S2152" s="122">
        <f t="shared" si="420"/>
        <v>2.4927015495171793E-2</v>
      </c>
      <c r="T2152" s="10">
        <f t="shared" si="421"/>
        <v>111</v>
      </c>
      <c r="U2152" s="10">
        <f t="shared" si="422"/>
        <v>4564</v>
      </c>
      <c r="V2152" s="11">
        <v>4564</v>
      </c>
      <c r="W2152" s="12">
        <f t="shared" si="423"/>
        <v>111</v>
      </c>
      <c r="X2152" s="123">
        <f t="shared" si="424"/>
        <v>2.4899999999999999E-2</v>
      </c>
      <c r="Y2152" s="124" t="str">
        <f t="shared" si="425"/>
        <v>0.00%-8.40%</v>
      </c>
      <c r="Z2152" s="15"/>
      <c r="AA2152" s="15"/>
      <c r="AB2152" s="15"/>
      <c r="AC2152" s="125"/>
      <c r="AD2152" s="8">
        <f t="shared" si="426"/>
        <v>0</v>
      </c>
      <c r="AE2152" s="17">
        <f t="shared" si="427"/>
        <v>4564</v>
      </c>
      <c r="AF2152" s="18">
        <f t="shared" si="428"/>
        <v>111</v>
      </c>
      <c r="AG2152" s="126">
        <f t="shared" si="429"/>
        <v>2.4927015495171734E-2</v>
      </c>
      <c r="AH2152" s="20">
        <v>13.6</v>
      </c>
      <c r="AI2152" s="20">
        <v>450</v>
      </c>
      <c r="AJ2152" s="20"/>
      <c r="AK2152" s="20">
        <v>688</v>
      </c>
      <c r="AL2152" s="20">
        <f t="shared" si="430"/>
        <v>68158.399999999994</v>
      </c>
      <c r="AM2152" s="7" t="s">
        <v>287</v>
      </c>
      <c r="AN2152" s="20"/>
      <c r="AO2152" s="21"/>
      <c r="AP2152" s="21"/>
      <c r="AQ2152" s="5" t="s">
        <v>2672</v>
      </c>
      <c r="AR2152" s="5" t="s">
        <v>2203</v>
      </c>
    </row>
    <row r="2153" spans="1:44">
      <c r="A2153" s="87" t="s">
        <v>562</v>
      </c>
      <c r="B2153" s="5">
        <v>1003088</v>
      </c>
      <c r="C2153" s="5" t="s">
        <v>565</v>
      </c>
      <c r="D2153" s="5" t="s">
        <v>55</v>
      </c>
      <c r="E2153" s="5" t="s">
        <v>2577</v>
      </c>
      <c r="F2153" s="5" t="s">
        <v>2208</v>
      </c>
      <c r="G2153" s="5" t="s">
        <v>2673</v>
      </c>
      <c r="H2153" s="6">
        <v>39881</v>
      </c>
      <c r="I2153" s="5" t="s">
        <v>575</v>
      </c>
      <c r="J2153" s="5" t="s">
        <v>653</v>
      </c>
      <c r="K2153" s="5" t="s">
        <v>568</v>
      </c>
      <c r="L2153" s="7">
        <v>6</v>
      </c>
      <c r="M2153" s="7" t="s">
        <v>287</v>
      </c>
      <c r="N2153" s="8">
        <v>4646</v>
      </c>
      <c r="O2153" s="122">
        <v>0.02</v>
      </c>
      <c r="P2153" s="10">
        <f t="shared" si="418"/>
        <v>93</v>
      </c>
      <c r="Q2153" s="122">
        <v>5.0000000000000001E-3</v>
      </c>
      <c r="R2153" s="10">
        <f t="shared" si="419"/>
        <v>23</v>
      </c>
      <c r="S2153" s="122">
        <f t="shared" si="420"/>
        <v>2.496771416272062E-2</v>
      </c>
      <c r="T2153" s="10">
        <f t="shared" si="421"/>
        <v>116</v>
      </c>
      <c r="U2153" s="10">
        <f t="shared" si="422"/>
        <v>4762</v>
      </c>
      <c r="V2153" s="11">
        <v>4762.1499999999996</v>
      </c>
      <c r="W2153" s="12">
        <f t="shared" si="423"/>
        <v>116.14999999999964</v>
      </c>
      <c r="X2153" s="123">
        <f t="shared" si="424"/>
        <v>2.5000000000000001E-2</v>
      </c>
      <c r="Y2153" s="124" t="str">
        <f t="shared" si="425"/>
        <v>0.00%-8.40%</v>
      </c>
      <c r="Z2153" s="15"/>
      <c r="AA2153" s="15"/>
      <c r="AB2153" s="15"/>
      <c r="AC2153" s="125"/>
      <c r="AD2153" s="8">
        <f t="shared" si="426"/>
        <v>0</v>
      </c>
      <c r="AE2153" s="17">
        <f t="shared" si="427"/>
        <v>4762.1499999999996</v>
      </c>
      <c r="AF2153" s="18">
        <f t="shared" si="428"/>
        <v>116.14999999999964</v>
      </c>
      <c r="AG2153" s="126">
        <f t="shared" si="429"/>
        <v>2.4999999999999911E-2</v>
      </c>
      <c r="AH2153" s="20">
        <v>13.6</v>
      </c>
      <c r="AI2153" s="20">
        <v>750</v>
      </c>
      <c r="AJ2153" s="20"/>
      <c r="AK2153" s="20">
        <v>688</v>
      </c>
      <c r="AL2153" s="20">
        <f t="shared" si="430"/>
        <v>74453.239999999991</v>
      </c>
      <c r="AM2153" s="7" t="s">
        <v>287</v>
      </c>
      <c r="AN2153" s="20"/>
      <c r="AO2153" s="21"/>
      <c r="AP2153" s="21"/>
      <c r="AQ2153" s="5" t="s">
        <v>2672</v>
      </c>
      <c r="AR2153" s="5" t="s">
        <v>2203</v>
      </c>
    </row>
    <row r="2154" spans="1:44">
      <c r="A2154" s="87" t="s">
        <v>562</v>
      </c>
      <c r="B2154" s="5">
        <v>1003191</v>
      </c>
      <c r="C2154" s="5" t="s">
        <v>565</v>
      </c>
      <c r="D2154" s="5" t="s">
        <v>55</v>
      </c>
      <c r="E2154" s="5" t="s">
        <v>2577</v>
      </c>
      <c r="F2154" s="5" t="s">
        <v>2204</v>
      </c>
      <c r="G2154" s="5" t="s">
        <v>2673</v>
      </c>
      <c r="H2154" s="6">
        <v>39897</v>
      </c>
      <c r="I2154" s="5" t="s">
        <v>575</v>
      </c>
      <c r="J2154" s="5" t="s">
        <v>627</v>
      </c>
      <c r="K2154" s="5" t="s">
        <v>568</v>
      </c>
      <c r="L2154" s="7">
        <v>6</v>
      </c>
      <c r="M2154" s="7" t="s">
        <v>287</v>
      </c>
      <c r="N2154" s="8">
        <v>4573</v>
      </c>
      <c r="O2154" s="122">
        <v>0.02</v>
      </c>
      <c r="P2154" s="10">
        <f t="shared" si="418"/>
        <v>91</v>
      </c>
      <c r="Q2154" s="122">
        <v>5.0000000000000001E-3</v>
      </c>
      <c r="R2154" s="10">
        <f t="shared" si="419"/>
        <v>23</v>
      </c>
      <c r="S2154" s="122">
        <f t="shared" si="420"/>
        <v>2.4928930680078724E-2</v>
      </c>
      <c r="T2154" s="10">
        <f t="shared" si="421"/>
        <v>114</v>
      </c>
      <c r="U2154" s="10">
        <f t="shared" si="422"/>
        <v>4687</v>
      </c>
      <c r="V2154" s="11">
        <v>4687</v>
      </c>
      <c r="W2154" s="12">
        <f t="shared" si="423"/>
        <v>114</v>
      </c>
      <c r="X2154" s="123">
        <f t="shared" si="424"/>
        <v>2.4899999999999999E-2</v>
      </c>
      <c r="Y2154" s="124" t="str">
        <f t="shared" si="425"/>
        <v>0.00%-8.40%</v>
      </c>
      <c r="Z2154" s="15"/>
      <c r="AA2154" s="15"/>
      <c r="AB2154" s="15"/>
      <c r="AC2154" s="125"/>
      <c r="AD2154" s="8">
        <f t="shared" si="426"/>
        <v>0</v>
      </c>
      <c r="AE2154" s="17">
        <f t="shared" si="427"/>
        <v>4687</v>
      </c>
      <c r="AF2154" s="18">
        <f t="shared" si="428"/>
        <v>114</v>
      </c>
      <c r="AG2154" s="126">
        <f t="shared" si="429"/>
        <v>2.492893068007862E-2</v>
      </c>
      <c r="AH2154" s="20">
        <v>13.6</v>
      </c>
      <c r="AI2154" s="20">
        <v>450</v>
      </c>
      <c r="AJ2154" s="20"/>
      <c r="AK2154" s="20">
        <v>688</v>
      </c>
      <c r="AL2154" s="20">
        <f t="shared" si="430"/>
        <v>69831.199999999997</v>
      </c>
      <c r="AM2154" s="7" t="s">
        <v>287</v>
      </c>
      <c r="AN2154" s="20"/>
      <c r="AO2154" s="21"/>
      <c r="AP2154" s="21"/>
      <c r="AQ2154" s="5" t="s">
        <v>2672</v>
      </c>
      <c r="AR2154" s="5" t="s">
        <v>2203</v>
      </c>
    </row>
    <row r="2155" spans="1:44">
      <c r="A2155" s="87" t="s">
        <v>562</v>
      </c>
      <c r="B2155" s="5">
        <v>1003238</v>
      </c>
      <c r="C2155" s="5" t="s">
        <v>565</v>
      </c>
      <c r="D2155" s="5" t="s">
        <v>55</v>
      </c>
      <c r="E2155" s="5" t="s">
        <v>2577</v>
      </c>
      <c r="F2155" s="5" t="s">
        <v>2204</v>
      </c>
      <c r="G2155" s="5" t="s">
        <v>2673</v>
      </c>
      <c r="H2155" s="6">
        <v>39897</v>
      </c>
      <c r="I2155" s="5" t="s">
        <v>575</v>
      </c>
      <c r="J2155" s="5" t="s">
        <v>653</v>
      </c>
      <c r="K2155" s="5" t="s">
        <v>568</v>
      </c>
      <c r="L2155" s="7">
        <v>6</v>
      </c>
      <c r="M2155" s="7" t="s">
        <v>287</v>
      </c>
      <c r="N2155" s="8">
        <v>4833</v>
      </c>
      <c r="O2155" s="122">
        <v>0.02</v>
      </c>
      <c r="P2155" s="10">
        <f t="shared" si="418"/>
        <v>97</v>
      </c>
      <c r="Q2155" s="122">
        <v>5.0000000000000001E-3</v>
      </c>
      <c r="R2155" s="10">
        <f t="shared" si="419"/>
        <v>24</v>
      </c>
      <c r="S2155" s="122">
        <f t="shared" si="420"/>
        <v>2.5036209393751292E-2</v>
      </c>
      <c r="T2155" s="10">
        <f t="shared" si="421"/>
        <v>121</v>
      </c>
      <c r="U2155" s="10">
        <f t="shared" si="422"/>
        <v>4954</v>
      </c>
      <c r="V2155" s="11">
        <v>4954</v>
      </c>
      <c r="W2155" s="12">
        <f t="shared" si="423"/>
        <v>121</v>
      </c>
      <c r="X2155" s="123">
        <f t="shared" si="424"/>
        <v>2.5000000000000001E-2</v>
      </c>
      <c r="Y2155" s="124" t="str">
        <f t="shared" si="425"/>
        <v>0.00%-8.40%</v>
      </c>
      <c r="Z2155" s="15"/>
      <c r="AA2155" s="15"/>
      <c r="AB2155" s="15"/>
      <c r="AC2155" s="125"/>
      <c r="AD2155" s="8">
        <f t="shared" si="426"/>
        <v>0</v>
      </c>
      <c r="AE2155" s="17">
        <f t="shared" si="427"/>
        <v>4954</v>
      </c>
      <c r="AF2155" s="18">
        <f t="shared" si="428"/>
        <v>121</v>
      </c>
      <c r="AG2155" s="126">
        <f t="shared" si="429"/>
        <v>2.5036209393751285E-2</v>
      </c>
      <c r="AH2155" s="20">
        <v>13.6</v>
      </c>
      <c r="AI2155" s="20">
        <v>750</v>
      </c>
      <c r="AJ2155" s="20"/>
      <c r="AK2155" s="20">
        <v>688</v>
      </c>
      <c r="AL2155" s="20">
        <f t="shared" si="430"/>
        <v>77062.399999999994</v>
      </c>
      <c r="AM2155" s="7" t="s">
        <v>287</v>
      </c>
      <c r="AN2155" s="20"/>
      <c r="AO2155" s="21"/>
      <c r="AP2155" s="21"/>
      <c r="AQ2155" s="5" t="s">
        <v>2672</v>
      </c>
      <c r="AR2155" s="5" t="s">
        <v>2203</v>
      </c>
    </row>
    <row r="2156" spans="1:44">
      <c r="A2156" s="87" t="s">
        <v>562</v>
      </c>
      <c r="B2156" s="5">
        <v>1003259</v>
      </c>
      <c r="C2156" s="5" t="s">
        <v>565</v>
      </c>
      <c r="D2156" s="5" t="s">
        <v>55</v>
      </c>
      <c r="E2156" s="5" t="s">
        <v>2577</v>
      </c>
      <c r="F2156" s="5" t="s">
        <v>2208</v>
      </c>
      <c r="G2156" s="5" t="s">
        <v>2673</v>
      </c>
      <c r="H2156" s="6">
        <v>39897</v>
      </c>
      <c r="I2156" s="5" t="s">
        <v>575</v>
      </c>
      <c r="J2156" s="5" t="s">
        <v>2644</v>
      </c>
      <c r="K2156" s="5" t="s">
        <v>568</v>
      </c>
      <c r="L2156" s="7">
        <v>6</v>
      </c>
      <c r="M2156" s="7" t="s">
        <v>287</v>
      </c>
      <c r="N2156" s="8">
        <v>4722</v>
      </c>
      <c r="O2156" s="122">
        <v>0.02</v>
      </c>
      <c r="P2156" s="10">
        <f t="shared" si="418"/>
        <v>94</v>
      </c>
      <c r="Q2156" s="122">
        <v>5.0000000000000001E-3</v>
      </c>
      <c r="R2156" s="10">
        <f t="shared" si="419"/>
        <v>24</v>
      </c>
      <c r="S2156" s="122">
        <f t="shared" si="420"/>
        <v>2.4989411266412537E-2</v>
      </c>
      <c r="T2156" s="10">
        <f t="shared" si="421"/>
        <v>118</v>
      </c>
      <c r="U2156" s="10">
        <f t="shared" si="422"/>
        <v>4840</v>
      </c>
      <c r="V2156" s="11">
        <v>4840.0499999999993</v>
      </c>
      <c r="W2156" s="12">
        <f t="shared" si="423"/>
        <v>118.04999999999927</v>
      </c>
      <c r="X2156" s="123">
        <f t="shared" si="424"/>
        <v>2.5000000000000001E-2</v>
      </c>
      <c r="Y2156" s="124" t="str">
        <f t="shared" si="425"/>
        <v>0.00%-8.40%</v>
      </c>
      <c r="Z2156" s="15"/>
      <c r="AA2156" s="15"/>
      <c r="AB2156" s="15"/>
      <c r="AC2156" s="125"/>
      <c r="AD2156" s="8">
        <f t="shared" si="426"/>
        <v>0</v>
      </c>
      <c r="AE2156" s="17">
        <f t="shared" si="427"/>
        <v>4840.0499999999993</v>
      </c>
      <c r="AF2156" s="18">
        <f t="shared" si="428"/>
        <v>118.04999999999927</v>
      </c>
      <c r="AG2156" s="126">
        <f t="shared" si="429"/>
        <v>2.4999999999999911E-2</v>
      </c>
      <c r="AH2156" s="20">
        <v>13.6</v>
      </c>
      <c r="AI2156" s="20">
        <v>650</v>
      </c>
      <c r="AJ2156" s="20"/>
      <c r="AK2156" s="20">
        <v>688</v>
      </c>
      <c r="AL2156" s="20">
        <f t="shared" si="430"/>
        <v>74312.679999999993</v>
      </c>
      <c r="AM2156" s="7" t="s">
        <v>287</v>
      </c>
      <c r="AN2156" s="20"/>
      <c r="AO2156" s="21"/>
      <c r="AP2156" s="21"/>
      <c r="AQ2156" s="5" t="s">
        <v>2672</v>
      </c>
      <c r="AR2156" s="5" t="s">
        <v>2203</v>
      </c>
    </row>
    <row r="2157" spans="1:44">
      <c r="A2157" s="87" t="s">
        <v>562</v>
      </c>
      <c r="B2157" s="5">
        <v>1003320</v>
      </c>
      <c r="C2157" s="5" t="s">
        <v>565</v>
      </c>
      <c r="D2157" s="5" t="s">
        <v>55</v>
      </c>
      <c r="E2157" s="5" t="s">
        <v>2577</v>
      </c>
      <c r="F2157" s="5" t="s">
        <v>2204</v>
      </c>
      <c r="G2157" s="5" t="s">
        <v>2673</v>
      </c>
      <c r="H2157" s="6">
        <v>39904</v>
      </c>
      <c r="I2157" s="5" t="s">
        <v>575</v>
      </c>
      <c r="J2157" s="5" t="s">
        <v>627</v>
      </c>
      <c r="K2157" s="5" t="s">
        <v>568</v>
      </c>
      <c r="L2157" s="7">
        <v>6</v>
      </c>
      <c r="M2157" s="7" t="s">
        <v>287</v>
      </c>
      <c r="N2157" s="8">
        <v>4415</v>
      </c>
      <c r="O2157" s="122">
        <v>0.02</v>
      </c>
      <c r="P2157" s="10">
        <f t="shared" si="418"/>
        <v>88</v>
      </c>
      <c r="Q2157" s="122">
        <v>5.0000000000000001E-3</v>
      </c>
      <c r="R2157" s="10">
        <f t="shared" si="419"/>
        <v>22</v>
      </c>
      <c r="S2157" s="122">
        <f t="shared" si="420"/>
        <v>2.491506228765572E-2</v>
      </c>
      <c r="T2157" s="10">
        <f t="shared" si="421"/>
        <v>110</v>
      </c>
      <c r="U2157" s="10">
        <f t="shared" si="422"/>
        <v>4525</v>
      </c>
      <c r="V2157" s="11">
        <v>4525</v>
      </c>
      <c r="W2157" s="12">
        <f t="shared" si="423"/>
        <v>110</v>
      </c>
      <c r="X2157" s="123">
        <f t="shared" si="424"/>
        <v>2.4899999999999999E-2</v>
      </c>
      <c r="Y2157" s="124" t="str">
        <f t="shared" si="425"/>
        <v>0.00%-8.40%</v>
      </c>
      <c r="Z2157" s="15"/>
      <c r="AA2157" s="15"/>
      <c r="AB2157" s="15"/>
      <c r="AC2157" s="125"/>
      <c r="AD2157" s="8">
        <f t="shared" si="426"/>
        <v>0</v>
      </c>
      <c r="AE2157" s="17">
        <f t="shared" si="427"/>
        <v>4525</v>
      </c>
      <c r="AF2157" s="18">
        <f t="shared" si="428"/>
        <v>110</v>
      </c>
      <c r="AG2157" s="126">
        <f t="shared" si="429"/>
        <v>2.491506228765572E-2</v>
      </c>
      <c r="AH2157" s="20">
        <v>13.6</v>
      </c>
      <c r="AI2157" s="20">
        <v>450</v>
      </c>
      <c r="AJ2157" s="20"/>
      <c r="AK2157" s="20">
        <v>688</v>
      </c>
      <c r="AL2157" s="20">
        <f t="shared" si="430"/>
        <v>67628</v>
      </c>
      <c r="AM2157" s="7" t="s">
        <v>287</v>
      </c>
      <c r="AN2157" s="20"/>
      <c r="AO2157" s="21"/>
      <c r="AP2157" s="21"/>
      <c r="AQ2157" s="5" t="s">
        <v>2672</v>
      </c>
      <c r="AR2157" s="5" t="s">
        <v>2203</v>
      </c>
    </row>
    <row r="2158" spans="1:44">
      <c r="A2158" s="87" t="s">
        <v>562</v>
      </c>
      <c r="B2158" s="5">
        <v>1003374</v>
      </c>
      <c r="C2158" s="5" t="s">
        <v>565</v>
      </c>
      <c r="D2158" s="5" t="s">
        <v>55</v>
      </c>
      <c r="E2158" s="5" t="s">
        <v>2577</v>
      </c>
      <c r="F2158" s="5" t="s">
        <v>2208</v>
      </c>
      <c r="G2158" s="5" t="s">
        <v>2673</v>
      </c>
      <c r="H2158" s="6">
        <v>39910</v>
      </c>
      <c r="I2158" s="5" t="s">
        <v>575</v>
      </c>
      <c r="J2158" s="5" t="s">
        <v>653</v>
      </c>
      <c r="K2158" s="5" t="s">
        <v>568</v>
      </c>
      <c r="L2158" s="7">
        <v>6</v>
      </c>
      <c r="M2158" s="7" t="s">
        <v>287</v>
      </c>
      <c r="N2158" s="8">
        <v>4970</v>
      </c>
      <c r="O2158" s="122">
        <v>0.02</v>
      </c>
      <c r="P2158" s="10">
        <f t="shared" si="418"/>
        <v>99</v>
      </c>
      <c r="Q2158" s="122">
        <v>5.0000000000000001E-3</v>
      </c>
      <c r="R2158" s="10">
        <f t="shared" si="419"/>
        <v>25</v>
      </c>
      <c r="S2158" s="122">
        <f t="shared" si="420"/>
        <v>2.4949698189134808E-2</v>
      </c>
      <c r="T2158" s="10">
        <f t="shared" si="421"/>
        <v>124</v>
      </c>
      <c r="U2158" s="10">
        <f t="shared" si="422"/>
        <v>5094</v>
      </c>
      <c r="V2158" s="11">
        <v>5119.1000000000004</v>
      </c>
      <c r="W2158" s="12">
        <f t="shared" si="423"/>
        <v>149.10000000000036</v>
      </c>
      <c r="X2158" s="123">
        <f t="shared" si="424"/>
        <v>0.03</v>
      </c>
      <c r="Y2158" s="124" t="str">
        <f t="shared" si="425"/>
        <v>0.00%-8.40%</v>
      </c>
      <c r="Z2158" s="15"/>
      <c r="AA2158" s="15"/>
      <c r="AB2158" s="15"/>
      <c r="AC2158" s="125"/>
      <c r="AD2158" s="8">
        <f t="shared" si="426"/>
        <v>0</v>
      </c>
      <c r="AE2158" s="17">
        <f t="shared" si="427"/>
        <v>5119.1000000000004</v>
      </c>
      <c r="AF2158" s="18">
        <f t="shared" si="428"/>
        <v>149.10000000000036</v>
      </c>
      <c r="AG2158" s="126">
        <f t="shared" si="429"/>
        <v>3.0000000000000027E-2</v>
      </c>
      <c r="AH2158" s="20">
        <v>13.6</v>
      </c>
      <c r="AI2158" s="20">
        <v>750</v>
      </c>
      <c r="AJ2158" s="20"/>
      <c r="AK2158" s="20">
        <v>688</v>
      </c>
      <c r="AL2158" s="20">
        <f t="shared" si="430"/>
        <v>79307.760000000009</v>
      </c>
      <c r="AM2158" s="7" t="s">
        <v>287</v>
      </c>
      <c r="AN2158" s="20"/>
      <c r="AO2158" s="21"/>
      <c r="AP2158" s="21"/>
      <c r="AQ2158" s="5" t="s">
        <v>2672</v>
      </c>
      <c r="AR2158" s="5" t="s">
        <v>2203</v>
      </c>
    </row>
    <row r="2159" spans="1:44">
      <c r="A2159" s="87" t="s">
        <v>562</v>
      </c>
      <c r="B2159" s="5">
        <v>1003386</v>
      </c>
      <c r="C2159" s="5" t="s">
        <v>565</v>
      </c>
      <c r="D2159" s="5" t="s">
        <v>55</v>
      </c>
      <c r="E2159" s="5" t="s">
        <v>2577</v>
      </c>
      <c r="F2159" s="5" t="s">
        <v>2208</v>
      </c>
      <c r="G2159" s="5" t="s">
        <v>2673</v>
      </c>
      <c r="H2159" s="6">
        <v>39910</v>
      </c>
      <c r="I2159" s="5" t="s">
        <v>575</v>
      </c>
      <c r="J2159" s="5" t="s">
        <v>2646</v>
      </c>
      <c r="K2159" s="5" t="s">
        <v>568</v>
      </c>
      <c r="L2159" s="7">
        <v>6</v>
      </c>
      <c r="M2159" s="7" t="s">
        <v>287</v>
      </c>
      <c r="N2159" s="8">
        <v>4497</v>
      </c>
      <c r="O2159" s="122">
        <v>0.02</v>
      </c>
      <c r="P2159" s="10">
        <f t="shared" si="418"/>
        <v>90</v>
      </c>
      <c r="Q2159" s="122">
        <v>5.0000000000000001E-3</v>
      </c>
      <c r="R2159" s="10">
        <f t="shared" si="419"/>
        <v>22</v>
      </c>
      <c r="S2159" s="122">
        <f t="shared" si="420"/>
        <v>2.490549255058928E-2</v>
      </c>
      <c r="T2159" s="10">
        <f t="shared" si="421"/>
        <v>112</v>
      </c>
      <c r="U2159" s="10">
        <f t="shared" si="422"/>
        <v>4609</v>
      </c>
      <c r="V2159" s="11">
        <v>4631.91</v>
      </c>
      <c r="W2159" s="12">
        <f t="shared" si="423"/>
        <v>134.90999999999985</v>
      </c>
      <c r="X2159" s="123">
        <f t="shared" si="424"/>
        <v>0.03</v>
      </c>
      <c r="Y2159" s="124" t="str">
        <f t="shared" si="425"/>
        <v>0.00%-8.40%</v>
      </c>
      <c r="Z2159" s="15"/>
      <c r="AA2159" s="15"/>
      <c r="AB2159" s="15"/>
      <c r="AC2159" s="125"/>
      <c r="AD2159" s="8">
        <f t="shared" si="426"/>
        <v>0</v>
      </c>
      <c r="AE2159" s="17">
        <f t="shared" si="427"/>
        <v>4631.91</v>
      </c>
      <c r="AF2159" s="18">
        <f t="shared" si="428"/>
        <v>134.90999999999985</v>
      </c>
      <c r="AG2159" s="126">
        <f t="shared" si="429"/>
        <v>3.0000000000000027E-2</v>
      </c>
      <c r="AH2159" s="20">
        <v>13.6</v>
      </c>
      <c r="AI2159" s="20">
        <v>450</v>
      </c>
      <c r="AJ2159" s="20"/>
      <c r="AK2159" s="20">
        <v>688</v>
      </c>
      <c r="AL2159" s="20">
        <f t="shared" si="430"/>
        <v>69081.975999999995</v>
      </c>
      <c r="AM2159" s="7" t="s">
        <v>287</v>
      </c>
      <c r="AN2159" s="20"/>
      <c r="AO2159" s="21"/>
      <c r="AP2159" s="21"/>
      <c r="AQ2159" s="5" t="s">
        <v>2672</v>
      </c>
      <c r="AR2159" s="5" t="s">
        <v>2203</v>
      </c>
    </row>
    <row r="2160" spans="1:44">
      <c r="A2160" s="87" t="s">
        <v>562</v>
      </c>
      <c r="B2160" s="5">
        <v>1003443</v>
      </c>
      <c r="C2160" s="5" t="s">
        <v>565</v>
      </c>
      <c r="D2160" s="5" t="s">
        <v>55</v>
      </c>
      <c r="E2160" s="5" t="s">
        <v>2577</v>
      </c>
      <c r="F2160" s="5" t="s">
        <v>2215</v>
      </c>
      <c r="G2160" s="5" t="s">
        <v>2673</v>
      </c>
      <c r="H2160" s="6">
        <v>39932</v>
      </c>
      <c r="I2160" s="5" t="s">
        <v>575</v>
      </c>
      <c r="J2160" s="5" t="s">
        <v>627</v>
      </c>
      <c r="K2160" s="5" t="s">
        <v>568</v>
      </c>
      <c r="L2160" s="7">
        <v>6</v>
      </c>
      <c r="M2160" s="7" t="s">
        <v>287</v>
      </c>
      <c r="N2160" s="8">
        <v>5220</v>
      </c>
      <c r="O2160" s="122">
        <v>0.02</v>
      </c>
      <c r="P2160" s="10">
        <f t="shared" si="418"/>
        <v>104</v>
      </c>
      <c r="Q2160" s="122">
        <v>5.0000000000000001E-3</v>
      </c>
      <c r="R2160" s="10">
        <f t="shared" si="419"/>
        <v>26</v>
      </c>
      <c r="S2160" s="122">
        <f t="shared" si="420"/>
        <v>2.4904214559386972E-2</v>
      </c>
      <c r="T2160" s="10">
        <f t="shared" si="421"/>
        <v>130</v>
      </c>
      <c r="U2160" s="10">
        <f t="shared" si="422"/>
        <v>5350</v>
      </c>
      <c r="V2160" s="11">
        <v>5402</v>
      </c>
      <c r="W2160" s="12">
        <f t="shared" si="423"/>
        <v>182</v>
      </c>
      <c r="X2160" s="123">
        <f t="shared" si="424"/>
        <v>3.49E-2</v>
      </c>
      <c r="Y2160" s="124" t="str">
        <f t="shared" si="425"/>
        <v>0.00%-8.40%</v>
      </c>
      <c r="Z2160" s="15"/>
      <c r="AA2160" s="15"/>
      <c r="AB2160" s="15"/>
      <c r="AC2160" s="125"/>
      <c r="AD2160" s="8">
        <f t="shared" si="426"/>
        <v>0</v>
      </c>
      <c r="AE2160" s="17">
        <f t="shared" si="427"/>
        <v>5402</v>
      </c>
      <c r="AF2160" s="18">
        <f t="shared" si="428"/>
        <v>182</v>
      </c>
      <c r="AG2160" s="126">
        <f t="shared" si="429"/>
        <v>3.4865900383141746E-2</v>
      </c>
      <c r="AH2160" s="20">
        <v>13.6</v>
      </c>
      <c r="AI2160" s="20">
        <v>450</v>
      </c>
      <c r="AJ2160" s="20"/>
      <c r="AK2160" s="20">
        <v>688</v>
      </c>
      <c r="AL2160" s="20">
        <f t="shared" si="430"/>
        <v>79555.199999999997</v>
      </c>
      <c r="AM2160" s="7" t="s">
        <v>287</v>
      </c>
      <c r="AN2160" s="20"/>
      <c r="AO2160" s="21"/>
      <c r="AP2160" s="21"/>
      <c r="AQ2160" s="5" t="s">
        <v>2672</v>
      </c>
      <c r="AR2160" s="5" t="s">
        <v>2203</v>
      </c>
    </row>
    <row r="2161" spans="1:44">
      <c r="A2161" s="87" t="s">
        <v>562</v>
      </c>
      <c r="B2161" s="5">
        <v>1003495</v>
      </c>
      <c r="C2161" s="5" t="s">
        <v>565</v>
      </c>
      <c r="D2161" s="5" t="s">
        <v>55</v>
      </c>
      <c r="E2161" s="5" t="s">
        <v>2577</v>
      </c>
      <c r="F2161" s="5" t="s">
        <v>2208</v>
      </c>
      <c r="G2161" s="5" t="s">
        <v>2673</v>
      </c>
      <c r="H2161" s="6">
        <v>39937</v>
      </c>
      <c r="I2161" s="5" t="s">
        <v>575</v>
      </c>
      <c r="J2161" s="5" t="s">
        <v>2646</v>
      </c>
      <c r="K2161" s="5" t="s">
        <v>568</v>
      </c>
      <c r="L2161" s="7">
        <v>6</v>
      </c>
      <c r="M2161" s="7" t="s">
        <v>287</v>
      </c>
      <c r="N2161" s="8">
        <v>4647</v>
      </c>
      <c r="O2161" s="122">
        <v>0.02</v>
      </c>
      <c r="P2161" s="10">
        <f t="shared" si="418"/>
        <v>93</v>
      </c>
      <c r="Q2161" s="122">
        <v>5.0000000000000001E-3</v>
      </c>
      <c r="R2161" s="10">
        <f t="shared" si="419"/>
        <v>23</v>
      </c>
      <c r="S2161" s="122">
        <f t="shared" si="420"/>
        <v>2.4962341295459437E-2</v>
      </c>
      <c r="T2161" s="10">
        <f t="shared" si="421"/>
        <v>116</v>
      </c>
      <c r="U2161" s="10">
        <f t="shared" si="422"/>
        <v>4763</v>
      </c>
      <c r="V2161" s="11">
        <v>4647</v>
      </c>
      <c r="W2161" s="12">
        <f t="shared" si="423"/>
        <v>0</v>
      </c>
      <c r="X2161" s="123">
        <f t="shared" si="424"/>
        <v>0</v>
      </c>
      <c r="Y2161" s="124" t="str">
        <f t="shared" si="425"/>
        <v>0.00%-8.40%</v>
      </c>
      <c r="Z2161" s="15"/>
      <c r="AA2161" s="15"/>
      <c r="AB2161" s="15"/>
      <c r="AC2161" s="125"/>
      <c r="AD2161" s="8">
        <f t="shared" si="426"/>
        <v>0</v>
      </c>
      <c r="AE2161" s="17">
        <f t="shared" si="427"/>
        <v>4647</v>
      </c>
      <c r="AF2161" s="18">
        <f t="shared" si="428"/>
        <v>0</v>
      </c>
      <c r="AG2161" s="126">
        <f t="shared" si="429"/>
        <v>0</v>
      </c>
      <c r="AH2161" s="20">
        <v>13.6</v>
      </c>
      <c r="AI2161" s="20">
        <v>450</v>
      </c>
      <c r="AJ2161" s="20"/>
      <c r="AK2161" s="20">
        <v>688</v>
      </c>
      <c r="AL2161" s="20">
        <f t="shared" si="430"/>
        <v>69287.199999999997</v>
      </c>
      <c r="AM2161" s="7" t="s">
        <v>287</v>
      </c>
      <c r="AN2161" s="20"/>
      <c r="AO2161" s="21" t="str">
        <f>VLOOKUP(B2161,'[3]FCLCh-VB3'!$B$9:$AQ$389,42,)</f>
        <v>病假496，25%</v>
      </c>
      <c r="AP2161" s="21" t="s">
        <v>140</v>
      </c>
      <c r="AQ2161" s="5" t="s">
        <v>2672</v>
      </c>
      <c r="AR2161" s="5" t="s">
        <v>2203</v>
      </c>
    </row>
    <row r="2162" spans="1:44">
      <c r="A2162" s="87" t="s">
        <v>562</v>
      </c>
      <c r="B2162" s="5">
        <v>1003526</v>
      </c>
      <c r="C2162" s="5" t="s">
        <v>565</v>
      </c>
      <c r="D2162" s="5" t="s">
        <v>55</v>
      </c>
      <c r="E2162" s="5" t="s">
        <v>2577</v>
      </c>
      <c r="F2162" s="5" t="s">
        <v>2208</v>
      </c>
      <c r="G2162" s="5" t="s">
        <v>2673</v>
      </c>
      <c r="H2162" s="6">
        <v>39945</v>
      </c>
      <c r="I2162" s="5" t="s">
        <v>575</v>
      </c>
      <c r="J2162" s="5" t="s">
        <v>2644</v>
      </c>
      <c r="K2162" s="5" t="s">
        <v>568</v>
      </c>
      <c r="L2162" s="7">
        <v>6</v>
      </c>
      <c r="M2162" s="7" t="s">
        <v>287</v>
      </c>
      <c r="N2162" s="8">
        <v>4758</v>
      </c>
      <c r="O2162" s="122">
        <v>0.02</v>
      </c>
      <c r="P2162" s="10">
        <f t="shared" si="418"/>
        <v>95</v>
      </c>
      <c r="Q2162" s="122">
        <v>5.0000000000000001E-3</v>
      </c>
      <c r="R2162" s="10">
        <f t="shared" si="419"/>
        <v>24</v>
      </c>
      <c r="S2162" s="122">
        <f t="shared" si="420"/>
        <v>2.5010508617065993E-2</v>
      </c>
      <c r="T2162" s="10">
        <f t="shared" si="421"/>
        <v>119</v>
      </c>
      <c r="U2162" s="10">
        <f t="shared" si="422"/>
        <v>4877</v>
      </c>
      <c r="V2162" s="11">
        <v>4924.53</v>
      </c>
      <c r="W2162" s="12">
        <f t="shared" si="423"/>
        <v>166.52999999999975</v>
      </c>
      <c r="X2162" s="123">
        <f t="shared" si="424"/>
        <v>3.5000000000000003E-2</v>
      </c>
      <c r="Y2162" s="124" t="str">
        <f t="shared" si="425"/>
        <v>0.00%-8.40%</v>
      </c>
      <c r="Z2162" s="15"/>
      <c r="AA2162" s="15"/>
      <c r="AB2162" s="15"/>
      <c r="AC2162" s="125"/>
      <c r="AD2162" s="8">
        <f t="shared" si="426"/>
        <v>0</v>
      </c>
      <c r="AE2162" s="17">
        <f t="shared" si="427"/>
        <v>4924.53</v>
      </c>
      <c r="AF2162" s="18">
        <f t="shared" si="428"/>
        <v>166.52999999999975</v>
      </c>
      <c r="AG2162" s="126">
        <f t="shared" si="429"/>
        <v>3.499999999999992E-2</v>
      </c>
      <c r="AH2162" s="20">
        <v>13.6</v>
      </c>
      <c r="AI2162" s="20">
        <v>650</v>
      </c>
      <c r="AJ2162" s="20"/>
      <c r="AK2162" s="20">
        <v>688</v>
      </c>
      <c r="AL2162" s="20">
        <f t="shared" si="430"/>
        <v>75461.607999999993</v>
      </c>
      <c r="AM2162" s="7" t="s">
        <v>287</v>
      </c>
      <c r="AN2162" s="20"/>
      <c r="AO2162" s="21"/>
      <c r="AP2162" s="21"/>
      <c r="AQ2162" s="5" t="s">
        <v>2672</v>
      </c>
      <c r="AR2162" s="5" t="s">
        <v>2203</v>
      </c>
    </row>
    <row r="2163" spans="1:44">
      <c r="A2163" s="87" t="s">
        <v>562</v>
      </c>
      <c r="B2163" s="5">
        <v>1003573</v>
      </c>
      <c r="C2163" s="5" t="s">
        <v>565</v>
      </c>
      <c r="D2163" s="5" t="s">
        <v>55</v>
      </c>
      <c r="E2163" s="5" t="s">
        <v>2577</v>
      </c>
      <c r="F2163" s="5" t="s">
        <v>2208</v>
      </c>
      <c r="G2163" s="5" t="s">
        <v>2673</v>
      </c>
      <c r="H2163" s="6">
        <v>39955</v>
      </c>
      <c r="I2163" s="5" t="s">
        <v>575</v>
      </c>
      <c r="J2163" s="5" t="s">
        <v>627</v>
      </c>
      <c r="K2163" s="5" t="s">
        <v>568</v>
      </c>
      <c r="L2163" s="7">
        <v>6</v>
      </c>
      <c r="M2163" s="7" t="s">
        <v>287</v>
      </c>
      <c r="N2163" s="8">
        <v>4765</v>
      </c>
      <c r="O2163" s="122">
        <v>0.02</v>
      </c>
      <c r="P2163" s="10">
        <f t="shared" si="418"/>
        <v>95</v>
      </c>
      <c r="Q2163" s="122">
        <v>5.0000000000000001E-3</v>
      </c>
      <c r="R2163" s="10">
        <f t="shared" si="419"/>
        <v>24</v>
      </c>
      <c r="S2163" s="122">
        <f t="shared" si="420"/>
        <v>2.497376705141658E-2</v>
      </c>
      <c r="T2163" s="10">
        <f t="shared" si="421"/>
        <v>119</v>
      </c>
      <c r="U2163" s="10">
        <f t="shared" si="422"/>
        <v>4884</v>
      </c>
      <c r="V2163" s="11">
        <v>4884.125</v>
      </c>
      <c r="W2163" s="12">
        <f t="shared" si="423"/>
        <v>119.125</v>
      </c>
      <c r="X2163" s="123">
        <f t="shared" si="424"/>
        <v>2.5000000000000001E-2</v>
      </c>
      <c r="Y2163" s="124" t="str">
        <f t="shared" si="425"/>
        <v>0.00%-8.40%</v>
      </c>
      <c r="Z2163" s="15"/>
      <c r="AA2163" s="15"/>
      <c r="AB2163" s="15"/>
      <c r="AC2163" s="125"/>
      <c r="AD2163" s="8">
        <f t="shared" si="426"/>
        <v>0</v>
      </c>
      <c r="AE2163" s="17">
        <f t="shared" si="427"/>
        <v>4884.125</v>
      </c>
      <c r="AF2163" s="18">
        <f t="shared" si="428"/>
        <v>119.125</v>
      </c>
      <c r="AG2163" s="126">
        <f t="shared" si="429"/>
        <v>2.4999999999999911E-2</v>
      </c>
      <c r="AH2163" s="20">
        <v>13.6</v>
      </c>
      <c r="AI2163" s="20">
        <v>450</v>
      </c>
      <c r="AJ2163" s="20"/>
      <c r="AK2163" s="20">
        <v>688</v>
      </c>
      <c r="AL2163" s="20">
        <f t="shared" si="430"/>
        <v>72512.099999999991</v>
      </c>
      <c r="AM2163" s="7" t="s">
        <v>287</v>
      </c>
      <c r="AN2163" s="20"/>
      <c r="AO2163" s="21"/>
      <c r="AP2163" s="21"/>
      <c r="AQ2163" s="5" t="s">
        <v>2672</v>
      </c>
      <c r="AR2163" s="5" t="s">
        <v>2203</v>
      </c>
    </row>
    <row r="2164" spans="1:44">
      <c r="A2164" s="87" t="s">
        <v>562</v>
      </c>
      <c r="B2164" s="5">
        <v>1003574</v>
      </c>
      <c r="C2164" s="5" t="s">
        <v>565</v>
      </c>
      <c r="D2164" s="5" t="s">
        <v>55</v>
      </c>
      <c r="E2164" s="5" t="s">
        <v>2577</v>
      </c>
      <c r="F2164" s="5" t="s">
        <v>2215</v>
      </c>
      <c r="G2164" s="5" t="s">
        <v>2673</v>
      </c>
      <c r="H2164" s="6">
        <v>39955</v>
      </c>
      <c r="I2164" s="5" t="s">
        <v>575</v>
      </c>
      <c r="J2164" s="5" t="s">
        <v>627</v>
      </c>
      <c r="K2164" s="5" t="s">
        <v>568</v>
      </c>
      <c r="L2164" s="7">
        <v>6</v>
      </c>
      <c r="M2164" s="7" t="s">
        <v>287</v>
      </c>
      <c r="N2164" s="8">
        <v>4766</v>
      </c>
      <c r="O2164" s="122">
        <v>0.02</v>
      </c>
      <c r="P2164" s="10">
        <f t="shared" si="418"/>
        <v>95</v>
      </c>
      <c r="Q2164" s="122">
        <v>5.0000000000000001E-3</v>
      </c>
      <c r="R2164" s="10">
        <f t="shared" si="419"/>
        <v>24</v>
      </c>
      <c r="S2164" s="122">
        <f t="shared" si="420"/>
        <v>2.4968527066722618E-2</v>
      </c>
      <c r="T2164" s="10">
        <f t="shared" si="421"/>
        <v>119</v>
      </c>
      <c r="U2164" s="10">
        <f t="shared" si="422"/>
        <v>4885</v>
      </c>
      <c r="V2164" s="11">
        <v>4885</v>
      </c>
      <c r="W2164" s="12">
        <f t="shared" si="423"/>
        <v>119</v>
      </c>
      <c r="X2164" s="123">
        <f t="shared" si="424"/>
        <v>2.5000000000000001E-2</v>
      </c>
      <c r="Y2164" s="124" t="str">
        <f t="shared" si="425"/>
        <v>0.00%-8.40%</v>
      </c>
      <c r="Z2164" s="15"/>
      <c r="AA2164" s="15"/>
      <c r="AB2164" s="15"/>
      <c r="AC2164" s="125"/>
      <c r="AD2164" s="8">
        <f t="shared" si="426"/>
        <v>0</v>
      </c>
      <c r="AE2164" s="17">
        <f t="shared" si="427"/>
        <v>4885</v>
      </c>
      <c r="AF2164" s="18">
        <f t="shared" si="428"/>
        <v>119</v>
      </c>
      <c r="AG2164" s="126">
        <f t="shared" si="429"/>
        <v>2.496852706672259E-2</v>
      </c>
      <c r="AH2164" s="20">
        <v>13.6</v>
      </c>
      <c r="AI2164" s="20">
        <v>450</v>
      </c>
      <c r="AJ2164" s="20"/>
      <c r="AK2164" s="20">
        <v>688</v>
      </c>
      <c r="AL2164" s="20">
        <f t="shared" si="430"/>
        <v>72524</v>
      </c>
      <c r="AM2164" s="7" t="s">
        <v>287</v>
      </c>
      <c r="AN2164" s="20"/>
      <c r="AO2164" s="21"/>
      <c r="AP2164" s="21"/>
      <c r="AQ2164" s="5" t="s">
        <v>2672</v>
      </c>
      <c r="AR2164" s="5" t="s">
        <v>2203</v>
      </c>
    </row>
    <row r="2165" spans="1:44">
      <c r="A2165" s="87" t="s">
        <v>562</v>
      </c>
      <c r="B2165" s="5">
        <v>1003575</v>
      </c>
      <c r="C2165" s="5" t="s">
        <v>565</v>
      </c>
      <c r="D2165" s="5" t="s">
        <v>55</v>
      </c>
      <c r="E2165" s="5" t="s">
        <v>2577</v>
      </c>
      <c r="F2165" s="5" t="s">
        <v>2204</v>
      </c>
      <c r="G2165" s="5" t="s">
        <v>2673</v>
      </c>
      <c r="H2165" s="6">
        <v>39955</v>
      </c>
      <c r="I2165" s="5" t="s">
        <v>575</v>
      </c>
      <c r="J2165" s="5" t="s">
        <v>653</v>
      </c>
      <c r="K2165" s="5" t="s">
        <v>568</v>
      </c>
      <c r="L2165" s="7">
        <v>6</v>
      </c>
      <c r="M2165" s="7" t="s">
        <v>287</v>
      </c>
      <c r="N2165" s="8">
        <v>4818</v>
      </c>
      <c r="O2165" s="122">
        <v>0.02</v>
      </c>
      <c r="P2165" s="10">
        <f t="shared" si="418"/>
        <v>96</v>
      </c>
      <c r="Q2165" s="122">
        <v>5.0000000000000001E-3</v>
      </c>
      <c r="R2165" s="10">
        <f t="shared" si="419"/>
        <v>24</v>
      </c>
      <c r="S2165" s="122">
        <f t="shared" si="420"/>
        <v>2.4906600249066001E-2</v>
      </c>
      <c r="T2165" s="10">
        <f t="shared" si="421"/>
        <v>120</v>
      </c>
      <c r="U2165" s="10">
        <f t="shared" si="422"/>
        <v>4938</v>
      </c>
      <c r="V2165" s="11">
        <v>4938</v>
      </c>
      <c r="W2165" s="12">
        <f t="shared" si="423"/>
        <v>120</v>
      </c>
      <c r="X2165" s="123">
        <f t="shared" si="424"/>
        <v>2.4899999999999999E-2</v>
      </c>
      <c r="Y2165" s="124" t="str">
        <f t="shared" si="425"/>
        <v>0.00%-8.40%</v>
      </c>
      <c r="Z2165" s="15"/>
      <c r="AA2165" s="15"/>
      <c r="AB2165" s="15"/>
      <c r="AC2165" s="125"/>
      <c r="AD2165" s="8">
        <f t="shared" si="426"/>
        <v>0</v>
      </c>
      <c r="AE2165" s="17">
        <f t="shared" si="427"/>
        <v>4938</v>
      </c>
      <c r="AF2165" s="18">
        <f t="shared" si="428"/>
        <v>120</v>
      </c>
      <c r="AG2165" s="126">
        <f t="shared" si="429"/>
        <v>2.4906600249066102E-2</v>
      </c>
      <c r="AH2165" s="20">
        <v>13.6</v>
      </c>
      <c r="AI2165" s="20">
        <v>750</v>
      </c>
      <c r="AJ2165" s="20"/>
      <c r="AK2165" s="20">
        <v>688</v>
      </c>
      <c r="AL2165" s="20">
        <f t="shared" si="430"/>
        <v>76844.800000000003</v>
      </c>
      <c r="AM2165" s="7" t="s">
        <v>287</v>
      </c>
      <c r="AN2165" s="20"/>
      <c r="AO2165" s="21"/>
      <c r="AP2165" s="21"/>
      <c r="AQ2165" s="5" t="s">
        <v>2672</v>
      </c>
      <c r="AR2165" s="5" t="s">
        <v>2203</v>
      </c>
    </row>
    <row r="2166" spans="1:44">
      <c r="A2166" s="87" t="s">
        <v>562</v>
      </c>
      <c r="B2166" s="5">
        <v>1003580</v>
      </c>
      <c r="C2166" s="5" t="s">
        <v>565</v>
      </c>
      <c r="D2166" s="5" t="s">
        <v>55</v>
      </c>
      <c r="E2166" s="5" t="s">
        <v>2577</v>
      </c>
      <c r="F2166" s="5" t="s">
        <v>2208</v>
      </c>
      <c r="G2166" s="5" t="s">
        <v>2673</v>
      </c>
      <c r="H2166" s="6">
        <v>39955</v>
      </c>
      <c r="I2166" s="5" t="s">
        <v>575</v>
      </c>
      <c r="J2166" s="5" t="s">
        <v>2642</v>
      </c>
      <c r="K2166" s="5" t="s">
        <v>568</v>
      </c>
      <c r="L2166" s="7">
        <v>6</v>
      </c>
      <c r="M2166" s="7" t="s">
        <v>287</v>
      </c>
      <c r="N2166" s="8">
        <v>4508</v>
      </c>
      <c r="O2166" s="122">
        <v>0.02</v>
      </c>
      <c r="P2166" s="10">
        <f t="shared" si="418"/>
        <v>90</v>
      </c>
      <c r="Q2166" s="122">
        <v>5.0000000000000001E-3</v>
      </c>
      <c r="R2166" s="10">
        <f t="shared" si="419"/>
        <v>23</v>
      </c>
      <c r="S2166" s="122">
        <f t="shared" si="420"/>
        <v>2.5066548358473825E-2</v>
      </c>
      <c r="T2166" s="10">
        <f t="shared" si="421"/>
        <v>113</v>
      </c>
      <c r="U2166" s="10">
        <f t="shared" si="422"/>
        <v>4621</v>
      </c>
      <c r="V2166" s="11">
        <v>4620.7</v>
      </c>
      <c r="W2166" s="12">
        <f t="shared" si="423"/>
        <v>112.69999999999982</v>
      </c>
      <c r="X2166" s="123">
        <f t="shared" si="424"/>
        <v>2.5000000000000001E-2</v>
      </c>
      <c r="Y2166" s="124" t="str">
        <f t="shared" si="425"/>
        <v>0.00%-8.40%</v>
      </c>
      <c r="Z2166" s="15"/>
      <c r="AA2166" s="15"/>
      <c r="AB2166" s="15"/>
      <c r="AC2166" s="125"/>
      <c r="AD2166" s="8">
        <f t="shared" si="426"/>
        <v>0</v>
      </c>
      <c r="AE2166" s="17">
        <f t="shared" si="427"/>
        <v>4620.7</v>
      </c>
      <c r="AF2166" s="18">
        <f t="shared" si="428"/>
        <v>112.69999999999982</v>
      </c>
      <c r="AG2166" s="126">
        <f t="shared" si="429"/>
        <v>2.4999999999999911E-2</v>
      </c>
      <c r="AH2166" s="20">
        <v>13.6</v>
      </c>
      <c r="AI2166" s="20">
        <v>650</v>
      </c>
      <c r="AJ2166" s="20"/>
      <c r="AK2166" s="20">
        <v>688</v>
      </c>
      <c r="AL2166" s="20">
        <f t="shared" si="430"/>
        <v>71329.51999999999</v>
      </c>
      <c r="AM2166" s="7" t="s">
        <v>287</v>
      </c>
      <c r="AN2166" s="20"/>
      <c r="AO2166" s="21"/>
      <c r="AP2166" s="21"/>
      <c r="AQ2166" s="5" t="s">
        <v>2672</v>
      </c>
      <c r="AR2166" s="5" t="s">
        <v>2203</v>
      </c>
    </row>
    <row r="2167" spans="1:44">
      <c r="A2167" s="87" t="s">
        <v>562</v>
      </c>
      <c r="B2167" s="5">
        <v>1003604</v>
      </c>
      <c r="C2167" s="5" t="s">
        <v>565</v>
      </c>
      <c r="D2167" s="5" t="s">
        <v>55</v>
      </c>
      <c r="E2167" s="5" t="s">
        <v>2577</v>
      </c>
      <c r="F2167" s="5" t="s">
        <v>2215</v>
      </c>
      <c r="G2167" s="5" t="s">
        <v>2673</v>
      </c>
      <c r="H2167" s="6">
        <v>39965</v>
      </c>
      <c r="I2167" s="5" t="s">
        <v>575</v>
      </c>
      <c r="J2167" s="5" t="s">
        <v>653</v>
      </c>
      <c r="K2167" s="5" t="s">
        <v>568</v>
      </c>
      <c r="L2167" s="7">
        <v>6</v>
      </c>
      <c r="M2167" s="7" t="s">
        <v>287</v>
      </c>
      <c r="N2167" s="8">
        <v>4601</v>
      </c>
      <c r="O2167" s="122">
        <v>0.02</v>
      </c>
      <c r="P2167" s="10">
        <f t="shared" si="418"/>
        <v>92</v>
      </c>
      <c r="Q2167" s="122">
        <v>5.0000000000000001E-3</v>
      </c>
      <c r="R2167" s="10">
        <f t="shared" si="419"/>
        <v>23</v>
      </c>
      <c r="S2167" s="122">
        <f t="shared" si="420"/>
        <v>2.4994566398608999E-2</v>
      </c>
      <c r="T2167" s="10">
        <f t="shared" si="421"/>
        <v>115</v>
      </c>
      <c r="U2167" s="10">
        <f t="shared" si="422"/>
        <v>4716</v>
      </c>
      <c r="V2167" s="11">
        <v>4716</v>
      </c>
      <c r="W2167" s="12">
        <f t="shared" si="423"/>
        <v>115</v>
      </c>
      <c r="X2167" s="123">
        <f t="shared" si="424"/>
        <v>2.5000000000000001E-2</v>
      </c>
      <c r="Y2167" s="124" t="str">
        <f t="shared" si="425"/>
        <v>0.00%-8.40%</v>
      </c>
      <c r="Z2167" s="15"/>
      <c r="AA2167" s="15"/>
      <c r="AB2167" s="15"/>
      <c r="AC2167" s="125"/>
      <c r="AD2167" s="8">
        <f t="shared" si="426"/>
        <v>0</v>
      </c>
      <c r="AE2167" s="17">
        <f t="shared" si="427"/>
        <v>4716</v>
      </c>
      <c r="AF2167" s="18">
        <f t="shared" si="428"/>
        <v>115</v>
      </c>
      <c r="AG2167" s="126">
        <f t="shared" si="429"/>
        <v>2.4994566398609086E-2</v>
      </c>
      <c r="AH2167" s="20">
        <v>13.6</v>
      </c>
      <c r="AI2167" s="20">
        <v>750</v>
      </c>
      <c r="AJ2167" s="20"/>
      <c r="AK2167" s="20">
        <v>688</v>
      </c>
      <c r="AL2167" s="20">
        <f t="shared" si="430"/>
        <v>73825.600000000006</v>
      </c>
      <c r="AM2167" s="7" t="s">
        <v>287</v>
      </c>
      <c r="AN2167" s="20"/>
      <c r="AO2167" s="21"/>
      <c r="AP2167" s="21"/>
      <c r="AQ2167" s="5" t="s">
        <v>2672</v>
      </c>
      <c r="AR2167" s="5" t="s">
        <v>2203</v>
      </c>
    </row>
    <row r="2168" spans="1:44">
      <c r="A2168" s="87" t="s">
        <v>562</v>
      </c>
      <c r="B2168" s="5">
        <v>1003627</v>
      </c>
      <c r="C2168" s="5" t="s">
        <v>565</v>
      </c>
      <c r="D2168" s="5" t="s">
        <v>55</v>
      </c>
      <c r="E2168" s="5" t="s">
        <v>2577</v>
      </c>
      <c r="F2168" s="5" t="s">
        <v>2208</v>
      </c>
      <c r="G2168" s="5" t="s">
        <v>2673</v>
      </c>
      <c r="H2168" s="6">
        <v>39970</v>
      </c>
      <c r="I2168" s="5" t="s">
        <v>575</v>
      </c>
      <c r="J2168" s="5" t="s">
        <v>653</v>
      </c>
      <c r="K2168" s="5" t="s">
        <v>568</v>
      </c>
      <c r="L2168" s="7">
        <v>6</v>
      </c>
      <c r="M2168" s="7" t="s">
        <v>287</v>
      </c>
      <c r="N2168" s="8">
        <v>4542</v>
      </c>
      <c r="O2168" s="122">
        <v>0.02</v>
      </c>
      <c r="P2168" s="10">
        <f t="shared" si="418"/>
        <v>91</v>
      </c>
      <c r="Q2168" s="122">
        <v>5.0000000000000001E-3</v>
      </c>
      <c r="R2168" s="10">
        <f t="shared" si="419"/>
        <v>23</v>
      </c>
      <c r="S2168" s="122">
        <f t="shared" si="420"/>
        <v>2.5099075297225892E-2</v>
      </c>
      <c r="T2168" s="10">
        <f t="shared" si="421"/>
        <v>114</v>
      </c>
      <c r="U2168" s="10">
        <f t="shared" si="422"/>
        <v>4656</v>
      </c>
      <c r="V2168" s="11">
        <v>4700.9699999999993</v>
      </c>
      <c r="W2168" s="12">
        <f t="shared" si="423"/>
        <v>158.96999999999935</v>
      </c>
      <c r="X2168" s="123">
        <f t="shared" si="424"/>
        <v>3.5000000000000003E-2</v>
      </c>
      <c r="Y2168" s="124" t="str">
        <f t="shared" si="425"/>
        <v>0.00%-8.40%</v>
      </c>
      <c r="Z2168" s="15"/>
      <c r="AA2168" s="15"/>
      <c r="AB2168" s="15"/>
      <c r="AC2168" s="125"/>
      <c r="AD2168" s="8">
        <f t="shared" si="426"/>
        <v>0</v>
      </c>
      <c r="AE2168" s="17">
        <f t="shared" si="427"/>
        <v>4700.9699999999993</v>
      </c>
      <c r="AF2168" s="18">
        <f t="shared" si="428"/>
        <v>158.96999999999935</v>
      </c>
      <c r="AG2168" s="126">
        <f t="shared" si="429"/>
        <v>3.499999999999992E-2</v>
      </c>
      <c r="AH2168" s="20">
        <v>13.6</v>
      </c>
      <c r="AI2168" s="20">
        <v>750</v>
      </c>
      <c r="AJ2168" s="20"/>
      <c r="AK2168" s="20">
        <v>688</v>
      </c>
      <c r="AL2168" s="20">
        <f t="shared" si="430"/>
        <v>73621.191999999981</v>
      </c>
      <c r="AM2168" s="7" t="s">
        <v>287</v>
      </c>
      <c r="AN2168" s="20"/>
      <c r="AO2168" s="21"/>
      <c r="AP2168" s="21"/>
      <c r="AQ2168" s="5" t="s">
        <v>2672</v>
      </c>
      <c r="AR2168" s="5" t="s">
        <v>2203</v>
      </c>
    </row>
    <row r="2169" spans="1:44">
      <c r="A2169" s="87" t="s">
        <v>562</v>
      </c>
      <c r="B2169" s="5">
        <v>1003657</v>
      </c>
      <c r="C2169" s="5" t="s">
        <v>565</v>
      </c>
      <c r="D2169" s="5" t="s">
        <v>55</v>
      </c>
      <c r="E2169" s="5" t="s">
        <v>2577</v>
      </c>
      <c r="F2169" s="5" t="s">
        <v>2204</v>
      </c>
      <c r="G2169" s="5" t="s">
        <v>2673</v>
      </c>
      <c r="H2169" s="6">
        <v>39970</v>
      </c>
      <c r="I2169" s="5" t="s">
        <v>575</v>
      </c>
      <c r="J2169" s="5" t="s">
        <v>627</v>
      </c>
      <c r="K2169" s="5" t="s">
        <v>568</v>
      </c>
      <c r="L2169" s="7">
        <v>6</v>
      </c>
      <c r="M2169" s="7" t="s">
        <v>287</v>
      </c>
      <c r="N2169" s="8">
        <v>4466</v>
      </c>
      <c r="O2169" s="122">
        <v>0.02</v>
      </c>
      <c r="P2169" s="10">
        <f t="shared" si="418"/>
        <v>89</v>
      </c>
      <c r="Q2169" s="122">
        <v>5.0000000000000001E-3</v>
      </c>
      <c r="R2169" s="10">
        <f t="shared" si="419"/>
        <v>22</v>
      </c>
      <c r="S2169" s="122">
        <f t="shared" si="420"/>
        <v>2.4854455888938646E-2</v>
      </c>
      <c r="T2169" s="10">
        <f t="shared" si="421"/>
        <v>111</v>
      </c>
      <c r="U2169" s="10">
        <f t="shared" si="422"/>
        <v>4577</v>
      </c>
      <c r="V2169" s="11">
        <v>4577</v>
      </c>
      <c r="W2169" s="12">
        <f t="shared" si="423"/>
        <v>111</v>
      </c>
      <c r="X2169" s="123">
        <f t="shared" si="424"/>
        <v>2.4899999999999999E-2</v>
      </c>
      <c r="Y2169" s="124" t="str">
        <f t="shared" si="425"/>
        <v>0.00%-8.40%</v>
      </c>
      <c r="Z2169" s="15"/>
      <c r="AA2169" s="15"/>
      <c r="AB2169" s="15"/>
      <c r="AC2169" s="125"/>
      <c r="AD2169" s="8">
        <f t="shared" si="426"/>
        <v>0</v>
      </c>
      <c r="AE2169" s="17">
        <f t="shared" si="427"/>
        <v>4577</v>
      </c>
      <c r="AF2169" s="18">
        <f t="shared" si="428"/>
        <v>111</v>
      </c>
      <c r="AG2169" s="126">
        <f t="shared" si="429"/>
        <v>2.4854455888938753E-2</v>
      </c>
      <c r="AH2169" s="20">
        <v>13.6</v>
      </c>
      <c r="AI2169" s="20">
        <v>450</v>
      </c>
      <c r="AJ2169" s="20"/>
      <c r="AK2169" s="20">
        <v>688</v>
      </c>
      <c r="AL2169" s="20">
        <f t="shared" si="430"/>
        <v>68335.199999999997</v>
      </c>
      <c r="AM2169" s="7" t="s">
        <v>287</v>
      </c>
      <c r="AN2169" s="20"/>
      <c r="AO2169" s="21"/>
      <c r="AP2169" s="21"/>
      <c r="AQ2169" s="5" t="s">
        <v>2672</v>
      </c>
      <c r="AR2169" s="5" t="s">
        <v>2203</v>
      </c>
    </row>
    <row r="2170" spans="1:44">
      <c r="A2170" s="87" t="s">
        <v>562</v>
      </c>
      <c r="B2170" s="5">
        <v>1003664</v>
      </c>
      <c r="C2170" s="5" t="s">
        <v>565</v>
      </c>
      <c r="D2170" s="5" t="s">
        <v>55</v>
      </c>
      <c r="E2170" s="5" t="s">
        <v>2577</v>
      </c>
      <c r="F2170" s="5" t="s">
        <v>2215</v>
      </c>
      <c r="G2170" s="5" t="s">
        <v>2673</v>
      </c>
      <c r="H2170" s="6">
        <v>39982</v>
      </c>
      <c r="I2170" s="5" t="s">
        <v>575</v>
      </c>
      <c r="J2170" s="5" t="s">
        <v>2642</v>
      </c>
      <c r="K2170" s="5" t="s">
        <v>568</v>
      </c>
      <c r="L2170" s="7">
        <v>6</v>
      </c>
      <c r="M2170" s="7" t="s">
        <v>287</v>
      </c>
      <c r="N2170" s="8">
        <v>4700</v>
      </c>
      <c r="O2170" s="122">
        <v>0.02</v>
      </c>
      <c r="P2170" s="10">
        <f t="shared" si="418"/>
        <v>94</v>
      </c>
      <c r="Q2170" s="122">
        <v>5.0000000000000001E-3</v>
      </c>
      <c r="R2170" s="10">
        <f t="shared" si="419"/>
        <v>24</v>
      </c>
      <c r="S2170" s="122">
        <f t="shared" si="420"/>
        <v>2.5106382978723404E-2</v>
      </c>
      <c r="T2170" s="10">
        <f t="shared" si="421"/>
        <v>118</v>
      </c>
      <c r="U2170" s="10">
        <f t="shared" si="422"/>
        <v>4818</v>
      </c>
      <c r="V2170" s="11">
        <v>4818</v>
      </c>
      <c r="W2170" s="12">
        <f t="shared" si="423"/>
        <v>118</v>
      </c>
      <c r="X2170" s="123">
        <f t="shared" si="424"/>
        <v>2.5100000000000001E-2</v>
      </c>
      <c r="Y2170" s="124" t="str">
        <f t="shared" si="425"/>
        <v>0.00%-8.40%</v>
      </c>
      <c r="Z2170" s="15"/>
      <c r="AA2170" s="15"/>
      <c r="AB2170" s="15"/>
      <c r="AC2170" s="125"/>
      <c r="AD2170" s="8">
        <f t="shared" si="426"/>
        <v>0</v>
      </c>
      <c r="AE2170" s="17">
        <f t="shared" si="427"/>
        <v>4818</v>
      </c>
      <c r="AF2170" s="18">
        <f t="shared" si="428"/>
        <v>118</v>
      </c>
      <c r="AG2170" s="126">
        <f t="shared" si="429"/>
        <v>2.5106382978723474E-2</v>
      </c>
      <c r="AH2170" s="20">
        <v>13.6</v>
      </c>
      <c r="AI2170" s="20">
        <v>650</v>
      </c>
      <c r="AJ2170" s="20"/>
      <c r="AK2170" s="20">
        <v>688</v>
      </c>
      <c r="AL2170" s="20">
        <f t="shared" si="430"/>
        <v>74012.799999999988</v>
      </c>
      <c r="AM2170" s="7" t="s">
        <v>287</v>
      </c>
      <c r="AN2170" s="20"/>
      <c r="AO2170" s="21"/>
      <c r="AP2170" s="21"/>
      <c r="AQ2170" s="5" t="s">
        <v>2672</v>
      </c>
      <c r="AR2170" s="5" t="s">
        <v>2203</v>
      </c>
    </row>
    <row r="2171" spans="1:44">
      <c r="A2171" s="87" t="s">
        <v>562</v>
      </c>
      <c r="B2171" s="5">
        <v>1003670</v>
      </c>
      <c r="C2171" s="5" t="s">
        <v>565</v>
      </c>
      <c r="D2171" s="5" t="s">
        <v>55</v>
      </c>
      <c r="E2171" s="5" t="s">
        <v>2577</v>
      </c>
      <c r="F2171" s="5" t="s">
        <v>2208</v>
      </c>
      <c r="G2171" s="5" t="s">
        <v>2673</v>
      </c>
      <c r="H2171" s="6">
        <v>39970</v>
      </c>
      <c r="I2171" s="5" t="s">
        <v>575</v>
      </c>
      <c r="J2171" s="5" t="s">
        <v>627</v>
      </c>
      <c r="K2171" s="5" t="s">
        <v>568</v>
      </c>
      <c r="L2171" s="7">
        <v>6</v>
      </c>
      <c r="M2171" s="7" t="s">
        <v>287</v>
      </c>
      <c r="N2171" s="8">
        <v>4639</v>
      </c>
      <c r="O2171" s="122">
        <v>0.02</v>
      </c>
      <c r="P2171" s="10">
        <f t="shared" si="418"/>
        <v>93</v>
      </c>
      <c r="Q2171" s="122">
        <v>5.0000000000000001E-3</v>
      </c>
      <c r="R2171" s="10">
        <f t="shared" si="419"/>
        <v>23</v>
      </c>
      <c r="S2171" s="122">
        <f t="shared" si="420"/>
        <v>2.5005389092476828E-2</v>
      </c>
      <c r="T2171" s="10">
        <f t="shared" si="421"/>
        <v>116</v>
      </c>
      <c r="U2171" s="10">
        <f t="shared" si="422"/>
        <v>4755</v>
      </c>
      <c r="V2171" s="11">
        <v>4754.9749999999995</v>
      </c>
      <c r="W2171" s="12">
        <f t="shared" si="423"/>
        <v>115.97499999999945</v>
      </c>
      <c r="X2171" s="123">
        <f t="shared" si="424"/>
        <v>2.5000000000000001E-2</v>
      </c>
      <c r="Y2171" s="124" t="str">
        <f t="shared" si="425"/>
        <v>0.00%-8.40%</v>
      </c>
      <c r="Z2171" s="15"/>
      <c r="AA2171" s="15"/>
      <c r="AB2171" s="15"/>
      <c r="AC2171" s="125"/>
      <c r="AD2171" s="8">
        <f t="shared" si="426"/>
        <v>0</v>
      </c>
      <c r="AE2171" s="17">
        <f t="shared" si="427"/>
        <v>4754.9749999999995</v>
      </c>
      <c r="AF2171" s="18">
        <f t="shared" si="428"/>
        <v>115.97499999999945</v>
      </c>
      <c r="AG2171" s="126">
        <f t="shared" si="429"/>
        <v>2.4999999999999911E-2</v>
      </c>
      <c r="AH2171" s="20">
        <v>13.6</v>
      </c>
      <c r="AI2171" s="20">
        <v>450</v>
      </c>
      <c r="AJ2171" s="20"/>
      <c r="AK2171" s="20">
        <v>688</v>
      </c>
      <c r="AL2171" s="20">
        <f t="shared" si="430"/>
        <v>70755.659999999989</v>
      </c>
      <c r="AM2171" s="7" t="s">
        <v>287</v>
      </c>
      <c r="AN2171" s="20"/>
      <c r="AO2171" s="21"/>
      <c r="AP2171" s="21"/>
      <c r="AQ2171" s="5" t="s">
        <v>2672</v>
      </c>
      <c r="AR2171" s="5" t="s">
        <v>2203</v>
      </c>
    </row>
    <row r="2172" spans="1:44">
      <c r="A2172" s="87" t="s">
        <v>562</v>
      </c>
      <c r="B2172" s="5">
        <v>1003680</v>
      </c>
      <c r="C2172" s="5" t="s">
        <v>565</v>
      </c>
      <c r="D2172" s="5" t="s">
        <v>55</v>
      </c>
      <c r="E2172" s="5" t="s">
        <v>2577</v>
      </c>
      <c r="F2172" s="5" t="s">
        <v>2208</v>
      </c>
      <c r="G2172" s="5" t="s">
        <v>2673</v>
      </c>
      <c r="H2172" s="6">
        <v>39982</v>
      </c>
      <c r="I2172" s="5" t="s">
        <v>575</v>
      </c>
      <c r="J2172" s="5" t="s">
        <v>627</v>
      </c>
      <c r="K2172" s="5" t="s">
        <v>568</v>
      </c>
      <c r="L2172" s="7">
        <v>6</v>
      </c>
      <c r="M2172" s="7" t="s">
        <v>287</v>
      </c>
      <c r="N2172" s="8">
        <v>4713</v>
      </c>
      <c r="O2172" s="122">
        <v>0.02</v>
      </c>
      <c r="P2172" s="10">
        <f t="shared" si="418"/>
        <v>94</v>
      </c>
      <c r="Q2172" s="122">
        <v>5.0000000000000001E-3</v>
      </c>
      <c r="R2172" s="10">
        <f t="shared" si="419"/>
        <v>24</v>
      </c>
      <c r="S2172" s="122">
        <f t="shared" si="420"/>
        <v>2.503713133884999E-2</v>
      </c>
      <c r="T2172" s="10">
        <f t="shared" si="421"/>
        <v>118</v>
      </c>
      <c r="U2172" s="10">
        <f t="shared" si="422"/>
        <v>4831</v>
      </c>
      <c r="V2172" s="11">
        <v>4830.8249999999998</v>
      </c>
      <c r="W2172" s="12">
        <f t="shared" si="423"/>
        <v>117.82499999999982</v>
      </c>
      <c r="X2172" s="123">
        <f t="shared" si="424"/>
        <v>2.5000000000000001E-2</v>
      </c>
      <c r="Y2172" s="124" t="str">
        <f t="shared" si="425"/>
        <v>0.00%-8.40%</v>
      </c>
      <c r="Z2172" s="15"/>
      <c r="AA2172" s="15"/>
      <c r="AB2172" s="15"/>
      <c r="AC2172" s="125"/>
      <c r="AD2172" s="8">
        <f t="shared" si="426"/>
        <v>0</v>
      </c>
      <c r="AE2172" s="17">
        <f t="shared" si="427"/>
        <v>4830.8249999999998</v>
      </c>
      <c r="AF2172" s="18">
        <f t="shared" si="428"/>
        <v>117.82499999999982</v>
      </c>
      <c r="AG2172" s="126">
        <f t="shared" si="429"/>
        <v>2.4999999999999911E-2</v>
      </c>
      <c r="AH2172" s="20">
        <v>13.6</v>
      </c>
      <c r="AI2172" s="20">
        <v>450</v>
      </c>
      <c r="AJ2172" s="20"/>
      <c r="AK2172" s="20">
        <v>688</v>
      </c>
      <c r="AL2172" s="20">
        <f t="shared" si="430"/>
        <v>71787.22</v>
      </c>
      <c r="AM2172" s="7" t="s">
        <v>287</v>
      </c>
      <c r="AN2172" s="20"/>
      <c r="AO2172" s="21"/>
      <c r="AP2172" s="21"/>
      <c r="AQ2172" s="5" t="s">
        <v>2672</v>
      </c>
      <c r="AR2172" s="5" t="s">
        <v>2203</v>
      </c>
    </row>
    <row r="2173" spans="1:44">
      <c r="A2173" s="87" t="s">
        <v>562</v>
      </c>
      <c r="B2173" s="5">
        <v>1003742</v>
      </c>
      <c r="C2173" s="5" t="s">
        <v>565</v>
      </c>
      <c r="D2173" s="5" t="s">
        <v>55</v>
      </c>
      <c r="E2173" s="5" t="s">
        <v>2577</v>
      </c>
      <c r="F2173" s="5" t="s">
        <v>2204</v>
      </c>
      <c r="G2173" s="5" t="s">
        <v>2673</v>
      </c>
      <c r="H2173" s="6">
        <v>39991</v>
      </c>
      <c r="I2173" s="5" t="s">
        <v>575</v>
      </c>
      <c r="J2173" s="5" t="s">
        <v>2646</v>
      </c>
      <c r="K2173" s="5" t="s">
        <v>568</v>
      </c>
      <c r="L2173" s="7">
        <v>6</v>
      </c>
      <c r="M2173" s="7" t="s">
        <v>287</v>
      </c>
      <c r="N2173" s="8">
        <v>4755</v>
      </c>
      <c r="O2173" s="122">
        <v>0.02</v>
      </c>
      <c r="P2173" s="10">
        <f t="shared" si="418"/>
        <v>95</v>
      </c>
      <c r="Q2173" s="122">
        <v>5.0000000000000001E-3</v>
      </c>
      <c r="R2173" s="10">
        <f t="shared" si="419"/>
        <v>24</v>
      </c>
      <c r="S2173" s="122">
        <f t="shared" si="420"/>
        <v>2.5026288117770766E-2</v>
      </c>
      <c r="T2173" s="10">
        <f t="shared" si="421"/>
        <v>119</v>
      </c>
      <c r="U2173" s="10">
        <f t="shared" si="422"/>
        <v>4874</v>
      </c>
      <c r="V2173" s="11">
        <v>4874</v>
      </c>
      <c r="W2173" s="12">
        <f t="shared" si="423"/>
        <v>119</v>
      </c>
      <c r="X2173" s="123">
        <f t="shared" si="424"/>
        <v>2.5000000000000001E-2</v>
      </c>
      <c r="Y2173" s="124" t="str">
        <f t="shared" si="425"/>
        <v>0.00%-8.40%</v>
      </c>
      <c r="Z2173" s="15"/>
      <c r="AA2173" s="15"/>
      <c r="AB2173" s="15"/>
      <c r="AC2173" s="125"/>
      <c r="AD2173" s="8">
        <f t="shared" si="426"/>
        <v>0</v>
      </c>
      <c r="AE2173" s="17">
        <f t="shared" si="427"/>
        <v>4874</v>
      </c>
      <c r="AF2173" s="18">
        <f t="shared" si="428"/>
        <v>119</v>
      </c>
      <c r="AG2173" s="126">
        <f t="shared" si="429"/>
        <v>2.5026288117770745E-2</v>
      </c>
      <c r="AH2173" s="20">
        <v>13.6</v>
      </c>
      <c r="AI2173" s="20">
        <v>450</v>
      </c>
      <c r="AJ2173" s="20"/>
      <c r="AK2173" s="20">
        <v>688</v>
      </c>
      <c r="AL2173" s="20">
        <f t="shared" si="430"/>
        <v>72374.399999999994</v>
      </c>
      <c r="AM2173" s="7" t="s">
        <v>287</v>
      </c>
      <c r="AN2173" s="20"/>
      <c r="AO2173" s="21"/>
      <c r="AP2173" s="21"/>
      <c r="AQ2173" s="5" t="s">
        <v>2672</v>
      </c>
      <c r="AR2173" s="5" t="s">
        <v>2203</v>
      </c>
    </row>
    <row r="2174" spans="1:44">
      <c r="A2174" s="87" t="s">
        <v>562</v>
      </c>
      <c r="B2174" s="5">
        <v>1003751</v>
      </c>
      <c r="C2174" s="5" t="s">
        <v>565</v>
      </c>
      <c r="D2174" s="5" t="s">
        <v>55</v>
      </c>
      <c r="E2174" s="5" t="s">
        <v>2577</v>
      </c>
      <c r="F2174" s="5" t="s">
        <v>2208</v>
      </c>
      <c r="G2174" s="5" t="s">
        <v>2673</v>
      </c>
      <c r="H2174" s="6">
        <v>39995</v>
      </c>
      <c r="I2174" s="5" t="s">
        <v>489</v>
      </c>
      <c r="J2174" s="5" t="s">
        <v>489</v>
      </c>
      <c r="K2174" s="5" t="s">
        <v>568</v>
      </c>
      <c r="L2174" s="7">
        <v>6</v>
      </c>
      <c r="M2174" s="7" t="s">
        <v>287</v>
      </c>
      <c r="N2174" s="8">
        <v>5351</v>
      </c>
      <c r="O2174" s="122">
        <v>0.02</v>
      </c>
      <c r="P2174" s="10">
        <f t="shared" si="418"/>
        <v>107</v>
      </c>
      <c r="Q2174" s="122">
        <v>5.0000000000000001E-3</v>
      </c>
      <c r="R2174" s="10">
        <f t="shared" si="419"/>
        <v>27</v>
      </c>
      <c r="S2174" s="122">
        <f t="shared" si="420"/>
        <v>2.5042048215286862E-2</v>
      </c>
      <c r="T2174" s="10">
        <f t="shared" si="421"/>
        <v>134</v>
      </c>
      <c r="U2174" s="10">
        <f t="shared" si="422"/>
        <v>5485</v>
      </c>
      <c r="V2174" s="11">
        <v>5511.53</v>
      </c>
      <c r="W2174" s="12">
        <f t="shared" si="423"/>
        <v>160.52999999999975</v>
      </c>
      <c r="X2174" s="123">
        <f t="shared" si="424"/>
        <v>0.03</v>
      </c>
      <c r="Y2174" s="124" t="str">
        <f t="shared" si="425"/>
        <v>0.00%-8.40%</v>
      </c>
      <c r="Z2174" s="15"/>
      <c r="AA2174" s="15"/>
      <c r="AB2174" s="15"/>
      <c r="AC2174" s="125"/>
      <c r="AD2174" s="8">
        <f t="shared" si="426"/>
        <v>0</v>
      </c>
      <c r="AE2174" s="17">
        <f t="shared" si="427"/>
        <v>5511.53</v>
      </c>
      <c r="AF2174" s="18">
        <f t="shared" si="428"/>
        <v>160.52999999999975</v>
      </c>
      <c r="AG2174" s="126">
        <f t="shared" si="429"/>
        <v>3.0000000000000027E-2</v>
      </c>
      <c r="AH2174" s="20">
        <v>13.6</v>
      </c>
      <c r="AI2174" s="20">
        <v>900</v>
      </c>
      <c r="AJ2174" s="20"/>
      <c r="AK2174" s="20">
        <v>688</v>
      </c>
      <c r="AL2174" s="20">
        <f t="shared" si="430"/>
        <v>86444.80799999999</v>
      </c>
      <c r="AM2174" s="7" t="s">
        <v>287</v>
      </c>
      <c r="AN2174" s="20"/>
      <c r="AO2174" s="21"/>
      <c r="AP2174" s="21"/>
      <c r="AQ2174" s="5" t="s">
        <v>2672</v>
      </c>
      <c r="AR2174" s="5" t="s">
        <v>2203</v>
      </c>
    </row>
    <row r="2175" spans="1:44">
      <c r="A2175" s="87" t="s">
        <v>562</v>
      </c>
      <c r="B2175" s="5">
        <v>1003755</v>
      </c>
      <c r="C2175" s="5" t="s">
        <v>565</v>
      </c>
      <c r="D2175" s="5" t="s">
        <v>55</v>
      </c>
      <c r="E2175" s="5" t="s">
        <v>2577</v>
      </c>
      <c r="F2175" s="5" t="s">
        <v>2215</v>
      </c>
      <c r="G2175" s="5" t="s">
        <v>2673</v>
      </c>
      <c r="H2175" s="6">
        <v>39995</v>
      </c>
      <c r="I2175" s="5" t="s">
        <v>575</v>
      </c>
      <c r="J2175" s="5" t="s">
        <v>653</v>
      </c>
      <c r="K2175" s="5" t="s">
        <v>568</v>
      </c>
      <c r="L2175" s="7">
        <v>6</v>
      </c>
      <c r="M2175" s="7" t="s">
        <v>287</v>
      </c>
      <c r="N2175" s="8">
        <v>4657</v>
      </c>
      <c r="O2175" s="122">
        <v>0.02</v>
      </c>
      <c r="P2175" s="10">
        <f t="shared" si="418"/>
        <v>93</v>
      </c>
      <c r="Q2175" s="122">
        <v>5.0000000000000001E-3</v>
      </c>
      <c r="R2175" s="10">
        <f t="shared" si="419"/>
        <v>23</v>
      </c>
      <c r="S2175" s="122">
        <f t="shared" si="420"/>
        <v>2.4908739531887481E-2</v>
      </c>
      <c r="T2175" s="10">
        <f t="shared" si="421"/>
        <v>116</v>
      </c>
      <c r="U2175" s="10">
        <f t="shared" si="422"/>
        <v>4773</v>
      </c>
      <c r="V2175" s="11">
        <v>4715</v>
      </c>
      <c r="W2175" s="12">
        <f t="shared" si="423"/>
        <v>58</v>
      </c>
      <c r="X2175" s="123">
        <f t="shared" si="424"/>
        <v>1.2500000000000001E-2</v>
      </c>
      <c r="Y2175" s="124" t="str">
        <f t="shared" si="425"/>
        <v>0.00%-8.40%</v>
      </c>
      <c r="Z2175" s="15"/>
      <c r="AA2175" s="15"/>
      <c r="AB2175" s="15"/>
      <c r="AC2175" s="125"/>
      <c r="AD2175" s="8">
        <f t="shared" si="426"/>
        <v>0</v>
      </c>
      <c r="AE2175" s="17">
        <f t="shared" si="427"/>
        <v>4715</v>
      </c>
      <c r="AF2175" s="18">
        <f t="shared" si="428"/>
        <v>58</v>
      </c>
      <c r="AG2175" s="126">
        <f t="shared" si="429"/>
        <v>1.2454369765943829E-2</v>
      </c>
      <c r="AH2175" s="20">
        <v>13.6</v>
      </c>
      <c r="AI2175" s="20">
        <v>750</v>
      </c>
      <c r="AJ2175" s="20"/>
      <c r="AK2175" s="20">
        <v>688</v>
      </c>
      <c r="AL2175" s="20">
        <f t="shared" si="430"/>
        <v>73812</v>
      </c>
      <c r="AM2175" s="7" t="s">
        <v>287</v>
      </c>
      <c r="AN2175" s="20"/>
      <c r="AO2175" s="21" t="str">
        <f>VLOOKUP(B2175,'[2]FCLCh-VB2'!$B$9:$AQ$230,42,)</f>
        <v>仅能从事单一工序</v>
      </c>
      <c r="AP2175" s="21"/>
      <c r="AQ2175" s="5" t="s">
        <v>2672</v>
      </c>
      <c r="AR2175" s="5" t="s">
        <v>2203</v>
      </c>
    </row>
    <row r="2176" spans="1:44">
      <c r="A2176" s="87" t="s">
        <v>562</v>
      </c>
      <c r="B2176" s="5">
        <v>1003760</v>
      </c>
      <c r="C2176" s="5" t="s">
        <v>565</v>
      </c>
      <c r="D2176" s="5" t="s">
        <v>55</v>
      </c>
      <c r="E2176" s="5" t="s">
        <v>2577</v>
      </c>
      <c r="F2176" s="5" t="s">
        <v>2208</v>
      </c>
      <c r="G2176" s="5" t="s">
        <v>2673</v>
      </c>
      <c r="H2176" s="6">
        <v>39995</v>
      </c>
      <c r="I2176" s="5" t="s">
        <v>575</v>
      </c>
      <c r="J2176" s="5" t="s">
        <v>627</v>
      </c>
      <c r="K2176" s="5" t="s">
        <v>568</v>
      </c>
      <c r="L2176" s="7">
        <v>6</v>
      </c>
      <c r="M2176" s="7" t="s">
        <v>287</v>
      </c>
      <c r="N2176" s="8">
        <v>4580</v>
      </c>
      <c r="O2176" s="122">
        <v>0.02</v>
      </c>
      <c r="P2176" s="10">
        <f t="shared" si="418"/>
        <v>92</v>
      </c>
      <c r="Q2176" s="122">
        <v>5.0000000000000001E-3</v>
      </c>
      <c r="R2176" s="10">
        <f t="shared" si="419"/>
        <v>23</v>
      </c>
      <c r="S2176" s="122">
        <f t="shared" si="420"/>
        <v>2.5109170305676855E-2</v>
      </c>
      <c r="T2176" s="10">
        <f t="shared" si="421"/>
        <v>115</v>
      </c>
      <c r="U2176" s="10">
        <f t="shared" si="422"/>
        <v>4695</v>
      </c>
      <c r="V2176" s="11">
        <v>4671.6000000000004</v>
      </c>
      <c r="W2176" s="12">
        <f t="shared" si="423"/>
        <v>91.600000000000364</v>
      </c>
      <c r="X2176" s="123">
        <f t="shared" si="424"/>
        <v>0.02</v>
      </c>
      <c r="Y2176" s="124" t="str">
        <f t="shared" si="425"/>
        <v>0.00%-8.40%</v>
      </c>
      <c r="Z2176" s="15"/>
      <c r="AA2176" s="15"/>
      <c r="AB2176" s="15"/>
      <c r="AC2176" s="125"/>
      <c r="AD2176" s="8">
        <f t="shared" si="426"/>
        <v>0</v>
      </c>
      <c r="AE2176" s="17">
        <f t="shared" si="427"/>
        <v>4671.6000000000004</v>
      </c>
      <c r="AF2176" s="18">
        <f t="shared" si="428"/>
        <v>91.600000000000364</v>
      </c>
      <c r="AG2176" s="126">
        <f t="shared" si="429"/>
        <v>2.0000000000000018E-2</v>
      </c>
      <c r="AH2176" s="20">
        <v>13.6</v>
      </c>
      <c r="AI2176" s="20">
        <v>450</v>
      </c>
      <c r="AJ2176" s="20"/>
      <c r="AK2176" s="20">
        <v>688</v>
      </c>
      <c r="AL2176" s="20">
        <f t="shared" si="430"/>
        <v>69621.760000000009</v>
      </c>
      <c r="AM2176" s="7" t="s">
        <v>287</v>
      </c>
      <c r="AN2176" s="20"/>
      <c r="AO2176" s="21"/>
      <c r="AP2176" s="21"/>
      <c r="AQ2176" s="5" t="s">
        <v>2672</v>
      </c>
      <c r="AR2176" s="5" t="s">
        <v>2203</v>
      </c>
    </row>
    <row r="2177" spans="1:44">
      <c r="A2177" s="87" t="s">
        <v>562</v>
      </c>
      <c r="B2177" s="5">
        <v>1003820</v>
      </c>
      <c r="C2177" s="5" t="s">
        <v>565</v>
      </c>
      <c r="D2177" s="5" t="s">
        <v>55</v>
      </c>
      <c r="E2177" s="5" t="s">
        <v>2577</v>
      </c>
      <c r="F2177" s="5" t="s">
        <v>2208</v>
      </c>
      <c r="G2177" s="5" t="s">
        <v>2673</v>
      </c>
      <c r="H2177" s="6">
        <v>40007</v>
      </c>
      <c r="I2177" s="5" t="s">
        <v>575</v>
      </c>
      <c r="J2177" s="5" t="s">
        <v>653</v>
      </c>
      <c r="K2177" s="5" t="s">
        <v>568</v>
      </c>
      <c r="L2177" s="7">
        <v>6</v>
      </c>
      <c r="M2177" s="7" t="s">
        <v>287</v>
      </c>
      <c r="N2177" s="8">
        <v>4914</v>
      </c>
      <c r="O2177" s="122">
        <v>0.02</v>
      </c>
      <c r="P2177" s="10">
        <f t="shared" si="418"/>
        <v>98</v>
      </c>
      <c r="Q2177" s="122">
        <v>5.0000000000000001E-3</v>
      </c>
      <c r="R2177" s="10">
        <f t="shared" si="419"/>
        <v>25</v>
      </c>
      <c r="S2177" s="122">
        <f t="shared" si="420"/>
        <v>2.5030525030525032E-2</v>
      </c>
      <c r="T2177" s="10">
        <f t="shared" si="421"/>
        <v>123</v>
      </c>
      <c r="U2177" s="10">
        <f t="shared" si="422"/>
        <v>5037</v>
      </c>
      <c r="V2177" s="11">
        <v>5061.42</v>
      </c>
      <c r="W2177" s="12">
        <f t="shared" si="423"/>
        <v>147.42000000000007</v>
      </c>
      <c r="X2177" s="123">
        <f t="shared" si="424"/>
        <v>0.03</v>
      </c>
      <c r="Y2177" s="124" t="str">
        <f t="shared" si="425"/>
        <v>0.00%-8.40%</v>
      </c>
      <c r="Z2177" s="15"/>
      <c r="AA2177" s="15"/>
      <c r="AB2177" s="15"/>
      <c r="AC2177" s="125"/>
      <c r="AD2177" s="8">
        <f t="shared" si="426"/>
        <v>0</v>
      </c>
      <c r="AE2177" s="17">
        <f t="shared" si="427"/>
        <v>5061.42</v>
      </c>
      <c r="AF2177" s="18">
        <f t="shared" si="428"/>
        <v>147.42000000000007</v>
      </c>
      <c r="AG2177" s="126">
        <f t="shared" si="429"/>
        <v>3.0000000000000027E-2</v>
      </c>
      <c r="AH2177" s="20">
        <v>13.6</v>
      </c>
      <c r="AI2177" s="20">
        <v>750</v>
      </c>
      <c r="AJ2177" s="20"/>
      <c r="AK2177" s="20">
        <v>688</v>
      </c>
      <c r="AL2177" s="20">
        <f t="shared" si="430"/>
        <v>78523.312000000005</v>
      </c>
      <c r="AM2177" s="7" t="s">
        <v>287</v>
      </c>
      <c r="AN2177" s="20"/>
      <c r="AO2177" s="21"/>
      <c r="AP2177" s="21"/>
      <c r="AQ2177" s="5" t="s">
        <v>2672</v>
      </c>
      <c r="AR2177" s="5" t="s">
        <v>2203</v>
      </c>
    </row>
    <row r="2178" spans="1:44">
      <c r="A2178" s="87" t="s">
        <v>562</v>
      </c>
      <c r="B2178" s="5">
        <v>1003826</v>
      </c>
      <c r="C2178" s="5" t="s">
        <v>565</v>
      </c>
      <c r="D2178" s="5" t="s">
        <v>55</v>
      </c>
      <c r="E2178" s="5" t="s">
        <v>2577</v>
      </c>
      <c r="F2178" s="5" t="s">
        <v>2208</v>
      </c>
      <c r="G2178" s="5" t="s">
        <v>2673</v>
      </c>
      <c r="H2178" s="6">
        <v>40007</v>
      </c>
      <c r="I2178" s="5" t="s">
        <v>575</v>
      </c>
      <c r="J2178" s="5" t="s">
        <v>653</v>
      </c>
      <c r="K2178" s="5" t="s">
        <v>568</v>
      </c>
      <c r="L2178" s="7">
        <v>6</v>
      </c>
      <c r="M2178" s="7" t="s">
        <v>287</v>
      </c>
      <c r="N2178" s="8">
        <v>5751</v>
      </c>
      <c r="O2178" s="122">
        <v>0.02</v>
      </c>
      <c r="P2178" s="10">
        <f t="shared" si="418"/>
        <v>115</v>
      </c>
      <c r="Q2178" s="122">
        <v>5.0000000000000001E-3</v>
      </c>
      <c r="R2178" s="10">
        <f t="shared" si="419"/>
        <v>29</v>
      </c>
      <c r="S2178" s="122">
        <f t="shared" si="420"/>
        <v>2.5039123630672927E-2</v>
      </c>
      <c r="T2178" s="10">
        <f t="shared" si="421"/>
        <v>144</v>
      </c>
      <c r="U2178" s="10">
        <f t="shared" si="422"/>
        <v>5895</v>
      </c>
      <c r="V2178" s="11">
        <v>5894.7749999999996</v>
      </c>
      <c r="W2178" s="12">
        <f t="shared" si="423"/>
        <v>143.77499999999964</v>
      </c>
      <c r="X2178" s="123">
        <f t="shared" si="424"/>
        <v>2.5000000000000001E-2</v>
      </c>
      <c r="Y2178" s="124" t="str">
        <f t="shared" si="425"/>
        <v>0.00%-8.40%</v>
      </c>
      <c r="Z2178" s="15"/>
      <c r="AA2178" s="15"/>
      <c r="AB2178" s="15"/>
      <c r="AC2178" s="125"/>
      <c r="AD2178" s="8">
        <f t="shared" si="426"/>
        <v>0</v>
      </c>
      <c r="AE2178" s="17">
        <f t="shared" si="427"/>
        <v>5894.7749999999996</v>
      </c>
      <c r="AF2178" s="18">
        <f t="shared" si="428"/>
        <v>143.77499999999964</v>
      </c>
      <c r="AG2178" s="126">
        <f t="shared" si="429"/>
        <v>2.4999999999999911E-2</v>
      </c>
      <c r="AH2178" s="20">
        <v>13.6</v>
      </c>
      <c r="AI2178" s="20">
        <v>750</v>
      </c>
      <c r="AJ2178" s="20"/>
      <c r="AK2178" s="20">
        <v>688</v>
      </c>
      <c r="AL2178" s="20">
        <f t="shared" si="430"/>
        <v>89856.939999999988</v>
      </c>
      <c r="AM2178" s="7" t="s">
        <v>287</v>
      </c>
      <c r="AN2178" s="20"/>
      <c r="AO2178" s="21"/>
      <c r="AP2178" s="21"/>
      <c r="AQ2178" s="5" t="s">
        <v>2672</v>
      </c>
      <c r="AR2178" s="5" t="s">
        <v>2203</v>
      </c>
    </row>
    <row r="2179" spans="1:44">
      <c r="A2179" s="87" t="s">
        <v>562</v>
      </c>
      <c r="B2179" s="5">
        <v>1003865</v>
      </c>
      <c r="C2179" s="5" t="s">
        <v>565</v>
      </c>
      <c r="D2179" s="5" t="s">
        <v>55</v>
      </c>
      <c r="E2179" s="5" t="s">
        <v>2577</v>
      </c>
      <c r="F2179" s="5" t="s">
        <v>2211</v>
      </c>
      <c r="G2179" s="5" t="s">
        <v>2673</v>
      </c>
      <c r="H2179" s="6">
        <v>40007</v>
      </c>
      <c r="I2179" s="5" t="s">
        <v>567</v>
      </c>
      <c r="J2179" s="5" t="s">
        <v>567</v>
      </c>
      <c r="K2179" s="5" t="s">
        <v>568</v>
      </c>
      <c r="L2179" s="7">
        <v>6</v>
      </c>
      <c r="M2179" s="7" t="s">
        <v>287</v>
      </c>
      <c r="N2179" s="8">
        <v>5492</v>
      </c>
      <c r="O2179" s="122">
        <v>0.02</v>
      </c>
      <c r="P2179" s="10">
        <f t="shared" si="418"/>
        <v>110</v>
      </c>
      <c r="Q2179" s="122">
        <v>5.0000000000000001E-3</v>
      </c>
      <c r="R2179" s="10">
        <f t="shared" si="419"/>
        <v>27</v>
      </c>
      <c r="S2179" s="122">
        <f t="shared" si="420"/>
        <v>2.4945375091041513E-2</v>
      </c>
      <c r="T2179" s="10">
        <f t="shared" si="421"/>
        <v>137</v>
      </c>
      <c r="U2179" s="10">
        <f t="shared" si="422"/>
        <v>5629</v>
      </c>
      <c r="V2179" s="11">
        <v>5629</v>
      </c>
      <c r="W2179" s="12">
        <f t="shared" si="423"/>
        <v>137</v>
      </c>
      <c r="X2179" s="123">
        <f t="shared" si="424"/>
        <v>2.4899999999999999E-2</v>
      </c>
      <c r="Y2179" s="124" t="str">
        <f t="shared" si="425"/>
        <v>0.00%-8.40%</v>
      </c>
      <c r="Z2179" s="15"/>
      <c r="AA2179" s="15"/>
      <c r="AB2179" s="15"/>
      <c r="AC2179" s="125"/>
      <c r="AD2179" s="8">
        <f t="shared" si="426"/>
        <v>0</v>
      </c>
      <c r="AE2179" s="17">
        <f t="shared" si="427"/>
        <v>5629</v>
      </c>
      <c r="AF2179" s="18">
        <f t="shared" si="428"/>
        <v>137</v>
      </c>
      <c r="AG2179" s="126">
        <f t="shared" si="429"/>
        <v>2.4945375091041555E-2</v>
      </c>
      <c r="AH2179" s="20">
        <v>13.6</v>
      </c>
      <c r="AI2179" s="20">
        <v>900</v>
      </c>
      <c r="AJ2179" s="20"/>
      <c r="AK2179" s="20">
        <v>688</v>
      </c>
      <c r="AL2179" s="20">
        <f t="shared" si="430"/>
        <v>88042.4</v>
      </c>
      <c r="AM2179" s="7" t="s">
        <v>287</v>
      </c>
      <c r="AN2179" s="20"/>
      <c r="AO2179" s="21"/>
      <c r="AP2179" s="21"/>
      <c r="AQ2179" s="5" t="s">
        <v>2672</v>
      </c>
      <c r="AR2179" s="5" t="s">
        <v>2203</v>
      </c>
    </row>
    <row r="2180" spans="1:44">
      <c r="A2180" s="87" t="s">
        <v>562</v>
      </c>
      <c r="B2180" s="5">
        <v>1003869</v>
      </c>
      <c r="C2180" s="5" t="s">
        <v>565</v>
      </c>
      <c r="D2180" s="5" t="s">
        <v>55</v>
      </c>
      <c r="E2180" s="5" t="s">
        <v>2577</v>
      </c>
      <c r="F2180" s="5" t="s">
        <v>2208</v>
      </c>
      <c r="G2180" s="5" t="s">
        <v>2673</v>
      </c>
      <c r="H2180" s="6">
        <v>40007</v>
      </c>
      <c r="I2180" s="5" t="s">
        <v>575</v>
      </c>
      <c r="J2180" s="5" t="s">
        <v>2642</v>
      </c>
      <c r="K2180" s="5" t="s">
        <v>568</v>
      </c>
      <c r="L2180" s="7">
        <v>6</v>
      </c>
      <c r="M2180" s="7" t="s">
        <v>287</v>
      </c>
      <c r="N2180" s="8">
        <v>4508</v>
      </c>
      <c r="O2180" s="122">
        <v>0.02</v>
      </c>
      <c r="P2180" s="10">
        <f t="shared" si="418"/>
        <v>90</v>
      </c>
      <c r="Q2180" s="122">
        <v>5.0000000000000001E-3</v>
      </c>
      <c r="R2180" s="10">
        <f t="shared" si="419"/>
        <v>23</v>
      </c>
      <c r="S2180" s="122">
        <f t="shared" si="420"/>
        <v>2.5066548358473825E-2</v>
      </c>
      <c r="T2180" s="10">
        <f t="shared" si="421"/>
        <v>113</v>
      </c>
      <c r="U2180" s="10">
        <f t="shared" si="422"/>
        <v>4621</v>
      </c>
      <c r="V2180" s="11">
        <v>4598.16</v>
      </c>
      <c r="W2180" s="12">
        <f t="shared" si="423"/>
        <v>90.159999999999854</v>
      </c>
      <c r="X2180" s="123">
        <f t="shared" si="424"/>
        <v>0.02</v>
      </c>
      <c r="Y2180" s="124" t="str">
        <f t="shared" si="425"/>
        <v>0.00%-8.40%</v>
      </c>
      <c r="Z2180" s="15"/>
      <c r="AA2180" s="15"/>
      <c r="AB2180" s="15"/>
      <c r="AC2180" s="125"/>
      <c r="AD2180" s="8">
        <f t="shared" si="426"/>
        <v>0</v>
      </c>
      <c r="AE2180" s="17">
        <f t="shared" si="427"/>
        <v>4598.16</v>
      </c>
      <c r="AF2180" s="18">
        <f t="shared" si="428"/>
        <v>90.159999999999854</v>
      </c>
      <c r="AG2180" s="126">
        <f t="shared" si="429"/>
        <v>2.0000000000000018E-2</v>
      </c>
      <c r="AH2180" s="20">
        <v>13.6</v>
      </c>
      <c r="AI2180" s="20">
        <v>650</v>
      </c>
      <c r="AJ2180" s="20"/>
      <c r="AK2180" s="20">
        <v>688</v>
      </c>
      <c r="AL2180" s="20">
        <f t="shared" si="430"/>
        <v>71022.975999999995</v>
      </c>
      <c r="AM2180" s="7" t="s">
        <v>287</v>
      </c>
      <c r="AN2180" s="20"/>
      <c r="AO2180" s="21"/>
      <c r="AP2180" s="21"/>
      <c r="AQ2180" s="5" t="s">
        <v>2672</v>
      </c>
      <c r="AR2180" s="5" t="s">
        <v>2203</v>
      </c>
    </row>
    <row r="2181" spans="1:44">
      <c r="A2181" s="87" t="s">
        <v>562</v>
      </c>
      <c r="B2181" s="5">
        <v>1003880</v>
      </c>
      <c r="C2181" s="5" t="s">
        <v>565</v>
      </c>
      <c r="D2181" s="5" t="s">
        <v>55</v>
      </c>
      <c r="E2181" s="5" t="s">
        <v>2577</v>
      </c>
      <c r="F2181" s="5" t="s">
        <v>2204</v>
      </c>
      <c r="G2181" s="5" t="s">
        <v>2673</v>
      </c>
      <c r="H2181" s="6">
        <v>40007</v>
      </c>
      <c r="I2181" s="5" t="s">
        <v>575</v>
      </c>
      <c r="J2181" s="5" t="s">
        <v>653</v>
      </c>
      <c r="K2181" s="5" t="s">
        <v>568</v>
      </c>
      <c r="L2181" s="7">
        <v>6</v>
      </c>
      <c r="M2181" s="7" t="s">
        <v>287</v>
      </c>
      <c r="N2181" s="8">
        <v>4663</v>
      </c>
      <c r="O2181" s="122">
        <v>0.02</v>
      </c>
      <c r="P2181" s="10">
        <f t="shared" si="418"/>
        <v>93</v>
      </c>
      <c r="Q2181" s="122">
        <v>5.0000000000000001E-3</v>
      </c>
      <c r="R2181" s="10">
        <f t="shared" si="419"/>
        <v>23</v>
      </c>
      <c r="S2181" s="122">
        <f t="shared" si="420"/>
        <v>2.4876688826935448E-2</v>
      </c>
      <c r="T2181" s="10">
        <f t="shared" si="421"/>
        <v>116</v>
      </c>
      <c r="U2181" s="10">
        <f t="shared" si="422"/>
        <v>4779</v>
      </c>
      <c r="V2181" s="11">
        <v>4663</v>
      </c>
      <c r="W2181" s="12">
        <f t="shared" si="423"/>
        <v>0</v>
      </c>
      <c r="X2181" s="123">
        <f t="shared" si="424"/>
        <v>0</v>
      </c>
      <c r="Y2181" s="124" t="str">
        <f t="shared" si="425"/>
        <v>0.00%-8.40%</v>
      </c>
      <c r="Z2181" s="15"/>
      <c r="AA2181" s="15"/>
      <c r="AB2181" s="15"/>
      <c r="AC2181" s="125"/>
      <c r="AD2181" s="8">
        <f t="shared" si="426"/>
        <v>0</v>
      </c>
      <c r="AE2181" s="17">
        <f t="shared" si="427"/>
        <v>4663</v>
      </c>
      <c r="AF2181" s="18">
        <f t="shared" si="428"/>
        <v>0</v>
      </c>
      <c r="AG2181" s="126">
        <f t="shared" si="429"/>
        <v>0</v>
      </c>
      <c r="AH2181" s="20">
        <v>13.6</v>
      </c>
      <c r="AI2181" s="20">
        <v>750</v>
      </c>
      <c r="AJ2181" s="20"/>
      <c r="AK2181" s="20">
        <v>688</v>
      </c>
      <c r="AL2181" s="20">
        <f t="shared" si="430"/>
        <v>73104.799999999988</v>
      </c>
      <c r="AM2181" s="7" t="s">
        <v>287</v>
      </c>
      <c r="AN2181" s="20"/>
      <c r="AO2181" s="21" t="str">
        <f>VLOOKUP(B2181,'[4]FCLCh-VB1'!$B$9:$AQ$248,42,)</f>
        <v>业绩评估扣分4次</v>
      </c>
      <c r="AP2181" s="21" t="s">
        <v>140</v>
      </c>
      <c r="AQ2181" s="5" t="s">
        <v>2672</v>
      </c>
      <c r="AR2181" s="5" t="s">
        <v>2203</v>
      </c>
    </row>
    <row r="2182" spans="1:44">
      <c r="A2182" s="87" t="s">
        <v>562</v>
      </c>
      <c r="B2182" s="5">
        <v>1003883</v>
      </c>
      <c r="C2182" s="5" t="s">
        <v>565</v>
      </c>
      <c r="D2182" s="5" t="s">
        <v>55</v>
      </c>
      <c r="E2182" s="5" t="s">
        <v>2577</v>
      </c>
      <c r="F2182" s="5" t="s">
        <v>2208</v>
      </c>
      <c r="G2182" s="5" t="s">
        <v>2673</v>
      </c>
      <c r="H2182" s="6">
        <v>40007</v>
      </c>
      <c r="I2182" s="5" t="s">
        <v>575</v>
      </c>
      <c r="J2182" s="5" t="s">
        <v>2646</v>
      </c>
      <c r="K2182" s="5" t="s">
        <v>568</v>
      </c>
      <c r="L2182" s="7">
        <v>6</v>
      </c>
      <c r="M2182" s="7" t="s">
        <v>287</v>
      </c>
      <c r="N2182" s="8">
        <v>4614</v>
      </c>
      <c r="O2182" s="122">
        <v>0.02</v>
      </c>
      <c r="P2182" s="10">
        <f t="shared" si="418"/>
        <v>92</v>
      </c>
      <c r="Q2182" s="122">
        <v>5.0000000000000001E-3</v>
      </c>
      <c r="R2182" s="10">
        <f t="shared" si="419"/>
        <v>23</v>
      </c>
      <c r="S2182" s="122">
        <f t="shared" si="420"/>
        <v>2.492414390983962E-2</v>
      </c>
      <c r="T2182" s="10">
        <f t="shared" si="421"/>
        <v>115</v>
      </c>
      <c r="U2182" s="10">
        <f t="shared" si="422"/>
        <v>4729</v>
      </c>
      <c r="V2182" s="11">
        <v>4729.3499999999995</v>
      </c>
      <c r="W2182" s="12">
        <f t="shared" si="423"/>
        <v>115.34999999999945</v>
      </c>
      <c r="X2182" s="123">
        <f t="shared" si="424"/>
        <v>2.5000000000000001E-2</v>
      </c>
      <c r="Y2182" s="124" t="str">
        <f t="shared" si="425"/>
        <v>0.00%-8.40%</v>
      </c>
      <c r="Z2182" s="15"/>
      <c r="AA2182" s="15"/>
      <c r="AB2182" s="15"/>
      <c r="AC2182" s="125"/>
      <c r="AD2182" s="8">
        <f t="shared" si="426"/>
        <v>0</v>
      </c>
      <c r="AE2182" s="17">
        <f t="shared" si="427"/>
        <v>4729.3499999999995</v>
      </c>
      <c r="AF2182" s="18">
        <f t="shared" si="428"/>
        <v>115.34999999999945</v>
      </c>
      <c r="AG2182" s="126">
        <f t="shared" si="429"/>
        <v>2.4999999999999911E-2</v>
      </c>
      <c r="AH2182" s="20">
        <v>13.6</v>
      </c>
      <c r="AI2182" s="20">
        <v>450</v>
      </c>
      <c r="AJ2182" s="20"/>
      <c r="AK2182" s="20">
        <v>688</v>
      </c>
      <c r="AL2182" s="20">
        <f t="shared" si="430"/>
        <v>70407.159999999989</v>
      </c>
      <c r="AM2182" s="7" t="s">
        <v>287</v>
      </c>
      <c r="AN2182" s="20"/>
      <c r="AO2182" s="21"/>
      <c r="AP2182" s="21"/>
      <c r="AQ2182" s="5" t="s">
        <v>2672</v>
      </c>
      <c r="AR2182" s="5" t="s">
        <v>2203</v>
      </c>
    </row>
    <row r="2183" spans="1:44">
      <c r="A2183" s="87" t="s">
        <v>562</v>
      </c>
      <c r="B2183" s="5">
        <v>1003886</v>
      </c>
      <c r="C2183" s="5" t="s">
        <v>565</v>
      </c>
      <c r="D2183" s="5" t="s">
        <v>55</v>
      </c>
      <c r="E2183" s="5" t="s">
        <v>2577</v>
      </c>
      <c r="F2183" s="5" t="s">
        <v>2215</v>
      </c>
      <c r="G2183" s="5" t="s">
        <v>2673</v>
      </c>
      <c r="H2183" s="6">
        <v>40007</v>
      </c>
      <c r="I2183" s="5" t="s">
        <v>575</v>
      </c>
      <c r="J2183" s="5" t="s">
        <v>2642</v>
      </c>
      <c r="K2183" s="5" t="s">
        <v>568</v>
      </c>
      <c r="L2183" s="7">
        <v>6</v>
      </c>
      <c r="M2183" s="7" t="s">
        <v>287</v>
      </c>
      <c r="N2183" s="8">
        <v>4480</v>
      </c>
      <c r="O2183" s="122">
        <v>0.02</v>
      </c>
      <c r="P2183" s="10">
        <f t="shared" si="418"/>
        <v>90</v>
      </c>
      <c r="Q2183" s="122">
        <v>5.0000000000000001E-3</v>
      </c>
      <c r="R2183" s="10">
        <f t="shared" si="419"/>
        <v>22</v>
      </c>
      <c r="S2183" s="122">
        <f t="shared" si="420"/>
        <v>2.5000000000000001E-2</v>
      </c>
      <c r="T2183" s="10">
        <f t="shared" si="421"/>
        <v>112</v>
      </c>
      <c r="U2183" s="10">
        <f t="shared" si="422"/>
        <v>4592</v>
      </c>
      <c r="V2183" s="11">
        <v>4592</v>
      </c>
      <c r="W2183" s="12">
        <f t="shared" si="423"/>
        <v>112</v>
      </c>
      <c r="X2183" s="123">
        <f t="shared" si="424"/>
        <v>2.5000000000000001E-2</v>
      </c>
      <c r="Y2183" s="124" t="str">
        <f t="shared" si="425"/>
        <v>0.00%-8.40%</v>
      </c>
      <c r="Z2183" s="15"/>
      <c r="AA2183" s="15"/>
      <c r="AB2183" s="15"/>
      <c r="AC2183" s="125"/>
      <c r="AD2183" s="8">
        <f t="shared" si="426"/>
        <v>0</v>
      </c>
      <c r="AE2183" s="17">
        <f t="shared" si="427"/>
        <v>4592</v>
      </c>
      <c r="AF2183" s="18">
        <f t="shared" si="428"/>
        <v>112</v>
      </c>
      <c r="AG2183" s="126">
        <f t="shared" si="429"/>
        <v>2.4999999999999911E-2</v>
      </c>
      <c r="AH2183" s="20">
        <v>13.6</v>
      </c>
      <c r="AI2183" s="20">
        <v>650</v>
      </c>
      <c r="AJ2183" s="20"/>
      <c r="AK2183" s="20">
        <v>688</v>
      </c>
      <c r="AL2183" s="20">
        <f t="shared" si="430"/>
        <v>70939.199999999997</v>
      </c>
      <c r="AM2183" s="7" t="s">
        <v>287</v>
      </c>
      <c r="AN2183" s="20"/>
      <c r="AO2183" s="21"/>
      <c r="AP2183" s="21"/>
      <c r="AQ2183" s="5" t="s">
        <v>2672</v>
      </c>
      <c r="AR2183" s="5" t="s">
        <v>2203</v>
      </c>
    </row>
    <row r="2184" spans="1:44">
      <c r="A2184" s="87" t="s">
        <v>562</v>
      </c>
      <c r="B2184" s="5">
        <v>1003895</v>
      </c>
      <c r="C2184" s="5" t="s">
        <v>565</v>
      </c>
      <c r="D2184" s="5" t="s">
        <v>55</v>
      </c>
      <c r="E2184" s="5" t="s">
        <v>2577</v>
      </c>
      <c r="F2184" s="5" t="s">
        <v>2204</v>
      </c>
      <c r="G2184" s="5" t="s">
        <v>2673</v>
      </c>
      <c r="H2184" s="6">
        <v>40007</v>
      </c>
      <c r="I2184" s="5" t="s">
        <v>575</v>
      </c>
      <c r="J2184" s="5" t="s">
        <v>2642</v>
      </c>
      <c r="K2184" s="5" t="s">
        <v>568</v>
      </c>
      <c r="L2184" s="7">
        <v>6</v>
      </c>
      <c r="M2184" s="7" t="s">
        <v>287</v>
      </c>
      <c r="N2184" s="8">
        <v>4271</v>
      </c>
      <c r="O2184" s="122">
        <v>0.02</v>
      </c>
      <c r="P2184" s="10">
        <f t="shared" si="418"/>
        <v>85</v>
      </c>
      <c r="Q2184" s="122">
        <v>5.0000000000000001E-3</v>
      </c>
      <c r="R2184" s="10">
        <f t="shared" si="419"/>
        <v>21</v>
      </c>
      <c r="S2184" s="122">
        <f t="shared" si="420"/>
        <v>2.481854366658862E-2</v>
      </c>
      <c r="T2184" s="10">
        <f t="shared" si="421"/>
        <v>106</v>
      </c>
      <c r="U2184" s="10">
        <f t="shared" si="422"/>
        <v>4377</v>
      </c>
      <c r="V2184" s="11">
        <v>4313</v>
      </c>
      <c r="W2184" s="12">
        <f t="shared" si="423"/>
        <v>42</v>
      </c>
      <c r="X2184" s="123">
        <f t="shared" si="424"/>
        <v>9.7999999999999997E-3</v>
      </c>
      <c r="Y2184" s="124" t="str">
        <f t="shared" si="425"/>
        <v>0.00%-8.40%</v>
      </c>
      <c r="Z2184" s="15"/>
      <c r="AA2184" s="15"/>
      <c r="AB2184" s="15"/>
      <c r="AC2184" s="125"/>
      <c r="AD2184" s="8">
        <f t="shared" si="426"/>
        <v>0</v>
      </c>
      <c r="AE2184" s="17">
        <f t="shared" si="427"/>
        <v>4313</v>
      </c>
      <c r="AF2184" s="18">
        <f t="shared" si="428"/>
        <v>42</v>
      </c>
      <c r="AG2184" s="126">
        <f t="shared" si="429"/>
        <v>9.8337625848747834E-3</v>
      </c>
      <c r="AH2184" s="20">
        <v>13.6</v>
      </c>
      <c r="AI2184" s="20">
        <v>650</v>
      </c>
      <c r="AJ2184" s="20"/>
      <c r="AK2184" s="20">
        <v>688</v>
      </c>
      <c r="AL2184" s="20">
        <f t="shared" si="430"/>
        <v>67144.799999999988</v>
      </c>
      <c r="AM2184" s="7" t="s">
        <v>287</v>
      </c>
      <c r="AN2184" s="20"/>
      <c r="AO2184" s="21"/>
      <c r="AP2184" s="21"/>
      <c r="AQ2184" s="5" t="s">
        <v>2672</v>
      </c>
      <c r="AR2184" s="5" t="s">
        <v>2203</v>
      </c>
    </row>
    <row r="2185" spans="1:44">
      <c r="A2185" s="87" t="s">
        <v>562</v>
      </c>
      <c r="B2185" s="5">
        <v>1003902</v>
      </c>
      <c r="C2185" s="5" t="s">
        <v>565</v>
      </c>
      <c r="D2185" s="5" t="s">
        <v>55</v>
      </c>
      <c r="E2185" s="5" t="s">
        <v>2577</v>
      </c>
      <c r="F2185" s="5" t="s">
        <v>2208</v>
      </c>
      <c r="G2185" s="5" t="s">
        <v>2673</v>
      </c>
      <c r="H2185" s="6">
        <v>40014</v>
      </c>
      <c r="I2185" s="5" t="s">
        <v>575</v>
      </c>
      <c r="J2185" s="5" t="s">
        <v>653</v>
      </c>
      <c r="K2185" s="5" t="s">
        <v>568</v>
      </c>
      <c r="L2185" s="7">
        <v>6</v>
      </c>
      <c r="M2185" s="7" t="s">
        <v>287</v>
      </c>
      <c r="N2185" s="8">
        <v>4504</v>
      </c>
      <c r="O2185" s="122">
        <v>0.02</v>
      </c>
      <c r="P2185" s="10">
        <f t="shared" si="418"/>
        <v>90</v>
      </c>
      <c r="Q2185" s="122">
        <v>5.0000000000000001E-3</v>
      </c>
      <c r="R2185" s="10">
        <f t="shared" si="419"/>
        <v>23</v>
      </c>
      <c r="S2185" s="122">
        <f t="shared" si="420"/>
        <v>2.5088809946714034E-2</v>
      </c>
      <c r="T2185" s="10">
        <f t="shared" si="421"/>
        <v>113</v>
      </c>
      <c r="U2185" s="10">
        <f t="shared" si="422"/>
        <v>4617</v>
      </c>
      <c r="V2185" s="11">
        <v>4616.5999999999995</v>
      </c>
      <c r="W2185" s="12">
        <f t="shared" si="423"/>
        <v>112.59999999999945</v>
      </c>
      <c r="X2185" s="123">
        <f t="shared" si="424"/>
        <v>2.5000000000000001E-2</v>
      </c>
      <c r="Y2185" s="124" t="str">
        <f t="shared" si="425"/>
        <v>0.00%-8.40%</v>
      </c>
      <c r="Z2185" s="15"/>
      <c r="AA2185" s="15"/>
      <c r="AB2185" s="15"/>
      <c r="AC2185" s="125"/>
      <c r="AD2185" s="8">
        <f t="shared" si="426"/>
        <v>0</v>
      </c>
      <c r="AE2185" s="17">
        <f t="shared" si="427"/>
        <v>4616.5999999999995</v>
      </c>
      <c r="AF2185" s="18">
        <f t="shared" si="428"/>
        <v>112.59999999999945</v>
      </c>
      <c r="AG2185" s="126">
        <f t="shared" si="429"/>
        <v>2.4999999999999911E-2</v>
      </c>
      <c r="AH2185" s="20">
        <v>13.6</v>
      </c>
      <c r="AI2185" s="20">
        <v>750</v>
      </c>
      <c r="AJ2185" s="20"/>
      <c r="AK2185" s="20">
        <v>688</v>
      </c>
      <c r="AL2185" s="20">
        <f t="shared" si="430"/>
        <v>72473.75999999998</v>
      </c>
      <c r="AM2185" s="7" t="s">
        <v>287</v>
      </c>
      <c r="AN2185" s="20"/>
      <c r="AO2185" s="21"/>
      <c r="AP2185" s="21"/>
      <c r="AQ2185" s="5" t="s">
        <v>2672</v>
      </c>
      <c r="AR2185" s="5" t="s">
        <v>2203</v>
      </c>
    </row>
    <row r="2186" spans="1:44">
      <c r="A2186" s="87" t="s">
        <v>562</v>
      </c>
      <c r="B2186" s="5">
        <v>1003917</v>
      </c>
      <c r="C2186" s="5" t="s">
        <v>565</v>
      </c>
      <c r="D2186" s="5" t="s">
        <v>55</v>
      </c>
      <c r="E2186" s="5" t="s">
        <v>2577</v>
      </c>
      <c r="F2186" s="5" t="s">
        <v>2204</v>
      </c>
      <c r="G2186" s="5" t="s">
        <v>2673</v>
      </c>
      <c r="H2186" s="6">
        <v>40014</v>
      </c>
      <c r="I2186" s="5" t="s">
        <v>575</v>
      </c>
      <c r="J2186" s="5" t="s">
        <v>2642</v>
      </c>
      <c r="K2186" s="5" t="s">
        <v>568</v>
      </c>
      <c r="L2186" s="7">
        <v>6</v>
      </c>
      <c r="M2186" s="7" t="s">
        <v>287</v>
      </c>
      <c r="N2186" s="8">
        <v>5465</v>
      </c>
      <c r="O2186" s="122">
        <v>0.02</v>
      </c>
      <c r="P2186" s="10">
        <f t="shared" si="418"/>
        <v>109</v>
      </c>
      <c r="Q2186" s="122">
        <v>5.0000000000000001E-3</v>
      </c>
      <c r="R2186" s="10">
        <f t="shared" si="419"/>
        <v>27</v>
      </c>
      <c r="S2186" s="122">
        <f t="shared" si="420"/>
        <v>2.4885635864592862E-2</v>
      </c>
      <c r="T2186" s="10">
        <f t="shared" si="421"/>
        <v>136</v>
      </c>
      <c r="U2186" s="10">
        <f t="shared" si="422"/>
        <v>5601</v>
      </c>
      <c r="V2186" s="11">
        <v>5629</v>
      </c>
      <c r="W2186" s="12">
        <f t="shared" si="423"/>
        <v>164</v>
      </c>
      <c r="X2186" s="123">
        <f t="shared" si="424"/>
        <v>0.03</v>
      </c>
      <c r="Y2186" s="124" t="str">
        <f t="shared" si="425"/>
        <v>0.00%-8.40%</v>
      </c>
      <c r="Z2186" s="15"/>
      <c r="AA2186" s="15"/>
      <c r="AB2186" s="15"/>
      <c r="AC2186" s="125"/>
      <c r="AD2186" s="8">
        <f t="shared" si="426"/>
        <v>0</v>
      </c>
      <c r="AE2186" s="17">
        <f t="shared" si="427"/>
        <v>5629</v>
      </c>
      <c r="AF2186" s="18">
        <f t="shared" si="428"/>
        <v>164</v>
      </c>
      <c r="AG2186" s="126">
        <f t="shared" si="429"/>
        <v>3.0009149130832524E-2</v>
      </c>
      <c r="AH2186" s="20">
        <v>13.6</v>
      </c>
      <c r="AI2186" s="20">
        <v>650</v>
      </c>
      <c r="AJ2186" s="20"/>
      <c r="AK2186" s="20">
        <v>688</v>
      </c>
      <c r="AL2186" s="20">
        <f t="shared" si="430"/>
        <v>85042.4</v>
      </c>
      <c r="AM2186" s="7" t="s">
        <v>287</v>
      </c>
      <c r="AN2186" s="20"/>
      <c r="AO2186" s="21"/>
      <c r="AP2186" s="21"/>
      <c r="AQ2186" s="5" t="s">
        <v>2672</v>
      </c>
      <c r="AR2186" s="5" t="s">
        <v>2203</v>
      </c>
    </row>
    <row r="2187" spans="1:44">
      <c r="A2187" s="87" t="s">
        <v>562</v>
      </c>
      <c r="B2187" s="5">
        <v>1003935</v>
      </c>
      <c r="C2187" s="5" t="s">
        <v>565</v>
      </c>
      <c r="D2187" s="5" t="s">
        <v>55</v>
      </c>
      <c r="E2187" s="5" t="s">
        <v>2577</v>
      </c>
      <c r="F2187" s="5" t="s">
        <v>2208</v>
      </c>
      <c r="G2187" s="5" t="s">
        <v>2673</v>
      </c>
      <c r="H2187" s="6">
        <v>40016</v>
      </c>
      <c r="I2187" s="5" t="s">
        <v>575</v>
      </c>
      <c r="J2187" s="5" t="s">
        <v>627</v>
      </c>
      <c r="K2187" s="5" t="s">
        <v>568</v>
      </c>
      <c r="L2187" s="7">
        <v>6</v>
      </c>
      <c r="M2187" s="7" t="s">
        <v>287</v>
      </c>
      <c r="N2187" s="8">
        <v>4556</v>
      </c>
      <c r="O2187" s="122">
        <v>0.02</v>
      </c>
      <c r="P2187" s="10">
        <f t="shared" ref="P2187:P2250" si="431">ROUND(N2187*O2187,0)</f>
        <v>91</v>
      </c>
      <c r="Q2187" s="122">
        <v>5.0000000000000001E-3</v>
      </c>
      <c r="R2187" s="10">
        <f t="shared" ref="R2187:R2250" si="432">ROUND(N2187*Q2187,0)</f>
        <v>23</v>
      </c>
      <c r="S2187" s="122">
        <f t="shared" ref="S2187:S2250" si="433">T2187/N2187</f>
        <v>2.5021949078138719E-2</v>
      </c>
      <c r="T2187" s="10">
        <f t="shared" ref="T2187:T2250" si="434">P2187+R2187</f>
        <v>114</v>
      </c>
      <c r="U2187" s="10">
        <f t="shared" ref="U2187:U2250" si="435">N2187+T2187</f>
        <v>4670</v>
      </c>
      <c r="V2187" s="11">
        <v>4669.8999999999996</v>
      </c>
      <c r="W2187" s="12">
        <f t="shared" ref="W2187:W2250" si="436">V2187-N2187</f>
        <v>113.89999999999964</v>
      </c>
      <c r="X2187" s="123">
        <f t="shared" ref="X2187:X2250" si="437">ROUND(V2187/N2187-1,4)</f>
        <v>2.5000000000000001E-2</v>
      </c>
      <c r="Y2187" s="124" t="str">
        <f t="shared" ref="Y2187:Y2250" si="438">IF(OR(L2187=1,L2187=2,L2187=4),TEXT(S2187*0.8,"0.00%")&amp;"-"&amp;TEXT(S2187*1.2,"0.00%"),IF(OR(L2187=3,L2187=6),TEXT(0,"0.00%")&amp;"-"&amp;TEXT(7%*1.2,"0.00%"),IF(OR(L2187=5,L2187=7),TEXT((R2187/N2187),"0.00%")&amp;"-"&amp;TEXT((R2187/N2187)+7%,"0.00%"),"")))</f>
        <v>0.00%-8.40%</v>
      </c>
      <c r="Z2187" s="15"/>
      <c r="AA2187" s="15"/>
      <c r="AB2187" s="15"/>
      <c r="AC2187" s="125"/>
      <c r="AD2187" s="8">
        <f t="shared" ref="AD2187:AD2250" si="439">ROUND(N2187*AC2187,0)</f>
        <v>0</v>
      </c>
      <c r="AE2187" s="17">
        <f t="shared" ref="AE2187:AE2250" si="440">V2187+AD2187</f>
        <v>4669.8999999999996</v>
      </c>
      <c r="AF2187" s="18">
        <f t="shared" ref="AF2187:AF2250" si="441">AE2187-N2187</f>
        <v>113.89999999999964</v>
      </c>
      <c r="AG2187" s="126">
        <f t="shared" ref="AG2187:AG2250" si="442">AE2187/N2187-1</f>
        <v>2.4999999999999911E-2</v>
      </c>
      <c r="AH2187" s="20">
        <v>13.6</v>
      </c>
      <c r="AI2187" s="20">
        <v>450</v>
      </c>
      <c r="AJ2187" s="20"/>
      <c r="AK2187" s="20">
        <v>688</v>
      </c>
      <c r="AL2187" s="20">
        <f t="shared" ref="AL2187:AL2250" si="443">AE2187*AH2187+AI2187*12+AK2187+IF(AB2187="",AJ2187,IF(AB2187="D",5000,IF(AB2187="C",1000,0)))*12</f>
        <v>69598.639999999985</v>
      </c>
      <c r="AM2187" s="7" t="s">
        <v>287</v>
      </c>
      <c r="AN2187" s="20"/>
      <c r="AO2187" s="21"/>
      <c r="AP2187" s="21"/>
      <c r="AQ2187" s="5" t="s">
        <v>2672</v>
      </c>
      <c r="AR2187" s="5" t="s">
        <v>2203</v>
      </c>
    </row>
    <row r="2188" spans="1:44">
      <c r="A2188" s="87" t="s">
        <v>562</v>
      </c>
      <c r="B2188" s="5">
        <v>1003984</v>
      </c>
      <c r="C2188" s="5" t="s">
        <v>565</v>
      </c>
      <c r="D2188" s="5" t="s">
        <v>55</v>
      </c>
      <c r="E2188" s="5" t="s">
        <v>2577</v>
      </c>
      <c r="F2188" s="5" t="s">
        <v>2215</v>
      </c>
      <c r="G2188" s="5" t="s">
        <v>2673</v>
      </c>
      <c r="H2188" s="6">
        <v>40023</v>
      </c>
      <c r="I2188" s="5" t="s">
        <v>575</v>
      </c>
      <c r="J2188" s="5" t="s">
        <v>653</v>
      </c>
      <c r="K2188" s="5" t="s">
        <v>568</v>
      </c>
      <c r="L2188" s="7">
        <v>6</v>
      </c>
      <c r="M2188" s="7" t="s">
        <v>287</v>
      </c>
      <c r="N2188" s="8">
        <v>4631</v>
      </c>
      <c r="O2188" s="122">
        <v>0.02</v>
      </c>
      <c r="P2188" s="10">
        <f t="shared" si="431"/>
        <v>93</v>
      </c>
      <c r="Q2188" s="122">
        <v>5.0000000000000001E-3</v>
      </c>
      <c r="R2188" s="10">
        <f t="shared" si="432"/>
        <v>23</v>
      </c>
      <c r="S2188" s="122">
        <f t="shared" si="433"/>
        <v>2.5048585618656877E-2</v>
      </c>
      <c r="T2188" s="10">
        <f t="shared" si="434"/>
        <v>116</v>
      </c>
      <c r="U2188" s="10">
        <f t="shared" si="435"/>
        <v>4747</v>
      </c>
      <c r="V2188" s="11">
        <v>4747</v>
      </c>
      <c r="W2188" s="12">
        <f t="shared" si="436"/>
        <v>116</v>
      </c>
      <c r="X2188" s="123">
        <f t="shared" si="437"/>
        <v>2.5000000000000001E-2</v>
      </c>
      <c r="Y2188" s="124" t="str">
        <f t="shared" si="438"/>
        <v>0.00%-8.40%</v>
      </c>
      <c r="Z2188" s="15"/>
      <c r="AA2188" s="15"/>
      <c r="AB2188" s="15"/>
      <c r="AC2188" s="125"/>
      <c r="AD2188" s="8">
        <f t="shared" si="439"/>
        <v>0</v>
      </c>
      <c r="AE2188" s="17">
        <f t="shared" si="440"/>
        <v>4747</v>
      </c>
      <c r="AF2188" s="18">
        <f t="shared" si="441"/>
        <v>116</v>
      </c>
      <c r="AG2188" s="126">
        <f t="shared" si="442"/>
        <v>2.504858561865686E-2</v>
      </c>
      <c r="AH2188" s="20">
        <v>13.6</v>
      </c>
      <c r="AI2188" s="20">
        <v>750</v>
      </c>
      <c r="AJ2188" s="20"/>
      <c r="AK2188" s="20">
        <v>688</v>
      </c>
      <c r="AL2188" s="20">
        <f t="shared" si="443"/>
        <v>74247.199999999997</v>
      </c>
      <c r="AM2188" s="7" t="s">
        <v>287</v>
      </c>
      <c r="AN2188" s="20"/>
      <c r="AO2188" s="21"/>
      <c r="AP2188" s="21"/>
      <c r="AQ2188" s="5" t="s">
        <v>2672</v>
      </c>
      <c r="AR2188" s="5" t="s">
        <v>2203</v>
      </c>
    </row>
    <row r="2189" spans="1:44">
      <c r="A2189" s="87" t="s">
        <v>562</v>
      </c>
      <c r="B2189" s="5">
        <v>1003994</v>
      </c>
      <c r="C2189" s="5" t="s">
        <v>565</v>
      </c>
      <c r="D2189" s="5" t="s">
        <v>55</v>
      </c>
      <c r="E2189" s="5" t="s">
        <v>2577</v>
      </c>
      <c r="F2189" s="5" t="s">
        <v>2204</v>
      </c>
      <c r="G2189" s="5" t="s">
        <v>2673</v>
      </c>
      <c r="H2189" s="6">
        <v>40023</v>
      </c>
      <c r="I2189" s="5" t="s">
        <v>575</v>
      </c>
      <c r="J2189" s="5" t="s">
        <v>627</v>
      </c>
      <c r="K2189" s="5" t="s">
        <v>568</v>
      </c>
      <c r="L2189" s="7">
        <v>6</v>
      </c>
      <c r="M2189" s="7" t="s">
        <v>287</v>
      </c>
      <c r="N2189" s="8">
        <v>4369</v>
      </c>
      <c r="O2189" s="122">
        <v>0.02</v>
      </c>
      <c r="P2189" s="10">
        <f t="shared" si="431"/>
        <v>87</v>
      </c>
      <c r="Q2189" s="122">
        <v>5.0000000000000001E-3</v>
      </c>
      <c r="R2189" s="10">
        <f t="shared" si="432"/>
        <v>22</v>
      </c>
      <c r="S2189" s="122">
        <f t="shared" si="433"/>
        <v>2.4948500801098651E-2</v>
      </c>
      <c r="T2189" s="10">
        <f t="shared" si="434"/>
        <v>109</v>
      </c>
      <c r="U2189" s="10">
        <f t="shared" si="435"/>
        <v>4478</v>
      </c>
      <c r="V2189" s="11">
        <v>4369</v>
      </c>
      <c r="W2189" s="12">
        <f t="shared" si="436"/>
        <v>0</v>
      </c>
      <c r="X2189" s="123">
        <f t="shared" si="437"/>
        <v>0</v>
      </c>
      <c r="Y2189" s="124" t="str">
        <f t="shared" si="438"/>
        <v>0.00%-8.40%</v>
      </c>
      <c r="Z2189" s="15"/>
      <c r="AA2189" s="15"/>
      <c r="AB2189" s="15"/>
      <c r="AC2189" s="125"/>
      <c r="AD2189" s="8">
        <f t="shared" si="439"/>
        <v>0</v>
      </c>
      <c r="AE2189" s="17">
        <f t="shared" si="440"/>
        <v>4369</v>
      </c>
      <c r="AF2189" s="18">
        <f t="shared" si="441"/>
        <v>0</v>
      </c>
      <c r="AG2189" s="126">
        <f t="shared" si="442"/>
        <v>0</v>
      </c>
      <c r="AH2189" s="20">
        <v>13.6</v>
      </c>
      <c r="AI2189" s="20">
        <v>450</v>
      </c>
      <c r="AJ2189" s="20"/>
      <c r="AK2189" s="20">
        <v>688</v>
      </c>
      <c r="AL2189" s="20">
        <f t="shared" si="443"/>
        <v>65506.400000000001</v>
      </c>
      <c r="AM2189" s="7" t="s">
        <v>287</v>
      </c>
      <c r="AN2189" s="20"/>
      <c r="AO2189" s="21" t="str">
        <f>VLOOKUP(B2189,'[4]FCLCh-VB1'!$B$9:$AQ$248,42,)</f>
        <v>工作不认真，时常将不合格的缺陷门体装配到箱体上，岗位单一，学习意愿低，工作不积极。业绩评估扣分4次</v>
      </c>
      <c r="AP2189" s="21" t="s">
        <v>140</v>
      </c>
      <c r="AQ2189" s="5" t="s">
        <v>2672</v>
      </c>
      <c r="AR2189" s="5" t="s">
        <v>2203</v>
      </c>
    </row>
    <row r="2190" spans="1:44">
      <c r="A2190" s="87" t="s">
        <v>562</v>
      </c>
      <c r="B2190" s="5">
        <v>1003996</v>
      </c>
      <c r="C2190" s="5" t="s">
        <v>565</v>
      </c>
      <c r="D2190" s="5" t="s">
        <v>55</v>
      </c>
      <c r="E2190" s="5" t="s">
        <v>2577</v>
      </c>
      <c r="F2190" s="5" t="s">
        <v>2204</v>
      </c>
      <c r="G2190" s="5" t="s">
        <v>2673</v>
      </c>
      <c r="H2190" s="6">
        <v>40023</v>
      </c>
      <c r="I2190" s="5" t="s">
        <v>575</v>
      </c>
      <c r="J2190" s="5" t="s">
        <v>627</v>
      </c>
      <c r="K2190" s="5" t="s">
        <v>568</v>
      </c>
      <c r="L2190" s="7">
        <v>6</v>
      </c>
      <c r="M2190" s="7" t="s">
        <v>287</v>
      </c>
      <c r="N2190" s="8">
        <v>4708</v>
      </c>
      <c r="O2190" s="122">
        <v>0.02</v>
      </c>
      <c r="P2190" s="10">
        <f t="shared" si="431"/>
        <v>94</v>
      </c>
      <c r="Q2190" s="122">
        <v>5.0000000000000001E-3</v>
      </c>
      <c r="R2190" s="10">
        <f t="shared" si="432"/>
        <v>24</v>
      </c>
      <c r="S2190" s="122">
        <f t="shared" si="433"/>
        <v>2.5063721325403569E-2</v>
      </c>
      <c r="T2190" s="10">
        <f t="shared" si="434"/>
        <v>118</v>
      </c>
      <c r="U2190" s="10">
        <f t="shared" si="435"/>
        <v>4826</v>
      </c>
      <c r="V2190" s="11">
        <v>4826</v>
      </c>
      <c r="W2190" s="12">
        <f t="shared" si="436"/>
        <v>118</v>
      </c>
      <c r="X2190" s="123">
        <f t="shared" si="437"/>
        <v>2.5100000000000001E-2</v>
      </c>
      <c r="Y2190" s="124" t="str">
        <f t="shared" si="438"/>
        <v>0.00%-8.40%</v>
      </c>
      <c r="Z2190" s="15"/>
      <c r="AA2190" s="15"/>
      <c r="AB2190" s="15"/>
      <c r="AC2190" s="125"/>
      <c r="AD2190" s="8">
        <f t="shared" si="439"/>
        <v>0</v>
      </c>
      <c r="AE2190" s="17">
        <f t="shared" si="440"/>
        <v>4826</v>
      </c>
      <c r="AF2190" s="18">
        <f t="shared" si="441"/>
        <v>118</v>
      </c>
      <c r="AG2190" s="126">
        <f t="shared" si="442"/>
        <v>2.5063721325403465E-2</v>
      </c>
      <c r="AH2190" s="20">
        <v>13.6</v>
      </c>
      <c r="AI2190" s="20">
        <v>450</v>
      </c>
      <c r="AJ2190" s="20"/>
      <c r="AK2190" s="20">
        <v>688</v>
      </c>
      <c r="AL2190" s="20">
        <f t="shared" si="443"/>
        <v>71721.599999999991</v>
      </c>
      <c r="AM2190" s="7" t="s">
        <v>287</v>
      </c>
      <c r="AN2190" s="20"/>
      <c r="AO2190" s="21"/>
      <c r="AP2190" s="21"/>
      <c r="AQ2190" s="5" t="s">
        <v>2672</v>
      </c>
      <c r="AR2190" s="5" t="s">
        <v>2203</v>
      </c>
    </row>
    <row r="2191" spans="1:44">
      <c r="A2191" s="87" t="s">
        <v>562</v>
      </c>
      <c r="B2191" s="5">
        <v>1004001</v>
      </c>
      <c r="C2191" s="5" t="s">
        <v>565</v>
      </c>
      <c r="D2191" s="5" t="s">
        <v>55</v>
      </c>
      <c r="E2191" s="5" t="s">
        <v>2577</v>
      </c>
      <c r="F2191" s="5" t="s">
        <v>2208</v>
      </c>
      <c r="G2191" s="5" t="s">
        <v>2673</v>
      </c>
      <c r="H2191" s="6">
        <v>40035</v>
      </c>
      <c r="I2191" s="5" t="s">
        <v>575</v>
      </c>
      <c r="J2191" s="5" t="s">
        <v>627</v>
      </c>
      <c r="K2191" s="5" t="s">
        <v>568</v>
      </c>
      <c r="L2191" s="7">
        <v>6</v>
      </c>
      <c r="M2191" s="7" t="s">
        <v>287</v>
      </c>
      <c r="N2191" s="8">
        <v>4752</v>
      </c>
      <c r="O2191" s="122">
        <v>0.02</v>
      </c>
      <c r="P2191" s="10">
        <f t="shared" si="431"/>
        <v>95</v>
      </c>
      <c r="Q2191" s="122">
        <v>5.0000000000000001E-3</v>
      </c>
      <c r="R2191" s="10">
        <f t="shared" si="432"/>
        <v>24</v>
      </c>
      <c r="S2191" s="122">
        <f t="shared" si="433"/>
        <v>2.5042087542087543E-2</v>
      </c>
      <c r="T2191" s="10">
        <f t="shared" si="434"/>
        <v>119</v>
      </c>
      <c r="U2191" s="10">
        <f t="shared" si="435"/>
        <v>4871</v>
      </c>
      <c r="V2191" s="11">
        <v>4870.7999999999993</v>
      </c>
      <c r="W2191" s="12">
        <f t="shared" si="436"/>
        <v>118.79999999999927</v>
      </c>
      <c r="X2191" s="123">
        <f t="shared" si="437"/>
        <v>2.5000000000000001E-2</v>
      </c>
      <c r="Y2191" s="124" t="str">
        <f t="shared" si="438"/>
        <v>0.00%-8.40%</v>
      </c>
      <c r="Z2191" s="15"/>
      <c r="AA2191" s="15"/>
      <c r="AB2191" s="15"/>
      <c r="AC2191" s="125"/>
      <c r="AD2191" s="8">
        <f t="shared" si="439"/>
        <v>0</v>
      </c>
      <c r="AE2191" s="17">
        <f t="shared" si="440"/>
        <v>4870.7999999999993</v>
      </c>
      <c r="AF2191" s="18">
        <f t="shared" si="441"/>
        <v>118.79999999999927</v>
      </c>
      <c r="AG2191" s="126">
        <f t="shared" si="442"/>
        <v>2.4999999999999911E-2</v>
      </c>
      <c r="AH2191" s="20">
        <v>13.6</v>
      </c>
      <c r="AI2191" s="20">
        <v>450</v>
      </c>
      <c r="AJ2191" s="20"/>
      <c r="AK2191" s="20">
        <v>688</v>
      </c>
      <c r="AL2191" s="20">
        <f t="shared" si="443"/>
        <v>72330.87999999999</v>
      </c>
      <c r="AM2191" s="7" t="s">
        <v>287</v>
      </c>
      <c r="AN2191" s="20"/>
      <c r="AO2191" s="21"/>
      <c r="AP2191" s="21"/>
      <c r="AQ2191" s="5" t="s">
        <v>2672</v>
      </c>
      <c r="AR2191" s="5" t="s">
        <v>2203</v>
      </c>
    </row>
    <row r="2192" spans="1:44">
      <c r="A2192" s="87" t="s">
        <v>562</v>
      </c>
      <c r="B2192" s="5">
        <v>1004009</v>
      </c>
      <c r="C2192" s="5" t="s">
        <v>565</v>
      </c>
      <c r="D2192" s="5" t="s">
        <v>55</v>
      </c>
      <c r="E2192" s="5" t="s">
        <v>2577</v>
      </c>
      <c r="F2192" s="5" t="s">
        <v>2208</v>
      </c>
      <c r="G2192" s="5" t="s">
        <v>2673</v>
      </c>
      <c r="H2192" s="6">
        <v>40035</v>
      </c>
      <c r="I2192" s="5" t="s">
        <v>575</v>
      </c>
      <c r="J2192" s="5" t="s">
        <v>627</v>
      </c>
      <c r="K2192" s="5" t="s">
        <v>568</v>
      </c>
      <c r="L2192" s="7">
        <v>6</v>
      </c>
      <c r="M2192" s="7" t="s">
        <v>287</v>
      </c>
      <c r="N2192" s="8">
        <v>4640</v>
      </c>
      <c r="O2192" s="122">
        <v>0.02</v>
      </c>
      <c r="P2192" s="10">
        <f t="shared" si="431"/>
        <v>93</v>
      </c>
      <c r="Q2192" s="122">
        <v>5.0000000000000001E-3</v>
      </c>
      <c r="R2192" s="10">
        <f t="shared" si="432"/>
        <v>23</v>
      </c>
      <c r="S2192" s="122">
        <f t="shared" si="433"/>
        <v>2.5000000000000001E-2</v>
      </c>
      <c r="T2192" s="10">
        <f t="shared" si="434"/>
        <v>116</v>
      </c>
      <c r="U2192" s="10">
        <f t="shared" si="435"/>
        <v>4756</v>
      </c>
      <c r="V2192" s="11">
        <v>4756</v>
      </c>
      <c r="W2192" s="12">
        <f t="shared" si="436"/>
        <v>116</v>
      </c>
      <c r="X2192" s="123">
        <f t="shared" si="437"/>
        <v>2.5000000000000001E-2</v>
      </c>
      <c r="Y2192" s="124" t="str">
        <f t="shared" si="438"/>
        <v>0.00%-8.40%</v>
      </c>
      <c r="Z2192" s="15"/>
      <c r="AA2192" s="15"/>
      <c r="AB2192" s="15"/>
      <c r="AC2192" s="125"/>
      <c r="AD2192" s="8">
        <f t="shared" si="439"/>
        <v>0</v>
      </c>
      <c r="AE2192" s="17">
        <f t="shared" si="440"/>
        <v>4756</v>
      </c>
      <c r="AF2192" s="18">
        <f t="shared" si="441"/>
        <v>116</v>
      </c>
      <c r="AG2192" s="126">
        <f t="shared" si="442"/>
        <v>2.4999999999999911E-2</v>
      </c>
      <c r="AH2192" s="20">
        <v>13.6</v>
      </c>
      <c r="AI2192" s="20">
        <v>450</v>
      </c>
      <c r="AJ2192" s="20"/>
      <c r="AK2192" s="20">
        <v>688</v>
      </c>
      <c r="AL2192" s="20">
        <f t="shared" si="443"/>
        <v>70769.600000000006</v>
      </c>
      <c r="AM2192" s="7" t="s">
        <v>287</v>
      </c>
      <c r="AN2192" s="20"/>
      <c r="AO2192" s="21"/>
      <c r="AP2192" s="21"/>
      <c r="AQ2192" s="5" t="s">
        <v>2672</v>
      </c>
      <c r="AR2192" s="5" t="s">
        <v>2203</v>
      </c>
    </row>
    <row r="2193" spans="1:44">
      <c r="A2193" s="87" t="s">
        <v>562</v>
      </c>
      <c r="B2193" s="5">
        <v>1004020</v>
      </c>
      <c r="C2193" s="5" t="s">
        <v>565</v>
      </c>
      <c r="D2193" s="5" t="s">
        <v>55</v>
      </c>
      <c r="E2193" s="5" t="s">
        <v>2577</v>
      </c>
      <c r="F2193" s="5" t="s">
        <v>2204</v>
      </c>
      <c r="G2193" s="5" t="s">
        <v>2673</v>
      </c>
      <c r="H2193" s="6">
        <v>40035</v>
      </c>
      <c r="I2193" s="5" t="s">
        <v>575</v>
      </c>
      <c r="J2193" s="5" t="s">
        <v>627</v>
      </c>
      <c r="K2193" s="5" t="s">
        <v>568</v>
      </c>
      <c r="L2193" s="7">
        <v>6</v>
      </c>
      <c r="M2193" s="7" t="s">
        <v>287</v>
      </c>
      <c r="N2193" s="8">
        <v>4426</v>
      </c>
      <c r="O2193" s="122">
        <v>0.02</v>
      </c>
      <c r="P2193" s="10">
        <f t="shared" si="431"/>
        <v>89</v>
      </c>
      <c r="Q2193" s="122">
        <v>5.0000000000000001E-3</v>
      </c>
      <c r="R2193" s="10">
        <f t="shared" si="432"/>
        <v>22</v>
      </c>
      <c r="S2193" s="122">
        <f t="shared" si="433"/>
        <v>2.5079078174423858E-2</v>
      </c>
      <c r="T2193" s="10">
        <f t="shared" si="434"/>
        <v>111</v>
      </c>
      <c r="U2193" s="10">
        <f t="shared" si="435"/>
        <v>4537</v>
      </c>
      <c r="V2193" s="11">
        <v>4426</v>
      </c>
      <c r="W2193" s="12">
        <f t="shared" si="436"/>
        <v>0</v>
      </c>
      <c r="X2193" s="123">
        <f t="shared" si="437"/>
        <v>0</v>
      </c>
      <c r="Y2193" s="124" t="str">
        <f t="shared" si="438"/>
        <v>0.00%-8.40%</v>
      </c>
      <c r="Z2193" s="15"/>
      <c r="AA2193" s="15"/>
      <c r="AB2193" s="15"/>
      <c r="AC2193" s="125"/>
      <c r="AD2193" s="8">
        <f t="shared" si="439"/>
        <v>0</v>
      </c>
      <c r="AE2193" s="17">
        <f t="shared" si="440"/>
        <v>4426</v>
      </c>
      <c r="AF2193" s="18">
        <f t="shared" si="441"/>
        <v>0</v>
      </c>
      <c r="AG2193" s="126">
        <f t="shared" si="442"/>
        <v>0</v>
      </c>
      <c r="AH2193" s="20">
        <v>13.6</v>
      </c>
      <c r="AI2193" s="20">
        <v>450</v>
      </c>
      <c r="AJ2193" s="20"/>
      <c r="AK2193" s="20">
        <v>688</v>
      </c>
      <c r="AL2193" s="20">
        <f t="shared" si="443"/>
        <v>66281.600000000006</v>
      </c>
      <c r="AM2193" s="7" t="s">
        <v>287</v>
      </c>
      <c r="AN2193" s="20"/>
      <c r="AO2193" s="21" t="str">
        <f>VLOOKUP(B2193,'[4]FCLCh-VB1'!$B$9:$AQ$248,42,)</f>
        <v>业绩评估扣分4次</v>
      </c>
      <c r="AP2193" s="21" t="s">
        <v>140</v>
      </c>
      <c r="AQ2193" s="5" t="s">
        <v>2672</v>
      </c>
      <c r="AR2193" s="5" t="s">
        <v>2203</v>
      </c>
    </row>
    <row r="2194" spans="1:44">
      <c r="A2194" s="87" t="s">
        <v>562</v>
      </c>
      <c r="B2194" s="5">
        <v>1004029</v>
      </c>
      <c r="C2194" s="5" t="s">
        <v>565</v>
      </c>
      <c r="D2194" s="5" t="s">
        <v>55</v>
      </c>
      <c r="E2194" s="5" t="s">
        <v>2577</v>
      </c>
      <c r="F2194" s="5" t="s">
        <v>2215</v>
      </c>
      <c r="G2194" s="5" t="s">
        <v>2673</v>
      </c>
      <c r="H2194" s="6">
        <v>40035</v>
      </c>
      <c r="I2194" s="5" t="s">
        <v>575</v>
      </c>
      <c r="J2194" s="5" t="s">
        <v>627</v>
      </c>
      <c r="K2194" s="5" t="s">
        <v>568</v>
      </c>
      <c r="L2194" s="7">
        <v>6</v>
      </c>
      <c r="M2194" s="7" t="s">
        <v>287</v>
      </c>
      <c r="N2194" s="8">
        <v>4735</v>
      </c>
      <c r="O2194" s="122">
        <v>0.02</v>
      </c>
      <c r="P2194" s="10">
        <f t="shared" si="431"/>
        <v>95</v>
      </c>
      <c r="Q2194" s="122">
        <v>5.0000000000000001E-3</v>
      </c>
      <c r="R2194" s="10">
        <f t="shared" si="432"/>
        <v>24</v>
      </c>
      <c r="S2194" s="122">
        <f t="shared" si="433"/>
        <v>2.5131995776135164E-2</v>
      </c>
      <c r="T2194" s="10">
        <f t="shared" si="434"/>
        <v>119</v>
      </c>
      <c r="U2194" s="10">
        <f t="shared" si="435"/>
        <v>4854</v>
      </c>
      <c r="V2194" s="11">
        <v>4877</v>
      </c>
      <c r="W2194" s="12">
        <f t="shared" si="436"/>
        <v>142</v>
      </c>
      <c r="X2194" s="123">
        <f t="shared" si="437"/>
        <v>0.03</v>
      </c>
      <c r="Y2194" s="124" t="str">
        <f t="shared" si="438"/>
        <v>0.00%-8.40%</v>
      </c>
      <c r="Z2194" s="15"/>
      <c r="AA2194" s="15"/>
      <c r="AB2194" s="15"/>
      <c r="AC2194" s="125"/>
      <c r="AD2194" s="8">
        <f t="shared" si="439"/>
        <v>0</v>
      </c>
      <c r="AE2194" s="17">
        <f t="shared" si="440"/>
        <v>4877</v>
      </c>
      <c r="AF2194" s="18">
        <f t="shared" si="441"/>
        <v>142</v>
      </c>
      <c r="AG2194" s="126">
        <f t="shared" si="442"/>
        <v>2.998944033790929E-2</v>
      </c>
      <c r="AH2194" s="20">
        <v>13.6</v>
      </c>
      <c r="AI2194" s="20">
        <v>450</v>
      </c>
      <c r="AJ2194" s="20"/>
      <c r="AK2194" s="20">
        <v>688</v>
      </c>
      <c r="AL2194" s="20">
        <f t="shared" si="443"/>
        <v>72415.199999999997</v>
      </c>
      <c r="AM2194" s="7" t="s">
        <v>287</v>
      </c>
      <c r="AN2194" s="20"/>
      <c r="AO2194" s="21"/>
      <c r="AP2194" s="21"/>
      <c r="AQ2194" s="5" t="s">
        <v>2672</v>
      </c>
      <c r="AR2194" s="5" t="s">
        <v>2203</v>
      </c>
    </row>
    <row r="2195" spans="1:44">
      <c r="A2195" s="87" t="s">
        <v>562</v>
      </c>
      <c r="B2195" s="5">
        <v>1004047</v>
      </c>
      <c r="C2195" s="5" t="s">
        <v>565</v>
      </c>
      <c r="D2195" s="5" t="s">
        <v>55</v>
      </c>
      <c r="E2195" s="5" t="s">
        <v>2577</v>
      </c>
      <c r="F2195" s="5" t="s">
        <v>2208</v>
      </c>
      <c r="G2195" s="5" t="s">
        <v>2673</v>
      </c>
      <c r="H2195" s="6">
        <v>40035</v>
      </c>
      <c r="I2195" s="5" t="s">
        <v>575</v>
      </c>
      <c r="J2195" s="5" t="s">
        <v>2642</v>
      </c>
      <c r="K2195" s="5" t="s">
        <v>568</v>
      </c>
      <c r="L2195" s="7">
        <v>6</v>
      </c>
      <c r="M2195" s="7" t="s">
        <v>287</v>
      </c>
      <c r="N2195" s="8">
        <v>4558</v>
      </c>
      <c r="O2195" s="122">
        <v>0.02</v>
      </c>
      <c r="P2195" s="10">
        <f t="shared" si="431"/>
        <v>91</v>
      </c>
      <c r="Q2195" s="122">
        <v>5.0000000000000001E-3</v>
      </c>
      <c r="R2195" s="10">
        <f t="shared" si="432"/>
        <v>23</v>
      </c>
      <c r="S2195" s="122">
        <f t="shared" si="433"/>
        <v>2.5010969723562967E-2</v>
      </c>
      <c r="T2195" s="10">
        <f t="shared" si="434"/>
        <v>114</v>
      </c>
      <c r="U2195" s="10">
        <f t="shared" si="435"/>
        <v>4672</v>
      </c>
      <c r="V2195" s="11">
        <v>4671.95</v>
      </c>
      <c r="W2195" s="12">
        <f t="shared" si="436"/>
        <v>113.94999999999982</v>
      </c>
      <c r="X2195" s="123">
        <f t="shared" si="437"/>
        <v>2.5000000000000001E-2</v>
      </c>
      <c r="Y2195" s="124" t="str">
        <f t="shared" si="438"/>
        <v>0.00%-8.40%</v>
      </c>
      <c r="Z2195" s="15"/>
      <c r="AA2195" s="15"/>
      <c r="AB2195" s="15"/>
      <c r="AC2195" s="125"/>
      <c r="AD2195" s="8">
        <f t="shared" si="439"/>
        <v>0</v>
      </c>
      <c r="AE2195" s="17">
        <f t="shared" si="440"/>
        <v>4671.95</v>
      </c>
      <c r="AF2195" s="18">
        <f t="shared" si="441"/>
        <v>113.94999999999982</v>
      </c>
      <c r="AG2195" s="126">
        <f t="shared" si="442"/>
        <v>2.4999999999999911E-2</v>
      </c>
      <c r="AH2195" s="20">
        <v>13.6</v>
      </c>
      <c r="AI2195" s="20">
        <v>650</v>
      </c>
      <c r="AJ2195" s="20"/>
      <c r="AK2195" s="20">
        <v>688</v>
      </c>
      <c r="AL2195" s="20">
        <f t="shared" si="443"/>
        <v>72026.51999999999</v>
      </c>
      <c r="AM2195" s="7" t="s">
        <v>287</v>
      </c>
      <c r="AN2195" s="20"/>
      <c r="AO2195" s="21"/>
      <c r="AP2195" s="21"/>
      <c r="AQ2195" s="5" t="s">
        <v>2672</v>
      </c>
      <c r="AR2195" s="5" t="s">
        <v>2203</v>
      </c>
    </row>
    <row r="2196" spans="1:44">
      <c r="A2196" s="87" t="s">
        <v>562</v>
      </c>
      <c r="B2196" s="5">
        <v>1004049</v>
      </c>
      <c r="C2196" s="5" t="s">
        <v>565</v>
      </c>
      <c r="D2196" s="5" t="s">
        <v>55</v>
      </c>
      <c r="E2196" s="5" t="s">
        <v>2577</v>
      </c>
      <c r="F2196" s="5" t="s">
        <v>2208</v>
      </c>
      <c r="G2196" s="5" t="s">
        <v>2673</v>
      </c>
      <c r="H2196" s="6">
        <v>40035</v>
      </c>
      <c r="I2196" s="5" t="s">
        <v>575</v>
      </c>
      <c r="J2196" s="5" t="s">
        <v>653</v>
      </c>
      <c r="K2196" s="5" t="s">
        <v>568</v>
      </c>
      <c r="L2196" s="7">
        <v>6</v>
      </c>
      <c r="M2196" s="7" t="s">
        <v>287</v>
      </c>
      <c r="N2196" s="8">
        <v>4732</v>
      </c>
      <c r="O2196" s="122">
        <v>0.02</v>
      </c>
      <c r="P2196" s="10">
        <f t="shared" si="431"/>
        <v>95</v>
      </c>
      <c r="Q2196" s="122">
        <v>5.0000000000000001E-3</v>
      </c>
      <c r="R2196" s="10">
        <f t="shared" si="432"/>
        <v>24</v>
      </c>
      <c r="S2196" s="122">
        <f t="shared" si="433"/>
        <v>2.514792899408284E-2</v>
      </c>
      <c r="T2196" s="10">
        <f t="shared" si="434"/>
        <v>119</v>
      </c>
      <c r="U2196" s="10">
        <f t="shared" si="435"/>
        <v>4851</v>
      </c>
      <c r="V2196" s="11">
        <v>4850.2999999999993</v>
      </c>
      <c r="W2196" s="12">
        <f t="shared" si="436"/>
        <v>118.29999999999927</v>
      </c>
      <c r="X2196" s="123">
        <f t="shared" si="437"/>
        <v>2.5000000000000001E-2</v>
      </c>
      <c r="Y2196" s="124" t="str">
        <f t="shared" si="438"/>
        <v>0.00%-8.40%</v>
      </c>
      <c r="Z2196" s="15"/>
      <c r="AA2196" s="15"/>
      <c r="AB2196" s="15"/>
      <c r="AC2196" s="125"/>
      <c r="AD2196" s="8">
        <f t="shared" si="439"/>
        <v>0</v>
      </c>
      <c r="AE2196" s="17">
        <f t="shared" si="440"/>
        <v>4850.2999999999993</v>
      </c>
      <c r="AF2196" s="18">
        <f t="shared" si="441"/>
        <v>118.29999999999927</v>
      </c>
      <c r="AG2196" s="126">
        <f t="shared" si="442"/>
        <v>2.4999999999999911E-2</v>
      </c>
      <c r="AH2196" s="20">
        <v>13.6</v>
      </c>
      <c r="AI2196" s="20">
        <v>750</v>
      </c>
      <c r="AJ2196" s="20"/>
      <c r="AK2196" s="20">
        <v>688</v>
      </c>
      <c r="AL2196" s="20">
        <f t="shared" si="443"/>
        <v>75652.079999999987</v>
      </c>
      <c r="AM2196" s="7" t="s">
        <v>287</v>
      </c>
      <c r="AN2196" s="20"/>
      <c r="AO2196" s="21"/>
      <c r="AP2196" s="21"/>
      <c r="AQ2196" s="5" t="s">
        <v>2672</v>
      </c>
      <c r="AR2196" s="5" t="s">
        <v>2203</v>
      </c>
    </row>
    <row r="2197" spans="1:44">
      <c r="A2197" s="87" t="s">
        <v>562</v>
      </c>
      <c r="B2197" s="5">
        <v>1004050</v>
      </c>
      <c r="C2197" s="5" t="s">
        <v>565</v>
      </c>
      <c r="D2197" s="5" t="s">
        <v>55</v>
      </c>
      <c r="E2197" s="5" t="s">
        <v>2577</v>
      </c>
      <c r="F2197" s="5" t="s">
        <v>2208</v>
      </c>
      <c r="G2197" s="5" t="s">
        <v>2673</v>
      </c>
      <c r="H2197" s="6">
        <v>40035</v>
      </c>
      <c r="I2197" s="5" t="s">
        <v>575</v>
      </c>
      <c r="J2197" s="5" t="s">
        <v>653</v>
      </c>
      <c r="K2197" s="5" t="s">
        <v>568</v>
      </c>
      <c r="L2197" s="7">
        <v>6</v>
      </c>
      <c r="M2197" s="7" t="s">
        <v>287</v>
      </c>
      <c r="N2197" s="8">
        <v>5027</v>
      </c>
      <c r="O2197" s="122">
        <v>0.02</v>
      </c>
      <c r="P2197" s="10">
        <f t="shared" si="431"/>
        <v>101</v>
      </c>
      <c r="Q2197" s="122">
        <v>5.0000000000000001E-3</v>
      </c>
      <c r="R2197" s="10">
        <f t="shared" si="432"/>
        <v>25</v>
      </c>
      <c r="S2197" s="122">
        <f t="shared" si="433"/>
        <v>2.5064650885219811E-2</v>
      </c>
      <c r="T2197" s="10">
        <f t="shared" si="434"/>
        <v>126</v>
      </c>
      <c r="U2197" s="10">
        <f t="shared" si="435"/>
        <v>5153</v>
      </c>
      <c r="V2197" s="11">
        <v>5127.54</v>
      </c>
      <c r="W2197" s="12">
        <f t="shared" si="436"/>
        <v>100.53999999999996</v>
      </c>
      <c r="X2197" s="123">
        <f t="shared" si="437"/>
        <v>0.02</v>
      </c>
      <c r="Y2197" s="124" t="str">
        <f t="shared" si="438"/>
        <v>0.00%-8.40%</v>
      </c>
      <c r="Z2197" s="15"/>
      <c r="AA2197" s="15"/>
      <c r="AB2197" s="15"/>
      <c r="AC2197" s="125"/>
      <c r="AD2197" s="8">
        <f t="shared" si="439"/>
        <v>0</v>
      </c>
      <c r="AE2197" s="17">
        <f t="shared" si="440"/>
        <v>5127.54</v>
      </c>
      <c r="AF2197" s="18">
        <f t="shared" si="441"/>
        <v>100.53999999999996</v>
      </c>
      <c r="AG2197" s="126">
        <f t="shared" si="442"/>
        <v>2.0000000000000018E-2</v>
      </c>
      <c r="AH2197" s="20">
        <v>13.6</v>
      </c>
      <c r="AI2197" s="20">
        <v>750</v>
      </c>
      <c r="AJ2197" s="20"/>
      <c r="AK2197" s="20">
        <v>688</v>
      </c>
      <c r="AL2197" s="20">
        <f t="shared" si="443"/>
        <v>79422.543999999994</v>
      </c>
      <c r="AM2197" s="7" t="s">
        <v>287</v>
      </c>
      <c r="AN2197" s="20"/>
      <c r="AO2197" s="21"/>
      <c r="AP2197" s="21"/>
      <c r="AQ2197" s="5" t="s">
        <v>2672</v>
      </c>
      <c r="AR2197" s="5" t="s">
        <v>2203</v>
      </c>
    </row>
    <row r="2198" spans="1:44">
      <c r="A2198" s="87" t="s">
        <v>562</v>
      </c>
      <c r="B2198" s="5">
        <v>1004063</v>
      </c>
      <c r="C2198" s="5" t="s">
        <v>565</v>
      </c>
      <c r="D2198" s="5" t="s">
        <v>55</v>
      </c>
      <c r="E2198" s="5" t="s">
        <v>2577</v>
      </c>
      <c r="F2198" s="5" t="s">
        <v>2215</v>
      </c>
      <c r="G2198" s="5" t="s">
        <v>2673</v>
      </c>
      <c r="H2198" s="6">
        <v>40046</v>
      </c>
      <c r="I2198" s="5" t="s">
        <v>575</v>
      </c>
      <c r="J2198" s="5" t="s">
        <v>2646</v>
      </c>
      <c r="K2198" s="5" t="s">
        <v>568</v>
      </c>
      <c r="L2198" s="7">
        <v>6</v>
      </c>
      <c r="M2198" s="7" t="s">
        <v>287</v>
      </c>
      <c r="N2198" s="8">
        <v>4865</v>
      </c>
      <c r="O2198" s="122">
        <v>0.02</v>
      </c>
      <c r="P2198" s="10">
        <f t="shared" si="431"/>
        <v>97</v>
      </c>
      <c r="Q2198" s="122">
        <v>5.0000000000000001E-3</v>
      </c>
      <c r="R2198" s="10">
        <f t="shared" si="432"/>
        <v>24</v>
      </c>
      <c r="S2198" s="122">
        <f t="shared" si="433"/>
        <v>2.4871531346351491E-2</v>
      </c>
      <c r="T2198" s="10">
        <f t="shared" si="434"/>
        <v>121</v>
      </c>
      <c r="U2198" s="10">
        <f t="shared" si="435"/>
        <v>4986</v>
      </c>
      <c r="V2198" s="11">
        <v>4986</v>
      </c>
      <c r="W2198" s="12">
        <f t="shared" si="436"/>
        <v>121</v>
      </c>
      <c r="X2198" s="123">
        <f t="shared" si="437"/>
        <v>2.4899999999999999E-2</v>
      </c>
      <c r="Y2198" s="124" t="str">
        <f t="shared" si="438"/>
        <v>0.00%-8.40%</v>
      </c>
      <c r="Z2198" s="15"/>
      <c r="AA2198" s="15"/>
      <c r="AB2198" s="15"/>
      <c r="AC2198" s="125"/>
      <c r="AD2198" s="8">
        <f t="shared" si="439"/>
        <v>0</v>
      </c>
      <c r="AE2198" s="17">
        <f t="shared" si="440"/>
        <v>4986</v>
      </c>
      <c r="AF2198" s="18">
        <f t="shared" si="441"/>
        <v>121</v>
      </c>
      <c r="AG2198" s="126">
        <f t="shared" si="442"/>
        <v>2.487153134635145E-2</v>
      </c>
      <c r="AH2198" s="20">
        <v>13.6</v>
      </c>
      <c r="AI2198" s="20">
        <v>450</v>
      </c>
      <c r="AJ2198" s="20"/>
      <c r="AK2198" s="20">
        <v>688</v>
      </c>
      <c r="AL2198" s="20">
        <f t="shared" si="443"/>
        <v>73897.599999999991</v>
      </c>
      <c r="AM2198" s="7" t="s">
        <v>287</v>
      </c>
      <c r="AN2198" s="20"/>
      <c r="AO2198" s="21"/>
      <c r="AP2198" s="21"/>
      <c r="AQ2198" s="5" t="s">
        <v>2672</v>
      </c>
      <c r="AR2198" s="5" t="s">
        <v>2203</v>
      </c>
    </row>
    <row r="2199" spans="1:44">
      <c r="A2199" s="87" t="s">
        <v>562</v>
      </c>
      <c r="B2199" s="5">
        <v>1004064</v>
      </c>
      <c r="C2199" s="5" t="s">
        <v>565</v>
      </c>
      <c r="D2199" s="5" t="s">
        <v>55</v>
      </c>
      <c r="E2199" s="5" t="s">
        <v>2577</v>
      </c>
      <c r="F2199" s="5" t="s">
        <v>2204</v>
      </c>
      <c r="G2199" s="5" t="s">
        <v>2673</v>
      </c>
      <c r="H2199" s="6">
        <v>40046</v>
      </c>
      <c r="I2199" s="5" t="s">
        <v>575</v>
      </c>
      <c r="J2199" s="5" t="s">
        <v>2642</v>
      </c>
      <c r="K2199" s="5" t="s">
        <v>568</v>
      </c>
      <c r="L2199" s="7">
        <v>6</v>
      </c>
      <c r="M2199" s="7" t="s">
        <v>287</v>
      </c>
      <c r="N2199" s="8">
        <v>5054</v>
      </c>
      <c r="O2199" s="122">
        <v>0.02</v>
      </c>
      <c r="P2199" s="10">
        <f t="shared" si="431"/>
        <v>101</v>
      </c>
      <c r="Q2199" s="122">
        <v>5.0000000000000001E-3</v>
      </c>
      <c r="R2199" s="10">
        <f t="shared" si="432"/>
        <v>25</v>
      </c>
      <c r="S2199" s="122">
        <f t="shared" si="433"/>
        <v>2.4930747922437674E-2</v>
      </c>
      <c r="T2199" s="10">
        <f t="shared" si="434"/>
        <v>126</v>
      </c>
      <c r="U2199" s="10">
        <f t="shared" si="435"/>
        <v>5180</v>
      </c>
      <c r="V2199" s="11">
        <v>5205</v>
      </c>
      <c r="W2199" s="12">
        <f t="shared" si="436"/>
        <v>151</v>
      </c>
      <c r="X2199" s="123">
        <f t="shared" si="437"/>
        <v>2.9899999999999999E-2</v>
      </c>
      <c r="Y2199" s="124" t="str">
        <f t="shared" si="438"/>
        <v>0.00%-8.40%</v>
      </c>
      <c r="Z2199" s="15"/>
      <c r="AA2199" s="15"/>
      <c r="AB2199" s="15"/>
      <c r="AC2199" s="125"/>
      <c r="AD2199" s="8">
        <f t="shared" si="439"/>
        <v>0</v>
      </c>
      <c r="AE2199" s="17">
        <f t="shared" si="440"/>
        <v>5205</v>
      </c>
      <c r="AF2199" s="18">
        <f t="shared" si="441"/>
        <v>151</v>
      </c>
      <c r="AG2199" s="126">
        <f t="shared" si="442"/>
        <v>2.9877324891175228E-2</v>
      </c>
      <c r="AH2199" s="20">
        <v>13.6</v>
      </c>
      <c r="AI2199" s="20">
        <v>650</v>
      </c>
      <c r="AJ2199" s="20"/>
      <c r="AK2199" s="20">
        <v>688</v>
      </c>
      <c r="AL2199" s="20">
        <f t="shared" si="443"/>
        <v>79276</v>
      </c>
      <c r="AM2199" s="7" t="s">
        <v>287</v>
      </c>
      <c r="AN2199" s="20"/>
      <c r="AO2199" s="21"/>
      <c r="AP2199" s="21"/>
      <c r="AQ2199" s="5" t="s">
        <v>2672</v>
      </c>
      <c r="AR2199" s="5" t="s">
        <v>2203</v>
      </c>
    </row>
    <row r="2200" spans="1:44">
      <c r="A2200" s="87" t="s">
        <v>562</v>
      </c>
      <c r="B2200" s="5">
        <v>1004091</v>
      </c>
      <c r="C2200" s="5" t="s">
        <v>565</v>
      </c>
      <c r="D2200" s="5" t="s">
        <v>55</v>
      </c>
      <c r="E2200" s="5" t="s">
        <v>2577</v>
      </c>
      <c r="F2200" s="5" t="s">
        <v>2204</v>
      </c>
      <c r="G2200" s="5" t="s">
        <v>2673</v>
      </c>
      <c r="H2200" s="6">
        <v>40054</v>
      </c>
      <c r="I2200" s="5" t="s">
        <v>575</v>
      </c>
      <c r="J2200" s="5" t="s">
        <v>653</v>
      </c>
      <c r="K2200" s="5" t="s">
        <v>568</v>
      </c>
      <c r="L2200" s="7">
        <v>6</v>
      </c>
      <c r="M2200" s="7" t="s">
        <v>287</v>
      </c>
      <c r="N2200" s="8">
        <v>4641</v>
      </c>
      <c r="O2200" s="122">
        <v>0.02</v>
      </c>
      <c r="P2200" s="10">
        <f t="shared" si="431"/>
        <v>93</v>
      </c>
      <c r="Q2200" s="122">
        <v>5.0000000000000001E-3</v>
      </c>
      <c r="R2200" s="10">
        <f t="shared" si="432"/>
        <v>23</v>
      </c>
      <c r="S2200" s="122">
        <f t="shared" si="433"/>
        <v>2.4994613229907349E-2</v>
      </c>
      <c r="T2200" s="10">
        <f t="shared" si="434"/>
        <v>116</v>
      </c>
      <c r="U2200" s="10">
        <f t="shared" si="435"/>
        <v>4757</v>
      </c>
      <c r="V2200" s="11">
        <v>4757</v>
      </c>
      <c r="W2200" s="12">
        <f t="shared" si="436"/>
        <v>116</v>
      </c>
      <c r="X2200" s="123">
        <f t="shared" si="437"/>
        <v>2.5000000000000001E-2</v>
      </c>
      <c r="Y2200" s="124" t="str">
        <f t="shared" si="438"/>
        <v>0.00%-8.40%</v>
      </c>
      <c r="Z2200" s="15"/>
      <c r="AA2200" s="15"/>
      <c r="AB2200" s="15"/>
      <c r="AC2200" s="125"/>
      <c r="AD2200" s="8">
        <f t="shared" si="439"/>
        <v>0</v>
      </c>
      <c r="AE2200" s="17">
        <f t="shared" si="440"/>
        <v>4757</v>
      </c>
      <c r="AF2200" s="18">
        <f t="shared" si="441"/>
        <v>116</v>
      </c>
      <c r="AG2200" s="126">
        <f t="shared" si="442"/>
        <v>2.4994613229907259E-2</v>
      </c>
      <c r="AH2200" s="20">
        <v>13.6</v>
      </c>
      <c r="AI2200" s="20">
        <v>750</v>
      </c>
      <c r="AJ2200" s="20"/>
      <c r="AK2200" s="20">
        <v>688</v>
      </c>
      <c r="AL2200" s="20">
        <f t="shared" si="443"/>
        <v>74383.199999999997</v>
      </c>
      <c r="AM2200" s="7" t="s">
        <v>287</v>
      </c>
      <c r="AN2200" s="20"/>
      <c r="AO2200" s="21"/>
      <c r="AP2200" s="21"/>
      <c r="AQ2200" s="5" t="s">
        <v>2672</v>
      </c>
      <c r="AR2200" s="5" t="s">
        <v>2203</v>
      </c>
    </row>
    <row r="2201" spans="1:44">
      <c r="A2201" s="87" t="s">
        <v>562</v>
      </c>
      <c r="B2201" s="5">
        <v>1004145</v>
      </c>
      <c r="C2201" s="5" t="s">
        <v>565</v>
      </c>
      <c r="D2201" s="5" t="s">
        <v>55</v>
      </c>
      <c r="E2201" s="5" t="s">
        <v>2577</v>
      </c>
      <c r="F2201" s="5" t="s">
        <v>2208</v>
      </c>
      <c r="G2201" s="5" t="s">
        <v>2673</v>
      </c>
      <c r="H2201" s="6">
        <v>40098</v>
      </c>
      <c r="I2201" s="5" t="s">
        <v>575</v>
      </c>
      <c r="J2201" s="5" t="s">
        <v>627</v>
      </c>
      <c r="K2201" s="5" t="s">
        <v>568</v>
      </c>
      <c r="L2201" s="7">
        <v>6</v>
      </c>
      <c r="M2201" s="7" t="s">
        <v>287</v>
      </c>
      <c r="N2201" s="8">
        <v>4568</v>
      </c>
      <c r="O2201" s="122">
        <v>0.02</v>
      </c>
      <c r="P2201" s="10">
        <f t="shared" si="431"/>
        <v>91</v>
      </c>
      <c r="Q2201" s="122">
        <v>5.0000000000000001E-3</v>
      </c>
      <c r="R2201" s="10">
        <f t="shared" si="432"/>
        <v>23</v>
      </c>
      <c r="S2201" s="122">
        <f t="shared" si="433"/>
        <v>2.4956217162872153E-2</v>
      </c>
      <c r="T2201" s="10">
        <f t="shared" si="434"/>
        <v>114</v>
      </c>
      <c r="U2201" s="10">
        <f t="shared" si="435"/>
        <v>4682</v>
      </c>
      <c r="V2201" s="11">
        <v>4682.2</v>
      </c>
      <c r="W2201" s="12">
        <f t="shared" si="436"/>
        <v>114.19999999999982</v>
      </c>
      <c r="X2201" s="123">
        <f t="shared" si="437"/>
        <v>2.5000000000000001E-2</v>
      </c>
      <c r="Y2201" s="124" t="str">
        <f t="shared" si="438"/>
        <v>0.00%-8.40%</v>
      </c>
      <c r="Z2201" s="15"/>
      <c r="AA2201" s="15"/>
      <c r="AB2201" s="15"/>
      <c r="AC2201" s="125"/>
      <c r="AD2201" s="8">
        <f t="shared" si="439"/>
        <v>0</v>
      </c>
      <c r="AE2201" s="17">
        <f t="shared" si="440"/>
        <v>4682.2</v>
      </c>
      <c r="AF2201" s="18">
        <f t="shared" si="441"/>
        <v>114.19999999999982</v>
      </c>
      <c r="AG2201" s="126">
        <f t="shared" si="442"/>
        <v>2.4999999999999911E-2</v>
      </c>
      <c r="AH2201" s="20">
        <v>13.6</v>
      </c>
      <c r="AI2201" s="20">
        <v>450</v>
      </c>
      <c r="AJ2201" s="20"/>
      <c r="AK2201" s="20">
        <v>688</v>
      </c>
      <c r="AL2201" s="20">
        <f t="shared" si="443"/>
        <v>69765.919999999998</v>
      </c>
      <c r="AM2201" s="7" t="s">
        <v>287</v>
      </c>
      <c r="AN2201" s="20"/>
      <c r="AO2201" s="21"/>
      <c r="AP2201" s="21"/>
      <c r="AQ2201" s="5" t="s">
        <v>2672</v>
      </c>
      <c r="AR2201" s="5" t="s">
        <v>2203</v>
      </c>
    </row>
    <row r="2202" spans="1:44">
      <c r="A2202" s="87" t="s">
        <v>562</v>
      </c>
      <c r="B2202" s="5">
        <v>1004146</v>
      </c>
      <c r="C2202" s="5" t="s">
        <v>565</v>
      </c>
      <c r="D2202" s="5" t="s">
        <v>55</v>
      </c>
      <c r="E2202" s="5" t="s">
        <v>2577</v>
      </c>
      <c r="F2202" s="5" t="s">
        <v>2215</v>
      </c>
      <c r="G2202" s="5" t="s">
        <v>2673</v>
      </c>
      <c r="H2202" s="6">
        <v>40098</v>
      </c>
      <c r="I2202" s="5" t="s">
        <v>575</v>
      </c>
      <c r="J2202" s="5" t="s">
        <v>2642</v>
      </c>
      <c r="K2202" s="5" t="s">
        <v>568</v>
      </c>
      <c r="L2202" s="7">
        <v>6</v>
      </c>
      <c r="M2202" s="7" t="s">
        <v>287</v>
      </c>
      <c r="N2202" s="8">
        <v>4546</v>
      </c>
      <c r="O2202" s="122">
        <v>0.02</v>
      </c>
      <c r="P2202" s="10">
        <f t="shared" si="431"/>
        <v>91</v>
      </c>
      <c r="Q2202" s="122">
        <v>5.0000000000000001E-3</v>
      </c>
      <c r="R2202" s="10">
        <f t="shared" si="432"/>
        <v>23</v>
      </c>
      <c r="S2202" s="122">
        <f t="shared" si="433"/>
        <v>2.5076990761108666E-2</v>
      </c>
      <c r="T2202" s="10">
        <f t="shared" si="434"/>
        <v>114</v>
      </c>
      <c r="U2202" s="10">
        <f t="shared" si="435"/>
        <v>4660</v>
      </c>
      <c r="V2202" s="11">
        <v>4660</v>
      </c>
      <c r="W2202" s="12">
        <f t="shared" si="436"/>
        <v>114</v>
      </c>
      <c r="X2202" s="123">
        <f t="shared" si="437"/>
        <v>2.5100000000000001E-2</v>
      </c>
      <c r="Y2202" s="124" t="str">
        <f t="shared" si="438"/>
        <v>0.00%-8.40%</v>
      </c>
      <c r="Z2202" s="15"/>
      <c r="AA2202" s="15"/>
      <c r="AB2202" s="15"/>
      <c r="AC2202" s="125"/>
      <c r="AD2202" s="8">
        <f t="shared" si="439"/>
        <v>0</v>
      </c>
      <c r="AE2202" s="17">
        <f t="shared" si="440"/>
        <v>4660</v>
      </c>
      <c r="AF2202" s="18">
        <f t="shared" si="441"/>
        <v>114</v>
      </c>
      <c r="AG2202" s="126">
        <f t="shared" si="442"/>
        <v>2.5076990761108586E-2</v>
      </c>
      <c r="AH2202" s="20">
        <v>13.6</v>
      </c>
      <c r="AI2202" s="20">
        <v>650</v>
      </c>
      <c r="AJ2202" s="20"/>
      <c r="AK2202" s="20">
        <v>688</v>
      </c>
      <c r="AL2202" s="20">
        <f t="shared" si="443"/>
        <v>71864</v>
      </c>
      <c r="AM2202" s="7" t="s">
        <v>287</v>
      </c>
      <c r="AN2202" s="20"/>
      <c r="AO2202" s="21"/>
      <c r="AP2202" s="21"/>
      <c r="AQ2202" s="5" t="s">
        <v>2672</v>
      </c>
      <c r="AR2202" s="5" t="s">
        <v>2203</v>
      </c>
    </row>
    <row r="2203" spans="1:44">
      <c r="A2203" s="87" t="s">
        <v>562</v>
      </c>
      <c r="B2203" s="5">
        <v>1004149</v>
      </c>
      <c r="C2203" s="5" t="s">
        <v>565</v>
      </c>
      <c r="D2203" s="5" t="s">
        <v>55</v>
      </c>
      <c r="E2203" s="5" t="s">
        <v>2577</v>
      </c>
      <c r="F2203" s="5" t="s">
        <v>2215</v>
      </c>
      <c r="G2203" s="5" t="s">
        <v>2673</v>
      </c>
      <c r="H2203" s="6">
        <v>40102</v>
      </c>
      <c r="I2203" s="5" t="s">
        <v>575</v>
      </c>
      <c r="J2203" s="5" t="s">
        <v>2642</v>
      </c>
      <c r="K2203" s="5" t="s">
        <v>568</v>
      </c>
      <c r="L2203" s="7">
        <v>6</v>
      </c>
      <c r="M2203" s="7" t="s">
        <v>287</v>
      </c>
      <c r="N2203" s="8">
        <v>4475</v>
      </c>
      <c r="O2203" s="122">
        <v>0.02</v>
      </c>
      <c r="P2203" s="10">
        <f t="shared" si="431"/>
        <v>90</v>
      </c>
      <c r="Q2203" s="122">
        <v>5.0000000000000001E-3</v>
      </c>
      <c r="R2203" s="10">
        <f t="shared" si="432"/>
        <v>22</v>
      </c>
      <c r="S2203" s="122">
        <f t="shared" si="433"/>
        <v>2.5027932960893853E-2</v>
      </c>
      <c r="T2203" s="10">
        <f t="shared" si="434"/>
        <v>112</v>
      </c>
      <c r="U2203" s="10">
        <f t="shared" si="435"/>
        <v>4587</v>
      </c>
      <c r="V2203" s="11">
        <v>4587</v>
      </c>
      <c r="W2203" s="12">
        <f t="shared" si="436"/>
        <v>112</v>
      </c>
      <c r="X2203" s="123">
        <f t="shared" si="437"/>
        <v>2.5000000000000001E-2</v>
      </c>
      <c r="Y2203" s="124" t="str">
        <f t="shared" si="438"/>
        <v>0.00%-8.40%</v>
      </c>
      <c r="Z2203" s="15"/>
      <c r="AA2203" s="15"/>
      <c r="AB2203" s="15"/>
      <c r="AC2203" s="125"/>
      <c r="AD2203" s="8">
        <f t="shared" si="439"/>
        <v>0</v>
      </c>
      <c r="AE2203" s="17">
        <f t="shared" si="440"/>
        <v>4587</v>
      </c>
      <c r="AF2203" s="18">
        <f t="shared" si="441"/>
        <v>112</v>
      </c>
      <c r="AG2203" s="126">
        <f t="shared" si="442"/>
        <v>2.5027932960893784E-2</v>
      </c>
      <c r="AH2203" s="20">
        <v>13.6</v>
      </c>
      <c r="AI2203" s="20">
        <v>650</v>
      </c>
      <c r="AJ2203" s="20"/>
      <c r="AK2203" s="20">
        <v>688</v>
      </c>
      <c r="AL2203" s="20">
        <f t="shared" si="443"/>
        <v>70871.199999999997</v>
      </c>
      <c r="AM2203" s="7" t="s">
        <v>287</v>
      </c>
      <c r="AN2203" s="20"/>
      <c r="AO2203" s="21"/>
      <c r="AP2203" s="21"/>
      <c r="AQ2203" s="5" t="s">
        <v>2672</v>
      </c>
      <c r="AR2203" s="5" t="s">
        <v>2203</v>
      </c>
    </row>
    <row r="2204" spans="1:44">
      <c r="A2204" s="87" t="s">
        <v>562</v>
      </c>
      <c r="B2204" s="5">
        <v>1004150</v>
      </c>
      <c r="C2204" s="5" t="s">
        <v>565</v>
      </c>
      <c r="D2204" s="5" t="s">
        <v>55</v>
      </c>
      <c r="E2204" s="5" t="s">
        <v>2577</v>
      </c>
      <c r="F2204" s="5" t="s">
        <v>2208</v>
      </c>
      <c r="G2204" s="5" t="s">
        <v>2673</v>
      </c>
      <c r="H2204" s="6">
        <v>40102</v>
      </c>
      <c r="I2204" s="5" t="s">
        <v>575</v>
      </c>
      <c r="J2204" s="5" t="s">
        <v>2642</v>
      </c>
      <c r="K2204" s="5" t="s">
        <v>568</v>
      </c>
      <c r="L2204" s="7">
        <v>6</v>
      </c>
      <c r="M2204" s="7" t="s">
        <v>287</v>
      </c>
      <c r="N2204" s="8">
        <v>4610</v>
      </c>
      <c r="O2204" s="122">
        <v>0.02</v>
      </c>
      <c r="P2204" s="10">
        <f t="shared" si="431"/>
        <v>92</v>
      </c>
      <c r="Q2204" s="122">
        <v>5.0000000000000001E-3</v>
      </c>
      <c r="R2204" s="10">
        <f t="shared" si="432"/>
        <v>23</v>
      </c>
      <c r="S2204" s="122">
        <f t="shared" si="433"/>
        <v>2.4945770065075923E-2</v>
      </c>
      <c r="T2204" s="10">
        <f t="shared" si="434"/>
        <v>115</v>
      </c>
      <c r="U2204" s="10">
        <f t="shared" si="435"/>
        <v>4725</v>
      </c>
      <c r="V2204" s="11">
        <v>4748.3</v>
      </c>
      <c r="W2204" s="12">
        <f t="shared" si="436"/>
        <v>138.30000000000018</v>
      </c>
      <c r="X2204" s="123">
        <f t="shared" si="437"/>
        <v>0.03</v>
      </c>
      <c r="Y2204" s="124" t="str">
        <f t="shared" si="438"/>
        <v>0.00%-8.40%</v>
      </c>
      <c r="Z2204" s="15"/>
      <c r="AA2204" s="15"/>
      <c r="AB2204" s="15"/>
      <c r="AC2204" s="125"/>
      <c r="AD2204" s="8">
        <f t="shared" si="439"/>
        <v>0</v>
      </c>
      <c r="AE2204" s="17">
        <f t="shared" si="440"/>
        <v>4748.3</v>
      </c>
      <c r="AF2204" s="18">
        <f t="shared" si="441"/>
        <v>138.30000000000018</v>
      </c>
      <c r="AG2204" s="126">
        <f t="shared" si="442"/>
        <v>3.0000000000000027E-2</v>
      </c>
      <c r="AH2204" s="20">
        <v>13.6</v>
      </c>
      <c r="AI2204" s="20">
        <v>650</v>
      </c>
      <c r="AJ2204" s="20"/>
      <c r="AK2204" s="20">
        <v>688</v>
      </c>
      <c r="AL2204" s="20">
        <f t="shared" si="443"/>
        <v>73064.88</v>
      </c>
      <c r="AM2204" s="7" t="s">
        <v>287</v>
      </c>
      <c r="AN2204" s="20"/>
      <c r="AO2204" s="21"/>
      <c r="AP2204" s="21"/>
      <c r="AQ2204" s="5" t="s">
        <v>2672</v>
      </c>
      <c r="AR2204" s="5" t="s">
        <v>2203</v>
      </c>
    </row>
    <row r="2205" spans="1:44">
      <c r="A2205" s="87" t="s">
        <v>562</v>
      </c>
      <c r="B2205" s="5">
        <v>1004160</v>
      </c>
      <c r="C2205" s="5" t="s">
        <v>565</v>
      </c>
      <c r="D2205" s="5" t="s">
        <v>55</v>
      </c>
      <c r="E2205" s="5" t="s">
        <v>2577</v>
      </c>
      <c r="F2205" s="5" t="s">
        <v>2208</v>
      </c>
      <c r="G2205" s="5" t="s">
        <v>2673</v>
      </c>
      <c r="H2205" s="6">
        <v>40108</v>
      </c>
      <c r="I2205" s="5" t="s">
        <v>575</v>
      </c>
      <c r="J2205" s="5" t="s">
        <v>2646</v>
      </c>
      <c r="K2205" s="5" t="s">
        <v>568</v>
      </c>
      <c r="L2205" s="7">
        <v>6</v>
      </c>
      <c r="M2205" s="7" t="s">
        <v>287</v>
      </c>
      <c r="N2205" s="8">
        <v>4568</v>
      </c>
      <c r="O2205" s="122">
        <v>0.02</v>
      </c>
      <c r="P2205" s="10">
        <f t="shared" si="431"/>
        <v>91</v>
      </c>
      <c r="Q2205" s="122">
        <v>5.0000000000000001E-3</v>
      </c>
      <c r="R2205" s="10">
        <f t="shared" si="432"/>
        <v>23</v>
      </c>
      <c r="S2205" s="122">
        <f t="shared" si="433"/>
        <v>2.4956217162872153E-2</v>
      </c>
      <c r="T2205" s="10">
        <f t="shared" si="434"/>
        <v>114</v>
      </c>
      <c r="U2205" s="10">
        <f t="shared" si="435"/>
        <v>4682</v>
      </c>
      <c r="V2205" s="11">
        <v>4682.2</v>
      </c>
      <c r="W2205" s="12">
        <f t="shared" si="436"/>
        <v>114.19999999999982</v>
      </c>
      <c r="X2205" s="123">
        <f t="shared" si="437"/>
        <v>2.5000000000000001E-2</v>
      </c>
      <c r="Y2205" s="124" t="str">
        <f t="shared" si="438"/>
        <v>0.00%-8.40%</v>
      </c>
      <c r="Z2205" s="15"/>
      <c r="AA2205" s="15"/>
      <c r="AB2205" s="15"/>
      <c r="AC2205" s="125"/>
      <c r="AD2205" s="8">
        <f t="shared" si="439"/>
        <v>0</v>
      </c>
      <c r="AE2205" s="17">
        <f t="shared" si="440"/>
        <v>4682.2</v>
      </c>
      <c r="AF2205" s="18">
        <f t="shared" si="441"/>
        <v>114.19999999999982</v>
      </c>
      <c r="AG2205" s="126">
        <f t="shared" si="442"/>
        <v>2.4999999999999911E-2</v>
      </c>
      <c r="AH2205" s="20">
        <v>13.6</v>
      </c>
      <c r="AI2205" s="20">
        <v>450</v>
      </c>
      <c r="AJ2205" s="20"/>
      <c r="AK2205" s="20">
        <v>688</v>
      </c>
      <c r="AL2205" s="20">
        <f t="shared" si="443"/>
        <v>69765.919999999998</v>
      </c>
      <c r="AM2205" s="7" t="s">
        <v>287</v>
      </c>
      <c r="AN2205" s="20"/>
      <c r="AO2205" s="21"/>
      <c r="AP2205" s="21"/>
      <c r="AQ2205" s="5" t="s">
        <v>2672</v>
      </c>
      <c r="AR2205" s="5" t="s">
        <v>2203</v>
      </c>
    </row>
    <row r="2206" spans="1:44">
      <c r="A2206" s="87" t="s">
        <v>562</v>
      </c>
      <c r="B2206" s="5">
        <v>1004230</v>
      </c>
      <c r="C2206" s="5" t="s">
        <v>565</v>
      </c>
      <c r="D2206" s="5" t="s">
        <v>55</v>
      </c>
      <c r="E2206" s="5" t="s">
        <v>2577</v>
      </c>
      <c r="F2206" s="5" t="s">
        <v>2204</v>
      </c>
      <c r="G2206" s="5" t="s">
        <v>2677</v>
      </c>
      <c r="H2206" s="6">
        <v>40119</v>
      </c>
      <c r="I2206" s="5" t="s">
        <v>575</v>
      </c>
      <c r="J2206" s="5" t="s">
        <v>627</v>
      </c>
      <c r="K2206" s="5" t="s">
        <v>568</v>
      </c>
      <c r="L2206" s="7">
        <v>6</v>
      </c>
      <c r="M2206" s="7" t="s">
        <v>287</v>
      </c>
      <c r="N2206" s="8">
        <v>4310</v>
      </c>
      <c r="O2206" s="122">
        <v>0.02</v>
      </c>
      <c r="P2206" s="10">
        <f t="shared" si="431"/>
        <v>86</v>
      </c>
      <c r="Q2206" s="122">
        <v>5.0000000000000001E-3</v>
      </c>
      <c r="R2206" s="10">
        <f t="shared" si="432"/>
        <v>22</v>
      </c>
      <c r="S2206" s="122">
        <f t="shared" si="433"/>
        <v>2.505800464037123E-2</v>
      </c>
      <c r="T2206" s="10">
        <f t="shared" si="434"/>
        <v>108</v>
      </c>
      <c r="U2206" s="10">
        <f t="shared" si="435"/>
        <v>4418</v>
      </c>
      <c r="V2206" s="11">
        <v>4353</v>
      </c>
      <c r="W2206" s="12">
        <f t="shared" si="436"/>
        <v>43</v>
      </c>
      <c r="X2206" s="123">
        <f t="shared" si="437"/>
        <v>0.01</v>
      </c>
      <c r="Y2206" s="124" t="str">
        <f t="shared" si="438"/>
        <v>0.00%-8.40%</v>
      </c>
      <c r="Z2206" s="15"/>
      <c r="AA2206" s="15"/>
      <c r="AB2206" s="15"/>
      <c r="AC2206" s="125"/>
      <c r="AD2206" s="8">
        <f t="shared" si="439"/>
        <v>0</v>
      </c>
      <c r="AE2206" s="17">
        <f t="shared" si="440"/>
        <v>4353</v>
      </c>
      <c r="AF2206" s="18">
        <f t="shared" si="441"/>
        <v>43</v>
      </c>
      <c r="AG2206" s="126">
        <f t="shared" si="442"/>
        <v>9.9767981438514397E-3</v>
      </c>
      <c r="AH2206" s="20">
        <v>13.6</v>
      </c>
      <c r="AI2206" s="20">
        <v>450</v>
      </c>
      <c r="AJ2206" s="20"/>
      <c r="AK2206" s="20">
        <v>688</v>
      </c>
      <c r="AL2206" s="20">
        <f t="shared" si="443"/>
        <v>65288.799999999996</v>
      </c>
      <c r="AM2206" s="7" t="s">
        <v>287</v>
      </c>
      <c r="AN2206" s="20"/>
      <c r="AO2206" s="21"/>
      <c r="AP2206" s="21"/>
      <c r="AQ2206" s="5" t="s">
        <v>2672</v>
      </c>
      <c r="AR2206" s="5" t="s">
        <v>2203</v>
      </c>
    </row>
    <row r="2207" spans="1:44">
      <c r="A2207" s="87" t="s">
        <v>562</v>
      </c>
      <c r="B2207" s="5">
        <v>1004232</v>
      </c>
      <c r="C2207" s="5" t="s">
        <v>565</v>
      </c>
      <c r="D2207" s="5" t="s">
        <v>55</v>
      </c>
      <c r="E2207" s="5" t="s">
        <v>2577</v>
      </c>
      <c r="F2207" s="5" t="s">
        <v>2215</v>
      </c>
      <c r="G2207" s="5" t="s">
        <v>2673</v>
      </c>
      <c r="H2207" s="6">
        <v>40119</v>
      </c>
      <c r="I2207" s="5" t="s">
        <v>575</v>
      </c>
      <c r="J2207" s="5" t="s">
        <v>2642</v>
      </c>
      <c r="K2207" s="5" t="s">
        <v>568</v>
      </c>
      <c r="L2207" s="7">
        <v>6</v>
      </c>
      <c r="M2207" s="7" t="s">
        <v>287</v>
      </c>
      <c r="N2207" s="8">
        <v>4524</v>
      </c>
      <c r="O2207" s="122">
        <v>0.02</v>
      </c>
      <c r="P2207" s="10">
        <f t="shared" si="431"/>
        <v>90</v>
      </c>
      <c r="Q2207" s="122">
        <v>5.0000000000000001E-3</v>
      </c>
      <c r="R2207" s="10">
        <f t="shared" si="432"/>
        <v>23</v>
      </c>
      <c r="S2207" s="122">
        <f t="shared" si="433"/>
        <v>2.4977895667550841E-2</v>
      </c>
      <c r="T2207" s="10">
        <f t="shared" si="434"/>
        <v>113</v>
      </c>
      <c r="U2207" s="10">
        <f t="shared" si="435"/>
        <v>4637</v>
      </c>
      <c r="V2207" s="11">
        <v>4637</v>
      </c>
      <c r="W2207" s="12">
        <f t="shared" si="436"/>
        <v>113</v>
      </c>
      <c r="X2207" s="123">
        <f t="shared" si="437"/>
        <v>2.5000000000000001E-2</v>
      </c>
      <c r="Y2207" s="124" t="str">
        <f t="shared" si="438"/>
        <v>0.00%-8.40%</v>
      </c>
      <c r="Z2207" s="15"/>
      <c r="AA2207" s="15"/>
      <c r="AB2207" s="15"/>
      <c r="AC2207" s="125"/>
      <c r="AD2207" s="8">
        <f t="shared" si="439"/>
        <v>0</v>
      </c>
      <c r="AE2207" s="17">
        <f t="shared" si="440"/>
        <v>4637</v>
      </c>
      <c r="AF2207" s="18">
        <f t="shared" si="441"/>
        <v>113</v>
      </c>
      <c r="AG2207" s="126">
        <f t="shared" si="442"/>
        <v>2.497789566755082E-2</v>
      </c>
      <c r="AH2207" s="20">
        <v>13.6</v>
      </c>
      <c r="AI2207" s="20">
        <v>650</v>
      </c>
      <c r="AJ2207" s="20"/>
      <c r="AK2207" s="20">
        <v>688</v>
      </c>
      <c r="AL2207" s="20">
        <f t="shared" si="443"/>
        <v>71551.199999999997</v>
      </c>
      <c r="AM2207" s="7" t="s">
        <v>287</v>
      </c>
      <c r="AN2207" s="20"/>
      <c r="AO2207" s="21"/>
      <c r="AP2207" s="21"/>
      <c r="AQ2207" s="5" t="s">
        <v>2672</v>
      </c>
      <c r="AR2207" s="5" t="s">
        <v>2203</v>
      </c>
    </row>
    <row r="2208" spans="1:44">
      <c r="A2208" s="87" t="s">
        <v>562</v>
      </c>
      <c r="B2208" s="5">
        <v>1004234</v>
      </c>
      <c r="C2208" s="5" t="s">
        <v>565</v>
      </c>
      <c r="D2208" s="5" t="s">
        <v>55</v>
      </c>
      <c r="E2208" s="5" t="s">
        <v>2577</v>
      </c>
      <c r="F2208" s="5" t="s">
        <v>2215</v>
      </c>
      <c r="G2208" s="5" t="s">
        <v>2673</v>
      </c>
      <c r="H2208" s="6">
        <v>40119</v>
      </c>
      <c r="I2208" s="5" t="s">
        <v>575</v>
      </c>
      <c r="J2208" s="5" t="s">
        <v>2644</v>
      </c>
      <c r="K2208" s="5" t="s">
        <v>568</v>
      </c>
      <c r="L2208" s="7">
        <v>6</v>
      </c>
      <c r="M2208" s="7" t="s">
        <v>287</v>
      </c>
      <c r="N2208" s="8">
        <v>4553</v>
      </c>
      <c r="O2208" s="122">
        <v>0.02</v>
      </c>
      <c r="P2208" s="10">
        <f t="shared" si="431"/>
        <v>91</v>
      </c>
      <c r="Q2208" s="122">
        <v>5.0000000000000001E-3</v>
      </c>
      <c r="R2208" s="10">
        <f t="shared" si="432"/>
        <v>23</v>
      </c>
      <c r="S2208" s="122">
        <f t="shared" si="433"/>
        <v>2.5038436195914782E-2</v>
      </c>
      <c r="T2208" s="10">
        <f t="shared" si="434"/>
        <v>114</v>
      </c>
      <c r="U2208" s="10">
        <f t="shared" si="435"/>
        <v>4667</v>
      </c>
      <c r="V2208" s="11">
        <v>4667</v>
      </c>
      <c r="W2208" s="12">
        <f t="shared" si="436"/>
        <v>114</v>
      </c>
      <c r="X2208" s="123">
        <f t="shared" si="437"/>
        <v>2.5000000000000001E-2</v>
      </c>
      <c r="Y2208" s="124" t="str">
        <f t="shared" si="438"/>
        <v>0.00%-8.40%</v>
      </c>
      <c r="Z2208" s="15"/>
      <c r="AA2208" s="15"/>
      <c r="AB2208" s="15"/>
      <c r="AC2208" s="125"/>
      <c r="AD2208" s="8">
        <f t="shared" si="439"/>
        <v>0</v>
      </c>
      <c r="AE2208" s="17">
        <f t="shared" si="440"/>
        <v>4667</v>
      </c>
      <c r="AF2208" s="18">
        <f t="shared" si="441"/>
        <v>114</v>
      </c>
      <c r="AG2208" s="126">
        <f t="shared" si="442"/>
        <v>2.5038436195914837E-2</v>
      </c>
      <c r="AH2208" s="20">
        <v>13.6</v>
      </c>
      <c r="AI2208" s="20">
        <v>650</v>
      </c>
      <c r="AJ2208" s="20"/>
      <c r="AK2208" s="20">
        <v>688</v>
      </c>
      <c r="AL2208" s="20">
        <f t="shared" si="443"/>
        <v>71959.199999999997</v>
      </c>
      <c r="AM2208" s="7" t="s">
        <v>287</v>
      </c>
      <c r="AN2208" s="20"/>
      <c r="AO2208" s="21"/>
      <c r="AP2208" s="21"/>
      <c r="AQ2208" s="5" t="s">
        <v>2672</v>
      </c>
      <c r="AR2208" s="5" t="s">
        <v>2203</v>
      </c>
    </row>
    <row r="2209" spans="1:44">
      <c r="A2209" s="87" t="s">
        <v>562</v>
      </c>
      <c r="B2209" s="5">
        <v>1004247</v>
      </c>
      <c r="C2209" s="5" t="s">
        <v>565</v>
      </c>
      <c r="D2209" s="5" t="s">
        <v>55</v>
      </c>
      <c r="E2209" s="5" t="s">
        <v>2577</v>
      </c>
      <c r="F2209" s="5" t="s">
        <v>2208</v>
      </c>
      <c r="G2209" s="5" t="s">
        <v>2673</v>
      </c>
      <c r="H2209" s="6">
        <v>40119</v>
      </c>
      <c r="I2209" s="5" t="s">
        <v>575</v>
      </c>
      <c r="J2209" s="5" t="s">
        <v>653</v>
      </c>
      <c r="K2209" s="5" t="s">
        <v>568</v>
      </c>
      <c r="L2209" s="7">
        <v>6</v>
      </c>
      <c r="M2209" s="7" t="s">
        <v>287</v>
      </c>
      <c r="N2209" s="8">
        <v>4678</v>
      </c>
      <c r="O2209" s="122">
        <v>0.02</v>
      </c>
      <c r="P2209" s="10">
        <f t="shared" si="431"/>
        <v>94</v>
      </c>
      <c r="Q2209" s="122">
        <v>5.0000000000000001E-3</v>
      </c>
      <c r="R2209" s="10">
        <f t="shared" si="432"/>
        <v>23</v>
      </c>
      <c r="S2209" s="122">
        <f t="shared" si="433"/>
        <v>2.5010688328345448E-2</v>
      </c>
      <c r="T2209" s="10">
        <f t="shared" si="434"/>
        <v>117</v>
      </c>
      <c r="U2209" s="10">
        <f t="shared" si="435"/>
        <v>4795</v>
      </c>
      <c r="V2209" s="11">
        <v>4724.78</v>
      </c>
      <c r="W2209" s="12">
        <f t="shared" si="436"/>
        <v>46.779999999999745</v>
      </c>
      <c r="X2209" s="123">
        <f t="shared" si="437"/>
        <v>0.01</v>
      </c>
      <c r="Y2209" s="124" t="str">
        <f t="shared" si="438"/>
        <v>0.00%-8.40%</v>
      </c>
      <c r="Z2209" s="15"/>
      <c r="AA2209" s="15"/>
      <c r="AB2209" s="15"/>
      <c r="AC2209" s="125"/>
      <c r="AD2209" s="8">
        <f t="shared" si="439"/>
        <v>0</v>
      </c>
      <c r="AE2209" s="17">
        <f t="shared" si="440"/>
        <v>4724.78</v>
      </c>
      <c r="AF2209" s="18">
        <f t="shared" si="441"/>
        <v>46.779999999999745</v>
      </c>
      <c r="AG2209" s="126">
        <f t="shared" si="442"/>
        <v>1.0000000000000009E-2</v>
      </c>
      <c r="AH2209" s="20">
        <v>13.6</v>
      </c>
      <c r="AI2209" s="20">
        <v>750</v>
      </c>
      <c r="AJ2209" s="20"/>
      <c r="AK2209" s="20">
        <v>688</v>
      </c>
      <c r="AL2209" s="20">
        <f t="shared" si="443"/>
        <v>73945.008000000002</v>
      </c>
      <c r="AM2209" s="7" t="s">
        <v>287</v>
      </c>
      <c r="AN2209" s="20"/>
      <c r="AO2209" s="21" t="str">
        <f>VLOOKUP(B2209,'[3]FCLCh-VB3'!$B$9:$AQ$389,42,)</f>
        <v>批量门封条焊接不良造成返工，2次过程缺陷</v>
      </c>
      <c r="AP2209" s="21"/>
      <c r="AQ2209" s="5" t="s">
        <v>2672</v>
      </c>
      <c r="AR2209" s="5" t="s">
        <v>2203</v>
      </c>
    </row>
    <row r="2210" spans="1:44">
      <c r="A2210" s="87" t="s">
        <v>562</v>
      </c>
      <c r="B2210" s="5">
        <v>1004265</v>
      </c>
      <c r="C2210" s="5" t="s">
        <v>565</v>
      </c>
      <c r="D2210" s="5" t="s">
        <v>55</v>
      </c>
      <c r="E2210" s="5" t="s">
        <v>2577</v>
      </c>
      <c r="F2210" s="5" t="s">
        <v>2204</v>
      </c>
      <c r="G2210" s="5" t="s">
        <v>2673</v>
      </c>
      <c r="H2210" s="6">
        <v>40122</v>
      </c>
      <c r="I2210" s="5" t="s">
        <v>575</v>
      </c>
      <c r="J2210" s="5" t="s">
        <v>627</v>
      </c>
      <c r="K2210" s="5" t="s">
        <v>568</v>
      </c>
      <c r="L2210" s="7">
        <v>6</v>
      </c>
      <c r="M2210" s="7" t="s">
        <v>287</v>
      </c>
      <c r="N2210" s="8">
        <v>4474</v>
      </c>
      <c r="O2210" s="122">
        <v>0.02</v>
      </c>
      <c r="P2210" s="10">
        <f t="shared" si="431"/>
        <v>89</v>
      </c>
      <c r="Q2210" s="122">
        <v>5.0000000000000001E-3</v>
      </c>
      <c r="R2210" s="10">
        <f t="shared" si="432"/>
        <v>22</v>
      </c>
      <c r="S2210" s="122">
        <f t="shared" si="433"/>
        <v>2.4810013410818059E-2</v>
      </c>
      <c r="T2210" s="10">
        <f t="shared" si="434"/>
        <v>111</v>
      </c>
      <c r="U2210" s="10">
        <f t="shared" si="435"/>
        <v>4585</v>
      </c>
      <c r="V2210" s="11">
        <v>4585</v>
      </c>
      <c r="W2210" s="12">
        <f t="shared" si="436"/>
        <v>111</v>
      </c>
      <c r="X2210" s="123">
        <f t="shared" si="437"/>
        <v>2.4799999999999999E-2</v>
      </c>
      <c r="Y2210" s="124" t="str">
        <f t="shared" si="438"/>
        <v>0.00%-8.40%</v>
      </c>
      <c r="Z2210" s="15"/>
      <c r="AA2210" s="15"/>
      <c r="AB2210" s="15"/>
      <c r="AC2210" s="125"/>
      <c r="AD2210" s="8">
        <f t="shared" si="439"/>
        <v>0</v>
      </c>
      <c r="AE2210" s="17">
        <f t="shared" si="440"/>
        <v>4585</v>
      </c>
      <c r="AF2210" s="18">
        <f t="shared" si="441"/>
        <v>111</v>
      </c>
      <c r="AG2210" s="126">
        <f t="shared" si="442"/>
        <v>2.481001341081801E-2</v>
      </c>
      <c r="AH2210" s="20">
        <v>13.6</v>
      </c>
      <c r="AI2210" s="20">
        <v>450</v>
      </c>
      <c r="AJ2210" s="20"/>
      <c r="AK2210" s="20">
        <v>688</v>
      </c>
      <c r="AL2210" s="20">
        <f t="shared" si="443"/>
        <v>68444</v>
      </c>
      <c r="AM2210" s="7" t="s">
        <v>287</v>
      </c>
      <c r="AN2210" s="20"/>
      <c r="AO2210" s="21"/>
      <c r="AP2210" s="21"/>
      <c r="AQ2210" s="5" t="s">
        <v>2672</v>
      </c>
      <c r="AR2210" s="5" t="s">
        <v>2203</v>
      </c>
    </row>
    <row r="2211" spans="1:44">
      <c r="A2211" s="87" t="s">
        <v>562</v>
      </c>
      <c r="B2211" s="5">
        <v>1004267</v>
      </c>
      <c r="C2211" s="5" t="s">
        <v>565</v>
      </c>
      <c r="D2211" s="5" t="s">
        <v>55</v>
      </c>
      <c r="E2211" s="5" t="s">
        <v>2577</v>
      </c>
      <c r="F2211" s="5" t="s">
        <v>2208</v>
      </c>
      <c r="G2211" s="5" t="s">
        <v>2673</v>
      </c>
      <c r="H2211" s="6">
        <v>40122</v>
      </c>
      <c r="I2211" s="5" t="s">
        <v>575</v>
      </c>
      <c r="J2211" s="5" t="s">
        <v>627</v>
      </c>
      <c r="K2211" s="5" t="s">
        <v>568</v>
      </c>
      <c r="L2211" s="7">
        <v>6</v>
      </c>
      <c r="M2211" s="7" t="s">
        <v>287</v>
      </c>
      <c r="N2211" s="8">
        <v>4605</v>
      </c>
      <c r="O2211" s="122">
        <v>0.02</v>
      </c>
      <c r="P2211" s="10">
        <f t="shared" si="431"/>
        <v>92</v>
      </c>
      <c r="Q2211" s="122">
        <v>5.0000000000000001E-3</v>
      </c>
      <c r="R2211" s="10">
        <f t="shared" si="432"/>
        <v>23</v>
      </c>
      <c r="S2211" s="122">
        <f t="shared" si="433"/>
        <v>2.4972855591748101E-2</v>
      </c>
      <c r="T2211" s="10">
        <f t="shared" si="434"/>
        <v>115</v>
      </c>
      <c r="U2211" s="10">
        <f t="shared" si="435"/>
        <v>4720</v>
      </c>
      <c r="V2211" s="11">
        <v>4720.125</v>
      </c>
      <c r="W2211" s="12">
        <f t="shared" si="436"/>
        <v>115.125</v>
      </c>
      <c r="X2211" s="123">
        <f t="shared" si="437"/>
        <v>2.5000000000000001E-2</v>
      </c>
      <c r="Y2211" s="124" t="str">
        <f t="shared" si="438"/>
        <v>0.00%-8.40%</v>
      </c>
      <c r="Z2211" s="15"/>
      <c r="AA2211" s="15"/>
      <c r="AB2211" s="15"/>
      <c r="AC2211" s="125"/>
      <c r="AD2211" s="8">
        <f t="shared" si="439"/>
        <v>0</v>
      </c>
      <c r="AE2211" s="17">
        <f t="shared" si="440"/>
        <v>4720.125</v>
      </c>
      <c r="AF2211" s="18">
        <f t="shared" si="441"/>
        <v>115.125</v>
      </c>
      <c r="AG2211" s="126">
        <f t="shared" si="442"/>
        <v>2.4999999999999911E-2</v>
      </c>
      <c r="AH2211" s="20">
        <v>13.6</v>
      </c>
      <c r="AI2211" s="20">
        <v>450</v>
      </c>
      <c r="AJ2211" s="20"/>
      <c r="AK2211" s="20">
        <v>688</v>
      </c>
      <c r="AL2211" s="20">
        <f t="shared" si="443"/>
        <v>70281.7</v>
      </c>
      <c r="AM2211" s="7" t="s">
        <v>287</v>
      </c>
      <c r="AN2211" s="20"/>
      <c r="AO2211" s="21"/>
      <c r="AP2211" s="21"/>
      <c r="AQ2211" s="5" t="s">
        <v>2672</v>
      </c>
      <c r="AR2211" s="5" t="s">
        <v>2203</v>
      </c>
    </row>
    <row r="2212" spans="1:44">
      <c r="A2212" s="87" t="s">
        <v>562</v>
      </c>
      <c r="B2212" s="5">
        <v>1004271</v>
      </c>
      <c r="C2212" s="5" t="s">
        <v>565</v>
      </c>
      <c r="D2212" s="5" t="s">
        <v>55</v>
      </c>
      <c r="E2212" s="5" t="s">
        <v>2577</v>
      </c>
      <c r="F2212" s="5" t="s">
        <v>2204</v>
      </c>
      <c r="G2212" s="5" t="s">
        <v>2673</v>
      </c>
      <c r="H2212" s="6">
        <v>40122</v>
      </c>
      <c r="I2212" s="5" t="s">
        <v>575</v>
      </c>
      <c r="J2212" s="5" t="s">
        <v>2644</v>
      </c>
      <c r="K2212" s="5" t="s">
        <v>568</v>
      </c>
      <c r="L2212" s="7">
        <v>6</v>
      </c>
      <c r="M2212" s="7" t="s">
        <v>287</v>
      </c>
      <c r="N2212" s="8">
        <v>4741</v>
      </c>
      <c r="O2212" s="122">
        <v>0.02</v>
      </c>
      <c r="P2212" s="10">
        <f t="shared" si="431"/>
        <v>95</v>
      </c>
      <c r="Q2212" s="122">
        <v>5.0000000000000001E-3</v>
      </c>
      <c r="R2212" s="10">
        <f t="shared" si="432"/>
        <v>24</v>
      </c>
      <c r="S2212" s="122">
        <f t="shared" si="433"/>
        <v>2.5100189833368487E-2</v>
      </c>
      <c r="T2212" s="10">
        <f t="shared" si="434"/>
        <v>119</v>
      </c>
      <c r="U2212" s="10">
        <f t="shared" si="435"/>
        <v>4860</v>
      </c>
      <c r="V2212" s="11">
        <v>4860</v>
      </c>
      <c r="W2212" s="12">
        <f t="shared" si="436"/>
        <v>119</v>
      </c>
      <c r="X2212" s="123">
        <f t="shared" si="437"/>
        <v>2.5100000000000001E-2</v>
      </c>
      <c r="Y2212" s="124" t="str">
        <f t="shared" si="438"/>
        <v>0.00%-8.40%</v>
      </c>
      <c r="Z2212" s="15"/>
      <c r="AA2212" s="15"/>
      <c r="AB2212" s="15"/>
      <c r="AC2212" s="125"/>
      <c r="AD2212" s="8">
        <f t="shared" si="439"/>
        <v>0</v>
      </c>
      <c r="AE2212" s="17">
        <f t="shared" si="440"/>
        <v>4860</v>
      </c>
      <c r="AF2212" s="18">
        <f t="shared" si="441"/>
        <v>119</v>
      </c>
      <c r="AG2212" s="126">
        <f t="shared" si="442"/>
        <v>2.510018983336848E-2</v>
      </c>
      <c r="AH2212" s="20">
        <v>13.6</v>
      </c>
      <c r="AI2212" s="20">
        <v>650</v>
      </c>
      <c r="AJ2212" s="20"/>
      <c r="AK2212" s="20">
        <v>688</v>
      </c>
      <c r="AL2212" s="20">
        <f t="shared" si="443"/>
        <v>74584</v>
      </c>
      <c r="AM2212" s="7" t="s">
        <v>287</v>
      </c>
      <c r="AN2212" s="20"/>
      <c r="AO2212" s="21"/>
      <c r="AP2212" s="21"/>
      <c r="AQ2212" s="5" t="s">
        <v>2672</v>
      </c>
      <c r="AR2212" s="5" t="s">
        <v>2203</v>
      </c>
    </row>
    <row r="2213" spans="1:44">
      <c r="A2213" s="87" t="s">
        <v>562</v>
      </c>
      <c r="B2213" s="5">
        <v>1004273</v>
      </c>
      <c r="C2213" s="5" t="s">
        <v>565</v>
      </c>
      <c r="D2213" s="5" t="s">
        <v>55</v>
      </c>
      <c r="E2213" s="5" t="s">
        <v>2577</v>
      </c>
      <c r="F2213" s="5" t="s">
        <v>2204</v>
      </c>
      <c r="G2213" s="5" t="s">
        <v>2677</v>
      </c>
      <c r="H2213" s="6">
        <v>40122</v>
      </c>
      <c r="I2213" s="5" t="s">
        <v>575</v>
      </c>
      <c r="J2213" s="5" t="s">
        <v>2644</v>
      </c>
      <c r="K2213" s="5" t="s">
        <v>568</v>
      </c>
      <c r="L2213" s="7">
        <v>6</v>
      </c>
      <c r="M2213" s="7" t="s">
        <v>287</v>
      </c>
      <c r="N2213" s="8">
        <v>4677</v>
      </c>
      <c r="O2213" s="122">
        <v>0.02</v>
      </c>
      <c r="P2213" s="10">
        <f t="shared" si="431"/>
        <v>94</v>
      </c>
      <c r="Q2213" s="122">
        <v>5.0000000000000001E-3</v>
      </c>
      <c r="R2213" s="10">
        <f t="shared" si="432"/>
        <v>23</v>
      </c>
      <c r="S2213" s="122">
        <f t="shared" si="433"/>
        <v>2.5016035920461834E-2</v>
      </c>
      <c r="T2213" s="10">
        <f t="shared" si="434"/>
        <v>117</v>
      </c>
      <c r="U2213" s="10">
        <f t="shared" si="435"/>
        <v>4794</v>
      </c>
      <c r="V2213" s="11">
        <v>4794</v>
      </c>
      <c r="W2213" s="12">
        <f t="shared" si="436"/>
        <v>117</v>
      </c>
      <c r="X2213" s="123">
        <f t="shared" si="437"/>
        <v>2.5000000000000001E-2</v>
      </c>
      <c r="Y2213" s="124" t="str">
        <f t="shared" si="438"/>
        <v>0.00%-8.40%</v>
      </c>
      <c r="Z2213" s="15"/>
      <c r="AA2213" s="15"/>
      <c r="AB2213" s="15"/>
      <c r="AC2213" s="125"/>
      <c r="AD2213" s="8">
        <f t="shared" si="439"/>
        <v>0</v>
      </c>
      <c r="AE2213" s="17">
        <f t="shared" si="440"/>
        <v>4794</v>
      </c>
      <c r="AF2213" s="18">
        <f t="shared" si="441"/>
        <v>117</v>
      </c>
      <c r="AG2213" s="126">
        <f t="shared" si="442"/>
        <v>2.5016035920461865E-2</v>
      </c>
      <c r="AH2213" s="20">
        <v>13.6</v>
      </c>
      <c r="AI2213" s="20">
        <v>650</v>
      </c>
      <c r="AJ2213" s="20"/>
      <c r="AK2213" s="20">
        <v>688</v>
      </c>
      <c r="AL2213" s="20">
        <f t="shared" si="443"/>
        <v>73686.399999999994</v>
      </c>
      <c r="AM2213" s="7" t="s">
        <v>287</v>
      </c>
      <c r="AN2213" s="20"/>
      <c r="AO2213" s="21"/>
      <c r="AP2213" s="21"/>
      <c r="AQ2213" s="5" t="s">
        <v>2672</v>
      </c>
      <c r="AR2213" s="5" t="s">
        <v>2203</v>
      </c>
    </row>
    <row r="2214" spans="1:44">
      <c r="A2214" s="87" t="s">
        <v>562</v>
      </c>
      <c r="B2214" s="5">
        <v>1004281</v>
      </c>
      <c r="C2214" s="5" t="s">
        <v>565</v>
      </c>
      <c r="D2214" s="5" t="s">
        <v>55</v>
      </c>
      <c r="E2214" s="5" t="s">
        <v>2577</v>
      </c>
      <c r="F2214" s="5" t="s">
        <v>2204</v>
      </c>
      <c r="G2214" s="5" t="s">
        <v>2673</v>
      </c>
      <c r="H2214" s="6">
        <v>40122</v>
      </c>
      <c r="I2214" s="5" t="s">
        <v>575</v>
      </c>
      <c r="J2214" s="5" t="s">
        <v>627</v>
      </c>
      <c r="K2214" s="5" t="s">
        <v>568</v>
      </c>
      <c r="L2214" s="7">
        <v>6</v>
      </c>
      <c r="M2214" s="7" t="s">
        <v>287</v>
      </c>
      <c r="N2214" s="8">
        <v>4516</v>
      </c>
      <c r="O2214" s="122">
        <v>0.02</v>
      </c>
      <c r="P2214" s="10">
        <f t="shared" si="431"/>
        <v>90</v>
      </c>
      <c r="Q2214" s="122">
        <v>5.0000000000000001E-3</v>
      </c>
      <c r="R2214" s="10">
        <f t="shared" si="432"/>
        <v>23</v>
      </c>
      <c r="S2214" s="122">
        <f t="shared" si="433"/>
        <v>2.5022143489813995E-2</v>
      </c>
      <c r="T2214" s="10">
        <f t="shared" si="434"/>
        <v>113</v>
      </c>
      <c r="U2214" s="10">
        <f t="shared" si="435"/>
        <v>4629</v>
      </c>
      <c r="V2214" s="11">
        <v>4629</v>
      </c>
      <c r="W2214" s="12">
        <f t="shared" si="436"/>
        <v>113</v>
      </c>
      <c r="X2214" s="123">
        <f t="shared" si="437"/>
        <v>2.5000000000000001E-2</v>
      </c>
      <c r="Y2214" s="124" t="str">
        <f t="shared" si="438"/>
        <v>0.00%-8.40%</v>
      </c>
      <c r="Z2214" s="15"/>
      <c r="AA2214" s="15"/>
      <c r="AB2214" s="15"/>
      <c r="AC2214" s="125"/>
      <c r="AD2214" s="8">
        <f t="shared" si="439"/>
        <v>0</v>
      </c>
      <c r="AE2214" s="17">
        <f t="shared" si="440"/>
        <v>4629</v>
      </c>
      <c r="AF2214" s="18">
        <f t="shared" si="441"/>
        <v>113</v>
      </c>
      <c r="AG2214" s="126">
        <f t="shared" si="442"/>
        <v>2.5022143489813908E-2</v>
      </c>
      <c r="AH2214" s="20">
        <v>13.6</v>
      </c>
      <c r="AI2214" s="20">
        <v>450</v>
      </c>
      <c r="AJ2214" s="20"/>
      <c r="AK2214" s="20">
        <v>688</v>
      </c>
      <c r="AL2214" s="20">
        <f t="shared" si="443"/>
        <v>69042.399999999994</v>
      </c>
      <c r="AM2214" s="7" t="s">
        <v>287</v>
      </c>
      <c r="AN2214" s="20"/>
      <c r="AO2214" s="21"/>
      <c r="AP2214" s="21"/>
      <c r="AQ2214" s="5" t="s">
        <v>2672</v>
      </c>
      <c r="AR2214" s="5" t="s">
        <v>2203</v>
      </c>
    </row>
    <row r="2215" spans="1:44">
      <c r="A2215" s="87" t="s">
        <v>562</v>
      </c>
      <c r="B2215" s="5">
        <v>1004291</v>
      </c>
      <c r="C2215" s="5" t="s">
        <v>565</v>
      </c>
      <c r="D2215" s="5" t="s">
        <v>55</v>
      </c>
      <c r="E2215" s="5" t="s">
        <v>2577</v>
      </c>
      <c r="F2215" s="5" t="s">
        <v>2215</v>
      </c>
      <c r="G2215" s="5" t="s">
        <v>2673</v>
      </c>
      <c r="H2215" s="6">
        <v>40123</v>
      </c>
      <c r="I2215" s="5" t="s">
        <v>575</v>
      </c>
      <c r="J2215" s="5" t="s">
        <v>627</v>
      </c>
      <c r="K2215" s="5" t="s">
        <v>568</v>
      </c>
      <c r="L2215" s="7">
        <v>6</v>
      </c>
      <c r="M2215" s="7" t="s">
        <v>287</v>
      </c>
      <c r="N2215" s="8">
        <v>4679</v>
      </c>
      <c r="O2215" s="122">
        <v>0.02</v>
      </c>
      <c r="P2215" s="10">
        <f t="shared" si="431"/>
        <v>94</v>
      </c>
      <c r="Q2215" s="122">
        <v>5.0000000000000001E-3</v>
      </c>
      <c r="R2215" s="10">
        <f t="shared" si="432"/>
        <v>23</v>
      </c>
      <c r="S2215" s="122">
        <f t="shared" si="433"/>
        <v>2.5005343022013252E-2</v>
      </c>
      <c r="T2215" s="10">
        <f t="shared" si="434"/>
        <v>117</v>
      </c>
      <c r="U2215" s="10">
        <f t="shared" si="435"/>
        <v>4796</v>
      </c>
      <c r="V2215" s="11">
        <v>4796</v>
      </c>
      <c r="W2215" s="12">
        <f t="shared" si="436"/>
        <v>117</v>
      </c>
      <c r="X2215" s="123">
        <f t="shared" si="437"/>
        <v>2.5000000000000001E-2</v>
      </c>
      <c r="Y2215" s="124" t="str">
        <f t="shared" si="438"/>
        <v>0.00%-8.40%</v>
      </c>
      <c r="Z2215" s="15"/>
      <c r="AA2215" s="15"/>
      <c r="AB2215" s="15"/>
      <c r="AC2215" s="125"/>
      <c r="AD2215" s="8">
        <f t="shared" si="439"/>
        <v>0</v>
      </c>
      <c r="AE2215" s="17">
        <f t="shared" si="440"/>
        <v>4796</v>
      </c>
      <c r="AF2215" s="18">
        <f t="shared" si="441"/>
        <v>117</v>
      </c>
      <c r="AG2215" s="126">
        <f t="shared" si="442"/>
        <v>2.5005343022013182E-2</v>
      </c>
      <c r="AH2215" s="20">
        <v>13.6</v>
      </c>
      <c r="AI2215" s="20">
        <v>450</v>
      </c>
      <c r="AJ2215" s="20"/>
      <c r="AK2215" s="20">
        <v>688</v>
      </c>
      <c r="AL2215" s="20">
        <f t="shared" si="443"/>
        <v>71313.600000000006</v>
      </c>
      <c r="AM2215" s="7" t="s">
        <v>287</v>
      </c>
      <c r="AN2215" s="20"/>
      <c r="AO2215" s="21"/>
      <c r="AP2215" s="21"/>
      <c r="AQ2215" s="5" t="s">
        <v>2672</v>
      </c>
      <c r="AR2215" s="5" t="s">
        <v>2203</v>
      </c>
    </row>
    <row r="2216" spans="1:44">
      <c r="A2216" s="87" t="s">
        <v>562</v>
      </c>
      <c r="B2216" s="5">
        <v>1004301</v>
      </c>
      <c r="C2216" s="5" t="s">
        <v>565</v>
      </c>
      <c r="D2216" s="5" t="s">
        <v>55</v>
      </c>
      <c r="E2216" s="5" t="s">
        <v>2577</v>
      </c>
      <c r="F2216" s="5" t="s">
        <v>2208</v>
      </c>
      <c r="G2216" s="5" t="s">
        <v>2673</v>
      </c>
      <c r="H2216" s="6">
        <v>40123</v>
      </c>
      <c r="I2216" s="5" t="s">
        <v>575</v>
      </c>
      <c r="J2216" s="5" t="s">
        <v>627</v>
      </c>
      <c r="K2216" s="5" t="s">
        <v>568</v>
      </c>
      <c r="L2216" s="7">
        <v>6</v>
      </c>
      <c r="M2216" s="7" t="s">
        <v>287</v>
      </c>
      <c r="N2216" s="8">
        <v>4486</v>
      </c>
      <c r="O2216" s="122">
        <v>0.02</v>
      </c>
      <c r="P2216" s="10">
        <f t="shared" si="431"/>
        <v>90</v>
      </c>
      <c r="Q2216" s="122">
        <v>5.0000000000000001E-3</v>
      </c>
      <c r="R2216" s="10">
        <f t="shared" si="432"/>
        <v>22</v>
      </c>
      <c r="S2216" s="122">
        <f t="shared" si="433"/>
        <v>2.4966562639322336E-2</v>
      </c>
      <c r="T2216" s="10">
        <f t="shared" si="434"/>
        <v>112</v>
      </c>
      <c r="U2216" s="10">
        <f t="shared" si="435"/>
        <v>4598</v>
      </c>
      <c r="V2216" s="11">
        <v>4598.1499999999996</v>
      </c>
      <c r="W2216" s="12">
        <f t="shared" si="436"/>
        <v>112.14999999999964</v>
      </c>
      <c r="X2216" s="123">
        <f t="shared" si="437"/>
        <v>2.5000000000000001E-2</v>
      </c>
      <c r="Y2216" s="124" t="str">
        <f t="shared" si="438"/>
        <v>0.00%-8.40%</v>
      </c>
      <c r="Z2216" s="15"/>
      <c r="AA2216" s="15"/>
      <c r="AB2216" s="15"/>
      <c r="AC2216" s="125"/>
      <c r="AD2216" s="8">
        <f t="shared" si="439"/>
        <v>0</v>
      </c>
      <c r="AE2216" s="17">
        <f t="shared" si="440"/>
        <v>4598.1499999999996</v>
      </c>
      <c r="AF2216" s="18">
        <f t="shared" si="441"/>
        <v>112.14999999999964</v>
      </c>
      <c r="AG2216" s="126">
        <f t="shared" si="442"/>
        <v>2.4999999999999911E-2</v>
      </c>
      <c r="AH2216" s="20">
        <v>13.6</v>
      </c>
      <c r="AI2216" s="20">
        <v>450</v>
      </c>
      <c r="AJ2216" s="20"/>
      <c r="AK2216" s="20">
        <v>688</v>
      </c>
      <c r="AL2216" s="20">
        <f t="shared" si="443"/>
        <v>68622.84</v>
      </c>
      <c r="AM2216" s="7" t="s">
        <v>287</v>
      </c>
      <c r="AN2216" s="20"/>
      <c r="AO2216" s="21"/>
      <c r="AP2216" s="21"/>
      <c r="AQ2216" s="5" t="s">
        <v>2672</v>
      </c>
      <c r="AR2216" s="5" t="s">
        <v>2203</v>
      </c>
    </row>
    <row r="2217" spans="1:44">
      <c r="A2217" s="87" t="s">
        <v>562</v>
      </c>
      <c r="B2217" s="5">
        <v>1004305</v>
      </c>
      <c r="C2217" s="5" t="s">
        <v>565</v>
      </c>
      <c r="D2217" s="5" t="s">
        <v>55</v>
      </c>
      <c r="E2217" s="5" t="s">
        <v>2577</v>
      </c>
      <c r="F2217" s="5" t="s">
        <v>2199</v>
      </c>
      <c r="G2217" s="5" t="s">
        <v>2676</v>
      </c>
      <c r="H2217" s="6">
        <v>40134</v>
      </c>
      <c r="I2217" s="5" t="s">
        <v>575</v>
      </c>
      <c r="J2217" s="5" t="s">
        <v>2644</v>
      </c>
      <c r="K2217" s="5" t="s">
        <v>568</v>
      </c>
      <c r="L2217" s="7">
        <v>6</v>
      </c>
      <c r="M2217" s="7" t="s">
        <v>287</v>
      </c>
      <c r="N2217" s="8">
        <v>4820</v>
      </c>
      <c r="O2217" s="122">
        <v>0.02</v>
      </c>
      <c r="P2217" s="10">
        <f t="shared" si="431"/>
        <v>96</v>
      </c>
      <c r="Q2217" s="122">
        <v>5.0000000000000001E-3</v>
      </c>
      <c r="R2217" s="10">
        <f t="shared" si="432"/>
        <v>24</v>
      </c>
      <c r="S2217" s="122">
        <f t="shared" si="433"/>
        <v>2.4896265560165973E-2</v>
      </c>
      <c r="T2217" s="10">
        <f t="shared" si="434"/>
        <v>120</v>
      </c>
      <c r="U2217" s="10">
        <f t="shared" si="435"/>
        <v>4940</v>
      </c>
      <c r="V2217" s="11">
        <v>4916.3999999999996</v>
      </c>
      <c r="W2217" s="12">
        <f t="shared" si="436"/>
        <v>96.399999999999636</v>
      </c>
      <c r="X2217" s="123">
        <f t="shared" si="437"/>
        <v>0.02</v>
      </c>
      <c r="Y2217" s="124" t="str">
        <f t="shared" si="438"/>
        <v>0.00%-8.40%</v>
      </c>
      <c r="Z2217" s="15"/>
      <c r="AA2217" s="15"/>
      <c r="AB2217" s="15"/>
      <c r="AC2217" s="125"/>
      <c r="AD2217" s="8">
        <f t="shared" si="439"/>
        <v>0</v>
      </c>
      <c r="AE2217" s="17">
        <f t="shared" si="440"/>
        <v>4916.3999999999996</v>
      </c>
      <c r="AF2217" s="18">
        <f t="shared" si="441"/>
        <v>96.399999999999636</v>
      </c>
      <c r="AG2217" s="126">
        <f t="shared" si="442"/>
        <v>2.0000000000000018E-2</v>
      </c>
      <c r="AH2217" s="20">
        <v>13.6</v>
      </c>
      <c r="AI2217" s="20">
        <v>650</v>
      </c>
      <c r="AJ2217" s="20"/>
      <c r="AK2217" s="20">
        <v>688</v>
      </c>
      <c r="AL2217" s="20">
        <f t="shared" si="443"/>
        <v>75351.039999999994</v>
      </c>
      <c r="AM2217" s="7" t="s">
        <v>287</v>
      </c>
      <c r="AN2217" s="20"/>
      <c r="AO2217" s="21"/>
      <c r="AP2217" s="21"/>
      <c r="AQ2217" s="5" t="s">
        <v>2672</v>
      </c>
      <c r="AR2217" s="5" t="s">
        <v>2203</v>
      </c>
    </row>
    <row r="2218" spans="1:44">
      <c r="A2218" s="87" t="s">
        <v>562</v>
      </c>
      <c r="B2218" s="5">
        <v>1004397</v>
      </c>
      <c r="C2218" s="5" t="s">
        <v>565</v>
      </c>
      <c r="D2218" s="5" t="s">
        <v>55</v>
      </c>
      <c r="E2218" s="5" t="s">
        <v>2577</v>
      </c>
      <c r="F2218" s="5" t="s">
        <v>2208</v>
      </c>
      <c r="G2218" s="5" t="s">
        <v>2673</v>
      </c>
      <c r="H2218" s="6">
        <v>40150</v>
      </c>
      <c r="I2218" s="5" t="s">
        <v>575</v>
      </c>
      <c r="J2218" s="5" t="s">
        <v>627</v>
      </c>
      <c r="K2218" s="5" t="s">
        <v>568</v>
      </c>
      <c r="L2218" s="7">
        <v>6</v>
      </c>
      <c r="M2218" s="7" t="s">
        <v>287</v>
      </c>
      <c r="N2218" s="8">
        <v>4424</v>
      </c>
      <c r="O2218" s="122">
        <v>0.02</v>
      </c>
      <c r="P2218" s="10">
        <f t="shared" si="431"/>
        <v>88</v>
      </c>
      <c r="Q2218" s="122">
        <v>5.0000000000000001E-3</v>
      </c>
      <c r="R2218" s="10">
        <f t="shared" si="432"/>
        <v>22</v>
      </c>
      <c r="S2218" s="122">
        <f t="shared" si="433"/>
        <v>2.4864376130198915E-2</v>
      </c>
      <c r="T2218" s="10">
        <f t="shared" si="434"/>
        <v>110</v>
      </c>
      <c r="U2218" s="10">
        <f t="shared" si="435"/>
        <v>4534</v>
      </c>
      <c r="V2218" s="11">
        <v>4490.3599999999997</v>
      </c>
      <c r="W2218" s="12">
        <f t="shared" si="436"/>
        <v>66.359999999999673</v>
      </c>
      <c r="X2218" s="123">
        <f t="shared" si="437"/>
        <v>1.4999999999999999E-2</v>
      </c>
      <c r="Y2218" s="124" t="str">
        <f t="shared" si="438"/>
        <v>0.00%-8.40%</v>
      </c>
      <c r="Z2218" s="15"/>
      <c r="AA2218" s="15"/>
      <c r="AB2218" s="15"/>
      <c r="AC2218" s="125"/>
      <c r="AD2218" s="8">
        <f t="shared" si="439"/>
        <v>0</v>
      </c>
      <c r="AE2218" s="17">
        <f t="shared" si="440"/>
        <v>4490.3599999999997</v>
      </c>
      <c r="AF2218" s="18">
        <f t="shared" si="441"/>
        <v>66.359999999999673</v>
      </c>
      <c r="AG2218" s="126">
        <f t="shared" si="442"/>
        <v>1.4999999999999902E-2</v>
      </c>
      <c r="AH2218" s="20">
        <v>13.6</v>
      </c>
      <c r="AI2218" s="20">
        <v>450</v>
      </c>
      <c r="AJ2218" s="20"/>
      <c r="AK2218" s="20">
        <v>688</v>
      </c>
      <c r="AL2218" s="20">
        <f t="shared" si="443"/>
        <v>67156.895999999993</v>
      </c>
      <c r="AM2218" s="7" t="s">
        <v>287</v>
      </c>
      <c r="AN2218" s="20"/>
      <c r="AO2218" s="21"/>
      <c r="AP2218" s="21"/>
      <c r="AQ2218" s="5" t="s">
        <v>2672</v>
      </c>
      <c r="AR2218" s="5" t="s">
        <v>2203</v>
      </c>
    </row>
    <row r="2219" spans="1:44">
      <c r="A2219" s="87" t="s">
        <v>562</v>
      </c>
      <c r="B2219" s="5">
        <v>1004405</v>
      </c>
      <c r="C2219" s="5" t="s">
        <v>565</v>
      </c>
      <c r="D2219" s="5" t="s">
        <v>55</v>
      </c>
      <c r="E2219" s="5" t="s">
        <v>2577</v>
      </c>
      <c r="F2219" s="5" t="s">
        <v>2204</v>
      </c>
      <c r="G2219" s="5" t="s">
        <v>2673</v>
      </c>
      <c r="H2219" s="6">
        <v>40150</v>
      </c>
      <c r="I2219" s="5" t="s">
        <v>575</v>
      </c>
      <c r="J2219" s="5" t="s">
        <v>627</v>
      </c>
      <c r="K2219" s="5" t="s">
        <v>568</v>
      </c>
      <c r="L2219" s="7">
        <v>6</v>
      </c>
      <c r="M2219" s="7" t="s">
        <v>287</v>
      </c>
      <c r="N2219" s="8">
        <v>4484</v>
      </c>
      <c r="O2219" s="122">
        <v>0.02</v>
      </c>
      <c r="P2219" s="10">
        <f t="shared" si="431"/>
        <v>90</v>
      </c>
      <c r="Q2219" s="122">
        <v>5.0000000000000001E-3</v>
      </c>
      <c r="R2219" s="10">
        <f t="shared" si="432"/>
        <v>22</v>
      </c>
      <c r="S2219" s="122">
        <f t="shared" si="433"/>
        <v>2.4977698483496878E-2</v>
      </c>
      <c r="T2219" s="10">
        <f t="shared" si="434"/>
        <v>112</v>
      </c>
      <c r="U2219" s="10">
        <f t="shared" si="435"/>
        <v>4596</v>
      </c>
      <c r="V2219" s="11">
        <v>4753</v>
      </c>
      <c r="W2219" s="12">
        <f t="shared" si="436"/>
        <v>269</v>
      </c>
      <c r="X2219" s="123">
        <f t="shared" si="437"/>
        <v>0.06</v>
      </c>
      <c r="Y2219" s="124" t="str">
        <f t="shared" si="438"/>
        <v>0.00%-8.40%</v>
      </c>
      <c r="Z2219" s="15"/>
      <c r="AA2219" s="15"/>
      <c r="AB2219" s="15"/>
      <c r="AC2219" s="125"/>
      <c r="AD2219" s="8">
        <f t="shared" si="439"/>
        <v>0</v>
      </c>
      <c r="AE2219" s="17">
        <f t="shared" si="440"/>
        <v>4753</v>
      </c>
      <c r="AF2219" s="18">
        <f t="shared" si="441"/>
        <v>269</v>
      </c>
      <c r="AG2219" s="126">
        <f t="shared" si="442"/>
        <v>5.999107939339865E-2</v>
      </c>
      <c r="AH2219" s="20">
        <v>13.6</v>
      </c>
      <c r="AI2219" s="20">
        <v>450</v>
      </c>
      <c r="AJ2219" s="20"/>
      <c r="AK2219" s="20">
        <v>688</v>
      </c>
      <c r="AL2219" s="20">
        <f t="shared" si="443"/>
        <v>70728.799999999988</v>
      </c>
      <c r="AM2219" s="7" t="s">
        <v>287</v>
      </c>
      <c r="AN2219" s="20"/>
      <c r="AO2219" s="21" t="str">
        <f>VLOOKUP(B2219,'[4]FCLCh-VB1'!$B$9:$AQ$248,42,)</f>
        <v>2025年评为年终优秀员工</v>
      </c>
      <c r="AP2219" s="21"/>
      <c r="AQ2219" s="5" t="s">
        <v>2672</v>
      </c>
      <c r="AR2219" s="5" t="s">
        <v>2203</v>
      </c>
    </row>
    <row r="2220" spans="1:44">
      <c r="A2220" s="87" t="s">
        <v>562</v>
      </c>
      <c r="B2220" s="5">
        <v>1004413</v>
      </c>
      <c r="C2220" s="5" t="s">
        <v>565</v>
      </c>
      <c r="D2220" s="5" t="s">
        <v>55</v>
      </c>
      <c r="E2220" s="5" t="s">
        <v>2577</v>
      </c>
      <c r="F2220" s="5" t="s">
        <v>2208</v>
      </c>
      <c r="G2220" s="5" t="s">
        <v>2673</v>
      </c>
      <c r="H2220" s="6">
        <v>40150</v>
      </c>
      <c r="I2220" s="5" t="s">
        <v>575</v>
      </c>
      <c r="J2220" s="5" t="s">
        <v>627</v>
      </c>
      <c r="K2220" s="5" t="s">
        <v>568</v>
      </c>
      <c r="L2220" s="7">
        <v>6</v>
      </c>
      <c r="M2220" s="7" t="s">
        <v>287</v>
      </c>
      <c r="N2220" s="8">
        <v>4437</v>
      </c>
      <c r="O2220" s="122">
        <v>0.02</v>
      </c>
      <c r="P2220" s="10">
        <f t="shared" si="431"/>
        <v>89</v>
      </c>
      <c r="Q2220" s="122">
        <v>5.0000000000000001E-3</v>
      </c>
      <c r="R2220" s="10">
        <f t="shared" si="432"/>
        <v>22</v>
      </c>
      <c r="S2220" s="122">
        <f t="shared" si="433"/>
        <v>2.5016903313049357E-2</v>
      </c>
      <c r="T2220" s="10">
        <f t="shared" si="434"/>
        <v>111</v>
      </c>
      <c r="U2220" s="10">
        <f t="shared" si="435"/>
        <v>4548</v>
      </c>
      <c r="V2220" s="11">
        <v>4525.74</v>
      </c>
      <c r="W2220" s="12">
        <f t="shared" si="436"/>
        <v>88.739999999999782</v>
      </c>
      <c r="X2220" s="123">
        <f t="shared" si="437"/>
        <v>0.02</v>
      </c>
      <c r="Y2220" s="124" t="str">
        <f t="shared" si="438"/>
        <v>0.00%-8.40%</v>
      </c>
      <c r="Z2220" s="15"/>
      <c r="AA2220" s="15"/>
      <c r="AB2220" s="15"/>
      <c r="AC2220" s="125"/>
      <c r="AD2220" s="8">
        <f t="shared" si="439"/>
        <v>0</v>
      </c>
      <c r="AE2220" s="17">
        <f t="shared" si="440"/>
        <v>4525.74</v>
      </c>
      <c r="AF2220" s="18">
        <f t="shared" si="441"/>
        <v>88.739999999999782</v>
      </c>
      <c r="AG2220" s="126">
        <f t="shared" si="442"/>
        <v>2.0000000000000018E-2</v>
      </c>
      <c r="AH2220" s="20">
        <v>13.6</v>
      </c>
      <c r="AI2220" s="20">
        <v>450</v>
      </c>
      <c r="AJ2220" s="20"/>
      <c r="AK2220" s="20">
        <v>688</v>
      </c>
      <c r="AL2220" s="20">
        <f t="shared" si="443"/>
        <v>67638.063999999998</v>
      </c>
      <c r="AM2220" s="7" t="s">
        <v>287</v>
      </c>
      <c r="AN2220" s="20"/>
      <c r="AO2220" s="21"/>
      <c r="AP2220" s="21"/>
      <c r="AQ2220" s="5" t="s">
        <v>2672</v>
      </c>
      <c r="AR2220" s="5" t="s">
        <v>2203</v>
      </c>
    </row>
    <row r="2221" spans="1:44">
      <c r="A2221" s="87" t="s">
        <v>562</v>
      </c>
      <c r="B2221" s="5">
        <v>1004438</v>
      </c>
      <c r="C2221" s="5" t="s">
        <v>565</v>
      </c>
      <c r="D2221" s="5" t="s">
        <v>55</v>
      </c>
      <c r="E2221" s="5" t="s">
        <v>2577</v>
      </c>
      <c r="F2221" s="5" t="s">
        <v>2208</v>
      </c>
      <c r="G2221" s="5" t="s">
        <v>2673</v>
      </c>
      <c r="H2221" s="6">
        <v>40152</v>
      </c>
      <c r="I2221" s="5" t="s">
        <v>575</v>
      </c>
      <c r="J2221" s="5" t="s">
        <v>2642</v>
      </c>
      <c r="K2221" s="5" t="s">
        <v>568</v>
      </c>
      <c r="L2221" s="7">
        <v>6</v>
      </c>
      <c r="M2221" s="7" t="s">
        <v>287</v>
      </c>
      <c r="N2221" s="8">
        <v>4715</v>
      </c>
      <c r="O2221" s="122">
        <v>0.02</v>
      </c>
      <c r="P2221" s="10">
        <f t="shared" si="431"/>
        <v>94</v>
      </c>
      <c r="Q2221" s="122">
        <v>5.0000000000000001E-3</v>
      </c>
      <c r="R2221" s="10">
        <f t="shared" si="432"/>
        <v>24</v>
      </c>
      <c r="S2221" s="122">
        <f t="shared" si="433"/>
        <v>2.5026511134676563E-2</v>
      </c>
      <c r="T2221" s="10">
        <f t="shared" si="434"/>
        <v>118</v>
      </c>
      <c r="U2221" s="10">
        <f t="shared" si="435"/>
        <v>4833</v>
      </c>
      <c r="V2221" s="11">
        <v>4832.875</v>
      </c>
      <c r="W2221" s="12">
        <f t="shared" si="436"/>
        <v>117.875</v>
      </c>
      <c r="X2221" s="123">
        <f t="shared" si="437"/>
        <v>2.5000000000000001E-2</v>
      </c>
      <c r="Y2221" s="124" t="str">
        <f t="shared" si="438"/>
        <v>0.00%-8.40%</v>
      </c>
      <c r="Z2221" s="15"/>
      <c r="AA2221" s="15"/>
      <c r="AB2221" s="15"/>
      <c r="AC2221" s="125"/>
      <c r="AD2221" s="8">
        <f t="shared" si="439"/>
        <v>0</v>
      </c>
      <c r="AE2221" s="17">
        <f t="shared" si="440"/>
        <v>4832.875</v>
      </c>
      <c r="AF2221" s="18">
        <f t="shared" si="441"/>
        <v>117.875</v>
      </c>
      <c r="AG2221" s="126">
        <f t="shared" si="442"/>
        <v>2.4999999999999911E-2</v>
      </c>
      <c r="AH2221" s="20">
        <v>13.6</v>
      </c>
      <c r="AI2221" s="20">
        <v>650</v>
      </c>
      <c r="AJ2221" s="20"/>
      <c r="AK2221" s="20">
        <v>688</v>
      </c>
      <c r="AL2221" s="20">
        <f t="shared" si="443"/>
        <v>74215.099999999991</v>
      </c>
      <c r="AM2221" s="7" t="s">
        <v>287</v>
      </c>
      <c r="AN2221" s="20"/>
      <c r="AO2221" s="21"/>
      <c r="AP2221" s="21"/>
      <c r="AQ2221" s="5" t="s">
        <v>2672</v>
      </c>
      <c r="AR2221" s="5" t="s">
        <v>2203</v>
      </c>
    </row>
    <row r="2222" spans="1:44">
      <c r="A2222" s="87" t="s">
        <v>562</v>
      </c>
      <c r="B2222" s="5">
        <v>1004472</v>
      </c>
      <c r="C2222" s="5" t="s">
        <v>565</v>
      </c>
      <c r="D2222" s="5" t="s">
        <v>55</v>
      </c>
      <c r="E2222" s="5" t="s">
        <v>2577</v>
      </c>
      <c r="F2222" s="5" t="s">
        <v>2204</v>
      </c>
      <c r="G2222" s="5" t="s">
        <v>2677</v>
      </c>
      <c r="H2222" s="6">
        <v>40159</v>
      </c>
      <c r="I2222" s="5" t="s">
        <v>575</v>
      </c>
      <c r="J2222" s="5" t="s">
        <v>2642</v>
      </c>
      <c r="K2222" s="5" t="s">
        <v>568</v>
      </c>
      <c r="L2222" s="7">
        <v>6</v>
      </c>
      <c r="M2222" s="7" t="s">
        <v>287</v>
      </c>
      <c r="N2222" s="8">
        <v>4487</v>
      </c>
      <c r="O2222" s="122">
        <v>0.02</v>
      </c>
      <c r="P2222" s="10">
        <f t="shared" si="431"/>
        <v>90</v>
      </c>
      <c r="Q2222" s="122">
        <v>5.0000000000000001E-3</v>
      </c>
      <c r="R2222" s="10">
        <f t="shared" si="432"/>
        <v>22</v>
      </c>
      <c r="S2222" s="122">
        <f t="shared" si="433"/>
        <v>2.4960998439937598E-2</v>
      </c>
      <c r="T2222" s="10">
        <f t="shared" si="434"/>
        <v>112</v>
      </c>
      <c r="U2222" s="10">
        <f t="shared" si="435"/>
        <v>4599</v>
      </c>
      <c r="V2222" s="11">
        <v>4599</v>
      </c>
      <c r="W2222" s="12">
        <f t="shared" si="436"/>
        <v>112</v>
      </c>
      <c r="X2222" s="123">
        <f t="shared" si="437"/>
        <v>2.5000000000000001E-2</v>
      </c>
      <c r="Y2222" s="124" t="str">
        <f t="shared" si="438"/>
        <v>0.00%-8.40%</v>
      </c>
      <c r="Z2222" s="15"/>
      <c r="AA2222" s="15"/>
      <c r="AB2222" s="15"/>
      <c r="AC2222" s="125"/>
      <c r="AD2222" s="8">
        <f t="shared" si="439"/>
        <v>0</v>
      </c>
      <c r="AE2222" s="17">
        <f t="shared" si="440"/>
        <v>4599</v>
      </c>
      <c r="AF2222" s="18">
        <f t="shared" si="441"/>
        <v>112</v>
      </c>
      <c r="AG2222" s="126">
        <f t="shared" si="442"/>
        <v>2.4960998439937487E-2</v>
      </c>
      <c r="AH2222" s="20">
        <v>13.6</v>
      </c>
      <c r="AI2222" s="20">
        <v>650</v>
      </c>
      <c r="AJ2222" s="20"/>
      <c r="AK2222" s="20">
        <v>688</v>
      </c>
      <c r="AL2222" s="20">
        <f t="shared" si="443"/>
        <v>71034.399999999994</v>
      </c>
      <c r="AM2222" s="7" t="s">
        <v>287</v>
      </c>
      <c r="AN2222" s="20"/>
      <c r="AO2222" s="21"/>
      <c r="AP2222" s="21"/>
      <c r="AQ2222" s="5" t="s">
        <v>2672</v>
      </c>
      <c r="AR2222" s="5" t="s">
        <v>2203</v>
      </c>
    </row>
    <row r="2223" spans="1:44">
      <c r="A2223" s="87" t="s">
        <v>562</v>
      </c>
      <c r="B2223" s="5">
        <v>1004473</v>
      </c>
      <c r="C2223" s="5" t="s">
        <v>565</v>
      </c>
      <c r="D2223" s="5" t="s">
        <v>55</v>
      </c>
      <c r="E2223" s="5" t="s">
        <v>2577</v>
      </c>
      <c r="F2223" s="5" t="s">
        <v>2208</v>
      </c>
      <c r="G2223" s="5" t="s">
        <v>2673</v>
      </c>
      <c r="H2223" s="6">
        <v>40159</v>
      </c>
      <c r="I2223" s="5" t="s">
        <v>575</v>
      </c>
      <c r="J2223" s="5" t="s">
        <v>2646</v>
      </c>
      <c r="K2223" s="5" t="s">
        <v>568</v>
      </c>
      <c r="L2223" s="7">
        <v>6</v>
      </c>
      <c r="M2223" s="7" t="s">
        <v>287</v>
      </c>
      <c r="N2223" s="8">
        <v>4648</v>
      </c>
      <c r="O2223" s="122">
        <v>0.02</v>
      </c>
      <c r="P2223" s="10">
        <f t="shared" si="431"/>
        <v>93</v>
      </c>
      <c r="Q2223" s="122">
        <v>5.0000000000000001E-3</v>
      </c>
      <c r="R2223" s="10">
        <f t="shared" si="432"/>
        <v>23</v>
      </c>
      <c r="S2223" s="122">
        <f t="shared" si="433"/>
        <v>2.4956970740103269E-2</v>
      </c>
      <c r="T2223" s="10">
        <f t="shared" si="434"/>
        <v>116</v>
      </c>
      <c r="U2223" s="10">
        <f t="shared" si="435"/>
        <v>4764</v>
      </c>
      <c r="V2223" s="11">
        <v>4764.2</v>
      </c>
      <c r="W2223" s="12">
        <f t="shared" si="436"/>
        <v>116.19999999999982</v>
      </c>
      <c r="X2223" s="123">
        <f t="shared" si="437"/>
        <v>2.5000000000000001E-2</v>
      </c>
      <c r="Y2223" s="124" t="str">
        <f t="shared" si="438"/>
        <v>0.00%-8.40%</v>
      </c>
      <c r="Z2223" s="15"/>
      <c r="AA2223" s="15"/>
      <c r="AB2223" s="15"/>
      <c r="AC2223" s="125"/>
      <c r="AD2223" s="8">
        <f t="shared" si="439"/>
        <v>0</v>
      </c>
      <c r="AE2223" s="17">
        <f t="shared" si="440"/>
        <v>4764.2</v>
      </c>
      <c r="AF2223" s="18">
        <f t="shared" si="441"/>
        <v>116.19999999999982</v>
      </c>
      <c r="AG2223" s="126">
        <f t="shared" si="442"/>
        <v>2.4999999999999911E-2</v>
      </c>
      <c r="AH2223" s="20">
        <v>13.6</v>
      </c>
      <c r="AI2223" s="20">
        <v>450</v>
      </c>
      <c r="AJ2223" s="20"/>
      <c r="AK2223" s="20">
        <v>688</v>
      </c>
      <c r="AL2223" s="20">
        <f t="shared" si="443"/>
        <v>70881.119999999995</v>
      </c>
      <c r="AM2223" s="7" t="s">
        <v>287</v>
      </c>
      <c r="AN2223" s="20"/>
      <c r="AO2223" s="21"/>
      <c r="AP2223" s="21"/>
      <c r="AQ2223" s="5" t="s">
        <v>2672</v>
      </c>
      <c r="AR2223" s="5" t="s">
        <v>2203</v>
      </c>
    </row>
    <row r="2224" spans="1:44">
      <c r="A2224" s="87" t="s">
        <v>562</v>
      </c>
      <c r="B2224" s="5">
        <v>1004475</v>
      </c>
      <c r="C2224" s="5" t="s">
        <v>565</v>
      </c>
      <c r="D2224" s="5" t="s">
        <v>55</v>
      </c>
      <c r="E2224" s="5" t="s">
        <v>2577</v>
      </c>
      <c r="F2224" s="5" t="s">
        <v>2215</v>
      </c>
      <c r="G2224" s="5" t="s">
        <v>2673</v>
      </c>
      <c r="H2224" s="6">
        <v>40159</v>
      </c>
      <c r="I2224" s="5" t="s">
        <v>489</v>
      </c>
      <c r="J2224" s="5" t="s">
        <v>489</v>
      </c>
      <c r="K2224" s="5" t="s">
        <v>568</v>
      </c>
      <c r="L2224" s="7">
        <v>6</v>
      </c>
      <c r="M2224" s="7" t="s">
        <v>287</v>
      </c>
      <c r="N2224" s="8">
        <v>5090</v>
      </c>
      <c r="O2224" s="122">
        <v>0.02</v>
      </c>
      <c r="P2224" s="10">
        <f t="shared" si="431"/>
        <v>102</v>
      </c>
      <c r="Q2224" s="122">
        <v>5.0000000000000001E-3</v>
      </c>
      <c r="R2224" s="10">
        <f t="shared" si="432"/>
        <v>25</v>
      </c>
      <c r="S2224" s="122">
        <f t="shared" si="433"/>
        <v>2.4950884086444008E-2</v>
      </c>
      <c r="T2224" s="10">
        <f t="shared" si="434"/>
        <v>127</v>
      </c>
      <c r="U2224" s="10">
        <f t="shared" si="435"/>
        <v>5217</v>
      </c>
      <c r="V2224" s="11">
        <v>5293</v>
      </c>
      <c r="W2224" s="12">
        <f t="shared" si="436"/>
        <v>203</v>
      </c>
      <c r="X2224" s="123">
        <f t="shared" si="437"/>
        <v>3.9899999999999998E-2</v>
      </c>
      <c r="Y2224" s="124" t="str">
        <f t="shared" si="438"/>
        <v>0.00%-8.40%</v>
      </c>
      <c r="Z2224" s="15"/>
      <c r="AA2224" s="15"/>
      <c r="AB2224" s="15"/>
      <c r="AC2224" s="125"/>
      <c r="AD2224" s="8">
        <f t="shared" si="439"/>
        <v>0</v>
      </c>
      <c r="AE2224" s="17">
        <f t="shared" si="440"/>
        <v>5293</v>
      </c>
      <c r="AF2224" s="18">
        <f t="shared" si="441"/>
        <v>203</v>
      </c>
      <c r="AG2224" s="126">
        <f t="shared" si="442"/>
        <v>3.9882121807465643E-2</v>
      </c>
      <c r="AH2224" s="20">
        <v>13.6</v>
      </c>
      <c r="AI2224" s="20">
        <v>850</v>
      </c>
      <c r="AJ2224" s="20"/>
      <c r="AK2224" s="20">
        <v>688</v>
      </c>
      <c r="AL2224" s="20">
        <f t="shared" si="443"/>
        <v>82872.800000000003</v>
      </c>
      <c r="AM2224" s="7" t="s">
        <v>287</v>
      </c>
      <c r="AN2224" s="20"/>
      <c r="AO2224" s="21" t="str">
        <f>VLOOKUP(B2224,'[2]FCLCh-VB2'!$B$9:$AQ$230,42,)</f>
        <v>工作责任心强</v>
      </c>
      <c r="AP2224" s="21"/>
      <c r="AQ2224" s="5" t="s">
        <v>2672</v>
      </c>
      <c r="AR2224" s="5" t="s">
        <v>2203</v>
      </c>
    </row>
    <row r="2225" spans="1:44">
      <c r="A2225" s="87" t="s">
        <v>562</v>
      </c>
      <c r="B2225" s="5">
        <v>1004484</v>
      </c>
      <c r="C2225" s="5" t="s">
        <v>565</v>
      </c>
      <c r="D2225" s="5" t="s">
        <v>55</v>
      </c>
      <c r="E2225" s="5" t="s">
        <v>2577</v>
      </c>
      <c r="F2225" s="5" t="s">
        <v>2208</v>
      </c>
      <c r="G2225" s="5" t="s">
        <v>2673</v>
      </c>
      <c r="H2225" s="6">
        <v>40159</v>
      </c>
      <c r="I2225" s="5" t="s">
        <v>575</v>
      </c>
      <c r="J2225" s="5" t="s">
        <v>627</v>
      </c>
      <c r="K2225" s="5" t="s">
        <v>568</v>
      </c>
      <c r="L2225" s="7">
        <v>6</v>
      </c>
      <c r="M2225" s="7" t="s">
        <v>287</v>
      </c>
      <c r="N2225" s="8">
        <v>4180</v>
      </c>
      <c r="O2225" s="122">
        <v>0.02</v>
      </c>
      <c r="P2225" s="10">
        <f t="shared" si="431"/>
        <v>84</v>
      </c>
      <c r="Q2225" s="122">
        <v>5.0000000000000001E-3</v>
      </c>
      <c r="R2225" s="10">
        <f t="shared" si="432"/>
        <v>21</v>
      </c>
      <c r="S2225" s="122">
        <f t="shared" si="433"/>
        <v>2.5119617224880382E-2</v>
      </c>
      <c r="T2225" s="10">
        <f t="shared" si="434"/>
        <v>105</v>
      </c>
      <c r="U2225" s="10">
        <f t="shared" si="435"/>
        <v>4285</v>
      </c>
      <c r="V2225" s="11">
        <v>4263.6000000000004</v>
      </c>
      <c r="W2225" s="12">
        <f t="shared" si="436"/>
        <v>83.600000000000364</v>
      </c>
      <c r="X2225" s="123">
        <f t="shared" si="437"/>
        <v>0.02</v>
      </c>
      <c r="Y2225" s="124" t="str">
        <f t="shared" si="438"/>
        <v>0.00%-8.40%</v>
      </c>
      <c r="Z2225" s="15"/>
      <c r="AA2225" s="15"/>
      <c r="AB2225" s="15"/>
      <c r="AC2225" s="125"/>
      <c r="AD2225" s="8">
        <f t="shared" si="439"/>
        <v>0</v>
      </c>
      <c r="AE2225" s="17">
        <f t="shared" si="440"/>
        <v>4263.6000000000004</v>
      </c>
      <c r="AF2225" s="18">
        <f t="shared" si="441"/>
        <v>83.600000000000364</v>
      </c>
      <c r="AG2225" s="126">
        <f t="shared" si="442"/>
        <v>2.0000000000000018E-2</v>
      </c>
      <c r="AH2225" s="20">
        <v>13.6</v>
      </c>
      <c r="AI2225" s="20">
        <v>450</v>
      </c>
      <c r="AJ2225" s="20"/>
      <c r="AK2225" s="20">
        <v>688</v>
      </c>
      <c r="AL2225" s="20">
        <f t="shared" si="443"/>
        <v>64072.960000000006</v>
      </c>
      <c r="AM2225" s="7" t="s">
        <v>287</v>
      </c>
      <c r="AN2225" s="20"/>
      <c r="AO2225" s="21"/>
      <c r="AP2225" s="21"/>
      <c r="AQ2225" s="5" t="s">
        <v>2672</v>
      </c>
      <c r="AR2225" s="5" t="s">
        <v>2203</v>
      </c>
    </row>
    <row r="2226" spans="1:44">
      <c r="A2226" s="87" t="s">
        <v>562</v>
      </c>
      <c r="B2226" s="5">
        <v>1004559</v>
      </c>
      <c r="C2226" s="5" t="s">
        <v>565</v>
      </c>
      <c r="D2226" s="5" t="s">
        <v>55</v>
      </c>
      <c r="E2226" s="5" t="s">
        <v>2577</v>
      </c>
      <c r="F2226" s="5" t="s">
        <v>2208</v>
      </c>
      <c r="G2226" s="5" t="s">
        <v>2673</v>
      </c>
      <c r="H2226" s="6">
        <v>40169</v>
      </c>
      <c r="I2226" s="5" t="s">
        <v>575</v>
      </c>
      <c r="J2226" s="5" t="s">
        <v>627</v>
      </c>
      <c r="K2226" s="5" t="s">
        <v>568</v>
      </c>
      <c r="L2226" s="7">
        <v>6</v>
      </c>
      <c r="M2226" s="7" t="s">
        <v>287</v>
      </c>
      <c r="N2226" s="8">
        <v>4411</v>
      </c>
      <c r="O2226" s="122">
        <v>0.02</v>
      </c>
      <c r="P2226" s="10">
        <f t="shared" si="431"/>
        <v>88</v>
      </c>
      <c r="Q2226" s="122">
        <v>5.0000000000000001E-3</v>
      </c>
      <c r="R2226" s="10">
        <f t="shared" si="432"/>
        <v>22</v>
      </c>
      <c r="S2226" s="122">
        <f t="shared" si="433"/>
        <v>2.4937655860349128E-2</v>
      </c>
      <c r="T2226" s="10">
        <f t="shared" si="434"/>
        <v>110</v>
      </c>
      <c r="U2226" s="10">
        <f t="shared" si="435"/>
        <v>4521</v>
      </c>
      <c r="V2226" s="11">
        <v>4499.22</v>
      </c>
      <c r="W2226" s="12">
        <f t="shared" si="436"/>
        <v>88.220000000000255</v>
      </c>
      <c r="X2226" s="123">
        <f t="shared" si="437"/>
        <v>0.02</v>
      </c>
      <c r="Y2226" s="124" t="str">
        <f t="shared" si="438"/>
        <v>0.00%-8.40%</v>
      </c>
      <c r="Z2226" s="15"/>
      <c r="AA2226" s="15"/>
      <c r="AB2226" s="15"/>
      <c r="AC2226" s="125"/>
      <c r="AD2226" s="8">
        <f t="shared" si="439"/>
        <v>0</v>
      </c>
      <c r="AE2226" s="17">
        <f t="shared" si="440"/>
        <v>4499.22</v>
      </c>
      <c r="AF2226" s="18">
        <f t="shared" si="441"/>
        <v>88.220000000000255</v>
      </c>
      <c r="AG2226" s="126">
        <f t="shared" si="442"/>
        <v>2.0000000000000018E-2</v>
      </c>
      <c r="AH2226" s="20">
        <v>13.6</v>
      </c>
      <c r="AI2226" s="20">
        <v>450</v>
      </c>
      <c r="AJ2226" s="20"/>
      <c r="AK2226" s="20">
        <v>688</v>
      </c>
      <c r="AL2226" s="20">
        <f t="shared" si="443"/>
        <v>67277.391999999993</v>
      </c>
      <c r="AM2226" s="7" t="s">
        <v>287</v>
      </c>
      <c r="AN2226" s="20"/>
      <c r="AO2226" s="21"/>
      <c r="AP2226" s="21"/>
      <c r="AQ2226" s="5" t="s">
        <v>2672</v>
      </c>
      <c r="AR2226" s="5" t="s">
        <v>2203</v>
      </c>
    </row>
    <row r="2227" spans="1:44">
      <c r="A2227" s="87" t="s">
        <v>562</v>
      </c>
      <c r="B2227" s="5">
        <v>1004600</v>
      </c>
      <c r="C2227" s="5" t="s">
        <v>565</v>
      </c>
      <c r="D2227" s="5" t="s">
        <v>55</v>
      </c>
      <c r="E2227" s="5" t="s">
        <v>2577</v>
      </c>
      <c r="F2227" s="5" t="s">
        <v>2208</v>
      </c>
      <c r="G2227" s="5" t="s">
        <v>2673</v>
      </c>
      <c r="H2227" s="6">
        <v>40173</v>
      </c>
      <c r="I2227" s="5" t="s">
        <v>575</v>
      </c>
      <c r="J2227" s="5" t="s">
        <v>627</v>
      </c>
      <c r="K2227" s="5" t="s">
        <v>568</v>
      </c>
      <c r="L2227" s="7">
        <v>6</v>
      </c>
      <c r="M2227" s="7" t="s">
        <v>287</v>
      </c>
      <c r="N2227" s="8">
        <v>4728</v>
      </c>
      <c r="O2227" s="122">
        <v>0.02</v>
      </c>
      <c r="P2227" s="10">
        <f t="shared" si="431"/>
        <v>95</v>
      </c>
      <c r="Q2227" s="122">
        <v>5.0000000000000001E-3</v>
      </c>
      <c r="R2227" s="10">
        <f t="shared" si="432"/>
        <v>24</v>
      </c>
      <c r="S2227" s="122">
        <f t="shared" si="433"/>
        <v>2.5169204737732657E-2</v>
      </c>
      <c r="T2227" s="10">
        <f t="shared" si="434"/>
        <v>119</v>
      </c>
      <c r="U2227" s="10">
        <f t="shared" si="435"/>
        <v>4847</v>
      </c>
      <c r="V2227" s="11">
        <v>4846.2</v>
      </c>
      <c r="W2227" s="12">
        <f t="shared" si="436"/>
        <v>118.19999999999982</v>
      </c>
      <c r="X2227" s="123">
        <f t="shared" si="437"/>
        <v>2.5000000000000001E-2</v>
      </c>
      <c r="Y2227" s="124" t="str">
        <f t="shared" si="438"/>
        <v>0.00%-8.40%</v>
      </c>
      <c r="Z2227" s="15"/>
      <c r="AA2227" s="15"/>
      <c r="AB2227" s="15"/>
      <c r="AC2227" s="125"/>
      <c r="AD2227" s="8">
        <f t="shared" si="439"/>
        <v>0</v>
      </c>
      <c r="AE2227" s="17">
        <f t="shared" si="440"/>
        <v>4846.2</v>
      </c>
      <c r="AF2227" s="18">
        <f t="shared" si="441"/>
        <v>118.19999999999982</v>
      </c>
      <c r="AG2227" s="126">
        <f t="shared" si="442"/>
        <v>2.4999999999999911E-2</v>
      </c>
      <c r="AH2227" s="20">
        <v>13.6</v>
      </c>
      <c r="AI2227" s="20">
        <v>450</v>
      </c>
      <c r="AJ2227" s="20"/>
      <c r="AK2227" s="20">
        <v>688</v>
      </c>
      <c r="AL2227" s="20">
        <f t="shared" si="443"/>
        <v>71996.319999999992</v>
      </c>
      <c r="AM2227" s="7" t="s">
        <v>287</v>
      </c>
      <c r="AN2227" s="20"/>
      <c r="AO2227" s="21"/>
      <c r="AP2227" s="21"/>
      <c r="AQ2227" s="5" t="s">
        <v>2672</v>
      </c>
      <c r="AR2227" s="5" t="s">
        <v>2203</v>
      </c>
    </row>
    <row r="2228" spans="1:44">
      <c r="A2228" s="87" t="s">
        <v>562</v>
      </c>
      <c r="B2228" s="5">
        <v>1004622</v>
      </c>
      <c r="C2228" s="5" t="s">
        <v>565</v>
      </c>
      <c r="D2228" s="5" t="s">
        <v>55</v>
      </c>
      <c r="E2228" s="5" t="s">
        <v>2577</v>
      </c>
      <c r="F2228" s="5" t="s">
        <v>2208</v>
      </c>
      <c r="G2228" s="5" t="s">
        <v>2673</v>
      </c>
      <c r="H2228" s="6">
        <v>40181</v>
      </c>
      <c r="I2228" s="5" t="s">
        <v>575</v>
      </c>
      <c r="J2228" s="5" t="s">
        <v>627</v>
      </c>
      <c r="K2228" s="5" t="s">
        <v>568</v>
      </c>
      <c r="L2228" s="7">
        <v>6</v>
      </c>
      <c r="M2228" s="7" t="s">
        <v>287</v>
      </c>
      <c r="N2228" s="8">
        <v>4412</v>
      </c>
      <c r="O2228" s="122">
        <v>0.02</v>
      </c>
      <c r="P2228" s="10">
        <f t="shared" si="431"/>
        <v>88</v>
      </c>
      <c r="Q2228" s="122">
        <v>5.0000000000000001E-3</v>
      </c>
      <c r="R2228" s="10">
        <f t="shared" si="432"/>
        <v>22</v>
      </c>
      <c r="S2228" s="122">
        <f t="shared" si="433"/>
        <v>2.4932003626473256E-2</v>
      </c>
      <c r="T2228" s="10">
        <f t="shared" si="434"/>
        <v>110</v>
      </c>
      <c r="U2228" s="10">
        <f t="shared" si="435"/>
        <v>4522</v>
      </c>
      <c r="V2228" s="11">
        <v>4522.2999999999993</v>
      </c>
      <c r="W2228" s="12">
        <f t="shared" si="436"/>
        <v>110.29999999999927</v>
      </c>
      <c r="X2228" s="123">
        <f t="shared" si="437"/>
        <v>2.5000000000000001E-2</v>
      </c>
      <c r="Y2228" s="124" t="str">
        <f t="shared" si="438"/>
        <v>0.00%-8.40%</v>
      </c>
      <c r="Z2228" s="15"/>
      <c r="AA2228" s="15"/>
      <c r="AB2228" s="15"/>
      <c r="AC2228" s="125"/>
      <c r="AD2228" s="8">
        <f t="shared" si="439"/>
        <v>0</v>
      </c>
      <c r="AE2228" s="17">
        <f t="shared" si="440"/>
        <v>4522.2999999999993</v>
      </c>
      <c r="AF2228" s="18">
        <f t="shared" si="441"/>
        <v>110.29999999999927</v>
      </c>
      <c r="AG2228" s="126">
        <f t="shared" si="442"/>
        <v>2.4999999999999911E-2</v>
      </c>
      <c r="AH2228" s="20">
        <v>13.6</v>
      </c>
      <c r="AI2228" s="20">
        <v>450</v>
      </c>
      <c r="AJ2228" s="20"/>
      <c r="AK2228" s="20">
        <v>688</v>
      </c>
      <c r="AL2228" s="20">
        <f t="shared" si="443"/>
        <v>67591.28</v>
      </c>
      <c r="AM2228" s="7" t="s">
        <v>287</v>
      </c>
      <c r="AN2228" s="20"/>
      <c r="AO2228" s="21"/>
      <c r="AP2228" s="21"/>
      <c r="AQ2228" s="5" t="s">
        <v>2672</v>
      </c>
      <c r="AR2228" s="5" t="s">
        <v>2203</v>
      </c>
    </row>
    <row r="2229" spans="1:44">
      <c r="A2229" s="87" t="s">
        <v>562</v>
      </c>
      <c r="B2229" s="5">
        <v>1004655</v>
      </c>
      <c r="C2229" s="5" t="s">
        <v>565</v>
      </c>
      <c r="D2229" s="5" t="s">
        <v>55</v>
      </c>
      <c r="E2229" s="5" t="s">
        <v>2577</v>
      </c>
      <c r="F2229" s="5" t="s">
        <v>2215</v>
      </c>
      <c r="G2229" s="5" t="s">
        <v>2673</v>
      </c>
      <c r="H2229" s="6">
        <v>40193</v>
      </c>
      <c r="I2229" s="5" t="s">
        <v>575</v>
      </c>
      <c r="J2229" s="5" t="s">
        <v>2642</v>
      </c>
      <c r="K2229" s="5" t="s">
        <v>568</v>
      </c>
      <c r="L2229" s="7">
        <v>6</v>
      </c>
      <c r="M2229" s="7" t="s">
        <v>287</v>
      </c>
      <c r="N2229" s="8">
        <v>4630</v>
      </c>
      <c r="O2229" s="122">
        <v>0.02</v>
      </c>
      <c r="P2229" s="10">
        <f t="shared" si="431"/>
        <v>93</v>
      </c>
      <c r="Q2229" s="122">
        <v>5.0000000000000001E-3</v>
      </c>
      <c r="R2229" s="10">
        <f t="shared" si="432"/>
        <v>23</v>
      </c>
      <c r="S2229" s="122">
        <f t="shared" si="433"/>
        <v>2.5053995680345574E-2</v>
      </c>
      <c r="T2229" s="10">
        <f t="shared" si="434"/>
        <v>116</v>
      </c>
      <c r="U2229" s="10">
        <f t="shared" si="435"/>
        <v>4746</v>
      </c>
      <c r="V2229" s="11">
        <v>4746</v>
      </c>
      <c r="W2229" s="12">
        <f t="shared" si="436"/>
        <v>116</v>
      </c>
      <c r="X2229" s="123">
        <f t="shared" si="437"/>
        <v>2.5100000000000001E-2</v>
      </c>
      <c r="Y2229" s="124" t="str">
        <f t="shared" si="438"/>
        <v>0.00%-8.40%</v>
      </c>
      <c r="Z2229" s="15"/>
      <c r="AA2229" s="15"/>
      <c r="AB2229" s="15"/>
      <c r="AC2229" s="125"/>
      <c r="AD2229" s="8">
        <f t="shared" si="439"/>
        <v>0</v>
      </c>
      <c r="AE2229" s="17">
        <f t="shared" si="440"/>
        <v>4746</v>
      </c>
      <c r="AF2229" s="18">
        <f t="shared" si="441"/>
        <v>116</v>
      </c>
      <c r="AG2229" s="126">
        <f t="shared" si="442"/>
        <v>2.5053995680345498E-2</v>
      </c>
      <c r="AH2229" s="20">
        <v>13.6</v>
      </c>
      <c r="AI2229" s="20">
        <v>650</v>
      </c>
      <c r="AJ2229" s="20"/>
      <c r="AK2229" s="20">
        <v>688</v>
      </c>
      <c r="AL2229" s="20">
        <f t="shared" si="443"/>
        <v>73033.600000000006</v>
      </c>
      <c r="AM2229" s="7" t="s">
        <v>287</v>
      </c>
      <c r="AN2229" s="20"/>
      <c r="AO2229" s="21"/>
      <c r="AP2229" s="21"/>
      <c r="AQ2229" s="5" t="s">
        <v>2672</v>
      </c>
      <c r="AR2229" s="5" t="s">
        <v>2203</v>
      </c>
    </row>
    <row r="2230" spans="1:44">
      <c r="A2230" s="87" t="s">
        <v>562</v>
      </c>
      <c r="B2230" s="5">
        <v>1004666</v>
      </c>
      <c r="C2230" s="5" t="s">
        <v>565</v>
      </c>
      <c r="D2230" s="5" t="s">
        <v>55</v>
      </c>
      <c r="E2230" s="5" t="s">
        <v>2577</v>
      </c>
      <c r="F2230" s="5" t="s">
        <v>2204</v>
      </c>
      <c r="G2230" s="5" t="s">
        <v>2673</v>
      </c>
      <c r="H2230" s="6">
        <v>40193</v>
      </c>
      <c r="I2230" s="5" t="s">
        <v>575</v>
      </c>
      <c r="J2230" s="5" t="s">
        <v>2642</v>
      </c>
      <c r="K2230" s="5" t="s">
        <v>568</v>
      </c>
      <c r="L2230" s="7">
        <v>6</v>
      </c>
      <c r="M2230" s="7" t="s">
        <v>287</v>
      </c>
      <c r="N2230" s="8">
        <v>4628</v>
      </c>
      <c r="O2230" s="122">
        <v>0.02</v>
      </c>
      <c r="P2230" s="10">
        <f t="shared" si="431"/>
        <v>93</v>
      </c>
      <c r="Q2230" s="122">
        <v>5.0000000000000001E-3</v>
      </c>
      <c r="R2230" s="10">
        <f t="shared" si="432"/>
        <v>23</v>
      </c>
      <c r="S2230" s="122">
        <f t="shared" si="433"/>
        <v>2.5064822817631807E-2</v>
      </c>
      <c r="T2230" s="10">
        <f t="shared" si="434"/>
        <v>116</v>
      </c>
      <c r="U2230" s="10">
        <f t="shared" si="435"/>
        <v>4744</v>
      </c>
      <c r="V2230" s="11">
        <v>4628</v>
      </c>
      <c r="W2230" s="12">
        <f t="shared" si="436"/>
        <v>0</v>
      </c>
      <c r="X2230" s="123">
        <f t="shared" si="437"/>
        <v>0</v>
      </c>
      <c r="Y2230" s="124" t="str">
        <f t="shared" si="438"/>
        <v>0.00%-8.40%</v>
      </c>
      <c r="Z2230" s="15"/>
      <c r="AA2230" s="15"/>
      <c r="AB2230" s="15"/>
      <c r="AC2230" s="125"/>
      <c r="AD2230" s="8">
        <f t="shared" si="439"/>
        <v>0</v>
      </c>
      <c r="AE2230" s="17">
        <f t="shared" si="440"/>
        <v>4628</v>
      </c>
      <c r="AF2230" s="18">
        <f t="shared" si="441"/>
        <v>0</v>
      </c>
      <c r="AG2230" s="126">
        <f t="shared" si="442"/>
        <v>0</v>
      </c>
      <c r="AH2230" s="20">
        <v>13.6</v>
      </c>
      <c r="AI2230" s="20">
        <v>650</v>
      </c>
      <c r="AJ2230" s="20"/>
      <c r="AK2230" s="20">
        <v>688</v>
      </c>
      <c r="AL2230" s="20">
        <f t="shared" si="443"/>
        <v>71428.799999999988</v>
      </c>
      <c r="AM2230" s="7" t="s">
        <v>287</v>
      </c>
      <c r="AN2230" s="20"/>
      <c r="AO2230" s="21" t="str">
        <f>VLOOKUP(B2230,'[4]FCLCh-VB1'!$B$9:$AQ$248,42,)</f>
        <v>会的岗位少。请假频繁</v>
      </c>
      <c r="AP2230" s="21" t="s">
        <v>140</v>
      </c>
      <c r="AQ2230" s="5" t="s">
        <v>2672</v>
      </c>
      <c r="AR2230" s="5" t="s">
        <v>2203</v>
      </c>
    </row>
    <row r="2231" spans="1:44">
      <c r="A2231" s="87" t="s">
        <v>562</v>
      </c>
      <c r="B2231" s="5">
        <v>1004771</v>
      </c>
      <c r="C2231" s="5" t="s">
        <v>565</v>
      </c>
      <c r="D2231" s="5" t="s">
        <v>55</v>
      </c>
      <c r="E2231" s="5" t="s">
        <v>2577</v>
      </c>
      <c r="F2231" s="5" t="s">
        <v>2208</v>
      </c>
      <c r="G2231" s="5" t="s">
        <v>2673</v>
      </c>
      <c r="H2231" s="6">
        <v>40236</v>
      </c>
      <c r="I2231" s="5" t="s">
        <v>575</v>
      </c>
      <c r="J2231" s="5" t="s">
        <v>2642</v>
      </c>
      <c r="K2231" s="5" t="s">
        <v>568</v>
      </c>
      <c r="L2231" s="7">
        <v>6</v>
      </c>
      <c r="M2231" s="7" t="s">
        <v>287</v>
      </c>
      <c r="N2231" s="8">
        <v>4496</v>
      </c>
      <c r="O2231" s="122">
        <v>0.02</v>
      </c>
      <c r="P2231" s="10">
        <f t="shared" si="431"/>
        <v>90</v>
      </c>
      <c r="Q2231" s="122">
        <v>5.0000000000000001E-3</v>
      </c>
      <c r="R2231" s="10">
        <f t="shared" si="432"/>
        <v>22</v>
      </c>
      <c r="S2231" s="122">
        <f t="shared" si="433"/>
        <v>2.491103202846975E-2</v>
      </c>
      <c r="T2231" s="10">
        <f t="shared" si="434"/>
        <v>112</v>
      </c>
      <c r="U2231" s="10">
        <f t="shared" si="435"/>
        <v>4608</v>
      </c>
      <c r="V2231" s="11">
        <v>4608.3999999999996</v>
      </c>
      <c r="W2231" s="12">
        <f t="shared" si="436"/>
        <v>112.39999999999964</v>
      </c>
      <c r="X2231" s="123">
        <f t="shared" si="437"/>
        <v>2.5000000000000001E-2</v>
      </c>
      <c r="Y2231" s="124" t="str">
        <f t="shared" si="438"/>
        <v>0.00%-8.40%</v>
      </c>
      <c r="Z2231" s="15"/>
      <c r="AA2231" s="15"/>
      <c r="AB2231" s="15"/>
      <c r="AC2231" s="125"/>
      <c r="AD2231" s="8">
        <f t="shared" si="439"/>
        <v>0</v>
      </c>
      <c r="AE2231" s="17">
        <f t="shared" si="440"/>
        <v>4608.3999999999996</v>
      </c>
      <c r="AF2231" s="18">
        <f t="shared" si="441"/>
        <v>112.39999999999964</v>
      </c>
      <c r="AG2231" s="126">
        <f t="shared" si="442"/>
        <v>2.4999999999999911E-2</v>
      </c>
      <c r="AH2231" s="20">
        <v>13.6</v>
      </c>
      <c r="AI2231" s="20">
        <v>650</v>
      </c>
      <c r="AJ2231" s="20"/>
      <c r="AK2231" s="20">
        <v>688</v>
      </c>
      <c r="AL2231" s="20">
        <f t="shared" si="443"/>
        <v>71162.239999999991</v>
      </c>
      <c r="AM2231" s="7" t="s">
        <v>287</v>
      </c>
      <c r="AN2231" s="20"/>
      <c r="AO2231" s="21"/>
      <c r="AP2231" s="21"/>
      <c r="AQ2231" s="5" t="s">
        <v>2672</v>
      </c>
      <c r="AR2231" s="5" t="s">
        <v>2203</v>
      </c>
    </row>
    <row r="2232" spans="1:44">
      <c r="A2232" s="87" t="s">
        <v>562</v>
      </c>
      <c r="B2232" s="5">
        <v>1004777</v>
      </c>
      <c r="C2232" s="5" t="s">
        <v>565</v>
      </c>
      <c r="D2232" s="5" t="s">
        <v>55</v>
      </c>
      <c r="E2232" s="5" t="s">
        <v>2577</v>
      </c>
      <c r="F2232" s="5" t="s">
        <v>2208</v>
      </c>
      <c r="G2232" s="5" t="s">
        <v>2673</v>
      </c>
      <c r="H2232" s="6">
        <v>40236</v>
      </c>
      <c r="I2232" s="5" t="s">
        <v>575</v>
      </c>
      <c r="J2232" s="5" t="s">
        <v>2642</v>
      </c>
      <c r="K2232" s="5" t="s">
        <v>568</v>
      </c>
      <c r="L2232" s="7">
        <v>6</v>
      </c>
      <c r="M2232" s="7" t="s">
        <v>287</v>
      </c>
      <c r="N2232" s="8">
        <v>4835</v>
      </c>
      <c r="O2232" s="122">
        <v>0.02</v>
      </c>
      <c r="P2232" s="10">
        <f t="shared" si="431"/>
        <v>97</v>
      </c>
      <c r="Q2232" s="122">
        <v>5.0000000000000001E-3</v>
      </c>
      <c r="R2232" s="10">
        <f t="shared" si="432"/>
        <v>24</v>
      </c>
      <c r="S2232" s="122">
        <f t="shared" si="433"/>
        <v>2.5025853154084798E-2</v>
      </c>
      <c r="T2232" s="10">
        <f t="shared" si="434"/>
        <v>121</v>
      </c>
      <c r="U2232" s="10">
        <f t="shared" si="435"/>
        <v>4956</v>
      </c>
      <c r="V2232" s="11">
        <v>4931.7</v>
      </c>
      <c r="W2232" s="12">
        <f t="shared" si="436"/>
        <v>96.699999999999818</v>
      </c>
      <c r="X2232" s="123">
        <f t="shared" si="437"/>
        <v>0.02</v>
      </c>
      <c r="Y2232" s="124" t="str">
        <f t="shared" si="438"/>
        <v>0.00%-8.40%</v>
      </c>
      <c r="Z2232" s="15"/>
      <c r="AA2232" s="15"/>
      <c r="AB2232" s="15"/>
      <c r="AC2232" s="125"/>
      <c r="AD2232" s="8">
        <f t="shared" si="439"/>
        <v>0</v>
      </c>
      <c r="AE2232" s="17">
        <f t="shared" si="440"/>
        <v>4931.7</v>
      </c>
      <c r="AF2232" s="18">
        <f t="shared" si="441"/>
        <v>96.699999999999818</v>
      </c>
      <c r="AG2232" s="126">
        <f t="shared" si="442"/>
        <v>2.0000000000000018E-2</v>
      </c>
      <c r="AH2232" s="20">
        <v>13.6</v>
      </c>
      <c r="AI2232" s="20">
        <v>650</v>
      </c>
      <c r="AJ2232" s="20"/>
      <c r="AK2232" s="20">
        <v>688</v>
      </c>
      <c r="AL2232" s="20">
        <f t="shared" si="443"/>
        <v>75559.12</v>
      </c>
      <c r="AM2232" s="7" t="s">
        <v>287</v>
      </c>
      <c r="AN2232" s="20"/>
      <c r="AO2232" s="21"/>
      <c r="AP2232" s="21"/>
      <c r="AQ2232" s="5" t="s">
        <v>2672</v>
      </c>
      <c r="AR2232" s="5" t="s">
        <v>2203</v>
      </c>
    </row>
    <row r="2233" spans="1:44">
      <c r="A2233" s="87" t="s">
        <v>562</v>
      </c>
      <c r="B2233" s="5">
        <v>1004820</v>
      </c>
      <c r="C2233" s="5" t="s">
        <v>565</v>
      </c>
      <c r="D2233" s="5" t="s">
        <v>55</v>
      </c>
      <c r="E2233" s="5" t="s">
        <v>2577</v>
      </c>
      <c r="F2233" s="5" t="s">
        <v>2208</v>
      </c>
      <c r="G2233" s="5" t="s">
        <v>2673</v>
      </c>
      <c r="H2233" s="6">
        <v>40246</v>
      </c>
      <c r="I2233" s="5" t="s">
        <v>575</v>
      </c>
      <c r="J2233" s="5" t="s">
        <v>2642</v>
      </c>
      <c r="K2233" s="5" t="s">
        <v>568</v>
      </c>
      <c r="L2233" s="7">
        <v>6</v>
      </c>
      <c r="M2233" s="7" t="s">
        <v>287</v>
      </c>
      <c r="N2233" s="8">
        <v>4570</v>
      </c>
      <c r="O2233" s="122">
        <v>0.02</v>
      </c>
      <c r="P2233" s="10">
        <f t="shared" si="431"/>
        <v>91</v>
      </c>
      <c r="Q2233" s="122">
        <v>5.0000000000000001E-3</v>
      </c>
      <c r="R2233" s="10">
        <f t="shared" si="432"/>
        <v>23</v>
      </c>
      <c r="S2233" s="122">
        <f t="shared" si="433"/>
        <v>2.4945295404814005E-2</v>
      </c>
      <c r="T2233" s="10">
        <f t="shared" si="434"/>
        <v>114</v>
      </c>
      <c r="U2233" s="10">
        <f t="shared" si="435"/>
        <v>4684</v>
      </c>
      <c r="V2233" s="11">
        <v>4684.25</v>
      </c>
      <c r="W2233" s="12">
        <f t="shared" si="436"/>
        <v>114.25</v>
      </c>
      <c r="X2233" s="123">
        <f t="shared" si="437"/>
        <v>2.5000000000000001E-2</v>
      </c>
      <c r="Y2233" s="124" t="str">
        <f t="shared" si="438"/>
        <v>0.00%-8.40%</v>
      </c>
      <c r="Z2233" s="15"/>
      <c r="AA2233" s="15"/>
      <c r="AB2233" s="15"/>
      <c r="AC2233" s="125"/>
      <c r="AD2233" s="8">
        <f t="shared" si="439"/>
        <v>0</v>
      </c>
      <c r="AE2233" s="17">
        <f t="shared" si="440"/>
        <v>4684.25</v>
      </c>
      <c r="AF2233" s="18">
        <f t="shared" si="441"/>
        <v>114.25</v>
      </c>
      <c r="AG2233" s="126">
        <f t="shared" si="442"/>
        <v>2.4999999999999911E-2</v>
      </c>
      <c r="AH2233" s="20">
        <v>13.6</v>
      </c>
      <c r="AI2233" s="20">
        <v>650</v>
      </c>
      <c r="AJ2233" s="20"/>
      <c r="AK2233" s="20">
        <v>688</v>
      </c>
      <c r="AL2233" s="20">
        <f t="shared" si="443"/>
        <v>72193.799999999988</v>
      </c>
      <c r="AM2233" s="7" t="s">
        <v>287</v>
      </c>
      <c r="AN2233" s="20"/>
      <c r="AO2233" s="21"/>
      <c r="AP2233" s="21"/>
      <c r="AQ2233" s="5" t="s">
        <v>2672</v>
      </c>
      <c r="AR2233" s="5" t="s">
        <v>2203</v>
      </c>
    </row>
    <row r="2234" spans="1:44">
      <c r="A2234" s="87" t="s">
        <v>562</v>
      </c>
      <c r="B2234" s="5">
        <v>1004826</v>
      </c>
      <c r="C2234" s="5" t="s">
        <v>565</v>
      </c>
      <c r="D2234" s="5" t="s">
        <v>55</v>
      </c>
      <c r="E2234" s="5" t="s">
        <v>2577</v>
      </c>
      <c r="F2234" s="5" t="s">
        <v>2208</v>
      </c>
      <c r="G2234" s="5" t="s">
        <v>2673</v>
      </c>
      <c r="H2234" s="6">
        <v>40246</v>
      </c>
      <c r="I2234" s="5" t="s">
        <v>575</v>
      </c>
      <c r="J2234" s="5" t="s">
        <v>2644</v>
      </c>
      <c r="K2234" s="5" t="s">
        <v>568</v>
      </c>
      <c r="L2234" s="7">
        <v>6</v>
      </c>
      <c r="M2234" s="7" t="s">
        <v>287</v>
      </c>
      <c r="N2234" s="8">
        <v>5003</v>
      </c>
      <c r="O2234" s="122">
        <v>0.02</v>
      </c>
      <c r="P2234" s="10">
        <f t="shared" si="431"/>
        <v>100</v>
      </c>
      <c r="Q2234" s="122">
        <v>5.0000000000000001E-3</v>
      </c>
      <c r="R2234" s="10">
        <f t="shared" si="432"/>
        <v>25</v>
      </c>
      <c r="S2234" s="122">
        <f t="shared" si="433"/>
        <v>2.498500899460324E-2</v>
      </c>
      <c r="T2234" s="10">
        <f t="shared" si="434"/>
        <v>125</v>
      </c>
      <c r="U2234" s="10">
        <f t="shared" si="435"/>
        <v>5128</v>
      </c>
      <c r="V2234" s="11">
        <v>5153.09</v>
      </c>
      <c r="W2234" s="12">
        <f t="shared" si="436"/>
        <v>150.09000000000015</v>
      </c>
      <c r="X2234" s="123">
        <f t="shared" si="437"/>
        <v>0.03</v>
      </c>
      <c r="Y2234" s="124" t="str">
        <f t="shared" si="438"/>
        <v>0.00%-8.40%</v>
      </c>
      <c r="Z2234" s="15"/>
      <c r="AA2234" s="15"/>
      <c r="AB2234" s="15"/>
      <c r="AC2234" s="125"/>
      <c r="AD2234" s="8">
        <f t="shared" si="439"/>
        <v>0</v>
      </c>
      <c r="AE2234" s="17">
        <f t="shared" si="440"/>
        <v>5153.09</v>
      </c>
      <c r="AF2234" s="18">
        <f t="shared" si="441"/>
        <v>150.09000000000015</v>
      </c>
      <c r="AG2234" s="126">
        <f t="shared" si="442"/>
        <v>3.0000000000000027E-2</v>
      </c>
      <c r="AH2234" s="20">
        <v>13.6</v>
      </c>
      <c r="AI2234" s="20">
        <v>650</v>
      </c>
      <c r="AJ2234" s="20"/>
      <c r="AK2234" s="20">
        <v>688</v>
      </c>
      <c r="AL2234" s="20">
        <f t="shared" si="443"/>
        <v>78570.024000000005</v>
      </c>
      <c r="AM2234" s="7" t="s">
        <v>287</v>
      </c>
      <c r="AN2234" s="20"/>
      <c r="AO2234" s="21"/>
      <c r="AP2234" s="21"/>
      <c r="AQ2234" s="5" t="s">
        <v>2672</v>
      </c>
      <c r="AR2234" s="5" t="s">
        <v>2203</v>
      </c>
    </row>
    <row r="2235" spans="1:44">
      <c r="A2235" s="87" t="s">
        <v>562</v>
      </c>
      <c r="B2235" s="5">
        <v>1004828</v>
      </c>
      <c r="C2235" s="5" t="s">
        <v>565</v>
      </c>
      <c r="D2235" s="5" t="s">
        <v>55</v>
      </c>
      <c r="E2235" s="5" t="s">
        <v>2577</v>
      </c>
      <c r="F2235" s="5" t="s">
        <v>2204</v>
      </c>
      <c r="G2235" s="5" t="s">
        <v>2673</v>
      </c>
      <c r="H2235" s="6">
        <v>40245</v>
      </c>
      <c r="I2235" s="5" t="s">
        <v>575</v>
      </c>
      <c r="J2235" s="5" t="s">
        <v>2644</v>
      </c>
      <c r="K2235" s="5" t="s">
        <v>568</v>
      </c>
      <c r="L2235" s="7">
        <v>6</v>
      </c>
      <c r="M2235" s="7" t="s">
        <v>287</v>
      </c>
      <c r="N2235" s="8">
        <v>4626</v>
      </c>
      <c r="O2235" s="122">
        <v>0.02</v>
      </c>
      <c r="P2235" s="10">
        <f t="shared" si="431"/>
        <v>93</v>
      </c>
      <c r="Q2235" s="122">
        <v>5.0000000000000001E-3</v>
      </c>
      <c r="R2235" s="10">
        <f t="shared" si="432"/>
        <v>23</v>
      </c>
      <c r="S2235" s="122">
        <f t="shared" si="433"/>
        <v>2.5075659316904454E-2</v>
      </c>
      <c r="T2235" s="10">
        <f t="shared" si="434"/>
        <v>116</v>
      </c>
      <c r="U2235" s="10">
        <f t="shared" si="435"/>
        <v>4742</v>
      </c>
      <c r="V2235" s="11">
        <v>4742</v>
      </c>
      <c r="W2235" s="12">
        <f t="shared" si="436"/>
        <v>116</v>
      </c>
      <c r="X2235" s="123">
        <f t="shared" si="437"/>
        <v>2.5100000000000001E-2</v>
      </c>
      <c r="Y2235" s="124" t="str">
        <f t="shared" si="438"/>
        <v>0.00%-8.40%</v>
      </c>
      <c r="Z2235" s="15"/>
      <c r="AA2235" s="15"/>
      <c r="AB2235" s="15"/>
      <c r="AC2235" s="125"/>
      <c r="AD2235" s="8">
        <f t="shared" si="439"/>
        <v>0</v>
      </c>
      <c r="AE2235" s="17">
        <f t="shared" si="440"/>
        <v>4742</v>
      </c>
      <c r="AF2235" s="18">
        <f t="shared" si="441"/>
        <v>116</v>
      </c>
      <c r="AG2235" s="126">
        <f t="shared" si="442"/>
        <v>2.5075659316904364E-2</v>
      </c>
      <c r="AH2235" s="20">
        <v>13.6</v>
      </c>
      <c r="AI2235" s="20">
        <v>650</v>
      </c>
      <c r="AJ2235" s="20"/>
      <c r="AK2235" s="20">
        <v>688</v>
      </c>
      <c r="AL2235" s="20">
        <f t="shared" si="443"/>
        <v>72979.199999999997</v>
      </c>
      <c r="AM2235" s="7" t="s">
        <v>287</v>
      </c>
      <c r="AN2235" s="20"/>
      <c r="AO2235" s="21"/>
      <c r="AP2235" s="21"/>
      <c r="AQ2235" s="5" t="s">
        <v>2672</v>
      </c>
      <c r="AR2235" s="5" t="s">
        <v>2203</v>
      </c>
    </row>
    <row r="2236" spans="1:44">
      <c r="A2236" s="87" t="s">
        <v>562</v>
      </c>
      <c r="B2236" s="5">
        <v>1004831</v>
      </c>
      <c r="C2236" s="5" t="s">
        <v>565</v>
      </c>
      <c r="D2236" s="5" t="s">
        <v>55</v>
      </c>
      <c r="E2236" s="5" t="s">
        <v>2577</v>
      </c>
      <c r="F2236" s="5" t="s">
        <v>2199</v>
      </c>
      <c r="G2236" s="5" t="s">
        <v>2676</v>
      </c>
      <c r="H2236" s="6">
        <v>40245</v>
      </c>
      <c r="I2236" s="5" t="s">
        <v>575</v>
      </c>
      <c r="J2236" s="5" t="s">
        <v>653</v>
      </c>
      <c r="K2236" s="5" t="s">
        <v>568</v>
      </c>
      <c r="L2236" s="7">
        <v>6</v>
      </c>
      <c r="M2236" s="7" t="s">
        <v>287</v>
      </c>
      <c r="N2236" s="8">
        <v>5184</v>
      </c>
      <c r="O2236" s="122">
        <v>0.02</v>
      </c>
      <c r="P2236" s="10">
        <f t="shared" si="431"/>
        <v>104</v>
      </c>
      <c r="Q2236" s="122">
        <v>5.0000000000000001E-3</v>
      </c>
      <c r="R2236" s="10">
        <f t="shared" si="432"/>
        <v>26</v>
      </c>
      <c r="S2236" s="122">
        <f t="shared" si="433"/>
        <v>2.5077160493827161E-2</v>
      </c>
      <c r="T2236" s="10">
        <f t="shared" si="434"/>
        <v>130</v>
      </c>
      <c r="U2236" s="10">
        <f t="shared" si="435"/>
        <v>5314</v>
      </c>
      <c r="V2236" s="11">
        <v>5443.2</v>
      </c>
      <c r="W2236" s="12">
        <f t="shared" si="436"/>
        <v>259.19999999999982</v>
      </c>
      <c r="X2236" s="123">
        <f t="shared" si="437"/>
        <v>0.05</v>
      </c>
      <c r="Y2236" s="124" t="str">
        <f t="shared" si="438"/>
        <v>0.00%-8.40%</v>
      </c>
      <c r="Z2236" s="15"/>
      <c r="AA2236" s="15"/>
      <c r="AB2236" s="15"/>
      <c r="AC2236" s="125"/>
      <c r="AD2236" s="8">
        <f t="shared" si="439"/>
        <v>0</v>
      </c>
      <c r="AE2236" s="17">
        <f t="shared" si="440"/>
        <v>5443.2</v>
      </c>
      <c r="AF2236" s="18">
        <f t="shared" si="441"/>
        <v>259.19999999999982</v>
      </c>
      <c r="AG2236" s="126">
        <f t="shared" si="442"/>
        <v>5.0000000000000044E-2</v>
      </c>
      <c r="AH2236" s="20">
        <v>13.6</v>
      </c>
      <c r="AI2236" s="20">
        <v>800</v>
      </c>
      <c r="AJ2236" s="20"/>
      <c r="AK2236" s="20">
        <v>688</v>
      </c>
      <c r="AL2236" s="20">
        <f t="shared" si="443"/>
        <v>84315.51999999999</v>
      </c>
      <c r="AM2236" s="7" t="s">
        <v>287</v>
      </c>
      <c r="AN2236" s="20"/>
      <c r="AO2236" s="21" t="str">
        <f>VLOOKUP(B2236,'[5]FCLCh-VBR'!$B$9:$AQ$42,42,)</f>
        <v xml:space="preserve">2026 主导担当24线内胆顶部离壳的箱体121台，按照A等品入库。 </v>
      </c>
      <c r="AP2236" s="21"/>
      <c r="AQ2236" s="5" t="s">
        <v>2672</v>
      </c>
      <c r="AR2236" s="5" t="s">
        <v>2203</v>
      </c>
    </row>
    <row r="2237" spans="1:44">
      <c r="A2237" s="87" t="s">
        <v>562</v>
      </c>
      <c r="B2237" s="5">
        <v>1004852</v>
      </c>
      <c r="C2237" s="5" t="s">
        <v>565</v>
      </c>
      <c r="D2237" s="5" t="s">
        <v>55</v>
      </c>
      <c r="E2237" s="5" t="s">
        <v>2577</v>
      </c>
      <c r="F2237" s="5" t="s">
        <v>2215</v>
      </c>
      <c r="G2237" s="5" t="s">
        <v>2673</v>
      </c>
      <c r="H2237" s="6">
        <v>40246</v>
      </c>
      <c r="I2237" s="5" t="s">
        <v>575</v>
      </c>
      <c r="J2237" s="5" t="s">
        <v>653</v>
      </c>
      <c r="K2237" s="5" t="s">
        <v>568</v>
      </c>
      <c r="L2237" s="7">
        <v>6</v>
      </c>
      <c r="M2237" s="7" t="s">
        <v>287</v>
      </c>
      <c r="N2237" s="8">
        <v>4725</v>
      </c>
      <c r="O2237" s="122">
        <v>0.02</v>
      </c>
      <c r="P2237" s="10">
        <f t="shared" si="431"/>
        <v>95</v>
      </c>
      <c r="Q2237" s="122">
        <v>5.0000000000000001E-3</v>
      </c>
      <c r="R2237" s="10">
        <f t="shared" si="432"/>
        <v>24</v>
      </c>
      <c r="S2237" s="122">
        <f t="shared" si="433"/>
        <v>2.5185185185185185E-2</v>
      </c>
      <c r="T2237" s="10">
        <f t="shared" si="434"/>
        <v>119</v>
      </c>
      <c r="U2237" s="10">
        <f t="shared" si="435"/>
        <v>4844</v>
      </c>
      <c r="V2237" s="11">
        <v>4937</v>
      </c>
      <c r="W2237" s="12">
        <f t="shared" si="436"/>
        <v>212</v>
      </c>
      <c r="X2237" s="123">
        <f t="shared" si="437"/>
        <v>4.4900000000000002E-2</v>
      </c>
      <c r="Y2237" s="124" t="str">
        <f t="shared" si="438"/>
        <v>0.00%-8.40%</v>
      </c>
      <c r="Z2237" s="15"/>
      <c r="AA2237" s="15"/>
      <c r="AB2237" s="15"/>
      <c r="AC2237" s="125"/>
      <c r="AD2237" s="8">
        <f t="shared" si="439"/>
        <v>0</v>
      </c>
      <c r="AE2237" s="17">
        <f t="shared" si="440"/>
        <v>4937</v>
      </c>
      <c r="AF2237" s="18">
        <f t="shared" si="441"/>
        <v>212</v>
      </c>
      <c r="AG2237" s="126">
        <f t="shared" si="442"/>
        <v>4.4867724867724945E-2</v>
      </c>
      <c r="AH2237" s="20">
        <v>13.6</v>
      </c>
      <c r="AI2237" s="20">
        <v>750</v>
      </c>
      <c r="AJ2237" s="20"/>
      <c r="AK2237" s="20">
        <v>688</v>
      </c>
      <c r="AL2237" s="20">
        <f t="shared" si="443"/>
        <v>76831.199999999997</v>
      </c>
      <c r="AM2237" s="7" t="s">
        <v>287</v>
      </c>
      <c r="AN2237" s="20"/>
      <c r="AO2237" s="21" t="str">
        <f>VLOOKUP(B2237,'[2]FCLCh-VB2'!$B$9:$AQ$230,42,)</f>
        <v>工作责任心强</v>
      </c>
      <c r="AP2237" s="21"/>
      <c r="AQ2237" s="5" t="s">
        <v>2672</v>
      </c>
      <c r="AR2237" s="5" t="s">
        <v>2203</v>
      </c>
    </row>
    <row r="2238" spans="1:44">
      <c r="A2238" s="87" t="s">
        <v>562</v>
      </c>
      <c r="B2238" s="5">
        <v>1004868</v>
      </c>
      <c r="C2238" s="5" t="s">
        <v>565</v>
      </c>
      <c r="D2238" s="5" t="s">
        <v>55</v>
      </c>
      <c r="E2238" s="5" t="s">
        <v>2577</v>
      </c>
      <c r="F2238" s="5" t="s">
        <v>2204</v>
      </c>
      <c r="G2238" s="5" t="s">
        <v>2673</v>
      </c>
      <c r="H2238" s="6">
        <v>40246</v>
      </c>
      <c r="I2238" s="5" t="s">
        <v>575</v>
      </c>
      <c r="J2238" s="5" t="s">
        <v>627</v>
      </c>
      <c r="K2238" s="5" t="s">
        <v>568</v>
      </c>
      <c r="L2238" s="7">
        <v>6</v>
      </c>
      <c r="M2238" s="7" t="s">
        <v>287</v>
      </c>
      <c r="N2238" s="8">
        <v>4431</v>
      </c>
      <c r="O2238" s="122">
        <v>0.02</v>
      </c>
      <c r="P2238" s="10">
        <f t="shared" si="431"/>
        <v>89</v>
      </c>
      <c r="Q2238" s="122">
        <v>5.0000000000000001E-3</v>
      </c>
      <c r="R2238" s="10">
        <f t="shared" si="432"/>
        <v>22</v>
      </c>
      <c r="S2238" s="122">
        <f t="shared" si="433"/>
        <v>2.5050778605280974E-2</v>
      </c>
      <c r="T2238" s="10">
        <f t="shared" si="434"/>
        <v>111</v>
      </c>
      <c r="U2238" s="10">
        <f t="shared" si="435"/>
        <v>4542</v>
      </c>
      <c r="V2238" s="11">
        <v>4431</v>
      </c>
      <c r="W2238" s="12">
        <f t="shared" si="436"/>
        <v>0</v>
      </c>
      <c r="X2238" s="123">
        <f t="shared" si="437"/>
        <v>0</v>
      </c>
      <c r="Y2238" s="124" t="str">
        <f t="shared" si="438"/>
        <v>0.00%-8.40%</v>
      </c>
      <c r="Z2238" s="15"/>
      <c r="AA2238" s="15"/>
      <c r="AB2238" s="15"/>
      <c r="AC2238" s="125"/>
      <c r="AD2238" s="8">
        <f t="shared" si="439"/>
        <v>0</v>
      </c>
      <c r="AE2238" s="17">
        <f t="shared" si="440"/>
        <v>4431</v>
      </c>
      <c r="AF2238" s="18">
        <f t="shared" si="441"/>
        <v>0</v>
      </c>
      <c r="AG2238" s="126">
        <f t="shared" si="442"/>
        <v>0</v>
      </c>
      <c r="AH2238" s="20">
        <v>13.6</v>
      </c>
      <c r="AI2238" s="20">
        <v>450</v>
      </c>
      <c r="AJ2238" s="20"/>
      <c r="AK2238" s="20">
        <v>688</v>
      </c>
      <c r="AL2238" s="20">
        <f t="shared" si="443"/>
        <v>66349.600000000006</v>
      </c>
      <c r="AM2238" s="7" t="s">
        <v>287</v>
      </c>
      <c r="AN2238" s="20"/>
      <c r="AO2238" s="21" t="str">
        <f>VLOOKUP(B2238,'[4]FCLCh-VB1'!$B$9:$AQ$248,42,)</f>
        <v>病假多，水管漏泡造成2台箱体报废</v>
      </c>
      <c r="AP2238" s="21" t="s">
        <v>140</v>
      </c>
      <c r="AQ2238" s="5" t="s">
        <v>2672</v>
      </c>
      <c r="AR2238" s="5" t="s">
        <v>2203</v>
      </c>
    </row>
    <row r="2239" spans="1:44">
      <c r="A2239" s="87" t="s">
        <v>562</v>
      </c>
      <c r="B2239" s="5">
        <v>1004880</v>
      </c>
      <c r="C2239" s="5" t="s">
        <v>565</v>
      </c>
      <c r="D2239" s="5" t="s">
        <v>55</v>
      </c>
      <c r="E2239" s="5" t="s">
        <v>2577</v>
      </c>
      <c r="F2239" s="5" t="s">
        <v>2208</v>
      </c>
      <c r="G2239" s="5" t="s">
        <v>2673</v>
      </c>
      <c r="H2239" s="6">
        <v>40246</v>
      </c>
      <c r="I2239" s="5" t="s">
        <v>575</v>
      </c>
      <c r="J2239" s="5" t="s">
        <v>627</v>
      </c>
      <c r="K2239" s="5" t="s">
        <v>568</v>
      </c>
      <c r="L2239" s="7">
        <v>6</v>
      </c>
      <c r="M2239" s="7" t="s">
        <v>287</v>
      </c>
      <c r="N2239" s="8">
        <v>4575</v>
      </c>
      <c r="O2239" s="122">
        <v>0.02</v>
      </c>
      <c r="P2239" s="10">
        <f t="shared" si="431"/>
        <v>92</v>
      </c>
      <c r="Q2239" s="122">
        <v>5.0000000000000001E-3</v>
      </c>
      <c r="R2239" s="10">
        <f t="shared" si="432"/>
        <v>23</v>
      </c>
      <c r="S2239" s="122">
        <f t="shared" si="433"/>
        <v>2.5136612021857924E-2</v>
      </c>
      <c r="T2239" s="10">
        <f t="shared" si="434"/>
        <v>115</v>
      </c>
      <c r="U2239" s="10">
        <f t="shared" si="435"/>
        <v>4690</v>
      </c>
      <c r="V2239" s="11">
        <v>4689.375</v>
      </c>
      <c r="W2239" s="12">
        <f t="shared" si="436"/>
        <v>114.375</v>
      </c>
      <c r="X2239" s="123">
        <f t="shared" si="437"/>
        <v>2.5000000000000001E-2</v>
      </c>
      <c r="Y2239" s="124" t="str">
        <f t="shared" si="438"/>
        <v>0.00%-8.40%</v>
      </c>
      <c r="Z2239" s="15"/>
      <c r="AA2239" s="15"/>
      <c r="AB2239" s="15"/>
      <c r="AC2239" s="125"/>
      <c r="AD2239" s="8">
        <f t="shared" si="439"/>
        <v>0</v>
      </c>
      <c r="AE2239" s="17">
        <f t="shared" si="440"/>
        <v>4689.375</v>
      </c>
      <c r="AF2239" s="18">
        <f t="shared" si="441"/>
        <v>114.375</v>
      </c>
      <c r="AG2239" s="126">
        <f t="shared" si="442"/>
        <v>2.4999999999999911E-2</v>
      </c>
      <c r="AH2239" s="20">
        <v>13.6</v>
      </c>
      <c r="AI2239" s="20">
        <v>450</v>
      </c>
      <c r="AJ2239" s="20"/>
      <c r="AK2239" s="20">
        <v>688</v>
      </c>
      <c r="AL2239" s="20">
        <f t="shared" si="443"/>
        <v>69863.5</v>
      </c>
      <c r="AM2239" s="7" t="s">
        <v>287</v>
      </c>
      <c r="AN2239" s="20"/>
      <c r="AO2239" s="21"/>
      <c r="AP2239" s="21"/>
      <c r="AQ2239" s="5" t="s">
        <v>2672</v>
      </c>
      <c r="AR2239" s="5" t="s">
        <v>2203</v>
      </c>
    </row>
    <row r="2240" spans="1:44">
      <c r="A2240" s="87" t="s">
        <v>562</v>
      </c>
      <c r="B2240" s="5">
        <v>1004881</v>
      </c>
      <c r="C2240" s="5" t="s">
        <v>565</v>
      </c>
      <c r="D2240" s="5" t="s">
        <v>55</v>
      </c>
      <c r="E2240" s="5" t="s">
        <v>2577</v>
      </c>
      <c r="F2240" s="5" t="s">
        <v>2215</v>
      </c>
      <c r="G2240" s="5" t="s">
        <v>2673</v>
      </c>
      <c r="H2240" s="6">
        <v>40246</v>
      </c>
      <c r="I2240" s="5" t="s">
        <v>575</v>
      </c>
      <c r="J2240" s="5" t="s">
        <v>627</v>
      </c>
      <c r="K2240" s="5" t="s">
        <v>568</v>
      </c>
      <c r="L2240" s="7">
        <v>6</v>
      </c>
      <c r="M2240" s="7" t="s">
        <v>287</v>
      </c>
      <c r="N2240" s="8">
        <v>4613</v>
      </c>
      <c r="O2240" s="122">
        <v>0.02</v>
      </c>
      <c r="P2240" s="10">
        <f t="shared" si="431"/>
        <v>92</v>
      </c>
      <c r="Q2240" s="122">
        <v>5.0000000000000001E-3</v>
      </c>
      <c r="R2240" s="10">
        <f t="shared" si="432"/>
        <v>23</v>
      </c>
      <c r="S2240" s="122">
        <f t="shared" si="433"/>
        <v>2.4929546932581835E-2</v>
      </c>
      <c r="T2240" s="10">
        <f t="shared" si="434"/>
        <v>115</v>
      </c>
      <c r="U2240" s="10">
        <f t="shared" si="435"/>
        <v>4728</v>
      </c>
      <c r="V2240" s="11">
        <v>4728</v>
      </c>
      <c r="W2240" s="12">
        <f t="shared" si="436"/>
        <v>115</v>
      </c>
      <c r="X2240" s="123">
        <f t="shared" si="437"/>
        <v>2.4899999999999999E-2</v>
      </c>
      <c r="Y2240" s="124" t="str">
        <f t="shared" si="438"/>
        <v>0.00%-8.40%</v>
      </c>
      <c r="Z2240" s="15"/>
      <c r="AA2240" s="15"/>
      <c r="AB2240" s="15"/>
      <c r="AC2240" s="125"/>
      <c r="AD2240" s="8">
        <f t="shared" si="439"/>
        <v>0</v>
      </c>
      <c r="AE2240" s="17">
        <f t="shared" si="440"/>
        <v>4728</v>
      </c>
      <c r="AF2240" s="18">
        <f t="shared" si="441"/>
        <v>115</v>
      </c>
      <c r="AG2240" s="126">
        <f t="shared" si="442"/>
        <v>2.492954693258187E-2</v>
      </c>
      <c r="AH2240" s="20">
        <v>13.6</v>
      </c>
      <c r="AI2240" s="20">
        <v>450</v>
      </c>
      <c r="AJ2240" s="20"/>
      <c r="AK2240" s="20">
        <v>688</v>
      </c>
      <c r="AL2240" s="20">
        <f t="shared" si="443"/>
        <v>70388.799999999988</v>
      </c>
      <c r="AM2240" s="7" t="s">
        <v>287</v>
      </c>
      <c r="AN2240" s="20"/>
      <c r="AO2240" s="21"/>
      <c r="AP2240" s="21"/>
      <c r="AQ2240" s="5" t="s">
        <v>2672</v>
      </c>
      <c r="AR2240" s="5" t="s">
        <v>2203</v>
      </c>
    </row>
    <row r="2241" spans="1:44">
      <c r="A2241" s="87" t="s">
        <v>562</v>
      </c>
      <c r="B2241" s="5">
        <v>1004882</v>
      </c>
      <c r="C2241" s="5" t="s">
        <v>565</v>
      </c>
      <c r="D2241" s="5" t="s">
        <v>55</v>
      </c>
      <c r="E2241" s="5" t="s">
        <v>2577</v>
      </c>
      <c r="F2241" s="5" t="s">
        <v>2215</v>
      </c>
      <c r="G2241" s="5" t="s">
        <v>2673</v>
      </c>
      <c r="H2241" s="6">
        <v>40246</v>
      </c>
      <c r="I2241" s="5" t="s">
        <v>575</v>
      </c>
      <c r="J2241" s="5" t="s">
        <v>627</v>
      </c>
      <c r="K2241" s="5" t="s">
        <v>568</v>
      </c>
      <c r="L2241" s="7">
        <v>6</v>
      </c>
      <c r="M2241" s="7" t="s">
        <v>287</v>
      </c>
      <c r="N2241" s="8">
        <v>4567</v>
      </c>
      <c r="O2241" s="122">
        <v>0.02</v>
      </c>
      <c r="P2241" s="10">
        <f t="shared" si="431"/>
        <v>91</v>
      </c>
      <c r="Q2241" s="122">
        <v>5.0000000000000001E-3</v>
      </c>
      <c r="R2241" s="10">
        <f t="shared" si="432"/>
        <v>23</v>
      </c>
      <c r="S2241" s="122">
        <f t="shared" si="433"/>
        <v>2.4961681629078171E-2</v>
      </c>
      <c r="T2241" s="10">
        <f t="shared" si="434"/>
        <v>114</v>
      </c>
      <c r="U2241" s="10">
        <f t="shared" si="435"/>
        <v>4681</v>
      </c>
      <c r="V2241" s="11">
        <v>4681</v>
      </c>
      <c r="W2241" s="12">
        <f t="shared" si="436"/>
        <v>114</v>
      </c>
      <c r="X2241" s="123">
        <f t="shared" si="437"/>
        <v>2.5000000000000001E-2</v>
      </c>
      <c r="Y2241" s="124" t="str">
        <f t="shared" si="438"/>
        <v>0.00%-8.40%</v>
      </c>
      <c r="Z2241" s="15"/>
      <c r="AA2241" s="15"/>
      <c r="AB2241" s="15"/>
      <c r="AC2241" s="125"/>
      <c r="AD2241" s="8">
        <f t="shared" si="439"/>
        <v>0</v>
      </c>
      <c r="AE2241" s="17">
        <f t="shared" si="440"/>
        <v>4681</v>
      </c>
      <c r="AF2241" s="18">
        <f t="shared" si="441"/>
        <v>114</v>
      </c>
      <c r="AG2241" s="126">
        <f t="shared" si="442"/>
        <v>2.4961681629078081E-2</v>
      </c>
      <c r="AH2241" s="20">
        <v>13.6</v>
      </c>
      <c r="AI2241" s="20">
        <v>450</v>
      </c>
      <c r="AJ2241" s="20"/>
      <c r="AK2241" s="20">
        <v>688</v>
      </c>
      <c r="AL2241" s="20">
        <f t="shared" si="443"/>
        <v>69749.600000000006</v>
      </c>
      <c r="AM2241" s="7" t="s">
        <v>287</v>
      </c>
      <c r="AN2241" s="20"/>
      <c r="AO2241" s="21"/>
      <c r="AP2241" s="21"/>
      <c r="AQ2241" s="5" t="s">
        <v>2672</v>
      </c>
      <c r="AR2241" s="5" t="s">
        <v>2203</v>
      </c>
    </row>
    <row r="2242" spans="1:44">
      <c r="A2242" s="87" t="s">
        <v>562</v>
      </c>
      <c r="B2242" s="5">
        <v>1004885</v>
      </c>
      <c r="C2242" s="5" t="s">
        <v>565</v>
      </c>
      <c r="D2242" s="5" t="s">
        <v>55</v>
      </c>
      <c r="E2242" s="5" t="s">
        <v>2577</v>
      </c>
      <c r="F2242" s="5" t="s">
        <v>2208</v>
      </c>
      <c r="G2242" s="5" t="s">
        <v>2673</v>
      </c>
      <c r="H2242" s="6">
        <v>40247</v>
      </c>
      <c r="I2242" s="5" t="s">
        <v>575</v>
      </c>
      <c r="J2242" s="5" t="s">
        <v>2642</v>
      </c>
      <c r="K2242" s="5" t="s">
        <v>568</v>
      </c>
      <c r="L2242" s="7">
        <v>6</v>
      </c>
      <c r="M2242" s="7" t="s">
        <v>287</v>
      </c>
      <c r="N2242" s="8">
        <v>4690</v>
      </c>
      <c r="O2242" s="122">
        <v>0.02</v>
      </c>
      <c r="P2242" s="10">
        <f t="shared" si="431"/>
        <v>94</v>
      </c>
      <c r="Q2242" s="122">
        <v>5.0000000000000001E-3</v>
      </c>
      <c r="R2242" s="10">
        <f t="shared" si="432"/>
        <v>23</v>
      </c>
      <c r="S2242" s="122">
        <f t="shared" si="433"/>
        <v>2.4946695095948827E-2</v>
      </c>
      <c r="T2242" s="10">
        <f t="shared" si="434"/>
        <v>117</v>
      </c>
      <c r="U2242" s="10">
        <f t="shared" si="435"/>
        <v>4807</v>
      </c>
      <c r="V2242" s="11">
        <v>4901.05</v>
      </c>
      <c r="W2242" s="12">
        <f t="shared" si="436"/>
        <v>211.05000000000018</v>
      </c>
      <c r="X2242" s="123">
        <f t="shared" si="437"/>
        <v>4.4999999999999998E-2</v>
      </c>
      <c r="Y2242" s="124" t="str">
        <f t="shared" si="438"/>
        <v>0.00%-8.40%</v>
      </c>
      <c r="Z2242" s="15"/>
      <c r="AA2242" s="15"/>
      <c r="AB2242" s="15"/>
      <c r="AC2242" s="125"/>
      <c r="AD2242" s="8">
        <f t="shared" si="439"/>
        <v>0</v>
      </c>
      <c r="AE2242" s="17">
        <f t="shared" si="440"/>
        <v>4901.05</v>
      </c>
      <c r="AF2242" s="18">
        <f t="shared" si="441"/>
        <v>211.05000000000018</v>
      </c>
      <c r="AG2242" s="126">
        <f t="shared" si="442"/>
        <v>4.4999999999999929E-2</v>
      </c>
      <c r="AH2242" s="20">
        <v>13.6</v>
      </c>
      <c r="AI2242" s="20">
        <v>650</v>
      </c>
      <c r="AJ2242" s="20"/>
      <c r="AK2242" s="20">
        <v>688</v>
      </c>
      <c r="AL2242" s="20">
        <f t="shared" si="443"/>
        <v>75142.28</v>
      </c>
      <c r="AM2242" s="7" t="s">
        <v>287</v>
      </c>
      <c r="AN2242" s="20"/>
      <c r="AO2242" s="21" t="str">
        <f>VLOOKUP(B2242,'[3]FCLCh-VB3'!$B$9:$AQ$389,42,)</f>
        <v>班组骨干，多面手</v>
      </c>
      <c r="AP2242" s="21"/>
      <c r="AQ2242" s="5" t="s">
        <v>2672</v>
      </c>
      <c r="AR2242" s="5" t="s">
        <v>2203</v>
      </c>
    </row>
    <row r="2243" spans="1:44">
      <c r="A2243" s="87" t="s">
        <v>562</v>
      </c>
      <c r="B2243" s="5">
        <v>1004891</v>
      </c>
      <c r="C2243" s="5" t="s">
        <v>565</v>
      </c>
      <c r="D2243" s="5" t="s">
        <v>55</v>
      </c>
      <c r="E2243" s="5" t="s">
        <v>2577</v>
      </c>
      <c r="F2243" s="5" t="s">
        <v>2204</v>
      </c>
      <c r="G2243" s="5" t="s">
        <v>2673</v>
      </c>
      <c r="H2243" s="6">
        <v>40247</v>
      </c>
      <c r="I2243" s="5" t="s">
        <v>575</v>
      </c>
      <c r="J2243" s="5" t="s">
        <v>653</v>
      </c>
      <c r="K2243" s="5" t="s">
        <v>568</v>
      </c>
      <c r="L2243" s="7">
        <v>6</v>
      </c>
      <c r="M2243" s="7" t="s">
        <v>287</v>
      </c>
      <c r="N2243" s="8">
        <v>4749</v>
      </c>
      <c r="O2243" s="122">
        <v>0.02</v>
      </c>
      <c r="P2243" s="10">
        <f t="shared" si="431"/>
        <v>95</v>
      </c>
      <c r="Q2243" s="122">
        <v>5.0000000000000001E-3</v>
      </c>
      <c r="R2243" s="10">
        <f t="shared" si="432"/>
        <v>24</v>
      </c>
      <c r="S2243" s="122">
        <f t="shared" si="433"/>
        <v>2.5057906927774268E-2</v>
      </c>
      <c r="T2243" s="10">
        <f t="shared" si="434"/>
        <v>119</v>
      </c>
      <c r="U2243" s="10">
        <f t="shared" si="435"/>
        <v>4868</v>
      </c>
      <c r="V2243" s="11">
        <v>4986</v>
      </c>
      <c r="W2243" s="12">
        <f t="shared" si="436"/>
        <v>237</v>
      </c>
      <c r="X2243" s="123">
        <f t="shared" si="437"/>
        <v>4.99E-2</v>
      </c>
      <c r="Y2243" s="124" t="str">
        <f t="shared" si="438"/>
        <v>0.00%-8.40%</v>
      </c>
      <c r="Z2243" s="15"/>
      <c r="AA2243" s="15"/>
      <c r="AB2243" s="15"/>
      <c r="AC2243" s="125"/>
      <c r="AD2243" s="8">
        <f t="shared" si="439"/>
        <v>0</v>
      </c>
      <c r="AE2243" s="17">
        <f t="shared" si="440"/>
        <v>4986</v>
      </c>
      <c r="AF2243" s="18">
        <f t="shared" si="441"/>
        <v>237</v>
      </c>
      <c r="AG2243" s="126">
        <f t="shared" si="442"/>
        <v>4.9905243209096728E-2</v>
      </c>
      <c r="AH2243" s="20">
        <v>13.6</v>
      </c>
      <c r="AI2243" s="20">
        <v>750</v>
      </c>
      <c r="AJ2243" s="20"/>
      <c r="AK2243" s="20">
        <v>688</v>
      </c>
      <c r="AL2243" s="20">
        <f t="shared" si="443"/>
        <v>77497.599999999991</v>
      </c>
      <c r="AM2243" s="7" t="s">
        <v>287</v>
      </c>
      <c r="AN2243" s="20"/>
      <c r="AO2243" s="21" t="str">
        <f>VLOOKUP(B2243,'[4]FCLCh-VB1'!$B$9:$AQ$248,42,)</f>
        <v>季度优秀员工</v>
      </c>
      <c r="AP2243" s="21"/>
      <c r="AQ2243" s="5" t="s">
        <v>2672</v>
      </c>
      <c r="AR2243" s="5" t="s">
        <v>2203</v>
      </c>
    </row>
    <row r="2244" spans="1:44">
      <c r="A2244" s="87" t="s">
        <v>562</v>
      </c>
      <c r="B2244" s="5">
        <v>1004893</v>
      </c>
      <c r="C2244" s="5" t="s">
        <v>565</v>
      </c>
      <c r="D2244" s="5" t="s">
        <v>55</v>
      </c>
      <c r="E2244" s="5" t="s">
        <v>2577</v>
      </c>
      <c r="F2244" s="5" t="s">
        <v>2204</v>
      </c>
      <c r="G2244" s="5" t="s">
        <v>2673</v>
      </c>
      <c r="H2244" s="6">
        <v>40247</v>
      </c>
      <c r="I2244" s="5" t="s">
        <v>575</v>
      </c>
      <c r="J2244" s="5" t="s">
        <v>627</v>
      </c>
      <c r="K2244" s="5" t="s">
        <v>568</v>
      </c>
      <c r="L2244" s="7">
        <v>6</v>
      </c>
      <c r="M2244" s="7" t="s">
        <v>287</v>
      </c>
      <c r="N2244" s="8">
        <v>4304</v>
      </c>
      <c r="O2244" s="122">
        <v>0.02</v>
      </c>
      <c r="P2244" s="10">
        <f t="shared" si="431"/>
        <v>86</v>
      </c>
      <c r="Q2244" s="122">
        <v>5.0000000000000001E-3</v>
      </c>
      <c r="R2244" s="10">
        <f t="shared" si="432"/>
        <v>22</v>
      </c>
      <c r="S2244" s="122">
        <f t="shared" si="433"/>
        <v>2.5092936802973979E-2</v>
      </c>
      <c r="T2244" s="10">
        <f t="shared" si="434"/>
        <v>108</v>
      </c>
      <c r="U2244" s="10">
        <f t="shared" si="435"/>
        <v>4412</v>
      </c>
      <c r="V2244" s="11">
        <v>4304</v>
      </c>
      <c r="W2244" s="12">
        <f t="shared" si="436"/>
        <v>0</v>
      </c>
      <c r="X2244" s="123">
        <f t="shared" si="437"/>
        <v>0</v>
      </c>
      <c r="Y2244" s="124" t="str">
        <f t="shared" si="438"/>
        <v>0.00%-8.40%</v>
      </c>
      <c r="Z2244" s="15"/>
      <c r="AA2244" s="15"/>
      <c r="AB2244" s="15"/>
      <c r="AC2244" s="125"/>
      <c r="AD2244" s="8">
        <f t="shared" si="439"/>
        <v>0</v>
      </c>
      <c r="AE2244" s="17">
        <f t="shared" si="440"/>
        <v>4304</v>
      </c>
      <c r="AF2244" s="18">
        <f t="shared" si="441"/>
        <v>0</v>
      </c>
      <c r="AG2244" s="126">
        <f t="shared" si="442"/>
        <v>0</v>
      </c>
      <c r="AH2244" s="20">
        <v>13.6</v>
      </c>
      <c r="AI2244" s="20">
        <v>450</v>
      </c>
      <c r="AJ2244" s="20"/>
      <c r="AK2244" s="20">
        <v>688</v>
      </c>
      <c r="AL2244" s="20">
        <f t="shared" si="443"/>
        <v>64622.400000000001</v>
      </c>
      <c r="AM2244" s="7" t="s">
        <v>287</v>
      </c>
      <c r="AN2244" s="20"/>
      <c r="AO2244" s="21" t="str">
        <f>VLOOKUP(B2244,'[4]FCLCh-VB1'!$B$9:$AQ$248,42,)</f>
        <v>个人工作能力有限，且在工作中经常出现漏装错装及造成产品缺陷的问题</v>
      </c>
      <c r="AP2244" s="21" t="s">
        <v>140</v>
      </c>
      <c r="AQ2244" s="5" t="s">
        <v>2672</v>
      </c>
      <c r="AR2244" s="5" t="s">
        <v>2203</v>
      </c>
    </row>
    <row r="2245" spans="1:44">
      <c r="A2245" s="87" t="s">
        <v>562</v>
      </c>
      <c r="B2245" s="5">
        <v>1004894</v>
      </c>
      <c r="C2245" s="5" t="s">
        <v>565</v>
      </c>
      <c r="D2245" s="5" t="s">
        <v>55</v>
      </c>
      <c r="E2245" s="5" t="s">
        <v>2577</v>
      </c>
      <c r="F2245" s="5" t="s">
        <v>2208</v>
      </c>
      <c r="G2245" s="5" t="s">
        <v>2673</v>
      </c>
      <c r="H2245" s="6">
        <v>40247</v>
      </c>
      <c r="I2245" s="5" t="s">
        <v>575</v>
      </c>
      <c r="J2245" s="5" t="s">
        <v>627</v>
      </c>
      <c r="K2245" s="5" t="s">
        <v>568</v>
      </c>
      <c r="L2245" s="7">
        <v>6</v>
      </c>
      <c r="M2245" s="7" t="s">
        <v>287</v>
      </c>
      <c r="N2245" s="8">
        <v>4494</v>
      </c>
      <c r="O2245" s="122">
        <v>0.02</v>
      </c>
      <c r="P2245" s="10">
        <f t="shared" si="431"/>
        <v>90</v>
      </c>
      <c r="Q2245" s="122">
        <v>5.0000000000000001E-3</v>
      </c>
      <c r="R2245" s="10">
        <f t="shared" si="432"/>
        <v>22</v>
      </c>
      <c r="S2245" s="122">
        <f t="shared" si="433"/>
        <v>2.4922118380062305E-2</v>
      </c>
      <c r="T2245" s="10">
        <f t="shared" si="434"/>
        <v>112</v>
      </c>
      <c r="U2245" s="10">
        <f t="shared" si="435"/>
        <v>4606</v>
      </c>
      <c r="V2245" s="11">
        <v>4583.88</v>
      </c>
      <c r="W2245" s="12">
        <f t="shared" si="436"/>
        <v>89.880000000000109</v>
      </c>
      <c r="X2245" s="123">
        <f t="shared" si="437"/>
        <v>0.02</v>
      </c>
      <c r="Y2245" s="124" t="str">
        <f t="shared" si="438"/>
        <v>0.00%-8.40%</v>
      </c>
      <c r="Z2245" s="15"/>
      <c r="AA2245" s="15"/>
      <c r="AB2245" s="15"/>
      <c r="AC2245" s="125"/>
      <c r="AD2245" s="8">
        <f t="shared" si="439"/>
        <v>0</v>
      </c>
      <c r="AE2245" s="17">
        <f t="shared" si="440"/>
        <v>4583.88</v>
      </c>
      <c r="AF2245" s="18">
        <f t="shared" si="441"/>
        <v>89.880000000000109</v>
      </c>
      <c r="AG2245" s="126">
        <f t="shared" si="442"/>
        <v>2.0000000000000018E-2</v>
      </c>
      <c r="AH2245" s="20">
        <v>13.6</v>
      </c>
      <c r="AI2245" s="20">
        <v>450</v>
      </c>
      <c r="AJ2245" s="20"/>
      <c r="AK2245" s="20">
        <v>688</v>
      </c>
      <c r="AL2245" s="20">
        <f t="shared" si="443"/>
        <v>68428.767999999996</v>
      </c>
      <c r="AM2245" s="7" t="s">
        <v>287</v>
      </c>
      <c r="AN2245" s="20"/>
      <c r="AO2245" s="21"/>
      <c r="AP2245" s="21"/>
      <c r="AQ2245" s="5" t="s">
        <v>2672</v>
      </c>
      <c r="AR2245" s="5" t="s">
        <v>2203</v>
      </c>
    </row>
    <row r="2246" spans="1:44">
      <c r="A2246" s="87" t="s">
        <v>562</v>
      </c>
      <c r="B2246" s="5">
        <v>1004908</v>
      </c>
      <c r="C2246" s="5" t="s">
        <v>565</v>
      </c>
      <c r="D2246" s="5" t="s">
        <v>55</v>
      </c>
      <c r="E2246" s="5" t="s">
        <v>2577</v>
      </c>
      <c r="F2246" s="5" t="s">
        <v>2208</v>
      </c>
      <c r="G2246" s="5" t="s">
        <v>2673</v>
      </c>
      <c r="H2246" s="6">
        <v>40247</v>
      </c>
      <c r="I2246" s="5" t="s">
        <v>575</v>
      </c>
      <c r="J2246" s="5" t="s">
        <v>627</v>
      </c>
      <c r="K2246" s="5" t="s">
        <v>568</v>
      </c>
      <c r="L2246" s="7">
        <v>6</v>
      </c>
      <c r="M2246" s="7" t="s">
        <v>287</v>
      </c>
      <c r="N2246" s="8">
        <v>4996</v>
      </c>
      <c r="O2246" s="122">
        <v>0.02</v>
      </c>
      <c r="P2246" s="10">
        <f t="shared" si="431"/>
        <v>100</v>
      </c>
      <c r="Q2246" s="122">
        <v>5.0000000000000001E-3</v>
      </c>
      <c r="R2246" s="10">
        <f t="shared" si="432"/>
        <v>25</v>
      </c>
      <c r="S2246" s="122">
        <f t="shared" si="433"/>
        <v>2.5020016012810248E-2</v>
      </c>
      <c r="T2246" s="10">
        <f t="shared" si="434"/>
        <v>125</v>
      </c>
      <c r="U2246" s="10">
        <f t="shared" si="435"/>
        <v>5121</v>
      </c>
      <c r="V2246" s="11">
        <v>5095.92</v>
      </c>
      <c r="W2246" s="12">
        <f t="shared" si="436"/>
        <v>99.920000000000073</v>
      </c>
      <c r="X2246" s="123">
        <f t="shared" si="437"/>
        <v>0.02</v>
      </c>
      <c r="Y2246" s="124" t="str">
        <f t="shared" si="438"/>
        <v>0.00%-8.40%</v>
      </c>
      <c r="Z2246" s="15"/>
      <c r="AA2246" s="15"/>
      <c r="AB2246" s="15"/>
      <c r="AC2246" s="125"/>
      <c r="AD2246" s="8">
        <f t="shared" si="439"/>
        <v>0</v>
      </c>
      <c r="AE2246" s="17">
        <f t="shared" si="440"/>
        <v>5095.92</v>
      </c>
      <c r="AF2246" s="18">
        <f t="shared" si="441"/>
        <v>99.920000000000073</v>
      </c>
      <c r="AG2246" s="126">
        <f t="shared" si="442"/>
        <v>2.0000000000000018E-2</v>
      </c>
      <c r="AH2246" s="20">
        <v>13.6</v>
      </c>
      <c r="AI2246" s="20">
        <v>450</v>
      </c>
      <c r="AJ2246" s="20"/>
      <c r="AK2246" s="20">
        <v>688</v>
      </c>
      <c r="AL2246" s="20">
        <f t="shared" si="443"/>
        <v>75392.512000000002</v>
      </c>
      <c r="AM2246" s="7" t="s">
        <v>287</v>
      </c>
      <c r="AN2246" s="20"/>
      <c r="AO2246" s="21"/>
      <c r="AP2246" s="21"/>
      <c r="AQ2246" s="5" t="s">
        <v>2672</v>
      </c>
      <c r="AR2246" s="5" t="s">
        <v>2203</v>
      </c>
    </row>
    <row r="2247" spans="1:44">
      <c r="A2247" s="87" t="s">
        <v>562</v>
      </c>
      <c r="B2247" s="5">
        <v>1004920</v>
      </c>
      <c r="C2247" s="5" t="s">
        <v>565</v>
      </c>
      <c r="D2247" s="5" t="s">
        <v>55</v>
      </c>
      <c r="E2247" s="5" t="s">
        <v>2577</v>
      </c>
      <c r="F2247" s="5" t="s">
        <v>2208</v>
      </c>
      <c r="G2247" s="5" t="s">
        <v>2673</v>
      </c>
      <c r="H2247" s="6">
        <v>40247</v>
      </c>
      <c r="I2247" s="5" t="s">
        <v>575</v>
      </c>
      <c r="J2247" s="5" t="s">
        <v>2644</v>
      </c>
      <c r="K2247" s="5" t="s">
        <v>568</v>
      </c>
      <c r="L2247" s="7">
        <v>6</v>
      </c>
      <c r="M2247" s="7" t="s">
        <v>287</v>
      </c>
      <c r="N2247" s="8">
        <v>4550</v>
      </c>
      <c r="O2247" s="122">
        <v>0.02</v>
      </c>
      <c r="P2247" s="10">
        <f t="shared" si="431"/>
        <v>91</v>
      </c>
      <c r="Q2247" s="122">
        <v>5.0000000000000001E-3</v>
      </c>
      <c r="R2247" s="10">
        <f t="shared" si="432"/>
        <v>23</v>
      </c>
      <c r="S2247" s="122">
        <f t="shared" si="433"/>
        <v>2.5054945054945054E-2</v>
      </c>
      <c r="T2247" s="10">
        <f t="shared" si="434"/>
        <v>114</v>
      </c>
      <c r="U2247" s="10">
        <f t="shared" si="435"/>
        <v>4664</v>
      </c>
      <c r="V2247" s="11">
        <v>4618.25</v>
      </c>
      <c r="W2247" s="12">
        <f t="shared" si="436"/>
        <v>68.25</v>
      </c>
      <c r="X2247" s="123">
        <f t="shared" si="437"/>
        <v>1.4999999999999999E-2</v>
      </c>
      <c r="Y2247" s="124" t="str">
        <f t="shared" si="438"/>
        <v>0.00%-8.40%</v>
      </c>
      <c r="Z2247" s="15"/>
      <c r="AA2247" s="15"/>
      <c r="AB2247" s="15"/>
      <c r="AC2247" s="125"/>
      <c r="AD2247" s="8">
        <f t="shared" si="439"/>
        <v>0</v>
      </c>
      <c r="AE2247" s="17">
        <f t="shared" si="440"/>
        <v>4618.25</v>
      </c>
      <c r="AF2247" s="18">
        <f t="shared" si="441"/>
        <v>68.25</v>
      </c>
      <c r="AG2247" s="126">
        <f t="shared" si="442"/>
        <v>1.4999999999999902E-2</v>
      </c>
      <c r="AH2247" s="20">
        <v>13.6</v>
      </c>
      <c r="AI2247" s="20">
        <v>650</v>
      </c>
      <c r="AJ2247" s="20"/>
      <c r="AK2247" s="20">
        <v>688</v>
      </c>
      <c r="AL2247" s="20">
        <f t="shared" si="443"/>
        <v>71296.2</v>
      </c>
      <c r="AM2247" s="7" t="s">
        <v>287</v>
      </c>
      <c r="AN2247" s="20"/>
      <c r="AO2247" s="21"/>
      <c r="AP2247" s="21"/>
      <c r="AQ2247" s="5" t="s">
        <v>2672</v>
      </c>
      <c r="AR2247" s="5" t="s">
        <v>2203</v>
      </c>
    </row>
    <row r="2248" spans="1:44">
      <c r="A2248" s="87" t="s">
        <v>562</v>
      </c>
      <c r="B2248" s="5">
        <v>1004935</v>
      </c>
      <c r="C2248" s="5" t="s">
        <v>565</v>
      </c>
      <c r="D2248" s="5" t="s">
        <v>55</v>
      </c>
      <c r="E2248" s="5" t="s">
        <v>2577</v>
      </c>
      <c r="F2248" s="5" t="s">
        <v>2215</v>
      </c>
      <c r="G2248" s="5" t="s">
        <v>2673</v>
      </c>
      <c r="H2248" s="6">
        <v>40247</v>
      </c>
      <c r="I2248" s="5" t="s">
        <v>575</v>
      </c>
      <c r="J2248" s="5" t="s">
        <v>2644</v>
      </c>
      <c r="K2248" s="5" t="s">
        <v>568</v>
      </c>
      <c r="L2248" s="7">
        <v>6</v>
      </c>
      <c r="M2248" s="7" t="s">
        <v>287</v>
      </c>
      <c r="N2248" s="8">
        <v>4800</v>
      </c>
      <c r="O2248" s="122">
        <v>0.02</v>
      </c>
      <c r="P2248" s="10">
        <f t="shared" si="431"/>
        <v>96</v>
      </c>
      <c r="Q2248" s="122">
        <v>5.0000000000000001E-3</v>
      </c>
      <c r="R2248" s="10">
        <f t="shared" si="432"/>
        <v>24</v>
      </c>
      <c r="S2248" s="122">
        <f t="shared" si="433"/>
        <v>2.5000000000000001E-2</v>
      </c>
      <c r="T2248" s="10">
        <f t="shared" si="434"/>
        <v>120</v>
      </c>
      <c r="U2248" s="10">
        <f t="shared" si="435"/>
        <v>4920</v>
      </c>
      <c r="V2248" s="11">
        <v>4991</v>
      </c>
      <c r="W2248" s="12">
        <f t="shared" si="436"/>
        <v>191</v>
      </c>
      <c r="X2248" s="123">
        <f t="shared" si="437"/>
        <v>3.9800000000000002E-2</v>
      </c>
      <c r="Y2248" s="124" t="str">
        <f t="shared" si="438"/>
        <v>0.00%-8.40%</v>
      </c>
      <c r="Z2248" s="15"/>
      <c r="AA2248" s="15"/>
      <c r="AB2248" s="15"/>
      <c r="AC2248" s="125"/>
      <c r="AD2248" s="8">
        <f t="shared" si="439"/>
        <v>0</v>
      </c>
      <c r="AE2248" s="17">
        <f t="shared" si="440"/>
        <v>4991</v>
      </c>
      <c r="AF2248" s="18">
        <f t="shared" si="441"/>
        <v>191</v>
      </c>
      <c r="AG2248" s="126">
        <f t="shared" si="442"/>
        <v>3.979166666666667E-2</v>
      </c>
      <c r="AH2248" s="20">
        <v>13.6</v>
      </c>
      <c r="AI2248" s="20">
        <v>650</v>
      </c>
      <c r="AJ2248" s="20"/>
      <c r="AK2248" s="20">
        <v>688</v>
      </c>
      <c r="AL2248" s="20">
        <f t="shared" si="443"/>
        <v>76365.599999999991</v>
      </c>
      <c r="AM2248" s="7" t="s">
        <v>287</v>
      </c>
      <c r="AN2248" s="20"/>
      <c r="AO2248" s="21" t="str">
        <f>VLOOKUP(B2248,'[2]FCLCh-VB2'!$B$9:$AQ$230,42,)</f>
        <v>工作责任心强</v>
      </c>
      <c r="AP2248" s="21"/>
      <c r="AQ2248" s="5" t="s">
        <v>2672</v>
      </c>
      <c r="AR2248" s="5" t="s">
        <v>2203</v>
      </c>
    </row>
    <row r="2249" spans="1:44">
      <c r="A2249" s="87" t="s">
        <v>562</v>
      </c>
      <c r="B2249" s="5">
        <v>1004956</v>
      </c>
      <c r="C2249" s="5" t="s">
        <v>565</v>
      </c>
      <c r="D2249" s="5" t="s">
        <v>55</v>
      </c>
      <c r="E2249" s="5" t="s">
        <v>2577</v>
      </c>
      <c r="F2249" s="5" t="s">
        <v>2208</v>
      </c>
      <c r="G2249" s="5" t="s">
        <v>2673</v>
      </c>
      <c r="H2249" s="6">
        <v>40254</v>
      </c>
      <c r="I2249" s="5" t="s">
        <v>575</v>
      </c>
      <c r="J2249" s="5" t="s">
        <v>2642</v>
      </c>
      <c r="K2249" s="5" t="s">
        <v>568</v>
      </c>
      <c r="L2249" s="7">
        <v>6</v>
      </c>
      <c r="M2249" s="7" t="s">
        <v>287</v>
      </c>
      <c r="N2249" s="8">
        <v>4513</v>
      </c>
      <c r="O2249" s="122">
        <v>0.02</v>
      </c>
      <c r="P2249" s="10">
        <f t="shared" si="431"/>
        <v>90</v>
      </c>
      <c r="Q2249" s="122">
        <v>5.0000000000000001E-3</v>
      </c>
      <c r="R2249" s="10">
        <f t="shared" si="432"/>
        <v>23</v>
      </c>
      <c r="S2249" s="122">
        <f t="shared" si="433"/>
        <v>2.5038776866829159E-2</v>
      </c>
      <c r="T2249" s="10">
        <f t="shared" si="434"/>
        <v>113</v>
      </c>
      <c r="U2249" s="10">
        <f t="shared" si="435"/>
        <v>4626</v>
      </c>
      <c r="V2249" s="11">
        <v>4625.8249999999998</v>
      </c>
      <c r="W2249" s="12">
        <f t="shared" si="436"/>
        <v>112.82499999999982</v>
      </c>
      <c r="X2249" s="123">
        <f t="shared" si="437"/>
        <v>2.5000000000000001E-2</v>
      </c>
      <c r="Y2249" s="124" t="str">
        <f t="shared" si="438"/>
        <v>0.00%-8.40%</v>
      </c>
      <c r="Z2249" s="15"/>
      <c r="AA2249" s="15"/>
      <c r="AB2249" s="15"/>
      <c r="AC2249" s="125"/>
      <c r="AD2249" s="8">
        <f t="shared" si="439"/>
        <v>0</v>
      </c>
      <c r="AE2249" s="17">
        <f t="shared" si="440"/>
        <v>4625.8249999999998</v>
      </c>
      <c r="AF2249" s="18">
        <f t="shared" si="441"/>
        <v>112.82499999999982</v>
      </c>
      <c r="AG2249" s="126">
        <f t="shared" si="442"/>
        <v>2.4999999999999911E-2</v>
      </c>
      <c r="AH2249" s="20">
        <v>13.6</v>
      </c>
      <c r="AI2249" s="20">
        <v>650</v>
      </c>
      <c r="AJ2249" s="20"/>
      <c r="AK2249" s="20">
        <v>688</v>
      </c>
      <c r="AL2249" s="20">
        <f t="shared" si="443"/>
        <v>71399.22</v>
      </c>
      <c r="AM2249" s="7" t="s">
        <v>287</v>
      </c>
      <c r="AN2249" s="20"/>
      <c r="AO2249" s="21"/>
      <c r="AP2249" s="21"/>
      <c r="AQ2249" s="5" t="s">
        <v>2672</v>
      </c>
      <c r="AR2249" s="5" t="s">
        <v>2203</v>
      </c>
    </row>
    <row r="2250" spans="1:44">
      <c r="A2250" s="87" t="s">
        <v>562</v>
      </c>
      <c r="B2250" s="5">
        <v>1004988</v>
      </c>
      <c r="C2250" s="5" t="s">
        <v>565</v>
      </c>
      <c r="D2250" s="5" t="s">
        <v>55</v>
      </c>
      <c r="E2250" s="5" t="s">
        <v>2577</v>
      </c>
      <c r="F2250" s="5" t="s">
        <v>2204</v>
      </c>
      <c r="G2250" s="5" t="s">
        <v>2673</v>
      </c>
      <c r="H2250" s="6">
        <v>40254</v>
      </c>
      <c r="I2250" s="5" t="s">
        <v>575</v>
      </c>
      <c r="J2250" s="5" t="s">
        <v>2642</v>
      </c>
      <c r="K2250" s="5" t="s">
        <v>568</v>
      </c>
      <c r="L2250" s="7">
        <v>6</v>
      </c>
      <c r="M2250" s="7" t="s">
        <v>287</v>
      </c>
      <c r="N2250" s="8">
        <v>4682</v>
      </c>
      <c r="O2250" s="122">
        <v>0.02</v>
      </c>
      <c r="P2250" s="10">
        <f t="shared" si="431"/>
        <v>94</v>
      </c>
      <c r="Q2250" s="122">
        <v>5.0000000000000001E-3</v>
      </c>
      <c r="R2250" s="10">
        <f t="shared" si="432"/>
        <v>23</v>
      </c>
      <c r="S2250" s="122">
        <f t="shared" si="433"/>
        <v>2.4989320803075608E-2</v>
      </c>
      <c r="T2250" s="10">
        <f t="shared" si="434"/>
        <v>117</v>
      </c>
      <c r="U2250" s="10">
        <f t="shared" si="435"/>
        <v>4799</v>
      </c>
      <c r="V2250" s="11">
        <v>4799</v>
      </c>
      <c r="W2250" s="12">
        <f t="shared" si="436"/>
        <v>117</v>
      </c>
      <c r="X2250" s="123">
        <f t="shared" si="437"/>
        <v>2.5000000000000001E-2</v>
      </c>
      <c r="Y2250" s="124" t="str">
        <f t="shared" si="438"/>
        <v>0.00%-8.40%</v>
      </c>
      <c r="Z2250" s="15"/>
      <c r="AA2250" s="15"/>
      <c r="AB2250" s="15"/>
      <c r="AC2250" s="125"/>
      <c r="AD2250" s="8">
        <f t="shared" si="439"/>
        <v>0</v>
      </c>
      <c r="AE2250" s="17">
        <f t="shared" si="440"/>
        <v>4799</v>
      </c>
      <c r="AF2250" s="18">
        <f t="shared" si="441"/>
        <v>117</v>
      </c>
      <c r="AG2250" s="126">
        <f t="shared" si="442"/>
        <v>2.4989320803075588E-2</v>
      </c>
      <c r="AH2250" s="20">
        <v>13.6</v>
      </c>
      <c r="AI2250" s="20">
        <v>650</v>
      </c>
      <c r="AJ2250" s="20"/>
      <c r="AK2250" s="20">
        <v>688</v>
      </c>
      <c r="AL2250" s="20">
        <f t="shared" si="443"/>
        <v>73754.399999999994</v>
      </c>
      <c r="AM2250" s="7" t="s">
        <v>287</v>
      </c>
      <c r="AN2250" s="20"/>
      <c r="AO2250" s="21"/>
      <c r="AP2250" s="21"/>
      <c r="AQ2250" s="5" t="s">
        <v>2672</v>
      </c>
      <c r="AR2250" s="5" t="s">
        <v>2203</v>
      </c>
    </row>
    <row r="2251" spans="1:44">
      <c r="A2251" s="87" t="s">
        <v>562</v>
      </c>
      <c r="B2251" s="5">
        <v>1004991</v>
      </c>
      <c r="C2251" s="5" t="s">
        <v>565</v>
      </c>
      <c r="D2251" s="5" t="s">
        <v>55</v>
      </c>
      <c r="E2251" s="5" t="s">
        <v>2577</v>
      </c>
      <c r="F2251" s="5" t="s">
        <v>2204</v>
      </c>
      <c r="G2251" s="5" t="s">
        <v>2673</v>
      </c>
      <c r="H2251" s="6">
        <v>40254</v>
      </c>
      <c r="I2251" s="5" t="s">
        <v>575</v>
      </c>
      <c r="J2251" s="5" t="s">
        <v>653</v>
      </c>
      <c r="K2251" s="5" t="s">
        <v>568</v>
      </c>
      <c r="L2251" s="7">
        <v>6</v>
      </c>
      <c r="M2251" s="7" t="s">
        <v>287</v>
      </c>
      <c r="N2251" s="8">
        <v>4768</v>
      </c>
      <c r="O2251" s="122">
        <v>0.02</v>
      </c>
      <c r="P2251" s="10">
        <f t="shared" ref="P2251:P2314" si="444">ROUND(N2251*O2251,0)</f>
        <v>95</v>
      </c>
      <c r="Q2251" s="122">
        <v>5.0000000000000001E-3</v>
      </c>
      <c r="R2251" s="10">
        <f t="shared" ref="R2251:R2314" si="445">ROUND(N2251*Q2251,0)</f>
        <v>24</v>
      </c>
      <c r="S2251" s="122">
        <f t="shared" ref="S2251:S2314" si="446">T2251/N2251</f>
        <v>2.4958053691275166E-2</v>
      </c>
      <c r="T2251" s="10">
        <f t="shared" ref="T2251:T2314" si="447">P2251+R2251</f>
        <v>119</v>
      </c>
      <c r="U2251" s="10">
        <f t="shared" ref="U2251:U2314" si="448">N2251+T2251</f>
        <v>4887</v>
      </c>
      <c r="V2251" s="11">
        <v>4911</v>
      </c>
      <c r="W2251" s="12">
        <f t="shared" ref="W2251:W2314" si="449">V2251-N2251</f>
        <v>143</v>
      </c>
      <c r="X2251" s="123">
        <f t="shared" ref="X2251:X2314" si="450">ROUND(V2251/N2251-1,4)</f>
        <v>0.03</v>
      </c>
      <c r="Y2251" s="124" t="str">
        <f t="shared" ref="Y2251:Y2314" si="451">IF(OR(L2251=1,L2251=2,L2251=4),TEXT(S2251*0.8,"0.00%")&amp;"-"&amp;TEXT(S2251*1.2,"0.00%"),IF(OR(L2251=3,L2251=6),TEXT(0,"0.00%")&amp;"-"&amp;TEXT(7%*1.2,"0.00%"),IF(OR(L2251=5,L2251=7),TEXT((R2251/N2251),"0.00%")&amp;"-"&amp;TEXT((R2251/N2251)+7%,"0.00%"),"")))</f>
        <v>0.00%-8.40%</v>
      </c>
      <c r="Z2251" s="15"/>
      <c r="AA2251" s="15"/>
      <c r="AB2251" s="15"/>
      <c r="AC2251" s="125"/>
      <c r="AD2251" s="8">
        <f t="shared" ref="AD2251:AD2314" si="452">ROUND(N2251*AC2251,0)</f>
        <v>0</v>
      </c>
      <c r="AE2251" s="17">
        <f t="shared" ref="AE2251:AE2314" si="453">V2251+AD2251</f>
        <v>4911</v>
      </c>
      <c r="AF2251" s="18">
        <f t="shared" ref="AF2251:AF2314" si="454">AE2251-N2251</f>
        <v>143</v>
      </c>
      <c r="AG2251" s="126">
        <f t="shared" ref="AG2251:AG2314" si="455">AE2251/N2251-1</f>
        <v>2.9991610738254959E-2</v>
      </c>
      <c r="AH2251" s="20">
        <v>13.6</v>
      </c>
      <c r="AI2251" s="20">
        <v>750</v>
      </c>
      <c r="AJ2251" s="20"/>
      <c r="AK2251" s="20">
        <v>688</v>
      </c>
      <c r="AL2251" s="20">
        <f t="shared" ref="AL2251:AL2314" si="456">AE2251*AH2251+AI2251*12+AK2251+IF(AB2251="",AJ2251,IF(AB2251="D",5000,IF(AB2251="C",1000,0)))*12</f>
        <v>76477.599999999991</v>
      </c>
      <c r="AM2251" s="7" t="s">
        <v>287</v>
      </c>
      <c r="AN2251" s="20"/>
      <c r="AO2251" s="21"/>
      <c r="AP2251" s="21"/>
      <c r="AQ2251" s="5" t="s">
        <v>2672</v>
      </c>
      <c r="AR2251" s="5" t="s">
        <v>2203</v>
      </c>
    </row>
    <row r="2252" spans="1:44">
      <c r="A2252" s="87" t="s">
        <v>562</v>
      </c>
      <c r="B2252" s="5">
        <v>1004993</v>
      </c>
      <c r="C2252" s="5" t="s">
        <v>565</v>
      </c>
      <c r="D2252" s="5" t="s">
        <v>55</v>
      </c>
      <c r="E2252" s="5" t="s">
        <v>2577</v>
      </c>
      <c r="F2252" s="5" t="s">
        <v>2204</v>
      </c>
      <c r="G2252" s="5" t="s">
        <v>2673</v>
      </c>
      <c r="H2252" s="6">
        <v>40254</v>
      </c>
      <c r="I2252" s="5" t="s">
        <v>575</v>
      </c>
      <c r="J2252" s="5" t="s">
        <v>2642</v>
      </c>
      <c r="K2252" s="5" t="s">
        <v>568</v>
      </c>
      <c r="L2252" s="7">
        <v>6</v>
      </c>
      <c r="M2252" s="7" t="s">
        <v>287</v>
      </c>
      <c r="N2252" s="8">
        <v>4607</v>
      </c>
      <c r="O2252" s="122">
        <v>0.02</v>
      </c>
      <c r="P2252" s="10">
        <f t="shared" si="444"/>
        <v>92</v>
      </c>
      <c r="Q2252" s="122">
        <v>5.0000000000000001E-3</v>
      </c>
      <c r="R2252" s="10">
        <f t="shared" si="445"/>
        <v>23</v>
      </c>
      <c r="S2252" s="122">
        <f t="shared" si="446"/>
        <v>2.4962014326025614E-2</v>
      </c>
      <c r="T2252" s="10">
        <f t="shared" si="447"/>
        <v>115</v>
      </c>
      <c r="U2252" s="10">
        <f t="shared" si="448"/>
        <v>4722</v>
      </c>
      <c r="V2252" s="11">
        <v>4722</v>
      </c>
      <c r="W2252" s="12">
        <f t="shared" si="449"/>
        <v>115</v>
      </c>
      <c r="X2252" s="123">
        <f t="shared" si="450"/>
        <v>2.5000000000000001E-2</v>
      </c>
      <c r="Y2252" s="124" t="str">
        <f t="shared" si="451"/>
        <v>0.00%-8.40%</v>
      </c>
      <c r="Z2252" s="15"/>
      <c r="AA2252" s="15"/>
      <c r="AB2252" s="15"/>
      <c r="AC2252" s="125"/>
      <c r="AD2252" s="8">
        <f t="shared" si="452"/>
        <v>0</v>
      </c>
      <c r="AE2252" s="17">
        <f t="shared" si="453"/>
        <v>4722</v>
      </c>
      <c r="AF2252" s="18">
        <f t="shared" si="454"/>
        <v>115</v>
      </c>
      <c r="AG2252" s="126">
        <f t="shared" si="455"/>
        <v>2.4962014326025628E-2</v>
      </c>
      <c r="AH2252" s="20">
        <v>13.6</v>
      </c>
      <c r="AI2252" s="20">
        <v>650</v>
      </c>
      <c r="AJ2252" s="20"/>
      <c r="AK2252" s="20">
        <v>688</v>
      </c>
      <c r="AL2252" s="20">
        <f t="shared" si="456"/>
        <v>72707.199999999997</v>
      </c>
      <c r="AM2252" s="7" t="s">
        <v>287</v>
      </c>
      <c r="AN2252" s="20"/>
      <c r="AO2252" s="21"/>
      <c r="AP2252" s="21"/>
      <c r="AQ2252" s="5" t="s">
        <v>2672</v>
      </c>
      <c r="AR2252" s="5" t="s">
        <v>2203</v>
      </c>
    </row>
    <row r="2253" spans="1:44">
      <c r="A2253" s="87" t="s">
        <v>562</v>
      </c>
      <c r="B2253" s="5">
        <v>1004994</v>
      </c>
      <c r="C2253" s="5" t="s">
        <v>565</v>
      </c>
      <c r="D2253" s="5" t="s">
        <v>55</v>
      </c>
      <c r="E2253" s="5" t="s">
        <v>2577</v>
      </c>
      <c r="F2253" s="5" t="s">
        <v>2208</v>
      </c>
      <c r="G2253" s="5" t="s">
        <v>2673</v>
      </c>
      <c r="H2253" s="6">
        <v>40254</v>
      </c>
      <c r="I2253" s="5" t="s">
        <v>575</v>
      </c>
      <c r="J2253" s="5" t="s">
        <v>2646</v>
      </c>
      <c r="K2253" s="5" t="s">
        <v>568</v>
      </c>
      <c r="L2253" s="7">
        <v>6</v>
      </c>
      <c r="M2253" s="7" t="s">
        <v>287</v>
      </c>
      <c r="N2253" s="8">
        <v>4543</v>
      </c>
      <c r="O2253" s="122">
        <v>0.02</v>
      </c>
      <c r="P2253" s="10">
        <f t="shared" si="444"/>
        <v>91</v>
      </c>
      <c r="Q2253" s="122">
        <v>5.0000000000000001E-3</v>
      </c>
      <c r="R2253" s="10">
        <f t="shared" si="445"/>
        <v>23</v>
      </c>
      <c r="S2253" s="122">
        <f t="shared" si="446"/>
        <v>2.509355051727933E-2</v>
      </c>
      <c r="T2253" s="10">
        <f t="shared" si="447"/>
        <v>114</v>
      </c>
      <c r="U2253" s="10">
        <f t="shared" si="448"/>
        <v>4657</v>
      </c>
      <c r="V2253" s="11">
        <v>4656.5749999999998</v>
      </c>
      <c r="W2253" s="12">
        <f t="shared" si="449"/>
        <v>113.57499999999982</v>
      </c>
      <c r="X2253" s="123">
        <f t="shared" si="450"/>
        <v>2.5000000000000001E-2</v>
      </c>
      <c r="Y2253" s="124" t="str">
        <f t="shared" si="451"/>
        <v>0.00%-8.40%</v>
      </c>
      <c r="Z2253" s="15"/>
      <c r="AA2253" s="15"/>
      <c r="AB2253" s="15"/>
      <c r="AC2253" s="125"/>
      <c r="AD2253" s="8">
        <f t="shared" si="452"/>
        <v>0</v>
      </c>
      <c r="AE2253" s="17">
        <f t="shared" si="453"/>
        <v>4656.5749999999998</v>
      </c>
      <c r="AF2253" s="18">
        <f t="shared" si="454"/>
        <v>113.57499999999982</v>
      </c>
      <c r="AG2253" s="126">
        <f t="shared" si="455"/>
        <v>2.4999999999999911E-2</v>
      </c>
      <c r="AH2253" s="20">
        <v>13.6</v>
      </c>
      <c r="AI2253" s="20">
        <v>450</v>
      </c>
      <c r="AJ2253" s="20"/>
      <c r="AK2253" s="20">
        <v>688</v>
      </c>
      <c r="AL2253" s="20">
        <f t="shared" si="456"/>
        <v>69417.42</v>
      </c>
      <c r="AM2253" s="7" t="s">
        <v>287</v>
      </c>
      <c r="AN2253" s="20"/>
      <c r="AO2253" s="21"/>
      <c r="AP2253" s="21"/>
      <c r="AQ2253" s="5" t="s">
        <v>2672</v>
      </c>
      <c r="AR2253" s="5" t="s">
        <v>2203</v>
      </c>
    </row>
    <row r="2254" spans="1:44">
      <c r="A2254" s="87" t="s">
        <v>562</v>
      </c>
      <c r="B2254" s="5">
        <v>1004996</v>
      </c>
      <c r="C2254" s="5" t="s">
        <v>565</v>
      </c>
      <c r="D2254" s="5" t="s">
        <v>55</v>
      </c>
      <c r="E2254" s="5" t="s">
        <v>2577</v>
      </c>
      <c r="F2254" s="5" t="s">
        <v>2208</v>
      </c>
      <c r="G2254" s="5" t="s">
        <v>2673</v>
      </c>
      <c r="H2254" s="6">
        <v>40254</v>
      </c>
      <c r="I2254" s="5" t="s">
        <v>575</v>
      </c>
      <c r="J2254" s="5" t="s">
        <v>2646</v>
      </c>
      <c r="K2254" s="5" t="s">
        <v>568</v>
      </c>
      <c r="L2254" s="7">
        <v>6</v>
      </c>
      <c r="M2254" s="7" t="s">
        <v>287</v>
      </c>
      <c r="N2254" s="8">
        <v>4666</v>
      </c>
      <c r="O2254" s="122">
        <v>0.02</v>
      </c>
      <c r="P2254" s="10">
        <f t="shared" si="444"/>
        <v>93</v>
      </c>
      <c r="Q2254" s="122">
        <v>5.0000000000000001E-3</v>
      </c>
      <c r="R2254" s="10">
        <f t="shared" si="445"/>
        <v>23</v>
      </c>
      <c r="S2254" s="122">
        <f t="shared" si="446"/>
        <v>2.4860694384912129E-2</v>
      </c>
      <c r="T2254" s="10">
        <f t="shared" si="447"/>
        <v>116</v>
      </c>
      <c r="U2254" s="10">
        <f t="shared" si="448"/>
        <v>4782</v>
      </c>
      <c r="V2254" s="11">
        <v>4782.6499999999996</v>
      </c>
      <c r="W2254" s="12">
        <f t="shared" si="449"/>
        <v>116.64999999999964</v>
      </c>
      <c r="X2254" s="123">
        <f t="shared" si="450"/>
        <v>2.5000000000000001E-2</v>
      </c>
      <c r="Y2254" s="124" t="str">
        <f t="shared" si="451"/>
        <v>0.00%-8.40%</v>
      </c>
      <c r="Z2254" s="15"/>
      <c r="AA2254" s="15"/>
      <c r="AB2254" s="15"/>
      <c r="AC2254" s="125"/>
      <c r="AD2254" s="8">
        <f t="shared" si="452"/>
        <v>0</v>
      </c>
      <c r="AE2254" s="17">
        <f t="shared" si="453"/>
        <v>4782.6499999999996</v>
      </c>
      <c r="AF2254" s="18">
        <f t="shared" si="454"/>
        <v>116.64999999999964</v>
      </c>
      <c r="AG2254" s="126">
        <f t="shared" si="455"/>
        <v>2.4999999999999911E-2</v>
      </c>
      <c r="AH2254" s="20">
        <v>13.6</v>
      </c>
      <c r="AI2254" s="20">
        <v>450</v>
      </c>
      <c r="AJ2254" s="20"/>
      <c r="AK2254" s="20">
        <v>688</v>
      </c>
      <c r="AL2254" s="20">
        <f t="shared" si="456"/>
        <v>71132.039999999994</v>
      </c>
      <c r="AM2254" s="7" t="s">
        <v>287</v>
      </c>
      <c r="AN2254" s="20"/>
      <c r="AO2254" s="21"/>
      <c r="AP2254" s="21"/>
      <c r="AQ2254" s="5" t="s">
        <v>2672</v>
      </c>
      <c r="AR2254" s="5" t="s">
        <v>2203</v>
      </c>
    </row>
    <row r="2255" spans="1:44">
      <c r="A2255" s="87" t="s">
        <v>562</v>
      </c>
      <c r="B2255" s="5">
        <v>1004999</v>
      </c>
      <c r="C2255" s="5" t="s">
        <v>565</v>
      </c>
      <c r="D2255" s="5" t="s">
        <v>55</v>
      </c>
      <c r="E2255" s="5" t="s">
        <v>2577</v>
      </c>
      <c r="F2255" s="5" t="s">
        <v>2215</v>
      </c>
      <c r="G2255" s="5" t="s">
        <v>2673</v>
      </c>
      <c r="H2255" s="6">
        <v>40254</v>
      </c>
      <c r="I2255" s="5" t="s">
        <v>575</v>
      </c>
      <c r="J2255" s="5" t="s">
        <v>627</v>
      </c>
      <c r="K2255" s="5" t="s">
        <v>568</v>
      </c>
      <c r="L2255" s="7">
        <v>6</v>
      </c>
      <c r="M2255" s="7" t="s">
        <v>287</v>
      </c>
      <c r="N2255" s="8">
        <v>4206</v>
      </c>
      <c r="O2255" s="122">
        <v>0.02</v>
      </c>
      <c r="P2255" s="10">
        <f t="shared" si="444"/>
        <v>84</v>
      </c>
      <c r="Q2255" s="122">
        <v>5.0000000000000001E-3</v>
      </c>
      <c r="R2255" s="10">
        <f t="shared" si="445"/>
        <v>21</v>
      </c>
      <c r="S2255" s="122">
        <f t="shared" si="446"/>
        <v>2.4964336661911554E-2</v>
      </c>
      <c r="T2255" s="10">
        <f t="shared" si="447"/>
        <v>105</v>
      </c>
      <c r="U2255" s="10">
        <f t="shared" si="448"/>
        <v>4311</v>
      </c>
      <c r="V2255" s="11">
        <v>4311</v>
      </c>
      <c r="W2255" s="12">
        <f t="shared" si="449"/>
        <v>105</v>
      </c>
      <c r="X2255" s="123">
        <f t="shared" si="450"/>
        <v>2.5000000000000001E-2</v>
      </c>
      <c r="Y2255" s="124" t="str">
        <f t="shared" si="451"/>
        <v>0.00%-8.40%</v>
      </c>
      <c r="Z2255" s="15"/>
      <c r="AA2255" s="15"/>
      <c r="AB2255" s="15"/>
      <c r="AC2255" s="125"/>
      <c r="AD2255" s="8">
        <f t="shared" si="452"/>
        <v>0</v>
      </c>
      <c r="AE2255" s="17">
        <f t="shared" si="453"/>
        <v>4311</v>
      </c>
      <c r="AF2255" s="18">
        <f t="shared" si="454"/>
        <v>105</v>
      </c>
      <c r="AG2255" s="126">
        <f t="shared" si="455"/>
        <v>2.4964336661911446E-2</v>
      </c>
      <c r="AH2255" s="20">
        <v>13.6</v>
      </c>
      <c r="AI2255" s="20">
        <v>450</v>
      </c>
      <c r="AJ2255" s="20"/>
      <c r="AK2255" s="20">
        <v>688</v>
      </c>
      <c r="AL2255" s="20">
        <f t="shared" si="456"/>
        <v>64717.599999999999</v>
      </c>
      <c r="AM2255" s="7" t="s">
        <v>287</v>
      </c>
      <c r="AN2255" s="20"/>
      <c r="AO2255" s="21"/>
      <c r="AP2255" s="21"/>
      <c r="AQ2255" s="5" t="s">
        <v>2672</v>
      </c>
      <c r="AR2255" s="5" t="s">
        <v>2203</v>
      </c>
    </row>
    <row r="2256" spans="1:44">
      <c r="A2256" s="87" t="s">
        <v>562</v>
      </c>
      <c r="B2256" s="5">
        <v>1005003</v>
      </c>
      <c r="C2256" s="5" t="s">
        <v>565</v>
      </c>
      <c r="D2256" s="5" t="s">
        <v>55</v>
      </c>
      <c r="E2256" s="5" t="s">
        <v>2577</v>
      </c>
      <c r="F2256" s="5" t="s">
        <v>2208</v>
      </c>
      <c r="G2256" s="5" t="s">
        <v>2673</v>
      </c>
      <c r="H2256" s="6">
        <v>40260</v>
      </c>
      <c r="I2256" s="5" t="s">
        <v>575</v>
      </c>
      <c r="J2256" s="5" t="s">
        <v>2644</v>
      </c>
      <c r="K2256" s="5" t="s">
        <v>568</v>
      </c>
      <c r="L2256" s="7">
        <v>6</v>
      </c>
      <c r="M2256" s="7" t="s">
        <v>287</v>
      </c>
      <c r="N2256" s="8">
        <v>4762</v>
      </c>
      <c r="O2256" s="122">
        <v>0.02</v>
      </c>
      <c r="P2256" s="10">
        <f t="shared" si="444"/>
        <v>95</v>
      </c>
      <c r="Q2256" s="122">
        <v>5.0000000000000001E-3</v>
      </c>
      <c r="R2256" s="10">
        <f t="shared" si="445"/>
        <v>24</v>
      </c>
      <c r="S2256" s="122">
        <f t="shared" si="446"/>
        <v>2.49895002099958E-2</v>
      </c>
      <c r="T2256" s="10">
        <f t="shared" si="447"/>
        <v>119</v>
      </c>
      <c r="U2256" s="10">
        <f t="shared" si="448"/>
        <v>4881</v>
      </c>
      <c r="V2256" s="11">
        <v>4833.4299999999994</v>
      </c>
      <c r="W2256" s="12">
        <f t="shared" si="449"/>
        <v>71.429999999999382</v>
      </c>
      <c r="X2256" s="123">
        <f t="shared" si="450"/>
        <v>1.4999999999999999E-2</v>
      </c>
      <c r="Y2256" s="124" t="str">
        <f t="shared" si="451"/>
        <v>0.00%-8.40%</v>
      </c>
      <c r="Z2256" s="15"/>
      <c r="AA2256" s="15"/>
      <c r="AB2256" s="15"/>
      <c r="AC2256" s="125"/>
      <c r="AD2256" s="8">
        <f t="shared" si="452"/>
        <v>0</v>
      </c>
      <c r="AE2256" s="17">
        <f t="shared" si="453"/>
        <v>4833.4299999999994</v>
      </c>
      <c r="AF2256" s="18">
        <f t="shared" si="454"/>
        <v>71.429999999999382</v>
      </c>
      <c r="AG2256" s="126">
        <f t="shared" si="455"/>
        <v>1.4999999999999902E-2</v>
      </c>
      <c r="AH2256" s="20">
        <v>13.6</v>
      </c>
      <c r="AI2256" s="20">
        <v>650</v>
      </c>
      <c r="AJ2256" s="20"/>
      <c r="AK2256" s="20">
        <v>688</v>
      </c>
      <c r="AL2256" s="20">
        <f t="shared" si="456"/>
        <v>74222.647999999986</v>
      </c>
      <c r="AM2256" s="7" t="s">
        <v>287</v>
      </c>
      <c r="AN2256" s="20"/>
      <c r="AO2256" s="21"/>
      <c r="AP2256" s="21"/>
      <c r="AQ2256" s="5" t="s">
        <v>2672</v>
      </c>
      <c r="AR2256" s="5" t="s">
        <v>2203</v>
      </c>
    </row>
    <row r="2257" spans="1:44">
      <c r="A2257" s="87" t="s">
        <v>562</v>
      </c>
      <c r="B2257" s="5">
        <v>1005016</v>
      </c>
      <c r="C2257" s="5" t="s">
        <v>565</v>
      </c>
      <c r="D2257" s="5" t="s">
        <v>55</v>
      </c>
      <c r="E2257" s="5" t="s">
        <v>2577</v>
      </c>
      <c r="F2257" s="5" t="s">
        <v>2208</v>
      </c>
      <c r="G2257" s="5" t="s">
        <v>2673</v>
      </c>
      <c r="H2257" s="6">
        <v>40260</v>
      </c>
      <c r="I2257" s="5" t="s">
        <v>575</v>
      </c>
      <c r="J2257" s="5" t="s">
        <v>627</v>
      </c>
      <c r="K2257" s="5" t="s">
        <v>568</v>
      </c>
      <c r="L2257" s="7">
        <v>6</v>
      </c>
      <c r="M2257" s="7" t="s">
        <v>287</v>
      </c>
      <c r="N2257" s="8">
        <v>4353</v>
      </c>
      <c r="O2257" s="122">
        <v>0.02</v>
      </c>
      <c r="P2257" s="10">
        <f t="shared" si="444"/>
        <v>87</v>
      </c>
      <c r="Q2257" s="122">
        <v>5.0000000000000001E-3</v>
      </c>
      <c r="R2257" s="10">
        <f t="shared" si="445"/>
        <v>22</v>
      </c>
      <c r="S2257" s="122">
        <f t="shared" si="446"/>
        <v>2.5040202159430279E-2</v>
      </c>
      <c r="T2257" s="10">
        <f t="shared" si="447"/>
        <v>109</v>
      </c>
      <c r="U2257" s="10">
        <f t="shared" si="448"/>
        <v>4462</v>
      </c>
      <c r="V2257" s="11">
        <v>4440.0600000000004</v>
      </c>
      <c r="W2257" s="12">
        <f t="shared" si="449"/>
        <v>87.0600000000004</v>
      </c>
      <c r="X2257" s="123">
        <f t="shared" si="450"/>
        <v>0.02</v>
      </c>
      <c r="Y2257" s="124" t="str">
        <f t="shared" si="451"/>
        <v>0.00%-8.40%</v>
      </c>
      <c r="Z2257" s="15"/>
      <c r="AA2257" s="15"/>
      <c r="AB2257" s="15"/>
      <c r="AC2257" s="125"/>
      <c r="AD2257" s="8">
        <f t="shared" si="452"/>
        <v>0</v>
      </c>
      <c r="AE2257" s="17">
        <f t="shared" si="453"/>
        <v>4440.0600000000004</v>
      </c>
      <c r="AF2257" s="18">
        <f t="shared" si="454"/>
        <v>87.0600000000004</v>
      </c>
      <c r="AG2257" s="126">
        <f t="shared" si="455"/>
        <v>2.0000000000000018E-2</v>
      </c>
      <c r="AH2257" s="20">
        <v>13.6</v>
      </c>
      <c r="AI2257" s="20">
        <v>450</v>
      </c>
      <c r="AJ2257" s="20"/>
      <c r="AK2257" s="20">
        <v>688</v>
      </c>
      <c r="AL2257" s="20">
        <f t="shared" si="456"/>
        <v>66472.816000000006</v>
      </c>
      <c r="AM2257" s="7" t="s">
        <v>287</v>
      </c>
      <c r="AN2257" s="20"/>
      <c r="AO2257" s="21"/>
      <c r="AP2257" s="21"/>
      <c r="AQ2257" s="5" t="s">
        <v>2672</v>
      </c>
      <c r="AR2257" s="5" t="s">
        <v>2203</v>
      </c>
    </row>
    <row r="2258" spans="1:44">
      <c r="A2258" s="87" t="s">
        <v>562</v>
      </c>
      <c r="B2258" s="5">
        <v>1005019</v>
      </c>
      <c r="C2258" s="5" t="s">
        <v>565</v>
      </c>
      <c r="D2258" s="5" t="s">
        <v>55</v>
      </c>
      <c r="E2258" s="5" t="s">
        <v>2577</v>
      </c>
      <c r="F2258" s="5" t="s">
        <v>2204</v>
      </c>
      <c r="G2258" s="5" t="s">
        <v>2673</v>
      </c>
      <c r="H2258" s="6">
        <v>40260</v>
      </c>
      <c r="I2258" s="5" t="s">
        <v>575</v>
      </c>
      <c r="J2258" s="5" t="s">
        <v>2644</v>
      </c>
      <c r="K2258" s="5" t="s">
        <v>568</v>
      </c>
      <c r="L2258" s="7">
        <v>6</v>
      </c>
      <c r="M2258" s="7" t="s">
        <v>287</v>
      </c>
      <c r="N2258" s="8">
        <v>4717</v>
      </c>
      <c r="O2258" s="122">
        <v>0.02</v>
      </c>
      <c r="P2258" s="10">
        <f t="shared" si="444"/>
        <v>94</v>
      </c>
      <c r="Q2258" s="122">
        <v>5.0000000000000001E-3</v>
      </c>
      <c r="R2258" s="10">
        <f t="shared" si="445"/>
        <v>24</v>
      </c>
      <c r="S2258" s="122">
        <f t="shared" si="446"/>
        <v>2.5015899936400254E-2</v>
      </c>
      <c r="T2258" s="10">
        <f t="shared" si="447"/>
        <v>118</v>
      </c>
      <c r="U2258" s="10">
        <f t="shared" si="448"/>
        <v>4835</v>
      </c>
      <c r="V2258" s="11">
        <v>4835</v>
      </c>
      <c r="W2258" s="12">
        <f t="shared" si="449"/>
        <v>118</v>
      </c>
      <c r="X2258" s="123">
        <f t="shared" si="450"/>
        <v>2.5000000000000001E-2</v>
      </c>
      <c r="Y2258" s="124" t="str">
        <f t="shared" si="451"/>
        <v>0.00%-8.40%</v>
      </c>
      <c r="Z2258" s="15"/>
      <c r="AA2258" s="15"/>
      <c r="AB2258" s="15"/>
      <c r="AC2258" s="125"/>
      <c r="AD2258" s="8">
        <f t="shared" si="452"/>
        <v>0</v>
      </c>
      <c r="AE2258" s="17">
        <f t="shared" si="453"/>
        <v>4835</v>
      </c>
      <c r="AF2258" s="18">
        <f t="shared" si="454"/>
        <v>118</v>
      </c>
      <c r="AG2258" s="126">
        <f t="shared" si="455"/>
        <v>2.5015899936400299E-2</v>
      </c>
      <c r="AH2258" s="20">
        <v>13.6</v>
      </c>
      <c r="AI2258" s="20">
        <v>650</v>
      </c>
      <c r="AJ2258" s="20"/>
      <c r="AK2258" s="20">
        <v>688</v>
      </c>
      <c r="AL2258" s="20">
        <f t="shared" si="456"/>
        <v>74244</v>
      </c>
      <c r="AM2258" s="7" t="s">
        <v>287</v>
      </c>
      <c r="AN2258" s="20"/>
      <c r="AO2258" s="21"/>
      <c r="AP2258" s="21"/>
      <c r="AQ2258" s="5" t="s">
        <v>2672</v>
      </c>
      <c r="AR2258" s="5" t="s">
        <v>2203</v>
      </c>
    </row>
    <row r="2259" spans="1:44">
      <c r="A2259" s="87" t="s">
        <v>562</v>
      </c>
      <c r="B2259" s="5">
        <v>1005027</v>
      </c>
      <c r="C2259" s="5" t="s">
        <v>565</v>
      </c>
      <c r="D2259" s="5" t="s">
        <v>55</v>
      </c>
      <c r="E2259" s="5" t="s">
        <v>2577</v>
      </c>
      <c r="F2259" s="5" t="s">
        <v>2208</v>
      </c>
      <c r="G2259" s="5" t="s">
        <v>2673</v>
      </c>
      <c r="H2259" s="6">
        <v>40260</v>
      </c>
      <c r="I2259" s="5" t="s">
        <v>575</v>
      </c>
      <c r="J2259" s="5" t="s">
        <v>2644</v>
      </c>
      <c r="K2259" s="5" t="s">
        <v>568</v>
      </c>
      <c r="L2259" s="7">
        <v>6</v>
      </c>
      <c r="M2259" s="7" t="s">
        <v>287</v>
      </c>
      <c r="N2259" s="8">
        <v>4529</v>
      </c>
      <c r="O2259" s="122">
        <v>0.02</v>
      </c>
      <c r="P2259" s="10">
        <f t="shared" si="444"/>
        <v>91</v>
      </c>
      <c r="Q2259" s="122">
        <v>5.0000000000000001E-3</v>
      </c>
      <c r="R2259" s="10">
        <f t="shared" si="445"/>
        <v>23</v>
      </c>
      <c r="S2259" s="122">
        <f t="shared" si="446"/>
        <v>2.5171119452417751E-2</v>
      </c>
      <c r="T2259" s="10">
        <f t="shared" si="447"/>
        <v>114</v>
      </c>
      <c r="U2259" s="10">
        <f t="shared" si="448"/>
        <v>4643</v>
      </c>
      <c r="V2259" s="11">
        <v>4642.2249999999995</v>
      </c>
      <c r="W2259" s="12">
        <f t="shared" si="449"/>
        <v>113.22499999999945</v>
      </c>
      <c r="X2259" s="123">
        <f t="shared" si="450"/>
        <v>2.5000000000000001E-2</v>
      </c>
      <c r="Y2259" s="124" t="str">
        <f t="shared" si="451"/>
        <v>0.00%-8.40%</v>
      </c>
      <c r="Z2259" s="15"/>
      <c r="AA2259" s="15"/>
      <c r="AB2259" s="15"/>
      <c r="AC2259" s="125"/>
      <c r="AD2259" s="8">
        <f t="shared" si="452"/>
        <v>0</v>
      </c>
      <c r="AE2259" s="17">
        <f t="shared" si="453"/>
        <v>4642.2249999999995</v>
      </c>
      <c r="AF2259" s="18">
        <f t="shared" si="454"/>
        <v>113.22499999999945</v>
      </c>
      <c r="AG2259" s="126">
        <f t="shared" si="455"/>
        <v>2.4999999999999911E-2</v>
      </c>
      <c r="AH2259" s="20">
        <v>13.6</v>
      </c>
      <c r="AI2259" s="20">
        <v>650</v>
      </c>
      <c r="AJ2259" s="20"/>
      <c r="AK2259" s="20">
        <v>688</v>
      </c>
      <c r="AL2259" s="20">
        <f t="shared" si="456"/>
        <v>71622.25999999998</v>
      </c>
      <c r="AM2259" s="7" t="s">
        <v>287</v>
      </c>
      <c r="AN2259" s="20"/>
      <c r="AO2259" s="21"/>
      <c r="AP2259" s="21"/>
      <c r="AQ2259" s="5" t="s">
        <v>2672</v>
      </c>
      <c r="AR2259" s="5" t="s">
        <v>2203</v>
      </c>
    </row>
    <row r="2260" spans="1:44">
      <c r="A2260" s="87" t="s">
        <v>562</v>
      </c>
      <c r="B2260" s="5">
        <v>1005044</v>
      </c>
      <c r="C2260" s="5" t="s">
        <v>565</v>
      </c>
      <c r="D2260" s="5" t="s">
        <v>55</v>
      </c>
      <c r="E2260" s="5" t="s">
        <v>2577</v>
      </c>
      <c r="F2260" s="5" t="s">
        <v>2204</v>
      </c>
      <c r="G2260" s="5" t="s">
        <v>2673</v>
      </c>
      <c r="H2260" s="6">
        <v>40260</v>
      </c>
      <c r="I2260" s="5" t="s">
        <v>575</v>
      </c>
      <c r="J2260" s="5" t="s">
        <v>627</v>
      </c>
      <c r="K2260" s="5" t="s">
        <v>568</v>
      </c>
      <c r="L2260" s="7">
        <v>6</v>
      </c>
      <c r="M2260" s="7" t="s">
        <v>287</v>
      </c>
      <c r="N2260" s="8">
        <v>4487</v>
      </c>
      <c r="O2260" s="122">
        <v>0.02</v>
      </c>
      <c r="P2260" s="10">
        <f t="shared" si="444"/>
        <v>90</v>
      </c>
      <c r="Q2260" s="122">
        <v>5.0000000000000001E-3</v>
      </c>
      <c r="R2260" s="10">
        <f t="shared" si="445"/>
        <v>22</v>
      </c>
      <c r="S2260" s="122">
        <f t="shared" si="446"/>
        <v>2.4960998439937598E-2</v>
      </c>
      <c r="T2260" s="10">
        <f t="shared" si="447"/>
        <v>112</v>
      </c>
      <c r="U2260" s="10">
        <f t="shared" si="448"/>
        <v>4599</v>
      </c>
      <c r="V2260" s="11">
        <v>4487</v>
      </c>
      <c r="W2260" s="12">
        <f t="shared" si="449"/>
        <v>0</v>
      </c>
      <c r="X2260" s="123">
        <f t="shared" si="450"/>
        <v>0</v>
      </c>
      <c r="Y2260" s="124" t="str">
        <f t="shared" si="451"/>
        <v>0.00%-8.40%</v>
      </c>
      <c r="Z2260" s="15"/>
      <c r="AA2260" s="15"/>
      <c r="AB2260" s="15"/>
      <c r="AC2260" s="125"/>
      <c r="AD2260" s="8">
        <f t="shared" si="452"/>
        <v>0</v>
      </c>
      <c r="AE2260" s="17">
        <f t="shared" si="453"/>
        <v>4487</v>
      </c>
      <c r="AF2260" s="18">
        <f t="shared" si="454"/>
        <v>0</v>
      </c>
      <c r="AG2260" s="126">
        <f t="shared" si="455"/>
        <v>0</v>
      </c>
      <c r="AH2260" s="20">
        <v>13.6</v>
      </c>
      <c r="AI2260" s="20">
        <v>450</v>
      </c>
      <c r="AJ2260" s="20"/>
      <c r="AK2260" s="20">
        <v>688</v>
      </c>
      <c r="AL2260" s="20">
        <f t="shared" si="456"/>
        <v>67111.199999999997</v>
      </c>
      <c r="AM2260" s="7" t="s">
        <v>287</v>
      </c>
      <c r="AN2260" s="20"/>
      <c r="AO2260" s="21" t="str">
        <f>VLOOKUP(B2260,'[4]FCLCh-VB1'!$B$9:$AQ$248,42,)</f>
        <v>工作单一，只能从事一些简单岗位</v>
      </c>
      <c r="AP2260" s="21" t="s">
        <v>140</v>
      </c>
      <c r="AQ2260" s="5" t="s">
        <v>2672</v>
      </c>
      <c r="AR2260" s="5" t="s">
        <v>2203</v>
      </c>
    </row>
    <row r="2261" spans="1:44">
      <c r="A2261" s="87" t="s">
        <v>562</v>
      </c>
      <c r="B2261" s="5">
        <v>1005047</v>
      </c>
      <c r="C2261" s="5" t="s">
        <v>565</v>
      </c>
      <c r="D2261" s="5" t="s">
        <v>55</v>
      </c>
      <c r="E2261" s="5" t="s">
        <v>2577</v>
      </c>
      <c r="F2261" s="5" t="s">
        <v>2199</v>
      </c>
      <c r="G2261" s="5" t="s">
        <v>2676</v>
      </c>
      <c r="H2261" s="6">
        <v>40260</v>
      </c>
      <c r="I2261" s="5" t="s">
        <v>575</v>
      </c>
      <c r="J2261" s="5" t="s">
        <v>653</v>
      </c>
      <c r="K2261" s="5" t="s">
        <v>568</v>
      </c>
      <c r="L2261" s="7">
        <v>6</v>
      </c>
      <c r="M2261" s="7" t="s">
        <v>287</v>
      </c>
      <c r="N2261" s="8">
        <v>4538</v>
      </c>
      <c r="O2261" s="122">
        <v>0.02</v>
      </c>
      <c r="P2261" s="10">
        <f t="shared" si="444"/>
        <v>91</v>
      </c>
      <c r="Q2261" s="122">
        <v>5.0000000000000001E-3</v>
      </c>
      <c r="R2261" s="10">
        <f t="shared" si="445"/>
        <v>23</v>
      </c>
      <c r="S2261" s="122">
        <f t="shared" si="446"/>
        <v>2.51211987659762E-2</v>
      </c>
      <c r="T2261" s="10">
        <f t="shared" si="447"/>
        <v>114</v>
      </c>
      <c r="U2261" s="10">
        <f t="shared" si="448"/>
        <v>4652</v>
      </c>
      <c r="V2261" s="11">
        <v>4628.76</v>
      </c>
      <c r="W2261" s="12">
        <f t="shared" si="449"/>
        <v>90.760000000000218</v>
      </c>
      <c r="X2261" s="123">
        <f t="shared" si="450"/>
        <v>0.02</v>
      </c>
      <c r="Y2261" s="124" t="str">
        <f t="shared" si="451"/>
        <v>0.00%-8.40%</v>
      </c>
      <c r="Z2261" s="15"/>
      <c r="AA2261" s="15"/>
      <c r="AB2261" s="15"/>
      <c r="AC2261" s="125"/>
      <c r="AD2261" s="8">
        <f t="shared" si="452"/>
        <v>0</v>
      </c>
      <c r="AE2261" s="17">
        <f t="shared" si="453"/>
        <v>4628.76</v>
      </c>
      <c r="AF2261" s="18">
        <f t="shared" si="454"/>
        <v>90.760000000000218</v>
      </c>
      <c r="AG2261" s="126">
        <f t="shared" si="455"/>
        <v>2.0000000000000018E-2</v>
      </c>
      <c r="AH2261" s="20">
        <v>13.6</v>
      </c>
      <c r="AI2261" s="20">
        <v>750</v>
      </c>
      <c r="AJ2261" s="20"/>
      <c r="AK2261" s="20">
        <v>688</v>
      </c>
      <c r="AL2261" s="20">
        <f t="shared" si="456"/>
        <v>72639.135999999999</v>
      </c>
      <c r="AM2261" s="7" t="s">
        <v>287</v>
      </c>
      <c r="AN2261" s="20"/>
      <c r="AO2261" s="21"/>
      <c r="AP2261" s="21"/>
      <c r="AQ2261" s="5" t="s">
        <v>2672</v>
      </c>
      <c r="AR2261" s="5" t="s">
        <v>2203</v>
      </c>
    </row>
    <row r="2262" spans="1:44">
      <c r="A2262" s="87" t="s">
        <v>562</v>
      </c>
      <c r="B2262" s="5">
        <v>1005048</v>
      </c>
      <c r="C2262" s="5" t="s">
        <v>565</v>
      </c>
      <c r="D2262" s="5" t="s">
        <v>55</v>
      </c>
      <c r="E2262" s="5" t="s">
        <v>2577</v>
      </c>
      <c r="F2262" s="5" t="s">
        <v>2208</v>
      </c>
      <c r="G2262" s="5" t="s">
        <v>2673</v>
      </c>
      <c r="H2262" s="6">
        <v>40260</v>
      </c>
      <c r="I2262" s="5" t="s">
        <v>575</v>
      </c>
      <c r="J2262" s="5" t="s">
        <v>627</v>
      </c>
      <c r="K2262" s="5" t="s">
        <v>568</v>
      </c>
      <c r="L2262" s="7">
        <v>6</v>
      </c>
      <c r="M2262" s="7" t="s">
        <v>287</v>
      </c>
      <c r="N2262" s="8">
        <v>4357</v>
      </c>
      <c r="O2262" s="122">
        <v>0.02</v>
      </c>
      <c r="P2262" s="10">
        <f t="shared" si="444"/>
        <v>87</v>
      </c>
      <c r="Q2262" s="122">
        <v>5.0000000000000001E-3</v>
      </c>
      <c r="R2262" s="10">
        <f t="shared" si="445"/>
        <v>22</v>
      </c>
      <c r="S2262" s="122">
        <f t="shared" si="446"/>
        <v>2.5017213679137021E-2</v>
      </c>
      <c r="T2262" s="10">
        <f t="shared" si="447"/>
        <v>109</v>
      </c>
      <c r="U2262" s="10">
        <f t="shared" si="448"/>
        <v>4466</v>
      </c>
      <c r="V2262" s="11">
        <v>4465.9249999999993</v>
      </c>
      <c r="W2262" s="12">
        <f t="shared" si="449"/>
        <v>108.92499999999927</v>
      </c>
      <c r="X2262" s="123">
        <f t="shared" si="450"/>
        <v>2.5000000000000001E-2</v>
      </c>
      <c r="Y2262" s="124" t="str">
        <f t="shared" si="451"/>
        <v>0.00%-8.40%</v>
      </c>
      <c r="Z2262" s="15"/>
      <c r="AA2262" s="15"/>
      <c r="AB2262" s="15"/>
      <c r="AC2262" s="125"/>
      <c r="AD2262" s="8">
        <f t="shared" si="452"/>
        <v>0</v>
      </c>
      <c r="AE2262" s="17">
        <f t="shared" si="453"/>
        <v>4465.9249999999993</v>
      </c>
      <c r="AF2262" s="18">
        <f t="shared" si="454"/>
        <v>108.92499999999927</v>
      </c>
      <c r="AG2262" s="126">
        <f t="shared" si="455"/>
        <v>2.4999999999999911E-2</v>
      </c>
      <c r="AH2262" s="20">
        <v>13.6</v>
      </c>
      <c r="AI2262" s="20">
        <v>450</v>
      </c>
      <c r="AJ2262" s="20"/>
      <c r="AK2262" s="20">
        <v>688</v>
      </c>
      <c r="AL2262" s="20">
        <f t="shared" si="456"/>
        <v>66824.579999999987</v>
      </c>
      <c r="AM2262" s="7" t="s">
        <v>287</v>
      </c>
      <c r="AN2262" s="20"/>
      <c r="AO2262" s="21"/>
      <c r="AP2262" s="21"/>
      <c r="AQ2262" s="5" t="s">
        <v>2672</v>
      </c>
      <c r="AR2262" s="5" t="s">
        <v>2203</v>
      </c>
    </row>
    <row r="2263" spans="1:44">
      <c r="A2263" s="87" t="s">
        <v>562</v>
      </c>
      <c r="B2263" s="5">
        <v>1005057</v>
      </c>
      <c r="C2263" s="5" t="s">
        <v>565</v>
      </c>
      <c r="D2263" s="5" t="s">
        <v>55</v>
      </c>
      <c r="E2263" s="5" t="s">
        <v>2577</v>
      </c>
      <c r="F2263" s="5" t="s">
        <v>2208</v>
      </c>
      <c r="G2263" s="5" t="s">
        <v>2673</v>
      </c>
      <c r="H2263" s="6">
        <v>40260</v>
      </c>
      <c r="I2263" s="5" t="s">
        <v>575</v>
      </c>
      <c r="J2263" s="5" t="s">
        <v>653</v>
      </c>
      <c r="K2263" s="5" t="s">
        <v>568</v>
      </c>
      <c r="L2263" s="7">
        <v>6</v>
      </c>
      <c r="M2263" s="7" t="s">
        <v>287</v>
      </c>
      <c r="N2263" s="8">
        <v>4653</v>
      </c>
      <c r="O2263" s="122">
        <v>0.02</v>
      </c>
      <c r="P2263" s="10">
        <f t="shared" si="444"/>
        <v>93</v>
      </c>
      <c r="Q2263" s="122">
        <v>5.0000000000000001E-3</v>
      </c>
      <c r="R2263" s="10">
        <f t="shared" si="445"/>
        <v>23</v>
      </c>
      <c r="S2263" s="122">
        <f t="shared" si="446"/>
        <v>2.4930152589727059E-2</v>
      </c>
      <c r="T2263" s="10">
        <f t="shared" si="447"/>
        <v>116</v>
      </c>
      <c r="U2263" s="10">
        <f t="shared" si="448"/>
        <v>4769</v>
      </c>
      <c r="V2263" s="11">
        <v>4769.3249999999998</v>
      </c>
      <c r="W2263" s="12">
        <f t="shared" si="449"/>
        <v>116.32499999999982</v>
      </c>
      <c r="X2263" s="123">
        <f t="shared" si="450"/>
        <v>2.5000000000000001E-2</v>
      </c>
      <c r="Y2263" s="124" t="str">
        <f t="shared" si="451"/>
        <v>0.00%-8.40%</v>
      </c>
      <c r="Z2263" s="15"/>
      <c r="AA2263" s="15"/>
      <c r="AB2263" s="15"/>
      <c r="AC2263" s="125"/>
      <c r="AD2263" s="8">
        <f t="shared" si="452"/>
        <v>0</v>
      </c>
      <c r="AE2263" s="17">
        <f t="shared" si="453"/>
        <v>4769.3249999999998</v>
      </c>
      <c r="AF2263" s="18">
        <f t="shared" si="454"/>
        <v>116.32499999999982</v>
      </c>
      <c r="AG2263" s="126">
        <f t="shared" si="455"/>
        <v>2.4999999999999911E-2</v>
      </c>
      <c r="AH2263" s="20">
        <v>13.6</v>
      </c>
      <c r="AI2263" s="20">
        <v>750</v>
      </c>
      <c r="AJ2263" s="20"/>
      <c r="AK2263" s="20">
        <v>688</v>
      </c>
      <c r="AL2263" s="20">
        <f t="shared" si="456"/>
        <v>74550.819999999992</v>
      </c>
      <c r="AM2263" s="7" t="s">
        <v>287</v>
      </c>
      <c r="AN2263" s="20"/>
      <c r="AO2263" s="21"/>
      <c r="AP2263" s="21"/>
      <c r="AQ2263" s="5" t="s">
        <v>2672</v>
      </c>
      <c r="AR2263" s="5" t="s">
        <v>2203</v>
      </c>
    </row>
    <row r="2264" spans="1:44">
      <c r="A2264" s="87" t="s">
        <v>562</v>
      </c>
      <c r="B2264" s="5">
        <v>1005058</v>
      </c>
      <c r="C2264" s="5" t="s">
        <v>565</v>
      </c>
      <c r="D2264" s="5" t="s">
        <v>55</v>
      </c>
      <c r="E2264" s="5" t="s">
        <v>2577</v>
      </c>
      <c r="F2264" s="5" t="s">
        <v>2208</v>
      </c>
      <c r="G2264" s="5" t="s">
        <v>2673</v>
      </c>
      <c r="H2264" s="6">
        <v>40260</v>
      </c>
      <c r="I2264" s="5" t="s">
        <v>575</v>
      </c>
      <c r="J2264" s="5" t="s">
        <v>2644</v>
      </c>
      <c r="K2264" s="5" t="s">
        <v>568</v>
      </c>
      <c r="L2264" s="7">
        <v>6</v>
      </c>
      <c r="M2264" s="7" t="s">
        <v>287</v>
      </c>
      <c r="N2264" s="8">
        <v>4600</v>
      </c>
      <c r="O2264" s="122">
        <v>0.02</v>
      </c>
      <c r="P2264" s="10">
        <f t="shared" si="444"/>
        <v>92</v>
      </c>
      <c r="Q2264" s="122">
        <v>5.0000000000000001E-3</v>
      </c>
      <c r="R2264" s="10">
        <f t="shared" si="445"/>
        <v>23</v>
      </c>
      <c r="S2264" s="122">
        <f t="shared" si="446"/>
        <v>2.5000000000000001E-2</v>
      </c>
      <c r="T2264" s="10">
        <f t="shared" si="447"/>
        <v>115</v>
      </c>
      <c r="U2264" s="10">
        <f t="shared" si="448"/>
        <v>4715</v>
      </c>
      <c r="V2264" s="11">
        <v>4692</v>
      </c>
      <c r="W2264" s="12">
        <f t="shared" si="449"/>
        <v>92</v>
      </c>
      <c r="X2264" s="123">
        <f t="shared" si="450"/>
        <v>0.02</v>
      </c>
      <c r="Y2264" s="124" t="str">
        <f t="shared" si="451"/>
        <v>0.00%-8.40%</v>
      </c>
      <c r="Z2264" s="15"/>
      <c r="AA2264" s="15"/>
      <c r="AB2264" s="15"/>
      <c r="AC2264" s="125"/>
      <c r="AD2264" s="8">
        <f t="shared" si="452"/>
        <v>0</v>
      </c>
      <c r="AE2264" s="17">
        <f t="shared" si="453"/>
        <v>4692</v>
      </c>
      <c r="AF2264" s="18">
        <f t="shared" si="454"/>
        <v>92</v>
      </c>
      <c r="AG2264" s="126">
        <f t="shared" si="455"/>
        <v>2.0000000000000018E-2</v>
      </c>
      <c r="AH2264" s="20">
        <v>13.6</v>
      </c>
      <c r="AI2264" s="20">
        <v>650</v>
      </c>
      <c r="AJ2264" s="20"/>
      <c r="AK2264" s="20">
        <v>688</v>
      </c>
      <c r="AL2264" s="20">
        <f t="shared" si="456"/>
        <v>72299.199999999997</v>
      </c>
      <c r="AM2264" s="7" t="s">
        <v>287</v>
      </c>
      <c r="AN2264" s="20"/>
      <c r="AO2264" s="21"/>
      <c r="AP2264" s="21"/>
      <c r="AQ2264" s="5" t="s">
        <v>2672</v>
      </c>
      <c r="AR2264" s="5" t="s">
        <v>2203</v>
      </c>
    </row>
    <row r="2265" spans="1:44">
      <c r="A2265" s="87" t="s">
        <v>562</v>
      </c>
      <c r="B2265" s="5">
        <v>1005061</v>
      </c>
      <c r="C2265" s="5" t="s">
        <v>565</v>
      </c>
      <c r="D2265" s="5" t="s">
        <v>55</v>
      </c>
      <c r="E2265" s="5" t="s">
        <v>2577</v>
      </c>
      <c r="F2265" s="5" t="s">
        <v>2208</v>
      </c>
      <c r="G2265" s="5" t="s">
        <v>2673</v>
      </c>
      <c r="H2265" s="6">
        <v>40260</v>
      </c>
      <c r="I2265" s="5" t="s">
        <v>575</v>
      </c>
      <c r="J2265" s="5" t="s">
        <v>2644</v>
      </c>
      <c r="K2265" s="5" t="s">
        <v>568</v>
      </c>
      <c r="L2265" s="7">
        <v>6</v>
      </c>
      <c r="M2265" s="7" t="s">
        <v>287</v>
      </c>
      <c r="N2265" s="8">
        <v>4498</v>
      </c>
      <c r="O2265" s="122">
        <v>0.02</v>
      </c>
      <c r="P2265" s="10">
        <f t="shared" si="444"/>
        <v>90</v>
      </c>
      <c r="Q2265" s="122">
        <v>5.0000000000000001E-3</v>
      </c>
      <c r="R2265" s="10">
        <f t="shared" si="445"/>
        <v>22</v>
      </c>
      <c r="S2265" s="122">
        <f t="shared" si="446"/>
        <v>2.4899955535793685E-2</v>
      </c>
      <c r="T2265" s="10">
        <f t="shared" si="447"/>
        <v>112</v>
      </c>
      <c r="U2265" s="10">
        <f t="shared" si="448"/>
        <v>4610</v>
      </c>
      <c r="V2265" s="11">
        <v>4542.9800000000005</v>
      </c>
      <c r="W2265" s="12">
        <f t="shared" si="449"/>
        <v>44.980000000000473</v>
      </c>
      <c r="X2265" s="123">
        <f t="shared" si="450"/>
        <v>0.01</v>
      </c>
      <c r="Y2265" s="124" t="str">
        <f t="shared" si="451"/>
        <v>0.00%-8.40%</v>
      </c>
      <c r="Z2265" s="15"/>
      <c r="AA2265" s="15"/>
      <c r="AB2265" s="15"/>
      <c r="AC2265" s="125"/>
      <c r="AD2265" s="8">
        <f t="shared" si="452"/>
        <v>0</v>
      </c>
      <c r="AE2265" s="17">
        <f t="shared" si="453"/>
        <v>4542.9800000000005</v>
      </c>
      <c r="AF2265" s="18">
        <f t="shared" si="454"/>
        <v>44.980000000000473</v>
      </c>
      <c r="AG2265" s="126">
        <f t="shared" si="455"/>
        <v>1.0000000000000009E-2</v>
      </c>
      <c r="AH2265" s="20">
        <v>13.6</v>
      </c>
      <c r="AI2265" s="20">
        <v>650</v>
      </c>
      <c r="AJ2265" s="20"/>
      <c r="AK2265" s="20">
        <v>688</v>
      </c>
      <c r="AL2265" s="20">
        <f t="shared" si="456"/>
        <v>70272.528000000006</v>
      </c>
      <c r="AM2265" s="7" t="s">
        <v>287</v>
      </c>
      <c r="AN2265" s="20"/>
      <c r="AO2265" s="21" t="str">
        <f>VLOOKUP(B2265,'[3]FCLCh-VB3'!$B$9:$AQ$389,42,)</f>
        <v>工伤6个月</v>
      </c>
      <c r="AP2265" s="21"/>
      <c r="AQ2265" s="5" t="s">
        <v>2672</v>
      </c>
      <c r="AR2265" s="5" t="s">
        <v>2203</v>
      </c>
    </row>
    <row r="2266" spans="1:44">
      <c r="A2266" s="87" t="s">
        <v>562</v>
      </c>
      <c r="B2266" s="5">
        <v>1005104</v>
      </c>
      <c r="C2266" s="5" t="s">
        <v>565</v>
      </c>
      <c r="D2266" s="5" t="s">
        <v>55</v>
      </c>
      <c r="E2266" s="5" t="s">
        <v>2577</v>
      </c>
      <c r="F2266" s="5" t="s">
        <v>2204</v>
      </c>
      <c r="G2266" s="5" t="s">
        <v>2673</v>
      </c>
      <c r="H2266" s="6">
        <v>40262</v>
      </c>
      <c r="I2266" s="5" t="s">
        <v>575</v>
      </c>
      <c r="J2266" s="5" t="s">
        <v>653</v>
      </c>
      <c r="K2266" s="5" t="s">
        <v>568</v>
      </c>
      <c r="L2266" s="7">
        <v>6</v>
      </c>
      <c r="M2266" s="7" t="s">
        <v>287</v>
      </c>
      <c r="N2266" s="8">
        <v>4634</v>
      </c>
      <c r="O2266" s="122">
        <v>0.02</v>
      </c>
      <c r="P2266" s="10">
        <f t="shared" si="444"/>
        <v>93</v>
      </c>
      <c r="Q2266" s="122">
        <v>5.0000000000000001E-3</v>
      </c>
      <c r="R2266" s="10">
        <f t="shared" si="445"/>
        <v>23</v>
      </c>
      <c r="S2266" s="122">
        <f t="shared" si="446"/>
        <v>2.5032369443245578E-2</v>
      </c>
      <c r="T2266" s="10">
        <f t="shared" si="447"/>
        <v>116</v>
      </c>
      <c r="U2266" s="10">
        <f t="shared" si="448"/>
        <v>4750</v>
      </c>
      <c r="V2266" s="11">
        <v>4750</v>
      </c>
      <c r="W2266" s="12">
        <f t="shared" si="449"/>
        <v>116</v>
      </c>
      <c r="X2266" s="123">
        <f t="shared" si="450"/>
        <v>2.5000000000000001E-2</v>
      </c>
      <c r="Y2266" s="124" t="str">
        <f t="shared" si="451"/>
        <v>0.00%-8.40%</v>
      </c>
      <c r="Z2266" s="15"/>
      <c r="AA2266" s="15"/>
      <c r="AB2266" s="15"/>
      <c r="AC2266" s="125"/>
      <c r="AD2266" s="8">
        <f t="shared" si="452"/>
        <v>0</v>
      </c>
      <c r="AE2266" s="17">
        <f t="shared" si="453"/>
        <v>4750</v>
      </c>
      <c r="AF2266" s="18">
        <f t="shared" si="454"/>
        <v>116</v>
      </c>
      <c r="AG2266" s="126">
        <f t="shared" si="455"/>
        <v>2.5032369443245495E-2</v>
      </c>
      <c r="AH2266" s="20">
        <v>13.6</v>
      </c>
      <c r="AI2266" s="20">
        <v>750</v>
      </c>
      <c r="AJ2266" s="20"/>
      <c r="AK2266" s="20">
        <v>688</v>
      </c>
      <c r="AL2266" s="20">
        <f t="shared" si="456"/>
        <v>74288</v>
      </c>
      <c r="AM2266" s="7" t="s">
        <v>287</v>
      </c>
      <c r="AN2266" s="20"/>
      <c r="AO2266" s="21"/>
      <c r="AP2266" s="21"/>
      <c r="AQ2266" s="5" t="s">
        <v>2672</v>
      </c>
      <c r="AR2266" s="5" t="s">
        <v>2203</v>
      </c>
    </row>
    <row r="2267" spans="1:44">
      <c r="A2267" s="87" t="s">
        <v>562</v>
      </c>
      <c r="B2267" s="5">
        <v>1005146</v>
      </c>
      <c r="C2267" s="5" t="s">
        <v>565</v>
      </c>
      <c r="D2267" s="5" t="s">
        <v>55</v>
      </c>
      <c r="E2267" s="5" t="s">
        <v>2577</v>
      </c>
      <c r="F2267" s="5" t="s">
        <v>2215</v>
      </c>
      <c r="G2267" s="5" t="s">
        <v>2673</v>
      </c>
      <c r="H2267" s="6">
        <v>40262</v>
      </c>
      <c r="I2267" s="5" t="s">
        <v>575</v>
      </c>
      <c r="J2267" s="5" t="s">
        <v>653</v>
      </c>
      <c r="K2267" s="5" t="s">
        <v>568</v>
      </c>
      <c r="L2267" s="7">
        <v>6</v>
      </c>
      <c r="M2267" s="7" t="s">
        <v>287</v>
      </c>
      <c r="N2267" s="8">
        <v>4661</v>
      </c>
      <c r="O2267" s="122">
        <v>0.02</v>
      </c>
      <c r="P2267" s="10">
        <f t="shared" si="444"/>
        <v>93</v>
      </c>
      <c r="Q2267" s="122">
        <v>5.0000000000000001E-3</v>
      </c>
      <c r="R2267" s="10">
        <f t="shared" si="445"/>
        <v>23</v>
      </c>
      <c r="S2267" s="122">
        <f t="shared" si="446"/>
        <v>2.4887363226775368E-2</v>
      </c>
      <c r="T2267" s="10">
        <f t="shared" si="447"/>
        <v>116</v>
      </c>
      <c r="U2267" s="10">
        <f t="shared" si="448"/>
        <v>4777</v>
      </c>
      <c r="V2267" s="11">
        <v>4777</v>
      </c>
      <c r="W2267" s="12">
        <f t="shared" si="449"/>
        <v>116</v>
      </c>
      <c r="X2267" s="123">
        <f t="shared" si="450"/>
        <v>2.4899999999999999E-2</v>
      </c>
      <c r="Y2267" s="124" t="str">
        <f t="shared" si="451"/>
        <v>0.00%-8.40%</v>
      </c>
      <c r="Z2267" s="15"/>
      <c r="AA2267" s="15"/>
      <c r="AB2267" s="15"/>
      <c r="AC2267" s="125"/>
      <c r="AD2267" s="8">
        <f t="shared" si="452"/>
        <v>0</v>
      </c>
      <c r="AE2267" s="17">
        <f t="shared" si="453"/>
        <v>4777</v>
      </c>
      <c r="AF2267" s="18">
        <f t="shared" si="454"/>
        <v>116</v>
      </c>
      <c r="AG2267" s="126">
        <f t="shared" si="455"/>
        <v>2.4887363226775427E-2</v>
      </c>
      <c r="AH2267" s="20">
        <v>13.6</v>
      </c>
      <c r="AI2267" s="20">
        <v>750</v>
      </c>
      <c r="AJ2267" s="20"/>
      <c r="AK2267" s="20">
        <v>688</v>
      </c>
      <c r="AL2267" s="20">
        <f t="shared" si="456"/>
        <v>74655.199999999997</v>
      </c>
      <c r="AM2267" s="7" t="s">
        <v>287</v>
      </c>
      <c r="AN2267" s="20"/>
      <c r="AO2267" s="21"/>
      <c r="AP2267" s="21"/>
      <c r="AQ2267" s="5" t="s">
        <v>2672</v>
      </c>
      <c r="AR2267" s="5" t="s">
        <v>2203</v>
      </c>
    </row>
    <row r="2268" spans="1:44">
      <c r="A2268" s="87" t="s">
        <v>562</v>
      </c>
      <c r="B2268" s="5">
        <v>1005150</v>
      </c>
      <c r="C2268" s="5" t="s">
        <v>565</v>
      </c>
      <c r="D2268" s="5" t="s">
        <v>55</v>
      </c>
      <c r="E2268" s="5" t="s">
        <v>2577</v>
      </c>
      <c r="F2268" s="5" t="s">
        <v>2208</v>
      </c>
      <c r="G2268" s="5" t="s">
        <v>2673</v>
      </c>
      <c r="H2268" s="6">
        <v>40262</v>
      </c>
      <c r="I2268" s="5" t="s">
        <v>575</v>
      </c>
      <c r="J2268" s="5" t="s">
        <v>2646</v>
      </c>
      <c r="K2268" s="5" t="s">
        <v>568</v>
      </c>
      <c r="L2268" s="7">
        <v>6</v>
      </c>
      <c r="M2268" s="7" t="s">
        <v>287</v>
      </c>
      <c r="N2268" s="8">
        <v>4504</v>
      </c>
      <c r="O2268" s="122">
        <v>0.02</v>
      </c>
      <c r="P2268" s="10">
        <f t="shared" si="444"/>
        <v>90</v>
      </c>
      <c r="Q2268" s="122">
        <v>5.0000000000000001E-3</v>
      </c>
      <c r="R2268" s="10">
        <f t="shared" si="445"/>
        <v>23</v>
      </c>
      <c r="S2268" s="122">
        <f t="shared" si="446"/>
        <v>2.5088809946714034E-2</v>
      </c>
      <c r="T2268" s="10">
        <f t="shared" si="447"/>
        <v>113</v>
      </c>
      <c r="U2268" s="10">
        <f t="shared" si="448"/>
        <v>4617</v>
      </c>
      <c r="V2268" s="11">
        <v>4639.12</v>
      </c>
      <c r="W2268" s="12">
        <f t="shared" si="449"/>
        <v>135.11999999999989</v>
      </c>
      <c r="X2268" s="123">
        <f t="shared" si="450"/>
        <v>0.03</v>
      </c>
      <c r="Y2268" s="124" t="str">
        <f t="shared" si="451"/>
        <v>0.00%-8.40%</v>
      </c>
      <c r="Z2268" s="15"/>
      <c r="AA2268" s="15"/>
      <c r="AB2268" s="15"/>
      <c r="AC2268" s="125"/>
      <c r="AD2268" s="8">
        <f t="shared" si="452"/>
        <v>0</v>
      </c>
      <c r="AE2268" s="17">
        <f t="shared" si="453"/>
        <v>4639.12</v>
      </c>
      <c r="AF2268" s="18">
        <f t="shared" si="454"/>
        <v>135.11999999999989</v>
      </c>
      <c r="AG2268" s="126">
        <f t="shared" si="455"/>
        <v>3.0000000000000027E-2</v>
      </c>
      <c r="AH2268" s="20">
        <v>13.6</v>
      </c>
      <c r="AI2268" s="20">
        <v>450</v>
      </c>
      <c r="AJ2268" s="20"/>
      <c r="AK2268" s="20">
        <v>688</v>
      </c>
      <c r="AL2268" s="20">
        <f t="shared" si="456"/>
        <v>69180.032000000007</v>
      </c>
      <c r="AM2268" s="7" t="s">
        <v>287</v>
      </c>
      <c r="AN2268" s="20"/>
      <c r="AO2268" s="21"/>
      <c r="AP2268" s="21"/>
      <c r="AQ2268" s="5" t="s">
        <v>2672</v>
      </c>
      <c r="AR2268" s="5" t="s">
        <v>2203</v>
      </c>
    </row>
    <row r="2269" spans="1:44">
      <c r="A2269" s="87" t="s">
        <v>562</v>
      </c>
      <c r="B2269" s="5">
        <v>1005167</v>
      </c>
      <c r="C2269" s="5" t="s">
        <v>565</v>
      </c>
      <c r="D2269" s="5" t="s">
        <v>55</v>
      </c>
      <c r="E2269" s="5" t="s">
        <v>2577</v>
      </c>
      <c r="F2269" s="5" t="s">
        <v>2215</v>
      </c>
      <c r="G2269" s="5" t="s">
        <v>2673</v>
      </c>
      <c r="H2269" s="6">
        <v>40262</v>
      </c>
      <c r="I2269" s="5" t="s">
        <v>575</v>
      </c>
      <c r="J2269" s="5" t="s">
        <v>627</v>
      </c>
      <c r="K2269" s="5" t="s">
        <v>568</v>
      </c>
      <c r="L2269" s="7">
        <v>6</v>
      </c>
      <c r="M2269" s="7" t="s">
        <v>287</v>
      </c>
      <c r="N2269" s="8">
        <v>4607</v>
      </c>
      <c r="O2269" s="122">
        <v>0.02</v>
      </c>
      <c r="P2269" s="10">
        <f t="shared" si="444"/>
        <v>92</v>
      </c>
      <c r="Q2269" s="122">
        <v>5.0000000000000001E-3</v>
      </c>
      <c r="R2269" s="10">
        <f t="shared" si="445"/>
        <v>23</v>
      </c>
      <c r="S2269" s="122">
        <f t="shared" si="446"/>
        <v>2.4962014326025614E-2</v>
      </c>
      <c r="T2269" s="10">
        <f t="shared" si="447"/>
        <v>115</v>
      </c>
      <c r="U2269" s="10">
        <f t="shared" si="448"/>
        <v>4722</v>
      </c>
      <c r="V2269" s="11">
        <v>4745</v>
      </c>
      <c r="W2269" s="12">
        <f t="shared" si="449"/>
        <v>138</v>
      </c>
      <c r="X2269" s="123">
        <f t="shared" si="450"/>
        <v>0.03</v>
      </c>
      <c r="Y2269" s="124" t="str">
        <f t="shared" si="451"/>
        <v>0.00%-8.40%</v>
      </c>
      <c r="Z2269" s="15"/>
      <c r="AA2269" s="15"/>
      <c r="AB2269" s="15"/>
      <c r="AC2269" s="125"/>
      <c r="AD2269" s="8">
        <f t="shared" si="452"/>
        <v>0</v>
      </c>
      <c r="AE2269" s="17">
        <f t="shared" si="453"/>
        <v>4745</v>
      </c>
      <c r="AF2269" s="18">
        <f t="shared" si="454"/>
        <v>138</v>
      </c>
      <c r="AG2269" s="126">
        <f t="shared" si="455"/>
        <v>2.9954417191230709E-2</v>
      </c>
      <c r="AH2269" s="20">
        <v>13.6</v>
      </c>
      <c r="AI2269" s="20">
        <v>450</v>
      </c>
      <c r="AJ2269" s="20"/>
      <c r="AK2269" s="20">
        <v>688</v>
      </c>
      <c r="AL2269" s="20">
        <f t="shared" si="456"/>
        <v>70620</v>
      </c>
      <c r="AM2269" s="7" t="s">
        <v>287</v>
      </c>
      <c r="AN2269" s="20"/>
      <c r="AO2269" s="21"/>
      <c r="AP2269" s="21"/>
      <c r="AQ2269" s="5" t="s">
        <v>2672</v>
      </c>
      <c r="AR2269" s="5" t="s">
        <v>2203</v>
      </c>
    </row>
    <row r="2270" spans="1:44">
      <c r="A2270" s="87" t="s">
        <v>562</v>
      </c>
      <c r="B2270" s="5">
        <v>1005178</v>
      </c>
      <c r="C2270" s="5" t="s">
        <v>565</v>
      </c>
      <c r="D2270" s="5" t="s">
        <v>55</v>
      </c>
      <c r="E2270" s="5" t="s">
        <v>2577</v>
      </c>
      <c r="F2270" s="5" t="s">
        <v>2204</v>
      </c>
      <c r="G2270" s="5" t="s">
        <v>2673</v>
      </c>
      <c r="H2270" s="6">
        <v>40264</v>
      </c>
      <c r="I2270" s="5" t="s">
        <v>575</v>
      </c>
      <c r="J2270" s="5" t="s">
        <v>653</v>
      </c>
      <c r="K2270" s="5" t="s">
        <v>568</v>
      </c>
      <c r="L2270" s="7">
        <v>6</v>
      </c>
      <c r="M2270" s="7" t="s">
        <v>287</v>
      </c>
      <c r="N2270" s="8">
        <v>4707</v>
      </c>
      <c r="O2270" s="122">
        <v>0.02</v>
      </c>
      <c r="P2270" s="10">
        <f t="shared" si="444"/>
        <v>94</v>
      </c>
      <c r="Q2270" s="122">
        <v>5.0000000000000001E-3</v>
      </c>
      <c r="R2270" s="10">
        <f t="shared" si="445"/>
        <v>24</v>
      </c>
      <c r="S2270" s="122">
        <f t="shared" si="446"/>
        <v>2.5069046101550883E-2</v>
      </c>
      <c r="T2270" s="10">
        <f t="shared" si="447"/>
        <v>118</v>
      </c>
      <c r="U2270" s="10">
        <f t="shared" si="448"/>
        <v>4825</v>
      </c>
      <c r="V2270" s="11">
        <v>4942</v>
      </c>
      <c r="W2270" s="12">
        <f t="shared" si="449"/>
        <v>235</v>
      </c>
      <c r="X2270" s="123">
        <f t="shared" si="450"/>
        <v>4.99E-2</v>
      </c>
      <c r="Y2270" s="124" t="str">
        <f t="shared" si="451"/>
        <v>0.00%-8.40%</v>
      </c>
      <c r="Z2270" s="15"/>
      <c r="AA2270" s="15"/>
      <c r="AB2270" s="15"/>
      <c r="AC2270" s="125"/>
      <c r="AD2270" s="8">
        <f t="shared" si="452"/>
        <v>0</v>
      </c>
      <c r="AE2270" s="17">
        <f t="shared" si="453"/>
        <v>4942</v>
      </c>
      <c r="AF2270" s="18">
        <f t="shared" si="454"/>
        <v>235</v>
      </c>
      <c r="AG2270" s="126">
        <f t="shared" si="455"/>
        <v>4.9925642659868208E-2</v>
      </c>
      <c r="AH2270" s="20">
        <v>13.6</v>
      </c>
      <c r="AI2270" s="20">
        <v>750</v>
      </c>
      <c r="AJ2270" s="20"/>
      <c r="AK2270" s="20">
        <v>688</v>
      </c>
      <c r="AL2270" s="20">
        <f t="shared" si="456"/>
        <v>76899.199999999997</v>
      </c>
      <c r="AM2270" s="7" t="s">
        <v>287</v>
      </c>
      <c r="AN2270" s="20"/>
      <c r="AO2270" s="21" t="str">
        <f>VLOOKUP(B2270,'[4]FCLCh-VB1'!$B$9:$AQ$248,42,)</f>
        <v>季度优秀员工， 工作积极主动，一人多岗，工作认真负责，起到模范带头作用</v>
      </c>
      <c r="AP2270" s="21"/>
      <c r="AQ2270" s="5" t="s">
        <v>2672</v>
      </c>
      <c r="AR2270" s="5" t="s">
        <v>2203</v>
      </c>
    </row>
    <row r="2271" spans="1:44">
      <c r="A2271" s="87" t="s">
        <v>562</v>
      </c>
      <c r="B2271" s="5">
        <v>1005180</v>
      </c>
      <c r="C2271" s="5" t="s">
        <v>565</v>
      </c>
      <c r="D2271" s="5" t="s">
        <v>55</v>
      </c>
      <c r="E2271" s="5" t="s">
        <v>2577</v>
      </c>
      <c r="F2271" s="5" t="s">
        <v>2215</v>
      </c>
      <c r="G2271" s="5" t="s">
        <v>2673</v>
      </c>
      <c r="H2271" s="6">
        <v>40264</v>
      </c>
      <c r="I2271" s="5" t="s">
        <v>575</v>
      </c>
      <c r="J2271" s="5" t="s">
        <v>627</v>
      </c>
      <c r="K2271" s="5" t="s">
        <v>568</v>
      </c>
      <c r="L2271" s="7">
        <v>6</v>
      </c>
      <c r="M2271" s="7" t="s">
        <v>287</v>
      </c>
      <c r="N2271" s="8">
        <v>4435</v>
      </c>
      <c r="O2271" s="122">
        <v>0.02</v>
      </c>
      <c r="P2271" s="10">
        <f t="shared" si="444"/>
        <v>89</v>
      </c>
      <c r="Q2271" s="122">
        <v>5.0000000000000001E-3</v>
      </c>
      <c r="R2271" s="10">
        <f t="shared" si="445"/>
        <v>22</v>
      </c>
      <c r="S2271" s="122">
        <f t="shared" si="446"/>
        <v>2.5028184892897407E-2</v>
      </c>
      <c r="T2271" s="10">
        <f t="shared" si="447"/>
        <v>111</v>
      </c>
      <c r="U2271" s="10">
        <f t="shared" si="448"/>
        <v>4546</v>
      </c>
      <c r="V2271" s="11">
        <v>4491</v>
      </c>
      <c r="W2271" s="12">
        <f t="shared" si="449"/>
        <v>56</v>
      </c>
      <c r="X2271" s="123">
        <f t="shared" si="450"/>
        <v>1.26E-2</v>
      </c>
      <c r="Y2271" s="124" t="str">
        <f t="shared" si="451"/>
        <v>0.00%-8.40%</v>
      </c>
      <c r="Z2271" s="15"/>
      <c r="AA2271" s="15"/>
      <c r="AB2271" s="15"/>
      <c r="AC2271" s="125"/>
      <c r="AD2271" s="8">
        <f t="shared" si="452"/>
        <v>0</v>
      </c>
      <c r="AE2271" s="17">
        <f t="shared" si="453"/>
        <v>4491</v>
      </c>
      <c r="AF2271" s="18">
        <f t="shared" si="454"/>
        <v>56</v>
      </c>
      <c r="AG2271" s="126">
        <f t="shared" si="455"/>
        <v>1.262683201803827E-2</v>
      </c>
      <c r="AH2271" s="20">
        <v>13.6</v>
      </c>
      <c r="AI2271" s="20">
        <v>450</v>
      </c>
      <c r="AJ2271" s="20"/>
      <c r="AK2271" s="20">
        <v>688</v>
      </c>
      <c r="AL2271" s="20">
        <f t="shared" si="456"/>
        <v>67165.600000000006</v>
      </c>
      <c r="AM2271" s="7" t="s">
        <v>287</v>
      </c>
      <c r="AN2271" s="20"/>
      <c r="AO2271" s="21" t="str">
        <f>VLOOKUP(B2271,'[2]FCLCh-VB2'!$B$9:$AQ$230,42,)</f>
        <v>工作责任心不强，漏检部件,造成报废/返工率成本上升</v>
      </c>
      <c r="AP2271" s="21"/>
      <c r="AQ2271" s="5" t="s">
        <v>2672</v>
      </c>
      <c r="AR2271" s="5" t="s">
        <v>2203</v>
      </c>
    </row>
    <row r="2272" spans="1:44">
      <c r="A2272" s="87" t="s">
        <v>562</v>
      </c>
      <c r="B2272" s="5">
        <v>1005181</v>
      </c>
      <c r="C2272" s="5" t="s">
        <v>565</v>
      </c>
      <c r="D2272" s="5" t="s">
        <v>55</v>
      </c>
      <c r="E2272" s="5" t="s">
        <v>2577</v>
      </c>
      <c r="F2272" s="5" t="s">
        <v>2204</v>
      </c>
      <c r="G2272" s="5" t="s">
        <v>2673</v>
      </c>
      <c r="H2272" s="6">
        <v>40264</v>
      </c>
      <c r="I2272" s="5" t="s">
        <v>575</v>
      </c>
      <c r="J2272" s="5" t="s">
        <v>653</v>
      </c>
      <c r="K2272" s="5" t="s">
        <v>568</v>
      </c>
      <c r="L2272" s="7">
        <v>6</v>
      </c>
      <c r="M2272" s="7" t="s">
        <v>287</v>
      </c>
      <c r="N2272" s="8">
        <v>4591</v>
      </c>
      <c r="O2272" s="122">
        <v>0.02</v>
      </c>
      <c r="P2272" s="10">
        <f t="shared" si="444"/>
        <v>92</v>
      </c>
      <c r="Q2272" s="122">
        <v>5.0000000000000001E-3</v>
      </c>
      <c r="R2272" s="10">
        <f t="shared" si="445"/>
        <v>23</v>
      </c>
      <c r="S2272" s="122">
        <f t="shared" si="446"/>
        <v>2.5049008930516228E-2</v>
      </c>
      <c r="T2272" s="10">
        <f t="shared" si="447"/>
        <v>115</v>
      </c>
      <c r="U2272" s="10">
        <f t="shared" si="448"/>
        <v>4706</v>
      </c>
      <c r="V2272" s="11">
        <v>4706</v>
      </c>
      <c r="W2272" s="12">
        <f t="shared" si="449"/>
        <v>115</v>
      </c>
      <c r="X2272" s="123">
        <f t="shared" si="450"/>
        <v>2.5000000000000001E-2</v>
      </c>
      <c r="Y2272" s="124" t="str">
        <f t="shared" si="451"/>
        <v>0.00%-8.40%</v>
      </c>
      <c r="Z2272" s="15"/>
      <c r="AA2272" s="15"/>
      <c r="AB2272" s="15"/>
      <c r="AC2272" s="125"/>
      <c r="AD2272" s="8">
        <f t="shared" si="452"/>
        <v>0</v>
      </c>
      <c r="AE2272" s="17">
        <f t="shared" si="453"/>
        <v>4706</v>
      </c>
      <c r="AF2272" s="18">
        <f t="shared" si="454"/>
        <v>115</v>
      </c>
      <c r="AG2272" s="126">
        <f t="shared" si="455"/>
        <v>2.5049008930516203E-2</v>
      </c>
      <c r="AH2272" s="20">
        <v>13.6</v>
      </c>
      <c r="AI2272" s="20">
        <v>750</v>
      </c>
      <c r="AJ2272" s="20"/>
      <c r="AK2272" s="20">
        <v>688</v>
      </c>
      <c r="AL2272" s="20">
        <f t="shared" si="456"/>
        <v>73689.600000000006</v>
      </c>
      <c r="AM2272" s="7" t="s">
        <v>287</v>
      </c>
      <c r="AN2272" s="20"/>
      <c r="AO2272" s="21"/>
      <c r="AP2272" s="21"/>
      <c r="AQ2272" s="5" t="s">
        <v>2672</v>
      </c>
      <c r="AR2272" s="5" t="s">
        <v>2203</v>
      </c>
    </row>
    <row r="2273" spans="1:44">
      <c r="A2273" s="87" t="s">
        <v>562</v>
      </c>
      <c r="B2273" s="5">
        <v>1005203</v>
      </c>
      <c r="C2273" s="5" t="s">
        <v>565</v>
      </c>
      <c r="D2273" s="5" t="s">
        <v>55</v>
      </c>
      <c r="E2273" s="5" t="s">
        <v>2577</v>
      </c>
      <c r="F2273" s="5" t="s">
        <v>2215</v>
      </c>
      <c r="G2273" s="5" t="s">
        <v>2673</v>
      </c>
      <c r="H2273" s="6">
        <v>40264</v>
      </c>
      <c r="I2273" s="5" t="s">
        <v>575</v>
      </c>
      <c r="J2273" s="5" t="s">
        <v>627</v>
      </c>
      <c r="K2273" s="5" t="s">
        <v>568</v>
      </c>
      <c r="L2273" s="7">
        <v>6</v>
      </c>
      <c r="M2273" s="7" t="s">
        <v>287</v>
      </c>
      <c r="N2273" s="8">
        <v>4461</v>
      </c>
      <c r="O2273" s="122">
        <v>0.02</v>
      </c>
      <c r="P2273" s="10">
        <f t="shared" si="444"/>
        <v>89</v>
      </c>
      <c r="Q2273" s="122">
        <v>5.0000000000000001E-3</v>
      </c>
      <c r="R2273" s="10">
        <f t="shared" si="445"/>
        <v>22</v>
      </c>
      <c r="S2273" s="122">
        <f t="shared" si="446"/>
        <v>2.488231338264963E-2</v>
      </c>
      <c r="T2273" s="10">
        <f t="shared" si="447"/>
        <v>111</v>
      </c>
      <c r="U2273" s="10">
        <f t="shared" si="448"/>
        <v>4572</v>
      </c>
      <c r="V2273" s="11">
        <v>4517</v>
      </c>
      <c r="W2273" s="12">
        <f t="shared" si="449"/>
        <v>56</v>
      </c>
      <c r="X2273" s="123">
        <f t="shared" si="450"/>
        <v>1.26E-2</v>
      </c>
      <c r="Y2273" s="124" t="str">
        <f t="shared" si="451"/>
        <v>0.00%-8.40%</v>
      </c>
      <c r="Z2273" s="15"/>
      <c r="AA2273" s="15"/>
      <c r="AB2273" s="15"/>
      <c r="AC2273" s="125"/>
      <c r="AD2273" s="8">
        <f t="shared" si="452"/>
        <v>0</v>
      </c>
      <c r="AE2273" s="17">
        <f t="shared" si="453"/>
        <v>4517</v>
      </c>
      <c r="AF2273" s="18">
        <f t="shared" si="454"/>
        <v>56</v>
      </c>
      <c r="AG2273" s="126">
        <f t="shared" si="455"/>
        <v>1.25532391840395E-2</v>
      </c>
      <c r="AH2273" s="20">
        <v>13.6</v>
      </c>
      <c r="AI2273" s="20">
        <v>450</v>
      </c>
      <c r="AJ2273" s="20"/>
      <c r="AK2273" s="20">
        <v>688</v>
      </c>
      <c r="AL2273" s="20">
        <f t="shared" si="456"/>
        <v>67519.199999999997</v>
      </c>
      <c r="AM2273" s="7" t="s">
        <v>287</v>
      </c>
      <c r="AN2273" s="20"/>
      <c r="AO2273" s="21" t="str">
        <f>VLOOKUP(B2273,'[2]FCLCh-VB2'!$B$9:$AQ$230,42,)</f>
        <v>仅能从事单一工序</v>
      </c>
      <c r="AP2273" s="21"/>
      <c r="AQ2273" s="5" t="s">
        <v>2672</v>
      </c>
      <c r="AR2273" s="5" t="s">
        <v>2203</v>
      </c>
    </row>
    <row r="2274" spans="1:44">
      <c r="A2274" s="87" t="s">
        <v>562</v>
      </c>
      <c r="B2274" s="5">
        <v>1005207</v>
      </c>
      <c r="C2274" s="5" t="s">
        <v>565</v>
      </c>
      <c r="D2274" s="5" t="s">
        <v>55</v>
      </c>
      <c r="E2274" s="5" t="s">
        <v>2577</v>
      </c>
      <c r="F2274" s="5" t="s">
        <v>2215</v>
      </c>
      <c r="G2274" s="5" t="s">
        <v>2673</v>
      </c>
      <c r="H2274" s="6">
        <v>40271</v>
      </c>
      <c r="I2274" s="5" t="s">
        <v>575</v>
      </c>
      <c r="J2274" s="5" t="s">
        <v>627</v>
      </c>
      <c r="K2274" s="5" t="s">
        <v>568</v>
      </c>
      <c r="L2274" s="7">
        <v>6</v>
      </c>
      <c r="M2274" s="7" t="s">
        <v>287</v>
      </c>
      <c r="N2274" s="8">
        <v>4350</v>
      </c>
      <c r="O2274" s="122">
        <v>0.02</v>
      </c>
      <c r="P2274" s="10">
        <f t="shared" si="444"/>
        <v>87</v>
      </c>
      <c r="Q2274" s="122">
        <v>5.0000000000000001E-3</v>
      </c>
      <c r="R2274" s="10">
        <f t="shared" si="445"/>
        <v>22</v>
      </c>
      <c r="S2274" s="122">
        <f t="shared" si="446"/>
        <v>2.5057471264367817E-2</v>
      </c>
      <c r="T2274" s="10">
        <f t="shared" si="447"/>
        <v>109</v>
      </c>
      <c r="U2274" s="10">
        <f t="shared" si="448"/>
        <v>4459</v>
      </c>
      <c r="V2274" s="11">
        <v>4350</v>
      </c>
      <c r="W2274" s="12">
        <f t="shared" si="449"/>
        <v>0</v>
      </c>
      <c r="X2274" s="123">
        <f t="shared" si="450"/>
        <v>0</v>
      </c>
      <c r="Y2274" s="124" t="str">
        <f t="shared" si="451"/>
        <v>0.00%-8.40%</v>
      </c>
      <c r="Z2274" s="15"/>
      <c r="AA2274" s="15"/>
      <c r="AB2274" s="15"/>
      <c r="AC2274" s="125"/>
      <c r="AD2274" s="8">
        <f t="shared" si="452"/>
        <v>0</v>
      </c>
      <c r="AE2274" s="17">
        <f t="shared" si="453"/>
        <v>4350</v>
      </c>
      <c r="AF2274" s="18">
        <f t="shared" si="454"/>
        <v>0</v>
      </c>
      <c r="AG2274" s="126">
        <f t="shared" si="455"/>
        <v>0</v>
      </c>
      <c r="AH2274" s="20">
        <v>13.6</v>
      </c>
      <c r="AI2274" s="20">
        <v>450</v>
      </c>
      <c r="AJ2274" s="20"/>
      <c r="AK2274" s="20">
        <v>688</v>
      </c>
      <c r="AL2274" s="20">
        <f t="shared" si="456"/>
        <v>65248</v>
      </c>
      <c r="AM2274" s="7" t="s">
        <v>287</v>
      </c>
      <c r="AN2274" s="20"/>
      <c r="AO2274" s="21" t="str">
        <f>VLOOKUP(B2274,'[2]FCLCh-VB2'!$B$9:$AQ$230,42,)</f>
        <v>工作责任心不强，漏检部件,造成报废/返工率成本上升</v>
      </c>
      <c r="AP2274" s="21" t="s">
        <v>140</v>
      </c>
      <c r="AQ2274" s="5" t="s">
        <v>2672</v>
      </c>
      <c r="AR2274" s="5" t="s">
        <v>2203</v>
      </c>
    </row>
    <row r="2275" spans="1:44">
      <c r="A2275" s="87" t="s">
        <v>562</v>
      </c>
      <c r="B2275" s="5">
        <v>1005230</v>
      </c>
      <c r="C2275" s="5" t="s">
        <v>565</v>
      </c>
      <c r="D2275" s="5" t="s">
        <v>55</v>
      </c>
      <c r="E2275" s="5" t="s">
        <v>2577</v>
      </c>
      <c r="F2275" s="5" t="s">
        <v>2215</v>
      </c>
      <c r="G2275" s="5" t="s">
        <v>2673</v>
      </c>
      <c r="H2275" s="6">
        <v>40271</v>
      </c>
      <c r="I2275" s="5" t="s">
        <v>575</v>
      </c>
      <c r="J2275" s="5" t="s">
        <v>627</v>
      </c>
      <c r="K2275" s="5" t="s">
        <v>568</v>
      </c>
      <c r="L2275" s="7">
        <v>6</v>
      </c>
      <c r="M2275" s="7" t="s">
        <v>287</v>
      </c>
      <c r="N2275" s="8">
        <v>4127</v>
      </c>
      <c r="O2275" s="122">
        <v>0.02</v>
      </c>
      <c r="P2275" s="10">
        <f t="shared" si="444"/>
        <v>83</v>
      </c>
      <c r="Q2275" s="122">
        <v>5.0000000000000001E-3</v>
      </c>
      <c r="R2275" s="10">
        <f t="shared" si="445"/>
        <v>21</v>
      </c>
      <c r="S2275" s="122">
        <f t="shared" si="446"/>
        <v>2.5199903077295856E-2</v>
      </c>
      <c r="T2275" s="10">
        <f t="shared" si="447"/>
        <v>104</v>
      </c>
      <c r="U2275" s="10">
        <f t="shared" si="448"/>
        <v>4231</v>
      </c>
      <c r="V2275" s="11">
        <v>4231</v>
      </c>
      <c r="W2275" s="12">
        <f t="shared" si="449"/>
        <v>104</v>
      </c>
      <c r="X2275" s="123">
        <f t="shared" si="450"/>
        <v>2.52E-2</v>
      </c>
      <c r="Y2275" s="124" t="str">
        <f t="shared" si="451"/>
        <v>0.00%-8.40%</v>
      </c>
      <c r="Z2275" s="15"/>
      <c r="AA2275" s="15"/>
      <c r="AB2275" s="15"/>
      <c r="AC2275" s="125"/>
      <c r="AD2275" s="8">
        <f t="shared" si="452"/>
        <v>0</v>
      </c>
      <c r="AE2275" s="17">
        <f t="shared" si="453"/>
        <v>4231</v>
      </c>
      <c r="AF2275" s="18">
        <f t="shared" si="454"/>
        <v>104</v>
      </c>
      <c r="AG2275" s="126">
        <f t="shared" si="455"/>
        <v>2.5199903077295804E-2</v>
      </c>
      <c r="AH2275" s="20">
        <v>13.6</v>
      </c>
      <c r="AI2275" s="20">
        <v>450</v>
      </c>
      <c r="AJ2275" s="20"/>
      <c r="AK2275" s="20">
        <v>688</v>
      </c>
      <c r="AL2275" s="20">
        <f t="shared" si="456"/>
        <v>63629.599999999999</v>
      </c>
      <c r="AM2275" s="7" t="s">
        <v>287</v>
      </c>
      <c r="AN2275" s="20"/>
      <c r="AO2275" s="21"/>
      <c r="AP2275" s="21"/>
      <c r="AQ2275" s="5" t="s">
        <v>2672</v>
      </c>
      <c r="AR2275" s="5" t="s">
        <v>2203</v>
      </c>
    </row>
    <row r="2276" spans="1:44">
      <c r="A2276" s="87" t="s">
        <v>562</v>
      </c>
      <c r="B2276" s="5">
        <v>1005240</v>
      </c>
      <c r="C2276" s="5" t="s">
        <v>565</v>
      </c>
      <c r="D2276" s="5" t="s">
        <v>55</v>
      </c>
      <c r="E2276" s="5" t="s">
        <v>2577</v>
      </c>
      <c r="F2276" s="5" t="s">
        <v>2208</v>
      </c>
      <c r="G2276" s="5" t="s">
        <v>2677</v>
      </c>
      <c r="H2276" s="6">
        <v>40271</v>
      </c>
      <c r="I2276" s="5" t="s">
        <v>575</v>
      </c>
      <c r="J2276" s="5" t="s">
        <v>2644</v>
      </c>
      <c r="K2276" s="5" t="s">
        <v>568</v>
      </c>
      <c r="L2276" s="7">
        <v>6</v>
      </c>
      <c r="M2276" s="7" t="s">
        <v>287</v>
      </c>
      <c r="N2276" s="8">
        <v>4698</v>
      </c>
      <c r="O2276" s="122">
        <v>0.02</v>
      </c>
      <c r="P2276" s="10">
        <f t="shared" si="444"/>
        <v>94</v>
      </c>
      <c r="Q2276" s="122">
        <v>5.0000000000000001E-3</v>
      </c>
      <c r="R2276" s="10">
        <f t="shared" si="445"/>
        <v>23</v>
      </c>
      <c r="S2276" s="122">
        <f t="shared" si="446"/>
        <v>2.4904214559386972E-2</v>
      </c>
      <c r="T2276" s="10">
        <f t="shared" si="447"/>
        <v>117</v>
      </c>
      <c r="U2276" s="10">
        <f t="shared" si="448"/>
        <v>4815</v>
      </c>
      <c r="V2276" s="11">
        <v>4815.45</v>
      </c>
      <c r="W2276" s="12">
        <f t="shared" si="449"/>
        <v>117.44999999999982</v>
      </c>
      <c r="X2276" s="123">
        <f t="shared" si="450"/>
        <v>2.5000000000000001E-2</v>
      </c>
      <c r="Y2276" s="124" t="str">
        <f t="shared" si="451"/>
        <v>0.00%-8.40%</v>
      </c>
      <c r="Z2276" s="15"/>
      <c r="AA2276" s="15"/>
      <c r="AB2276" s="15"/>
      <c r="AC2276" s="125"/>
      <c r="AD2276" s="8">
        <f t="shared" si="452"/>
        <v>0</v>
      </c>
      <c r="AE2276" s="17">
        <f t="shared" si="453"/>
        <v>4815.45</v>
      </c>
      <c r="AF2276" s="18">
        <f t="shared" si="454"/>
        <v>117.44999999999982</v>
      </c>
      <c r="AG2276" s="126">
        <f t="shared" si="455"/>
        <v>2.4999999999999911E-2</v>
      </c>
      <c r="AH2276" s="20">
        <v>13.6</v>
      </c>
      <c r="AI2276" s="20">
        <v>650</v>
      </c>
      <c r="AJ2276" s="20"/>
      <c r="AK2276" s="20">
        <v>688</v>
      </c>
      <c r="AL2276" s="20">
        <f t="shared" si="456"/>
        <v>73978.12</v>
      </c>
      <c r="AM2276" s="7" t="s">
        <v>287</v>
      </c>
      <c r="AN2276" s="20"/>
      <c r="AO2276" s="21"/>
      <c r="AP2276" s="21"/>
      <c r="AQ2276" s="5" t="s">
        <v>2672</v>
      </c>
      <c r="AR2276" s="5" t="s">
        <v>2203</v>
      </c>
    </row>
    <row r="2277" spans="1:44">
      <c r="A2277" s="87" t="s">
        <v>562</v>
      </c>
      <c r="B2277" s="5">
        <v>1005252</v>
      </c>
      <c r="C2277" s="5" t="s">
        <v>565</v>
      </c>
      <c r="D2277" s="5" t="s">
        <v>55</v>
      </c>
      <c r="E2277" s="5" t="s">
        <v>2577</v>
      </c>
      <c r="F2277" s="5" t="s">
        <v>2208</v>
      </c>
      <c r="G2277" s="5" t="s">
        <v>2677</v>
      </c>
      <c r="H2277" s="6">
        <v>40271</v>
      </c>
      <c r="I2277" s="5" t="s">
        <v>575</v>
      </c>
      <c r="J2277" s="5" t="s">
        <v>2646</v>
      </c>
      <c r="K2277" s="5" t="s">
        <v>568</v>
      </c>
      <c r="L2277" s="7">
        <v>6</v>
      </c>
      <c r="M2277" s="7" t="s">
        <v>287</v>
      </c>
      <c r="N2277" s="8">
        <v>4607</v>
      </c>
      <c r="O2277" s="122">
        <v>0.02</v>
      </c>
      <c r="P2277" s="10">
        <f t="shared" si="444"/>
        <v>92</v>
      </c>
      <c r="Q2277" s="122">
        <v>5.0000000000000001E-3</v>
      </c>
      <c r="R2277" s="10">
        <f t="shared" si="445"/>
        <v>23</v>
      </c>
      <c r="S2277" s="122">
        <f t="shared" si="446"/>
        <v>2.4962014326025614E-2</v>
      </c>
      <c r="T2277" s="10">
        <f t="shared" si="447"/>
        <v>115</v>
      </c>
      <c r="U2277" s="10">
        <f t="shared" si="448"/>
        <v>4722</v>
      </c>
      <c r="V2277" s="11">
        <v>4722.1749999999993</v>
      </c>
      <c r="W2277" s="12">
        <f t="shared" si="449"/>
        <v>115.17499999999927</v>
      </c>
      <c r="X2277" s="123">
        <f t="shared" si="450"/>
        <v>2.5000000000000001E-2</v>
      </c>
      <c r="Y2277" s="124" t="str">
        <f t="shared" si="451"/>
        <v>0.00%-8.40%</v>
      </c>
      <c r="Z2277" s="15"/>
      <c r="AA2277" s="15"/>
      <c r="AB2277" s="15"/>
      <c r="AC2277" s="125"/>
      <c r="AD2277" s="8">
        <f t="shared" si="452"/>
        <v>0</v>
      </c>
      <c r="AE2277" s="17">
        <f t="shared" si="453"/>
        <v>4722.1749999999993</v>
      </c>
      <c r="AF2277" s="18">
        <f t="shared" si="454"/>
        <v>115.17499999999927</v>
      </c>
      <c r="AG2277" s="126">
        <f t="shared" si="455"/>
        <v>2.4999999999999911E-2</v>
      </c>
      <c r="AH2277" s="20">
        <v>13.6</v>
      </c>
      <c r="AI2277" s="20">
        <v>450</v>
      </c>
      <c r="AJ2277" s="20"/>
      <c r="AK2277" s="20">
        <v>688</v>
      </c>
      <c r="AL2277" s="20">
        <f t="shared" si="456"/>
        <v>70309.579999999987</v>
      </c>
      <c r="AM2277" s="7" t="s">
        <v>287</v>
      </c>
      <c r="AN2277" s="20"/>
      <c r="AO2277" s="21"/>
      <c r="AP2277" s="21"/>
      <c r="AQ2277" s="5" t="s">
        <v>2672</v>
      </c>
      <c r="AR2277" s="5" t="s">
        <v>2203</v>
      </c>
    </row>
    <row r="2278" spans="1:44">
      <c r="A2278" s="87" t="s">
        <v>562</v>
      </c>
      <c r="B2278" s="5">
        <v>1005274</v>
      </c>
      <c r="C2278" s="5" t="s">
        <v>565</v>
      </c>
      <c r="D2278" s="5" t="s">
        <v>55</v>
      </c>
      <c r="E2278" s="5" t="s">
        <v>2577</v>
      </c>
      <c r="F2278" s="5" t="s">
        <v>2208</v>
      </c>
      <c r="G2278" s="5" t="s">
        <v>2673</v>
      </c>
      <c r="H2278" s="6">
        <v>40274</v>
      </c>
      <c r="I2278" s="5" t="s">
        <v>575</v>
      </c>
      <c r="J2278" s="5" t="s">
        <v>627</v>
      </c>
      <c r="K2278" s="5" t="s">
        <v>568</v>
      </c>
      <c r="L2278" s="7">
        <v>6</v>
      </c>
      <c r="M2278" s="7" t="s">
        <v>287</v>
      </c>
      <c r="N2278" s="8">
        <v>4516</v>
      </c>
      <c r="O2278" s="122">
        <v>0.02</v>
      </c>
      <c r="P2278" s="10">
        <f t="shared" si="444"/>
        <v>90</v>
      </c>
      <c r="Q2278" s="122">
        <v>5.0000000000000001E-3</v>
      </c>
      <c r="R2278" s="10">
        <f t="shared" si="445"/>
        <v>23</v>
      </c>
      <c r="S2278" s="122">
        <f t="shared" si="446"/>
        <v>2.5022143489813995E-2</v>
      </c>
      <c r="T2278" s="10">
        <f t="shared" si="447"/>
        <v>113</v>
      </c>
      <c r="U2278" s="10">
        <f t="shared" si="448"/>
        <v>4629</v>
      </c>
      <c r="V2278" s="11">
        <v>4628.8999999999996</v>
      </c>
      <c r="W2278" s="12">
        <f t="shared" si="449"/>
        <v>112.89999999999964</v>
      </c>
      <c r="X2278" s="123">
        <f t="shared" si="450"/>
        <v>2.5000000000000001E-2</v>
      </c>
      <c r="Y2278" s="124" t="str">
        <f t="shared" si="451"/>
        <v>0.00%-8.40%</v>
      </c>
      <c r="Z2278" s="15"/>
      <c r="AA2278" s="15"/>
      <c r="AB2278" s="15"/>
      <c r="AC2278" s="125"/>
      <c r="AD2278" s="8">
        <f t="shared" si="452"/>
        <v>0</v>
      </c>
      <c r="AE2278" s="17">
        <f t="shared" si="453"/>
        <v>4628.8999999999996</v>
      </c>
      <c r="AF2278" s="18">
        <f t="shared" si="454"/>
        <v>112.89999999999964</v>
      </c>
      <c r="AG2278" s="126">
        <f t="shared" si="455"/>
        <v>2.4999999999999911E-2</v>
      </c>
      <c r="AH2278" s="20">
        <v>13.6</v>
      </c>
      <c r="AI2278" s="20">
        <v>450</v>
      </c>
      <c r="AJ2278" s="20"/>
      <c r="AK2278" s="20">
        <v>688</v>
      </c>
      <c r="AL2278" s="20">
        <f t="shared" si="456"/>
        <v>69041.039999999994</v>
      </c>
      <c r="AM2278" s="7" t="s">
        <v>287</v>
      </c>
      <c r="AN2278" s="20"/>
      <c r="AO2278" s="21"/>
      <c r="AP2278" s="21"/>
      <c r="AQ2278" s="5" t="s">
        <v>2672</v>
      </c>
      <c r="AR2278" s="5" t="s">
        <v>2203</v>
      </c>
    </row>
    <row r="2279" spans="1:44">
      <c r="A2279" s="87" t="s">
        <v>562</v>
      </c>
      <c r="B2279" s="5">
        <v>1005284</v>
      </c>
      <c r="C2279" s="5" t="s">
        <v>565</v>
      </c>
      <c r="D2279" s="5" t="s">
        <v>55</v>
      </c>
      <c r="E2279" s="5" t="s">
        <v>2577</v>
      </c>
      <c r="F2279" s="5" t="s">
        <v>2208</v>
      </c>
      <c r="G2279" s="5" t="s">
        <v>2673</v>
      </c>
      <c r="H2279" s="6">
        <v>40274</v>
      </c>
      <c r="I2279" s="5" t="s">
        <v>489</v>
      </c>
      <c r="J2279" s="5" t="s">
        <v>489</v>
      </c>
      <c r="K2279" s="5" t="s">
        <v>568</v>
      </c>
      <c r="L2279" s="7">
        <v>6</v>
      </c>
      <c r="M2279" s="7" t="s">
        <v>287</v>
      </c>
      <c r="N2279" s="8">
        <v>6150</v>
      </c>
      <c r="O2279" s="122">
        <v>0.02</v>
      </c>
      <c r="P2279" s="10">
        <f t="shared" si="444"/>
        <v>123</v>
      </c>
      <c r="Q2279" s="122">
        <v>5.0000000000000001E-3</v>
      </c>
      <c r="R2279" s="10">
        <f t="shared" si="445"/>
        <v>31</v>
      </c>
      <c r="S2279" s="122">
        <f t="shared" si="446"/>
        <v>2.5040650406504064E-2</v>
      </c>
      <c r="T2279" s="10">
        <f t="shared" si="447"/>
        <v>154</v>
      </c>
      <c r="U2279" s="10">
        <f t="shared" si="448"/>
        <v>6304</v>
      </c>
      <c r="V2279" s="11">
        <v>6426.75</v>
      </c>
      <c r="W2279" s="12">
        <f t="shared" si="449"/>
        <v>276.75</v>
      </c>
      <c r="X2279" s="123">
        <f t="shared" si="450"/>
        <v>4.4999999999999998E-2</v>
      </c>
      <c r="Y2279" s="124" t="str">
        <f t="shared" si="451"/>
        <v>0.00%-8.40%</v>
      </c>
      <c r="Z2279" s="15"/>
      <c r="AA2279" s="15"/>
      <c r="AB2279" s="15"/>
      <c r="AC2279" s="125"/>
      <c r="AD2279" s="8">
        <f t="shared" si="452"/>
        <v>0</v>
      </c>
      <c r="AE2279" s="17">
        <f t="shared" si="453"/>
        <v>6426.75</v>
      </c>
      <c r="AF2279" s="18">
        <f t="shared" si="454"/>
        <v>276.75</v>
      </c>
      <c r="AG2279" s="126">
        <f t="shared" si="455"/>
        <v>4.4999999999999929E-2</v>
      </c>
      <c r="AH2279" s="20">
        <v>13.6</v>
      </c>
      <c r="AI2279" s="20">
        <v>900</v>
      </c>
      <c r="AJ2279" s="20"/>
      <c r="AK2279" s="20">
        <v>688</v>
      </c>
      <c r="AL2279" s="20">
        <f t="shared" si="456"/>
        <v>98891.8</v>
      </c>
      <c r="AM2279" s="7" t="s">
        <v>287</v>
      </c>
      <c r="AN2279" s="20"/>
      <c r="AO2279" s="21" t="str">
        <f>VLOOKUP(B2279,'[3]FCLCh-VB3'!$B$9:$AQ$389,42,)</f>
        <v>季度安全之星，家电园安全月活动团队第一名主要成员，L94 AM小组主要推进人（通过Step3)</v>
      </c>
      <c r="AP2279" s="21"/>
      <c r="AQ2279" s="5" t="s">
        <v>2672</v>
      </c>
      <c r="AR2279" s="5" t="s">
        <v>2203</v>
      </c>
    </row>
    <row r="2280" spans="1:44">
      <c r="A2280" s="87" t="s">
        <v>562</v>
      </c>
      <c r="B2280" s="5">
        <v>1005289</v>
      </c>
      <c r="C2280" s="5" t="s">
        <v>565</v>
      </c>
      <c r="D2280" s="5" t="s">
        <v>55</v>
      </c>
      <c r="E2280" s="5" t="s">
        <v>2577</v>
      </c>
      <c r="F2280" s="5" t="s">
        <v>2204</v>
      </c>
      <c r="G2280" s="5" t="s">
        <v>2673</v>
      </c>
      <c r="H2280" s="6">
        <v>40274</v>
      </c>
      <c r="I2280" s="5" t="s">
        <v>575</v>
      </c>
      <c r="J2280" s="5" t="s">
        <v>627</v>
      </c>
      <c r="K2280" s="5" t="s">
        <v>568</v>
      </c>
      <c r="L2280" s="7">
        <v>6</v>
      </c>
      <c r="M2280" s="7" t="s">
        <v>287</v>
      </c>
      <c r="N2280" s="8">
        <v>4419</v>
      </c>
      <c r="O2280" s="122">
        <v>0.02</v>
      </c>
      <c r="P2280" s="10">
        <f t="shared" si="444"/>
        <v>88</v>
      </c>
      <c r="Q2280" s="122">
        <v>5.0000000000000001E-3</v>
      </c>
      <c r="R2280" s="10">
        <f t="shared" si="445"/>
        <v>22</v>
      </c>
      <c r="S2280" s="122">
        <f t="shared" si="446"/>
        <v>2.4892509617560534E-2</v>
      </c>
      <c r="T2280" s="10">
        <f t="shared" si="447"/>
        <v>110</v>
      </c>
      <c r="U2280" s="10">
        <f t="shared" si="448"/>
        <v>4529</v>
      </c>
      <c r="V2280" s="11">
        <v>4529</v>
      </c>
      <c r="W2280" s="12">
        <f t="shared" si="449"/>
        <v>110</v>
      </c>
      <c r="X2280" s="123">
        <f t="shared" si="450"/>
        <v>2.4899999999999999E-2</v>
      </c>
      <c r="Y2280" s="124" t="str">
        <f t="shared" si="451"/>
        <v>0.00%-8.40%</v>
      </c>
      <c r="Z2280" s="15"/>
      <c r="AA2280" s="15"/>
      <c r="AB2280" s="15"/>
      <c r="AC2280" s="125"/>
      <c r="AD2280" s="8">
        <f t="shared" si="452"/>
        <v>0</v>
      </c>
      <c r="AE2280" s="17">
        <f t="shared" si="453"/>
        <v>4529</v>
      </c>
      <c r="AF2280" s="18">
        <f t="shared" si="454"/>
        <v>110</v>
      </c>
      <c r="AG2280" s="126">
        <f t="shared" si="455"/>
        <v>2.489250961756051E-2</v>
      </c>
      <c r="AH2280" s="20">
        <v>13.6</v>
      </c>
      <c r="AI2280" s="20">
        <v>450</v>
      </c>
      <c r="AJ2280" s="20"/>
      <c r="AK2280" s="20">
        <v>688</v>
      </c>
      <c r="AL2280" s="20">
        <f t="shared" si="456"/>
        <v>67682.399999999994</v>
      </c>
      <c r="AM2280" s="7" t="s">
        <v>287</v>
      </c>
      <c r="AN2280" s="20"/>
      <c r="AO2280" s="21"/>
      <c r="AP2280" s="21"/>
      <c r="AQ2280" s="5" t="s">
        <v>2672</v>
      </c>
      <c r="AR2280" s="5" t="s">
        <v>2203</v>
      </c>
    </row>
    <row r="2281" spans="1:44">
      <c r="A2281" s="87" t="s">
        <v>562</v>
      </c>
      <c r="B2281" s="5">
        <v>1005305</v>
      </c>
      <c r="C2281" s="5" t="s">
        <v>565</v>
      </c>
      <c r="D2281" s="5" t="s">
        <v>55</v>
      </c>
      <c r="E2281" s="5" t="s">
        <v>2577</v>
      </c>
      <c r="F2281" s="5" t="s">
        <v>2204</v>
      </c>
      <c r="G2281" s="5" t="s">
        <v>2673</v>
      </c>
      <c r="H2281" s="6">
        <v>40283</v>
      </c>
      <c r="I2281" s="5" t="s">
        <v>489</v>
      </c>
      <c r="J2281" s="5" t="s">
        <v>489</v>
      </c>
      <c r="K2281" s="5" t="s">
        <v>568</v>
      </c>
      <c r="L2281" s="7">
        <v>6</v>
      </c>
      <c r="M2281" s="7" t="s">
        <v>287</v>
      </c>
      <c r="N2281" s="8">
        <v>4950</v>
      </c>
      <c r="O2281" s="122">
        <v>0.02</v>
      </c>
      <c r="P2281" s="10">
        <f t="shared" si="444"/>
        <v>99</v>
      </c>
      <c r="Q2281" s="122">
        <v>5.0000000000000001E-3</v>
      </c>
      <c r="R2281" s="10">
        <f t="shared" si="445"/>
        <v>25</v>
      </c>
      <c r="S2281" s="122">
        <f t="shared" si="446"/>
        <v>2.5050505050505052E-2</v>
      </c>
      <c r="T2281" s="10">
        <f t="shared" si="447"/>
        <v>124</v>
      </c>
      <c r="U2281" s="10">
        <f t="shared" si="448"/>
        <v>5074</v>
      </c>
      <c r="V2281" s="11">
        <v>5074</v>
      </c>
      <c r="W2281" s="12">
        <f t="shared" si="449"/>
        <v>124</v>
      </c>
      <c r="X2281" s="123">
        <f t="shared" si="450"/>
        <v>2.5100000000000001E-2</v>
      </c>
      <c r="Y2281" s="124" t="str">
        <f t="shared" si="451"/>
        <v>0.00%-8.40%</v>
      </c>
      <c r="Z2281" s="15"/>
      <c r="AA2281" s="15"/>
      <c r="AB2281" s="15"/>
      <c r="AC2281" s="125"/>
      <c r="AD2281" s="8">
        <f t="shared" si="452"/>
        <v>0</v>
      </c>
      <c r="AE2281" s="17">
        <f t="shared" si="453"/>
        <v>5074</v>
      </c>
      <c r="AF2281" s="18">
        <f t="shared" si="454"/>
        <v>124</v>
      </c>
      <c r="AG2281" s="126">
        <f t="shared" si="455"/>
        <v>2.505050505050499E-2</v>
      </c>
      <c r="AH2281" s="20">
        <v>13.6</v>
      </c>
      <c r="AI2281" s="20">
        <v>850</v>
      </c>
      <c r="AJ2281" s="20"/>
      <c r="AK2281" s="20">
        <v>688</v>
      </c>
      <c r="AL2281" s="20">
        <f t="shared" si="456"/>
        <v>79894.399999999994</v>
      </c>
      <c r="AM2281" s="7" t="s">
        <v>287</v>
      </c>
      <c r="AN2281" s="20"/>
      <c r="AO2281" s="21"/>
      <c r="AP2281" s="21"/>
      <c r="AQ2281" s="5" t="s">
        <v>2672</v>
      </c>
      <c r="AR2281" s="5" t="s">
        <v>2203</v>
      </c>
    </row>
    <row r="2282" spans="1:44">
      <c r="A2282" s="87" t="s">
        <v>562</v>
      </c>
      <c r="B2282" s="5">
        <v>1005307</v>
      </c>
      <c r="C2282" s="5" t="s">
        <v>565</v>
      </c>
      <c r="D2282" s="5" t="s">
        <v>55</v>
      </c>
      <c r="E2282" s="5" t="s">
        <v>2577</v>
      </c>
      <c r="F2282" s="5" t="s">
        <v>2215</v>
      </c>
      <c r="G2282" s="5" t="s">
        <v>2673</v>
      </c>
      <c r="H2282" s="6">
        <v>40283</v>
      </c>
      <c r="I2282" s="5" t="s">
        <v>575</v>
      </c>
      <c r="J2282" s="5" t="s">
        <v>2646</v>
      </c>
      <c r="K2282" s="5" t="s">
        <v>568</v>
      </c>
      <c r="L2282" s="7">
        <v>6</v>
      </c>
      <c r="M2282" s="7" t="s">
        <v>287</v>
      </c>
      <c r="N2282" s="8">
        <v>4544</v>
      </c>
      <c r="O2282" s="122">
        <v>0.02</v>
      </c>
      <c r="P2282" s="10">
        <f t="shared" si="444"/>
        <v>91</v>
      </c>
      <c r="Q2282" s="122">
        <v>5.0000000000000001E-3</v>
      </c>
      <c r="R2282" s="10">
        <f t="shared" si="445"/>
        <v>23</v>
      </c>
      <c r="S2282" s="122">
        <f t="shared" si="446"/>
        <v>2.5088028169014086E-2</v>
      </c>
      <c r="T2282" s="10">
        <f t="shared" si="447"/>
        <v>114</v>
      </c>
      <c r="U2282" s="10">
        <f t="shared" si="448"/>
        <v>4658</v>
      </c>
      <c r="V2282" s="11">
        <v>4725</v>
      </c>
      <c r="W2282" s="12">
        <f t="shared" si="449"/>
        <v>181</v>
      </c>
      <c r="X2282" s="123">
        <f t="shared" si="450"/>
        <v>3.9800000000000002E-2</v>
      </c>
      <c r="Y2282" s="124" t="str">
        <f t="shared" si="451"/>
        <v>0.00%-8.40%</v>
      </c>
      <c r="Z2282" s="15"/>
      <c r="AA2282" s="15"/>
      <c r="AB2282" s="15"/>
      <c r="AC2282" s="125"/>
      <c r="AD2282" s="8">
        <f t="shared" si="452"/>
        <v>0</v>
      </c>
      <c r="AE2282" s="17">
        <f t="shared" si="453"/>
        <v>4725</v>
      </c>
      <c r="AF2282" s="18">
        <f t="shared" si="454"/>
        <v>181</v>
      </c>
      <c r="AG2282" s="126">
        <f t="shared" si="455"/>
        <v>3.9832746478873249E-2</v>
      </c>
      <c r="AH2282" s="20">
        <v>13.6</v>
      </c>
      <c r="AI2282" s="20">
        <v>450</v>
      </c>
      <c r="AJ2282" s="20"/>
      <c r="AK2282" s="20">
        <v>688</v>
      </c>
      <c r="AL2282" s="20">
        <f t="shared" si="456"/>
        <v>70348</v>
      </c>
      <c r="AM2282" s="7" t="s">
        <v>287</v>
      </c>
      <c r="AN2282" s="20"/>
      <c r="AO2282" s="21" t="str">
        <f>VLOOKUP(B2282,'[2]FCLCh-VB2'!$B$9:$AQ$230,42,)</f>
        <v>工作责任心强</v>
      </c>
      <c r="AP2282" s="21"/>
      <c r="AQ2282" s="5" t="s">
        <v>2672</v>
      </c>
      <c r="AR2282" s="5" t="s">
        <v>2203</v>
      </c>
    </row>
    <row r="2283" spans="1:44">
      <c r="A2283" s="87" t="s">
        <v>562</v>
      </c>
      <c r="B2283" s="5">
        <v>1005324</v>
      </c>
      <c r="C2283" s="5" t="s">
        <v>565</v>
      </c>
      <c r="D2283" s="5" t="s">
        <v>55</v>
      </c>
      <c r="E2283" s="5" t="s">
        <v>2577</v>
      </c>
      <c r="F2283" s="5" t="s">
        <v>2208</v>
      </c>
      <c r="G2283" s="5" t="s">
        <v>2673</v>
      </c>
      <c r="H2283" s="6">
        <v>40283</v>
      </c>
      <c r="I2283" s="5" t="s">
        <v>575</v>
      </c>
      <c r="J2283" s="5" t="s">
        <v>627</v>
      </c>
      <c r="K2283" s="5" t="s">
        <v>568</v>
      </c>
      <c r="L2283" s="7">
        <v>6</v>
      </c>
      <c r="M2283" s="7" t="s">
        <v>287</v>
      </c>
      <c r="N2283" s="8">
        <v>4527</v>
      </c>
      <c r="O2283" s="122">
        <v>0.02</v>
      </c>
      <c r="P2283" s="10">
        <f t="shared" si="444"/>
        <v>91</v>
      </c>
      <c r="Q2283" s="122">
        <v>5.0000000000000001E-3</v>
      </c>
      <c r="R2283" s="10">
        <f t="shared" si="445"/>
        <v>23</v>
      </c>
      <c r="S2283" s="122">
        <f t="shared" si="446"/>
        <v>2.5182239893969515E-2</v>
      </c>
      <c r="T2283" s="10">
        <f t="shared" si="447"/>
        <v>114</v>
      </c>
      <c r="U2283" s="10">
        <f t="shared" si="448"/>
        <v>4641</v>
      </c>
      <c r="V2283" s="11">
        <v>4640.1749999999993</v>
      </c>
      <c r="W2283" s="12">
        <f t="shared" si="449"/>
        <v>113.17499999999927</v>
      </c>
      <c r="X2283" s="123">
        <f t="shared" si="450"/>
        <v>2.5000000000000001E-2</v>
      </c>
      <c r="Y2283" s="124" t="str">
        <f t="shared" si="451"/>
        <v>0.00%-8.40%</v>
      </c>
      <c r="Z2283" s="15"/>
      <c r="AA2283" s="15"/>
      <c r="AB2283" s="15"/>
      <c r="AC2283" s="125"/>
      <c r="AD2283" s="8">
        <f t="shared" si="452"/>
        <v>0</v>
      </c>
      <c r="AE2283" s="17">
        <f t="shared" si="453"/>
        <v>4640.1749999999993</v>
      </c>
      <c r="AF2283" s="18">
        <f t="shared" si="454"/>
        <v>113.17499999999927</v>
      </c>
      <c r="AG2283" s="126">
        <f t="shared" si="455"/>
        <v>2.4999999999999911E-2</v>
      </c>
      <c r="AH2283" s="20">
        <v>13.6</v>
      </c>
      <c r="AI2283" s="20">
        <v>450</v>
      </c>
      <c r="AJ2283" s="20"/>
      <c r="AK2283" s="20">
        <v>688</v>
      </c>
      <c r="AL2283" s="20">
        <f t="shared" si="456"/>
        <v>69194.37999999999</v>
      </c>
      <c r="AM2283" s="7" t="s">
        <v>287</v>
      </c>
      <c r="AN2283" s="20"/>
      <c r="AO2283" s="21"/>
      <c r="AP2283" s="21"/>
      <c r="AQ2283" s="5" t="s">
        <v>2672</v>
      </c>
      <c r="AR2283" s="5" t="s">
        <v>2203</v>
      </c>
    </row>
    <row r="2284" spans="1:44">
      <c r="A2284" s="87" t="s">
        <v>562</v>
      </c>
      <c r="B2284" s="5">
        <v>1005374</v>
      </c>
      <c r="C2284" s="5" t="s">
        <v>565</v>
      </c>
      <c r="D2284" s="5" t="s">
        <v>55</v>
      </c>
      <c r="E2284" s="5" t="s">
        <v>2577</v>
      </c>
      <c r="F2284" s="5" t="s">
        <v>2208</v>
      </c>
      <c r="G2284" s="5" t="s">
        <v>2673</v>
      </c>
      <c r="H2284" s="6">
        <v>40285</v>
      </c>
      <c r="I2284" s="5" t="s">
        <v>575</v>
      </c>
      <c r="J2284" s="5" t="s">
        <v>653</v>
      </c>
      <c r="K2284" s="5" t="s">
        <v>568</v>
      </c>
      <c r="L2284" s="7">
        <v>6</v>
      </c>
      <c r="M2284" s="7" t="s">
        <v>287</v>
      </c>
      <c r="N2284" s="8">
        <v>4808</v>
      </c>
      <c r="O2284" s="122">
        <v>0.02</v>
      </c>
      <c r="P2284" s="10">
        <f t="shared" si="444"/>
        <v>96</v>
      </c>
      <c r="Q2284" s="122">
        <v>5.0000000000000001E-3</v>
      </c>
      <c r="R2284" s="10">
        <f t="shared" si="445"/>
        <v>24</v>
      </c>
      <c r="S2284" s="122">
        <f t="shared" si="446"/>
        <v>2.4958402662229616E-2</v>
      </c>
      <c r="T2284" s="10">
        <f t="shared" si="447"/>
        <v>120</v>
      </c>
      <c r="U2284" s="10">
        <f t="shared" si="448"/>
        <v>4928</v>
      </c>
      <c r="V2284" s="11">
        <v>4928.2</v>
      </c>
      <c r="W2284" s="12">
        <f t="shared" si="449"/>
        <v>120.19999999999982</v>
      </c>
      <c r="X2284" s="123">
        <f t="shared" si="450"/>
        <v>2.5000000000000001E-2</v>
      </c>
      <c r="Y2284" s="124" t="str">
        <f t="shared" si="451"/>
        <v>0.00%-8.40%</v>
      </c>
      <c r="Z2284" s="15"/>
      <c r="AA2284" s="15"/>
      <c r="AB2284" s="15"/>
      <c r="AC2284" s="125"/>
      <c r="AD2284" s="8">
        <f t="shared" si="452"/>
        <v>0</v>
      </c>
      <c r="AE2284" s="17">
        <f t="shared" si="453"/>
        <v>4928.2</v>
      </c>
      <c r="AF2284" s="18">
        <f t="shared" si="454"/>
        <v>120.19999999999982</v>
      </c>
      <c r="AG2284" s="126">
        <f t="shared" si="455"/>
        <v>2.4999999999999911E-2</v>
      </c>
      <c r="AH2284" s="20">
        <v>13.6</v>
      </c>
      <c r="AI2284" s="20">
        <v>750</v>
      </c>
      <c r="AJ2284" s="20"/>
      <c r="AK2284" s="20">
        <v>688</v>
      </c>
      <c r="AL2284" s="20">
        <f t="shared" si="456"/>
        <v>76711.51999999999</v>
      </c>
      <c r="AM2284" s="7" t="s">
        <v>287</v>
      </c>
      <c r="AN2284" s="20"/>
      <c r="AO2284" s="21"/>
      <c r="AP2284" s="21"/>
      <c r="AQ2284" s="5" t="s">
        <v>2672</v>
      </c>
      <c r="AR2284" s="5" t="s">
        <v>2203</v>
      </c>
    </row>
    <row r="2285" spans="1:44">
      <c r="A2285" s="87" t="s">
        <v>562</v>
      </c>
      <c r="B2285" s="5">
        <v>1005407</v>
      </c>
      <c r="C2285" s="5" t="s">
        <v>565</v>
      </c>
      <c r="D2285" s="5" t="s">
        <v>55</v>
      </c>
      <c r="E2285" s="5" t="s">
        <v>2577</v>
      </c>
      <c r="F2285" s="5" t="s">
        <v>2204</v>
      </c>
      <c r="G2285" s="5" t="s">
        <v>2673</v>
      </c>
      <c r="H2285" s="6">
        <v>40289</v>
      </c>
      <c r="I2285" s="5" t="s">
        <v>575</v>
      </c>
      <c r="J2285" s="5" t="s">
        <v>627</v>
      </c>
      <c r="K2285" s="5" t="s">
        <v>568</v>
      </c>
      <c r="L2285" s="7">
        <v>6</v>
      </c>
      <c r="M2285" s="7" t="s">
        <v>287</v>
      </c>
      <c r="N2285" s="8">
        <v>4529</v>
      </c>
      <c r="O2285" s="122">
        <v>0.02</v>
      </c>
      <c r="P2285" s="10">
        <f t="shared" si="444"/>
        <v>91</v>
      </c>
      <c r="Q2285" s="122">
        <v>5.0000000000000001E-3</v>
      </c>
      <c r="R2285" s="10">
        <f t="shared" si="445"/>
        <v>23</v>
      </c>
      <c r="S2285" s="122">
        <f t="shared" si="446"/>
        <v>2.5171119452417751E-2</v>
      </c>
      <c r="T2285" s="10">
        <f t="shared" si="447"/>
        <v>114</v>
      </c>
      <c r="U2285" s="10">
        <f t="shared" si="448"/>
        <v>4643</v>
      </c>
      <c r="V2285" s="11">
        <v>4643</v>
      </c>
      <c r="W2285" s="12">
        <f t="shared" si="449"/>
        <v>114</v>
      </c>
      <c r="X2285" s="123">
        <f t="shared" si="450"/>
        <v>2.52E-2</v>
      </c>
      <c r="Y2285" s="124" t="str">
        <f t="shared" si="451"/>
        <v>0.00%-8.40%</v>
      </c>
      <c r="Z2285" s="15"/>
      <c r="AA2285" s="15"/>
      <c r="AB2285" s="15"/>
      <c r="AC2285" s="125"/>
      <c r="AD2285" s="8">
        <f t="shared" si="452"/>
        <v>0</v>
      </c>
      <c r="AE2285" s="17">
        <f t="shared" si="453"/>
        <v>4643</v>
      </c>
      <c r="AF2285" s="18">
        <f t="shared" si="454"/>
        <v>114</v>
      </c>
      <c r="AG2285" s="126">
        <f t="shared" si="455"/>
        <v>2.5171119452417789E-2</v>
      </c>
      <c r="AH2285" s="20">
        <v>13.6</v>
      </c>
      <c r="AI2285" s="20">
        <v>450</v>
      </c>
      <c r="AJ2285" s="20"/>
      <c r="AK2285" s="20">
        <v>688</v>
      </c>
      <c r="AL2285" s="20">
        <f t="shared" si="456"/>
        <v>69232.799999999988</v>
      </c>
      <c r="AM2285" s="7" t="s">
        <v>287</v>
      </c>
      <c r="AN2285" s="20"/>
      <c r="AO2285" s="21"/>
      <c r="AP2285" s="21"/>
      <c r="AQ2285" s="5" t="s">
        <v>2672</v>
      </c>
      <c r="AR2285" s="5" t="s">
        <v>2203</v>
      </c>
    </row>
    <row r="2286" spans="1:44">
      <c r="A2286" s="87" t="s">
        <v>562</v>
      </c>
      <c r="B2286" s="5">
        <v>1005413</v>
      </c>
      <c r="C2286" s="5" t="s">
        <v>565</v>
      </c>
      <c r="D2286" s="5" t="s">
        <v>55</v>
      </c>
      <c r="E2286" s="5" t="s">
        <v>2577</v>
      </c>
      <c r="F2286" s="5" t="s">
        <v>2208</v>
      </c>
      <c r="G2286" s="5" t="s">
        <v>2673</v>
      </c>
      <c r="H2286" s="6">
        <v>40289</v>
      </c>
      <c r="I2286" s="5" t="s">
        <v>575</v>
      </c>
      <c r="J2286" s="5" t="s">
        <v>2642</v>
      </c>
      <c r="K2286" s="5" t="s">
        <v>568</v>
      </c>
      <c r="L2286" s="7">
        <v>6</v>
      </c>
      <c r="M2286" s="7" t="s">
        <v>287</v>
      </c>
      <c r="N2286" s="8">
        <v>4488</v>
      </c>
      <c r="O2286" s="122">
        <v>0.02</v>
      </c>
      <c r="P2286" s="10">
        <f t="shared" si="444"/>
        <v>90</v>
      </c>
      <c r="Q2286" s="122">
        <v>5.0000000000000001E-3</v>
      </c>
      <c r="R2286" s="10">
        <f t="shared" si="445"/>
        <v>22</v>
      </c>
      <c r="S2286" s="122">
        <f t="shared" si="446"/>
        <v>2.4955436720142603E-2</v>
      </c>
      <c r="T2286" s="10">
        <f t="shared" si="447"/>
        <v>112</v>
      </c>
      <c r="U2286" s="10">
        <f t="shared" si="448"/>
        <v>4600</v>
      </c>
      <c r="V2286" s="11">
        <v>4600.2</v>
      </c>
      <c r="W2286" s="12">
        <f t="shared" si="449"/>
        <v>112.19999999999982</v>
      </c>
      <c r="X2286" s="123">
        <f t="shared" si="450"/>
        <v>2.5000000000000001E-2</v>
      </c>
      <c r="Y2286" s="124" t="str">
        <f t="shared" si="451"/>
        <v>0.00%-8.40%</v>
      </c>
      <c r="Z2286" s="15"/>
      <c r="AA2286" s="15"/>
      <c r="AB2286" s="15"/>
      <c r="AC2286" s="125"/>
      <c r="AD2286" s="8">
        <f t="shared" si="452"/>
        <v>0</v>
      </c>
      <c r="AE2286" s="17">
        <f t="shared" si="453"/>
        <v>4600.2</v>
      </c>
      <c r="AF2286" s="18">
        <f t="shared" si="454"/>
        <v>112.19999999999982</v>
      </c>
      <c r="AG2286" s="126">
        <f t="shared" si="455"/>
        <v>2.4999999999999911E-2</v>
      </c>
      <c r="AH2286" s="20">
        <v>13.6</v>
      </c>
      <c r="AI2286" s="20">
        <v>650</v>
      </c>
      <c r="AJ2286" s="20"/>
      <c r="AK2286" s="20">
        <v>688</v>
      </c>
      <c r="AL2286" s="20">
        <f t="shared" si="456"/>
        <v>71050.720000000001</v>
      </c>
      <c r="AM2286" s="7" t="s">
        <v>287</v>
      </c>
      <c r="AN2286" s="20"/>
      <c r="AO2286" s="21"/>
      <c r="AP2286" s="21"/>
      <c r="AQ2286" s="5" t="s">
        <v>2672</v>
      </c>
      <c r="AR2286" s="5" t="s">
        <v>2203</v>
      </c>
    </row>
    <row r="2287" spans="1:44">
      <c r="A2287" s="87" t="s">
        <v>562</v>
      </c>
      <c r="B2287" s="5">
        <v>1005414</v>
      </c>
      <c r="C2287" s="5" t="s">
        <v>565</v>
      </c>
      <c r="D2287" s="5" t="s">
        <v>55</v>
      </c>
      <c r="E2287" s="5" t="s">
        <v>2577</v>
      </c>
      <c r="F2287" s="5" t="s">
        <v>2208</v>
      </c>
      <c r="G2287" s="5" t="s">
        <v>2673</v>
      </c>
      <c r="H2287" s="6">
        <v>40289</v>
      </c>
      <c r="I2287" s="5" t="s">
        <v>575</v>
      </c>
      <c r="J2287" s="5" t="s">
        <v>2642</v>
      </c>
      <c r="K2287" s="5" t="s">
        <v>568</v>
      </c>
      <c r="L2287" s="7">
        <v>6</v>
      </c>
      <c r="M2287" s="7" t="s">
        <v>287</v>
      </c>
      <c r="N2287" s="8">
        <v>4714</v>
      </c>
      <c r="O2287" s="122">
        <v>0.02</v>
      </c>
      <c r="P2287" s="10">
        <f t="shared" si="444"/>
        <v>94</v>
      </c>
      <c r="Q2287" s="122">
        <v>5.0000000000000001E-3</v>
      </c>
      <c r="R2287" s="10">
        <f t="shared" si="445"/>
        <v>24</v>
      </c>
      <c r="S2287" s="122">
        <f t="shared" si="446"/>
        <v>2.5031820110309716E-2</v>
      </c>
      <c r="T2287" s="10">
        <f t="shared" si="447"/>
        <v>118</v>
      </c>
      <c r="U2287" s="10">
        <f t="shared" si="448"/>
        <v>4832</v>
      </c>
      <c r="V2287" s="11">
        <v>4855.42</v>
      </c>
      <c r="W2287" s="12">
        <f t="shared" si="449"/>
        <v>141.42000000000007</v>
      </c>
      <c r="X2287" s="123">
        <f t="shared" si="450"/>
        <v>0.03</v>
      </c>
      <c r="Y2287" s="124" t="str">
        <f t="shared" si="451"/>
        <v>0.00%-8.40%</v>
      </c>
      <c r="Z2287" s="15"/>
      <c r="AA2287" s="15"/>
      <c r="AB2287" s="15"/>
      <c r="AC2287" s="125"/>
      <c r="AD2287" s="8">
        <f t="shared" si="452"/>
        <v>0</v>
      </c>
      <c r="AE2287" s="17">
        <f t="shared" si="453"/>
        <v>4855.42</v>
      </c>
      <c r="AF2287" s="18">
        <f t="shared" si="454"/>
        <v>141.42000000000007</v>
      </c>
      <c r="AG2287" s="126">
        <f t="shared" si="455"/>
        <v>3.0000000000000027E-2</v>
      </c>
      <c r="AH2287" s="20">
        <v>13.6</v>
      </c>
      <c r="AI2287" s="20">
        <v>650</v>
      </c>
      <c r="AJ2287" s="20"/>
      <c r="AK2287" s="20">
        <v>688</v>
      </c>
      <c r="AL2287" s="20">
        <f t="shared" si="456"/>
        <v>74521.712</v>
      </c>
      <c r="AM2287" s="7" t="s">
        <v>287</v>
      </c>
      <c r="AN2287" s="20"/>
      <c r="AO2287" s="21"/>
      <c r="AP2287" s="21"/>
      <c r="AQ2287" s="5" t="s">
        <v>2672</v>
      </c>
      <c r="AR2287" s="5" t="s">
        <v>2203</v>
      </c>
    </row>
    <row r="2288" spans="1:44">
      <c r="A2288" s="87" t="s">
        <v>562</v>
      </c>
      <c r="B2288" s="5">
        <v>1005440</v>
      </c>
      <c r="C2288" s="5" t="s">
        <v>565</v>
      </c>
      <c r="D2288" s="5" t="s">
        <v>55</v>
      </c>
      <c r="E2288" s="5" t="s">
        <v>2577</v>
      </c>
      <c r="F2288" s="5" t="s">
        <v>2204</v>
      </c>
      <c r="G2288" s="5" t="s">
        <v>2673</v>
      </c>
      <c r="H2288" s="6">
        <v>40297</v>
      </c>
      <c r="I2288" s="5" t="s">
        <v>575</v>
      </c>
      <c r="J2288" s="5" t="s">
        <v>627</v>
      </c>
      <c r="K2288" s="5" t="s">
        <v>568</v>
      </c>
      <c r="L2288" s="7">
        <v>6</v>
      </c>
      <c r="M2288" s="7" t="s">
        <v>287</v>
      </c>
      <c r="N2288" s="8">
        <v>4450</v>
      </c>
      <c r="O2288" s="122">
        <v>0.02</v>
      </c>
      <c r="P2288" s="10">
        <f t="shared" si="444"/>
        <v>89</v>
      </c>
      <c r="Q2288" s="122">
        <v>5.0000000000000001E-3</v>
      </c>
      <c r="R2288" s="10">
        <f t="shared" si="445"/>
        <v>22</v>
      </c>
      <c r="S2288" s="122">
        <f t="shared" si="446"/>
        <v>2.4943820224719099E-2</v>
      </c>
      <c r="T2288" s="10">
        <f t="shared" si="447"/>
        <v>111</v>
      </c>
      <c r="U2288" s="10">
        <f t="shared" si="448"/>
        <v>4561</v>
      </c>
      <c r="V2288" s="11">
        <v>4450</v>
      </c>
      <c r="W2288" s="12">
        <f t="shared" si="449"/>
        <v>0</v>
      </c>
      <c r="X2288" s="123">
        <f t="shared" si="450"/>
        <v>0</v>
      </c>
      <c r="Y2288" s="124" t="str">
        <f t="shared" si="451"/>
        <v>0.00%-8.40%</v>
      </c>
      <c r="Z2288" s="15"/>
      <c r="AA2288" s="15"/>
      <c r="AB2288" s="15"/>
      <c r="AC2288" s="125"/>
      <c r="AD2288" s="8">
        <f t="shared" si="452"/>
        <v>0</v>
      </c>
      <c r="AE2288" s="17">
        <f t="shared" si="453"/>
        <v>4450</v>
      </c>
      <c r="AF2288" s="18">
        <f t="shared" si="454"/>
        <v>0</v>
      </c>
      <c r="AG2288" s="126">
        <f t="shared" si="455"/>
        <v>0</v>
      </c>
      <c r="AH2288" s="20">
        <v>13.6</v>
      </c>
      <c r="AI2288" s="20">
        <v>450</v>
      </c>
      <c r="AJ2288" s="20"/>
      <c r="AK2288" s="20">
        <v>688</v>
      </c>
      <c r="AL2288" s="20">
        <f t="shared" si="456"/>
        <v>66608</v>
      </c>
      <c r="AM2288" s="7" t="s">
        <v>287</v>
      </c>
      <c r="AN2288" s="20"/>
      <c r="AO2288" s="21" t="str">
        <f>VLOOKUP(B2288,'[4]FCLCh-VB1'!$B$9:$AQ$248,42,)</f>
        <v>5S差，私人物品乱放，背板螺丝未固定造成箱体报废</v>
      </c>
      <c r="AP2288" s="21" t="s">
        <v>140</v>
      </c>
      <c r="AQ2288" s="5" t="s">
        <v>2672</v>
      </c>
      <c r="AR2288" s="5" t="s">
        <v>2203</v>
      </c>
    </row>
    <row r="2289" spans="1:44">
      <c r="A2289" s="87" t="s">
        <v>562</v>
      </c>
      <c r="B2289" s="5">
        <v>1005445</v>
      </c>
      <c r="C2289" s="5" t="s">
        <v>565</v>
      </c>
      <c r="D2289" s="5" t="s">
        <v>55</v>
      </c>
      <c r="E2289" s="5" t="s">
        <v>2577</v>
      </c>
      <c r="F2289" s="5" t="s">
        <v>2215</v>
      </c>
      <c r="G2289" s="5" t="s">
        <v>2673</v>
      </c>
      <c r="H2289" s="6">
        <v>40297</v>
      </c>
      <c r="I2289" s="5" t="s">
        <v>575</v>
      </c>
      <c r="J2289" s="5" t="s">
        <v>2642</v>
      </c>
      <c r="K2289" s="5" t="s">
        <v>568</v>
      </c>
      <c r="L2289" s="7">
        <v>6</v>
      </c>
      <c r="M2289" s="7" t="s">
        <v>287</v>
      </c>
      <c r="N2289" s="8">
        <v>4522</v>
      </c>
      <c r="O2289" s="122">
        <v>0.02</v>
      </c>
      <c r="P2289" s="10">
        <f t="shared" si="444"/>
        <v>90</v>
      </c>
      <c r="Q2289" s="122">
        <v>5.0000000000000001E-3</v>
      </c>
      <c r="R2289" s="10">
        <f t="shared" si="445"/>
        <v>23</v>
      </c>
      <c r="S2289" s="122">
        <f t="shared" si="446"/>
        <v>2.4988942945599293E-2</v>
      </c>
      <c r="T2289" s="10">
        <f t="shared" si="447"/>
        <v>113</v>
      </c>
      <c r="U2289" s="10">
        <f t="shared" si="448"/>
        <v>4635</v>
      </c>
      <c r="V2289" s="11">
        <v>4635</v>
      </c>
      <c r="W2289" s="12">
        <f t="shared" si="449"/>
        <v>113</v>
      </c>
      <c r="X2289" s="123">
        <f t="shared" si="450"/>
        <v>2.5000000000000001E-2</v>
      </c>
      <c r="Y2289" s="124" t="str">
        <f t="shared" si="451"/>
        <v>0.00%-8.40%</v>
      </c>
      <c r="Z2289" s="15"/>
      <c r="AA2289" s="15"/>
      <c r="AB2289" s="15"/>
      <c r="AC2289" s="125"/>
      <c r="AD2289" s="8">
        <f t="shared" si="452"/>
        <v>0</v>
      </c>
      <c r="AE2289" s="17">
        <f t="shared" si="453"/>
        <v>4635</v>
      </c>
      <c r="AF2289" s="18">
        <f t="shared" si="454"/>
        <v>113</v>
      </c>
      <c r="AG2289" s="126">
        <f t="shared" si="455"/>
        <v>2.4988942945599391E-2</v>
      </c>
      <c r="AH2289" s="20">
        <v>13.6</v>
      </c>
      <c r="AI2289" s="20">
        <v>650</v>
      </c>
      <c r="AJ2289" s="20"/>
      <c r="AK2289" s="20">
        <v>688</v>
      </c>
      <c r="AL2289" s="20">
        <f t="shared" si="456"/>
        <v>71524</v>
      </c>
      <c r="AM2289" s="7" t="s">
        <v>287</v>
      </c>
      <c r="AN2289" s="20"/>
      <c r="AO2289" s="21"/>
      <c r="AP2289" s="21"/>
      <c r="AQ2289" s="5" t="s">
        <v>2672</v>
      </c>
      <c r="AR2289" s="5" t="s">
        <v>2203</v>
      </c>
    </row>
    <row r="2290" spans="1:44">
      <c r="A2290" s="87" t="s">
        <v>562</v>
      </c>
      <c r="B2290" s="5">
        <v>1005457</v>
      </c>
      <c r="C2290" s="5" t="s">
        <v>565</v>
      </c>
      <c r="D2290" s="5" t="s">
        <v>55</v>
      </c>
      <c r="E2290" s="5" t="s">
        <v>2577</v>
      </c>
      <c r="F2290" s="5" t="s">
        <v>2208</v>
      </c>
      <c r="G2290" s="5" t="s">
        <v>2673</v>
      </c>
      <c r="H2290" s="6">
        <v>40297</v>
      </c>
      <c r="I2290" s="5" t="s">
        <v>575</v>
      </c>
      <c r="J2290" s="5" t="s">
        <v>627</v>
      </c>
      <c r="K2290" s="5" t="s">
        <v>568</v>
      </c>
      <c r="L2290" s="7">
        <v>6</v>
      </c>
      <c r="M2290" s="7" t="s">
        <v>287</v>
      </c>
      <c r="N2290" s="8">
        <v>4503</v>
      </c>
      <c r="O2290" s="122">
        <v>0.02</v>
      </c>
      <c r="P2290" s="10">
        <f t="shared" si="444"/>
        <v>90</v>
      </c>
      <c r="Q2290" s="122">
        <v>5.0000000000000001E-3</v>
      </c>
      <c r="R2290" s="10">
        <f t="shared" si="445"/>
        <v>23</v>
      </c>
      <c r="S2290" s="122">
        <f t="shared" si="446"/>
        <v>2.5094381523428824E-2</v>
      </c>
      <c r="T2290" s="10">
        <f t="shared" si="447"/>
        <v>113</v>
      </c>
      <c r="U2290" s="10">
        <f t="shared" si="448"/>
        <v>4616</v>
      </c>
      <c r="V2290" s="11">
        <v>4593.0600000000004</v>
      </c>
      <c r="W2290" s="12">
        <f t="shared" si="449"/>
        <v>90.0600000000004</v>
      </c>
      <c r="X2290" s="123">
        <f t="shared" si="450"/>
        <v>0.02</v>
      </c>
      <c r="Y2290" s="124" t="str">
        <f t="shared" si="451"/>
        <v>0.00%-8.40%</v>
      </c>
      <c r="Z2290" s="15"/>
      <c r="AA2290" s="15"/>
      <c r="AB2290" s="15"/>
      <c r="AC2290" s="125"/>
      <c r="AD2290" s="8">
        <f t="shared" si="452"/>
        <v>0</v>
      </c>
      <c r="AE2290" s="17">
        <f t="shared" si="453"/>
        <v>4593.0600000000004</v>
      </c>
      <c r="AF2290" s="18">
        <f t="shared" si="454"/>
        <v>90.0600000000004</v>
      </c>
      <c r="AG2290" s="126">
        <f t="shared" si="455"/>
        <v>2.0000000000000018E-2</v>
      </c>
      <c r="AH2290" s="20">
        <v>13.6</v>
      </c>
      <c r="AI2290" s="20">
        <v>450</v>
      </c>
      <c r="AJ2290" s="20"/>
      <c r="AK2290" s="20">
        <v>688</v>
      </c>
      <c r="AL2290" s="20">
        <f t="shared" si="456"/>
        <v>68553.616000000009</v>
      </c>
      <c r="AM2290" s="7" t="s">
        <v>287</v>
      </c>
      <c r="AN2290" s="20"/>
      <c r="AO2290" s="21"/>
      <c r="AP2290" s="21"/>
      <c r="AQ2290" s="5" t="s">
        <v>2672</v>
      </c>
      <c r="AR2290" s="5" t="s">
        <v>2203</v>
      </c>
    </row>
    <row r="2291" spans="1:44">
      <c r="A2291" s="87" t="s">
        <v>562</v>
      </c>
      <c r="B2291" s="5">
        <v>1005467</v>
      </c>
      <c r="C2291" s="5" t="s">
        <v>565</v>
      </c>
      <c r="D2291" s="5" t="s">
        <v>55</v>
      </c>
      <c r="E2291" s="5" t="s">
        <v>2577</v>
      </c>
      <c r="F2291" s="5" t="s">
        <v>2215</v>
      </c>
      <c r="G2291" s="5" t="s">
        <v>2673</v>
      </c>
      <c r="H2291" s="6">
        <v>40297</v>
      </c>
      <c r="I2291" s="5" t="s">
        <v>575</v>
      </c>
      <c r="J2291" s="5" t="s">
        <v>2644</v>
      </c>
      <c r="K2291" s="5" t="s">
        <v>568</v>
      </c>
      <c r="L2291" s="7">
        <v>6</v>
      </c>
      <c r="M2291" s="7" t="s">
        <v>287</v>
      </c>
      <c r="N2291" s="8">
        <v>4491</v>
      </c>
      <c r="O2291" s="122">
        <v>0.02</v>
      </c>
      <c r="P2291" s="10">
        <f t="shared" si="444"/>
        <v>90</v>
      </c>
      <c r="Q2291" s="122">
        <v>5.0000000000000001E-3</v>
      </c>
      <c r="R2291" s="10">
        <f t="shared" si="445"/>
        <v>22</v>
      </c>
      <c r="S2291" s="122">
        <f t="shared" si="446"/>
        <v>2.4938766421732355E-2</v>
      </c>
      <c r="T2291" s="10">
        <f t="shared" si="447"/>
        <v>112</v>
      </c>
      <c r="U2291" s="10">
        <f t="shared" si="448"/>
        <v>4603</v>
      </c>
      <c r="V2291" s="11">
        <v>4626</v>
      </c>
      <c r="W2291" s="12">
        <f t="shared" si="449"/>
        <v>135</v>
      </c>
      <c r="X2291" s="123">
        <f t="shared" si="450"/>
        <v>3.0099999999999998E-2</v>
      </c>
      <c r="Y2291" s="124" t="str">
        <f t="shared" si="451"/>
        <v>0.00%-8.40%</v>
      </c>
      <c r="Z2291" s="15"/>
      <c r="AA2291" s="15"/>
      <c r="AB2291" s="15"/>
      <c r="AC2291" s="125"/>
      <c r="AD2291" s="8">
        <f t="shared" si="452"/>
        <v>0</v>
      </c>
      <c r="AE2291" s="17">
        <f t="shared" si="453"/>
        <v>4626</v>
      </c>
      <c r="AF2291" s="18">
        <f t="shared" si="454"/>
        <v>135</v>
      </c>
      <c r="AG2291" s="126">
        <f t="shared" si="455"/>
        <v>3.0060120240480881E-2</v>
      </c>
      <c r="AH2291" s="20">
        <v>13.6</v>
      </c>
      <c r="AI2291" s="20">
        <v>650</v>
      </c>
      <c r="AJ2291" s="20"/>
      <c r="AK2291" s="20">
        <v>688</v>
      </c>
      <c r="AL2291" s="20">
        <f t="shared" si="456"/>
        <v>71401.600000000006</v>
      </c>
      <c r="AM2291" s="7" t="s">
        <v>287</v>
      </c>
      <c r="AN2291" s="20"/>
      <c r="AO2291" s="21"/>
      <c r="AP2291" s="21"/>
      <c r="AQ2291" s="5" t="s">
        <v>2672</v>
      </c>
      <c r="AR2291" s="5" t="s">
        <v>2203</v>
      </c>
    </row>
    <row r="2292" spans="1:44">
      <c r="A2292" s="87" t="s">
        <v>562</v>
      </c>
      <c r="B2292" s="5">
        <v>1005484</v>
      </c>
      <c r="C2292" s="5" t="s">
        <v>565</v>
      </c>
      <c r="D2292" s="5" t="s">
        <v>55</v>
      </c>
      <c r="E2292" s="5" t="s">
        <v>2577</v>
      </c>
      <c r="F2292" s="5" t="s">
        <v>2204</v>
      </c>
      <c r="G2292" s="5" t="s">
        <v>2673</v>
      </c>
      <c r="H2292" s="6">
        <v>40302</v>
      </c>
      <c r="I2292" s="5" t="s">
        <v>575</v>
      </c>
      <c r="J2292" s="5" t="s">
        <v>2642</v>
      </c>
      <c r="K2292" s="5" t="s">
        <v>568</v>
      </c>
      <c r="L2292" s="7">
        <v>6</v>
      </c>
      <c r="M2292" s="7" t="s">
        <v>287</v>
      </c>
      <c r="N2292" s="8">
        <v>4880</v>
      </c>
      <c r="O2292" s="122">
        <v>0.02</v>
      </c>
      <c r="P2292" s="10">
        <f t="shared" si="444"/>
        <v>98</v>
      </c>
      <c r="Q2292" s="122">
        <v>5.0000000000000001E-3</v>
      </c>
      <c r="R2292" s="10">
        <f t="shared" si="445"/>
        <v>24</v>
      </c>
      <c r="S2292" s="122">
        <f t="shared" si="446"/>
        <v>2.5000000000000001E-2</v>
      </c>
      <c r="T2292" s="10">
        <f t="shared" si="447"/>
        <v>122</v>
      </c>
      <c r="U2292" s="10">
        <f t="shared" si="448"/>
        <v>5002</v>
      </c>
      <c r="V2292" s="11">
        <v>5124</v>
      </c>
      <c r="W2292" s="12">
        <f t="shared" si="449"/>
        <v>244</v>
      </c>
      <c r="X2292" s="123">
        <f t="shared" si="450"/>
        <v>0.05</v>
      </c>
      <c r="Y2292" s="124" t="str">
        <f t="shared" si="451"/>
        <v>0.00%-8.40%</v>
      </c>
      <c r="Z2292" s="15"/>
      <c r="AA2292" s="15"/>
      <c r="AB2292" s="15"/>
      <c r="AC2292" s="125"/>
      <c r="AD2292" s="8">
        <f t="shared" si="452"/>
        <v>0</v>
      </c>
      <c r="AE2292" s="17">
        <f t="shared" si="453"/>
        <v>5124</v>
      </c>
      <c r="AF2292" s="18">
        <f t="shared" si="454"/>
        <v>244</v>
      </c>
      <c r="AG2292" s="126">
        <f t="shared" si="455"/>
        <v>5.0000000000000044E-2</v>
      </c>
      <c r="AH2292" s="20">
        <v>13.6</v>
      </c>
      <c r="AI2292" s="20">
        <v>650</v>
      </c>
      <c r="AJ2292" s="20"/>
      <c r="AK2292" s="20">
        <v>688</v>
      </c>
      <c r="AL2292" s="20">
        <f t="shared" si="456"/>
        <v>78174.399999999994</v>
      </c>
      <c r="AM2292" s="7" t="s">
        <v>287</v>
      </c>
      <c r="AN2292" s="20"/>
      <c r="AO2292" s="21" t="str">
        <f>VLOOKUP(B2292,'[4]FCLCh-VB1'!$B$9:$AQ$248,42,)</f>
        <v>季度优秀员工， 工作积极主动，一人多岗，工作认真负责，发现多次内胆灯条孔偏，避免批量质量事故</v>
      </c>
      <c r="AP2292" s="21"/>
      <c r="AQ2292" s="5" t="s">
        <v>2672</v>
      </c>
      <c r="AR2292" s="5" t="s">
        <v>2203</v>
      </c>
    </row>
    <row r="2293" spans="1:44">
      <c r="A2293" s="87" t="s">
        <v>562</v>
      </c>
      <c r="B2293" s="5">
        <v>1005485</v>
      </c>
      <c r="C2293" s="5" t="s">
        <v>565</v>
      </c>
      <c r="D2293" s="5" t="s">
        <v>55</v>
      </c>
      <c r="E2293" s="5" t="s">
        <v>2577</v>
      </c>
      <c r="F2293" s="5" t="s">
        <v>2208</v>
      </c>
      <c r="G2293" s="5" t="s">
        <v>2673</v>
      </c>
      <c r="H2293" s="6">
        <v>40302</v>
      </c>
      <c r="I2293" s="5" t="s">
        <v>575</v>
      </c>
      <c r="J2293" s="5" t="s">
        <v>627</v>
      </c>
      <c r="K2293" s="5" t="s">
        <v>568</v>
      </c>
      <c r="L2293" s="7">
        <v>6</v>
      </c>
      <c r="M2293" s="7" t="s">
        <v>287</v>
      </c>
      <c r="N2293" s="8">
        <v>4605</v>
      </c>
      <c r="O2293" s="122">
        <v>0.02</v>
      </c>
      <c r="P2293" s="10">
        <f t="shared" si="444"/>
        <v>92</v>
      </c>
      <c r="Q2293" s="122">
        <v>5.0000000000000001E-3</v>
      </c>
      <c r="R2293" s="10">
        <f t="shared" si="445"/>
        <v>23</v>
      </c>
      <c r="S2293" s="122">
        <f t="shared" si="446"/>
        <v>2.4972855591748101E-2</v>
      </c>
      <c r="T2293" s="10">
        <f t="shared" si="447"/>
        <v>115</v>
      </c>
      <c r="U2293" s="10">
        <f t="shared" si="448"/>
        <v>4720</v>
      </c>
      <c r="V2293" s="11">
        <v>4720.125</v>
      </c>
      <c r="W2293" s="12">
        <f t="shared" si="449"/>
        <v>115.125</v>
      </c>
      <c r="X2293" s="123">
        <f t="shared" si="450"/>
        <v>2.5000000000000001E-2</v>
      </c>
      <c r="Y2293" s="124" t="str">
        <f t="shared" si="451"/>
        <v>0.00%-8.40%</v>
      </c>
      <c r="Z2293" s="15"/>
      <c r="AA2293" s="15"/>
      <c r="AB2293" s="15"/>
      <c r="AC2293" s="125"/>
      <c r="AD2293" s="8">
        <f t="shared" si="452"/>
        <v>0</v>
      </c>
      <c r="AE2293" s="17">
        <f t="shared" si="453"/>
        <v>4720.125</v>
      </c>
      <c r="AF2293" s="18">
        <f t="shared" si="454"/>
        <v>115.125</v>
      </c>
      <c r="AG2293" s="126">
        <f t="shared" si="455"/>
        <v>2.4999999999999911E-2</v>
      </c>
      <c r="AH2293" s="20">
        <v>13.6</v>
      </c>
      <c r="AI2293" s="20">
        <v>450</v>
      </c>
      <c r="AJ2293" s="20"/>
      <c r="AK2293" s="20">
        <v>688</v>
      </c>
      <c r="AL2293" s="20">
        <f t="shared" si="456"/>
        <v>70281.7</v>
      </c>
      <c r="AM2293" s="7" t="s">
        <v>287</v>
      </c>
      <c r="AN2293" s="20"/>
      <c r="AO2293" s="21"/>
      <c r="AP2293" s="21"/>
      <c r="AQ2293" s="5" t="s">
        <v>2672</v>
      </c>
      <c r="AR2293" s="5" t="s">
        <v>2203</v>
      </c>
    </row>
    <row r="2294" spans="1:44">
      <c r="A2294" s="87" t="s">
        <v>562</v>
      </c>
      <c r="B2294" s="5">
        <v>1005486</v>
      </c>
      <c r="C2294" s="5" t="s">
        <v>565</v>
      </c>
      <c r="D2294" s="5" t="s">
        <v>55</v>
      </c>
      <c r="E2294" s="5" t="s">
        <v>2577</v>
      </c>
      <c r="F2294" s="5" t="s">
        <v>2204</v>
      </c>
      <c r="G2294" s="5" t="s">
        <v>2673</v>
      </c>
      <c r="H2294" s="6">
        <v>40302</v>
      </c>
      <c r="I2294" s="5" t="s">
        <v>575</v>
      </c>
      <c r="J2294" s="5" t="s">
        <v>627</v>
      </c>
      <c r="K2294" s="5" t="s">
        <v>568</v>
      </c>
      <c r="L2294" s="7">
        <v>6</v>
      </c>
      <c r="M2294" s="7" t="s">
        <v>287</v>
      </c>
      <c r="N2294" s="8">
        <v>4495</v>
      </c>
      <c r="O2294" s="122">
        <v>0.02</v>
      </c>
      <c r="P2294" s="10">
        <f t="shared" si="444"/>
        <v>90</v>
      </c>
      <c r="Q2294" s="122">
        <v>5.0000000000000001E-3</v>
      </c>
      <c r="R2294" s="10">
        <f t="shared" si="445"/>
        <v>22</v>
      </c>
      <c r="S2294" s="122">
        <f t="shared" si="446"/>
        <v>2.4916573971078975E-2</v>
      </c>
      <c r="T2294" s="10">
        <f t="shared" si="447"/>
        <v>112</v>
      </c>
      <c r="U2294" s="10">
        <f t="shared" si="448"/>
        <v>4607</v>
      </c>
      <c r="V2294" s="11">
        <v>4607</v>
      </c>
      <c r="W2294" s="12">
        <f t="shared" si="449"/>
        <v>112</v>
      </c>
      <c r="X2294" s="123">
        <f t="shared" si="450"/>
        <v>2.4899999999999999E-2</v>
      </c>
      <c r="Y2294" s="124" t="str">
        <f t="shared" si="451"/>
        <v>0.00%-8.40%</v>
      </c>
      <c r="Z2294" s="15"/>
      <c r="AA2294" s="15"/>
      <c r="AB2294" s="15"/>
      <c r="AC2294" s="125"/>
      <c r="AD2294" s="8">
        <f t="shared" si="452"/>
        <v>0</v>
      </c>
      <c r="AE2294" s="17">
        <f t="shared" si="453"/>
        <v>4607</v>
      </c>
      <c r="AF2294" s="18">
        <f t="shared" si="454"/>
        <v>112</v>
      </c>
      <c r="AG2294" s="126">
        <f t="shared" si="455"/>
        <v>2.4916573971079048E-2</v>
      </c>
      <c r="AH2294" s="20">
        <v>13.6</v>
      </c>
      <c r="AI2294" s="20">
        <v>450</v>
      </c>
      <c r="AJ2294" s="20"/>
      <c r="AK2294" s="20">
        <v>688</v>
      </c>
      <c r="AL2294" s="20">
        <f t="shared" si="456"/>
        <v>68743.199999999997</v>
      </c>
      <c r="AM2294" s="7" t="s">
        <v>287</v>
      </c>
      <c r="AN2294" s="20"/>
      <c r="AO2294" s="21"/>
      <c r="AP2294" s="21"/>
      <c r="AQ2294" s="5" t="s">
        <v>2672</v>
      </c>
      <c r="AR2294" s="5" t="s">
        <v>2203</v>
      </c>
    </row>
    <row r="2295" spans="1:44">
      <c r="A2295" s="87" t="s">
        <v>562</v>
      </c>
      <c r="B2295" s="5">
        <v>1005506</v>
      </c>
      <c r="C2295" s="5" t="s">
        <v>565</v>
      </c>
      <c r="D2295" s="5" t="s">
        <v>55</v>
      </c>
      <c r="E2295" s="5" t="s">
        <v>2577</v>
      </c>
      <c r="F2295" s="5" t="s">
        <v>2208</v>
      </c>
      <c r="G2295" s="5" t="s">
        <v>2673</v>
      </c>
      <c r="H2295" s="6">
        <v>40302</v>
      </c>
      <c r="I2295" s="5" t="s">
        <v>575</v>
      </c>
      <c r="J2295" s="5" t="s">
        <v>2642</v>
      </c>
      <c r="K2295" s="5" t="s">
        <v>568</v>
      </c>
      <c r="L2295" s="7">
        <v>6</v>
      </c>
      <c r="M2295" s="7" t="s">
        <v>287</v>
      </c>
      <c r="N2295" s="8">
        <v>4432</v>
      </c>
      <c r="O2295" s="122">
        <v>0.02</v>
      </c>
      <c r="P2295" s="10">
        <f t="shared" si="444"/>
        <v>89</v>
      </c>
      <c r="Q2295" s="122">
        <v>5.0000000000000001E-3</v>
      </c>
      <c r="R2295" s="10">
        <f t="shared" si="445"/>
        <v>22</v>
      </c>
      <c r="S2295" s="122">
        <f t="shared" si="446"/>
        <v>2.5045126353790612E-2</v>
      </c>
      <c r="T2295" s="10">
        <f t="shared" si="447"/>
        <v>111</v>
      </c>
      <c r="U2295" s="10">
        <f t="shared" si="448"/>
        <v>4543</v>
      </c>
      <c r="V2295" s="11">
        <v>4542.7999999999993</v>
      </c>
      <c r="W2295" s="12">
        <f t="shared" si="449"/>
        <v>110.79999999999927</v>
      </c>
      <c r="X2295" s="123">
        <f t="shared" si="450"/>
        <v>2.5000000000000001E-2</v>
      </c>
      <c r="Y2295" s="124" t="str">
        <f t="shared" si="451"/>
        <v>0.00%-8.40%</v>
      </c>
      <c r="Z2295" s="15"/>
      <c r="AA2295" s="15"/>
      <c r="AB2295" s="15"/>
      <c r="AC2295" s="125"/>
      <c r="AD2295" s="8">
        <f t="shared" si="452"/>
        <v>0</v>
      </c>
      <c r="AE2295" s="17">
        <f t="shared" si="453"/>
        <v>4542.7999999999993</v>
      </c>
      <c r="AF2295" s="18">
        <f t="shared" si="454"/>
        <v>110.79999999999927</v>
      </c>
      <c r="AG2295" s="126">
        <f t="shared" si="455"/>
        <v>2.4999999999999911E-2</v>
      </c>
      <c r="AH2295" s="20">
        <v>13.6</v>
      </c>
      <c r="AI2295" s="20">
        <v>650</v>
      </c>
      <c r="AJ2295" s="20"/>
      <c r="AK2295" s="20">
        <v>688</v>
      </c>
      <c r="AL2295" s="20">
        <f t="shared" si="456"/>
        <v>70270.079999999987</v>
      </c>
      <c r="AM2295" s="7" t="s">
        <v>287</v>
      </c>
      <c r="AN2295" s="20"/>
      <c r="AO2295" s="21"/>
      <c r="AP2295" s="21"/>
      <c r="AQ2295" s="5" t="s">
        <v>2672</v>
      </c>
      <c r="AR2295" s="5" t="s">
        <v>2203</v>
      </c>
    </row>
    <row r="2296" spans="1:44">
      <c r="A2296" s="87" t="s">
        <v>562</v>
      </c>
      <c r="B2296" s="5">
        <v>1005512</v>
      </c>
      <c r="C2296" s="5" t="s">
        <v>565</v>
      </c>
      <c r="D2296" s="5" t="s">
        <v>55</v>
      </c>
      <c r="E2296" s="5" t="s">
        <v>2577</v>
      </c>
      <c r="F2296" s="5" t="s">
        <v>2204</v>
      </c>
      <c r="G2296" s="5" t="s">
        <v>2677</v>
      </c>
      <c r="H2296" s="6">
        <v>40302</v>
      </c>
      <c r="I2296" s="5" t="s">
        <v>575</v>
      </c>
      <c r="J2296" s="5" t="s">
        <v>627</v>
      </c>
      <c r="K2296" s="5" t="s">
        <v>568</v>
      </c>
      <c r="L2296" s="7">
        <v>6</v>
      </c>
      <c r="M2296" s="7" t="s">
        <v>287</v>
      </c>
      <c r="N2296" s="8">
        <v>4770</v>
      </c>
      <c r="O2296" s="122">
        <v>0.02</v>
      </c>
      <c r="P2296" s="10">
        <f t="shared" si="444"/>
        <v>95</v>
      </c>
      <c r="Q2296" s="122">
        <v>5.0000000000000001E-3</v>
      </c>
      <c r="R2296" s="10">
        <f t="shared" si="445"/>
        <v>24</v>
      </c>
      <c r="S2296" s="122">
        <f t="shared" si="446"/>
        <v>2.4947589098532494E-2</v>
      </c>
      <c r="T2296" s="10">
        <f t="shared" si="447"/>
        <v>119</v>
      </c>
      <c r="U2296" s="10">
        <f t="shared" si="448"/>
        <v>4889</v>
      </c>
      <c r="V2296" s="11">
        <v>4889</v>
      </c>
      <c r="W2296" s="12">
        <f t="shared" si="449"/>
        <v>119</v>
      </c>
      <c r="X2296" s="123">
        <f t="shared" si="450"/>
        <v>2.4899999999999999E-2</v>
      </c>
      <c r="Y2296" s="124" t="str">
        <f t="shared" si="451"/>
        <v>0.00%-8.40%</v>
      </c>
      <c r="Z2296" s="15"/>
      <c r="AA2296" s="15"/>
      <c r="AB2296" s="15"/>
      <c r="AC2296" s="125"/>
      <c r="AD2296" s="8">
        <f t="shared" si="452"/>
        <v>0</v>
      </c>
      <c r="AE2296" s="17">
        <f t="shared" si="453"/>
        <v>4889</v>
      </c>
      <c r="AF2296" s="18">
        <f t="shared" si="454"/>
        <v>119</v>
      </c>
      <c r="AG2296" s="126">
        <f t="shared" si="455"/>
        <v>2.4947589098532452E-2</v>
      </c>
      <c r="AH2296" s="20">
        <v>13.6</v>
      </c>
      <c r="AI2296" s="20">
        <v>450</v>
      </c>
      <c r="AJ2296" s="20"/>
      <c r="AK2296" s="20">
        <v>688</v>
      </c>
      <c r="AL2296" s="20">
        <f t="shared" si="456"/>
        <v>72578.399999999994</v>
      </c>
      <c r="AM2296" s="7" t="s">
        <v>287</v>
      </c>
      <c r="AN2296" s="20"/>
      <c r="AO2296" s="21"/>
      <c r="AP2296" s="21"/>
      <c r="AQ2296" s="5" t="s">
        <v>2672</v>
      </c>
      <c r="AR2296" s="5" t="s">
        <v>2203</v>
      </c>
    </row>
    <row r="2297" spans="1:44">
      <c r="A2297" s="87" t="s">
        <v>562</v>
      </c>
      <c r="B2297" s="5">
        <v>1005517</v>
      </c>
      <c r="C2297" s="5" t="s">
        <v>565</v>
      </c>
      <c r="D2297" s="5" t="s">
        <v>55</v>
      </c>
      <c r="E2297" s="5" t="s">
        <v>2577</v>
      </c>
      <c r="F2297" s="5" t="s">
        <v>2204</v>
      </c>
      <c r="G2297" s="5" t="s">
        <v>2673</v>
      </c>
      <c r="H2297" s="6">
        <v>40302</v>
      </c>
      <c r="I2297" s="5" t="s">
        <v>575</v>
      </c>
      <c r="J2297" s="5" t="s">
        <v>2644</v>
      </c>
      <c r="K2297" s="5" t="s">
        <v>568</v>
      </c>
      <c r="L2297" s="7">
        <v>6</v>
      </c>
      <c r="M2297" s="7" t="s">
        <v>287</v>
      </c>
      <c r="N2297" s="8">
        <v>4594</v>
      </c>
      <c r="O2297" s="122">
        <v>0.02</v>
      </c>
      <c r="P2297" s="10">
        <f t="shared" si="444"/>
        <v>92</v>
      </c>
      <c r="Q2297" s="122">
        <v>5.0000000000000001E-3</v>
      </c>
      <c r="R2297" s="10">
        <f t="shared" si="445"/>
        <v>23</v>
      </c>
      <c r="S2297" s="122">
        <f t="shared" si="446"/>
        <v>2.5032651284283849E-2</v>
      </c>
      <c r="T2297" s="10">
        <f t="shared" si="447"/>
        <v>115</v>
      </c>
      <c r="U2297" s="10">
        <f t="shared" si="448"/>
        <v>4709</v>
      </c>
      <c r="V2297" s="11">
        <v>4709</v>
      </c>
      <c r="W2297" s="12">
        <f t="shared" si="449"/>
        <v>115</v>
      </c>
      <c r="X2297" s="123">
        <f t="shared" si="450"/>
        <v>2.5000000000000001E-2</v>
      </c>
      <c r="Y2297" s="124" t="str">
        <f t="shared" si="451"/>
        <v>0.00%-8.40%</v>
      </c>
      <c r="Z2297" s="15"/>
      <c r="AA2297" s="15"/>
      <c r="AB2297" s="15"/>
      <c r="AC2297" s="125"/>
      <c r="AD2297" s="8">
        <f t="shared" si="452"/>
        <v>0</v>
      </c>
      <c r="AE2297" s="17">
        <f t="shared" si="453"/>
        <v>4709</v>
      </c>
      <c r="AF2297" s="18">
        <f t="shared" si="454"/>
        <v>115</v>
      </c>
      <c r="AG2297" s="126">
        <f t="shared" si="455"/>
        <v>2.503265128428378E-2</v>
      </c>
      <c r="AH2297" s="20">
        <v>13.6</v>
      </c>
      <c r="AI2297" s="20">
        <v>650</v>
      </c>
      <c r="AJ2297" s="20"/>
      <c r="AK2297" s="20">
        <v>688</v>
      </c>
      <c r="AL2297" s="20">
        <f t="shared" si="456"/>
        <v>72530.399999999994</v>
      </c>
      <c r="AM2297" s="7" t="s">
        <v>287</v>
      </c>
      <c r="AN2297" s="20"/>
      <c r="AO2297" s="21"/>
      <c r="AP2297" s="21"/>
      <c r="AQ2297" s="5" t="s">
        <v>2672</v>
      </c>
      <c r="AR2297" s="5" t="s">
        <v>2203</v>
      </c>
    </row>
    <row r="2298" spans="1:44">
      <c r="A2298" s="87" t="s">
        <v>562</v>
      </c>
      <c r="B2298" s="5">
        <v>1005569</v>
      </c>
      <c r="C2298" s="5" t="s">
        <v>565</v>
      </c>
      <c r="D2298" s="5" t="s">
        <v>55</v>
      </c>
      <c r="E2298" s="5" t="s">
        <v>2577</v>
      </c>
      <c r="F2298" s="5" t="s">
        <v>2208</v>
      </c>
      <c r="G2298" s="5" t="s">
        <v>2673</v>
      </c>
      <c r="H2298" s="6">
        <v>40309</v>
      </c>
      <c r="I2298" s="5" t="s">
        <v>575</v>
      </c>
      <c r="J2298" s="5" t="s">
        <v>627</v>
      </c>
      <c r="K2298" s="5" t="s">
        <v>568</v>
      </c>
      <c r="L2298" s="7">
        <v>6</v>
      </c>
      <c r="M2298" s="7" t="s">
        <v>287</v>
      </c>
      <c r="N2298" s="8">
        <v>4366</v>
      </c>
      <c r="O2298" s="122">
        <v>0.02</v>
      </c>
      <c r="P2298" s="10">
        <f t="shared" si="444"/>
        <v>87</v>
      </c>
      <c r="Q2298" s="122">
        <v>5.0000000000000001E-3</v>
      </c>
      <c r="R2298" s="10">
        <f t="shared" si="445"/>
        <v>22</v>
      </c>
      <c r="S2298" s="122">
        <f t="shared" si="446"/>
        <v>2.4965643609711406E-2</v>
      </c>
      <c r="T2298" s="10">
        <f t="shared" si="447"/>
        <v>109</v>
      </c>
      <c r="U2298" s="10">
        <f t="shared" si="448"/>
        <v>4475</v>
      </c>
      <c r="V2298" s="11">
        <v>4475.1499999999996</v>
      </c>
      <c r="W2298" s="12">
        <f t="shared" si="449"/>
        <v>109.14999999999964</v>
      </c>
      <c r="X2298" s="123">
        <f t="shared" si="450"/>
        <v>2.5000000000000001E-2</v>
      </c>
      <c r="Y2298" s="124" t="str">
        <f t="shared" si="451"/>
        <v>0.00%-8.40%</v>
      </c>
      <c r="Z2298" s="15"/>
      <c r="AA2298" s="15"/>
      <c r="AB2298" s="15"/>
      <c r="AC2298" s="125"/>
      <c r="AD2298" s="8">
        <f t="shared" si="452"/>
        <v>0</v>
      </c>
      <c r="AE2298" s="17">
        <f t="shared" si="453"/>
        <v>4475.1499999999996</v>
      </c>
      <c r="AF2298" s="18">
        <f t="shared" si="454"/>
        <v>109.14999999999964</v>
      </c>
      <c r="AG2298" s="126">
        <f t="shared" si="455"/>
        <v>2.4999999999999911E-2</v>
      </c>
      <c r="AH2298" s="20">
        <v>13.6</v>
      </c>
      <c r="AI2298" s="20">
        <v>450</v>
      </c>
      <c r="AJ2298" s="20"/>
      <c r="AK2298" s="20">
        <v>688</v>
      </c>
      <c r="AL2298" s="20">
        <f t="shared" si="456"/>
        <v>66950.039999999994</v>
      </c>
      <c r="AM2298" s="7" t="s">
        <v>287</v>
      </c>
      <c r="AN2298" s="20"/>
      <c r="AO2298" s="21"/>
      <c r="AP2298" s="21"/>
      <c r="AQ2298" s="5" t="s">
        <v>2672</v>
      </c>
      <c r="AR2298" s="5" t="s">
        <v>2203</v>
      </c>
    </row>
    <row r="2299" spans="1:44">
      <c r="A2299" s="87" t="s">
        <v>562</v>
      </c>
      <c r="B2299" s="5">
        <v>1005570</v>
      </c>
      <c r="C2299" s="5" t="s">
        <v>565</v>
      </c>
      <c r="D2299" s="5" t="s">
        <v>55</v>
      </c>
      <c r="E2299" s="5" t="s">
        <v>2577</v>
      </c>
      <c r="F2299" s="5" t="s">
        <v>2208</v>
      </c>
      <c r="G2299" s="5" t="s">
        <v>2673</v>
      </c>
      <c r="H2299" s="6">
        <v>40309</v>
      </c>
      <c r="I2299" s="5" t="s">
        <v>575</v>
      </c>
      <c r="J2299" s="5" t="s">
        <v>627</v>
      </c>
      <c r="K2299" s="5" t="s">
        <v>568</v>
      </c>
      <c r="L2299" s="7">
        <v>6</v>
      </c>
      <c r="M2299" s="7" t="s">
        <v>287</v>
      </c>
      <c r="N2299" s="8">
        <v>3800</v>
      </c>
      <c r="O2299" s="122">
        <v>0.02</v>
      </c>
      <c r="P2299" s="10">
        <f t="shared" si="444"/>
        <v>76</v>
      </c>
      <c r="Q2299" s="122">
        <v>5.0000000000000001E-3</v>
      </c>
      <c r="R2299" s="10">
        <f t="shared" si="445"/>
        <v>19</v>
      </c>
      <c r="S2299" s="122">
        <f t="shared" si="446"/>
        <v>2.5000000000000001E-2</v>
      </c>
      <c r="T2299" s="10">
        <f t="shared" si="447"/>
        <v>95</v>
      </c>
      <c r="U2299" s="10">
        <f t="shared" si="448"/>
        <v>3895</v>
      </c>
      <c r="V2299" s="11">
        <v>3876</v>
      </c>
      <c r="W2299" s="12">
        <f t="shared" si="449"/>
        <v>76</v>
      </c>
      <c r="X2299" s="123">
        <f t="shared" si="450"/>
        <v>0.02</v>
      </c>
      <c r="Y2299" s="124" t="str">
        <f t="shared" si="451"/>
        <v>0.00%-8.40%</v>
      </c>
      <c r="Z2299" s="15"/>
      <c r="AA2299" s="15"/>
      <c r="AB2299" s="15"/>
      <c r="AC2299" s="125"/>
      <c r="AD2299" s="8">
        <f t="shared" si="452"/>
        <v>0</v>
      </c>
      <c r="AE2299" s="17">
        <f t="shared" si="453"/>
        <v>3876</v>
      </c>
      <c r="AF2299" s="18">
        <f t="shared" si="454"/>
        <v>76</v>
      </c>
      <c r="AG2299" s="126">
        <f t="shared" si="455"/>
        <v>2.0000000000000018E-2</v>
      </c>
      <c r="AH2299" s="20">
        <v>13.6</v>
      </c>
      <c r="AI2299" s="20">
        <v>450</v>
      </c>
      <c r="AJ2299" s="20"/>
      <c r="AK2299" s="20">
        <v>688</v>
      </c>
      <c r="AL2299" s="20">
        <f t="shared" si="456"/>
        <v>58801.599999999999</v>
      </c>
      <c r="AM2299" s="7" t="s">
        <v>287</v>
      </c>
      <c r="AN2299" s="20"/>
      <c r="AO2299" s="21"/>
      <c r="AP2299" s="21"/>
      <c r="AQ2299" s="5" t="s">
        <v>2672</v>
      </c>
      <c r="AR2299" s="5" t="s">
        <v>2203</v>
      </c>
    </row>
    <row r="2300" spans="1:44">
      <c r="A2300" s="87" t="s">
        <v>562</v>
      </c>
      <c r="B2300" s="5">
        <v>1005595</v>
      </c>
      <c r="C2300" s="5" t="s">
        <v>565</v>
      </c>
      <c r="D2300" s="5" t="s">
        <v>55</v>
      </c>
      <c r="E2300" s="5" t="s">
        <v>2577</v>
      </c>
      <c r="F2300" s="5" t="s">
        <v>2215</v>
      </c>
      <c r="G2300" s="5" t="s">
        <v>2673</v>
      </c>
      <c r="H2300" s="6">
        <v>40312</v>
      </c>
      <c r="I2300" s="5" t="s">
        <v>575</v>
      </c>
      <c r="J2300" s="5" t="s">
        <v>2642</v>
      </c>
      <c r="K2300" s="5" t="s">
        <v>568</v>
      </c>
      <c r="L2300" s="7">
        <v>6</v>
      </c>
      <c r="M2300" s="7" t="s">
        <v>287</v>
      </c>
      <c r="N2300" s="8">
        <v>4474</v>
      </c>
      <c r="O2300" s="122">
        <v>0.02</v>
      </c>
      <c r="P2300" s="10">
        <f t="shared" si="444"/>
        <v>89</v>
      </c>
      <c r="Q2300" s="122">
        <v>5.0000000000000001E-3</v>
      </c>
      <c r="R2300" s="10">
        <f t="shared" si="445"/>
        <v>22</v>
      </c>
      <c r="S2300" s="122">
        <f t="shared" si="446"/>
        <v>2.4810013410818059E-2</v>
      </c>
      <c r="T2300" s="10">
        <f t="shared" si="447"/>
        <v>111</v>
      </c>
      <c r="U2300" s="10">
        <f t="shared" si="448"/>
        <v>4585</v>
      </c>
      <c r="V2300" s="11">
        <v>4585</v>
      </c>
      <c r="W2300" s="12">
        <f t="shared" si="449"/>
        <v>111</v>
      </c>
      <c r="X2300" s="123">
        <f t="shared" si="450"/>
        <v>2.4799999999999999E-2</v>
      </c>
      <c r="Y2300" s="124" t="str">
        <f t="shared" si="451"/>
        <v>0.00%-8.40%</v>
      </c>
      <c r="Z2300" s="15"/>
      <c r="AA2300" s="15"/>
      <c r="AB2300" s="15"/>
      <c r="AC2300" s="125"/>
      <c r="AD2300" s="8">
        <f t="shared" si="452"/>
        <v>0</v>
      </c>
      <c r="AE2300" s="17">
        <f t="shared" si="453"/>
        <v>4585</v>
      </c>
      <c r="AF2300" s="18">
        <f t="shared" si="454"/>
        <v>111</v>
      </c>
      <c r="AG2300" s="126">
        <f t="shared" si="455"/>
        <v>2.481001341081801E-2</v>
      </c>
      <c r="AH2300" s="20">
        <v>13.6</v>
      </c>
      <c r="AI2300" s="20">
        <v>650</v>
      </c>
      <c r="AJ2300" s="20"/>
      <c r="AK2300" s="20">
        <v>688</v>
      </c>
      <c r="AL2300" s="20">
        <f t="shared" si="456"/>
        <v>70844</v>
      </c>
      <c r="AM2300" s="7" t="s">
        <v>287</v>
      </c>
      <c r="AN2300" s="20"/>
      <c r="AO2300" s="21"/>
      <c r="AP2300" s="21"/>
      <c r="AQ2300" s="5" t="s">
        <v>2672</v>
      </c>
      <c r="AR2300" s="5" t="s">
        <v>2203</v>
      </c>
    </row>
    <row r="2301" spans="1:44">
      <c r="A2301" s="87" t="s">
        <v>562</v>
      </c>
      <c r="B2301" s="5">
        <v>1005622</v>
      </c>
      <c r="C2301" s="5" t="s">
        <v>565</v>
      </c>
      <c r="D2301" s="5" t="s">
        <v>55</v>
      </c>
      <c r="E2301" s="5" t="s">
        <v>2577</v>
      </c>
      <c r="F2301" s="5" t="s">
        <v>2215</v>
      </c>
      <c r="G2301" s="5" t="s">
        <v>2673</v>
      </c>
      <c r="H2301" s="6">
        <v>40325</v>
      </c>
      <c r="I2301" s="5" t="s">
        <v>575</v>
      </c>
      <c r="J2301" s="5" t="s">
        <v>2642</v>
      </c>
      <c r="K2301" s="5" t="s">
        <v>568</v>
      </c>
      <c r="L2301" s="7">
        <v>6</v>
      </c>
      <c r="M2301" s="7" t="s">
        <v>287</v>
      </c>
      <c r="N2301" s="8">
        <v>4442</v>
      </c>
      <c r="O2301" s="122">
        <v>0.02</v>
      </c>
      <c r="P2301" s="10">
        <f t="shared" si="444"/>
        <v>89</v>
      </c>
      <c r="Q2301" s="122">
        <v>5.0000000000000001E-3</v>
      </c>
      <c r="R2301" s="10">
        <f t="shared" si="445"/>
        <v>22</v>
      </c>
      <c r="S2301" s="122">
        <f t="shared" si="446"/>
        <v>2.4988743809095004E-2</v>
      </c>
      <c r="T2301" s="10">
        <f t="shared" si="447"/>
        <v>111</v>
      </c>
      <c r="U2301" s="10">
        <f t="shared" si="448"/>
        <v>4553</v>
      </c>
      <c r="V2301" s="11">
        <v>4553</v>
      </c>
      <c r="W2301" s="12">
        <f t="shared" si="449"/>
        <v>111</v>
      </c>
      <c r="X2301" s="123">
        <f t="shared" si="450"/>
        <v>2.5000000000000001E-2</v>
      </c>
      <c r="Y2301" s="124" t="str">
        <f t="shared" si="451"/>
        <v>0.00%-8.40%</v>
      </c>
      <c r="Z2301" s="15"/>
      <c r="AA2301" s="15"/>
      <c r="AB2301" s="15"/>
      <c r="AC2301" s="125"/>
      <c r="AD2301" s="8">
        <f t="shared" si="452"/>
        <v>0</v>
      </c>
      <c r="AE2301" s="17">
        <f t="shared" si="453"/>
        <v>4553</v>
      </c>
      <c r="AF2301" s="18">
        <f t="shared" si="454"/>
        <v>111</v>
      </c>
      <c r="AG2301" s="126">
        <f t="shared" si="455"/>
        <v>2.4988743809094993E-2</v>
      </c>
      <c r="AH2301" s="20">
        <v>13.6</v>
      </c>
      <c r="AI2301" s="20">
        <v>650</v>
      </c>
      <c r="AJ2301" s="20"/>
      <c r="AK2301" s="20">
        <v>688</v>
      </c>
      <c r="AL2301" s="20">
        <f t="shared" si="456"/>
        <v>70408.799999999988</v>
      </c>
      <c r="AM2301" s="7" t="s">
        <v>287</v>
      </c>
      <c r="AN2301" s="20"/>
      <c r="AO2301" s="21"/>
      <c r="AP2301" s="21"/>
      <c r="AQ2301" s="5" t="s">
        <v>2672</v>
      </c>
      <c r="AR2301" s="5" t="s">
        <v>2203</v>
      </c>
    </row>
    <row r="2302" spans="1:44">
      <c r="A2302" s="87" t="s">
        <v>562</v>
      </c>
      <c r="B2302" s="5">
        <v>1005627</v>
      </c>
      <c r="C2302" s="5" t="s">
        <v>565</v>
      </c>
      <c r="D2302" s="5" t="s">
        <v>55</v>
      </c>
      <c r="E2302" s="5" t="s">
        <v>2577</v>
      </c>
      <c r="F2302" s="5" t="s">
        <v>2215</v>
      </c>
      <c r="G2302" s="5" t="s">
        <v>2673</v>
      </c>
      <c r="H2302" s="6">
        <v>40325</v>
      </c>
      <c r="I2302" s="5" t="s">
        <v>575</v>
      </c>
      <c r="J2302" s="5" t="s">
        <v>653</v>
      </c>
      <c r="K2302" s="5" t="s">
        <v>568</v>
      </c>
      <c r="L2302" s="7">
        <v>6</v>
      </c>
      <c r="M2302" s="7" t="s">
        <v>287</v>
      </c>
      <c r="N2302" s="8">
        <v>4699</v>
      </c>
      <c r="O2302" s="122">
        <v>0.02</v>
      </c>
      <c r="P2302" s="10">
        <f t="shared" si="444"/>
        <v>94</v>
      </c>
      <c r="Q2302" s="122">
        <v>5.0000000000000001E-3</v>
      </c>
      <c r="R2302" s="10">
        <f t="shared" si="445"/>
        <v>23</v>
      </c>
      <c r="S2302" s="122">
        <f t="shared" si="446"/>
        <v>2.4898914662694189E-2</v>
      </c>
      <c r="T2302" s="10">
        <f t="shared" si="447"/>
        <v>117</v>
      </c>
      <c r="U2302" s="10">
        <f t="shared" si="448"/>
        <v>4816</v>
      </c>
      <c r="V2302" s="11">
        <v>4816</v>
      </c>
      <c r="W2302" s="12">
        <f t="shared" si="449"/>
        <v>117</v>
      </c>
      <c r="X2302" s="123">
        <f t="shared" si="450"/>
        <v>2.4899999999999999E-2</v>
      </c>
      <c r="Y2302" s="124" t="str">
        <f t="shared" si="451"/>
        <v>0.00%-8.40%</v>
      </c>
      <c r="Z2302" s="15"/>
      <c r="AA2302" s="15"/>
      <c r="AB2302" s="15"/>
      <c r="AC2302" s="125"/>
      <c r="AD2302" s="8">
        <f t="shared" si="452"/>
        <v>0</v>
      </c>
      <c r="AE2302" s="17">
        <f t="shared" si="453"/>
        <v>4816</v>
      </c>
      <c r="AF2302" s="18">
        <f t="shared" si="454"/>
        <v>117</v>
      </c>
      <c r="AG2302" s="126">
        <f t="shared" si="455"/>
        <v>2.4898914662694116E-2</v>
      </c>
      <c r="AH2302" s="20">
        <v>13.6</v>
      </c>
      <c r="AI2302" s="20">
        <v>750</v>
      </c>
      <c r="AJ2302" s="20"/>
      <c r="AK2302" s="20">
        <v>688</v>
      </c>
      <c r="AL2302" s="20">
        <f t="shared" si="456"/>
        <v>75185.600000000006</v>
      </c>
      <c r="AM2302" s="7" t="s">
        <v>287</v>
      </c>
      <c r="AN2302" s="20"/>
      <c r="AO2302" s="21"/>
      <c r="AP2302" s="21"/>
      <c r="AQ2302" s="5" t="s">
        <v>2672</v>
      </c>
      <c r="AR2302" s="5" t="s">
        <v>2203</v>
      </c>
    </row>
    <row r="2303" spans="1:44">
      <c r="A2303" s="87" t="s">
        <v>562</v>
      </c>
      <c r="B2303" s="5">
        <v>1005672</v>
      </c>
      <c r="C2303" s="5" t="s">
        <v>565</v>
      </c>
      <c r="D2303" s="5" t="s">
        <v>55</v>
      </c>
      <c r="E2303" s="5" t="s">
        <v>2577</v>
      </c>
      <c r="F2303" s="5" t="s">
        <v>2215</v>
      </c>
      <c r="G2303" s="5" t="s">
        <v>2673</v>
      </c>
      <c r="H2303" s="6">
        <v>40325</v>
      </c>
      <c r="I2303" s="5" t="s">
        <v>575</v>
      </c>
      <c r="J2303" s="5" t="s">
        <v>2644</v>
      </c>
      <c r="K2303" s="5" t="s">
        <v>568</v>
      </c>
      <c r="L2303" s="7">
        <v>6</v>
      </c>
      <c r="M2303" s="7" t="s">
        <v>287</v>
      </c>
      <c r="N2303" s="8">
        <v>4427</v>
      </c>
      <c r="O2303" s="122">
        <v>0.02</v>
      </c>
      <c r="P2303" s="10">
        <f t="shared" si="444"/>
        <v>89</v>
      </c>
      <c r="Q2303" s="122">
        <v>5.0000000000000001E-3</v>
      </c>
      <c r="R2303" s="10">
        <f t="shared" si="445"/>
        <v>22</v>
      </c>
      <c r="S2303" s="122">
        <f t="shared" si="446"/>
        <v>2.5073413146600408E-2</v>
      </c>
      <c r="T2303" s="10">
        <f t="shared" si="447"/>
        <v>111</v>
      </c>
      <c r="U2303" s="10">
        <f t="shared" si="448"/>
        <v>4538</v>
      </c>
      <c r="V2303" s="11">
        <v>4482</v>
      </c>
      <c r="W2303" s="12">
        <f t="shared" si="449"/>
        <v>55</v>
      </c>
      <c r="X2303" s="123">
        <f t="shared" si="450"/>
        <v>1.24E-2</v>
      </c>
      <c r="Y2303" s="124" t="str">
        <f t="shared" si="451"/>
        <v>0.00%-8.40%</v>
      </c>
      <c r="Z2303" s="15"/>
      <c r="AA2303" s="15"/>
      <c r="AB2303" s="15"/>
      <c r="AC2303" s="125"/>
      <c r="AD2303" s="8">
        <f t="shared" si="452"/>
        <v>0</v>
      </c>
      <c r="AE2303" s="17">
        <f t="shared" si="453"/>
        <v>4482</v>
      </c>
      <c r="AF2303" s="18">
        <f t="shared" si="454"/>
        <v>55</v>
      </c>
      <c r="AG2303" s="126">
        <f t="shared" si="455"/>
        <v>1.242376327083794E-2</v>
      </c>
      <c r="AH2303" s="20">
        <v>13.6</v>
      </c>
      <c r="AI2303" s="20">
        <v>650</v>
      </c>
      <c r="AJ2303" s="20"/>
      <c r="AK2303" s="20">
        <v>688</v>
      </c>
      <c r="AL2303" s="20">
        <f t="shared" si="456"/>
        <v>69443.199999999997</v>
      </c>
      <c r="AM2303" s="7" t="s">
        <v>287</v>
      </c>
      <c r="AN2303" s="20"/>
      <c r="AO2303" s="21" t="str">
        <f>VLOOKUP(B2303,'[2]FCLCh-VB2'!$B$9:$AQ$230,42,)</f>
        <v>仅能从事单一/简单工序，病假时间10.89%</v>
      </c>
      <c r="AP2303" s="21"/>
      <c r="AQ2303" s="5" t="s">
        <v>2672</v>
      </c>
      <c r="AR2303" s="5" t="s">
        <v>2203</v>
      </c>
    </row>
    <row r="2304" spans="1:44">
      <c r="A2304" s="87" t="s">
        <v>562</v>
      </c>
      <c r="B2304" s="5">
        <v>1005684</v>
      </c>
      <c r="C2304" s="5" t="s">
        <v>565</v>
      </c>
      <c r="D2304" s="5" t="s">
        <v>55</v>
      </c>
      <c r="E2304" s="5" t="s">
        <v>2577</v>
      </c>
      <c r="F2304" s="5" t="s">
        <v>2208</v>
      </c>
      <c r="G2304" s="5" t="s">
        <v>2673</v>
      </c>
      <c r="H2304" s="6">
        <v>40325</v>
      </c>
      <c r="I2304" s="5" t="s">
        <v>575</v>
      </c>
      <c r="J2304" s="5" t="s">
        <v>2644</v>
      </c>
      <c r="K2304" s="5" t="s">
        <v>568</v>
      </c>
      <c r="L2304" s="7">
        <v>6</v>
      </c>
      <c r="M2304" s="7" t="s">
        <v>287</v>
      </c>
      <c r="N2304" s="8">
        <v>4706</v>
      </c>
      <c r="O2304" s="122">
        <v>0.02</v>
      </c>
      <c r="P2304" s="10">
        <f t="shared" si="444"/>
        <v>94</v>
      </c>
      <c r="Q2304" s="122">
        <v>5.0000000000000001E-3</v>
      </c>
      <c r="R2304" s="10">
        <f t="shared" si="445"/>
        <v>24</v>
      </c>
      <c r="S2304" s="122">
        <f t="shared" si="446"/>
        <v>2.5074373140671482E-2</v>
      </c>
      <c r="T2304" s="10">
        <f t="shared" si="447"/>
        <v>118</v>
      </c>
      <c r="U2304" s="10">
        <f t="shared" si="448"/>
        <v>4824</v>
      </c>
      <c r="V2304" s="11">
        <v>4800.12</v>
      </c>
      <c r="W2304" s="12">
        <f t="shared" si="449"/>
        <v>94.119999999999891</v>
      </c>
      <c r="X2304" s="123">
        <f t="shared" si="450"/>
        <v>0.02</v>
      </c>
      <c r="Y2304" s="124" t="str">
        <f t="shared" si="451"/>
        <v>0.00%-8.40%</v>
      </c>
      <c r="Z2304" s="15"/>
      <c r="AA2304" s="15"/>
      <c r="AB2304" s="15"/>
      <c r="AC2304" s="125"/>
      <c r="AD2304" s="8">
        <f t="shared" si="452"/>
        <v>0</v>
      </c>
      <c r="AE2304" s="17">
        <f t="shared" si="453"/>
        <v>4800.12</v>
      </c>
      <c r="AF2304" s="18">
        <f t="shared" si="454"/>
        <v>94.119999999999891</v>
      </c>
      <c r="AG2304" s="126">
        <f t="shared" si="455"/>
        <v>2.0000000000000018E-2</v>
      </c>
      <c r="AH2304" s="20">
        <v>13.6</v>
      </c>
      <c r="AI2304" s="20">
        <v>650</v>
      </c>
      <c r="AJ2304" s="20"/>
      <c r="AK2304" s="20">
        <v>688</v>
      </c>
      <c r="AL2304" s="20">
        <f t="shared" si="456"/>
        <v>73769.631999999998</v>
      </c>
      <c r="AM2304" s="7" t="s">
        <v>287</v>
      </c>
      <c r="AN2304" s="20"/>
      <c r="AO2304" s="21"/>
      <c r="AP2304" s="21"/>
      <c r="AQ2304" s="5" t="s">
        <v>2672</v>
      </c>
      <c r="AR2304" s="5" t="s">
        <v>2203</v>
      </c>
    </row>
    <row r="2305" spans="1:44">
      <c r="A2305" s="87" t="s">
        <v>562</v>
      </c>
      <c r="B2305" s="5">
        <v>1005708</v>
      </c>
      <c r="C2305" s="5" t="s">
        <v>565</v>
      </c>
      <c r="D2305" s="5" t="s">
        <v>55</v>
      </c>
      <c r="E2305" s="5" t="s">
        <v>2577</v>
      </c>
      <c r="F2305" s="5" t="s">
        <v>2215</v>
      </c>
      <c r="G2305" s="5" t="s">
        <v>2673</v>
      </c>
      <c r="H2305" s="6">
        <v>40326</v>
      </c>
      <c r="I2305" s="5" t="s">
        <v>575</v>
      </c>
      <c r="J2305" s="5" t="s">
        <v>2642</v>
      </c>
      <c r="K2305" s="5" t="s">
        <v>568</v>
      </c>
      <c r="L2305" s="7">
        <v>6</v>
      </c>
      <c r="M2305" s="7" t="s">
        <v>287</v>
      </c>
      <c r="N2305" s="8">
        <v>4538</v>
      </c>
      <c r="O2305" s="122">
        <v>0.02</v>
      </c>
      <c r="P2305" s="10">
        <f t="shared" si="444"/>
        <v>91</v>
      </c>
      <c r="Q2305" s="122">
        <v>5.0000000000000001E-3</v>
      </c>
      <c r="R2305" s="10">
        <f t="shared" si="445"/>
        <v>23</v>
      </c>
      <c r="S2305" s="122">
        <f t="shared" si="446"/>
        <v>2.51211987659762E-2</v>
      </c>
      <c r="T2305" s="10">
        <f t="shared" si="447"/>
        <v>114</v>
      </c>
      <c r="U2305" s="10">
        <f t="shared" si="448"/>
        <v>4652</v>
      </c>
      <c r="V2305" s="11">
        <v>4652</v>
      </c>
      <c r="W2305" s="12">
        <f t="shared" si="449"/>
        <v>114</v>
      </c>
      <c r="X2305" s="123">
        <f t="shared" si="450"/>
        <v>2.5100000000000001E-2</v>
      </c>
      <c r="Y2305" s="124" t="str">
        <f t="shared" si="451"/>
        <v>0.00%-8.40%</v>
      </c>
      <c r="Z2305" s="15"/>
      <c r="AA2305" s="15"/>
      <c r="AB2305" s="15"/>
      <c r="AC2305" s="125"/>
      <c r="AD2305" s="8">
        <f t="shared" si="452"/>
        <v>0</v>
      </c>
      <c r="AE2305" s="17">
        <f t="shared" si="453"/>
        <v>4652</v>
      </c>
      <c r="AF2305" s="18">
        <f t="shared" si="454"/>
        <v>114</v>
      </c>
      <c r="AG2305" s="126">
        <f t="shared" si="455"/>
        <v>2.5121198765976294E-2</v>
      </c>
      <c r="AH2305" s="20">
        <v>13.6</v>
      </c>
      <c r="AI2305" s="20">
        <v>650</v>
      </c>
      <c r="AJ2305" s="20"/>
      <c r="AK2305" s="20">
        <v>688</v>
      </c>
      <c r="AL2305" s="20">
        <f t="shared" si="456"/>
        <v>71755.199999999997</v>
      </c>
      <c r="AM2305" s="7" t="s">
        <v>287</v>
      </c>
      <c r="AN2305" s="20"/>
      <c r="AO2305" s="21"/>
      <c r="AP2305" s="21"/>
      <c r="AQ2305" s="5" t="s">
        <v>2672</v>
      </c>
      <c r="AR2305" s="5" t="s">
        <v>2203</v>
      </c>
    </row>
    <row r="2306" spans="1:44">
      <c r="A2306" s="87" t="s">
        <v>562</v>
      </c>
      <c r="B2306" s="5">
        <v>1005731</v>
      </c>
      <c r="C2306" s="5" t="s">
        <v>565</v>
      </c>
      <c r="D2306" s="5" t="s">
        <v>55</v>
      </c>
      <c r="E2306" s="5" t="s">
        <v>2577</v>
      </c>
      <c r="F2306" s="5" t="s">
        <v>2215</v>
      </c>
      <c r="G2306" s="5" t="s">
        <v>2673</v>
      </c>
      <c r="H2306" s="6">
        <v>40326</v>
      </c>
      <c r="I2306" s="5" t="s">
        <v>489</v>
      </c>
      <c r="J2306" s="5" t="s">
        <v>489</v>
      </c>
      <c r="K2306" s="5" t="s">
        <v>568</v>
      </c>
      <c r="L2306" s="7">
        <v>6</v>
      </c>
      <c r="M2306" s="7" t="s">
        <v>287</v>
      </c>
      <c r="N2306" s="8">
        <v>5300</v>
      </c>
      <c r="O2306" s="122">
        <v>0.02</v>
      </c>
      <c r="P2306" s="10">
        <f t="shared" si="444"/>
        <v>106</v>
      </c>
      <c r="Q2306" s="122">
        <v>5.0000000000000001E-3</v>
      </c>
      <c r="R2306" s="10">
        <f t="shared" si="445"/>
        <v>27</v>
      </c>
      <c r="S2306" s="122">
        <f t="shared" si="446"/>
        <v>2.5094339622641508E-2</v>
      </c>
      <c r="T2306" s="10">
        <f t="shared" si="447"/>
        <v>133</v>
      </c>
      <c r="U2306" s="10">
        <f t="shared" si="448"/>
        <v>5433</v>
      </c>
      <c r="V2306" s="11">
        <v>5511</v>
      </c>
      <c r="W2306" s="12">
        <f t="shared" si="449"/>
        <v>211</v>
      </c>
      <c r="X2306" s="123">
        <f t="shared" si="450"/>
        <v>3.9800000000000002E-2</v>
      </c>
      <c r="Y2306" s="124" t="str">
        <f t="shared" si="451"/>
        <v>0.00%-8.40%</v>
      </c>
      <c r="Z2306" s="15"/>
      <c r="AA2306" s="15"/>
      <c r="AB2306" s="15"/>
      <c r="AC2306" s="125"/>
      <c r="AD2306" s="8">
        <f t="shared" si="452"/>
        <v>0</v>
      </c>
      <c r="AE2306" s="17">
        <f t="shared" si="453"/>
        <v>5511</v>
      </c>
      <c r="AF2306" s="18">
        <f t="shared" si="454"/>
        <v>211</v>
      </c>
      <c r="AG2306" s="126">
        <f t="shared" si="455"/>
        <v>3.981132075471705E-2</v>
      </c>
      <c r="AH2306" s="20">
        <v>13.6</v>
      </c>
      <c r="AI2306" s="20">
        <v>900</v>
      </c>
      <c r="AJ2306" s="20"/>
      <c r="AK2306" s="20">
        <v>688</v>
      </c>
      <c r="AL2306" s="20">
        <f t="shared" si="456"/>
        <v>86437.599999999991</v>
      </c>
      <c r="AM2306" s="7" t="s">
        <v>287</v>
      </c>
      <c r="AN2306" s="20"/>
      <c r="AO2306" s="21" t="str">
        <f>VLOOKUP(B2306,'[2]FCLCh-VB2'!$B$9:$AQ$230,42,)</f>
        <v>工作责任心强</v>
      </c>
      <c r="AP2306" s="21"/>
      <c r="AQ2306" s="5" t="s">
        <v>2672</v>
      </c>
      <c r="AR2306" s="5" t="s">
        <v>2203</v>
      </c>
    </row>
    <row r="2307" spans="1:44">
      <c r="A2307" s="87" t="s">
        <v>562</v>
      </c>
      <c r="B2307" s="5">
        <v>1005738</v>
      </c>
      <c r="C2307" s="5" t="s">
        <v>565</v>
      </c>
      <c r="D2307" s="5" t="s">
        <v>55</v>
      </c>
      <c r="E2307" s="5" t="s">
        <v>2577</v>
      </c>
      <c r="F2307" s="5" t="s">
        <v>2208</v>
      </c>
      <c r="G2307" s="5" t="s">
        <v>2673</v>
      </c>
      <c r="H2307" s="6">
        <v>40326</v>
      </c>
      <c r="I2307" s="5" t="s">
        <v>575</v>
      </c>
      <c r="J2307" s="5" t="s">
        <v>2644</v>
      </c>
      <c r="K2307" s="5" t="s">
        <v>568</v>
      </c>
      <c r="L2307" s="7">
        <v>6</v>
      </c>
      <c r="M2307" s="7" t="s">
        <v>287</v>
      </c>
      <c r="N2307" s="8">
        <v>4600</v>
      </c>
      <c r="O2307" s="122">
        <v>0.02</v>
      </c>
      <c r="P2307" s="10">
        <f t="shared" si="444"/>
        <v>92</v>
      </c>
      <c r="Q2307" s="122">
        <v>5.0000000000000001E-3</v>
      </c>
      <c r="R2307" s="10">
        <f t="shared" si="445"/>
        <v>23</v>
      </c>
      <c r="S2307" s="122">
        <f t="shared" si="446"/>
        <v>2.5000000000000001E-2</v>
      </c>
      <c r="T2307" s="10">
        <f t="shared" si="447"/>
        <v>115</v>
      </c>
      <c r="U2307" s="10">
        <f t="shared" si="448"/>
        <v>4715</v>
      </c>
      <c r="V2307" s="11">
        <v>4715</v>
      </c>
      <c r="W2307" s="12">
        <f t="shared" si="449"/>
        <v>115</v>
      </c>
      <c r="X2307" s="123">
        <f t="shared" si="450"/>
        <v>2.5000000000000001E-2</v>
      </c>
      <c r="Y2307" s="124" t="str">
        <f t="shared" si="451"/>
        <v>0.00%-8.40%</v>
      </c>
      <c r="Z2307" s="15"/>
      <c r="AA2307" s="15"/>
      <c r="AB2307" s="15"/>
      <c r="AC2307" s="125"/>
      <c r="AD2307" s="8">
        <f t="shared" si="452"/>
        <v>0</v>
      </c>
      <c r="AE2307" s="17">
        <f t="shared" si="453"/>
        <v>4715</v>
      </c>
      <c r="AF2307" s="18">
        <f t="shared" si="454"/>
        <v>115</v>
      </c>
      <c r="AG2307" s="126">
        <f t="shared" si="455"/>
        <v>2.4999999999999911E-2</v>
      </c>
      <c r="AH2307" s="20">
        <v>13.6</v>
      </c>
      <c r="AI2307" s="20">
        <v>650</v>
      </c>
      <c r="AJ2307" s="20"/>
      <c r="AK2307" s="20">
        <v>688</v>
      </c>
      <c r="AL2307" s="20">
        <f t="shared" si="456"/>
        <v>72612</v>
      </c>
      <c r="AM2307" s="7" t="s">
        <v>287</v>
      </c>
      <c r="AN2307" s="20"/>
      <c r="AO2307" s="21"/>
      <c r="AP2307" s="21"/>
      <c r="AQ2307" s="5" t="s">
        <v>2672</v>
      </c>
      <c r="AR2307" s="5" t="s">
        <v>2203</v>
      </c>
    </row>
    <row r="2308" spans="1:44">
      <c r="A2308" s="87" t="s">
        <v>562</v>
      </c>
      <c r="B2308" s="5">
        <v>1005761</v>
      </c>
      <c r="C2308" s="5" t="s">
        <v>565</v>
      </c>
      <c r="D2308" s="5" t="s">
        <v>55</v>
      </c>
      <c r="E2308" s="5" t="s">
        <v>2577</v>
      </c>
      <c r="F2308" s="5" t="s">
        <v>2215</v>
      </c>
      <c r="G2308" s="5" t="s">
        <v>2673</v>
      </c>
      <c r="H2308" s="6">
        <v>40331</v>
      </c>
      <c r="I2308" s="5" t="s">
        <v>575</v>
      </c>
      <c r="J2308" s="5" t="s">
        <v>2642</v>
      </c>
      <c r="K2308" s="5" t="s">
        <v>568</v>
      </c>
      <c r="L2308" s="7">
        <v>6</v>
      </c>
      <c r="M2308" s="7" t="s">
        <v>287</v>
      </c>
      <c r="N2308" s="8">
        <v>4558</v>
      </c>
      <c r="O2308" s="122">
        <v>0.02</v>
      </c>
      <c r="P2308" s="10">
        <f t="shared" si="444"/>
        <v>91</v>
      </c>
      <c r="Q2308" s="122">
        <v>5.0000000000000001E-3</v>
      </c>
      <c r="R2308" s="10">
        <f t="shared" si="445"/>
        <v>23</v>
      </c>
      <c r="S2308" s="122">
        <f t="shared" si="446"/>
        <v>2.5010969723562967E-2</v>
      </c>
      <c r="T2308" s="10">
        <f t="shared" si="447"/>
        <v>114</v>
      </c>
      <c r="U2308" s="10">
        <f t="shared" si="448"/>
        <v>4672</v>
      </c>
      <c r="V2308" s="11">
        <v>4672</v>
      </c>
      <c r="W2308" s="12">
        <f t="shared" si="449"/>
        <v>114</v>
      </c>
      <c r="X2308" s="123">
        <f t="shared" si="450"/>
        <v>2.5000000000000001E-2</v>
      </c>
      <c r="Y2308" s="124" t="str">
        <f t="shared" si="451"/>
        <v>0.00%-8.40%</v>
      </c>
      <c r="Z2308" s="15"/>
      <c r="AA2308" s="15"/>
      <c r="AB2308" s="15"/>
      <c r="AC2308" s="125"/>
      <c r="AD2308" s="8">
        <f t="shared" si="452"/>
        <v>0</v>
      </c>
      <c r="AE2308" s="17">
        <f t="shared" si="453"/>
        <v>4672</v>
      </c>
      <c r="AF2308" s="18">
        <f t="shared" si="454"/>
        <v>114</v>
      </c>
      <c r="AG2308" s="126">
        <f t="shared" si="455"/>
        <v>2.5010969723562981E-2</v>
      </c>
      <c r="AH2308" s="20">
        <v>13.6</v>
      </c>
      <c r="AI2308" s="20">
        <v>650</v>
      </c>
      <c r="AJ2308" s="20"/>
      <c r="AK2308" s="20">
        <v>688</v>
      </c>
      <c r="AL2308" s="20">
        <f t="shared" si="456"/>
        <v>72027.199999999997</v>
      </c>
      <c r="AM2308" s="7" t="s">
        <v>287</v>
      </c>
      <c r="AN2308" s="20"/>
      <c r="AO2308" s="21"/>
      <c r="AP2308" s="21"/>
      <c r="AQ2308" s="5" t="s">
        <v>2672</v>
      </c>
      <c r="AR2308" s="5" t="s">
        <v>2203</v>
      </c>
    </row>
    <row r="2309" spans="1:44">
      <c r="A2309" s="87" t="s">
        <v>562</v>
      </c>
      <c r="B2309" s="5">
        <v>1005789</v>
      </c>
      <c r="C2309" s="5" t="s">
        <v>565</v>
      </c>
      <c r="D2309" s="5" t="s">
        <v>55</v>
      </c>
      <c r="E2309" s="5" t="s">
        <v>2577</v>
      </c>
      <c r="F2309" s="5" t="s">
        <v>2208</v>
      </c>
      <c r="G2309" s="5" t="s">
        <v>2673</v>
      </c>
      <c r="H2309" s="6">
        <v>40331</v>
      </c>
      <c r="I2309" s="5" t="s">
        <v>575</v>
      </c>
      <c r="J2309" s="5" t="s">
        <v>2646</v>
      </c>
      <c r="K2309" s="5" t="s">
        <v>568</v>
      </c>
      <c r="L2309" s="7">
        <v>6</v>
      </c>
      <c r="M2309" s="7" t="s">
        <v>287</v>
      </c>
      <c r="N2309" s="8">
        <v>4559</v>
      </c>
      <c r="O2309" s="122">
        <v>0.02</v>
      </c>
      <c r="P2309" s="10">
        <f t="shared" si="444"/>
        <v>91</v>
      </c>
      <c r="Q2309" s="122">
        <v>5.0000000000000001E-3</v>
      </c>
      <c r="R2309" s="10">
        <f t="shared" si="445"/>
        <v>23</v>
      </c>
      <c r="S2309" s="122">
        <f t="shared" si="446"/>
        <v>2.5005483658697081E-2</v>
      </c>
      <c r="T2309" s="10">
        <f t="shared" si="447"/>
        <v>114</v>
      </c>
      <c r="U2309" s="10">
        <f t="shared" si="448"/>
        <v>4673</v>
      </c>
      <c r="V2309" s="11">
        <v>4672.9749999999995</v>
      </c>
      <c r="W2309" s="12">
        <f t="shared" si="449"/>
        <v>113.97499999999945</v>
      </c>
      <c r="X2309" s="123">
        <f t="shared" si="450"/>
        <v>2.5000000000000001E-2</v>
      </c>
      <c r="Y2309" s="124" t="str">
        <f t="shared" si="451"/>
        <v>0.00%-8.40%</v>
      </c>
      <c r="Z2309" s="15"/>
      <c r="AA2309" s="15"/>
      <c r="AB2309" s="15"/>
      <c r="AC2309" s="125"/>
      <c r="AD2309" s="8">
        <f t="shared" si="452"/>
        <v>0</v>
      </c>
      <c r="AE2309" s="17">
        <f t="shared" si="453"/>
        <v>4672.9749999999995</v>
      </c>
      <c r="AF2309" s="18">
        <f t="shared" si="454"/>
        <v>113.97499999999945</v>
      </c>
      <c r="AG2309" s="126">
        <f t="shared" si="455"/>
        <v>2.4999999999999911E-2</v>
      </c>
      <c r="AH2309" s="20">
        <v>13.6</v>
      </c>
      <c r="AI2309" s="20">
        <v>450</v>
      </c>
      <c r="AJ2309" s="20"/>
      <c r="AK2309" s="20">
        <v>688</v>
      </c>
      <c r="AL2309" s="20">
        <f t="shared" si="456"/>
        <v>69640.459999999992</v>
      </c>
      <c r="AM2309" s="7" t="s">
        <v>287</v>
      </c>
      <c r="AN2309" s="20"/>
      <c r="AO2309" s="21"/>
      <c r="AP2309" s="21"/>
      <c r="AQ2309" s="5" t="s">
        <v>2672</v>
      </c>
      <c r="AR2309" s="5" t="s">
        <v>2203</v>
      </c>
    </row>
    <row r="2310" spans="1:44">
      <c r="A2310" s="87" t="s">
        <v>562</v>
      </c>
      <c r="B2310" s="5">
        <v>1005792</v>
      </c>
      <c r="C2310" s="5" t="s">
        <v>565</v>
      </c>
      <c r="D2310" s="5" t="s">
        <v>55</v>
      </c>
      <c r="E2310" s="5" t="s">
        <v>2577</v>
      </c>
      <c r="F2310" s="5" t="s">
        <v>2208</v>
      </c>
      <c r="G2310" s="5" t="s">
        <v>2673</v>
      </c>
      <c r="H2310" s="6">
        <v>40331</v>
      </c>
      <c r="I2310" s="5" t="s">
        <v>575</v>
      </c>
      <c r="J2310" s="5" t="s">
        <v>627</v>
      </c>
      <c r="K2310" s="5" t="s">
        <v>568</v>
      </c>
      <c r="L2310" s="7">
        <v>6</v>
      </c>
      <c r="M2310" s="7" t="s">
        <v>287</v>
      </c>
      <c r="N2310" s="8">
        <v>4622</v>
      </c>
      <c r="O2310" s="122">
        <v>0.02</v>
      </c>
      <c r="P2310" s="10">
        <f t="shared" si="444"/>
        <v>92</v>
      </c>
      <c r="Q2310" s="122">
        <v>5.0000000000000001E-3</v>
      </c>
      <c r="R2310" s="10">
        <f t="shared" si="445"/>
        <v>23</v>
      </c>
      <c r="S2310" s="122">
        <f t="shared" si="446"/>
        <v>2.4881003894418E-2</v>
      </c>
      <c r="T2310" s="10">
        <f t="shared" si="447"/>
        <v>115</v>
      </c>
      <c r="U2310" s="10">
        <f t="shared" si="448"/>
        <v>4737</v>
      </c>
      <c r="V2310" s="11">
        <v>4737.5499999999993</v>
      </c>
      <c r="W2310" s="12">
        <f t="shared" si="449"/>
        <v>115.54999999999927</v>
      </c>
      <c r="X2310" s="123">
        <f t="shared" si="450"/>
        <v>2.5000000000000001E-2</v>
      </c>
      <c r="Y2310" s="124" t="str">
        <f t="shared" si="451"/>
        <v>0.00%-8.40%</v>
      </c>
      <c r="Z2310" s="15"/>
      <c r="AA2310" s="15"/>
      <c r="AB2310" s="15"/>
      <c r="AC2310" s="125"/>
      <c r="AD2310" s="8">
        <f t="shared" si="452"/>
        <v>0</v>
      </c>
      <c r="AE2310" s="17">
        <f t="shared" si="453"/>
        <v>4737.5499999999993</v>
      </c>
      <c r="AF2310" s="18">
        <f t="shared" si="454"/>
        <v>115.54999999999927</v>
      </c>
      <c r="AG2310" s="126">
        <f t="shared" si="455"/>
        <v>2.4999999999999911E-2</v>
      </c>
      <c r="AH2310" s="20">
        <v>13.6</v>
      </c>
      <c r="AI2310" s="20">
        <v>450</v>
      </c>
      <c r="AJ2310" s="20"/>
      <c r="AK2310" s="20">
        <v>688</v>
      </c>
      <c r="AL2310" s="20">
        <f t="shared" si="456"/>
        <v>70518.679999999993</v>
      </c>
      <c r="AM2310" s="7" t="s">
        <v>287</v>
      </c>
      <c r="AN2310" s="20"/>
      <c r="AO2310" s="21"/>
      <c r="AP2310" s="21"/>
      <c r="AQ2310" s="5" t="s">
        <v>2672</v>
      </c>
      <c r="AR2310" s="5" t="s">
        <v>2203</v>
      </c>
    </row>
    <row r="2311" spans="1:44">
      <c r="A2311" s="87" t="s">
        <v>562</v>
      </c>
      <c r="B2311" s="5">
        <v>1005807</v>
      </c>
      <c r="C2311" s="5" t="s">
        <v>565</v>
      </c>
      <c r="D2311" s="5" t="s">
        <v>55</v>
      </c>
      <c r="E2311" s="5" t="s">
        <v>2577</v>
      </c>
      <c r="F2311" s="5" t="s">
        <v>2215</v>
      </c>
      <c r="G2311" s="5" t="s">
        <v>2673</v>
      </c>
      <c r="H2311" s="6">
        <v>40334</v>
      </c>
      <c r="I2311" s="5" t="s">
        <v>575</v>
      </c>
      <c r="J2311" s="5" t="s">
        <v>627</v>
      </c>
      <c r="K2311" s="5" t="s">
        <v>568</v>
      </c>
      <c r="L2311" s="7">
        <v>6</v>
      </c>
      <c r="M2311" s="7" t="s">
        <v>287</v>
      </c>
      <c r="N2311" s="8">
        <v>4543</v>
      </c>
      <c r="O2311" s="122">
        <v>0.02</v>
      </c>
      <c r="P2311" s="10">
        <f t="shared" si="444"/>
        <v>91</v>
      </c>
      <c r="Q2311" s="122">
        <v>5.0000000000000001E-3</v>
      </c>
      <c r="R2311" s="10">
        <f t="shared" si="445"/>
        <v>23</v>
      </c>
      <c r="S2311" s="122">
        <f t="shared" si="446"/>
        <v>2.509355051727933E-2</v>
      </c>
      <c r="T2311" s="10">
        <f t="shared" si="447"/>
        <v>114</v>
      </c>
      <c r="U2311" s="10">
        <f t="shared" si="448"/>
        <v>4657</v>
      </c>
      <c r="V2311" s="11">
        <v>4657</v>
      </c>
      <c r="W2311" s="12">
        <f t="shared" si="449"/>
        <v>114</v>
      </c>
      <c r="X2311" s="123">
        <f t="shared" si="450"/>
        <v>2.5100000000000001E-2</v>
      </c>
      <c r="Y2311" s="124" t="str">
        <f t="shared" si="451"/>
        <v>0.00%-8.40%</v>
      </c>
      <c r="Z2311" s="15"/>
      <c r="AA2311" s="15"/>
      <c r="AB2311" s="15"/>
      <c r="AC2311" s="125"/>
      <c r="AD2311" s="8">
        <f t="shared" si="452"/>
        <v>0</v>
      </c>
      <c r="AE2311" s="17">
        <f t="shared" si="453"/>
        <v>4657</v>
      </c>
      <c r="AF2311" s="18">
        <f t="shared" si="454"/>
        <v>114</v>
      </c>
      <c r="AG2311" s="126">
        <f t="shared" si="455"/>
        <v>2.509355051727935E-2</v>
      </c>
      <c r="AH2311" s="20">
        <v>13.6</v>
      </c>
      <c r="AI2311" s="20">
        <v>450</v>
      </c>
      <c r="AJ2311" s="20"/>
      <c r="AK2311" s="20">
        <v>688</v>
      </c>
      <c r="AL2311" s="20">
        <f t="shared" si="456"/>
        <v>69423.199999999997</v>
      </c>
      <c r="AM2311" s="7" t="s">
        <v>287</v>
      </c>
      <c r="AN2311" s="20"/>
      <c r="AO2311" s="21"/>
      <c r="AP2311" s="21"/>
      <c r="AQ2311" s="5" t="s">
        <v>2672</v>
      </c>
      <c r="AR2311" s="5" t="s">
        <v>2203</v>
      </c>
    </row>
    <row r="2312" spans="1:44">
      <c r="A2312" s="87" t="s">
        <v>562</v>
      </c>
      <c r="B2312" s="5">
        <v>1005823</v>
      </c>
      <c r="C2312" s="5" t="s">
        <v>565</v>
      </c>
      <c r="D2312" s="5" t="s">
        <v>55</v>
      </c>
      <c r="E2312" s="5" t="s">
        <v>2577</v>
      </c>
      <c r="F2312" s="5" t="s">
        <v>2199</v>
      </c>
      <c r="G2312" s="5" t="s">
        <v>2676</v>
      </c>
      <c r="H2312" s="6">
        <v>40334</v>
      </c>
      <c r="I2312" s="5" t="s">
        <v>575</v>
      </c>
      <c r="J2312" s="5" t="s">
        <v>653</v>
      </c>
      <c r="K2312" s="5" t="s">
        <v>568</v>
      </c>
      <c r="L2312" s="7">
        <v>6</v>
      </c>
      <c r="M2312" s="7" t="s">
        <v>287</v>
      </c>
      <c r="N2312" s="8">
        <v>4732</v>
      </c>
      <c r="O2312" s="122">
        <v>0.02</v>
      </c>
      <c r="P2312" s="10">
        <f t="shared" si="444"/>
        <v>95</v>
      </c>
      <c r="Q2312" s="122">
        <v>5.0000000000000001E-3</v>
      </c>
      <c r="R2312" s="10">
        <f t="shared" si="445"/>
        <v>24</v>
      </c>
      <c r="S2312" s="122">
        <f t="shared" si="446"/>
        <v>2.514792899408284E-2</v>
      </c>
      <c r="T2312" s="10">
        <f t="shared" si="447"/>
        <v>119</v>
      </c>
      <c r="U2312" s="10">
        <f t="shared" si="448"/>
        <v>4851</v>
      </c>
      <c r="V2312" s="11">
        <v>4850.2999999999993</v>
      </c>
      <c r="W2312" s="12">
        <f t="shared" si="449"/>
        <v>118.29999999999927</v>
      </c>
      <c r="X2312" s="123">
        <f t="shared" si="450"/>
        <v>2.5000000000000001E-2</v>
      </c>
      <c r="Y2312" s="124" t="str">
        <f t="shared" si="451"/>
        <v>0.00%-8.40%</v>
      </c>
      <c r="Z2312" s="15"/>
      <c r="AA2312" s="15"/>
      <c r="AB2312" s="15"/>
      <c r="AC2312" s="125"/>
      <c r="AD2312" s="8">
        <f t="shared" si="452"/>
        <v>0</v>
      </c>
      <c r="AE2312" s="17">
        <f t="shared" si="453"/>
        <v>4850.2999999999993</v>
      </c>
      <c r="AF2312" s="18">
        <f t="shared" si="454"/>
        <v>118.29999999999927</v>
      </c>
      <c r="AG2312" s="126">
        <f t="shared" si="455"/>
        <v>2.4999999999999911E-2</v>
      </c>
      <c r="AH2312" s="20">
        <v>13.6</v>
      </c>
      <c r="AI2312" s="20">
        <v>750</v>
      </c>
      <c r="AJ2312" s="20"/>
      <c r="AK2312" s="20">
        <v>688</v>
      </c>
      <c r="AL2312" s="20">
        <f t="shared" si="456"/>
        <v>75652.079999999987</v>
      </c>
      <c r="AM2312" s="7" t="s">
        <v>287</v>
      </c>
      <c r="AN2312" s="20"/>
      <c r="AO2312" s="21"/>
      <c r="AP2312" s="21"/>
      <c r="AQ2312" s="5" t="s">
        <v>2672</v>
      </c>
      <c r="AR2312" s="5" t="s">
        <v>2203</v>
      </c>
    </row>
    <row r="2313" spans="1:44">
      <c r="A2313" s="87" t="s">
        <v>562</v>
      </c>
      <c r="B2313" s="5">
        <v>1005864</v>
      </c>
      <c r="C2313" s="5" t="s">
        <v>565</v>
      </c>
      <c r="D2313" s="5" t="s">
        <v>55</v>
      </c>
      <c r="E2313" s="5" t="s">
        <v>2577</v>
      </c>
      <c r="F2313" s="5" t="s">
        <v>2208</v>
      </c>
      <c r="G2313" s="5" t="s">
        <v>2673</v>
      </c>
      <c r="H2313" s="6">
        <v>40348</v>
      </c>
      <c r="I2313" s="5" t="s">
        <v>575</v>
      </c>
      <c r="J2313" s="5" t="s">
        <v>653</v>
      </c>
      <c r="K2313" s="5" t="s">
        <v>568</v>
      </c>
      <c r="L2313" s="7">
        <v>6</v>
      </c>
      <c r="M2313" s="7" t="s">
        <v>287</v>
      </c>
      <c r="N2313" s="8">
        <v>4670</v>
      </c>
      <c r="O2313" s="122">
        <v>0.02</v>
      </c>
      <c r="P2313" s="10">
        <f t="shared" si="444"/>
        <v>93</v>
      </c>
      <c r="Q2313" s="122">
        <v>5.0000000000000001E-3</v>
      </c>
      <c r="R2313" s="10">
        <f t="shared" si="445"/>
        <v>23</v>
      </c>
      <c r="S2313" s="122">
        <f t="shared" si="446"/>
        <v>2.4839400428265525E-2</v>
      </c>
      <c r="T2313" s="10">
        <f t="shared" si="447"/>
        <v>116</v>
      </c>
      <c r="U2313" s="10">
        <f t="shared" si="448"/>
        <v>4786</v>
      </c>
      <c r="V2313" s="11">
        <v>4786.75</v>
      </c>
      <c r="W2313" s="12">
        <f t="shared" si="449"/>
        <v>116.75</v>
      </c>
      <c r="X2313" s="123">
        <f t="shared" si="450"/>
        <v>2.5000000000000001E-2</v>
      </c>
      <c r="Y2313" s="124" t="str">
        <f t="shared" si="451"/>
        <v>0.00%-8.40%</v>
      </c>
      <c r="Z2313" s="15"/>
      <c r="AA2313" s="15"/>
      <c r="AB2313" s="15"/>
      <c r="AC2313" s="125"/>
      <c r="AD2313" s="8">
        <f t="shared" si="452"/>
        <v>0</v>
      </c>
      <c r="AE2313" s="17">
        <f t="shared" si="453"/>
        <v>4786.75</v>
      </c>
      <c r="AF2313" s="18">
        <f t="shared" si="454"/>
        <v>116.75</v>
      </c>
      <c r="AG2313" s="126">
        <f t="shared" si="455"/>
        <v>2.4999999999999911E-2</v>
      </c>
      <c r="AH2313" s="20">
        <v>13.6</v>
      </c>
      <c r="AI2313" s="20">
        <v>750</v>
      </c>
      <c r="AJ2313" s="20"/>
      <c r="AK2313" s="20">
        <v>688</v>
      </c>
      <c r="AL2313" s="20">
        <f t="shared" si="456"/>
        <v>74787.799999999988</v>
      </c>
      <c r="AM2313" s="7" t="s">
        <v>287</v>
      </c>
      <c r="AN2313" s="20"/>
      <c r="AO2313" s="21"/>
      <c r="AP2313" s="21"/>
      <c r="AQ2313" s="5" t="s">
        <v>2672</v>
      </c>
      <c r="AR2313" s="5" t="s">
        <v>2203</v>
      </c>
    </row>
    <row r="2314" spans="1:44">
      <c r="A2314" s="87" t="s">
        <v>562</v>
      </c>
      <c r="B2314" s="5">
        <v>1005877</v>
      </c>
      <c r="C2314" s="5" t="s">
        <v>565</v>
      </c>
      <c r="D2314" s="5" t="s">
        <v>55</v>
      </c>
      <c r="E2314" s="5" t="s">
        <v>2577</v>
      </c>
      <c r="F2314" s="5" t="s">
        <v>2208</v>
      </c>
      <c r="G2314" s="5" t="s">
        <v>2673</v>
      </c>
      <c r="H2314" s="6">
        <v>40348</v>
      </c>
      <c r="I2314" s="5" t="s">
        <v>575</v>
      </c>
      <c r="J2314" s="5" t="s">
        <v>2642</v>
      </c>
      <c r="K2314" s="5" t="s">
        <v>568</v>
      </c>
      <c r="L2314" s="7">
        <v>6</v>
      </c>
      <c r="M2314" s="7" t="s">
        <v>287</v>
      </c>
      <c r="N2314" s="8">
        <v>4520</v>
      </c>
      <c r="O2314" s="122">
        <v>0.02</v>
      </c>
      <c r="P2314" s="10">
        <f t="shared" si="444"/>
        <v>90</v>
      </c>
      <c r="Q2314" s="122">
        <v>5.0000000000000001E-3</v>
      </c>
      <c r="R2314" s="10">
        <f t="shared" si="445"/>
        <v>23</v>
      </c>
      <c r="S2314" s="122">
        <f t="shared" si="446"/>
        <v>2.5000000000000001E-2</v>
      </c>
      <c r="T2314" s="10">
        <f t="shared" si="447"/>
        <v>113</v>
      </c>
      <c r="U2314" s="10">
        <f t="shared" si="448"/>
        <v>4633</v>
      </c>
      <c r="V2314" s="11">
        <v>4633</v>
      </c>
      <c r="W2314" s="12">
        <f t="shared" si="449"/>
        <v>113</v>
      </c>
      <c r="X2314" s="123">
        <f t="shared" si="450"/>
        <v>2.5000000000000001E-2</v>
      </c>
      <c r="Y2314" s="124" t="str">
        <f t="shared" si="451"/>
        <v>0.00%-8.40%</v>
      </c>
      <c r="Z2314" s="15"/>
      <c r="AA2314" s="15"/>
      <c r="AB2314" s="15"/>
      <c r="AC2314" s="125"/>
      <c r="AD2314" s="8">
        <f t="shared" si="452"/>
        <v>0</v>
      </c>
      <c r="AE2314" s="17">
        <f t="shared" si="453"/>
        <v>4633</v>
      </c>
      <c r="AF2314" s="18">
        <f t="shared" si="454"/>
        <v>113</v>
      </c>
      <c r="AG2314" s="126">
        <f t="shared" si="455"/>
        <v>2.4999999999999911E-2</v>
      </c>
      <c r="AH2314" s="20">
        <v>13.6</v>
      </c>
      <c r="AI2314" s="20">
        <v>650</v>
      </c>
      <c r="AJ2314" s="20"/>
      <c r="AK2314" s="20">
        <v>688</v>
      </c>
      <c r="AL2314" s="20">
        <f t="shared" si="456"/>
        <v>71496.799999999988</v>
      </c>
      <c r="AM2314" s="7" t="s">
        <v>287</v>
      </c>
      <c r="AN2314" s="20"/>
      <c r="AO2314" s="21"/>
      <c r="AP2314" s="21"/>
      <c r="AQ2314" s="5" t="s">
        <v>2672</v>
      </c>
      <c r="AR2314" s="5" t="s">
        <v>2203</v>
      </c>
    </row>
    <row r="2315" spans="1:44">
      <c r="A2315" s="87" t="s">
        <v>562</v>
      </c>
      <c r="B2315" s="5">
        <v>1005885</v>
      </c>
      <c r="C2315" s="5" t="s">
        <v>565</v>
      </c>
      <c r="D2315" s="5" t="s">
        <v>55</v>
      </c>
      <c r="E2315" s="5" t="s">
        <v>2577</v>
      </c>
      <c r="F2315" s="5" t="s">
        <v>2208</v>
      </c>
      <c r="G2315" s="5" t="s">
        <v>2673</v>
      </c>
      <c r="H2315" s="6">
        <v>40348</v>
      </c>
      <c r="I2315" s="5" t="s">
        <v>575</v>
      </c>
      <c r="J2315" s="5" t="s">
        <v>627</v>
      </c>
      <c r="K2315" s="5" t="s">
        <v>568</v>
      </c>
      <c r="L2315" s="7">
        <v>6</v>
      </c>
      <c r="M2315" s="7" t="s">
        <v>287</v>
      </c>
      <c r="N2315" s="8">
        <v>4360</v>
      </c>
      <c r="O2315" s="122">
        <v>0.02</v>
      </c>
      <c r="P2315" s="10">
        <f t="shared" ref="P2315:P2378" si="457">ROUND(N2315*O2315,0)</f>
        <v>87</v>
      </c>
      <c r="Q2315" s="122">
        <v>5.0000000000000001E-3</v>
      </c>
      <c r="R2315" s="10">
        <f t="shared" ref="R2315:R2378" si="458">ROUND(N2315*Q2315,0)</f>
        <v>22</v>
      </c>
      <c r="S2315" s="122">
        <f t="shared" ref="S2315:S2378" si="459">T2315/N2315</f>
        <v>2.5000000000000001E-2</v>
      </c>
      <c r="T2315" s="10">
        <f t="shared" ref="T2315:T2378" si="460">P2315+R2315</f>
        <v>109</v>
      </c>
      <c r="U2315" s="10">
        <f t="shared" ref="U2315:U2378" si="461">N2315+T2315</f>
        <v>4469</v>
      </c>
      <c r="V2315" s="11">
        <v>4469</v>
      </c>
      <c r="W2315" s="12">
        <f t="shared" ref="W2315:W2378" si="462">V2315-N2315</f>
        <v>109</v>
      </c>
      <c r="X2315" s="123">
        <f t="shared" ref="X2315:X2378" si="463">ROUND(V2315/N2315-1,4)</f>
        <v>2.5000000000000001E-2</v>
      </c>
      <c r="Y2315" s="124" t="str">
        <f t="shared" ref="Y2315:Y2378" si="464">IF(OR(L2315=1,L2315=2,L2315=4),TEXT(S2315*0.8,"0.00%")&amp;"-"&amp;TEXT(S2315*1.2,"0.00%"),IF(OR(L2315=3,L2315=6),TEXT(0,"0.00%")&amp;"-"&amp;TEXT(7%*1.2,"0.00%"),IF(OR(L2315=5,L2315=7),TEXT((R2315/N2315),"0.00%")&amp;"-"&amp;TEXT((R2315/N2315)+7%,"0.00%"),"")))</f>
        <v>0.00%-8.40%</v>
      </c>
      <c r="Z2315" s="15"/>
      <c r="AA2315" s="15"/>
      <c r="AB2315" s="15"/>
      <c r="AC2315" s="125"/>
      <c r="AD2315" s="8">
        <f t="shared" ref="AD2315:AD2378" si="465">ROUND(N2315*AC2315,0)</f>
        <v>0</v>
      </c>
      <c r="AE2315" s="17">
        <f t="shared" ref="AE2315:AE2378" si="466">V2315+AD2315</f>
        <v>4469</v>
      </c>
      <c r="AF2315" s="18">
        <f t="shared" ref="AF2315:AF2378" si="467">AE2315-N2315</f>
        <v>109</v>
      </c>
      <c r="AG2315" s="126">
        <f t="shared" ref="AG2315:AG2378" si="468">AE2315/N2315-1</f>
        <v>2.4999999999999911E-2</v>
      </c>
      <c r="AH2315" s="20">
        <v>13.6</v>
      </c>
      <c r="AI2315" s="20">
        <v>450</v>
      </c>
      <c r="AJ2315" s="20"/>
      <c r="AK2315" s="20">
        <v>688</v>
      </c>
      <c r="AL2315" s="20">
        <f t="shared" ref="AL2315:AL2378" si="469">AE2315*AH2315+AI2315*12+AK2315+IF(AB2315="",AJ2315,IF(AB2315="D",5000,IF(AB2315="C",1000,0)))*12</f>
        <v>66866.399999999994</v>
      </c>
      <c r="AM2315" s="7" t="s">
        <v>287</v>
      </c>
      <c r="AN2315" s="20"/>
      <c r="AO2315" s="21"/>
      <c r="AP2315" s="21"/>
      <c r="AQ2315" s="5" t="s">
        <v>2672</v>
      </c>
      <c r="AR2315" s="5" t="s">
        <v>2203</v>
      </c>
    </row>
    <row r="2316" spans="1:44">
      <c r="A2316" s="87" t="s">
        <v>562</v>
      </c>
      <c r="B2316" s="5">
        <v>1005886</v>
      </c>
      <c r="C2316" s="5" t="s">
        <v>565</v>
      </c>
      <c r="D2316" s="5" t="s">
        <v>55</v>
      </c>
      <c r="E2316" s="5" t="s">
        <v>2577</v>
      </c>
      <c r="F2316" s="5" t="s">
        <v>2215</v>
      </c>
      <c r="G2316" s="5" t="s">
        <v>2673</v>
      </c>
      <c r="H2316" s="6">
        <v>40348</v>
      </c>
      <c r="I2316" s="5" t="s">
        <v>575</v>
      </c>
      <c r="J2316" s="5" t="s">
        <v>627</v>
      </c>
      <c r="K2316" s="5" t="s">
        <v>568</v>
      </c>
      <c r="L2316" s="7">
        <v>6</v>
      </c>
      <c r="M2316" s="7" t="s">
        <v>287</v>
      </c>
      <c r="N2316" s="8">
        <v>4466</v>
      </c>
      <c r="O2316" s="122">
        <v>0.02</v>
      </c>
      <c r="P2316" s="10">
        <f t="shared" si="457"/>
        <v>89</v>
      </c>
      <c r="Q2316" s="122">
        <v>5.0000000000000001E-3</v>
      </c>
      <c r="R2316" s="10">
        <f t="shared" si="458"/>
        <v>22</v>
      </c>
      <c r="S2316" s="122">
        <f t="shared" si="459"/>
        <v>2.4854455888938646E-2</v>
      </c>
      <c r="T2316" s="10">
        <f t="shared" si="460"/>
        <v>111</v>
      </c>
      <c r="U2316" s="10">
        <f t="shared" si="461"/>
        <v>4577</v>
      </c>
      <c r="V2316" s="11">
        <v>4577</v>
      </c>
      <c r="W2316" s="12">
        <f t="shared" si="462"/>
        <v>111</v>
      </c>
      <c r="X2316" s="123">
        <f t="shared" si="463"/>
        <v>2.4899999999999999E-2</v>
      </c>
      <c r="Y2316" s="124" t="str">
        <f t="shared" si="464"/>
        <v>0.00%-8.40%</v>
      </c>
      <c r="Z2316" s="15"/>
      <c r="AA2316" s="15"/>
      <c r="AB2316" s="15"/>
      <c r="AC2316" s="125"/>
      <c r="AD2316" s="8">
        <f t="shared" si="465"/>
        <v>0</v>
      </c>
      <c r="AE2316" s="17">
        <f t="shared" si="466"/>
        <v>4577</v>
      </c>
      <c r="AF2316" s="18">
        <f t="shared" si="467"/>
        <v>111</v>
      </c>
      <c r="AG2316" s="126">
        <f t="shared" si="468"/>
        <v>2.4854455888938753E-2</v>
      </c>
      <c r="AH2316" s="20">
        <v>13.6</v>
      </c>
      <c r="AI2316" s="20">
        <v>450</v>
      </c>
      <c r="AJ2316" s="20"/>
      <c r="AK2316" s="20">
        <v>688</v>
      </c>
      <c r="AL2316" s="20">
        <f t="shared" si="469"/>
        <v>68335.199999999997</v>
      </c>
      <c r="AM2316" s="7" t="s">
        <v>287</v>
      </c>
      <c r="AN2316" s="20"/>
      <c r="AO2316" s="21"/>
      <c r="AP2316" s="21"/>
      <c r="AQ2316" s="5" t="s">
        <v>2672</v>
      </c>
      <c r="AR2316" s="5" t="s">
        <v>2203</v>
      </c>
    </row>
    <row r="2317" spans="1:44">
      <c r="A2317" s="87" t="s">
        <v>562</v>
      </c>
      <c r="B2317" s="5">
        <v>1005919</v>
      </c>
      <c r="C2317" s="5" t="s">
        <v>565</v>
      </c>
      <c r="D2317" s="5" t="s">
        <v>55</v>
      </c>
      <c r="E2317" s="5" t="s">
        <v>2577</v>
      </c>
      <c r="F2317" s="5" t="s">
        <v>2208</v>
      </c>
      <c r="G2317" s="5" t="s">
        <v>2673</v>
      </c>
      <c r="H2317" s="6">
        <v>40360</v>
      </c>
      <c r="I2317" s="5" t="s">
        <v>575</v>
      </c>
      <c r="J2317" s="5" t="s">
        <v>2642</v>
      </c>
      <c r="K2317" s="5" t="s">
        <v>568</v>
      </c>
      <c r="L2317" s="7">
        <v>6</v>
      </c>
      <c r="M2317" s="7" t="s">
        <v>287</v>
      </c>
      <c r="N2317" s="8">
        <v>4261</v>
      </c>
      <c r="O2317" s="122">
        <v>0.02</v>
      </c>
      <c r="P2317" s="10">
        <f t="shared" si="457"/>
        <v>85</v>
      </c>
      <c r="Q2317" s="122">
        <v>5.0000000000000001E-3</v>
      </c>
      <c r="R2317" s="10">
        <f t="shared" si="458"/>
        <v>21</v>
      </c>
      <c r="S2317" s="122">
        <f t="shared" si="459"/>
        <v>2.4876789486036142E-2</v>
      </c>
      <c r="T2317" s="10">
        <f t="shared" si="460"/>
        <v>106</v>
      </c>
      <c r="U2317" s="10">
        <f t="shared" si="461"/>
        <v>4367</v>
      </c>
      <c r="V2317" s="11">
        <v>4367.5249999999996</v>
      </c>
      <c r="W2317" s="12">
        <f t="shared" si="462"/>
        <v>106.52499999999964</v>
      </c>
      <c r="X2317" s="123">
        <f t="shared" si="463"/>
        <v>2.5000000000000001E-2</v>
      </c>
      <c r="Y2317" s="124" t="str">
        <f t="shared" si="464"/>
        <v>0.00%-8.40%</v>
      </c>
      <c r="Z2317" s="15"/>
      <c r="AA2317" s="15"/>
      <c r="AB2317" s="15"/>
      <c r="AC2317" s="125"/>
      <c r="AD2317" s="8">
        <f t="shared" si="465"/>
        <v>0</v>
      </c>
      <c r="AE2317" s="17">
        <f t="shared" si="466"/>
        <v>4367.5249999999996</v>
      </c>
      <c r="AF2317" s="18">
        <f t="shared" si="467"/>
        <v>106.52499999999964</v>
      </c>
      <c r="AG2317" s="126">
        <f t="shared" si="468"/>
        <v>2.4999999999999911E-2</v>
      </c>
      <c r="AH2317" s="20">
        <v>13.6</v>
      </c>
      <c r="AI2317" s="20">
        <v>650</v>
      </c>
      <c r="AJ2317" s="20"/>
      <c r="AK2317" s="20">
        <v>688</v>
      </c>
      <c r="AL2317" s="20">
        <f t="shared" si="469"/>
        <v>67886.34</v>
      </c>
      <c r="AM2317" s="7" t="s">
        <v>287</v>
      </c>
      <c r="AN2317" s="20"/>
      <c r="AO2317" s="21"/>
      <c r="AP2317" s="21"/>
      <c r="AQ2317" s="5" t="s">
        <v>2672</v>
      </c>
      <c r="AR2317" s="5" t="s">
        <v>2203</v>
      </c>
    </row>
    <row r="2318" spans="1:44">
      <c r="A2318" s="87" t="s">
        <v>562</v>
      </c>
      <c r="B2318" s="5">
        <v>1005942</v>
      </c>
      <c r="C2318" s="5" t="s">
        <v>565</v>
      </c>
      <c r="D2318" s="5" t="s">
        <v>55</v>
      </c>
      <c r="E2318" s="5" t="s">
        <v>2577</v>
      </c>
      <c r="F2318" s="5" t="s">
        <v>2215</v>
      </c>
      <c r="G2318" s="5" t="s">
        <v>2673</v>
      </c>
      <c r="H2318" s="6">
        <v>40360</v>
      </c>
      <c r="I2318" s="5" t="s">
        <v>575</v>
      </c>
      <c r="J2318" s="5" t="s">
        <v>627</v>
      </c>
      <c r="K2318" s="5" t="s">
        <v>568</v>
      </c>
      <c r="L2318" s="7">
        <v>6</v>
      </c>
      <c r="M2318" s="7" t="s">
        <v>287</v>
      </c>
      <c r="N2318" s="8">
        <v>4500</v>
      </c>
      <c r="O2318" s="122">
        <v>0.02</v>
      </c>
      <c r="P2318" s="10">
        <f t="shared" si="457"/>
        <v>90</v>
      </c>
      <c r="Q2318" s="122">
        <v>5.0000000000000001E-3</v>
      </c>
      <c r="R2318" s="10">
        <f t="shared" si="458"/>
        <v>23</v>
      </c>
      <c r="S2318" s="122">
        <f t="shared" si="459"/>
        <v>2.5111111111111112E-2</v>
      </c>
      <c r="T2318" s="10">
        <f t="shared" si="460"/>
        <v>113</v>
      </c>
      <c r="U2318" s="10">
        <f t="shared" si="461"/>
        <v>4613</v>
      </c>
      <c r="V2318" s="11">
        <v>4613</v>
      </c>
      <c r="W2318" s="12">
        <f t="shared" si="462"/>
        <v>113</v>
      </c>
      <c r="X2318" s="123">
        <f t="shared" si="463"/>
        <v>2.5100000000000001E-2</v>
      </c>
      <c r="Y2318" s="124" t="str">
        <f t="shared" si="464"/>
        <v>0.00%-8.40%</v>
      </c>
      <c r="Z2318" s="15"/>
      <c r="AA2318" s="15"/>
      <c r="AB2318" s="15"/>
      <c r="AC2318" s="125"/>
      <c r="AD2318" s="8">
        <f t="shared" si="465"/>
        <v>0</v>
      </c>
      <c r="AE2318" s="17">
        <f t="shared" si="466"/>
        <v>4613</v>
      </c>
      <c r="AF2318" s="18">
        <f t="shared" si="467"/>
        <v>113</v>
      </c>
      <c r="AG2318" s="126">
        <f t="shared" si="468"/>
        <v>2.5111111111111084E-2</v>
      </c>
      <c r="AH2318" s="20">
        <v>13.6</v>
      </c>
      <c r="AI2318" s="20">
        <v>450</v>
      </c>
      <c r="AJ2318" s="20"/>
      <c r="AK2318" s="20">
        <v>688</v>
      </c>
      <c r="AL2318" s="20">
        <f t="shared" si="469"/>
        <v>68824.799999999988</v>
      </c>
      <c r="AM2318" s="7" t="s">
        <v>287</v>
      </c>
      <c r="AN2318" s="20"/>
      <c r="AO2318" s="21"/>
      <c r="AP2318" s="21"/>
      <c r="AQ2318" s="5" t="s">
        <v>2672</v>
      </c>
      <c r="AR2318" s="5" t="s">
        <v>2203</v>
      </c>
    </row>
    <row r="2319" spans="1:44">
      <c r="A2319" s="87" t="s">
        <v>562</v>
      </c>
      <c r="B2319" s="5">
        <v>1006142</v>
      </c>
      <c r="C2319" s="5" t="s">
        <v>565</v>
      </c>
      <c r="D2319" s="5" t="s">
        <v>55</v>
      </c>
      <c r="E2319" s="5" t="s">
        <v>2577</v>
      </c>
      <c r="F2319" s="5" t="s">
        <v>2208</v>
      </c>
      <c r="G2319" s="5" t="s">
        <v>2673</v>
      </c>
      <c r="H2319" s="6">
        <v>40409</v>
      </c>
      <c r="I2319" s="5" t="s">
        <v>575</v>
      </c>
      <c r="J2319" s="5" t="s">
        <v>2644</v>
      </c>
      <c r="K2319" s="5" t="s">
        <v>568</v>
      </c>
      <c r="L2319" s="7">
        <v>6</v>
      </c>
      <c r="M2319" s="7" t="s">
        <v>287</v>
      </c>
      <c r="N2319" s="8">
        <v>4771</v>
      </c>
      <c r="O2319" s="122">
        <v>0.02</v>
      </c>
      <c r="P2319" s="10">
        <f t="shared" si="457"/>
        <v>95</v>
      </c>
      <c r="Q2319" s="122">
        <v>5.0000000000000001E-3</v>
      </c>
      <c r="R2319" s="10">
        <f t="shared" si="458"/>
        <v>24</v>
      </c>
      <c r="S2319" s="122">
        <f t="shared" si="459"/>
        <v>2.4942360092223854E-2</v>
      </c>
      <c r="T2319" s="10">
        <f t="shared" si="460"/>
        <v>119</v>
      </c>
      <c r="U2319" s="10">
        <f t="shared" si="461"/>
        <v>4890</v>
      </c>
      <c r="V2319" s="11">
        <v>4890.2749999999996</v>
      </c>
      <c r="W2319" s="12">
        <f t="shared" si="462"/>
        <v>119.27499999999964</v>
      </c>
      <c r="X2319" s="123">
        <f t="shared" si="463"/>
        <v>2.5000000000000001E-2</v>
      </c>
      <c r="Y2319" s="124" t="str">
        <f t="shared" si="464"/>
        <v>0.00%-8.40%</v>
      </c>
      <c r="Z2319" s="15"/>
      <c r="AA2319" s="15"/>
      <c r="AB2319" s="15"/>
      <c r="AC2319" s="125"/>
      <c r="AD2319" s="8">
        <f t="shared" si="465"/>
        <v>0</v>
      </c>
      <c r="AE2319" s="17">
        <f t="shared" si="466"/>
        <v>4890.2749999999996</v>
      </c>
      <c r="AF2319" s="18">
        <f t="shared" si="467"/>
        <v>119.27499999999964</v>
      </c>
      <c r="AG2319" s="126">
        <f t="shared" si="468"/>
        <v>2.4999999999999911E-2</v>
      </c>
      <c r="AH2319" s="20">
        <v>13.6</v>
      </c>
      <c r="AI2319" s="20">
        <v>650</v>
      </c>
      <c r="AJ2319" s="20"/>
      <c r="AK2319" s="20">
        <v>688</v>
      </c>
      <c r="AL2319" s="20">
        <f t="shared" si="469"/>
        <v>74995.739999999991</v>
      </c>
      <c r="AM2319" s="7" t="s">
        <v>287</v>
      </c>
      <c r="AN2319" s="20"/>
      <c r="AO2319" s="21"/>
      <c r="AP2319" s="21"/>
      <c r="AQ2319" s="5" t="s">
        <v>2672</v>
      </c>
      <c r="AR2319" s="5" t="s">
        <v>2203</v>
      </c>
    </row>
    <row r="2320" spans="1:44">
      <c r="A2320" s="87" t="s">
        <v>562</v>
      </c>
      <c r="B2320" s="5">
        <v>1006145</v>
      </c>
      <c r="C2320" s="5" t="s">
        <v>565</v>
      </c>
      <c r="D2320" s="5" t="s">
        <v>55</v>
      </c>
      <c r="E2320" s="5" t="s">
        <v>2577</v>
      </c>
      <c r="F2320" s="5" t="s">
        <v>2208</v>
      </c>
      <c r="G2320" s="5" t="s">
        <v>2673</v>
      </c>
      <c r="H2320" s="6">
        <v>40409</v>
      </c>
      <c r="I2320" s="5" t="s">
        <v>575</v>
      </c>
      <c r="J2320" s="5" t="s">
        <v>2642</v>
      </c>
      <c r="K2320" s="5" t="s">
        <v>568</v>
      </c>
      <c r="L2320" s="7">
        <v>6</v>
      </c>
      <c r="M2320" s="7" t="s">
        <v>287</v>
      </c>
      <c r="N2320" s="8">
        <v>4550</v>
      </c>
      <c r="O2320" s="122">
        <v>0.02</v>
      </c>
      <c r="P2320" s="10">
        <f t="shared" si="457"/>
        <v>91</v>
      </c>
      <c r="Q2320" s="122">
        <v>5.0000000000000001E-3</v>
      </c>
      <c r="R2320" s="10">
        <f t="shared" si="458"/>
        <v>23</v>
      </c>
      <c r="S2320" s="122">
        <f t="shared" si="459"/>
        <v>2.5054945054945054E-2</v>
      </c>
      <c r="T2320" s="10">
        <f t="shared" si="460"/>
        <v>114</v>
      </c>
      <c r="U2320" s="10">
        <f t="shared" si="461"/>
        <v>4664</v>
      </c>
      <c r="V2320" s="11">
        <v>4663.75</v>
      </c>
      <c r="W2320" s="12">
        <f t="shared" si="462"/>
        <v>113.75</v>
      </c>
      <c r="X2320" s="123">
        <f t="shared" si="463"/>
        <v>2.5000000000000001E-2</v>
      </c>
      <c r="Y2320" s="124" t="str">
        <f t="shared" si="464"/>
        <v>0.00%-8.40%</v>
      </c>
      <c r="Z2320" s="15"/>
      <c r="AA2320" s="15"/>
      <c r="AB2320" s="15"/>
      <c r="AC2320" s="125"/>
      <c r="AD2320" s="8">
        <f t="shared" si="465"/>
        <v>0</v>
      </c>
      <c r="AE2320" s="17">
        <f t="shared" si="466"/>
        <v>4663.75</v>
      </c>
      <c r="AF2320" s="18">
        <f t="shared" si="467"/>
        <v>113.75</v>
      </c>
      <c r="AG2320" s="126">
        <f t="shared" si="468"/>
        <v>2.4999999999999911E-2</v>
      </c>
      <c r="AH2320" s="20">
        <v>13.6</v>
      </c>
      <c r="AI2320" s="20">
        <v>650</v>
      </c>
      <c r="AJ2320" s="20"/>
      <c r="AK2320" s="20">
        <v>688</v>
      </c>
      <c r="AL2320" s="20">
        <f t="shared" si="469"/>
        <v>71915</v>
      </c>
      <c r="AM2320" s="7" t="s">
        <v>287</v>
      </c>
      <c r="AN2320" s="20"/>
      <c r="AO2320" s="21"/>
      <c r="AP2320" s="21"/>
      <c r="AQ2320" s="5" t="s">
        <v>2672</v>
      </c>
      <c r="AR2320" s="5" t="s">
        <v>2203</v>
      </c>
    </row>
    <row r="2321" spans="1:44">
      <c r="A2321" s="87" t="s">
        <v>562</v>
      </c>
      <c r="B2321" s="5">
        <v>1006152</v>
      </c>
      <c r="C2321" s="5" t="s">
        <v>565</v>
      </c>
      <c r="D2321" s="5" t="s">
        <v>55</v>
      </c>
      <c r="E2321" s="5" t="s">
        <v>2577</v>
      </c>
      <c r="F2321" s="5" t="s">
        <v>2208</v>
      </c>
      <c r="G2321" s="5" t="s">
        <v>2673</v>
      </c>
      <c r="H2321" s="6">
        <v>40409</v>
      </c>
      <c r="I2321" s="5" t="s">
        <v>575</v>
      </c>
      <c r="J2321" s="5" t="s">
        <v>2644</v>
      </c>
      <c r="K2321" s="5" t="s">
        <v>568</v>
      </c>
      <c r="L2321" s="7">
        <v>6</v>
      </c>
      <c r="M2321" s="7" t="s">
        <v>287</v>
      </c>
      <c r="N2321" s="8">
        <v>4702</v>
      </c>
      <c r="O2321" s="122">
        <v>0.02</v>
      </c>
      <c r="P2321" s="10">
        <f t="shared" si="457"/>
        <v>94</v>
      </c>
      <c r="Q2321" s="122">
        <v>5.0000000000000001E-3</v>
      </c>
      <c r="R2321" s="10">
        <f t="shared" si="458"/>
        <v>24</v>
      </c>
      <c r="S2321" s="122">
        <f t="shared" si="459"/>
        <v>2.5095703955763504E-2</v>
      </c>
      <c r="T2321" s="10">
        <f t="shared" si="460"/>
        <v>118</v>
      </c>
      <c r="U2321" s="10">
        <f t="shared" si="461"/>
        <v>4820</v>
      </c>
      <c r="V2321" s="11">
        <v>4796.04</v>
      </c>
      <c r="W2321" s="12">
        <f t="shared" si="462"/>
        <v>94.039999999999964</v>
      </c>
      <c r="X2321" s="123">
        <f t="shared" si="463"/>
        <v>0.02</v>
      </c>
      <c r="Y2321" s="124" t="str">
        <f t="shared" si="464"/>
        <v>0.00%-8.40%</v>
      </c>
      <c r="Z2321" s="15"/>
      <c r="AA2321" s="15"/>
      <c r="AB2321" s="15"/>
      <c r="AC2321" s="125"/>
      <c r="AD2321" s="8">
        <f t="shared" si="465"/>
        <v>0</v>
      </c>
      <c r="AE2321" s="17">
        <f t="shared" si="466"/>
        <v>4796.04</v>
      </c>
      <c r="AF2321" s="18">
        <f t="shared" si="467"/>
        <v>94.039999999999964</v>
      </c>
      <c r="AG2321" s="126">
        <f t="shared" si="468"/>
        <v>2.0000000000000018E-2</v>
      </c>
      <c r="AH2321" s="20">
        <v>13.6</v>
      </c>
      <c r="AI2321" s="20">
        <v>650</v>
      </c>
      <c r="AJ2321" s="20"/>
      <c r="AK2321" s="20">
        <v>688</v>
      </c>
      <c r="AL2321" s="20">
        <f t="shared" si="469"/>
        <v>73714.144</v>
      </c>
      <c r="AM2321" s="7" t="s">
        <v>287</v>
      </c>
      <c r="AN2321" s="20"/>
      <c r="AO2321" s="21"/>
      <c r="AP2321" s="21"/>
      <c r="AQ2321" s="5" t="s">
        <v>2672</v>
      </c>
      <c r="AR2321" s="5" t="s">
        <v>2203</v>
      </c>
    </row>
    <row r="2322" spans="1:44">
      <c r="A2322" s="87" t="s">
        <v>562</v>
      </c>
      <c r="B2322" s="5">
        <v>1006172</v>
      </c>
      <c r="C2322" s="5" t="s">
        <v>565</v>
      </c>
      <c r="D2322" s="5" t="s">
        <v>55</v>
      </c>
      <c r="E2322" s="5" t="s">
        <v>2577</v>
      </c>
      <c r="F2322" s="5" t="s">
        <v>2208</v>
      </c>
      <c r="G2322" s="5" t="s">
        <v>2673</v>
      </c>
      <c r="H2322" s="6">
        <v>40417</v>
      </c>
      <c r="I2322" s="5" t="s">
        <v>575</v>
      </c>
      <c r="J2322" s="5" t="s">
        <v>627</v>
      </c>
      <c r="K2322" s="5" t="s">
        <v>568</v>
      </c>
      <c r="L2322" s="7">
        <v>6</v>
      </c>
      <c r="M2322" s="7" t="s">
        <v>287</v>
      </c>
      <c r="N2322" s="8">
        <v>4578</v>
      </c>
      <c r="O2322" s="122">
        <v>0.02</v>
      </c>
      <c r="P2322" s="10">
        <f t="shared" si="457"/>
        <v>92</v>
      </c>
      <c r="Q2322" s="122">
        <v>5.0000000000000001E-3</v>
      </c>
      <c r="R2322" s="10">
        <f t="shared" si="458"/>
        <v>23</v>
      </c>
      <c r="S2322" s="122">
        <f t="shared" si="459"/>
        <v>2.5120139799038883E-2</v>
      </c>
      <c r="T2322" s="10">
        <f t="shared" si="460"/>
        <v>115</v>
      </c>
      <c r="U2322" s="10">
        <f t="shared" si="461"/>
        <v>4693</v>
      </c>
      <c r="V2322" s="11">
        <v>4669.5600000000004</v>
      </c>
      <c r="W2322" s="12">
        <f t="shared" si="462"/>
        <v>91.5600000000004</v>
      </c>
      <c r="X2322" s="123">
        <f t="shared" si="463"/>
        <v>0.02</v>
      </c>
      <c r="Y2322" s="124" t="str">
        <f t="shared" si="464"/>
        <v>0.00%-8.40%</v>
      </c>
      <c r="Z2322" s="15"/>
      <c r="AA2322" s="15"/>
      <c r="AB2322" s="15"/>
      <c r="AC2322" s="125"/>
      <c r="AD2322" s="8">
        <f t="shared" si="465"/>
        <v>0</v>
      </c>
      <c r="AE2322" s="17">
        <f t="shared" si="466"/>
        <v>4669.5600000000004</v>
      </c>
      <c r="AF2322" s="18">
        <f t="shared" si="467"/>
        <v>91.5600000000004</v>
      </c>
      <c r="AG2322" s="126">
        <f t="shared" si="468"/>
        <v>2.0000000000000018E-2</v>
      </c>
      <c r="AH2322" s="20">
        <v>13.6</v>
      </c>
      <c r="AI2322" s="20">
        <v>450</v>
      </c>
      <c r="AJ2322" s="20"/>
      <c r="AK2322" s="20">
        <v>688</v>
      </c>
      <c r="AL2322" s="20">
        <f t="shared" si="469"/>
        <v>69594.016000000003</v>
      </c>
      <c r="AM2322" s="7" t="s">
        <v>287</v>
      </c>
      <c r="AN2322" s="20"/>
      <c r="AO2322" s="21"/>
      <c r="AP2322" s="21"/>
      <c r="AQ2322" s="5" t="s">
        <v>2672</v>
      </c>
      <c r="AR2322" s="5" t="s">
        <v>2203</v>
      </c>
    </row>
    <row r="2323" spans="1:44">
      <c r="A2323" s="87" t="s">
        <v>562</v>
      </c>
      <c r="B2323" s="5">
        <v>1006184</v>
      </c>
      <c r="C2323" s="5" t="s">
        <v>565</v>
      </c>
      <c r="D2323" s="5" t="s">
        <v>55</v>
      </c>
      <c r="E2323" s="5" t="s">
        <v>2577</v>
      </c>
      <c r="F2323" s="5" t="s">
        <v>2208</v>
      </c>
      <c r="G2323" s="5" t="s">
        <v>2673</v>
      </c>
      <c r="H2323" s="6">
        <v>40417</v>
      </c>
      <c r="I2323" s="5" t="s">
        <v>489</v>
      </c>
      <c r="J2323" s="5" t="s">
        <v>489</v>
      </c>
      <c r="K2323" s="5" t="s">
        <v>568</v>
      </c>
      <c r="L2323" s="7">
        <v>6</v>
      </c>
      <c r="M2323" s="7" t="s">
        <v>287</v>
      </c>
      <c r="N2323" s="8">
        <v>5203</v>
      </c>
      <c r="O2323" s="122">
        <v>0.02</v>
      </c>
      <c r="P2323" s="10">
        <f t="shared" si="457"/>
        <v>104</v>
      </c>
      <c r="Q2323" s="122">
        <v>5.0000000000000001E-3</v>
      </c>
      <c r="R2323" s="10">
        <f t="shared" si="458"/>
        <v>26</v>
      </c>
      <c r="S2323" s="122">
        <f t="shared" si="459"/>
        <v>2.4985585239285027E-2</v>
      </c>
      <c r="T2323" s="10">
        <f t="shared" si="460"/>
        <v>130</v>
      </c>
      <c r="U2323" s="10">
        <f t="shared" si="461"/>
        <v>5333</v>
      </c>
      <c r="V2323" s="11">
        <v>5437.1349999999993</v>
      </c>
      <c r="W2323" s="12">
        <f t="shared" si="462"/>
        <v>234.13499999999931</v>
      </c>
      <c r="X2323" s="123">
        <f t="shared" si="463"/>
        <v>4.4999999999999998E-2</v>
      </c>
      <c r="Y2323" s="124" t="str">
        <f t="shared" si="464"/>
        <v>0.00%-8.40%</v>
      </c>
      <c r="Z2323" s="15"/>
      <c r="AA2323" s="15"/>
      <c r="AB2323" s="15"/>
      <c r="AC2323" s="125"/>
      <c r="AD2323" s="8">
        <f t="shared" si="465"/>
        <v>0</v>
      </c>
      <c r="AE2323" s="17">
        <f t="shared" si="466"/>
        <v>5437.1349999999993</v>
      </c>
      <c r="AF2323" s="18">
        <f t="shared" si="467"/>
        <v>234.13499999999931</v>
      </c>
      <c r="AG2323" s="126">
        <f t="shared" si="468"/>
        <v>4.4999999999999929E-2</v>
      </c>
      <c r="AH2323" s="20">
        <v>13.6</v>
      </c>
      <c r="AI2323" s="20">
        <v>850</v>
      </c>
      <c r="AJ2323" s="20"/>
      <c r="AK2323" s="20">
        <v>688</v>
      </c>
      <c r="AL2323" s="20">
        <f t="shared" si="469"/>
        <v>84833.035999999993</v>
      </c>
      <c r="AM2323" s="7" t="s">
        <v>287</v>
      </c>
      <c r="AN2323" s="20"/>
      <c r="AO2323" s="21" t="str">
        <f>VLOOKUP(B2323,'[3]FCLCh-VB3'!$B$9:$AQ$389,42,)</f>
        <v>季度优秀员工，家电园安全月活动团队第一名主要成员</v>
      </c>
      <c r="AP2323" s="21"/>
      <c r="AQ2323" s="5" t="s">
        <v>2672</v>
      </c>
      <c r="AR2323" s="5" t="s">
        <v>2203</v>
      </c>
    </row>
    <row r="2324" spans="1:44">
      <c r="A2324" s="87" t="s">
        <v>562</v>
      </c>
      <c r="B2324" s="5">
        <v>1006204</v>
      </c>
      <c r="C2324" s="5" t="s">
        <v>565</v>
      </c>
      <c r="D2324" s="5" t="s">
        <v>55</v>
      </c>
      <c r="E2324" s="5" t="s">
        <v>2577</v>
      </c>
      <c r="F2324" s="5" t="s">
        <v>2208</v>
      </c>
      <c r="G2324" s="5" t="s">
        <v>2673</v>
      </c>
      <c r="H2324" s="6">
        <v>40417</v>
      </c>
      <c r="I2324" s="5" t="s">
        <v>489</v>
      </c>
      <c r="J2324" s="5" t="s">
        <v>489</v>
      </c>
      <c r="K2324" s="5" t="s">
        <v>568</v>
      </c>
      <c r="L2324" s="7">
        <v>6</v>
      </c>
      <c r="M2324" s="7" t="s">
        <v>287</v>
      </c>
      <c r="N2324" s="8">
        <v>5460</v>
      </c>
      <c r="O2324" s="122">
        <v>0.02</v>
      </c>
      <c r="P2324" s="10">
        <f t="shared" si="457"/>
        <v>109</v>
      </c>
      <c r="Q2324" s="122">
        <v>5.0000000000000001E-3</v>
      </c>
      <c r="R2324" s="10">
        <f t="shared" si="458"/>
        <v>27</v>
      </c>
      <c r="S2324" s="122">
        <f t="shared" si="459"/>
        <v>2.490842490842491E-2</v>
      </c>
      <c r="T2324" s="10">
        <f t="shared" si="460"/>
        <v>136</v>
      </c>
      <c r="U2324" s="10">
        <f t="shared" si="461"/>
        <v>5596</v>
      </c>
      <c r="V2324" s="11">
        <v>5705.7</v>
      </c>
      <c r="W2324" s="12">
        <f t="shared" si="462"/>
        <v>245.69999999999982</v>
      </c>
      <c r="X2324" s="123">
        <f t="shared" si="463"/>
        <v>4.4999999999999998E-2</v>
      </c>
      <c r="Y2324" s="124" t="str">
        <f t="shared" si="464"/>
        <v>0.00%-8.40%</v>
      </c>
      <c r="Z2324" s="15"/>
      <c r="AA2324" s="15"/>
      <c r="AB2324" s="15"/>
      <c r="AC2324" s="125"/>
      <c r="AD2324" s="8">
        <f t="shared" si="465"/>
        <v>0</v>
      </c>
      <c r="AE2324" s="17">
        <f t="shared" si="466"/>
        <v>5705.7</v>
      </c>
      <c r="AF2324" s="18">
        <f t="shared" si="467"/>
        <v>245.69999999999982</v>
      </c>
      <c r="AG2324" s="126">
        <f t="shared" si="468"/>
        <v>4.4999999999999929E-2</v>
      </c>
      <c r="AH2324" s="20">
        <v>13.6</v>
      </c>
      <c r="AI2324" s="20">
        <v>850</v>
      </c>
      <c r="AJ2324" s="20"/>
      <c r="AK2324" s="20">
        <v>688</v>
      </c>
      <c r="AL2324" s="20">
        <f t="shared" si="469"/>
        <v>88485.51999999999</v>
      </c>
      <c r="AM2324" s="7" t="s">
        <v>287</v>
      </c>
      <c r="AN2324" s="20"/>
      <c r="AO2324" s="21" t="str">
        <f>VLOOKUP(B2324,'[3]FCLCh-VB3'!$B$9:$AQ$389,42,)</f>
        <v>柔性班组生产中，很好带领门体班组实现产量和质量新突破</v>
      </c>
      <c r="AP2324" s="21"/>
      <c r="AQ2324" s="5" t="s">
        <v>2672</v>
      </c>
      <c r="AR2324" s="5" t="s">
        <v>2203</v>
      </c>
    </row>
    <row r="2325" spans="1:44">
      <c r="A2325" s="87" t="s">
        <v>562</v>
      </c>
      <c r="B2325" s="5">
        <v>1006227</v>
      </c>
      <c r="C2325" s="5" t="s">
        <v>565</v>
      </c>
      <c r="D2325" s="5" t="s">
        <v>55</v>
      </c>
      <c r="E2325" s="5" t="s">
        <v>2577</v>
      </c>
      <c r="F2325" s="5" t="s">
        <v>2208</v>
      </c>
      <c r="G2325" s="5" t="s">
        <v>2673</v>
      </c>
      <c r="H2325" s="6">
        <v>40424</v>
      </c>
      <c r="I2325" s="5" t="s">
        <v>575</v>
      </c>
      <c r="J2325" s="5" t="s">
        <v>653</v>
      </c>
      <c r="K2325" s="5" t="s">
        <v>568</v>
      </c>
      <c r="L2325" s="7">
        <v>6</v>
      </c>
      <c r="M2325" s="7" t="s">
        <v>287</v>
      </c>
      <c r="N2325" s="8">
        <v>5110</v>
      </c>
      <c r="O2325" s="122">
        <v>0.02</v>
      </c>
      <c r="P2325" s="10">
        <f t="shared" si="457"/>
        <v>102</v>
      </c>
      <c r="Q2325" s="122">
        <v>5.0000000000000001E-3</v>
      </c>
      <c r="R2325" s="10">
        <f t="shared" si="458"/>
        <v>26</v>
      </c>
      <c r="S2325" s="122">
        <f t="shared" si="459"/>
        <v>2.5048923679060666E-2</v>
      </c>
      <c r="T2325" s="10">
        <f t="shared" si="460"/>
        <v>128</v>
      </c>
      <c r="U2325" s="10">
        <f t="shared" si="461"/>
        <v>5238</v>
      </c>
      <c r="V2325" s="11">
        <v>5212.2</v>
      </c>
      <c r="W2325" s="12">
        <f t="shared" si="462"/>
        <v>102.19999999999982</v>
      </c>
      <c r="X2325" s="123">
        <f t="shared" si="463"/>
        <v>0.02</v>
      </c>
      <c r="Y2325" s="124" t="str">
        <f t="shared" si="464"/>
        <v>0.00%-8.40%</v>
      </c>
      <c r="Z2325" s="15"/>
      <c r="AA2325" s="15"/>
      <c r="AB2325" s="15"/>
      <c r="AC2325" s="125"/>
      <c r="AD2325" s="8">
        <f t="shared" si="465"/>
        <v>0</v>
      </c>
      <c r="AE2325" s="17">
        <f t="shared" si="466"/>
        <v>5212.2</v>
      </c>
      <c r="AF2325" s="18">
        <f t="shared" si="467"/>
        <v>102.19999999999982</v>
      </c>
      <c r="AG2325" s="126">
        <f t="shared" si="468"/>
        <v>2.0000000000000018E-2</v>
      </c>
      <c r="AH2325" s="20">
        <v>13.6</v>
      </c>
      <c r="AI2325" s="20">
        <v>750</v>
      </c>
      <c r="AJ2325" s="20"/>
      <c r="AK2325" s="20">
        <v>688</v>
      </c>
      <c r="AL2325" s="20">
        <f t="shared" si="469"/>
        <v>80573.919999999998</v>
      </c>
      <c r="AM2325" s="7" t="s">
        <v>287</v>
      </c>
      <c r="AN2325" s="20"/>
      <c r="AO2325" s="21"/>
      <c r="AP2325" s="21"/>
      <c r="AQ2325" s="5" t="s">
        <v>2672</v>
      </c>
      <c r="AR2325" s="5" t="s">
        <v>2203</v>
      </c>
    </row>
    <row r="2326" spans="1:44">
      <c r="A2326" s="87" t="s">
        <v>562</v>
      </c>
      <c r="B2326" s="5">
        <v>1006251</v>
      </c>
      <c r="C2326" s="5" t="s">
        <v>565</v>
      </c>
      <c r="D2326" s="5" t="s">
        <v>55</v>
      </c>
      <c r="E2326" s="5" t="s">
        <v>2577</v>
      </c>
      <c r="F2326" s="5" t="s">
        <v>2208</v>
      </c>
      <c r="G2326" s="5" t="s">
        <v>2673</v>
      </c>
      <c r="H2326" s="6">
        <v>40424</v>
      </c>
      <c r="I2326" s="5" t="s">
        <v>575</v>
      </c>
      <c r="J2326" s="5" t="s">
        <v>2646</v>
      </c>
      <c r="K2326" s="5" t="s">
        <v>568</v>
      </c>
      <c r="L2326" s="7">
        <v>6</v>
      </c>
      <c r="M2326" s="7" t="s">
        <v>287</v>
      </c>
      <c r="N2326" s="8">
        <v>4417</v>
      </c>
      <c r="O2326" s="122">
        <v>0.02</v>
      </c>
      <c r="P2326" s="10">
        <f t="shared" si="457"/>
        <v>88</v>
      </c>
      <c r="Q2326" s="122">
        <v>5.0000000000000001E-3</v>
      </c>
      <c r="R2326" s="10">
        <f t="shared" si="458"/>
        <v>22</v>
      </c>
      <c r="S2326" s="122">
        <f t="shared" si="459"/>
        <v>2.4903780846728549E-2</v>
      </c>
      <c r="T2326" s="10">
        <f t="shared" si="460"/>
        <v>110</v>
      </c>
      <c r="U2326" s="10">
        <f t="shared" si="461"/>
        <v>4527</v>
      </c>
      <c r="V2326" s="11">
        <v>4505.34</v>
      </c>
      <c r="W2326" s="12">
        <f t="shared" si="462"/>
        <v>88.340000000000146</v>
      </c>
      <c r="X2326" s="123">
        <f t="shared" si="463"/>
        <v>0.02</v>
      </c>
      <c r="Y2326" s="124" t="str">
        <f t="shared" si="464"/>
        <v>0.00%-8.40%</v>
      </c>
      <c r="Z2326" s="15"/>
      <c r="AA2326" s="15"/>
      <c r="AB2326" s="15"/>
      <c r="AC2326" s="125"/>
      <c r="AD2326" s="8">
        <f t="shared" si="465"/>
        <v>0</v>
      </c>
      <c r="AE2326" s="17">
        <f t="shared" si="466"/>
        <v>4505.34</v>
      </c>
      <c r="AF2326" s="18">
        <f t="shared" si="467"/>
        <v>88.340000000000146</v>
      </c>
      <c r="AG2326" s="126">
        <f t="shared" si="468"/>
        <v>2.0000000000000018E-2</v>
      </c>
      <c r="AH2326" s="20">
        <v>13.6</v>
      </c>
      <c r="AI2326" s="20">
        <v>450</v>
      </c>
      <c r="AJ2326" s="20"/>
      <c r="AK2326" s="20">
        <v>688</v>
      </c>
      <c r="AL2326" s="20">
        <f t="shared" si="469"/>
        <v>67360.624000000011</v>
      </c>
      <c r="AM2326" s="7" t="s">
        <v>287</v>
      </c>
      <c r="AN2326" s="20"/>
      <c r="AO2326" s="21"/>
      <c r="AP2326" s="21"/>
      <c r="AQ2326" s="5" t="s">
        <v>2672</v>
      </c>
      <c r="AR2326" s="5" t="s">
        <v>2203</v>
      </c>
    </row>
    <row r="2327" spans="1:44">
      <c r="A2327" s="87" t="s">
        <v>562</v>
      </c>
      <c r="B2327" s="5">
        <v>1006279</v>
      </c>
      <c r="C2327" s="5" t="s">
        <v>565</v>
      </c>
      <c r="D2327" s="5" t="s">
        <v>55</v>
      </c>
      <c r="E2327" s="5" t="s">
        <v>2577</v>
      </c>
      <c r="F2327" s="5" t="s">
        <v>2199</v>
      </c>
      <c r="G2327" s="5" t="s">
        <v>2676</v>
      </c>
      <c r="H2327" s="6">
        <v>40424</v>
      </c>
      <c r="I2327" s="5" t="s">
        <v>575</v>
      </c>
      <c r="J2327" s="5" t="s">
        <v>653</v>
      </c>
      <c r="K2327" s="5" t="s">
        <v>568</v>
      </c>
      <c r="L2327" s="7">
        <v>6</v>
      </c>
      <c r="M2327" s="7" t="s">
        <v>287</v>
      </c>
      <c r="N2327" s="8">
        <v>4561</v>
      </c>
      <c r="O2327" s="122">
        <v>0.02</v>
      </c>
      <c r="P2327" s="10">
        <f t="shared" si="457"/>
        <v>91</v>
      </c>
      <c r="Q2327" s="122">
        <v>5.0000000000000001E-3</v>
      </c>
      <c r="R2327" s="10">
        <f t="shared" si="458"/>
        <v>23</v>
      </c>
      <c r="S2327" s="122">
        <f t="shared" si="459"/>
        <v>2.4994518745889059E-2</v>
      </c>
      <c r="T2327" s="10">
        <f t="shared" si="460"/>
        <v>114</v>
      </c>
      <c r="U2327" s="10">
        <f t="shared" si="461"/>
        <v>4675</v>
      </c>
      <c r="V2327" s="11">
        <v>4675.0249999999996</v>
      </c>
      <c r="W2327" s="12">
        <f t="shared" si="462"/>
        <v>114.02499999999964</v>
      </c>
      <c r="X2327" s="123">
        <f t="shared" si="463"/>
        <v>2.5000000000000001E-2</v>
      </c>
      <c r="Y2327" s="124" t="str">
        <f t="shared" si="464"/>
        <v>0.00%-8.40%</v>
      </c>
      <c r="Z2327" s="15"/>
      <c r="AA2327" s="15"/>
      <c r="AB2327" s="15"/>
      <c r="AC2327" s="125"/>
      <c r="AD2327" s="8">
        <f t="shared" si="465"/>
        <v>0</v>
      </c>
      <c r="AE2327" s="17">
        <f t="shared" si="466"/>
        <v>4675.0249999999996</v>
      </c>
      <c r="AF2327" s="18">
        <f t="shared" si="467"/>
        <v>114.02499999999964</v>
      </c>
      <c r="AG2327" s="126">
        <f t="shared" si="468"/>
        <v>2.4999999999999911E-2</v>
      </c>
      <c r="AH2327" s="20">
        <v>13.6</v>
      </c>
      <c r="AI2327" s="20">
        <v>750</v>
      </c>
      <c r="AJ2327" s="20"/>
      <c r="AK2327" s="20">
        <v>688</v>
      </c>
      <c r="AL2327" s="20">
        <f t="shared" si="469"/>
        <v>73268.34</v>
      </c>
      <c r="AM2327" s="7" t="s">
        <v>287</v>
      </c>
      <c r="AN2327" s="20"/>
      <c r="AO2327" s="21"/>
      <c r="AP2327" s="21"/>
      <c r="AQ2327" s="5" t="s">
        <v>2672</v>
      </c>
      <c r="AR2327" s="5" t="s">
        <v>2203</v>
      </c>
    </row>
    <row r="2328" spans="1:44">
      <c r="A2328" s="87" t="s">
        <v>562</v>
      </c>
      <c r="B2328" s="5">
        <v>1006283</v>
      </c>
      <c r="C2328" s="5" t="s">
        <v>565</v>
      </c>
      <c r="D2328" s="5" t="s">
        <v>55</v>
      </c>
      <c r="E2328" s="5" t="s">
        <v>2577</v>
      </c>
      <c r="F2328" s="5" t="s">
        <v>2208</v>
      </c>
      <c r="G2328" s="5" t="s">
        <v>2673</v>
      </c>
      <c r="H2328" s="6">
        <v>40424</v>
      </c>
      <c r="I2328" s="5" t="s">
        <v>575</v>
      </c>
      <c r="J2328" s="5" t="s">
        <v>2646</v>
      </c>
      <c r="K2328" s="5" t="s">
        <v>568</v>
      </c>
      <c r="L2328" s="7">
        <v>6</v>
      </c>
      <c r="M2328" s="7" t="s">
        <v>287</v>
      </c>
      <c r="N2328" s="8">
        <v>4402</v>
      </c>
      <c r="O2328" s="122">
        <v>0.02</v>
      </c>
      <c r="P2328" s="10">
        <f t="shared" si="457"/>
        <v>88</v>
      </c>
      <c r="Q2328" s="122">
        <v>5.0000000000000001E-3</v>
      </c>
      <c r="R2328" s="10">
        <f t="shared" si="458"/>
        <v>22</v>
      </c>
      <c r="S2328" s="122">
        <f t="shared" si="459"/>
        <v>2.4988641526578828E-2</v>
      </c>
      <c r="T2328" s="10">
        <f t="shared" si="460"/>
        <v>110</v>
      </c>
      <c r="U2328" s="10">
        <f t="shared" si="461"/>
        <v>4512</v>
      </c>
      <c r="V2328" s="11">
        <v>4512.0499999999993</v>
      </c>
      <c r="W2328" s="12">
        <f t="shared" si="462"/>
        <v>110.04999999999927</v>
      </c>
      <c r="X2328" s="123">
        <f t="shared" si="463"/>
        <v>2.5000000000000001E-2</v>
      </c>
      <c r="Y2328" s="124" t="str">
        <f t="shared" si="464"/>
        <v>0.00%-8.40%</v>
      </c>
      <c r="Z2328" s="15"/>
      <c r="AA2328" s="15"/>
      <c r="AB2328" s="15"/>
      <c r="AC2328" s="125"/>
      <c r="AD2328" s="8">
        <f t="shared" si="465"/>
        <v>0</v>
      </c>
      <c r="AE2328" s="17">
        <f t="shared" si="466"/>
        <v>4512.0499999999993</v>
      </c>
      <c r="AF2328" s="18">
        <f t="shared" si="467"/>
        <v>110.04999999999927</v>
      </c>
      <c r="AG2328" s="126">
        <f t="shared" si="468"/>
        <v>2.4999999999999911E-2</v>
      </c>
      <c r="AH2328" s="20">
        <v>13.6</v>
      </c>
      <c r="AI2328" s="20">
        <v>450</v>
      </c>
      <c r="AJ2328" s="20"/>
      <c r="AK2328" s="20">
        <v>688</v>
      </c>
      <c r="AL2328" s="20">
        <f t="shared" si="469"/>
        <v>67451.87999999999</v>
      </c>
      <c r="AM2328" s="7" t="s">
        <v>287</v>
      </c>
      <c r="AN2328" s="20"/>
      <c r="AO2328" s="21"/>
      <c r="AP2328" s="21"/>
      <c r="AQ2328" s="5" t="s">
        <v>2672</v>
      </c>
      <c r="AR2328" s="5" t="s">
        <v>2203</v>
      </c>
    </row>
    <row r="2329" spans="1:44">
      <c r="A2329" s="87" t="s">
        <v>562</v>
      </c>
      <c r="B2329" s="5">
        <v>1006317</v>
      </c>
      <c r="C2329" s="5" t="s">
        <v>565</v>
      </c>
      <c r="D2329" s="5" t="s">
        <v>55</v>
      </c>
      <c r="E2329" s="5" t="s">
        <v>2577</v>
      </c>
      <c r="F2329" s="5" t="s">
        <v>2208</v>
      </c>
      <c r="G2329" s="5" t="s">
        <v>2673</v>
      </c>
      <c r="H2329" s="6">
        <v>40431</v>
      </c>
      <c r="I2329" s="5" t="s">
        <v>575</v>
      </c>
      <c r="J2329" s="5" t="s">
        <v>653</v>
      </c>
      <c r="K2329" s="5" t="s">
        <v>568</v>
      </c>
      <c r="L2329" s="7">
        <v>6</v>
      </c>
      <c r="M2329" s="7" t="s">
        <v>287</v>
      </c>
      <c r="N2329" s="8">
        <v>4659</v>
      </c>
      <c r="O2329" s="122">
        <v>0.02</v>
      </c>
      <c r="P2329" s="10">
        <f t="shared" si="457"/>
        <v>93</v>
      </c>
      <c r="Q2329" s="122">
        <v>5.0000000000000001E-3</v>
      </c>
      <c r="R2329" s="10">
        <f t="shared" si="458"/>
        <v>23</v>
      </c>
      <c r="S2329" s="122">
        <f t="shared" si="459"/>
        <v>2.48980467911569E-2</v>
      </c>
      <c r="T2329" s="10">
        <f t="shared" si="460"/>
        <v>116</v>
      </c>
      <c r="U2329" s="10">
        <f t="shared" si="461"/>
        <v>4775</v>
      </c>
      <c r="V2329" s="11">
        <v>4775.4749999999995</v>
      </c>
      <c r="W2329" s="12">
        <f t="shared" si="462"/>
        <v>116.47499999999945</v>
      </c>
      <c r="X2329" s="123">
        <f t="shared" si="463"/>
        <v>2.5000000000000001E-2</v>
      </c>
      <c r="Y2329" s="124" t="str">
        <f t="shared" si="464"/>
        <v>0.00%-8.40%</v>
      </c>
      <c r="Z2329" s="15"/>
      <c r="AA2329" s="15"/>
      <c r="AB2329" s="15"/>
      <c r="AC2329" s="125"/>
      <c r="AD2329" s="8">
        <f t="shared" si="465"/>
        <v>0</v>
      </c>
      <c r="AE2329" s="17">
        <f t="shared" si="466"/>
        <v>4775.4749999999995</v>
      </c>
      <c r="AF2329" s="18">
        <f t="shared" si="467"/>
        <v>116.47499999999945</v>
      </c>
      <c r="AG2329" s="126">
        <f t="shared" si="468"/>
        <v>2.4999999999999911E-2</v>
      </c>
      <c r="AH2329" s="20">
        <v>13.6</v>
      </c>
      <c r="AI2329" s="20">
        <v>750</v>
      </c>
      <c r="AJ2329" s="20"/>
      <c r="AK2329" s="20">
        <v>688</v>
      </c>
      <c r="AL2329" s="20">
        <f t="shared" si="469"/>
        <v>74634.459999999992</v>
      </c>
      <c r="AM2329" s="7" t="s">
        <v>287</v>
      </c>
      <c r="AN2329" s="20"/>
      <c r="AO2329" s="21"/>
      <c r="AP2329" s="21"/>
      <c r="AQ2329" s="5" t="s">
        <v>2672</v>
      </c>
      <c r="AR2329" s="5" t="s">
        <v>2203</v>
      </c>
    </row>
    <row r="2330" spans="1:44">
      <c r="A2330" s="87" t="s">
        <v>562</v>
      </c>
      <c r="B2330" s="5">
        <v>1006326</v>
      </c>
      <c r="C2330" s="5" t="s">
        <v>565</v>
      </c>
      <c r="D2330" s="5" t="s">
        <v>55</v>
      </c>
      <c r="E2330" s="5" t="s">
        <v>2577</v>
      </c>
      <c r="F2330" s="5" t="s">
        <v>2204</v>
      </c>
      <c r="G2330" s="5" t="s">
        <v>2677</v>
      </c>
      <c r="H2330" s="6">
        <v>40431</v>
      </c>
      <c r="I2330" s="5" t="s">
        <v>575</v>
      </c>
      <c r="J2330" s="5" t="s">
        <v>627</v>
      </c>
      <c r="K2330" s="5" t="s">
        <v>568</v>
      </c>
      <c r="L2330" s="7">
        <v>6</v>
      </c>
      <c r="M2330" s="7" t="s">
        <v>287</v>
      </c>
      <c r="N2330" s="8">
        <v>4557</v>
      </c>
      <c r="O2330" s="122">
        <v>0.02</v>
      </c>
      <c r="P2330" s="10">
        <f t="shared" si="457"/>
        <v>91</v>
      </c>
      <c r="Q2330" s="122">
        <v>5.0000000000000001E-3</v>
      </c>
      <c r="R2330" s="10">
        <f t="shared" si="458"/>
        <v>23</v>
      </c>
      <c r="S2330" s="122">
        <f t="shared" si="459"/>
        <v>2.5016458196181698E-2</v>
      </c>
      <c r="T2330" s="10">
        <f t="shared" si="460"/>
        <v>114</v>
      </c>
      <c r="U2330" s="10">
        <f t="shared" si="461"/>
        <v>4671</v>
      </c>
      <c r="V2330" s="11">
        <v>4557</v>
      </c>
      <c r="W2330" s="12">
        <f t="shared" si="462"/>
        <v>0</v>
      </c>
      <c r="X2330" s="123">
        <f t="shared" si="463"/>
        <v>0</v>
      </c>
      <c r="Y2330" s="124" t="str">
        <f t="shared" si="464"/>
        <v>0.00%-8.40%</v>
      </c>
      <c r="Z2330" s="15"/>
      <c r="AA2330" s="15"/>
      <c r="AB2330" s="15"/>
      <c r="AC2330" s="125"/>
      <c r="AD2330" s="8">
        <f t="shared" si="465"/>
        <v>0</v>
      </c>
      <c r="AE2330" s="17">
        <f t="shared" si="466"/>
        <v>4557</v>
      </c>
      <c r="AF2330" s="18">
        <f t="shared" si="467"/>
        <v>0</v>
      </c>
      <c r="AG2330" s="126">
        <f t="shared" si="468"/>
        <v>0</v>
      </c>
      <c r="AH2330" s="20">
        <v>13.6</v>
      </c>
      <c r="AI2330" s="20">
        <v>450</v>
      </c>
      <c r="AJ2330" s="20"/>
      <c r="AK2330" s="20">
        <v>688</v>
      </c>
      <c r="AL2330" s="20">
        <f t="shared" si="469"/>
        <v>68063.199999999997</v>
      </c>
      <c r="AM2330" s="7" t="s">
        <v>287</v>
      </c>
      <c r="AN2330" s="20"/>
      <c r="AO2330" s="21" t="str">
        <f>VLOOKUP(B2330,'[4]FCLCh-VB1'!$B$9:$AQ$248,42,)</f>
        <v>病假请的多</v>
      </c>
      <c r="AP2330" s="21" t="s">
        <v>140</v>
      </c>
      <c r="AQ2330" s="5" t="s">
        <v>2672</v>
      </c>
      <c r="AR2330" s="5" t="s">
        <v>2203</v>
      </c>
    </row>
    <row r="2331" spans="1:44">
      <c r="A2331" s="87" t="s">
        <v>562</v>
      </c>
      <c r="B2331" s="5">
        <v>1006337</v>
      </c>
      <c r="C2331" s="5" t="s">
        <v>565</v>
      </c>
      <c r="D2331" s="5" t="s">
        <v>55</v>
      </c>
      <c r="E2331" s="5" t="s">
        <v>2577</v>
      </c>
      <c r="F2331" s="5" t="s">
        <v>2215</v>
      </c>
      <c r="G2331" s="5" t="s">
        <v>2673</v>
      </c>
      <c r="H2331" s="6">
        <v>40431</v>
      </c>
      <c r="I2331" s="5" t="s">
        <v>575</v>
      </c>
      <c r="J2331" s="5" t="s">
        <v>2646</v>
      </c>
      <c r="K2331" s="5" t="s">
        <v>568</v>
      </c>
      <c r="L2331" s="7">
        <v>6</v>
      </c>
      <c r="M2331" s="7" t="s">
        <v>287</v>
      </c>
      <c r="N2331" s="8">
        <v>4394</v>
      </c>
      <c r="O2331" s="122">
        <v>0.02</v>
      </c>
      <c r="P2331" s="10">
        <f t="shared" si="457"/>
        <v>88</v>
      </c>
      <c r="Q2331" s="122">
        <v>5.0000000000000001E-3</v>
      </c>
      <c r="R2331" s="10">
        <f t="shared" si="458"/>
        <v>22</v>
      </c>
      <c r="S2331" s="122">
        <f t="shared" si="459"/>
        <v>2.5034137460172964E-2</v>
      </c>
      <c r="T2331" s="10">
        <f t="shared" si="460"/>
        <v>110</v>
      </c>
      <c r="U2331" s="10">
        <f t="shared" si="461"/>
        <v>4504</v>
      </c>
      <c r="V2331" s="11">
        <v>4504</v>
      </c>
      <c r="W2331" s="12">
        <f t="shared" si="462"/>
        <v>110</v>
      </c>
      <c r="X2331" s="123">
        <f t="shared" si="463"/>
        <v>2.5000000000000001E-2</v>
      </c>
      <c r="Y2331" s="124" t="str">
        <f t="shared" si="464"/>
        <v>0.00%-8.40%</v>
      </c>
      <c r="Z2331" s="15"/>
      <c r="AA2331" s="15"/>
      <c r="AB2331" s="15"/>
      <c r="AC2331" s="125"/>
      <c r="AD2331" s="8">
        <f t="shared" si="465"/>
        <v>0</v>
      </c>
      <c r="AE2331" s="17">
        <f t="shared" si="466"/>
        <v>4504</v>
      </c>
      <c r="AF2331" s="18">
        <f t="shared" si="467"/>
        <v>110</v>
      </c>
      <c r="AG2331" s="126">
        <f t="shared" si="468"/>
        <v>2.5034137460173023E-2</v>
      </c>
      <c r="AH2331" s="20">
        <v>13.6</v>
      </c>
      <c r="AI2331" s="20">
        <v>450</v>
      </c>
      <c r="AJ2331" s="20"/>
      <c r="AK2331" s="20">
        <v>688</v>
      </c>
      <c r="AL2331" s="20">
        <f t="shared" si="469"/>
        <v>67342.399999999994</v>
      </c>
      <c r="AM2331" s="7" t="s">
        <v>287</v>
      </c>
      <c r="AN2331" s="20"/>
      <c r="AO2331" s="21"/>
      <c r="AP2331" s="21"/>
      <c r="AQ2331" s="5" t="s">
        <v>2672</v>
      </c>
      <c r="AR2331" s="5" t="s">
        <v>2203</v>
      </c>
    </row>
    <row r="2332" spans="1:44">
      <c r="A2332" s="87" t="s">
        <v>562</v>
      </c>
      <c r="B2332" s="5">
        <v>1006360</v>
      </c>
      <c r="C2332" s="5" t="s">
        <v>565</v>
      </c>
      <c r="D2332" s="5" t="s">
        <v>55</v>
      </c>
      <c r="E2332" s="5" t="s">
        <v>2577</v>
      </c>
      <c r="F2332" s="5" t="s">
        <v>2208</v>
      </c>
      <c r="G2332" s="5" t="s">
        <v>2673</v>
      </c>
      <c r="H2332" s="6">
        <v>40431</v>
      </c>
      <c r="I2332" s="5" t="s">
        <v>575</v>
      </c>
      <c r="J2332" s="5" t="s">
        <v>627</v>
      </c>
      <c r="K2332" s="5" t="s">
        <v>568</v>
      </c>
      <c r="L2332" s="7">
        <v>6</v>
      </c>
      <c r="M2332" s="7" t="s">
        <v>287</v>
      </c>
      <c r="N2332" s="8">
        <v>4493</v>
      </c>
      <c r="O2332" s="122">
        <v>0.02</v>
      </c>
      <c r="P2332" s="10">
        <f t="shared" si="457"/>
        <v>90</v>
      </c>
      <c r="Q2332" s="122">
        <v>5.0000000000000001E-3</v>
      </c>
      <c r="R2332" s="10">
        <f t="shared" si="458"/>
        <v>22</v>
      </c>
      <c r="S2332" s="122">
        <f t="shared" si="459"/>
        <v>2.4927665257066547E-2</v>
      </c>
      <c r="T2332" s="10">
        <f t="shared" si="460"/>
        <v>112</v>
      </c>
      <c r="U2332" s="10">
        <f t="shared" si="461"/>
        <v>4605</v>
      </c>
      <c r="V2332" s="11">
        <v>4582.8599999999997</v>
      </c>
      <c r="W2332" s="12">
        <f t="shared" si="462"/>
        <v>89.859999999999673</v>
      </c>
      <c r="X2332" s="123">
        <f t="shared" si="463"/>
        <v>0.02</v>
      </c>
      <c r="Y2332" s="124" t="str">
        <f t="shared" si="464"/>
        <v>0.00%-8.40%</v>
      </c>
      <c r="Z2332" s="15"/>
      <c r="AA2332" s="15"/>
      <c r="AB2332" s="15"/>
      <c r="AC2332" s="125"/>
      <c r="AD2332" s="8">
        <f t="shared" si="465"/>
        <v>0</v>
      </c>
      <c r="AE2332" s="17">
        <f t="shared" si="466"/>
        <v>4582.8599999999997</v>
      </c>
      <c r="AF2332" s="18">
        <f t="shared" si="467"/>
        <v>89.859999999999673</v>
      </c>
      <c r="AG2332" s="126">
        <f t="shared" si="468"/>
        <v>2.0000000000000018E-2</v>
      </c>
      <c r="AH2332" s="20">
        <v>13.6</v>
      </c>
      <c r="AI2332" s="20">
        <v>450</v>
      </c>
      <c r="AJ2332" s="20"/>
      <c r="AK2332" s="20">
        <v>688</v>
      </c>
      <c r="AL2332" s="20">
        <f t="shared" si="469"/>
        <v>68414.895999999993</v>
      </c>
      <c r="AM2332" s="7" t="s">
        <v>287</v>
      </c>
      <c r="AN2332" s="20"/>
      <c r="AO2332" s="21"/>
      <c r="AP2332" s="21"/>
      <c r="AQ2332" s="5" t="s">
        <v>2672</v>
      </c>
      <c r="AR2332" s="5" t="s">
        <v>2203</v>
      </c>
    </row>
    <row r="2333" spans="1:44">
      <c r="A2333" s="87" t="s">
        <v>562</v>
      </c>
      <c r="B2333" s="5">
        <v>1006366</v>
      </c>
      <c r="C2333" s="5" t="s">
        <v>565</v>
      </c>
      <c r="D2333" s="5" t="s">
        <v>55</v>
      </c>
      <c r="E2333" s="5" t="s">
        <v>2577</v>
      </c>
      <c r="F2333" s="5" t="s">
        <v>2208</v>
      </c>
      <c r="G2333" s="5" t="s">
        <v>2673</v>
      </c>
      <c r="H2333" s="6">
        <v>40431</v>
      </c>
      <c r="I2333" s="5" t="s">
        <v>575</v>
      </c>
      <c r="J2333" s="5" t="s">
        <v>627</v>
      </c>
      <c r="K2333" s="5" t="s">
        <v>568</v>
      </c>
      <c r="L2333" s="7">
        <v>6</v>
      </c>
      <c r="M2333" s="7" t="s">
        <v>287</v>
      </c>
      <c r="N2333" s="8">
        <v>4580</v>
      </c>
      <c r="O2333" s="122">
        <v>0.02</v>
      </c>
      <c r="P2333" s="10">
        <f t="shared" si="457"/>
        <v>92</v>
      </c>
      <c r="Q2333" s="122">
        <v>5.0000000000000001E-3</v>
      </c>
      <c r="R2333" s="10">
        <f t="shared" si="458"/>
        <v>23</v>
      </c>
      <c r="S2333" s="122">
        <f t="shared" si="459"/>
        <v>2.5109170305676855E-2</v>
      </c>
      <c r="T2333" s="10">
        <f t="shared" si="460"/>
        <v>115</v>
      </c>
      <c r="U2333" s="10">
        <f t="shared" si="461"/>
        <v>4695</v>
      </c>
      <c r="V2333" s="11">
        <v>4671.6000000000004</v>
      </c>
      <c r="W2333" s="12">
        <f t="shared" si="462"/>
        <v>91.600000000000364</v>
      </c>
      <c r="X2333" s="123">
        <f t="shared" si="463"/>
        <v>0.02</v>
      </c>
      <c r="Y2333" s="124" t="str">
        <f t="shared" si="464"/>
        <v>0.00%-8.40%</v>
      </c>
      <c r="Z2333" s="15"/>
      <c r="AA2333" s="15"/>
      <c r="AB2333" s="15"/>
      <c r="AC2333" s="125"/>
      <c r="AD2333" s="8">
        <f t="shared" si="465"/>
        <v>0</v>
      </c>
      <c r="AE2333" s="17">
        <f t="shared" si="466"/>
        <v>4671.6000000000004</v>
      </c>
      <c r="AF2333" s="18">
        <f t="shared" si="467"/>
        <v>91.600000000000364</v>
      </c>
      <c r="AG2333" s="126">
        <f t="shared" si="468"/>
        <v>2.0000000000000018E-2</v>
      </c>
      <c r="AH2333" s="20">
        <v>13.6</v>
      </c>
      <c r="AI2333" s="20">
        <v>450</v>
      </c>
      <c r="AJ2333" s="20"/>
      <c r="AK2333" s="20">
        <v>688</v>
      </c>
      <c r="AL2333" s="20">
        <f t="shared" si="469"/>
        <v>69621.760000000009</v>
      </c>
      <c r="AM2333" s="7" t="s">
        <v>287</v>
      </c>
      <c r="AN2333" s="20"/>
      <c r="AO2333" s="21"/>
      <c r="AP2333" s="21"/>
      <c r="AQ2333" s="5" t="s">
        <v>2672</v>
      </c>
      <c r="AR2333" s="5" t="s">
        <v>2203</v>
      </c>
    </row>
    <row r="2334" spans="1:44">
      <c r="A2334" s="87" t="s">
        <v>562</v>
      </c>
      <c r="B2334" s="5">
        <v>1006399</v>
      </c>
      <c r="C2334" s="5" t="s">
        <v>565</v>
      </c>
      <c r="D2334" s="5" t="s">
        <v>55</v>
      </c>
      <c r="E2334" s="5" t="s">
        <v>2577</v>
      </c>
      <c r="F2334" s="5" t="s">
        <v>2204</v>
      </c>
      <c r="G2334" s="5" t="s">
        <v>2673</v>
      </c>
      <c r="H2334" s="6">
        <v>40444</v>
      </c>
      <c r="I2334" s="5" t="s">
        <v>575</v>
      </c>
      <c r="J2334" s="5" t="s">
        <v>627</v>
      </c>
      <c r="K2334" s="5" t="s">
        <v>568</v>
      </c>
      <c r="L2334" s="7">
        <v>6</v>
      </c>
      <c r="M2334" s="7" t="s">
        <v>287</v>
      </c>
      <c r="N2334" s="8">
        <v>4681</v>
      </c>
      <c r="O2334" s="122">
        <v>0.02</v>
      </c>
      <c r="P2334" s="10">
        <f t="shared" si="457"/>
        <v>94</v>
      </c>
      <c r="Q2334" s="122">
        <v>5.0000000000000001E-3</v>
      </c>
      <c r="R2334" s="10">
        <f t="shared" si="458"/>
        <v>23</v>
      </c>
      <c r="S2334" s="122">
        <f t="shared" si="459"/>
        <v>2.4994659260841701E-2</v>
      </c>
      <c r="T2334" s="10">
        <f t="shared" si="460"/>
        <v>117</v>
      </c>
      <c r="U2334" s="10">
        <f t="shared" si="461"/>
        <v>4798</v>
      </c>
      <c r="V2334" s="11">
        <v>4798</v>
      </c>
      <c r="W2334" s="12">
        <f t="shared" si="462"/>
        <v>117</v>
      </c>
      <c r="X2334" s="123">
        <f t="shared" si="463"/>
        <v>2.5000000000000001E-2</v>
      </c>
      <c r="Y2334" s="124" t="str">
        <f t="shared" si="464"/>
        <v>0.00%-8.40%</v>
      </c>
      <c r="Z2334" s="15"/>
      <c r="AA2334" s="15"/>
      <c r="AB2334" s="15"/>
      <c r="AC2334" s="125"/>
      <c r="AD2334" s="8">
        <f t="shared" si="465"/>
        <v>0</v>
      </c>
      <c r="AE2334" s="17">
        <f t="shared" si="466"/>
        <v>4798</v>
      </c>
      <c r="AF2334" s="18">
        <f t="shared" si="467"/>
        <v>117</v>
      </c>
      <c r="AG2334" s="126">
        <f t="shared" si="468"/>
        <v>2.4994659260841656E-2</v>
      </c>
      <c r="AH2334" s="20">
        <v>13.6</v>
      </c>
      <c r="AI2334" s="20">
        <v>450</v>
      </c>
      <c r="AJ2334" s="20"/>
      <c r="AK2334" s="20">
        <v>688</v>
      </c>
      <c r="AL2334" s="20">
        <f t="shared" si="469"/>
        <v>71340.799999999988</v>
      </c>
      <c r="AM2334" s="7" t="s">
        <v>287</v>
      </c>
      <c r="AN2334" s="20"/>
      <c r="AO2334" s="21"/>
      <c r="AP2334" s="21"/>
      <c r="AQ2334" s="5" t="s">
        <v>2672</v>
      </c>
      <c r="AR2334" s="5" t="s">
        <v>2203</v>
      </c>
    </row>
    <row r="2335" spans="1:44">
      <c r="A2335" s="87" t="s">
        <v>562</v>
      </c>
      <c r="B2335" s="5">
        <v>1006405</v>
      </c>
      <c r="C2335" s="5" t="s">
        <v>565</v>
      </c>
      <c r="D2335" s="5" t="s">
        <v>55</v>
      </c>
      <c r="E2335" s="5" t="s">
        <v>2577</v>
      </c>
      <c r="F2335" s="5" t="s">
        <v>2208</v>
      </c>
      <c r="G2335" s="5" t="s">
        <v>2673</v>
      </c>
      <c r="H2335" s="6">
        <v>40442</v>
      </c>
      <c r="I2335" s="5" t="s">
        <v>575</v>
      </c>
      <c r="J2335" s="5" t="s">
        <v>2644</v>
      </c>
      <c r="K2335" s="5" t="s">
        <v>568</v>
      </c>
      <c r="L2335" s="7">
        <v>6</v>
      </c>
      <c r="M2335" s="7" t="s">
        <v>287</v>
      </c>
      <c r="N2335" s="8">
        <v>4549</v>
      </c>
      <c r="O2335" s="122">
        <v>0.02</v>
      </c>
      <c r="P2335" s="10">
        <f t="shared" si="457"/>
        <v>91</v>
      </c>
      <c r="Q2335" s="122">
        <v>5.0000000000000001E-3</v>
      </c>
      <c r="R2335" s="10">
        <f t="shared" si="458"/>
        <v>23</v>
      </c>
      <c r="S2335" s="122">
        <f t="shared" si="459"/>
        <v>2.5060452846779512E-2</v>
      </c>
      <c r="T2335" s="10">
        <f t="shared" si="460"/>
        <v>114</v>
      </c>
      <c r="U2335" s="10">
        <f t="shared" si="461"/>
        <v>4663</v>
      </c>
      <c r="V2335" s="11">
        <v>4685.47</v>
      </c>
      <c r="W2335" s="12">
        <f t="shared" si="462"/>
        <v>136.47000000000025</v>
      </c>
      <c r="X2335" s="123">
        <f t="shared" si="463"/>
        <v>0.03</v>
      </c>
      <c r="Y2335" s="124" t="str">
        <f t="shared" si="464"/>
        <v>0.00%-8.40%</v>
      </c>
      <c r="Z2335" s="15"/>
      <c r="AA2335" s="15"/>
      <c r="AB2335" s="15"/>
      <c r="AC2335" s="125"/>
      <c r="AD2335" s="8">
        <f t="shared" si="465"/>
        <v>0</v>
      </c>
      <c r="AE2335" s="17">
        <f t="shared" si="466"/>
        <v>4685.47</v>
      </c>
      <c r="AF2335" s="18">
        <f t="shared" si="467"/>
        <v>136.47000000000025</v>
      </c>
      <c r="AG2335" s="126">
        <f t="shared" si="468"/>
        <v>3.0000000000000027E-2</v>
      </c>
      <c r="AH2335" s="20">
        <v>13.6</v>
      </c>
      <c r="AI2335" s="20">
        <v>650</v>
      </c>
      <c r="AJ2335" s="20"/>
      <c r="AK2335" s="20">
        <v>688</v>
      </c>
      <c r="AL2335" s="20">
        <f t="shared" si="469"/>
        <v>72210.391999999993</v>
      </c>
      <c r="AM2335" s="7" t="s">
        <v>287</v>
      </c>
      <c r="AN2335" s="20"/>
      <c r="AO2335" s="21"/>
      <c r="AP2335" s="21"/>
      <c r="AQ2335" s="5" t="s">
        <v>2672</v>
      </c>
      <c r="AR2335" s="5" t="s">
        <v>2203</v>
      </c>
    </row>
    <row r="2336" spans="1:44">
      <c r="A2336" s="87" t="s">
        <v>562</v>
      </c>
      <c r="B2336" s="5">
        <v>1006872</v>
      </c>
      <c r="C2336" s="5" t="s">
        <v>565</v>
      </c>
      <c r="D2336" s="5" t="s">
        <v>55</v>
      </c>
      <c r="E2336" s="5" t="s">
        <v>2577</v>
      </c>
      <c r="F2336" s="5" t="s">
        <v>2208</v>
      </c>
      <c r="G2336" s="5" t="s">
        <v>2673</v>
      </c>
      <c r="H2336" s="6">
        <v>40516</v>
      </c>
      <c r="I2336" s="5" t="s">
        <v>575</v>
      </c>
      <c r="J2336" s="5" t="s">
        <v>2644</v>
      </c>
      <c r="K2336" s="5" t="s">
        <v>568</v>
      </c>
      <c r="L2336" s="7">
        <v>6</v>
      </c>
      <c r="M2336" s="7" t="s">
        <v>287</v>
      </c>
      <c r="N2336" s="8">
        <v>4800</v>
      </c>
      <c r="O2336" s="122">
        <v>0.02</v>
      </c>
      <c r="P2336" s="10">
        <f t="shared" si="457"/>
        <v>96</v>
      </c>
      <c r="Q2336" s="122">
        <v>5.0000000000000001E-3</v>
      </c>
      <c r="R2336" s="10">
        <f t="shared" si="458"/>
        <v>24</v>
      </c>
      <c r="S2336" s="122">
        <f t="shared" si="459"/>
        <v>2.5000000000000001E-2</v>
      </c>
      <c r="T2336" s="10">
        <f t="shared" si="460"/>
        <v>120</v>
      </c>
      <c r="U2336" s="10">
        <f t="shared" si="461"/>
        <v>4920</v>
      </c>
      <c r="V2336" s="11">
        <v>4944</v>
      </c>
      <c r="W2336" s="12">
        <f t="shared" si="462"/>
        <v>144</v>
      </c>
      <c r="X2336" s="123">
        <f t="shared" si="463"/>
        <v>0.03</v>
      </c>
      <c r="Y2336" s="124" t="str">
        <f t="shared" si="464"/>
        <v>0.00%-8.40%</v>
      </c>
      <c r="Z2336" s="15"/>
      <c r="AA2336" s="15"/>
      <c r="AB2336" s="15"/>
      <c r="AC2336" s="125"/>
      <c r="AD2336" s="8">
        <f t="shared" si="465"/>
        <v>0</v>
      </c>
      <c r="AE2336" s="17">
        <f t="shared" si="466"/>
        <v>4944</v>
      </c>
      <c r="AF2336" s="18">
        <f t="shared" si="467"/>
        <v>144</v>
      </c>
      <c r="AG2336" s="126">
        <f t="shared" si="468"/>
        <v>3.0000000000000027E-2</v>
      </c>
      <c r="AH2336" s="20">
        <v>13.6</v>
      </c>
      <c r="AI2336" s="20">
        <v>650</v>
      </c>
      <c r="AJ2336" s="20"/>
      <c r="AK2336" s="20">
        <v>688</v>
      </c>
      <c r="AL2336" s="20">
        <f t="shared" si="469"/>
        <v>75726.399999999994</v>
      </c>
      <c r="AM2336" s="7" t="s">
        <v>287</v>
      </c>
      <c r="AN2336" s="20"/>
      <c r="AO2336" s="21"/>
      <c r="AP2336" s="21"/>
      <c r="AQ2336" s="5" t="s">
        <v>2672</v>
      </c>
      <c r="AR2336" s="5" t="s">
        <v>2203</v>
      </c>
    </row>
    <row r="2337" spans="1:44">
      <c r="A2337" s="87" t="s">
        <v>562</v>
      </c>
      <c r="B2337" s="5">
        <v>1006906</v>
      </c>
      <c r="C2337" s="5" t="s">
        <v>565</v>
      </c>
      <c r="D2337" s="5" t="s">
        <v>55</v>
      </c>
      <c r="E2337" s="5" t="s">
        <v>2577</v>
      </c>
      <c r="F2337" s="5" t="s">
        <v>2204</v>
      </c>
      <c r="G2337" s="5" t="s">
        <v>2677</v>
      </c>
      <c r="H2337" s="6">
        <v>40518</v>
      </c>
      <c r="I2337" s="5" t="s">
        <v>575</v>
      </c>
      <c r="J2337" s="5" t="s">
        <v>653</v>
      </c>
      <c r="K2337" s="5" t="s">
        <v>568</v>
      </c>
      <c r="L2337" s="7">
        <v>6</v>
      </c>
      <c r="M2337" s="7" t="s">
        <v>287</v>
      </c>
      <c r="N2337" s="8">
        <v>4510</v>
      </c>
      <c r="O2337" s="122">
        <v>0.02</v>
      </c>
      <c r="P2337" s="10">
        <f t="shared" si="457"/>
        <v>90</v>
      </c>
      <c r="Q2337" s="122">
        <v>5.0000000000000001E-3</v>
      </c>
      <c r="R2337" s="10">
        <f t="shared" si="458"/>
        <v>23</v>
      </c>
      <c r="S2337" s="122">
        <f t="shared" si="459"/>
        <v>2.5055432372505543E-2</v>
      </c>
      <c r="T2337" s="10">
        <f t="shared" si="460"/>
        <v>113</v>
      </c>
      <c r="U2337" s="10">
        <f t="shared" si="461"/>
        <v>4623</v>
      </c>
      <c r="V2337" s="11">
        <v>4623</v>
      </c>
      <c r="W2337" s="12">
        <f t="shared" si="462"/>
        <v>113</v>
      </c>
      <c r="X2337" s="123">
        <f t="shared" si="463"/>
        <v>2.5100000000000001E-2</v>
      </c>
      <c r="Y2337" s="124" t="str">
        <f t="shared" si="464"/>
        <v>0.00%-8.40%</v>
      </c>
      <c r="Z2337" s="15"/>
      <c r="AA2337" s="15"/>
      <c r="AB2337" s="15"/>
      <c r="AC2337" s="125"/>
      <c r="AD2337" s="8">
        <f t="shared" si="465"/>
        <v>0</v>
      </c>
      <c r="AE2337" s="17">
        <f t="shared" si="466"/>
        <v>4623</v>
      </c>
      <c r="AF2337" s="18">
        <f t="shared" si="467"/>
        <v>113</v>
      </c>
      <c r="AG2337" s="126">
        <f t="shared" si="468"/>
        <v>2.5055432372505626E-2</v>
      </c>
      <c r="AH2337" s="20">
        <v>13.6</v>
      </c>
      <c r="AI2337" s="20">
        <v>750</v>
      </c>
      <c r="AJ2337" s="20"/>
      <c r="AK2337" s="20">
        <v>688</v>
      </c>
      <c r="AL2337" s="20">
        <f t="shared" si="469"/>
        <v>72560.799999999988</v>
      </c>
      <c r="AM2337" s="7" t="s">
        <v>287</v>
      </c>
      <c r="AN2337" s="20"/>
      <c r="AO2337" s="21"/>
      <c r="AP2337" s="21"/>
      <c r="AQ2337" s="5" t="s">
        <v>2672</v>
      </c>
      <c r="AR2337" s="5" t="s">
        <v>2203</v>
      </c>
    </row>
    <row r="2338" spans="1:44">
      <c r="A2338" s="87" t="s">
        <v>562</v>
      </c>
      <c r="B2338" s="5">
        <v>1006918</v>
      </c>
      <c r="C2338" s="5" t="s">
        <v>565</v>
      </c>
      <c r="D2338" s="5" t="s">
        <v>55</v>
      </c>
      <c r="E2338" s="5" t="s">
        <v>2577</v>
      </c>
      <c r="F2338" s="5" t="s">
        <v>2208</v>
      </c>
      <c r="G2338" s="5" t="s">
        <v>2673</v>
      </c>
      <c r="H2338" s="6">
        <v>40525</v>
      </c>
      <c r="I2338" s="5" t="s">
        <v>575</v>
      </c>
      <c r="J2338" s="5" t="s">
        <v>627</v>
      </c>
      <c r="K2338" s="5" t="s">
        <v>568</v>
      </c>
      <c r="L2338" s="7">
        <v>6</v>
      </c>
      <c r="M2338" s="7" t="s">
        <v>287</v>
      </c>
      <c r="N2338" s="8">
        <v>4557</v>
      </c>
      <c r="O2338" s="122">
        <v>0.02</v>
      </c>
      <c r="P2338" s="10">
        <f t="shared" si="457"/>
        <v>91</v>
      </c>
      <c r="Q2338" s="122">
        <v>5.0000000000000001E-3</v>
      </c>
      <c r="R2338" s="10">
        <f t="shared" si="458"/>
        <v>23</v>
      </c>
      <c r="S2338" s="122">
        <f t="shared" si="459"/>
        <v>2.5016458196181698E-2</v>
      </c>
      <c r="T2338" s="10">
        <f t="shared" si="460"/>
        <v>114</v>
      </c>
      <c r="U2338" s="10">
        <f t="shared" si="461"/>
        <v>4671</v>
      </c>
      <c r="V2338" s="11">
        <v>4648.1400000000003</v>
      </c>
      <c r="W2338" s="12">
        <f t="shared" si="462"/>
        <v>91.140000000000327</v>
      </c>
      <c r="X2338" s="123">
        <f t="shared" si="463"/>
        <v>0.02</v>
      </c>
      <c r="Y2338" s="124" t="str">
        <f t="shared" si="464"/>
        <v>0.00%-8.40%</v>
      </c>
      <c r="Z2338" s="15"/>
      <c r="AA2338" s="15"/>
      <c r="AB2338" s="15"/>
      <c r="AC2338" s="125"/>
      <c r="AD2338" s="8">
        <f t="shared" si="465"/>
        <v>0</v>
      </c>
      <c r="AE2338" s="17">
        <f t="shared" si="466"/>
        <v>4648.1400000000003</v>
      </c>
      <c r="AF2338" s="18">
        <f t="shared" si="467"/>
        <v>91.140000000000327</v>
      </c>
      <c r="AG2338" s="126">
        <f t="shared" si="468"/>
        <v>2.0000000000000018E-2</v>
      </c>
      <c r="AH2338" s="20">
        <v>13.6</v>
      </c>
      <c r="AI2338" s="20">
        <v>450</v>
      </c>
      <c r="AJ2338" s="20"/>
      <c r="AK2338" s="20">
        <v>688</v>
      </c>
      <c r="AL2338" s="20">
        <f t="shared" si="469"/>
        <v>69302.703999999998</v>
      </c>
      <c r="AM2338" s="7" t="s">
        <v>287</v>
      </c>
      <c r="AN2338" s="20"/>
      <c r="AO2338" s="21"/>
      <c r="AP2338" s="21"/>
      <c r="AQ2338" s="5" t="s">
        <v>2672</v>
      </c>
      <c r="AR2338" s="5" t="s">
        <v>2203</v>
      </c>
    </row>
    <row r="2339" spans="1:44">
      <c r="A2339" s="87" t="s">
        <v>562</v>
      </c>
      <c r="B2339" s="5">
        <v>1006947</v>
      </c>
      <c r="C2339" s="5" t="s">
        <v>565</v>
      </c>
      <c r="D2339" s="5" t="s">
        <v>55</v>
      </c>
      <c r="E2339" s="5" t="s">
        <v>2577</v>
      </c>
      <c r="F2339" s="5" t="s">
        <v>2208</v>
      </c>
      <c r="G2339" s="5" t="s">
        <v>2673</v>
      </c>
      <c r="H2339" s="6">
        <v>40525</v>
      </c>
      <c r="I2339" s="5" t="s">
        <v>575</v>
      </c>
      <c r="J2339" s="5" t="s">
        <v>2646</v>
      </c>
      <c r="K2339" s="5" t="s">
        <v>568</v>
      </c>
      <c r="L2339" s="7">
        <v>6</v>
      </c>
      <c r="M2339" s="7" t="s">
        <v>287</v>
      </c>
      <c r="N2339" s="8">
        <v>4593</v>
      </c>
      <c r="O2339" s="122">
        <v>0.02</v>
      </c>
      <c r="P2339" s="10">
        <f t="shared" si="457"/>
        <v>92</v>
      </c>
      <c r="Q2339" s="122">
        <v>5.0000000000000001E-3</v>
      </c>
      <c r="R2339" s="10">
        <f t="shared" si="458"/>
        <v>23</v>
      </c>
      <c r="S2339" s="122">
        <f t="shared" si="459"/>
        <v>2.5038101458741562E-2</v>
      </c>
      <c r="T2339" s="10">
        <f t="shared" si="460"/>
        <v>115</v>
      </c>
      <c r="U2339" s="10">
        <f t="shared" si="461"/>
        <v>4708</v>
      </c>
      <c r="V2339" s="11">
        <v>4707.8249999999998</v>
      </c>
      <c r="W2339" s="12">
        <f t="shared" si="462"/>
        <v>114.82499999999982</v>
      </c>
      <c r="X2339" s="123">
        <f t="shared" si="463"/>
        <v>2.5000000000000001E-2</v>
      </c>
      <c r="Y2339" s="124" t="str">
        <f t="shared" si="464"/>
        <v>0.00%-8.40%</v>
      </c>
      <c r="Z2339" s="15"/>
      <c r="AA2339" s="15"/>
      <c r="AB2339" s="15"/>
      <c r="AC2339" s="125"/>
      <c r="AD2339" s="8">
        <f t="shared" si="465"/>
        <v>0</v>
      </c>
      <c r="AE2339" s="17">
        <f t="shared" si="466"/>
        <v>4707.8249999999998</v>
      </c>
      <c r="AF2339" s="18">
        <f t="shared" si="467"/>
        <v>114.82499999999982</v>
      </c>
      <c r="AG2339" s="126">
        <f t="shared" si="468"/>
        <v>2.4999999999999911E-2</v>
      </c>
      <c r="AH2339" s="20">
        <v>13.6</v>
      </c>
      <c r="AI2339" s="20">
        <v>450</v>
      </c>
      <c r="AJ2339" s="20"/>
      <c r="AK2339" s="20">
        <v>688</v>
      </c>
      <c r="AL2339" s="20">
        <f t="shared" si="469"/>
        <v>70114.42</v>
      </c>
      <c r="AM2339" s="7" t="s">
        <v>287</v>
      </c>
      <c r="AN2339" s="20"/>
      <c r="AO2339" s="21"/>
      <c r="AP2339" s="21"/>
      <c r="AQ2339" s="5" t="s">
        <v>2672</v>
      </c>
      <c r="AR2339" s="5" t="s">
        <v>2203</v>
      </c>
    </row>
    <row r="2340" spans="1:44">
      <c r="A2340" s="87" t="s">
        <v>562</v>
      </c>
      <c r="B2340" s="5">
        <v>1006962</v>
      </c>
      <c r="C2340" s="5" t="s">
        <v>565</v>
      </c>
      <c r="D2340" s="5" t="s">
        <v>55</v>
      </c>
      <c r="E2340" s="5" t="s">
        <v>2577</v>
      </c>
      <c r="F2340" s="5" t="s">
        <v>2204</v>
      </c>
      <c r="G2340" s="5" t="s">
        <v>2673</v>
      </c>
      <c r="H2340" s="6">
        <v>40521</v>
      </c>
      <c r="I2340" s="5" t="s">
        <v>575</v>
      </c>
      <c r="J2340" s="5" t="s">
        <v>2646</v>
      </c>
      <c r="K2340" s="5" t="s">
        <v>568</v>
      </c>
      <c r="L2340" s="7">
        <v>6</v>
      </c>
      <c r="M2340" s="7" t="s">
        <v>287</v>
      </c>
      <c r="N2340" s="8">
        <v>4468</v>
      </c>
      <c r="O2340" s="122">
        <v>0.02</v>
      </c>
      <c r="P2340" s="10">
        <f t="shared" si="457"/>
        <v>89</v>
      </c>
      <c r="Q2340" s="122">
        <v>5.0000000000000001E-3</v>
      </c>
      <c r="R2340" s="10">
        <f t="shared" si="458"/>
        <v>22</v>
      </c>
      <c r="S2340" s="122">
        <f t="shared" si="459"/>
        <v>2.4843330349149508E-2</v>
      </c>
      <c r="T2340" s="10">
        <f t="shared" si="460"/>
        <v>111</v>
      </c>
      <c r="U2340" s="10">
        <f t="shared" si="461"/>
        <v>4579</v>
      </c>
      <c r="V2340" s="11">
        <v>4579</v>
      </c>
      <c r="W2340" s="12">
        <f t="shared" si="462"/>
        <v>111</v>
      </c>
      <c r="X2340" s="123">
        <f t="shared" si="463"/>
        <v>2.4799999999999999E-2</v>
      </c>
      <c r="Y2340" s="124" t="str">
        <f t="shared" si="464"/>
        <v>0.00%-8.40%</v>
      </c>
      <c r="Z2340" s="15"/>
      <c r="AA2340" s="15"/>
      <c r="AB2340" s="15"/>
      <c r="AC2340" s="125"/>
      <c r="AD2340" s="8">
        <f t="shared" si="465"/>
        <v>0</v>
      </c>
      <c r="AE2340" s="17">
        <f t="shared" si="466"/>
        <v>4579</v>
      </c>
      <c r="AF2340" s="18">
        <f t="shared" si="467"/>
        <v>111</v>
      </c>
      <c r="AG2340" s="126">
        <f t="shared" si="468"/>
        <v>2.4843330349149539E-2</v>
      </c>
      <c r="AH2340" s="20">
        <v>13.6</v>
      </c>
      <c r="AI2340" s="20">
        <v>450</v>
      </c>
      <c r="AJ2340" s="20"/>
      <c r="AK2340" s="20">
        <v>688</v>
      </c>
      <c r="AL2340" s="20">
        <f t="shared" si="469"/>
        <v>68362.399999999994</v>
      </c>
      <c r="AM2340" s="7" t="s">
        <v>287</v>
      </c>
      <c r="AN2340" s="20"/>
      <c r="AO2340" s="21"/>
      <c r="AP2340" s="21"/>
      <c r="AQ2340" s="5" t="s">
        <v>2672</v>
      </c>
      <c r="AR2340" s="5" t="s">
        <v>2203</v>
      </c>
    </row>
    <row r="2341" spans="1:44">
      <c r="A2341" s="87" t="s">
        <v>562</v>
      </c>
      <c r="B2341" s="5">
        <v>1006963</v>
      </c>
      <c r="C2341" s="5" t="s">
        <v>565</v>
      </c>
      <c r="D2341" s="5" t="s">
        <v>55</v>
      </c>
      <c r="E2341" s="5" t="s">
        <v>2577</v>
      </c>
      <c r="F2341" s="5" t="s">
        <v>2208</v>
      </c>
      <c r="G2341" s="5" t="s">
        <v>2673</v>
      </c>
      <c r="H2341" s="6">
        <v>40521</v>
      </c>
      <c r="I2341" s="5" t="s">
        <v>575</v>
      </c>
      <c r="J2341" s="5" t="s">
        <v>627</v>
      </c>
      <c r="K2341" s="5" t="s">
        <v>568</v>
      </c>
      <c r="L2341" s="7">
        <v>6</v>
      </c>
      <c r="M2341" s="7" t="s">
        <v>287</v>
      </c>
      <c r="N2341" s="8">
        <v>4730</v>
      </c>
      <c r="O2341" s="122">
        <v>0.02</v>
      </c>
      <c r="P2341" s="10">
        <f t="shared" si="457"/>
        <v>95</v>
      </c>
      <c r="Q2341" s="122">
        <v>5.0000000000000001E-3</v>
      </c>
      <c r="R2341" s="10">
        <f t="shared" si="458"/>
        <v>24</v>
      </c>
      <c r="S2341" s="122">
        <f t="shared" si="459"/>
        <v>2.5158562367864692E-2</v>
      </c>
      <c r="T2341" s="10">
        <f t="shared" si="460"/>
        <v>119</v>
      </c>
      <c r="U2341" s="10">
        <f t="shared" si="461"/>
        <v>4849</v>
      </c>
      <c r="V2341" s="11">
        <v>4848.25</v>
      </c>
      <c r="W2341" s="12">
        <f t="shared" si="462"/>
        <v>118.25</v>
      </c>
      <c r="X2341" s="123">
        <f t="shared" si="463"/>
        <v>2.5000000000000001E-2</v>
      </c>
      <c r="Y2341" s="124" t="str">
        <f t="shared" si="464"/>
        <v>0.00%-8.40%</v>
      </c>
      <c r="Z2341" s="15"/>
      <c r="AA2341" s="15"/>
      <c r="AB2341" s="15"/>
      <c r="AC2341" s="125"/>
      <c r="AD2341" s="8">
        <f t="shared" si="465"/>
        <v>0</v>
      </c>
      <c r="AE2341" s="17">
        <f t="shared" si="466"/>
        <v>4848.25</v>
      </c>
      <c r="AF2341" s="18">
        <f t="shared" si="467"/>
        <v>118.25</v>
      </c>
      <c r="AG2341" s="126">
        <f t="shared" si="468"/>
        <v>2.4999999999999911E-2</v>
      </c>
      <c r="AH2341" s="20">
        <v>13.6</v>
      </c>
      <c r="AI2341" s="20">
        <v>450</v>
      </c>
      <c r="AJ2341" s="20"/>
      <c r="AK2341" s="20">
        <v>688</v>
      </c>
      <c r="AL2341" s="20">
        <f t="shared" si="469"/>
        <v>72024.2</v>
      </c>
      <c r="AM2341" s="7" t="s">
        <v>287</v>
      </c>
      <c r="AN2341" s="20"/>
      <c r="AO2341" s="21"/>
      <c r="AP2341" s="21"/>
      <c r="AQ2341" s="5" t="s">
        <v>2672</v>
      </c>
      <c r="AR2341" s="5" t="s">
        <v>2203</v>
      </c>
    </row>
    <row r="2342" spans="1:44">
      <c r="A2342" s="87" t="s">
        <v>562</v>
      </c>
      <c r="B2342" s="5">
        <v>1007042</v>
      </c>
      <c r="C2342" s="5" t="s">
        <v>565</v>
      </c>
      <c r="D2342" s="5" t="s">
        <v>55</v>
      </c>
      <c r="E2342" s="5" t="s">
        <v>2577</v>
      </c>
      <c r="F2342" s="5" t="s">
        <v>2208</v>
      </c>
      <c r="G2342" s="5" t="s">
        <v>2673</v>
      </c>
      <c r="H2342" s="6">
        <v>40562</v>
      </c>
      <c r="I2342" s="5" t="s">
        <v>575</v>
      </c>
      <c r="J2342" s="5" t="s">
        <v>2642</v>
      </c>
      <c r="K2342" s="5" t="s">
        <v>568</v>
      </c>
      <c r="L2342" s="7">
        <v>6</v>
      </c>
      <c r="M2342" s="7" t="s">
        <v>287</v>
      </c>
      <c r="N2342" s="8">
        <v>4512</v>
      </c>
      <c r="O2342" s="122">
        <v>0.02</v>
      </c>
      <c r="P2342" s="10">
        <f t="shared" si="457"/>
        <v>90</v>
      </c>
      <c r="Q2342" s="122">
        <v>5.0000000000000001E-3</v>
      </c>
      <c r="R2342" s="10">
        <f t="shared" si="458"/>
        <v>23</v>
      </c>
      <c r="S2342" s="122">
        <f t="shared" si="459"/>
        <v>2.5044326241134753E-2</v>
      </c>
      <c r="T2342" s="10">
        <f t="shared" si="460"/>
        <v>113</v>
      </c>
      <c r="U2342" s="10">
        <f t="shared" si="461"/>
        <v>4625</v>
      </c>
      <c r="V2342" s="11">
        <v>4669.92</v>
      </c>
      <c r="W2342" s="12">
        <f t="shared" si="462"/>
        <v>157.92000000000007</v>
      </c>
      <c r="X2342" s="123">
        <f t="shared" si="463"/>
        <v>3.5000000000000003E-2</v>
      </c>
      <c r="Y2342" s="124" t="str">
        <f t="shared" si="464"/>
        <v>0.00%-8.40%</v>
      </c>
      <c r="Z2342" s="15"/>
      <c r="AA2342" s="15"/>
      <c r="AB2342" s="15"/>
      <c r="AC2342" s="125"/>
      <c r="AD2342" s="8">
        <f t="shared" si="465"/>
        <v>0</v>
      </c>
      <c r="AE2342" s="17">
        <f t="shared" si="466"/>
        <v>4669.92</v>
      </c>
      <c r="AF2342" s="18">
        <f t="shared" si="467"/>
        <v>157.92000000000007</v>
      </c>
      <c r="AG2342" s="126">
        <f t="shared" si="468"/>
        <v>3.499999999999992E-2</v>
      </c>
      <c r="AH2342" s="20">
        <v>13.6</v>
      </c>
      <c r="AI2342" s="20">
        <v>650</v>
      </c>
      <c r="AJ2342" s="20"/>
      <c r="AK2342" s="20">
        <v>688</v>
      </c>
      <c r="AL2342" s="20">
        <f t="shared" si="469"/>
        <v>71998.911999999997</v>
      </c>
      <c r="AM2342" s="7" t="s">
        <v>287</v>
      </c>
      <c r="AN2342" s="20"/>
      <c r="AO2342" s="21"/>
      <c r="AP2342" s="21"/>
      <c r="AQ2342" s="5" t="s">
        <v>2672</v>
      </c>
      <c r="AR2342" s="5" t="s">
        <v>2203</v>
      </c>
    </row>
    <row r="2343" spans="1:44">
      <c r="A2343" s="87" t="s">
        <v>562</v>
      </c>
      <c r="B2343" s="5">
        <v>1007065</v>
      </c>
      <c r="C2343" s="5" t="s">
        <v>565</v>
      </c>
      <c r="D2343" s="5" t="s">
        <v>55</v>
      </c>
      <c r="E2343" s="5" t="s">
        <v>2577</v>
      </c>
      <c r="F2343" s="5" t="s">
        <v>2208</v>
      </c>
      <c r="G2343" s="5" t="s">
        <v>2673</v>
      </c>
      <c r="H2343" s="6">
        <v>40600</v>
      </c>
      <c r="I2343" s="5" t="s">
        <v>575</v>
      </c>
      <c r="J2343" s="5" t="s">
        <v>2642</v>
      </c>
      <c r="K2343" s="5" t="s">
        <v>568</v>
      </c>
      <c r="L2343" s="7">
        <v>6</v>
      </c>
      <c r="M2343" s="7" t="s">
        <v>287</v>
      </c>
      <c r="N2343" s="8">
        <v>4629</v>
      </c>
      <c r="O2343" s="122">
        <v>0.02</v>
      </c>
      <c r="P2343" s="10">
        <f t="shared" si="457"/>
        <v>93</v>
      </c>
      <c r="Q2343" s="122">
        <v>5.0000000000000001E-3</v>
      </c>
      <c r="R2343" s="10">
        <f t="shared" si="458"/>
        <v>23</v>
      </c>
      <c r="S2343" s="122">
        <f t="shared" si="459"/>
        <v>2.5059408079498812E-2</v>
      </c>
      <c r="T2343" s="10">
        <f t="shared" si="460"/>
        <v>116</v>
      </c>
      <c r="U2343" s="10">
        <f t="shared" si="461"/>
        <v>4745</v>
      </c>
      <c r="V2343" s="11">
        <v>4744.7249999999995</v>
      </c>
      <c r="W2343" s="12">
        <f t="shared" si="462"/>
        <v>115.72499999999945</v>
      </c>
      <c r="X2343" s="123">
        <f t="shared" si="463"/>
        <v>2.5000000000000001E-2</v>
      </c>
      <c r="Y2343" s="124" t="str">
        <f t="shared" si="464"/>
        <v>0.00%-8.40%</v>
      </c>
      <c r="Z2343" s="15"/>
      <c r="AA2343" s="15"/>
      <c r="AB2343" s="15"/>
      <c r="AC2343" s="125"/>
      <c r="AD2343" s="8">
        <f t="shared" si="465"/>
        <v>0</v>
      </c>
      <c r="AE2343" s="17">
        <f t="shared" si="466"/>
        <v>4744.7249999999995</v>
      </c>
      <c r="AF2343" s="18">
        <f t="shared" si="467"/>
        <v>115.72499999999945</v>
      </c>
      <c r="AG2343" s="126">
        <f t="shared" si="468"/>
        <v>2.4999999999999911E-2</v>
      </c>
      <c r="AH2343" s="20">
        <v>13.6</v>
      </c>
      <c r="AI2343" s="20">
        <v>650</v>
      </c>
      <c r="AJ2343" s="20"/>
      <c r="AK2343" s="20">
        <v>688</v>
      </c>
      <c r="AL2343" s="20">
        <f t="shared" si="469"/>
        <v>73016.25999999998</v>
      </c>
      <c r="AM2343" s="7" t="s">
        <v>287</v>
      </c>
      <c r="AN2343" s="20"/>
      <c r="AO2343" s="21"/>
      <c r="AP2343" s="21"/>
      <c r="AQ2343" s="5" t="s">
        <v>2672</v>
      </c>
      <c r="AR2343" s="5" t="s">
        <v>2203</v>
      </c>
    </row>
    <row r="2344" spans="1:44">
      <c r="A2344" s="87" t="s">
        <v>562</v>
      </c>
      <c r="B2344" s="5">
        <v>1007082</v>
      </c>
      <c r="C2344" s="5" t="s">
        <v>565</v>
      </c>
      <c r="D2344" s="5" t="s">
        <v>55</v>
      </c>
      <c r="E2344" s="5" t="s">
        <v>2577</v>
      </c>
      <c r="F2344" s="5" t="s">
        <v>2215</v>
      </c>
      <c r="G2344" s="5" t="s">
        <v>2673</v>
      </c>
      <c r="H2344" s="6">
        <v>40599</v>
      </c>
      <c r="I2344" s="5" t="s">
        <v>575</v>
      </c>
      <c r="J2344" s="5" t="s">
        <v>627</v>
      </c>
      <c r="K2344" s="5" t="s">
        <v>568</v>
      </c>
      <c r="L2344" s="7">
        <v>6</v>
      </c>
      <c r="M2344" s="7" t="s">
        <v>287</v>
      </c>
      <c r="N2344" s="8">
        <v>4482</v>
      </c>
      <c r="O2344" s="122">
        <v>0.02</v>
      </c>
      <c r="P2344" s="10">
        <f t="shared" si="457"/>
        <v>90</v>
      </c>
      <c r="Q2344" s="122">
        <v>5.0000000000000001E-3</v>
      </c>
      <c r="R2344" s="10">
        <f t="shared" si="458"/>
        <v>22</v>
      </c>
      <c r="S2344" s="122">
        <f t="shared" si="459"/>
        <v>2.49888442659527E-2</v>
      </c>
      <c r="T2344" s="10">
        <f t="shared" si="460"/>
        <v>112</v>
      </c>
      <c r="U2344" s="10">
        <f t="shared" si="461"/>
        <v>4594</v>
      </c>
      <c r="V2344" s="11">
        <v>4538</v>
      </c>
      <c r="W2344" s="12">
        <f t="shared" si="462"/>
        <v>56</v>
      </c>
      <c r="X2344" s="123">
        <f t="shared" si="463"/>
        <v>1.2500000000000001E-2</v>
      </c>
      <c r="Y2344" s="124" t="str">
        <f t="shared" si="464"/>
        <v>0.00%-8.40%</v>
      </c>
      <c r="Z2344" s="15"/>
      <c r="AA2344" s="15"/>
      <c r="AB2344" s="15"/>
      <c r="AC2344" s="125"/>
      <c r="AD2344" s="8">
        <f t="shared" si="465"/>
        <v>0</v>
      </c>
      <c r="AE2344" s="17">
        <f t="shared" si="466"/>
        <v>4538</v>
      </c>
      <c r="AF2344" s="18">
        <f t="shared" si="467"/>
        <v>56</v>
      </c>
      <c r="AG2344" s="126">
        <f t="shared" si="468"/>
        <v>1.2494422132976357E-2</v>
      </c>
      <c r="AH2344" s="20">
        <v>13.6</v>
      </c>
      <c r="AI2344" s="20">
        <v>450</v>
      </c>
      <c r="AJ2344" s="20"/>
      <c r="AK2344" s="20">
        <v>688</v>
      </c>
      <c r="AL2344" s="20">
        <f t="shared" si="469"/>
        <v>67804.799999999988</v>
      </c>
      <c r="AM2344" s="7" t="s">
        <v>287</v>
      </c>
      <c r="AN2344" s="20"/>
      <c r="AO2344" s="21" t="str">
        <f>VLOOKUP(B2344,'[2]FCLCh-VB2'!$B$9:$AQ$230,42,)</f>
        <v>仅能从事单一/简单工序，临时调休需求多</v>
      </c>
      <c r="AP2344" s="21"/>
      <c r="AQ2344" s="5" t="s">
        <v>2672</v>
      </c>
      <c r="AR2344" s="5" t="s">
        <v>2203</v>
      </c>
    </row>
    <row r="2345" spans="1:44">
      <c r="A2345" s="87" t="s">
        <v>562</v>
      </c>
      <c r="B2345" s="5">
        <v>1007084</v>
      </c>
      <c r="C2345" s="5" t="s">
        <v>565</v>
      </c>
      <c r="D2345" s="5" t="s">
        <v>55</v>
      </c>
      <c r="E2345" s="5" t="s">
        <v>2577</v>
      </c>
      <c r="F2345" s="5" t="s">
        <v>2208</v>
      </c>
      <c r="G2345" s="5" t="s">
        <v>2673</v>
      </c>
      <c r="H2345" s="6">
        <v>40600</v>
      </c>
      <c r="I2345" s="5" t="s">
        <v>575</v>
      </c>
      <c r="J2345" s="5" t="s">
        <v>653</v>
      </c>
      <c r="K2345" s="5" t="s">
        <v>568</v>
      </c>
      <c r="L2345" s="7">
        <v>6</v>
      </c>
      <c r="M2345" s="7" t="s">
        <v>287</v>
      </c>
      <c r="N2345" s="8">
        <v>4563</v>
      </c>
      <c r="O2345" s="122">
        <v>0.02</v>
      </c>
      <c r="P2345" s="10">
        <f t="shared" si="457"/>
        <v>91</v>
      </c>
      <c r="Q2345" s="122">
        <v>5.0000000000000001E-3</v>
      </c>
      <c r="R2345" s="10">
        <f t="shared" si="458"/>
        <v>23</v>
      </c>
      <c r="S2345" s="122">
        <f t="shared" si="459"/>
        <v>2.4983563445101907E-2</v>
      </c>
      <c r="T2345" s="10">
        <f t="shared" si="460"/>
        <v>114</v>
      </c>
      <c r="U2345" s="10">
        <f t="shared" si="461"/>
        <v>4677</v>
      </c>
      <c r="V2345" s="11">
        <v>4677.0749999999998</v>
      </c>
      <c r="W2345" s="12">
        <f t="shared" si="462"/>
        <v>114.07499999999982</v>
      </c>
      <c r="X2345" s="123">
        <f t="shared" si="463"/>
        <v>2.5000000000000001E-2</v>
      </c>
      <c r="Y2345" s="124" t="str">
        <f t="shared" si="464"/>
        <v>0.00%-8.40%</v>
      </c>
      <c r="Z2345" s="15"/>
      <c r="AA2345" s="15"/>
      <c r="AB2345" s="15"/>
      <c r="AC2345" s="125"/>
      <c r="AD2345" s="8">
        <f t="shared" si="465"/>
        <v>0</v>
      </c>
      <c r="AE2345" s="17">
        <f t="shared" si="466"/>
        <v>4677.0749999999998</v>
      </c>
      <c r="AF2345" s="18">
        <f t="shared" si="467"/>
        <v>114.07499999999982</v>
      </c>
      <c r="AG2345" s="126">
        <f t="shared" si="468"/>
        <v>2.4999999999999911E-2</v>
      </c>
      <c r="AH2345" s="20">
        <v>13.6</v>
      </c>
      <c r="AI2345" s="20">
        <v>750</v>
      </c>
      <c r="AJ2345" s="20"/>
      <c r="AK2345" s="20">
        <v>688</v>
      </c>
      <c r="AL2345" s="20">
        <f t="shared" si="469"/>
        <v>73296.22</v>
      </c>
      <c r="AM2345" s="7" t="s">
        <v>287</v>
      </c>
      <c r="AN2345" s="20"/>
      <c r="AO2345" s="21"/>
      <c r="AP2345" s="21"/>
      <c r="AQ2345" s="5" t="s">
        <v>2672</v>
      </c>
      <c r="AR2345" s="5" t="s">
        <v>2203</v>
      </c>
    </row>
    <row r="2346" spans="1:44">
      <c r="A2346" s="87" t="s">
        <v>562</v>
      </c>
      <c r="B2346" s="5">
        <v>1007086</v>
      </c>
      <c r="C2346" s="5" t="s">
        <v>565</v>
      </c>
      <c r="D2346" s="5" t="s">
        <v>55</v>
      </c>
      <c r="E2346" s="5" t="s">
        <v>2577</v>
      </c>
      <c r="F2346" s="5" t="s">
        <v>2215</v>
      </c>
      <c r="G2346" s="5" t="s">
        <v>2673</v>
      </c>
      <c r="H2346" s="6">
        <v>40599</v>
      </c>
      <c r="I2346" s="5" t="s">
        <v>575</v>
      </c>
      <c r="J2346" s="5" t="s">
        <v>627</v>
      </c>
      <c r="K2346" s="5" t="s">
        <v>568</v>
      </c>
      <c r="L2346" s="7">
        <v>6</v>
      </c>
      <c r="M2346" s="7" t="s">
        <v>287</v>
      </c>
      <c r="N2346" s="8">
        <v>4133</v>
      </c>
      <c r="O2346" s="122">
        <v>0.02</v>
      </c>
      <c r="P2346" s="10">
        <f t="shared" si="457"/>
        <v>83</v>
      </c>
      <c r="Q2346" s="122">
        <v>5.0000000000000001E-3</v>
      </c>
      <c r="R2346" s="10">
        <f t="shared" si="458"/>
        <v>21</v>
      </c>
      <c r="S2346" s="122">
        <f t="shared" si="459"/>
        <v>2.5163319622550206E-2</v>
      </c>
      <c r="T2346" s="10">
        <f t="shared" si="460"/>
        <v>104</v>
      </c>
      <c r="U2346" s="10">
        <f t="shared" si="461"/>
        <v>4237</v>
      </c>
      <c r="V2346" s="11">
        <v>4133</v>
      </c>
      <c r="W2346" s="12">
        <f t="shared" si="462"/>
        <v>0</v>
      </c>
      <c r="X2346" s="123">
        <f t="shared" si="463"/>
        <v>0</v>
      </c>
      <c r="Y2346" s="124" t="str">
        <f t="shared" si="464"/>
        <v>0.00%-8.40%</v>
      </c>
      <c r="Z2346" s="15"/>
      <c r="AA2346" s="15"/>
      <c r="AB2346" s="15"/>
      <c r="AC2346" s="125"/>
      <c r="AD2346" s="8">
        <f t="shared" si="465"/>
        <v>0</v>
      </c>
      <c r="AE2346" s="17">
        <f t="shared" si="466"/>
        <v>4133</v>
      </c>
      <c r="AF2346" s="18">
        <f t="shared" si="467"/>
        <v>0</v>
      </c>
      <c r="AG2346" s="126">
        <f t="shared" si="468"/>
        <v>0</v>
      </c>
      <c r="AH2346" s="20">
        <v>13.6</v>
      </c>
      <c r="AI2346" s="20">
        <v>450</v>
      </c>
      <c r="AJ2346" s="20"/>
      <c r="AK2346" s="20">
        <v>688</v>
      </c>
      <c r="AL2346" s="20">
        <f t="shared" si="469"/>
        <v>62296.799999999996</v>
      </c>
      <c r="AM2346" s="7" t="s">
        <v>287</v>
      </c>
      <c r="AN2346" s="20"/>
      <c r="AO2346" s="21" t="str">
        <f>VLOOKUP(B2346,'[2]FCLCh-VB2'!$B$9:$AQ$230,42,)</f>
        <v>一年内8次个人业绩低于100分</v>
      </c>
      <c r="AP2346" s="21" t="s">
        <v>140</v>
      </c>
      <c r="AQ2346" s="5" t="s">
        <v>2672</v>
      </c>
      <c r="AR2346" s="5" t="s">
        <v>2203</v>
      </c>
    </row>
    <row r="2347" spans="1:44">
      <c r="A2347" s="87" t="s">
        <v>562</v>
      </c>
      <c r="B2347" s="5">
        <v>1007103</v>
      </c>
      <c r="C2347" s="5" t="s">
        <v>565</v>
      </c>
      <c r="D2347" s="5" t="s">
        <v>55</v>
      </c>
      <c r="E2347" s="5" t="s">
        <v>2577</v>
      </c>
      <c r="F2347" s="5" t="s">
        <v>2204</v>
      </c>
      <c r="G2347" s="5" t="s">
        <v>2673</v>
      </c>
      <c r="H2347" s="6">
        <v>40599</v>
      </c>
      <c r="I2347" s="5" t="s">
        <v>575</v>
      </c>
      <c r="J2347" s="5" t="s">
        <v>627</v>
      </c>
      <c r="K2347" s="5" t="s">
        <v>568</v>
      </c>
      <c r="L2347" s="7">
        <v>6</v>
      </c>
      <c r="M2347" s="7" t="s">
        <v>287</v>
      </c>
      <c r="N2347" s="8">
        <v>4515</v>
      </c>
      <c r="O2347" s="122">
        <v>0.02</v>
      </c>
      <c r="P2347" s="10">
        <f t="shared" si="457"/>
        <v>90</v>
      </c>
      <c r="Q2347" s="122">
        <v>5.0000000000000001E-3</v>
      </c>
      <c r="R2347" s="10">
        <f t="shared" si="458"/>
        <v>23</v>
      </c>
      <c r="S2347" s="122">
        <f t="shared" si="459"/>
        <v>2.5027685492801773E-2</v>
      </c>
      <c r="T2347" s="10">
        <f t="shared" si="460"/>
        <v>113</v>
      </c>
      <c r="U2347" s="10">
        <f t="shared" si="461"/>
        <v>4628</v>
      </c>
      <c r="V2347" s="11">
        <v>4515</v>
      </c>
      <c r="W2347" s="12">
        <f t="shared" si="462"/>
        <v>0</v>
      </c>
      <c r="X2347" s="123">
        <f t="shared" si="463"/>
        <v>0</v>
      </c>
      <c r="Y2347" s="124" t="str">
        <f t="shared" si="464"/>
        <v>0.00%-8.40%</v>
      </c>
      <c r="Z2347" s="15"/>
      <c r="AA2347" s="15"/>
      <c r="AB2347" s="15"/>
      <c r="AC2347" s="125"/>
      <c r="AD2347" s="8">
        <f t="shared" si="465"/>
        <v>0</v>
      </c>
      <c r="AE2347" s="17">
        <f t="shared" si="466"/>
        <v>4515</v>
      </c>
      <c r="AF2347" s="18">
        <f t="shared" si="467"/>
        <v>0</v>
      </c>
      <c r="AG2347" s="126">
        <f t="shared" si="468"/>
        <v>0</v>
      </c>
      <c r="AH2347" s="20">
        <v>13.6</v>
      </c>
      <c r="AI2347" s="20">
        <v>450</v>
      </c>
      <c r="AJ2347" s="20"/>
      <c r="AK2347" s="20">
        <v>688</v>
      </c>
      <c r="AL2347" s="20">
        <f t="shared" si="469"/>
        <v>67492</v>
      </c>
      <c r="AM2347" s="7" t="s">
        <v>287</v>
      </c>
      <c r="AN2347" s="20"/>
      <c r="AO2347" s="21" t="str">
        <f>VLOOKUP(B2347,'[4]FCLCh-VB1'!$B$9:$AQ$248,42,)</f>
        <v>只能从事一些简单岗位</v>
      </c>
      <c r="AP2347" s="21" t="s">
        <v>140</v>
      </c>
      <c r="AQ2347" s="5" t="s">
        <v>2672</v>
      </c>
      <c r="AR2347" s="5" t="s">
        <v>2203</v>
      </c>
    </row>
    <row r="2348" spans="1:44">
      <c r="A2348" s="87" t="s">
        <v>562</v>
      </c>
      <c r="B2348" s="5">
        <v>1007110</v>
      </c>
      <c r="C2348" s="5" t="s">
        <v>565</v>
      </c>
      <c r="D2348" s="5" t="s">
        <v>55</v>
      </c>
      <c r="E2348" s="5" t="s">
        <v>2577</v>
      </c>
      <c r="F2348" s="5" t="s">
        <v>2208</v>
      </c>
      <c r="G2348" s="5" t="s">
        <v>2673</v>
      </c>
      <c r="H2348" s="6">
        <v>40599</v>
      </c>
      <c r="I2348" s="5" t="s">
        <v>575</v>
      </c>
      <c r="J2348" s="5" t="s">
        <v>627</v>
      </c>
      <c r="K2348" s="5" t="s">
        <v>568</v>
      </c>
      <c r="L2348" s="7">
        <v>6</v>
      </c>
      <c r="M2348" s="7" t="s">
        <v>287</v>
      </c>
      <c r="N2348" s="8">
        <v>4616</v>
      </c>
      <c r="O2348" s="122">
        <v>0.02</v>
      </c>
      <c r="P2348" s="10">
        <f t="shared" si="457"/>
        <v>92</v>
      </c>
      <c r="Q2348" s="122">
        <v>5.0000000000000001E-3</v>
      </c>
      <c r="R2348" s="10">
        <f t="shared" si="458"/>
        <v>23</v>
      </c>
      <c r="S2348" s="122">
        <f t="shared" si="459"/>
        <v>2.4913344887348355E-2</v>
      </c>
      <c r="T2348" s="10">
        <f t="shared" si="460"/>
        <v>115</v>
      </c>
      <c r="U2348" s="10">
        <f t="shared" si="461"/>
        <v>4731</v>
      </c>
      <c r="V2348" s="11">
        <v>4616</v>
      </c>
      <c r="W2348" s="12">
        <f t="shared" si="462"/>
        <v>0</v>
      </c>
      <c r="X2348" s="123">
        <f t="shared" si="463"/>
        <v>0</v>
      </c>
      <c r="Y2348" s="124" t="str">
        <f t="shared" si="464"/>
        <v>0.00%-8.40%</v>
      </c>
      <c r="Z2348" s="15"/>
      <c r="AA2348" s="15"/>
      <c r="AB2348" s="15"/>
      <c r="AC2348" s="125"/>
      <c r="AD2348" s="8">
        <f t="shared" si="465"/>
        <v>0</v>
      </c>
      <c r="AE2348" s="17">
        <f t="shared" si="466"/>
        <v>4616</v>
      </c>
      <c r="AF2348" s="18">
        <f t="shared" si="467"/>
        <v>0</v>
      </c>
      <c r="AG2348" s="126">
        <f t="shared" si="468"/>
        <v>0</v>
      </c>
      <c r="AH2348" s="20">
        <v>13.6</v>
      </c>
      <c r="AI2348" s="20">
        <v>450</v>
      </c>
      <c r="AJ2348" s="20"/>
      <c r="AK2348" s="20">
        <v>688</v>
      </c>
      <c r="AL2348" s="20">
        <f t="shared" si="469"/>
        <v>68865.600000000006</v>
      </c>
      <c r="AM2348" s="7" t="s">
        <v>287</v>
      </c>
      <c r="AN2348" s="20"/>
      <c r="AO2348" s="21" t="str">
        <f>VLOOKUP(B2348,'[3]FCLCh-VB3'!$B$9:$AQ$389,42,)</f>
        <v>病假1000，50.4%</v>
      </c>
      <c r="AP2348" s="21" t="s">
        <v>624</v>
      </c>
      <c r="AQ2348" s="5" t="s">
        <v>2672</v>
      </c>
      <c r="AR2348" s="5" t="s">
        <v>2203</v>
      </c>
    </row>
    <row r="2349" spans="1:44">
      <c r="A2349" s="87" t="s">
        <v>562</v>
      </c>
      <c r="B2349" s="5">
        <v>1007123</v>
      </c>
      <c r="C2349" s="5" t="s">
        <v>565</v>
      </c>
      <c r="D2349" s="5" t="s">
        <v>55</v>
      </c>
      <c r="E2349" s="5" t="s">
        <v>2577</v>
      </c>
      <c r="F2349" s="5" t="s">
        <v>2208</v>
      </c>
      <c r="G2349" s="5" t="s">
        <v>2673</v>
      </c>
      <c r="H2349" s="6">
        <v>40600</v>
      </c>
      <c r="I2349" s="5" t="s">
        <v>575</v>
      </c>
      <c r="J2349" s="5" t="s">
        <v>627</v>
      </c>
      <c r="K2349" s="5" t="s">
        <v>568</v>
      </c>
      <c r="L2349" s="7">
        <v>6</v>
      </c>
      <c r="M2349" s="7" t="s">
        <v>287</v>
      </c>
      <c r="N2349" s="8">
        <v>4528</v>
      </c>
      <c r="O2349" s="122">
        <v>0.02</v>
      </c>
      <c r="P2349" s="10">
        <f t="shared" si="457"/>
        <v>91</v>
      </c>
      <c r="Q2349" s="122">
        <v>5.0000000000000001E-3</v>
      </c>
      <c r="R2349" s="10">
        <f t="shared" si="458"/>
        <v>23</v>
      </c>
      <c r="S2349" s="122">
        <f t="shared" si="459"/>
        <v>2.517667844522968E-2</v>
      </c>
      <c r="T2349" s="10">
        <f t="shared" si="460"/>
        <v>114</v>
      </c>
      <c r="U2349" s="10">
        <f t="shared" si="461"/>
        <v>4642</v>
      </c>
      <c r="V2349" s="11">
        <v>4641.2</v>
      </c>
      <c r="W2349" s="12">
        <f t="shared" si="462"/>
        <v>113.19999999999982</v>
      </c>
      <c r="X2349" s="123">
        <f t="shared" si="463"/>
        <v>2.5000000000000001E-2</v>
      </c>
      <c r="Y2349" s="124" t="str">
        <f t="shared" si="464"/>
        <v>0.00%-8.40%</v>
      </c>
      <c r="Z2349" s="15"/>
      <c r="AA2349" s="15"/>
      <c r="AB2349" s="15"/>
      <c r="AC2349" s="125"/>
      <c r="AD2349" s="8">
        <f t="shared" si="465"/>
        <v>0</v>
      </c>
      <c r="AE2349" s="17">
        <f t="shared" si="466"/>
        <v>4641.2</v>
      </c>
      <c r="AF2349" s="18">
        <f t="shared" si="467"/>
        <v>113.19999999999982</v>
      </c>
      <c r="AG2349" s="126">
        <f t="shared" si="468"/>
        <v>2.4999999999999911E-2</v>
      </c>
      <c r="AH2349" s="20">
        <v>13.6</v>
      </c>
      <c r="AI2349" s="20">
        <v>450</v>
      </c>
      <c r="AJ2349" s="20"/>
      <c r="AK2349" s="20">
        <v>688</v>
      </c>
      <c r="AL2349" s="20">
        <f t="shared" si="469"/>
        <v>69208.319999999992</v>
      </c>
      <c r="AM2349" s="7" t="s">
        <v>287</v>
      </c>
      <c r="AN2349" s="20"/>
      <c r="AO2349" s="21"/>
      <c r="AP2349" s="21"/>
      <c r="AQ2349" s="5" t="s">
        <v>2672</v>
      </c>
      <c r="AR2349" s="5" t="s">
        <v>2203</v>
      </c>
    </row>
    <row r="2350" spans="1:44">
      <c r="A2350" s="87" t="s">
        <v>562</v>
      </c>
      <c r="B2350" s="5">
        <v>1007157</v>
      </c>
      <c r="C2350" s="5" t="s">
        <v>565</v>
      </c>
      <c r="D2350" s="5" t="s">
        <v>55</v>
      </c>
      <c r="E2350" s="5" t="s">
        <v>2577</v>
      </c>
      <c r="F2350" s="5" t="s">
        <v>2208</v>
      </c>
      <c r="G2350" s="5" t="s">
        <v>2673</v>
      </c>
      <c r="H2350" s="6">
        <v>40610</v>
      </c>
      <c r="I2350" s="5" t="s">
        <v>575</v>
      </c>
      <c r="J2350" s="5" t="s">
        <v>2644</v>
      </c>
      <c r="K2350" s="5" t="s">
        <v>568</v>
      </c>
      <c r="L2350" s="7">
        <v>6</v>
      </c>
      <c r="M2350" s="7" t="s">
        <v>287</v>
      </c>
      <c r="N2350" s="8">
        <v>4968</v>
      </c>
      <c r="O2350" s="122">
        <v>0.02</v>
      </c>
      <c r="P2350" s="10">
        <f t="shared" si="457"/>
        <v>99</v>
      </c>
      <c r="Q2350" s="122">
        <v>5.0000000000000001E-3</v>
      </c>
      <c r="R2350" s="10">
        <f t="shared" si="458"/>
        <v>25</v>
      </c>
      <c r="S2350" s="122">
        <f t="shared" si="459"/>
        <v>2.4959742351046699E-2</v>
      </c>
      <c r="T2350" s="10">
        <f t="shared" si="460"/>
        <v>124</v>
      </c>
      <c r="U2350" s="10">
        <f t="shared" si="461"/>
        <v>5092</v>
      </c>
      <c r="V2350" s="11">
        <v>5092.2</v>
      </c>
      <c r="W2350" s="12">
        <f t="shared" si="462"/>
        <v>124.19999999999982</v>
      </c>
      <c r="X2350" s="123">
        <f t="shared" si="463"/>
        <v>2.5000000000000001E-2</v>
      </c>
      <c r="Y2350" s="124" t="str">
        <f t="shared" si="464"/>
        <v>0.00%-8.40%</v>
      </c>
      <c r="Z2350" s="15"/>
      <c r="AA2350" s="15"/>
      <c r="AB2350" s="15"/>
      <c r="AC2350" s="125"/>
      <c r="AD2350" s="8">
        <f t="shared" si="465"/>
        <v>0</v>
      </c>
      <c r="AE2350" s="17">
        <f t="shared" si="466"/>
        <v>5092.2</v>
      </c>
      <c r="AF2350" s="18">
        <f t="shared" si="467"/>
        <v>124.19999999999982</v>
      </c>
      <c r="AG2350" s="126">
        <f t="shared" si="468"/>
        <v>2.4999999999999911E-2</v>
      </c>
      <c r="AH2350" s="20">
        <v>13.6</v>
      </c>
      <c r="AI2350" s="20">
        <v>650</v>
      </c>
      <c r="AJ2350" s="20"/>
      <c r="AK2350" s="20">
        <v>688</v>
      </c>
      <c r="AL2350" s="20">
        <f t="shared" si="469"/>
        <v>77741.919999999998</v>
      </c>
      <c r="AM2350" s="7" t="s">
        <v>287</v>
      </c>
      <c r="AN2350" s="20"/>
      <c r="AO2350" s="21"/>
      <c r="AP2350" s="21"/>
      <c r="AQ2350" s="5" t="s">
        <v>2672</v>
      </c>
      <c r="AR2350" s="5" t="s">
        <v>2203</v>
      </c>
    </row>
    <row r="2351" spans="1:44">
      <c r="A2351" s="87" t="s">
        <v>562</v>
      </c>
      <c r="B2351" s="5">
        <v>1007167</v>
      </c>
      <c r="C2351" s="5" t="s">
        <v>565</v>
      </c>
      <c r="D2351" s="5" t="s">
        <v>55</v>
      </c>
      <c r="E2351" s="5" t="s">
        <v>2577</v>
      </c>
      <c r="F2351" s="5" t="s">
        <v>2208</v>
      </c>
      <c r="G2351" s="5" t="s">
        <v>2673</v>
      </c>
      <c r="H2351" s="6">
        <v>40610</v>
      </c>
      <c r="I2351" s="5" t="s">
        <v>575</v>
      </c>
      <c r="J2351" s="5" t="s">
        <v>2644</v>
      </c>
      <c r="K2351" s="5" t="s">
        <v>568</v>
      </c>
      <c r="L2351" s="7">
        <v>6</v>
      </c>
      <c r="M2351" s="7" t="s">
        <v>287</v>
      </c>
      <c r="N2351" s="8">
        <v>4700</v>
      </c>
      <c r="O2351" s="122">
        <v>0.02</v>
      </c>
      <c r="P2351" s="10">
        <f t="shared" si="457"/>
        <v>94</v>
      </c>
      <c r="Q2351" s="122">
        <v>5.0000000000000001E-3</v>
      </c>
      <c r="R2351" s="10">
        <f t="shared" si="458"/>
        <v>24</v>
      </c>
      <c r="S2351" s="122">
        <f t="shared" si="459"/>
        <v>2.5106382978723404E-2</v>
      </c>
      <c r="T2351" s="10">
        <f t="shared" si="460"/>
        <v>118</v>
      </c>
      <c r="U2351" s="10">
        <f t="shared" si="461"/>
        <v>4818</v>
      </c>
      <c r="V2351" s="11">
        <v>4817.5</v>
      </c>
      <c r="W2351" s="12">
        <f t="shared" si="462"/>
        <v>117.5</v>
      </c>
      <c r="X2351" s="123">
        <f t="shared" si="463"/>
        <v>2.5000000000000001E-2</v>
      </c>
      <c r="Y2351" s="124" t="str">
        <f t="shared" si="464"/>
        <v>0.00%-8.40%</v>
      </c>
      <c r="Z2351" s="15"/>
      <c r="AA2351" s="15"/>
      <c r="AB2351" s="15"/>
      <c r="AC2351" s="125"/>
      <c r="AD2351" s="8">
        <f t="shared" si="465"/>
        <v>0</v>
      </c>
      <c r="AE2351" s="17">
        <f t="shared" si="466"/>
        <v>4817.5</v>
      </c>
      <c r="AF2351" s="18">
        <f t="shared" si="467"/>
        <v>117.5</v>
      </c>
      <c r="AG2351" s="126">
        <f t="shared" si="468"/>
        <v>2.4999999999999911E-2</v>
      </c>
      <c r="AH2351" s="20">
        <v>13.6</v>
      </c>
      <c r="AI2351" s="20">
        <v>650</v>
      </c>
      <c r="AJ2351" s="20"/>
      <c r="AK2351" s="20">
        <v>688</v>
      </c>
      <c r="AL2351" s="20">
        <f t="shared" si="469"/>
        <v>74006</v>
      </c>
      <c r="AM2351" s="7" t="s">
        <v>287</v>
      </c>
      <c r="AN2351" s="20"/>
      <c r="AO2351" s="21"/>
      <c r="AP2351" s="21"/>
      <c r="AQ2351" s="5" t="s">
        <v>2672</v>
      </c>
      <c r="AR2351" s="5" t="s">
        <v>2203</v>
      </c>
    </row>
    <row r="2352" spans="1:44">
      <c r="A2352" s="87" t="s">
        <v>562</v>
      </c>
      <c r="B2352" s="5">
        <v>1007176</v>
      </c>
      <c r="C2352" s="5" t="s">
        <v>565</v>
      </c>
      <c r="D2352" s="5" t="s">
        <v>55</v>
      </c>
      <c r="E2352" s="5" t="s">
        <v>2577</v>
      </c>
      <c r="F2352" s="5" t="s">
        <v>2208</v>
      </c>
      <c r="G2352" s="5" t="s">
        <v>2673</v>
      </c>
      <c r="H2352" s="6">
        <v>40610</v>
      </c>
      <c r="I2352" s="5" t="s">
        <v>575</v>
      </c>
      <c r="J2352" s="5" t="s">
        <v>627</v>
      </c>
      <c r="K2352" s="5" t="s">
        <v>568</v>
      </c>
      <c r="L2352" s="7">
        <v>6</v>
      </c>
      <c r="M2352" s="7" t="s">
        <v>287</v>
      </c>
      <c r="N2352" s="8">
        <v>4419</v>
      </c>
      <c r="O2352" s="122">
        <v>0.02</v>
      </c>
      <c r="P2352" s="10">
        <f t="shared" si="457"/>
        <v>88</v>
      </c>
      <c r="Q2352" s="122">
        <v>5.0000000000000001E-3</v>
      </c>
      <c r="R2352" s="10">
        <f t="shared" si="458"/>
        <v>22</v>
      </c>
      <c r="S2352" s="122">
        <f t="shared" si="459"/>
        <v>2.4892509617560534E-2</v>
      </c>
      <c r="T2352" s="10">
        <f t="shared" si="460"/>
        <v>110</v>
      </c>
      <c r="U2352" s="10">
        <f t="shared" si="461"/>
        <v>4529</v>
      </c>
      <c r="V2352" s="11">
        <v>4463.1899999999996</v>
      </c>
      <c r="W2352" s="12">
        <f t="shared" si="462"/>
        <v>44.1899999999996</v>
      </c>
      <c r="X2352" s="123">
        <f t="shared" si="463"/>
        <v>0.01</v>
      </c>
      <c r="Y2352" s="124" t="str">
        <f t="shared" si="464"/>
        <v>0.00%-8.40%</v>
      </c>
      <c r="Z2352" s="15"/>
      <c r="AA2352" s="15"/>
      <c r="AB2352" s="15"/>
      <c r="AC2352" s="125"/>
      <c r="AD2352" s="8">
        <f t="shared" si="465"/>
        <v>0</v>
      </c>
      <c r="AE2352" s="17">
        <f t="shared" si="466"/>
        <v>4463.1899999999996</v>
      </c>
      <c r="AF2352" s="18">
        <f t="shared" si="467"/>
        <v>44.1899999999996</v>
      </c>
      <c r="AG2352" s="126">
        <f t="shared" si="468"/>
        <v>1.0000000000000009E-2</v>
      </c>
      <c r="AH2352" s="20">
        <v>13.6</v>
      </c>
      <c r="AI2352" s="20">
        <v>450</v>
      </c>
      <c r="AJ2352" s="20"/>
      <c r="AK2352" s="20">
        <v>688</v>
      </c>
      <c r="AL2352" s="20">
        <f t="shared" si="469"/>
        <v>66787.383999999991</v>
      </c>
      <c r="AM2352" s="7" t="s">
        <v>287</v>
      </c>
      <c r="AN2352" s="20"/>
      <c r="AO2352" s="21" t="str">
        <f>VLOOKUP(B2352,'[3]FCLCh-VB3'!$B$9:$AQ$389,42,)</f>
        <v>病假224，11.29%</v>
      </c>
      <c r="AP2352" s="21"/>
      <c r="AQ2352" s="5" t="s">
        <v>2672</v>
      </c>
      <c r="AR2352" s="5" t="s">
        <v>2203</v>
      </c>
    </row>
    <row r="2353" spans="1:44">
      <c r="A2353" s="87" t="s">
        <v>562</v>
      </c>
      <c r="B2353" s="5">
        <v>1007184</v>
      </c>
      <c r="C2353" s="5" t="s">
        <v>565</v>
      </c>
      <c r="D2353" s="5" t="s">
        <v>55</v>
      </c>
      <c r="E2353" s="5" t="s">
        <v>2577</v>
      </c>
      <c r="F2353" s="5" t="s">
        <v>2208</v>
      </c>
      <c r="G2353" s="5" t="s">
        <v>2673</v>
      </c>
      <c r="H2353" s="6">
        <v>40610</v>
      </c>
      <c r="I2353" s="5" t="s">
        <v>575</v>
      </c>
      <c r="J2353" s="5" t="s">
        <v>2644</v>
      </c>
      <c r="K2353" s="5" t="s">
        <v>568</v>
      </c>
      <c r="L2353" s="7">
        <v>6</v>
      </c>
      <c r="M2353" s="7" t="s">
        <v>287</v>
      </c>
      <c r="N2353" s="8">
        <v>4740</v>
      </c>
      <c r="O2353" s="122">
        <v>0.02</v>
      </c>
      <c r="P2353" s="10">
        <f t="shared" si="457"/>
        <v>95</v>
      </c>
      <c r="Q2353" s="122">
        <v>5.0000000000000001E-3</v>
      </c>
      <c r="R2353" s="10">
        <f t="shared" si="458"/>
        <v>24</v>
      </c>
      <c r="S2353" s="122">
        <f t="shared" si="459"/>
        <v>2.5105485232067511E-2</v>
      </c>
      <c r="T2353" s="10">
        <f t="shared" si="460"/>
        <v>119</v>
      </c>
      <c r="U2353" s="10">
        <f t="shared" si="461"/>
        <v>4859</v>
      </c>
      <c r="V2353" s="11">
        <v>4858.5</v>
      </c>
      <c r="W2353" s="12">
        <f t="shared" si="462"/>
        <v>118.5</v>
      </c>
      <c r="X2353" s="123">
        <f t="shared" si="463"/>
        <v>2.5000000000000001E-2</v>
      </c>
      <c r="Y2353" s="124" t="str">
        <f t="shared" si="464"/>
        <v>0.00%-8.40%</v>
      </c>
      <c r="Z2353" s="15"/>
      <c r="AA2353" s="15"/>
      <c r="AB2353" s="15"/>
      <c r="AC2353" s="125"/>
      <c r="AD2353" s="8">
        <f t="shared" si="465"/>
        <v>0</v>
      </c>
      <c r="AE2353" s="17">
        <f t="shared" si="466"/>
        <v>4858.5</v>
      </c>
      <c r="AF2353" s="18">
        <f t="shared" si="467"/>
        <v>118.5</v>
      </c>
      <c r="AG2353" s="126">
        <f t="shared" si="468"/>
        <v>2.4999999999999911E-2</v>
      </c>
      <c r="AH2353" s="20">
        <v>13.6</v>
      </c>
      <c r="AI2353" s="20">
        <v>650</v>
      </c>
      <c r="AJ2353" s="20"/>
      <c r="AK2353" s="20">
        <v>688</v>
      </c>
      <c r="AL2353" s="20">
        <f t="shared" si="469"/>
        <v>74563.599999999991</v>
      </c>
      <c r="AM2353" s="7" t="s">
        <v>287</v>
      </c>
      <c r="AN2353" s="20"/>
      <c r="AO2353" s="21"/>
      <c r="AP2353" s="21"/>
      <c r="AQ2353" s="5" t="s">
        <v>2672</v>
      </c>
      <c r="AR2353" s="5" t="s">
        <v>2203</v>
      </c>
    </row>
    <row r="2354" spans="1:44">
      <c r="A2354" s="87" t="s">
        <v>562</v>
      </c>
      <c r="B2354" s="5">
        <v>1007201</v>
      </c>
      <c r="C2354" s="5" t="s">
        <v>565</v>
      </c>
      <c r="D2354" s="5" t="s">
        <v>55</v>
      </c>
      <c r="E2354" s="5" t="s">
        <v>2577</v>
      </c>
      <c r="F2354" s="5" t="s">
        <v>2208</v>
      </c>
      <c r="G2354" s="5" t="s">
        <v>2673</v>
      </c>
      <c r="H2354" s="6">
        <v>40610</v>
      </c>
      <c r="I2354" s="5" t="s">
        <v>575</v>
      </c>
      <c r="J2354" s="5" t="s">
        <v>653</v>
      </c>
      <c r="K2354" s="5" t="s">
        <v>568</v>
      </c>
      <c r="L2354" s="7">
        <v>6</v>
      </c>
      <c r="M2354" s="7" t="s">
        <v>287</v>
      </c>
      <c r="N2354" s="8">
        <v>4768</v>
      </c>
      <c r="O2354" s="122">
        <v>0.02</v>
      </c>
      <c r="P2354" s="10">
        <f t="shared" si="457"/>
        <v>95</v>
      </c>
      <c r="Q2354" s="122">
        <v>5.0000000000000001E-3</v>
      </c>
      <c r="R2354" s="10">
        <f t="shared" si="458"/>
        <v>24</v>
      </c>
      <c r="S2354" s="122">
        <f t="shared" si="459"/>
        <v>2.4958053691275166E-2</v>
      </c>
      <c r="T2354" s="10">
        <f t="shared" si="460"/>
        <v>119</v>
      </c>
      <c r="U2354" s="10">
        <f t="shared" si="461"/>
        <v>4887</v>
      </c>
      <c r="V2354" s="11">
        <v>4815.68</v>
      </c>
      <c r="W2354" s="12">
        <f t="shared" si="462"/>
        <v>47.680000000000291</v>
      </c>
      <c r="X2354" s="123">
        <f t="shared" si="463"/>
        <v>0.01</v>
      </c>
      <c r="Y2354" s="124" t="str">
        <f t="shared" si="464"/>
        <v>0.00%-8.40%</v>
      </c>
      <c r="Z2354" s="15"/>
      <c r="AA2354" s="15"/>
      <c r="AB2354" s="15"/>
      <c r="AC2354" s="125"/>
      <c r="AD2354" s="8">
        <f t="shared" si="465"/>
        <v>0</v>
      </c>
      <c r="AE2354" s="17">
        <f t="shared" si="466"/>
        <v>4815.68</v>
      </c>
      <c r="AF2354" s="18">
        <f t="shared" si="467"/>
        <v>47.680000000000291</v>
      </c>
      <c r="AG2354" s="126">
        <f t="shared" si="468"/>
        <v>1.0000000000000009E-2</v>
      </c>
      <c r="AH2354" s="20">
        <v>13.6</v>
      </c>
      <c r="AI2354" s="20">
        <v>750</v>
      </c>
      <c r="AJ2354" s="20"/>
      <c r="AK2354" s="20">
        <v>688</v>
      </c>
      <c r="AL2354" s="20">
        <f t="shared" si="469"/>
        <v>75181.247999999992</v>
      </c>
      <c r="AM2354" s="7" t="s">
        <v>287</v>
      </c>
      <c r="AN2354" s="20"/>
      <c r="AO2354" s="21" t="str">
        <f>VLOOKUP(B2354,'[3]FCLCh-VB3'!$B$9:$AQ$389,42,)</f>
        <v>未上班期间，使用员工卡到小卖部消费</v>
      </c>
      <c r="AP2354" s="21"/>
      <c r="AQ2354" s="5" t="s">
        <v>2672</v>
      </c>
      <c r="AR2354" s="5" t="s">
        <v>2203</v>
      </c>
    </row>
    <row r="2355" spans="1:44">
      <c r="A2355" s="87" t="s">
        <v>562</v>
      </c>
      <c r="B2355" s="5">
        <v>1007210</v>
      </c>
      <c r="C2355" s="5" t="s">
        <v>565</v>
      </c>
      <c r="D2355" s="5" t="s">
        <v>55</v>
      </c>
      <c r="E2355" s="5" t="s">
        <v>2577</v>
      </c>
      <c r="F2355" s="5" t="s">
        <v>2208</v>
      </c>
      <c r="G2355" s="5" t="s">
        <v>2673</v>
      </c>
      <c r="H2355" s="6">
        <v>40610</v>
      </c>
      <c r="I2355" s="5" t="s">
        <v>575</v>
      </c>
      <c r="J2355" s="5" t="s">
        <v>627</v>
      </c>
      <c r="K2355" s="5" t="s">
        <v>568</v>
      </c>
      <c r="L2355" s="7">
        <v>6</v>
      </c>
      <c r="M2355" s="7" t="s">
        <v>287</v>
      </c>
      <c r="N2355" s="8">
        <v>4465</v>
      </c>
      <c r="O2355" s="122">
        <v>0.02</v>
      </c>
      <c r="P2355" s="10">
        <f t="shared" si="457"/>
        <v>89</v>
      </c>
      <c r="Q2355" s="122">
        <v>5.0000000000000001E-3</v>
      </c>
      <c r="R2355" s="10">
        <f t="shared" si="458"/>
        <v>22</v>
      </c>
      <c r="S2355" s="122">
        <f t="shared" si="459"/>
        <v>2.4860022396416572E-2</v>
      </c>
      <c r="T2355" s="10">
        <f t="shared" si="460"/>
        <v>111</v>
      </c>
      <c r="U2355" s="10">
        <f t="shared" si="461"/>
        <v>4576</v>
      </c>
      <c r="V2355" s="11">
        <v>4576.625</v>
      </c>
      <c r="W2355" s="12">
        <f t="shared" si="462"/>
        <v>111.625</v>
      </c>
      <c r="X2355" s="123">
        <f t="shared" si="463"/>
        <v>2.5000000000000001E-2</v>
      </c>
      <c r="Y2355" s="124" t="str">
        <f t="shared" si="464"/>
        <v>0.00%-8.40%</v>
      </c>
      <c r="Z2355" s="15"/>
      <c r="AA2355" s="15"/>
      <c r="AB2355" s="15"/>
      <c r="AC2355" s="125"/>
      <c r="AD2355" s="8">
        <f t="shared" si="465"/>
        <v>0</v>
      </c>
      <c r="AE2355" s="17">
        <f t="shared" si="466"/>
        <v>4576.625</v>
      </c>
      <c r="AF2355" s="18">
        <f t="shared" si="467"/>
        <v>111.625</v>
      </c>
      <c r="AG2355" s="126">
        <f t="shared" si="468"/>
        <v>2.4999999999999911E-2</v>
      </c>
      <c r="AH2355" s="20">
        <v>13.6</v>
      </c>
      <c r="AI2355" s="20">
        <v>450</v>
      </c>
      <c r="AJ2355" s="20"/>
      <c r="AK2355" s="20">
        <v>688</v>
      </c>
      <c r="AL2355" s="20">
        <f t="shared" si="469"/>
        <v>68330.100000000006</v>
      </c>
      <c r="AM2355" s="7" t="s">
        <v>287</v>
      </c>
      <c r="AN2355" s="20"/>
      <c r="AO2355" s="21"/>
      <c r="AP2355" s="21"/>
      <c r="AQ2355" s="5" t="s">
        <v>2672</v>
      </c>
      <c r="AR2355" s="5" t="s">
        <v>2203</v>
      </c>
    </row>
    <row r="2356" spans="1:44">
      <c r="A2356" s="87" t="s">
        <v>562</v>
      </c>
      <c r="B2356" s="5">
        <v>1007746</v>
      </c>
      <c r="C2356" s="5" t="s">
        <v>565</v>
      </c>
      <c r="D2356" s="5" t="s">
        <v>55</v>
      </c>
      <c r="E2356" s="5" t="s">
        <v>2577</v>
      </c>
      <c r="F2356" s="5" t="s">
        <v>2208</v>
      </c>
      <c r="G2356" s="5" t="s">
        <v>2673</v>
      </c>
      <c r="H2356" s="6">
        <v>41032</v>
      </c>
      <c r="I2356" s="5" t="s">
        <v>575</v>
      </c>
      <c r="J2356" s="5" t="s">
        <v>627</v>
      </c>
      <c r="K2356" s="5" t="s">
        <v>568</v>
      </c>
      <c r="L2356" s="7">
        <v>6</v>
      </c>
      <c r="M2356" s="7" t="s">
        <v>287</v>
      </c>
      <c r="N2356" s="8">
        <v>4479</v>
      </c>
      <c r="O2356" s="122">
        <v>0.02</v>
      </c>
      <c r="P2356" s="10">
        <f t="shared" si="457"/>
        <v>90</v>
      </c>
      <c r="Q2356" s="122">
        <v>5.0000000000000001E-3</v>
      </c>
      <c r="R2356" s="10">
        <f t="shared" si="458"/>
        <v>22</v>
      </c>
      <c r="S2356" s="122">
        <f t="shared" si="459"/>
        <v>2.5005581603036391E-2</v>
      </c>
      <c r="T2356" s="10">
        <f t="shared" si="460"/>
        <v>112</v>
      </c>
      <c r="U2356" s="10">
        <f t="shared" si="461"/>
        <v>4591</v>
      </c>
      <c r="V2356" s="11">
        <v>4590.9749999999995</v>
      </c>
      <c r="W2356" s="12">
        <f t="shared" si="462"/>
        <v>111.97499999999945</v>
      </c>
      <c r="X2356" s="123">
        <f t="shared" si="463"/>
        <v>2.5000000000000001E-2</v>
      </c>
      <c r="Y2356" s="124" t="str">
        <f t="shared" si="464"/>
        <v>0.00%-8.40%</v>
      </c>
      <c r="Z2356" s="15"/>
      <c r="AA2356" s="15"/>
      <c r="AB2356" s="15"/>
      <c r="AC2356" s="125"/>
      <c r="AD2356" s="8">
        <f t="shared" si="465"/>
        <v>0</v>
      </c>
      <c r="AE2356" s="17">
        <f t="shared" si="466"/>
        <v>4590.9749999999995</v>
      </c>
      <c r="AF2356" s="18">
        <f t="shared" si="467"/>
        <v>111.97499999999945</v>
      </c>
      <c r="AG2356" s="126">
        <f t="shared" si="468"/>
        <v>2.4999999999999911E-2</v>
      </c>
      <c r="AH2356" s="20">
        <v>13.6</v>
      </c>
      <c r="AI2356" s="20">
        <v>450</v>
      </c>
      <c r="AJ2356" s="20"/>
      <c r="AK2356" s="20">
        <v>688</v>
      </c>
      <c r="AL2356" s="20">
        <f t="shared" si="469"/>
        <v>68525.25999999998</v>
      </c>
      <c r="AM2356" s="7" t="s">
        <v>287</v>
      </c>
      <c r="AN2356" s="20"/>
      <c r="AO2356" s="21"/>
      <c r="AP2356" s="21"/>
      <c r="AQ2356" s="5" t="s">
        <v>2672</v>
      </c>
      <c r="AR2356" s="5" t="s">
        <v>2203</v>
      </c>
    </row>
    <row r="2357" spans="1:44">
      <c r="A2357" s="87" t="s">
        <v>562</v>
      </c>
      <c r="B2357" s="5">
        <v>1007798</v>
      </c>
      <c r="C2357" s="5" t="s">
        <v>565</v>
      </c>
      <c r="D2357" s="5" t="s">
        <v>55</v>
      </c>
      <c r="E2357" s="5" t="s">
        <v>2577</v>
      </c>
      <c r="F2357" s="5" t="s">
        <v>2208</v>
      </c>
      <c r="G2357" s="5" t="s">
        <v>2673</v>
      </c>
      <c r="H2357" s="6">
        <v>41059</v>
      </c>
      <c r="I2357" s="5" t="s">
        <v>575</v>
      </c>
      <c r="J2357" s="5" t="s">
        <v>627</v>
      </c>
      <c r="K2357" s="5" t="s">
        <v>568</v>
      </c>
      <c r="L2357" s="7">
        <v>6</v>
      </c>
      <c r="M2357" s="7" t="s">
        <v>287</v>
      </c>
      <c r="N2357" s="8">
        <v>4386</v>
      </c>
      <c r="O2357" s="122">
        <v>0.02</v>
      </c>
      <c r="P2357" s="10">
        <f t="shared" si="457"/>
        <v>88</v>
      </c>
      <c r="Q2357" s="122">
        <v>5.0000000000000001E-3</v>
      </c>
      <c r="R2357" s="10">
        <f t="shared" si="458"/>
        <v>22</v>
      </c>
      <c r="S2357" s="122">
        <f t="shared" si="459"/>
        <v>2.5079799361605107E-2</v>
      </c>
      <c r="T2357" s="10">
        <f t="shared" si="460"/>
        <v>110</v>
      </c>
      <c r="U2357" s="10">
        <f t="shared" si="461"/>
        <v>4496</v>
      </c>
      <c r="V2357" s="11">
        <v>4495.6499999999996</v>
      </c>
      <c r="W2357" s="12">
        <f t="shared" si="462"/>
        <v>109.64999999999964</v>
      </c>
      <c r="X2357" s="123">
        <f t="shared" si="463"/>
        <v>2.5000000000000001E-2</v>
      </c>
      <c r="Y2357" s="124" t="str">
        <f t="shared" si="464"/>
        <v>0.00%-8.40%</v>
      </c>
      <c r="Z2357" s="15"/>
      <c r="AA2357" s="15"/>
      <c r="AB2357" s="15"/>
      <c r="AC2357" s="125"/>
      <c r="AD2357" s="8">
        <f t="shared" si="465"/>
        <v>0</v>
      </c>
      <c r="AE2357" s="17">
        <f t="shared" si="466"/>
        <v>4495.6499999999996</v>
      </c>
      <c r="AF2357" s="18">
        <f t="shared" si="467"/>
        <v>109.64999999999964</v>
      </c>
      <c r="AG2357" s="126">
        <f t="shared" si="468"/>
        <v>2.4999999999999911E-2</v>
      </c>
      <c r="AH2357" s="20">
        <v>13.6</v>
      </c>
      <c r="AI2357" s="20">
        <v>450</v>
      </c>
      <c r="AJ2357" s="20"/>
      <c r="AK2357" s="20">
        <v>688</v>
      </c>
      <c r="AL2357" s="20">
        <f t="shared" si="469"/>
        <v>67228.84</v>
      </c>
      <c r="AM2357" s="7" t="s">
        <v>287</v>
      </c>
      <c r="AN2357" s="20"/>
      <c r="AO2357" s="21"/>
      <c r="AP2357" s="21"/>
      <c r="AQ2357" s="5" t="s">
        <v>2672</v>
      </c>
      <c r="AR2357" s="5" t="s">
        <v>2203</v>
      </c>
    </row>
    <row r="2358" spans="1:44">
      <c r="A2358" s="87" t="s">
        <v>562</v>
      </c>
      <c r="B2358" s="5">
        <v>1007799</v>
      </c>
      <c r="C2358" s="5" t="s">
        <v>565</v>
      </c>
      <c r="D2358" s="5" t="s">
        <v>55</v>
      </c>
      <c r="E2358" s="5" t="s">
        <v>2577</v>
      </c>
      <c r="F2358" s="5" t="s">
        <v>2204</v>
      </c>
      <c r="G2358" s="5" t="s">
        <v>2673</v>
      </c>
      <c r="H2358" s="6">
        <v>41059</v>
      </c>
      <c r="I2358" s="5" t="s">
        <v>575</v>
      </c>
      <c r="J2358" s="5" t="s">
        <v>2642</v>
      </c>
      <c r="K2358" s="5" t="s">
        <v>568</v>
      </c>
      <c r="L2358" s="7">
        <v>6</v>
      </c>
      <c r="M2358" s="7" t="s">
        <v>287</v>
      </c>
      <c r="N2358" s="8">
        <v>4583</v>
      </c>
      <c r="O2358" s="122">
        <v>0.02</v>
      </c>
      <c r="P2358" s="10">
        <f t="shared" si="457"/>
        <v>92</v>
      </c>
      <c r="Q2358" s="122">
        <v>5.0000000000000001E-3</v>
      </c>
      <c r="R2358" s="10">
        <f t="shared" si="458"/>
        <v>23</v>
      </c>
      <c r="S2358" s="122">
        <f t="shared" si="459"/>
        <v>2.5092734017019419E-2</v>
      </c>
      <c r="T2358" s="10">
        <f t="shared" si="460"/>
        <v>115</v>
      </c>
      <c r="U2358" s="10">
        <f t="shared" si="461"/>
        <v>4698</v>
      </c>
      <c r="V2358" s="11">
        <v>4698</v>
      </c>
      <c r="W2358" s="12">
        <f t="shared" si="462"/>
        <v>115</v>
      </c>
      <c r="X2358" s="123">
        <f t="shared" si="463"/>
        <v>2.5100000000000001E-2</v>
      </c>
      <c r="Y2358" s="124" t="str">
        <f t="shared" si="464"/>
        <v>0.00%-8.40%</v>
      </c>
      <c r="Z2358" s="15"/>
      <c r="AA2358" s="15"/>
      <c r="AB2358" s="15"/>
      <c r="AC2358" s="125"/>
      <c r="AD2358" s="8">
        <f t="shared" si="465"/>
        <v>0</v>
      </c>
      <c r="AE2358" s="17">
        <f t="shared" si="466"/>
        <v>4698</v>
      </c>
      <c r="AF2358" s="18">
        <f t="shared" si="467"/>
        <v>115</v>
      </c>
      <c r="AG2358" s="126">
        <f t="shared" si="468"/>
        <v>2.5092734017019502E-2</v>
      </c>
      <c r="AH2358" s="20">
        <v>13.6</v>
      </c>
      <c r="AI2358" s="20">
        <v>650</v>
      </c>
      <c r="AJ2358" s="20"/>
      <c r="AK2358" s="20">
        <v>688</v>
      </c>
      <c r="AL2358" s="20">
        <f t="shared" si="469"/>
        <v>72380.799999999988</v>
      </c>
      <c r="AM2358" s="7" t="s">
        <v>287</v>
      </c>
      <c r="AN2358" s="20"/>
      <c r="AO2358" s="21"/>
      <c r="AP2358" s="21"/>
      <c r="AQ2358" s="5" t="s">
        <v>2672</v>
      </c>
      <c r="AR2358" s="5" t="s">
        <v>2203</v>
      </c>
    </row>
    <row r="2359" spans="1:44">
      <c r="A2359" s="87" t="s">
        <v>562</v>
      </c>
      <c r="B2359" s="5">
        <v>1007872</v>
      </c>
      <c r="C2359" s="5" t="s">
        <v>565</v>
      </c>
      <c r="D2359" s="5" t="s">
        <v>55</v>
      </c>
      <c r="E2359" s="5" t="s">
        <v>2577</v>
      </c>
      <c r="F2359" s="5" t="s">
        <v>2208</v>
      </c>
      <c r="G2359" s="5" t="s">
        <v>2673</v>
      </c>
      <c r="H2359" s="6">
        <v>41331</v>
      </c>
      <c r="I2359" s="5" t="s">
        <v>575</v>
      </c>
      <c r="J2359" s="5" t="s">
        <v>2646</v>
      </c>
      <c r="K2359" s="5" t="s">
        <v>568</v>
      </c>
      <c r="L2359" s="7">
        <v>6</v>
      </c>
      <c r="M2359" s="7" t="s">
        <v>287</v>
      </c>
      <c r="N2359" s="8">
        <v>4532</v>
      </c>
      <c r="O2359" s="122">
        <v>0.02</v>
      </c>
      <c r="P2359" s="10">
        <f t="shared" si="457"/>
        <v>91</v>
      </c>
      <c r="Q2359" s="122">
        <v>5.0000000000000001E-3</v>
      </c>
      <c r="R2359" s="10">
        <f t="shared" si="458"/>
        <v>23</v>
      </c>
      <c r="S2359" s="122">
        <f t="shared" si="459"/>
        <v>2.5154457193292144E-2</v>
      </c>
      <c r="T2359" s="10">
        <f t="shared" si="460"/>
        <v>114</v>
      </c>
      <c r="U2359" s="10">
        <f t="shared" si="461"/>
        <v>4646</v>
      </c>
      <c r="V2359" s="11">
        <v>4645.2999999999993</v>
      </c>
      <c r="W2359" s="12">
        <f t="shared" si="462"/>
        <v>113.29999999999927</v>
      </c>
      <c r="X2359" s="123">
        <f t="shared" si="463"/>
        <v>2.5000000000000001E-2</v>
      </c>
      <c r="Y2359" s="124" t="str">
        <f t="shared" si="464"/>
        <v>0.00%-8.40%</v>
      </c>
      <c r="Z2359" s="15"/>
      <c r="AA2359" s="15"/>
      <c r="AB2359" s="15"/>
      <c r="AC2359" s="125"/>
      <c r="AD2359" s="8">
        <f t="shared" si="465"/>
        <v>0</v>
      </c>
      <c r="AE2359" s="17">
        <f t="shared" si="466"/>
        <v>4645.2999999999993</v>
      </c>
      <c r="AF2359" s="18">
        <f t="shared" si="467"/>
        <v>113.29999999999927</v>
      </c>
      <c r="AG2359" s="126">
        <f t="shared" si="468"/>
        <v>2.4999999999999911E-2</v>
      </c>
      <c r="AH2359" s="20">
        <v>13.6</v>
      </c>
      <c r="AI2359" s="20">
        <v>450</v>
      </c>
      <c r="AJ2359" s="20"/>
      <c r="AK2359" s="20">
        <v>688</v>
      </c>
      <c r="AL2359" s="20">
        <f t="shared" si="469"/>
        <v>69264.079999999987</v>
      </c>
      <c r="AM2359" s="7" t="s">
        <v>287</v>
      </c>
      <c r="AN2359" s="20"/>
      <c r="AO2359" s="21"/>
      <c r="AP2359" s="21"/>
      <c r="AQ2359" s="5" t="s">
        <v>2672</v>
      </c>
      <c r="AR2359" s="5" t="s">
        <v>2203</v>
      </c>
    </row>
    <row r="2360" spans="1:44">
      <c r="A2360" s="87" t="s">
        <v>562</v>
      </c>
      <c r="B2360" s="5">
        <v>1007881</v>
      </c>
      <c r="C2360" s="5" t="s">
        <v>565</v>
      </c>
      <c r="D2360" s="5" t="s">
        <v>55</v>
      </c>
      <c r="E2360" s="5" t="s">
        <v>2577</v>
      </c>
      <c r="F2360" s="5" t="s">
        <v>2208</v>
      </c>
      <c r="G2360" s="5" t="s">
        <v>2673</v>
      </c>
      <c r="H2360" s="6">
        <v>41331</v>
      </c>
      <c r="I2360" s="5" t="s">
        <v>575</v>
      </c>
      <c r="J2360" s="5" t="s">
        <v>2642</v>
      </c>
      <c r="K2360" s="5" t="s">
        <v>568</v>
      </c>
      <c r="L2360" s="7">
        <v>6</v>
      </c>
      <c r="M2360" s="7" t="s">
        <v>287</v>
      </c>
      <c r="N2360" s="8">
        <v>4396</v>
      </c>
      <c r="O2360" s="122">
        <v>0.02</v>
      </c>
      <c r="P2360" s="10">
        <f t="shared" si="457"/>
        <v>88</v>
      </c>
      <c r="Q2360" s="122">
        <v>5.0000000000000001E-3</v>
      </c>
      <c r="R2360" s="10">
        <f t="shared" si="458"/>
        <v>22</v>
      </c>
      <c r="S2360" s="122">
        <f t="shared" si="459"/>
        <v>2.5022747952684259E-2</v>
      </c>
      <c r="T2360" s="10">
        <f t="shared" si="460"/>
        <v>110</v>
      </c>
      <c r="U2360" s="10">
        <f t="shared" si="461"/>
        <v>4506</v>
      </c>
      <c r="V2360" s="11">
        <v>4505.8999999999996</v>
      </c>
      <c r="W2360" s="12">
        <f t="shared" si="462"/>
        <v>109.89999999999964</v>
      </c>
      <c r="X2360" s="123">
        <f t="shared" si="463"/>
        <v>2.5000000000000001E-2</v>
      </c>
      <c r="Y2360" s="124" t="str">
        <f t="shared" si="464"/>
        <v>0.00%-8.40%</v>
      </c>
      <c r="Z2360" s="15"/>
      <c r="AA2360" s="15"/>
      <c r="AB2360" s="15"/>
      <c r="AC2360" s="125"/>
      <c r="AD2360" s="8">
        <f t="shared" si="465"/>
        <v>0</v>
      </c>
      <c r="AE2360" s="17">
        <f t="shared" si="466"/>
        <v>4505.8999999999996</v>
      </c>
      <c r="AF2360" s="18">
        <f t="shared" si="467"/>
        <v>109.89999999999964</v>
      </c>
      <c r="AG2360" s="126">
        <f t="shared" si="468"/>
        <v>2.4999999999999911E-2</v>
      </c>
      <c r="AH2360" s="20">
        <v>13.6</v>
      </c>
      <c r="AI2360" s="20">
        <v>650</v>
      </c>
      <c r="AJ2360" s="20"/>
      <c r="AK2360" s="20">
        <v>688</v>
      </c>
      <c r="AL2360" s="20">
        <f t="shared" si="469"/>
        <v>69768.239999999991</v>
      </c>
      <c r="AM2360" s="7" t="s">
        <v>287</v>
      </c>
      <c r="AN2360" s="20"/>
      <c r="AO2360" s="21"/>
      <c r="AP2360" s="21"/>
      <c r="AQ2360" s="5" t="s">
        <v>2672</v>
      </c>
      <c r="AR2360" s="5" t="s">
        <v>2203</v>
      </c>
    </row>
    <row r="2361" spans="1:44">
      <c r="A2361" s="87" t="s">
        <v>562</v>
      </c>
      <c r="B2361" s="5">
        <v>1007886</v>
      </c>
      <c r="C2361" s="5" t="s">
        <v>565</v>
      </c>
      <c r="D2361" s="5" t="s">
        <v>55</v>
      </c>
      <c r="E2361" s="5" t="s">
        <v>2577</v>
      </c>
      <c r="F2361" s="5" t="s">
        <v>2204</v>
      </c>
      <c r="G2361" s="5" t="s">
        <v>2673</v>
      </c>
      <c r="H2361" s="6">
        <v>41337</v>
      </c>
      <c r="I2361" s="5" t="s">
        <v>575</v>
      </c>
      <c r="J2361" s="5" t="s">
        <v>627</v>
      </c>
      <c r="K2361" s="5" t="s">
        <v>568</v>
      </c>
      <c r="L2361" s="7">
        <v>6</v>
      </c>
      <c r="M2361" s="7" t="s">
        <v>287</v>
      </c>
      <c r="N2361" s="8">
        <v>4512</v>
      </c>
      <c r="O2361" s="122">
        <v>0.02</v>
      </c>
      <c r="P2361" s="10">
        <f t="shared" si="457"/>
        <v>90</v>
      </c>
      <c r="Q2361" s="122">
        <v>5.0000000000000001E-3</v>
      </c>
      <c r="R2361" s="10">
        <f t="shared" si="458"/>
        <v>23</v>
      </c>
      <c r="S2361" s="122">
        <f t="shared" si="459"/>
        <v>2.5044326241134753E-2</v>
      </c>
      <c r="T2361" s="10">
        <f t="shared" si="460"/>
        <v>113</v>
      </c>
      <c r="U2361" s="10">
        <f t="shared" si="461"/>
        <v>4625</v>
      </c>
      <c r="V2361" s="11">
        <v>4625</v>
      </c>
      <c r="W2361" s="12">
        <f t="shared" si="462"/>
        <v>113</v>
      </c>
      <c r="X2361" s="123">
        <f t="shared" si="463"/>
        <v>2.5000000000000001E-2</v>
      </c>
      <c r="Y2361" s="124" t="str">
        <f t="shared" si="464"/>
        <v>0.00%-8.40%</v>
      </c>
      <c r="Z2361" s="15"/>
      <c r="AA2361" s="15"/>
      <c r="AB2361" s="15"/>
      <c r="AC2361" s="125"/>
      <c r="AD2361" s="8">
        <f t="shared" si="465"/>
        <v>0</v>
      </c>
      <c r="AE2361" s="17">
        <f t="shared" si="466"/>
        <v>4625</v>
      </c>
      <c r="AF2361" s="18">
        <f t="shared" si="467"/>
        <v>113</v>
      </c>
      <c r="AG2361" s="126">
        <f t="shared" si="468"/>
        <v>2.504432624113484E-2</v>
      </c>
      <c r="AH2361" s="20">
        <v>13.6</v>
      </c>
      <c r="AI2361" s="20">
        <v>450</v>
      </c>
      <c r="AJ2361" s="20"/>
      <c r="AK2361" s="20">
        <v>688</v>
      </c>
      <c r="AL2361" s="20">
        <f t="shared" si="469"/>
        <v>68988</v>
      </c>
      <c r="AM2361" s="7" t="s">
        <v>287</v>
      </c>
      <c r="AN2361" s="20"/>
      <c r="AO2361" s="21"/>
      <c r="AP2361" s="21"/>
      <c r="AQ2361" s="5" t="s">
        <v>2672</v>
      </c>
      <c r="AR2361" s="5" t="s">
        <v>2203</v>
      </c>
    </row>
    <row r="2362" spans="1:44">
      <c r="A2362" s="87" t="s">
        <v>562</v>
      </c>
      <c r="B2362" s="5">
        <v>1007919</v>
      </c>
      <c r="C2362" s="5" t="s">
        <v>565</v>
      </c>
      <c r="D2362" s="5" t="s">
        <v>55</v>
      </c>
      <c r="E2362" s="5" t="s">
        <v>2577</v>
      </c>
      <c r="F2362" s="5" t="s">
        <v>2208</v>
      </c>
      <c r="G2362" s="5" t="s">
        <v>2673</v>
      </c>
      <c r="H2362" s="6">
        <v>41344</v>
      </c>
      <c r="I2362" s="5" t="s">
        <v>575</v>
      </c>
      <c r="J2362" s="5" t="s">
        <v>627</v>
      </c>
      <c r="K2362" s="5" t="s">
        <v>568</v>
      </c>
      <c r="L2362" s="7">
        <v>6</v>
      </c>
      <c r="M2362" s="7" t="s">
        <v>287</v>
      </c>
      <c r="N2362" s="8">
        <v>4398</v>
      </c>
      <c r="O2362" s="122">
        <v>0.02</v>
      </c>
      <c r="P2362" s="10">
        <f t="shared" si="457"/>
        <v>88</v>
      </c>
      <c r="Q2362" s="122">
        <v>5.0000000000000001E-3</v>
      </c>
      <c r="R2362" s="10">
        <f t="shared" si="458"/>
        <v>22</v>
      </c>
      <c r="S2362" s="122">
        <f t="shared" si="459"/>
        <v>2.5011368804001819E-2</v>
      </c>
      <c r="T2362" s="10">
        <f t="shared" si="460"/>
        <v>110</v>
      </c>
      <c r="U2362" s="10">
        <f t="shared" si="461"/>
        <v>4508</v>
      </c>
      <c r="V2362" s="11">
        <v>4507.95</v>
      </c>
      <c r="W2362" s="12">
        <f t="shared" si="462"/>
        <v>109.94999999999982</v>
      </c>
      <c r="X2362" s="123">
        <f t="shared" si="463"/>
        <v>2.5000000000000001E-2</v>
      </c>
      <c r="Y2362" s="124" t="str">
        <f t="shared" si="464"/>
        <v>0.00%-8.40%</v>
      </c>
      <c r="Z2362" s="15"/>
      <c r="AA2362" s="15"/>
      <c r="AB2362" s="15"/>
      <c r="AC2362" s="125"/>
      <c r="AD2362" s="8">
        <f t="shared" si="465"/>
        <v>0</v>
      </c>
      <c r="AE2362" s="17">
        <f t="shared" si="466"/>
        <v>4507.95</v>
      </c>
      <c r="AF2362" s="18">
        <f t="shared" si="467"/>
        <v>109.94999999999982</v>
      </c>
      <c r="AG2362" s="126">
        <f t="shared" si="468"/>
        <v>2.4999999999999911E-2</v>
      </c>
      <c r="AH2362" s="20">
        <v>13.6</v>
      </c>
      <c r="AI2362" s="20">
        <v>450</v>
      </c>
      <c r="AJ2362" s="20"/>
      <c r="AK2362" s="20">
        <v>688</v>
      </c>
      <c r="AL2362" s="20">
        <f t="shared" si="469"/>
        <v>67396.12</v>
      </c>
      <c r="AM2362" s="7" t="s">
        <v>287</v>
      </c>
      <c r="AN2362" s="20"/>
      <c r="AO2362" s="21"/>
      <c r="AP2362" s="21"/>
      <c r="AQ2362" s="5" t="s">
        <v>2672</v>
      </c>
      <c r="AR2362" s="5" t="s">
        <v>2203</v>
      </c>
    </row>
    <row r="2363" spans="1:44">
      <c r="A2363" s="87" t="s">
        <v>562</v>
      </c>
      <c r="B2363" s="5">
        <v>1007933</v>
      </c>
      <c r="C2363" s="5" t="s">
        <v>565</v>
      </c>
      <c r="D2363" s="5" t="s">
        <v>55</v>
      </c>
      <c r="E2363" s="5" t="s">
        <v>2577</v>
      </c>
      <c r="F2363" s="5" t="s">
        <v>2215</v>
      </c>
      <c r="G2363" s="5" t="s">
        <v>2673</v>
      </c>
      <c r="H2363" s="6">
        <v>41344</v>
      </c>
      <c r="I2363" s="5" t="s">
        <v>575</v>
      </c>
      <c r="J2363" s="5" t="s">
        <v>627</v>
      </c>
      <c r="K2363" s="5" t="s">
        <v>568</v>
      </c>
      <c r="L2363" s="7">
        <v>6</v>
      </c>
      <c r="M2363" s="7" t="s">
        <v>287</v>
      </c>
      <c r="N2363" s="8">
        <v>4395</v>
      </c>
      <c r="O2363" s="122">
        <v>0.02</v>
      </c>
      <c r="P2363" s="10">
        <f t="shared" si="457"/>
        <v>88</v>
      </c>
      <c r="Q2363" s="122">
        <v>5.0000000000000001E-3</v>
      </c>
      <c r="R2363" s="10">
        <f t="shared" si="458"/>
        <v>22</v>
      </c>
      <c r="S2363" s="122">
        <f t="shared" si="459"/>
        <v>2.502844141069397E-2</v>
      </c>
      <c r="T2363" s="10">
        <f t="shared" si="460"/>
        <v>110</v>
      </c>
      <c r="U2363" s="10">
        <f t="shared" si="461"/>
        <v>4505</v>
      </c>
      <c r="V2363" s="11">
        <v>4505</v>
      </c>
      <c r="W2363" s="12">
        <f t="shared" si="462"/>
        <v>110</v>
      </c>
      <c r="X2363" s="123">
        <f t="shared" si="463"/>
        <v>2.5000000000000001E-2</v>
      </c>
      <c r="Y2363" s="124" t="str">
        <f t="shared" si="464"/>
        <v>0.00%-8.40%</v>
      </c>
      <c r="Z2363" s="15"/>
      <c r="AA2363" s="15"/>
      <c r="AB2363" s="15"/>
      <c r="AC2363" s="125"/>
      <c r="AD2363" s="8">
        <f t="shared" si="465"/>
        <v>0</v>
      </c>
      <c r="AE2363" s="17">
        <f t="shared" si="466"/>
        <v>4505</v>
      </c>
      <c r="AF2363" s="18">
        <f t="shared" si="467"/>
        <v>110</v>
      </c>
      <c r="AG2363" s="126">
        <f t="shared" si="468"/>
        <v>2.5028441410694047E-2</v>
      </c>
      <c r="AH2363" s="20">
        <v>13.6</v>
      </c>
      <c r="AI2363" s="20">
        <v>450</v>
      </c>
      <c r="AJ2363" s="20"/>
      <c r="AK2363" s="20">
        <v>688</v>
      </c>
      <c r="AL2363" s="20">
        <f t="shared" si="469"/>
        <v>67356</v>
      </c>
      <c r="AM2363" s="7" t="s">
        <v>287</v>
      </c>
      <c r="AN2363" s="20"/>
      <c r="AO2363" s="21"/>
      <c r="AP2363" s="21"/>
      <c r="AQ2363" s="5" t="s">
        <v>2672</v>
      </c>
      <c r="AR2363" s="5" t="s">
        <v>2203</v>
      </c>
    </row>
    <row r="2364" spans="1:44">
      <c r="A2364" s="87" t="s">
        <v>562</v>
      </c>
      <c r="B2364" s="5">
        <v>1007950</v>
      </c>
      <c r="C2364" s="5" t="s">
        <v>565</v>
      </c>
      <c r="D2364" s="5" t="s">
        <v>55</v>
      </c>
      <c r="E2364" s="5" t="s">
        <v>2577</v>
      </c>
      <c r="F2364" s="5" t="s">
        <v>2215</v>
      </c>
      <c r="G2364" s="5" t="s">
        <v>2673</v>
      </c>
      <c r="H2364" s="6">
        <v>41347</v>
      </c>
      <c r="I2364" s="5" t="s">
        <v>575</v>
      </c>
      <c r="J2364" s="5" t="s">
        <v>2642</v>
      </c>
      <c r="K2364" s="5" t="s">
        <v>568</v>
      </c>
      <c r="L2364" s="7">
        <v>6</v>
      </c>
      <c r="M2364" s="7" t="s">
        <v>287</v>
      </c>
      <c r="N2364" s="8">
        <v>4411</v>
      </c>
      <c r="O2364" s="122">
        <v>0.02</v>
      </c>
      <c r="P2364" s="10">
        <f t="shared" si="457"/>
        <v>88</v>
      </c>
      <c r="Q2364" s="122">
        <v>5.0000000000000001E-3</v>
      </c>
      <c r="R2364" s="10">
        <f t="shared" si="458"/>
        <v>22</v>
      </c>
      <c r="S2364" s="122">
        <f t="shared" si="459"/>
        <v>2.4937655860349128E-2</v>
      </c>
      <c r="T2364" s="10">
        <f t="shared" si="460"/>
        <v>110</v>
      </c>
      <c r="U2364" s="10">
        <f t="shared" si="461"/>
        <v>4521</v>
      </c>
      <c r="V2364" s="11">
        <v>4565</v>
      </c>
      <c r="W2364" s="12">
        <f t="shared" si="462"/>
        <v>154</v>
      </c>
      <c r="X2364" s="123">
        <f t="shared" si="463"/>
        <v>3.49E-2</v>
      </c>
      <c r="Y2364" s="124" t="str">
        <f t="shared" si="464"/>
        <v>0.00%-8.40%</v>
      </c>
      <c r="Z2364" s="15"/>
      <c r="AA2364" s="15"/>
      <c r="AB2364" s="15"/>
      <c r="AC2364" s="125"/>
      <c r="AD2364" s="8">
        <f t="shared" si="465"/>
        <v>0</v>
      </c>
      <c r="AE2364" s="17">
        <f t="shared" si="466"/>
        <v>4565</v>
      </c>
      <c r="AF2364" s="18">
        <f t="shared" si="467"/>
        <v>154</v>
      </c>
      <c r="AG2364" s="126">
        <f t="shared" si="468"/>
        <v>3.4912718204488824E-2</v>
      </c>
      <c r="AH2364" s="20">
        <v>13.6</v>
      </c>
      <c r="AI2364" s="20">
        <v>650</v>
      </c>
      <c r="AJ2364" s="20"/>
      <c r="AK2364" s="20">
        <v>688</v>
      </c>
      <c r="AL2364" s="20">
        <f t="shared" si="469"/>
        <v>70572</v>
      </c>
      <c r="AM2364" s="7" t="s">
        <v>287</v>
      </c>
      <c r="AN2364" s="20"/>
      <c r="AO2364" s="21"/>
      <c r="AP2364" s="21"/>
      <c r="AQ2364" s="5" t="s">
        <v>2672</v>
      </c>
      <c r="AR2364" s="5" t="s">
        <v>2203</v>
      </c>
    </row>
    <row r="2365" spans="1:44">
      <c r="A2365" s="87" t="s">
        <v>562</v>
      </c>
      <c r="B2365" s="5">
        <v>1007979</v>
      </c>
      <c r="C2365" s="5" t="s">
        <v>565</v>
      </c>
      <c r="D2365" s="5" t="s">
        <v>55</v>
      </c>
      <c r="E2365" s="5" t="s">
        <v>2577</v>
      </c>
      <c r="F2365" s="5" t="s">
        <v>2208</v>
      </c>
      <c r="G2365" s="5" t="s">
        <v>2673</v>
      </c>
      <c r="H2365" s="6">
        <v>41351</v>
      </c>
      <c r="I2365" s="5" t="s">
        <v>575</v>
      </c>
      <c r="J2365" s="5" t="s">
        <v>653</v>
      </c>
      <c r="K2365" s="5" t="s">
        <v>568</v>
      </c>
      <c r="L2365" s="7">
        <v>6</v>
      </c>
      <c r="M2365" s="7" t="s">
        <v>287</v>
      </c>
      <c r="N2365" s="8">
        <v>4840</v>
      </c>
      <c r="O2365" s="122">
        <v>0.02</v>
      </c>
      <c r="P2365" s="10">
        <f t="shared" si="457"/>
        <v>97</v>
      </c>
      <c r="Q2365" s="122">
        <v>5.0000000000000001E-3</v>
      </c>
      <c r="R2365" s="10">
        <f t="shared" si="458"/>
        <v>24</v>
      </c>
      <c r="S2365" s="122">
        <f t="shared" si="459"/>
        <v>2.5000000000000001E-2</v>
      </c>
      <c r="T2365" s="10">
        <f t="shared" si="460"/>
        <v>121</v>
      </c>
      <c r="U2365" s="10">
        <f t="shared" si="461"/>
        <v>4961</v>
      </c>
      <c r="V2365" s="11">
        <v>4961</v>
      </c>
      <c r="W2365" s="12">
        <f t="shared" si="462"/>
        <v>121</v>
      </c>
      <c r="X2365" s="123">
        <f t="shared" si="463"/>
        <v>2.5000000000000001E-2</v>
      </c>
      <c r="Y2365" s="124" t="str">
        <f t="shared" si="464"/>
        <v>0.00%-8.40%</v>
      </c>
      <c r="Z2365" s="15"/>
      <c r="AA2365" s="15"/>
      <c r="AB2365" s="15"/>
      <c r="AC2365" s="125"/>
      <c r="AD2365" s="8">
        <f t="shared" si="465"/>
        <v>0</v>
      </c>
      <c r="AE2365" s="17">
        <f t="shared" si="466"/>
        <v>4961</v>
      </c>
      <c r="AF2365" s="18">
        <f t="shared" si="467"/>
        <v>121</v>
      </c>
      <c r="AG2365" s="126">
        <f t="shared" si="468"/>
        <v>2.4999999999999911E-2</v>
      </c>
      <c r="AH2365" s="20">
        <v>13.6</v>
      </c>
      <c r="AI2365" s="20">
        <v>750</v>
      </c>
      <c r="AJ2365" s="20"/>
      <c r="AK2365" s="20">
        <v>688</v>
      </c>
      <c r="AL2365" s="20">
        <f t="shared" si="469"/>
        <v>77157.599999999991</v>
      </c>
      <c r="AM2365" s="7" t="s">
        <v>287</v>
      </c>
      <c r="AN2365" s="20"/>
      <c r="AO2365" s="21"/>
      <c r="AP2365" s="21"/>
      <c r="AQ2365" s="5" t="s">
        <v>2672</v>
      </c>
      <c r="AR2365" s="5" t="s">
        <v>2203</v>
      </c>
    </row>
    <row r="2366" spans="1:44">
      <c r="A2366" s="87" t="s">
        <v>562</v>
      </c>
      <c r="B2366" s="5">
        <v>1007985</v>
      </c>
      <c r="C2366" s="5" t="s">
        <v>565</v>
      </c>
      <c r="D2366" s="5" t="s">
        <v>55</v>
      </c>
      <c r="E2366" s="5" t="s">
        <v>2577</v>
      </c>
      <c r="F2366" s="5" t="s">
        <v>2208</v>
      </c>
      <c r="G2366" s="5" t="s">
        <v>2673</v>
      </c>
      <c r="H2366" s="6">
        <v>41351</v>
      </c>
      <c r="I2366" s="5" t="s">
        <v>575</v>
      </c>
      <c r="J2366" s="5" t="s">
        <v>627</v>
      </c>
      <c r="K2366" s="5" t="s">
        <v>568</v>
      </c>
      <c r="L2366" s="7">
        <v>6</v>
      </c>
      <c r="M2366" s="7" t="s">
        <v>287</v>
      </c>
      <c r="N2366" s="8">
        <v>4516</v>
      </c>
      <c r="O2366" s="122">
        <v>0.02</v>
      </c>
      <c r="P2366" s="10">
        <f t="shared" si="457"/>
        <v>90</v>
      </c>
      <c r="Q2366" s="122">
        <v>5.0000000000000001E-3</v>
      </c>
      <c r="R2366" s="10">
        <f t="shared" si="458"/>
        <v>23</v>
      </c>
      <c r="S2366" s="122">
        <f t="shared" si="459"/>
        <v>2.5022143489813995E-2</v>
      </c>
      <c r="T2366" s="10">
        <f t="shared" si="460"/>
        <v>113</v>
      </c>
      <c r="U2366" s="10">
        <f t="shared" si="461"/>
        <v>4629</v>
      </c>
      <c r="V2366" s="11">
        <v>4628.8999999999996</v>
      </c>
      <c r="W2366" s="12">
        <f t="shared" si="462"/>
        <v>112.89999999999964</v>
      </c>
      <c r="X2366" s="123">
        <f t="shared" si="463"/>
        <v>2.5000000000000001E-2</v>
      </c>
      <c r="Y2366" s="124" t="str">
        <f t="shared" si="464"/>
        <v>0.00%-8.40%</v>
      </c>
      <c r="Z2366" s="15"/>
      <c r="AA2366" s="15"/>
      <c r="AB2366" s="15"/>
      <c r="AC2366" s="125"/>
      <c r="AD2366" s="8">
        <f t="shared" si="465"/>
        <v>0</v>
      </c>
      <c r="AE2366" s="17">
        <f t="shared" si="466"/>
        <v>4628.8999999999996</v>
      </c>
      <c r="AF2366" s="18">
        <f t="shared" si="467"/>
        <v>112.89999999999964</v>
      </c>
      <c r="AG2366" s="126">
        <f t="shared" si="468"/>
        <v>2.4999999999999911E-2</v>
      </c>
      <c r="AH2366" s="20">
        <v>13.6</v>
      </c>
      <c r="AI2366" s="20">
        <v>450</v>
      </c>
      <c r="AJ2366" s="20"/>
      <c r="AK2366" s="20">
        <v>688</v>
      </c>
      <c r="AL2366" s="20">
        <f t="shared" si="469"/>
        <v>69041.039999999994</v>
      </c>
      <c r="AM2366" s="7" t="s">
        <v>287</v>
      </c>
      <c r="AN2366" s="20"/>
      <c r="AO2366" s="21"/>
      <c r="AP2366" s="21"/>
      <c r="AQ2366" s="5" t="s">
        <v>2672</v>
      </c>
      <c r="AR2366" s="5" t="s">
        <v>2203</v>
      </c>
    </row>
    <row r="2367" spans="1:44">
      <c r="A2367" s="87" t="s">
        <v>562</v>
      </c>
      <c r="B2367" s="5">
        <v>1007995</v>
      </c>
      <c r="C2367" s="5" t="s">
        <v>565</v>
      </c>
      <c r="D2367" s="5" t="s">
        <v>55</v>
      </c>
      <c r="E2367" s="5" t="s">
        <v>2577</v>
      </c>
      <c r="F2367" s="5" t="s">
        <v>2215</v>
      </c>
      <c r="G2367" s="5" t="s">
        <v>2673</v>
      </c>
      <c r="H2367" s="6">
        <v>41365</v>
      </c>
      <c r="I2367" s="5" t="s">
        <v>575</v>
      </c>
      <c r="J2367" s="5" t="s">
        <v>2646</v>
      </c>
      <c r="K2367" s="5" t="s">
        <v>568</v>
      </c>
      <c r="L2367" s="7">
        <v>6</v>
      </c>
      <c r="M2367" s="7" t="s">
        <v>287</v>
      </c>
      <c r="N2367" s="8">
        <v>4435</v>
      </c>
      <c r="O2367" s="122">
        <v>0.02</v>
      </c>
      <c r="P2367" s="10">
        <f t="shared" si="457"/>
        <v>89</v>
      </c>
      <c r="Q2367" s="122">
        <v>5.0000000000000001E-3</v>
      </c>
      <c r="R2367" s="10">
        <f t="shared" si="458"/>
        <v>22</v>
      </c>
      <c r="S2367" s="122">
        <f t="shared" si="459"/>
        <v>2.5028184892897407E-2</v>
      </c>
      <c r="T2367" s="10">
        <f t="shared" si="460"/>
        <v>111</v>
      </c>
      <c r="U2367" s="10">
        <f t="shared" si="461"/>
        <v>4546</v>
      </c>
      <c r="V2367" s="11">
        <v>4590</v>
      </c>
      <c r="W2367" s="12">
        <f t="shared" si="462"/>
        <v>155</v>
      </c>
      <c r="X2367" s="123">
        <f t="shared" si="463"/>
        <v>3.49E-2</v>
      </c>
      <c r="Y2367" s="124" t="str">
        <f t="shared" si="464"/>
        <v>0.00%-8.40%</v>
      </c>
      <c r="Z2367" s="15"/>
      <c r="AA2367" s="15"/>
      <c r="AB2367" s="15"/>
      <c r="AC2367" s="125"/>
      <c r="AD2367" s="8">
        <f t="shared" si="465"/>
        <v>0</v>
      </c>
      <c r="AE2367" s="17">
        <f t="shared" si="466"/>
        <v>4590</v>
      </c>
      <c r="AF2367" s="18">
        <f t="shared" si="467"/>
        <v>155</v>
      </c>
      <c r="AG2367" s="126">
        <f t="shared" si="468"/>
        <v>3.4949267192784683E-2</v>
      </c>
      <c r="AH2367" s="20">
        <v>13.6</v>
      </c>
      <c r="AI2367" s="20">
        <v>450</v>
      </c>
      <c r="AJ2367" s="20"/>
      <c r="AK2367" s="20">
        <v>688</v>
      </c>
      <c r="AL2367" s="20">
        <f t="shared" si="469"/>
        <v>68512</v>
      </c>
      <c r="AM2367" s="7" t="s">
        <v>287</v>
      </c>
      <c r="AN2367" s="20"/>
      <c r="AO2367" s="21"/>
      <c r="AP2367" s="21"/>
      <c r="AQ2367" s="5" t="s">
        <v>2672</v>
      </c>
      <c r="AR2367" s="5" t="s">
        <v>2203</v>
      </c>
    </row>
    <row r="2368" spans="1:44">
      <c r="A2368" s="87" t="s">
        <v>562</v>
      </c>
      <c r="B2368" s="5">
        <v>1008015</v>
      </c>
      <c r="C2368" s="5" t="s">
        <v>565</v>
      </c>
      <c r="D2368" s="5" t="s">
        <v>55</v>
      </c>
      <c r="E2368" s="5" t="s">
        <v>2577</v>
      </c>
      <c r="F2368" s="5" t="s">
        <v>2208</v>
      </c>
      <c r="G2368" s="5" t="s">
        <v>2673</v>
      </c>
      <c r="H2368" s="6">
        <v>41365</v>
      </c>
      <c r="I2368" s="5" t="s">
        <v>575</v>
      </c>
      <c r="J2368" s="5" t="s">
        <v>627</v>
      </c>
      <c r="K2368" s="5" t="s">
        <v>568</v>
      </c>
      <c r="L2368" s="7">
        <v>6</v>
      </c>
      <c r="M2368" s="7" t="s">
        <v>287</v>
      </c>
      <c r="N2368" s="8">
        <v>4486</v>
      </c>
      <c r="O2368" s="122">
        <v>0.02</v>
      </c>
      <c r="P2368" s="10">
        <f t="shared" si="457"/>
        <v>90</v>
      </c>
      <c r="Q2368" s="122">
        <v>5.0000000000000001E-3</v>
      </c>
      <c r="R2368" s="10">
        <f t="shared" si="458"/>
        <v>22</v>
      </c>
      <c r="S2368" s="122">
        <f t="shared" si="459"/>
        <v>2.4966562639322336E-2</v>
      </c>
      <c r="T2368" s="10">
        <f t="shared" si="460"/>
        <v>112</v>
      </c>
      <c r="U2368" s="10">
        <f t="shared" si="461"/>
        <v>4598</v>
      </c>
      <c r="V2368" s="11">
        <v>4598.1499999999996</v>
      </c>
      <c r="W2368" s="12">
        <f t="shared" si="462"/>
        <v>112.14999999999964</v>
      </c>
      <c r="X2368" s="123">
        <f t="shared" si="463"/>
        <v>2.5000000000000001E-2</v>
      </c>
      <c r="Y2368" s="124" t="str">
        <f t="shared" si="464"/>
        <v>0.00%-8.40%</v>
      </c>
      <c r="Z2368" s="15"/>
      <c r="AA2368" s="15"/>
      <c r="AB2368" s="15"/>
      <c r="AC2368" s="125"/>
      <c r="AD2368" s="8">
        <f t="shared" si="465"/>
        <v>0</v>
      </c>
      <c r="AE2368" s="17">
        <f t="shared" si="466"/>
        <v>4598.1499999999996</v>
      </c>
      <c r="AF2368" s="18">
        <f t="shared" si="467"/>
        <v>112.14999999999964</v>
      </c>
      <c r="AG2368" s="126">
        <f t="shared" si="468"/>
        <v>2.4999999999999911E-2</v>
      </c>
      <c r="AH2368" s="20">
        <v>13.6</v>
      </c>
      <c r="AI2368" s="20">
        <v>450</v>
      </c>
      <c r="AJ2368" s="20"/>
      <c r="AK2368" s="20">
        <v>688</v>
      </c>
      <c r="AL2368" s="20">
        <f t="shared" si="469"/>
        <v>68622.84</v>
      </c>
      <c r="AM2368" s="7" t="s">
        <v>287</v>
      </c>
      <c r="AN2368" s="20"/>
      <c r="AO2368" s="21"/>
      <c r="AP2368" s="21"/>
      <c r="AQ2368" s="5" t="s">
        <v>2672</v>
      </c>
      <c r="AR2368" s="5" t="s">
        <v>2203</v>
      </c>
    </row>
    <row r="2369" spans="1:44">
      <c r="A2369" s="87" t="s">
        <v>562</v>
      </c>
      <c r="B2369" s="5">
        <v>1008025</v>
      </c>
      <c r="C2369" s="5" t="s">
        <v>565</v>
      </c>
      <c r="D2369" s="5" t="s">
        <v>55</v>
      </c>
      <c r="E2369" s="5" t="s">
        <v>2577</v>
      </c>
      <c r="F2369" s="5" t="s">
        <v>2208</v>
      </c>
      <c r="G2369" s="5" t="s">
        <v>2673</v>
      </c>
      <c r="H2369" s="6">
        <v>41365</v>
      </c>
      <c r="I2369" s="5" t="s">
        <v>575</v>
      </c>
      <c r="J2369" s="5" t="s">
        <v>2644</v>
      </c>
      <c r="K2369" s="5" t="s">
        <v>568</v>
      </c>
      <c r="L2369" s="7">
        <v>6</v>
      </c>
      <c r="M2369" s="7" t="s">
        <v>287</v>
      </c>
      <c r="N2369" s="8">
        <v>4509</v>
      </c>
      <c r="O2369" s="122">
        <v>0.02</v>
      </c>
      <c r="P2369" s="10">
        <f t="shared" si="457"/>
        <v>90</v>
      </c>
      <c r="Q2369" s="122">
        <v>5.0000000000000001E-3</v>
      </c>
      <c r="R2369" s="10">
        <f t="shared" si="458"/>
        <v>23</v>
      </c>
      <c r="S2369" s="122">
        <f t="shared" si="459"/>
        <v>2.5060989132845421E-2</v>
      </c>
      <c r="T2369" s="10">
        <f t="shared" si="460"/>
        <v>113</v>
      </c>
      <c r="U2369" s="10">
        <f t="shared" si="461"/>
        <v>4622</v>
      </c>
      <c r="V2369" s="11">
        <v>4644.2700000000004</v>
      </c>
      <c r="W2369" s="12">
        <f t="shared" si="462"/>
        <v>135.27000000000044</v>
      </c>
      <c r="X2369" s="123">
        <f t="shared" si="463"/>
        <v>0.03</v>
      </c>
      <c r="Y2369" s="124" t="str">
        <f t="shared" si="464"/>
        <v>0.00%-8.40%</v>
      </c>
      <c r="Z2369" s="15"/>
      <c r="AA2369" s="15"/>
      <c r="AB2369" s="15"/>
      <c r="AC2369" s="125"/>
      <c r="AD2369" s="8">
        <f t="shared" si="465"/>
        <v>0</v>
      </c>
      <c r="AE2369" s="17">
        <f t="shared" si="466"/>
        <v>4644.2700000000004</v>
      </c>
      <c r="AF2369" s="18">
        <f t="shared" si="467"/>
        <v>135.27000000000044</v>
      </c>
      <c r="AG2369" s="126">
        <f t="shared" si="468"/>
        <v>3.0000000000000027E-2</v>
      </c>
      <c r="AH2369" s="20">
        <v>13.6</v>
      </c>
      <c r="AI2369" s="20">
        <v>650</v>
      </c>
      <c r="AJ2369" s="20"/>
      <c r="AK2369" s="20">
        <v>688</v>
      </c>
      <c r="AL2369" s="20">
        <f t="shared" si="469"/>
        <v>71650.072000000015</v>
      </c>
      <c r="AM2369" s="7" t="s">
        <v>287</v>
      </c>
      <c r="AN2369" s="20"/>
      <c r="AO2369" s="21"/>
      <c r="AP2369" s="21"/>
      <c r="AQ2369" s="5" t="s">
        <v>2672</v>
      </c>
      <c r="AR2369" s="5" t="s">
        <v>2203</v>
      </c>
    </row>
    <row r="2370" spans="1:44">
      <c r="A2370" s="87" t="s">
        <v>562</v>
      </c>
      <c r="B2370" s="5">
        <v>1008029</v>
      </c>
      <c r="C2370" s="5" t="s">
        <v>565</v>
      </c>
      <c r="D2370" s="5" t="s">
        <v>55</v>
      </c>
      <c r="E2370" s="5" t="s">
        <v>2577</v>
      </c>
      <c r="F2370" s="5" t="s">
        <v>2208</v>
      </c>
      <c r="G2370" s="5" t="s">
        <v>2673</v>
      </c>
      <c r="H2370" s="6">
        <v>41365</v>
      </c>
      <c r="I2370" s="5" t="s">
        <v>575</v>
      </c>
      <c r="J2370" s="5" t="s">
        <v>627</v>
      </c>
      <c r="K2370" s="5" t="s">
        <v>568</v>
      </c>
      <c r="L2370" s="7">
        <v>6</v>
      </c>
      <c r="M2370" s="7" t="s">
        <v>287</v>
      </c>
      <c r="N2370" s="8">
        <v>4527</v>
      </c>
      <c r="O2370" s="122">
        <v>0.02</v>
      </c>
      <c r="P2370" s="10">
        <f t="shared" si="457"/>
        <v>91</v>
      </c>
      <c r="Q2370" s="122">
        <v>5.0000000000000001E-3</v>
      </c>
      <c r="R2370" s="10">
        <f t="shared" si="458"/>
        <v>23</v>
      </c>
      <c r="S2370" s="122">
        <f t="shared" si="459"/>
        <v>2.5182239893969515E-2</v>
      </c>
      <c r="T2370" s="10">
        <f t="shared" si="460"/>
        <v>114</v>
      </c>
      <c r="U2370" s="10">
        <f t="shared" si="461"/>
        <v>4641</v>
      </c>
      <c r="V2370" s="11">
        <v>4640.1749999999993</v>
      </c>
      <c r="W2370" s="12">
        <f t="shared" si="462"/>
        <v>113.17499999999927</v>
      </c>
      <c r="X2370" s="123">
        <f t="shared" si="463"/>
        <v>2.5000000000000001E-2</v>
      </c>
      <c r="Y2370" s="124" t="str">
        <f t="shared" si="464"/>
        <v>0.00%-8.40%</v>
      </c>
      <c r="Z2370" s="15"/>
      <c r="AA2370" s="15"/>
      <c r="AB2370" s="15"/>
      <c r="AC2370" s="125"/>
      <c r="AD2370" s="8">
        <f t="shared" si="465"/>
        <v>0</v>
      </c>
      <c r="AE2370" s="17">
        <f t="shared" si="466"/>
        <v>4640.1749999999993</v>
      </c>
      <c r="AF2370" s="18">
        <f t="shared" si="467"/>
        <v>113.17499999999927</v>
      </c>
      <c r="AG2370" s="126">
        <f t="shared" si="468"/>
        <v>2.4999999999999911E-2</v>
      </c>
      <c r="AH2370" s="20">
        <v>13.6</v>
      </c>
      <c r="AI2370" s="20">
        <v>450</v>
      </c>
      <c r="AJ2370" s="20"/>
      <c r="AK2370" s="20">
        <v>688</v>
      </c>
      <c r="AL2370" s="20">
        <f t="shared" si="469"/>
        <v>69194.37999999999</v>
      </c>
      <c r="AM2370" s="7" t="s">
        <v>287</v>
      </c>
      <c r="AN2370" s="20"/>
      <c r="AO2370" s="21"/>
      <c r="AP2370" s="21"/>
      <c r="AQ2370" s="5" t="s">
        <v>2672</v>
      </c>
      <c r="AR2370" s="5" t="s">
        <v>2203</v>
      </c>
    </row>
    <row r="2371" spans="1:44">
      <c r="A2371" s="87" t="s">
        <v>562</v>
      </c>
      <c r="B2371" s="5">
        <v>1008035</v>
      </c>
      <c r="C2371" s="5" t="s">
        <v>565</v>
      </c>
      <c r="D2371" s="5" t="s">
        <v>55</v>
      </c>
      <c r="E2371" s="5" t="s">
        <v>2577</v>
      </c>
      <c r="F2371" s="5" t="s">
        <v>2204</v>
      </c>
      <c r="G2371" s="5" t="s">
        <v>2673</v>
      </c>
      <c r="H2371" s="6">
        <v>41365</v>
      </c>
      <c r="I2371" s="5" t="s">
        <v>575</v>
      </c>
      <c r="J2371" s="5" t="s">
        <v>2644</v>
      </c>
      <c r="K2371" s="5" t="s">
        <v>568</v>
      </c>
      <c r="L2371" s="7">
        <v>6</v>
      </c>
      <c r="M2371" s="7" t="s">
        <v>287</v>
      </c>
      <c r="N2371" s="8">
        <v>4671</v>
      </c>
      <c r="O2371" s="122">
        <v>0.02</v>
      </c>
      <c r="P2371" s="10">
        <f t="shared" si="457"/>
        <v>93</v>
      </c>
      <c r="Q2371" s="122">
        <v>5.0000000000000001E-3</v>
      </c>
      <c r="R2371" s="10">
        <f t="shared" si="458"/>
        <v>23</v>
      </c>
      <c r="S2371" s="122">
        <f t="shared" si="459"/>
        <v>2.4834082637550846E-2</v>
      </c>
      <c r="T2371" s="10">
        <f t="shared" si="460"/>
        <v>116</v>
      </c>
      <c r="U2371" s="10">
        <f t="shared" si="461"/>
        <v>4787</v>
      </c>
      <c r="V2371" s="11">
        <v>4787</v>
      </c>
      <c r="W2371" s="12">
        <f t="shared" si="462"/>
        <v>116</v>
      </c>
      <c r="X2371" s="123">
        <f t="shared" si="463"/>
        <v>2.4799999999999999E-2</v>
      </c>
      <c r="Y2371" s="124" t="str">
        <f t="shared" si="464"/>
        <v>0.00%-8.40%</v>
      </c>
      <c r="Z2371" s="15"/>
      <c r="AA2371" s="15"/>
      <c r="AB2371" s="15"/>
      <c r="AC2371" s="125"/>
      <c r="AD2371" s="8">
        <f t="shared" si="465"/>
        <v>0</v>
      </c>
      <c r="AE2371" s="17">
        <f t="shared" si="466"/>
        <v>4787</v>
      </c>
      <c r="AF2371" s="18">
        <f t="shared" si="467"/>
        <v>116</v>
      </c>
      <c r="AG2371" s="126">
        <f t="shared" si="468"/>
        <v>2.4834082637550825E-2</v>
      </c>
      <c r="AH2371" s="20">
        <v>13.6</v>
      </c>
      <c r="AI2371" s="20">
        <v>650</v>
      </c>
      <c r="AJ2371" s="20"/>
      <c r="AK2371" s="20">
        <v>688</v>
      </c>
      <c r="AL2371" s="20">
        <f t="shared" si="469"/>
        <v>73591.199999999997</v>
      </c>
      <c r="AM2371" s="7" t="s">
        <v>287</v>
      </c>
      <c r="AN2371" s="20"/>
      <c r="AO2371" s="21"/>
      <c r="AP2371" s="21"/>
      <c r="AQ2371" s="5" t="s">
        <v>2672</v>
      </c>
      <c r="AR2371" s="5" t="s">
        <v>2203</v>
      </c>
    </row>
    <row r="2372" spans="1:44">
      <c r="A2372" s="87" t="s">
        <v>562</v>
      </c>
      <c r="B2372" s="5">
        <v>1008061</v>
      </c>
      <c r="C2372" s="5" t="s">
        <v>565</v>
      </c>
      <c r="D2372" s="5" t="s">
        <v>55</v>
      </c>
      <c r="E2372" s="5" t="s">
        <v>2577</v>
      </c>
      <c r="F2372" s="5" t="s">
        <v>2215</v>
      </c>
      <c r="G2372" s="5" t="s">
        <v>2673</v>
      </c>
      <c r="H2372" s="6">
        <v>41365</v>
      </c>
      <c r="I2372" s="5" t="s">
        <v>575</v>
      </c>
      <c r="J2372" s="5" t="s">
        <v>653</v>
      </c>
      <c r="K2372" s="5" t="s">
        <v>568</v>
      </c>
      <c r="L2372" s="7">
        <v>6</v>
      </c>
      <c r="M2372" s="7" t="s">
        <v>287</v>
      </c>
      <c r="N2372" s="8">
        <v>4576</v>
      </c>
      <c r="O2372" s="122">
        <v>0.02</v>
      </c>
      <c r="P2372" s="10">
        <f t="shared" si="457"/>
        <v>92</v>
      </c>
      <c r="Q2372" s="122">
        <v>5.0000000000000001E-3</v>
      </c>
      <c r="R2372" s="10">
        <f t="shared" si="458"/>
        <v>23</v>
      </c>
      <c r="S2372" s="122">
        <f t="shared" si="459"/>
        <v>2.513111888111888E-2</v>
      </c>
      <c r="T2372" s="10">
        <f t="shared" si="460"/>
        <v>115</v>
      </c>
      <c r="U2372" s="10">
        <f t="shared" si="461"/>
        <v>4691</v>
      </c>
      <c r="V2372" s="11">
        <v>4736</v>
      </c>
      <c r="W2372" s="12">
        <f t="shared" si="462"/>
        <v>160</v>
      </c>
      <c r="X2372" s="123">
        <f t="shared" si="463"/>
        <v>3.5000000000000003E-2</v>
      </c>
      <c r="Y2372" s="124" t="str">
        <f t="shared" si="464"/>
        <v>0.00%-8.40%</v>
      </c>
      <c r="Z2372" s="15"/>
      <c r="AA2372" s="15"/>
      <c r="AB2372" s="15"/>
      <c r="AC2372" s="125"/>
      <c r="AD2372" s="8">
        <f t="shared" si="465"/>
        <v>0</v>
      </c>
      <c r="AE2372" s="17">
        <f t="shared" si="466"/>
        <v>4736</v>
      </c>
      <c r="AF2372" s="18">
        <f t="shared" si="467"/>
        <v>160</v>
      </c>
      <c r="AG2372" s="126">
        <f t="shared" si="468"/>
        <v>3.4965034965035002E-2</v>
      </c>
      <c r="AH2372" s="20">
        <v>13.6</v>
      </c>
      <c r="AI2372" s="20">
        <v>750</v>
      </c>
      <c r="AJ2372" s="20"/>
      <c r="AK2372" s="20">
        <v>688</v>
      </c>
      <c r="AL2372" s="20">
        <f t="shared" si="469"/>
        <v>74097.600000000006</v>
      </c>
      <c r="AM2372" s="7" t="s">
        <v>287</v>
      </c>
      <c r="AN2372" s="20"/>
      <c r="AO2372" s="21"/>
      <c r="AP2372" s="21"/>
      <c r="AQ2372" s="5" t="s">
        <v>2672</v>
      </c>
      <c r="AR2372" s="5" t="s">
        <v>2203</v>
      </c>
    </row>
    <row r="2373" spans="1:44">
      <c r="A2373" s="87" t="s">
        <v>562</v>
      </c>
      <c r="B2373" s="5">
        <v>1008063</v>
      </c>
      <c r="C2373" s="5" t="s">
        <v>565</v>
      </c>
      <c r="D2373" s="5" t="s">
        <v>55</v>
      </c>
      <c r="E2373" s="5" t="s">
        <v>2577</v>
      </c>
      <c r="F2373" s="5" t="s">
        <v>2204</v>
      </c>
      <c r="G2373" s="5" t="s">
        <v>2673</v>
      </c>
      <c r="H2373" s="6">
        <v>41365</v>
      </c>
      <c r="I2373" s="5" t="s">
        <v>575</v>
      </c>
      <c r="J2373" s="5" t="s">
        <v>2644</v>
      </c>
      <c r="K2373" s="5" t="s">
        <v>568</v>
      </c>
      <c r="L2373" s="7">
        <v>6</v>
      </c>
      <c r="M2373" s="7" t="s">
        <v>287</v>
      </c>
      <c r="N2373" s="8">
        <v>4535</v>
      </c>
      <c r="O2373" s="122">
        <v>0.02</v>
      </c>
      <c r="P2373" s="10">
        <f t="shared" si="457"/>
        <v>91</v>
      </c>
      <c r="Q2373" s="122">
        <v>5.0000000000000001E-3</v>
      </c>
      <c r="R2373" s="10">
        <f t="shared" si="458"/>
        <v>23</v>
      </c>
      <c r="S2373" s="122">
        <f t="shared" si="459"/>
        <v>2.5137816979051819E-2</v>
      </c>
      <c r="T2373" s="10">
        <f t="shared" si="460"/>
        <v>114</v>
      </c>
      <c r="U2373" s="10">
        <f t="shared" si="461"/>
        <v>4649</v>
      </c>
      <c r="V2373" s="11">
        <v>4649</v>
      </c>
      <c r="W2373" s="12">
        <f t="shared" si="462"/>
        <v>114</v>
      </c>
      <c r="X2373" s="123">
        <f t="shared" si="463"/>
        <v>2.5100000000000001E-2</v>
      </c>
      <c r="Y2373" s="124" t="str">
        <f t="shared" si="464"/>
        <v>0.00%-8.40%</v>
      </c>
      <c r="Z2373" s="15"/>
      <c r="AA2373" s="15"/>
      <c r="AB2373" s="15"/>
      <c r="AC2373" s="125"/>
      <c r="AD2373" s="8">
        <f t="shared" si="465"/>
        <v>0</v>
      </c>
      <c r="AE2373" s="17">
        <f t="shared" si="466"/>
        <v>4649</v>
      </c>
      <c r="AF2373" s="18">
        <f t="shared" si="467"/>
        <v>114</v>
      </c>
      <c r="AG2373" s="126">
        <f t="shared" si="468"/>
        <v>2.513781697905193E-2</v>
      </c>
      <c r="AH2373" s="20">
        <v>13.6</v>
      </c>
      <c r="AI2373" s="20">
        <v>650</v>
      </c>
      <c r="AJ2373" s="20"/>
      <c r="AK2373" s="20">
        <v>688</v>
      </c>
      <c r="AL2373" s="20">
        <f t="shared" si="469"/>
        <v>71714.399999999994</v>
      </c>
      <c r="AM2373" s="7" t="s">
        <v>287</v>
      </c>
      <c r="AN2373" s="20"/>
      <c r="AO2373" s="21"/>
      <c r="AP2373" s="21"/>
      <c r="AQ2373" s="5" t="s">
        <v>2672</v>
      </c>
      <c r="AR2373" s="5" t="s">
        <v>2203</v>
      </c>
    </row>
    <row r="2374" spans="1:44">
      <c r="A2374" s="87" t="s">
        <v>562</v>
      </c>
      <c r="B2374" s="5">
        <v>1008079</v>
      </c>
      <c r="C2374" s="5" t="s">
        <v>565</v>
      </c>
      <c r="D2374" s="5" t="s">
        <v>55</v>
      </c>
      <c r="E2374" s="5" t="s">
        <v>2577</v>
      </c>
      <c r="F2374" s="5" t="s">
        <v>2215</v>
      </c>
      <c r="G2374" s="5" t="s">
        <v>2673</v>
      </c>
      <c r="H2374" s="6">
        <v>41365</v>
      </c>
      <c r="I2374" s="5" t="s">
        <v>575</v>
      </c>
      <c r="J2374" s="5" t="s">
        <v>653</v>
      </c>
      <c r="K2374" s="5" t="s">
        <v>568</v>
      </c>
      <c r="L2374" s="7">
        <v>6</v>
      </c>
      <c r="M2374" s="7" t="s">
        <v>287</v>
      </c>
      <c r="N2374" s="8">
        <v>4600</v>
      </c>
      <c r="O2374" s="122">
        <v>0.02</v>
      </c>
      <c r="P2374" s="10">
        <f t="shared" si="457"/>
        <v>92</v>
      </c>
      <c r="Q2374" s="122">
        <v>5.0000000000000001E-3</v>
      </c>
      <c r="R2374" s="10">
        <f t="shared" si="458"/>
        <v>23</v>
      </c>
      <c r="S2374" s="122">
        <f t="shared" si="459"/>
        <v>2.5000000000000001E-2</v>
      </c>
      <c r="T2374" s="10">
        <f t="shared" si="460"/>
        <v>115</v>
      </c>
      <c r="U2374" s="10">
        <f t="shared" si="461"/>
        <v>4715</v>
      </c>
      <c r="V2374" s="11">
        <v>4830</v>
      </c>
      <c r="W2374" s="12">
        <f t="shared" si="462"/>
        <v>230</v>
      </c>
      <c r="X2374" s="123">
        <f t="shared" si="463"/>
        <v>0.05</v>
      </c>
      <c r="Y2374" s="124" t="str">
        <f t="shared" si="464"/>
        <v>0.00%-8.40%</v>
      </c>
      <c r="Z2374" s="15"/>
      <c r="AA2374" s="15"/>
      <c r="AB2374" s="15"/>
      <c r="AC2374" s="125"/>
      <c r="AD2374" s="8">
        <f t="shared" si="465"/>
        <v>0</v>
      </c>
      <c r="AE2374" s="17">
        <f t="shared" si="466"/>
        <v>4830</v>
      </c>
      <c r="AF2374" s="18">
        <f t="shared" si="467"/>
        <v>230</v>
      </c>
      <c r="AG2374" s="126">
        <f t="shared" si="468"/>
        <v>5.0000000000000044E-2</v>
      </c>
      <c r="AH2374" s="20">
        <v>13.6</v>
      </c>
      <c r="AI2374" s="20">
        <v>750</v>
      </c>
      <c r="AJ2374" s="20"/>
      <c r="AK2374" s="20">
        <v>688</v>
      </c>
      <c r="AL2374" s="20">
        <f t="shared" si="469"/>
        <v>75376</v>
      </c>
      <c r="AM2374" s="7" t="s">
        <v>287</v>
      </c>
      <c r="AN2374" s="20"/>
      <c r="AO2374" s="21" t="str">
        <f>VLOOKUP(B2374,'[2]FCLCh-VB2'!$B$9:$AQ$230,42,)</f>
        <v>工作责任心强</v>
      </c>
      <c r="AP2374" s="21"/>
      <c r="AQ2374" s="5" t="s">
        <v>2672</v>
      </c>
      <c r="AR2374" s="5" t="s">
        <v>2203</v>
      </c>
    </row>
    <row r="2375" spans="1:44">
      <c r="A2375" s="87" t="s">
        <v>562</v>
      </c>
      <c r="B2375" s="5">
        <v>1008080</v>
      </c>
      <c r="C2375" s="5" t="s">
        <v>565</v>
      </c>
      <c r="D2375" s="5" t="s">
        <v>55</v>
      </c>
      <c r="E2375" s="5" t="s">
        <v>2577</v>
      </c>
      <c r="F2375" s="5" t="s">
        <v>2208</v>
      </c>
      <c r="G2375" s="5" t="s">
        <v>2673</v>
      </c>
      <c r="H2375" s="6">
        <v>41365</v>
      </c>
      <c r="I2375" s="5" t="s">
        <v>575</v>
      </c>
      <c r="J2375" s="5" t="s">
        <v>653</v>
      </c>
      <c r="K2375" s="5" t="s">
        <v>568</v>
      </c>
      <c r="L2375" s="7">
        <v>6</v>
      </c>
      <c r="M2375" s="7" t="s">
        <v>287</v>
      </c>
      <c r="N2375" s="8">
        <v>4490</v>
      </c>
      <c r="O2375" s="122">
        <v>0.02</v>
      </c>
      <c r="P2375" s="10">
        <f t="shared" si="457"/>
        <v>90</v>
      </c>
      <c r="Q2375" s="122">
        <v>5.0000000000000001E-3</v>
      </c>
      <c r="R2375" s="10">
        <f t="shared" si="458"/>
        <v>22</v>
      </c>
      <c r="S2375" s="122">
        <f t="shared" si="459"/>
        <v>2.4944320712694878E-2</v>
      </c>
      <c r="T2375" s="10">
        <f t="shared" si="460"/>
        <v>112</v>
      </c>
      <c r="U2375" s="10">
        <f t="shared" si="461"/>
        <v>4602</v>
      </c>
      <c r="V2375" s="11">
        <v>4647.1499999999996</v>
      </c>
      <c r="W2375" s="12">
        <f t="shared" si="462"/>
        <v>157.14999999999964</v>
      </c>
      <c r="X2375" s="123">
        <f t="shared" si="463"/>
        <v>3.5000000000000003E-2</v>
      </c>
      <c r="Y2375" s="124" t="str">
        <f t="shared" si="464"/>
        <v>0.00%-8.40%</v>
      </c>
      <c r="Z2375" s="15"/>
      <c r="AA2375" s="15"/>
      <c r="AB2375" s="15"/>
      <c r="AC2375" s="125"/>
      <c r="AD2375" s="8">
        <f t="shared" si="465"/>
        <v>0</v>
      </c>
      <c r="AE2375" s="17">
        <f t="shared" si="466"/>
        <v>4647.1499999999996</v>
      </c>
      <c r="AF2375" s="18">
        <f t="shared" si="467"/>
        <v>157.14999999999964</v>
      </c>
      <c r="AG2375" s="126">
        <f t="shared" si="468"/>
        <v>3.499999999999992E-2</v>
      </c>
      <c r="AH2375" s="20">
        <v>13.6</v>
      </c>
      <c r="AI2375" s="20">
        <v>750</v>
      </c>
      <c r="AJ2375" s="20"/>
      <c r="AK2375" s="20">
        <v>688</v>
      </c>
      <c r="AL2375" s="20">
        <f t="shared" si="469"/>
        <v>72889.239999999991</v>
      </c>
      <c r="AM2375" s="7" t="s">
        <v>287</v>
      </c>
      <c r="AN2375" s="20"/>
      <c r="AO2375" s="21"/>
      <c r="AP2375" s="21"/>
      <c r="AQ2375" s="5" t="s">
        <v>2672</v>
      </c>
      <c r="AR2375" s="5" t="s">
        <v>2203</v>
      </c>
    </row>
    <row r="2376" spans="1:44">
      <c r="A2376" s="87" t="s">
        <v>562</v>
      </c>
      <c r="B2376" s="5">
        <v>1008089</v>
      </c>
      <c r="C2376" s="5" t="s">
        <v>565</v>
      </c>
      <c r="D2376" s="5" t="s">
        <v>55</v>
      </c>
      <c r="E2376" s="5" t="s">
        <v>2577</v>
      </c>
      <c r="F2376" s="5" t="s">
        <v>2208</v>
      </c>
      <c r="G2376" s="5" t="s">
        <v>2673</v>
      </c>
      <c r="H2376" s="6">
        <v>41365</v>
      </c>
      <c r="I2376" s="5" t="s">
        <v>575</v>
      </c>
      <c r="J2376" s="5" t="s">
        <v>627</v>
      </c>
      <c r="K2376" s="5" t="s">
        <v>568</v>
      </c>
      <c r="L2376" s="7">
        <v>6</v>
      </c>
      <c r="M2376" s="7" t="s">
        <v>287</v>
      </c>
      <c r="N2376" s="8">
        <v>4435</v>
      </c>
      <c r="O2376" s="122">
        <v>0.02</v>
      </c>
      <c r="P2376" s="10">
        <f t="shared" si="457"/>
        <v>89</v>
      </c>
      <c r="Q2376" s="122">
        <v>5.0000000000000001E-3</v>
      </c>
      <c r="R2376" s="10">
        <f t="shared" si="458"/>
        <v>22</v>
      </c>
      <c r="S2376" s="122">
        <f t="shared" si="459"/>
        <v>2.5028184892897407E-2</v>
      </c>
      <c r="T2376" s="10">
        <f t="shared" si="460"/>
        <v>111</v>
      </c>
      <c r="U2376" s="10">
        <f t="shared" si="461"/>
        <v>4546</v>
      </c>
      <c r="V2376" s="11">
        <v>4568.05</v>
      </c>
      <c r="W2376" s="12">
        <f t="shared" si="462"/>
        <v>133.05000000000018</v>
      </c>
      <c r="X2376" s="123">
        <f t="shared" si="463"/>
        <v>0.03</v>
      </c>
      <c r="Y2376" s="124" t="str">
        <f t="shared" si="464"/>
        <v>0.00%-8.40%</v>
      </c>
      <c r="Z2376" s="15"/>
      <c r="AA2376" s="15"/>
      <c r="AB2376" s="15"/>
      <c r="AC2376" s="125"/>
      <c r="AD2376" s="8">
        <f t="shared" si="465"/>
        <v>0</v>
      </c>
      <c r="AE2376" s="17">
        <f t="shared" si="466"/>
        <v>4568.05</v>
      </c>
      <c r="AF2376" s="18">
        <f t="shared" si="467"/>
        <v>133.05000000000018</v>
      </c>
      <c r="AG2376" s="126">
        <f t="shared" si="468"/>
        <v>3.0000000000000027E-2</v>
      </c>
      <c r="AH2376" s="20">
        <v>13.6</v>
      </c>
      <c r="AI2376" s="20">
        <v>450</v>
      </c>
      <c r="AJ2376" s="20"/>
      <c r="AK2376" s="20">
        <v>688</v>
      </c>
      <c r="AL2376" s="20">
        <f t="shared" si="469"/>
        <v>68213.48000000001</v>
      </c>
      <c r="AM2376" s="7" t="s">
        <v>287</v>
      </c>
      <c r="AN2376" s="20"/>
      <c r="AO2376" s="21"/>
      <c r="AP2376" s="21"/>
      <c r="AQ2376" s="5" t="s">
        <v>2672</v>
      </c>
      <c r="AR2376" s="5" t="s">
        <v>2203</v>
      </c>
    </row>
    <row r="2377" spans="1:44">
      <c r="A2377" s="87" t="s">
        <v>562</v>
      </c>
      <c r="B2377" s="5">
        <v>1008123</v>
      </c>
      <c r="C2377" s="5" t="s">
        <v>565</v>
      </c>
      <c r="D2377" s="5" t="s">
        <v>55</v>
      </c>
      <c r="E2377" s="5" t="s">
        <v>2577</v>
      </c>
      <c r="F2377" s="5" t="s">
        <v>2215</v>
      </c>
      <c r="G2377" s="5" t="s">
        <v>2673</v>
      </c>
      <c r="H2377" s="6">
        <v>41368</v>
      </c>
      <c r="I2377" s="5" t="s">
        <v>489</v>
      </c>
      <c r="J2377" s="5" t="s">
        <v>489</v>
      </c>
      <c r="K2377" s="5" t="s">
        <v>568</v>
      </c>
      <c r="L2377" s="7">
        <v>6</v>
      </c>
      <c r="M2377" s="7" t="s">
        <v>287</v>
      </c>
      <c r="N2377" s="8">
        <v>5825</v>
      </c>
      <c r="O2377" s="122">
        <v>0.02</v>
      </c>
      <c r="P2377" s="10">
        <f t="shared" si="457"/>
        <v>117</v>
      </c>
      <c r="Q2377" s="122">
        <v>5.0000000000000001E-3</v>
      </c>
      <c r="R2377" s="10">
        <f t="shared" si="458"/>
        <v>29</v>
      </c>
      <c r="S2377" s="122">
        <f t="shared" si="459"/>
        <v>2.5064377682403435E-2</v>
      </c>
      <c r="T2377" s="10">
        <f t="shared" si="460"/>
        <v>146</v>
      </c>
      <c r="U2377" s="10">
        <f t="shared" si="461"/>
        <v>5971</v>
      </c>
      <c r="V2377" s="11">
        <v>6291</v>
      </c>
      <c r="W2377" s="12">
        <f t="shared" si="462"/>
        <v>466</v>
      </c>
      <c r="X2377" s="123">
        <f t="shared" si="463"/>
        <v>0.08</v>
      </c>
      <c r="Y2377" s="124" t="str">
        <f t="shared" si="464"/>
        <v>0.00%-8.40%</v>
      </c>
      <c r="Z2377" s="15"/>
      <c r="AA2377" s="15"/>
      <c r="AB2377" s="15"/>
      <c r="AC2377" s="125"/>
      <c r="AD2377" s="8">
        <f t="shared" si="465"/>
        <v>0</v>
      </c>
      <c r="AE2377" s="17">
        <f t="shared" si="466"/>
        <v>6291</v>
      </c>
      <c r="AF2377" s="18">
        <f t="shared" si="467"/>
        <v>466</v>
      </c>
      <c r="AG2377" s="126">
        <f t="shared" si="468"/>
        <v>8.0000000000000071E-2</v>
      </c>
      <c r="AH2377" s="20">
        <v>13.6</v>
      </c>
      <c r="AI2377" s="20">
        <v>850</v>
      </c>
      <c r="AJ2377" s="20"/>
      <c r="AK2377" s="20">
        <v>688</v>
      </c>
      <c r="AL2377" s="20">
        <f t="shared" si="469"/>
        <v>96445.599999999991</v>
      </c>
      <c r="AM2377" s="7" t="s">
        <v>287</v>
      </c>
      <c r="AN2377" s="20"/>
      <c r="AO2377" s="21" t="str">
        <f>VLOOKUP(B2377,'[2]FCLCh-VB2'!$B$9:$AQ$230,42,)</f>
        <v>高绩效员工,主导预装新产品及培训其他员工</v>
      </c>
      <c r="AP2377" s="21"/>
      <c r="AQ2377" s="5" t="s">
        <v>2672</v>
      </c>
      <c r="AR2377" s="5" t="s">
        <v>2203</v>
      </c>
    </row>
    <row r="2378" spans="1:44">
      <c r="A2378" s="87" t="s">
        <v>562</v>
      </c>
      <c r="B2378" s="5">
        <v>1008124</v>
      </c>
      <c r="C2378" s="5" t="s">
        <v>565</v>
      </c>
      <c r="D2378" s="5" t="s">
        <v>55</v>
      </c>
      <c r="E2378" s="5" t="s">
        <v>2577</v>
      </c>
      <c r="F2378" s="5" t="s">
        <v>2215</v>
      </c>
      <c r="G2378" s="5" t="s">
        <v>2673</v>
      </c>
      <c r="H2378" s="6">
        <v>41368</v>
      </c>
      <c r="I2378" s="5" t="s">
        <v>575</v>
      </c>
      <c r="J2378" s="5" t="s">
        <v>2644</v>
      </c>
      <c r="K2378" s="5" t="s">
        <v>568</v>
      </c>
      <c r="L2378" s="7">
        <v>6</v>
      </c>
      <c r="M2378" s="7" t="s">
        <v>287</v>
      </c>
      <c r="N2378" s="8">
        <v>4346</v>
      </c>
      <c r="O2378" s="122">
        <v>0.02</v>
      </c>
      <c r="P2378" s="10">
        <f t="shared" si="457"/>
        <v>87</v>
      </c>
      <c r="Q2378" s="122">
        <v>5.0000000000000001E-3</v>
      </c>
      <c r="R2378" s="10">
        <f t="shared" si="458"/>
        <v>22</v>
      </c>
      <c r="S2378" s="122">
        <f t="shared" si="459"/>
        <v>2.5080533824206167E-2</v>
      </c>
      <c r="T2378" s="10">
        <f t="shared" si="460"/>
        <v>109</v>
      </c>
      <c r="U2378" s="10">
        <f t="shared" si="461"/>
        <v>4455</v>
      </c>
      <c r="V2378" s="11">
        <v>4455</v>
      </c>
      <c r="W2378" s="12">
        <f t="shared" si="462"/>
        <v>109</v>
      </c>
      <c r="X2378" s="123">
        <f t="shared" si="463"/>
        <v>2.5100000000000001E-2</v>
      </c>
      <c r="Y2378" s="124" t="str">
        <f t="shared" si="464"/>
        <v>0.00%-8.40%</v>
      </c>
      <c r="Z2378" s="15"/>
      <c r="AA2378" s="15"/>
      <c r="AB2378" s="15"/>
      <c r="AC2378" s="125"/>
      <c r="AD2378" s="8">
        <f t="shared" si="465"/>
        <v>0</v>
      </c>
      <c r="AE2378" s="17">
        <f t="shared" si="466"/>
        <v>4455</v>
      </c>
      <c r="AF2378" s="18">
        <f t="shared" si="467"/>
        <v>109</v>
      </c>
      <c r="AG2378" s="126">
        <f t="shared" si="468"/>
        <v>2.5080533824206164E-2</v>
      </c>
      <c r="AH2378" s="20">
        <v>13.6</v>
      </c>
      <c r="AI2378" s="20">
        <v>650</v>
      </c>
      <c r="AJ2378" s="20"/>
      <c r="AK2378" s="20">
        <v>688</v>
      </c>
      <c r="AL2378" s="20">
        <f t="shared" si="469"/>
        <v>69076</v>
      </c>
      <c r="AM2378" s="7" t="s">
        <v>287</v>
      </c>
      <c r="AN2378" s="20"/>
      <c r="AO2378" s="21"/>
      <c r="AP2378" s="21"/>
      <c r="AQ2378" s="5" t="s">
        <v>2672</v>
      </c>
      <c r="AR2378" s="5" t="s">
        <v>2203</v>
      </c>
    </row>
    <row r="2379" spans="1:44">
      <c r="A2379" s="87" t="s">
        <v>562</v>
      </c>
      <c r="B2379" s="5">
        <v>1008129</v>
      </c>
      <c r="C2379" s="5" t="s">
        <v>565</v>
      </c>
      <c r="D2379" s="5" t="s">
        <v>55</v>
      </c>
      <c r="E2379" s="5" t="s">
        <v>2577</v>
      </c>
      <c r="F2379" s="5" t="s">
        <v>2215</v>
      </c>
      <c r="G2379" s="5" t="s">
        <v>2673</v>
      </c>
      <c r="H2379" s="6">
        <v>41368</v>
      </c>
      <c r="I2379" s="5" t="s">
        <v>575</v>
      </c>
      <c r="J2379" s="5" t="s">
        <v>2644</v>
      </c>
      <c r="K2379" s="5" t="s">
        <v>568</v>
      </c>
      <c r="L2379" s="7">
        <v>6</v>
      </c>
      <c r="M2379" s="7" t="s">
        <v>287</v>
      </c>
      <c r="N2379" s="8">
        <v>4611</v>
      </c>
      <c r="O2379" s="122">
        <v>0.02</v>
      </c>
      <c r="P2379" s="10">
        <f t="shared" ref="P2379:P2442" si="470">ROUND(N2379*O2379,0)</f>
        <v>92</v>
      </c>
      <c r="Q2379" s="122">
        <v>5.0000000000000001E-3</v>
      </c>
      <c r="R2379" s="10">
        <f t="shared" ref="R2379:R2442" si="471">ROUND(N2379*Q2379,0)</f>
        <v>23</v>
      </c>
      <c r="S2379" s="122">
        <f t="shared" ref="S2379:S2442" si="472">T2379/N2379</f>
        <v>2.4940360008674906E-2</v>
      </c>
      <c r="T2379" s="10">
        <f t="shared" ref="T2379:T2442" si="473">P2379+R2379</f>
        <v>115</v>
      </c>
      <c r="U2379" s="10">
        <f t="shared" ref="U2379:U2442" si="474">N2379+T2379</f>
        <v>4726</v>
      </c>
      <c r="V2379" s="11">
        <v>4726</v>
      </c>
      <c r="W2379" s="12">
        <f t="shared" ref="W2379:W2442" si="475">V2379-N2379</f>
        <v>115</v>
      </c>
      <c r="X2379" s="123">
        <f t="shared" ref="X2379:X2442" si="476">ROUND(V2379/N2379-1,4)</f>
        <v>2.4899999999999999E-2</v>
      </c>
      <c r="Y2379" s="124" t="str">
        <f t="shared" ref="Y2379:Y2442" si="477">IF(OR(L2379=1,L2379=2,L2379=4),TEXT(S2379*0.8,"0.00%")&amp;"-"&amp;TEXT(S2379*1.2,"0.00%"),IF(OR(L2379=3,L2379=6),TEXT(0,"0.00%")&amp;"-"&amp;TEXT(7%*1.2,"0.00%"),IF(OR(L2379=5,L2379=7),TEXT((R2379/N2379),"0.00%")&amp;"-"&amp;TEXT((R2379/N2379)+7%,"0.00%"),"")))</f>
        <v>0.00%-8.40%</v>
      </c>
      <c r="Z2379" s="15"/>
      <c r="AA2379" s="15"/>
      <c r="AB2379" s="15"/>
      <c r="AC2379" s="125"/>
      <c r="AD2379" s="8">
        <f t="shared" ref="AD2379:AD2442" si="478">ROUND(N2379*AC2379,0)</f>
        <v>0</v>
      </c>
      <c r="AE2379" s="17">
        <f t="shared" ref="AE2379:AE2442" si="479">V2379+AD2379</f>
        <v>4726</v>
      </c>
      <c r="AF2379" s="18">
        <f t="shared" ref="AF2379:AF2442" si="480">AE2379-N2379</f>
        <v>115</v>
      </c>
      <c r="AG2379" s="126">
        <f t="shared" ref="AG2379:AG2442" si="481">AE2379/N2379-1</f>
        <v>2.4940360008674833E-2</v>
      </c>
      <c r="AH2379" s="20">
        <v>13.6</v>
      </c>
      <c r="AI2379" s="20">
        <v>650</v>
      </c>
      <c r="AJ2379" s="20"/>
      <c r="AK2379" s="20">
        <v>688</v>
      </c>
      <c r="AL2379" s="20">
        <f t="shared" ref="AL2379:AL2442" si="482">AE2379*AH2379+AI2379*12+AK2379+IF(AB2379="",AJ2379,IF(AB2379="D",5000,IF(AB2379="C",1000,0)))*12</f>
        <v>72761.600000000006</v>
      </c>
      <c r="AM2379" s="7" t="s">
        <v>287</v>
      </c>
      <c r="AN2379" s="20"/>
      <c r="AO2379" s="21"/>
      <c r="AP2379" s="21"/>
      <c r="AQ2379" s="5" t="s">
        <v>2672</v>
      </c>
      <c r="AR2379" s="5" t="s">
        <v>2203</v>
      </c>
    </row>
    <row r="2380" spans="1:44">
      <c r="A2380" s="87" t="s">
        <v>562</v>
      </c>
      <c r="B2380" s="5">
        <v>1008136</v>
      </c>
      <c r="C2380" s="5" t="s">
        <v>565</v>
      </c>
      <c r="D2380" s="5" t="s">
        <v>55</v>
      </c>
      <c r="E2380" s="5" t="s">
        <v>2577</v>
      </c>
      <c r="F2380" s="5" t="s">
        <v>2215</v>
      </c>
      <c r="G2380" s="5" t="s">
        <v>2673</v>
      </c>
      <c r="H2380" s="6">
        <v>41368</v>
      </c>
      <c r="I2380" s="5" t="s">
        <v>575</v>
      </c>
      <c r="J2380" s="5" t="s">
        <v>2644</v>
      </c>
      <c r="K2380" s="5" t="s">
        <v>568</v>
      </c>
      <c r="L2380" s="7">
        <v>6</v>
      </c>
      <c r="M2380" s="7" t="s">
        <v>287</v>
      </c>
      <c r="N2380" s="8">
        <v>4545</v>
      </c>
      <c r="O2380" s="122">
        <v>0.02</v>
      </c>
      <c r="P2380" s="10">
        <f t="shared" si="470"/>
        <v>91</v>
      </c>
      <c r="Q2380" s="122">
        <v>5.0000000000000001E-3</v>
      </c>
      <c r="R2380" s="10">
        <f t="shared" si="471"/>
        <v>23</v>
      </c>
      <c r="S2380" s="122">
        <f t="shared" si="472"/>
        <v>2.5082508250825083E-2</v>
      </c>
      <c r="T2380" s="10">
        <f t="shared" si="473"/>
        <v>114</v>
      </c>
      <c r="U2380" s="10">
        <f t="shared" si="474"/>
        <v>4659</v>
      </c>
      <c r="V2380" s="11">
        <v>4659</v>
      </c>
      <c r="W2380" s="12">
        <f t="shared" si="475"/>
        <v>114</v>
      </c>
      <c r="X2380" s="123">
        <f t="shared" si="476"/>
        <v>2.5100000000000001E-2</v>
      </c>
      <c r="Y2380" s="124" t="str">
        <f t="shared" si="477"/>
        <v>0.00%-8.40%</v>
      </c>
      <c r="Z2380" s="15"/>
      <c r="AA2380" s="15"/>
      <c r="AB2380" s="15"/>
      <c r="AC2380" s="125"/>
      <c r="AD2380" s="8">
        <f t="shared" si="478"/>
        <v>0</v>
      </c>
      <c r="AE2380" s="17">
        <f t="shared" si="479"/>
        <v>4659</v>
      </c>
      <c r="AF2380" s="18">
        <f t="shared" si="480"/>
        <v>114</v>
      </c>
      <c r="AG2380" s="126">
        <f t="shared" si="481"/>
        <v>2.5082508250825031E-2</v>
      </c>
      <c r="AH2380" s="20">
        <v>13.6</v>
      </c>
      <c r="AI2380" s="20">
        <v>650</v>
      </c>
      <c r="AJ2380" s="20"/>
      <c r="AK2380" s="20">
        <v>688</v>
      </c>
      <c r="AL2380" s="20">
        <f t="shared" si="482"/>
        <v>71850.399999999994</v>
      </c>
      <c r="AM2380" s="7" t="s">
        <v>287</v>
      </c>
      <c r="AN2380" s="20"/>
      <c r="AO2380" s="21"/>
      <c r="AP2380" s="21"/>
      <c r="AQ2380" s="5" t="s">
        <v>2672</v>
      </c>
      <c r="AR2380" s="5" t="s">
        <v>2203</v>
      </c>
    </row>
    <row r="2381" spans="1:44">
      <c r="A2381" s="87" t="s">
        <v>562</v>
      </c>
      <c r="B2381" s="5">
        <v>1008143</v>
      </c>
      <c r="C2381" s="5" t="s">
        <v>565</v>
      </c>
      <c r="D2381" s="5" t="s">
        <v>55</v>
      </c>
      <c r="E2381" s="5" t="s">
        <v>2577</v>
      </c>
      <c r="F2381" s="5" t="s">
        <v>2199</v>
      </c>
      <c r="G2381" s="5" t="s">
        <v>2676</v>
      </c>
      <c r="H2381" s="6">
        <v>41371</v>
      </c>
      <c r="I2381" s="5" t="s">
        <v>575</v>
      </c>
      <c r="J2381" s="5" t="s">
        <v>653</v>
      </c>
      <c r="K2381" s="5" t="s">
        <v>568</v>
      </c>
      <c r="L2381" s="7">
        <v>6</v>
      </c>
      <c r="M2381" s="7" t="s">
        <v>287</v>
      </c>
      <c r="N2381" s="8">
        <v>4686</v>
      </c>
      <c r="O2381" s="122">
        <v>0.02</v>
      </c>
      <c r="P2381" s="10">
        <f t="shared" si="470"/>
        <v>94</v>
      </c>
      <c r="Q2381" s="122">
        <v>5.0000000000000001E-3</v>
      </c>
      <c r="R2381" s="10">
        <f t="shared" si="471"/>
        <v>23</v>
      </c>
      <c r="S2381" s="122">
        <f t="shared" si="472"/>
        <v>2.496798975672215E-2</v>
      </c>
      <c r="T2381" s="10">
        <f t="shared" si="473"/>
        <v>117</v>
      </c>
      <c r="U2381" s="10">
        <f t="shared" si="474"/>
        <v>4803</v>
      </c>
      <c r="V2381" s="11">
        <v>4850.0099999999993</v>
      </c>
      <c r="W2381" s="12">
        <f t="shared" si="475"/>
        <v>164.00999999999931</v>
      </c>
      <c r="X2381" s="123">
        <f t="shared" si="476"/>
        <v>3.5000000000000003E-2</v>
      </c>
      <c r="Y2381" s="124" t="str">
        <f t="shared" si="477"/>
        <v>0.00%-8.40%</v>
      </c>
      <c r="Z2381" s="15"/>
      <c r="AA2381" s="15"/>
      <c r="AB2381" s="15"/>
      <c r="AC2381" s="125"/>
      <c r="AD2381" s="8">
        <f t="shared" si="478"/>
        <v>0</v>
      </c>
      <c r="AE2381" s="17">
        <f t="shared" si="479"/>
        <v>4850.0099999999993</v>
      </c>
      <c r="AF2381" s="18">
        <f t="shared" si="480"/>
        <v>164.00999999999931</v>
      </c>
      <c r="AG2381" s="126">
        <f t="shared" si="481"/>
        <v>3.499999999999992E-2</v>
      </c>
      <c r="AH2381" s="20">
        <v>13.6</v>
      </c>
      <c r="AI2381" s="20">
        <v>750</v>
      </c>
      <c r="AJ2381" s="20"/>
      <c r="AK2381" s="20">
        <v>688</v>
      </c>
      <c r="AL2381" s="20">
        <f t="shared" si="482"/>
        <v>75648.135999999984</v>
      </c>
      <c r="AM2381" s="7" t="s">
        <v>287</v>
      </c>
      <c r="AN2381" s="20"/>
      <c r="AO2381" s="21" t="str">
        <f>VLOOKUP(B2381,'[5]FCLCh-VBR'!$B$9:$AQ$42,42,)</f>
        <v>QM 过程检验：学习能力强，主动挑起化验室大梁业务</v>
      </c>
      <c r="AP2381" s="21"/>
      <c r="AQ2381" s="5" t="s">
        <v>2672</v>
      </c>
      <c r="AR2381" s="5" t="s">
        <v>2203</v>
      </c>
    </row>
    <row r="2382" spans="1:44">
      <c r="A2382" s="87" t="s">
        <v>562</v>
      </c>
      <c r="B2382" s="5">
        <v>1008161</v>
      </c>
      <c r="C2382" s="5" t="s">
        <v>565</v>
      </c>
      <c r="D2382" s="5" t="s">
        <v>55</v>
      </c>
      <c r="E2382" s="5" t="s">
        <v>2577</v>
      </c>
      <c r="F2382" s="5" t="s">
        <v>2204</v>
      </c>
      <c r="G2382" s="5" t="s">
        <v>2673</v>
      </c>
      <c r="H2382" s="6">
        <v>41375</v>
      </c>
      <c r="I2382" s="5" t="s">
        <v>575</v>
      </c>
      <c r="J2382" s="5" t="s">
        <v>627</v>
      </c>
      <c r="K2382" s="5" t="s">
        <v>568</v>
      </c>
      <c r="L2382" s="7">
        <v>6</v>
      </c>
      <c r="M2382" s="7" t="s">
        <v>287</v>
      </c>
      <c r="N2382" s="8">
        <v>4508</v>
      </c>
      <c r="O2382" s="122">
        <v>0.02</v>
      </c>
      <c r="P2382" s="10">
        <f t="shared" si="470"/>
        <v>90</v>
      </c>
      <c r="Q2382" s="122">
        <v>5.0000000000000001E-3</v>
      </c>
      <c r="R2382" s="10">
        <f t="shared" si="471"/>
        <v>23</v>
      </c>
      <c r="S2382" s="122">
        <f t="shared" si="472"/>
        <v>2.5066548358473825E-2</v>
      </c>
      <c r="T2382" s="10">
        <f t="shared" si="473"/>
        <v>113</v>
      </c>
      <c r="U2382" s="10">
        <f t="shared" si="474"/>
        <v>4621</v>
      </c>
      <c r="V2382" s="11">
        <v>4621</v>
      </c>
      <c r="W2382" s="12">
        <f t="shared" si="475"/>
        <v>113</v>
      </c>
      <c r="X2382" s="123">
        <f t="shared" si="476"/>
        <v>2.5100000000000001E-2</v>
      </c>
      <c r="Y2382" s="124" t="str">
        <f t="shared" si="477"/>
        <v>0.00%-8.40%</v>
      </c>
      <c r="Z2382" s="15"/>
      <c r="AA2382" s="15"/>
      <c r="AB2382" s="15"/>
      <c r="AC2382" s="125"/>
      <c r="AD2382" s="8">
        <f t="shared" si="478"/>
        <v>0</v>
      </c>
      <c r="AE2382" s="17">
        <f t="shared" si="479"/>
        <v>4621</v>
      </c>
      <c r="AF2382" s="18">
        <f t="shared" si="480"/>
        <v>113</v>
      </c>
      <c r="AG2382" s="126">
        <f t="shared" si="481"/>
        <v>2.5066548358473772E-2</v>
      </c>
      <c r="AH2382" s="20">
        <v>13.6</v>
      </c>
      <c r="AI2382" s="20">
        <v>450</v>
      </c>
      <c r="AJ2382" s="20"/>
      <c r="AK2382" s="20">
        <v>688</v>
      </c>
      <c r="AL2382" s="20">
        <f t="shared" si="482"/>
        <v>68933.600000000006</v>
      </c>
      <c r="AM2382" s="7" t="s">
        <v>287</v>
      </c>
      <c r="AN2382" s="20"/>
      <c r="AO2382" s="21"/>
      <c r="AP2382" s="21"/>
      <c r="AQ2382" s="5" t="s">
        <v>2672</v>
      </c>
      <c r="AR2382" s="5" t="s">
        <v>2203</v>
      </c>
    </row>
    <row r="2383" spans="1:44">
      <c r="A2383" s="87" t="s">
        <v>562</v>
      </c>
      <c r="B2383" s="5">
        <v>1008170</v>
      </c>
      <c r="C2383" s="5" t="s">
        <v>565</v>
      </c>
      <c r="D2383" s="5" t="s">
        <v>55</v>
      </c>
      <c r="E2383" s="5" t="s">
        <v>2577</v>
      </c>
      <c r="F2383" s="5" t="s">
        <v>2208</v>
      </c>
      <c r="G2383" s="5" t="s">
        <v>2673</v>
      </c>
      <c r="H2383" s="6">
        <v>41375</v>
      </c>
      <c r="I2383" s="5" t="s">
        <v>575</v>
      </c>
      <c r="J2383" s="5" t="s">
        <v>627</v>
      </c>
      <c r="K2383" s="5" t="s">
        <v>568</v>
      </c>
      <c r="L2383" s="7">
        <v>6</v>
      </c>
      <c r="M2383" s="7" t="s">
        <v>287</v>
      </c>
      <c r="N2383" s="8">
        <v>4343</v>
      </c>
      <c r="O2383" s="122">
        <v>0.02</v>
      </c>
      <c r="P2383" s="10">
        <f t="shared" si="470"/>
        <v>87</v>
      </c>
      <c r="Q2383" s="122">
        <v>5.0000000000000001E-3</v>
      </c>
      <c r="R2383" s="10">
        <f t="shared" si="471"/>
        <v>22</v>
      </c>
      <c r="S2383" s="122">
        <f t="shared" si="472"/>
        <v>2.5097858623071609E-2</v>
      </c>
      <c r="T2383" s="10">
        <f t="shared" si="473"/>
        <v>109</v>
      </c>
      <c r="U2383" s="10">
        <f t="shared" si="474"/>
        <v>4452</v>
      </c>
      <c r="V2383" s="11">
        <v>4451.5749999999998</v>
      </c>
      <c r="W2383" s="12">
        <f t="shared" si="475"/>
        <v>108.57499999999982</v>
      </c>
      <c r="X2383" s="123">
        <f t="shared" si="476"/>
        <v>2.5000000000000001E-2</v>
      </c>
      <c r="Y2383" s="124" t="str">
        <f t="shared" si="477"/>
        <v>0.00%-8.40%</v>
      </c>
      <c r="Z2383" s="15"/>
      <c r="AA2383" s="15"/>
      <c r="AB2383" s="15"/>
      <c r="AC2383" s="125"/>
      <c r="AD2383" s="8">
        <f t="shared" si="478"/>
        <v>0</v>
      </c>
      <c r="AE2383" s="17">
        <f t="shared" si="479"/>
        <v>4451.5749999999998</v>
      </c>
      <c r="AF2383" s="18">
        <f t="shared" si="480"/>
        <v>108.57499999999982</v>
      </c>
      <c r="AG2383" s="126">
        <f t="shared" si="481"/>
        <v>2.4999999999999911E-2</v>
      </c>
      <c r="AH2383" s="20">
        <v>13.6</v>
      </c>
      <c r="AI2383" s="20">
        <v>450</v>
      </c>
      <c r="AJ2383" s="20"/>
      <c r="AK2383" s="20">
        <v>688</v>
      </c>
      <c r="AL2383" s="20">
        <f t="shared" si="482"/>
        <v>66629.42</v>
      </c>
      <c r="AM2383" s="7" t="s">
        <v>287</v>
      </c>
      <c r="AN2383" s="20"/>
      <c r="AO2383" s="21"/>
      <c r="AP2383" s="21"/>
      <c r="AQ2383" s="5" t="s">
        <v>2672</v>
      </c>
      <c r="AR2383" s="5" t="s">
        <v>2203</v>
      </c>
    </row>
    <row r="2384" spans="1:44">
      <c r="A2384" s="87" t="s">
        <v>562</v>
      </c>
      <c r="B2384" s="5">
        <v>1008197</v>
      </c>
      <c r="C2384" s="5" t="s">
        <v>565</v>
      </c>
      <c r="D2384" s="5" t="s">
        <v>55</v>
      </c>
      <c r="E2384" s="5" t="s">
        <v>2577</v>
      </c>
      <c r="F2384" s="5" t="s">
        <v>2215</v>
      </c>
      <c r="G2384" s="5" t="s">
        <v>2673</v>
      </c>
      <c r="H2384" s="6">
        <v>41375</v>
      </c>
      <c r="I2384" s="5" t="s">
        <v>575</v>
      </c>
      <c r="J2384" s="5" t="s">
        <v>2644</v>
      </c>
      <c r="K2384" s="5" t="s">
        <v>568</v>
      </c>
      <c r="L2384" s="7">
        <v>6</v>
      </c>
      <c r="M2384" s="7" t="s">
        <v>287</v>
      </c>
      <c r="N2384" s="8">
        <v>4593</v>
      </c>
      <c r="O2384" s="122">
        <v>0.02</v>
      </c>
      <c r="P2384" s="10">
        <f t="shared" si="470"/>
        <v>92</v>
      </c>
      <c r="Q2384" s="122">
        <v>5.0000000000000001E-3</v>
      </c>
      <c r="R2384" s="10">
        <f t="shared" si="471"/>
        <v>23</v>
      </c>
      <c r="S2384" s="122">
        <f t="shared" si="472"/>
        <v>2.5038101458741562E-2</v>
      </c>
      <c r="T2384" s="10">
        <f t="shared" si="473"/>
        <v>115</v>
      </c>
      <c r="U2384" s="10">
        <f t="shared" si="474"/>
        <v>4708</v>
      </c>
      <c r="V2384" s="11">
        <v>4754</v>
      </c>
      <c r="W2384" s="12">
        <f t="shared" si="475"/>
        <v>161</v>
      </c>
      <c r="X2384" s="123">
        <f t="shared" si="476"/>
        <v>3.5099999999999999E-2</v>
      </c>
      <c r="Y2384" s="124" t="str">
        <f t="shared" si="477"/>
        <v>0.00%-8.40%</v>
      </c>
      <c r="Z2384" s="15"/>
      <c r="AA2384" s="15"/>
      <c r="AB2384" s="15"/>
      <c r="AC2384" s="125"/>
      <c r="AD2384" s="8">
        <f t="shared" si="478"/>
        <v>0</v>
      </c>
      <c r="AE2384" s="17">
        <f t="shared" si="479"/>
        <v>4754</v>
      </c>
      <c r="AF2384" s="18">
        <f t="shared" si="480"/>
        <v>161</v>
      </c>
      <c r="AG2384" s="126">
        <f t="shared" si="481"/>
        <v>3.5053342042238089E-2</v>
      </c>
      <c r="AH2384" s="20">
        <v>13.6</v>
      </c>
      <c r="AI2384" s="20">
        <v>650</v>
      </c>
      <c r="AJ2384" s="20"/>
      <c r="AK2384" s="20">
        <v>688</v>
      </c>
      <c r="AL2384" s="20">
        <f t="shared" si="482"/>
        <v>73142.399999999994</v>
      </c>
      <c r="AM2384" s="7" t="s">
        <v>287</v>
      </c>
      <c r="AN2384" s="20"/>
      <c r="AO2384" s="21"/>
      <c r="AP2384" s="21"/>
      <c r="AQ2384" s="5" t="s">
        <v>2672</v>
      </c>
      <c r="AR2384" s="5" t="s">
        <v>2203</v>
      </c>
    </row>
    <row r="2385" spans="1:44">
      <c r="A2385" s="87" t="s">
        <v>562</v>
      </c>
      <c r="B2385" s="5">
        <v>1008278</v>
      </c>
      <c r="C2385" s="5" t="s">
        <v>565</v>
      </c>
      <c r="D2385" s="5" t="s">
        <v>55</v>
      </c>
      <c r="E2385" s="5" t="s">
        <v>2577</v>
      </c>
      <c r="F2385" s="5" t="s">
        <v>2204</v>
      </c>
      <c r="G2385" s="5" t="s">
        <v>2673</v>
      </c>
      <c r="H2385" s="6">
        <v>41381</v>
      </c>
      <c r="I2385" s="5" t="s">
        <v>575</v>
      </c>
      <c r="J2385" s="5" t="s">
        <v>653</v>
      </c>
      <c r="K2385" s="5" t="s">
        <v>568</v>
      </c>
      <c r="L2385" s="7">
        <v>6</v>
      </c>
      <c r="M2385" s="7" t="s">
        <v>287</v>
      </c>
      <c r="N2385" s="8">
        <v>4777</v>
      </c>
      <c r="O2385" s="122">
        <v>0.02</v>
      </c>
      <c r="P2385" s="10">
        <f t="shared" si="470"/>
        <v>96</v>
      </c>
      <c r="Q2385" s="122">
        <v>5.0000000000000001E-3</v>
      </c>
      <c r="R2385" s="10">
        <f t="shared" si="471"/>
        <v>24</v>
      </c>
      <c r="S2385" s="122">
        <f t="shared" si="472"/>
        <v>2.5120368432070338E-2</v>
      </c>
      <c r="T2385" s="10">
        <f t="shared" si="473"/>
        <v>120</v>
      </c>
      <c r="U2385" s="10">
        <f t="shared" si="474"/>
        <v>4897</v>
      </c>
      <c r="V2385" s="11">
        <v>5016</v>
      </c>
      <c r="W2385" s="12">
        <f t="shared" si="475"/>
        <v>239</v>
      </c>
      <c r="X2385" s="123">
        <f t="shared" si="476"/>
        <v>0.05</v>
      </c>
      <c r="Y2385" s="124" t="str">
        <f t="shared" si="477"/>
        <v>0.00%-8.40%</v>
      </c>
      <c r="Z2385" s="15"/>
      <c r="AA2385" s="15"/>
      <c r="AB2385" s="15"/>
      <c r="AC2385" s="125"/>
      <c r="AD2385" s="8">
        <f t="shared" si="478"/>
        <v>0</v>
      </c>
      <c r="AE2385" s="17">
        <f t="shared" si="479"/>
        <v>5016</v>
      </c>
      <c r="AF2385" s="18">
        <f t="shared" si="480"/>
        <v>239</v>
      </c>
      <c r="AG2385" s="126">
        <f t="shared" si="481"/>
        <v>5.0031400460539999E-2</v>
      </c>
      <c r="AH2385" s="20">
        <v>13.6</v>
      </c>
      <c r="AI2385" s="20">
        <v>750</v>
      </c>
      <c r="AJ2385" s="20"/>
      <c r="AK2385" s="20">
        <v>688</v>
      </c>
      <c r="AL2385" s="20">
        <f t="shared" si="482"/>
        <v>77905.599999999991</v>
      </c>
      <c r="AM2385" s="7" t="s">
        <v>287</v>
      </c>
      <c r="AN2385" s="20"/>
      <c r="AO2385" s="21" t="str">
        <f>VLOOKUP(B2385,'[4]FCLCh-VB1'!$B$9:$AQ$248,42,)</f>
        <v>工作能力强，积极性高，任劳任怨，工作认真负责心细，门体冷冻区域会的岗位多。</v>
      </c>
      <c r="AP2385" s="21"/>
      <c r="AQ2385" s="5" t="s">
        <v>2672</v>
      </c>
      <c r="AR2385" s="5" t="s">
        <v>2203</v>
      </c>
    </row>
    <row r="2386" spans="1:44">
      <c r="A2386" s="87" t="s">
        <v>562</v>
      </c>
      <c r="B2386" s="5">
        <v>1008296</v>
      </c>
      <c r="C2386" s="5" t="s">
        <v>565</v>
      </c>
      <c r="D2386" s="5" t="s">
        <v>55</v>
      </c>
      <c r="E2386" s="5" t="s">
        <v>2577</v>
      </c>
      <c r="F2386" s="5" t="s">
        <v>2204</v>
      </c>
      <c r="G2386" s="5" t="s">
        <v>2673</v>
      </c>
      <c r="H2386" s="6">
        <v>41384</v>
      </c>
      <c r="I2386" s="5" t="s">
        <v>575</v>
      </c>
      <c r="J2386" s="5" t="s">
        <v>627</v>
      </c>
      <c r="K2386" s="5" t="s">
        <v>568</v>
      </c>
      <c r="L2386" s="7">
        <v>6</v>
      </c>
      <c r="M2386" s="7" t="s">
        <v>287</v>
      </c>
      <c r="N2386" s="8">
        <v>4376</v>
      </c>
      <c r="O2386" s="122">
        <v>0.02</v>
      </c>
      <c r="P2386" s="10">
        <f t="shared" si="470"/>
        <v>88</v>
      </c>
      <c r="Q2386" s="122">
        <v>5.0000000000000001E-3</v>
      </c>
      <c r="R2386" s="10">
        <f t="shared" si="471"/>
        <v>22</v>
      </c>
      <c r="S2386" s="122">
        <f t="shared" si="472"/>
        <v>2.5137111517367458E-2</v>
      </c>
      <c r="T2386" s="10">
        <f t="shared" si="473"/>
        <v>110</v>
      </c>
      <c r="U2386" s="10">
        <f t="shared" si="474"/>
        <v>4486</v>
      </c>
      <c r="V2386" s="11">
        <v>4420</v>
      </c>
      <c r="W2386" s="12">
        <f t="shared" si="475"/>
        <v>44</v>
      </c>
      <c r="X2386" s="123">
        <f t="shared" si="476"/>
        <v>1.01E-2</v>
      </c>
      <c r="Y2386" s="124" t="str">
        <f t="shared" si="477"/>
        <v>0.00%-8.40%</v>
      </c>
      <c r="Z2386" s="15"/>
      <c r="AA2386" s="15"/>
      <c r="AB2386" s="15"/>
      <c r="AC2386" s="125"/>
      <c r="AD2386" s="8">
        <f t="shared" si="478"/>
        <v>0</v>
      </c>
      <c r="AE2386" s="17">
        <f t="shared" si="479"/>
        <v>4420</v>
      </c>
      <c r="AF2386" s="18">
        <f t="shared" si="480"/>
        <v>44</v>
      </c>
      <c r="AG2386" s="126">
        <f t="shared" si="481"/>
        <v>1.0054844606947055E-2</v>
      </c>
      <c r="AH2386" s="20">
        <v>13.6</v>
      </c>
      <c r="AI2386" s="20">
        <v>450</v>
      </c>
      <c r="AJ2386" s="20"/>
      <c r="AK2386" s="20">
        <v>688</v>
      </c>
      <c r="AL2386" s="20">
        <f t="shared" si="482"/>
        <v>66200</v>
      </c>
      <c r="AM2386" s="7" t="s">
        <v>287</v>
      </c>
      <c r="AN2386" s="20"/>
      <c r="AO2386" s="21"/>
      <c r="AP2386" s="21"/>
      <c r="AQ2386" s="5" t="s">
        <v>2672</v>
      </c>
      <c r="AR2386" s="5" t="s">
        <v>2203</v>
      </c>
    </row>
    <row r="2387" spans="1:44">
      <c r="A2387" s="87" t="s">
        <v>562</v>
      </c>
      <c r="B2387" s="5">
        <v>1008299</v>
      </c>
      <c r="C2387" s="5" t="s">
        <v>565</v>
      </c>
      <c r="D2387" s="5" t="s">
        <v>55</v>
      </c>
      <c r="E2387" s="5" t="s">
        <v>2577</v>
      </c>
      <c r="F2387" s="5" t="s">
        <v>2204</v>
      </c>
      <c r="G2387" s="5" t="s">
        <v>2673</v>
      </c>
      <c r="H2387" s="6">
        <v>41384</v>
      </c>
      <c r="I2387" s="5" t="s">
        <v>575</v>
      </c>
      <c r="J2387" s="5" t="s">
        <v>2646</v>
      </c>
      <c r="K2387" s="5" t="s">
        <v>568</v>
      </c>
      <c r="L2387" s="7">
        <v>6</v>
      </c>
      <c r="M2387" s="7" t="s">
        <v>287</v>
      </c>
      <c r="N2387" s="8">
        <v>4578</v>
      </c>
      <c r="O2387" s="122">
        <v>0.02</v>
      </c>
      <c r="P2387" s="10">
        <f t="shared" si="470"/>
        <v>92</v>
      </c>
      <c r="Q2387" s="122">
        <v>5.0000000000000001E-3</v>
      </c>
      <c r="R2387" s="10">
        <f t="shared" si="471"/>
        <v>23</v>
      </c>
      <c r="S2387" s="122">
        <f t="shared" si="472"/>
        <v>2.5120139799038883E-2</v>
      </c>
      <c r="T2387" s="10">
        <f t="shared" si="473"/>
        <v>115</v>
      </c>
      <c r="U2387" s="10">
        <f t="shared" si="474"/>
        <v>4693</v>
      </c>
      <c r="V2387" s="11">
        <v>4624</v>
      </c>
      <c r="W2387" s="12">
        <f t="shared" si="475"/>
        <v>46</v>
      </c>
      <c r="X2387" s="123">
        <f t="shared" si="476"/>
        <v>0.01</v>
      </c>
      <c r="Y2387" s="124" t="str">
        <f t="shared" si="477"/>
        <v>0.00%-8.40%</v>
      </c>
      <c r="Z2387" s="15"/>
      <c r="AA2387" s="15"/>
      <c r="AB2387" s="15"/>
      <c r="AC2387" s="125"/>
      <c r="AD2387" s="8">
        <f t="shared" si="478"/>
        <v>0</v>
      </c>
      <c r="AE2387" s="17">
        <f t="shared" si="479"/>
        <v>4624</v>
      </c>
      <c r="AF2387" s="18">
        <f t="shared" si="480"/>
        <v>46</v>
      </c>
      <c r="AG2387" s="126">
        <f t="shared" si="481"/>
        <v>1.0048055919615662E-2</v>
      </c>
      <c r="AH2387" s="20">
        <v>13.6</v>
      </c>
      <c r="AI2387" s="20">
        <v>450</v>
      </c>
      <c r="AJ2387" s="20"/>
      <c r="AK2387" s="20">
        <v>688</v>
      </c>
      <c r="AL2387" s="20">
        <f t="shared" si="482"/>
        <v>68974.399999999994</v>
      </c>
      <c r="AM2387" s="7" t="s">
        <v>287</v>
      </c>
      <c r="AN2387" s="20"/>
      <c r="AO2387" s="21"/>
      <c r="AP2387" s="21"/>
      <c r="AQ2387" s="5" t="s">
        <v>2672</v>
      </c>
      <c r="AR2387" s="5" t="s">
        <v>2203</v>
      </c>
    </row>
    <row r="2388" spans="1:44">
      <c r="A2388" s="87" t="s">
        <v>562</v>
      </c>
      <c r="B2388" s="5">
        <v>1008336</v>
      </c>
      <c r="C2388" s="5" t="s">
        <v>565</v>
      </c>
      <c r="D2388" s="5" t="s">
        <v>55</v>
      </c>
      <c r="E2388" s="5" t="s">
        <v>2577</v>
      </c>
      <c r="F2388" s="5" t="s">
        <v>2204</v>
      </c>
      <c r="G2388" s="5" t="s">
        <v>2673</v>
      </c>
      <c r="H2388" s="6">
        <v>41389</v>
      </c>
      <c r="I2388" s="5" t="s">
        <v>575</v>
      </c>
      <c r="J2388" s="5" t="s">
        <v>2644</v>
      </c>
      <c r="K2388" s="5" t="s">
        <v>568</v>
      </c>
      <c r="L2388" s="7">
        <v>6</v>
      </c>
      <c r="M2388" s="7" t="s">
        <v>287</v>
      </c>
      <c r="N2388" s="8">
        <v>4632</v>
      </c>
      <c r="O2388" s="122">
        <v>0.02</v>
      </c>
      <c r="P2388" s="10">
        <f t="shared" si="470"/>
        <v>93</v>
      </c>
      <c r="Q2388" s="122">
        <v>5.0000000000000001E-3</v>
      </c>
      <c r="R2388" s="10">
        <f t="shared" si="471"/>
        <v>23</v>
      </c>
      <c r="S2388" s="122">
        <f t="shared" si="472"/>
        <v>2.5043177892918825E-2</v>
      </c>
      <c r="T2388" s="10">
        <f t="shared" si="473"/>
        <v>116</v>
      </c>
      <c r="U2388" s="10">
        <f t="shared" si="474"/>
        <v>4748</v>
      </c>
      <c r="V2388" s="11">
        <v>4748</v>
      </c>
      <c r="W2388" s="12">
        <f t="shared" si="475"/>
        <v>116</v>
      </c>
      <c r="X2388" s="123">
        <f t="shared" si="476"/>
        <v>2.5000000000000001E-2</v>
      </c>
      <c r="Y2388" s="124" t="str">
        <f t="shared" si="477"/>
        <v>0.00%-8.40%</v>
      </c>
      <c r="Z2388" s="15"/>
      <c r="AA2388" s="15"/>
      <c r="AB2388" s="15"/>
      <c r="AC2388" s="125"/>
      <c r="AD2388" s="8">
        <f t="shared" si="478"/>
        <v>0</v>
      </c>
      <c r="AE2388" s="17">
        <f t="shared" si="479"/>
        <v>4748</v>
      </c>
      <c r="AF2388" s="18">
        <f t="shared" si="480"/>
        <v>116</v>
      </c>
      <c r="AG2388" s="126">
        <f t="shared" si="481"/>
        <v>2.5043177892918767E-2</v>
      </c>
      <c r="AH2388" s="20">
        <v>13.6</v>
      </c>
      <c r="AI2388" s="20">
        <v>650</v>
      </c>
      <c r="AJ2388" s="20"/>
      <c r="AK2388" s="20">
        <v>688</v>
      </c>
      <c r="AL2388" s="20">
        <f t="shared" si="482"/>
        <v>73060.799999999988</v>
      </c>
      <c r="AM2388" s="7" t="s">
        <v>287</v>
      </c>
      <c r="AN2388" s="20"/>
      <c r="AO2388" s="21"/>
      <c r="AP2388" s="21"/>
      <c r="AQ2388" s="5" t="s">
        <v>2672</v>
      </c>
      <c r="AR2388" s="5" t="s">
        <v>2203</v>
      </c>
    </row>
    <row r="2389" spans="1:44">
      <c r="A2389" s="87" t="s">
        <v>562</v>
      </c>
      <c r="B2389" s="5">
        <v>1008347</v>
      </c>
      <c r="C2389" s="5" t="s">
        <v>565</v>
      </c>
      <c r="D2389" s="5" t="s">
        <v>55</v>
      </c>
      <c r="E2389" s="5" t="s">
        <v>2577</v>
      </c>
      <c r="F2389" s="5" t="s">
        <v>2208</v>
      </c>
      <c r="G2389" s="5" t="s">
        <v>2673</v>
      </c>
      <c r="H2389" s="6">
        <v>41389</v>
      </c>
      <c r="I2389" s="5" t="s">
        <v>575</v>
      </c>
      <c r="J2389" s="5" t="s">
        <v>2644</v>
      </c>
      <c r="K2389" s="5" t="s">
        <v>568</v>
      </c>
      <c r="L2389" s="7">
        <v>6</v>
      </c>
      <c r="M2389" s="7" t="s">
        <v>287</v>
      </c>
      <c r="N2389" s="8">
        <v>4640</v>
      </c>
      <c r="O2389" s="122">
        <v>0.02</v>
      </c>
      <c r="P2389" s="10">
        <f t="shared" si="470"/>
        <v>93</v>
      </c>
      <c r="Q2389" s="122">
        <v>5.0000000000000001E-3</v>
      </c>
      <c r="R2389" s="10">
        <f t="shared" si="471"/>
        <v>23</v>
      </c>
      <c r="S2389" s="122">
        <f t="shared" si="472"/>
        <v>2.5000000000000001E-2</v>
      </c>
      <c r="T2389" s="10">
        <f t="shared" si="473"/>
        <v>116</v>
      </c>
      <c r="U2389" s="10">
        <f t="shared" si="474"/>
        <v>4756</v>
      </c>
      <c r="V2389" s="11">
        <v>4825.6000000000004</v>
      </c>
      <c r="W2389" s="12">
        <f t="shared" si="475"/>
        <v>185.60000000000036</v>
      </c>
      <c r="X2389" s="123">
        <f t="shared" si="476"/>
        <v>0.04</v>
      </c>
      <c r="Y2389" s="124" t="str">
        <f t="shared" si="477"/>
        <v>0.00%-8.40%</v>
      </c>
      <c r="Z2389" s="15"/>
      <c r="AA2389" s="15"/>
      <c r="AB2389" s="15"/>
      <c r="AC2389" s="125"/>
      <c r="AD2389" s="8">
        <f t="shared" si="478"/>
        <v>0</v>
      </c>
      <c r="AE2389" s="17">
        <f t="shared" si="479"/>
        <v>4825.6000000000004</v>
      </c>
      <c r="AF2389" s="18">
        <f t="shared" si="480"/>
        <v>185.60000000000036</v>
      </c>
      <c r="AG2389" s="126">
        <f t="shared" si="481"/>
        <v>4.0000000000000036E-2</v>
      </c>
      <c r="AH2389" s="20">
        <v>13.6</v>
      </c>
      <c r="AI2389" s="20">
        <v>650</v>
      </c>
      <c r="AJ2389" s="20"/>
      <c r="AK2389" s="20">
        <v>688</v>
      </c>
      <c r="AL2389" s="20">
        <f t="shared" si="482"/>
        <v>74116.160000000003</v>
      </c>
      <c r="AM2389" s="7" t="s">
        <v>287</v>
      </c>
      <c r="AN2389" s="20"/>
      <c r="AO2389" s="21" t="str">
        <f>VLOOKUP(B2389,'[3]FCLCh-VB3'!$B$9:$AQ$389,42,)</f>
        <v>班组骨干，多面手</v>
      </c>
      <c r="AP2389" s="21"/>
      <c r="AQ2389" s="5" t="s">
        <v>2672</v>
      </c>
      <c r="AR2389" s="5" t="s">
        <v>2203</v>
      </c>
    </row>
    <row r="2390" spans="1:44">
      <c r="A2390" s="87" t="s">
        <v>562</v>
      </c>
      <c r="B2390" s="5">
        <v>1008399</v>
      </c>
      <c r="C2390" s="5" t="s">
        <v>565</v>
      </c>
      <c r="D2390" s="5" t="s">
        <v>55</v>
      </c>
      <c r="E2390" s="5" t="s">
        <v>2577</v>
      </c>
      <c r="F2390" s="5" t="s">
        <v>2215</v>
      </c>
      <c r="G2390" s="5" t="s">
        <v>2673</v>
      </c>
      <c r="H2390" s="6">
        <v>41403</v>
      </c>
      <c r="I2390" s="5" t="s">
        <v>575</v>
      </c>
      <c r="J2390" s="5" t="s">
        <v>2646</v>
      </c>
      <c r="K2390" s="5" t="s">
        <v>568</v>
      </c>
      <c r="L2390" s="7">
        <v>6</v>
      </c>
      <c r="M2390" s="7" t="s">
        <v>287</v>
      </c>
      <c r="N2390" s="8">
        <v>4656</v>
      </c>
      <c r="O2390" s="122">
        <v>0.02</v>
      </c>
      <c r="P2390" s="10">
        <f t="shared" si="470"/>
        <v>93</v>
      </c>
      <c r="Q2390" s="122">
        <v>5.0000000000000001E-3</v>
      </c>
      <c r="R2390" s="10">
        <f t="shared" si="471"/>
        <v>23</v>
      </c>
      <c r="S2390" s="122">
        <f t="shared" si="472"/>
        <v>2.4914089347079039E-2</v>
      </c>
      <c r="T2390" s="10">
        <f t="shared" si="473"/>
        <v>116</v>
      </c>
      <c r="U2390" s="10">
        <f t="shared" si="474"/>
        <v>4772</v>
      </c>
      <c r="V2390" s="11">
        <v>4772</v>
      </c>
      <c r="W2390" s="12">
        <f t="shared" si="475"/>
        <v>116</v>
      </c>
      <c r="X2390" s="123">
        <f t="shared" si="476"/>
        <v>2.4899999999999999E-2</v>
      </c>
      <c r="Y2390" s="124" t="str">
        <f t="shared" si="477"/>
        <v>0.00%-8.40%</v>
      </c>
      <c r="Z2390" s="15"/>
      <c r="AA2390" s="15"/>
      <c r="AB2390" s="15"/>
      <c r="AC2390" s="125"/>
      <c r="AD2390" s="8">
        <f t="shared" si="478"/>
        <v>0</v>
      </c>
      <c r="AE2390" s="17">
        <f t="shared" si="479"/>
        <v>4772</v>
      </c>
      <c r="AF2390" s="18">
        <f t="shared" si="480"/>
        <v>116</v>
      </c>
      <c r="AG2390" s="126">
        <f t="shared" si="481"/>
        <v>2.4914089347078949E-2</v>
      </c>
      <c r="AH2390" s="20">
        <v>13.6</v>
      </c>
      <c r="AI2390" s="20">
        <v>450</v>
      </c>
      <c r="AJ2390" s="20"/>
      <c r="AK2390" s="20">
        <v>688</v>
      </c>
      <c r="AL2390" s="20">
        <f t="shared" si="482"/>
        <v>70987.199999999997</v>
      </c>
      <c r="AM2390" s="7" t="s">
        <v>287</v>
      </c>
      <c r="AN2390" s="20"/>
      <c r="AO2390" s="21"/>
      <c r="AP2390" s="21"/>
      <c r="AQ2390" s="5" t="s">
        <v>2672</v>
      </c>
      <c r="AR2390" s="5" t="s">
        <v>2203</v>
      </c>
    </row>
    <row r="2391" spans="1:44">
      <c r="A2391" s="87" t="s">
        <v>562</v>
      </c>
      <c r="B2391" s="5">
        <v>1008415</v>
      </c>
      <c r="C2391" s="5" t="s">
        <v>565</v>
      </c>
      <c r="D2391" s="5" t="s">
        <v>55</v>
      </c>
      <c r="E2391" s="5" t="s">
        <v>2577</v>
      </c>
      <c r="F2391" s="5" t="s">
        <v>2204</v>
      </c>
      <c r="G2391" s="5" t="s">
        <v>2673</v>
      </c>
      <c r="H2391" s="6">
        <v>41403</v>
      </c>
      <c r="I2391" s="5" t="s">
        <v>575</v>
      </c>
      <c r="J2391" s="5" t="s">
        <v>627</v>
      </c>
      <c r="K2391" s="5" t="s">
        <v>568</v>
      </c>
      <c r="L2391" s="7">
        <v>6</v>
      </c>
      <c r="M2391" s="7" t="s">
        <v>287</v>
      </c>
      <c r="N2391" s="8">
        <v>4200</v>
      </c>
      <c r="O2391" s="122">
        <v>0.02</v>
      </c>
      <c r="P2391" s="10">
        <f t="shared" si="470"/>
        <v>84</v>
      </c>
      <c r="Q2391" s="122">
        <v>5.0000000000000001E-3</v>
      </c>
      <c r="R2391" s="10">
        <f t="shared" si="471"/>
        <v>21</v>
      </c>
      <c r="S2391" s="122">
        <f t="shared" si="472"/>
        <v>2.5000000000000001E-2</v>
      </c>
      <c r="T2391" s="10">
        <f t="shared" si="473"/>
        <v>105</v>
      </c>
      <c r="U2391" s="10">
        <f t="shared" si="474"/>
        <v>4305</v>
      </c>
      <c r="V2391" s="11">
        <v>4200</v>
      </c>
      <c r="W2391" s="12">
        <f t="shared" si="475"/>
        <v>0</v>
      </c>
      <c r="X2391" s="123">
        <f t="shared" si="476"/>
        <v>0</v>
      </c>
      <c r="Y2391" s="124" t="str">
        <f t="shared" si="477"/>
        <v>0.00%-8.40%</v>
      </c>
      <c r="Z2391" s="15"/>
      <c r="AA2391" s="15"/>
      <c r="AB2391" s="15"/>
      <c r="AC2391" s="125"/>
      <c r="AD2391" s="8">
        <f t="shared" si="478"/>
        <v>0</v>
      </c>
      <c r="AE2391" s="17">
        <f t="shared" si="479"/>
        <v>4200</v>
      </c>
      <c r="AF2391" s="18">
        <f t="shared" si="480"/>
        <v>0</v>
      </c>
      <c r="AG2391" s="126">
        <f t="shared" si="481"/>
        <v>0</v>
      </c>
      <c r="AH2391" s="20">
        <v>13.6</v>
      </c>
      <c r="AI2391" s="20">
        <v>450</v>
      </c>
      <c r="AJ2391" s="20"/>
      <c r="AK2391" s="20">
        <v>688</v>
      </c>
      <c r="AL2391" s="20">
        <f t="shared" si="482"/>
        <v>63208</v>
      </c>
      <c r="AM2391" s="7" t="s">
        <v>287</v>
      </c>
      <c r="AN2391" s="20"/>
      <c r="AO2391" s="21" t="str">
        <f>VLOOKUP(B2391,'[4]FCLCh-VB1'!$B$9:$AQ$248,42,)</f>
        <v>岗位单一，学习意愿低，工作不积极。工作犯困，时常睡着。</v>
      </c>
      <c r="AP2391" s="21" t="s">
        <v>140</v>
      </c>
      <c r="AQ2391" s="5" t="s">
        <v>2672</v>
      </c>
      <c r="AR2391" s="5" t="s">
        <v>2203</v>
      </c>
    </row>
    <row r="2392" spans="1:44">
      <c r="A2392" s="87" t="s">
        <v>562</v>
      </c>
      <c r="B2392" s="5">
        <v>1008419</v>
      </c>
      <c r="C2392" s="5" t="s">
        <v>565</v>
      </c>
      <c r="D2392" s="5" t="s">
        <v>55</v>
      </c>
      <c r="E2392" s="5" t="s">
        <v>2577</v>
      </c>
      <c r="F2392" s="5" t="s">
        <v>2208</v>
      </c>
      <c r="G2392" s="5" t="s">
        <v>2673</v>
      </c>
      <c r="H2392" s="6">
        <v>41403</v>
      </c>
      <c r="I2392" s="5" t="s">
        <v>575</v>
      </c>
      <c r="J2392" s="5" t="s">
        <v>2642</v>
      </c>
      <c r="K2392" s="5" t="s">
        <v>568</v>
      </c>
      <c r="L2392" s="7">
        <v>6</v>
      </c>
      <c r="M2392" s="7" t="s">
        <v>287</v>
      </c>
      <c r="N2392" s="8">
        <v>4538</v>
      </c>
      <c r="O2392" s="122">
        <v>0.02</v>
      </c>
      <c r="P2392" s="10">
        <f t="shared" si="470"/>
        <v>91</v>
      </c>
      <c r="Q2392" s="122">
        <v>5.0000000000000001E-3</v>
      </c>
      <c r="R2392" s="10">
        <f t="shared" si="471"/>
        <v>23</v>
      </c>
      <c r="S2392" s="122">
        <f t="shared" si="472"/>
        <v>2.51211987659762E-2</v>
      </c>
      <c r="T2392" s="10">
        <f t="shared" si="473"/>
        <v>114</v>
      </c>
      <c r="U2392" s="10">
        <f t="shared" si="474"/>
        <v>4652</v>
      </c>
      <c r="V2392" s="11">
        <v>4674.1400000000003</v>
      </c>
      <c r="W2392" s="12">
        <f t="shared" si="475"/>
        <v>136.14000000000033</v>
      </c>
      <c r="X2392" s="123">
        <f t="shared" si="476"/>
        <v>0.03</v>
      </c>
      <c r="Y2392" s="124" t="str">
        <f t="shared" si="477"/>
        <v>0.00%-8.40%</v>
      </c>
      <c r="Z2392" s="15"/>
      <c r="AA2392" s="15"/>
      <c r="AB2392" s="15"/>
      <c r="AC2392" s="125"/>
      <c r="AD2392" s="8">
        <f t="shared" si="478"/>
        <v>0</v>
      </c>
      <c r="AE2392" s="17">
        <f t="shared" si="479"/>
        <v>4674.1400000000003</v>
      </c>
      <c r="AF2392" s="18">
        <f t="shared" si="480"/>
        <v>136.14000000000033</v>
      </c>
      <c r="AG2392" s="126">
        <f t="shared" si="481"/>
        <v>3.0000000000000027E-2</v>
      </c>
      <c r="AH2392" s="20">
        <v>13.6</v>
      </c>
      <c r="AI2392" s="20">
        <v>650</v>
      </c>
      <c r="AJ2392" s="20"/>
      <c r="AK2392" s="20">
        <v>688</v>
      </c>
      <c r="AL2392" s="20">
        <f t="shared" si="482"/>
        <v>72056.304000000004</v>
      </c>
      <c r="AM2392" s="7" t="s">
        <v>287</v>
      </c>
      <c r="AN2392" s="20"/>
      <c r="AO2392" s="21"/>
      <c r="AP2392" s="21"/>
      <c r="AQ2392" s="5" t="s">
        <v>2672</v>
      </c>
      <c r="AR2392" s="5" t="s">
        <v>2203</v>
      </c>
    </row>
    <row r="2393" spans="1:44">
      <c r="A2393" s="87" t="s">
        <v>562</v>
      </c>
      <c r="B2393" s="5">
        <v>1008423</v>
      </c>
      <c r="C2393" s="5" t="s">
        <v>565</v>
      </c>
      <c r="D2393" s="5" t="s">
        <v>55</v>
      </c>
      <c r="E2393" s="5" t="s">
        <v>2577</v>
      </c>
      <c r="F2393" s="5" t="s">
        <v>2204</v>
      </c>
      <c r="G2393" s="5" t="s">
        <v>2673</v>
      </c>
      <c r="H2393" s="6">
        <v>41403</v>
      </c>
      <c r="I2393" s="5" t="s">
        <v>575</v>
      </c>
      <c r="J2393" s="5" t="s">
        <v>2644</v>
      </c>
      <c r="K2393" s="5" t="s">
        <v>568</v>
      </c>
      <c r="L2393" s="7">
        <v>6</v>
      </c>
      <c r="M2393" s="7" t="s">
        <v>287</v>
      </c>
      <c r="N2393" s="8">
        <v>4617</v>
      </c>
      <c r="O2393" s="122">
        <v>0.02</v>
      </c>
      <c r="P2393" s="10">
        <f t="shared" si="470"/>
        <v>92</v>
      </c>
      <c r="Q2393" s="122">
        <v>5.0000000000000001E-3</v>
      </c>
      <c r="R2393" s="10">
        <f t="shared" si="471"/>
        <v>23</v>
      </c>
      <c r="S2393" s="122">
        <f t="shared" si="472"/>
        <v>2.4907948884557073E-2</v>
      </c>
      <c r="T2393" s="10">
        <f t="shared" si="473"/>
        <v>115</v>
      </c>
      <c r="U2393" s="10">
        <f t="shared" si="474"/>
        <v>4732</v>
      </c>
      <c r="V2393" s="11">
        <v>4755</v>
      </c>
      <c r="W2393" s="12">
        <f t="shared" si="475"/>
        <v>138</v>
      </c>
      <c r="X2393" s="123">
        <f t="shared" si="476"/>
        <v>2.9899999999999999E-2</v>
      </c>
      <c r="Y2393" s="124" t="str">
        <f t="shared" si="477"/>
        <v>0.00%-8.40%</v>
      </c>
      <c r="Z2393" s="15"/>
      <c r="AA2393" s="15"/>
      <c r="AB2393" s="15"/>
      <c r="AC2393" s="125"/>
      <c r="AD2393" s="8">
        <f t="shared" si="478"/>
        <v>0</v>
      </c>
      <c r="AE2393" s="17">
        <f t="shared" si="479"/>
        <v>4755</v>
      </c>
      <c r="AF2393" s="18">
        <f t="shared" si="480"/>
        <v>138</v>
      </c>
      <c r="AG2393" s="126">
        <f t="shared" si="481"/>
        <v>2.9889538661468595E-2</v>
      </c>
      <c r="AH2393" s="20">
        <v>13.6</v>
      </c>
      <c r="AI2393" s="20">
        <v>650</v>
      </c>
      <c r="AJ2393" s="20"/>
      <c r="AK2393" s="20">
        <v>688</v>
      </c>
      <c r="AL2393" s="20">
        <f t="shared" si="482"/>
        <v>73156</v>
      </c>
      <c r="AM2393" s="7" t="s">
        <v>287</v>
      </c>
      <c r="AN2393" s="20"/>
      <c r="AO2393" s="21"/>
      <c r="AP2393" s="21"/>
      <c r="AQ2393" s="5" t="s">
        <v>2672</v>
      </c>
      <c r="AR2393" s="5" t="s">
        <v>2203</v>
      </c>
    </row>
    <row r="2394" spans="1:44">
      <c r="A2394" s="87" t="s">
        <v>562</v>
      </c>
      <c r="B2394" s="5">
        <v>1008442</v>
      </c>
      <c r="C2394" s="5" t="s">
        <v>565</v>
      </c>
      <c r="D2394" s="5" t="s">
        <v>55</v>
      </c>
      <c r="E2394" s="5" t="s">
        <v>2577</v>
      </c>
      <c r="F2394" s="5" t="s">
        <v>2215</v>
      </c>
      <c r="G2394" s="5" t="s">
        <v>2673</v>
      </c>
      <c r="H2394" s="6">
        <v>41411</v>
      </c>
      <c r="I2394" s="5" t="s">
        <v>575</v>
      </c>
      <c r="J2394" s="5" t="s">
        <v>653</v>
      </c>
      <c r="K2394" s="5" t="s">
        <v>568</v>
      </c>
      <c r="L2394" s="7">
        <v>6</v>
      </c>
      <c r="M2394" s="7" t="s">
        <v>287</v>
      </c>
      <c r="N2394" s="8">
        <v>4880</v>
      </c>
      <c r="O2394" s="122">
        <v>0.02</v>
      </c>
      <c r="P2394" s="10">
        <f t="shared" si="470"/>
        <v>98</v>
      </c>
      <c r="Q2394" s="122">
        <v>5.0000000000000001E-3</v>
      </c>
      <c r="R2394" s="10">
        <f t="shared" si="471"/>
        <v>24</v>
      </c>
      <c r="S2394" s="122">
        <f t="shared" si="472"/>
        <v>2.5000000000000001E-2</v>
      </c>
      <c r="T2394" s="10">
        <f t="shared" si="473"/>
        <v>122</v>
      </c>
      <c r="U2394" s="10">
        <f t="shared" si="474"/>
        <v>5002</v>
      </c>
      <c r="V2394" s="11">
        <v>5002</v>
      </c>
      <c r="W2394" s="12">
        <f t="shared" si="475"/>
        <v>122</v>
      </c>
      <c r="X2394" s="123">
        <f t="shared" si="476"/>
        <v>2.5000000000000001E-2</v>
      </c>
      <c r="Y2394" s="124" t="str">
        <f t="shared" si="477"/>
        <v>0.00%-8.40%</v>
      </c>
      <c r="Z2394" s="15"/>
      <c r="AA2394" s="15"/>
      <c r="AB2394" s="15"/>
      <c r="AC2394" s="125"/>
      <c r="AD2394" s="8">
        <f t="shared" si="478"/>
        <v>0</v>
      </c>
      <c r="AE2394" s="17">
        <f t="shared" si="479"/>
        <v>5002</v>
      </c>
      <c r="AF2394" s="18">
        <f t="shared" si="480"/>
        <v>122</v>
      </c>
      <c r="AG2394" s="126">
        <f t="shared" si="481"/>
        <v>2.4999999999999911E-2</v>
      </c>
      <c r="AH2394" s="20">
        <v>13.6</v>
      </c>
      <c r="AI2394" s="20">
        <v>750</v>
      </c>
      <c r="AJ2394" s="20"/>
      <c r="AK2394" s="20">
        <v>688</v>
      </c>
      <c r="AL2394" s="20">
        <f t="shared" si="482"/>
        <v>77715.199999999997</v>
      </c>
      <c r="AM2394" s="7" t="s">
        <v>287</v>
      </c>
      <c r="AN2394" s="20"/>
      <c r="AO2394" s="21"/>
      <c r="AP2394" s="21"/>
      <c r="AQ2394" s="5" t="s">
        <v>2672</v>
      </c>
      <c r="AR2394" s="5" t="s">
        <v>2203</v>
      </c>
    </row>
    <row r="2395" spans="1:44">
      <c r="A2395" s="87" t="s">
        <v>562</v>
      </c>
      <c r="B2395" s="5">
        <v>1008463</v>
      </c>
      <c r="C2395" s="5" t="s">
        <v>565</v>
      </c>
      <c r="D2395" s="5" t="s">
        <v>55</v>
      </c>
      <c r="E2395" s="5" t="s">
        <v>2577</v>
      </c>
      <c r="F2395" s="5" t="s">
        <v>2204</v>
      </c>
      <c r="G2395" s="5" t="s">
        <v>2673</v>
      </c>
      <c r="H2395" s="6">
        <v>41411</v>
      </c>
      <c r="I2395" s="5" t="s">
        <v>575</v>
      </c>
      <c r="J2395" s="5" t="s">
        <v>627</v>
      </c>
      <c r="K2395" s="5" t="s">
        <v>568</v>
      </c>
      <c r="L2395" s="7">
        <v>6</v>
      </c>
      <c r="M2395" s="7" t="s">
        <v>287</v>
      </c>
      <c r="N2395" s="8">
        <v>4345</v>
      </c>
      <c r="O2395" s="122">
        <v>0.02</v>
      </c>
      <c r="P2395" s="10">
        <f t="shared" si="470"/>
        <v>87</v>
      </c>
      <c r="Q2395" s="122">
        <v>5.0000000000000001E-3</v>
      </c>
      <c r="R2395" s="10">
        <f t="shared" si="471"/>
        <v>22</v>
      </c>
      <c r="S2395" s="122">
        <f t="shared" si="472"/>
        <v>2.5086306098964326E-2</v>
      </c>
      <c r="T2395" s="10">
        <f t="shared" si="473"/>
        <v>109</v>
      </c>
      <c r="U2395" s="10">
        <f t="shared" si="474"/>
        <v>4454</v>
      </c>
      <c r="V2395" s="11">
        <v>4454</v>
      </c>
      <c r="W2395" s="12">
        <f t="shared" si="475"/>
        <v>109</v>
      </c>
      <c r="X2395" s="123">
        <f t="shared" si="476"/>
        <v>2.5100000000000001E-2</v>
      </c>
      <c r="Y2395" s="124" t="str">
        <f t="shared" si="477"/>
        <v>0.00%-8.40%</v>
      </c>
      <c r="Z2395" s="15"/>
      <c r="AA2395" s="15"/>
      <c r="AB2395" s="15"/>
      <c r="AC2395" s="125"/>
      <c r="AD2395" s="8">
        <f t="shared" si="478"/>
        <v>0</v>
      </c>
      <c r="AE2395" s="17">
        <f t="shared" si="479"/>
        <v>4454</v>
      </c>
      <c r="AF2395" s="18">
        <f t="shared" si="480"/>
        <v>109</v>
      </c>
      <c r="AG2395" s="126">
        <f t="shared" si="481"/>
        <v>2.5086306098964339E-2</v>
      </c>
      <c r="AH2395" s="20">
        <v>13.6</v>
      </c>
      <c r="AI2395" s="20">
        <v>450</v>
      </c>
      <c r="AJ2395" s="20"/>
      <c r="AK2395" s="20">
        <v>688</v>
      </c>
      <c r="AL2395" s="20">
        <f t="shared" si="482"/>
        <v>66662.399999999994</v>
      </c>
      <c r="AM2395" s="7" t="s">
        <v>287</v>
      </c>
      <c r="AN2395" s="20"/>
      <c r="AO2395" s="21"/>
      <c r="AP2395" s="21"/>
      <c r="AQ2395" s="5" t="s">
        <v>2672</v>
      </c>
      <c r="AR2395" s="5" t="s">
        <v>2203</v>
      </c>
    </row>
    <row r="2396" spans="1:44">
      <c r="A2396" s="87" t="s">
        <v>562</v>
      </c>
      <c r="B2396" s="5">
        <v>1008485</v>
      </c>
      <c r="C2396" s="5" t="s">
        <v>565</v>
      </c>
      <c r="D2396" s="5" t="s">
        <v>55</v>
      </c>
      <c r="E2396" s="5" t="s">
        <v>2577</v>
      </c>
      <c r="F2396" s="5" t="s">
        <v>2208</v>
      </c>
      <c r="G2396" s="5" t="s">
        <v>2673</v>
      </c>
      <c r="H2396" s="6">
        <v>41424</v>
      </c>
      <c r="I2396" s="5" t="s">
        <v>575</v>
      </c>
      <c r="J2396" s="5" t="s">
        <v>627</v>
      </c>
      <c r="K2396" s="5" t="s">
        <v>568</v>
      </c>
      <c r="L2396" s="7">
        <v>6</v>
      </c>
      <c r="M2396" s="7" t="s">
        <v>287</v>
      </c>
      <c r="N2396" s="8">
        <v>4320</v>
      </c>
      <c r="O2396" s="122">
        <v>0.02</v>
      </c>
      <c r="P2396" s="10">
        <f t="shared" si="470"/>
        <v>86</v>
      </c>
      <c r="Q2396" s="122">
        <v>5.0000000000000001E-3</v>
      </c>
      <c r="R2396" s="10">
        <f t="shared" si="471"/>
        <v>22</v>
      </c>
      <c r="S2396" s="122">
        <f t="shared" si="472"/>
        <v>2.5000000000000001E-2</v>
      </c>
      <c r="T2396" s="10">
        <f t="shared" si="473"/>
        <v>108</v>
      </c>
      <c r="U2396" s="10">
        <f t="shared" si="474"/>
        <v>4428</v>
      </c>
      <c r="V2396" s="11">
        <v>4428</v>
      </c>
      <c r="W2396" s="12">
        <f t="shared" si="475"/>
        <v>108</v>
      </c>
      <c r="X2396" s="123">
        <f t="shared" si="476"/>
        <v>2.5000000000000001E-2</v>
      </c>
      <c r="Y2396" s="124" t="str">
        <f t="shared" si="477"/>
        <v>0.00%-8.40%</v>
      </c>
      <c r="Z2396" s="15"/>
      <c r="AA2396" s="15"/>
      <c r="AB2396" s="15"/>
      <c r="AC2396" s="125"/>
      <c r="AD2396" s="8">
        <f t="shared" si="478"/>
        <v>0</v>
      </c>
      <c r="AE2396" s="17">
        <f t="shared" si="479"/>
        <v>4428</v>
      </c>
      <c r="AF2396" s="18">
        <f t="shared" si="480"/>
        <v>108</v>
      </c>
      <c r="AG2396" s="126">
        <f t="shared" si="481"/>
        <v>2.4999999999999911E-2</v>
      </c>
      <c r="AH2396" s="20">
        <v>13.6</v>
      </c>
      <c r="AI2396" s="20">
        <v>450</v>
      </c>
      <c r="AJ2396" s="20"/>
      <c r="AK2396" s="20">
        <v>688</v>
      </c>
      <c r="AL2396" s="20">
        <f t="shared" si="482"/>
        <v>66308.799999999988</v>
      </c>
      <c r="AM2396" s="7" t="s">
        <v>287</v>
      </c>
      <c r="AN2396" s="20"/>
      <c r="AO2396" s="21"/>
      <c r="AP2396" s="21"/>
      <c r="AQ2396" s="5" t="s">
        <v>2672</v>
      </c>
      <c r="AR2396" s="5" t="s">
        <v>2203</v>
      </c>
    </row>
    <row r="2397" spans="1:44">
      <c r="A2397" s="87" t="s">
        <v>562</v>
      </c>
      <c r="B2397" s="5">
        <v>1008502</v>
      </c>
      <c r="C2397" s="5" t="s">
        <v>565</v>
      </c>
      <c r="D2397" s="5" t="s">
        <v>55</v>
      </c>
      <c r="E2397" s="5" t="s">
        <v>2577</v>
      </c>
      <c r="F2397" s="5" t="s">
        <v>2215</v>
      </c>
      <c r="G2397" s="5" t="s">
        <v>2673</v>
      </c>
      <c r="H2397" s="6">
        <v>41431</v>
      </c>
      <c r="I2397" s="5" t="s">
        <v>575</v>
      </c>
      <c r="J2397" s="5" t="s">
        <v>653</v>
      </c>
      <c r="K2397" s="5" t="s">
        <v>568</v>
      </c>
      <c r="L2397" s="7">
        <v>6</v>
      </c>
      <c r="M2397" s="7" t="s">
        <v>287</v>
      </c>
      <c r="N2397" s="8">
        <v>4780</v>
      </c>
      <c r="O2397" s="122">
        <v>0.02</v>
      </c>
      <c r="P2397" s="10">
        <f t="shared" si="470"/>
        <v>96</v>
      </c>
      <c r="Q2397" s="122">
        <v>5.0000000000000001E-3</v>
      </c>
      <c r="R2397" s="10">
        <f t="shared" si="471"/>
        <v>24</v>
      </c>
      <c r="S2397" s="122">
        <f t="shared" si="472"/>
        <v>2.5104602510460251E-2</v>
      </c>
      <c r="T2397" s="10">
        <f t="shared" si="473"/>
        <v>120</v>
      </c>
      <c r="U2397" s="10">
        <f t="shared" si="474"/>
        <v>4900</v>
      </c>
      <c r="V2397" s="11">
        <v>4947</v>
      </c>
      <c r="W2397" s="12">
        <f t="shared" si="475"/>
        <v>167</v>
      </c>
      <c r="X2397" s="123">
        <f t="shared" si="476"/>
        <v>3.49E-2</v>
      </c>
      <c r="Y2397" s="124" t="str">
        <f t="shared" si="477"/>
        <v>0.00%-8.40%</v>
      </c>
      <c r="Z2397" s="15"/>
      <c r="AA2397" s="15"/>
      <c r="AB2397" s="15"/>
      <c r="AC2397" s="125"/>
      <c r="AD2397" s="8">
        <f t="shared" si="478"/>
        <v>0</v>
      </c>
      <c r="AE2397" s="17">
        <f t="shared" si="479"/>
        <v>4947</v>
      </c>
      <c r="AF2397" s="18">
        <f t="shared" si="480"/>
        <v>167</v>
      </c>
      <c r="AG2397" s="126">
        <f t="shared" si="481"/>
        <v>3.4937238493723877E-2</v>
      </c>
      <c r="AH2397" s="20">
        <v>13.6</v>
      </c>
      <c r="AI2397" s="20">
        <v>750</v>
      </c>
      <c r="AJ2397" s="20"/>
      <c r="AK2397" s="20">
        <v>688</v>
      </c>
      <c r="AL2397" s="20">
        <f t="shared" si="482"/>
        <v>76967.199999999997</v>
      </c>
      <c r="AM2397" s="7" t="s">
        <v>287</v>
      </c>
      <c r="AN2397" s="20"/>
      <c r="AO2397" s="21"/>
      <c r="AP2397" s="21"/>
      <c r="AQ2397" s="5" t="s">
        <v>2672</v>
      </c>
      <c r="AR2397" s="5" t="s">
        <v>2203</v>
      </c>
    </row>
    <row r="2398" spans="1:44">
      <c r="A2398" s="87" t="s">
        <v>562</v>
      </c>
      <c r="B2398" s="5">
        <v>1008504</v>
      </c>
      <c r="C2398" s="5" t="s">
        <v>565</v>
      </c>
      <c r="D2398" s="5" t="s">
        <v>55</v>
      </c>
      <c r="E2398" s="5" t="s">
        <v>2577</v>
      </c>
      <c r="F2398" s="5" t="s">
        <v>2204</v>
      </c>
      <c r="G2398" s="5" t="s">
        <v>2673</v>
      </c>
      <c r="H2398" s="6">
        <v>41431</v>
      </c>
      <c r="I2398" s="5" t="s">
        <v>575</v>
      </c>
      <c r="J2398" s="5" t="s">
        <v>653</v>
      </c>
      <c r="K2398" s="5" t="s">
        <v>568</v>
      </c>
      <c r="L2398" s="7">
        <v>6</v>
      </c>
      <c r="M2398" s="7" t="s">
        <v>287</v>
      </c>
      <c r="N2398" s="8">
        <v>4603</v>
      </c>
      <c r="O2398" s="122">
        <v>0.02</v>
      </c>
      <c r="P2398" s="10">
        <f t="shared" si="470"/>
        <v>92</v>
      </c>
      <c r="Q2398" s="122">
        <v>5.0000000000000001E-3</v>
      </c>
      <c r="R2398" s="10">
        <f t="shared" si="471"/>
        <v>23</v>
      </c>
      <c r="S2398" s="122">
        <f t="shared" si="472"/>
        <v>2.4983706278514012E-2</v>
      </c>
      <c r="T2398" s="10">
        <f t="shared" si="473"/>
        <v>115</v>
      </c>
      <c r="U2398" s="10">
        <f t="shared" si="474"/>
        <v>4718</v>
      </c>
      <c r="V2398" s="11">
        <v>4718</v>
      </c>
      <c r="W2398" s="12">
        <f t="shared" si="475"/>
        <v>115</v>
      </c>
      <c r="X2398" s="123">
        <f t="shared" si="476"/>
        <v>2.5000000000000001E-2</v>
      </c>
      <c r="Y2398" s="124" t="str">
        <f t="shared" si="477"/>
        <v>0.00%-8.40%</v>
      </c>
      <c r="Z2398" s="15"/>
      <c r="AA2398" s="15"/>
      <c r="AB2398" s="15"/>
      <c r="AC2398" s="125"/>
      <c r="AD2398" s="8">
        <f t="shared" si="478"/>
        <v>0</v>
      </c>
      <c r="AE2398" s="17">
        <f t="shared" si="479"/>
        <v>4718</v>
      </c>
      <c r="AF2398" s="18">
        <f t="shared" si="480"/>
        <v>115</v>
      </c>
      <c r="AG2398" s="126">
        <f t="shared" si="481"/>
        <v>2.4983706278514095E-2</v>
      </c>
      <c r="AH2398" s="20">
        <v>13.6</v>
      </c>
      <c r="AI2398" s="20">
        <v>750</v>
      </c>
      <c r="AJ2398" s="20"/>
      <c r="AK2398" s="20">
        <v>688</v>
      </c>
      <c r="AL2398" s="20">
        <f t="shared" si="482"/>
        <v>73852.799999999988</v>
      </c>
      <c r="AM2398" s="7" t="s">
        <v>287</v>
      </c>
      <c r="AN2398" s="20"/>
      <c r="AO2398" s="21"/>
      <c r="AP2398" s="21"/>
      <c r="AQ2398" s="5" t="s">
        <v>2672</v>
      </c>
      <c r="AR2398" s="5" t="s">
        <v>2203</v>
      </c>
    </row>
    <row r="2399" spans="1:44">
      <c r="A2399" s="87" t="s">
        <v>562</v>
      </c>
      <c r="B2399" s="5">
        <v>1008511</v>
      </c>
      <c r="C2399" s="5" t="s">
        <v>565</v>
      </c>
      <c r="D2399" s="5" t="s">
        <v>55</v>
      </c>
      <c r="E2399" s="5" t="s">
        <v>2577</v>
      </c>
      <c r="F2399" s="5" t="s">
        <v>2204</v>
      </c>
      <c r="G2399" s="5" t="s">
        <v>2673</v>
      </c>
      <c r="H2399" s="6">
        <v>41431</v>
      </c>
      <c r="I2399" s="5" t="s">
        <v>575</v>
      </c>
      <c r="J2399" s="5" t="s">
        <v>2644</v>
      </c>
      <c r="K2399" s="5" t="s">
        <v>568</v>
      </c>
      <c r="L2399" s="7">
        <v>6</v>
      </c>
      <c r="M2399" s="7" t="s">
        <v>287</v>
      </c>
      <c r="N2399" s="8">
        <v>4526</v>
      </c>
      <c r="O2399" s="122">
        <v>0.02</v>
      </c>
      <c r="P2399" s="10">
        <f t="shared" si="470"/>
        <v>91</v>
      </c>
      <c r="Q2399" s="122">
        <v>5.0000000000000001E-3</v>
      </c>
      <c r="R2399" s="10">
        <f t="shared" si="471"/>
        <v>23</v>
      </c>
      <c r="S2399" s="122">
        <f t="shared" si="472"/>
        <v>2.5187803800265134E-2</v>
      </c>
      <c r="T2399" s="10">
        <f t="shared" si="473"/>
        <v>114</v>
      </c>
      <c r="U2399" s="10">
        <f t="shared" si="474"/>
        <v>4640</v>
      </c>
      <c r="V2399" s="11">
        <v>4571</v>
      </c>
      <c r="W2399" s="12">
        <f t="shared" si="475"/>
        <v>45</v>
      </c>
      <c r="X2399" s="123">
        <f t="shared" si="476"/>
        <v>9.9000000000000008E-3</v>
      </c>
      <c r="Y2399" s="124" t="str">
        <f t="shared" si="477"/>
        <v>0.00%-8.40%</v>
      </c>
      <c r="Z2399" s="15"/>
      <c r="AA2399" s="15"/>
      <c r="AB2399" s="15"/>
      <c r="AC2399" s="125"/>
      <c r="AD2399" s="8">
        <f t="shared" si="478"/>
        <v>0</v>
      </c>
      <c r="AE2399" s="17">
        <f t="shared" si="479"/>
        <v>4571</v>
      </c>
      <c r="AF2399" s="18">
        <f t="shared" si="480"/>
        <v>45</v>
      </c>
      <c r="AG2399" s="126">
        <f t="shared" si="481"/>
        <v>9.9425541316835453E-3</v>
      </c>
      <c r="AH2399" s="20">
        <v>13.6</v>
      </c>
      <c r="AI2399" s="20">
        <v>650</v>
      </c>
      <c r="AJ2399" s="20"/>
      <c r="AK2399" s="20">
        <v>688</v>
      </c>
      <c r="AL2399" s="20">
        <f t="shared" si="482"/>
        <v>70653.600000000006</v>
      </c>
      <c r="AM2399" s="7" t="s">
        <v>287</v>
      </c>
      <c r="AN2399" s="20"/>
      <c r="AO2399" s="21"/>
      <c r="AP2399" s="21"/>
      <c r="AQ2399" s="5" t="s">
        <v>2672</v>
      </c>
      <c r="AR2399" s="5" t="s">
        <v>2203</v>
      </c>
    </row>
    <row r="2400" spans="1:44">
      <c r="A2400" s="87" t="s">
        <v>562</v>
      </c>
      <c r="B2400" s="5">
        <v>1008541</v>
      </c>
      <c r="C2400" s="5" t="s">
        <v>565</v>
      </c>
      <c r="D2400" s="5" t="s">
        <v>55</v>
      </c>
      <c r="E2400" s="5" t="s">
        <v>2577</v>
      </c>
      <c r="F2400" s="5" t="s">
        <v>2208</v>
      </c>
      <c r="G2400" s="5" t="s">
        <v>2673</v>
      </c>
      <c r="H2400" s="6">
        <v>41435</v>
      </c>
      <c r="I2400" s="5" t="s">
        <v>575</v>
      </c>
      <c r="J2400" s="5" t="s">
        <v>2644</v>
      </c>
      <c r="K2400" s="5" t="s">
        <v>568</v>
      </c>
      <c r="L2400" s="7">
        <v>6</v>
      </c>
      <c r="M2400" s="7" t="s">
        <v>287</v>
      </c>
      <c r="N2400" s="8">
        <v>4700</v>
      </c>
      <c r="O2400" s="122">
        <v>0.02</v>
      </c>
      <c r="P2400" s="10">
        <f t="shared" si="470"/>
        <v>94</v>
      </c>
      <c r="Q2400" s="122">
        <v>5.0000000000000001E-3</v>
      </c>
      <c r="R2400" s="10">
        <f t="shared" si="471"/>
        <v>24</v>
      </c>
      <c r="S2400" s="122">
        <f t="shared" si="472"/>
        <v>2.5106382978723404E-2</v>
      </c>
      <c r="T2400" s="10">
        <f t="shared" si="473"/>
        <v>118</v>
      </c>
      <c r="U2400" s="10">
        <f t="shared" si="474"/>
        <v>4818</v>
      </c>
      <c r="V2400" s="11">
        <v>4817.5</v>
      </c>
      <c r="W2400" s="12">
        <f t="shared" si="475"/>
        <v>117.5</v>
      </c>
      <c r="X2400" s="123">
        <f t="shared" si="476"/>
        <v>2.5000000000000001E-2</v>
      </c>
      <c r="Y2400" s="124" t="str">
        <f t="shared" si="477"/>
        <v>0.00%-8.40%</v>
      </c>
      <c r="Z2400" s="15"/>
      <c r="AA2400" s="15"/>
      <c r="AB2400" s="15"/>
      <c r="AC2400" s="125"/>
      <c r="AD2400" s="8">
        <f t="shared" si="478"/>
        <v>0</v>
      </c>
      <c r="AE2400" s="17">
        <f t="shared" si="479"/>
        <v>4817.5</v>
      </c>
      <c r="AF2400" s="18">
        <f t="shared" si="480"/>
        <v>117.5</v>
      </c>
      <c r="AG2400" s="126">
        <f t="shared" si="481"/>
        <v>2.4999999999999911E-2</v>
      </c>
      <c r="AH2400" s="20">
        <v>13.6</v>
      </c>
      <c r="AI2400" s="20">
        <v>650</v>
      </c>
      <c r="AJ2400" s="20"/>
      <c r="AK2400" s="20">
        <v>688</v>
      </c>
      <c r="AL2400" s="20">
        <f t="shared" si="482"/>
        <v>74006</v>
      </c>
      <c r="AM2400" s="7" t="s">
        <v>287</v>
      </c>
      <c r="AN2400" s="20"/>
      <c r="AO2400" s="21"/>
      <c r="AP2400" s="21"/>
      <c r="AQ2400" s="5" t="s">
        <v>2672</v>
      </c>
      <c r="AR2400" s="5" t="s">
        <v>2203</v>
      </c>
    </row>
    <row r="2401" spans="1:44">
      <c r="A2401" s="87" t="s">
        <v>562</v>
      </c>
      <c r="B2401" s="5">
        <v>1008571</v>
      </c>
      <c r="C2401" s="5" t="s">
        <v>565</v>
      </c>
      <c r="D2401" s="5" t="s">
        <v>55</v>
      </c>
      <c r="E2401" s="5" t="s">
        <v>2577</v>
      </c>
      <c r="F2401" s="5" t="s">
        <v>2215</v>
      </c>
      <c r="G2401" s="5" t="s">
        <v>2673</v>
      </c>
      <c r="H2401" s="6">
        <v>41443</v>
      </c>
      <c r="I2401" s="5" t="s">
        <v>575</v>
      </c>
      <c r="J2401" s="5" t="s">
        <v>653</v>
      </c>
      <c r="K2401" s="5" t="s">
        <v>568</v>
      </c>
      <c r="L2401" s="7">
        <v>6</v>
      </c>
      <c r="M2401" s="7" t="s">
        <v>287</v>
      </c>
      <c r="N2401" s="8">
        <v>4547</v>
      </c>
      <c r="O2401" s="122">
        <v>0.02</v>
      </c>
      <c r="P2401" s="10">
        <f t="shared" si="470"/>
        <v>91</v>
      </c>
      <c r="Q2401" s="122">
        <v>5.0000000000000001E-3</v>
      </c>
      <c r="R2401" s="10">
        <f t="shared" si="471"/>
        <v>23</v>
      </c>
      <c r="S2401" s="122">
        <f t="shared" si="472"/>
        <v>2.5071475698262589E-2</v>
      </c>
      <c r="T2401" s="10">
        <f t="shared" si="473"/>
        <v>114</v>
      </c>
      <c r="U2401" s="10">
        <f t="shared" si="474"/>
        <v>4661</v>
      </c>
      <c r="V2401" s="11">
        <v>4604</v>
      </c>
      <c r="W2401" s="12">
        <f t="shared" si="475"/>
        <v>57</v>
      </c>
      <c r="X2401" s="123">
        <f t="shared" si="476"/>
        <v>1.2500000000000001E-2</v>
      </c>
      <c r="Y2401" s="124" t="str">
        <f t="shared" si="477"/>
        <v>0.00%-8.40%</v>
      </c>
      <c r="Z2401" s="15"/>
      <c r="AA2401" s="15"/>
      <c r="AB2401" s="15"/>
      <c r="AC2401" s="125"/>
      <c r="AD2401" s="8">
        <f t="shared" si="478"/>
        <v>0</v>
      </c>
      <c r="AE2401" s="17">
        <f t="shared" si="479"/>
        <v>4604</v>
      </c>
      <c r="AF2401" s="18">
        <f t="shared" si="480"/>
        <v>57</v>
      </c>
      <c r="AG2401" s="126">
        <f t="shared" si="481"/>
        <v>1.2535737849131312E-2</v>
      </c>
      <c r="AH2401" s="20">
        <v>13.6</v>
      </c>
      <c r="AI2401" s="20">
        <v>750</v>
      </c>
      <c r="AJ2401" s="20"/>
      <c r="AK2401" s="20">
        <v>688</v>
      </c>
      <c r="AL2401" s="20">
        <f t="shared" si="482"/>
        <v>72302.399999999994</v>
      </c>
      <c r="AM2401" s="7" t="s">
        <v>287</v>
      </c>
      <c r="AN2401" s="20"/>
      <c r="AO2401" s="21" t="str">
        <f>VLOOKUP(B2401,'[2]FCLCh-VB2'!$B$9:$AQ$230,42,)</f>
        <v>病假时间 7.66%</v>
      </c>
      <c r="AP2401" s="21"/>
      <c r="AQ2401" s="5" t="s">
        <v>2672</v>
      </c>
      <c r="AR2401" s="5" t="s">
        <v>2203</v>
      </c>
    </row>
    <row r="2402" spans="1:44">
      <c r="A2402" s="87" t="s">
        <v>562</v>
      </c>
      <c r="B2402" s="5">
        <v>1008575</v>
      </c>
      <c r="C2402" s="5" t="s">
        <v>565</v>
      </c>
      <c r="D2402" s="5" t="s">
        <v>55</v>
      </c>
      <c r="E2402" s="5" t="s">
        <v>2577</v>
      </c>
      <c r="F2402" s="5" t="s">
        <v>2204</v>
      </c>
      <c r="G2402" s="5" t="s">
        <v>2673</v>
      </c>
      <c r="H2402" s="6">
        <v>41443</v>
      </c>
      <c r="I2402" s="5" t="s">
        <v>575</v>
      </c>
      <c r="J2402" s="5" t="s">
        <v>627</v>
      </c>
      <c r="K2402" s="5" t="s">
        <v>568</v>
      </c>
      <c r="L2402" s="7">
        <v>6</v>
      </c>
      <c r="M2402" s="7" t="s">
        <v>287</v>
      </c>
      <c r="N2402" s="8">
        <v>4476</v>
      </c>
      <c r="O2402" s="122">
        <v>0.02</v>
      </c>
      <c r="P2402" s="10">
        <f t="shared" si="470"/>
        <v>90</v>
      </c>
      <c r="Q2402" s="122">
        <v>5.0000000000000001E-3</v>
      </c>
      <c r="R2402" s="10">
        <f t="shared" si="471"/>
        <v>22</v>
      </c>
      <c r="S2402" s="122">
        <f t="shared" si="472"/>
        <v>2.5022341376228777E-2</v>
      </c>
      <c r="T2402" s="10">
        <f t="shared" si="473"/>
        <v>112</v>
      </c>
      <c r="U2402" s="10">
        <f t="shared" si="474"/>
        <v>4588</v>
      </c>
      <c r="V2402" s="11">
        <v>4700</v>
      </c>
      <c r="W2402" s="12">
        <f t="shared" si="475"/>
        <v>224</v>
      </c>
      <c r="X2402" s="123">
        <f t="shared" si="476"/>
        <v>0.05</v>
      </c>
      <c r="Y2402" s="124" t="str">
        <f t="shared" si="477"/>
        <v>0.00%-8.40%</v>
      </c>
      <c r="Z2402" s="15"/>
      <c r="AA2402" s="15"/>
      <c r="AB2402" s="15"/>
      <c r="AC2402" s="125"/>
      <c r="AD2402" s="8">
        <f t="shared" si="478"/>
        <v>0</v>
      </c>
      <c r="AE2402" s="17">
        <f t="shared" si="479"/>
        <v>4700</v>
      </c>
      <c r="AF2402" s="18">
        <f t="shared" si="480"/>
        <v>224</v>
      </c>
      <c r="AG2402" s="126">
        <f t="shared" si="481"/>
        <v>5.0044682752457659E-2</v>
      </c>
      <c r="AH2402" s="20">
        <v>13.6</v>
      </c>
      <c r="AI2402" s="20">
        <v>450</v>
      </c>
      <c r="AJ2402" s="20"/>
      <c r="AK2402" s="20">
        <v>688</v>
      </c>
      <c r="AL2402" s="20">
        <f t="shared" si="482"/>
        <v>70008</v>
      </c>
      <c r="AM2402" s="7" t="s">
        <v>287</v>
      </c>
      <c r="AN2402" s="20"/>
      <c r="AO2402" s="21" t="str">
        <f>VLOOKUP(B2402,'[4]FCLCh-VB1'!$B$9:$AQ$248,42,)</f>
        <v>季度优秀员工， 工作积极主动，一人多岗，工作认真负责，任劳任怨，服从管理.</v>
      </c>
      <c r="AP2402" s="21"/>
      <c r="AQ2402" s="5" t="s">
        <v>2672</v>
      </c>
      <c r="AR2402" s="5" t="s">
        <v>2203</v>
      </c>
    </row>
    <row r="2403" spans="1:44">
      <c r="A2403" s="87" t="s">
        <v>562</v>
      </c>
      <c r="B2403" s="5">
        <v>1008592</v>
      </c>
      <c r="C2403" s="5" t="s">
        <v>565</v>
      </c>
      <c r="D2403" s="5" t="s">
        <v>55</v>
      </c>
      <c r="E2403" s="5" t="s">
        <v>2577</v>
      </c>
      <c r="F2403" s="5" t="s">
        <v>2215</v>
      </c>
      <c r="G2403" s="5" t="s">
        <v>2673</v>
      </c>
      <c r="H2403" s="6">
        <v>41443</v>
      </c>
      <c r="I2403" s="5" t="s">
        <v>575</v>
      </c>
      <c r="J2403" s="5" t="s">
        <v>2646</v>
      </c>
      <c r="K2403" s="5" t="s">
        <v>568</v>
      </c>
      <c r="L2403" s="7">
        <v>6</v>
      </c>
      <c r="M2403" s="7" t="s">
        <v>287</v>
      </c>
      <c r="N2403" s="8">
        <v>4527</v>
      </c>
      <c r="O2403" s="122">
        <v>0.02</v>
      </c>
      <c r="P2403" s="10">
        <f t="shared" si="470"/>
        <v>91</v>
      </c>
      <c r="Q2403" s="122">
        <v>5.0000000000000001E-3</v>
      </c>
      <c r="R2403" s="10">
        <f t="shared" si="471"/>
        <v>23</v>
      </c>
      <c r="S2403" s="122">
        <f t="shared" si="472"/>
        <v>2.5182239893969515E-2</v>
      </c>
      <c r="T2403" s="10">
        <f t="shared" si="473"/>
        <v>114</v>
      </c>
      <c r="U2403" s="10">
        <f t="shared" si="474"/>
        <v>4641</v>
      </c>
      <c r="V2403" s="11">
        <v>4685</v>
      </c>
      <c r="W2403" s="12">
        <f t="shared" si="475"/>
        <v>158</v>
      </c>
      <c r="X2403" s="123">
        <f t="shared" si="476"/>
        <v>3.49E-2</v>
      </c>
      <c r="Y2403" s="124" t="str">
        <f t="shared" si="477"/>
        <v>0.00%-8.40%</v>
      </c>
      <c r="Z2403" s="15"/>
      <c r="AA2403" s="15"/>
      <c r="AB2403" s="15"/>
      <c r="AC2403" s="125"/>
      <c r="AD2403" s="8">
        <f t="shared" si="478"/>
        <v>0</v>
      </c>
      <c r="AE2403" s="17">
        <f t="shared" si="479"/>
        <v>4685</v>
      </c>
      <c r="AF2403" s="18">
        <f t="shared" si="480"/>
        <v>158</v>
      </c>
      <c r="AG2403" s="126">
        <f t="shared" si="481"/>
        <v>3.4901700905677124E-2</v>
      </c>
      <c r="AH2403" s="20">
        <v>13.6</v>
      </c>
      <c r="AI2403" s="20">
        <v>450</v>
      </c>
      <c r="AJ2403" s="20"/>
      <c r="AK2403" s="20">
        <v>688</v>
      </c>
      <c r="AL2403" s="20">
        <f t="shared" si="482"/>
        <v>69804</v>
      </c>
      <c r="AM2403" s="7" t="s">
        <v>287</v>
      </c>
      <c r="AN2403" s="20"/>
      <c r="AO2403" s="21"/>
      <c r="AP2403" s="21"/>
      <c r="AQ2403" s="5" t="s">
        <v>2672</v>
      </c>
      <c r="AR2403" s="5" t="s">
        <v>2203</v>
      </c>
    </row>
    <row r="2404" spans="1:44">
      <c r="A2404" s="87" t="s">
        <v>562</v>
      </c>
      <c r="B2404" s="5">
        <v>1008617</v>
      </c>
      <c r="C2404" s="5" t="s">
        <v>565</v>
      </c>
      <c r="D2404" s="5" t="s">
        <v>55</v>
      </c>
      <c r="E2404" s="5" t="s">
        <v>2577</v>
      </c>
      <c r="F2404" s="5" t="s">
        <v>2204</v>
      </c>
      <c r="G2404" s="5" t="s">
        <v>2673</v>
      </c>
      <c r="H2404" s="6">
        <v>41445</v>
      </c>
      <c r="I2404" s="5" t="s">
        <v>575</v>
      </c>
      <c r="J2404" s="5" t="s">
        <v>627</v>
      </c>
      <c r="K2404" s="5" t="s">
        <v>568</v>
      </c>
      <c r="L2404" s="7">
        <v>6</v>
      </c>
      <c r="M2404" s="7" t="s">
        <v>287</v>
      </c>
      <c r="N2404" s="8">
        <v>4427</v>
      </c>
      <c r="O2404" s="122">
        <v>0.02</v>
      </c>
      <c r="P2404" s="10">
        <f t="shared" si="470"/>
        <v>89</v>
      </c>
      <c r="Q2404" s="122">
        <v>5.0000000000000001E-3</v>
      </c>
      <c r="R2404" s="10">
        <f t="shared" si="471"/>
        <v>22</v>
      </c>
      <c r="S2404" s="122">
        <f t="shared" si="472"/>
        <v>2.5073413146600408E-2</v>
      </c>
      <c r="T2404" s="10">
        <f t="shared" si="473"/>
        <v>111</v>
      </c>
      <c r="U2404" s="10">
        <f t="shared" si="474"/>
        <v>4538</v>
      </c>
      <c r="V2404" s="11">
        <v>4538</v>
      </c>
      <c r="W2404" s="12">
        <f t="shared" si="475"/>
        <v>111</v>
      </c>
      <c r="X2404" s="123">
        <f t="shared" si="476"/>
        <v>2.5100000000000001E-2</v>
      </c>
      <c r="Y2404" s="124" t="str">
        <f t="shared" si="477"/>
        <v>0.00%-8.40%</v>
      </c>
      <c r="Z2404" s="15"/>
      <c r="AA2404" s="15"/>
      <c r="AB2404" s="15"/>
      <c r="AC2404" s="125"/>
      <c r="AD2404" s="8">
        <f t="shared" si="478"/>
        <v>0</v>
      </c>
      <c r="AE2404" s="17">
        <f t="shared" si="479"/>
        <v>4538</v>
      </c>
      <c r="AF2404" s="18">
        <f t="shared" si="480"/>
        <v>111</v>
      </c>
      <c r="AG2404" s="126">
        <f t="shared" si="481"/>
        <v>2.5073413146600387E-2</v>
      </c>
      <c r="AH2404" s="20">
        <v>13.6</v>
      </c>
      <c r="AI2404" s="20">
        <v>450</v>
      </c>
      <c r="AJ2404" s="20"/>
      <c r="AK2404" s="20">
        <v>688</v>
      </c>
      <c r="AL2404" s="20">
        <f t="shared" si="482"/>
        <v>67804.799999999988</v>
      </c>
      <c r="AM2404" s="7" t="s">
        <v>287</v>
      </c>
      <c r="AN2404" s="20"/>
      <c r="AO2404" s="21"/>
      <c r="AP2404" s="21"/>
      <c r="AQ2404" s="5" t="s">
        <v>2672</v>
      </c>
      <c r="AR2404" s="5" t="s">
        <v>2203</v>
      </c>
    </row>
    <row r="2405" spans="1:44">
      <c r="A2405" s="87" t="s">
        <v>562</v>
      </c>
      <c r="B2405" s="5">
        <v>1008623</v>
      </c>
      <c r="C2405" s="5" t="s">
        <v>565</v>
      </c>
      <c r="D2405" s="5" t="s">
        <v>55</v>
      </c>
      <c r="E2405" s="5" t="s">
        <v>2577</v>
      </c>
      <c r="F2405" s="5" t="s">
        <v>2208</v>
      </c>
      <c r="G2405" s="5" t="s">
        <v>2673</v>
      </c>
      <c r="H2405" s="6">
        <v>41445</v>
      </c>
      <c r="I2405" s="5" t="s">
        <v>575</v>
      </c>
      <c r="J2405" s="5" t="s">
        <v>627</v>
      </c>
      <c r="K2405" s="5" t="s">
        <v>568</v>
      </c>
      <c r="L2405" s="7">
        <v>6</v>
      </c>
      <c r="M2405" s="7" t="s">
        <v>287</v>
      </c>
      <c r="N2405" s="8">
        <v>4499</v>
      </c>
      <c r="O2405" s="122">
        <v>0.02</v>
      </c>
      <c r="P2405" s="10">
        <f t="shared" si="470"/>
        <v>90</v>
      </c>
      <c r="Q2405" s="122">
        <v>5.0000000000000001E-3</v>
      </c>
      <c r="R2405" s="10">
        <f t="shared" si="471"/>
        <v>22</v>
      </c>
      <c r="S2405" s="122">
        <f t="shared" si="472"/>
        <v>2.4894420982440543E-2</v>
      </c>
      <c r="T2405" s="10">
        <f t="shared" si="473"/>
        <v>112</v>
      </c>
      <c r="U2405" s="10">
        <f t="shared" si="474"/>
        <v>4611</v>
      </c>
      <c r="V2405" s="11">
        <v>4611.4749999999995</v>
      </c>
      <c r="W2405" s="12">
        <f t="shared" si="475"/>
        <v>112.47499999999945</v>
      </c>
      <c r="X2405" s="123">
        <f t="shared" si="476"/>
        <v>2.5000000000000001E-2</v>
      </c>
      <c r="Y2405" s="124" t="str">
        <f t="shared" si="477"/>
        <v>0.00%-8.40%</v>
      </c>
      <c r="Z2405" s="15"/>
      <c r="AA2405" s="15"/>
      <c r="AB2405" s="15"/>
      <c r="AC2405" s="125"/>
      <c r="AD2405" s="8">
        <f t="shared" si="478"/>
        <v>0</v>
      </c>
      <c r="AE2405" s="17">
        <f t="shared" si="479"/>
        <v>4611.4749999999995</v>
      </c>
      <c r="AF2405" s="18">
        <f t="shared" si="480"/>
        <v>112.47499999999945</v>
      </c>
      <c r="AG2405" s="126">
        <f t="shared" si="481"/>
        <v>2.4999999999999911E-2</v>
      </c>
      <c r="AH2405" s="20">
        <v>13.6</v>
      </c>
      <c r="AI2405" s="20">
        <v>450</v>
      </c>
      <c r="AJ2405" s="20"/>
      <c r="AK2405" s="20">
        <v>688</v>
      </c>
      <c r="AL2405" s="20">
        <f t="shared" si="482"/>
        <v>68804.06</v>
      </c>
      <c r="AM2405" s="7" t="s">
        <v>287</v>
      </c>
      <c r="AN2405" s="20"/>
      <c r="AO2405" s="21"/>
      <c r="AP2405" s="21"/>
      <c r="AQ2405" s="5" t="s">
        <v>2672</v>
      </c>
      <c r="AR2405" s="5" t="s">
        <v>2203</v>
      </c>
    </row>
    <row r="2406" spans="1:44">
      <c r="A2406" s="87" t="s">
        <v>562</v>
      </c>
      <c r="B2406" s="5">
        <v>1008629</v>
      </c>
      <c r="C2406" s="5" t="s">
        <v>565</v>
      </c>
      <c r="D2406" s="5" t="s">
        <v>55</v>
      </c>
      <c r="E2406" s="5" t="s">
        <v>2577</v>
      </c>
      <c r="F2406" s="5" t="s">
        <v>2215</v>
      </c>
      <c r="G2406" s="5" t="s">
        <v>2673</v>
      </c>
      <c r="H2406" s="6">
        <v>41447</v>
      </c>
      <c r="I2406" s="5" t="s">
        <v>575</v>
      </c>
      <c r="J2406" s="5" t="s">
        <v>2642</v>
      </c>
      <c r="K2406" s="5" t="s">
        <v>568</v>
      </c>
      <c r="L2406" s="7">
        <v>6</v>
      </c>
      <c r="M2406" s="7" t="s">
        <v>287</v>
      </c>
      <c r="N2406" s="8">
        <v>4519</v>
      </c>
      <c r="O2406" s="122">
        <v>0.02</v>
      </c>
      <c r="P2406" s="10">
        <f t="shared" si="470"/>
        <v>90</v>
      </c>
      <c r="Q2406" s="122">
        <v>5.0000000000000001E-3</v>
      </c>
      <c r="R2406" s="10">
        <f t="shared" si="471"/>
        <v>23</v>
      </c>
      <c r="S2406" s="122">
        <f t="shared" si="472"/>
        <v>2.5005532197388804E-2</v>
      </c>
      <c r="T2406" s="10">
        <f t="shared" si="473"/>
        <v>113</v>
      </c>
      <c r="U2406" s="10">
        <f t="shared" si="474"/>
        <v>4632</v>
      </c>
      <c r="V2406" s="11">
        <v>4632</v>
      </c>
      <c r="W2406" s="12">
        <f t="shared" si="475"/>
        <v>113</v>
      </c>
      <c r="X2406" s="123">
        <f t="shared" si="476"/>
        <v>2.5000000000000001E-2</v>
      </c>
      <c r="Y2406" s="124" t="str">
        <f t="shared" si="477"/>
        <v>0.00%-8.40%</v>
      </c>
      <c r="Z2406" s="15"/>
      <c r="AA2406" s="15"/>
      <c r="AB2406" s="15"/>
      <c r="AC2406" s="125"/>
      <c r="AD2406" s="8">
        <f t="shared" si="478"/>
        <v>0</v>
      </c>
      <c r="AE2406" s="17">
        <f t="shared" si="479"/>
        <v>4632</v>
      </c>
      <c r="AF2406" s="18">
        <f t="shared" si="480"/>
        <v>113</v>
      </c>
      <c r="AG2406" s="126">
        <f t="shared" si="481"/>
        <v>2.5005532197388769E-2</v>
      </c>
      <c r="AH2406" s="20">
        <v>13.6</v>
      </c>
      <c r="AI2406" s="20">
        <v>650</v>
      </c>
      <c r="AJ2406" s="20"/>
      <c r="AK2406" s="20">
        <v>688</v>
      </c>
      <c r="AL2406" s="20">
        <f t="shared" si="482"/>
        <v>71483.199999999997</v>
      </c>
      <c r="AM2406" s="7" t="s">
        <v>287</v>
      </c>
      <c r="AN2406" s="20"/>
      <c r="AO2406" s="21"/>
      <c r="AP2406" s="21"/>
      <c r="AQ2406" s="5" t="s">
        <v>2672</v>
      </c>
      <c r="AR2406" s="5" t="s">
        <v>2203</v>
      </c>
    </row>
    <row r="2407" spans="1:44">
      <c r="A2407" s="87" t="s">
        <v>562</v>
      </c>
      <c r="B2407" s="5">
        <v>1008656</v>
      </c>
      <c r="C2407" s="5" t="s">
        <v>565</v>
      </c>
      <c r="D2407" s="5" t="s">
        <v>55</v>
      </c>
      <c r="E2407" s="5" t="s">
        <v>2577</v>
      </c>
      <c r="F2407" s="5" t="s">
        <v>2208</v>
      </c>
      <c r="G2407" s="5" t="s">
        <v>2673</v>
      </c>
      <c r="H2407" s="6">
        <v>41447</v>
      </c>
      <c r="I2407" s="5" t="s">
        <v>575</v>
      </c>
      <c r="J2407" s="5" t="s">
        <v>627</v>
      </c>
      <c r="K2407" s="5" t="s">
        <v>568</v>
      </c>
      <c r="L2407" s="7">
        <v>6</v>
      </c>
      <c r="M2407" s="7" t="s">
        <v>287</v>
      </c>
      <c r="N2407" s="8">
        <v>4540</v>
      </c>
      <c r="O2407" s="122">
        <v>0.02</v>
      </c>
      <c r="P2407" s="10">
        <f t="shared" si="470"/>
        <v>91</v>
      </c>
      <c r="Q2407" s="122">
        <v>5.0000000000000001E-3</v>
      </c>
      <c r="R2407" s="10">
        <f t="shared" si="471"/>
        <v>23</v>
      </c>
      <c r="S2407" s="122">
        <f t="shared" si="472"/>
        <v>2.5110132158590308E-2</v>
      </c>
      <c r="T2407" s="10">
        <f t="shared" si="473"/>
        <v>114</v>
      </c>
      <c r="U2407" s="10">
        <f t="shared" si="474"/>
        <v>4654</v>
      </c>
      <c r="V2407" s="11">
        <v>4653.5</v>
      </c>
      <c r="W2407" s="12">
        <f t="shared" si="475"/>
        <v>113.5</v>
      </c>
      <c r="X2407" s="123">
        <f t="shared" si="476"/>
        <v>2.5000000000000001E-2</v>
      </c>
      <c r="Y2407" s="124" t="str">
        <f t="shared" si="477"/>
        <v>0.00%-8.40%</v>
      </c>
      <c r="Z2407" s="15"/>
      <c r="AA2407" s="15"/>
      <c r="AB2407" s="15"/>
      <c r="AC2407" s="125"/>
      <c r="AD2407" s="8">
        <f t="shared" si="478"/>
        <v>0</v>
      </c>
      <c r="AE2407" s="17">
        <f t="shared" si="479"/>
        <v>4653.5</v>
      </c>
      <c r="AF2407" s="18">
        <f t="shared" si="480"/>
        <v>113.5</v>
      </c>
      <c r="AG2407" s="126">
        <f t="shared" si="481"/>
        <v>2.4999999999999911E-2</v>
      </c>
      <c r="AH2407" s="20">
        <v>13.6</v>
      </c>
      <c r="AI2407" s="20">
        <v>450</v>
      </c>
      <c r="AJ2407" s="20"/>
      <c r="AK2407" s="20">
        <v>688</v>
      </c>
      <c r="AL2407" s="20">
        <f t="shared" si="482"/>
        <v>69375.600000000006</v>
      </c>
      <c r="AM2407" s="7" t="s">
        <v>287</v>
      </c>
      <c r="AN2407" s="20"/>
      <c r="AO2407" s="21"/>
      <c r="AP2407" s="21"/>
      <c r="AQ2407" s="5" t="s">
        <v>2672</v>
      </c>
      <c r="AR2407" s="5" t="s">
        <v>2203</v>
      </c>
    </row>
    <row r="2408" spans="1:44">
      <c r="A2408" s="87" t="s">
        <v>562</v>
      </c>
      <c r="B2408" s="5">
        <v>1008699</v>
      </c>
      <c r="C2408" s="5" t="s">
        <v>565</v>
      </c>
      <c r="D2408" s="5" t="s">
        <v>55</v>
      </c>
      <c r="E2408" s="5" t="s">
        <v>2577</v>
      </c>
      <c r="F2408" s="5" t="s">
        <v>2204</v>
      </c>
      <c r="G2408" s="5" t="s">
        <v>2673</v>
      </c>
      <c r="H2408" s="6">
        <v>41454</v>
      </c>
      <c r="I2408" s="5" t="s">
        <v>575</v>
      </c>
      <c r="J2408" s="5" t="s">
        <v>2642</v>
      </c>
      <c r="K2408" s="5" t="s">
        <v>568</v>
      </c>
      <c r="L2408" s="7">
        <v>6</v>
      </c>
      <c r="M2408" s="7" t="s">
        <v>287</v>
      </c>
      <c r="N2408" s="8">
        <v>4506</v>
      </c>
      <c r="O2408" s="122">
        <v>0.02</v>
      </c>
      <c r="P2408" s="10">
        <f t="shared" si="470"/>
        <v>90</v>
      </c>
      <c r="Q2408" s="122">
        <v>5.0000000000000001E-3</v>
      </c>
      <c r="R2408" s="10">
        <f t="shared" si="471"/>
        <v>23</v>
      </c>
      <c r="S2408" s="122">
        <f t="shared" si="472"/>
        <v>2.5077674212161564E-2</v>
      </c>
      <c r="T2408" s="10">
        <f t="shared" si="473"/>
        <v>113</v>
      </c>
      <c r="U2408" s="10">
        <f t="shared" si="474"/>
        <v>4619</v>
      </c>
      <c r="V2408" s="11">
        <v>4776</v>
      </c>
      <c r="W2408" s="12">
        <f t="shared" si="475"/>
        <v>270</v>
      </c>
      <c r="X2408" s="123">
        <f t="shared" si="476"/>
        <v>5.9900000000000002E-2</v>
      </c>
      <c r="Y2408" s="124" t="str">
        <f t="shared" si="477"/>
        <v>0.00%-8.40%</v>
      </c>
      <c r="Z2408" s="15"/>
      <c r="AA2408" s="15"/>
      <c r="AB2408" s="15"/>
      <c r="AC2408" s="125"/>
      <c r="AD2408" s="8">
        <f t="shared" si="478"/>
        <v>0</v>
      </c>
      <c r="AE2408" s="17">
        <f t="shared" si="479"/>
        <v>4776</v>
      </c>
      <c r="AF2408" s="18">
        <f t="shared" si="480"/>
        <v>270</v>
      </c>
      <c r="AG2408" s="126">
        <f t="shared" si="481"/>
        <v>5.9920106524633754E-2</v>
      </c>
      <c r="AH2408" s="20">
        <v>13.6</v>
      </c>
      <c r="AI2408" s="20">
        <v>650</v>
      </c>
      <c r="AJ2408" s="20"/>
      <c r="AK2408" s="20">
        <v>688</v>
      </c>
      <c r="AL2408" s="20">
        <f t="shared" si="482"/>
        <v>73441.600000000006</v>
      </c>
      <c r="AM2408" s="7" t="s">
        <v>287</v>
      </c>
      <c r="AN2408" s="20"/>
      <c r="AO2408" s="21" t="str">
        <f>VLOOKUP(B2408,'[4]FCLCh-VB1'!$B$9:$AQ$248,42,)</f>
        <v>插件人为缺陷一直保持零缺陷，2025年被评为季度优秀员工</v>
      </c>
      <c r="AP2408" s="21"/>
      <c r="AQ2408" s="5" t="s">
        <v>2672</v>
      </c>
      <c r="AR2408" s="5" t="s">
        <v>2203</v>
      </c>
    </row>
    <row r="2409" spans="1:44">
      <c r="A2409" s="87" t="s">
        <v>562</v>
      </c>
      <c r="B2409" s="5">
        <v>1008716</v>
      </c>
      <c r="C2409" s="5" t="s">
        <v>565</v>
      </c>
      <c r="D2409" s="5" t="s">
        <v>55</v>
      </c>
      <c r="E2409" s="5" t="s">
        <v>2577</v>
      </c>
      <c r="F2409" s="5" t="s">
        <v>2204</v>
      </c>
      <c r="G2409" s="5" t="s">
        <v>2673</v>
      </c>
      <c r="H2409" s="6">
        <v>41454</v>
      </c>
      <c r="I2409" s="5" t="s">
        <v>575</v>
      </c>
      <c r="J2409" s="5" t="s">
        <v>627</v>
      </c>
      <c r="K2409" s="5" t="s">
        <v>568</v>
      </c>
      <c r="L2409" s="7">
        <v>6</v>
      </c>
      <c r="M2409" s="7" t="s">
        <v>287</v>
      </c>
      <c r="N2409" s="8">
        <v>4779</v>
      </c>
      <c r="O2409" s="122">
        <v>0.02</v>
      </c>
      <c r="P2409" s="10">
        <f t="shared" si="470"/>
        <v>96</v>
      </c>
      <c r="Q2409" s="122">
        <v>5.0000000000000001E-3</v>
      </c>
      <c r="R2409" s="10">
        <f t="shared" si="471"/>
        <v>24</v>
      </c>
      <c r="S2409" s="122">
        <f t="shared" si="472"/>
        <v>2.5109855618330193E-2</v>
      </c>
      <c r="T2409" s="10">
        <f t="shared" si="473"/>
        <v>120</v>
      </c>
      <c r="U2409" s="10">
        <f t="shared" si="474"/>
        <v>4899</v>
      </c>
      <c r="V2409" s="11">
        <v>5018</v>
      </c>
      <c r="W2409" s="12">
        <f t="shared" si="475"/>
        <v>239</v>
      </c>
      <c r="X2409" s="123">
        <f t="shared" si="476"/>
        <v>0.05</v>
      </c>
      <c r="Y2409" s="124" t="str">
        <f t="shared" si="477"/>
        <v>0.00%-8.40%</v>
      </c>
      <c r="Z2409" s="15"/>
      <c r="AA2409" s="15"/>
      <c r="AB2409" s="15"/>
      <c r="AC2409" s="125"/>
      <c r="AD2409" s="8">
        <f t="shared" si="478"/>
        <v>0</v>
      </c>
      <c r="AE2409" s="17">
        <f t="shared" si="479"/>
        <v>5018</v>
      </c>
      <c r="AF2409" s="18">
        <f t="shared" si="480"/>
        <v>239</v>
      </c>
      <c r="AG2409" s="126">
        <f t="shared" si="481"/>
        <v>5.0010462439840975E-2</v>
      </c>
      <c r="AH2409" s="20">
        <v>13.6</v>
      </c>
      <c r="AI2409" s="20">
        <v>450</v>
      </c>
      <c r="AJ2409" s="20"/>
      <c r="AK2409" s="20">
        <v>688</v>
      </c>
      <c r="AL2409" s="20">
        <f t="shared" si="482"/>
        <v>74332.800000000003</v>
      </c>
      <c r="AM2409" s="7" t="s">
        <v>287</v>
      </c>
      <c r="AN2409" s="20"/>
      <c r="AO2409" s="21" t="str">
        <f>VLOOKUP(B2409,'[4]FCLCh-VB1'!$B$9:$AQ$248,42,)</f>
        <v>季度优秀员工</v>
      </c>
      <c r="AP2409" s="21"/>
      <c r="AQ2409" s="5" t="s">
        <v>2672</v>
      </c>
      <c r="AR2409" s="5" t="s">
        <v>2203</v>
      </c>
    </row>
    <row r="2410" spans="1:44">
      <c r="A2410" s="87" t="s">
        <v>562</v>
      </c>
      <c r="B2410" s="5">
        <v>1008740</v>
      </c>
      <c r="C2410" s="5" t="s">
        <v>565</v>
      </c>
      <c r="D2410" s="5" t="s">
        <v>55</v>
      </c>
      <c r="E2410" s="5" t="s">
        <v>2577</v>
      </c>
      <c r="F2410" s="5" t="s">
        <v>2215</v>
      </c>
      <c r="G2410" s="5" t="s">
        <v>2673</v>
      </c>
      <c r="H2410" s="6">
        <v>41459</v>
      </c>
      <c r="I2410" s="5" t="s">
        <v>575</v>
      </c>
      <c r="J2410" s="5" t="s">
        <v>2646</v>
      </c>
      <c r="K2410" s="5" t="s">
        <v>568</v>
      </c>
      <c r="L2410" s="7">
        <v>6</v>
      </c>
      <c r="M2410" s="7" t="s">
        <v>287</v>
      </c>
      <c r="N2410" s="8">
        <v>4456</v>
      </c>
      <c r="O2410" s="122">
        <v>0.02</v>
      </c>
      <c r="P2410" s="10">
        <f t="shared" si="470"/>
        <v>89</v>
      </c>
      <c r="Q2410" s="122">
        <v>5.0000000000000001E-3</v>
      </c>
      <c r="R2410" s="10">
        <f t="shared" si="471"/>
        <v>22</v>
      </c>
      <c r="S2410" s="122">
        <f t="shared" si="472"/>
        <v>2.4910233393177737E-2</v>
      </c>
      <c r="T2410" s="10">
        <f t="shared" si="473"/>
        <v>111</v>
      </c>
      <c r="U2410" s="10">
        <f t="shared" si="474"/>
        <v>4567</v>
      </c>
      <c r="V2410" s="11">
        <v>4567</v>
      </c>
      <c r="W2410" s="12">
        <f t="shared" si="475"/>
        <v>111</v>
      </c>
      <c r="X2410" s="123">
        <f t="shared" si="476"/>
        <v>2.4899999999999999E-2</v>
      </c>
      <c r="Y2410" s="124" t="str">
        <f t="shared" si="477"/>
        <v>0.00%-8.40%</v>
      </c>
      <c r="Z2410" s="15"/>
      <c r="AA2410" s="15"/>
      <c r="AB2410" s="15"/>
      <c r="AC2410" s="125"/>
      <c r="AD2410" s="8">
        <f t="shared" si="478"/>
        <v>0</v>
      </c>
      <c r="AE2410" s="17">
        <f t="shared" si="479"/>
        <v>4567</v>
      </c>
      <c r="AF2410" s="18">
        <f t="shared" si="480"/>
        <v>111</v>
      </c>
      <c r="AG2410" s="126">
        <f t="shared" si="481"/>
        <v>2.4910233393177661E-2</v>
      </c>
      <c r="AH2410" s="20">
        <v>13.6</v>
      </c>
      <c r="AI2410" s="20">
        <v>450</v>
      </c>
      <c r="AJ2410" s="20"/>
      <c r="AK2410" s="20">
        <v>688</v>
      </c>
      <c r="AL2410" s="20">
        <f t="shared" si="482"/>
        <v>68199.199999999997</v>
      </c>
      <c r="AM2410" s="7" t="s">
        <v>287</v>
      </c>
      <c r="AN2410" s="20"/>
      <c r="AO2410" s="21"/>
      <c r="AP2410" s="21"/>
      <c r="AQ2410" s="5" t="s">
        <v>2672</v>
      </c>
      <c r="AR2410" s="5" t="s">
        <v>2203</v>
      </c>
    </row>
    <row r="2411" spans="1:44">
      <c r="A2411" s="87" t="s">
        <v>562</v>
      </c>
      <c r="B2411" s="5">
        <v>1008771</v>
      </c>
      <c r="C2411" s="5" t="s">
        <v>565</v>
      </c>
      <c r="D2411" s="5" t="s">
        <v>55</v>
      </c>
      <c r="E2411" s="5" t="s">
        <v>2577</v>
      </c>
      <c r="F2411" s="5" t="s">
        <v>2204</v>
      </c>
      <c r="G2411" s="5" t="s">
        <v>2677</v>
      </c>
      <c r="H2411" s="6">
        <v>41459</v>
      </c>
      <c r="I2411" s="5" t="s">
        <v>575</v>
      </c>
      <c r="J2411" s="5" t="s">
        <v>2646</v>
      </c>
      <c r="K2411" s="5" t="s">
        <v>568</v>
      </c>
      <c r="L2411" s="7">
        <v>6</v>
      </c>
      <c r="M2411" s="7" t="s">
        <v>287</v>
      </c>
      <c r="N2411" s="8">
        <v>4539</v>
      </c>
      <c r="O2411" s="122">
        <v>0.02</v>
      </c>
      <c r="P2411" s="10">
        <f t="shared" si="470"/>
        <v>91</v>
      </c>
      <c r="Q2411" s="122">
        <v>5.0000000000000001E-3</v>
      </c>
      <c r="R2411" s="10">
        <f t="shared" si="471"/>
        <v>23</v>
      </c>
      <c r="S2411" s="122">
        <f t="shared" si="472"/>
        <v>2.511566424322538E-2</v>
      </c>
      <c r="T2411" s="10">
        <f t="shared" si="473"/>
        <v>114</v>
      </c>
      <c r="U2411" s="10">
        <f t="shared" si="474"/>
        <v>4653</v>
      </c>
      <c r="V2411" s="11">
        <v>4675</v>
      </c>
      <c r="W2411" s="12">
        <f t="shared" si="475"/>
        <v>136</v>
      </c>
      <c r="X2411" s="123">
        <f t="shared" si="476"/>
        <v>0.03</v>
      </c>
      <c r="Y2411" s="124" t="str">
        <f t="shared" si="477"/>
        <v>0.00%-8.40%</v>
      </c>
      <c r="Z2411" s="15"/>
      <c r="AA2411" s="15"/>
      <c r="AB2411" s="15"/>
      <c r="AC2411" s="125"/>
      <c r="AD2411" s="8">
        <f t="shared" si="478"/>
        <v>0</v>
      </c>
      <c r="AE2411" s="17">
        <f t="shared" si="479"/>
        <v>4675</v>
      </c>
      <c r="AF2411" s="18">
        <f t="shared" si="480"/>
        <v>136</v>
      </c>
      <c r="AG2411" s="126">
        <f t="shared" si="481"/>
        <v>2.9962546816479474E-2</v>
      </c>
      <c r="AH2411" s="20">
        <v>13.6</v>
      </c>
      <c r="AI2411" s="20">
        <v>450</v>
      </c>
      <c r="AJ2411" s="20"/>
      <c r="AK2411" s="20">
        <v>688</v>
      </c>
      <c r="AL2411" s="20">
        <f t="shared" si="482"/>
        <v>69668</v>
      </c>
      <c r="AM2411" s="7" t="s">
        <v>287</v>
      </c>
      <c r="AN2411" s="20"/>
      <c r="AO2411" s="21"/>
      <c r="AP2411" s="21"/>
      <c r="AQ2411" s="5" t="s">
        <v>2672</v>
      </c>
      <c r="AR2411" s="5" t="s">
        <v>2203</v>
      </c>
    </row>
    <row r="2412" spans="1:44">
      <c r="A2412" s="87" t="s">
        <v>562</v>
      </c>
      <c r="B2412" s="5">
        <v>1008783</v>
      </c>
      <c r="C2412" s="5" t="s">
        <v>565</v>
      </c>
      <c r="D2412" s="5" t="s">
        <v>55</v>
      </c>
      <c r="E2412" s="5" t="s">
        <v>2577</v>
      </c>
      <c r="F2412" s="5" t="s">
        <v>2208</v>
      </c>
      <c r="G2412" s="5" t="s">
        <v>2673</v>
      </c>
      <c r="H2412" s="6">
        <v>41464</v>
      </c>
      <c r="I2412" s="5" t="s">
        <v>575</v>
      </c>
      <c r="J2412" s="5" t="s">
        <v>2642</v>
      </c>
      <c r="K2412" s="5" t="s">
        <v>568</v>
      </c>
      <c r="L2412" s="7">
        <v>6</v>
      </c>
      <c r="M2412" s="7" t="s">
        <v>287</v>
      </c>
      <c r="N2412" s="8">
        <v>4476</v>
      </c>
      <c r="O2412" s="122">
        <v>0.02</v>
      </c>
      <c r="P2412" s="10">
        <f t="shared" si="470"/>
        <v>90</v>
      </c>
      <c r="Q2412" s="122">
        <v>5.0000000000000001E-3</v>
      </c>
      <c r="R2412" s="10">
        <f t="shared" si="471"/>
        <v>22</v>
      </c>
      <c r="S2412" s="122">
        <f t="shared" si="472"/>
        <v>2.5022341376228777E-2</v>
      </c>
      <c r="T2412" s="10">
        <f t="shared" si="473"/>
        <v>112</v>
      </c>
      <c r="U2412" s="10">
        <f t="shared" si="474"/>
        <v>4588</v>
      </c>
      <c r="V2412" s="11">
        <v>4587.8999999999996</v>
      </c>
      <c r="W2412" s="12">
        <f t="shared" si="475"/>
        <v>111.89999999999964</v>
      </c>
      <c r="X2412" s="123">
        <f t="shared" si="476"/>
        <v>2.5000000000000001E-2</v>
      </c>
      <c r="Y2412" s="124" t="str">
        <f t="shared" si="477"/>
        <v>0.00%-8.40%</v>
      </c>
      <c r="Z2412" s="15"/>
      <c r="AA2412" s="15"/>
      <c r="AB2412" s="15"/>
      <c r="AC2412" s="125"/>
      <c r="AD2412" s="8">
        <f t="shared" si="478"/>
        <v>0</v>
      </c>
      <c r="AE2412" s="17">
        <f t="shared" si="479"/>
        <v>4587.8999999999996</v>
      </c>
      <c r="AF2412" s="18">
        <f t="shared" si="480"/>
        <v>111.89999999999964</v>
      </c>
      <c r="AG2412" s="126">
        <f t="shared" si="481"/>
        <v>2.4999999999999911E-2</v>
      </c>
      <c r="AH2412" s="20">
        <v>13.6</v>
      </c>
      <c r="AI2412" s="20">
        <v>650</v>
      </c>
      <c r="AJ2412" s="20"/>
      <c r="AK2412" s="20">
        <v>688</v>
      </c>
      <c r="AL2412" s="20">
        <f t="shared" si="482"/>
        <v>70883.44</v>
      </c>
      <c r="AM2412" s="7" t="s">
        <v>287</v>
      </c>
      <c r="AN2412" s="20"/>
      <c r="AO2412" s="21"/>
      <c r="AP2412" s="21"/>
      <c r="AQ2412" s="5" t="s">
        <v>2672</v>
      </c>
      <c r="AR2412" s="5" t="s">
        <v>2203</v>
      </c>
    </row>
    <row r="2413" spans="1:44">
      <c r="A2413" s="87" t="s">
        <v>562</v>
      </c>
      <c r="B2413" s="5">
        <v>1008812</v>
      </c>
      <c r="C2413" s="5" t="s">
        <v>565</v>
      </c>
      <c r="D2413" s="5" t="s">
        <v>55</v>
      </c>
      <c r="E2413" s="5" t="s">
        <v>2577</v>
      </c>
      <c r="F2413" s="5" t="s">
        <v>2215</v>
      </c>
      <c r="G2413" s="5" t="s">
        <v>2673</v>
      </c>
      <c r="H2413" s="6">
        <v>41464</v>
      </c>
      <c r="I2413" s="5" t="s">
        <v>575</v>
      </c>
      <c r="J2413" s="5" t="s">
        <v>653</v>
      </c>
      <c r="K2413" s="5" t="s">
        <v>568</v>
      </c>
      <c r="L2413" s="7">
        <v>6</v>
      </c>
      <c r="M2413" s="7" t="s">
        <v>287</v>
      </c>
      <c r="N2413" s="8">
        <v>4685</v>
      </c>
      <c r="O2413" s="122">
        <v>0.02</v>
      </c>
      <c r="P2413" s="10">
        <f t="shared" si="470"/>
        <v>94</v>
      </c>
      <c r="Q2413" s="122">
        <v>5.0000000000000001E-3</v>
      </c>
      <c r="R2413" s="10">
        <f t="shared" si="471"/>
        <v>23</v>
      </c>
      <c r="S2413" s="122">
        <f t="shared" si="472"/>
        <v>2.4973319103521879E-2</v>
      </c>
      <c r="T2413" s="10">
        <f t="shared" si="473"/>
        <v>117</v>
      </c>
      <c r="U2413" s="10">
        <f t="shared" si="474"/>
        <v>4802</v>
      </c>
      <c r="V2413" s="11">
        <v>4802</v>
      </c>
      <c r="W2413" s="12">
        <f t="shared" si="475"/>
        <v>117</v>
      </c>
      <c r="X2413" s="123">
        <f t="shared" si="476"/>
        <v>2.5000000000000001E-2</v>
      </c>
      <c r="Y2413" s="124" t="str">
        <f t="shared" si="477"/>
        <v>0.00%-8.40%</v>
      </c>
      <c r="Z2413" s="15"/>
      <c r="AA2413" s="15"/>
      <c r="AB2413" s="15"/>
      <c r="AC2413" s="125"/>
      <c r="AD2413" s="8">
        <f t="shared" si="478"/>
        <v>0</v>
      </c>
      <c r="AE2413" s="17">
        <f t="shared" si="479"/>
        <v>4802</v>
      </c>
      <c r="AF2413" s="18">
        <f t="shared" si="480"/>
        <v>117</v>
      </c>
      <c r="AG2413" s="126">
        <f t="shared" si="481"/>
        <v>2.4973319103521963E-2</v>
      </c>
      <c r="AH2413" s="20">
        <v>13.6</v>
      </c>
      <c r="AI2413" s="20">
        <v>750</v>
      </c>
      <c r="AJ2413" s="20"/>
      <c r="AK2413" s="20">
        <v>688</v>
      </c>
      <c r="AL2413" s="20">
        <f t="shared" si="482"/>
        <v>74995.199999999997</v>
      </c>
      <c r="AM2413" s="7" t="s">
        <v>287</v>
      </c>
      <c r="AN2413" s="20"/>
      <c r="AO2413" s="21"/>
      <c r="AP2413" s="21"/>
      <c r="AQ2413" s="5" t="s">
        <v>2672</v>
      </c>
      <c r="AR2413" s="5" t="s">
        <v>2203</v>
      </c>
    </row>
    <row r="2414" spans="1:44">
      <c r="A2414" s="87" t="s">
        <v>562</v>
      </c>
      <c r="B2414" s="5">
        <v>1008820</v>
      </c>
      <c r="C2414" s="5" t="s">
        <v>565</v>
      </c>
      <c r="D2414" s="5" t="s">
        <v>55</v>
      </c>
      <c r="E2414" s="5" t="s">
        <v>2577</v>
      </c>
      <c r="F2414" s="5" t="s">
        <v>2204</v>
      </c>
      <c r="G2414" s="5" t="s">
        <v>2673</v>
      </c>
      <c r="H2414" s="6">
        <v>41464</v>
      </c>
      <c r="I2414" s="5" t="s">
        <v>575</v>
      </c>
      <c r="J2414" s="5" t="s">
        <v>2642</v>
      </c>
      <c r="K2414" s="5" t="s">
        <v>568</v>
      </c>
      <c r="L2414" s="7">
        <v>6</v>
      </c>
      <c r="M2414" s="7" t="s">
        <v>287</v>
      </c>
      <c r="N2414" s="8">
        <v>4525</v>
      </c>
      <c r="O2414" s="122">
        <v>0.02</v>
      </c>
      <c r="P2414" s="10">
        <f t="shared" si="470"/>
        <v>91</v>
      </c>
      <c r="Q2414" s="122">
        <v>5.0000000000000001E-3</v>
      </c>
      <c r="R2414" s="10">
        <f t="shared" si="471"/>
        <v>23</v>
      </c>
      <c r="S2414" s="122">
        <f t="shared" si="472"/>
        <v>2.5193370165745858E-2</v>
      </c>
      <c r="T2414" s="10">
        <f t="shared" si="473"/>
        <v>114</v>
      </c>
      <c r="U2414" s="10">
        <f t="shared" si="474"/>
        <v>4639</v>
      </c>
      <c r="V2414" s="11">
        <v>4525</v>
      </c>
      <c r="W2414" s="12">
        <f t="shared" si="475"/>
        <v>0</v>
      </c>
      <c r="X2414" s="123">
        <f t="shared" si="476"/>
        <v>0</v>
      </c>
      <c r="Y2414" s="124" t="str">
        <f t="shared" si="477"/>
        <v>0.00%-8.40%</v>
      </c>
      <c r="Z2414" s="15"/>
      <c r="AA2414" s="15"/>
      <c r="AB2414" s="15"/>
      <c r="AC2414" s="125"/>
      <c r="AD2414" s="8">
        <f t="shared" si="478"/>
        <v>0</v>
      </c>
      <c r="AE2414" s="17">
        <f t="shared" si="479"/>
        <v>4525</v>
      </c>
      <c r="AF2414" s="18">
        <f t="shared" si="480"/>
        <v>0</v>
      </c>
      <c r="AG2414" s="126">
        <f t="shared" si="481"/>
        <v>0</v>
      </c>
      <c r="AH2414" s="20">
        <v>13.6</v>
      </c>
      <c r="AI2414" s="20">
        <v>650</v>
      </c>
      <c r="AJ2414" s="20"/>
      <c r="AK2414" s="20">
        <v>688</v>
      </c>
      <c r="AL2414" s="20">
        <f t="shared" si="482"/>
        <v>70028</v>
      </c>
      <c r="AM2414" s="7" t="s">
        <v>287</v>
      </c>
      <c r="AN2414" s="20"/>
      <c r="AO2414" s="21" t="str">
        <f>VLOOKUP(B2414,'[4]FCLCh-VB1'!$B$9:$AQ$248,42,)</f>
        <v>缺勤率19.5%</v>
      </c>
      <c r="AP2414" s="21" t="s">
        <v>624</v>
      </c>
      <c r="AQ2414" s="5" t="s">
        <v>2672</v>
      </c>
      <c r="AR2414" s="5" t="s">
        <v>2203</v>
      </c>
    </row>
    <row r="2415" spans="1:44">
      <c r="A2415" s="87" t="s">
        <v>562</v>
      </c>
      <c r="B2415" s="5">
        <v>1008933</v>
      </c>
      <c r="C2415" s="5" t="s">
        <v>565</v>
      </c>
      <c r="D2415" s="5" t="s">
        <v>55</v>
      </c>
      <c r="E2415" s="5" t="s">
        <v>2577</v>
      </c>
      <c r="F2415" s="5" t="s">
        <v>2208</v>
      </c>
      <c r="G2415" s="5" t="s">
        <v>2673</v>
      </c>
      <c r="H2415" s="6">
        <v>41482</v>
      </c>
      <c r="I2415" s="5" t="s">
        <v>575</v>
      </c>
      <c r="J2415" s="5" t="s">
        <v>2646</v>
      </c>
      <c r="K2415" s="5" t="s">
        <v>568</v>
      </c>
      <c r="L2415" s="7">
        <v>6</v>
      </c>
      <c r="M2415" s="7" t="s">
        <v>287</v>
      </c>
      <c r="N2415" s="8">
        <v>4437</v>
      </c>
      <c r="O2415" s="122">
        <v>0.02</v>
      </c>
      <c r="P2415" s="10">
        <f t="shared" si="470"/>
        <v>89</v>
      </c>
      <c r="Q2415" s="122">
        <v>5.0000000000000001E-3</v>
      </c>
      <c r="R2415" s="10">
        <f t="shared" si="471"/>
        <v>22</v>
      </c>
      <c r="S2415" s="122">
        <f t="shared" si="472"/>
        <v>2.5016903313049357E-2</v>
      </c>
      <c r="T2415" s="10">
        <f t="shared" si="473"/>
        <v>111</v>
      </c>
      <c r="U2415" s="10">
        <f t="shared" si="474"/>
        <v>4548</v>
      </c>
      <c r="V2415" s="11">
        <v>4547.9249999999993</v>
      </c>
      <c r="W2415" s="12">
        <f t="shared" si="475"/>
        <v>110.92499999999927</v>
      </c>
      <c r="X2415" s="123">
        <f t="shared" si="476"/>
        <v>2.5000000000000001E-2</v>
      </c>
      <c r="Y2415" s="124" t="str">
        <f t="shared" si="477"/>
        <v>0.00%-8.40%</v>
      </c>
      <c r="Z2415" s="15"/>
      <c r="AA2415" s="15"/>
      <c r="AB2415" s="15"/>
      <c r="AC2415" s="125"/>
      <c r="AD2415" s="8">
        <f t="shared" si="478"/>
        <v>0</v>
      </c>
      <c r="AE2415" s="17">
        <f t="shared" si="479"/>
        <v>4547.9249999999993</v>
      </c>
      <c r="AF2415" s="18">
        <f t="shared" si="480"/>
        <v>110.92499999999927</v>
      </c>
      <c r="AG2415" s="126">
        <f t="shared" si="481"/>
        <v>2.4999999999999911E-2</v>
      </c>
      <c r="AH2415" s="20">
        <v>13.6</v>
      </c>
      <c r="AI2415" s="20">
        <v>450</v>
      </c>
      <c r="AJ2415" s="20"/>
      <c r="AK2415" s="20">
        <v>688</v>
      </c>
      <c r="AL2415" s="20">
        <f t="shared" si="482"/>
        <v>67939.78</v>
      </c>
      <c r="AM2415" s="7" t="s">
        <v>287</v>
      </c>
      <c r="AN2415" s="20"/>
      <c r="AO2415" s="21"/>
      <c r="AP2415" s="21"/>
      <c r="AQ2415" s="5" t="s">
        <v>2672</v>
      </c>
      <c r="AR2415" s="5" t="s">
        <v>2203</v>
      </c>
    </row>
    <row r="2416" spans="1:44">
      <c r="A2416" s="87" t="s">
        <v>562</v>
      </c>
      <c r="B2416" s="5">
        <v>1008942</v>
      </c>
      <c r="C2416" s="5" t="s">
        <v>565</v>
      </c>
      <c r="D2416" s="5" t="s">
        <v>55</v>
      </c>
      <c r="E2416" s="5" t="s">
        <v>2577</v>
      </c>
      <c r="F2416" s="5" t="s">
        <v>2208</v>
      </c>
      <c r="G2416" s="5" t="s">
        <v>2673</v>
      </c>
      <c r="H2416" s="6">
        <v>41482</v>
      </c>
      <c r="I2416" s="5" t="s">
        <v>575</v>
      </c>
      <c r="J2416" s="5" t="s">
        <v>2642</v>
      </c>
      <c r="K2416" s="5" t="s">
        <v>568</v>
      </c>
      <c r="L2416" s="7">
        <v>6</v>
      </c>
      <c r="M2416" s="7" t="s">
        <v>287</v>
      </c>
      <c r="N2416" s="8">
        <v>4467</v>
      </c>
      <c r="O2416" s="122">
        <v>0.02</v>
      </c>
      <c r="P2416" s="10">
        <f t="shared" si="470"/>
        <v>89</v>
      </c>
      <c r="Q2416" s="122">
        <v>5.0000000000000001E-3</v>
      </c>
      <c r="R2416" s="10">
        <f t="shared" si="471"/>
        <v>22</v>
      </c>
      <c r="S2416" s="122">
        <f t="shared" si="472"/>
        <v>2.4848891873740765E-2</v>
      </c>
      <c r="T2416" s="10">
        <f t="shared" si="473"/>
        <v>111</v>
      </c>
      <c r="U2416" s="10">
        <f t="shared" si="474"/>
        <v>4578</v>
      </c>
      <c r="V2416" s="11">
        <v>4578.6749999999993</v>
      </c>
      <c r="W2416" s="12">
        <f t="shared" si="475"/>
        <v>111.67499999999927</v>
      </c>
      <c r="X2416" s="123">
        <f t="shared" si="476"/>
        <v>2.5000000000000001E-2</v>
      </c>
      <c r="Y2416" s="124" t="str">
        <f t="shared" si="477"/>
        <v>0.00%-8.40%</v>
      </c>
      <c r="Z2416" s="15"/>
      <c r="AA2416" s="15"/>
      <c r="AB2416" s="15"/>
      <c r="AC2416" s="125"/>
      <c r="AD2416" s="8">
        <f t="shared" si="478"/>
        <v>0</v>
      </c>
      <c r="AE2416" s="17">
        <f t="shared" si="479"/>
        <v>4578.6749999999993</v>
      </c>
      <c r="AF2416" s="18">
        <f t="shared" si="480"/>
        <v>111.67499999999927</v>
      </c>
      <c r="AG2416" s="126">
        <f t="shared" si="481"/>
        <v>2.4999999999999911E-2</v>
      </c>
      <c r="AH2416" s="20">
        <v>13.6</v>
      </c>
      <c r="AI2416" s="20">
        <v>650</v>
      </c>
      <c r="AJ2416" s="20"/>
      <c r="AK2416" s="20">
        <v>688</v>
      </c>
      <c r="AL2416" s="20">
        <f t="shared" si="482"/>
        <v>70757.979999999981</v>
      </c>
      <c r="AM2416" s="7" t="s">
        <v>287</v>
      </c>
      <c r="AN2416" s="20"/>
      <c r="AO2416" s="21"/>
      <c r="AP2416" s="21"/>
      <c r="AQ2416" s="5" t="s">
        <v>2672</v>
      </c>
      <c r="AR2416" s="5" t="s">
        <v>2203</v>
      </c>
    </row>
    <row r="2417" spans="1:44">
      <c r="A2417" s="87" t="s">
        <v>562</v>
      </c>
      <c r="B2417" s="5">
        <v>1008967</v>
      </c>
      <c r="C2417" s="5" t="s">
        <v>565</v>
      </c>
      <c r="D2417" s="5" t="s">
        <v>55</v>
      </c>
      <c r="E2417" s="5" t="s">
        <v>2577</v>
      </c>
      <c r="F2417" s="5" t="s">
        <v>2215</v>
      </c>
      <c r="G2417" s="5" t="s">
        <v>2673</v>
      </c>
      <c r="H2417" s="6">
        <v>41482</v>
      </c>
      <c r="I2417" s="5" t="s">
        <v>575</v>
      </c>
      <c r="J2417" s="5" t="s">
        <v>627</v>
      </c>
      <c r="K2417" s="5" t="s">
        <v>568</v>
      </c>
      <c r="L2417" s="7">
        <v>6</v>
      </c>
      <c r="M2417" s="7" t="s">
        <v>287</v>
      </c>
      <c r="N2417" s="8">
        <v>4338</v>
      </c>
      <c r="O2417" s="122">
        <v>0.02</v>
      </c>
      <c r="P2417" s="10">
        <f t="shared" si="470"/>
        <v>87</v>
      </c>
      <c r="Q2417" s="122">
        <v>5.0000000000000001E-3</v>
      </c>
      <c r="R2417" s="10">
        <f t="shared" si="471"/>
        <v>22</v>
      </c>
      <c r="S2417" s="122">
        <f t="shared" si="472"/>
        <v>2.512678653757492E-2</v>
      </c>
      <c r="T2417" s="10">
        <f t="shared" si="473"/>
        <v>109</v>
      </c>
      <c r="U2417" s="10">
        <f t="shared" si="474"/>
        <v>4447</v>
      </c>
      <c r="V2417" s="11">
        <v>4447</v>
      </c>
      <c r="W2417" s="12">
        <f t="shared" si="475"/>
        <v>109</v>
      </c>
      <c r="X2417" s="123">
        <f t="shared" si="476"/>
        <v>2.5100000000000001E-2</v>
      </c>
      <c r="Y2417" s="124" t="str">
        <f t="shared" si="477"/>
        <v>0.00%-8.40%</v>
      </c>
      <c r="Z2417" s="15"/>
      <c r="AA2417" s="15"/>
      <c r="AB2417" s="15"/>
      <c r="AC2417" s="125"/>
      <c r="AD2417" s="8">
        <f t="shared" si="478"/>
        <v>0</v>
      </c>
      <c r="AE2417" s="17">
        <f t="shared" si="479"/>
        <v>4447</v>
      </c>
      <c r="AF2417" s="18">
        <f t="shared" si="480"/>
        <v>109</v>
      </c>
      <c r="AG2417" s="126">
        <f t="shared" si="481"/>
        <v>2.512678653757483E-2</v>
      </c>
      <c r="AH2417" s="20">
        <v>13.6</v>
      </c>
      <c r="AI2417" s="20">
        <v>450</v>
      </c>
      <c r="AJ2417" s="20"/>
      <c r="AK2417" s="20">
        <v>688</v>
      </c>
      <c r="AL2417" s="20">
        <f t="shared" si="482"/>
        <v>66567.199999999997</v>
      </c>
      <c r="AM2417" s="7" t="s">
        <v>287</v>
      </c>
      <c r="AN2417" s="20"/>
      <c r="AO2417" s="21"/>
      <c r="AP2417" s="21"/>
      <c r="AQ2417" s="5" t="s">
        <v>2672</v>
      </c>
      <c r="AR2417" s="5" t="s">
        <v>2203</v>
      </c>
    </row>
    <row r="2418" spans="1:44">
      <c r="A2418" s="87" t="s">
        <v>562</v>
      </c>
      <c r="B2418" s="5">
        <v>1009006</v>
      </c>
      <c r="C2418" s="5" t="s">
        <v>565</v>
      </c>
      <c r="D2418" s="5" t="s">
        <v>55</v>
      </c>
      <c r="E2418" s="5" t="s">
        <v>2577</v>
      </c>
      <c r="F2418" s="5" t="s">
        <v>2204</v>
      </c>
      <c r="G2418" s="5" t="s">
        <v>2673</v>
      </c>
      <c r="H2418" s="6">
        <v>41501</v>
      </c>
      <c r="I2418" s="5" t="s">
        <v>575</v>
      </c>
      <c r="J2418" s="5" t="s">
        <v>2642</v>
      </c>
      <c r="K2418" s="5" t="s">
        <v>568</v>
      </c>
      <c r="L2418" s="7">
        <v>6</v>
      </c>
      <c r="M2418" s="7" t="s">
        <v>287</v>
      </c>
      <c r="N2418" s="8">
        <v>4413</v>
      </c>
      <c r="O2418" s="122">
        <v>0.02</v>
      </c>
      <c r="P2418" s="10">
        <f t="shared" si="470"/>
        <v>88</v>
      </c>
      <c r="Q2418" s="122">
        <v>5.0000000000000001E-3</v>
      </c>
      <c r="R2418" s="10">
        <f t="shared" si="471"/>
        <v>22</v>
      </c>
      <c r="S2418" s="122">
        <f t="shared" si="472"/>
        <v>2.4926353954226151E-2</v>
      </c>
      <c r="T2418" s="10">
        <f t="shared" si="473"/>
        <v>110</v>
      </c>
      <c r="U2418" s="10">
        <f t="shared" si="474"/>
        <v>4523</v>
      </c>
      <c r="V2418" s="11">
        <v>4523</v>
      </c>
      <c r="W2418" s="12">
        <f t="shared" si="475"/>
        <v>110</v>
      </c>
      <c r="X2418" s="123">
        <f t="shared" si="476"/>
        <v>2.4899999999999999E-2</v>
      </c>
      <c r="Y2418" s="124" t="str">
        <f t="shared" si="477"/>
        <v>0.00%-8.40%</v>
      </c>
      <c r="Z2418" s="15"/>
      <c r="AA2418" s="15"/>
      <c r="AB2418" s="15"/>
      <c r="AC2418" s="125"/>
      <c r="AD2418" s="8">
        <f t="shared" si="478"/>
        <v>0</v>
      </c>
      <c r="AE2418" s="17">
        <f t="shared" si="479"/>
        <v>4523</v>
      </c>
      <c r="AF2418" s="18">
        <f t="shared" si="480"/>
        <v>110</v>
      </c>
      <c r="AG2418" s="126">
        <f t="shared" si="481"/>
        <v>2.4926353954226155E-2</v>
      </c>
      <c r="AH2418" s="20">
        <v>13.6</v>
      </c>
      <c r="AI2418" s="20">
        <v>650</v>
      </c>
      <c r="AJ2418" s="20"/>
      <c r="AK2418" s="20">
        <v>688</v>
      </c>
      <c r="AL2418" s="20">
        <f t="shared" si="482"/>
        <v>70000.799999999988</v>
      </c>
      <c r="AM2418" s="7" t="s">
        <v>287</v>
      </c>
      <c r="AN2418" s="20"/>
      <c r="AO2418" s="21"/>
      <c r="AP2418" s="21"/>
      <c r="AQ2418" s="5" t="s">
        <v>2672</v>
      </c>
      <c r="AR2418" s="5" t="s">
        <v>2203</v>
      </c>
    </row>
    <row r="2419" spans="1:44">
      <c r="A2419" s="87" t="s">
        <v>562</v>
      </c>
      <c r="B2419" s="5">
        <v>1009015</v>
      </c>
      <c r="C2419" s="5" t="s">
        <v>565</v>
      </c>
      <c r="D2419" s="5" t="s">
        <v>55</v>
      </c>
      <c r="E2419" s="5" t="s">
        <v>2577</v>
      </c>
      <c r="F2419" s="5" t="s">
        <v>2215</v>
      </c>
      <c r="G2419" s="5" t="s">
        <v>2673</v>
      </c>
      <c r="H2419" s="6">
        <v>41501</v>
      </c>
      <c r="I2419" s="5" t="s">
        <v>575</v>
      </c>
      <c r="J2419" s="5" t="s">
        <v>2646</v>
      </c>
      <c r="K2419" s="5" t="s">
        <v>568</v>
      </c>
      <c r="L2419" s="7">
        <v>6</v>
      </c>
      <c r="M2419" s="7" t="s">
        <v>287</v>
      </c>
      <c r="N2419" s="8">
        <v>4622</v>
      </c>
      <c r="O2419" s="122">
        <v>0.02</v>
      </c>
      <c r="P2419" s="10">
        <f t="shared" si="470"/>
        <v>92</v>
      </c>
      <c r="Q2419" s="122">
        <v>5.0000000000000001E-3</v>
      </c>
      <c r="R2419" s="10">
        <f t="shared" si="471"/>
        <v>23</v>
      </c>
      <c r="S2419" s="122">
        <f t="shared" si="472"/>
        <v>2.4881003894418E-2</v>
      </c>
      <c r="T2419" s="10">
        <f t="shared" si="473"/>
        <v>115</v>
      </c>
      <c r="U2419" s="10">
        <f t="shared" si="474"/>
        <v>4737</v>
      </c>
      <c r="V2419" s="11">
        <v>4737</v>
      </c>
      <c r="W2419" s="12">
        <f t="shared" si="475"/>
        <v>115</v>
      </c>
      <c r="X2419" s="123">
        <f t="shared" si="476"/>
        <v>2.4899999999999999E-2</v>
      </c>
      <c r="Y2419" s="124" t="str">
        <f t="shared" si="477"/>
        <v>0.00%-8.40%</v>
      </c>
      <c r="Z2419" s="15"/>
      <c r="AA2419" s="15"/>
      <c r="AB2419" s="15"/>
      <c r="AC2419" s="125"/>
      <c r="AD2419" s="8">
        <f t="shared" si="478"/>
        <v>0</v>
      </c>
      <c r="AE2419" s="17">
        <f t="shared" si="479"/>
        <v>4737</v>
      </c>
      <c r="AF2419" s="18">
        <f t="shared" si="480"/>
        <v>115</v>
      </c>
      <c r="AG2419" s="126">
        <f t="shared" si="481"/>
        <v>2.4881003894418052E-2</v>
      </c>
      <c r="AH2419" s="20">
        <v>13.6</v>
      </c>
      <c r="AI2419" s="20">
        <v>450</v>
      </c>
      <c r="AJ2419" s="20"/>
      <c r="AK2419" s="20">
        <v>688</v>
      </c>
      <c r="AL2419" s="20">
        <f t="shared" si="482"/>
        <v>70511.199999999997</v>
      </c>
      <c r="AM2419" s="7" t="s">
        <v>287</v>
      </c>
      <c r="AN2419" s="20"/>
      <c r="AO2419" s="21"/>
      <c r="AP2419" s="21"/>
      <c r="AQ2419" s="5" t="s">
        <v>2672</v>
      </c>
      <c r="AR2419" s="5" t="s">
        <v>2203</v>
      </c>
    </row>
    <row r="2420" spans="1:44">
      <c r="A2420" s="87" t="s">
        <v>562</v>
      </c>
      <c r="B2420" s="5">
        <v>1009047</v>
      </c>
      <c r="C2420" s="5" t="s">
        <v>565</v>
      </c>
      <c r="D2420" s="5" t="s">
        <v>55</v>
      </c>
      <c r="E2420" s="5" t="s">
        <v>2577</v>
      </c>
      <c r="F2420" s="5" t="s">
        <v>2204</v>
      </c>
      <c r="G2420" s="5" t="s">
        <v>2673</v>
      </c>
      <c r="H2420" s="6">
        <v>41572</v>
      </c>
      <c r="I2420" s="5" t="s">
        <v>575</v>
      </c>
      <c r="J2420" s="5" t="s">
        <v>653</v>
      </c>
      <c r="K2420" s="5" t="s">
        <v>568</v>
      </c>
      <c r="L2420" s="7">
        <v>6</v>
      </c>
      <c r="M2420" s="7" t="s">
        <v>287</v>
      </c>
      <c r="N2420" s="8">
        <v>5131</v>
      </c>
      <c r="O2420" s="122">
        <v>0.02</v>
      </c>
      <c r="P2420" s="10">
        <f t="shared" si="470"/>
        <v>103</v>
      </c>
      <c r="Q2420" s="122">
        <v>5.0000000000000001E-3</v>
      </c>
      <c r="R2420" s="10">
        <f t="shared" si="471"/>
        <v>26</v>
      </c>
      <c r="S2420" s="122">
        <f t="shared" si="472"/>
        <v>2.5141297992594035E-2</v>
      </c>
      <c r="T2420" s="10">
        <f t="shared" si="473"/>
        <v>129</v>
      </c>
      <c r="U2420" s="10">
        <f t="shared" si="474"/>
        <v>5260</v>
      </c>
      <c r="V2420" s="11">
        <v>5362</v>
      </c>
      <c r="W2420" s="12">
        <f t="shared" si="475"/>
        <v>231</v>
      </c>
      <c r="X2420" s="123">
        <f t="shared" si="476"/>
        <v>4.4999999999999998E-2</v>
      </c>
      <c r="Y2420" s="124" t="str">
        <f t="shared" si="477"/>
        <v>0.00%-8.40%</v>
      </c>
      <c r="Z2420" s="15"/>
      <c r="AA2420" s="15"/>
      <c r="AB2420" s="15"/>
      <c r="AC2420" s="125"/>
      <c r="AD2420" s="8">
        <f t="shared" si="478"/>
        <v>0</v>
      </c>
      <c r="AE2420" s="17">
        <f t="shared" si="479"/>
        <v>5362</v>
      </c>
      <c r="AF2420" s="18">
        <f t="shared" si="480"/>
        <v>231</v>
      </c>
      <c r="AG2420" s="126">
        <f t="shared" si="481"/>
        <v>4.5020463847203374E-2</v>
      </c>
      <c r="AH2420" s="20">
        <v>13.6</v>
      </c>
      <c r="AI2420" s="20">
        <v>750</v>
      </c>
      <c r="AJ2420" s="20"/>
      <c r="AK2420" s="20">
        <v>688</v>
      </c>
      <c r="AL2420" s="20">
        <f t="shared" si="482"/>
        <v>82611.199999999997</v>
      </c>
      <c r="AM2420" s="7" t="s">
        <v>287</v>
      </c>
      <c r="AN2420" s="20"/>
      <c r="AO2420" s="21" t="str">
        <f>VLOOKUP(B2420,'[4]FCLCh-VB1'!$B$9:$AQ$248,42,)</f>
        <v>连续四个月员工绩效加分，多次发现设备异常（充注头轴承坏/夹具进出箱皮带）及时反馈维修，三次利用私人时间配合设备维修</v>
      </c>
      <c r="AP2420" s="21"/>
      <c r="AQ2420" s="5" t="s">
        <v>2672</v>
      </c>
      <c r="AR2420" s="5" t="s">
        <v>2203</v>
      </c>
    </row>
    <row r="2421" spans="1:44">
      <c r="A2421" s="87" t="s">
        <v>562</v>
      </c>
      <c r="B2421" s="5">
        <v>1009058</v>
      </c>
      <c r="C2421" s="5" t="s">
        <v>565</v>
      </c>
      <c r="D2421" s="5" t="s">
        <v>55</v>
      </c>
      <c r="E2421" s="5" t="s">
        <v>2577</v>
      </c>
      <c r="F2421" s="5" t="s">
        <v>2215</v>
      </c>
      <c r="G2421" s="5" t="s">
        <v>2673</v>
      </c>
      <c r="H2421" s="6">
        <v>41572</v>
      </c>
      <c r="I2421" s="5" t="s">
        <v>575</v>
      </c>
      <c r="J2421" s="5" t="s">
        <v>653</v>
      </c>
      <c r="K2421" s="5" t="s">
        <v>568</v>
      </c>
      <c r="L2421" s="7">
        <v>6</v>
      </c>
      <c r="M2421" s="7" t="s">
        <v>287</v>
      </c>
      <c r="N2421" s="8">
        <v>4614</v>
      </c>
      <c r="O2421" s="122">
        <v>0.02</v>
      </c>
      <c r="P2421" s="10">
        <f t="shared" si="470"/>
        <v>92</v>
      </c>
      <c r="Q2421" s="122">
        <v>5.0000000000000001E-3</v>
      </c>
      <c r="R2421" s="10">
        <f t="shared" si="471"/>
        <v>23</v>
      </c>
      <c r="S2421" s="122">
        <f t="shared" si="472"/>
        <v>2.492414390983962E-2</v>
      </c>
      <c r="T2421" s="10">
        <f t="shared" si="473"/>
        <v>115</v>
      </c>
      <c r="U2421" s="10">
        <f t="shared" si="474"/>
        <v>4729</v>
      </c>
      <c r="V2421" s="11">
        <v>4729</v>
      </c>
      <c r="W2421" s="12">
        <f t="shared" si="475"/>
        <v>115</v>
      </c>
      <c r="X2421" s="123">
        <f t="shared" si="476"/>
        <v>2.4899999999999999E-2</v>
      </c>
      <c r="Y2421" s="124" t="str">
        <f t="shared" si="477"/>
        <v>0.00%-8.40%</v>
      </c>
      <c r="Z2421" s="15"/>
      <c r="AA2421" s="15"/>
      <c r="AB2421" s="15"/>
      <c r="AC2421" s="125"/>
      <c r="AD2421" s="8">
        <f t="shared" si="478"/>
        <v>0</v>
      </c>
      <c r="AE2421" s="17">
        <f t="shared" si="479"/>
        <v>4729</v>
      </c>
      <c r="AF2421" s="18">
        <f t="shared" si="480"/>
        <v>115</v>
      </c>
      <c r="AG2421" s="126">
        <f t="shared" si="481"/>
        <v>2.4924143909839547E-2</v>
      </c>
      <c r="AH2421" s="20">
        <v>13.6</v>
      </c>
      <c r="AI2421" s="20">
        <v>750</v>
      </c>
      <c r="AJ2421" s="20"/>
      <c r="AK2421" s="20">
        <v>688</v>
      </c>
      <c r="AL2421" s="20">
        <f t="shared" si="482"/>
        <v>74002.399999999994</v>
      </c>
      <c r="AM2421" s="7" t="s">
        <v>287</v>
      </c>
      <c r="AN2421" s="20"/>
      <c r="AO2421" s="21"/>
      <c r="AP2421" s="21"/>
      <c r="AQ2421" s="5" t="s">
        <v>2672</v>
      </c>
      <c r="AR2421" s="5" t="s">
        <v>2203</v>
      </c>
    </row>
    <row r="2422" spans="1:44">
      <c r="A2422" s="87" t="s">
        <v>562</v>
      </c>
      <c r="B2422" s="5">
        <v>1009065</v>
      </c>
      <c r="C2422" s="5" t="s">
        <v>565</v>
      </c>
      <c r="D2422" s="5" t="s">
        <v>55</v>
      </c>
      <c r="E2422" s="5" t="s">
        <v>2577</v>
      </c>
      <c r="F2422" s="5" t="s">
        <v>2208</v>
      </c>
      <c r="G2422" s="5" t="s">
        <v>2673</v>
      </c>
      <c r="H2422" s="6">
        <v>41572</v>
      </c>
      <c r="I2422" s="5" t="s">
        <v>575</v>
      </c>
      <c r="J2422" s="5" t="s">
        <v>627</v>
      </c>
      <c r="K2422" s="5" t="s">
        <v>568</v>
      </c>
      <c r="L2422" s="7">
        <v>6</v>
      </c>
      <c r="M2422" s="7" t="s">
        <v>287</v>
      </c>
      <c r="N2422" s="8">
        <v>4381</v>
      </c>
      <c r="O2422" s="122">
        <v>0.02</v>
      </c>
      <c r="P2422" s="10">
        <f t="shared" si="470"/>
        <v>88</v>
      </c>
      <c r="Q2422" s="122">
        <v>5.0000000000000001E-3</v>
      </c>
      <c r="R2422" s="10">
        <f t="shared" si="471"/>
        <v>22</v>
      </c>
      <c r="S2422" s="122">
        <f t="shared" si="472"/>
        <v>2.5108422734535493E-2</v>
      </c>
      <c r="T2422" s="10">
        <f t="shared" si="473"/>
        <v>110</v>
      </c>
      <c r="U2422" s="10">
        <f t="shared" si="474"/>
        <v>4491</v>
      </c>
      <c r="V2422" s="11">
        <v>4490.5249999999996</v>
      </c>
      <c r="W2422" s="12">
        <f t="shared" si="475"/>
        <v>109.52499999999964</v>
      </c>
      <c r="X2422" s="123">
        <f t="shared" si="476"/>
        <v>2.5000000000000001E-2</v>
      </c>
      <c r="Y2422" s="124" t="str">
        <f t="shared" si="477"/>
        <v>0.00%-8.40%</v>
      </c>
      <c r="Z2422" s="15"/>
      <c r="AA2422" s="15"/>
      <c r="AB2422" s="15"/>
      <c r="AC2422" s="125"/>
      <c r="AD2422" s="8">
        <f t="shared" si="478"/>
        <v>0</v>
      </c>
      <c r="AE2422" s="17">
        <f t="shared" si="479"/>
        <v>4490.5249999999996</v>
      </c>
      <c r="AF2422" s="18">
        <f t="shared" si="480"/>
        <v>109.52499999999964</v>
      </c>
      <c r="AG2422" s="126">
        <f t="shared" si="481"/>
        <v>2.4999999999999911E-2</v>
      </c>
      <c r="AH2422" s="20">
        <v>13.6</v>
      </c>
      <c r="AI2422" s="20">
        <v>450</v>
      </c>
      <c r="AJ2422" s="20"/>
      <c r="AK2422" s="20">
        <v>688</v>
      </c>
      <c r="AL2422" s="20">
        <f t="shared" si="482"/>
        <v>67159.139999999985</v>
      </c>
      <c r="AM2422" s="7" t="s">
        <v>287</v>
      </c>
      <c r="AN2422" s="20"/>
      <c r="AO2422" s="21"/>
      <c r="AP2422" s="21"/>
      <c r="AQ2422" s="5" t="s">
        <v>2672</v>
      </c>
      <c r="AR2422" s="5" t="s">
        <v>2203</v>
      </c>
    </row>
    <row r="2423" spans="1:44">
      <c r="A2423" s="87" t="s">
        <v>562</v>
      </c>
      <c r="B2423" s="5">
        <v>1009085</v>
      </c>
      <c r="C2423" s="5" t="s">
        <v>565</v>
      </c>
      <c r="D2423" s="5" t="s">
        <v>55</v>
      </c>
      <c r="E2423" s="5" t="s">
        <v>2577</v>
      </c>
      <c r="F2423" s="5" t="s">
        <v>2204</v>
      </c>
      <c r="G2423" s="5" t="s">
        <v>2673</v>
      </c>
      <c r="H2423" s="6">
        <v>41572</v>
      </c>
      <c r="I2423" s="5" t="s">
        <v>575</v>
      </c>
      <c r="J2423" s="5" t="s">
        <v>2644</v>
      </c>
      <c r="K2423" s="5" t="s">
        <v>568</v>
      </c>
      <c r="L2423" s="7">
        <v>6</v>
      </c>
      <c r="M2423" s="7" t="s">
        <v>287</v>
      </c>
      <c r="N2423" s="8">
        <v>4716</v>
      </c>
      <c r="O2423" s="122">
        <v>0.02</v>
      </c>
      <c r="P2423" s="10">
        <f t="shared" si="470"/>
        <v>94</v>
      </c>
      <c r="Q2423" s="122">
        <v>5.0000000000000001E-3</v>
      </c>
      <c r="R2423" s="10">
        <f t="shared" si="471"/>
        <v>24</v>
      </c>
      <c r="S2423" s="122">
        <f t="shared" si="472"/>
        <v>2.5021204410517389E-2</v>
      </c>
      <c r="T2423" s="10">
        <f t="shared" si="473"/>
        <v>118</v>
      </c>
      <c r="U2423" s="10">
        <f t="shared" si="474"/>
        <v>4834</v>
      </c>
      <c r="V2423" s="11">
        <v>4857</v>
      </c>
      <c r="W2423" s="12">
        <f t="shared" si="475"/>
        <v>141</v>
      </c>
      <c r="X2423" s="123">
        <f t="shared" si="476"/>
        <v>2.9899999999999999E-2</v>
      </c>
      <c r="Y2423" s="124" t="str">
        <f t="shared" si="477"/>
        <v>0.00%-8.40%</v>
      </c>
      <c r="Z2423" s="15"/>
      <c r="AA2423" s="15"/>
      <c r="AB2423" s="15"/>
      <c r="AC2423" s="125"/>
      <c r="AD2423" s="8">
        <f t="shared" si="478"/>
        <v>0</v>
      </c>
      <c r="AE2423" s="17">
        <f t="shared" si="479"/>
        <v>4857</v>
      </c>
      <c r="AF2423" s="18">
        <f t="shared" si="480"/>
        <v>141</v>
      </c>
      <c r="AG2423" s="126">
        <f t="shared" si="481"/>
        <v>2.9898218829516487E-2</v>
      </c>
      <c r="AH2423" s="20">
        <v>13.6</v>
      </c>
      <c r="AI2423" s="20">
        <v>650</v>
      </c>
      <c r="AJ2423" s="20"/>
      <c r="AK2423" s="20">
        <v>688</v>
      </c>
      <c r="AL2423" s="20">
        <f t="shared" si="482"/>
        <v>74543.199999999997</v>
      </c>
      <c r="AM2423" s="7" t="s">
        <v>287</v>
      </c>
      <c r="AN2423" s="20"/>
      <c r="AO2423" s="21"/>
      <c r="AP2423" s="21"/>
      <c r="AQ2423" s="5" t="s">
        <v>2672</v>
      </c>
      <c r="AR2423" s="5" t="s">
        <v>2203</v>
      </c>
    </row>
    <row r="2424" spans="1:44">
      <c r="A2424" s="87" t="s">
        <v>562</v>
      </c>
      <c r="B2424" s="5">
        <v>1009086</v>
      </c>
      <c r="C2424" s="5" t="s">
        <v>565</v>
      </c>
      <c r="D2424" s="5" t="s">
        <v>55</v>
      </c>
      <c r="E2424" s="5" t="s">
        <v>2577</v>
      </c>
      <c r="F2424" s="5" t="s">
        <v>2215</v>
      </c>
      <c r="G2424" s="5" t="s">
        <v>2673</v>
      </c>
      <c r="H2424" s="6">
        <v>41572</v>
      </c>
      <c r="I2424" s="5" t="s">
        <v>575</v>
      </c>
      <c r="J2424" s="5" t="s">
        <v>2642</v>
      </c>
      <c r="K2424" s="5" t="s">
        <v>568</v>
      </c>
      <c r="L2424" s="7">
        <v>6</v>
      </c>
      <c r="M2424" s="7" t="s">
        <v>287</v>
      </c>
      <c r="N2424" s="8">
        <v>4404</v>
      </c>
      <c r="O2424" s="122">
        <v>0.02</v>
      </c>
      <c r="P2424" s="10">
        <f t="shared" si="470"/>
        <v>88</v>
      </c>
      <c r="Q2424" s="122">
        <v>5.0000000000000001E-3</v>
      </c>
      <c r="R2424" s="10">
        <f t="shared" si="471"/>
        <v>22</v>
      </c>
      <c r="S2424" s="122">
        <f t="shared" si="472"/>
        <v>2.4977293369663943E-2</v>
      </c>
      <c r="T2424" s="10">
        <f t="shared" si="473"/>
        <v>110</v>
      </c>
      <c r="U2424" s="10">
        <f t="shared" si="474"/>
        <v>4514</v>
      </c>
      <c r="V2424" s="11">
        <v>4514</v>
      </c>
      <c r="W2424" s="12">
        <f t="shared" si="475"/>
        <v>110</v>
      </c>
      <c r="X2424" s="123">
        <f t="shared" si="476"/>
        <v>2.5000000000000001E-2</v>
      </c>
      <c r="Y2424" s="124" t="str">
        <f t="shared" si="477"/>
        <v>0.00%-8.40%</v>
      </c>
      <c r="Z2424" s="15"/>
      <c r="AA2424" s="15"/>
      <c r="AB2424" s="15"/>
      <c r="AC2424" s="125"/>
      <c r="AD2424" s="8">
        <f t="shared" si="478"/>
        <v>0</v>
      </c>
      <c r="AE2424" s="17">
        <f t="shared" si="479"/>
        <v>4514</v>
      </c>
      <c r="AF2424" s="18">
        <f t="shared" si="480"/>
        <v>110</v>
      </c>
      <c r="AG2424" s="126">
        <f t="shared" si="481"/>
        <v>2.4977293369663922E-2</v>
      </c>
      <c r="AH2424" s="20">
        <v>13.6</v>
      </c>
      <c r="AI2424" s="20">
        <v>650</v>
      </c>
      <c r="AJ2424" s="20"/>
      <c r="AK2424" s="20">
        <v>688</v>
      </c>
      <c r="AL2424" s="20">
        <f t="shared" si="482"/>
        <v>69878.399999999994</v>
      </c>
      <c r="AM2424" s="7" t="s">
        <v>287</v>
      </c>
      <c r="AN2424" s="20"/>
      <c r="AO2424" s="21"/>
      <c r="AP2424" s="21"/>
      <c r="AQ2424" s="5" t="s">
        <v>2672</v>
      </c>
      <c r="AR2424" s="5" t="s">
        <v>2203</v>
      </c>
    </row>
    <row r="2425" spans="1:44">
      <c r="A2425" s="87" t="s">
        <v>562</v>
      </c>
      <c r="B2425" s="5">
        <v>1009095</v>
      </c>
      <c r="C2425" s="5" t="s">
        <v>565</v>
      </c>
      <c r="D2425" s="5" t="s">
        <v>55</v>
      </c>
      <c r="E2425" s="5" t="s">
        <v>2577</v>
      </c>
      <c r="F2425" s="5" t="s">
        <v>2208</v>
      </c>
      <c r="G2425" s="5" t="s">
        <v>2673</v>
      </c>
      <c r="H2425" s="6">
        <v>41572</v>
      </c>
      <c r="I2425" s="5" t="s">
        <v>575</v>
      </c>
      <c r="J2425" s="5" t="s">
        <v>2642</v>
      </c>
      <c r="K2425" s="5" t="s">
        <v>568</v>
      </c>
      <c r="L2425" s="7">
        <v>6</v>
      </c>
      <c r="M2425" s="7" t="s">
        <v>287</v>
      </c>
      <c r="N2425" s="8">
        <v>4548</v>
      </c>
      <c r="O2425" s="122">
        <v>0.02</v>
      </c>
      <c r="P2425" s="10">
        <f t="shared" si="470"/>
        <v>91</v>
      </c>
      <c r="Q2425" s="122">
        <v>5.0000000000000001E-3</v>
      </c>
      <c r="R2425" s="10">
        <f t="shared" si="471"/>
        <v>23</v>
      </c>
      <c r="S2425" s="122">
        <f t="shared" si="472"/>
        <v>2.5065963060686015E-2</v>
      </c>
      <c r="T2425" s="10">
        <f t="shared" si="473"/>
        <v>114</v>
      </c>
      <c r="U2425" s="10">
        <f t="shared" si="474"/>
        <v>4662</v>
      </c>
      <c r="V2425" s="11">
        <v>4661.7</v>
      </c>
      <c r="W2425" s="12">
        <f t="shared" si="475"/>
        <v>113.69999999999982</v>
      </c>
      <c r="X2425" s="123">
        <f t="shared" si="476"/>
        <v>2.5000000000000001E-2</v>
      </c>
      <c r="Y2425" s="124" t="str">
        <f t="shared" si="477"/>
        <v>0.00%-8.40%</v>
      </c>
      <c r="Z2425" s="15"/>
      <c r="AA2425" s="15"/>
      <c r="AB2425" s="15"/>
      <c r="AC2425" s="125"/>
      <c r="AD2425" s="8">
        <f t="shared" si="478"/>
        <v>0</v>
      </c>
      <c r="AE2425" s="17">
        <f t="shared" si="479"/>
        <v>4661.7</v>
      </c>
      <c r="AF2425" s="18">
        <f t="shared" si="480"/>
        <v>113.69999999999982</v>
      </c>
      <c r="AG2425" s="126">
        <f t="shared" si="481"/>
        <v>2.4999999999999911E-2</v>
      </c>
      <c r="AH2425" s="20">
        <v>13.6</v>
      </c>
      <c r="AI2425" s="20">
        <v>650</v>
      </c>
      <c r="AJ2425" s="20"/>
      <c r="AK2425" s="20">
        <v>688</v>
      </c>
      <c r="AL2425" s="20">
        <f t="shared" si="482"/>
        <v>71887.12</v>
      </c>
      <c r="AM2425" s="7" t="s">
        <v>287</v>
      </c>
      <c r="AN2425" s="20"/>
      <c r="AO2425" s="21"/>
      <c r="AP2425" s="21"/>
      <c r="AQ2425" s="5" t="s">
        <v>2672</v>
      </c>
      <c r="AR2425" s="5" t="s">
        <v>2203</v>
      </c>
    </row>
    <row r="2426" spans="1:44">
      <c r="A2426" s="87" t="s">
        <v>562</v>
      </c>
      <c r="B2426" s="5">
        <v>1009144</v>
      </c>
      <c r="C2426" s="5" t="s">
        <v>565</v>
      </c>
      <c r="D2426" s="5" t="s">
        <v>55</v>
      </c>
      <c r="E2426" s="5" t="s">
        <v>2577</v>
      </c>
      <c r="F2426" s="5" t="s">
        <v>2208</v>
      </c>
      <c r="G2426" s="5" t="s">
        <v>2673</v>
      </c>
      <c r="H2426" s="6">
        <v>41580</v>
      </c>
      <c r="I2426" s="5" t="s">
        <v>575</v>
      </c>
      <c r="J2426" s="5" t="s">
        <v>653</v>
      </c>
      <c r="K2426" s="5" t="s">
        <v>568</v>
      </c>
      <c r="L2426" s="7">
        <v>6</v>
      </c>
      <c r="M2426" s="7" t="s">
        <v>287</v>
      </c>
      <c r="N2426" s="8">
        <v>4491</v>
      </c>
      <c r="O2426" s="122">
        <v>0.02</v>
      </c>
      <c r="P2426" s="10">
        <f t="shared" si="470"/>
        <v>90</v>
      </c>
      <c r="Q2426" s="122">
        <v>5.0000000000000001E-3</v>
      </c>
      <c r="R2426" s="10">
        <f t="shared" si="471"/>
        <v>22</v>
      </c>
      <c r="S2426" s="122">
        <f t="shared" si="472"/>
        <v>2.4938766421732355E-2</v>
      </c>
      <c r="T2426" s="10">
        <f t="shared" si="473"/>
        <v>112</v>
      </c>
      <c r="U2426" s="10">
        <f t="shared" si="474"/>
        <v>4603</v>
      </c>
      <c r="V2426" s="11">
        <v>4603.2749999999996</v>
      </c>
      <c r="W2426" s="12">
        <f t="shared" si="475"/>
        <v>112.27499999999964</v>
      </c>
      <c r="X2426" s="123">
        <f t="shared" si="476"/>
        <v>2.5000000000000001E-2</v>
      </c>
      <c r="Y2426" s="124" t="str">
        <f t="shared" si="477"/>
        <v>0.00%-8.40%</v>
      </c>
      <c r="Z2426" s="15"/>
      <c r="AA2426" s="15"/>
      <c r="AB2426" s="15"/>
      <c r="AC2426" s="125"/>
      <c r="AD2426" s="8">
        <f t="shared" si="478"/>
        <v>0</v>
      </c>
      <c r="AE2426" s="17">
        <f t="shared" si="479"/>
        <v>4603.2749999999996</v>
      </c>
      <c r="AF2426" s="18">
        <f t="shared" si="480"/>
        <v>112.27499999999964</v>
      </c>
      <c r="AG2426" s="126">
        <f t="shared" si="481"/>
        <v>2.4999999999999911E-2</v>
      </c>
      <c r="AH2426" s="20">
        <v>13.6</v>
      </c>
      <c r="AI2426" s="20">
        <v>750</v>
      </c>
      <c r="AJ2426" s="20"/>
      <c r="AK2426" s="20">
        <v>688</v>
      </c>
      <c r="AL2426" s="20">
        <f t="shared" si="482"/>
        <v>72292.539999999994</v>
      </c>
      <c r="AM2426" s="7" t="s">
        <v>287</v>
      </c>
      <c r="AN2426" s="20"/>
      <c r="AO2426" s="21"/>
      <c r="AP2426" s="21"/>
      <c r="AQ2426" s="5" t="s">
        <v>2672</v>
      </c>
      <c r="AR2426" s="5" t="s">
        <v>2203</v>
      </c>
    </row>
    <row r="2427" spans="1:44">
      <c r="A2427" s="87" t="s">
        <v>562</v>
      </c>
      <c r="B2427" s="5">
        <v>1009145</v>
      </c>
      <c r="C2427" s="5" t="s">
        <v>565</v>
      </c>
      <c r="D2427" s="5" t="s">
        <v>55</v>
      </c>
      <c r="E2427" s="5" t="s">
        <v>2577</v>
      </c>
      <c r="F2427" s="5" t="s">
        <v>2208</v>
      </c>
      <c r="G2427" s="5" t="s">
        <v>2673</v>
      </c>
      <c r="H2427" s="6">
        <v>41580</v>
      </c>
      <c r="I2427" s="5" t="s">
        <v>575</v>
      </c>
      <c r="J2427" s="5" t="s">
        <v>653</v>
      </c>
      <c r="K2427" s="5" t="s">
        <v>568</v>
      </c>
      <c r="L2427" s="7">
        <v>6</v>
      </c>
      <c r="M2427" s="7" t="s">
        <v>287</v>
      </c>
      <c r="N2427" s="8">
        <v>4710</v>
      </c>
      <c r="O2427" s="122">
        <v>0.02</v>
      </c>
      <c r="P2427" s="10">
        <f t="shared" si="470"/>
        <v>94</v>
      </c>
      <c r="Q2427" s="122">
        <v>5.0000000000000001E-3</v>
      </c>
      <c r="R2427" s="10">
        <f t="shared" si="471"/>
        <v>24</v>
      </c>
      <c r="S2427" s="122">
        <f t="shared" si="472"/>
        <v>2.5053078556263271E-2</v>
      </c>
      <c r="T2427" s="10">
        <f t="shared" si="473"/>
        <v>118</v>
      </c>
      <c r="U2427" s="10">
        <f t="shared" si="474"/>
        <v>4828</v>
      </c>
      <c r="V2427" s="11">
        <v>4874.8499999999995</v>
      </c>
      <c r="W2427" s="12">
        <f t="shared" si="475"/>
        <v>164.84999999999945</v>
      </c>
      <c r="X2427" s="123">
        <f t="shared" si="476"/>
        <v>3.5000000000000003E-2</v>
      </c>
      <c r="Y2427" s="124" t="str">
        <f t="shared" si="477"/>
        <v>0.00%-8.40%</v>
      </c>
      <c r="Z2427" s="15"/>
      <c r="AA2427" s="15"/>
      <c r="AB2427" s="15"/>
      <c r="AC2427" s="125"/>
      <c r="AD2427" s="8">
        <f t="shared" si="478"/>
        <v>0</v>
      </c>
      <c r="AE2427" s="17">
        <f t="shared" si="479"/>
        <v>4874.8499999999995</v>
      </c>
      <c r="AF2427" s="18">
        <f t="shared" si="480"/>
        <v>164.84999999999945</v>
      </c>
      <c r="AG2427" s="126">
        <f t="shared" si="481"/>
        <v>3.499999999999992E-2</v>
      </c>
      <c r="AH2427" s="20">
        <v>13.6</v>
      </c>
      <c r="AI2427" s="20">
        <v>750</v>
      </c>
      <c r="AJ2427" s="20"/>
      <c r="AK2427" s="20">
        <v>688</v>
      </c>
      <c r="AL2427" s="20">
        <f t="shared" si="482"/>
        <v>75985.959999999992</v>
      </c>
      <c r="AM2427" s="7" t="s">
        <v>287</v>
      </c>
      <c r="AN2427" s="20"/>
      <c r="AO2427" s="21"/>
      <c r="AP2427" s="21"/>
      <c r="AQ2427" s="5" t="s">
        <v>2672</v>
      </c>
      <c r="AR2427" s="5" t="s">
        <v>2203</v>
      </c>
    </row>
    <row r="2428" spans="1:44">
      <c r="A2428" s="87" t="s">
        <v>562</v>
      </c>
      <c r="B2428" s="5">
        <v>1009188</v>
      </c>
      <c r="C2428" s="5" t="s">
        <v>565</v>
      </c>
      <c r="D2428" s="5" t="s">
        <v>55</v>
      </c>
      <c r="E2428" s="5" t="s">
        <v>2577</v>
      </c>
      <c r="F2428" s="5" t="s">
        <v>2204</v>
      </c>
      <c r="G2428" s="5" t="s">
        <v>2673</v>
      </c>
      <c r="H2428" s="6">
        <v>41594</v>
      </c>
      <c r="I2428" s="5" t="s">
        <v>575</v>
      </c>
      <c r="J2428" s="5" t="s">
        <v>627</v>
      </c>
      <c r="K2428" s="5" t="s">
        <v>568</v>
      </c>
      <c r="L2428" s="7">
        <v>6</v>
      </c>
      <c r="M2428" s="7" t="s">
        <v>287</v>
      </c>
      <c r="N2428" s="8">
        <v>4440</v>
      </c>
      <c r="O2428" s="122">
        <v>0.02</v>
      </c>
      <c r="P2428" s="10">
        <f t="shared" si="470"/>
        <v>89</v>
      </c>
      <c r="Q2428" s="122">
        <v>5.0000000000000001E-3</v>
      </c>
      <c r="R2428" s="10">
        <f t="shared" si="471"/>
        <v>22</v>
      </c>
      <c r="S2428" s="122">
        <f t="shared" si="472"/>
        <v>2.5000000000000001E-2</v>
      </c>
      <c r="T2428" s="10">
        <f t="shared" si="473"/>
        <v>111</v>
      </c>
      <c r="U2428" s="10">
        <f t="shared" si="474"/>
        <v>4551</v>
      </c>
      <c r="V2428" s="11">
        <v>4551</v>
      </c>
      <c r="W2428" s="12">
        <f t="shared" si="475"/>
        <v>111</v>
      </c>
      <c r="X2428" s="123">
        <f t="shared" si="476"/>
        <v>2.5000000000000001E-2</v>
      </c>
      <c r="Y2428" s="124" t="str">
        <f t="shared" si="477"/>
        <v>0.00%-8.40%</v>
      </c>
      <c r="Z2428" s="15"/>
      <c r="AA2428" s="15"/>
      <c r="AB2428" s="15"/>
      <c r="AC2428" s="125"/>
      <c r="AD2428" s="8">
        <f t="shared" si="478"/>
        <v>0</v>
      </c>
      <c r="AE2428" s="17">
        <f t="shared" si="479"/>
        <v>4551</v>
      </c>
      <c r="AF2428" s="18">
        <f t="shared" si="480"/>
        <v>111</v>
      </c>
      <c r="AG2428" s="126">
        <f t="shared" si="481"/>
        <v>2.4999999999999911E-2</v>
      </c>
      <c r="AH2428" s="20">
        <v>13.6</v>
      </c>
      <c r="AI2428" s="20">
        <v>450</v>
      </c>
      <c r="AJ2428" s="20"/>
      <c r="AK2428" s="20">
        <v>688</v>
      </c>
      <c r="AL2428" s="20">
        <f t="shared" si="482"/>
        <v>67981.600000000006</v>
      </c>
      <c r="AM2428" s="7" t="s">
        <v>287</v>
      </c>
      <c r="AN2428" s="20"/>
      <c r="AO2428" s="21"/>
      <c r="AP2428" s="21"/>
      <c r="AQ2428" s="5" t="s">
        <v>2672</v>
      </c>
      <c r="AR2428" s="5" t="s">
        <v>2203</v>
      </c>
    </row>
    <row r="2429" spans="1:44">
      <c r="A2429" s="87" t="s">
        <v>562</v>
      </c>
      <c r="B2429" s="5">
        <v>1009211</v>
      </c>
      <c r="C2429" s="5" t="s">
        <v>565</v>
      </c>
      <c r="D2429" s="5" t="s">
        <v>55</v>
      </c>
      <c r="E2429" s="5" t="s">
        <v>2577</v>
      </c>
      <c r="F2429" s="5" t="s">
        <v>2204</v>
      </c>
      <c r="G2429" s="5" t="s">
        <v>2673</v>
      </c>
      <c r="H2429" s="6">
        <v>41601</v>
      </c>
      <c r="I2429" s="5" t="s">
        <v>575</v>
      </c>
      <c r="J2429" s="5" t="s">
        <v>627</v>
      </c>
      <c r="K2429" s="5" t="s">
        <v>568</v>
      </c>
      <c r="L2429" s="7">
        <v>6</v>
      </c>
      <c r="M2429" s="7" t="s">
        <v>287</v>
      </c>
      <c r="N2429" s="8">
        <v>4494</v>
      </c>
      <c r="O2429" s="122">
        <v>0.02</v>
      </c>
      <c r="P2429" s="10">
        <f t="shared" si="470"/>
        <v>90</v>
      </c>
      <c r="Q2429" s="122">
        <v>5.0000000000000001E-3</v>
      </c>
      <c r="R2429" s="10">
        <f t="shared" si="471"/>
        <v>22</v>
      </c>
      <c r="S2429" s="122">
        <f t="shared" si="472"/>
        <v>2.4922118380062305E-2</v>
      </c>
      <c r="T2429" s="10">
        <f t="shared" si="473"/>
        <v>112</v>
      </c>
      <c r="U2429" s="10">
        <f t="shared" si="474"/>
        <v>4606</v>
      </c>
      <c r="V2429" s="11">
        <v>4606</v>
      </c>
      <c r="W2429" s="12">
        <f t="shared" si="475"/>
        <v>112</v>
      </c>
      <c r="X2429" s="123">
        <f t="shared" si="476"/>
        <v>2.4899999999999999E-2</v>
      </c>
      <c r="Y2429" s="124" t="str">
        <f t="shared" si="477"/>
        <v>0.00%-8.40%</v>
      </c>
      <c r="Z2429" s="15"/>
      <c r="AA2429" s="15"/>
      <c r="AB2429" s="15"/>
      <c r="AC2429" s="125"/>
      <c r="AD2429" s="8">
        <f t="shared" si="478"/>
        <v>0</v>
      </c>
      <c r="AE2429" s="17">
        <f t="shared" si="479"/>
        <v>4606</v>
      </c>
      <c r="AF2429" s="18">
        <f t="shared" si="480"/>
        <v>112</v>
      </c>
      <c r="AG2429" s="126">
        <f t="shared" si="481"/>
        <v>2.4922118380062308E-2</v>
      </c>
      <c r="AH2429" s="20">
        <v>13.6</v>
      </c>
      <c r="AI2429" s="20">
        <v>450</v>
      </c>
      <c r="AJ2429" s="20"/>
      <c r="AK2429" s="20">
        <v>688</v>
      </c>
      <c r="AL2429" s="20">
        <f t="shared" si="482"/>
        <v>68729.600000000006</v>
      </c>
      <c r="AM2429" s="7" t="s">
        <v>287</v>
      </c>
      <c r="AN2429" s="20"/>
      <c r="AO2429" s="21"/>
      <c r="AP2429" s="21"/>
      <c r="AQ2429" s="5" t="s">
        <v>2672</v>
      </c>
      <c r="AR2429" s="5" t="s">
        <v>2203</v>
      </c>
    </row>
    <row r="2430" spans="1:44">
      <c r="A2430" s="87" t="s">
        <v>562</v>
      </c>
      <c r="B2430" s="5">
        <v>1009272</v>
      </c>
      <c r="C2430" s="5" t="s">
        <v>565</v>
      </c>
      <c r="D2430" s="5" t="s">
        <v>55</v>
      </c>
      <c r="E2430" s="5" t="s">
        <v>2577</v>
      </c>
      <c r="F2430" s="5" t="s">
        <v>2208</v>
      </c>
      <c r="G2430" s="5" t="s">
        <v>2673</v>
      </c>
      <c r="H2430" s="6">
        <v>41613</v>
      </c>
      <c r="I2430" s="5" t="s">
        <v>575</v>
      </c>
      <c r="J2430" s="5" t="s">
        <v>627</v>
      </c>
      <c r="K2430" s="5" t="s">
        <v>568</v>
      </c>
      <c r="L2430" s="7">
        <v>6</v>
      </c>
      <c r="M2430" s="7" t="s">
        <v>287</v>
      </c>
      <c r="N2430" s="8">
        <v>4458</v>
      </c>
      <c r="O2430" s="122">
        <v>0.02</v>
      </c>
      <c r="P2430" s="10">
        <f t="shared" si="470"/>
        <v>89</v>
      </c>
      <c r="Q2430" s="122">
        <v>5.0000000000000001E-3</v>
      </c>
      <c r="R2430" s="10">
        <f t="shared" si="471"/>
        <v>22</v>
      </c>
      <c r="S2430" s="122">
        <f t="shared" si="472"/>
        <v>2.4899057873485869E-2</v>
      </c>
      <c r="T2430" s="10">
        <f t="shared" si="473"/>
        <v>111</v>
      </c>
      <c r="U2430" s="10">
        <f t="shared" si="474"/>
        <v>4569</v>
      </c>
      <c r="V2430" s="11">
        <v>4569.45</v>
      </c>
      <c r="W2430" s="12">
        <f t="shared" si="475"/>
        <v>111.44999999999982</v>
      </c>
      <c r="X2430" s="123">
        <f t="shared" si="476"/>
        <v>2.5000000000000001E-2</v>
      </c>
      <c r="Y2430" s="124" t="str">
        <f t="shared" si="477"/>
        <v>0.00%-8.40%</v>
      </c>
      <c r="Z2430" s="15"/>
      <c r="AA2430" s="15"/>
      <c r="AB2430" s="15"/>
      <c r="AC2430" s="125"/>
      <c r="AD2430" s="8">
        <f t="shared" si="478"/>
        <v>0</v>
      </c>
      <c r="AE2430" s="17">
        <f t="shared" si="479"/>
        <v>4569.45</v>
      </c>
      <c r="AF2430" s="18">
        <f t="shared" si="480"/>
        <v>111.44999999999982</v>
      </c>
      <c r="AG2430" s="126">
        <f t="shared" si="481"/>
        <v>2.4999999999999911E-2</v>
      </c>
      <c r="AH2430" s="20">
        <v>13.6</v>
      </c>
      <c r="AI2430" s="20">
        <v>450</v>
      </c>
      <c r="AJ2430" s="20"/>
      <c r="AK2430" s="20">
        <v>688</v>
      </c>
      <c r="AL2430" s="20">
        <f t="shared" si="482"/>
        <v>68232.51999999999</v>
      </c>
      <c r="AM2430" s="7" t="s">
        <v>287</v>
      </c>
      <c r="AN2430" s="20"/>
      <c r="AO2430" s="21"/>
      <c r="AP2430" s="21"/>
      <c r="AQ2430" s="5" t="s">
        <v>2672</v>
      </c>
      <c r="AR2430" s="5" t="s">
        <v>2203</v>
      </c>
    </row>
    <row r="2431" spans="1:44">
      <c r="A2431" s="87" t="s">
        <v>562</v>
      </c>
      <c r="B2431" s="5">
        <v>1009283</v>
      </c>
      <c r="C2431" s="5" t="s">
        <v>565</v>
      </c>
      <c r="D2431" s="5" t="s">
        <v>55</v>
      </c>
      <c r="E2431" s="5" t="s">
        <v>2577</v>
      </c>
      <c r="F2431" s="5" t="s">
        <v>2208</v>
      </c>
      <c r="G2431" s="5" t="s">
        <v>2673</v>
      </c>
      <c r="H2431" s="6">
        <v>41613</v>
      </c>
      <c r="I2431" s="5" t="s">
        <v>489</v>
      </c>
      <c r="J2431" s="5" t="s">
        <v>489</v>
      </c>
      <c r="K2431" s="5" t="s">
        <v>568</v>
      </c>
      <c r="L2431" s="7">
        <v>6</v>
      </c>
      <c r="M2431" s="7" t="s">
        <v>287</v>
      </c>
      <c r="N2431" s="8">
        <v>5360</v>
      </c>
      <c r="O2431" s="122">
        <v>0.02</v>
      </c>
      <c r="P2431" s="10">
        <f t="shared" si="470"/>
        <v>107</v>
      </c>
      <c r="Q2431" s="122">
        <v>5.0000000000000001E-3</v>
      </c>
      <c r="R2431" s="10">
        <f t="shared" si="471"/>
        <v>27</v>
      </c>
      <c r="S2431" s="122">
        <f t="shared" si="472"/>
        <v>2.5000000000000001E-2</v>
      </c>
      <c r="T2431" s="10">
        <f t="shared" si="473"/>
        <v>134</v>
      </c>
      <c r="U2431" s="10">
        <f t="shared" si="474"/>
        <v>5494</v>
      </c>
      <c r="V2431" s="11">
        <v>5708.4</v>
      </c>
      <c r="W2431" s="12">
        <f t="shared" si="475"/>
        <v>348.39999999999964</v>
      </c>
      <c r="X2431" s="123">
        <f t="shared" si="476"/>
        <v>6.5000000000000002E-2</v>
      </c>
      <c r="Y2431" s="124" t="str">
        <f t="shared" si="477"/>
        <v>0.00%-8.40%</v>
      </c>
      <c r="Z2431" s="15"/>
      <c r="AA2431" s="15"/>
      <c r="AB2431" s="15"/>
      <c r="AC2431" s="125"/>
      <c r="AD2431" s="8">
        <f t="shared" si="478"/>
        <v>0</v>
      </c>
      <c r="AE2431" s="17">
        <f t="shared" si="479"/>
        <v>5708.4</v>
      </c>
      <c r="AF2431" s="18">
        <f t="shared" si="480"/>
        <v>348.39999999999964</v>
      </c>
      <c r="AG2431" s="126">
        <f t="shared" si="481"/>
        <v>6.4999999999999947E-2</v>
      </c>
      <c r="AH2431" s="20">
        <v>13.6</v>
      </c>
      <c r="AI2431" s="20">
        <v>850</v>
      </c>
      <c r="AJ2431" s="20"/>
      <c r="AK2431" s="20">
        <v>688</v>
      </c>
      <c r="AL2431" s="20">
        <f t="shared" si="482"/>
        <v>88522.239999999991</v>
      </c>
      <c r="AM2431" s="7" t="s">
        <v>287</v>
      </c>
      <c r="AN2431" s="20"/>
      <c r="AO2431" s="21" t="str">
        <f>VLOOKUP(B2431,'[3]FCLCh-VB3'!$B$9:$AQ$389,42,)</f>
        <v>工厂年度BLI竞赛第一名，季度优秀员工，主动拥抱业务变化在跨线生产中自我驱动，带领门体班组实现产量和质量新突破</v>
      </c>
      <c r="AP2431" s="21"/>
      <c r="AQ2431" s="5" t="s">
        <v>2672</v>
      </c>
      <c r="AR2431" s="5" t="s">
        <v>2203</v>
      </c>
    </row>
    <row r="2432" spans="1:44">
      <c r="A2432" s="87" t="s">
        <v>562</v>
      </c>
      <c r="B2432" s="5">
        <v>1009305</v>
      </c>
      <c r="C2432" s="5" t="s">
        <v>565</v>
      </c>
      <c r="D2432" s="5" t="s">
        <v>55</v>
      </c>
      <c r="E2432" s="5" t="s">
        <v>2577</v>
      </c>
      <c r="F2432" s="5" t="s">
        <v>2208</v>
      </c>
      <c r="G2432" s="5" t="s">
        <v>2673</v>
      </c>
      <c r="H2432" s="6">
        <v>41620</v>
      </c>
      <c r="I2432" s="5" t="s">
        <v>575</v>
      </c>
      <c r="J2432" s="5" t="s">
        <v>627</v>
      </c>
      <c r="K2432" s="5" t="s">
        <v>568</v>
      </c>
      <c r="L2432" s="7">
        <v>6</v>
      </c>
      <c r="M2432" s="7" t="s">
        <v>287</v>
      </c>
      <c r="N2432" s="8">
        <v>4474</v>
      </c>
      <c r="O2432" s="122">
        <v>0.02</v>
      </c>
      <c r="P2432" s="10">
        <f t="shared" si="470"/>
        <v>89</v>
      </c>
      <c r="Q2432" s="122">
        <v>5.0000000000000001E-3</v>
      </c>
      <c r="R2432" s="10">
        <f t="shared" si="471"/>
        <v>22</v>
      </c>
      <c r="S2432" s="122">
        <f t="shared" si="472"/>
        <v>2.4810013410818059E-2</v>
      </c>
      <c r="T2432" s="10">
        <f t="shared" si="473"/>
        <v>111</v>
      </c>
      <c r="U2432" s="10">
        <f t="shared" si="474"/>
        <v>4585</v>
      </c>
      <c r="V2432" s="11">
        <v>4585.8499999999995</v>
      </c>
      <c r="W2432" s="12">
        <f t="shared" si="475"/>
        <v>111.84999999999945</v>
      </c>
      <c r="X2432" s="123">
        <f t="shared" si="476"/>
        <v>2.5000000000000001E-2</v>
      </c>
      <c r="Y2432" s="124" t="str">
        <f t="shared" si="477"/>
        <v>0.00%-8.40%</v>
      </c>
      <c r="Z2432" s="15"/>
      <c r="AA2432" s="15"/>
      <c r="AB2432" s="15"/>
      <c r="AC2432" s="125"/>
      <c r="AD2432" s="8">
        <f t="shared" si="478"/>
        <v>0</v>
      </c>
      <c r="AE2432" s="17">
        <f t="shared" si="479"/>
        <v>4585.8499999999995</v>
      </c>
      <c r="AF2432" s="18">
        <f t="shared" si="480"/>
        <v>111.84999999999945</v>
      </c>
      <c r="AG2432" s="126">
        <f t="shared" si="481"/>
        <v>2.4999999999999911E-2</v>
      </c>
      <c r="AH2432" s="20">
        <v>13.6</v>
      </c>
      <c r="AI2432" s="20">
        <v>450</v>
      </c>
      <c r="AJ2432" s="20"/>
      <c r="AK2432" s="20">
        <v>688</v>
      </c>
      <c r="AL2432" s="20">
        <f t="shared" si="482"/>
        <v>68455.56</v>
      </c>
      <c r="AM2432" s="7" t="s">
        <v>287</v>
      </c>
      <c r="AN2432" s="20"/>
      <c r="AO2432" s="21"/>
      <c r="AP2432" s="21"/>
      <c r="AQ2432" s="5" t="s">
        <v>2672</v>
      </c>
      <c r="AR2432" s="5" t="s">
        <v>2203</v>
      </c>
    </row>
    <row r="2433" spans="1:44">
      <c r="A2433" s="87" t="s">
        <v>562</v>
      </c>
      <c r="B2433" s="5">
        <v>1009321</v>
      </c>
      <c r="C2433" s="5" t="s">
        <v>565</v>
      </c>
      <c r="D2433" s="5" t="s">
        <v>55</v>
      </c>
      <c r="E2433" s="5" t="s">
        <v>2577</v>
      </c>
      <c r="F2433" s="5" t="s">
        <v>2215</v>
      </c>
      <c r="G2433" s="5" t="s">
        <v>2673</v>
      </c>
      <c r="H2433" s="6">
        <v>41620</v>
      </c>
      <c r="I2433" s="5" t="s">
        <v>575</v>
      </c>
      <c r="J2433" s="5" t="s">
        <v>2646</v>
      </c>
      <c r="K2433" s="5" t="s">
        <v>568</v>
      </c>
      <c r="L2433" s="7">
        <v>6</v>
      </c>
      <c r="M2433" s="7" t="s">
        <v>287</v>
      </c>
      <c r="N2433" s="8">
        <v>4511</v>
      </c>
      <c r="O2433" s="122">
        <v>0.02</v>
      </c>
      <c r="P2433" s="10">
        <f t="shared" si="470"/>
        <v>90</v>
      </c>
      <c r="Q2433" s="122">
        <v>5.0000000000000001E-3</v>
      </c>
      <c r="R2433" s="10">
        <f t="shared" si="471"/>
        <v>23</v>
      </c>
      <c r="S2433" s="122">
        <f t="shared" si="472"/>
        <v>2.5049878075814675E-2</v>
      </c>
      <c r="T2433" s="10">
        <f t="shared" si="473"/>
        <v>113</v>
      </c>
      <c r="U2433" s="10">
        <f t="shared" si="474"/>
        <v>4624</v>
      </c>
      <c r="V2433" s="11">
        <v>4624</v>
      </c>
      <c r="W2433" s="12">
        <f t="shared" si="475"/>
        <v>113</v>
      </c>
      <c r="X2433" s="123">
        <f t="shared" si="476"/>
        <v>2.5000000000000001E-2</v>
      </c>
      <c r="Y2433" s="124" t="str">
        <f t="shared" si="477"/>
        <v>0.00%-8.40%</v>
      </c>
      <c r="Z2433" s="15"/>
      <c r="AA2433" s="15"/>
      <c r="AB2433" s="15"/>
      <c r="AC2433" s="125"/>
      <c r="AD2433" s="8">
        <f t="shared" si="478"/>
        <v>0</v>
      </c>
      <c r="AE2433" s="17">
        <f t="shared" si="479"/>
        <v>4624</v>
      </c>
      <c r="AF2433" s="18">
        <f t="shared" si="480"/>
        <v>113</v>
      </c>
      <c r="AG2433" s="126">
        <f t="shared" si="481"/>
        <v>2.5049878075814602E-2</v>
      </c>
      <c r="AH2433" s="20">
        <v>13.6</v>
      </c>
      <c r="AI2433" s="20">
        <v>450</v>
      </c>
      <c r="AJ2433" s="20"/>
      <c r="AK2433" s="20">
        <v>688</v>
      </c>
      <c r="AL2433" s="20">
        <f t="shared" si="482"/>
        <v>68974.399999999994</v>
      </c>
      <c r="AM2433" s="7" t="s">
        <v>287</v>
      </c>
      <c r="AN2433" s="20"/>
      <c r="AO2433" s="21"/>
      <c r="AP2433" s="21"/>
      <c r="AQ2433" s="5" t="s">
        <v>2672</v>
      </c>
      <c r="AR2433" s="5" t="s">
        <v>2203</v>
      </c>
    </row>
    <row r="2434" spans="1:44">
      <c r="A2434" s="87" t="s">
        <v>562</v>
      </c>
      <c r="B2434" s="5">
        <v>1009396</v>
      </c>
      <c r="C2434" s="5" t="s">
        <v>565</v>
      </c>
      <c r="D2434" s="5" t="s">
        <v>55</v>
      </c>
      <c r="E2434" s="5" t="s">
        <v>2577</v>
      </c>
      <c r="F2434" s="5" t="s">
        <v>2215</v>
      </c>
      <c r="G2434" s="5" t="s">
        <v>2673</v>
      </c>
      <c r="H2434" s="6">
        <v>41627</v>
      </c>
      <c r="I2434" s="5" t="s">
        <v>575</v>
      </c>
      <c r="J2434" s="5" t="s">
        <v>627</v>
      </c>
      <c r="K2434" s="5" t="s">
        <v>568</v>
      </c>
      <c r="L2434" s="7">
        <v>6</v>
      </c>
      <c r="M2434" s="7" t="s">
        <v>287</v>
      </c>
      <c r="N2434" s="8">
        <v>4630</v>
      </c>
      <c r="O2434" s="122">
        <v>0.02</v>
      </c>
      <c r="P2434" s="10">
        <f t="shared" si="470"/>
        <v>93</v>
      </c>
      <c r="Q2434" s="122">
        <v>5.0000000000000001E-3</v>
      </c>
      <c r="R2434" s="10">
        <f t="shared" si="471"/>
        <v>23</v>
      </c>
      <c r="S2434" s="122">
        <f t="shared" si="472"/>
        <v>2.5053995680345574E-2</v>
      </c>
      <c r="T2434" s="10">
        <f t="shared" si="473"/>
        <v>116</v>
      </c>
      <c r="U2434" s="10">
        <f t="shared" si="474"/>
        <v>4746</v>
      </c>
      <c r="V2434" s="11">
        <v>4746</v>
      </c>
      <c r="W2434" s="12">
        <f t="shared" si="475"/>
        <v>116</v>
      </c>
      <c r="X2434" s="123">
        <f t="shared" si="476"/>
        <v>2.5100000000000001E-2</v>
      </c>
      <c r="Y2434" s="124" t="str">
        <f t="shared" si="477"/>
        <v>0.00%-8.40%</v>
      </c>
      <c r="Z2434" s="15"/>
      <c r="AA2434" s="15"/>
      <c r="AB2434" s="15"/>
      <c r="AC2434" s="125"/>
      <c r="AD2434" s="8">
        <f t="shared" si="478"/>
        <v>0</v>
      </c>
      <c r="AE2434" s="17">
        <f t="shared" si="479"/>
        <v>4746</v>
      </c>
      <c r="AF2434" s="18">
        <f t="shared" si="480"/>
        <v>116</v>
      </c>
      <c r="AG2434" s="126">
        <f t="shared" si="481"/>
        <v>2.5053995680345498E-2</v>
      </c>
      <c r="AH2434" s="20">
        <v>13.6</v>
      </c>
      <c r="AI2434" s="20">
        <v>450</v>
      </c>
      <c r="AJ2434" s="20"/>
      <c r="AK2434" s="20">
        <v>688</v>
      </c>
      <c r="AL2434" s="20">
        <f t="shared" si="482"/>
        <v>70633.600000000006</v>
      </c>
      <c r="AM2434" s="7" t="s">
        <v>287</v>
      </c>
      <c r="AN2434" s="20"/>
      <c r="AO2434" s="21"/>
      <c r="AP2434" s="21"/>
      <c r="AQ2434" s="5" t="s">
        <v>2672</v>
      </c>
      <c r="AR2434" s="5" t="s">
        <v>2203</v>
      </c>
    </row>
    <row r="2435" spans="1:44">
      <c r="A2435" s="87" t="s">
        <v>562</v>
      </c>
      <c r="B2435" s="5">
        <v>1009444</v>
      </c>
      <c r="C2435" s="5" t="s">
        <v>565</v>
      </c>
      <c r="D2435" s="5" t="s">
        <v>55</v>
      </c>
      <c r="E2435" s="5" t="s">
        <v>2577</v>
      </c>
      <c r="F2435" s="5" t="s">
        <v>2208</v>
      </c>
      <c r="G2435" s="5" t="s">
        <v>2673</v>
      </c>
      <c r="H2435" s="6">
        <v>41644</v>
      </c>
      <c r="I2435" s="5" t="s">
        <v>575</v>
      </c>
      <c r="J2435" s="5" t="s">
        <v>2642</v>
      </c>
      <c r="K2435" s="5" t="s">
        <v>568</v>
      </c>
      <c r="L2435" s="7">
        <v>6</v>
      </c>
      <c r="M2435" s="7" t="s">
        <v>287</v>
      </c>
      <c r="N2435" s="8">
        <v>4318</v>
      </c>
      <c r="O2435" s="122">
        <v>0.02</v>
      </c>
      <c r="P2435" s="10">
        <f t="shared" si="470"/>
        <v>86</v>
      </c>
      <c r="Q2435" s="122">
        <v>5.0000000000000001E-3</v>
      </c>
      <c r="R2435" s="10">
        <f t="shared" si="471"/>
        <v>22</v>
      </c>
      <c r="S2435" s="122">
        <f t="shared" si="472"/>
        <v>2.5011579434923575E-2</v>
      </c>
      <c r="T2435" s="10">
        <f t="shared" si="473"/>
        <v>108</v>
      </c>
      <c r="U2435" s="10">
        <f t="shared" si="474"/>
        <v>4426</v>
      </c>
      <c r="V2435" s="11">
        <v>4318</v>
      </c>
      <c r="W2435" s="12">
        <f t="shared" si="475"/>
        <v>0</v>
      </c>
      <c r="X2435" s="123">
        <f t="shared" si="476"/>
        <v>0</v>
      </c>
      <c r="Y2435" s="124" t="str">
        <f t="shared" si="477"/>
        <v>0.00%-8.40%</v>
      </c>
      <c r="Z2435" s="15"/>
      <c r="AA2435" s="15"/>
      <c r="AB2435" s="15"/>
      <c r="AC2435" s="125"/>
      <c r="AD2435" s="8">
        <f t="shared" si="478"/>
        <v>0</v>
      </c>
      <c r="AE2435" s="17">
        <f t="shared" si="479"/>
        <v>4318</v>
      </c>
      <c r="AF2435" s="18">
        <f t="shared" si="480"/>
        <v>0</v>
      </c>
      <c r="AG2435" s="126">
        <f t="shared" si="481"/>
        <v>0</v>
      </c>
      <c r="AH2435" s="20">
        <v>13.6</v>
      </c>
      <c r="AI2435" s="20">
        <v>650</v>
      </c>
      <c r="AJ2435" s="20"/>
      <c r="AK2435" s="20">
        <v>688</v>
      </c>
      <c r="AL2435" s="20">
        <f t="shared" si="482"/>
        <v>67212.799999999988</v>
      </c>
      <c r="AM2435" s="7" t="s">
        <v>287</v>
      </c>
      <c r="AN2435" s="20"/>
      <c r="AO2435" s="21" t="str">
        <f>VLOOKUP(B2435,'[3]FCLCh-VB3'!$B$9:$AQ$389,42,)</f>
        <v>个人绩效5次负向激励</v>
      </c>
      <c r="AP2435" s="21" t="s">
        <v>140</v>
      </c>
      <c r="AQ2435" s="5" t="s">
        <v>2672</v>
      </c>
      <c r="AR2435" s="5" t="s">
        <v>2203</v>
      </c>
    </row>
    <row r="2436" spans="1:44">
      <c r="A2436" s="87" t="s">
        <v>562</v>
      </c>
      <c r="B2436" s="5">
        <v>1009588</v>
      </c>
      <c r="C2436" s="5" t="s">
        <v>565</v>
      </c>
      <c r="D2436" s="5" t="s">
        <v>55</v>
      </c>
      <c r="E2436" s="5" t="s">
        <v>2577</v>
      </c>
      <c r="F2436" s="5" t="s">
        <v>2208</v>
      </c>
      <c r="G2436" s="5" t="s">
        <v>2673</v>
      </c>
      <c r="H2436" s="6">
        <v>41682</v>
      </c>
      <c r="I2436" s="5" t="s">
        <v>575</v>
      </c>
      <c r="J2436" s="5" t="s">
        <v>627</v>
      </c>
      <c r="K2436" s="5" t="s">
        <v>568</v>
      </c>
      <c r="L2436" s="7">
        <v>6</v>
      </c>
      <c r="M2436" s="7" t="s">
        <v>287</v>
      </c>
      <c r="N2436" s="8">
        <v>4678</v>
      </c>
      <c r="O2436" s="122">
        <v>0.02</v>
      </c>
      <c r="P2436" s="10">
        <f t="shared" si="470"/>
        <v>94</v>
      </c>
      <c r="Q2436" s="122">
        <v>5.0000000000000001E-3</v>
      </c>
      <c r="R2436" s="10">
        <f t="shared" si="471"/>
        <v>23</v>
      </c>
      <c r="S2436" s="122">
        <f t="shared" si="472"/>
        <v>2.5010688328345448E-2</v>
      </c>
      <c r="T2436" s="10">
        <f t="shared" si="473"/>
        <v>117</v>
      </c>
      <c r="U2436" s="10">
        <f t="shared" si="474"/>
        <v>4795</v>
      </c>
      <c r="V2436" s="11">
        <v>4794.95</v>
      </c>
      <c r="W2436" s="12">
        <f t="shared" si="475"/>
        <v>116.94999999999982</v>
      </c>
      <c r="X2436" s="123">
        <f t="shared" si="476"/>
        <v>2.5000000000000001E-2</v>
      </c>
      <c r="Y2436" s="124" t="str">
        <f t="shared" si="477"/>
        <v>0.00%-8.40%</v>
      </c>
      <c r="Z2436" s="15"/>
      <c r="AA2436" s="15"/>
      <c r="AB2436" s="15"/>
      <c r="AC2436" s="125"/>
      <c r="AD2436" s="8">
        <f t="shared" si="478"/>
        <v>0</v>
      </c>
      <c r="AE2436" s="17">
        <f t="shared" si="479"/>
        <v>4794.95</v>
      </c>
      <c r="AF2436" s="18">
        <f t="shared" si="480"/>
        <v>116.94999999999982</v>
      </c>
      <c r="AG2436" s="126">
        <f t="shared" si="481"/>
        <v>2.4999999999999911E-2</v>
      </c>
      <c r="AH2436" s="20">
        <v>13.6</v>
      </c>
      <c r="AI2436" s="20">
        <v>450</v>
      </c>
      <c r="AJ2436" s="20"/>
      <c r="AK2436" s="20">
        <v>688</v>
      </c>
      <c r="AL2436" s="20">
        <f t="shared" si="482"/>
        <v>71299.319999999992</v>
      </c>
      <c r="AM2436" s="7" t="s">
        <v>287</v>
      </c>
      <c r="AN2436" s="20"/>
      <c r="AO2436" s="21"/>
      <c r="AP2436" s="21"/>
      <c r="AQ2436" s="5" t="s">
        <v>2672</v>
      </c>
      <c r="AR2436" s="5" t="s">
        <v>2203</v>
      </c>
    </row>
    <row r="2437" spans="1:44">
      <c r="A2437" s="87" t="s">
        <v>562</v>
      </c>
      <c r="B2437" s="5">
        <v>1009590</v>
      </c>
      <c r="C2437" s="5" t="s">
        <v>565</v>
      </c>
      <c r="D2437" s="5" t="s">
        <v>55</v>
      </c>
      <c r="E2437" s="5" t="s">
        <v>2577</v>
      </c>
      <c r="F2437" s="5" t="s">
        <v>2204</v>
      </c>
      <c r="G2437" s="5" t="s">
        <v>2673</v>
      </c>
      <c r="H2437" s="6">
        <v>41682</v>
      </c>
      <c r="I2437" s="5" t="s">
        <v>575</v>
      </c>
      <c r="J2437" s="5" t="s">
        <v>2644</v>
      </c>
      <c r="K2437" s="5" t="s">
        <v>568</v>
      </c>
      <c r="L2437" s="7">
        <v>6</v>
      </c>
      <c r="M2437" s="7" t="s">
        <v>287</v>
      </c>
      <c r="N2437" s="8">
        <v>4396</v>
      </c>
      <c r="O2437" s="122">
        <v>0.02</v>
      </c>
      <c r="P2437" s="10">
        <f t="shared" si="470"/>
        <v>88</v>
      </c>
      <c r="Q2437" s="122">
        <v>5.0000000000000001E-3</v>
      </c>
      <c r="R2437" s="10">
        <f t="shared" si="471"/>
        <v>22</v>
      </c>
      <c r="S2437" s="122">
        <f t="shared" si="472"/>
        <v>2.5022747952684259E-2</v>
      </c>
      <c r="T2437" s="10">
        <f t="shared" si="473"/>
        <v>110</v>
      </c>
      <c r="U2437" s="10">
        <f t="shared" si="474"/>
        <v>4506</v>
      </c>
      <c r="V2437" s="11">
        <v>4506</v>
      </c>
      <c r="W2437" s="12">
        <f t="shared" si="475"/>
        <v>110</v>
      </c>
      <c r="X2437" s="123">
        <f t="shared" si="476"/>
        <v>2.5000000000000001E-2</v>
      </c>
      <c r="Y2437" s="124" t="str">
        <f t="shared" si="477"/>
        <v>0.00%-8.40%</v>
      </c>
      <c r="Z2437" s="15"/>
      <c r="AA2437" s="15"/>
      <c r="AB2437" s="15"/>
      <c r="AC2437" s="125"/>
      <c r="AD2437" s="8">
        <f t="shared" si="478"/>
        <v>0</v>
      </c>
      <c r="AE2437" s="17">
        <f t="shared" si="479"/>
        <v>4506</v>
      </c>
      <c r="AF2437" s="18">
        <f t="shared" si="480"/>
        <v>110</v>
      </c>
      <c r="AG2437" s="126">
        <f t="shared" si="481"/>
        <v>2.5022747952684332E-2</v>
      </c>
      <c r="AH2437" s="20">
        <v>13.6</v>
      </c>
      <c r="AI2437" s="20">
        <v>650</v>
      </c>
      <c r="AJ2437" s="20"/>
      <c r="AK2437" s="20">
        <v>688</v>
      </c>
      <c r="AL2437" s="20">
        <f t="shared" si="482"/>
        <v>69769.600000000006</v>
      </c>
      <c r="AM2437" s="7" t="s">
        <v>287</v>
      </c>
      <c r="AN2437" s="20"/>
      <c r="AO2437" s="21"/>
      <c r="AP2437" s="21"/>
      <c r="AQ2437" s="5" t="s">
        <v>2672</v>
      </c>
      <c r="AR2437" s="5" t="s">
        <v>2203</v>
      </c>
    </row>
    <row r="2438" spans="1:44">
      <c r="A2438" s="87" t="s">
        <v>562</v>
      </c>
      <c r="B2438" s="5">
        <v>1009593</v>
      </c>
      <c r="C2438" s="5" t="s">
        <v>565</v>
      </c>
      <c r="D2438" s="5" t="s">
        <v>55</v>
      </c>
      <c r="E2438" s="5" t="s">
        <v>2577</v>
      </c>
      <c r="F2438" s="5" t="s">
        <v>2208</v>
      </c>
      <c r="G2438" s="5" t="s">
        <v>2673</v>
      </c>
      <c r="H2438" s="6">
        <v>41681</v>
      </c>
      <c r="I2438" s="5" t="s">
        <v>575</v>
      </c>
      <c r="J2438" s="5" t="s">
        <v>2644</v>
      </c>
      <c r="K2438" s="5" t="s">
        <v>568</v>
      </c>
      <c r="L2438" s="7">
        <v>6</v>
      </c>
      <c r="M2438" s="7" t="s">
        <v>287</v>
      </c>
      <c r="N2438" s="8">
        <v>4514</v>
      </c>
      <c r="O2438" s="122">
        <v>0.02</v>
      </c>
      <c r="P2438" s="10">
        <f t="shared" si="470"/>
        <v>90</v>
      </c>
      <c r="Q2438" s="122">
        <v>5.0000000000000001E-3</v>
      </c>
      <c r="R2438" s="10">
        <f t="shared" si="471"/>
        <v>23</v>
      </c>
      <c r="S2438" s="122">
        <f t="shared" si="472"/>
        <v>2.5033229951262739E-2</v>
      </c>
      <c r="T2438" s="10">
        <f t="shared" si="473"/>
        <v>113</v>
      </c>
      <c r="U2438" s="10">
        <f t="shared" si="474"/>
        <v>4627</v>
      </c>
      <c r="V2438" s="11">
        <v>4626.8499999999995</v>
      </c>
      <c r="W2438" s="12">
        <f t="shared" si="475"/>
        <v>112.84999999999945</v>
      </c>
      <c r="X2438" s="123">
        <f t="shared" si="476"/>
        <v>2.5000000000000001E-2</v>
      </c>
      <c r="Y2438" s="124" t="str">
        <f t="shared" si="477"/>
        <v>0.00%-8.40%</v>
      </c>
      <c r="Z2438" s="15"/>
      <c r="AA2438" s="15"/>
      <c r="AB2438" s="15"/>
      <c r="AC2438" s="125"/>
      <c r="AD2438" s="8">
        <f t="shared" si="478"/>
        <v>0</v>
      </c>
      <c r="AE2438" s="17">
        <f t="shared" si="479"/>
        <v>4626.8499999999995</v>
      </c>
      <c r="AF2438" s="18">
        <f t="shared" si="480"/>
        <v>112.84999999999945</v>
      </c>
      <c r="AG2438" s="126">
        <f t="shared" si="481"/>
        <v>2.4999999999999911E-2</v>
      </c>
      <c r="AH2438" s="20">
        <v>13.6</v>
      </c>
      <c r="AI2438" s="20">
        <v>650</v>
      </c>
      <c r="AJ2438" s="20"/>
      <c r="AK2438" s="20">
        <v>688</v>
      </c>
      <c r="AL2438" s="20">
        <f t="shared" si="482"/>
        <v>71413.159999999989</v>
      </c>
      <c r="AM2438" s="7" t="s">
        <v>287</v>
      </c>
      <c r="AN2438" s="20"/>
      <c r="AO2438" s="21"/>
      <c r="AP2438" s="21"/>
      <c r="AQ2438" s="5" t="s">
        <v>2672</v>
      </c>
      <c r="AR2438" s="5" t="s">
        <v>2203</v>
      </c>
    </row>
    <row r="2439" spans="1:44">
      <c r="A2439" s="87" t="s">
        <v>562</v>
      </c>
      <c r="B2439" s="5">
        <v>1009613</v>
      </c>
      <c r="C2439" s="5" t="s">
        <v>565</v>
      </c>
      <c r="D2439" s="5" t="s">
        <v>55</v>
      </c>
      <c r="E2439" s="5" t="s">
        <v>2577</v>
      </c>
      <c r="F2439" s="5" t="s">
        <v>2208</v>
      </c>
      <c r="G2439" s="5" t="s">
        <v>2673</v>
      </c>
      <c r="H2439" s="6">
        <v>41682</v>
      </c>
      <c r="I2439" s="5" t="s">
        <v>575</v>
      </c>
      <c r="J2439" s="5" t="s">
        <v>2646</v>
      </c>
      <c r="K2439" s="5" t="s">
        <v>568</v>
      </c>
      <c r="L2439" s="7">
        <v>6</v>
      </c>
      <c r="M2439" s="7" t="s">
        <v>287</v>
      </c>
      <c r="N2439" s="8">
        <v>4434</v>
      </c>
      <c r="O2439" s="122">
        <v>0.02</v>
      </c>
      <c r="P2439" s="10">
        <f t="shared" si="470"/>
        <v>89</v>
      </c>
      <c r="Q2439" s="122">
        <v>5.0000000000000001E-3</v>
      </c>
      <c r="R2439" s="10">
        <f t="shared" si="471"/>
        <v>22</v>
      </c>
      <c r="S2439" s="122">
        <f t="shared" si="472"/>
        <v>2.503382949932341E-2</v>
      </c>
      <c r="T2439" s="10">
        <f t="shared" si="473"/>
        <v>111</v>
      </c>
      <c r="U2439" s="10">
        <f t="shared" si="474"/>
        <v>4545</v>
      </c>
      <c r="V2439" s="11">
        <v>4544.8499999999995</v>
      </c>
      <c r="W2439" s="12">
        <f t="shared" si="475"/>
        <v>110.84999999999945</v>
      </c>
      <c r="X2439" s="123">
        <f t="shared" si="476"/>
        <v>2.5000000000000001E-2</v>
      </c>
      <c r="Y2439" s="124" t="str">
        <f t="shared" si="477"/>
        <v>0.00%-8.40%</v>
      </c>
      <c r="Z2439" s="15"/>
      <c r="AA2439" s="15"/>
      <c r="AB2439" s="15"/>
      <c r="AC2439" s="125"/>
      <c r="AD2439" s="8">
        <f t="shared" si="478"/>
        <v>0</v>
      </c>
      <c r="AE2439" s="17">
        <f t="shared" si="479"/>
        <v>4544.8499999999995</v>
      </c>
      <c r="AF2439" s="18">
        <f t="shared" si="480"/>
        <v>110.84999999999945</v>
      </c>
      <c r="AG2439" s="126">
        <f t="shared" si="481"/>
        <v>2.4999999999999911E-2</v>
      </c>
      <c r="AH2439" s="20">
        <v>13.6</v>
      </c>
      <c r="AI2439" s="20">
        <v>450</v>
      </c>
      <c r="AJ2439" s="20"/>
      <c r="AK2439" s="20">
        <v>688</v>
      </c>
      <c r="AL2439" s="20">
        <f t="shared" si="482"/>
        <v>67897.959999999992</v>
      </c>
      <c r="AM2439" s="7" t="s">
        <v>287</v>
      </c>
      <c r="AN2439" s="20"/>
      <c r="AO2439" s="21"/>
      <c r="AP2439" s="21"/>
      <c r="AQ2439" s="5" t="s">
        <v>2672</v>
      </c>
      <c r="AR2439" s="5" t="s">
        <v>2203</v>
      </c>
    </row>
    <row r="2440" spans="1:44">
      <c r="A2440" s="87" t="s">
        <v>562</v>
      </c>
      <c r="B2440" s="5">
        <v>1009616</v>
      </c>
      <c r="C2440" s="5" t="s">
        <v>565</v>
      </c>
      <c r="D2440" s="5" t="s">
        <v>55</v>
      </c>
      <c r="E2440" s="5" t="s">
        <v>2577</v>
      </c>
      <c r="F2440" s="5" t="s">
        <v>2208</v>
      </c>
      <c r="G2440" s="5" t="s">
        <v>2673</v>
      </c>
      <c r="H2440" s="6">
        <v>41682</v>
      </c>
      <c r="I2440" s="5" t="s">
        <v>575</v>
      </c>
      <c r="J2440" s="5" t="s">
        <v>653</v>
      </c>
      <c r="K2440" s="5" t="s">
        <v>568</v>
      </c>
      <c r="L2440" s="7">
        <v>6</v>
      </c>
      <c r="M2440" s="7" t="s">
        <v>287</v>
      </c>
      <c r="N2440" s="8">
        <v>4490</v>
      </c>
      <c r="O2440" s="122">
        <v>0.02</v>
      </c>
      <c r="P2440" s="10">
        <f t="shared" si="470"/>
        <v>90</v>
      </c>
      <c r="Q2440" s="122">
        <v>5.0000000000000001E-3</v>
      </c>
      <c r="R2440" s="10">
        <f t="shared" si="471"/>
        <v>22</v>
      </c>
      <c r="S2440" s="122">
        <f t="shared" si="472"/>
        <v>2.4944320712694878E-2</v>
      </c>
      <c r="T2440" s="10">
        <f t="shared" si="473"/>
        <v>112</v>
      </c>
      <c r="U2440" s="10">
        <f t="shared" si="474"/>
        <v>4602</v>
      </c>
      <c r="V2440" s="11">
        <v>4624.7</v>
      </c>
      <c r="W2440" s="12">
        <f t="shared" si="475"/>
        <v>134.69999999999982</v>
      </c>
      <c r="X2440" s="123">
        <f t="shared" si="476"/>
        <v>0.03</v>
      </c>
      <c r="Y2440" s="124" t="str">
        <f t="shared" si="477"/>
        <v>0.00%-8.40%</v>
      </c>
      <c r="Z2440" s="15"/>
      <c r="AA2440" s="15"/>
      <c r="AB2440" s="15"/>
      <c r="AC2440" s="125"/>
      <c r="AD2440" s="8">
        <f t="shared" si="478"/>
        <v>0</v>
      </c>
      <c r="AE2440" s="17">
        <f t="shared" si="479"/>
        <v>4624.7</v>
      </c>
      <c r="AF2440" s="18">
        <f t="shared" si="480"/>
        <v>134.69999999999982</v>
      </c>
      <c r="AG2440" s="126">
        <f t="shared" si="481"/>
        <v>3.0000000000000027E-2</v>
      </c>
      <c r="AH2440" s="20">
        <v>13.6</v>
      </c>
      <c r="AI2440" s="20">
        <v>750</v>
      </c>
      <c r="AJ2440" s="20"/>
      <c r="AK2440" s="20">
        <v>688</v>
      </c>
      <c r="AL2440" s="20">
        <f t="shared" si="482"/>
        <v>72583.92</v>
      </c>
      <c r="AM2440" s="7" t="s">
        <v>287</v>
      </c>
      <c r="AN2440" s="20"/>
      <c r="AO2440" s="21"/>
      <c r="AP2440" s="21"/>
      <c r="AQ2440" s="5" t="s">
        <v>2672</v>
      </c>
      <c r="AR2440" s="5" t="s">
        <v>2203</v>
      </c>
    </row>
    <row r="2441" spans="1:44">
      <c r="A2441" s="87" t="s">
        <v>562</v>
      </c>
      <c r="B2441" s="5">
        <v>1009621</v>
      </c>
      <c r="C2441" s="5" t="s">
        <v>565</v>
      </c>
      <c r="D2441" s="5" t="s">
        <v>55</v>
      </c>
      <c r="E2441" s="5" t="s">
        <v>2577</v>
      </c>
      <c r="F2441" s="5" t="s">
        <v>2208</v>
      </c>
      <c r="G2441" s="5" t="s">
        <v>2673</v>
      </c>
      <c r="H2441" s="6">
        <v>41682</v>
      </c>
      <c r="I2441" s="5" t="s">
        <v>575</v>
      </c>
      <c r="J2441" s="5" t="s">
        <v>627</v>
      </c>
      <c r="K2441" s="5" t="s">
        <v>568</v>
      </c>
      <c r="L2441" s="7">
        <v>6</v>
      </c>
      <c r="M2441" s="7" t="s">
        <v>287</v>
      </c>
      <c r="N2441" s="8">
        <v>4419</v>
      </c>
      <c r="O2441" s="122">
        <v>0.02</v>
      </c>
      <c r="P2441" s="10">
        <f t="shared" si="470"/>
        <v>88</v>
      </c>
      <c r="Q2441" s="122">
        <v>5.0000000000000001E-3</v>
      </c>
      <c r="R2441" s="10">
        <f t="shared" si="471"/>
        <v>22</v>
      </c>
      <c r="S2441" s="122">
        <f t="shared" si="472"/>
        <v>2.4892509617560534E-2</v>
      </c>
      <c r="T2441" s="10">
        <f t="shared" si="473"/>
        <v>110</v>
      </c>
      <c r="U2441" s="10">
        <f t="shared" si="474"/>
        <v>4529</v>
      </c>
      <c r="V2441" s="11">
        <v>4529.4749999999995</v>
      </c>
      <c r="W2441" s="12">
        <f t="shared" si="475"/>
        <v>110.47499999999945</v>
      </c>
      <c r="X2441" s="123">
        <f t="shared" si="476"/>
        <v>2.5000000000000001E-2</v>
      </c>
      <c r="Y2441" s="124" t="str">
        <f t="shared" si="477"/>
        <v>0.00%-8.40%</v>
      </c>
      <c r="Z2441" s="15"/>
      <c r="AA2441" s="15"/>
      <c r="AB2441" s="15"/>
      <c r="AC2441" s="125"/>
      <c r="AD2441" s="8">
        <f t="shared" si="478"/>
        <v>0</v>
      </c>
      <c r="AE2441" s="17">
        <f t="shared" si="479"/>
        <v>4529.4749999999995</v>
      </c>
      <c r="AF2441" s="18">
        <f t="shared" si="480"/>
        <v>110.47499999999945</v>
      </c>
      <c r="AG2441" s="126">
        <f t="shared" si="481"/>
        <v>2.4999999999999911E-2</v>
      </c>
      <c r="AH2441" s="20">
        <v>13.6</v>
      </c>
      <c r="AI2441" s="20">
        <v>450</v>
      </c>
      <c r="AJ2441" s="20"/>
      <c r="AK2441" s="20">
        <v>688</v>
      </c>
      <c r="AL2441" s="20">
        <f t="shared" si="482"/>
        <v>67688.859999999986</v>
      </c>
      <c r="AM2441" s="7" t="s">
        <v>287</v>
      </c>
      <c r="AN2441" s="20"/>
      <c r="AO2441" s="21"/>
      <c r="AP2441" s="21"/>
      <c r="AQ2441" s="5" t="s">
        <v>2672</v>
      </c>
      <c r="AR2441" s="5" t="s">
        <v>2203</v>
      </c>
    </row>
    <row r="2442" spans="1:44">
      <c r="A2442" s="87" t="s">
        <v>562</v>
      </c>
      <c r="B2442" s="5">
        <v>1009622</v>
      </c>
      <c r="C2442" s="5" t="s">
        <v>565</v>
      </c>
      <c r="D2442" s="5" t="s">
        <v>55</v>
      </c>
      <c r="E2442" s="5" t="s">
        <v>2577</v>
      </c>
      <c r="F2442" s="5" t="s">
        <v>2208</v>
      </c>
      <c r="G2442" s="5" t="s">
        <v>2673</v>
      </c>
      <c r="H2442" s="6">
        <v>41681</v>
      </c>
      <c r="I2442" s="5" t="s">
        <v>575</v>
      </c>
      <c r="J2442" s="5" t="s">
        <v>627</v>
      </c>
      <c r="K2442" s="5" t="s">
        <v>568</v>
      </c>
      <c r="L2442" s="7">
        <v>6</v>
      </c>
      <c r="M2442" s="7" t="s">
        <v>287</v>
      </c>
      <c r="N2442" s="8">
        <v>4400</v>
      </c>
      <c r="O2442" s="122">
        <v>0.02</v>
      </c>
      <c r="P2442" s="10">
        <f t="shared" si="470"/>
        <v>88</v>
      </c>
      <c r="Q2442" s="122">
        <v>5.0000000000000001E-3</v>
      </c>
      <c r="R2442" s="10">
        <f t="shared" si="471"/>
        <v>22</v>
      </c>
      <c r="S2442" s="122">
        <f t="shared" si="472"/>
        <v>2.5000000000000001E-2</v>
      </c>
      <c r="T2442" s="10">
        <f t="shared" si="473"/>
        <v>110</v>
      </c>
      <c r="U2442" s="10">
        <f t="shared" si="474"/>
        <v>4510</v>
      </c>
      <c r="V2442" s="11">
        <v>4510</v>
      </c>
      <c r="W2442" s="12">
        <f t="shared" si="475"/>
        <v>110</v>
      </c>
      <c r="X2442" s="123">
        <f t="shared" si="476"/>
        <v>2.5000000000000001E-2</v>
      </c>
      <c r="Y2442" s="124" t="str">
        <f t="shared" si="477"/>
        <v>0.00%-8.40%</v>
      </c>
      <c r="Z2442" s="15"/>
      <c r="AA2442" s="15"/>
      <c r="AB2442" s="15"/>
      <c r="AC2442" s="125"/>
      <c r="AD2442" s="8">
        <f t="shared" si="478"/>
        <v>0</v>
      </c>
      <c r="AE2442" s="17">
        <f t="shared" si="479"/>
        <v>4510</v>
      </c>
      <c r="AF2442" s="18">
        <f t="shared" si="480"/>
        <v>110</v>
      </c>
      <c r="AG2442" s="126">
        <f t="shared" si="481"/>
        <v>2.4999999999999911E-2</v>
      </c>
      <c r="AH2442" s="20">
        <v>13.6</v>
      </c>
      <c r="AI2442" s="20">
        <v>450</v>
      </c>
      <c r="AJ2442" s="20"/>
      <c r="AK2442" s="20">
        <v>688</v>
      </c>
      <c r="AL2442" s="20">
        <f t="shared" si="482"/>
        <v>67424</v>
      </c>
      <c r="AM2442" s="7" t="s">
        <v>287</v>
      </c>
      <c r="AN2442" s="20"/>
      <c r="AO2442" s="21"/>
      <c r="AP2442" s="21"/>
      <c r="AQ2442" s="5" t="s">
        <v>2672</v>
      </c>
      <c r="AR2442" s="5" t="s">
        <v>2203</v>
      </c>
    </row>
    <row r="2443" spans="1:44">
      <c r="A2443" s="87" t="s">
        <v>562</v>
      </c>
      <c r="B2443" s="5">
        <v>1009642</v>
      </c>
      <c r="C2443" s="5" t="s">
        <v>565</v>
      </c>
      <c r="D2443" s="5" t="s">
        <v>55</v>
      </c>
      <c r="E2443" s="5" t="s">
        <v>2577</v>
      </c>
      <c r="F2443" s="5" t="s">
        <v>2204</v>
      </c>
      <c r="G2443" s="5" t="s">
        <v>2673</v>
      </c>
      <c r="H2443" s="6">
        <v>41682</v>
      </c>
      <c r="I2443" s="5" t="s">
        <v>575</v>
      </c>
      <c r="J2443" s="5" t="s">
        <v>2642</v>
      </c>
      <c r="K2443" s="5" t="s">
        <v>568</v>
      </c>
      <c r="L2443" s="7">
        <v>6</v>
      </c>
      <c r="M2443" s="7" t="s">
        <v>287</v>
      </c>
      <c r="N2443" s="8">
        <v>4926</v>
      </c>
      <c r="O2443" s="122">
        <v>0.02</v>
      </c>
      <c r="P2443" s="10">
        <f t="shared" ref="P2443:P2506" si="483">ROUND(N2443*O2443,0)</f>
        <v>99</v>
      </c>
      <c r="Q2443" s="122">
        <v>5.0000000000000001E-3</v>
      </c>
      <c r="R2443" s="10">
        <f t="shared" ref="R2443:R2506" si="484">ROUND(N2443*Q2443,0)</f>
        <v>25</v>
      </c>
      <c r="S2443" s="122">
        <f t="shared" ref="S2443:S2506" si="485">T2443/N2443</f>
        <v>2.5172553796183515E-2</v>
      </c>
      <c r="T2443" s="10">
        <f t="shared" ref="T2443:T2506" si="486">P2443+R2443</f>
        <v>124</v>
      </c>
      <c r="U2443" s="10">
        <f t="shared" ref="U2443:U2506" si="487">N2443+T2443</f>
        <v>5050</v>
      </c>
      <c r="V2443" s="11">
        <v>4926</v>
      </c>
      <c r="W2443" s="12">
        <f t="shared" ref="W2443:W2506" si="488">V2443-N2443</f>
        <v>0</v>
      </c>
      <c r="X2443" s="123">
        <f t="shared" ref="X2443:X2506" si="489">ROUND(V2443/N2443-1,4)</f>
        <v>0</v>
      </c>
      <c r="Y2443" s="124" t="str">
        <f t="shared" ref="Y2443:Y2506" si="490">IF(OR(L2443=1,L2443=2,L2443=4),TEXT(S2443*0.8,"0.00%")&amp;"-"&amp;TEXT(S2443*1.2,"0.00%"),IF(OR(L2443=3,L2443=6),TEXT(0,"0.00%")&amp;"-"&amp;TEXT(7%*1.2,"0.00%"),IF(OR(L2443=5,L2443=7),TEXT((R2443/N2443),"0.00%")&amp;"-"&amp;TEXT((R2443/N2443)+7%,"0.00%"),"")))</f>
        <v>0.00%-8.40%</v>
      </c>
      <c r="Z2443" s="15"/>
      <c r="AA2443" s="15"/>
      <c r="AB2443" s="15"/>
      <c r="AC2443" s="125"/>
      <c r="AD2443" s="8">
        <f t="shared" ref="AD2443:AD2506" si="491">ROUND(N2443*AC2443,0)</f>
        <v>0</v>
      </c>
      <c r="AE2443" s="17">
        <f t="shared" ref="AE2443:AE2506" si="492">V2443+AD2443</f>
        <v>4926</v>
      </c>
      <c r="AF2443" s="18">
        <f t="shared" ref="AF2443:AF2506" si="493">AE2443-N2443</f>
        <v>0</v>
      </c>
      <c r="AG2443" s="126">
        <f t="shared" ref="AG2443:AG2506" si="494">AE2443/N2443-1</f>
        <v>0</v>
      </c>
      <c r="AH2443" s="20">
        <v>13.6</v>
      </c>
      <c r="AI2443" s="20">
        <v>650</v>
      </c>
      <c r="AJ2443" s="20"/>
      <c r="AK2443" s="20">
        <v>688</v>
      </c>
      <c r="AL2443" s="20">
        <f t="shared" ref="AL2443:AL2506" si="495">AE2443*AH2443+AI2443*12+AK2443+IF(AB2443="",AJ2443,IF(AB2443="D",5000,IF(AB2443="C",1000,0)))*12</f>
        <v>75481.599999999991</v>
      </c>
      <c r="AM2443" s="7" t="s">
        <v>287</v>
      </c>
      <c r="AN2443" s="20"/>
      <c r="AO2443" s="21" t="str">
        <f>VLOOKUP(B2443,'[4]FCLCh-VB1'!$B$9:$AQ$248,42,)</f>
        <v>技能单一，只能从事一些简单岗位</v>
      </c>
      <c r="AP2443" s="21" t="s">
        <v>140</v>
      </c>
      <c r="AQ2443" s="5" t="s">
        <v>2672</v>
      </c>
      <c r="AR2443" s="5" t="s">
        <v>2203</v>
      </c>
    </row>
    <row r="2444" spans="1:44">
      <c r="A2444" s="87" t="s">
        <v>562</v>
      </c>
      <c r="B2444" s="5">
        <v>1009662</v>
      </c>
      <c r="C2444" s="5" t="s">
        <v>565</v>
      </c>
      <c r="D2444" s="5" t="s">
        <v>55</v>
      </c>
      <c r="E2444" s="5" t="s">
        <v>2577</v>
      </c>
      <c r="F2444" s="5" t="s">
        <v>2215</v>
      </c>
      <c r="G2444" s="5" t="s">
        <v>2673</v>
      </c>
      <c r="H2444" s="6">
        <v>41681</v>
      </c>
      <c r="I2444" s="5" t="s">
        <v>575</v>
      </c>
      <c r="J2444" s="5" t="s">
        <v>2642</v>
      </c>
      <c r="K2444" s="5" t="s">
        <v>568</v>
      </c>
      <c r="L2444" s="7">
        <v>6</v>
      </c>
      <c r="M2444" s="7" t="s">
        <v>287</v>
      </c>
      <c r="N2444" s="8">
        <v>4416</v>
      </c>
      <c r="O2444" s="122">
        <v>0.02</v>
      </c>
      <c r="P2444" s="10">
        <f t="shared" si="483"/>
        <v>88</v>
      </c>
      <c r="Q2444" s="122">
        <v>5.0000000000000001E-3</v>
      </c>
      <c r="R2444" s="10">
        <f t="shared" si="484"/>
        <v>22</v>
      </c>
      <c r="S2444" s="122">
        <f t="shared" si="485"/>
        <v>2.4909420289855072E-2</v>
      </c>
      <c r="T2444" s="10">
        <f t="shared" si="486"/>
        <v>110</v>
      </c>
      <c r="U2444" s="10">
        <f t="shared" si="487"/>
        <v>4526</v>
      </c>
      <c r="V2444" s="11">
        <v>4526</v>
      </c>
      <c r="W2444" s="12">
        <f t="shared" si="488"/>
        <v>110</v>
      </c>
      <c r="X2444" s="123">
        <f t="shared" si="489"/>
        <v>2.4899999999999999E-2</v>
      </c>
      <c r="Y2444" s="124" t="str">
        <f t="shared" si="490"/>
        <v>0.00%-8.40%</v>
      </c>
      <c r="Z2444" s="15"/>
      <c r="AA2444" s="15"/>
      <c r="AB2444" s="15"/>
      <c r="AC2444" s="125"/>
      <c r="AD2444" s="8">
        <f t="shared" si="491"/>
        <v>0</v>
      </c>
      <c r="AE2444" s="17">
        <f t="shared" si="492"/>
        <v>4526</v>
      </c>
      <c r="AF2444" s="18">
        <f t="shared" si="493"/>
        <v>110</v>
      </c>
      <c r="AG2444" s="126">
        <f t="shared" si="494"/>
        <v>2.4909420289854989E-2</v>
      </c>
      <c r="AH2444" s="20">
        <v>13.6</v>
      </c>
      <c r="AI2444" s="20">
        <v>650</v>
      </c>
      <c r="AJ2444" s="20"/>
      <c r="AK2444" s="20">
        <v>688</v>
      </c>
      <c r="AL2444" s="20">
        <f t="shared" si="495"/>
        <v>70041.600000000006</v>
      </c>
      <c r="AM2444" s="7" t="s">
        <v>287</v>
      </c>
      <c r="AN2444" s="20"/>
      <c r="AO2444" s="21"/>
      <c r="AP2444" s="21"/>
      <c r="AQ2444" s="5" t="s">
        <v>2672</v>
      </c>
      <c r="AR2444" s="5" t="s">
        <v>2203</v>
      </c>
    </row>
    <row r="2445" spans="1:44">
      <c r="A2445" s="87" t="s">
        <v>562</v>
      </c>
      <c r="B2445" s="5">
        <v>1009678</v>
      </c>
      <c r="C2445" s="5" t="s">
        <v>565</v>
      </c>
      <c r="D2445" s="5" t="s">
        <v>55</v>
      </c>
      <c r="E2445" s="5" t="s">
        <v>2577</v>
      </c>
      <c r="F2445" s="5" t="s">
        <v>2215</v>
      </c>
      <c r="G2445" s="5" t="s">
        <v>2673</v>
      </c>
      <c r="H2445" s="6">
        <v>41684</v>
      </c>
      <c r="I2445" s="5" t="s">
        <v>575</v>
      </c>
      <c r="J2445" s="5" t="s">
        <v>2644</v>
      </c>
      <c r="K2445" s="5" t="s">
        <v>568</v>
      </c>
      <c r="L2445" s="7">
        <v>6</v>
      </c>
      <c r="M2445" s="7" t="s">
        <v>287</v>
      </c>
      <c r="N2445" s="8">
        <v>4472</v>
      </c>
      <c r="O2445" s="122">
        <v>0.02</v>
      </c>
      <c r="P2445" s="10">
        <f t="shared" si="483"/>
        <v>89</v>
      </c>
      <c r="Q2445" s="122">
        <v>5.0000000000000001E-3</v>
      </c>
      <c r="R2445" s="10">
        <f t="shared" si="484"/>
        <v>22</v>
      </c>
      <c r="S2445" s="122">
        <f t="shared" si="485"/>
        <v>2.4821109123434704E-2</v>
      </c>
      <c r="T2445" s="10">
        <f t="shared" si="486"/>
        <v>111</v>
      </c>
      <c r="U2445" s="10">
        <f t="shared" si="487"/>
        <v>4583</v>
      </c>
      <c r="V2445" s="11">
        <v>4583</v>
      </c>
      <c r="W2445" s="12">
        <f t="shared" si="488"/>
        <v>111</v>
      </c>
      <c r="X2445" s="123">
        <f t="shared" si="489"/>
        <v>2.4799999999999999E-2</v>
      </c>
      <c r="Y2445" s="124" t="str">
        <f t="shared" si="490"/>
        <v>0.00%-8.40%</v>
      </c>
      <c r="Z2445" s="15"/>
      <c r="AA2445" s="15"/>
      <c r="AB2445" s="15"/>
      <c r="AC2445" s="125"/>
      <c r="AD2445" s="8">
        <f t="shared" si="491"/>
        <v>0</v>
      </c>
      <c r="AE2445" s="17">
        <f t="shared" si="492"/>
        <v>4583</v>
      </c>
      <c r="AF2445" s="18">
        <f t="shared" si="493"/>
        <v>111</v>
      </c>
      <c r="AG2445" s="126">
        <f t="shared" si="494"/>
        <v>2.4821109123434715E-2</v>
      </c>
      <c r="AH2445" s="20">
        <v>13.6</v>
      </c>
      <c r="AI2445" s="20">
        <v>650</v>
      </c>
      <c r="AJ2445" s="20"/>
      <c r="AK2445" s="20">
        <v>688</v>
      </c>
      <c r="AL2445" s="20">
        <f t="shared" si="495"/>
        <v>70816.799999999988</v>
      </c>
      <c r="AM2445" s="7" t="s">
        <v>287</v>
      </c>
      <c r="AN2445" s="20"/>
      <c r="AO2445" s="21"/>
      <c r="AP2445" s="21"/>
      <c r="AQ2445" s="5" t="s">
        <v>2672</v>
      </c>
      <c r="AR2445" s="5" t="s">
        <v>2203</v>
      </c>
    </row>
    <row r="2446" spans="1:44">
      <c r="A2446" s="87" t="s">
        <v>562</v>
      </c>
      <c r="B2446" s="5">
        <v>1009736</v>
      </c>
      <c r="C2446" s="5" t="s">
        <v>565</v>
      </c>
      <c r="D2446" s="5" t="s">
        <v>55</v>
      </c>
      <c r="E2446" s="5" t="s">
        <v>2577</v>
      </c>
      <c r="F2446" s="5" t="s">
        <v>2204</v>
      </c>
      <c r="G2446" s="5" t="s">
        <v>2673</v>
      </c>
      <c r="H2446" s="6">
        <v>41684</v>
      </c>
      <c r="I2446" s="5" t="s">
        <v>575</v>
      </c>
      <c r="J2446" s="5" t="s">
        <v>653</v>
      </c>
      <c r="K2446" s="5" t="s">
        <v>568</v>
      </c>
      <c r="L2446" s="7">
        <v>6</v>
      </c>
      <c r="M2446" s="7" t="s">
        <v>287</v>
      </c>
      <c r="N2446" s="8">
        <v>4623</v>
      </c>
      <c r="O2446" s="122">
        <v>0.02</v>
      </c>
      <c r="P2446" s="10">
        <f t="shared" si="483"/>
        <v>92</v>
      </c>
      <c r="Q2446" s="122">
        <v>5.0000000000000001E-3</v>
      </c>
      <c r="R2446" s="10">
        <f t="shared" si="484"/>
        <v>23</v>
      </c>
      <c r="S2446" s="122">
        <f t="shared" si="485"/>
        <v>2.4875621890547265E-2</v>
      </c>
      <c r="T2446" s="10">
        <f t="shared" si="486"/>
        <v>115</v>
      </c>
      <c r="U2446" s="10">
        <f t="shared" si="487"/>
        <v>4738</v>
      </c>
      <c r="V2446" s="11">
        <v>4738</v>
      </c>
      <c r="W2446" s="12">
        <f t="shared" si="488"/>
        <v>115</v>
      </c>
      <c r="X2446" s="123">
        <f t="shared" si="489"/>
        <v>2.4899999999999999E-2</v>
      </c>
      <c r="Y2446" s="124" t="str">
        <f t="shared" si="490"/>
        <v>0.00%-8.40%</v>
      </c>
      <c r="Z2446" s="15"/>
      <c r="AA2446" s="15"/>
      <c r="AB2446" s="15"/>
      <c r="AC2446" s="125"/>
      <c r="AD2446" s="8">
        <f t="shared" si="491"/>
        <v>0</v>
      </c>
      <c r="AE2446" s="17">
        <f t="shared" si="492"/>
        <v>4738</v>
      </c>
      <c r="AF2446" s="18">
        <f t="shared" si="493"/>
        <v>115</v>
      </c>
      <c r="AG2446" s="126">
        <f t="shared" si="494"/>
        <v>2.4875621890547261E-2</v>
      </c>
      <c r="AH2446" s="20">
        <v>13.6</v>
      </c>
      <c r="AI2446" s="20">
        <v>750</v>
      </c>
      <c r="AJ2446" s="20"/>
      <c r="AK2446" s="20">
        <v>688</v>
      </c>
      <c r="AL2446" s="20">
        <f t="shared" si="495"/>
        <v>74124.799999999988</v>
      </c>
      <c r="AM2446" s="7" t="s">
        <v>287</v>
      </c>
      <c r="AN2446" s="20"/>
      <c r="AO2446" s="21"/>
      <c r="AP2446" s="21"/>
      <c r="AQ2446" s="5" t="s">
        <v>2672</v>
      </c>
      <c r="AR2446" s="5" t="s">
        <v>2203</v>
      </c>
    </row>
    <row r="2447" spans="1:44">
      <c r="A2447" s="87" t="s">
        <v>562</v>
      </c>
      <c r="B2447" s="5">
        <v>1009742</v>
      </c>
      <c r="C2447" s="5" t="s">
        <v>565</v>
      </c>
      <c r="D2447" s="5" t="s">
        <v>55</v>
      </c>
      <c r="E2447" s="5" t="s">
        <v>2577</v>
      </c>
      <c r="F2447" s="5" t="s">
        <v>2215</v>
      </c>
      <c r="G2447" s="5" t="s">
        <v>2673</v>
      </c>
      <c r="H2447" s="6">
        <v>41684</v>
      </c>
      <c r="I2447" s="5" t="s">
        <v>575</v>
      </c>
      <c r="J2447" s="5" t="s">
        <v>627</v>
      </c>
      <c r="K2447" s="5" t="s">
        <v>568</v>
      </c>
      <c r="L2447" s="7">
        <v>6</v>
      </c>
      <c r="M2447" s="7" t="s">
        <v>287</v>
      </c>
      <c r="N2447" s="8">
        <v>4305</v>
      </c>
      <c r="O2447" s="122">
        <v>0.02</v>
      </c>
      <c r="P2447" s="10">
        <f t="shared" si="483"/>
        <v>86</v>
      </c>
      <c r="Q2447" s="122">
        <v>5.0000000000000001E-3</v>
      </c>
      <c r="R2447" s="10">
        <f t="shared" si="484"/>
        <v>22</v>
      </c>
      <c r="S2447" s="122">
        <f t="shared" si="485"/>
        <v>2.5087108013937282E-2</v>
      </c>
      <c r="T2447" s="10">
        <f t="shared" si="486"/>
        <v>108</v>
      </c>
      <c r="U2447" s="10">
        <f t="shared" si="487"/>
        <v>4413</v>
      </c>
      <c r="V2447" s="11">
        <v>4359</v>
      </c>
      <c r="W2447" s="12">
        <f t="shared" si="488"/>
        <v>54</v>
      </c>
      <c r="X2447" s="123">
        <f t="shared" si="489"/>
        <v>1.2500000000000001E-2</v>
      </c>
      <c r="Y2447" s="124" t="str">
        <f t="shared" si="490"/>
        <v>0.00%-8.40%</v>
      </c>
      <c r="Z2447" s="15"/>
      <c r="AA2447" s="15"/>
      <c r="AB2447" s="15"/>
      <c r="AC2447" s="125"/>
      <c r="AD2447" s="8">
        <f t="shared" si="491"/>
        <v>0</v>
      </c>
      <c r="AE2447" s="17">
        <f t="shared" si="492"/>
        <v>4359</v>
      </c>
      <c r="AF2447" s="18">
        <f t="shared" si="493"/>
        <v>54</v>
      </c>
      <c r="AG2447" s="126">
        <f t="shared" si="494"/>
        <v>1.2543554006968716E-2</v>
      </c>
      <c r="AH2447" s="20">
        <v>13.6</v>
      </c>
      <c r="AI2447" s="20">
        <v>450</v>
      </c>
      <c r="AJ2447" s="20"/>
      <c r="AK2447" s="20">
        <v>688</v>
      </c>
      <c r="AL2447" s="20">
        <f t="shared" si="495"/>
        <v>65370.400000000001</v>
      </c>
      <c r="AM2447" s="7" t="s">
        <v>287</v>
      </c>
      <c r="AN2447" s="20"/>
      <c r="AO2447" s="21" t="str">
        <f>VLOOKUP(B2447,'[2]FCLCh-VB2'!$B$9:$AQ$230,42,)</f>
        <v>仅能从事单一工序</v>
      </c>
      <c r="AP2447" s="21"/>
      <c r="AQ2447" s="5" t="s">
        <v>2672</v>
      </c>
      <c r="AR2447" s="5" t="s">
        <v>2203</v>
      </c>
    </row>
    <row r="2448" spans="1:44">
      <c r="A2448" s="87" t="s">
        <v>562</v>
      </c>
      <c r="B2448" s="5">
        <v>1009746</v>
      </c>
      <c r="C2448" s="5" t="s">
        <v>565</v>
      </c>
      <c r="D2448" s="5" t="s">
        <v>55</v>
      </c>
      <c r="E2448" s="5" t="s">
        <v>2577</v>
      </c>
      <c r="F2448" s="5" t="s">
        <v>2208</v>
      </c>
      <c r="G2448" s="5" t="s">
        <v>2673</v>
      </c>
      <c r="H2448" s="6">
        <v>41684</v>
      </c>
      <c r="I2448" s="5" t="s">
        <v>575</v>
      </c>
      <c r="J2448" s="5" t="s">
        <v>2646</v>
      </c>
      <c r="K2448" s="5" t="s">
        <v>568</v>
      </c>
      <c r="L2448" s="7">
        <v>6</v>
      </c>
      <c r="M2448" s="7" t="s">
        <v>287</v>
      </c>
      <c r="N2448" s="8">
        <v>4419</v>
      </c>
      <c r="O2448" s="122">
        <v>0.02</v>
      </c>
      <c r="P2448" s="10">
        <f t="shared" si="483"/>
        <v>88</v>
      </c>
      <c r="Q2448" s="122">
        <v>5.0000000000000001E-3</v>
      </c>
      <c r="R2448" s="10">
        <f t="shared" si="484"/>
        <v>22</v>
      </c>
      <c r="S2448" s="122">
        <f t="shared" si="485"/>
        <v>2.4892509617560534E-2</v>
      </c>
      <c r="T2448" s="10">
        <f t="shared" si="486"/>
        <v>110</v>
      </c>
      <c r="U2448" s="10">
        <f t="shared" si="487"/>
        <v>4529</v>
      </c>
      <c r="V2448" s="11">
        <v>4529.4749999999995</v>
      </c>
      <c r="W2448" s="12">
        <f t="shared" si="488"/>
        <v>110.47499999999945</v>
      </c>
      <c r="X2448" s="123">
        <f t="shared" si="489"/>
        <v>2.5000000000000001E-2</v>
      </c>
      <c r="Y2448" s="124" t="str">
        <f t="shared" si="490"/>
        <v>0.00%-8.40%</v>
      </c>
      <c r="Z2448" s="15"/>
      <c r="AA2448" s="15"/>
      <c r="AB2448" s="15"/>
      <c r="AC2448" s="125"/>
      <c r="AD2448" s="8">
        <f t="shared" si="491"/>
        <v>0</v>
      </c>
      <c r="AE2448" s="17">
        <f t="shared" si="492"/>
        <v>4529.4749999999995</v>
      </c>
      <c r="AF2448" s="18">
        <f t="shared" si="493"/>
        <v>110.47499999999945</v>
      </c>
      <c r="AG2448" s="126">
        <f t="shared" si="494"/>
        <v>2.4999999999999911E-2</v>
      </c>
      <c r="AH2448" s="20">
        <v>13.6</v>
      </c>
      <c r="AI2448" s="20">
        <v>450</v>
      </c>
      <c r="AJ2448" s="20"/>
      <c r="AK2448" s="20">
        <v>688</v>
      </c>
      <c r="AL2448" s="20">
        <f t="shared" si="495"/>
        <v>67688.859999999986</v>
      </c>
      <c r="AM2448" s="7" t="s">
        <v>287</v>
      </c>
      <c r="AN2448" s="20"/>
      <c r="AO2448" s="21"/>
      <c r="AP2448" s="21"/>
      <c r="AQ2448" s="5" t="s">
        <v>2672</v>
      </c>
      <c r="AR2448" s="5" t="s">
        <v>2203</v>
      </c>
    </row>
    <row r="2449" spans="1:44">
      <c r="A2449" s="87" t="s">
        <v>562</v>
      </c>
      <c r="B2449" s="5">
        <v>1009765</v>
      </c>
      <c r="C2449" s="5" t="s">
        <v>565</v>
      </c>
      <c r="D2449" s="5" t="s">
        <v>55</v>
      </c>
      <c r="E2449" s="5" t="s">
        <v>2577</v>
      </c>
      <c r="F2449" s="5" t="s">
        <v>2215</v>
      </c>
      <c r="G2449" s="5" t="s">
        <v>2673</v>
      </c>
      <c r="H2449" s="6">
        <v>41689</v>
      </c>
      <c r="I2449" s="5" t="s">
        <v>575</v>
      </c>
      <c r="J2449" s="5" t="s">
        <v>653</v>
      </c>
      <c r="K2449" s="5" t="s">
        <v>568</v>
      </c>
      <c r="L2449" s="7">
        <v>6</v>
      </c>
      <c r="M2449" s="7" t="s">
        <v>287</v>
      </c>
      <c r="N2449" s="8">
        <v>4518</v>
      </c>
      <c r="O2449" s="122">
        <v>0.02</v>
      </c>
      <c r="P2449" s="10">
        <f t="shared" si="483"/>
        <v>90</v>
      </c>
      <c r="Q2449" s="122">
        <v>5.0000000000000001E-3</v>
      </c>
      <c r="R2449" s="10">
        <f t="shared" si="484"/>
        <v>23</v>
      </c>
      <c r="S2449" s="122">
        <f t="shared" si="485"/>
        <v>2.5011066843736166E-2</v>
      </c>
      <c r="T2449" s="10">
        <f t="shared" si="486"/>
        <v>113</v>
      </c>
      <c r="U2449" s="10">
        <f t="shared" si="487"/>
        <v>4631</v>
      </c>
      <c r="V2449" s="11">
        <v>4631</v>
      </c>
      <c r="W2449" s="12">
        <f t="shared" si="488"/>
        <v>113</v>
      </c>
      <c r="X2449" s="123">
        <f t="shared" si="489"/>
        <v>2.5000000000000001E-2</v>
      </c>
      <c r="Y2449" s="124" t="str">
        <f t="shared" si="490"/>
        <v>0.00%-8.40%</v>
      </c>
      <c r="Z2449" s="15"/>
      <c r="AA2449" s="15"/>
      <c r="AB2449" s="15"/>
      <c r="AC2449" s="125"/>
      <c r="AD2449" s="8">
        <f t="shared" si="491"/>
        <v>0</v>
      </c>
      <c r="AE2449" s="17">
        <f t="shared" si="492"/>
        <v>4631</v>
      </c>
      <c r="AF2449" s="18">
        <f t="shared" si="493"/>
        <v>113</v>
      </c>
      <c r="AG2449" s="126">
        <f t="shared" si="494"/>
        <v>2.5011066843736218E-2</v>
      </c>
      <c r="AH2449" s="20">
        <v>13.6</v>
      </c>
      <c r="AI2449" s="20">
        <v>750</v>
      </c>
      <c r="AJ2449" s="20"/>
      <c r="AK2449" s="20">
        <v>688</v>
      </c>
      <c r="AL2449" s="20">
        <f t="shared" si="495"/>
        <v>72669.600000000006</v>
      </c>
      <c r="AM2449" s="7" t="s">
        <v>287</v>
      </c>
      <c r="AN2449" s="20"/>
      <c r="AO2449" s="21"/>
      <c r="AP2449" s="21"/>
      <c r="AQ2449" s="5" t="s">
        <v>2672</v>
      </c>
      <c r="AR2449" s="5" t="s">
        <v>2203</v>
      </c>
    </row>
    <row r="2450" spans="1:44">
      <c r="A2450" s="87" t="s">
        <v>562</v>
      </c>
      <c r="B2450" s="5">
        <v>1009778</v>
      </c>
      <c r="C2450" s="5" t="s">
        <v>565</v>
      </c>
      <c r="D2450" s="5" t="s">
        <v>55</v>
      </c>
      <c r="E2450" s="5" t="s">
        <v>2577</v>
      </c>
      <c r="F2450" s="5" t="s">
        <v>2208</v>
      </c>
      <c r="G2450" s="5" t="s">
        <v>2673</v>
      </c>
      <c r="H2450" s="6">
        <v>41689</v>
      </c>
      <c r="I2450" s="5" t="s">
        <v>575</v>
      </c>
      <c r="J2450" s="5" t="s">
        <v>627</v>
      </c>
      <c r="K2450" s="5" t="s">
        <v>568</v>
      </c>
      <c r="L2450" s="7">
        <v>6</v>
      </c>
      <c r="M2450" s="7" t="s">
        <v>287</v>
      </c>
      <c r="N2450" s="8">
        <v>4464</v>
      </c>
      <c r="O2450" s="122">
        <v>0.02</v>
      </c>
      <c r="P2450" s="10">
        <f t="shared" si="483"/>
        <v>89</v>
      </c>
      <c r="Q2450" s="122">
        <v>5.0000000000000001E-3</v>
      </c>
      <c r="R2450" s="10">
        <f t="shared" si="484"/>
        <v>22</v>
      </c>
      <c r="S2450" s="122">
        <f t="shared" si="485"/>
        <v>2.4865591397849461E-2</v>
      </c>
      <c r="T2450" s="10">
        <f t="shared" si="486"/>
        <v>111</v>
      </c>
      <c r="U2450" s="10">
        <f t="shared" si="487"/>
        <v>4575</v>
      </c>
      <c r="V2450" s="11">
        <v>4575.5999999999995</v>
      </c>
      <c r="W2450" s="12">
        <f t="shared" si="488"/>
        <v>111.59999999999945</v>
      </c>
      <c r="X2450" s="123">
        <f t="shared" si="489"/>
        <v>2.5000000000000001E-2</v>
      </c>
      <c r="Y2450" s="124" t="str">
        <f t="shared" si="490"/>
        <v>0.00%-8.40%</v>
      </c>
      <c r="Z2450" s="15"/>
      <c r="AA2450" s="15"/>
      <c r="AB2450" s="15"/>
      <c r="AC2450" s="125"/>
      <c r="AD2450" s="8">
        <f t="shared" si="491"/>
        <v>0</v>
      </c>
      <c r="AE2450" s="17">
        <f t="shared" si="492"/>
        <v>4575.5999999999995</v>
      </c>
      <c r="AF2450" s="18">
        <f t="shared" si="493"/>
        <v>111.59999999999945</v>
      </c>
      <c r="AG2450" s="126">
        <f t="shared" si="494"/>
        <v>2.4999999999999911E-2</v>
      </c>
      <c r="AH2450" s="20">
        <v>13.6</v>
      </c>
      <c r="AI2450" s="20">
        <v>450</v>
      </c>
      <c r="AJ2450" s="20"/>
      <c r="AK2450" s="20">
        <v>688</v>
      </c>
      <c r="AL2450" s="20">
        <f t="shared" si="495"/>
        <v>68316.159999999989</v>
      </c>
      <c r="AM2450" s="7" t="s">
        <v>287</v>
      </c>
      <c r="AN2450" s="20"/>
      <c r="AO2450" s="21"/>
      <c r="AP2450" s="21"/>
      <c r="AQ2450" s="5" t="s">
        <v>2672</v>
      </c>
      <c r="AR2450" s="5" t="s">
        <v>2203</v>
      </c>
    </row>
    <row r="2451" spans="1:44">
      <c r="A2451" s="87" t="s">
        <v>562</v>
      </c>
      <c r="B2451" s="5">
        <v>1009786</v>
      </c>
      <c r="C2451" s="5" t="s">
        <v>565</v>
      </c>
      <c r="D2451" s="5" t="s">
        <v>55</v>
      </c>
      <c r="E2451" s="5" t="s">
        <v>2577</v>
      </c>
      <c r="F2451" s="5" t="s">
        <v>2208</v>
      </c>
      <c r="G2451" s="5" t="s">
        <v>2673</v>
      </c>
      <c r="H2451" s="6">
        <v>41690</v>
      </c>
      <c r="I2451" s="5" t="s">
        <v>575</v>
      </c>
      <c r="J2451" s="5" t="s">
        <v>2642</v>
      </c>
      <c r="K2451" s="5" t="s">
        <v>568</v>
      </c>
      <c r="L2451" s="7">
        <v>6</v>
      </c>
      <c r="M2451" s="7" t="s">
        <v>287</v>
      </c>
      <c r="N2451" s="8">
        <v>4227</v>
      </c>
      <c r="O2451" s="122">
        <v>0.02</v>
      </c>
      <c r="P2451" s="10">
        <f t="shared" si="483"/>
        <v>85</v>
      </c>
      <c r="Q2451" s="122">
        <v>5.0000000000000001E-3</v>
      </c>
      <c r="R2451" s="10">
        <f t="shared" si="484"/>
        <v>21</v>
      </c>
      <c r="S2451" s="122">
        <f t="shared" si="485"/>
        <v>2.5076886680861131E-2</v>
      </c>
      <c r="T2451" s="10">
        <f t="shared" si="486"/>
        <v>106</v>
      </c>
      <c r="U2451" s="10">
        <f t="shared" si="487"/>
        <v>4333</v>
      </c>
      <c r="V2451" s="11">
        <v>4332.6749999999993</v>
      </c>
      <c r="W2451" s="12">
        <f t="shared" si="488"/>
        <v>105.67499999999927</v>
      </c>
      <c r="X2451" s="123">
        <f t="shared" si="489"/>
        <v>2.5000000000000001E-2</v>
      </c>
      <c r="Y2451" s="124" t="str">
        <f t="shared" si="490"/>
        <v>0.00%-8.40%</v>
      </c>
      <c r="Z2451" s="15"/>
      <c r="AA2451" s="15"/>
      <c r="AB2451" s="15"/>
      <c r="AC2451" s="125"/>
      <c r="AD2451" s="8">
        <f t="shared" si="491"/>
        <v>0</v>
      </c>
      <c r="AE2451" s="17">
        <f t="shared" si="492"/>
        <v>4332.6749999999993</v>
      </c>
      <c r="AF2451" s="18">
        <f t="shared" si="493"/>
        <v>105.67499999999927</v>
      </c>
      <c r="AG2451" s="126">
        <f t="shared" si="494"/>
        <v>2.4999999999999911E-2</v>
      </c>
      <c r="AH2451" s="20">
        <v>13.6</v>
      </c>
      <c r="AI2451" s="20">
        <v>650</v>
      </c>
      <c r="AJ2451" s="20"/>
      <c r="AK2451" s="20">
        <v>688</v>
      </c>
      <c r="AL2451" s="20">
        <f t="shared" si="495"/>
        <v>67412.37999999999</v>
      </c>
      <c r="AM2451" s="7" t="s">
        <v>287</v>
      </c>
      <c r="AN2451" s="20"/>
      <c r="AO2451" s="21"/>
      <c r="AP2451" s="21"/>
      <c r="AQ2451" s="5" t="s">
        <v>2672</v>
      </c>
      <c r="AR2451" s="5" t="s">
        <v>2203</v>
      </c>
    </row>
    <row r="2452" spans="1:44">
      <c r="A2452" s="87" t="s">
        <v>562</v>
      </c>
      <c r="B2452" s="5">
        <v>1009792</v>
      </c>
      <c r="C2452" s="5" t="s">
        <v>565</v>
      </c>
      <c r="D2452" s="5" t="s">
        <v>55</v>
      </c>
      <c r="E2452" s="5" t="s">
        <v>2577</v>
      </c>
      <c r="F2452" s="5" t="s">
        <v>2208</v>
      </c>
      <c r="G2452" s="5" t="s">
        <v>2673</v>
      </c>
      <c r="H2452" s="6">
        <v>41690</v>
      </c>
      <c r="I2452" s="5" t="s">
        <v>575</v>
      </c>
      <c r="J2452" s="5" t="s">
        <v>627</v>
      </c>
      <c r="K2452" s="5" t="s">
        <v>568</v>
      </c>
      <c r="L2452" s="7">
        <v>6</v>
      </c>
      <c r="M2452" s="7" t="s">
        <v>287</v>
      </c>
      <c r="N2452" s="8">
        <v>4423</v>
      </c>
      <c r="O2452" s="122">
        <v>0.02</v>
      </c>
      <c r="P2452" s="10">
        <f t="shared" si="483"/>
        <v>88</v>
      </c>
      <c r="Q2452" s="122">
        <v>5.0000000000000001E-3</v>
      </c>
      <c r="R2452" s="10">
        <f t="shared" si="484"/>
        <v>22</v>
      </c>
      <c r="S2452" s="122">
        <f t="shared" si="485"/>
        <v>2.4869997739091116E-2</v>
      </c>
      <c r="T2452" s="10">
        <f t="shared" si="486"/>
        <v>110</v>
      </c>
      <c r="U2452" s="10">
        <f t="shared" si="487"/>
        <v>4533</v>
      </c>
      <c r="V2452" s="11">
        <v>4533.5749999999998</v>
      </c>
      <c r="W2452" s="12">
        <f t="shared" si="488"/>
        <v>110.57499999999982</v>
      </c>
      <c r="X2452" s="123">
        <f t="shared" si="489"/>
        <v>2.5000000000000001E-2</v>
      </c>
      <c r="Y2452" s="124" t="str">
        <f t="shared" si="490"/>
        <v>0.00%-8.40%</v>
      </c>
      <c r="Z2452" s="15"/>
      <c r="AA2452" s="15"/>
      <c r="AB2452" s="15"/>
      <c r="AC2452" s="125"/>
      <c r="AD2452" s="8">
        <f t="shared" si="491"/>
        <v>0</v>
      </c>
      <c r="AE2452" s="17">
        <f t="shared" si="492"/>
        <v>4533.5749999999998</v>
      </c>
      <c r="AF2452" s="18">
        <f t="shared" si="493"/>
        <v>110.57499999999982</v>
      </c>
      <c r="AG2452" s="126">
        <f t="shared" si="494"/>
        <v>2.4999999999999911E-2</v>
      </c>
      <c r="AH2452" s="20">
        <v>13.6</v>
      </c>
      <c r="AI2452" s="20">
        <v>450</v>
      </c>
      <c r="AJ2452" s="20"/>
      <c r="AK2452" s="20">
        <v>688</v>
      </c>
      <c r="AL2452" s="20">
        <f t="shared" si="495"/>
        <v>67744.62</v>
      </c>
      <c r="AM2452" s="7" t="s">
        <v>287</v>
      </c>
      <c r="AN2452" s="20"/>
      <c r="AO2452" s="21"/>
      <c r="AP2452" s="21"/>
      <c r="AQ2452" s="5" t="s">
        <v>2672</v>
      </c>
      <c r="AR2452" s="5" t="s">
        <v>2203</v>
      </c>
    </row>
    <row r="2453" spans="1:44">
      <c r="A2453" s="87" t="s">
        <v>562</v>
      </c>
      <c r="B2453" s="5">
        <v>1009809</v>
      </c>
      <c r="C2453" s="5" t="s">
        <v>565</v>
      </c>
      <c r="D2453" s="5" t="s">
        <v>55</v>
      </c>
      <c r="E2453" s="5" t="s">
        <v>2577</v>
      </c>
      <c r="F2453" s="5" t="s">
        <v>2208</v>
      </c>
      <c r="G2453" s="5" t="s">
        <v>2673</v>
      </c>
      <c r="H2453" s="6">
        <v>41689</v>
      </c>
      <c r="I2453" s="5" t="s">
        <v>575</v>
      </c>
      <c r="J2453" s="5" t="s">
        <v>653</v>
      </c>
      <c r="K2453" s="5" t="s">
        <v>568</v>
      </c>
      <c r="L2453" s="7">
        <v>6</v>
      </c>
      <c r="M2453" s="7" t="s">
        <v>287</v>
      </c>
      <c r="N2453" s="8">
        <v>4804</v>
      </c>
      <c r="O2453" s="122">
        <v>0.02</v>
      </c>
      <c r="P2453" s="10">
        <f t="shared" si="483"/>
        <v>96</v>
      </c>
      <c r="Q2453" s="122">
        <v>5.0000000000000001E-3</v>
      </c>
      <c r="R2453" s="10">
        <f t="shared" si="484"/>
        <v>24</v>
      </c>
      <c r="S2453" s="122">
        <f t="shared" si="485"/>
        <v>2.497918401332223E-2</v>
      </c>
      <c r="T2453" s="10">
        <f t="shared" si="486"/>
        <v>120</v>
      </c>
      <c r="U2453" s="10">
        <f t="shared" si="487"/>
        <v>4924</v>
      </c>
      <c r="V2453" s="11">
        <v>4948.12</v>
      </c>
      <c r="W2453" s="12">
        <f t="shared" si="488"/>
        <v>144.11999999999989</v>
      </c>
      <c r="X2453" s="123">
        <f t="shared" si="489"/>
        <v>0.03</v>
      </c>
      <c r="Y2453" s="124" t="str">
        <f t="shared" si="490"/>
        <v>0.00%-8.40%</v>
      </c>
      <c r="Z2453" s="15"/>
      <c r="AA2453" s="15"/>
      <c r="AB2453" s="15"/>
      <c r="AC2453" s="125"/>
      <c r="AD2453" s="8">
        <f t="shared" si="491"/>
        <v>0</v>
      </c>
      <c r="AE2453" s="17">
        <f t="shared" si="492"/>
        <v>4948.12</v>
      </c>
      <c r="AF2453" s="18">
        <f t="shared" si="493"/>
        <v>144.11999999999989</v>
      </c>
      <c r="AG2453" s="126">
        <f t="shared" si="494"/>
        <v>3.0000000000000027E-2</v>
      </c>
      <c r="AH2453" s="20">
        <v>13.6</v>
      </c>
      <c r="AI2453" s="20">
        <v>750</v>
      </c>
      <c r="AJ2453" s="20"/>
      <c r="AK2453" s="20">
        <v>688</v>
      </c>
      <c r="AL2453" s="20">
        <f t="shared" si="495"/>
        <v>76982.432000000001</v>
      </c>
      <c r="AM2453" s="7" t="s">
        <v>287</v>
      </c>
      <c r="AN2453" s="20"/>
      <c r="AO2453" s="21"/>
      <c r="AP2453" s="21"/>
      <c r="AQ2453" s="5" t="s">
        <v>2672</v>
      </c>
      <c r="AR2453" s="5" t="s">
        <v>2203</v>
      </c>
    </row>
    <row r="2454" spans="1:44">
      <c r="A2454" s="87" t="s">
        <v>562</v>
      </c>
      <c r="B2454" s="5">
        <v>1009826</v>
      </c>
      <c r="C2454" s="5" t="s">
        <v>565</v>
      </c>
      <c r="D2454" s="5" t="s">
        <v>55</v>
      </c>
      <c r="E2454" s="5" t="s">
        <v>2577</v>
      </c>
      <c r="F2454" s="5" t="s">
        <v>2204</v>
      </c>
      <c r="G2454" s="5" t="s">
        <v>2673</v>
      </c>
      <c r="H2454" s="6">
        <v>41690</v>
      </c>
      <c r="I2454" s="5" t="s">
        <v>575</v>
      </c>
      <c r="J2454" s="5" t="s">
        <v>2646</v>
      </c>
      <c r="K2454" s="5" t="s">
        <v>568</v>
      </c>
      <c r="L2454" s="7">
        <v>6</v>
      </c>
      <c r="M2454" s="7" t="s">
        <v>287</v>
      </c>
      <c r="N2454" s="8">
        <v>4458</v>
      </c>
      <c r="O2454" s="122">
        <v>0.02</v>
      </c>
      <c r="P2454" s="10">
        <f t="shared" si="483"/>
        <v>89</v>
      </c>
      <c r="Q2454" s="122">
        <v>5.0000000000000001E-3</v>
      </c>
      <c r="R2454" s="10">
        <f t="shared" si="484"/>
        <v>22</v>
      </c>
      <c r="S2454" s="122">
        <f t="shared" si="485"/>
        <v>2.4899057873485869E-2</v>
      </c>
      <c r="T2454" s="10">
        <f t="shared" si="486"/>
        <v>111</v>
      </c>
      <c r="U2454" s="10">
        <f t="shared" si="487"/>
        <v>4569</v>
      </c>
      <c r="V2454" s="11">
        <v>4569</v>
      </c>
      <c r="W2454" s="12">
        <f t="shared" si="488"/>
        <v>111</v>
      </c>
      <c r="X2454" s="123">
        <f t="shared" si="489"/>
        <v>2.4899999999999999E-2</v>
      </c>
      <c r="Y2454" s="124" t="str">
        <f t="shared" si="490"/>
        <v>0.00%-8.40%</v>
      </c>
      <c r="Z2454" s="15"/>
      <c r="AA2454" s="15"/>
      <c r="AB2454" s="15"/>
      <c r="AC2454" s="125"/>
      <c r="AD2454" s="8">
        <f t="shared" si="491"/>
        <v>0</v>
      </c>
      <c r="AE2454" s="17">
        <f t="shared" si="492"/>
        <v>4569</v>
      </c>
      <c r="AF2454" s="18">
        <f t="shared" si="493"/>
        <v>111</v>
      </c>
      <c r="AG2454" s="126">
        <f t="shared" si="494"/>
        <v>2.4899057873485786E-2</v>
      </c>
      <c r="AH2454" s="20">
        <v>13.6</v>
      </c>
      <c r="AI2454" s="20">
        <v>450</v>
      </c>
      <c r="AJ2454" s="20"/>
      <c r="AK2454" s="20">
        <v>688</v>
      </c>
      <c r="AL2454" s="20">
        <f t="shared" si="495"/>
        <v>68226.399999999994</v>
      </c>
      <c r="AM2454" s="7" t="s">
        <v>287</v>
      </c>
      <c r="AN2454" s="20"/>
      <c r="AO2454" s="21"/>
      <c r="AP2454" s="21"/>
      <c r="AQ2454" s="5" t="s">
        <v>2672</v>
      </c>
      <c r="AR2454" s="5" t="s">
        <v>2203</v>
      </c>
    </row>
    <row r="2455" spans="1:44">
      <c r="A2455" s="87" t="s">
        <v>562</v>
      </c>
      <c r="B2455" s="5">
        <v>1009830</v>
      </c>
      <c r="C2455" s="5" t="s">
        <v>565</v>
      </c>
      <c r="D2455" s="5" t="s">
        <v>55</v>
      </c>
      <c r="E2455" s="5" t="s">
        <v>2577</v>
      </c>
      <c r="F2455" s="5" t="s">
        <v>2208</v>
      </c>
      <c r="G2455" s="5" t="s">
        <v>2673</v>
      </c>
      <c r="H2455" s="6">
        <v>41690</v>
      </c>
      <c r="I2455" s="5" t="s">
        <v>575</v>
      </c>
      <c r="J2455" s="5" t="s">
        <v>627</v>
      </c>
      <c r="K2455" s="5" t="s">
        <v>568</v>
      </c>
      <c r="L2455" s="7">
        <v>6</v>
      </c>
      <c r="M2455" s="7" t="s">
        <v>287</v>
      </c>
      <c r="N2455" s="8">
        <v>4380</v>
      </c>
      <c r="O2455" s="122">
        <v>0.02</v>
      </c>
      <c r="P2455" s="10">
        <f t="shared" si="483"/>
        <v>88</v>
      </c>
      <c r="Q2455" s="122">
        <v>5.0000000000000001E-3</v>
      </c>
      <c r="R2455" s="10">
        <f t="shared" si="484"/>
        <v>22</v>
      </c>
      <c r="S2455" s="122">
        <f t="shared" si="485"/>
        <v>2.5114155251141551E-2</v>
      </c>
      <c r="T2455" s="10">
        <f t="shared" si="486"/>
        <v>110</v>
      </c>
      <c r="U2455" s="10">
        <f t="shared" si="487"/>
        <v>4490</v>
      </c>
      <c r="V2455" s="11">
        <v>4489.5</v>
      </c>
      <c r="W2455" s="12">
        <f t="shared" si="488"/>
        <v>109.5</v>
      </c>
      <c r="X2455" s="123">
        <f t="shared" si="489"/>
        <v>2.5000000000000001E-2</v>
      </c>
      <c r="Y2455" s="124" t="str">
        <f t="shared" si="490"/>
        <v>0.00%-8.40%</v>
      </c>
      <c r="Z2455" s="15"/>
      <c r="AA2455" s="15"/>
      <c r="AB2455" s="15"/>
      <c r="AC2455" s="125"/>
      <c r="AD2455" s="8">
        <f t="shared" si="491"/>
        <v>0</v>
      </c>
      <c r="AE2455" s="17">
        <f t="shared" si="492"/>
        <v>4489.5</v>
      </c>
      <c r="AF2455" s="18">
        <f t="shared" si="493"/>
        <v>109.5</v>
      </c>
      <c r="AG2455" s="126">
        <f t="shared" si="494"/>
        <v>2.4999999999999911E-2</v>
      </c>
      <c r="AH2455" s="20">
        <v>13.6</v>
      </c>
      <c r="AI2455" s="20">
        <v>450</v>
      </c>
      <c r="AJ2455" s="20"/>
      <c r="AK2455" s="20">
        <v>688</v>
      </c>
      <c r="AL2455" s="20">
        <f t="shared" si="495"/>
        <v>67145.2</v>
      </c>
      <c r="AM2455" s="7" t="s">
        <v>287</v>
      </c>
      <c r="AN2455" s="20"/>
      <c r="AO2455" s="21"/>
      <c r="AP2455" s="21"/>
      <c r="AQ2455" s="5" t="s">
        <v>2672</v>
      </c>
      <c r="AR2455" s="5" t="s">
        <v>2203</v>
      </c>
    </row>
    <row r="2456" spans="1:44">
      <c r="A2456" s="87" t="s">
        <v>562</v>
      </c>
      <c r="B2456" s="5">
        <v>1009843</v>
      </c>
      <c r="C2456" s="5" t="s">
        <v>565</v>
      </c>
      <c r="D2456" s="5" t="s">
        <v>55</v>
      </c>
      <c r="E2456" s="5" t="s">
        <v>2577</v>
      </c>
      <c r="F2456" s="5" t="s">
        <v>2215</v>
      </c>
      <c r="G2456" s="5" t="s">
        <v>2673</v>
      </c>
      <c r="H2456" s="6">
        <v>41694</v>
      </c>
      <c r="I2456" s="5" t="s">
        <v>575</v>
      </c>
      <c r="J2456" s="5" t="s">
        <v>627</v>
      </c>
      <c r="K2456" s="5" t="s">
        <v>568</v>
      </c>
      <c r="L2456" s="7">
        <v>6</v>
      </c>
      <c r="M2456" s="7" t="s">
        <v>287</v>
      </c>
      <c r="N2456" s="8">
        <v>4408</v>
      </c>
      <c r="O2456" s="122">
        <v>0.02</v>
      </c>
      <c r="P2456" s="10">
        <f t="shared" si="483"/>
        <v>88</v>
      </c>
      <c r="Q2456" s="122">
        <v>5.0000000000000001E-3</v>
      </c>
      <c r="R2456" s="10">
        <f t="shared" si="484"/>
        <v>22</v>
      </c>
      <c r="S2456" s="122">
        <f t="shared" si="485"/>
        <v>2.4954627949183301E-2</v>
      </c>
      <c r="T2456" s="10">
        <f t="shared" si="486"/>
        <v>110</v>
      </c>
      <c r="U2456" s="10">
        <f t="shared" si="487"/>
        <v>4518</v>
      </c>
      <c r="V2456" s="11">
        <v>4518</v>
      </c>
      <c r="W2456" s="12">
        <f t="shared" si="488"/>
        <v>110</v>
      </c>
      <c r="X2456" s="123">
        <f t="shared" si="489"/>
        <v>2.5000000000000001E-2</v>
      </c>
      <c r="Y2456" s="124" t="str">
        <f t="shared" si="490"/>
        <v>0.00%-8.40%</v>
      </c>
      <c r="Z2456" s="15"/>
      <c r="AA2456" s="15"/>
      <c r="AB2456" s="15"/>
      <c r="AC2456" s="125"/>
      <c r="AD2456" s="8">
        <f t="shared" si="491"/>
        <v>0</v>
      </c>
      <c r="AE2456" s="17">
        <f t="shared" si="492"/>
        <v>4518</v>
      </c>
      <c r="AF2456" s="18">
        <f t="shared" si="493"/>
        <v>110</v>
      </c>
      <c r="AG2456" s="126">
        <f t="shared" si="494"/>
        <v>2.4954627949183239E-2</v>
      </c>
      <c r="AH2456" s="20">
        <v>13.6</v>
      </c>
      <c r="AI2456" s="20">
        <v>450</v>
      </c>
      <c r="AJ2456" s="20"/>
      <c r="AK2456" s="20">
        <v>688</v>
      </c>
      <c r="AL2456" s="20">
        <f t="shared" si="495"/>
        <v>67532.799999999988</v>
      </c>
      <c r="AM2456" s="7" t="s">
        <v>287</v>
      </c>
      <c r="AN2456" s="20"/>
      <c r="AO2456" s="21"/>
      <c r="AP2456" s="21"/>
      <c r="AQ2456" s="5" t="s">
        <v>2672</v>
      </c>
      <c r="AR2456" s="5" t="s">
        <v>2203</v>
      </c>
    </row>
    <row r="2457" spans="1:44">
      <c r="A2457" s="87" t="s">
        <v>562</v>
      </c>
      <c r="B2457" s="5">
        <v>1009890</v>
      </c>
      <c r="C2457" s="5" t="s">
        <v>565</v>
      </c>
      <c r="D2457" s="5" t="s">
        <v>55</v>
      </c>
      <c r="E2457" s="5" t="s">
        <v>2577</v>
      </c>
      <c r="F2457" s="5" t="s">
        <v>2204</v>
      </c>
      <c r="G2457" s="5" t="s">
        <v>2673</v>
      </c>
      <c r="H2457" s="6">
        <v>41694</v>
      </c>
      <c r="I2457" s="5" t="s">
        <v>575</v>
      </c>
      <c r="J2457" s="5" t="s">
        <v>653</v>
      </c>
      <c r="K2457" s="5" t="s">
        <v>568</v>
      </c>
      <c r="L2457" s="7">
        <v>6</v>
      </c>
      <c r="M2457" s="7" t="s">
        <v>287</v>
      </c>
      <c r="N2457" s="8">
        <v>4690</v>
      </c>
      <c r="O2457" s="122">
        <v>0.02</v>
      </c>
      <c r="P2457" s="10">
        <f t="shared" si="483"/>
        <v>94</v>
      </c>
      <c r="Q2457" s="122">
        <v>5.0000000000000001E-3</v>
      </c>
      <c r="R2457" s="10">
        <f t="shared" si="484"/>
        <v>23</v>
      </c>
      <c r="S2457" s="122">
        <f t="shared" si="485"/>
        <v>2.4946695095948827E-2</v>
      </c>
      <c r="T2457" s="10">
        <f t="shared" si="486"/>
        <v>117</v>
      </c>
      <c r="U2457" s="10">
        <f t="shared" si="487"/>
        <v>4807</v>
      </c>
      <c r="V2457" s="11">
        <v>4807</v>
      </c>
      <c r="W2457" s="12">
        <f t="shared" si="488"/>
        <v>117</v>
      </c>
      <c r="X2457" s="123">
        <f t="shared" si="489"/>
        <v>2.4899999999999999E-2</v>
      </c>
      <c r="Y2457" s="124" t="str">
        <f t="shared" si="490"/>
        <v>0.00%-8.40%</v>
      </c>
      <c r="Z2457" s="15"/>
      <c r="AA2457" s="15"/>
      <c r="AB2457" s="15"/>
      <c r="AC2457" s="125"/>
      <c r="AD2457" s="8">
        <f t="shared" si="491"/>
        <v>0</v>
      </c>
      <c r="AE2457" s="17">
        <f t="shared" si="492"/>
        <v>4807</v>
      </c>
      <c r="AF2457" s="18">
        <f t="shared" si="493"/>
        <v>117</v>
      </c>
      <c r="AG2457" s="126">
        <f t="shared" si="494"/>
        <v>2.4946695095948934E-2</v>
      </c>
      <c r="AH2457" s="20">
        <v>13.6</v>
      </c>
      <c r="AI2457" s="20">
        <v>750</v>
      </c>
      <c r="AJ2457" s="20"/>
      <c r="AK2457" s="20">
        <v>688</v>
      </c>
      <c r="AL2457" s="20">
        <f t="shared" si="495"/>
        <v>75063.199999999997</v>
      </c>
      <c r="AM2457" s="7" t="s">
        <v>287</v>
      </c>
      <c r="AN2457" s="20"/>
      <c r="AO2457" s="21"/>
      <c r="AP2457" s="21"/>
      <c r="AQ2457" s="5" t="s">
        <v>2672</v>
      </c>
      <c r="AR2457" s="5" t="s">
        <v>2203</v>
      </c>
    </row>
    <row r="2458" spans="1:44">
      <c r="A2458" s="87" t="s">
        <v>562</v>
      </c>
      <c r="B2458" s="5">
        <v>1009891</v>
      </c>
      <c r="C2458" s="5" t="s">
        <v>565</v>
      </c>
      <c r="D2458" s="5" t="s">
        <v>55</v>
      </c>
      <c r="E2458" s="5" t="s">
        <v>2577</v>
      </c>
      <c r="F2458" s="5" t="s">
        <v>2208</v>
      </c>
      <c r="G2458" s="5" t="s">
        <v>2673</v>
      </c>
      <c r="H2458" s="6">
        <v>41694</v>
      </c>
      <c r="I2458" s="5" t="s">
        <v>575</v>
      </c>
      <c r="J2458" s="5" t="s">
        <v>2642</v>
      </c>
      <c r="K2458" s="5" t="s">
        <v>568</v>
      </c>
      <c r="L2458" s="7">
        <v>6</v>
      </c>
      <c r="M2458" s="7" t="s">
        <v>287</v>
      </c>
      <c r="N2458" s="8">
        <v>4666</v>
      </c>
      <c r="O2458" s="122">
        <v>0.02</v>
      </c>
      <c r="P2458" s="10">
        <f t="shared" si="483"/>
        <v>93</v>
      </c>
      <c r="Q2458" s="122">
        <v>5.0000000000000001E-3</v>
      </c>
      <c r="R2458" s="10">
        <f t="shared" si="484"/>
        <v>23</v>
      </c>
      <c r="S2458" s="122">
        <f t="shared" si="485"/>
        <v>2.4860694384912129E-2</v>
      </c>
      <c r="T2458" s="10">
        <f t="shared" si="486"/>
        <v>116</v>
      </c>
      <c r="U2458" s="10">
        <f t="shared" si="487"/>
        <v>4782</v>
      </c>
      <c r="V2458" s="11">
        <v>4782.6499999999996</v>
      </c>
      <c r="W2458" s="12">
        <f t="shared" si="488"/>
        <v>116.64999999999964</v>
      </c>
      <c r="X2458" s="123">
        <f t="shared" si="489"/>
        <v>2.5000000000000001E-2</v>
      </c>
      <c r="Y2458" s="124" t="str">
        <f t="shared" si="490"/>
        <v>0.00%-8.40%</v>
      </c>
      <c r="Z2458" s="15"/>
      <c r="AA2458" s="15"/>
      <c r="AB2458" s="15"/>
      <c r="AC2458" s="125"/>
      <c r="AD2458" s="8">
        <f t="shared" si="491"/>
        <v>0</v>
      </c>
      <c r="AE2458" s="17">
        <f t="shared" si="492"/>
        <v>4782.6499999999996</v>
      </c>
      <c r="AF2458" s="18">
        <f t="shared" si="493"/>
        <v>116.64999999999964</v>
      </c>
      <c r="AG2458" s="126">
        <f t="shared" si="494"/>
        <v>2.4999999999999911E-2</v>
      </c>
      <c r="AH2458" s="20">
        <v>13.6</v>
      </c>
      <c r="AI2458" s="20">
        <v>650</v>
      </c>
      <c r="AJ2458" s="20"/>
      <c r="AK2458" s="20">
        <v>688</v>
      </c>
      <c r="AL2458" s="20">
        <f t="shared" si="495"/>
        <v>73532.039999999994</v>
      </c>
      <c r="AM2458" s="7" t="s">
        <v>287</v>
      </c>
      <c r="AN2458" s="20"/>
      <c r="AO2458" s="21"/>
      <c r="AP2458" s="21"/>
      <c r="AQ2458" s="5" t="s">
        <v>2672</v>
      </c>
      <c r="AR2458" s="5" t="s">
        <v>2203</v>
      </c>
    </row>
    <row r="2459" spans="1:44">
      <c r="A2459" s="87" t="s">
        <v>562</v>
      </c>
      <c r="B2459" s="5">
        <v>1009894</v>
      </c>
      <c r="C2459" s="5" t="s">
        <v>565</v>
      </c>
      <c r="D2459" s="5" t="s">
        <v>55</v>
      </c>
      <c r="E2459" s="5" t="s">
        <v>2577</v>
      </c>
      <c r="F2459" s="5" t="s">
        <v>2204</v>
      </c>
      <c r="G2459" s="5" t="s">
        <v>2673</v>
      </c>
      <c r="H2459" s="6">
        <v>41694</v>
      </c>
      <c r="I2459" s="5" t="s">
        <v>575</v>
      </c>
      <c r="J2459" s="5" t="s">
        <v>653</v>
      </c>
      <c r="K2459" s="5" t="s">
        <v>568</v>
      </c>
      <c r="L2459" s="7">
        <v>6</v>
      </c>
      <c r="M2459" s="7" t="s">
        <v>287</v>
      </c>
      <c r="N2459" s="8">
        <v>4595</v>
      </c>
      <c r="O2459" s="122">
        <v>0.02</v>
      </c>
      <c r="P2459" s="10">
        <f t="shared" si="483"/>
        <v>92</v>
      </c>
      <c r="Q2459" s="122">
        <v>5.0000000000000001E-3</v>
      </c>
      <c r="R2459" s="10">
        <f t="shared" si="484"/>
        <v>23</v>
      </c>
      <c r="S2459" s="122">
        <f t="shared" si="485"/>
        <v>2.5027203482045703E-2</v>
      </c>
      <c r="T2459" s="10">
        <f t="shared" si="486"/>
        <v>115</v>
      </c>
      <c r="U2459" s="10">
        <f t="shared" si="487"/>
        <v>4710</v>
      </c>
      <c r="V2459" s="11">
        <v>4710</v>
      </c>
      <c r="W2459" s="12">
        <f t="shared" si="488"/>
        <v>115</v>
      </c>
      <c r="X2459" s="123">
        <f t="shared" si="489"/>
        <v>2.5000000000000001E-2</v>
      </c>
      <c r="Y2459" s="124" t="str">
        <f t="shared" si="490"/>
        <v>0.00%-8.40%</v>
      </c>
      <c r="Z2459" s="15"/>
      <c r="AA2459" s="15"/>
      <c r="AB2459" s="15"/>
      <c r="AC2459" s="125"/>
      <c r="AD2459" s="8">
        <f t="shared" si="491"/>
        <v>0</v>
      </c>
      <c r="AE2459" s="17">
        <f t="shared" si="492"/>
        <v>4710</v>
      </c>
      <c r="AF2459" s="18">
        <f t="shared" si="493"/>
        <v>115</v>
      </c>
      <c r="AG2459" s="126">
        <f t="shared" si="494"/>
        <v>2.502720348204579E-2</v>
      </c>
      <c r="AH2459" s="20">
        <v>13.6</v>
      </c>
      <c r="AI2459" s="20">
        <v>750</v>
      </c>
      <c r="AJ2459" s="20"/>
      <c r="AK2459" s="20">
        <v>688</v>
      </c>
      <c r="AL2459" s="20">
        <f t="shared" si="495"/>
        <v>73744</v>
      </c>
      <c r="AM2459" s="7" t="s">
        <v>287</v>
      </c>
      <c r="AN2459" s="20"/>
      <c r="AO2459" s="21"/>
      <c r="AP2459" s="21"/>
      <c r="AQ2459" s="5" t="s">
        <v>2672</v>
      </c>
      <c r="AR2459" s="5" t="s">
        <v>2203</v>
      </c>
    </row>
    <row r="2460" spans="1:44">
      <c r="A2460" s="87" t="s">
        <v>562</v>
      </c>
      <c r="B2460" s="5">
        <v>1009906</v>
      </c>
      <c r="C2460" s="5" t="s">
        <v>565</v>
      </c>
      <c r="D2460" s="5" t="s">
        <v>55</v>
      </c>
      <c r="E2460" s="5" t="s">
        <v>2577</v>
      </c>
      <c r="F2460" s="5" t="s">
        <v>2215</v>
      </c>
      <c r="G2460" s="5" t="s">
        <v>2673</v>
      </c>
      <c r="H2460" s="6">
        <v>41694</v>
      </c>
      <c r="I2460" s="5" t="s">
        <v>575</v>
      </c>
      <c r="J2460" s="5" t="s">
        <v>2642</v>
      </c>
      <c r="K2460" s="5" t="s">
        <v>568</v>
      </c>
      <c r="L2460" s="7">
        <v>6</v>
      </c>
      <c r="M2460" s="7" t="s">
        <v>287</v>
      </c>
      <c r="N2460" s="8">
        <v>4410</v>
      </c>
      <c r="O2460" s="122">
        <v>0.02</v>
      </c>
      <c r="P2460" s="10">
        <f t="shared" si="483"/>
        <v>88</v>
      </c>
      <c r="Q2460" s="122">
        <v>5.0000000000000001E-3</v>
      </c>
      <c r="R2460" s="10">
        <f t="shared" si="484"/>
        <v>22</v>
      </c>
      <c r="S2460" s="122">
        <f t="shared" si="485"/>
        <v>2.4943310657596373E-2</v>
      </c>
      <c r="T2460" s="10">
        <f t="shared" si="486"/>
        <v>110</v>
      </c>
      <c r="U2460" s="10">
        <f t="shared" si="487"/>
        <v>4520</v>
      </c>
      <c r="V2460" s="11">
        <v>4520</v>
      </c>
      <c r="W2460" s="12">
        <f t="shared" si="488"/>
        <v>110</v>
      </c>
      <c r="X2460" s="123">
        <f t="shared" si="489"/>
        <v>2.4899999999999999E-2</v>
      </c>
      <c r="Y2460" s="124" t="str">
        <f t="shared" si="490"/>
        <v>0.00%-8.40%</v>
      </c>
      <c r="Z2460" s="15"/>
      <c r="AA2460" s="15"/>
      <c r="AB2460" s="15"/>
      <c r="AC2460" s="125"/>
      <c r="AD2460" s="8">
        <f t="shared" si="491"/>
        <v>0</v>
      </c>
      <c r="AE2460" s="17">
        <f t="shared" si="492"/>
        <v>4520</v>
      </c>
      <c r="AF2460" s="18">
        <f t="shared" si="493"/>
        <v>110</v>
      </c>
      <c r="AG2460" s="126">
        <f t="shared" si="494"/>
        <v>2.4943310657596474E-2</v>
      </c>
      <c r="AH2460" s="20">
        <v>13.6</v>
      </c>
      <c r="AI2460" s="20">
        <v>650</v>
      </c>
      <c r="AJ2460" s="20"/>
      <c r="AK2460" s="20">
        <v>688</v>
      </c>
      <c r="AL2460" s="20">
        <f t="shared" si="495"/>
        <v>69960</v>
      </c>
      <c r="AM2460" s="7" t="s">
        <v>287</v>
      </c>
      <c r="AN2460" s="20"/>
      <c r="AO2460" s="21"/>
      <c r="AP2460" s="21"/>
      <c r="AQ2460" s="5" t="s">
        <v>2672</v>
      </c>
      <c r="AR2460" s="5" t="s">
        <v>2203</v>
      </c>
    </row>
    <row r="2461" spans="1:44">
      <c r="A2461" s="87" t="s">
        <v>562</v>
      </c>
      <c r="B2461" s="5">
        <v>1009909</v>
      </c>
      <c r="C2461" s="5" t="s">
        <v>565</v>
      </c>
      <c r="D2461" s="5" t="s">
        <v>55</v>
      </c>
      <c r="E2461" s="5" t="s">
        <v>2577</v>
      </c>
      <c r="F2461" s="5" t="s">
        <v>2204</v>
      </c>
      <c r="G2461" s="5" t="s">
        <v>2673</v>
      </c>
      <c r="H2461" s="6">
        <v>41694</v>
      </c>
      <c r="I2461" s="5" t="s">
        <v>575</v>
      </c>
      <c r="J2461" s="5" t="s">
        <v>627</v>
      </c>
      <c r="K2461" s="5" t="s">
        <v>568</v>
      </c>
      <c r="L2461" s="7">
        <v>6</v>
      </c>
      <c r="M2461" s="7" t="s">
        <v>287</v>
      </c>
      <c r="N2461" s="8">
        <v>4751</v>
      </c>
      <c r="O2461" s="122">
        <v>0.02</v>
      </c>
      <c r="P2461" s="10">
        <f t="shared" si="483"/>
        <v>95</v>
      </c>
      <c r="Q2461" s="122">
        <v>5.0000000000000001E-3</v>
      </c>
      <c r="R2461" s="10">
        <f t="shared" si="484"/>
        <v>24</v>
      </c>
      <c r="S2461" s="122">
        <f t="shared" si="485"/>
        <v>2.5047358450852451E-2</v>
      </c>
      <c r="T2461" s="10">
        <f t="shared" si="486"/>
        <v>119</v>
      </c>
      <c r="U2461" s="10">
        <f t="shared" si="487"/>
        <v>4870</v>
      </c>
      <c r="V2461" s="11">
        <v>4870</v>
      </c>
      <c r="W2461" s="12">
        <f t="shared" si="488"/>
        <v>119</v>
      </c>
      <c r="X2461" s="123">
        <f t="shared" si="489"/>
        <v>2.5000000000000001E-2</v>
      </c>
      <c r="Y2461" s="124" t="str">
        <f t="shared" si="490"/>
        <v>0.00%-8.40%</v>
      </c>
      <c r="Z2461" s="15"/>
      <c r="AA2461" s="15"/>
      <c r="AB2461" s="15"/>
      <c r="AC2461" s="125"/>
      <c r="AD2461" s="8">
        <f t="shared" si="491"/>
        <v>0</v>
      </c>
      <c r="AE2461" s="17">
        <f t="shared" si="492"/>
        <v>4870</v>
      </c>
      <c r="AF2461" s="18">
        <f t="shared" si="493"/>
        <v>119</v>
      </c>
      <c r="AG2461" s="126">
        <f t="shared" si="494"/>
        <v>2.5047358450852375E-2</v>
      </c>
      <c r="AH2461" s="20">
        <v>13.6</v>
      </c>
      <c r="AI2461" s="20">
        <v>450</v>
      </c>
      <c r="AJ2461" s="20"/>
      <c r="AK2461" s="20">
        <v>688</v>
      </c>
      <c r="AL2461" s="20">
        <f t="shared" si="495"/>
        <v>72320</v>
      </c>
      <c r="AM2461" s="7" t="s">
        <v>287</v>
      </c>
      <c r="AN2461" s="20"/>
      <c r="AO2461" s="21"/>
      <c r="AP2461" s="21"/>
      <c r="AQ2461" s="5" t="s">
        <v>2672</v>
      </c>
      <c r="AR2461" s="5" t="s">
        <v>2203</v>
      </c>
    </row>
    <row r="2462" spans="1:44">
      <c r="A2462" s="87" t="s">
        <v>562</v>
      </c>
      <c r="B2462" s="5">
        <v>1009921</v>
      </c>
      <c r="C2462" s="5" t="s">
        <v>565</v>
      </c>
      <c r="D2462" s="5" t="s">
        <v>55</v>
      </c>
      <c r="E2462" s="5" t="s">
        <v>2577</v>
      </c>
      <c r="F2462" s="5" t="s">
        <v>2208</v>
      </c>
      <c r="G2462" s="5" t="s">
        <v>2673</v>
      </c>
      <c r="H2462" s="6">
        <v>41694</v>
      </c>
      <c r="I2462" s="5" t="s">
        <v>575</v>
      </c>
      <c r="J2462" s="5" t="s">
        <v>627</v>
      </c>
      <c r="K2462" s="5" t="s">
        <v>568</v>
      </c>
      <c r="L2462" s="7">
        <v>6</v>
      </c>
      <c r="M2462" s="7" t="s">
        <v>287</v>
      </c>
      <c r="N2462" s="8">
        <v>4380</v>
      </c>
      <c r="O2462" s="122">
        <v>0.02</v>
      </c>
      <c r="P2462" s="10">
        <f t="shared" si="483"/>
        <v>88</v>
      </c>
      <c r="Q2462" s="122">
        <v>5.0000000000000001E-3</v>
      </c>
      <c r="R2462" s="10">
        <f t="shared" si="484"/>
        <v>22</v>
      </c>
      <c r="S2462" s="122">
        <f t="shared" si="485"/>
        <v>2.5114155251141551E-2</v>
      </c>
      <c r="T2462" s="10">
        <f t="shared" si="486"/>
        <v>110</v>
      </c>
      <c r="U2462" s="10">
        <f t="shared" si="487"/>
        <v>4490</v>
      </c>
      <c r="V2462" s="11">
        <v>4489.5</v>
      </c>
      <c r="W2462" s="12">
        <f t="shared" si="488"/>
        <v>109.5</v>
      </c>
      <c r="X2462" s="123">
        <f t="shared" si="489"/>
        <v>2.5000000000000001E-2</v>
      </c>
      <c r="Y2462" s="124" t="str">
        <f t="shared" si="490"/>
        <v>0.00%-8.40%</v>
      </c>
      <c r="Z2462" s="15"/>
      <c r="AA2462" s="15"/>
      <c r="AB2462" s="15"/>
      <c r="AC2462" s="125"/>
      <c r="AD2462" s="8">
        <f t="shared" si="491"/>
        <v>0</v>
      </c>
      <c r="AE2462" s="17">
        <f t="shared" si="492"/>
        <v>4489.5</v>
      </c>
      <c r="AF2462" s="18">
        <f t="shared" si="493"/>
        <v>109.5</v>
      </c>
      <c r="AG2462" s="126">
        <f t="shared" si="494"/>
        <v>2.4999999999999911E-2</v>
      </c>
      <c r="AH2462" s="20">
        <v>13.6</v>
      </c>
      <c r="AI2462" s="20">
        <v>450</v>
      </c>
      <c r="AJ2462" s="20"/>
      <c r="AK2462" s="20">
        <v>688</v>
      </c>
      <c r="AL2462" s="20">
        <f t="shared" si="495"/>
        <v>67145.2</v>
      </c>
      <c r="AM2462" s="7" t="s">
        <v>287</v>
      </c>
      <c r="AN2462" s="20"/>
      <c r="AO2462" s="21"/>
      <c r="AP2462" s="21"/>
      <c r="AQ2462" s="5" t="s">
        <v>2672</v>
      </c>
      <c r="AR2462" s="5" t="s">
        <v>2203</v>
      </c>
    </row>
    <row r="2463" spans="1:44">
      <c r="A2463" s="87" t="s">
        <v>562</v>
      </c>
      <c r="B2463" s="5">
        <v>1009974</v>
      </c>
      <c r="C2463" s="5" t="s">
        <v>565</v>
      </c>
      <c r="D2463" s="5" t="s">
        <v>55</v>
      </c>
      <c r="E2463" s="5" t="s">
        <v>2577</v>
      </c>
      <c r="F2463" s="5" t="s">
        <v>2208</v>
      </c>
      <c r="G2463" s="5" t="s">
        <v>2673</v>
      </c>
      <c r="H2463" s="6">
        <v>41701</v>
      </c>
      <c r="I2463" s="5" t="s">
        <v>575</v>
      </c>
      <c r="J2463" s="5" t="s">
        <v>2644</v>
      </c>
      <c r="K2463" s="5" t="s">
        <v>568</v>
      </c>
      <c r="L2463" s="7">
        <v>6</v>
      </c>
      <c r="M2463" s="7" t="s">
        <v>287</v>
      </c>
      <c r="N2463" s="8">
        <v>4578</v>
      </c>
      <c r="O2463" s="122">
        <v>0.02</v>
      </c>
      <c r="P2463" s="10">
        <f t="shared" si="483"/>
        <v>92</v>
      </c>
      <c r="Q2463" s="122">
        <v>5.0000000000000001E-3</v>
      </c>
      <c r="R2463" s="10">
        <f t="shared" si="484"/>
        <v>23</v>
      </c>
      <c r="S2463" s="122">
        <f t="shared" si="485"/>
        <v>2.5120139799038883E-2</v>
      </c>
      <c r="T2463" s="10">
        <f t="shared" si="486"/>
        <v>115</v>
      </c>
      <c r="U2463" s="10">
        <f t="shared" si="487"/>
        <v>4693</v>
      </c>
      <c r="V2463" s="11">
        <v>4738.2299999999996</v>
      </c>
      <c r="W2463" s="12">
        <f t="shared" si="488"/>
        <v>160.22999999999956</v>
      </c>
      <c r="X2463" s="123">
        <f t="shared" si="489"/>
        <v>3.5000000000000003E-2</v>
      </c>
      <c r="Y2463" s="124" t="str">
        <f t="shared" si="490"/>
        <v>0.00%-8.40%</v>
      </c>
      <c r="Z2463" s="15"/>
      <c r="AA2463" s="15"/>
      <c r="AB2463" s="15"/>
      <c r="AC2463" s="125"/>
      <c r="AD2463" s="8">
        <f t="shared" si="491"/>
        <v>0</v>
      </c>
      <c r="AE2463" s="17">
        <f t="shared" si="492"/>
        <v>4738.2299999999996</v>
      </c>
      <c r="AF2463" s="18">
        <f t="shared" si="493"/>
        <v>160.22999999999956</v>
      </c>
      <c r="AG2463" s="126">
        <f t="shared" si="494"/>
        <v>3.499999999999992E-2</v>
      </c>
      <c r="AH2463" s="20">
        <v>13.6</v>
      </c>
      <c r="AI2463" s="20">
        <v>650</v>
      </c>
      <c r="AJ2463" s="20"/>
      <c r="AK2463" s="20">
        <v>688</v>
      </c>
      <c r="AL2463" s="20">
        <f t="shared" si="495"/>
        <v>72927.927999999985</v>
      </c>
      <c r="AM2463" s="7" t="s">
        <v>287</v>
      </c>
      <c r="AN2463" s="20"/>
      <c r="AO2463" s="21"/>
      <c r="AP2463" s="21"/>
      <c r="AQ2463" s="5" t="s">
        <v>2672</v>
      </c>
      <c r="AR2463" s="5" t="s">
        <v>2203</v>
      </c>
    </row>
    <row r="2464" spans="1:44">
      <c r="A2464" s="87" t="s">
        <v>562</v>
      </c>
      <c r="B2464" s="5">
        <v>1010015</v>
      </c>
      <c r="C2464" s="5" t="s">
        <v>565</v>
      </c>
      <c r="D2464" s="5" t="s">
        <v>55</v>
      </c>
      <c r="E2464" s="5" t="s">
        <v>2577</v>
      </c>
      <c r="F2464" s="5" t="s">
        <v>2215</v>
      </c>
      <c r="G2464" s="5" t="s">
        <v>2673</v>
      </c>
      <c r="H2464" s="6">
        <v>41704</v>
      </c>
      <c r="I2464" s="5" t="s">
        <v>575</v>
      </c>
      <c r="J2464" s="5" t="s">
        <v>627</v>
      </c>
      <c r="K2464" s="5" t="s">
        <v>568</v>
      </c>
      <c r="L2464" s="7">
        <v>6</v>
      </c>
      <c r="M2464" s="7" t="s">
        <v>287</v>
      </c>
      <c r="N2464" s="8">
        <v>4415</v>
      </c>
      <c r="O2464" s="122">
        <v>0.02</v>
      </c>
      <c r="P2464" s="10">
        <f t="shared" si="483"/>
        <v>88</v>
      </c>
      <c r="Q2464" s="122">
        <v>5.0000000000000001E-3</v>
      </c>
      <c r="R2464" s="10">
        <f t="shared" si="484"/>
        <v>22</v>
      </c>
      <c r="S2464" s="122">
        <f t="shared" si="485"/>
        <v>2.491506228765572E-2</v>
      </c>
      <c r="T2464" s="10">
        <f t="shared" si="486"/>
        <v>110</v>
      </c>
      <c r="U2464" s="10">
        <f t="shared" si="487"/>
        <v>4525</v>
      </c>
      <c r="V2464" s="11">
        <v>4569</v>
      </c>
      <c r="W2464" s="12">
        <f t="shared" si="488"/>
        <v>154</v>
      </c>
      <c r="X2464" s="123">
        <f t="shared" si="489"/>
        <v>3.49E-2</v>
      </c>
      <c r="Y2464" s="124" t="str">
        <f t="shared" si="490"/>
        <v>0.00%-8.40%</v>
      </c>
      <c r="Z2464" s="15"/>
      <c r="AA2464" s="15"/>
      <c r="AB2464" s="15"/>
      <c r="AC2464" s="125"/>
      <c r="AD2464" s="8">
        <f t="shared" si="491"/>
        <v>0</v>
      </c>
      <c r="AE2464" s="17">
        <f t="shared" si="492"/>
        <v>4569</v>
      </c>
      <c r="AF2464" s="18">
        <f t="shared" si="493"/>
        <v>154</v>
      </c>
      <c r="AG2464" s="126">
        <f t="shared" si="494"/>
        <v>3.4881087202718097E-2</v>
      </c>
      <c r="AH2464" s="20">
        <v>13.6</v>
      </c>
      <c r="AI2464" s="20">
        <v>450</v>
      </c>
      <c r="AJ2464" s="20"/>
      <c r="AK2464" s="20">
        <v>688</v>
      </c>
      <c r="AL2464" s="20">
        <f t="shared" si="495"/>
        <v>68226.399999999994</v>
      </c>
      <c r="AM2464" s="7" t="s">
        <v>287</v>
      </c>
      <c r="AN2464" s="20"/>
      <c r="AO2464" s="21"/>
      <c r="AP2464" s="21"/>
      <c r="AQ2464" s="5" t="s">
        <v>2672</v>
      </c>
      <c r="AR2464" s="5" t="s">
        <v>2203</v>
      </c>
    </row>
    <row r="2465" spans="1:44">
      <c r="A2465" s="87" t="s">
        <v>562</v>
      </c>
      <c r="B2465" s="5">
        <v>1010024</v>
      </c>
      <c r="C2465" s="5" t="s">
        <v>565</v>
      </c>
      <c r="D2465" s="5" t="s">
        <v>55</v>
      </c>
      <c r="E2465" s="5" t="s">
        <v>2577</v>
      </c>
      <c r="F2465" s="5" t="s">
        <v>2208</v>
      </c>
      <c r="G2465" s="5" t="s">
        <v>2673</v>
      </c>
      <c r="H2465" s="6">
        <v>41704</v>
      </c>
      <c r="I2465" s="5" t="s">
        <v>575</v>
      </c>
      <c r="J2465" s="5" t="s">
        <v>627</v>
      </c>
      <c r="K2465" s="5" t="s">
        <v>568</v>
      </c>
      <c r="L2465" s="7">
        <v>6</v>
      </c>
      <c r="M2465" s="7" t="s">
        <v>287</v>
      </c>
      <c r="N2465" s="8">
        <v>4419</v>
      </c>
      <c r="O2465" s="122">
        <v>0.02</v>
      </c>
      <c r="P2465" s="10">
        <f t="shared" si="483"/>
        <v>88</v>
      </c>
      <c r="Q2465" s="122">
        <v>5.0000000000000001E-3</v>
      </c>
      <c r="R2465" s="10">
        <f t="shared" si="484"/>
        <v>22</v>
      </c>
      <c r="S2465" s="122">
        <f t="shared" si="485"/>
        <v>2.4892509617560534E-2</v>
      </c>
      <c r="T2465" s="10">
        <f t="shared" si="486"/>
        <v>110</v>
      </c>
      <c r="U2465" s="10">
        <f t="shared" si="487"/>
        <v>4529</v>
      </c>
      <c r="V2465" s="11">
        <v>4529.4749999999995</v>
      </c>
      <c r="W2465" s="12">
        <f t="shared" si="488"/>
        <v>110.47499999999945</v>
      </c>
      <c r="X2465" s="123">
        <f t="shared" si="489"/>
        <v>2.5000000000000001E-2</v>
      </c>
      <c r="Y2465" s="124" t="str">
        <f t="shared" si="490"/>
        <v>0.00%-8.40%</v>
      </c>
      <c r="Z2465" s="15"/>
      <c r="AA2465" s="15"/>
      <c r="AB2465" s="15"/>
      <c r="AC2465" s="125"/>
      <c r="AD2465" s="8">
        <f t="shared" si="491"/>
        <v>0</v>
      </c>
      <c r="AE2465" s="17">
        <f t="shared" si="492"/>
        <v>4529.4749999999995</v>
      </c>
      <c r="AF2465" s="18">
        <f t="shared" si="493"/>
        <v>110.47499999999945</v>
      </c>
      <c r="AG2465" s="126">
        <f t="shared" si="494"/>
        <v>2.4999999999999911E-2</v>
      </c>
      <c r="AH2465" s="20">
        <v>13.6</v>
      </c>
      <c r="AI2465" s="20">
        <v>450</v>
      </c>
      <c r="AJ2465" s="20"/>
      <c r="AK2465" s="20">
        <v>688</v>
      </c>
      <c r="AL2465" s="20">
        <f t="shared" si="495"/>
        <v>67688.859999999986</v>
      </c>
      <c r="AM2465" s="7" t="s">
        <v>287</v>
      </c>
      <c r="AN2465" s="20"/>
      <c r="AO2465" s="21"/>
      <c r="AP2465" s="21"/>
      <c r="AQ2465" s="5" t="s">
        <v>2672</v>
      </c>
      <c r="AR2465" s="5" t="s">
        <v>2203</v>
      </c>
    </row>
    <row r="2466" spans="1:44">
      <c r="A2466" s="87" t="s">
        <v>562</v>
      </c>
      <c r="B2466" s="5">
        <v>1010040</v>
      </c>
      <c r="C2466" s="5" t="s">
        <v>565</v>
      </c>
      <c r="D2466" s="5" t="s">
        <v>55</v>
      </c>
      <c r="E2466" s="5" t="s">
        <v>2577</v>
      </c>
      <c r="F2466" s="5" t="s">
        <v>2199</v>
      </c>
      <c r="G2466" s="5" t="s">
        <v>2676</v>
      </c>
      <c r="H2466" s="6">
        <v>41704</v>
      </c>
      <c r="I2466" s="5" t="s">
        <v>575</v>
      </c>
      <c r="J2466" s="5" t="s">
        <v>653</v>
      </c>
      <c r="K2466" s="5" t="s">
        <v>568</v>
      </c>
      <c r="L2466" s="7">
        <v>6</v>
      </c>
      <c r="M2466" s="7" t="s">
        <v>287</v>
      </c>
      <c r="N2466" s="8">
        <v>4676</v>
      </c>
      <c r="O2466" s="122">
        <v>0.02</v>
      </c>
      <c r="P2466" s="10">
        <f t="shared" si="483"/>
        <v>94</v>
      </c>
      <c r="Q2466" s="122">
        <v>5.0000000000000001E-3</v>
      </c>
      <c r="R2466" s="10">
        <f t="shared" si="484"/>
        <v>23</v>
      </c>
      <c r="S2466" s="122">
        <f t="shared" si="485"/>
        <v>2.5021385799828915E-2</v>
      </c>
      <c r="T2466" s="10">
        <f t="shared" si="486"/>
        <v>117</v>
      </c>
      <c r="U2466" s="10">
        <f t="shared" si="487"/>
        <v>4793</v>
      </c>
      <c r="V2466" s="11">
        <v>4676</v>
      </c>
      <c r="W2466" s="12">
        <f t="shared" si="488"/>
        <v>0</v>
      </c>
      <c r="X2466" s="123">
        <f t="shared" si="489"/>
        <v>0</v>
      </c>
      <c r="Y2466" s="124" t="str">
        <f t="shared" si="490"/>
        <v>0.00%-8.40%</v>
      </c>
      <c r="Z2466" s="15"/>
      <c r="AA2466" s="15"/>
      <c r="AB2466" s="15"/>
      <c r="AC2466" s="125"/>
      <c r="AD2466" s="8">
        <f t="shared" si="491"/>
        <v>0</v>
      </c>
      <c r="AE2466" s="17">
        <f t="shared" si="492"/>
        <v>4676</v>
      </c>
      <c r="AF2466" s="18">
        <f t="shared" si="493"/>
        <v>0</v>
      </c>
      <c r="AG2466" s="126">
        <f t="shared" si="494"/>
        <v>0</v>
      </c>
      <c r="AH2466" s="20">
        <v>13.6</v>
      </c>
      <c r="AI2466" s="20">
        <v>750</v>
      </c>
      <c r="AJ2466" s="20"/>
      <c r="AK2466" s="20">
        <v>688</v>
      </c>
      <c r="AL2466" s="20">
        <f t="shared" si="495"/>
        <v>73281.600000000006</v>
      </c>
      <c r="AM2466" s="7" t="s">
        <v>287</v>
      </c>
      <c r="AN2466" s="20"/>
      <c r="AO2466" s="21" t="str">
        <f>VLOOKUP(B2466,'[5]FCLCh-VBR'!$B$9:$AQ$42,42,)</f>
        <v>2025 请假 4.84%</v>
      </c>
      <c r="AP2466" s="21" t="s">
        <v>624</v>
      </c>
      <c r="AQ2466" s="5" t="s">
        <v>2672</v>
      </c>
      <c r="AR2466" s="5" t="s">
        <v>2203</v>
      </c>
    </row>
    <row r="2467" spans="1:44">
      <c r="A2467" s="87" t="s">
        <v>562</v>
      </c>
      <c r="B2467" s="5">
        <v>1010054</v>
      </c>
      <c r="C2467" s="5" t="s">
        <v>565</v>
      </c>
      <c r="D2467" s="5" t="s">
        <v>55</v>
      </c>
      <c r="E2467" s="5" t="s">
        <v>2577</v>
      </c>
      <c r="F2467" s="5" t="s">
        <v>2215</v>
      </c>
      <c r="G2467" s="5" t="s">
        <v>2673</v>
      </c>
      <c r="H2467" s="6">
        <v>41704</v>
      </c>
      <c r="I2467" s="5" t="s">
        <v>575</v>
      </c>
      <c r="J2467" s="5" t="s">
        <v>2644</v>
      </c>
      <c r="K2467" s="5" t="s">
        <v>568</v>
      </c>
      <c r="L2467" s="7">
        <v>6</v>
      </c>
      <c r="M2467" s="7" t="s">
        <v>287</v>
      </c>
      <c r="N2467" s="8">
        <v>4509</v>
      </c>
      <c r="O2467" s="122">
        <v>0.02</v>
      </c>
      <c r="P2467" s="10">
        <f t="shared" si="483"/>
        <v>90</v>
      </c>
      <c r="Q2467" s="122">
        <v>5.0000000000000001E-3</v>
      </c>
      <c r="R2467" s="10">
        <f t="shared" si="484"/>
        <v>23</v>
      </c>
      <c r="S2467" s="122">
        <f t="shared" si="485"/>
        <v>2.5060989132845421E-2</v>
      </c>
      <c r="T2467" s="10">
        <f t="shared" si="486"/>
        <v>113</v>
      </c>
      <c r="U2467" s="10">
        <f t="shared" si="487"/>
        <v>4622</v>
      </c>
      <c r="V2467" s="11">
        <v>4509</v>
      </c>
      <c r="W2467" s="12">
        <f t="shared" si="488"/>
        <v>0</v>
      </c>
      <c r="X2467" s="123">
        <f t="shared" si="489"/>
        <v>0</v>
      </c>
      <c r="Y2467" s="124" t="str">
        <f t="shared" si="490"/>
        <v>0.00%-8.40%</v>
      </c>
      <c r="Z2467" s="15"/>
      <c r="AA2467" s="15"/>
      <c r="AB2467" s="15"/>
      <c r="AC2467" s="125"/>
      <c r="AD2467" s="8">
        <f t="shared" si="491"/>
        <v>0</v>
      </c>
      <c r="AE2467" s="17">
        <f t="shared" si="492"/>
        <v>4509</v>
      </c>
      <c r="AF2467" s="18">
        <f t="shared" si="493"/>
        <v>0</v>
      </c>
      <c r="AG2467" s="126">
        <f t="shared" si="494"/>
        <v>0</v>
      </c>
      <c r="AH2467" s="20">
        <v>13.6</v>
      </c>
      <c r="AI2467" s="20">
        <v>650</v>
      </c>
      <c r="AJ2467" s="20"/>
      <c r="AK2467" s="20">
        <v>688</v>
      </c>
      <c r="AL2467" s="20">
        <f t="shared" si="495"/>
        <v>69810.399999999994</v>
      </c>
      <c r="AM2467" s="7" t="s">
        <v>287</v>
      </c>
      <c r="AN2467" s="20"/>
      <c r="AO2467" s="21" t="str">
        <f>VLOOKUP(B2467,'[2]FCLCh-VB2'!$B$9:$AQ$230,42,)</f>
        <v>仅能从事单一/简单工序，工作责任心不强</v>
      </c>
      <c r="AP2467" s="21" t="s">
        <v>140</v>
      </c>
      <c r="AQ2467" s="5" t="s">
        <v>2672</v>
      </c>
      <c r="AR2467" s="5" t="s">
        <v>2203</v>
      </c>
    </row>
    <row r="2468" spans="1:44">
      <c r="A2468" s="87" t="s">
        <v>562</v>
      </c>
      <c r="B2468" s="5">
        <v>1010059</v>
      </c>
      <c r="C2468" s="5" t="s">
        <v>565</v>
      </c>
      <c r="D2468" s="5" t="s">
        <v>55</v>
      </c>
      <c r="E2468" s="5" t="s">
        <v>2577</v>
      </c>
      <c r="F2468" s="5" t="s">
        <v>2204</v>
      </c>
      <c r="G2468" s="5" t="s">
        <v>2673</v>
      </c>
      <c r="H2468" s="6">
        <v>41704</v>
      </c>
      <c r="I2468" s="5" t="s">
        <v>575</v>
      </c>
      <c r="J2468" s="5" t="s">
        <v>627</v>
      </c>
      <c r="K2468" s="5" t="s">
        <v>568</v>
      </c>
      <c r="L2468" s="7">
        <v>6</v>
      </c>
      <c r="M2468" s="7" t="s">
        <v>287</v>
      </c>
      <c r="N2468" s="8">
        <v>4625</v>
      </c>
      <c r="O2468" s="122">
        <v>0.02</v>
      </c>
      <c r="P2468" s="10">
        <f t="shared" si="483"/>
        <v>93</v>
      </c>
      <c r="Q2468" s="122">
        <v>5.0000000000000001E-3</v>
      </c>
      <c r="R2468" s="10">
        <f t="shared" si="484"/>
        <v>23</v>
      </c>
      <c r="S2468" s="122">
        <f t="shared" si="485"/>
        <v>2.5081081081081081E-2</v>
      </c>
      <c r="T2468" s="10">
        <f t="shared" si="486"/>
        <v>116</v>
      </c>
      <c r="U2468" s="10">
        <f t="shared" si="487"/>
        <v>4741</v>
      </c>
      <c r="V2468" s="11">
        <v>4741</v>
      </c>
      <c r="W2468" s="12">
        <f t="shared" si="488"/>
        <v>116</v>
      </c>
      <c r="X2468" s="123">
        <f t="shared" si="489"/>
        <v>2.5100000000000001E-2</v>
      </c>
      <c r="Y2468" s="124" t="str">
        <f t="shared" si="490"/>
        <v>0.00%-8.40%</v>
      </c>
      <c r="Z2468" s="15"/>
      <c r="AA2468" s="15"/>
      <c r="AB2468" s="15"/>
      <c r="AC2468" s="125"/>
      <c r="AD2468" s="8">
        <f t="shared" si="491"/>
        <v>0</v>
      </c>
      <c r="AE2468" s="17">
        <f t="shared" si="492"/>
        <v>4741</v>
      </c>
      <c r="AF2468" s="18">
        <f t="shared" si="493"/>
        <v>116</v>
      </c>
      <c r="AG2468" s="126">
        <f t="shared" si="494"/>
        <v>2.5081081081081091E-2</v>
      </c>
      <c r="AH2468" s="20">
        <v>13.6</v>
      </c>
      <c r="AI2468" s="20">
        <v>450</v>
      </c>
      <c r="AJ2468" s="20"/>
      <c r="AK2468" s="20">
        <v>688</v>
      </c>
      <c r="AL2468" s="20">
        <f t="shared" si="495"/>
        <v>70565.600000000006</v>
      </c>
      <c r="AM2468" s="7" t="s">
        <v>287</v>
      </c>
      <c r="AN2468" s="20"/>
      <c r="AO2468" s="21"/>
      <c r="AP2468" s="21"/>
      <c r="AQ2468" s="5" t="s">
        <v>2672</v>
      </c>
      <c r="AR2468" s="5" t="s">
        <v>2203</v>
      </c>
    </row>
    <row r="2469" spans="1:44">
      <c r="A2469" s="87" t="s">
        <v>562</v>
      </c>
      <c r="B2469" s="5">
        <v>1010109</v>
      </c>
      <c r="C2469" s="5" t="s">
        <v>565</v>
      </c>
      <c r="D2469" s="5" t="s">
        <v>55</v>
      </c>
      <c r="E2469" s="5" t="s">
        <v>2577</v>
      </c>
      <c r="F2469" s="5" t="s">
        <v>2208</v>
      </c>
      <c r="G2469" s="5" t="s">
        <v>2673</v>
      </c>
      <c r="H2469" s="6">
        <v>41709</v>
      </c>
      <c r="I2469" s="5" t="s">
        <v>575</v>
      </c>
      <c r="J2469" s="5" t="s">
        <v>653</v>
      </c>
      <c r="K2469" s="5" t="s">
        <v>568</v>
      </c>
      <c r="L2469" s="7">
        <v>6</v>
      </c>
      <c r="M2469" s="7" t="s">
        <v>287</v>
      </c>
      <c r="N2469" s="8">
        <v>4621</v>
      </c>
      <c r="O2469" s="122">
        <v>0.02</v>
      </c>
      <c r="P2469" s="10">
        <f t="shared" si="483"/>
        <v>92</v>
      </c>
      <c r="Q2469" s="122">
        <v>5.0000000000000001E-3</v>
      </c>
      <c r="R2469" s="10">
        <f t="shared" si="484"/>
        <v>23</v>
      </c>
      <c r="S2469" s="122">
        <f t="shared" si="485"/>
        <v>2.4886388227656351E-2</v>
      </c>
      <c r="T2469" s="10">
        <f t="shared" si="486"/>
        <v>115</v>
      </c>
      <c r="U2469" s="10">
        <f t="shared" si="487"/>
        <v>4736</v>
      </c>
      <c r="V2469" s="11">
        <v>4736.5249999999996</v>
      </c>
      <c r="W2469" s="12">
        <f t="shared" si="488"/>
        <v>115.52499999999964</v>
      </c>
      <c r="X2469" s="123">
        <f t="shared" si="489"/>
        <v>2.5000000000000001E-2</v>
      </c>
      <c r="Y2469" s="124" t="str">
        <f t="shared" si="490"/>
        <v>0.00%-8.40%</v>
      </c>
      <c r="Z2469" s="15"/>
      <c r="AA2469" s="15"/>
      <c r="AB2469" s="15"/>
      <c r="AC2469" s="125"/>
      <c r="AD2469" s="8">
        <f t="shared" si="491"/>
        <v>0</v>
      </c>
      <c r="AE2469" s="17">
        <f t="shared" si="492"/>
        <v>4736.5249999999996</v>
      </c>
      <c r="AF2469" s="18">
        <f t="shared" si="493"/>
        <v>115.52499999999964</v>
      </c>
      <c r="AG2469" s="126">
        <f t="shared" si="494"/>
        <v>2.4999999999999911E-2</v>
      </c>
      <c r="AH2469" s="20">
        <v>13.6</v>
      </c>
      <c r="AI2469" s="20">
        <v>750</v>
      </c>
      <c r="AJ2469" s="20"/>
      <c r="AK2469" s="20">
        <v>688</v>
      </c>
      <c r="AL2469" s="20">
        <f t="shared" si="495"/>
        <v>74104.739999999991</v>
      </c>
      <c r="AM2469" s="7" t="s">
        <v>287</v>
      </c>
      <c r="AN2469" s="20"/>
      <c r="AO2469" s="21"/>
      <c r="AP2469" s="21"/>
      <c r="AQ2469" s="5" t="s">
        <v>2672</v>
      </c>
      <c r="AR2469" s="5" t="s">
        <v>2203</v>
      </c>
    </row>
    <row r="2470" spans="1:44">
      <c r="A2470" s="87" t="s">
        <v>562</v>
      </c>
      <c r="B2470" s="5">
        <v>1010123</v>
      </c>
      <c r="C2470" s="5" t="s">
        <v>565</v>
      </c>
      <c r="D2470" s="5" t="s">
        <v>55</v>
      </c>
      <c r="E2470" s="5" t="s">
        <v>2577</v>
      </c>
      <c r="F2470" s="5" t="s">
        <v>2199</v>
      </c>
      <c r="G2470" s="5" t="s">
        <v>2676</v>
      </c>
      <c r="H2470" s="6">
        <v>41708</v>
      </c>
      <c r="I2470" s="5" t="s">
        <v>575</v>
      </c>
      <c r="J2470" s="5" t="s">
        <v>653</v>
      </c>
      <c r="K2470" s="5" t="s">
        <v>568</v>
      </c>
      <c r="L2470" s="7">
        <v>6</v>
      </c>
      <c r="M2470" s="7" t="s">
        <v>287</v>
      </c>
      <c r="N2470" s="8">
        <v>4507</v>
      </c>
      <c r="O2470" s="122">
        <v>0.02</v>
      </c>
      <c r="P2470" s="10">
        <f t="shared" si="483"/>
        <v>90</v>
      </c>
      <c r="Q2470" s="122">
        <v>5.0000000000000001E-3</v>
      </c>
      <c r="R2470" s="10">
        <f t="shared" si="484"/>
        <v>23</v>
      </c>
      <c r="S2470" s="122">
        <f t="shared" si="485"/>
        <v>2.5072110051031729E-2</v>
      </c>
      <c r="T2470" s="10">
        <f t="shared" si="486"/>
        <v>113</v>
      </c>
      <c r="U2470" s="10">
        <f t="shared" si="487"/>
        <v>4620</v>
      </c>
      <c r="V2470" s="11">
        <v>4597.1400000000003</v>
      </c>
      <c r="W2470" s="12">
        <f t="shared" si="488"/>
        <v>90.140000000000327</v>
      </c>
      <c r="X2470" s="123">
        <f t="shared" si="489"/>
        <v>0.02</v>
      </c>
      <c r="Y2470" s="124" t="str">
        <f t="shared" si="490"/>
        <v>0.00%-8.40%</v>
      </c>
      <c r="Z2470" s="15"/>
      <c r="AA2470" s="15"/>
      <c r="AB2470" s="15"/>
      <c r="AC2470" s="125"/>
      <c r="AD2470" s="8">
        <f t="shared" si="491"/>
        <v>0</v>
      </c>
      <c r="AE2470" s="17">
        <f t="shared" si="492"/>
        <v>4597.1400000000003</v>
      </c>
      <c r="AF2470" s="18">
        <f t="shared" si="493"/>
        <v>90.140000000000327</v>
      </c>
      <c r="AG2470" s="126">
        <f t="shared" si="494"/>
        <v>2.0000000000000018E-2</v>
      </c>
      <c r="AH2470" s="20">
        <v>13.6</v>
      </c>
      <c r="AI2470" s="20">
        <v>750</v>
      </c>
      <c r="AJ2470" s="20"/>
      <c r="AK2470" s="20">
        <v>688</v>
      </c>
      <c r="AL2470" s="20">
        <f t="shared" si="495"/>
        <v>72209.103999999992</v>
      </c>
      <c r="AM2470" s="7" t="s">
        <v>287</v>
      </c>
      <c r="AN2470" s="20"/>
      <c r="AO2470" s="21"/>
      <c r="AP2470" s="21"/>
      <c r="AQ2470" s="5" t="s">
        <v>2672</v>
      </c>
      <c r="AR2470" s="5" t="s">
        <v>2203</v>
      </c>
    </row>
    <row r="2471" spans="1:44">
      <c r="A2471" s="87" t="s">
        <v>562</v>
      </c>
      <c r="B2471" s="5">
        <v>1010174</v>
      </c>
      <c r="C2471" s="5" t="s">
        <v>565</v>
      </c>
      <c r="D2471" s="5" t="s">
        <v>55</v>
      </c>
      <c r="E2471" s="5" t="s">
        <v>2577</v>
      </c>
      <c r="F2471" s="5" t="s">
        <v>2208</v>
      </c>
      <c r="G2471" s="5" t="s">
        <v>2673</v>
      </c>
      <c r="H2471" s="6">
        <v>41712</v>
      </c>
      <c r="I2471" s="5" t="s">
        <v>575</v>
      </c>
      <c r="J2471" s="5" t="s">
        <v>627</v>
      </c>
      <c r="K2471" s="5" t="s">
        <v>568</v>
      </c>
      <c r="L2471" s="7">
        <v>6</v>
      </c>
      <c r="M2471" s="7" t="s">
        <v>287</v>
      </c>
      <c r="N2471" s="8">
        <v>4434</v>
      </c>
      <c r="O2471" s="122">
        <v>0.02</v>
      </c>
      <c r="P2471" s="10">
        <f t="shared" si="483"/>
        <v>89</v>
      </c>
      <c r="Q2471" s="122">
        <v>5.0000000000000001E-3</v>
      </c>
      <c r="R2471" s="10">
        <f t="shared" si="484"/>
        <v>22</v>
      </c>
      <c r="S2471" s="122">
        <f t="shared" si="485"/>
        <v>2.503382949932341E-2</v>
      </c>
      <c r="T2471" s="10">
        <f t="shared" si="486"/>
        <v>111</v>
      </c>
      <c r="U2471" s="10">
        <f t="shared" si="487"/>
        <v>4545</v>
      </c>
      <c r="V2471" s="11">
        <v>4544.8499999999995</v>
      </c>
      <c r="W2471" s="12">
        <f t="shared" si="488"/>
        <v>110.84999999999945</v>
      </c>
      <c r="X2471" s="123">
        <f t="shared" si="489"/>
        <v>2.5000000000000001E-2</v>
      </c>
      <c r="Y2471" s="124" t="str">
        <f t="shared" si="490"/>
        <v>0.00%-8.40%</v>
      </c>
      <c r="Z2471" s="15"/>
      <c r="AA2471" s="15"/>
      <c r="AB2471" s="15"/>
      <c r="AC2471" s="125"/>
      <c r="AD2471" s="8">
        <f t="shared" si="491"/>
        <v>0</v>
      </c>
      <c r="AE2471" s="17">
        <f t="shared" si="492"/>
        <v>4544.8499999999995</v>
      </c>
      <c r="AF2471" s="18">
        <f t="shared" si="493"/>
        <v>110.84999999999945</v>
      </c>
      <c r="AG2471" s="126">
        <f t="shared" si="494"/>
        <v>2.4999999999999911E-2</v>
      </c>
      <c r="AH2471" s="20">
        <v>13.6</v>
      </c>
      <c r="AI2471" s="20">
        <v>450</v>
      </c>
      <c r="AJ2471" s="20"/>
      <c r="AK2471" s="20">
        <v>688</v>
      </c>
      <c r="AL2471" s="20">
        <f t="shared" si="495"/>
        <v>67897.959999999992</v>
      </c>
      <c r="AM2471" s="7" t="s">
        <v>287</v>
      </c>
      <c r="AN2471" s="20"/>
      <c r="AO2471" s="21"/>
      <c r="AP2471" s="21"/>
      <c r="AQ2471" s="5" t="s">
        <v>2672</v>
      </c>
      <c r="AR2471" s="5" t="s">
        <v>2203</v>
      </c>
    </row>
    <row r="2472" spans="1:44">
      <c r="A2472" s="87" t="s">
        <v>562</v>
      </c>
      <c r="B2472" s="5">
        <v>1010180</v>
      </c>
      <c r="C2472" s="5" t="s">
        <v>565</v>
      </c>
      <c r="D2472" s="5" t="s">
        <v>55</v>
      </c>
      <c r="E2472" s="5" t="s">
        <v>2577</v>
      </c>
      <c r="F2472" s="5" t="s">
        <v>2204</v>
      </c>
      <c r="G2472" s="5" t="s">
        <v>2673</v>
      </c>
      <c r="H2472" s="6">
        <v>41712</v>
      </c>
      <c r="I2472" s="5" t="s">
        <v>575</v>
      </c>
      <c r="J2472" s="5" t="s">
        <v>2646</v>
      </c>
      <c r="K2472" s="5" t="s">
        <v>568</v>
      </c>
      <c r="L2472" s="7">
        <v>6</v>
      </c>
      <c r="M2472" s="7" t="s">
        <v>287</v>
      </c>
      <c r="N2472" s="8">
        <v>4713</v>
      </c>
      <c r="O2472" s="122">
        <v>0.02</v>
      </c>
      <c r="P2472" s="10">
        <f t="shared" si="483"/>
        <v>94</v>
      </c>
      <c r="Q2472" s="122">
        <v>5.0000000000000001E-3</v>
      </c>
      <c r="R2472" s="10">
        <f t="shared" si="484"/>
        <v>24</v>
      </c>
      <c r="S2472" s="122">
        <f t="shared" si="485"/>
        <v>2.503713133884999E-2</v>
      </c>
      <c r="T2472" s="10">
        <f t="shared" si="486"/>
        <v>118</v>
      </c>
      <c r="U2472" s="10">
        <f t="shared" si="487"/>
        <v>4831</v>
      </c>
      <c r="V2472" s="11">
        <v>4831</v>
      </c>
      <c r="W2472" s="12">
        <f t="shared" si="488"/>
        <v>118</v>
      </c>
      <c r="X2472" s="123">
        <f t="shared" si="489"/>
        <v>2.5000000000000001E-2</v>
      </c>
      <c r="Y2472" s="124" t="str">
        <f t="shared" si="490"/>
        <v>0.00%-8.40%</v>
      </c>
      <c r="Z2472" s="15"/>
      <c r="AA2472" s="15"/>
      <c r="AB2472" s="15"/>
      <c r="AC2472" s="125"/>
      <c r="AD2472" s="8">
        <f t="shared" si="491"/>
        <v>0</v>
      </c>
      <c r="AE2472" s="17">
        <f t="shared" si="492"/>
        <v>4831</v>
      </c>
      <c r="AF2472" s="18">
        <f t="shared" si="493"/>
        <v>118</v>
      </c>
      <c r="AG2472" s="126">
        <f t="shared" si="494"/>
        <v>2.5037131338849994E-2</v>
      </c>
      <c r="AH2472" s="20">
        <v>13.6</v>
      </c>
      <c r="AI2472" s="20">
        <v>450</v>
      </c>
      <c r="AJ2472" s="20"/>
      <c r="AK2472" s="20">
        <v>688</v>
      </c>
      <c r="AL2472" s="20">
        <f t="shared" si="495"/>
        <v>71789.599999999991</v>
      </c>
      <c r="AM2472" s="7" t="s">
        <v>287</v>
      </c>
      <c r="AN2472" s="20"/>
      <c r="AO2472" s="21"/>
      <c r="AP2472" s="21"/>
      <c r="AQ2472" s="5" t="s">
        <v>2672</v>
      </c>
      <c r="AR2472" s="5" t="s">
        <v>2203</v>
      </c>
    </row>
    <row r="2473" spans="1:44">
      <c r="A2473" s="87" t="s">
        <v>562</v>
      </c>
      <c r="B2473" s="5">
        <v>1010225</v>
      </c>
      <c r="C2473" s="5" t="s">
        <v>565</v>
      </c>
      <c r="D2473" s="5" t="s">
        <v>55</v>
      </c>
      <c r="E2473" s="5" t="s">
        <v>2577</v>
      </c>
      <c r="F2473" s="5" t="s">
        <v>2208</v>
      </c>
      <c r="G2473" s="5" t="s">
        <v>2673</v>
      </c>
      <c r="H2473" s="6">
        <v>41715</v>
      </c>
      <c r="I2473" s="5" t="s">
        <v>575</v>
      </c>
      <c r="J2473" s="5" t="s">
        <v>627</v>
      </c>
      <c r="K2473" s="5" t="s">
        <v>568</v>
      </c>
      <c r="L2473" s="7">
        <v>6</v>
      </c>
      <c r="M2473" s="7" t="s">
        <v>287</v>
      </c>
      <c r="N2473" s="8">
        <v>4700</v>
      </c>
      <c r="O2473" s="122">
        <v>0.02</v>
      </c>
      <c r="P2473" s="10">
        <f t="shared" si="483"/>
        <v>94</v>
      </c>
      <c r="Q2473" s="122">
        <v>5.0000000000000001E-3</v>
      </c>
      <c r="R2473" s="10">
        <f t="shared" si="484"/>
        <v>24</v>
      </c>
      <c r="S2473" s="122">
        <f t="shared" si="485"/>
        <v>2.5106382978723404E-2</v>
      </c>
      <c r="T2473" s="10">
        <f t="shared" si="486"/>
        <v>118</v>
      </c>
      <c r="U2473" s="10">
        <f t="shared" si="487"/>
        <v>4818</v>
      </c>
      <c r="V2473" s="11">
        <v>4841</v>
      </c>
      <c r="W2473" s="12">
        <f t="shared" si="488"/>
        <v>141</v>
      </c>
      <c r="X2473" s="123">
        <f t="shared" si="489"/>
        <v>0.03</v>
      </c>
      <c r="Y2473" s="124" t="str">
        <f t="shared" si="490"/>
        <v>0.00%-8.40%</v>
      </c>
      <c r="Z2473" s="15"/>
      <c r="AA2473" s="15"/>
      <c r="AB2473" s="15"/>
      <c r="AC2473" s="125"/>
      <c r="AD2473" s="8">
        <f t="shared" si="491"/>
        <v>0</v>
      </c>
      <c r="AE2473" s="17">
        <f t="shared" si="492"/>
        <v>4841</v>
      </c>
      <c r="AF2473" s="18">
        <f t="shared" si="493"/>
        <v>141</v>
      </c>
      <c r="AG2473" s="126">
        <f t="shared" si="494"/>
        <v>3.0000000000000027E-2</v>
      </c>
      <c r="AH2473" s="20">
        <v>13.6</v>
      </c>
      <c r="AI2473" s="20">
        <v>450</v>
      </c>
      <c r="AJ2473" s="20"/>
      <c r="AK2473" s="20">
        <v>688</v>
      </c>
      <c r="AL2473" s="20">
        <f t="shared" si="495"/>
        <v>71925.599999999991</v>
      </c>
      <c r="AM2473" s="7" t="s">
        <v>287</v>
      </c>
      <c r="AN2473" s="20"/>
      <c r="AO2473" s="21"/>
      <c r="AP2473" s="21"/>
      <c r="AQ2473" s="5" t="s">
        <v>2672</v>
      </c>
      <c r="AR2473" s="5" t="s">
        <v>2203</v>
      </c>
    </row>
    <row r="2474" spans="1:44">
      <c r="A2474" s="87" t="s">
        <v>562</v>
      </c>
      <c r="B2474" s="5">
        <v>1010227</v>
      </c>
      <c r="C2474" s="5" t="s">
        <v>565</v>
      </c>
      <c r="D2474" s="5" t="s">
        <v>55</v>
      </c>
      <c r="E2474" s="5" t="s">
        <v>2577</v>
      </c>
      <c r="F2474" s="5" t="s">
        <v>2208</v>
      </c>
      <c r="G2474" s="5" t="s">
        <v>2673</v>
      </c>
      <c r="H2474" s="6">
        <v>41715</v>
      </c>
      <c r="I2474" s="5" t="s">
        <v>575</v>
      </c>
      <c r="J2474" s="5" t="s">
        <v>653</v>
      </c>
      <c r="K2474" s="5" t="s">
        <v>568</v>
      </c>
      <c r="L2474" s="7">
        <v>6</v>
      </c>
      <c r="M2474" s="7" t="s">
        <v>287</v>
      </c>
      <c r="N2474" s="8">
        <v>4579</v>
      </c>
      <c r="O2474" s="122">
        <v>0.02</v>
      </c>
      <c r="P2474" s="10">
        <f t="shared" si="483"/>
        <v>92</v>
      </c>
      <c r="Q2474" s="122">
        <v>5.0000000000000001E-3</v>
      </c>
      <c r="R2474" s="10">
        <f t="shared" si="484"/>
        <v>23</v>
      </c>
      <c r="S2474" s="122">
        <f t="shared" si="485"/>
        <v>2.5114653854553397E-2</v>
      </c>
      <c r="T2474" s="10">
        <f t="shared" si="486"/>
        <v>115</v>
      </c>
      <c r="U2474" s="10">
        <f t="shared" si="487"/>
        <v>4694</v>
      </c>
      <c r="V2474" s="11">
        <v>4693.4749999999995</v>
      </c>
      <c r="W2474" s="12">
        <f t="shared" si="488"/>
        <v>114.47499999999945</v>
      </c>
      <c r="X2474" s="123">
        <f t="shared" si="489"/>
        <v>2.5000000000000001E-2</v>
      </c>
      <c r="Y2474" s="124" t="str">
        <f t="shared" si="490"/>
        <v>0.00%-8.40%</v>
      </c>
      <c r="Z2474" s="15"/>
      <c r="AA2474" s="15"/>
      <c r="AB2474" s="15"/>
      <c r="AC2474" s="125"/>
      <c r="AD2474" s="8">
        <f t="shared" si="491"/>
        <v>0</v>
      </c>
      <c r="AE2474" s="17">
        <f t="shared" si="492"/>
        <v>4693.4749999999995</v>
      </c>
      <c r="AF2474" s="18">
        <f t="shared" si="493"/>
        <v>114.47499999999945</v>
      </c>
      <c r="AG2474" s="126">
        <f t="shared" si="494"/>
        <v>2.4999999999999911E-2</v>
      </c>
      <c r="AH2474" s="20">
        <v>13.6</v>
      </c>
      <c r="AI2474" s="20">
        <v>750</v>
      </c>
      <c r="AJ2474" s="20"/>
      <c r="AK2474" s="20">
        <v>688</v>
      </c>
      <c r="AL2474" s="20">
        <f t="shared" si="495"/>
        <v>73519.25999999998</v>
      </c>
      <c r="AM2474" s="7" t="s">
        <v>287</v>
      </c>
      <c r="AN2474" s="20"/>
      <c r="AO2474" s="21"/>
      <c r="AP2474" s="21"/>
      <c r="AQ2474" s="5" t="s">
        <v>2672</v>
      </c>
      <c r="AR2474" s="5" t="s">
        <v>2203</v>
      </c>
    </row>
    <row r="2475" spans="1:44">
      <c r="A2475" s="87" t="s">
        <v>562</v>
      </c>
      <c r="B2475" s="5">
        <v>1010228</v>
      </c>
      <c r="C2475" s="5" t="s">
        <v>565</v>
      </c>
      <c r="D2475" s="5" t="s">
        <v>55</v>
      </c>
      <c r="E2475" s="5" t="s">
        <v>2577</v>
      </c>
      <c r="F2475" s="5" t="s">
        <v>2204</v>
      </c>
      <c r="G2475" s="5" t="s">
        <v>2673</v>
      </c>
      <c r="H2475" s="6">
        <v>41715</v>
      </c>
      <c r="I2475" s="5" t="s">
        <v>575</v>
      </c>
      <c r="J2475" s="5" t="s">
        <v>627</v>
      </c>
      <c r="K2475" s="5" t="s">
        <v>568</v>
      </c>
      <c r="L2475" s="7">
        <v>6</v>
      </c>
      <c r="M2475" s="7" t="s">
        <v>287</v>
      </c>
      <c r="N2475" s="8">
        <v>4272</v>
      </c>
      <c r="O2475" s="122">
        <v>0.02</v>
      </c>
      <c r="P2475" s="10">
        <f t="shared" si="483"/>
        <v>85</v>
      </c>
      <c r="Q2475" s="122">
        <v>5.0000000000000001E-3</v>
      </c>
      <c r="R2475" s="10">
        <f t="shared" si="484"/>
        <v>21</v>
      </c>
      <c r="S2475" s="122">
        <f t="shared" si="485"/>
        <v>2.4812734082397005E-2</v>
      </c>
      <c r="T2475" s="10">
        <f t="shared" si="486"/>
        <v>106</v>
      </c>
      <c r="U2475" s="10">
        <f t="shared" si="487"/>
        <v>4378</v>
      </c>
      <c r="V2475" s="11">
        <v>4272</v>
      </c>
      <c r="W2475" s="12">
        <f t="shared" si="488"/>
        <v>0</v>
      </c>
      <c r="X2475" s="123">
        <f t="shared" si="489"/>
        <v>0</v>
      </c>
      <c r="Y2475" s="124" t="str">
        <f t="shared" si="490"/>
        <v>0.00%-8.40%</v>
      </c>
      <c r="Z2475" s="15"/>
      <c r="AA2475" s="15"/>
      <c r="AB2475" s="15"/>
      <c r="AC2475" s="125"/>
      <c r="AD2475" s="8">
        <f t="shared" si="491"/>
        <v>0</v>
      </c>
      <c r="AE2475" s="17">
        <f t="shared" si="492"/>
        <v>4272</v>
      </c>
      <c r="AF2475" s="18">
        <f t="shared" si="493"/>
        <v>0</v>
      </c>
      <c r="AG2475" s="126">
        <f t="shared" si="494"/>
        <v>0</v>
      </c>
      <c r="AH2475" s="20">
        <v>13.6</v>
      </c>
      <c r="AI2475" s="20">
        <v>450</v>
      </c>
      <c r="AJ2475" s="20"/>
      <c r="AK2475" s="20">
        <v>688</v>
      </c>
      <c r="AL2475" s="20">
        <f t="shared" si="495"/>
        <v>64187.199999999997</v>
      </c>
      <c r="AM2475" s="7" t="s">
        <v>287</v>
      </c>
      <c r="AN2475" s="20"/>
      <c r="AO2475" s="21" t="str">
        <f>VLOOKUP(B2475,'[4]FCLCh-VB1'!$B$9:$AQ$248,42,)</f>
        <v>属于偷奸耍滑类型，工作中无法担任任何关键岗位及操作难度稍大的，业绩评估扣分4次</v>
      </c>
      <c r="AP2475" s="21" t="s">
        <v>140</v>
      </c>
      <c r="AQ2475" s="5" t="s">
        <v>2672</v>
      </c>
      <c r="AR2475" s="5" t="s">
        <v>2203</v>
      </c>
    </row>
    <row r="2476" spans="1:44">
      <c r="A2476" s="87" t="s">
        <v>562</v>
      </c>
      <c r="B2476" s="5">
        <v>1010287</v>
      </c>
      <c r="C2476" s="5" t="s">
        <v>565</v>
      </c>
      <c r="D2476" s="5" t="s">
        <v>55</v>
      </c>
      <c r="E2476" s="5" t="s">
        <v>2577</v>
      </c>
      <c r="F2476" s="5" t="s">
        <v>2204</v>
      </c>
      <c r="G2476" s="5" t="s">
        <v>2673</v>
      </c>
      <c r="H2476" s="6">
        <v>41717</v>
      </c>
      <c r="I2476" s="5" t="s">
        <v>575</v>
      </c>
      <c r="J2476" s="5" t="s">
        <v>2644</v>
      </c>
      <c r="K2476" s="5" t="s">
        <v>568</v>
      </c>
      <c r="L2476" s="7">
        <v>6</v>
      </c>
      <c r="M2476" s="7" t="s">
        <v>287</v>
      </c>
      <c r="N2476" s="8">
        <v>4672</v>
      </c>
      <c r="O2476" s="122">
        <v>0.02</v>
      </c>
      <c r="P2476" s="10">
        <f t="shared" si="483"/>
        <v>93</v>
      </c>
      <c r="Q2476" s="122">
        <v>5.0000000000000001E-3</v>
      </c>
      <c r="R2476" s="10">
        <f t="shared" si="484"/>
        <v>23</v>
      </c>
      <c r="S2476" s="122">
        <f t="shared" si="485"/>
        <v>2.482876712328767E-2</v>
      </c>
      <c r="T2476" s="10">
        <f t="shared" si="486"/>
        <v>116</v>
      </c>
      <c r="U2476" s="10">
        <f t="shared" si="487"/>
        <v>4788</v>
      </c>
      <c r="V2476" s="11">
        <v>4719</v>
      </c>
      <c r="W2476" s="12">
        <f t="shared" si="488"/>
        <v>47</v>
      </c>
      <c r="X2476" s="123">
        <f t="shared" si="489"/>
        <v>1.01E-2</v>
      </c>
      <c r="Y2476" s="124" t="str">
        <f t="shared" si="490"/>
        <v>0.00%-8.40%</v>
      </c>
      <c r="Z2476" s="15"/>
      <c r="AA2476" s="15"/>
      <c r="AB2476" s="15"/>
      <c r="AC2476" s="125"/>
      <c r="AD2476" s="8">
        <f t="shared" si="491"/>
        <v>0</v>
      </c>
      <c r="AE2476" s="17">
        <f t="shared" si="492"/>
        <v>4719</v>
      </c>
      <c r="AF2476" s="18">
        <f t="shared" si="493"/>
        <v>47</v>
      </c>
      <c r="AG2476" s="126">
        <f t="shared" si="494"/>
        <v>1.0059931506849251E-2</v>
      </c>
      <c r="AH2476" s="20">
        <v>13.6</v>
      </c>
      <c r="AI2476" s="20">
        <v>650</v>
      </c>
      <c r="AJ2476" s="20"/>
      <c r="AK2476" s="20">
        <v>688</v>
      </c>
      <c r="AL2476" s="20">
        <f t="shared" si="495"/>
        <v>72666.399999999994</v>
      </c>
      <c r="AM2476" s="7" t="s">
        <v>287</v>
      </c>
      <c r="AN2476" s="20"/>
      <c r="AO2476" s="21"/>
      <c r="AP2476" s="21"/>
      <c r="AQ2476" s="5" t="s">
        <v>2672</v>
      </c>
      <c r="AR2476" s="5" t="s">
        <v>2203</v>
      </c>
    </row>
    <row r="2477" spans="1:44">
      <c r="A2477" s="87" t="s">
        <v>562</v>
      </c>
      <c r="B2477" s="5">
        <v>1010302</v>
      </c>
      <c r="C2477" s="5" t="s">
        <v>565</v>
      </c>
      <c r="D2477" s="5" t="s">
        <v>55</v>
      </c>
      <c r="E2477" s="5" t="s">
        <v>2577</v>
      </c>
      <c r="F2477" s="5" t="s">
        <v>2215</v>
      </c>
      <c r="G2477" s="5" t="s">
        <v>2673</v>
      </c>
      <c r="H2477" s="6">
        <v>41722</v>
      </c>
      <c r="I2477" s="5" t="s">
        <v>575</v>
      </c>
      <c r="J2477" s="5" t="s">
        <v>653</v>
      </c>
      <c r="K2477" s="5" t="s">
        <v>568</v>
      </c>
      <c r="L2477" s="7">
        <v>6</v>
      </c>
      <c r="M2477" s="7" t="s">
        <v>287</v>
      </c>
      <c r="N2477" s="8">
        <v>4562</v>
      </c>
      <c r="O2477" s="122">
        <v>0.02</v>
      </c>
      <c r="P2477" s="10">
        <f t="shared" si="483"/>
        <v>91</v>
      </c>
      <c r="Q2477" s="122">
        <v>5.0000000000000001E-3</v>
      </c>
      <c r="R2477" s="10">
        <f t="shared" si="484"/>
        <v>23</v>
      </c>
      <c r="S2477" s="122">
        <f t="shared" si="485"/>
        <v>2.4989039894782988E-2</v>
      </c>
      <c r="T2477" s="10">
        <f t="shared" si="486"/>
        <v>114</v>
      </c>
      <c r="U2477" s="10">
        <f t="shared" si="487"/>
        <v>4676</v>
      </c>
      <c r="V2477" s="11">
        <v>4619</v>
      </c>
      <c r="W2477" s="12">
        <f t="shared" si="488"/>
        <v>57</v>
      </c>
      <c r="X2477" s="123">
        <f t="shared" si="489"/>
        <v>1.2500000000000001E-2</v>
      </c>
      <c r="Y2477" s="124" t="str">
        <f t="shared" si="490"/>
        <v>0.00%-8.40%</v>
      </c>
      <c r="Z2477" s="15"/>
      <c r="AA2477" s="15"/>
      <c r="AB2477" s="15"/>
      <c r="AC2477" s="125"/>
      <c r="AD2477" s="8">
        <f t="shared" si="491"/>
        <v>0</v>
      </c>
      <c r="AE2477" s="17">
        <f t="shared" si="492"/>
        <v>4619</v>
      </c>
      <c r="AF2477" s="18">
        <f t="shared" si="493"/>
        <v>57</v>
      </c>
      <c r="AG2477" s="126">
        <f t="shared" si="494"/>
        <v>1.2494519947391591E-2</v>
      </c>
      <c r="AH2477" s="20">
        <v>13.6</v>
      </c>
      <c r="AI2477" s="20">
        <v>750</v>
      </c>
      <c r="AJ2477" s="20"/>
      <c r="AK2477" s="20">
        <v>688</v>
      </c>
      <c r="AL2477" s="20">
        <f t="shared" si="495"/>
        <v>72506.399999999994</v>
      </c>
      <c r="AM2477" s="7" t="s">
        <v>287</v>
      </c>
      <c r="AN2477" s="20"/>
      <c r="AO2477" s="21" t="str">
        <f>VLOOKUP(B2477,'[2]FCLCh-VB2'!$B$9:$AQ$230,42,)</f>
        <v>仅能从事单一工序</v>
      </c>
      <c r="AP2477" s="21"/>
      <c r="AQ2477" s="5" t="s">
        <v>2672</v>
      </c>
      <c r="AR2477" s="5" t="s">
        <v>2203</v>
      </c>
    </row>
    <row r="2478" spans="1:44">
      <c r="A2478" s="87" t="s">
        <v>562</v>
      </c>
      <c r="B2478" s="5">
        <v>1010368</v>
      </c>
      <c r="C2478" s="5" t="s">
        <v>565</v>
      </c>
      <c r="D2478" s="5" t="s">
        <v>55</v>
      </c>
      <c r="E2478" s="5" t="s">
        <v>2577</v>
      </c>
      <c r="F2478" s="5" t="s">
        <v>2204</v>
      </c>
      <c r="G2478" s="5" t="s">
        <v>2673</v>
      </c>
      <c r="H2478" s="6">
        <v>41726</v>
      </c>
      <c r="I2478" s="5" t="s">
        <v>575</v>
      </c>
      <c r="J2478" s="5" t="s">
        <v>627</v>
      </c>
      <c r="K2478" s="5" t="s">
        <v>568</v>
      </c>
      <c r="L2478" s="7">
        <v>6</v>
      </c>
      <c r="M2478" s="7" t="s">
        <v>287</v>
      </c>
      <c r="N2478" s="8">
        <v>4664</v>
      </c>
      <c r="O2478" s="122">
        <v>0.02</v>
      </c>
      <c r="P2478" s="10">
        <f t="shared" si="483"/>
        <v>93</v>
      </c>
      <c r="Q2478" s="122">
        <v>5.0000000000000001E-3</v>
      </c>
      <c r="R2478" s="10">
        <f t="shared" si="484"/>
        <v>23</v>
      </c>
      <c r="S2478" s="122">
        <f t="shared" si="485"/>
        <v>2.4871355060034305E-2</v>
      </c>
      <c r="T2478" s="10">
        <f t="shared" si="486"/>
        <v>116</v>
      </c>
      <c r="U2478" s="10">
        <f t="shared" si="487"/>
        <v>4780</v>
      </c>
      <c r="V2478" s="11">
        <v>4780</v>
      </c>
      <c r="W2478" s="12">
        <f t="shared" si="488"/>
        <v>116</v>
      </c>
      <c r="X2478" s="123">
        <f t="shared" si="489"/>
        <v>2.4899999999999999E-2</v>
      </c>
      <c r="Y2478" s="124" t="str">
        <f t="shared" si="490"/>
        <v>0.00%-8.40%</v>
      </c>
      <c r="Z2478" s="15"/>
      <c r="AA2478" s="15"/>
      <c r="AB2478" s="15"/>
      <c r="AC2478" s="125"/>
      <c r="AD2478" s="8">
        <f t="shared" si="491"/>
        <v>0</v>
      </c>
      <c r="AE2478" s="17">
        <f t="shared" si="492"/>
        <v>4780</v>
      </c>
      <c r="AF2478" s="18">
        <f t="shared" si="493"/>
        <v>116</v>
      </c>
      <c r="AG2478" s="126">
        <f t="shared" si="494"/>
        <v>2.487135506003435E-2</v>
      </c>
      <c r="AH2478" s="20">
        <v>13.6</v>
      </c>
      <c r="AI2478" s="20">
        <v>450</v>
      </c>
      <c r="AJ2478" s="20"/>
      <c r="AK2478" s="20">
        <v>688</v>
      </c>
      <c r="AL2478" s="20">
        <f t="shared" si="495"/>
        <v>71096</v>
      </c>
      <c r="AM2478" s="7" t="s">
        <v>287</v>
      </c>
      <c r="AN2478" s="20"/>
      <c r="AO2478" s="21"/>
      <c r="AP2478" s="21"/>
      <c r="AQ2478" s="5" t="s">
        <v>2672</v>
      </c>
      <c r="AR2478" s="5" t="s">
        <v>2203</v>
      </c>
    </row>
    <row r="2479" spans="1:44">
      <c r="A2479" s="87" t="s">
        <v>562</v>
      </c>
      <c r="B2479" s="5">
        <v>1010418</v>
      </c>
      <c r="C2479" s="5" t="s">
        <v>565</v>
      </c>
      <c r="D2479" s="5" t="s">
        <v>55</v>
      </c>
      <c r="E2479" s="5" t="s">
        <v>2577</v>
      </c>
      <c r="F2479" s="5" t="s">
        <v>2204</v>
      </c>
      <c r="G2479" s="5" t="s">
        <v>2677</v>
      </c>
      <c r="H2479" s="6">
        <v>41738</v>
      </c>
      <c r="I2479" s="5" t="s">
        <v>575</v>
      </c>
      <c r="J2479" s="5" t="s">
        <v>2642</v>
      </c>
      <c r="K2479" s="5" t="s">
        <v>568</v>
      </c>
      <c r="L2479" s="7">
        <v>6</v>
      </c>
      <c r="M2479" s="7" t="s">
        <v>287</v>
      </c>
      <c r="N2479" s="8">
        <v>4507</v>
      </c>
      <c r="O2479" s="122">
        <v>0.02</v>
      </c>
      <c r="P2479" s="10">
        <f t="shared" si="483"/>
        <v>90</v>
      </c>
      <c r="Q2479" s="122">
        <v>5.0000000000000001E-3</v>
      </c>
      <c r="R2479" s="10">
        <f t="shared" si="484"/>
        <v>23</v>
      </c>
      <c r="S2479" s="122">
        <f t="shared" si="485"/>
        <v>2.5072110051031729E-2</v>
      </c>
      <c r="T2479" s="10">
        <f t="shared" si="486"/>
        <v>113</v>
      </c>
      <c r="U2479" s="10">
        <f t="shared" si="487"/>
        <v>4620</v>
      </c>
      <c r="V2479" s="11">
        <v>4642</v>
      </c>
      <c r="W2479" s="12">
        <f t="shared" si="488"/>
        <v>135</v>
      </c>
      <c r="X2479" s="123">
        <f t="shared" si="489"/>
        <v>0.03</v>
      </c>
      <c r="Y2479" s="124" t="str">
        <f t="shared" si="490"/>
        <v>0.00%-8.40%</v>
      </c>
      <c r="Z2479" s="15"/>
      <c r="AA2479" s="15"/>
      <c r="AB2479" s="15"/>
      <c r="AC2479" s="125"/>
      <c r="AD2479" s="8">
        <f t="shared" si="491"/>
        <v>0</v>
      </c>
      <c r="AE2479" s="17">
        <f t="shared" si="492"/>
        <v>4642</v>
      </c>
      <c r="AF2479" s="18">
        <f t="shared" si="493"/>
        <v>135</v>
      </c>
      <c r="AG2479" s="126">
        <f t="shared" si="494"/>
        <v>2.9953405813179401E-2</v>
      </c>
      <c r="AH2479" s="20">
        <v>13.6</v>
      </c>
      <c r="AI2479" s="20">
        <v>650</v>
      </c>
      <c r="AJ2479" s="20"/>
      <c r="AK2479" s="20">
        <v>688</v>
      </c>
      <c r="AL2479" s="20">
        <f t="shared" si="495"/>
        <v>71619.199999999997</v>
      </c>
      <c r="AM2479" s="7" t="s">
        <v>287</v>
      </c>
      <c r="AN2479" s="20"/>
      <c r="AO2479" s="21"/>
      <c r="AP2479" s="21"/>
      <c r="AQ2479" s="5" t="s">
        <v>2672</v>
      </c>
      <c r="AR2479" s="5" t="s">
        <v>2203</v>
      </c>
    </row>
    <row r="2480" spans="1:44">
      <c r="A2480" s="87" t="s">
        <v>562</v>
      </c>
      <c r="B2480" s="5">
        <v>1010421</v>
      </c>
      <c r="C2480" s="5" t="s">
        <v>565</v>
      </c>
      <c r="D2480" s="5" t="s">
        <v>55</v>
      </c>
      <c r="E2480" s="5" t="s">
        <v>2577</v>
      </c>
      <c r="F2480" s="5" t="s">
        <v>2204</v>
      </c>
      <c r="G2480" s="5" t="s">
        <v>2673</v>
      </c>
      <c r="H2480" s="6">
        <v>41738</v>
      </c>
      <c r="I2480" s="5" t="s">
        <v>575</v>
      </c>
      <c r="J2480" s="5" t="s">
        <v>627</v>
      </c>
      <c r="K2480" s="5" t="s">
        <v>568</v>
      </c>
      <c r="L2480" s="7">
        <v>6</v>
      </c>
      <c r="M2480" s="7" t="s">
        <v>287</v>
      </c>
      <c r="N2480" s="8">
        <v>4426</v>
      </c>
      <c r="O2480" s="122">
        <v>0.02</v>
      </c>
      <c r="P2480" s="10">
        <f t="shared" si="483"/>
        <v>89</v>
      </c>
      <c r="Q2480" s="122">
        <v>5.0000000000000001E-3</v>
      </c>
      <c r="R2480" s="10">
        <f t="shared" si="484"/>
        <v>22</v>
      </c>
      <c r="S2480" s="122">
        <f t="shared" si="485"/>
        <v>2.5079078174423858E-2</v>
      </c>
      <c r="T2480" s="10">
        <f t="shared" si="486"/>
        <v>111</v>
      </c>
      <c r="U2480" s="10">
        <f t="shared" si="487"/>
        <v>4537</v>
      </c>
      <c r="V2480" s="11">
        <v>4537</v>
      </c>
      <c r="W2480" s="12">
        <f t="shared" si="488"/>
        <v>111</v>
      </c>
      <c r="X2480" s="123">
        <f t="shared" si="489"/>
        <v>2.5100000000000001E-2</v>
      </c>
      <c r="Y2480" s="124" t="str">
        <f t="shared" si="490"/>
        <v>0.00%-8.40%</v>
      </c>
      <c r="Z2480" s="15"/>
      <c r="AA2480" s="15"/>
      <c r="AB2480" s="15"/>
      <c r="AC2480" s="125"/>
      <c r="AD2480" s="8">
        <f t="shared" si="491"/>
        <v>0</v>
      </c>
      <c r="AE2480" s="17">
        <f t="shared" si="492"/>
        <v>4537</v>
      </c>
      <c r="AF2480" s="18">
        <f t="shared" si="493"/>
        <v>111</v>
      </c>
      <c r="AG2480" s="126">
        <f t="shared" si="494"/>
        <v>2.5079078174423897E-2</v>
      </c>
      <c r="AH2480" s="20">
        <v>13.6</v>
      </c>
      <c r="AI2480" s="20">
        <v>450</v>
      </c>
      <c r="AJ2480" s="20"/>
      <c r="AK2480" s="20">
        <v>688</v>
      </c>
      <c r="AL2480" s="20">
        <f t="shared" si="495"/>
        <v>67791.199999999997</v>
      </c>
      <c r="AM2480" s="7" t="s">
        <v>287</v>
      </c>
      <c r="AN2480" s="20"/>
      <c r="AO2480" s="21"/>
      <c r="AP2480" s="21"/>
      <c r="AQ2480" s="5" t="s">
        <v>2672</v>
      </c>
      <c r="AR2480" s="5" t="s">
        <v>2203</v>
      </c>
    </row>
    <row r="2481" spans="1:44">
      <c r="A2481" s="87" t="s">
        <v>562</v>
      </c>
      <c r="B2481" s="5">
        <v>1010443</v>
      </c>
      <c r="C2481" s="5" t="s">
        <v>565</v>
      </c>
      <c r="D2481" s="5" t="s">
        <v>55</v>
      </c>
      <c r="E2481" s="5" t="s">
        <v>2577</v>
      </c>
      <c r="F2481" s="5" t="s">
        <v>2208</v>
      </c>
      <c r="G2481" s="5" t="s">
        <v>2673</v>
      </c>
      <c r="H2481" s="6">
        <v>41738</v>
      </c>
      <c r="I2481" s="5" t="s">
        <v>575</v>
      </c>
      <c r="J2481" s="5" t="s">
        <v>653</v>
      </c>
      <c r="K2481" s="5" t="s">
        <v>568</v>
      </c>
      <c r="L2481" s="7">
        <v>6</v>
      </c>
      <c r="M2481" s="7" t="s">
        <v>287</v>
      </c>
      <c r="N2481" s="8">
        <v>4552</v>
      </c>
      <c r="O2481" s="122">
        <v>0.02</v>
      </c>
      <c r="P2481" s="10">
        <f t="shared" si="483"/>
        <v>91</v>
      </c>
      <c r="Q2481" s="122">
        <v>5.0000000000000001E-3</v>
      </c>
      <c r="R2481" s="10">
        <f t="shared" si="484"/>
        <v>23</v>
      </c>
      <c r="S2481" s="122">
        <f t="shared" si="485"/>
        <v>2.5043936731107205E-2</v>
      </c>
      <c r="T2481" s="10">
        <f t="shared" si="486"/>
        <v>114</v>
      </c>
      <c r="U2481" s="10">
        <f t="shared" si="487"/>
        <v>4666</v>
      </c>
      <c r="V2481" s="11">
        <v>4688.5600000000004</v>
      </c>
      <c r="W2481" s="12">
        <f t="shared" si="488"/>
        <v>136.5600000000004</v>
      </c>
      <c r="X2481" s="123">
        <f t="shared" si="489"/>
        <v>0.03</v>
      </c>
      <c r="Y2481" s="124" t="str">
        <f t="shared" si="490"/>
        <v>0.00%-8.40%</v>
      </c>
      <c r="Z2481" s="15"/>
      <c r="AA2481" s="15"/>
      <c r="AB2481" s="15"/>
      <c r="AC2481" s="125"/>
      <c r="AD2481" s="8">
        <f t="shared" si="491"/>
        <v>0</v>
      </c>
      <c r="AE2481" s="17">
        <f t="shared" si="492"/>
        <v>4688.5600000000004</v>
      </c>
      <c r="AF2481" s="18">
        <f t="shared" si="493"/>
        <v>136.5600000000004</v>
      </c>
      <c r="AG2481" s="126">
        <f t="shared" si="494"/>
        <v>3.0000000000000027E-2</v>
      </c>
      <c r="AH2481" s="20">
        <v>13.6</v>
      </c>
      <c r="AI2481" s="20">
        <v>750</v>
      </c>
      <c r="AJ2481" s="20"/>
      <c r="AK2481" s="20">
        <v>688</v>
      </c>
      <c r="AL2481" s="20">
        <f t="shared" si="495"/>
        <v>73452.415999999997</v>
      </c>
      <c r="AM2481" s="7" t="s">
        <v>287</v>
      </c>
      <c r="AN2481" s="20"/>
      <c r="AO2481" s="21"/>
      <c r="AP2481" s="21"/>
      <c r="AQ2481" s="5" t="s">
        <v>2672</v>
      </c>
      <c r="AR2481" s="5" t="s">
        <v>2203</v>
      </c>
    </row>
    <row r="2482" spans="1:44">
      <c r="A2482" s="87" t="s">
        <v>562</v>
      </c>
      <c r="B2482" s="5">
        <v>1010453</v>
      </c>
      <c r="C2482" s="5" t="s">
        <v>565</v>
      </c>
      <c r="D2482" s="5" t="s">
        <v>55</v>
      </c>
      <c r="E2482" s="5" t="s">
        <v>2577</v>
      </c>
      <c r="F2482" s="5" t="s">
        <v>2208</v>
      </c>
      <c r="G2482" s="5" t="s">
        <v>2673</v>
      </c>
      <c r="H2482" s="6">
        <v>41744</v>
      </c>
      <c r="I2482" s="5" t="s">
        <v>575</v>
      </c>
      <c r="J2482" s="5" t="s">
        <v>2642</v>
      </c>
      <c r="K2482" s="5" t="s">
        <v>568</v>
      </c>
      <c r="L2482" s="7">
        <v>6</v>
      </c>
      <c r="M2482" s="7" t="s">
        <v>287</v>
      </c>
      <c r="N2482" s="8">
        <v>4497</v>
      </c>
      <c r="O2482" s="122">
        <v>0.02</v>
      </c>
      <c r="P2482" s="10">
        <f t="shared" si="483"/>
        <v>90</v>
      </c>
      <c r="Q2482" s="122">
        <v>5.0000000000000001E-3</v>
      </c>
      <c r="R2482" s="10">
        <f t="shared" si="484"/>
        <v>22</v>
      </c>
      <c r="S2482" s="122">
        <f t="shared" si="485"/>
        <v>2.490549255058928E-2</v>
      </c>
      <c r="T2482" s="10">
        <f t="shared" si="486"/>
        <v>112</v>
      </c>
      <c r="U2482" s="10">
        <f t="shared" si="487"/>
        <v>4609</v>
      </c>
      <c r="V2482" s="11">
        <v>4609.4249999999993</v>
      </c>
      <c r="W2482" s="12">
        <f t="shared" si="488"/>
        <v>112.42499999999927</v>
      </c>
      <c r="X2482" s="123">
        <f t="shared" si="489"/>
        <v>2.5000000000000001E-2</v>
      </c>
      <c r="Y2482" s="124" t="str">
        <f t="shared" si="490"/>
        <v>0.00%-8.40%</v>
      </c>
      <c r="Z2482" s="15"/>
      <c r="AA2482" s="15"/>
      <c r="AB2482" s="15"/>
      <c r="AC2482" s="125"/>
      <c r="AD2482" s="8">
        <f t="shared" si="491"/>
        <v>0</v>
      </c>
      <c r="AE2482" s="17">
        <f t="shared" si="492"/>
        <v>4609.4249999999993</v>
      </c>
      <c r="AF2482" s="18">
        <f t="shared" si="493"/>
        <v>112.42499999999927</v>
      </c>
      <c r="AG2482" s="126">
        <f t="shared" si="494"/>
        <v>2.4999999999999911E-2</v>
      </c>
      <c r="AH2482" s="20">
        <v>13.6</v>
      </c>
      <c r="AI2482" s="20">
        <v>650</v>
      </c>
      <c r="AJ2482" s="20"/>
      <c r="AK2482" s="20">
        <v>688</v>
      </c>
      <c r="AL2482" s="20">
        <f t="shared" si="495"/>
        <v>71176.179999999993</v>
      </c>
      <c r="AM2482" s="7" t="s">
        <v>287</v>
      </c>
      <c r="AN2482" s="20"/>
      <c r="AO2482" s="21"/>
      <c r="AP2482" s="21"/>
      <c r="AQ2482" s="5" t="s">
        <v>2672</v>
      </c>
      <c r="AR2482" s="5" t="s">
        <v>2203</v>
      </c>
    </row>
    <row r="2483" spans="1:44">
      <c r="A2483" s="87" t="s">
        <v>562</v>
      </c>
      <c r="B2483" s="5">
        <v>1010477</v>
      </c>
      <c r="C2483" s="5" t="s">
        <v>565</v>
      </c>
      <c r="D2483" s="5" t="s">
        <v>55</v>
      </c>
      <c r="E2483" s="5" t="s">
        <v>2577</v>
      </c>
      <c r="F2483" s="5" t="s">
        <v>2208</v>
      </c>
      <c r="G2483" s="5" t="s">
        <v>2673</v>
      </c>
      <c r="H2483" s="6">
        <v>41744</v>
      </c>
      <c r="I2483" s="5" t="s">
        <v>575</v>
      </c>
      <c r="J2483" s="5" t="s">
        <v>627</v>
      </c>
      <c r="K2483" s="5" t="s">
        <v>568</v>
      </c>
      <c r="L2483" s="7">
        <v>6</v>
      </c>
      <c r="M2483" s="7" t="s">
        <v>287</v>
      </c>
      <c r="N2483" s="8">
        <v>4380</v>
      </c>
      <c r="O2483" s="122">
        <v>0.02</v>
      </c>
      <c r="P2483" s="10">
        <f t="shared" si="483"/>
        <v>88</v>
      </c>
      <c r="Q2483" s="122">
        <v>5.0000000000000001E-3</v>
      </c>
      <c r="R2483" s="10">
        <f t="shared" si="484"/>
        <v>22</v>
      </c>
      <c r="S2483" s="122">
        <f t="shared" si="485"/>
        <v>2.5114155251141551E-2</v>
      </c>
      <c r="T2483" s="10">
        <f t="shared" si="486"/>
        <v>110</v>
      </c>
      <c r="U2483" s="10">
        <f t="shared" si="487"/>
        <v>4490</v>
      </c>
      <c r="V2483" s="11">
        <v>4489.5</v>
      </c>
      <c r="W2483" s="12">
        <f t="shared" si="488"/>
        <v>109.5</v>
      </c>
      <c r="X2483" s="123">
        <f t="shared" si="489"/>
        <v>2.5000000000000001E-2</v>
      </c>
      <c r="Y2483" s="124" t="str">
        <f t="shared" si="490"/>
        <v>0.00%-8.40%</v>
      </c>
      <c r="Z2483" s="15"/>
      <c r="AA2483" s="15"/>
      <c r="AB2483" s="15"/>
      <c r="AC2483" s="125"/>
      <c r="AD2483" s="8">
        <f t="shared" si="491"/>
        <v>0</v>
      </c>
      <c r="AE2483" s="17">
        <f t="shared" si="492"/>
        <v>4489.5</v>
      </c>
      <c r="AF2483" s="18">
        <f t="shared" si="493"/>
        <v>109.5</v>
      </c>
      <c r="AG2483" s="126">
        <f t="shared" si="494"/>
        <v>2.4999999999999911E-2</v>
      </c>
      <c r="AH2483" s="20">
        <v>13.6</v>
      </c>
      <c r="AI2483" s="20">
        <v>450</v>
      </c>
      <c r="AJ2483" s="20"/>
      <c r="AK2483" s="20">
        <v>688</v>
      </c>
      <c r="AL2483" s="20">
        <f t="shared" si="495"/>
        <v>67145.2</v>
      </c>
      <c r="AM2483" s="7" t="s">
        <v>287</v>
      </c>
      <c r="AN2483" s="20"/>
      <c r="AO2483" s="21"/>
      <c r="AP2483" s="21"/>
      <c r="AQ2483" s="5" t="s">
        <v>2672</v>
      </c>
      <c r="AR2483" s="5" t="s">
        <v>2203</v>
      </c>
    </row>
    <row r="2484" spans="1:44">
      <c r="A2484" s="87" t="s">
        <v>562</v>
      </c>
      <c r="B2484" s="5">
        <v>1010486</v>
      </c>
      <c r="C2484" s="5" t="s">
        <v>565</v>
      </c>
      <c r="D2484" s="5" t="s">
        <v>55</v>
      </c>
      <c r="E2484" s="5" t="s">
        <v>2577</v>
      </c>
      <c r="F2484" s="5" t="s">
        <v>2215</v>
      </c>
      <c r="G2484" s="5" t="s">
        <v>2673</v>
      </c>
      <c r="H2484" s="6">
        <v>41744</v>
      </c>
      <c r="I2484" s="5" t="s">
        <v>575</v>
      </c>
      <c r="J2484" s="5" t="s">
        <v>653</v>
      </c>
      <c r="K2484" s="5" t="s">
        <v>568</v>
      </c>
      <c r="L2484" s="7">
        <v>6</v>
      </c>
      <c r="M2484" s="7" t="s">
        <v>287</v>
      </c>
      <c r="N2484" s="8">
        <v>4549</v>
      </c>
      <c r="O2484" s="122">
        <v>0.02</v>
      </c>
      <c r="P2484" s="10">
        <f t="shared" si="483"/>
        <v>91</v>
      </c>
      <c r="Q2484" s="122">
        <v>5.0000000000000001E-3</v>
      </c>
      <c r="R2484" s="10">
        <f t="shared" si="484"/>
        <v>23</v>
      </c>
      <c r="S2484" s="122">
        <f t="shared" si="485"/>
        <v>2.5060452846779512E-2</v>
      </c>
      <c r="T2484" s="10">
        <f t="shared" si="486"/>
        <v>114</v>
      </c>
      <c r="U2484" s="10">
        <f t="shared" si="487"/>
        <v>4663</v>
      </c>
      <c r="V2484" s="11">
        <v>4549</v>
      </c>
      <c r="W2484" s="12">
        <f t="shared" si="488"/>
        <v>0</v>
      </c>
      <c r="X2484" s="123">
        <f t="shared" si="489"/>
        <v>0</v>
      </c>
      <c r="Y2484" s="124" t="str">
        <f t="shared" si="490"/>
        <v>0.00%-8.40%</v>
      </c>
      <c r="Z2484" s="15"/>
      <c r="AA2484" s="15"/>
      <c r="AB2484" s="15"/>
      <c r="AC2484" s="125"/>
      <c r="AD2484" s="8">
        <f t="shared" si="491"/>
        <v>0</v>
      </c>
      <c r="AE2484" s="17">
        <f t="shared" si="492"/>
        <v>4549</v>
      </c>
      <c r="AF2484" s="18">
        <f t="shared" si="493"/>
        <v>0</v>
      </c>
      <c r="AG2484" s="126">
        <f t="shared" si="494"/>
        <v>0</v>
      </c>
      <c r="AH2484" s="20">
        <v>13.6</v>
      </c>
      <c r="AI2484" s="20">
        <v>750</v>
      </c>
      <c r="AJ2484" s="20"/>
      <c r="AK2484" s="20">
        <v>688</v>
      </c>
      <c r="AL2484" s="20">
        <f t="shared" si="495"/>
        <v>71554.399999999994</v>
      </c>
      <c r="AM2484" s="7" t="s">
        <v>287</v>
      </c>
      <c r="AN2484" s="20"/>
      <c r="AO2484" s="21" t="str">
        <f>VLOOKUP(B2484,'[2]FCLCh-VB2'!$B$9:$AQ$230,42,)</f>
        <v>一年内5次个人业绩低于100分</v>
      </c>
      <c r="AP2484" s="21" t="s">
        <v>140</v>
      </c>
      <c r="AQ2484" s="5" t="s">
        <v>2672</v>
      </c>
      <c r="AR2484" s="5" t="s">
        <v>2203</v>
      </c>
    </row>
    <row r="2485" spans="1:44">
      <c r="A2485" s="87" t="s">
        <v>562</v>
      </c>
      <c r="B2485" s="5">
        <v>1010492</v>
      </c>
      <c r="C2485" s="5" t="s">
        <v>565</v>
      </c>
      <c r="D2485" s="5" t="s">
        <v>55</v>
      </c>
      <c r="E2485" s="5" t="s">
        <v>2577</v>
      </c>
      <c r="F2485" s="5" t="s">
        <v>2204</v>
      </c>
      <c r="G2485" s="5" t="s">
        <v>2673</v>
      </c>
      <c r="H2485" s="6">
        <v>41744</v>
      </c>
      <c r="I2485" s="5" t="s">
        <v>575</v>
      </c>
      <c r="J2485" s="5" t="s">
        <v>627</v>
      </c>
      <c r="K2485" s="5" t="s">
        <v>568</v>
      </c>
      <c r="L2485" s="7">
        <v>6</v>
      </c>
      <c r="M2485" s="7" t="s">
        <v>287</v>
      </c>
      <c r="N2485" s="8">
        <v>4341</v>
      </c>
      <c r="O2485" s="122">
        <v>0.02</v>
      </c>
      <c r="P2485" s="10">
        <f t="shared" si="483"/>
        <v>87</v>
      </c>
      <c r="Q2485" s="122">
        <v>5.0000000000000001E-3</v>
      </c>
      <c r="R2485" s="10">
        <f t="shared" si="484"/>
        <v>22</v>
      </c>
      <c r="S2485" s="122">
        <f t="shared" si="485"/>
        <v>2.5109421792213777E-2</v>
      </c>
      <c r="T2485" s="10">
        <f t="shared" si="486"/>
        <v>109</v>
      </c>
      <c r="U2485" s="10">
        <f t="shared" si="487"/>
        <v>4450</v>
      </c>
      <c r="V2485" s="11">
        <v>4450</v>
      </c>
      <c r="W2485" s="12">
        <f t="shared" si="488"/>
        <v>109</v>
      </c>
      <c r="X2485" s="123">
        <f t="shared" si="489"/>
        <v>2.5100000000000001E-2</v>
      </c>
      <c r="Y2485" s="124" t="str">
        <f t="shared" si="490"/>
        <v>0.00%-8.40%</v>
      </c>
      <c r="Z2485" s="15"/>
      <c r="AA2485" s="15"/>
      <c r="AB2485" s="15"/>
      <c r="AC2485" s="125"/>
      <c r="AD2485" s="8">
        <f t="shared" si="491"/>
        <v>0</v>
      </c>
      <c r="AE2485" s="17">
        <f t="shared" si="492"/>
        <v>4450</v>
      </c>
      <c r="AF2485" s="18">
        <f t="shared" si="493"/>
        <v>109</v>
      </c>
      <c r="AG2485" s="126">
        <f t="shared" si="494"/>
        <v>2.5109421792213871E-2</v>
      </c>
      <c r="AH2485" s="20">
        <v>13.6</v>
      </c>
      <c r="AI2485" s="20">
        <v>450</v>
      </c>
      <c r="AJ2485" s="20"/>
      <c r="AK2485" s="20">
        <v>688</v>
      </c>
      <c r="AL2485" s="20">
        <f t="shared" si="495"/>
        <v>66608</v>
      </c>
      <c r="AM2485" s="7" t="s">
        <v>287</v>
      </c>
      <c r="AN2485" s="20"/>
      <c r="AO2485" s="21"/>
      <c r="AP2485" s="21"/>
      <c r="AQ2485" s="5" t="s">
        <v>2672</v>
      </c>
      <c r="AR2485" s="5" t="s">
        <v>2203</v>
      </c>
    </row>
    <row r="2486" spans="1:44">
      <c r="A2486" s="87" t="s">
        <v>562</v>
      </c>
      <c r="B2486" s="5">
        <v>1010561</v>
      </c>
      <c r="C2486" s="5" t="s">
        <v>565</v>
      </c>
      <c r="D2486" s="5" t="s">
        <v>55</v>
      </c>
      <c r="E2486" s="5" t="s">
        <v>2577</v>
      </c>
      <c r="F2486" s="5" t="s">
        <v>2215</v>
      </c>
      <c r="G2486" s="5" t="s">
        <v>2673</v>
      </c>
      <c r="H2486" s="6">
        <v>41758</v>
      </c>
      <c r="I2486" s="5" t="s">
        <v>575</v>
      </c>
      <c r="J2486" s="5" t="s">
        <v>2646</v>
      </c>
      <c r="K2486" s="5" t="s">
        <v>568</v>
      </c>
      <c r="L2486" s="7">
        <v>6</v>
      </c>
      <c r="M2486" s="7" t="s">
        <v>287</v>
      </c>
      <c r="N2486" s="8">
        <v>4600</v>
      </c>
      <c r="O2486" s="122">
        <v>0.02</v>
      </c>
      <c r="P2486" s="10">
        <f t="shared" si="483"/>
        <v>92</v>
      </c>
      <c r="Q2486" s="122">
        <v>5.0000000000000001E-3</v>
      </c>
      <c r="R2486" s="10">
        <f t="shared" si="484"/>
        <v>23</v>
      </c>
      <c r="S2486" s="122">
        <f t="shared" si="485"/>
        <v>2.5000000000000001E-2</v>
      </c>
      <c r="T2486" s="10">
        <f t="shared" si="486"/>
        <v>115</v>
      </c>
      <c r="U2486" s="10">
        <f t="shared" si="487"/>
        <v>4715</v>
      </c>
      <c r="V2486" s="11">
        <v>4761</v>
      </c>
      <c r="W2486" s="12">
        <f t="shared" si="488"/>
        <v>161</v>
      </c>
      <c r="X2486" s="123">
        <f t="shared" si="489"/>
        <v>3.5000000000000003E-2</v>
      </c>
      <c r="Y2486" s="124" t="str">
        <f t="shared" si="490"/>
        <v>0.00%-8.40%</v>
      </c>
      <c r="Z2486" s="15"/>
      <c r="AA2486" s="15"/>
      <c r="AB2486" s="15"/>
      <c r="AC2486" s="125"/>
      <c r="AD2486" s="8">
        <f t="shared" si="491"/>
        <v>0</v>
      </c>
      <c r="AE2486" s="17">
        <f t="shared" si="492"/>
        <v>4761</v>
      </c>
      <c r="AF2486" s="18">
        <f t="shared" si="493"/>
        <v>161</v>
      </c>
      <c r="AG2486" s="126">
        <f t="shared" si="494"/>
        <v>3.499999999999992E-2</v>
      </c>
      <c r="AH2486" s="20">
        <v>13.6</v>
      </c>
      <c r="AI2486" s="20">
        <v>450</v>
      </c>
      <c r="AJ2486" s="20"/>
      <c r="AK2486" s="20">
        <v>688</v>
      </c>
      <c r="AL2486" s="20">
        <f t="shared" si="495"/>
        <v>70837.600000000006</v>
      </c>
      <c r="AM2486" s="7" t="s">
        <v>287</v>
      </c>
      <c r="AN2486" s="20"/>
      <c r="AO2486" s="21"/>
      <c r="AP2486" s="21"/>
      <c r="AQ2486" s="5" t="s">
        <v>2672</v>
      </c>
      <c r="AR2486" s="5" t="s">
        <v>2203</v>
      </c>
    </row>
    <row r="2487" spans="1:44">
      <c r="A2487" s="87" t="s">
        <v>562</v>
      </c>
      <c r="B2487" s="5">
        <v>1010576</v>
      </c>
      <c r="C2487" s="5" t="s">
        <v>565</v>
      </c>
      <c r="D2487" s="5" t="s">
        <v>55</v>
      </c>
      <c r="E2487" s="5" t="s">
        <v>2577</v>
      </c>
      <c r="F2487" s="5" t="s">
        <v>2208</v>
      </c>
      <c r="G2487" s="5" t="s">
        <v>2673</v>
      </c>
      <c r="H2487" s="6">
        <v>41758</v>
      </c>
      <c r="I2487" s="5" t="s">
        <v>575</v>
      </c>
      <c r="J2487" s="5" t="s">
        <v>653</v>
      </c>
      <c r="K2487" s="5" t="s">
        <v>568</v>
      </c>
      <c r="L2487" s="7">
        <v>6</v>
      </c>
      <c r="M2487" s="7" t="s">
        <v>287</v>
      </c>
      <c r="N2487" s="8">
        <v>4540</v>
      </c>
      <c r="O2487" s="122">
        <v>0.02</v>
      </c>
      <c r="P2487" s="10">
        <f t="shared" si="483"/>
        <v>91</v>
      </c>
      <c r="Q2487" s="122">
        <v>5.0000000000000001E-3</v>
      </c>
      <c r="R2487" s="10">
        <f t="shared" si="484"/>
        <v>23</v>
      </c>
      <c r="S2487" s="122">
        <f t="shared" si="485"/>
        <v>2.5110132158590308E-2</v>
      </c>
      <c r="T2487" s="10">
        <f t="shared" si="486"/>
        <v>114</v>
      </c>
      <c r="U2487" s="10">
        <f t="shared" si="487"/>
        <v>4654</v>
      </c>
      <c r="V2487" s="11">
        <v>4653.5</v>
      </c>
      <c r="W2487" s="12">
        <f t="shared" si="488"/>
        <v>113.5</v>
      </c>
      <c r="X2487" s="123">
        <f t="shared" si="489"/>
        <v>2.5000000000000001E-2</v>
      </c>
      <c r="Y2487" s="124" t="str">
        <f t="shared" si="490"/>
        <v>0.00%-8.40%</v>
      </c>
      <c r="Z2487" s="15"/>
      <c r="AA2487" s="15"/>
      <c r="AB2487" s="15"/>
      <c r="AC2487" s="125"/>
      <c r="AD2487" s="8">
        <f t="shared" si="491"/>
        <v>0</v>
      </c>
      <c r="AE2487" s="17">
        <f t="shared" si="492"/>
        <v>4653.5</v>
      </c>
      <c r="AF2487" s="18">
        <f t="shared" si="493"/>
        <v>113.5</v>
      </c>
      <c r="AG2487" s="126">
        <f t="shared" si="494"/>
        <v>2.4999999999999911E-2</v>
      </c>
      <c r="AH2487" s="20">
        <v>13.6</v>
      </c>
      <c r="AI2487" s="20">
        <v>750</v>
      </c>
      <c r="AJ2487" s="20"/>
      <c r="AK2487" s="20">
        <v>688</v>
      </c>
      <c r="AL2487" s="20">
        <f t="shared" si="495"/>
        <v>72975.600000000006</v>
      </c>
      <c r="AM2487" s="7" t="s">
        <v>287</v>
      </c>
      <c r="AN2487" s="20"/>
      <c r="AO2487" s="21"/>
      <c r="AP2487" s="21"/>
      <c r="AQ2487" s="5" t="s">
        <v>2672</v>
      </c>
      <c r="AR2487" s="5" t="s">
        <v>2203</v>
      </c>
    </row>
    <row r="2488" spans="1:44">
      <c r="A2488" s="87" t="s">
        <v>562</v>
      </c>
      <c r="B2488" s="5">
        <v>1010614</v>
      </c>
      <c r="C2488" s="5" t="s">
        <v>565</v>
      </c>
      <c r="D2488" s="5" t="s">
        <v>55</v>
      </c>
      <c r="E2488" s="5" t="s">
        <v>2577</v>
      </c>
      <c r="F2488" s="5" t="s">
        <v>2208</v>
      </c>
      <c r="G2488" s="5" t="s">
        <v>2673</v>
      </c>
      <c r="H2488" s="6">
        <v>41760</v>
      </c>
      <c r="I2488" s="5" t="s">
        <v>575</v>
      </c>
      <c r="J2488" s="5" t="s">
        <v>653</v>
      </c>
      <c r="K2488" s="5" t="s">
        <v>568</v>
      </c>
      <c r="L2488" s="7">
        <v>6</v>
      </c>
      <c r="M2488" s="7" t="s">
        <v>287</v>
      </c>
      <c r="N2488" s="8">
        <v>4870</v>
      </c>
      <c r="O2488" s="122">
        <v>0.02</v>
      </c>
      <c r="P2488" s="10">
        <f t="shared" si="483"/>
        <v>97</v>
      </c>
      <c r="Q2488" s="122">
        <v>5.0000000000000001E-3</v>
      </c>
      <c r="R2488" s="10">
        <f t="shared" si="484"/>
        <v>24</v>
      </c>
      <c r="S2488" s="122">
        <f t="shared" si="485"/>
        <v>2.484599589322382E-2</v>
      </c>
      <c r="T2488" s="10">
        <f t="shared" si="486"/>
        <v>121</v>
      </c>
      <c r="U2488" s="10">
        <f t="shared" si="487"/>
        <v>4991</v>
      </c>
      <c r="V2488" s="11">
        <v>4991.75</v>
      </c>
      <c r="W2488" s="12">
        <f t="shared" si="488"/>
        <v>121.75</v>
      </c>
      <c r="X2488" s="123">
        <f t="shared" si="489"/>
        <v>2.5000000000000001E-2</v>
      </c>
      <c r="Y2488" s="124" t="str">
        <f t="shared" si="490"/>
        <v>0.00%-8.40%</v>
      </c>
      <c r="Z2488" s="15"/>
      <c r="AA2488" s="15"/>
      <c r="AB2488" s="15"/>
      <c r="AC2488" s="125"/>
      <c r="AD2488" s="8">
        <f t="shared" si="491"/>
        <v>0</v>
      </c>
      <c r="AE2488" s="17">
        <f t="shared" si="492"/>
        <v>4991.75</v>
      </c>
      <c r="AF2488" s="18">
        <f t="shared" si="493"/>
        <v>121.75</v>
      </c>
      <c r="AG2488" s="126">
        <f t="shared" si="494"/>
        <v>2.4999999999999911E-2</v>
      </c>
      <c r="AH2488" s="20">
        <v>13.6</v>
      </c>
      <c r="AI2488" s="20">
        <v>750</v>
      </c>
      <c r="AJ2488" s="20"/>
      <c r="AK2488" s="20">
        <v>688</v>
      </c>
      <c r="AL2488" s="20">
        <f t="shared" si="495"/>
        <v>77575.8</v>
      </c>
      <c r="AM2488" s="7" t="s">
        <v>287</v>
      </c>
      <c r="AN2488" s="20"/>
      <c r="AO2488" s="21"/>
      <c r="AP2488" s="21"/>
      <c r="AQ2488" s="5" t="s">
        <v>2672</v>
      </c>
      <c r="AR2488" s="5" t="s">
        <v>2203</v>
      </c>
    </row>
    <row r="2489" spans="1:44">
      <c r="A2489" s="87" t="s">
        <v>562</v>
      </c>
      <c r="B2489" s="5">
        <v>1011195</v>
      </c>
      <c r="C2489" s="5" t="s">
        <v>565</v>
      </c>
      <c r="D2489" s="5" t="s">
        <v>55</v>
      </c>
      <c r="E2489" s="5" t="s">
        <v>2577</v>
      </c>
      <c r="F2489" s="5" t="s">
        <v>2199</v>
      </c>
      <c r="G2489" s="5" t="s">
        <v>2676</v>
      </c>
      <c r="H2489" s="6">
        <v>42014</v>
      </c>
      <c r="I2489" s="5" t="s">
        <v>575</v>
      </c>
      <c r="J2489" s="5" t="s">
        <v>2644</v>
      </c>
      <c r="K2489" s="5" t="s">
        <v>568</v>
      </c>
      <c r="L2489" s="7">
        <v>6</v>
      </c>
      <c r="M2489" s="7" t="s">
        <v>287</v>
      </c>
      <c r="N2489" s="8">
        <v>4374</v>
      </c>
      <c r="O2489" s="122">
        <v>0.02</v>
      </c>
      <c r="P2489" s="10">
        <f t="shared" si="483"/>
        <v>87</v>
      </c>
      <c r="Q2489" s="122">
        <v>5.0000000000000001E-3</v>
      </c>
      <c r="R2489" s="10">
        <f t="shared" si="484"/>
        <v>22</v>
      </c>
      <c r="S2489" s="122">
        <f t="shared" si="485"/>
        <v>2.4919981710105166E-2</v>
      </c>
      <c r="T2489" s="10">
        <f t="shared" si="486"/>
        <v>109</v>
      </c>
      <c r="U2489" s="10">
        <f t="shared" si="487"/>
        <v>4483</v>
      </c>
      <c r="V2489" s="11">
        <v>4461.4800000000005</v>
      </c>
      <c r="W2489" s="12">
        <f t="shared" si="488"/>
        <v>87.480000000000473</v>
      </c>
      <c r="X2489" s="123">
        <f t="shared" si="489"/>
        <v>0.02</v>
      </c>
      <c r="Y2489" s="124" t="str">
        <f t="shared" si="490"/>
        <v>0.00%-8.40%</v>
      </c>
      <c r="Z2489" s="15"/>
      <c r="AA2489" s="15"/>
      <c r="AB2489" s="15"/>
      <c r="AC2489" s="125"/>
      <c r="AD2489" s="8">
        <f t="shared" si="491"/>
        <v>0</v>
      </c>
      <c r="AE2489" s="17">
        <f t="shared" si="492"/>
        <v>4461.4800000000005</v>
      </c>
      <c r="AF2489" s="18">
        <f t="shared" si="493"/>
        <v>87.480000000000473</v>
      </c>
      <c r="AG2489" s="126">
        <f t="shared" si="494"/>
        <v>2.0000000000000018E-2</v>
      </c>
      <c r="AH2489" s="20">
        <v>13.6</v>
      </c>
      <c r="AI2489" s="20">
        <v>650</v>
      </c>
      <c r="AJ2489" s="20"/>
      <c r="AK2489" s="20">
        <v>688</v>
      </c>
      <c r="AL2489" s="20">
        <f t="shared" si="495"/>
        <v>69164.127999999997</v>
      </c>
      <c r="AM2489" s="7" t="s">
        <v>287</v>
      </c>
      <c r="AN2489" s="20"/>
      <c r="AO2489" s="21"/>
      <c r="AP2489" s="21"/>
      <c r="AQ2489" s="5" t="s">
        <v>2672</v>
      </c>
      <c r="AR2489" s="5" t="s">
        <v>2203</v>
      </c>
    </row>
    <row r="2490" spans="1:44">
      <c r="A2490" s="87" t="s">
        <v>562</v>
      </c>
      <c r="B2490" s="5">
        <v>1011248</v>
      </c>
      <c r="C2490" s="5" t="s">
        <v>565</v>
      </c>
      <c r="D2490" s="5" t="s">
        <v>55</v>
      </c>
      <c r="E2490" s="5" t="s">
        <v>2577</v>
      </c>
      <c r="F2490" s="5" t="s">
        <v>2208</v>
      </c>
      <c r="G2490" s="5" t="s">
        <v>2673</v>
      </c>
      <c r="H2490" s="6">
        <v>42021</v>
      </c>
      <c r="I2490" s="5" t="s">
        <v>575</v>
      </c>
      <c r="J2490" s="5" t="s">
        <v>653</v>
      </c>
      <c r="K2490" s="5" t="s">
        <v>568</v>
      </c>
      <c r="L2490" s="7">
        <v>6</v>
      </c>
      <c r="M2490" s="7" t="s">
        <v>287</v>
      </c>
      <c r="N2490" s="8">
        <v>4543</v>
      </c>
      <c r="O2490" s="122">
        <v>0.02</v>
      </c>
      <c r="P2490" s="10">
        <f t="shared" si="483"/>
        <v>91</v>
      </c>
      <c r="Q2490" s="122">
        <v>5.0000000000000001E-3</v>
      </c>
      <c r="R2490" s="10">
        <f t="shared" si="484"/>
        <v>23</v>
      </c>
      <c r="S2490" s="122">
        <f t="shared" si="485"/>
        <v>2.509355051727933E-2</v>
      </c>
      <c r="T2490" s="10">
        <f t="shared" si="486"/>
        <v>114</v>
      </c>
      <c r="U2490" s="10">
        <f t="shared" si="487"/>
        <v>4657</v>
      </c>
      <c r="V2490" s="11">
        <v>4656.5749999999998</v>
      </c>
      <c r="W2490" s="12">
        <f t="shared" si="488"/>
        <v>113.57499999999982</v>
      </c>
      <c r="X2490" s="123">
        <f t="shared" si="489"/>
        <v>2.5000000000000001E-2</v>
      </c>
      <c r="Y2490" s="124" t="str">
        <f t="shared" si="490"/>
        <v>0.00%-8.40%</v>
      </c>
      <c r="Z2490" s="15"/>
      <c r="AA2490" s="15"/>
      <c r="AB2490" s="15"/>
      <c r="AC2490" s="125"/>
      <c r="AD2490" s="8">
        <f t="shared" si="491"/>
        <v>0</v>
      </c>
      <c r="AE2490" s="17">
        <f t="shared" si="492"/>
        <v>4656.5749999999998</v>
      </c>
      <c r="AF2490" s="18">
        <f t="shared" si="493"/>
        <v>113.57499999999982</v>
      </c>
      <c r="AG2490" s="126">
        <f t="shared" si="494"/>
        <v>2.4999999999999911E-2</v>
      </c>
      <c r="AH2490" s="20">
        <v>13.6</v>
      </c>
      <c r="AI2490" s="20">
        <v>750</v>
      </c>
      <c r="AJ2490" s="20"/>
      <c r="AK2490" s="20">
        <v>688</v>
      </c>
      <c r="AL2490" s="20">
        <f t="shared" si="495"/>
        <v>73017.42</v>
      </c>
      <c r="AM2490" s="7" t="s">
        <v>287</v>
      </c>
      <c r="AN2490" s="20"/>
      <c r="AO2490" s="21"/>
      <c r="AP2490" s="21"/>
      <c r="AQ2490" s="5" t="s">
        <v>2672</v>
      </c>
      <c r="AR2490" s="5" t="s">
        <v>2203</v>
      </c>
    </row>
    <row r="2491" spans="1:44">
      <c r="A2491" s="87" t="s">
        <v>562</v>
      </c>
      <c r="B2491" s="5">
        <v>1011250</v>
      </c>
      <c r="C2491" s="5" t="s">
        <v>565</v>
      </c>
      <c r="D2491" s="5" t="s">
        <v>55</v>
      </c>
      <c r="E2491" s="5" t="s">
        <v>2577</v>
      </c>
      <c r="F2491" s="5" t="s">
        <v>2208</v>
      </c>
      <c r="G2491" s="5" t="s">
        <v>2673</v>
      </c>
      <c r="H2491" s="6">
        <v>42021</v>
      </c>
      <c r="I2491" s="5" t="s">
        <v>575</v>
      </c>
      <c r="J2491" s="5" t="s">
        <v>2642</v>
      </c>
      <c r="K2491" s="5" t="s">
        <v>568</v>
      </c>
      <c r="L2491" s="7">
        <v>6</v>
      </c>
      <c r="M2491" s="7" t="s">
        <v>287</v>
      </c>
      <c r="N2491" s="8">
        <v>4269</v>
      </c>
      <c r="O2491" s="122">
        <v>0.02</v>
      </c>
      <c r="P2491" s="10">
        <f t="shared" si="483"/>
        <v>85</v>
      </c>
      <c r="Q2491" s="122">
        <v>5.0000000000000001E-3</v>
      </c>
      <c r="R2491" s="10">
        <f t="shared" si="484"/>
        <v>21</v>
      </c>
      <c r="S2491" s="122">
        <f t="shared" si="485"/>
        <v>2.4830171000234248E-2</v>
      </c>
      <c r="T2491" s="10">
        <f t="shared" si="486"/>
        <v>106</v>
      </c>
      <c r="U2491" s="10">
        <f t="shared" si="487"/>
        <v>4375</v>
      </c>
      <c r="V2491" s="11">
        <v>4269</v>
      </c>
      <c r="W2491" s="12">
        <f t="shared" si="488"/>
        <v>0</v>
      </c>
      <c r="X2491" s="123">
        <f t="shared" si="489"/>
        <v>0</v>
      </c>
      <c r="Y2491" s="124" t="str">
        <f t="shared" si="490"/>
        <v>0.00%-8.40%</v>
      </c>
      <c r="Z2491" s="15"/>
      <c r="AA2491" s="15"/>
      <c r="AB2491" s="15"/>
      <c r="AC2491" s="125"/>
      <c r="AD2491" s="8">
        <f t="shared" si="491"/>
        <v>0</v>
      </c>
      <c r="AE2491" s="17">
        <f t="shared" si="492"/>
        <v>4269</v>
      </c>
      <c r="AF2491" s="18">
        <f t="shared" si="493"/>
        <v>0</v>
      </c>
      <c r="AG2491" s="126">
        <f t="shared" si="494"/>
        <v>0</v>
      </c>
      <c r="AH2491" s="20">
        <v>13.6</v>
      </c>
      <c r="AI2491" s="20">
        <v>650</v>
      </c>
      <c r="AJ2491" s="20"/>
      <c r="AK2491" s="20">
        <v>688</v>
      </c>
      <c r="AL2491" s="20">
        <f t="shared" si="495"/>
        <v>66546.399999999994</v>
      </c>
      <c r="AM2491" s="7" t="s">
        <v>287</v>
      </c>
      <c r="AN2491" s="20"/>
      <c r="AO2491" s="21" t="str">
        <f>VLOOKUP(B2491,'[3]FCLCh-VB3'!$B$9:$AQ$389,42,)</f>
        <v>内部警告信，多次过程问题给产品质量带来巨大风险</v>
      </c>
      <c r="AP2491" s="21" t="s">
        <v>140</v>
      </c>
      <c r="AQ2491" s="5" t="s">
        <v>2672</v>
      </c>
      <c r="AR2491" s="5" t="s">
        <v>2203</v>
      </c>
    </row>
    <row r="2492" spans="1:44">
      <c r="A2492" s="87" t="s">
        <v>562</v>
      </c>
      <c r="B2492" s="5">
        <v>1011265</v>
      </c>
      <c r="C2492" s="5" t="s">
        <v>565</v>
      </c>
      <c r="D2492" s="5" t="s">
        <v>55</v>
      </c>
      <c r="E2492" s="5" t="s">
        <v>2577</v>
      </c>
      <c r="F2492" s="5" t="s">
        <v>2208</v>
      </c>
      <c r="G2492" s="5" t="s">
        <v>2673</v>
      </c>
      <c r="H2492" s="6">
        <v>42021</v>
      </c>
      <c r="I2492" s="5" t="s">
        <v>575</v>
      </c>
      <c r="J2492" s="5" t="s">
        <v>2642</v>
      </c>
      <c r="K2492" s="5" t="s">
        <v>568</v>
      </c>
      <c r="L2492" s="7">
        <v>6</v>
      </c>
      <c r="M2492" s="7" t="s">
        <v>287</v>
      </c>
      <c r="N2492" s="8">
        <v>4419</v>
      </c>
      <c r="O2492" s="122">
        <v>0.02</v>
      </c>
      <c r="P2492" s="10">
        <f t="shared" si="483"/>
        <v>88</v>
      </c>
      <c r="Q2492" s="122">
        <v>5.0000000000000001E-3</v>
      </c>
      <c r="R2492" s="10">
        <f t="shared" si="484"/>
        <v>22</v>
      </c>
      <c r="S2492" s="122">
        <f t="shared" si="485"/>
        <v>2.4892509617560534E-2</v>
      </c>
      <c r="T2492" s="10">
        <f t="shared" si="486"/>
        <v>110</v>
      </c>
      <c r="U2492" s="10">
        <f t="shared" si="487"/>
        <v>4529</v>
      </c>
      <c r="V2492" s="11">
        <v>4529.4749999999995</v>
      </c>
      <c r="W2492" s="12">
        <f t="shared" si="488"/>
        <v>110.47499999999945</v>
      </c>
      <c r="X2492" s="123">
        <f t="shared" si="489"/>
        <v>2.5000000000000001E-2</v>
      </c>
      <c r="Y2492" s="124" t="str">
        <f t="shared" si="490"/>
        <v>0.00%-8.40%</v>
      </c>
      <c r="Z2492" s="15"/>
      <c r="AA2492" s="15"/>
      <c r="AB2492" s="15"/>
      <c r="AC2492" s="125"/>
      <c r="AD2492" s="8">
        <f t="shared" si="491"/>
        <v>0</v>
      </c>
      <c r="AE2492" s="17">
        <f t="shared" si="492"/>
        <v>4529.4749999999995</v>
      </c>
      <c r="AF2492" s="18">
        <f t="shared" si="493"/>
        <v>110.47499999999945</v>
      </c>
      <c r="AG2492" s="126">
        <f t="shared" si="494"/>
        <v>2.4999999999999911E-2</v>
      </c>
      <c r="AH2492" s="20">
        <v>13.6</v>
      </c>
      <c r="AI2492" s="20">
        <v>650</v>
      </c>
      <c r="AJ2492" s="20"/>
      <c r="AK2492" s="20">
        <v>688</v>
      </c>
      <c r="AL2492" s="20">
        <f t="shared" si="495"/>
        <v>70088.859999999986</v>
      </c>
      <c r="AM2492" s="7" t="s">
        <v>287</v>
      </c>
      <c r="AN2492" s="20"/>
      <c r="AO2492" s="21"/>
      <c r="AP2492" s="21"/>
      <c r="AQ2492" s="5" t="s">
        <v>2672</v>
      </c>
      <c r="AR2492" s="5" t="s">
        <v>2203</v>
      </c>
    </row>
    <row r="2493" spans="1:44">
      <c r="A2493" s="87" t="s">
        <v>562</v>
      </c>
      <c r="B2493" s="5">
        <v>1011267</v>
      </c>
      <c r="C2493" s="5" t="s">
        <v>565</v>
      </c>
      <c r="D2493" s="5" t="s">
        <v>55</v>
      </c>
      <c r="E2493" s="5" t="s">
        <v>2577</v>
      </c>
      <c r="F2493" s="5" t="s">
        <v>2215</v>
      </c>
      <c r="G2493" s="5" t="s">
        <v>2673</v>
      </c>
      <c r="H2493" s="6">
        <v>42021</v>
      </c>
      <c r="I2493" s="5" t="s">
        <v>575</v>
      </c>
      <c r="J2493" s="5" t="s">
        <v>627</v>
      </c>
      <c r="K2493" s="5" t="s">
        <v>568</v>
      </c>
      <c r="L2493" s="7">
        <v>6</v>
      </c>
      <c r="M2493" s="7" t="s">
        <v>287</v>
      </c>
      <c r="N2493" s="8">
        <v>4429</v>
      </c>
      <c r="O2493" s="122">
        <v>0.02</v>
      </c>
      <c r="P2493" s="10">
        <f t="shared" si="483"/>
        <v>89</v>
      </c>
      <c r="Q2493" s="122">
        <v>5.0000000000000001E-3</v>
      </c>
      <c r="R2493" s="10">
        <f t="shared" si="484"/>
        <v>22</v>
      </c>
      <c r="S2493" s="122">
        <f t="shared" si="485"/>
        <v>2.50620907654098E-2</v>
      </c>
      <c r="T2493" s="10">
        <f t="shared" si="486"/>
        <v>111</v>
      </c>
      <c r="U2493" s="10">
        <f t="shared" si="487"/>
        <v>4540</v>
      </c>
      <c r="V2493" s="11">
        <v>4540</v>
      </c>
      <c r="W2493" s="12">
        <f t="shared" si="488"/>
        <v>111</v>
      </c>
      <c r="X2493" s="123">
        <f t="shared" si="489"/>
        <v>2.5100000000000001E-2</v>
      </c>
      <c r="Y2493" s="124" t="str">
        <f t="shared" si="490"/>
        <v>0.00%-8.40%</v>
      </c>
      <c r="Z2493" s="15"/>
      <c r="AA2493" s="15"/>
      <c r="AB2493" s="15"/>
      <c r="AC2493" s="125"/>
      <c r="AD2493" s="8">
        <f t="shared" si="491"/>
        <v>0</v>
      </c>
      <c r="AE2493" s="17">
        <f t="shared" si="492"/>
        <v>4540</v>
      </c>
      <c r="AF2493" s="18">
        <f t="shared" si="493"/>
        <v>111</v>
      </c>
      <c r="AG2493" s="126">
        <f t="shared" si="494"/>
        <v>2.5062090765409772E-2</v>
      </c>
      <c r="AH2493" s="20">
        <v>13.6</v>
      </c>
      <c r="AI2493" s="20">
        <v>450</v>
      </c>
      <c r="AJ2493" s="20"/>
      <c r="AK2493" s="20">
        <v>688</v>
      </c>
      <c r="AL2493" s="20">
        <f t="shared" si="495"/>
        <v>67832</v>
      </c>
      <c r="AM2493" s="7" t="s">
        <v>287</v>
      </c>
      <c r="AN2493" s="20"/>
      <c r="AO2493" s="21"/>
      <c r="AP2493" s="21"/>
      <c r="AQ2493" s="5" t="s">
        <v>2672</v>
      </c>
      <c r="AR2493" s="5" t="s">
        <v>2203</v>
      </c>
    </row>
    <row r="2494" spans="1:44">
      <c r="A2494" s="87" t="s">
        <v>562</v>
      </c>
      <c r="B2494" s="5">
        <v>1011278</v>
      </c>
      <c r="C2494" s="5" t="s">
        <v>565</v>
      </c>
      <c r="D2494" s="5" t="s">
        <v>55</v>
      </c>
      <c r="E2494" s="5" t="s">
        <v>2577</v>
      </c>
      <c r="F2494" s="5" t="s">
        <v>2204</v>
      </c>
      <c r="G2494" s="5" t="s">
        <v>2673</v>
      </c>
      <c r="H2494" s="6">
        <v>42023</v>
      </c>
      <c r="I2494" s="5" t="s">
        <v>575</v>
      </c>
      <c r="J2494" s="5" t="s">
        <v>627</v>
      </c>
      <c r="K2494" s="5" t="s">
        <v>568</v>
      </c>
      <c r="L2494" s="7">
        <v>6</v>
      </c>
      <c r="M2494" s="7" t="s">
        <v>287</v>
      </c>
      <c r="N2494" s="8">
        <v>4426</v>
      </c>
      <c r="O2494" s="122">
        <v>0.02</v>
      </c>
      <c r="P2494" s="10">
        <f t="shared" si="483"/>
        <v>89</v>
      </c>
      <c r="Q2494" s="122">
        <v>5.0000000000000001E-3</v>
      </c>
      <c r="R2494" s="10">
        <f t="shared" si="484"/>
        <v>22</v>
      </c>
      <c r="S2494" s="122">
        <f t="shared" si="485"/>
        <v>2.5079078174423858E-2</v>
      </c>
      <c r="T2494" s="10">
        <f t="shared" si="486"/>
        <v>111</v>
      </c>
      <c r="U2494" s="10">
        <f t="shared" si="487"/>
        <v>4537</v>
      </c>
      <c r="V2494" s="11">
        <v>4537</v>
      </c>
      <c r="W2494" s="12">
        <f t="shared" si="488"/>
        <v>111</v>
      </c>
      <c r="X2494" s="123">
        <f t="shared" si="489"/>
        <v>2.5100000000000001E-2</v>
      </c>
      <c r="Y2494" s="124" t="str">
        <f t="shared" si="490"/>
        <v>0.00%-8.40%</v>
      </c>
      <c r="Z2494" s="15"/>
      <c r="AA2494" s="15"/>
      <c r="AB2494" s="15"/>
      <c r="AC2494" s="125"/>
      <c r="AD2494" s="8">
        <f t="shared" si="491"/>
        <v>0</v>
      </c>
      <c r="AE2494" s="17">
        <f t="shared" si="492"/>
        <v>4537</v>
      </c>
      <c r="AF2494" s="18">
        <f t="shared" si="493"/>
        <v>111</v>
      </c>
      <c r="AG2494" s="126">
        <f t="shared" si="494"/>
        <v>2.5079078174423897E-2</v>
      </c>
      <c r="AH2494" s="20">
        <v>13.6</v>
      </c>
      <c r="AI2494" s="20">
        <v>450</v>
      </c>
      <c r="AJ2494" s="20"/>
      <c r="AK2494" s="20">
        <v>688</v>
      </c>
      <c r="AL2494" s="20">
        <f t="shared" si="495"/>
        <v>67791.199999999997</v>
      </c>
      <c r="AM2494" s="7" t="s">
        <v>287</v>
      </c>
      <c r="AN2494" s="20"/>
      <c r="AO2494" s="21"/>
      <c r="AP2494" s="21"/>
      <c r="AQ2494" s="5" t="s">
        <v>2672</v>
      </c>
      <c r="AR2494" s="5" t="s">
        <v>2203</v>
      </c>
    </row>
    <row r="2495" spans="1:44">
      <c r="A2495" s="87" t="s">
        <v>562</v>
      </c>
      <c r="B2495" s="5">
        <v>1011312</v>
      </c>
      <c r="C2495" s="5" t="s">
        <v>565</v>
      </c>
      <c r="D2495" s="5" t="s">
        <v>55</v>
      </c>
      <c r="E2495" s="5" t="s">
        <v>2577</v>
      </c>
      <c r="F2495" s="5" t="s">
        <v>2208</v>
      </c>
      <c r="G2495" s="5" t="s">
        <v>2673</v>
      </c>
      <c r="H2495" s="6">
        <v>42030</v>
      </c>
      <c r="I2495" s="5" t="s">
        <v>575</v>
      </c>
      <c r="J2495" s="5" t="s">
        <v>2646</v>
      </c>
      <c r="K2495" s="5" t="s">
        <v>568</v>
      </c>
      <c r="L2495" s="7">
        <v>6</v>
      </c>
      <c r="M2495" s="7" t="s">
        <v>287</v>
      </c>
      <c r="N2495" s="8">
        <v>4462</v>
      </c>
      <c r="O2495" s="122">
        <v>0.02</v>
      </c>
      <c r="P2495" s="10">
        <f t="shared" si="483"/>
        <v>89</v>
      </c>
      <c r="Q2495" s="122">
        <v>5.0000000000000001E-3</v>
      </c>
      <c r="R2495" s="10">
        <f t="shared" si="484"/>
        <v>22</v>
      </c>
      <c r="S2495" s="122">
        <f t="shared" si="485"/>
        <v>2.4876736889287314E-2</v>
      </c>
      <c r="T2495" s="10">
        <f t="shared" si="486"/>
        <v>111</v>
      </c>
      <c r="U2495" s="10">
        <f t="shared" si="487"/>
        <v>4573</v>
      </c>
      <c r="V2495" s="11">
        <v>4573.5499999999993</v>
      </c>
      <c r="W2495" s="12">
        <f t="shared" si="488"/>
        <v>111.54999999999927</v>
      </c>
      <c r="X2495" s="123">
        <f t="shared" si="489"/>
        <v>2.5000000000000001E-2</v>
      </c>
      <c r="Y2495" s="124" t="str">
        <f t="shared" si="490"/>
        <v>0.00%-8.40%</v>
      </c>
      <c r="Z2495" s="15"/>
      <c r="AA2495" s="15"/>
      <c r="AB2495" s="15"/>
      <c r="AC2495" s="125"/>
      <c r="AD2495" s="8">
        <f t="shared" si="491"/>
        <v>0</v>
      </c>
      <c r="AE2495" s="17">
        <f t="shared" si="492"/>
        <v>4573.5499999999993</v>
      </c>
      <c r="AF2495" s="18">
        <f t="shared" si="493"/>
        <v>111.54999999999927</v>
      </c>
      <c r="AG2495" s="126">
        <f t="shared" si="494"/>
        <v>2.4999999999999911E-2</v>
      </c>
      <c r="AH2495" s="20">
        <v>13.6</v>
      </c>
      <c r="AI2495" s="20">
        <v>450</v>
      </c>
      <c r="AJ2495" s="20"/>
      <c r="AK2495" s="20">
        <v>688</v>
      </c>
      <c r="AL2495" s="20">
        <f t="shared" si="495"/>
        <v>68288.28</v>
      </c>
      <c r="AM2495" s="7" t="s">
        <v>287</v>
      </c>
      <c r="AN2495" s="20"/>
      <c r="AO2495" s="21"/>
      <c r="AP2495" s="21"/>
      <c r="AQ2495" s="5" t="s">
        <v>2672</v>
      </c>
      <c r="AR2495" s="5" t="s">
        <v>2203</v>
      </c>
    </row>
    <row r="2496" spans="1:44">
      <c r="A2496" s="87" t="s">
        <v>562</v>
      </c>
      <c r="B2496" s="5">
        <v>1011321</v>
      </c>
      <c r="C2496" s="5" t="s">
        <v>565</v>
      </c>
      <c r="D2496" s="5" t="s">
        <v>55</v>
      </c>
      <c r="E2496" s="5" t="s">
        <v>2577</v>
      </c>
      <c r="F2496" s="5" t="s">
        <v>2208</v>
      </c>
      <c r="G2496" s="5" t="s">
        <v>2673</v>
      </c>
      <c r="H2496" s="6">
        <v>44201</v>
      </c>
      <c r="I2496" s="5" t="s">
        <v>575</v>
      </c>
      <c r="J2496" s="5" t="s">
        <v>2644</v>
      </c>
      <c r="K2496" s="5" t="s">
        <v>568</v>
      </c>
      <c r="L2496" s="7">
        <v>6</v>
      </c>
      <c r="M2496" s="7" t="s">
        <v>287</v>
      </c>
      <c r="N2496" s="8">
        <v>4196</v>
      </c>
      <c r="O2496" s="122">
        <v>0.02</v>
      </c>
      <c r="P2496" s="10">
        <f t="shared" si="483"/>
        <v>84</v>
      </c>
      <c r="Q2496" s="122">
        <v>5.0000000000000001E-3</v>
      </c>
      <c r="R2496" s="10">
        <f t="shared" si="484"/>
        <v>21</v>
      </c>
      <c r="S2496" s="122">
        <f t="shared" si="485"/>
        <v>2.5023832221163011E-2</v>
      </c>
      <c r="T2496" s="10">
        <f t="shared" si="486"/>
        <v>105</v>
      </c>
      <c r="U2496" s="10">
        <f t="shared" si="487"/>
        <v>4301</v>
      </c>
      <c r="V2496" s="11">
        <v>4300.8999999999996</v>
      </c>
      <c r="W2496" s="12">
        <f t="shared" si="488"/>
        <v>104.89999999999964</v>
      </c>
      <c r="X2496" s="123">
        <f t="shared" si="489"/>
        <v>2.5000000000000001E-2</v>
      </c>
      <c r="Y2496" s="124" t="str">
        <f t="shared" si="490"/>
        <v>0.00%-8.40%</v>
      </c>
      <c r="Z2496" s="15"/>
      <c r="AA2496" s="15"/>
      <c r="AB2496" s="15"/>
      <c r="AC2496" s="125"/>
      <c r="AD2496" s="8">
        <f t="shared" si="491"/>
        <v>0</v>
      </c>
      <c r="AE2496" s="17">
        <f t="shared" si="492"/>
        <v>4300.8999999999996</v>
      </c>
      <c r="AF2496" s="18">
        <f t="shared" si="493"/>
        <v>104.89999999999964</v>
      </c>
      <c r="AG2496" s="126">
        <f t="shared" si="494"/>
        <v>2.4999999999999911E-2</v>
      </c>
      <c r="AH2496" s="20">
        <v>13.6</v>
      </c>
      <c r="AI2496" s="20">
        <v>650</v>
      </c>
      <c r="AJ2496" s="20"/>
      <c r="AK2496" s="20">
        <v>688</v>
      </c>
      <c r="AL2496" s="20">
        <f t="shared" si="495"/>
        <v>66980.239999999991</v>
      </c>
      <c r="AM2496" s="7" t="s">
        <v>287</v>
      </c>
      <c r="AN2496" s="20"/>
      <c r="AO2496" s="21"/>
      <c r="AP2496" s="21"/>
      <c r="AQ2496" s="5" t="s">
        <v>2672</v>
      </c>
      <c r="AR2496" s="5" t="s">
        <v>2203</v>
      </c>
    </row>
    <row r="2497" spans="1:44">
      <c r="A2497" s="87" t="s">
        <v>562</v>
      </c>
      <c r="B2497" s="5">
        <v>1011330</v>
      </c>
      <c r="C2497" s="5" t="s">
        <v>565</v>
      </c>
      <c r="D2497" s="5" t="s">
        <v>55</v>
      </c>
      <c r="E2497" s="5" t="s">
        <v>2577</v>
      </c>
      <c r="F2497" s="5" t="s">
        <v>2208</v>
      </c>
      <c r="G2497" s="5" t="s">
        <v>2673</v>
      </c>
      <c r="H2497" s="6">
        <v>42030</v>
      </c>
      <c r="I2497" s="5" t="s">
        <v>489</v>
      </c>
      <c r="J2497" s="5" t="s">
        <v>489</v>
      </c>
      <c r="K2497" s="5" t="s">
        <v>568</v>
      </c>
      <c r="L2497" s="7">
        <v>6</v>
      </c>
      <c r="M2497" s="7" t="s">
        <v>287</v>
      </c>
      <c r="N2497" s="8">
        <v>4942</v>
      </c>
      <c r="O2497" s="122">
        <v>0.02</v>
      </c>
      <c r="P2497" s="10">
        <f t="shared" si="483"/>
        <v>99</v>
      </c>
      <c r="Q2497" s="122">
        <v>5.0000000000000001E-3</v>
      </c>
      <c r="R2497" s="10">
        <f t="shared" si="484"/>
        <v>25</v>
      </c>
      <c r="S2497" s="122">
        <f t="shared" si="485"/>
        <v>2.5091056252529342E-2</v>
      </c>
      <c r="T2497" s="10">
        <f t="shared" si="486"/>
        <v>124</v>
      </c>
      <c r="U2497" s="10">
        <f t="shared" si="487"/>
        <v>5066</v>
      </c>
      <c r="V2497" s="11">
        <v>5065.5499999999993</v>
      </c>
      <c r="W2497" s="12">
        <f t="shared" si="488"/>
        <v>123.54999999999927</v>
      </c>
      <c r="X2497" s="123">
        <f t="shared" si="489"/>
        <v>2.5000000000000001E-2</v>
      </c>
      <c r="Y2497" s="124" t="str">
        <f t="shared" si="490"/>
        <v>0.00%-8.40%</v>
      </c>
      <c r="Z2497" s="15"/>
      <c r="AA2497" s="15"/>
      <c r="AB2497" s="15"/>
      <c r="AC2497" s="125"/>
      <c r="AD2497" s="8">
        <f t="shared" si="491"/>
        <v>0</v>
      </c>
      <c r="AE2497" s="17">
        <f t="shared" si="492"/>
        <v>5065.5499999999993</v>
      </c>
      <c r="AF2497" s="18">
        <f t="shared" si="493"/>
        <v>123.54999999999927</v>
      </c>
      <c r="AG2497" s="126">
        <f t="shared" si="494"/>
        <v>2.4999999999999911E-2</v>
      </c>
      <c r="AH2497" s="20">
        <v>13.6</v>
      </c>
      <c r="AI2497" s="20">
        <v>850</v>
      </c>
      <c r="AJ2497" s="20"/>
      <c r="AK2497" s="20">
        <v>688</v>
      </c>
      <c r="AL2497" s="20">
        <f t="shared" si="495"/>
        <v>79779.479999999981</v>
      </c>
      <c r="AM2497" s="7" t="s">
        <v>287</v>
      </c>
      <c r="AN2497" s="20"/>
      <c r="AO2497" s="21"/>
      <c r="AP2497" s="21"/>
      <c r="AQ2497" s="5" t="s">
        <v>2672</v>
      </c>
      <c r="AR2497" s="5" t="s">
        <v>2203</v>
      </c>
    </row>
    <row r="2498" spans="1:44">
      <c r="A2498" s="87" t="s">
        <v>562</v>
      </c>
      <c r="B2498" s="5">
        <v>1011334</v>
      </c>
      <c r="C2498" s="5" t="s">
        <v>565</v>
      </c>
      <c r="D2498" s="5" t="s">
        <v>55</v>
      </c>
      <c r="E2498" s="5" t="s">
        <v>2577</v>
      </c>
      <c r="F2498" s="5" t="s">
        <v>2208</v>
      </c>
      <c r="G2498" s="5" t="s">
        <v>2673</v>
      </c>
      <c r="H2498" s="6">
        <v>42030</v>
      </c>
      <c r="I2498" s="5" t="s">
        <v>575</v>
      </c>
      <c r="J2498" s="5" t="s">
        <v>2642</v>
      </c>
      <c r="K2498" s="5" t="s">
        <v>568</v>
      </c>
      <c r="L2498" s="7">
        <v>6</v>
      </c>
      <c r="M2498" s="7" t="s">
        <v>287</v>
      </c>
      <c r="N2498" s="8">
        <v>4373</v>
      </c>
      <c r="O2498" s="122">
        <v>0.02</v>
      </c>
      <c r="P2498" s="10">
        <f t="shared" si="483"/>
        <v>87</v>
      </c>
      <c r="Q2498" s="122">
        <v>5.0000000000000001E-3</v>
      </c>
      <c r="R2498" s="10">
        <f t="shared" si="484"/>
        <v>22</v>
      </c>
      <c r="S2498" s="122">
        <f t="shared" si="485"/>
        <v>2.4925680310999315E-2</v>
      </c>
      <c r="T2498" s="10">
        <f t="shared" si="486"/>
        <v>109</v>
      </c>
      <c r="U2498" s="10">
        <f t="shared" si="487"/>
        <v>4482</v>
      </c>
      <c r="V2498" s="11">
        <v>4482.3249999999998</v>
      </c>
      <c r="W2498" s="12">
        <f t="shared" si="488"/>
        <v>109.32499999999982</v>
      </c>
      <c r="X2498" s="123">
        <f t="shared" si="489"/>
        <v>2.5000000000000001E-2</v>
      </c>
      <c r="Y2498" s="124" t="str">
        <f t="shared" si="490"/>
        <v>0.00%-8.40%</v>
      </c>
      <c r="Z2498" s="15"/>
      <c r="AA2498" s="15"/>
      <c r="AB2498" s="15"/>
      <c r="AC2498" s="125"/>
      <c r="AD2498" s="8">
        <f t="shared" si="491"/>
        <v>0</v>
      </c>
      <c r="AE2498" s="17">
        <f t="shared" si="492"/>
        <v>4482.3249999999998</v>
      </c>
      <c r="AF2498" s="18">
        <f t="shared" si="493"/>
        <v>109.32499999999982</v>
      </c>
      <c r="AG2498" s="126">
        <f t="shared" si="494"/>
        <v>2.4999999999999911E-2</v>
      </c>
      <c r="AH2498" s="20">
        <v>13.6</v>
      </c>
      <c r="AI2498" s="20">
        <v>650</v>
      </c>
      <c r="AJ2498" s="20"/>
      <c r="AK2498" s="20">
        <v>688</v>
      </c>
      <c r="AL2498" s="20">
        <f t="shared" si="495"/>
        <v>69447.62</v>
      </c>
      <c r="AM2498" s="7" t="s">
        <v>287</v>
      </c>
      <c r="AN2498" s="20"/>
      <c r="AO2498" s="21"/>
      <c r="AP2498" s="21"/>
      <c r="AQ2498" s="5" t="s">
        <v>2672</v>
      </c>
      <c r="AR2498" s="5" t="s">
        <v>2203</v>
      </c>
    </row>
    <row r="2499" spans="1:44">
      <c r="A2499" s="87" t="s">
        <v>562</v>
      </c>
      <c r="B2499" s="5">
        <v>1011338</v>
      </c>
      <c r="C2499" s="5" t="s">
        <v>565</v>
      </c>
      <c r="D2499" s="5" t="s">
        <v>55</v>
      </c>
      <c r="E2499" s="5" t="s">
        <v>2577</v>
      </c>
      <c r="F2499" s="5" t="s">
        <v>2208</v>
      </c>
      <c r="G2499" s="5" t="s">
        <v>2673</v>
      </c>
      <c r="H2499" s="6">
        <v>42030</v>
      </c>
      <c r="I2499" s="5" t="s">
        <v>575</v>
      </c>
      <c r="J2499" s="5" t="s">
        <v>627</v>
      </c>
      <c r="K2499" s="5" t="s">
        <v>568</v>
      </c>
      <c r="L2499" s="7">
        <v>6</v>
      </c>
      <c r="M2499" s="7" t="s">
        <v>287</v>
      </c>
      <c r="N2499" s="8">
        <v>4411</v>
      </c>
      <c r="O2499" s="122">
        <v>0.02</v>
      </c>
      <c r="P2499" s="10">
        <f t="shared" si="483"/>
        <v>88</v>
      </c>
      <c r="Q2499" s="122">
        <v>5.0000000000000001E-3</v>
      </c>
      <c r="R2499" s="10">
        <f t="shared" si="484"/>
        <v>22</v>
      </c>
      <c r="S2499" s="122">
        <f t="shared" si="485"/>
        <v>2.4937655860349128E-2</v>
      </c>
      <c r="T2499" s="10">
        <f t="shared" si="486"/>
        <v>110</v>
      </c>
      <c r="U2499" s="10">
        <f t="shared" si="487"/>
        <v>4521</v>
      </c>
      <c r="V2499" s="11">
        <v>4499.22</v>
      </c>
      <c r="W2499" s="12">
        <f t="shared" si="488"/>
        <v>88.220000000000255</v>
      </c>
      <c r="X2499" s="123">
        <f t="shared" si="489"/>
        <v>0.02</v>
      </c>
      <c r="Y2499" s="124" t="str">
        <f t="shared" si="490"/>
        <v>0.00%-8.40%</v>
      </c>
      <c r="Z2499" s="15"/>
      <c r="AA2499" s="15"/>
      <c r="AB2499" s="15"/>
      <c r="AC2499" s="125"/>
      <c r="AD2499" s="8">
        <f t="shared" si="491"/>
        <v>0</v>
      </c>
      <c r="AE2499" s="17">
        <f t="shared" si="492"/>
        <v>4499.22</v>
      </c>
      <c r="AF2499" s="18">
        <f t="shared" si="493"/>
        <v>88.220000000000255</v>
      </c>
      <c r="AG2499" s="126">
        <f t="shared" si="494"/>
        <v>2.0000000000000018E-2</v>
      </c>
      <c r="AH2499" s="20">
        <v>13.6</v>
      </c>
      <c r="AI2499" s="20">
        <v>450</v>
      </c>
      <c r="AJ2499" s="20"/>
      <c r="AK2499" s="20">
        <v>688</v>
      </c>
      <c r="AL2499" s="20">
        <f t="shared" si="495"/>
        <v>67277.391999999993</v>
      </c>
      <c r="AM2499" s="7" t="s">
        <v>287</v>
      </c>
      <c r="AN2499" s="20"/>
      <c r="AO2499" s="21"/>
      <c r="AP2499" s="21"/>
      <c r="AQ2499" s="5" t="s">
        <v>2672</v>
      </c>
      <c r="AR2499" s="5" t="s">
        <v>2203</v>
      </c>
    </row>
    <row r="2500" spans="1:44">
      <c r="A2500" s="87" t="s">
        <v>562</v>
      </c>
      <c r="B2500" s="5">
        <v>1011339</v>
      </c>
      <c r="C2500" s="5" t="s">
        <v>565</v>
      </c>
      <c r="D2500" s="5" t="s">
        <v>55</v>
      </c>
      <c r="E2500" s="5" t="s">
        <v>2577</v>
      </c>
      <c r="F2500" s="5" t="s">
        <v>2215</v>
      </c>
      <c r="G2500" s="5" t="s">
        <v>2673</v>
      </c>
      <c r="H2500" s="6">
        <v>42030</v>
      </c>
      <c r="I2500" s="5" t="s">
        <v>575</v>
      </c>
      <c r="J2500" s="5" t="s">
        <v>627</v>
      </c>
      <c r="K2500" s="5" t="s">
        <v>568</v>
      </c>
      <c r="L2500" s="7">
        <v>6</v>
      </c>
      <c r="M2500" s="7" t="s">
        <v>287</v>
      </c>
      <c r="N2500" s="8">
        <v>4374</v>
      </c>
      <c r="O2500" s="122">
        <v>0.02</v>
      </c>
      <c r="P2500" s="10">
        <f t="shared" si="483"/>
        <v>87</v>
      </c>
      <c r="Q2500" s="122">
        <v>5.0000000000000001E-3</v>
      </c>
      <c r="R2500" s="10">
        <f t="shared" si="484"/>
        <v>22</v>
      </c>
      <c r="S2500" s="122">
        <f t="shared" si="485"/>
        <v>2.4919981710105166E-2</v>
      </c>
      <c r="T2500" s="10">
        <f t="shared" si="486"/>
        <v>109</v>
      </c>
      <c r="U2500" s="10">
        <f t="shared" si="487"/>
        <v>4483</v>
      </c>
      <c r="V2500" s="11">
        <v>4483</v>
      </c>
      <c r="W2500" s="12">
        <f t="shared" si="488"/>
        <v>109</v>
      </c>
      <c r="X2500" s="123">
        <f t="shared" si="489"/>
        <v>2.4899999999999999E-2</v>
      </c>
      <c r="Y2500" s="124" t="str">
        <f t="shared" si="490"/>
        <v>0.00%-8.40%</v>
      </c>
      <c r="Z2500" s="15"/>
      <c r="AA2500" s="15"/>
      <c r="AB2500" s="15"/>
      <c r="AC2500" s="125"/>
      <c r="AD2500" s="8">
        <f t="shared" si="491"/>
        <v>0</v>
      </c>
      <c r="AE2500" s="17">
        <f t="shared" si="492"/>
        <v>4483</v>
      </c>
      <c r="AF2500" s="18">
        <f t="shared" si="493"/>
        <v>109</v>
      </c>
      <c r="AG2500" s="126">
        <f t="shared" si="494"/>
        <v>2.4919981710105121E-2</v>
      </c>
      <c r="AH2500" s="20">
        <v>13.6</v>
      </c>
      <c r="AI2500" s="20">
        <v>450</v>
      </c>
      <c r="AJ2500" s="20"/>
      <c r="AK2500" s="20">
        <v>688</v>
      </c>
      <c r="AL2500" s="20">
        <f t="shared" si="495"/>
        <v>67056.799999999988</v>
      </c>
      <c r="AM2500" s="7" t="s">
        <v>287</v>
      </c>
      <c r="AN2500" s="20"/>
      <c r="AO2500" s="21"/>
      <c r="AP2500" s="21"/>
      <c r="AQ2500" s="5" t="s">
        <v>2672</v>
      </c>
      <c r="AR2500" s="5" t="s">
        <v>2203</v>
      </c>
    </row>
    <row r="2501" spans="1:44">
      <c r="A2501" s="87" t="s">
        <v>562</v>
      </c>
      <c r="B2501" s="5">
        <v>1011367</v>
      </c>
      <c r="C2501" s="5" t="s">
        <v>565</v>
      </c>
      <c r="D2501" s="5" t="s">
        <v>55</v>
      </c>
      <c r="E2501" s="5" t="s">
        <v>2577</v>
      </c>
      <c r="F2501" s="5" t="s">
        <v>2215</v>
      </c>
      <c r="G2501" s="5" t="s">
        <v>2673</v>
      </c>
      <c r="H2501" s="6">
        <v>42037</v>
      </c>
      <c r="I2501" s="5" t="s">
        <v>575</v>
      </c>
      <c r="J2501" s="5" t="s">
        <v>627</v>
      </c>
      <c r="K2501" s="5" t="s">
        <v>568</v>
      </c>
      <c r="L2501" s="7">
        <v>6</v>
      </c>
      <c r="M2501" s="7" t="s">
        <v>287</v>
      </c>
      <c r="N2501" s="8">
        <v>4443</v>
      </c>
      <c r="O2501" s="122">
        <v>0.02</v>
      </c>
      <c r="P2501" s="10">
        <f t="shared" si="483"/>
        <v>89</v>
      </c>
      <c r="Q2501" s="122">
        <v>5.0000000000000001E-3</v>
      </c>
      <c r="R2501" s="10">
        <f t="shared" si="484"/>
        <v>22</v>
      </c>
      <c r="S2501" s="122">
        <f t="shared" si="485"/>
        <v>2.4983119513841998E-2</v>
      </c>
      <c r="T2501" s="10">
        <f t="shared" si="486"/>
        <v>111</v>
      </c>
      <c r="U2501" s="10">
        <f t="shared" si="487"/>
        <v>4554</v>
      </c>
      <c r="V2501" s="11">
        <v>4554</v>
      </c>
      <c r="W2501" s="12">
        <f t="shared" si="488"/>
        <v>111</v>
      </c>
      <c r="X2501" s="123">
        <f t="shared" si="489"/>
        <v>2.5000000000000001E-2</v>
      </c>
      <c r="Y2501" s="124" t="str">
        <f t="shared" si="490"/>
        <v>0.00%-8.40%</v>
      </c>
      <c r="Z2501" s="15"/>
      <c r="AA2501" s="15"/>
      <c r="AB2501" s="15"/>
      <c r="AC2501" s="125"/>
      <c r="AD2501" s="8">
        <f t="shared" si="491"/>
        <v>0</v>
      </c>
      <c r="AE2501" s="17">
        <f t="shared" si="492"/>
        <v>4554</v>
      </c>
      <c r="AF2501" s="18">
        <f t="shared" si="493"/>
        <v>111</v>
      </c>
      <c r="AG2501" s="126">
        <f t="shared" si="494"/>
        <v>2.4983119513841912E-2</v>
      </c>
      <c r="AH2501" s="20">
        <v>13.6</v>
      </c>
      <c r="AI2501" s="20">
        <v>450</v>
      </c>
      <c r="AJ2501" s="20"/>
      <c r="AK2501" s="20">
        <v>688</v>
      </c>
      <c r="AL2501" s="20">
        <f t="shared" si="495"/>
        <v>68022.399999999994</v>
      </c>
      <c r="AM2501" s="7" t="s">
        <v>287</v>
      </c>
      <c r="AN2501" s="20"/>
      <c r="AO2501" s="21"/>
      <c r="AP2501" s="21"/>
      <c r="AQ2501" s="5" t="s">
        <v>2672</v>
      </c>
      <c r="AR2501" s="5" t="s">
        <v>2203</v>
      </c>
    </row>
    <row r="2502" spans="1:44">
      <c r="A2502" s="87" t="s">
        <v>562</v>
      </c>
      <c r="B2502" s="5">
        <v>1011370</v>
      </c>
      <c r="C2502" s="5" t="s">
        <v>565</v>
      </c>
      <c r="D2502" s="5" t="s">
        <v>55</v>
      </c>
      <c r="E2502" s="5" t="s">
        <v>2577</v>
      </c>
      <c r="F2502" s="5" t="s">
        <v>2215</v>
      </c>
      <c r="G2502" s="5" t="s">
        <v>2673</v>
      </c>
      <c r="H2502" s="6">
        <v>42037</v>
      </c>
      <c r="I2502" s="5" t="s">
        <v>575</v>
      </c>
      <c r="J2502" s="5" t="s">
        <v>2644</v>
      </c>
      <c r="K2502" s="5" t="s">
        <v>568</v>
      </c>
      <c r="L2502" s="7">
        <v>6</v>
      </c>
      <c r="M2502" s="7" t="s">
        <v>287</v>
      </c>
      <c r="N2502" s="8">
        <v>4514</v>
      </c>
      <c r="O2502" s="122">
        <v>0.02</v>
      </c>
      <c r="P2502" s="10">
        <f t="shared" si="483"/>
        <v>90</v>
      </c>
      <c r="Q2502" s="122">
        <v>5.0000000000000001E-3</v>
      </c>
      <c r="R2502" s="10">
        <f t="shared" si="484"/>
        <v>23</v>
      </c>
      <c r="S2502" s="122">
        <f t="shared" si="485"/>
        <v>2.5033229951262739E-2</v>
      </c>
      <c r="T2502" s="10">
        <f t="shared" si="486"/>
        <v>113</v>
      </c>
      <c r="U2502" s="10">
        <f t="shared" si="487"/>
        <v>4627</v>
      </c>
      <c r="V2502" s="11">
        <v>4627</v>
      </c>
      <c r="W2502" s="12">
        <f t="shared" si="488"/>
        <v>113</v>
      </c>
      <c r="X2502" s="123">
        <f t="shared" si="489"/>
        <v>2.5000000000000001E-2</v>
      </c>
      <c r="Y2502" s="124" t="str">
        <f t="shared" si="490"/>
        <v>0.00%-8.40%</v>
      </c>
      <c r="Z2502" s="15"/>
      <c r="AA2502" s="15"/>
      <c r="AB2502" s="15"/>
      <c r="AC2502" s="125"/>
      <c r="AD2502" s="8">
        <f t="shared" si="491"/>
        <v>0</v>
      </c>
      <c r="AE2502" s="17">
        <f t="shared" si="492"/>
        <v>4627</v>
      </c>
      <c r="AF2502" s="18">
        <f t="shared" si="493"/>
        <v>113</v>
      </c>
      <c r="AG2502" s="126">
        <f t="shared" si="494"/>
        <v>2.5033229951262781E-2</v>
      </c>
      <c r="AH2502" s="20">
        <v>13.6</v>
      </c>
      <c r="AI2502" s="20">
        <v>650</v>
      </c>
      <c r="AJ2502" s="20"/>
      <c r="AK2502" s="20">
        <v>688</v>
      </c>
      <c r="AL2502" s="20">
        <f t="shared" si="495"/>
        <v>71415.199999999997</v>
      </c>
      <c r="AM2502" s="7" t="s">
        <v>287</v>
      </c>
      <c r="AN2502" s="20"/>
      <c r="AO2502" s="21"/>
      <c r="AP2502" s="21"/>
      <c r="AQ2502" s="5" t="s">
        <v>2672</v>
      </c>
      <c r="AR2502" s="5" t="s">
        <v>2203</v>
      </c>
    </row>
    <row r="2503" spans="1:44">
      <c r="A2503" s="87" t="s">
        <v>562</v>
      </c>
      <c r="B2503" s="5">
        <v>1011563</v>
      </c>
      <c r="C2503" s="5" t="s">
        <v>565</v>
      </c>
      <c r="D2503" s="5" t="s">
        <v>55</v>
      </c>
      <c r="E2503" s="5" t="s">
        <v>2577</v>
      </c>
      <c r="F2503" s="5" t="s">
        <v>2204</v>
      </c>
      <c r="G2503" s="5" t="s">
        <v>2673</v>
      </c>
      <c r="H2503" s="6">
        <v>42072</v>
      </c>
      <c r="I2503" s="5" t="s">
        <v>575</v>
      </c>
      <c r="J2503" s="5" t="s">
        <v>627</v>
      </c>
      <c r="K2503" s="5" t="s">
        <v>568</v>
      </c>
      <c r="L2503" s="7">
        <v>6</v>
      </c>
      <c r="M2503" s="7" t="s">
        <v>287</v>
      </c>
      <c r="N2503" s="8">
        <v>4403</v>
      </c>
      <c r="O2503" s="122">
        <v>0.02</v>
      </c>
      <c r="P2503" s="10">
        <f t="shared" si="483"/>
        <v>88</v>
      </c>
      <c r="Q2503" s="122">
        <v>5.0000000000000001E-3</v>
      </c>
      <c r="R2503" s="10">
        <f t="shared" si="484"/>
        <v>22</v>
      </c>
      <c r="S2503" s="122">
        <f t="shared" si="485"/>
        <v>2.4982966159436747E-2</v>
      </c>
      <c r="T2503" s="10">
        <f t="shared" si="486"/>
        <v>110</v>
      </c>
      <c r="U2503" s="10">
        <f t="shared" si="487"/>
        <v>4513</v>
      </c>
      <c r="V2503" s="11">
        <v>4513</v>
      </c>
      <c r="W2503" s="12">
        <f t="shared" si="488"/>
        <v>110</v>
      </c>
      <c r="X2503" s="123">
        <f t="shared" si="489"/>
        <v>2.5000000000000001E-2</v>
      </c>
      <c r="Y2503" s="124" t="str">
        <f t="shared" si="490"/>
        <v>0.00%-8.40%</v>
      </c>
      <c r="Z2503" s="15"/>
      <c r="AA2503" s="15"/>
      <c r="AB2503" s="15"/>
      <c r="AC2503" s="125"/>
      <c r="AD2503" s="8">
        <f t="shared" si="491"/>
        <v>0</v>
      </c>
      <c r="AE2503" s="17">
        <f t="shared" si="492"/>
        <v>4513</v>
      </c>
      <c r="AF2503" s="18">
        <f t="shared" si="493"/>
        <v>110</v>
      </c>
      <c r="AG2503" s="126">
        <f t="shared" si="494"/>
        <v>2.4982966159436737E-2</v>
      </c>
      <c r="AH2503" s="20">
        <v>13.6</v>
      </c>
      <c r="AI2503" s="20">
        <v>450</v>
      </c>
      <c r="AJ2503" s="20"/>
      <c r="AK2503" s="20">
        <v>688</v>
      </c>
      <c r="AL2503" s="20">
        <f t="shared" si="495"/>
        <v>67464.799999999988</v>
      </c>
      <c r="AM2503" s="7" t="s">
        <v>287</v>
      </c>
      <c r="AN2503" s="20"/>
      <c r="AO2503" s="21"/>
      <c r="AP2503" s="21"/>
      <c r="AQ2503" s="5" t="s">
        <v>2672</v>
      </c>
      <c r="AR2503" s="5" t="s">
        <v>2203</v>
      </c>
    </row>
    <row r="2504" spans="1:44">
      <c r="A2504" s="87" t="s">
        <v>562</v>
      </c>
      <c r="B2504" s="5">
        <v>1011735</v>
      </c>
      <c r="C2504" s="5" t="s">
        <v>565</v>
      </c>
      <c r="D2504" s="5" t="s">
        <v>55</v>
      </c>
      <c r="E2504" s="5" t="s">
        <v>2577</v>
      </c>
      <c r="F2504" s="5" t="s">
        <v>2208</v>
      </c>
      <c r="G2504" s="5" t="s">
        <v>2673</v>
      </c>
      <c r="H2504" s="6">
        <v>44249</v>
      </c>
      <c r="I2504" s="5" t="s">
        <v>575</v>
      </c>
      <c r="J2504" s="5" t="s">
        <v>627</v>
      </c>
      <c r="K2504" s="5" t="s">
        <v>568</v>
      </c>
      <c r="L2504" s="7">
        <v>6</v>
      </c>
      <c r="M2504" s="7" t="s">
        <v>287</v>
      </c>
      <c r="N2504" s="8">
        <v>4028</v>
      </c>
      <c r="O2504" s="122">
        <v>0.02</v>
      </c>
      <c r="P2504" s="10">
        <f t="shared" si="483"/>
        <v>81</v>
      </c>
      <c r="Q2504" s="122">
        <v>5.0000000000000001E-3</v>
      </c>
      <c r="R2504" s="10">
        <f t="shared" si="484"/>
        <v>20</v>
      </c>
      <c r="S2504" s="122">
        <f t="shared" si="485"/>
        <v>2.5074478649453825E-2</v>
      </c>
      <c r="T2504" s="10">
        <f t="shared" si="486"/>
        <v>101</v>
      </c>
      <c r="U2504" s="10">
        <f t="shared" si="487"/>
        <v>4129</v>
      </c>
      <c r="V2504" s="11">
        <v>4128.7</v>
      </c>
      <c r="W2504" s="12">
        <f t="shared" si="488"/>
        <v>100.69999999999982</v>
      </c>
      <c r="X2504" s="123">
        <f t="shared" si="489"/>
        <v>2.5000000000000001E-2</v>
      </c>
      <c r="Y2504" s="124" t="str">
        <f t="shared" si="490"/>
        <v>0.00%-8.40%</v>
      </c>
      <c r="Z2504" s="15"/>
      <c r="AA2504" s="15"/>
      <c r="AB2504" s="15"/>
      <c r="AC2504" s="125"/>
      <c r="AD2504" s="8">
        <f t="shared" si="491"/>
        <v>0</v>
      </c>
      <c r="AE2504" s="17">
        <f t="shared" si="492"/>
        <v>4128.7</v>
      </c>
      <c r="AF2504" s="18">
        <f t="shared" si="493"/>
        <v>100.69999999999982</v>
      </c>
      <c r="AG2504" s="126">
        <f t="shared" si="494"/>
        <v>2.4999999999999911E-2</v>
      </c>
      <c r="AH2504" s="20">
        <v>13.6</v>
      </c>
      <c r="AI2504" s="20">
        <v>450</v>
      </c>
      <c r="AJ2504" s="20"/>
      <c r="AK2504" s="20">
        <v>688</v>
      </c>
      <c r="AL2504" s="20">
        <f t="shared" si="495"/>
        <v>62238.319999999992</v>
      </c>
      <c r="AM2504" s="7" t="s">
        <v>287</v>
      </c>
      <c r="AN2504" s="20"/>
      <c r="AO2504" s="21"/>
      <c r="AP2504" s="21"/>
      <c r="AQ2504" s="5" t="s">
        <v>2672</v>
      </c>
      <c r="AR2504" s="5" t="s">
        <v>2203</v>
      </c>
    </row>
    <row r="2505" spans="1:44">
      <c r="A2505" s="87" t="s">
        <v>562</v>
      </c>
      <c r="B2505" s="5">
        <v>1012210</v>
      </c>
      <c r="C2505" s="5" t="s">
        <v>565</v>
      </c>
      <c r="D2505" s="5" t="s">
        <v>55</v>
      </c>
      <c r="E2505" s="5" t="s">
        <v>2577</v>
      </c>
      <c r="F2505" s="5" t="s">
        <v>2215</v>
      </c>
      <c r="G2505" s="5" t="s">
        <v>2673</v>
      </c>
      <c r="H2505" s="6">
        <v>44075</v>
      </c>
      <c r="I2505" s="5" t="s">
        <v>575</v>
      </c>
      <c r="J2505" s="5" t="s">
        <v>627</v>
      </c>
      <c r="K2505" s="5" t="s">
        <v>568</v>
      </c>
      <c r="L2505" s="7">
        <v>6</v>
      </c>
      <c r="M2505" s="7" t="s">
        <v>287</v>
      </c>
      <c r="N2505" s="8">
        <v>4230</v>
      </c>
      <c r="O2505" s="122">
        <v>0.02</v>
      </c>
      <c r="P2505" s="10">
        <f t="shared" si="483"/>
        <v>85</v>
      </c>
      <c r="Q2505" s="122">
        <v>5.0000000000000001E-3</v>
      </c>
      <c r="R2505" s="10">
        <f t="shared" si="484"/>
        <v>21</v>
      </c>
      <c r="S2505" s="122">
        <f t="shared" si="485"/>
        <v>2.5059101654846337E-2</v>
      </c>
      <c r="T2505" s="10">
        <f t="shared" si="486"/>
        <v>106</v>
      </c>
      <c r="U2505" s="10">
        <f t="shared" si="487"/>
        <v>4336</v>
      </c>
      <c r="V2505" s="11">
        <v>4230</v>
      </c>
      <c r="W2505" s="12">
        <f t="shared" si="488"/>
        <v>0</v>
      </c>
      <c r="X2505" s="123">
        <f t="shared" si="489"/>
        <v>0</v>
      </c>
      <c r="Y2505" s="124" t="str">
        <f t="shared" si="490"/>
        <v>0.00%-8.40%</v>
      </c>
      <c r="Z2505" s="15"/>
      <c r="AA2505" s="15"/>
      <c r="AB2505" s="15"/>
      <c r="AC2505" s="125"/>
      <c r="AD2505" s="8">
        <f t="shared" si="491"/>
        <v>0</v>
      </c>
      <c r="AE2505" s="17">
        <f t="shared" si="492"/>
        <v>4230</v>
      </c>
      <c r="AF2505" s="18">
        <f t="shared" si="493"/>
        <v>0</v>
      </c>
      <c r="AG2505" s="126">
        <f t="shared" si="494"/>
        <v>0</v>
      </c>
      <c r="AH2505" s="20">
        <v>13.6</v>
      </c>
      <c r="AI2505" s="20">
        <v>450</v>
      </c>
      <c r="AJ2505" s="20"/>
      <c r="AK2505" s="20">
        <v>688</v>
      </c>
      <c r="AL2505" s="20">
        <f t="shared" si="495"/>
        <v>63616</v>
      </c>
      <c r="AM2505" s="7" t="s">
        <v>287</v>
      </c>
      <c r="AN2505" s="20"/>
      <c r="AO2505" s="21" t="str">
        <f>VLOOKUP(B2505,'[2]FCLCh-VB2'!$B$9:$AQ$230,42,)</f>
        <v>病假时间 13.31%</v>
      </c>
      <c r="AP2505" s="21" t="s">
        <v>624</v>
      </c>
      <c r="AQ2505" s="5" t="s">
        <v>2672</v>
      </c>
      <c r="AR2505" s="5" t="s">
        <v>2203</v>
      </c>
    </row>
    <row r="2506" spans="1:44">
      <c r="A2506" s="87" t="s">
        <v>562</v>
      </c>
      <c r="B2506" s="5">
        <v>1012755</v>
      </c>
      <c r="C2506" s="5" t="s">
        <v>565</v>
      </c>
      <c r="D2506" s="5" t="s">
        <v>55</v>
      </c>
      <c r="E2506" s="5" t="s">
        <v>2577</v>
      </c>
      <c r="F2506" s="5" t="s">
        <v>2215</v>
      </c>
      <c r="G2506" s="5" t="s">
        <v>2673</v>
      </c>
      <c r="H2506" s="6">
        <v>42485</v>
      </c>
      <c r="I2506" s="5" t="s">
        <v>575</v>
      </c>
      <c r="J2506" s="5" t="s">
        <v>627</v>
      </c>
      <c r="K2506" s="5" t="s">
        <v>568</v>
      </c>
      <c r="L2506" s="7">
        <v>6</v>
      </c>
      <c r="M2506" s="7" t="s">
        <v>287</v>
      </c>
      <c r="N2506" s="8">
        <v>4494</v>
      </c>
      <c r="O2506" s="122">
        <v>0.02</v>
      </c>
      <c r="P2506" s="10">
        <f t="shared" si="483"/>
        <v>90</v>
      </c>
      <c r="Q2506" s="122">
        <v>5.0000000000000001E-3</v>
      </c>
      <c r="R2506" s="10">
        <f t="shared" si="484"/>
        <v>22</v>
      </c>
      <c r="S2506" s="122">
        <f t="shared" si="485"/>
        <v>2.4922118380062305E-2</v>
      </c>
      <c r="T2506" s="10">
        <f t="shared" si="486"/>
        <v>112</v>
      </c>
      <c r="U2506" s="10">
        <f t="shared" si="487"/>
        <v>4606</v>
      </c>
      <c r="V2506" s="11">
        <v>4606</v>
      </c>
      <c r="W2506" s="12">
        <f t="shared" si="488"/>
        <v>112</v>
      </c>
      <c r="X2506" s="123">
        <f t="shared" si="489"/>
        <v>2.4899999999999999E-2</v>
      </c>
      <c r="Y2506" s="124" t="str">
        <f t="shared" si="490"/>
        <v>0.00%-8.40%</v>
      </c>
      <c r="Z2506" s="15"/>
      <c r="AA2506" s="15"/>
      <c r="AB2506" s="15"/>
      <c r="AC2506" s="125"/>
      <c r="AD2506" s="8">
        <f t="shared" si="491"/>
        <v>0</v>
      </c>
      <c r="AE2506" s="17">
        <f t="shared" si="492"/>
        <v>4606</v>
      </c>
      <c r="AF2506" s="18">
        <f t="shared" si="493"/>
        <v>112</v>
      </c>
      <c r="AG2506" s="126">
        <f t="shared" si="494"/>
        <v>2.4922118380062308E-2</v>
      </c>
      <c r="AH2506" s="20">
        <v>13.6</v>
      </c>
      <c r="AI2506" s="20">
        <v>450</v>
      </c>
      <c r="AJ2506" s="20"/>
      <c r="AK2506" s="20">
        <v>688</v>
      </c>
      <c r="AL2506" s="20">
        <f t="shared" si="495"/>
        <v>68729.600000000006</v>
      </c>
      <c r="AM2506" s="7" t="s">
        <v>287</v>
      </c>
      <c r="AN2506" s="20"/>
      <c r="AO2506" s="21"/>
      <c r="AP2506" s="21"/>
      <c r="AQ2506" s="5" t="s">
        <v>2672</v>
      </c>
      <c r="AR2506" s="5" t="s">
        <v>2203</v>
      </c>
    </row>
    <row r="2507" spans="1:44">
      <c r="A2507" s="87" t="s">
        <v>562</v>
      </c>
      <c r="B2507" s="5">
        <v>1012790</v>
      </c>
      <c r="C2507" s="5" t="s">
        <v>565</v>
      </c>
      <c r="D2507" s="5" t="s">
        <v>55</v>
      </c>
      <c r="E2507" s="5" t="s">
        <v>2577</v>
      </c>
      <c r="F2507" s="5" t="s">
        <v>2208</v>
      </c>
      <c r="G2507" s="5" t="s">
        <v>2673</v>
      </c>
      <c r="H2507" s="6">
        <v>42485</v>
      </c>
      <c r="I2507" s="5" t="s">
        <v>575</v>
      </c>
      <c r="J2507" s="5" t="s">
        <v>627</v>
      </c>
      <c r="K2507" s="5" t="s">
        <v>568</v>
      </c>
      <c r="L2507" s="7">
        <v>6</v>
      </c>
      <c r="M2507" s="7" t="s">
        <v>287</v>
      </c>
      <c r="N2507" s="8">
        <v>4357</v>
      </c>
      <c r="O2507" s="122">
        <v>0.02</v>
      </c>
      <c r="P2507" s="10">
        <f t="shared" ref="P2507:P2570" si="496">ROUND(N2507*O2507,0)</f>
        <v>87</v>
      </c>
      <c r="Q2507" s="122">
        <v>5.0000000000000001E-3</v>
      </c>
      <c r="R2507" s="10">
        <f t="shared" ref="R2507:R2570" si="497">ROUND(N2507*Q2507,0)</f>
        <v>22</v>
      </c>
      <c r="S2507" s="122">
        <f t="shared" ref="S2507:S2570" si="498">T2507/N2507</f>
        <v>2.5017213679137021E-2</v>
      </c>
      <c r="T2507" s="10">
        <f t="shared" ref="T2507:T2570" si="499">P2507+R2507</f>
        <v>109</v>
      </c>
      <c r="U2507" s="10">
        <f t="shared" ref="U2507:U2570" si="500">N2507+T2507</f>
        <v>4466</v>
      </c>
      <c r="V2507" s="11">
        <v>4444.1400000000003</v>
      </c>
      <c r="W2507" s="12">
        <f t="shared" ref="W2507:W2570" si="501">V2507-N2507</f>
        <v>87.140000000000327</v>
      </c>
      <c r="X2507" s="123">
        <f t="shared" ref="X2507:X2570" si="502">ROUND(V2507/N2507-1,4)</f>
        <v>0.02</v>
      </c>
      <c r="Y2507" s="124" t="str">
        <f t="shared" ref="Y2507:Y2570" si="503">IF(OR(L2507=1,L2507=2,L2507=4),TEXT(S2507*0.8,"0.00%")&amp;"-"&amp;TEXT(S2507*1.2,"0.00%"),IF(OR(L2507=3,L2507=6),TEXT(0,"0.00%")&amp;"-"&amp;TEXT(7%*1.2,"0.00%"),IF(OR(L2507=5,L2507=7),TEXT((R2507/N2507),"0.00%")&amp;"-"&amp;TEXT((R2507/N2507)+7%,"0.00%"),"")))</f>
        <v>0.00%-8.40%</v>
      </c>
      <c r="Z2507" s="15"/>
      <c r="AA2507" s="15"/>
      <c r="AB2507" s="15"/>
      <c r="AC2507" s="125"/>
      <c r="AD2507" s="8">
        <f t="shared" ref="AD2507:AD2570" si="504">ROUND(N2507*AC2507,0)</f>
        <v>0</v>
      </c>
      <c r="AE2507" s="17">
        <f t="shared" ref="AE2507:AE2570" si="505">V2507+AD2507</f>
        <v>4444.1400000000003</v>
      </c>
      <c r="AF2507" s="18">
        <f t="shared" ref="AF2507:AF2570" si="506">AE2507-N2507</f>
        <v>87.140000000000327</v>
      </c>
      <c r="AG2507" s="126">
        <f t="shared" ref="AG2507:AG2570" si="507">AE2507/N2507-1</f>
        <v>2.0000000000000018E-2</v>
      </c>
      <c r="AH2507" s="20">
        <v>13.6</v>
      </c>
      <c r="AI2507" s="20">
        <v>450</v>
      </c>
      <c r="AJ2507" s="20"/>
      <c r="AK2507" s="20">
        <v>688</v>
      </c>
      <c r="AL2507" s="20">
        <f t="shared" ref="AL2507:AL2570" si="508">AE2507*AH2507+AI2507*12+AK2507+IF(AB2507="",AJ2507,IF(AB2507="D",5000,IF(AB2507="C",1000,0)))*12</f>
        <v>66528.304000000004</v>
      </c>
      <c r="AM2507" s="7" t="s">
        <v>287</v>
      </c>
      <c r="AN2507" s="20"/>
      <c r="AO2507" s="21"/>
      <c r="AP2507" s="21"/>
      <c r="AQ2507" s="5" t="s">
        <v>2672</v>
      </c>
      <c r="AR2507" s="5" t="s">
        <v>2203</v>
      </c>
    </row>
    <row r="2508" spans="1:44">
      <c r="A2508" s="87" t="s">
        <v>562</v>
      </c>
      <c r="B2508" s="5">
        <v>1012817</v>
      </c>
      <c r="C2508" s="5" t="s">
        <v>565</v>
      </c>
      <c r="D2508" s="5" t="s">
        <v>55</v>
      </c>
      <c r="E2508" s="5" t="s">
        <v>2577</v>
      </c>
      <c r="F2508" s="5" t="s">
        <v>2204</v>
      </c>
      <c r="G2508" s="5" t="s">
        <v>2673</v>
      </c>
      <c r="H2508" s="6">
        <v>42485</v>
      </c>
      <c r="I2508" s="5" t="s">
        <v>575</v>
      </c>
      <c r="J2508" s="5" t="s">
        <v>2644</v>
      </c>
      <c r="K2508" s="5" t="s">
        <v>568</v>
      </c>
      <c r="L2508" s="7">
        <v>6</v>
      </c>
      <c r="M2508" s="7" t="s">
        <v>287</v>
      </c>
      <c r="N2508" s="8">
        <v>4676</v>
      </c>
      <c r="O2508" s="122">
        <v>0.02</v>
      </c>
      <c r="P2508" s="10">
        <f t="shared" si="496"/>
        <v>94</v>
      </c>
      <c r="Q2508" s="122">
        <v>5.0000000000000001E-3</v>
      </c>
      <c r="R2508" s="10">
        <f t="shared" si="497"/>
        <v>23</v>
      </c>
      <c r="S2508" s="122">
        <f t="shared" si="498"/>
        <v>2.5021385799828915E-2</v>
      </c>
      <c r="T2508" s="10">
        <f t="shared" si="499"/>
        <v>117</v>
      </c>
      <c r="U2508" s="10">
        <f t="shared" si="500"/>
        <v>4793</v>
      </c>
      <c r="V2508" s="11">
        <v>4956</v>
      </c>
      <c r="W2508" s="12">
        <f t="shared" si="501"/>
        <v>280</v>
      </c>
      <c r="X2508" s="123">
        <f t="shared" si="502"/>
        <v>5.9900000000000002E-2</v>
      </c>
      <c r="Y2508" s="124" t="str">
        <f t="shared" si="503"/>
        <v>0.00%-8.40%</v>
      </c>
      <c r="Z2508" s="15"/>
      <c r="AA2508" s="15"/>
      <c r="AB2508" s="15"/>
      <c r="AC2508" s="125"/>
      <c r="AD2508" s="8">
        <f t="shared" si="504"/>
        <v>0</v>
      </c>
      <c r="AE2508" s="17">
        <f t="shared" si="505"/>
        <v>4956</v>
      </c>
      <c r="AF2508" s="18">
        <f t="shared" si="506"/>
        <v>280</v>
      </c>
      <c r="AG2508" s="126">
        <f t="shared" si="507"/>
        <v>5.9880239520958112E-2</v>
      </c>
      <c r="AH2508" s="20">
        <v>13.6</v>
      </c>
      <c r="AI2508" s="20">
        <v>650</v>
      </c>
      <c r="AJ2508" s="20"/>
      <c r="AK2508" s="20">
        <v>688</v>
      </c>
      <c r="AL2508" s="20">
        <f t="shared" si="508"/>
        <v>75889.599999999991</v>
      </c>
      <c r="AM2508" s="7" t="s">
        <v>287</v>
      </c>
      <c r="AN2508" s="20"/>
      <c r="AO2508" s="21" t="str">
        <f>VLOOKUP(B2508,'[4]FCLCh-VB1'!$B$9:$AQ$248,42,)</f>
        <v>年度优秀员工， 多功能主机手，日常工作中主动参与协助班长解决生产及管理问题</v>
      </c>
      <c r="AP2508" s="21"/>
      <c r="AQ2508" s="5" t="s">
        <v>2672</v>
      </c>
      <c r="AR2508" s="5" t="s">
        <v>2203</v>
      </c>
    </row>
    <row r="2509" spans="1:44">
      <c r="A2509" s="87" t="s">
        <v>562</v>
      </c>
      <c r="B2509" s="5">
        <v>1013132</v>
      </c>
      <c r="C2509" s="5" t="s">
        <v>565</v>
      </c>
      <c r="D2509" s="5" t="s">
        <v>55</v>
      </c>
      <c r="E2509" s="5" t="s">
        <v>2577</v>
      </c>
      <c r="F2509" s="5" t="s">
        <v>2215</v>
      </c>
      <c r="G2509" s="5" t="s">
        <v>2673</v>
      </c>
      <c r="H2509" s="6">
        <v>42658</v>
      </c>
      <c r="I2509" s="5" t="s">
        <v>575</v>
      </c>
      <c r="J2509" s="5" t="s">
        <v>653</v>
      </c>
      <c r="K2509" s="5" t="s">
        <v>568</v>
      </c>
      <c r="L2509" s="7">
        <v>6</v>
      </c>
      <c r="M2509" s="7" t="s">
        <v>287</v>
      </c>
      <c r="N2509" s="8">
        <v>4647</v>
      </c>
      <c r="O2509" s="122">
        <v>0.02</v>
      </c>
      <c r="P2509" s="10">
        <f t="shared" si="496"/>
        <v>93</v>
      </c>
      <c r="Q2509" s="122">
        <v>5.0000000000000001E-3</v>
      </c>
      <c r="R2509" s="10">
        <f t="shared" si="497"/>
        <v>23</v>
      </c>
      <c r="S2509" s="122">
        <f t="shared" si="498"/>
        <v>2.4962341295459437E-2</v>
      </c>
      <c r="T2509" s="10">
        <f t="shared" si="499"/>
        <v>116</v>
      </c>
      <c r="U2509" s="10">
        <f t="shared" si="500"/>
        <v>4763</v>
      </c>
      <c r="V2509" s="11">
        <v>4832</v>
      </c>
      <c r="W2509" s="12">
        <f t="shared" si="501"/>
        <v>185</v>
      </c>
      <c r="X2509" s="123">
        <f t="shared" si="502"/>
        <v>3.9800000000000002E-2</v>
      </c>
      <c r="Y2509" s="124" t="str">
        <f t="shared" si="503"/>
        <v>0.00%-8.40%</v>
      </c>
      <c r="Z2509" s="15"/>
      <c r="AA2509" s="15"/>
      <c r="AB2509" s="15"/>
      <c r="AC2509" s="125"/>
      <c r="AD2509" s="8">
        <f t="shared" si="504"/>
        <v>0</v>
      </c>
      <c r="AE2509" s="17">
        <f t="shared" si="505"/>
        <v>4832</v>
      </c>
      <c r="AF2509" s="18">
        <f t="shared" si="506"/>
        <v>185</v>
      </c>
      <c r="AG2509" s="126">
        <f t="shared" si="507"/>
        <v>3.9810630514310219E-2</v>
      </c>
      <c r="AH2509" s="20">
        <v>13.6</v>
      </c>
      <c r="AI2509" s="20">
        <v>750</v>
      </c>
      <c r="AJ2509" s="20"/>
      <c r="AK2509" s="20">
        <v>688</v>
      </c>
      <c r="AL2509" s="20">
        <f t="shared" si="508"/>
        <v>75403.199999999997</v>
      </c>
      <c r="AM2509" s="7" t="s">
        <v>287</v>
      </c>
      <c r="AN2509" s="20"/>
      <c r="AO2509" s="21" t="str">
        <f>VLOOKUP(B2509,'[2]FCLCh-VB2'!$B$9:$AQ$230,42,)</f>
        <v>工作责任心强</v>
      </c>
      <c r="AP2509" s="21"/>
      <c r="AQ2509" s="5" t="s">
        <v>2672</v>
      </c>
      <c r="AR2509" s="5" t="s">
        <v>2203</v>
      </c>
    </row>
    <row r="2510" spans="1:44">
      <c r="A2510" s="87" t="s">
        <v>562</v>
      </c>
      <c r="B2510" s="5">
        <v>1013140</v>
      </c>
      <c r="C2510" s="5" t="s">
        <v>565</v>
      </c>
      <c r="D2510" s="5" t="s">
        <v>55</v>
      </c>
      <c r="E2510" s="5" t="s">
        <v>2577</v>
      </c>
      <c r="F2510" s="5" t="s">
        <v>2204</v>
      </c>
      <c r="G2510" s="5" t="s">
        <v>2673</v>
      </c>
      <c r="H2510" s="6">
        <v>42658</v>
      </c>
      <c r="I2510" s="5" t="s">
        <v>575</v>
      </c>
      <c r="J2510" s="5" t="s">
        <v>2644</v>
      </c>
      <c r="K2510" s="5" t="s">
        <v>568</v>
      </c>
      <c r="L2510" s="7">
        <v>6</v>
      </c>
      <c r="M2510" s="7" t="s">
        <v>287</v>
      </c>
      <c r="N2510" s="8">
        <v>4825</v>
      </c>
      <c r="O2510" s="122">
        <v>0.02</v>
      </c>
      <c r="P2510" s="10">
        <f t="shared" si="496"/>
        <v>97</v>
      </c>
      <c r="Q2510" s="122">
        <v>5.0000000000000001E-3</v>
      </c>
      <c r="R2510" s="10">
        <f t="shared" si="497"/>
        <v>24</v>
      </c>
      <c r="S2510" s="122">
        <f t="shared" si="498"/>
        <v>2.5077720207253885E-2</v>
      </c>
      <c r="T2510" s="10">
        <f t="shared" si="499"/>
        <v>121</v>
      </c>
      <c r="U2510" s="10">
        <f t="shared" si="500"/>
        <v>4946</v>
      </c>
      <c r="V2510" s="11">
        <v>4946</v>
      </c>
      <c r="W2510" s="12">
        <f t="shared" si="501"/>
        <v>121</v>
      </c>
      <c r="X2510" s="123">
        <f t="shared" si="502"/>
        <v>2.5100000000000001E-2</v>
      </c>
      <c r="Y2510" s="124" t="str">
        <f t="shared" si="503"/>
        <v>0.00%-8.40%</v>
      </c>
      <c r="Z2510" s="15"/>
      <c r="AA2510" s="15"/>
      <c r="AB2510" s="15"/>
      <c r="AC2510" s="125"/>
      <c r="AD2510" s="8">
        <f t="shared" si="504"/>
        <v>0</v>
      </c>
      <c r="AE2510" s="17">
        <f t="shared" si="505"/>
        <v>4946</v>
      </c>
      <c r="AF2510" s="18">
        <f t="shared" si="506"/>
        <v>121</v>
      </c>
      <c r="AG2510" s="126">
        <f t="shared" si="507"/>
        <v>2.5077720207253851E-2</v>
      </c>
      <c r="AH2510" s="20">
        <v>13.6</v>
      </c>
      <c r="AI2510" s="20">
        <v>650</v>
      </c>
      <c r="AJ2510" s="20"/>
      <c r="AK2510" s="20">
        <v>688</v>
      </c>
      <c r="AL2510" s="20">
        <f t="shared" si="508"/>
        <v>75753.599999999991</v>
      </c>
      <c r="AM2510" s="7" t="s">
        <v>287</v>
      </c>
      <c r="AN2510" s="20"/>
      <c r="AO2510" s="21"/>
      <c r="AP2510" s="21"/>
      <c r="AQ2510" s="5" t="s">
        <v>2672</v>
      </c>
      <c r="AR2510" s="5" t="s">
        <v>2203</v>
      </c>
    </row>
    <row r="2511" spans="1:44">
      <c r="A2511" s="87" t="s">
        <v>562</v>
      </c>
      <c r="B2511" s="5">
        <v>1013142</v>
      </c>
      <c r="C2511" s="5" t="s">
        <v>565</v>
      </c>
      <c r="D2511" s="5" t="s">
        <v>55</v>
      </c>
      <c r="E2511" s="5" t="s">
        <v>2577</v>
      </c>
      <c r="F2511" s="5" t="s">
        <v>2215</v>
      </c>
      <c r="G2511" s="5" t="s">
        <v>2673</v>
      </c>
      <c r="H2511" s="6">
        <v>42658</v>
      </c>
      <c r="I2511" s="5" t="s">
        <v>575</v>
      </c>
      <c r="J2511" s="5" t="s">
        <v>653</v>
      </c>
      <c r="K2511" s="5" t="s">
        <v>568</v>
      </c>
      <c r="L2511" s="7">
        <v>6</v>
      </c>
      <c r="M2511" s="7" t="s">
        <v>287</v>
      </c>
      <c r="N2511" s="8">
        <v>4650</v>
      </c>
      <c r="O2511" s="122">
        <v>0.02</v>
      </c>
      <c r="P2511" s="10">
        <f t="shared" si="496"/>
        <v>93</v>
      </c>
      <c r="Q2511" s="122">
        <v>5.0000000000000001E-3</v>
      </c>
      <c r="R2511" s="10">
        <f t="shared" si="497"/>
        <v>23</v>
      </c>
      <c r="S2511" s="122">
        <f t="shared" si="498"/>
        <v>2.4946236559139787E-2</v>
      </c>
      <c r="T2511" s="10">
        <f t="shared" si="499"/>
        <v>116</v>
      </c>
      <c r="U2511" s="10">
        <f t="shared" si="500"/>
        <v>4766</v>
      </c>
      <c r="V2511" s="11">
        <v>4835</v>
      </c>
      <c r="W2511" s="12">
        <f t="shared" si="501"/>
        <v>185</v>
      </c>
      <c r="X2511" s="123">
        <f t="shared" si="502"/>
        <v>3.9800000000000002E-2</v>
      </c>
      <c r="Y2511" s="124" t="str">
        <f t="shared" si="503"/>
        <v>0.00%-8.40%</v>
      </c>
      <c r="Z2511" s="15"/>
      <c r="AA2511" s="15"/>
      <c r="AB2511" s="15"/>
      <c r="AC2511" s="125"/>
      <c r="AD2511" s="8">
        <f t="shared" si="504"/>
        <v>0</v>
      </c>
      <c r="AE2511" s="17">
        <f t="shared" si="505"/>
        <v>4835</v>
      </c>
      <c r="AF2511" s="18">
        <f t="shared" si="506"/>
        <v>185</v>
      </c>
      <c r="AG2511" s="126">
        <f t="shared" si="507"/>
        <v>3.9784946236559149E-2</v>
      </c>
      <c r="AH2511" s="20">
        <v>13.6</v>
      </c>
      <c r="AI2511" s="20">
        <v>750</v>
      </c>
      <c r="AJ2511" s="20"/>
      <c r="AK2511" s="20">
        <v>688</v>
      </c>
      <c r="AL2511" s="20">
        <f t="shared" si="508"/>
        <v>75444</v>
      </c>
      <c r="AM2511" s="7" t="s">
        <v>287</v>
      </c>
      <c r="AN2511" s="20"/>
      <c r="AO2511" s="21" t="str">
        <f>VLOOKUP(B2511,'[2]FCLCh-VB2'!$B$9:$AQ$230,42,)</f>
        <v>工作责任心强</v>
      </c>
      <c r="AP2511" s="21"/>
      <c r="AQ2511" s="5" t="s">
        <v>2672</v>
      </c>
      <c r="AR2511" s="5" t="s">
        <v>2203</v>
      </c>
    </row>
    <row r="2512" spans="1:44">
      <c r="A2512" s="87" t="s">
        <v>562</v>
      </c>
      <c r="B2512" s="5">
        <v>1013147</v>
      </c>
      <c r="C2512" s="5" t="s">
        <v>565</v>
      </c>
      <c r="D2512" s="5" t="s">
        <v>55</v>
      </c>
      <c r="E2512" s="5" t="s">
        <v>2577</v>
      </c>
      <c r="F2512" s="5" t="s">
        <v>2215</v>
      </c>
      <c r="G2512" s="5" t="s">
        <v>2673</v>
      </c>
      <c r="H2512" s="6">
        <v>42658</v>
      </c>
      <c r="I2512" s="5" t="s">
        <v>575</v>
      </c>
      <c r="J2512" s="5" t="s">
        <v>653</v>
      </c>
      <c r="K2512" s="5" t="s">
        <v>568</v>
      </c>
      <c r="L2512" s="7">
        <v>6</v>
      </c>
      <c r="M2512" s="7" t="s">
        <v>287</v>
      </c>
      <c r="N2512" s="8">
        <v>4556</v>
      </c>
      <c r="O2512" s="122">
        <v>0.02</v>
      </c>
      <c r="P2512" s="10">
        <f t="shared" si="496"/>
        <v>91</v>
      </c>
      <c r="Q2512" s="122">
        <v>5.0000000000000001E-3</v>
      </c>
      <c r="R2512" s="10">
        <f t="shared" si="497"/>
        <v>23</v>
      </c>
      <c r="S2512" s="122">
        <f t="shared" si="498"/>
        <v>2.5021949078138719E-2</v>
      </c>
      <c r="T2512" s="10">
        <f t="shared" si="499"/>
        <v>114</v>
      </c>
      <c r="U2512" s="10">
        <f t="shared" si="500"/>
        <v>4670</v>
      </c>
      <c r="V2512" s="11">
        <v>4670</v>
      </c>
      <c r="W2512" s="12">
        <f t="shared" si="501"/>
        <v>114</v>
      </c>
      <c r="X2512" s="123">
        <f t="shared" si="502"/>
        <v>2.5000000000000001E-2</v>
      </c>
      <c r="Y2512" s="124" t="str">
        <f t="shared" si="503"/>
        <v>0.00%-8.40%</v>
      </c>
      <c r="Z2512" s="15"/>
      <c r="AA2512" s="15"/>
      <c r="AB2512" s="15"/>
      <c r="AC2512" s="125"/>
      <c r="AD2512" s="8">
        <f t="shared" si="504"/>
        <v>0</v>
      </c>
      <c r="AE2512" s="17">
        <f t="shared" si="505"/>
        <v>4670</v>
      </c>
      <c r="AF2512" s="18">
        <f t="shared" si="506"/>
        <v>114</v>
      </c>
      <c r="AG2512" s="126">
        <f t="shared" si="507"/>
        <v>2.5021949078138706E-2</v>
      </c>
      <c r="AH2512" s="20">
        <v>13.6</v>
      </c>
      <c r="AI2512" s="20">
        <v>750</v>
      </c>
      <c r="AJ2512" s="20"/>
      <c r="AK2512" s="20">
        <v>688</v>
      </c>
      <c r="AL2512" s="20">
        <f t="shared" si="508"/>
        <v>73200</v>
      </c>
      <c r="AM2512" s="7" t="s">
        <v>287</v>
      </c>
      <c r="AN2512" s="20"/>
      <c r="AO2512" s="21"/>
      <c r="AP2512" s="21"/>
      <c r="AQ2512" s="5" t="s">
        <v>2672</v>
      </c>
      <c r="AR2512" s="5" t="s">
        <v>2203</v>
      </c>
    </row>
    <row r="2513" spans="1:44">
      <c r="A2513" s="87" t="s">
        <v>562</v>
      </c>
      <c r="B2513" s="5">
        <v>1013154</v>
      </c>
      <c r="C2513" s="5" t="s">
        <v>565</v>
      </c>
      <c r="D2513" s="5" t="s">
        <v>55</v>
      </c>
      <c r="E2513" s="5" t="s">
        <v>2577</v>
      </c>
      <c r="F2513" s="5" t="s">
        <v>2204</v>
      </c>
      <c r="G2513" s="5" t="s">
        <v>2673</v>
      </c>
      <c r="H2513" s="6">
        <v>42658</v>
      </c>
      <c r="I2513" s="5" t="s">
        <v>575</v>
      </c>
      <c r="J2513" s="5" t="s">
        <v>2644</v>
      </c>
      <c r="K2513" s="5" t="s">
        <v>568</v>
      </c>
      <c r="L2513" s="7">
        <v>6</v>
      </c>
      <c r="M2513" s="7" t="s">
        <v>287</v>
      </c>
      <c r="N2513" s="8">
        <v>4680</v>
      </c>
      <c r="O2513" s="122">
        <v>0.02</v>
      </c>
      <c r="P2513" s="10">
        <f t="shared" si="496"/>
        <v>94</v>
      </c>
      <c r="Q2513" s="122">
        <v>5.0000000000000001E-3</v>
      </c>
      <c r="R2513" s="10">
        <f t="shared" si="497"/>
        <v>23</v>
      </c>
      <c r="S2513" s="122">
        <f t="shared" si="498"/>
        <v>2.5000000000000001E-2</v>
      </c>
      <c r="T2513" s="10">
        <f t="shared" si="499"/>
        <v>117</v>
      </c>
      <c r="U2513" s="10">
        <f t="shared" si="500"/>
        <v>4797</v>
      </c>
      <c r="V2513" s="11">
        <v>4797</v>
      </c>
      <c r="W2513" s="12">
        <f t="shared" si="501"/>
        <v>117</v>
      </c>
      <c r="X2513" s="123">
        <f t="shared" si="502"/>
        <v>2.5000000000000001E-2</v>
      </c>
      <c r="Y2513" s="124" t="str">
        <f t="shared" si="503"/>
        <v>0.00%-8.40%</v>
      </c>
      <c r="Z2513" s="15"/>
      <c r="AA2513" s="15"/>
      <c r="AB2513" s="15"/>
      <c r="AC2513" s="125"/>
      <c r="AD2513" s="8">
        <f t="shared" si="504"/>
        <v>0</v>
      </c>
      <c r="AE2513" s="17">
        <f t="shared" si="505"/>
        <v>4797</v>
      </c>
      <c r="AF2513" s="18">
        <f t="shared" si="506"/>
        <v>117</v>
      </c>
      <c r="AG2513" s="126">
        <f t="shared" si="507"/>
        <v>2.4999999999999911E-2</v>
      </c>
      <c r="AH2513" s="20">
        <v>13.6</v>
      </c>
      <c r="AI2513" s="20">
        <v>650</v>
      </c>
      <c r="AJ2513" s="20"/>
      <c r="AK2513" s="20">
        <v>688</v>
      </c>
      <c r="AL2513" s="20">
        <f t="shared" si="508"/>
        <v>73727.199999999997</v>
      </c>
      <c r="AM2513" s="7" t="s">
        <v>287</v>
      </c>
      <c r="AN2513" s="20"/>
      <c r="AO2513" s="21"/>
      <c r="AP2513" s="21"/>
      <c r="AQ2513" s="5" t="s">
        <v>2672</v>
      </c>
      <c r="AR2513" s="5" t="s">
        <v>2203</v>
      </c>
    </row>
    <row r="2514" spans="1:44">
      <c r="A2514" s="87" t="s">
        <v>562</v>
      </c>
      <c r="B2514" s="5">
        <v>1013157</v>
      </c>
      <c r="C2514" s="5" t="s">
        <v>565</v>
      </c>
      <c r="D2514" s="5" t="s">
        <v>55</v>
      </c>
      <c r="E2514" s="5" t="s">
        <v>2577</v>
      </c>
      <c r="F2514" s="5" t="s">
        <v>2215</v>
      </c>
      <c r="G2514" s="5" t="s">
        <v>2673</v>
      </c>
      <c r="H2514" s="6">
        <v>42658</v>
      </c>
      <c r="I2514" s="5" t="s">
        <v>575</v>
      </c>
      <c r="J2514" s="5" t="s">
        <v>2644</v>
      </c>
      <c r="K2514" s="5" t="s">
        <v>568</v>
      </c>
      <c r="L2514" s="7">
        <v>6</v>
      </c>
      <c r="M2514" s="7" t="s">
        <v>287</v>
      </c>
      <c r="N2514" s="8">
        <v>4733</v>
      </c>
      <c r="O2514" s="122">
        <v>0.02</v>
      </c>
      <c r="P2514" s="10">
        <f t="shared" si="496"/>
        <v>95</v>
      </c>
      <c r="Q2514" s="122">
        <v>5.0000000000000001E-3</v>
      </c>
      <c r="R2514" s="10">
        <f t="shared" si="497"/>
        <v>24</v>
      </c>
      <c r="S2514" s="122">
        <f t="shared" si="498"/>
        <v>2.5142615677160363E-2</v>
      </c>
      <c r="T2514" s="10">
        <f t="shared" si="499"/>
        <v>119</v>
      </c>
      <c r="U2514" s="10">
        <f t="shared" si="500"/>
        <v>4852</v>
      </c>
      <c r="V2514" s="11">
        <v>4852</v>
      </c>
      <c r="W2514" s="12">
        <f t="shared" si="501"/>
        <v>119</v>
      </c>
      <c r="X2514" s="123">
        <f t="shared" si="502"/>
        <v>2.5100000000000001E-2</v>
      </c>
      <c r="Y2514" s="124" t="str">
        <f t="shared" si="503"/>
        <v>0.00%-8.40%</v>
      </c>
      <c r="Z2514" s="15"/>
      <c r="AA2514" s="15"/>
      <c r="AB2514" s="15"/>
      <c r="AC2514" s="125"/>
      <c r="AD2514" s="8">
        <f t="shared" si="504"/>
        <v>0</v>
      </c>
      <c r="AE2514" s="17">
        <f t="shared" si="505"/>
        <v>4852</v>
      </c>
      <c r="AF2514" s="18">
        <f t="shared" si="506"/>
        <v>119</v>
      </c>
      <c r="AG2514" s="126">
        <f t="shared" si="507"/>
        <v>2.5142615677160363E-2</v>
      </c>
      <c r="AH2514" s="20">
        <v>13.6</v>
      </c>
      <c r="AI2514" s="20">
        <v>650</v>
      </c>
      <c r="AJ2514" s="20"/>
      <c r="AK2514" s="20">
        <v>688</v>
      </c>
      <c r="AL2514" s="20">
        <f t="shared" si="508"/>
        <v>74475.199999999997</v>
      </c>
      <c r="AM2514" s="7" t="s">
        <v>287</v>
      </c>
      <c r="AN2514" s="20"/>
      <c r="AO2514" s="21"/>
      <c r="AP2514" s="21"/>
      <c r="AQ2514" s="5" t="s">
        <v>2672</v>
      </c>
      <c r="AR2514" s="5" t="s">
        <v>2203</v>
      </c>
    </row>
    <row r="2515" spans="1:44">
      <c r="A2515" s="87" t="s">
        <v>562</v>
      </c>
      <c r="B2515" s="5">
        <v>1013162</v>
      </c>
      <c r="C2515" s="5" t="s">
        <v>565</v>
      </c>
      <c r="D2515" s="5" t="s">
        <v>55</v>
      </c>
      <c r="E2515" s="5" t="s">
        <v>2577</v>
      </c>
      <c r="F2515" s="5" t="s">
        <v>2215</v>
      </c>
      <c r="G2515" s="5" t="s">
        <v>2673</v>
      </c>
      <c r="H2515" s="6">
        <v>42658</v>
      </c>
      <c r="I2515" s="5" t="s">
        <v>575</v>
      </c>
      <c r="J2515" s="5" t="s">
        <v>2644</v>
      </c>
      <c r="K2515" s="5" t="s">
        <v>568</v>
      </c>
      <c r="L2515" s="7">
        <v>6</v>
      </c>
      <c r="M2515" s="7" t="s">
        <v>287</v>
      </c>
      <c r="N2515" s="8">
        <v>4660</v>
      </c>
      <c r="O2515" s="122">
        <v>0.02</v>
      </c>
      <c r="P2515" s="10">
        <f t="shared" si="496"/>
        <v>93</v>
      </c>
      <c r="Q2515" s="122">
        <v>5.0000000000000001E-3</v>
      </c>
      <c r="R2515" s="10">
        <f t="shared" si="497"/>
        <v>23</v>
      </c>
      <c r="S2515" s="122">
        <f t="shared" si="498"/>
        <v>2.4892703862660945E-2</v>
      </c>
      <c r="T2515" s="10">
        <f t="shared" si="499"/>
        <v>116</v>
      </c>
      <c r="U2515" s="10">
        <f t="shared" si="500"/>
        <v>4776</v>
      </c>
      <c r="V2515" s="11">
        <v>4776</v>
      </c>
      <c r="W2515" s="12">
        <f t="shared" si="501"/>
        <v>116</v>
      </c>
      <c r="X2515" s="123">
        <f t="shared" si="502"/>
        <v>2.4899999999999999E-2</v>
      </c>
      <c r="Y2515" s="124" t="str">
        <f t="shared" si="503"/>
        <v>0.00%-8.40%</v>
      </c>
      <c r="Z2515" s="15"/>
      <c r="AA2515" s="15"/>
      <c r="AB2515" s="15"/>
      <c r="AC2515" s="125"/>
      <c r="AD2515" s="8">
        <f t="shared" si="504"/>
        <v>0</v>
      </c>
      <c r="AE2515" s="17">
        <f t="shared" si="505"/>
        <v>4776</v>
      </c>
      <c r="AF2515" s="18">
        <f t="shared" si="506"/>
        <v>116</v>
      </c>
      <c r="AG2515" s="126">
        <f t="shared" si="507"/>
        <v>2.4892703862660959E-2</v>
      </c>
      <c r="AH2515" s="20">
        <v>13.6</v>
      </c>
      <c r="AI2515" s="20">
        <v>650</v>
      </c>
      <c r="AJ2515" s="20"/>
      <c r="AK2515" s="20">
        <v>688</v>
      </c>
      <c r="AL2515" s="20">
        <f t="shared" si="508"/>
        <v>73441.600000000006</v>
      </c>
      <c r="AM2515" s="7" t="s">
        <v>287</v>
      </c>
      <c r="AN2515" s="20"/>
      <c r="AO2515" s="21"/>
      <c r="AP2515" s="21"/>
      <c r="AQ2515" s="5" t="s">
        <v>2672</v>
      </c>
      <c r="AR2515" s="5" t="s">
        <v>2203</v>
      </c>
    </row>
    <row r="2516" spans="1:44">
      <c r="A2516" s="87" t="s">
        <v>562</v>
      </c>
      <c r="B2516" s="5">
        <v>1013178</v>
      </c>
      <c r="C2516" s="5" t="s">
        <v>565</v>
      </c>
      <c r="D2516" s="5" t="s">
        <v>55</v>
      </c>
      <c r="E2516" s="5" t="s">
        <v>2577</v>
      </c>
      <c r="F2516" s="5" t="s">
        <v>2204</v>
      </c>
      <c r="G2516" s="5" t="s">
        <v>2673</v>
      </c>
      <c r="H2516" s="6">
        <v>42658</v>
      </c>
      <c r="I2516" s="5" t="s">
        <v>575</v>
      </c>
      <c r="J2516" s="5" t="s">
        <v>653</v>
      </c>
      <c r="K2516" s="5" t="s">
        <v>568</v>
      </c>
      <c r="L2516" s="7">
        <v>6</v>
      </c>
      <c r="M2516" s="7" t="s">
        <v>287</v>
      </c>
      <c r="N2516" s="8">
        <v>4659</v>
      </c>
      <c r="O2516" s="122">
        <v>0.02</v>
      </c>
      <c r="P2516" s="10">
        <f t="shared" si="496"/>
        <v>93</v>
      </c>
      <c r="Q2516" s="122">
        <v>5.0000000000000001E-3</v>
      </c>
      <c r="R2516" s="10">
        <f t="shared" si="497"/>
        <v>23</v>
      </c>
      <c r="S2516" s="122">
        <f t="shared" si="498"/>
        <v>2.48980467911569E-2</v>
      </c>
      <c r="T2516" s="10">
        <f t="shared" si="499"/>
        <v>116</v>
      </c>
      <c r="U2516" s="10">
        <f t="shared" si="500"/>
        <v>4775</v>
      </c>
      <c r="V2516" s="11">
        <v>4775</v>
      </c>
      <c r="W2516" s="12">
        <f t="shared" si="501"/>
        <v>116</v>
      </c>
      <c r="X2516" s="123">
        <f t="shared" si="502"/>
        <v>2.4899999999999999E-2</v>
      </c>
      <c r="Y2516" s="124" t="str">
        <f t="shared" si="503"/>
        <v>0.00%-8.40%</v>
      </c>
      <c r="Z2516" s="15"/>
      <c r="AA2516" s="15"/>
      <c r="AB2516" s="15"/>
      <c r="AC2516" s="125"/>
      <c r="AD2516" s="8">
        <f t="shared" si="504"/>
        <v>0</v>
      </c>
      <c r="AE2516" s="17">
        <f t="shared" si="505"/>
        <v>4775</v>
      </c>
      <c r="AF2516" s="18">
        <f t="shared" si="506"/>
        <v>116</v>
      </c>
      <c r="AG2516" s="126">
        <f t="shared" si="507"/>
        <v>2.4898046791156814E-2</v>
      </c>
      <c r="AH2516" s="20">
        <v>13.6</v>
      </c>
      <c r="AI2516" s="20">
        <v>750</v>
      </c>
      <c r="AJ2516" s="20"/>
      <c r="AK2516" s="20">
        <v>688</v>
      </c>
      <c r="AL2516" s="20">
        <f t="shared" si="508"/>
        <v>74628</v>
      </c>
      <c r="AM2516" s="7" t="s">
        <v>287</v>
      </c>
      <c r="AN2516" s="20"/>
      <c r="AO2516" s="21"/>
      <c r="AP2516" s="21"/>
      <c r="AQ2516" s="5" t="s">
        <v>2672</v>
      </c>
      <c r="AR2516" s="5" t="s">
        <v>2203</v>
      </c>
    </row>
    <row r="2517" spans="1:44">
      <c r="A2517" s="87" t="s">
        <v>562</v>
      </c>
      <c r="B2517" s="5">
        <v>1013197</v>
      </c>
      <c r="C2517" s="5" t="s">
        <v>565</v>
      </c>
      <c r="D2517" s="5" t="s">
        <v>55</v>
      </c>
      <c r="E2517" s="5" t="s">
        <v>2577</v>
      </c>
      <c r="F2517" s="5" t="s">
        <v>2208</v>
      </c>
      <c r="G2517" s="5" t="s">
        <v>2673</v>
      </c>
      <c r="H2517" s="6">
        <v>42658</v>
      </c>
      <c r="I2517" s="5" t="s">
        <v>575</v>
      </c>
      <c r="J2517" s="5" t="s">
        <v>627</v>
      </c>
      <c r="K2517" s="5" t="s">
        <v>568</v>
      </c>
      <c r="L2517" s="7">
        <v>6</v>
      </c>
      <c r="M2517" s="7" t="s">
        <v>287</v>
      </c>
      <c r="N2517" s="8">
        <v>4189</v>
      </c>
      <c r="O2517" s="122">
        <v>0.02</v>
      </c>
      <c r="P2517" s="10">
        <f t="shared" si="496"/>
        <v>84</v>
      </c>
      <c r="Q2517" s="122">
        <v>5.0000000000000001E-3</v>
      </c>
      <c r="R2517" s="10">
        <f t="shared" si="497"/>
        <v>21</v>
      </c>
      <c r="S2517" s="122">
        <f t="shared" si="498"/>
        <v>2.5065648126044403E-2</v>
      </c>
      <c r="T2517" s="10">
        <f t="shared" si="499"/>
        <v>105</v>
      </c>
      <c r="U2517" s="10">
        <f t="shared" si="500"/>
        <v>4294</v>
      </c>
      <c r="V2517" s="11">
        <v>4293.7249999999995</v>
      </c>
      <c r="W2517" s="12">
        <f t="shared" si="501"/>
        <v>104.72499999999945</v>
      </c>
      <c r="X2517" s="123">
        <f t="shared" si="502"/>
        <v>2.5000000000000001E-2</v>
      </c>
      <c r="Y2517" s="124" t="str">
        <f t="shared" si="503"/>
        <v>0.00%-8.40%</v>
      </c>
      <c r="Z2517" s="15"/>
      <c r="AA2517" s="15"/>
      <c r="AB2517" s="15"/>
      <c r="AC2517" s="125"/>
      <c r="AD2517" s="8">
        <f t="shared" si="504"/>
        <v>0</v>
      </c>
      <c r="AE2517" s="17">
        <f t="shared" si="505"/>
        <v>4293.7249999999995</v>
      </c>
      <c r="AF2517" s="18">
        <f t="shared" si="506"/>
        <v>104.72499999999945</v>
      </c>
      <c r="AG2517" s="126">
        <f t="shared" si="507"/>
        <v>2.4999999999999911E-2</v>
      </c>
      <c r="AH2517" s="20">
        <v>13.6</v>
      </c>
      <c r="AI2517" s="20">
        <v>450</v>
      </c>
      <c r="AJ2517" s="20"/>
      <c r="AK2517" s="20">
        <v>688</v>
      </c>
      <c r="AL2517" s="20">
        <f t="shared" si="508"/>
        <v>64482.659999999989</v>
      </c>
      <c r="AM2517" s="7" t="s">
        <v>287</v>
      </c>
      <c r="AN2517" s="20"/>
      <c r="AO2517" s="21"/>
      <c r="AP2517" s="21"/>
      <c r="AQ2517" s="5" t="s">
        <v>2672</v>
      </c>
      <c r="AR2517" s="5" t="s">
        <v>2203</v>
      </c>
    </row>
    <row r="2518" spans="1:44">
      <c r="A2518" s="87" t="s">
        <v>562</v>
      </c>
      <c r="B2518" s="5">
        <v>1013231</v>
      </c>
      <c r="C2518" s="5" t="s">
        <v>565</v>
      </c>
      <c r="D2518" s="5" t="s">
        <v>55</v>
      </c>
      <c r="E2518" s="5" t="s">
        <v>2577</v>
      </c>
      <c r="F2518" s="5" t="s">
        <v>2208</v>
      </c>
      <c r="G2518" s="5" t="s">
        <v>2673</v>
      </c>
      <c r="H2518" s="6">
        <v>42661</v>
      </c>
      <c r="I2518" s="5" t="s">
        <v>575</v>
      </c>
      <c r="J2518" s="5" t="s">
        <v>627</v>
      </c>
      <c r="K2518" s="5" t="s">
        <v>568</v>
      </c>
      <c r="L2518" s="7">
        <v>6</v>
      </c>
      <c r="M2518" s="7" t="s">
        <v>287</v>
      </c>
      <c r="N2518" s="8">
        <v>4322</v>
      </c>
      <c r="O2518" s="122">
        <v>0.02</v>
      </c>
      <c r="P2518" s="10">
        <f t="shared" si="496"/>
        <v>86</v>
      </c>
      <c r="Q2518" s="122">
        <v>5.0000000000000001E-3</v>
      </c>
      <c r="R2518" s="10">
        <f t="shared" si="497"/>
        <v>22</v>
      </c>
      <c r="S2518" s="122">
        <f t="shared" si="498"/>
        <v>2.4988431281813973E-2</v>
      </c>
      <c r="T2518" s="10">
        <f t="shared" si="499"/>
        <v>108</v>
      </c>
      <c r="U2518" s="10">
        <f t="shared" si="500"/>
        <v>4430</v>
      </c>
      <c r="V2518" s="11">
        <v>4430.0499999999993</v>
      </c>
      <c r="W2518" s="12">
        <f t="shared" si="501"/>
        <v>108.04999999999927</v>
      </c>
      <c r="X2518" s="123">
        <f t="shared" si="502"/>
        <v>2.5000000000000001E-2</v>
      </c>
      <c r="Y2518" s="124" t="str">
        <f t="shared" si="503"/>
        <v>0.00%-8.40%</v>
      </c>
      <c r="Z2518" s="15"/>
      <c r="AA2518" s="15"/>
      <c r="AB2518" s="15"/>
      <c r="AC2518" s="125"/>
      <c r="AD2518" s="8">
        <f t="shared" si="504"/>
        <v>0</v>
      </c>
      <c r="AE2518" s="17">
        <f t="shared" si="505"/>
        <v>4430.0499999999993</v>
      </c>
      <c r="AF2518" s="18">
        <f t="shared" si="506"/>
        <v>108.04999999999927</v>
      </c>
      <c r="AG2518" s="126">
        <f t="shared" si="507"/>
        <v>2.4999999999999911E-2</v>
      </c>
      <c r="AH2518" s="20">
        <v>13.6</v>
      </c>
      <c r="AI2518" s="20">
        <v>450</v>
      </c>
      <c r="AJ2518" s="20"/>
      <c r="AK2518" s="20">
        <v>688</v>
      </c>
      <c r="AL2518" s="20">
        <f t="shared" si="508"/>
        <v>66336.679999999993</v>
      </c>
      <c r="AM2518" s="7" t="s">
        <v>287</v>
      </c>
      <c r="AN2518" s="20"/>
      <c r="AO2518" s="21"/>
      <c r="AP2518" s="21"/>
      <c r="AQ2518" s="5" t="s">
        <v>2672</v>
      </c>
      <c r="AR2518" s="5" t="s">
        <v>2203</v>
      </c>
    </row>
    <row r="2519" spans="1:44">
      <c r="A2519" s="87" t="s">
        <v>562</v>
      </c>
      <c r="B2519" s="5">
        <v>1013239</v>
      </c>
      <c r="C2519" s="5" t="s">
        <v>565</v>
      </c>
      <c r="D2519" s="5" t="s">
        <v>55</v>
      </c>
      <c r="E2519" s="5" t="s">
        <v>2577</v>
      </c>
      <c r="F2519" s="5" t="s">
        <v>2215</v>
      </c>
      <c r="G2519" s="5" t="s">
        <v>2673</v>
      </c>
      <c r="H2519" s="6">
        <v>42661</v>
      </c>
      <c r="I2519" s="5" t="s">
        <v>575</v>
      </c>
      <c r="J2519" s="5" t="s">
        <v>2642</v>
      </c>
      <c r="K2519" s="5" t="s">
        <v>568</v>
      </c>
      <c r="L2519" s="7">
        <v>6</v>
      </c>
      <c r="M2519" s="7" t="s">
        <v>287</v>
      </c>
      <c r="N2519" s="8">
        <v>4572</v>
      </c>
      <c r="O2519" s="122">
        <v>0.02</v>
      </c>
      <c r="P2519" s="10">
        <f t="shared" si="496"/>
        <v>91</v>
      </c>
      <c r="Q2519" s="122">
        <v>5.0000000000000001E-3</v>
      </c>
      <c r="R2519" s="10">
        <f t="shared" si="497"/>
        <v>23</v>
      </c>
      <c r="S2519" s="122">
        <f t="shared" si="498"/>
        <v>2.4934383202099737E-2</v>
      </c>
      <c r="T2519" s="10">
        <f t="shared" si="499"/>
        <v>114</v>
      </c>
      <c r="U2519" s="10">
        <f t="shared" si="500"/>
        <v>4686</v>
      </c>
      <c r="V2519" s="11">
        <v>4686</v>
      </c>
      <c r="W2519" s="12">
        <f t="shared" si="501"/>
        <v>114</v>
      </c>
      <c r="X2519" s="123">
        <f t="shared" si="502"/>
        <v>2.4899999999999999E-2</v>
      </c>
      <c r="Y2519" s="124" t="str">
        <f t="shared" si="503"/>
        <v>0.00%-8.40%</v>
      </c>
      <c r="Z2519" s="15"/>
      <c r="AA2519" s="15"/>
      <c r="AB2519" s="15"/>
      <c r="AC2519" s="125"/>
      <c r="AD2519" s="8">
        <f t="shared" si="504"/>
        <v>0</v>
      </c>
      <c r="AE2519" s="17">
        <f t="shared" si="505"/>
        <v>4686</v>
      </c>
      <c r="AF2519" s="18">
        <f t="shared" si="506"/>
        <v>114</v>
      </c>
      <c r="AG2519" s="126">
        <f t="shared" si="507"/>
        <v>2.4934383202099841E-2</v>
      </c>
      <c r="AH2519" s="20">
        <v>13.6</v>
      </c>
      <c r="AI2519" s="20">
        <v>650</v>
      </c>
      <c r="AJ2519" s="20"/>
      <c r="AK2519" s="20">
        <v>688</v>
      </c>
      <c r="AL2519" s="20">
        <f t="shared" si="508"/>
        <v>72217.600000000006</v>
      </c>
      <c r="AM2519" s="7" t="s">
        <v>287</v>
      </c>
      <c r="AN2519" s="20"/>
      <c r="AO2519" s="21"/>
      <c r="AP2519" s="21"/>
      <c r="AQ2519" s="5" t="s">
        <v>2672</v>
      </c>
      <c r="AR2519" s="5" t="s">
        <v>2203</v>
      </c>
    </row>
    <row r="2520" spans="1:44">
      <c r="A2520" s="87" t="s">
        <v>562</v>
      </c>
      <c r="B2520" s="5">
        <v>1013243</v>
      </c>
      <c r="C2520" s="5" t="s">
        <v>565</v>
      </c>
      <c r="D2520" s="5" t="s">
        <v>55</v>
      </c>
      <c r="E2520" s="5" t="s">
        <v>2577</v>
      </c>
      <c r="F2520" s="5" t="s">
        <v>2208</v>
      </c>
      <c r="G2520" s="5" t="s">
        <v>2673</v>
      </c>
      <c r="H2520" s="6">
        <v>42661</v>
      </c>
      <c r="I2520" s="5" t="s">
        <v>575</v>
      </c>
      <c r="J2520" s="5" t="s">
        <v>2644</v>
      </c>
      <c r="K2520" s="5" t="s">
        <v>568</v>
      </c>
      <c r="L2520" s="7">
        <v>6</v>
      </c>
      <c r="M2520" s="7" t="s">
        <v>287</v>
      </c>
      <c r="N2520" s="8">
        <v>4406</v>
      </c>
      <c r="O2520" s="122">
        <v>0.02</v>
      </c>
      <c r="P2520" s="10">
        <f t="shared" si="496"/>
        <v>88</v>
      </c>
      <c r="Q2520" s="122">
        <v>5.0000000000000001E-3</v>
      </c>
      <c r="R2520" s="10">
        <f t="shared" si="497"/>
        <v>22</v>
      </c>
      <c r="S2520" s="122">
        <f t="shared" si="498"/>
        <v>2.4965955515206535E-2</v>
      </c>
      <c r="T2520" s="10">
        <f t="shared" si="499"/>
        <v>110</v>
      </c>
      <c r="U2520" s="10">
        <f t="shared" si="500"/>
        <v>4516</v>
      </c>
      <c r="V2520" s="11">
        <v>4516.1499999999996</v>
      </c>
      <c r="W2520" s="12">
        <f t="shared" si="501"/>
        <v>110.14999999999964</v>
      </c>
      <c r="X2520" s="123">
        <f t="shared" si="502"/>
        <v>2.5000000000000001E-2</v>
      </c>
      <c r="Y2520" s="124" t="str">
        <f t="shared" si="503"/>
        <v>0.00%-8.40%</v>
      </c>
      <c r="Z2520" s="15"/>
      <c r="AA2520" s="15"/>
      <c r="AB2520" s="15"/>
      <c r="AC2520" s="125"/>
      <c r="AD2520" s="8">
        <f t="shared" si="504"/>
        <v>0</v>
      </c>
      <c r="AE2520" s="17">
        <f t="shared" si="505"/>
        <v>4516.1499999999996</v>
      </c>
      <c r="AF2520" s="18">
        <f t="shared" si="506"/>
        <v>110.14999999999964</v>
      </c>
      <c r="AG2520" s="126">
        <f t="shared" si="507"/>
        <v>2.4999999999999911E-2</v>
      </c>
      <c r="AH2520" s="20">
        <v>13.6</v>
      </c>
      <c r="AI2520" s="20">
        <v>650</v>
      </c>
      <c r="AJ2520" s="20"/>
      <c r="AK2520" s="20">
        <v>688</v>
      </c>
      <c r="AL2520" s="20">
        <f t="shared" si="508"/>
        <v>69907.639999999985</v>
      </c>
      <c r="AM2520" s="7" t="s">
        <v>287</v>
      </c>
      <c r="AN2520" s="20"/>
      <c r="AO2520" s="21"/>
      <c r="AP2520" s="21"/>
      <c r="AQ2520" s="5" t="s">
        <v>2672</v>
      </c>
      <c r="AR2520" s="5" t="s">
        <v>2203</v>
      </c>
    </row>
    <row r="2521" spans="1:44">
      <c r="A2521" s="87" t="s">
        <v>562</v>
      </c>
      <c r="B2521" s="5">
        <v>1013253</v>
      </c>
      <c r="C2521" s="5" t="s">
        <v>565</v>
      </c>
      <c r="D2521" s="5" t="s">
        <v>55</v>
      </c>
      <c r="E2521" s="5" t="s">
        <v>2577</v>
      </c>
      <c r="F2521" s="5" t="s">
        <v>2208</v>
      </c>
      <c r="G2521" s="5" t="s">
        <v>2673</v>
      </c>
      <c r="H2521" s="6">
        <v>42661</v>
      </c>
      <c r="I2521" s="5" t="s">
        <v>575</v>
      </c>
      <c r="J2521" s="5" t="s">
        <v>653</v>
      </c>
      <c r="K2521" s="5" t="s">
        <v>568</v>
      </c>
      <c r="L2521" s="7">
        <v>6</v>
      </c>
      <c r="M2521" s="7" t="s">
        <v>287</v>
      </c>
      <c r="N2521" s="8">
        <v>4385</v>
      </c>
      <c r="O2521" s="122">
        <v>0.02</v>
      </c>
      <c r="P2521" s="10">
        <f t="shared" si="496"/>
        <v>88</v>
      </c>
      <c r="Q2521" s="122">
        <v>5.0000000000000001E-3</v>
      </c>
      <c r="R2521" s="10">
        <f t="shared" si="497"/>
        <v>22</v>
      </c>
      <c r="S2521" s="122">
        <f t="shared" si="498"/>
        <v>2.5085518814139111E-2</v>
      </c>
      <c r="T2521" s="10">
        <f t="shared" si="499"/>
        <v>110</v>
      </c>
      <c r="U2521" s="10">
        <f t="shared" si="500"/>
        <v>4495</v>
      </c>
      <c r="V2521" s="11">
        <v>4494.625</v>
      </c>
      <c r="W2521" s="12">
        <f t="shared" si="501"/>
        <v>109.625</v>
      </c>
      <c r="X2521" s="123">
        <f t="shared" si="502"/>
        <v>2.5000000000000001E-2</v>
      </c>
      <c r="Y2521" s="124" t="str">
        <f t="shared" si="503"/>
        <v>0.00%-8.40%</v>
      </c>
      <c r="Z2521" s="15"/>
      <c r="AA2521" s="15"/>
      <c r="AB2521" s="15"/>
      <c r="AC2521" s="125"/>
      <c r="AD2521" s="8">
        <f t="shared" si="504"/>
        <v>0</v>
      </c>
      <c r="AE2521" s="17">
        <f t="shared" si="505"/>
        <v>4494.625</v>
      </c>
      <c r="AF2521" s="18">
        <f t="shared" si="506"/>
        <v>109.625</v>
      </c>
      <c r="AG2521" s="126">
        <f t="shared" si="507"/>
        <v>2.4999999999999911E-2</v>
      </c>
      <c r="AH2521" s="20">
        <v>13.6</v>
      </c>
      <c r="AI2521" s="20">
        <v>750</v>
      </c>
      <c r="AJ2521" s="20"/>
      <c r="AK2521" s="20">
        <v>688</v>
      </c>
      <c r="AL2521" s="20">
        <f t="shared" si="508"/>
        <v>70814.899999999994</v>
      </c>
      <c r="AM2521" s="7" t="s">
        <v>287</v>
      </c>
      <c r="AN2521" s="20"/>
      <c r="AO2521" s="21"/>
      <c r="AP2521" s="21"/>
      <c r="AQ2521" s="5" t="s">
        <v>2672</v>
      </c>
      <c r="AR2521" s="5" t="s">
        <v>2203</v>
      </c>
    </row>
    <row r="2522" spans="1:44">
      <c r="A2522" s="87" t="s">
        <v>562</v>
      </c>
      <c r="B2522" s="5">
        <v>1013262</v>
      </c>
      <c r="C2522" s="5" t="s">
        <v>565</v>
      </c>
      <c r="D2522" s="5" t="s">
        <v>55</v>
      </c>
      <c r="E2522" s="5" t="s">
        <v>2577</v>
      </c>
      <c r="F2522" s="5" t="s">
        <v>2208</v>
      </c>
      <c r="G2522" s="5" t="s">
        <v>2673</v>
      </c>
      <c r="H2522" s="6">
        <v>42661</v>
      </c>
      <c r="I2522" s="5" t="s">
        <v>575</v>
      </c>
      <c r="J2522" s="5" t="s">
        <v>627</v>
      </c>
      <c r="K2522" s="5" t="s">
        <v>568</v>
      </c>
      <c r="L2522" s="7">
        <v>6</v>
      </c>
      <c r="M2522" s="7" t="s">
        <v>287</v>
      </c>
      <c r="N2522" s="8">
        <v>4397</v>
      </c>
      <c r="O2522" s="122">
        <v>0.02</v>
      </c>
      <c r="P2522" s="10">
        <f t="shared" si="496"/>
        <v>88</v>
      </c>
      <c r="Q2522" s="122">
        <v>5.0000000000000001E-3</v>
      </c>
      <c r="R2522" s="10">
        <f t="shared" si="497"/>
        <v>22</v>
      </c>
      <c r="S2522" s="122">
        <f t="shared" si="498"/>
        <v>2.501705708437571E-2</v>
      </c>
      <c r="T2522" s="10">
        <f t="shared" si="499"/>
        <v>110</v>
      </c>
      <c r="U2522" s="10">
        <f t="shared" si="500"/>
        <v>4507</v>
      </c>
      <c r="V2522" s="11">
        <v>4440.97</v>
      </c>
      <c r="W2522" s="12">
        <f t="shared" si="501"/>
        <v>43.970000000000255</v>
      </c>
      <c r="X2522" s="123">
        <f t="shared" si="502"/>
        <v>0.01</v>
      </c>
      <c r="Y2522" s="124" t="str">
        <f t="shared" si="503"/>
        <v>0.00%-8.40%</v>
      </c>
      <c r="Z2522" s="15"/>
      <c r="AA2522" s="15"/>
      <c r="AB2522" s="15"/>
      <c r="AC2522" s="125"/>
      <c r="AD2522" s="8">
        <f t="shared" si="504"/>
        <v>0</v>
      </c>
      <c r="AE2522" s="17">
        <f t="shared" si="505"/>
        <v>4440.97</v>
      </c>
      <c r="AF2522" s="18">
        <f t="shared" si="506"/>
        <v>43.970000000000255</v>
      </c>
      <c r="AG2522" s="126">
        <f t="shared" si="507"/>
        <v>1.0000000000000009E-2</v>
      </c>
      <c r="AH2522" s="20">
        <v>13.6</v>
      </c>
      <c r="AI2522" s="20">
        <v>450</v>
      </c>
      <c r="AJ2522" s="20"/>
      <c r="AK2522" s="20">
        <v>688</v>
      </c>
      <c r="AL2522" s="20">
        <f t="shared" si="508"/>
        <v>66485.19200000001</v>
      </c>
      <c r="AM2522" s="7" t="s">
        <v>287</v>
      </c>
      <c r="AN2522" s="20"/>
      <c r="AO2522" s="21" t="str">
        <f>VLOOKUP(B2522,'[3]FCLCh-VB3'!$B$9:$AQ$389,42,)</f>
        <v>病假440，22.18%</v>
      </c>
      <c r="AP2522" s="21"/>
      <c r="AQ2522" s="5" t="s">
        <v>2672</v>
      </c>
      <c r="AR2522" s="5" t="s">
        <v>2203</v>
      </c>
    </row>
    <row r="2523" spans="1:44">
      <c r="A2523" s="87" t="s">
        <v>562</v>
      </c>
      <c r="B2523" s="5">
        <v>1013268</v>
      </c>
      <c r="C2523" s="5" t="s">
        <v>565</v>
      </c>
      <c r="D2523" s="5" t="s">
        <v>55</v>
      </c>
      <c r="E2523" s="5" t="s">
        <v>2577</v>
      </c>
      <c r="F2523" s="5" t="s">
        <v>2204</v>
      </c>
      <c r="G2523" s="5" t="s">
        <v>2673</v>
      </c>
      <c r="H2523" s="6">
        <v>42661</v>
      </c>
      <c r="I2523" s="5" t="s">
        <v>575</v>
      </c>
      <c r="J2523" s="5" t="s">
        <v>2644</v>
      </c>
      <c r="K2523" s="5" t="s">
        <v>568</v>
      </c>
      <c r="L2523" s="7">
        <v>6</v>
      </c>
      <c r="M2523" s="7" t="s">
        <v>287</v>
      </c>
      <c r="N2523" s="8">
        <v>4561</v>
      </c>
      <c r="O2523" s="122">
        <v>0.02</v>
      </c>
      <c r="P2523" s="10">
        <f t="shared" si="496"/>
        <v>91</v>
      </c>
      <c r="Q2523" s="122">
        <v>5.0000000000000001E-3</v>
      </c>
      <c r="R2523" s="10">
        <f t="shared" si="497"/>
        <v>23</v>
      </c>
      <c r="S2523" s="122">
        <f t="shared" si="498"/>
        <v>2.4994518745889059E-2</v>
      </c>
      <c r="T2523" s="10">
        <f t="shared" si="499"/>
        <v>114</v>
      </c>
      <c r="U2523" s="10">
        <f t="shared" si="500"/>
        <v>4675</v>
      </c>
      <c r="V2523" s="11">
        <v>4561</v>
      </c>
      <c r="W2523" s="12">
        <f t="shared" si="501"/>
        <v>0</v>
      </c>
      <c r="X2523" s="123">
        <f t="shared" si="502"/>
        <v>0</v>
      </c>
      <c r="Y2523" s="124" t="str">
        <f t="shared" si="503"/>
        <v>0.00%-8.40%</v>
      </c>
      <c r="Z2523" s="15"/>
      <c r="AA2523" s="15"/>
      <c r="AB2523" s="15"/>
      <c r="AC2523" s="125"/>
      <c r="AD2523" s="8">
        <f t="shared" si="504"/>
        <v>0</v>
      </c>
      <c r="AE2523" s="17">
        <f t="shared" si="505"/>
        <v>4561</v>
      </c>
      <c r="AF2523" s="18">
        <f t="shared" si="506"/>
        <v>0</v>
      </c>
      <c r="AG2523" s="126">
        <f t="shared" si="507"/>
        <v>0</v>
      </c>
      <c r="AH2523" s="20">
        <v>13.6</v>
      </c>
      <c r="AI2523" s="20">
        <v>650</v>
      </c>
      <c r="AJ2523" s="20"/>
      <c r="AK2523" s="20">
        <v>688</v>
      </c>
      <c r="AL2523" s="20">
        <f t="shared" si="508"/>
        <v>70517.600000000006</v>
      </c>
      <c r="AM2523" s="7" t="s">
        <v>287</v>
      </c>
      <c r="AN2523" s="20"/>
      <c r="AO2523" s="21" t="str">
        <f>VLOOKUP(B2523,'[4]FCLCh-VB1'!$B$9:$AQ$248,42,)</f>
        <v>工作中不服从安排，被处罚，班组警告信一封</v>
      </c>
      <c r="AP2523" s="21" t="s">
        <v>495</v>
      </c>
      <c r="AQ2523" s="5" t="s">
        <v>2672</v>
      </c>
      <c r="AR2523" s="5" t="s">
        <v>2203</v>
      </c>
    </row>
    <row r="2524" spans="1:44">
      <c r="A2524" s="87" t="s">
        <v>562</v>
      </c>
      <c r="B2524" s="5">
        <v>1013273</v>
      </c>
      <c r="C2524" s="5" t="s">
        <v>565</v>
      </c>
      <c r="D2524" s="5" t="s">
        <v>55</v>
      </c>
      <c r="E2524" s="5" t="s">
        <v>2577</v>
      </c>
      <c r="F2524" s="5" t="s">
        <v>2208</v>
      </c>
      <c r="G2524" s="5" t="s">
        <v>2673</v>
      </c>
      <c r="H2524" s="6">
        <v>42661</v>
      </c>
      <c r="I2524" s="5" t="s">
        <v>575</v>
      </c>
      <c r="J2524" s="5" t="s">
        <v>627</v>
      </c>
      <c r="K2524" s="5" t="s">
        <v>568</v>
      </c>
      <c r="L2524" s="7">
        <v>6</v>
      </c>
      <c r="M2524" s="7" t="s">
        <v>287</v>
      </c>
      <c r="N2524" s="8">
        <v>4387</v>
      </c>
      <c r="O2524" s="122">
        <v>0.02</v>
      </c>
      <c r="P2524" s="10">
        <f t="shared" si="496"/>
        <v>88</v>
      </c>
      <c r="Q2524" s="122">
        <v>5.0000000000000001E-3</v>
      </c>
      <c r="R2524" s="10">
        <f t="shared" si="497"/>
        <v>22</v>
      </c>
      <c r="S2524" s="122">
        <f t="shared" si="498"/>
        <v>2.5074082516526101E-2</v>
      </c>
      <c r="T2524" s="10">
        <f t="shared" si="499"/>
        <v>110</v>
      </c>
      <c r="U2524" s="10">
        <f t="shared" si="500"/>
        <v>4497</v>
      </c>
      <c r="V2524" s="11">
        <v>4518.6099999999997</v>
      </c>
      <c r="W2524" s="12">
        <f t="shared" si="501"/>
        <v>131.60999999999967</v>
      </c>
      <c r="X2524" s="123">
        <f t="shared" si="502"/>
        <v>0.03</v>
      </c>
      <c r="Y2524" s="124" t="str">
        <f t="shared" si="503"/>
        <v>0.00%-8.40%</v>
      </c>
      <c r="Z2524" s="15"/>
      <c r="AA2524" s="15"/>
      <c r="AB2524" s="15"/>
      <c r="AC2524" s="125"/>
      <c r="AD2524" s="8">
        <f t="shared" si="504"/>
        <v>0</v>
      </c>
      <c r="AE2524" s="17">
        <f t="shared" si="505"/>
        <v>4518.6099999999997</v>
      </c>
      <c r="AF2524" s="18">
        <f t="shared" si="506"/>
        <v>131.60999999999967</v>
      </c>
      <c r="AG2524" s="126">
        <f t="shared" si="507"/>
        <v>3.0000000000000027E-2</v>
      </c>
      <c r="AH2524" s="20">
        <v>13.6</v>
      </c>
      <c r="AI2524" s="20">
        <v>450</v>
      </c>
      <c r="AJ2524" s="20"/>
      <c r="AK2524" s="20">
        <v>688</v>
      </c>
      <c r="AL2524" s="20">
        <f t="shared" si="508"/>
        <v>67541.09599999999</v>
      </c>
      <c r="AM2524" s="7" t="s">
        <v>287</v>
      </c>
      <c r="AN2524" s="20"/>
      <c r="AO2524" s="21"/>
      <c r="AP2524" s="21"/>
      <c r="AQ2524" s="5" t="s">
        <v>2672</v>
      </c>
      <c r="AR2524" s="5" t="s">
        <v>2203</v>
      </c>
    </row>
    <row r="2525" spans="1:44">
      <c r="A2525" s="87" t="s">
        <v>562</v>
      </c>
      <c r="B2525" s="5">
        <v>1013274</v>
      </c>
      <c r="C2525" s="5" t="s">
        <v>565</v>
      </c>
      <c r="D2525" s="5" t="s">
        <v>55</v>
      </c>
      <c r="E2525" s="5" t="s">
        <v>2577</v>
      </c>
      <c r="F2525" s="5" t="s">
        <v>2204</v>
      </c>
      <c r="G2525" s="5" t="s">
        <v>2673</v>
      </c>
      <c r="H2525" s="6">
        <v>42661</v>
      </c>
      <c r="I2525" s="5" t="s">
        <v>575</v>
      </c>
      <c r="J2525" s="5" t="s">
        <v>627</v>
      </c>
      <c r="K2525" s="5" t="s">
        <v>568</v>
      </c>
      <c r="L2525" s="7">
        <v>6</v>
      </c>
      <c r="M2525" s="7" t="s">
        <v>287</v>
      </c>
      <c r="N2525" s="8">
        <v>4388</v>
      </c>
      <c r="O2525" s="122">
        <v>0.02</v>
      </c>
      <c r="P2525" s="10">
        <f t="shared" si="496"/>
        <v>88</v>
      </c>
      <c r="Q2525" s="122">
        <v>5.0000000000000001E-3</v>
      </c>
      <c r="R2525" s="10">
        <f t="shared" si="497"/>
        <v>22</v>
      </c>
      <c r="S2525" s="122">
        <f t="shared" si="498"/>
        <v>2.5068368277119418E-2</v>
      </c>
      <c r="T2525" s="10">
        <f t="shared" si="499"/>
        <v>110</v>
      </c>
      <c r="U2525" s="10">
        <f t="shared" si="500"/>
        <v>4498</v>
      </c>
      <c r="V2525" s="11">
        <v>4498</v>
      </c>
      <c r="W2525" s="12">
        <f t="shared" si="501"/>
        <v>110</v>
      </c>
      <c r="X2525" s="123">
        <f t="shared" si="502"/>
        <v>2.5100000000000001E-2</v>
      </c>
      <c r="Y2525" s="124" t="str">
        <f t="shared" si="503"/>
        <v>0.00%-8.40%</v>
      </c>
      <c r="Z2525" s="15"/>
      <c r="AA2525" s="15"/>
      <c r="AB2525" s="15"/>
      <c r="AC2525" s="125"/>
      <c r="AD2525" s="8">
        <f t="shared" si="504"/>
        <v>0</v>
      </c>
      <c r="AE2525" s="17">
        <f t="shared" si="505"/>
        <v>4498</v>
      </c>
      <c r="AF2525" s="18">
        <f t="shared" si="506"/>
        <v>110</v>
      </c>
      <c r="AG2525" s="126">
        <f t="shared" si="507"/>
        <v>2.5068368277119335E-2</v>
      </c>
      <c r="AH2525" s="20">
        <v>13.6</v>
      </c>
      <c r="AI2525" s="20">
        <v>450</v>
      </c>
      <c r="AJ2525" s="20"/>
      <c r="AK2525" s="20">
        <v>688</v>
      </c>
      <c r="AL2525" s="20">
        <f t="shared" si="508"/>
        <v>67260.799999999988</v>
      </c>
      <c r="AM2525" s="7" t="s">
        <v>287</v>
      </c>
      <c r="AN2525" s="20"/>
      <c r="AO2525" s="21"/>
      <c r="AP2525" s="21"/>
      <c r="AQ2525" s="5" t="s">
        <v>2672</v>
      </c>
      <c r="AR2525" s="5" t="s">
        <v>2203</v>
      </c>
    </row>
    <row r="2526" spans="1:44">
      <c r="A2526" s="87" t="s">
        <v>562</v>
      </c>
      <c r="B2526" s="5">
        <v>1013282</v>
      </c>
      <c r="C2526" s="5" t="s">
        <v>565</v>
      </c>
      <c r="D2526" s="5" t="s">
        <v>55</v>
      </c>
      <c r="E2526" s="5" t="s">
        <v>2577</v>
      </c>
      <c r="F2526" s="5" t="s">
        <v>2208</v>
      </c>
      <c r="G2526" s="5" t="s">
        <v>2673</v>
      </c>
      <c r="H2526" s="6">
        <v>42661</v>
      </c>
      <c r="I2526" s="5" t="s">
        <v>575</v>
      </c>
      <c r="J2526" s="5" t="s">
        <v>627</v>
      </c>
      <c r="K2526" s="5" t="s">
        <v>568</v>
      </c>
      <c r="L2526" s="7">
        <v>6</v>
      </c>
      <c r="M2526" s="7" t="s">
        <v>287</v>
      </c>
      <c r="N2526" s="8">
        <v>4481</v>
      </c>
      <c r="O2526" s="122">
        <v>0.02</v>
      </c>
      <c r="P2526" s="10">
        <f t="shared" si="496"/>
        <v>90</v>
      </c>
      <c r="Q2526" s="122">
        <v>5.0000000000000001E-3</v>
      </c>
      <c r="R2526" s="10">
        <f t="shared" si="497"/>
        <v>22</v>
      </c>
      <c r="S2526" s="122">
        <f t="shared" si="498"/>
        <v>2.4994420888194601E-2</v>
      </c>
      <c r="T2526" s="10">
        <f t="shared" si="499"/>
        <v>112</v>
      </c>
      <c r="U2526" s="10">
        <f t="shared" si="500"/>
        <v>4593</v>
      </c>
      <c r="V2526" s="11">
        <v>4593.0249999999996</v>
      </c>
      <c r="W2526" s="12">
        <f t="shared" si="501"/>
        <v>112.02499999999964</v>
      </c>
      <c r="X2526" s="123">
        <f t="shared" si="502"/>
        <v>2.5000000000000001E-2</v>
      </c>
      <c r="Y2526" s="124" t="str">
        <f t="shared" si="503"/>
        <v>0.00%-8.40%</v>
      </c>
      <c r="Z2526" s="15"/>
      <c r="AA2526" s="15"/>
      <c r="AB2526" s="15"/>
      <c r="AC2526" s="125"/>
      <c r="AD2526" s="8">
        <f t="shared" si="504"/>
        <v>0</v>
      </c>
      <c r="AE2526" s="17">
        <f t="shared" si="505"/>
        <v>4593.0249999999996</v>
      </c>
      <c r="AF2526" s="18">
        <f t="shared" si="506"/>
        <v>112.02499999999964</v>
      </c>
      <c r="AG2526" s="126">
        <f t="shared" si="507"/>
        <v>2.4999999999999911E-2</v>
      </c>
      <c r="AH2526" s="20">
        <v>13.6</v>
      </c>
      <c r="AI2526" s="20">
        <v>450</v>
      </c>
      <c r="AJ2526" s="20"/>
      <c r="AK2526" s="20">
        <v>688</v>
      </c>
      <c r="AL2526" s="20">
        <f t="shared" si="508"/>
        <v>68553.139999999985</v>
      </c>
      <c r="AM2526" s="7" t="s">
        <v>287</v>
      </c>
      <c r="AN2526" s="20"/>
      <c r="AO2526" s="21"/>
      <c r="AP2526" s="21"/>
      <c r="AQ2526" s="5" t="s">
        <v>2672</v>
      </c>
      <c r="AR2526" s="5" t="s">
        <v>2203</v>
      </c>
    </row>
    <row r="2527" spans="1:44">
      <c r="A2527" s="87" t="s">
        <v>562</v>
      </c>
      <c r="B2527" s="5">
        <v>1013288</v>
      </c>
      <c r="C2527" s="5" t="s">
        <v>565</v>
      </c>
      <c r="D2527" s="5" t="s">
        <v>55</v>
      </c>
      <c r="E2527" s="5" t="s">
        <v>2577</v>
      </c>
      <c r="F2527" s="5" t="s">
        <v>2204</v>
      </c>
      <c r="G2527" s="5" t="s">
        <v>2673</v>
      </c>
      <c r="H2527" s="6">
        <v>42661</v>
      </c>
      <c r="I2527" s="5" t="s">
        <v>575</v>
      </c>
      <c r="J2527" s="5" t="s">
        <v>627</v>
      </c>
      <c r="K2527" s="5" t="s">
        <v>568</v>
      </c>
      <c r="L2527" s="7">
        <v>6</v>
      </c>
      <c r="M2527" s="7" t="s">
        <v>287</v>
      </c>
      <c r="N2527" s="8">
        <v>4500</v>
      </c>
      <c r="O2527" s="122">
        <v>0.02</v>
      </c>
      <c r="P2527" s="10">
        <f t="shared" si="496"/>
        <v>90</v>
      </c>
      <c r="Q2527" s="122">
        <v>5.0000000000000001E-3</v>
      </c>
      <c r="R2527" s="10">
        <f t="shared" si="497"/>
        <v>23</v>
      </c>
      <c r="S2527" s="122">
        <f t="shared" si="498"/>
        <v>2.5111111111111112E-2</v>
      </c>
      <c r="T2527" s="10">
        <f t="shared" si="499"/>
        <v>113</v>
      </c>
      <c r="U2527" s="10">
        <f t="shared" si="500"/>
        <v>4613</v>
      </c>
      <c r="V2527" s="11">
        <v>4613</v>
      </c>
      <c r="W2527" s="12">
        <f t="shared" si="501"/>
        <v>113</v>
      </c>
      <c r="X2527" s="123">
        <f t="shared" si="502"/>
        <v>2.5100000000000001E-2</v>
      </c>
      <c r="Y2527" s="124" t="str">
        <f t="shared" si="503"/>
        <v>0.00%-8.40%</v>
      </c>
      <c r="Z2527" s="15"/>
      <c r="AA2527" s="15"/>
      <c r="AB2527" s="15"/>
      <c r="AC2527" s="125"/>
      <c r="AD2527" s="8">
        <f t="shared" si="504"/>
        <v>0</v>
      </c>
      <c r="AE2527" s="17">
        <f t="shared" si="505"/>
        <v>4613</v>
      </c>
      <c r="AF2527" s="18">
        <f t="shared" si="506"/>
        <v>113</v>
      </c>
      <c r="AG2527" s="126">
        <f t="shared" si="507"/>
        <v>2.5111111111111084E-2</v>
      </c>
      <c r="AH2527" s="20">
        <v>13.6</v>
      </c>
      <c r="AI2527" s="20">
        <v>450</v>
      </c>
      <c r="AJ2527" s="20"/>
      <c r="AK2527" s="20">
        <v>688</v>
      </c>
      <c r="AL2527" s="20">
        <f t="shared" si="508"/>
        <v>68824.799999999988</v>
      </c>
      <c r="AM2527" s="7" t="s">
        <v>287</v>
      </c>
      <c r="AN2527" s="20"/>
      <c r="AO2527" s="21"/>
      <c r="AP2527" s="21"/>
      <c r="AQ2527" s="5" t="s">
        <v>2672</v>
      </c>
      <c r="AR2527" s="5" t="s">
        <v>2203</v>
      </c>
    </row>
    <row r="2528" spans="1:44">
      <c r="A2528" s="87" t="s">
        <v>562</v>
      </c>
      <c r="B2528" s="5">
        <v>1013289</v>
      </c>
      <c r="C2528" s="5" t="s">
        <v>565</v>
      </c>
      <c r="D2528" s="5" t="s">
        <v>55</v>
      </c>
      <c r="E2528" s="5" t="s">
        <v>2577</v>
      </c>
      <c r="F2528" s="5" t="s">
        <v>2215</v>
      </c>
      <c r="G2528" s="5" t="s">
        <v>2673</v>
      </c>
      <c r="H2528" s="6">
        <v>42661</v>
      </c>
      <c r="I2528" s="5" t="s">
        <v>575</v>
      </c>
      <c r="J2528" s="5" t="s">
        <v>627</v>
      </c>
      <c r="K2528" s="5" t="s">
        <v>568</v>
      </c>
      <c r="L2528" s="7">
        <v>6</v>
      </c>
      <c r="M2528" s="7" t="s">
        <v>287</v>
      </c>
      <c r="N2528" s="8">
        <v>4366</v>
      </c>
      <c r="O2528" s="122">
        <v>0.02</v>
      </c>
      <c r="P2528" s="10">
        <f t="shared" si="496"/>
        <v>87</v>
      </c>
      <c r="Q2528" s="122">
        <v>5.0000000000000001E-3</v>
      </c>
      <c r="R2528" s="10">
        <f t="shared" si="497"/>
        <v>22</v>
      </c>
      <c r="S2528" s="122">
        <f t="shared" si="498"/>
        <v>2.4965643609711406E-2</v>
      </c>
      <c r="T2528" s="10">
        <f t="shared" si="499"/>
        <v>109</v>
      </c>
      <c r="U2528" s="10">
        <f t="shared" si="500"/>
        <v>4475</v>
      </c>
      <c r="V2528" s="11">
        <v>4475</v>
      </c>
      <c r="W2528" s="12">
        <f t="shared" si="501"/>
        <v>109</v>
      </c>
      <c r="X2528" s="123">
        <f t="shared" si="502"/>
        <v>2.5000000000000001E-2</v>
      </c>
      <c r="Y2528" s="124" t="str">
        <f t="shared" si="503"/>
        <v>0.00%-8.40%</v>
      </c>
      <c r="Z2528" s="15"/>
      <c r="AA2528" s="15"/>
      <c r="AB2528" s="15"/>
      <c r="AC2528" s="125"/>
      <c r="AD2528" s="8">
        <f t="shared" si="504"/>
        <v>0</v>
      </c>
      <c r="AE2528" s="17">
        <f t="shared" si="505"/>
        <v>4475</v>
      </c>
      <c r="AF2528" s="18">
        <f t="shared" si="506"/>
        <v>109</v>
      </c>
      <c r="AG2528" s="126">
        <f t="shared" si="507"/>
        <v>2.496564360971143E-2</v>
      </c>
      <c r="AH2528" s="20">
        <v>13.6</v>
      </c>
      <c r="AI2528" s="20">
        <v>450</v>
      </c>
      <c r="AJ2528" s="20"/>
      <c r="AK2528" s="20">
        <v>688</v>
      </c>
      <c r="AL2528" s="20">
        <f t="shared" si="508"/>
        <v>66948</v>
      </c>
      <c r="AM2528" s="7" t="s">
        <v>287</v>
      </c>
      <c r="AN2528" s="20"/>
      <c r="AO2528" s="21"/>
      <c r="AP2528" s="21"/>
      <c r="AQ2528" s="5" t="s">
        <v>2672</v>
      </c>
      <c r="AR2528" s="5" t="s">
        <v>2203</v>
      </c>
    </row>
    <row r="2529" spans="1:44">
      <c r="A2529" s="87" t="s">
        <v>562</v>
      </c>
      <c r="B2529" s="5">
        <v>1013296</v>
      </c>
      <c r="C2529" s="5" t="s">
        <v>565</v>
      </c>
      <c r="D2529" s="5" t="s">
        <v>55</v>
      </c>
      <c r="E2529" s="5" t="s">
        <v>2577</v>
      </c>
      <c r="F2529" s="5" t="s">
        <v>2208</v>
      </c>
      <c r="G2529" s="5" t="s">
        <v>2673</v>
      </c>
      <c r="H2529" s="6">
        <v>42661</v>
      </c>
      <c r="I2529" s="5" t="s">
        <v>575</v>
      </c>
      <c r="J2529" s="5" t="s">
        <v>627</v>
      </c>
      <c r="K2529" s="5" t="s">
        <v>568</v>
      </c>
      <c r="L2529" s="7">
        <v>6</v>
      </c>
      <c r="M2529" s="7" t="s">
        <v>287</v>
      </c>
      <c r="N2529" s="8">
        <v>4435</v>
      </c>
      <c r="O2529" s="122">
        <v>0.02</v>
      </c>
      <c r="P2529" s="10">
        <f t="shared" si="496"/>
        <v>89</v>
      </c>
      <c r="Q2529" s="122">
        <v>5.0000000000000001E-3</v>
      </c>
      <c r="R2529" s="10">
        <f t="shared" si="497"/>
        <v>22</v>
      </c>
      <c r="S2529" s="122">
        <f t="shared" si="498"/>
        <v>2.5028184892897407E-2</v>
      </c>
      <c r="T2529" s="10">
        <f t="shared" si="499"/>
        <v>111</v>
      </c>
      <c r="U2529" s="10">
        <f t="shared" si="500"/>
        <v>4546</v>
      </c>
      <c r="V2529" s="11">
        <v>4545.875</v>
      </c>
      <c r="W2529" s="12">
        <f t="shared" si="501"/>
        <v>110.875</v>
      </c>
      <c r="X2529" s="123">
        <f t="shared" si="502"/>
        <v>2.5000000000000001E-2</v>
      </c>
      <c r="Y2529" s="124" t="str">
        <f t="shared" si="503"/>
        <v>0.00%-8.40%</v>
      </c>
      <c r="Z2529" s="15"/>
      <c r="AA2529" s="15"/>
      <c r="AB2529" s="15"/>
      <c r="AC2529" s="125"/>
      <c r="AD2529" s="8">
        <f t="shared" si="504"/>
        <v>0</v>
      </c>
      <c r="AE2529" s="17">
        <f t="shared" si="505"/>
        <v>4545.875</v>
      </c>
      <c r="AF2529" s="18">
        <f t="shared" si="506"/>
        <v>110.875</v>
      </c>
      <c r="AG2529" s="126">
        <f t="shared" si="507"/>
        <v>2.4999999999999911E-2</v>
      </c>
      <c r="AH2529" s="20">
        <v>13.6</v>
      </c>
      <c r="AI2529" s="20">
        <v>450</v>
      </c>
      <c r="AJ2529" s="20"/>
      <c r="AK2529" s="20">
        <v>688</v>
      </c>
      <c r="AL2529" s="20">
        <f t="shared" si="508"/>
        <v>67911.899999999994</v>
      </c>
      <c r="AM2529" s="7" t="s">
        <v>287</v>
      </c>
      <c r="AN2529" s="20"/>
      <c r="AO2529" s="21"/>
      <c r="AP2529" s="21"/>
      <c r="AQ2529" s="5" t="s">
        <v>2672</v>
      </c>
      <c r="AR2529" s="5" t="s">
        <v>2203</v>
      </c>
    </row>
    <row r="2530" spans="1:44">
      <c r="A2530" s="87" t="s">
        <v>562</v>
      </c>
      <c r="B2530" s="5">
        <v>1013319</v>
      </c>
      <c r="C2530" s="5" t="s">
        <v>565</v>
      </c>
      <c r="D2530" s="5" t="s">
        <v>55</v>
      </c>
      <c r="E2530" s="5" t="s">
        <v>2577</v>
      </c>
      <c r="F2530" s="5" t="s">
        <v>2215</v>
      </c>
      <c r="G2530" s="5" t="s">
        <v>2673</v>
      </c>
      <c r="H2530" s="6">
        <v>42661</v>
      </c>
      <c r="I2530" s="5" t="s">
        <v>575</v>
      </c>
      <c r="J2530" s="5" t="s">
        <v>2644</v>
      </c>
      <c r="K2530" s="5" t="s">
        <v>568</v>
      </c>
      <c r="L2530" s="7">
        <v>6</v>
      </c>
      <c r="M2530" s="7" t="s">
        <v>287</v>
      </c>
      <c r="N2530" s="8">
        <v>4114</v>
      </c>
      <c r="O2530" s="122">
        <v>0.02</v>
      </c>
      <c r="P2530" s="10">
        <f t="shared" si="496"/>
        <v>82</v>
      </c>
      <c r="Q2530" s="122">
        <v>5.0000000000000001E-3</v>
      </c>
      <c r="R2530" s="10">
        <f t="shared" si="497"/>
        <v>21</v>
      </c>
      <c r="S2530" s="122">
        <f t="shared" si="498"/>
        <v>2.5036460865337871E-2</v>
      </c>
      <c r="T2530" s="10">
        <f t="shared" si="499"/>
        <v>103</v>
      </c>
      <c r="U2530" s="10">
        <f t="shared" si="500"/>
        <v>4217</v>
      </c>
      <c r="V2530" s="11">
        <v>4166</v>
      </c>
      <c r="W2530" s="12">
        <f t="shared" si="501"/>
        <v>52</v>
      </c>
      <c r="X2530" s="123">
        <f t="shared" si="502"/>
        <v>1.26E-2</v>
      </c>
      <c r="Y2530" s="124" t="str">
        <f t="shared" si="503"/>
        <v>0.00%-8.40%</v>
      </c>
      <c r="Z2530" s="15"/>
      <c r="AA2530" s="15"/>
      <c r="AB2530" s="15"/>
      <c r="AC2530" s="125"/>
      <c r="AD2530" s="8">
        <f t="shared" si="504"/>
        <v>0</v>
      </c>
      <c r="AE2530" s="17">
        <f t="shared" si="505"/>
        <v>4166</v>
      </c>
      <c r="AF2530" s="18">
        <f t="shared" si="506"/>
        <v>52</v>
      </c>
      <c r="AG2530" s="126">
        <f t="shared" si="507"/>
        <v>1.2639766650461848E-2</v>
      </c>
      <c r="AH2530" s="20">
        <v>13.6</v>
      </c>
      <c r="AI2530" s="20">
        <v>650</v>
      </c>
      <c r="AJ2530" s="20"/>
      <c r="AK2530" s="20">
        <v>688</v>
      </c>
      <c r="AL2530" s="20">
        <f t="shared" si="508"/>
        <v>65145.599999999999</v>
      </c>
      <c r="AM2530" s="7" t="s">
        <v>287</v>
      </c>
      <c r="AN2530" s="20"/>
      <c r="AO2530" s="21" t="str">
        <f>VLOOKUP(B2530,'[2]FCLCh-VB2'!$B$9:$AQ$230,42,)</f>
        <v>仅能从事单一工序</v>
      </c>
      <c r="AP2530" s="21"/>
      <c r="AQ2530" s="5" t="s">
        <v>2672</v>
      </c>
      <c r="AR2530" s="5" t="s">
        <v>2203</v>
      </c>
    </row>
    <row r="2531" spans="1:44">
      <c r="A2531" s="87" t="s">
        <v>562</v>
      </c>
      <c r="B2531" s="5">
        <v>1013324</v>
      </c>
      <c r="C2531" s="5" t="s">
        <v>565</v>
      </c>
      <c r="D2531" s="5" t="s">
        <v>55</v>
      </c>
      <c r="E2531" s="5" t="s">
        <v>2577</v>
      </c>
      <c r="F2531" s="5" t="s">
        <v>2208</v>
      </c>
      <c r="G2531" s="5" t="s">
        <v>2673</v>
      </c>
      <c r="H2531" s="6">
        <v>42661</v>
      </c>
      <c r="I2531" s="5" t="s">
        <v>575</v>
      </c>
      <c r="J2531" s="5" t="s">
        <v>627</v>
      </c>
      <c r="K2531" s="5" t="s">
        <v>568</v>
      </c>
      <c r="L2531" s="7">
        <v>6</v>
      </c>
      <c r="M2531" s="7" t="s">
        <v>287</v>
      </c>
      <c r="N2531" s="8">
        <v>4397</v>
      </c>
      <c r="O2531" s="122">
        <v>0.02</v>
      </c>
      <c r="P2531" s="10">
        <f t="shared" si="496"/>
        <v>88</v>
      </c>
      <c r="Q2531" s="122">
        <v>5.0000000000000001E-3</v>
      </c>
      <c r="R2531" s="10">
        <f t="shared" si="497"/>
        <v>22</v>
      </c>
      <c r="S2531" s="122">
        <f t="shared" si="498"/>
        <v>2.501705708437571E-2</v>
      </c>
      <c r="T2531" s="10">
        <f t="shared" si="499"/>
        <v>110</v>
      </c>
      <c r="U2531" s="10">
        <f t="shared" si="500"/>
        <v>4507</v>
      </c>
      <c r="V2531" s="11">
        <v>4506.9249999999993</v>
      </c>
      <c r="W2531" s="12">
        <f t="shared" si="501"/>
        <v>109.92499999999927</v>
      </c>
      <c r="X2531" s="123">
        <f t="shared" si="502"/>
        <v>2.5000000000000001E-2</v>
      </c>
      <c r="Y2531" s="124" t="str">
        <f t="shared" si="503"/>
        <v>0.00%-8.40%</v>
      </c>
      <c r="Z2531" s="15"/>
      <c r="AA2531" s="15"/>
      <c r="AB2531" s="15"/>
      <c r="AC2531" s="125"/>
      <c r="AD2531" s="8">
        <f t="shared" si="504"/>
        <v>0</v>
      </c>
      <c r="AE2531" s="17">
        <f t="shared" si="505"/>
        <v>4506.9249999999993</v>
      </c>
      <c r="AF2531" s="18">
        <f t="shared" si="506"/>
        <v>109.92499999999927</v>
      </c>
      <c r="AG2531" s="126">
        <f t="shared" si="507"/>
        <v>2.4999999999999911E-2</v>
      </c>
      <c r="AH2531" s="20">
        <v>13.6</v>
      </c>
      <c r="AI2531" s="20">
        <v>450</v>
      </c>
      <c r="AJ2531" s="20"/>
      <c r="AK2531" s="20">
        <v>688</v>
      </c>
      <c r="AL2531" s="20">
        <f t="shared" si="508"/>
        <v>67382.179999999993</v>
      </c>
      <c r="AM2531" s="7" t="s">
        <v>287</v>
      </c>
      <c r="AN2531" s="20"/>
      <c r="AO2531" s="21"/>
      <c r="AP2531" s="21"/>
      <c r="AQ2531" s="5" t="s">
        <v>2672</v>
      </c>
      <c r="AR2531" s="5" t="s">
        <v>2203</v>
      </c>
    </row>
    <row r="2532" spans="1:44">
      <c r="A2532" s="87" t="s">
        <v>562</v>
      </c>
      <c r="B2532" s="5">
        <v>1013355</v>
      </c>
      <c r="C2532" s="5" t="s">
        <v>565</v>
      </c>
      <c r="D2532" s="5" t="s">
        <v>55</v>
      </c>
      <c r="E2532" s="5" t="s">
        <v>2577</v>
      </c>
      <c r="F2532" s="5" t="s">
        <v>2208</v>
      </c>
      <c r="G2532" s="5" t="s">
        <v>2673</v>
      </c>
      <c r="H2532" s="6">
        <v>42665</v>
      </c>
      <c r="I2532" s="5" t="s">
        <v>489</v>
      </c>
      <c r="J2532" s="5" t="s">
        <v>489</v>
      </c>
      <c r="K2532" s="5" t="s">
        <v>568</v>
      </c>
      <c r="L2532" s="7">
        <v>6</v>
      </c>
      <c r="M2532" s="7" t="s">
        <v>287</v>
      </c>
      <c r="N2532" s="8">
        <v>5120</v>
      </c>
      <c r="O2532" s="122">
        <v>0.02</v>
      </c>
      <c r="P2532" s="10">
        <f t="shared" si="496"/>
        <v>102</v>
      </c>
      <c r="Q2532" s="122">
        <v>5.0000000000000001E-3</v>
      </c>
      <c r="R2532" s="10">
        <f t="shared" si="497"/>
        <v>26</v>
      </c>
      <c r="S2532" s="122">
        <f t="shared" si="498"/>
        <v>2.5000000000000001E-2</v>
      </c>
      <c r="T2532" s="10">
        <f t="shared" si="499"/>
        <v>128</v>
      </c>
      <c r="U2532" s="10">
        <f t="shared" si="500"/>
        <v>5248</v>
      </c>
      <c r="V2532" s="11">
        <v>5299.2</v>
      </c>
      <c r="W2532" s="12">
        <f t="shared" si="501"/>
        <v>179.19999999999982</v>
      </c>
      <c r="X2532" s="123">
        <f t="shared" si="502"/>
        <v>3.5000000000000003E-2</v>
      </c>
      <c r="Y2532" s="124" t="str">
        <f t="shared" si="503"/>
        <v>0.00%-8.40%</v>
      </c>
      <c r="Z2532" s="15"/>
      <c r="AA2532" s="15"/>
      <c r="AB2532" s="15"/>
      <c r="AC2532" s="125"/>
      <c r="AD2532" s="8">
        <f t="shared" si="504"/>
        <v>0</v>
      </c>
      <c r="AE2532" s="17">
        <f t="shared" si="505"/>
        <v>5299.2</v>
      </c>
      <c r="AF2532" s="18">
        <f t="shared" si="506"/>
        <v>179.19999999999982</v>
      </c>
      <c r="AG2532" s="126">
        <f t="shared" si="507"/>
        <v>3.499999999999992E-2</v>
      </c>
      <c r="AH2532" s="20">
        <v>13.6</v>
      </c>
      <c r="AI2532" s="20">
        <v>850</v>
      </c>
      <c r="AJ2532" s="20"/>
      <c r="AK2532" s="20">
        <v>688</v>
      </c>
      <c r="AL2532" s="20">
        <f t="shared" si="508"/>
        <v>82957.119999999995</v>
      </c>
      <c r="AM2532" s="7" t="s">
        <v>287</v>
      </c>
      <c r="AN2532" s="20"/>
      <c r="AO2532" s="21"/>
      <c r="AP2532" s="21"/>
      <c r="AQ2532" s="5" t="s">
        <v>2672</v>
      </c>
      <c r="AR2532" s="5" t="s">
        <v>2203</v>
      </c>
    </row>
    <row r="2533" spans="1:44">
      <c r="A2533" s="87" t="s">
        <v>562</v>
      </c>
      <c r="B2533" s="5">
        <v>1013356</v>
      </c>
      <c r="C2533" s="5" t="s">
        <v>565</v>
      </c>
      <c r="D2533" s="5" t="s">
        <v>55</v>
      </c>
      <c r="E2533" s="5" t="s">
        <v>2577</v>
      </c>
      <c r="F2533" s="5" t="s">
        <v>2204</v>
      </c>
      <c r="G2533" s="5" t="s">
        <v>2673</v>
      </c>
      <c r="H2533" s="6">
        <v>42665</v>
      </c>
      <c r="I2533" s="5" t="s">
        <v>575</v>
      </c>
      <c r="J2533" s="5" t="s">
        <v>653</v>
      </c>
      <c r="K2533" s="5" t="s">
        <v>568</v>
      </c>
      <c r="L2533" s="7">
        <v>6</v>
      </c>
      <c r="M2533" s="7" t="s">
        <v>287</v>
      </c>
      <c r="N2533" s="8">
        <v>4630</v>
      </c>
      <c r="O2533" s="122">
        <v>0.02</v>
      </c>
      <c r="P2533" s="10">
        <f t="shared" si="496"/>
        <v>93</v>
      </c>
      <c r="Q2533" s="122">
        <v>5.0000000000000001E-3</v>
      </c>
      <c r="R2533" s="10">
        <f t="shared" si="497"/>
        <v>23</v>
      </c>
      <c r="S2533" s="122">
        <f t="shared" si="498"/>
        <v>2.5053995680345574E-2</v>
      </c>
      <c r="T2533" s="10">
        <f t="shared" si="499"/>
        <v>116</v>
      </c>
      <c r="U2533" s="10">
        <f t="shared" si="500"/>
        <v>4746</v>
      </c>
      <c r="V2533" s="11">
        <v>4746</v>
      </c>
      <c r="W2533" s="12">
        <f t="shared" si="501"/>
        <v>116</v>
      </c>
      <c r="X2533" s="123">
        <f t="shared" si="502"/>
        <v>2.5100000000000001E-2</v>
      </c>
      <c r="Y2533" s="124" t="str">
        <f t="shared" si="503"/>
        <v>0.00%-8.40%</v>
      </c>
      <c r="Z2533" s="15"/>
      <c r="AA2533" s="15"/>
      <c r="AB2533" s="15"/>
      <c r="AC2533" s="125"/>
      <c r="AD2533" s="8">
        <f t="shared" si="504"/>
        <v>0</v>
      </c>
      <c r="AE2533" s="17">
        <f t="shared" si="505"/>
        <v>4746</v>
      </c>
      <c r="AF2533" s="18">
        <f t="shared" si="506"/>
        <v>116</v>
      </c>
      <c r="AG2533" s="126">
        <f t="shared" si="507"/>
        <v>2.5053995680345498E-2</v>
      </c>
      <c r="AH2533" s="20">
        <v>13.6</v>
      </c>
      <c r="AI2533" s="20">
        <v>750</v>
      </c>
      <c r="AJ2533" s="20"/>
      <c r="AK2533" s="20">
        <v>688</v>
      </c>
      <c r="AL2533" s="20">
        <f t="shared" si="508"/>
        <v>74233.600000000006</v>
      </c>
      <c r="AM2533" s="7" t="s">
        <v>287</v>
      </c>
      <c r="AN2533" s="20"/>
      <c r="AO2533" s="21"/>
      <c r="AP2533" s="21"/>
      <c r="AQ2533" s="5" t="s">
        <v>2672</v>
      </c>
      <c r="AR2533" s="5" t="s">
        <v>2203</v>
      </c>
    </row>
    <row r="2534" spans="1:44">
      <c r="A2534" s="87" t="s">
        <v>562</v>
      </c>
      <c r="B2534" s="5">
        <v>1013399</v>
      </c>
      <c r="C2534" s="5" t="s">
        <v>565</v>
      </c>
      <c r="D2534" s="5" t="s">
        <v>55</v>
      </c>
      <c r="E2534" s="5" t="s">
        <v>2577</v>
      </c>
      <c r="F2534" s="5" t="s">
        <v>2204</v>
      </c>
      <c r="G2534" s="5" t="s">
        <v>2673</v>
      </c>
      <c r="H2534" s="6">
        <v>42665</v>
      </c>
      <c r="I2534" s="5" t="s">
        <v>575</v>
      </c>
      <c r="J2534" s="5" t="s">
        <v>627</v>
      </c>
      <c r="K2534" s="5" t="s">
        <v>568</v>
      </c>
      <c r="L2534" s="7">
        <v>6</v>
      </c>
      <c r="M2534" s="7" t="s">
        <v>287</v>
      </c>
      <c r="N2534" s="8">
        <v>4356</v>
      </c>
      <c r="O2534" s="122">
        <v>0.02</v>
      </c>
      <c r="P2534" s="10">
        <f t="shared" si="496"/>
        <v>87</v>
      </c>
      <c r="Q2534" s="122">
        <v>5.0000000000000001E-3</v>
      </c>
      <c r="R2534" s="10">
        <f t="shared" si="497"/>
        <v>22</v>
      </c>
      <c r="S2534" s="122">
        <f t="shared" si="498"/>
        <v>2.5022956841138658E-2</v>
      </c>
      <c r="T2534" s="10">
        <f t="shared" si="499"/>
        <v>109</v>
      </c>
      <c r="U2534" s="10">
        <f t="shared" si="500"/>
        <v>4465</v>
      </c>
      <c r="V2534" s="11">
        <v>4465</v>
      </c>
      <c r="W2534" s="12">
        <f t="shared" si="501"/>
        <v>109</v>
      </c>
      <c r="X2534" s="123">
        <f t="shared" si="502"/>
        <v>2.5000000000000001E-2</v>
      </c>
      <c r="Y2534" s="124" t="str">
        <f t="shared" si="503"/>
        <v>0.00%-8.40%</v>
      </c>
      <c r="Z2534" s="15"/>
      <c r="AA2534" s="15"/>
      <c r="AB2534" s="15"/>
      <c r="AC2534" s="125"/>
      <c r="AD2534" s="8">
        <f t="shared" si="504"/>
        <v>0</v>
      </c>
      <c r="AE2534" s="17">
        <f t="shared" si="505"/>
        <v>4465</v>
      </c>
      <c r="AF2534" s="18">
        <f t="shared" si="506"/>
        <v>109</v>
      </c>
      <c r="AG2534" s="126">
        <f t="shared" si="507"/>
        <v>2.5022956841138644E-2</v>
      </c>
      <c r="AH2534" s="20">
        <v>13.6</v>
      </c>
      <c r="AI2534" s="20">
        <v>450</v>
      </c>
      <c r="AJ2534" s="20"/>
      <c r="AK2534" s="20">
        <v>688</v>
      </c>
      <c r="AL2534" s="20">
        <f t="shared" si="508"/>
        <v>66812</v>
      </c>
      <c r="AM2534" s="7" t="s">
        <v>287</v>
      </c>
      <c r="AN2534" s="20"/>
      <c r="AO2534" s="21"/>
      <c r="AP2534" s="21"/>
      <c r="AQ2534" s="5" t="s">
        <v>2672</v>
      </c>
      <c r="AR2534" s="5" t="s">
        <v>2203</v>
      </c>
    </row>
    <row r="2535" spans="1:44">
      <c r="A2535" s="87" t="s">
        <v>562</v>
      </c>
      <c r="B2535" s="5">
        <v>1013464</v>
      </c>
      <c r="C2535" s="5" t="s">
        <v>565</v>
      </c>
      <c r="D2535" s="5" t="s">
        <v>55</v>
      </c>
      <c r="E2535" s="5" t="s">
        <v>2577</v>
      </c>
      <c r="F2535" s="5" t="s">
        <v>2208</v>
      </c>
      <c r="G2535" s="5" t="s">
        <v>2673</v>
      </c>
      <c r="H2535" s="6">
        <v>42672</v>
      </c>
      <c r="I2535" s="5" t="s">
        <v>575</v>
      </c>
      <c r="J2535" s="5" t="s">
        <v>627</v>
      </c>
      <c r="K2535" s="5" t="s">
        <v>568</v>
      </c>
      <c r="L2535" s="7">
        <v>6</v>
      </c>
      <c r="M2535" s="7" t="s">
        <v>287</v>
      </c>
      <c r="N2535" s="8">
        <v>4397</v>
      </c>
      <c r="O2535" s="122">
        <v>0.02</v>
      </c>
      <c r="P2535" s="10">
        <f t="shared" si="496"/>
        <v>88</v>
      </c>
      <c r="Q2535" s="122">
        <v>5.0000000000000001E-3</v>
      </c>
      <c r="R2535" s="10">
        <f t="shared" si="497"/>
        <v>22</v>
      </c>
      <c r="S2535" s="122">
        <f t="shared" si="498"/>
        <v>2.501705708437571E-2</v>
      </c>
      <c r="T2535" s="10">
        <f t="shared" si="499"/>
        <v>110</v>
      </c>
      <c r="U2535" s="10">
        <f t="shared" si="500"/>
        <v>4507</v>
      </c>
      <c r="V2535" s="11">
        <v>4506.9249999999993</v>
      </c>
      <c r="W2535" s="12">
        <f t="shared" si="501"/>
        <v>109.92499999999927</v>
      </c>
      <c r="X2535" s="123">
        <f t="shared" si="502"/>
        <v>2.5000000000000001E-2</v>
      </c>
      <c r="Y2535" s="124" t="str">
        <f t="shared" si="503"/>
        <v>0.00%-8.40%</v>
      </c>
      <c r="Z2535" s="15"/>
      <c r="AA2535" s="15"/>
      <c r="AB2535" s="15"/>
      <c r="AC2535" s="125"/>
      <c r="AD2535" s="8">
        <f t="shared" si="504"/>
        <v>0</v>
      </c>
      <c r="AE2535" s="17">
        <f t="shared" si="505"/>
        <v>4506.9249999999993</v>
      </c>
      <c r="AF2535" s="18">
        <f t="shared" si="506"/>
        <v>109.92499999999927</v>
      </c>
      <c r="AG2535" s="126">
        <f t="shared" si="507"/>
        <v>2.4999999999999911E-2</v>
      </c>
      <c r="AH2535" s="20">
        <v>13.6</v>
      </c>
      <c r="AI2535" s="20">
        <v>450</v>
      </c>
      <c r="AJ2535" s="20"/>
      <c r="AK2535" s="20">
        <v>688</v>
      </c>
      <c r="AL2535" s="20">
        <f t="shared" si="508"/>
        <v>67382.179999999993</v>
      </c>
      <c r="AM2535" s="7" t="s">
        <v>287</v>
      </c>
      <c r="AN2535" s="20"/>
      <c r="AO2535" s="21"/>
      <c r="AP2535" s="21"/>
      <c r="AQ2535" s="5" t="s">
        <v>2672</v>
      </c>
      <c r="AR2535" s="5" t="s">
        <v>2203</v>
      </c>
    </row>
    <row r="2536" spans="1:44">
      <c r="A2536" s="87" t="s">
        <v>562</v>
      </c>
      <c r="B2536" s="5">
        <v>1013484</v>
      </c>
      <c r="C2536" s="5" t="s">
        <v>565</v>
      </c>
      <c r="D2536" s="5" t="s">
        <v>55</v>
      </c>
      <c r="E2536" s="5" t="s">
        <v>2577</v>
      </c>
      <c r="F2536" s="5" t="s">
        <v>2204</v>
      </c>
      <c r="G2536" s="5" t="s">
        <v>2673</v>
      </c>
      <c r="H2536" s="6">
        <v>42672</v>
      </c>
      <c r="I2536" s="5" t="s">
        <v>575</v>
      </c>
      <c r="J2536" s="5" t="s">
        <v>653</v>
      </c>
      <c r="K2536" s="5" t="s">
        <v>568</v>
      </c>
      <c r="L2536" s="7">
        <v>6</v>
      </c>
      <c r="M2536" s="7" t="s">
        <v>287</v>
      </c>
      <c r="N2536" s="8">
        <v>4638</v>
      </c>
      <c r="O2536" s="122">
        <v>0.02</v>
      </c>
      <c r="P2536" s="10">
        <f t="shared" si="496"/>
        <v>93</v>
      </c>
      <c r="Q2536" s="122">
        <v>5.0000000000000001E-3</v>
      </c>
      <c r="R2536" s="10">
        <f t="shared" si="497"/>
        <v>23</v>
      </c>
      <c r="S2536" s="122">
        <f t="shared" si="498"/>
        <v>2.5010780508840019E-2</v>
      </c>
      <c r="T2536" s="10">
        <f t="shared" si="499"/>
        <v>116</v>
      </c>
      <c r="U2536" s="10">
        <f t="shared" si="500"/>
        <v>4754</v>
      </c>
      <c r="V2536" s="11">
        <v>4638</v>
      </c>
      <c r="W2536" s="12">
        <f t="shared" si="501"/>
        <v>0</v>
      </c>
      <c r="X2536" s="123">
        <f t="shared" si="502"/>
        <v>0</v>
      </c>
      <c r="Y2536" s="124" t="str">
        <f t="shared" si="503"/>
        <v>0.00%-8.40%</v>
      </c>
      <c r="Z2536" s="15"/>
      <c r="AA2536" s="15"/>
      <c r="AB2536" s="15"/>
      <c r="AC2536" s="125"/>
      <c r="AD2536" s="8">
        <f t="shared" si="504"/>
        <v>0</v>
      </c>
      <c r="AE2536" s="17">
        <f t="shared" si="505"/>
        <v>4638</v>
      </c>
      <c r="AF2536" s="18">
        <f t="shared" si="506"/>
        <v>0</v>
      </c>
      <c r="AG2536" s="126">
        <f t="shared" si="507"/>
        <v>0</v>
      </c>
      <c r="AH2536" s="20">
        <v>13.6</v>
      </c>
      <c r="AI2536" s="20">
        <v>750</v>
      </c>
      <c r="AJ2536" s="20"/>
      <c r="AK2536" s="20">
        <v>688</v>
      </c>
      <c r="AL2536" s="20">
        <f t="shared" si="508"/>
        <v>72764.799999999988</v>
      </c>
      <c r="AM2536" s="7" t="s">
        <v>287</v>
      </c>
      <c r="AN2536" s="20"/>
      <c r="AO2536" s="21" t="str">
        <f>VLOOKUP(B2536,'[4]FCLCh-VB1'!$B$9:$AQ$248,42,)</f>
        <v>假期较长，产假&amp;哺乳假</v>
      </c>
      <c r="AP2536" s="21" t="s">
        <v>624</v>
      </c>
      <c r="AQ2536" s="5" t="s">
        <v>2672</v>
      </c>
      <c r="AR2536" s="5" t="s">
        <v>2203</v>
      </c>
    </row>
    <row r="2537" spans="1:44">
      <c r="A2537" s="87" t="s">
        <v>562</v>
      </c>
      <c r="B2537" s="5">
        <v>1013507</v>
      </c>
      <c r="C2537" s="5" t="s">
        <v>565</v>
      </c>
      <c r="D2537" s="5" t="s">
        <v>55</v>
      </c>
      <c r="E2537" s="5" t="s">
        <v>2577</v>
      </c>
      <c r="F2537" s="5" t="s">
        <v>2208</v>
      </c>
      <c r="G2537" s="5" t="s">
        <v>2673</v>
      </c>
      <c r="H2537" s="6">
        <v>42672</v>
      </c>
      <c r="I2537" s="5" t="s">
        <v>575</v>
      </c>
      <c r="J2537" s="5" t="s">
        <v>627</v>
      </c>
      <c r="K2537" s="5" t="s">
        <v>568</v>
      </c>
      <c r="L2537" s="7">
        <v>6</v>
      </c>
      <c r="M2537" s="7" t="s">
        <v>287</v>
      </c>
      <c r="N2537" s="8">
        <v>4397</v>
      </c>
      <c r="O2537" s="122">
        <v>0.02</v>
      </c>
      <c r="P2537" s="10">
        <f t="shared" si="496"/>
        <v>88</v>
      </c>
      <c r="Q2537" s="122">
        <v>5.0000000000000001E-3</v>
      </c>
      <c r="R2537" s="10">
        <f t="shared" si="497"/>
        <v>22</v>
      </c>
      <c r="S2537" s="122">
        <f t="shared" si="498"/>
        <v>2.501705708437571E-2</v>
      </c>
      <c r="T2537" s="10">
        <f t="shared" si="499"/>
        <v>110</v>
      </c>
      <c r="U2537" s="10">
        <f t="shared" si="500"/>
        <v>4507</v>
      </c>
      <c r="V2537" s="11">
        <v>4506.9249999999993</v>
      </c>
      <c r="W2537" s="12">
        <f t="shared" si="501"/>
        <v>109.92499999999927</v>
      </c>
      <c r="X2537" s="123">
        <f t="shared" si="502"/>
        <v>2.5000000000000001E-2</v>
      </c>
      <c r="Y2537" s="124" t="str">
        <f t="shared" si="503"/>
        <v>0.00%-8.40%</v>
      </c>
      <c r="Z2537" s="15"/>
      <c r="AA2537" s="15"/>
      <c r="AB2537" s="15"/>
      <c r="AC2537" s="125"/>
      <c r="AD2537" s="8">
        <f t="shared" si="504"/>
        <v>0</v>
      </c>
      <c r="AE2537" s="17">
        <f t="shared" si="505"/>
        <v>4506.9249999999993</v>
      </c>
      <c r="AF2537" s="18">
        <f t="shared" si="506"/>
        <v>109.92499999999927</v>
      </c>
      <c r="AG2537" s="126">
        <f t="shared" si="507"/>
        <v>2.4999999999999911E-2</v>
      </c>
      <c r="AH2537" s="20">
        <v>13.6</v>
      </c>
      <c r="AI2537" s="20">
        <v>450</v>
      </c>
      <c r="AJ2537" s="20"/>
      <c r="AK2537" s="20">
        <v>688</v>
      </c>
      <c r="AL2537" s="20">
        <f t="shared" si="508"/>
        <v>67382.179999999993</v>
      </c>
      <c r="AM2537" s="7" t="s">
        <v>287</v>
      </c>
      <c r="AN2537" s="20"/>
      <c r="AO2537" s="21"/>
      <c r="AP2537" s="21"/>
      <c r="AQ2537" s="5" t="s">
        <v>2672</v>
      </c>
      <c r="AR2537" s="5" t="s">
        <v>2203</v>
      </c>
    </row>
    <row r="2538" spans="1:44">
      <c r="A2538" s="87" t="s">
        <v>562</v>
      </c>
      <c r="B2538" s="5">
        <v>1013529</v>
      </c>
      <c r="C2538" s="5" t="s">
        <v>565</v>
      </c>
      <c r="D2538" s="5" t="s">
        <v>55</v>
      </c>
      <c r="E2538" s="5" t="s">
        <v>2577</v>
      </c>
      <c r="F2538" s="5" t="s">
        <v>2208</v>
      </c>
      <c r="G2538" s="5" t="s">
        <v>2673</v>
      </c>
      <c r="H2538" s="6">
        <v>42678</v>
      </c>
      <c r="I2538" s="5" t="s">
        <v>575</v>
      </c>
      <c r="J2538" s="5" t="s">
        <v>2642</v>
      </c>
      <c r="K2538" s="5" t="s">
        <v>568</v>
      </c>
      <c r="L2538" s="7">
        <v>6</v>
      </c>
      <c r="M2538" s="7" t="s">
        <v>287</v>
      </c>
      <c r="N2538" s="8">
        <v>4240</v>
      </c>
      <c r="O2538" s="122">
        <v>0.02</v>
      </c>
      <c r="P2538" s="10">
        <f t="shared" si="496"/>
        <v>85</v>
      </c>
      <c r="Q2538" s="122">
        <v>5.0000000000000001E-3</v>
      </c>
      <c r="R2538" s="10">
        <f t="shared" si="497"/>
        <v>21</v>
      </c>
      <c r="S2538" s="122">
        <f t="shared" si="498"/>
        <v>2.5000000000000001E-2</v>
      </c>
      <c r="T2538" s="10">
        <f t="shared" si="499"/>
        <v>106</v>
      </c>
      <c r="U2538" s="10">
        <f t="shared" si="500"/>
        <v>4346</v>
      </c>
      <c r="V2538" s="11">
        <v>4346</v>
      </c>
      <c r="W2538" s="12">
        <f t="shared" si="501"/>
        <v>106</v>
      </c>
      <c r="X2538" s="123">
        <f t="shared" si="502"/>
        <v>2.5000000000000001E-2</v>
      </c>
      <c r="Y2538" s="124" t="str">
        <f t="shared" si="503"/>
        <v>0.00%-8.40%</v>
      </c>
      <c r="Z2538" s="15"/>
      <c r="AA2538" s="15"/>
      <c r="AB2538" s="15"/>
      <c r="AC2538" s="125"/>
      <c r="AD2538" s="8">
        <f t="shared" si="504"/>
        <v>0</v>
      </c>
      <c r="AE2538" s="17">
        <f t="shared" si="505"/>
        <v>4346</v>
      </c>
      <c r="AF2538" s="18">
        <f t="shared" si="506"/>
        <v>106</v>
      </c>
      <c r="AG2538" s="126">
        <f t="shared" si="507"/>
        <v>2.4999999999999911E-2</v>
      </c>
      <c r="AH2538" s="20">
        <v>13.6</v>
      </c>
      <c r="AI2538" s="20">
        <v>650</v>
      </c>
      <c r="AJ2538" s="20"/>
      <c r="AK2538" s="20">
        <v>688</v>
      </c>
      <c r="AL2538" s="20">
        <f t="shared" si="508"/>
        <v>67593.600000000006</v>
      </c>
      <c r="AM2538" s="7" t="s">
        <v>287</v>
      </c>
      <c r="AN2538" s="20"/>
      <c r="AO2538" s="21"/>
      <c r="AP2538" s="21"/>
      <c r="AQ2538" s="5" t="s">
        <v>2672</v>
      </c>
      <c r="AR2538" s="5" t="s">
        <v>2203</v>
      </c>
    </row>
    <row r="2539" spans="1:44">
      <c r="A2539" s="87" t="s">
        <v>562</v>
      </c>
      <c r="B2539" s="5">
        <v>1013538</v>
      </c>
      <c r="C2539" s="5" t="s">
        <v>565</v>
      </c>
      <c r="D2539" s="5" t="s">
        <v>55</v>
      </c>
      <c r="E2539" s="5" t="s">
        <v>2577</v>
      </c>
      <c r="F2539" s="5" t="s">
        <v>2215</v>
      </c>
      <c r="G2539" s="5" t="s">
        <v>2673</v>
      </c>
      <c r="H2539" s="6">
        <v>42678</v>
      </c>
      <c r="I2539" s="5" t="s">
        <v>575</v>
      </c>
      <c r="J2539" s="5" t="s">
        <v>627</v>
      </c>
      <c r="K2539" s="5" t="s">
        <v>568</v>
      </c>
      <c r="L2539" s="7">
        <v>6</v>
      </c>
      <c r="M2539" s="7" t="s">
        <v>287</v>
      </c>
      <c r="N2539" s="8">
        <v>4326</v>
      </c>
      <c r="O2539" s="122">
        <v>0.02</v>
      </c>
      <c r="P2539" s="10">
        <f t="shared" si="496"/>
        <v>87</v>
      </c>
      <c r="Q2539" s="122">
        <v>5.0000000000000001E-3</v>
      </c>
      <c r="R2539" s="10">
        <f t="shared" si="497"/>
        <v>22</v>
      </c>
      <c r="S2539" s="122">
        <f t="shared" si="498"/>
        <v>2.5196486361534907E-2</v>
      </c>
      <c r="T2539" s="10">
        <f t="shared" si="499"/>
        <v>109</v>
      </c>
      <c r="U2539" s="10">
        <f t="shared" si="500"/>
        <v>4435</v>
      </c>
      <c r="V2539" s="11">
        <v>4326</v>
      </c>
      <c r="W2539" s="12">
        <f t="shared" si="501"/>
        <v>0</v>
      </c>
      <c r="X2539" s="123">
        <f t="shared" si="502"/>
        <v>0</v>
      </c>
      <c r="Y2539" s="124" t="str">
        <f t="shared" si="503"/>
        <v>0.00%-8.40%</v>
      </c>
      <c r="Z2539" s="15"/>
      <c r="AA2539" s="15"/>
      <c r="AB2539" s="15"/>
      <c r="AC2539" s="125"/>
      <c r="AD2539" s="8">
        <f t="shared" si="504"/>
        <v>0</v>
      </c>
      <c r="AE2539" s="17">
        <f t="shared" si="505"/>
        <v>4326</v>
      </c>
      <c r="AF2539" s="18">
        <f t="shared" si="506"/>
        <v>0</v>
      </c>
      <c r="AG2539" s="126">
        <f t="shared" si="507"/>
        <v>0</v>
      </c>
      <c r="AH2539" s="20">
        <v>13.6</v>
      </c>
      <c r="AI2539" s="20">
        <v>450</v>
      </c>
      <c r="AJ2539" s="20"/>
      <c r="AK2539" s="20">
        <v>688</v>
      </c>
      <c r="AL2539" s="20">
        <f t="shared" si="508"/>
        <v>64921.599999999999</v>
      </c>
      <c r="AM2539" s="7" t="s">
        <v>287</v>
      </c>
      <c r="AN2539" s="20"/>
      <c r="AO2539" s="21" t="str">
        <f>VLOOKUP(B2539,'[2]FCLCh-VB2'!$B$9:$AQ$230,42,)</f>
        <v>病假时间 19.76%</v>
      </c>
      <c r="AP2539" s="21" t="s">
        <v>624</v>
      </c>
      <c r="AQ2539" s="5" t="s">
        <v>2672</v>
      </c>
      <c r="AR2539" s="5" t="s">
        <v>2203</v>
      </c>
    </row>
    <row r="2540" spans="1:44">
      <c r="A2540" s="87" t="s">
        <v>562</v>
      </c>
      <c r="B2540" s="5">
        <v>1013542</v>
      </c>
      <c r="C2540" s="5" t="s">
        <v>565</v>
      </c>
      <c r="D2540" s="5" t="s">
        <v>55</v>
      </c>
      <c r="E2540" s="5" t="s">
        <v>2577</v>
      </c>
      <c r="F2540" s="5" t="s">
        <v>2208</v>
      </c>
      <c r="G2540" s="5" t="s">
        <v>2673</v>
      </c>
      <c r="H2540" s="6">
        <v>42678</v>
      </c>
      <c r="I2540" s="5" t="s">
        <v>575</v>
      </c>
      <c r="J2540" s="5" t="s">
        <v>627</v>
      </c>
      <c r="K2540" s="5" t="s">
        <v>568</v>
      </c>
      <c r="L2540" s="7">
        <v>6</v>
      </c>
      <c r="M2540" s="7" t="s">
        <v>287</v>
      </c>
      <c r="N2540" s="8">
        <v>4376</v>
      </c>
      <c r="O2540" s="122">
        <v>0.02</v>
      </c>
      <c r="P2540" s="10">
        <f t="shared" si="496"/>
        <v>88</v>
      </c>
      <c r="Q2540" s="122">
        <v>5.0000000000000001E-3</v>
      </c>
      <c r="R2540" s="10">
        <f t="shared" si="497"/>
        <v>22</v>
      </c>
      <c r="S2540" s="122">
        <f t="shared" si="498"/>
        <v>2.5137111517367458E-2</v>
      </c>
      <c r="T2540" s="10">
        <f t="shared" si="499"/>
        <v>110</v>
      </c>
      <c r="U2540" s="10">
        <f t="shared" si="500"/>
        <v>4486</v>
      </c>
      <c r="V2540" s="11">
        <v>4441.6399999999994</v>
      </c>
      <c r="W2540" s="12">
        <f t="shared" si="501"/>
        <v>65.639999999999418</v>
      </c>
      <c r="X2540" s="123">
        <f t="shared" si="502"/>
        <v>1.4999999999999999E-2</v>
      </c>
      <c r="Y2540" s="124" t="str">
        <f t="shared" si="503"/>
        <v>0.00%-8.40%</v>
      </c>
      <c r="Z2540" s="15"/>
      <c r="AA2540" s="15"/>
      <c r="AB2540" s="15"/>
      <c r="AC2540" s="125"/>
      <c r="AD2540" s="8">
        <f t="shared" si="504"/>
        <v>0</v>
      </c>
      <c r="AE2540" s="17">
        <f t="shared" si="505"/>
        <v>4441.6399999999994</v>
      </c>
      <c r="AF2540" s="18">
        <f t="shared" si="506"/>
        <v>65.639999999999418</v>
      </c>
      <c r="AG2540" s="126">
        <f t="shared" si="507"/>
        <v>1.4999999999999902E-2</v>
      </c>
      <c r="AH2540" s="20">
        <v>13.6</v>
      </c>
      <c r="AI2540" s="20">
        <v>450</v>
      </c>
      <c r="AJ2540" s="20"/>
      <c r="AK2540" s="20">
        <v>688</v>
      </c>
      <c r="AL2540" s="20">
        <f t="shared" si="508"/>
        <v>66494.303999999989</v>
      </c>
      <c r="AM2540" s="7" t="s">
        <v>287</v>
      </c>
      <c r="AN2540" s="20"/>
      <c r="AO2540" s="21"/>
      <c r="AP2540" s="21"/>
      <c r="AQ2540" s="5" t="s">
        <v>2672</v>
      </c>
      <c r="AR2540" s="5" t="s">
        <v>2203</v>
      </c>
    </row>
    <row r="2541" spans="1:44">
      <c r="A2541" s="87" t="s">
        <v>562</v>
      </c>
      <c r="B2541" s="5">
        <v>1013554</v>
      </c>
      <c r="C2541" s="5" t="s">
        <v>565</v>
      </c>
      <c r="D2541" s="5" t="s">
        <v>55</v>
      </c>
      <c r="E2541" s="5" t="s">
        <v>2577</v>
      </c>
      <c r="F2541" s="5" t="s">
        <v>2215</v>
      </c>
      <c r="G2541" s="5" t="s">
        <v>2673</v>
      </c>
      <c r="H2541" s="6">
        <v>42678</v>
      </c>
      <c r="I2541" s="5" t="s">
        <v>575</v>
      </c>
      <c r="J2541" s="5" t="s">
        <v>627</v>
      </c>
      <c r="K2541" s="5" t="s">
        <v>568</v>
      </c>
      <c r="L2541" s="7">
        <v>6</v>
      </c>
      <c r="M2541" s="7" t="s">
        <v>287</v>
      </c>
      <c r="N2541" s="8">
        <v>4290</v>
      </c>
      <c r="O2541" s="122">
        <v>0.02</v>
      </c>
      <c r="P2541" s="10">
        <f t="shared" si="496"/>
        <v>86</v>
      </c>
      <c r="Q2541" s="122">
        <v>5.0000000000000001E-3</v>
      </c>
      <c r="R2541" s="10">
        <f t="shared" si="497"/>
        <v>21</v>
      </c>
      <c r="S2541" s="122">
        <f t="shared" si="498"/>
        <v>2.4941724941724943E-2</v>
      </c>
      <c r="T2541" s="10">
        <f t="shared" si="499"/>
        <v>107</v>
      </c>
      <c r="U2541" s="10">
        <f t="shared" si="500"/>
        <v>4397</v>
      </c>
      <c r="V2541" s="11">
        <v>4440</v>
      </c>
      <c r="W2541" s="12">
        <f t="shared" si="501"/>
        <v>150</v>
      </c>
      <c r="X2541" s="123">
        <f t="shared" si="502"/>
        <v>3.5000000000000003E-2</v>
      </c>
      <c r="Y2541" s="124" t="str">
        <f t="shared" si="503"/>
        <v>0.00%-8.40%</v>
      </c>
      <c r="Z2541" s="15"/>
      <c r="AA2541" s="15"/>
      <c r="AB2541" s="15"/>
      <c r="AC2541" s="125"/>
      <c r="AD2541" s="8">
        <f t="shared" si="504"/>
        <v>0</v>
      </c>
      <c r="AE2541" s="17">
        <f t="shared" si="505"/>
        <v>4440</v>
      </c>
      <c r="AF2541" s="18">
        <f t="shared" si="506"/>
        <v>150</v>
      </c>
      <c r="AG2541" s="126">
        <f t="shared" si="507"/>
        <v>3.4965034965035002E-2</v>
      </c>
      <c r="AH2541" s="20">
        <v>13.6</v>
      </c>
      <c r="AI2541" s="20">
        <v>450</v>
      </c>
      <c r="AJ2541" s="20"/>
      <c r="AK2541" s="20">
        <v>688</v>
      </c>
      <c r="AL2541" s="20">
        <f t="shared" si="508"/>
        <v>66472</v>
      </c>
      <c r="AM2541" s="7" t="s">
        <v>287</v>
      </c>
      <c r="AN2541" s="20"/>
      <c r="AO2541" s="21"/>
      <c r="AP2541" s="21"/>
      <c r="AQ2541" s="5" t="s">
        <v>2672</v>
      </c>
      <c r="AR2541" s="5" t="s">
        <v>2203</v>
      </c>
    </row>
    <row r="2542" spans="1:44">
      <c r="A2542" s="87" t="s">
        <v>562</v>
      </c>
      <c r="B2542" s="5">
        <v>1013559</v>
      </c>
      <c r="C2542" s="5" t="s">
        <v>565</v>
      </c>
      <c r="D2542" s="5" t="s">
        <v>55</v>
      </c>
      <c r="E2542" s="5" t="s">
        <v>2577</v>
      </c>
      <c r="F2542" s="5" t="s">
        <v>2208</v>
      </c>
      <c r="G2542" s="5" t="s">
        <v>2673</v>
      </c>
      <c r="H2542" s="6">
        <v>42678</v>
      </c>
      <c r="I2542" s="5" t="s">
        <v>594</v>
      </c>
      <c r="J2542" s="5" t="s">
        <v>594</v>
      </c>
      <c r="K2542" s="5" t="s">
        <v>568</v>
      </c>
      <c r="L2542" s="7">
        <v>6</v>
      </c>
      <c r="M2542" s="7" t="s">
        <v>287</v>
      </c>
      <c r="N2542" s="8">
        <v>4963</v>
      </c>
      <c r="O2542" s="122">
        <v>0.02</v>
      </c>
      <c r="P2542" s="10">
        <f t="shared" si="496"/>
        <v>99</v>
      </c>
      <c r="Q2542" s="122">
        <v>5.0000000000000001E-3</v>
      </c>
      <c r="R2542" s="10">
        <f t="shared" si="497"/>
        <v>25</v>
      </c>
      <c r="S2542" s="122">
        <f t="shared" si="498"/>
        <v>2.4984888172476325E-2</v>
      </c>
      <c r="T2542" s="10">
        <f t="shared" si="499"/>
        <v>124</v>
      </c>
      <c r="U2542" s="10">
        <f t="shared" si="500"/>
        <v>5087</v>
      </c>
      <c r="V2542" s="11">
        <v>5111.8900000000003</v>
      </c>
      <c r="W2542" s="12">
        <f t="shared" si="501"/>
        <v>148.89000000000033</v>
      </c>
      <c r="X2542" s="123">
        <f t="shared" si="502"/>
        <v>0.03</v>
      </c>
      <c r="Y2542" s="124" t="str">
        <f t="shared" si="503"/>
        <v>0.00%-8.40%</v>
      </c>
      <c r="Z2542" s="15"/>
      <c r="AA2542" s="15"/>
      <c r="AB2542" s="15"/>
      <c r="AC2542" s="125"/>
      <c r="AD2542" s="8">
        <f t="shared" si="504"/>
        <v>0</v>
      </c>
      <c r="AE2542" s="17">
        <f t="shared" si="505"/>
        <v>5111.8900000000003</v>
      </c>
      <c r="AF2542" s="18">
        <f t="shared" si="506"/>
        <v>148.89000000000033</v>
      </c>
      <c r="AG2542" s="126">
        <f t="shared" si="507"/>
        <v>3.0000000000000027E-2</v>
      </c>
      <c r="AH2542" s="20">
        <v>13.6</v>
      </c>
      <c r="AI2542" s="20">
        <v>750</v>
      </c>
      <c r="AJ2542" s="20"/>
      <c r="AK2542" s="20">
        <v>688</v>
      </c>
      <c r="AL2542" s="20">
        <f t="shared" si="508"/>
        <v>79209.703999999998</v>
      </c>
      <c r="AM2542" s="7" t="s">
        <v>287</v>
      </c>
      <c r="AN2542" s="20"/>
      <c r="AO2542" s="21"/>
      <c r="AP2542" s="21"/>
      <c r="AQ2542" s="5" t="s">
        <v>2672</v>
      </c>
      <c r="AR2542" s="5" t="s">
        <v>2203</v>
      </c>
    </row>
    <row r="2543" spans="1:44">
      <c r="A2543" s="87" t="s">
        <v>562</v>
      </c>
      <c r="B2543" s="5">
        <v>1013670</v>
      </c>
      <c r="C2543" s="5" t="s">
        <v>565</v>
      </c>
      <c r="D2543" s="5" t="s">
        <v>55</v>
      </c>
      <c r="E2543" s="5" t="s">
        <v>2577</v>
      </c>
      <c r="F2543" s="5" t="s">
        <v>2204</v>
      </c>
      <c r="G2543" s="5" t="s">
        <v>2673</v>
      </c>
      <c r="H2543" s="6">
        <v>42686</v>
      </c>
      <c r="I2543" s="5" t="s">
        <v>575</v>
      </c>
      <c r="J2543" s="5" t="s">
        <v>627</v>
      </c>
      <c r="K2543" s="5" t="s">
        <v>568</v>
      </c>
      <c r="L2543" s="7">
        <v>6</v>
      </c>
      <c r="M2543" s="7" t="s">
        <v>287</v>
      </c>
      <c r="N2543" s="8">
        <v>4414</v>
      </c>
      <c r="O2543" s="122">
        <v>0.02</v>
      </c>
      <c r="P2543" s="10">
        <f t="shared" si="496"/>
        <v>88</v>
      </c>
      <c r="Q2543" s="122">
        <v>5.0000000000000001E-3</v>
      </c>
      <c r="R2543" s="10">
        <f t="shared" si="497"/>
        <v>22</v>
      </c>
      <c r="S2543" s="122">
        <f t="shared" si="498"/>
        <v>2.4920706841866789E-2</v>
      </c>
      <c r="T2543" s="10">
        <f t="shared" si="499"/>
        <v>110</v>
      </c>
      <c r="U2543" s="10">
        <f t="shared" si="500"/>
        <v>4524</v>
      </c>
      <c r="V2543" s="11">
        <v>4524</v>
      </c>
      <c r="W2543" s="12">
        <f t="shared" si="501"/>
        <v>110</v>
      </c>
      <c r="X2543" s="123">
        <f t="shared" si="502"/>
        <v>2.4899999999999999E-2</v>
      </c>
      <c r="Y2543" s="124" t="str">
        <f t="shared" si="503"/>
        <v>0.00%-8.40%</v>
      </c>
      <c r="Z2543" s="15"/>
      <c r="AA2543" s="15"/>
      <c r="AB2543" s="15"/>
      <c r="AC2543" s="125"/>
      <c r="AD2543" s="8">
        <f t="shared" si="504"/>
        <v>0</v>
      </c>
      <c r="AE2543" s="17">
        <f t="shared" si="505"/>
        <v>4524</v>
      </c>
      <c r="AF2543" s="18">
        <f t="shared" si="506"/>
        <v>110</v>
      </c>
      <c r="AG2543" s="126">
        <f t="shared" si="507"/>
        <v>2.4920706841866869E-2</v>
      </c>
      <c r="AH2543" s="20">
        <v>13.6</v>
      </c>
      <c r="AI2543" s="20">
        <v>450</v>
      </c>
      <c r="AJ2543" s="20"/>
      <c r="AK2543" s="20">
        <v>688</v>
      </c>
      <c r="AL2543" s="20">
        <f t="shared" si="508"/>
        <v>67614.399999999994</v>
      </c>
      <c r="AM2543" s="7" t="s">
        <v>287</v>
      </c>
      <c r="AN2543" s="20"/>
      <c r="AO2543" s="21"/>
      <c r="AP2543" s="21"/>
      <c r="AQ2543" s="5" t="s">
        <v>2672</v>
      </c>
      <c r="AR2543" s="5" t="s">
        <v>2203</v>
      </c>
    </row>
    <row r="2544" spans="1:44">
      <c r="A2544" s="87" t="s">
        <v>562</v>
      </c>
      <c r="B2544" s="5">
        <v>1013684</v>
      </c>
      <c r="C2544" s="5" t="s">
        <v>565</v>
      </c>
      <c r="D2544" s="5" t="s">
        <v>55</v>
      </c>
      <c r="E2544" s="5" t="s">
        <v>2577</v>
      </c>
      <c r="F2544" s="5" t="s">
        <v>2204</v>
      </c>
      <c r="G2544" s="5" t="s">
        <v>2673</v>
      </c>
      <c r="H2544" s="6">
        <v>42686</v>
      </c>
      <c r="I2544" s="5" t="s">
        <v>575</v>
      </c>
      <c r="J2544" s="5" t="s">
        <v>2642</v>
      </c>
      <c r="K2544" s="5" t="s">
        <v>568</v>
      </c>
      <c r="L2544" s="7">
        <v>6</v>
      </c>
      <c r="M2544" s="7" t="s">
        <v>287</v>
      </c>
      <c r="N2544" s="8">
        <v>4345</v>
      </c>
      <c r="O2544" s="122">
        <v>0.02</v>
      </c>
      <c r="P2544" s="10">
        <f t="shared" si="496"/>
        <v>87</v>
      </c>
      <c r="Q2544" s="122">
        <v>5.0000000000000001E-3</v>
      </c>
      <c r="R2544" s="10">
        <f t="shared" si="497"/>
        <v>22</v>
      </c>
      <c r="S2544" s="122">
        <f t="shared" si="498"/>
        <v>2.5086306098964326E-2</v>
      </c>
      <c r="T2544" s="10">
        <f t="shared" si="499"/>
        <v>109</v>
      </c>
      <c r="U2544" s="10">
        <f t="shared" si="500"/>
        <v>4454</v>
      </c>
      <c r="V2544" s="11">
        <v>4454</v>
      </c>
      <c r="W2544" s="12">
        <f t="shared" si="501"/>
        <v>109</v>
      </c>
      <c r="X2544" s="123">
        <f t="shared" si="502"/>
        <v>2.5100000000000001E-2</v>
      </c>
      <c r="Y2544" s="124" t="str">
        <f t="shared" si="503"/>
        <v>0.00%-8.40%</v>
      </c>
      <c r="Z2544" s="15"/>
      <c r="AA2544" s="15"/>
      <c r="AB2544" s="15"/>
      <c r="AC2544" s="125"/>
      <c r="AD2544" s="8">
        <f t="shared" si="504"/>
        <v>0</v>
      </c>
      <c r="AE2544" s="17">
        <f t="shared" si="505"/>
        <v>4454</v>
      </c>
      <c r="AF2544" s="18">
        <f t="shared" si="506"/>
        <v>109</v>
      </c>
      <c r="AG2544" s="126">
        <f t="shared" si="507"/>
        <v>2.5086306098964339E-2</v>
      </c>
      <c r="AH2544" s="20">
        <v>13.6</v>
      </c>
      <c r="AI2544" s="20">
        <v>650</v>
      </c>
      <c r="AJ2544" s="20"/>
      <c r="AK2544" s="20">
        <v>688</v>
      </c>
      <c r="AL2544" s="20">
        <f t="shared" si="508"/>
        <v>69062.399999999994</v>
      </c>
      <c r="AM2544" s="7" t="s">
        <v>287</v>
      </c>
      <c r="AN2544" s="20"/>
      <c r="AO2544" s="21"/>
      <c r="AP2544" s="21"/>
      <c r="AQ2544" s="5" t="s">
        <v>2672</v>
      </c>
      <c r="AR2544" s="5" t="s">
        <v>2203</v>
      </c>
    </row>
    <row r="2545" spans="1:44">
      <c r="A2545" s="87" t="s">
        <v>562</v>
      </c>
      <c r="B2545" s="5">
        <v>1013727</v>
      </c>
      <c r="C2545" s="5" t="s">
        <v>565</v>
      </c>
      <c r="D2545" s="5" t="s">
        <v>55</v>
      </c>
      <c r="E2545" s="5" t="s">
        <v>2577</v>
      </c>
      <c r="F2545" s="5" t="s">
        <v>2204</v>
      </c>
      <c r="G2545" s="5" t="s">
        <v>2673</v>
      </c>
      <c r="H2545" s="6">
        <v>42691</v>
      </c>
      <c r="I2545" s="5" t="s">
        <v>575</v>
      </c>
      <c r="J2545" s="5" t="s">
        <v>2642</v>
      </c>
      <c r="K2545" s="5" t="s">
        <v>568</v>
      </c>
      <c r="L2545" s="7">
        <v>6</v>
      </c>
      <c r="M2545" s="7" t="s">
        <v>287</v>
      </c>
      <c r="N2545" s="8">
        <v>4368</v>
      </c>
      <c r="O2545" s="122">
        <v>0.02</v>
      </c>
      <c r="P2545" s="10">
        <f t="shared" si="496"/>
        <v>87</v>
      </c>
      <c r="Q2545" s="122">
        <v>5.0000000000000001E-3</v>
      </c>
      <c r="R2545" s="10">
        <f t="shared" si="497"/>
        <v>22</v>
      </c>
      <c r="S2545" s="122">
        <f t="shared" si="498"/>
        <v>2.4954212454212456E-2</v>
      </c>
      <c r="T2545" s="10">
        <f t="shared" si="499"/>
        <v>109</v>
      </c>
      <c r="U2545" s="10">
        <f t="shared" si="500"/>
        <v>4477</v>
      </c>
      <c r="V2545" s="11">
        <v>4368</v>
      </c>
      <c r="W2545" s="12">
        <f t="shared" si="501"/>
        <v>0</v>
      </c>
      <c r="X2545" s="123">
        <f t="shared" si="502"/>
        <v>0</v>
      </c>
      <c r="Y2545" s="124" t="str">
        <f t="shared" si="503"/>
        <v>0.00%-8.40%</v>
      </c>
      <c r="Z2545" s="15"/>
      <c r="AA2545" s="15"/>
      <c r="AB2545" s="15"/>
      <c r="AC2545" s="125"/>
      <c r="AD2545" s="8">
        <f t="shared" si="504"/>
        <v>0</v>
      </c>
      <c r="AE2545" s="17">
        <f t="shared" si="505"/>
        <v>4368</v>
      </c>
      <c r="AF2545" s="18">
        <f t="shared" si="506"/>
        <v>0</v>
      </c>
      <c r="AG2545" s="126">
        <f t="shared" si="507"/>
        <v>0</v>
      </c>
      <c r="AH2545" s="20">
        <v>13.6</v>
      </c>
      <c r="AI2545" s="20">
        <v>650</v>
      </c>
      <c r="AJ2545" s="20"/>
      <c r="AK2545" s="20">
        <v>688</v>
      </c>
      <c r="AL2545" s="20">
        <f t="shared" si="508"/>
        <v>67892.799999999988</v>
      </c>
      <c r="AM2545" s="7" t="s">
        <v>287</v>
      </c>
      <c r="AN2545" s="20"/>
      <c r="AO2545" s="21" t="str">
        <f>VLOOKUP(B2545,'[4]FCLCh-VB1'!$B$9:$AQ$248,42,)</f>
        <v>病假，缺勤率44.76%</v>
      </c>
      <c r="AP2545" s="21" t="s">
        <v>624</v>
      </c>
      <c r="AQ2545" s="5" t="s">
        <v>2672</v>
      </c>
      <c r="AR2545" s="5" t="s">
        <v>2203</v>
      </c>
    </row>
    <row r="2546" spans="1:44">
      <c r="A2546" s="87" t="s">
        <v>562</v>
      </c>
      <c r="B2546" s="5">
        <v>1013757</v>
      </c>
      <c r="C2546" s="5" t="s">
        <v>565</v>
      </c>
      <c r="D2546" s="5" t="s">
        <v>55</v>
      </c>
      <c r="E2546" s="5" t="s">
        <v>2577</v>
      </c>
      <c r="F2546" s="5" t="s">
        <v>2204</v>
      </c>
      <c r="G2546" s="5" t="s">
        <v>2673</v>
      </c>
      <c r="H2546" s="6">
        <v>42691</v>
      </c>
      <c r="I2546" s="5" t="s">
        <v>575</v>
      </c>
      <c r="J2546" s="5" t="s">
        <v>627</v>
      </c>
      <c r="K2546" s="5" t="s">
        <v>568</v>
      </c>
      <c r="L2546" s="7">
        <v>6</v>
      </c>
      <c r="M2546" s="7" t="s">
        <v>287</v>
      </c>
      <c r="N2546" s="8">
        <v>4388</v>
      </c>
      <c r="O2546" s="122">
        <v>0.02</v>
      </c>
      <c r="P2546" s="10">
        <f t="shared" si="496"/>
        <v>88</v>
      </c>
      <c r="Q2546" s="122">
        <v>5.0000000000000001E-3</v>
      </c>
      <c r="R2546" s="10">
        <f t="shared" si="497"/>
        <v>22</v>
      </c>
      <c r="S2546" s="122">
        <f t="shared" si="498"/>
        <v>2.5068368277119418E-2</v>
      </c>
      <c r="T2546" s="10">
        <f t="shared" si="499"/>
        <v>110</v>
      </c>
      <c r="U2546" s="10">
        <f t="shared" si="500"/>
        <v>4498</v>
      </c>
      <c r="V2546" s="11">
        <v>4498</v>
      </c>
      <c r="W2546" s="12">
        <f t="shared" si="501"/>
        <v>110</v>
      </c>
      <c r="X2546" s="123">
        <f t="shared" si="502"/>
        <v>2.5100000000000001E-2</v>
      </c>
      <c r="Y2546" s="124" t="str">
        <f t="shared" si="503"/>
        <v>0.00%-8.40%</v>
      </c>
      <c r="Z2546" s="15"/>
      <c r="AA2546" s="15"/>
      <c r="AB2546" s="15"/>
      <c r="AC2546" s="125"/>
      <c r="AD2546" s="8">
        <f t="shared" si="504"/>
        <v>0</v>
      </c>
      <c r="AE2546" s="17">
        <f t="shared" si="505"/>
        <v>4498</v>
      </c>
      <c r="AF2546" s="18">
        <f t="shared" si="506"/>
        <v>110</v>
      </c>
      <c r="AG2546" s="126">
        <f t="shared" si="507"/>
        <v>2.5068368277119335E-2</v>
      </c>
      <c r="AH2546" s="20">
        <v>13.6</v>
      </c>
      <c r="AI2546" s="20">
        <v>450</v>
      </c>
      <c r="AJ2546" s="20"/>
      <c r="AK2546" s="20">
        <v>688</v>
      </c>
      <c r="AL2546" s="20">
        <f t="shared" si="508"/>
        <v>67260.799999999988</v>
      </c>
      <c r="AM2546" s="7" t="s">
        <v>287</v>
      </c>
      <c r="AN2546" s="20"/>
      <c r="AO2546" s="21"/>
      <c r="AP2546" s="21"/>
      <c r="AQ2546" s="5" t="s">
        <v>2672</v>
      </c>
      <c r="AR2546" s="5" t="s">
        <v>2203</v>
      </c>
    </row>
    <row r="2547" spans="1:44">
      <c r="A2547" s="87" t="s">
        <v>562</v>
      </c>
      <c r="B2547" s="5">
        <v>1013758</v>
      </c>
      <c r="C2547" s="5" t="s">
        <v>565</v>
      </c>
      <c r="D2547" s="5" t="s">
        <v>55</v>
      </c>
      <c r="E2547" s="5" t="s">
        <v>2577</v>
      </c>
      <c r="F2547" s="5" t="s">
        <v>2204</v>
      </c>
      <c r="G2547" s="5" t="s">
        <v>2673</v>
      </c>
      <c r="H2547" s="6">
        <v>42691</v>
      </c>
      <c r="I2547" s="5" t="s">
        <v>575</v>
      </c>
      <c r="J2547" s="5" t="s">
        <v>2644</v>
      </c>
      <c r="K2547" s="5" t="s">
        <v>568</v>
      </c>
      <c r="L2547" s="7">
        <v>6</v>
      </c>
      <c r="M2547" s="7" t="s">
        <v>287</v>
      </c>
      <c r="N2547" s="8">
        <v>4525</v>
      </c>
      <c r="O2547" s="122">
        <v>0.02</v>
      </c>
      <c r="P2547" s="10">
        <f t="shared" si="496"/>
        <v>91</v>
      </c>
      <c r="Q2547" s="122">
        <v>5.0000000000000001E-3</v>
      </c>
      <c r="R2547" s="10">
        <f t="shared" si="497"/>
        <v>23</v>
      </c>
      <c r="S2547" s="122">
        <f t="shared" si="498"/>
        <v>2.5193370165745858E-2</v>
      </c>
      <c r="T2547" s="10">
        <f t="shared" si="499"/>
        <v>114</v>
      </c>
      <c r="U2547" s="10">
        <f t="shared" si="500"/>
        <v>4639</v>
      </c>
      <c r="V2547" s="11">
        <v>4706</v>
      </c>
      <c r="W2547" s="12">
        <f t="shared" si="501"/>
        <v>181</v>
      </c>
      <c r="X2547" s="123">
        <f t="shared" si="502"/>
        <v>0.04</v>
      </c>
      <c r="Y2547" s="124" t="str">
        <f t="shared" si="503"/>
        <v>0.00%-8.40%</v>
      </c>
      <c r="Z2547" s="15"/>
      <c r="AA2547" s="15"/>
      <c r="AB2547" s="15"/>
      <c r="AC2547" s="125"/>
      <c r="AD2547" s="8">
        <f t="shared" si="504"/>
        <v>0</v>
      </c>
      <c r="AE2547" s="17">
        <f t="shared" si="505"/>
        <v>4706</v>
      </c>
      <c r="AF2547" s="18">
        <f t="shared" si="506"/>
        <v>181</v>
      </c>
      <c r="AG2547" s="126">
        <f t="shared" si="507"/>
        <v>4.0000000000000036E-2</v>
      </c>
      <c r="AH2547" s="20">
        <v>13.6</v>
      </c>
      <c r="AI2547" s="20">
        <v>650</v>
      </c>
      <c r="AJ2547" s="20"/>
      <c r="AK2547" s="20">
        <v>688</v>
      </c>
      <c r="AL2547" s="20">
        <f t="shared" si="508"/>
        <v>72489.600000000006</v>
      </c>
      <c r="AM2547" s="7" t="s">
        <v>287</v>
      </c>
      <c r="AN2547" s="20"/>
      <c r="AO2547" s="21" t="str">
        <f>VLOOKUP(B2547,'[4]FCLCh-VB1'!$B$9:$AQ$248,42,)</f>
        <v>员工工作积极主动，一人多岗位能胜任总装3所有岗位，带领团队能保质保量完成任务，熟悉设备AM，保证设备无故障影响</v>
      </c>
      <c r="AP2547" s="21"/>
      <c r="AQ2547" s="5" t="s">
        <v>2672</v>
      </c>
      <c r="AR2547" s="5" t="s">
        <v>2203</v>
      </c>
    </row>
    <row r="2548" spans="1:44">
      <c r="A2548" s="87" t="s">
        <v>562</v>
      </c>
      <c r="B2548" s="5">
        <v>1013774</v>
      </c>
      <c r="C2548" s="5" t="s">
        <v>565</v>
      </c>
      <c r="D2548" s="5" t="s">
        <v>55</v>
      </c>
      <c r="E2548" s="5" t="s">
        <v>2577</v>
      </c>
      <c r="F2548" s="5" t="s">
        <v>2215</v>
      </c>
      <c r="G2548" s="5" t="s">
        <v>2673</v>
      </c>
      <c r="H2548" s="6">
        <v>42691</v>
      </c>
      <c r="I2548" s="5" t="s">
        <v>575</v>
      </c>
      <c r="J2548" s="5" t="s">
        <v>2642</v>
      </c>
      <c r="K2548" s="5" t="s">
        <v>568</v>
      </c>
      <c r="L2548" s="7">
        <v>6</v>
      </c>
      <c r="M2548" s="7" t="s">
        <v>287</v>
      </c>
      <c r="N2548" s="8">
        <v>4468</v>
      </c>
      <c r="O2548" s="122">
        <v>0.02</v>
      </c>
      <c r="P2548" s="10">
        <f t="shared" si="496"/>
        <v>89</v>
      </c>
      <c r="Q2548" s="122">
        <v>5.0000000000000001E-3</v>
      </c>
      <c r="R2548" s="10">
        <f t="shared" si="497"/>
        <v>22</v>
      </c>
      <c r="S2548" s="122">
        <f t="shared" si="498"/>
        <v>2.4843330349149508E-2</v>
      </c>
      <c r="T2548" s="10">
        <f t="shared" si="499"/>
        <v>111</v>
      </c>
      <c r="U2548" s="10">
        <f t="shared" si="500"/>
        <v>4579</v>
      </c>
      <c r="V2548" s="11">
        <v>4579</v>
      </c>
      <c r="W2548" s="12">
        <f t="shared" si="501"/>
        <v>111</v>
      </c>
      <c r="X2548" s="123">
        <f t="shared" si="502"/>
        <v>2.4799999999999999E-2</v>
      </c>
      <c r="Y2548" s="124" t="str">
        <f t="shared" si="503"/>
        <v>0.00%-8.40%</v>
      </c>
      <c r="Z2548" s="15"/>
      <c r="AA2548" s="15"/>
      <c r="AB2548" s="15"/>
      <c r="AC2548" s="125"/>
      <c r="AD2548" s="8">
        <f t="shared" si="504"/>
        <v>0</v>
      </c>
      <c r="AE2548" s="17">
        <f t="shared" si="505"/>
        <v>4579</v>
      </c>
      <c r="AF2548" s="18">
        <f t="shared" si="506"/>
        <v>111</v>
      </c>
      <c r="AG2548" s="126">
        <f t="shared" si="507"/>
        <v>2.4843330349149539E-2</v>
      </c>
      <c r="AH2548" s="20">
        <v>13.6</v>
      </c>
      <c r="AI2548" s="20">
        <v>650</v>
      </c>
      <c r="AJ2548" s="20"/>
      <c r="AK2548" s="20">
        <v>688</v>
      </c>
      <c r="AL2548" s="20">
        <f t="shared" si="508"/>
        <v>70762.399999999994</v>
      </c>
      <c r="AM2548" s="7" t="s">
        <v>287</v>
      </c>
      <c r="AN2548" s="20"/>
      <c r="AO2548" s="21"/>
      <c r="AP2548" s="21"/>
      <c r="AQ2548" s="5" t="s">
        <v>2672</v>
      </c>
      <c r="AR2548" s="5" t="s">
        <v>2203</v>
      </c>
    </row>
    <row r="2549" spans="1:44">
      <c r="A2549" s="87" t="s">
        <v>562</v>
      </c>
      <c r="B2549" s="5">
        <v>1013797</v>
      </c>
      <c r="C2549" s="5" t="s">
        <v>565</v>
      </c>
      <c r="D2549" s="5" t="s">
        <v>55</v>
      </c>
      <c r="E2549" s="5" t="s">
        <v>2577</v>
      </c>
      <c r="F2549" s="5" t="s">
        <v>2208</v>
      </c>
      <c r="G2549" s="5" t="s">
        <v>2673</v>
      </c>
      <c r="H2549" s="6">
        <v>42696</v>
      </c>
      <c r="I2549" s="5" t="s">
        <v>575</v>
      </c>
      <c r="J2549" s="5" t="s">
        <v>2646</v>
      </c>
      <c r="K2549" s="5" t="s">
        <v>568</v>
      </c>
      <c r="L2549" s="7">
        <v>6</v>
      </c>
      <c r="M2549" s="7" t="s">
        <v>287</v>
      </c>
      <c r="N2549" s="8">
        <v>4654</v>
      </c>
      <c r="O2549" s="122">
        <v>0.02</v>
      </c>
      <c r="P2549" s="10">
        <f t="shared" si="496"/>
        <v>93</v>
      </c>
      <c r="Q2549" s="122">
        <v>5.0000000000000001E-3</v>
      </c>
      <c r="R2549" s="10">
        <f t="shared" si="497"/>
        <v>23</v>
      </c>
      <c r="S2549" s="122">
        <f t="shared" si="498"/>
        <v>2.4924795874516546E-2</v>
      </c>
      <c r="T2549" s="10">
        <f t="shared" si="499"/>
        <v>116</v>
      </c>
      <c r="U2549" s="10">
        <f t="shared" si="500"/>
        <v>4770</v>
      </c>
      <c r="V2549" s="11">
        <v>4793.62</v>
      </c>
      <c r="W2549" s="12">
        <f t="shared" si="501"/>
        <v>139.61999999999989</v>
      </c>
      <c r="X2549" s="123">
        <f t="shared" si="502"/>
        <v>0.03</v>
      </c>
      <c r="Y2549" s="124" t="str">
        <f t="shared" si="503"/>
        <v>0.00%-8.40%</v>
      </c>
      <c r="Z2549" s="15"/>
      <c r="AA2549" s="15"/>
      <c r="AB2549" s="15"/>
      <c r="AC2549" s="125"/>
      <c r="AD2549" s="8">
        <f t="shared" si="504"/>
        <v>0</v>
      </c>
      <c r="AE2549" s="17">
        <f t="shared" si="505"/>
        <v>4793.62</v>
      </c>
      <c r="AF2549" s="18">
        <f t="shared" si="506"/>
        <v>139.61999999999989</v>
      </c>
      <c r="AG2549" s="126">
        <f t="shared" si="507"/>
        <v>3.0000000000000027E-2</v>
      </c>
      <c r="AH2549" s="20">
        <v>13.6</v>
      </c>
      <c r="AI2549" s="20">
        <v>450</v>
      </c>
      <c r="AJ2549" s="20"/>
      <c r="AK2549" s="20">
        <v>688</v>
      </c>
      <c r="AL2549" s="20">
        <f t="shared" si="508"/>
        <v>71281.231999999989</v>
      </c>
      <c r="AM2549" s="7" t="s">
        <v>287</v>
      </c>
      <c r="AN2549" s="20"/>
      <c r="AO2549" s="21"/>
      <c r="AP2549" s="21"/>
      <c r="AQ2549" s="5" t="s">
        <v>2672</v>
      </c>
      <c r="AR2549" s="5" t="s">
        <v>2203</v>
      </c>
    </row>
    <row r="2550" spans="1:44">
      <c r="A2550" s="87" t="s">
        <v>562</v>
      </c>
      <c r="B2550" s="5">
        <v>1013831</v>
      </c>
      <c r="C2550" s="5" t="s">
        <v>565</v>
      </c>
      <c r="D2550" s="5" t="s">
        <v>55</v>
      </c>
      <c r="E2550" s="5" t="s">
        <v>2577</v>
      </c>
      <c r="F2550" s="5" t="s">
        <v>2215</v>
      </c>
      <c r="G2550" s="5" t="s">
        <v>2673</v>
      </c>
      <c r="H2550" s="6">
        <v>42696</v>
      </c>
      <c r="I2550" s="5" t="s">
        <v>575</v>
      </c>
      <c r="J2550" s="5" t="s">
        <v>627</v>
      </c>
      <c r="K2550" s="5" t="s">
        <v>568</v>
      </c>
      <c r="L2550" s="7">
        <v>6</v>
      </c>
      <c r="M2550" s="7" t="s">
        <v>287</v>
      </c>
      <c r="N2550" s="8">
        <v>4404</v>
      </c>
      <c r="O2550" s="122">
        <v>0.02</v>
      </c>
      <c r="P2550" s="10">
        <f t="shared" si="496"/>
        <v>88</v>
      </c>
      <c r="Q2550" s="122">
        <v>5.0000000000000001E-3</v>
      </c>
      <c r="R2550" s="10">
        <f t="shared" si="497"/>
        <v>22</v>
      </c>
      <c r="S2550" s="122">
        <f t="shared" si="498"/>
        <v>2.4977293369663943E-2</v>
      </c>
      <c r="T2550" s="10">
        <f t="shared" si="499"/>
        <v>110</v>
      </c>
      <c r="U2550" s="10">
        <f t="shared" si="500"/>
        <v>4514</v>
      </c>
      <c r="V2550" s="11">
        <v>4514</v>
      </c>
      <c r="W2550" s="12">
        <f t="shared" si="501"/>
        <v>110</v>
      </c>
      <c r="X2550" s="123">
        <f t="shared" si="502"/>
        <v>2.5000000000000001E-2</v>
      </c>
      <c r="Y2550" s="124" t="str">
        <f t="shared" si="503"/>
        <v>0.00%-8.40%</v>
      </c>
      <c r="Z2550" s="15"/>
      <c r="AA2550" s="15"/>
      <c r="AB2550" s="15"/>
      <c r="AC2550" s="125"/>
      <c r="AD2550" s="8">
        <f t="shared" si="504"/>
        <v>0</v>
      </c>
      <c r="AE2550" s="17">
        <f t="shared" si="505"/>
        <v>4514</v>
      </c>
      <c r="AF2550" s="18">
        <f t="shared" si="506"/>
        <v>110</v>
      </c>
      <c r="AG2550" s="126">
        <f t="shared" si="507"/>
        <v>2.4977293369663922E-2</v>
      </c>
      <c r="AH2550" s="20">
        <v>13.6</v>
      </c>
      <c r="AI2550" s="20">
        <v>450</v>
      </c>
      <c r="AJ2550" s="20"/>
      <c r="AK2550" s="20">
        <v>688</v>
      </c>
      <c r="AL2550" s="20">
        <f t="shared" si="508"/>
        <v>67478.399999999994</v>
      </c>
      <c r="AM2550" s="7" t="s">
        <v>287</v>
      </c>
      <c r="AN2550" s="20"/>
      <c r="AO2550" s="21"/>
      <c r="AP2550" s="21"/>
      <c r="AQ2550" s="5" t="s">
        <v>2672</v>
      </c>
      <c r="AR2550" s="5" t="s">
        <v>2203</v>
      </c>
    </row>
    <row r="2551" spans="1:44">
      <c r="A2551" s="87" t="s">
        <v>562</v>
      </c>
      <c r="B2551" s="5">
        <v>1013912</v>
      </c>
      <c r="C2551" s="5" t="s">
        <v>565</v>
      </c>
      <c r="D2551" s="5" t="s">
        <v>55</v>
      </c>
      <c r="E2551" s="5" t="s">
        <v>2577</v>
      </c>
      <c r="F2551" s="5" t="s">
        <v>2204</v>
      </c>
      <c r="G2551" s="5" t="s">
        <v>2673</v>
      </c>
      <c r="H2551" s="6">
        <v>42705</v>
      </c>
      <c r="I2551" s="5" t="s">
        <v>575</v>
      </c>
      <c r="J2551" s="5" t="s">
        <v>627</v>
      </c>
      <c r="K2551" s="5" t="s">
        <v>568</v>
      </c>
      <c r="L2551" s="7">
        <v>6</v>
      </c>
      <c r="M2551" s="7" t="s">
        <v>287</v>
      </c>
      <c r="N2551" s="8">
        <v>4395</v>
      </c>
      <c r="O2551" s="122">
        <v>0.02</v>
      </c>
      <c r="P2551" s="10">
        <f t="shared" si="496"/>
        <v>88</v>
      </c>
      <c r="Q2551" s="122">
        <v>5.0000000000000001E-3</v>
      </c>
      <c r="R2551" s="10">
        <f t="shared" si="497"/>
        <v>22</v>
      </c>
      <c r="S2551" s="122">
        <f t="shared" si="498"/>
        <v>2.502844141069397E-2</v>
      </c>
      <c r="T2551" s="10">
        <f t="shared" si="499"/>
        <v>110</v>
      </c>
      <c r="U2551" s="10">
        <f t="shared" si="500"/>
        <v>4505</v>
      </c>
      <c r="V2551" s="11">
        <v>4505</v>
      </c>
      <c r="W2551" s="12">
        <f t="shared" si="501"/>
        <v>110</v>
      </c>
      <c r="X2551" s="123">
        <f t="shared" si="502"/>
        <v>2.5000000000000001E-2</v>
      </c>
      <c r="Y2551" s="124" t="str">
        <f t="shared" si="503"/>
        <v>0.00%-8.40%</v>
      </c>
      <c r="Z2551" s="15"/>
      <c r="AA2551" s="15"/>
      <c r="AB2551" s="15"/>
      <c r="AC2551" s="125"/>
      <c r="AD2551" s="8">
        <f t="shared" si="504"/>
        <v>0</v>
      </c>
      <c r="AE2551" s="17">
        <f t="shared" si="505"/>
        <v>4505</v>
      </c>
      <c r="AF2551" s="18">
        <f t="shared" si="506"/>
        <v>110</v>
      </c>
      <c r="AG2551" s="126">
        <f t="shared" si="507"/>
        <v>2.5028441410694047E-2</v>
      </c>
      <c r="AH2551" s="20">
        <v>13.6</v>
      </c>
      <c r="AI2551" s="20">
        <v>450</v>
      </c>
      <c r="AJ2551" s="20"/>
      <c r="AK2551" s="20">
        <v>688</v>
      </c>
      <c r="AL2551" s="20">
        <f t="shared" si="508"/>
        <v>67356</v>
      </c>
      <c r="AM2551" s="7" t="s">
        <v>287</v>
      </c>
      <c r="AN2551" s="20"/>
      <c r="AO2551" s="21"/>
      <c r="AP2551" s="21"/>
      <c r="AQ2551" s="5" t="s">
        <v>2672</v>
      </c>
      <c r="AR2551" s="5" t="s">
        <v>2203</v>
      </c>
    </row>
    <row r="2552" spans="1:44">
      <c r="A2552" s="87" t="s">
        <v>562</v>
      </c>
      <c r="B2552" s="5">
        <v>1013939</v>
      </c>
      <c r="C2552" s="5" t="s">
        <v>565</v>
      </c>
      <c r="D2552" s="5" t="s">
        <v>55</v>
      </c>
      <c r="E2552" s="5" t="s">
        <v>2577</v>
      </c>
      <c r="F2552" s="5" t="s">
        <v>2208</v>
      </c>
      <c r="G2552" s="5" t="s">
        <v>2673</v>
      </c>
      <c r="H2552" s="6">
        <v>42710</v>
      </c>
      <c r="I2552" s="5" t="s">
        <v>575</v>
      </c>
      <c r="J2552" s="5" t="s">
        <v>2642</v>
      </c>
      <c r="K2552" s="5" t="s">
        <v>568</v>
      </c>
      <c r="L2552" s="7">
        <v>6</v>
      </c>
      <c r="M2552" s="7" t="s">
        <v>287</v>
      </c>
      <c r="N2552" s="8">
        <v>4472</v>
      </c>
      <c r="O2552" s="122">
        <v>0.02</v>
      </c>
      <c r="P2552" s="10">
        <f t="shared" si="496"/>
        <v>89</v>
      </c>
      <c r="Q2552" s="122">
        <v>5.0000000000000001E-3</v>
      </c>
      <c r="R2552" s="10">
        <f t="shared" si="497"/>
        <v>22</v>
      </c>
      <c r="S2552" s="122">
        <f t="shared" si="498"/>
        <v>2.4821109123434704E-2</v>
      </c>
      <c r="T2552" s="10">
        <f t="shared" si="499"/>
        <v>111</v>
      </c>
      <c r="U2552" s="10">
        <f t="shared" si="500"/>
        <v>4583</v>
      </c>
      <c r="V2552" s="11">
        <v>4583.7999999999993</v>
      </c>
      <c r="W2552" s="12">
        <f t="shared" si="501"/>
        <v>111.79999999999927</v>
      </c>
      <c r="X2552" s="123">
        <f t="shared" si="502"/>
        <v>2.5000000000000001E-2</v>
      </c>
      <c r="Y2552" s="124" t="str">
        <f t="shared" si="503"/>
        <v>0.00%-8.40%</v>
      </c>
      <c r="Z2552" s="15"/>
      <c r="AA2552" s="15"/>
      <c r="AB2552" s="15"/>
      <c r="AC2552" s="125"/>
      <c r="AD2552" s="8">
        <f t="shared" si="504"/>
        <v>0</v>
      </c>
      <c r="AE2552" s="17">
        <f t="shared" si="505"/>
        <v>4583.7999999999993</v>
      </c>
      <c r="AF2552" s="18">
        <f t="shared" si="506"/>
        <v>111.79999999999927</v>
      </c>
      <c r="AG2552" s="126">
        <f t="shared" si="507"/>
        <v>2.4999999999999911E-2</v>
      </c>
      <c r="AH2552" s="20">
        <v>13.6</v>
      </c>
      <c r="AI2552" s="20">
        <v>650</v>
      </c>
      <c r="AJ2552" s="20"/>
      <c r="AK2552" s="20">
        <v>688</v>
      </c>
      <c r="AL2552" s="20">
        <f t="shared" si="508"/>
        <v>70827.679999999993</v>
      </c>
      <c r="AM2552" s="7" t="s">
        <v>287</v>
      </c>
      <c r="AN2552" s="20"/>
      <c r="AO2552" s="21"/>
      <c r="AP2552" s="21"/>
      <c r="AQ2552" s="5" t="s">
        <v>2672</v>
      </c>
      <c r="AR2552" s="5" t="s">
        <v>2203</v>
      </c>
    </row>
    <row r="2553" spans="1:44">
      <c r="A2553" s="87" t="s">
        <v>562</v>
      </c>
      <c r="B2553" s="5">
        <v>1013973</v>
      </c>
      <c r="C2553" s="5" t="s">
        <v>565</v>
      </c>
      <c r="D2553" s="5" t="s">
        <v>55</v>
      </c>
      <c r="E2553" s="5" t="s">
        <v>2577</v>
      </c>
      <c r="F2553" s="5" t="s">
        <v>2204</v>
      </c>
      <c r="G2553" s="5" t="s">
        <v>2673</v>
      </c>
      <c r="H2553" s="6">
        <v>42710</v>
      </c>
      <c r="I2553" s="5" t="s">
        <v>575</v>
      </c>
      <c r="J2553" s="5" t="s">
        <v>653</v>
      </c>
      <c r="K2553" s="5" t="s">
        <v>568</v>
      </c>
      <c r="L2553" s="7">
        <v>6</v>
      </c>
      <c r="M2553" s="7" t="s">
        <v>287</v>
      </c>
      <c r="N2553" s="8">
        <v>4554</v>
      </c>
      <c r="O2553" s="122">
        <v>0.02</v>
      </c>
      <c r="P2553" s="10">
        <f t="shared" si="496"/>
        <v>91</v>
      </c>
      <c r="Q2553" s="122">
        <v>5.0000000000000001E-3</v>
      </c>
      <c r="R2553" s="10">
        <f t="shared" si="497"/>
        <v>23</v>
      </c>
      <c r="S2553" s="122">
        <f t="shared" si="498"/>
        <v>2.5032938076416336E-2</v>
      </c>
      <c r="T2553" s="10">
        <f t="shared" si="499"/>
        <v>114</v>
      </c>
      <c r="U2553" s="10">
        <f t="shared" si="500"/>
        <v>4668</v>
      </c>
      <c r="V2553" s="11">
        <v>4668</v>
      </c>
      <c r="W2553" s="12">
        <f t="shared" si="501"/>
        <v>114</v>
      </c>
      <c r="X2553" s="123">
        <f t="shared" si="502"/>
        <v>2.5000000000000001E-2</v>
      </c>
      <c r="Y2553" s="124" t="str">
        <f t="shared" si="503"/>
        <v>0.00%-8.40%</v>
      </c>
      <c r="Z2553" s="15"/>
      <c r="AA2553" s="15"/>
      <c r="AB2553" s="15"/>
      <c r="AC2553" s="125"/>
      <c r="AD2553" s="8">
        <f t="shared" si="504"/>
        <v>0</v>
      </c>
      <c r="AE2553" s="17">
        <f t="shared" si="505"/>
        <v>4668</v>
      </c>
      <c r="AF2553" s="18">
        <f t="shared" si="506"/>
        <v>114</v>
      </c>
      <c r="AG2553" s="126">
        <f t="shared" si="507"/>
        <v>2.5032938076416267E-2</v>
      </c>
      <c r="AH2553" s="20">
        <v>13.6</v>
      </c>
      <c r="AI2553" s="20">
        <v>750</v>
      </c>
      <c r="AJ2553" s="20"/>
      <c r="AK2553" s="20">
        <v>688</v>
      </c>
      <c r="AL2553" s="20">
        <f t="shared" si="508"/>
        <v>73172.799999999988</v>
      </c>
      <c r="AM2553" s="7" t="s">
        <v>287</v>
      </c>
      <c r="AN2553" s="20"/>
      <c r="AO2553" s="21"/>
      <c r="AP2553" s="21"/>
      <c r="AQ2553" s="5" t="s">
        <v>2672</v>
      </c>
      <c r="AR2553" s="5" t="s">
        <v>2203</v>
      </c>
    </row>
    <row r="2554" spans="1:44">
      <c r="A2554" s="87" t="s">
        <v>562</v>
      </c>
      <c r="B2554" s="5">
        <v>1013975</v>
      </c>
      <c r="C2554" s="5" t="s">
        <v>565</v>
      </c>
      <c r="D2554" s="5" t="s">
        <v>55</v>
      </c>
      <c r="E2554" s="5" t="s">
        <v>2577</v>
      </c>
      <c r="F2554" s="5" t="s">
        <v>2208</v>
      </c>
      <c r="G2554" s="5" t="s">
        <v>2673</v>
      </c>
      <c r="H2554" s="6">
        <v>42710</v>
      </c>
      <c r="I2554" s="5" t="s">
        <v>575</v>
      </c>
      <c r="J2554" s="5" t="s">
        <v>2642</v>
      </c>
      <c r="K2554" s="5" t="s">
        <v>568</v>
      </c>
      <c r="L2554" s="7">
        <v>6</v>
      </c>
      <c r="M2554" s="7" t="s">
        <v>287</v>
      </c>
      <c r="N2554" s="8">
        <v>4593</v>
      </c>
      <c r="O2554" s="122">
        <v>0.02</v>
      </c>
      <c r="P2554" s="10">
        <f t="shared" si="496"/>
        <v>92</v>
      </c>
      <c r="Q2554" s="122">
        <v>5.0000000000000001E-3</v>
      </c>
      <c r="R2554" s="10">
        <f t="shared" si="497"/>
        <v>23</v>
      </c>
      <c r="S2554" s="122">
        <f t="shared" si="498"/>
        <v>2.5038101458741562E-2</v>
      </c>
      <c r="T2554" s="10">
        <f t="shared" si="499"/>
        <v>115</v>
      </c>
      <c r="U2554" s="10">
        <f t="shared" si="500"/>
        <v>4708</v>
      </c>
      <c r="V2554" s="11">
        <v>4730.79</v>
      </c>
      <c r="W2554" s="12">
        <f t="shared" si="501"/>
        <v>137.78999999999996</v>
      </c>
      <c r="X2554" s="123">
        <f t="shared" si="502"/>
        <v>0.03</v>
      </c>
      <c r="Y2554" s="124" t="str">
        <f t="shared" si="503"/>
        <v>0.00%-8.40%</v>
      </c>
      <c r="Z2554" s="15"/>
      <c r="AA2554" s="15"/>
      <c r="AB2554" s="15"/>
      <c r="AC2554" s="125"/>
      <c r="AD2554" s="8">
        <f t="shared" si="504"/>
        <v>0</v>
      </c>
      <c r="AE2554" s="17">
        <f t="shared" si="505"/>
        <v>4730.79</v>
      </c>
      <c r="AF2554" s="18">
        <f t="shared" si="506"/>
        <v>137.78999999999996</v>
      </c>
      <c r="AG2554" s="126">
        <f t="shared" si="507"/>
        <v>3.0000000000000027E-2</v>
      </c>
      <c r="AH2554" s="20">
        <v>13.6</v>
      </c>
      <c r="AI2554" s="20">
        <v>650</v>
      </c>
      <c r="AJ2554" s="20"/>
      <c r="AK2554" s="20">
        <v>688</v>
      </c>
      <c r="AL2554" s="20">
        <f t="shared" si="508"/>
        <v>72826.744000000006</v>
      </c>
      <c r="AM2554" s="7" t="s">
        <v>287</v>
      </c>
      <c r="AN2554" s="20"/>
      <c r="AO2554" s="21"/>
      <c r="AP2554" s="21"/>
      <c r="AQ2554" s="5" t="s">
        <v>2672</v>
      </c>
      <c r="AR2554" s="5" t="s">
        <v>2203</v>
      </c>
    </row>
    <row r="2555" spans="1:44">
      <c r="A2555" s="87" t="s">
        <v>562</v>
      </c>
      <c r="B2555" s="5">
        <v>1013994</v>
      </c>
      <c r="C2555" s="5" t="s">
        <v>565</v>
      </c>
      <c r="D2555" s="5" t="s">
        <v>55</v>
      </c>
      <c r="E2555" s="5" t="s">
        <v>2577</v>
      </c>
      <c r="F2555" s="5" t="s">
        <v>2204</v>
      </c>
      <c r="G2555" s="5" t="s">
        <v>2673</v>
      </c>
      <c r="H2555" s="6">
        <v>42714</v>
      </c>
      <c r="I2555" s="5" t="s">
        <v>575</v>
      </c>
      <c r="J2555" s="5" t="s">
        <v>2642</v>
      </c>
      <c r="K2555" s="5" t="s">
        <v>568</v>
      </c>
      <c r="L2555" s="7">
        <v>6</v>
      </c>
      <c r="M2555" s="7" t="s">
        <v>287</v>
      </c>
      <c r="N2555" s="8">
        <v>4265</v>
      </c>
      <c r="O2555" s="122">
        <v>0.02</v>
      </c>
      <c r="P2555" s="10">
        <f t="shared" si="496"/>
        <v>85</v>
      </c>
      <c r="Q2555" s="122">
        <v>5.0000000000000001E-3</v>
      </c>
      <c r="R2555" s="10">
        <f t="shared" si="497"/>
        <v>21</v>
      </c>
      <c r="S2555" s="122">
        <f t="shared" si="498"/>
        <v>2.4853458382180539E-2</v>
      </c>
      <c r="T2555" s="10">
        <f t="shared" si="499"/>
        <v>106</v>
      </c>
      <c r="U2555" s="10">
        <f t="shared" si="500"/>
        <v>4371</v>
      </c>
      <c r="V2555" s="11">
        <v>4371</v>
      </c>
      <c r="W2555" s="12">
        <f t="shared" si="501"/>
        <v>106</v>
      </c>
      <c r="X2555" s="123">
        <f t="shared" si="502"/>
        <v>2.4899999999999999E-2</v>
      </c>
      <c r="Y2555" s="124" t="str">
        <f t="shared" si="503"/>
        <v>0.00%-8.40%</v>
      </c>
      <c r="Z2555" s="15"/>
      <c r="AA2555" s="15"/>
      <c r="AB2555" s="15"/>
      <c r="AC2555" s="125"/>
      <c r="AD2555" s="8">
        <f t="shared" si="504"/>
        <v>0</v>
      </c>
      <c r="AE2555" s="17">
        <f t="shared" si="505"/>
        <v>4371</v>
      </c>
      <c r="AF2555" s="18">
        <f t="shared" si="506"/>
        <v>106</v>
      </c>
      <c r="AG2555" s="126">
        <f t="shared" si="507"/>
        <v>2.4853458382180449E-2</v>
      </c>
      <c r="AH2555" s="20">
        <v>13.6</v>
      </c>
      <c r="AI2555" s="20">
        <v>650</v>
      </c>
      <c r="AJ2555" s="20"/>
      <c r="AK2555" s="20">
        <v>688</v>
      </c>
      <c r="AL2555" s="20">
        <f t="shared" si="508"/>
        <v>67933.600000000006</v>
      </c>
      <c r="AM2555" s="7" t="s">
        <v>287</v>
      </c>
      <c r="AN2555" s="20"/>
      <c r="AO2555" s="21"/>
      <c r="AP2555" s="21"/>
      <c r="AQ2555" s="5" t="s">
        <v>2672</v>
      </c>
      <c r="AR2555" s="5" t="s">
        <v>2203</v>
      </c>
    </row>
    <row r="2556" spans="1:44">
      <c r="A2556" s="87" t="s">
        <v>562</v>
      </c>
      <c r="B2556" s="5">
        <v>1014041</v>
      </c>
      <c r="C2556" s="5" t="s">
        <v>565</v>
      </c>
      <c r="D2556" s="5" t="s">
        <v>55</v>
      </c>
      <c r="E2556" s="5" t="s">
        <v>2577</v>
      </c>
      <c r="F2556" s="5" t="s">
        <v>2204</v>
      </c>
      <c r="G2556" s="5" t="s">
        <v>2673</v>
      </c>
      <c r="H2556" s="6">
        <v>42719</v>
      </c>
      <c r="I2556" s="5" t="s">
        <v>575</v>
      </c>
      <c r="J2556" s="5" t="s">
        <v>2644</v>
      </c>
      <c r="K2556" s="5" t="s">
        <v>568</v>
      </c>
      <c r="L2556" s="7">
        <v>6</v>
      </c>
      <c r="M2556" s="7" t="s">
        <v>287</v>
      </c>
      <c r="N2556" s="8">
        <v>5137</v>
      </c>
      <c r="O2556" s="122">
        <v>0.02</v>
      </c>
      <c r="P2556" s="10">
        <f t="shared" si="496"/>
        <v>103</v>
      </c>
      <c r="Q2556" s="122">
        <v>5.0000000000000001E-3</v>
      </c>
      <c r="R2556" s="10">
        <f t="shared" si="497"/>
        <v>26</v>
      </c>
      <c r="S2556" s="122">
        <f t="shared" si="498"/>
        <v>2.5111933034845241E-2</v>
      </c>
      <c r="T2556" s="10">
        <f t="shared" si="499"/>
        <v>129</v>
      </c>
      <c r="U2556" s="10">
        <f t="shared" si="500"/>
        <v>5266</v>
      </c>
      <c r="V2556" s="11">
        <v>5266</v>
      </c>
      <c r="W2556" s="12">
        <f t="shared" si="501"/>
        <v>129</v>
      </c>
      <c r="X2556" s="123">
        <f t="shared" si="502"/>
        <v>2.5100000000000001E-2</v>
      </c>
      <c r="Y2556" s="124" t="str">
        <f t="shared" si="503"/>
        <v>0.00%-8.40%</v>
      </c>
      <c r="Z2556" s="15"/>
      <c r="AA2556" s="15"/>
      <c r="AB2556" s="15"/>
      <c r="AC2556" s="125"/>
      <c r="AD2556" s="8">
        <f t="shared" si="504"/>
        <v>0</v>
      </c>
      <c r="AE2556" s="17">
        <f t="shared" si="505"/>
        <v>5266</v>
      </c>
      <c r="AF2556" s="18">
        <f t="shared" si="506"/>
        <v>129</v>
      </c>
      <c r="AG2556" s="126">
        <f t="shared" si="507"/>
        <v>2.5111933034845269E-2</v>
      </c>
      <c r="AH2556" s="20">
        <v>13.6</v>
      </c>
      <c r="AI2556" s="20">
        <v>650</v>
      </c>
      <c r="AJ2556" s="20"/>
      <c r="AK2556" s="20">
        <v>688</v>
      </c>
      <c r="AL2556" s="20">
        <f t="shared" si="508"/>
        <v>80105.599999999991</v>
      </c>
      <c r="AM2556" s="7" t="s">
        <v>287</v>
      </c>
      <c r="AN2556" s="20"/>
      <c r="AO2556" s="21"/>
      <c r="AP2556" s="21"/>
      <c r="AQ2556" s="5" t="s">
        <v>2672</v>
      </c>
      <c r="AR2556" s="5" t="s">
        <v>2203</v>
      </c>
    </row>
    <row r="2557" spans="1:44">
      <c r="A2557" s="87" t="s">
        <v>562</v>
      </c>
      <c r="B2557" s="5">
        <v>1014066</v>
      </c>
      <c r="C2557" s="5" t="s">
        <v>565</v>
      </c>
      <c r="D2557" s="5" t="s">
        <v>55</v>
      </c>
      <c r="E2557" s="5" t="s">
        <v>2577</v>
      </c>
      <c r="F2557" s="5" t="s">
        <v>2215</v>
      </c>
      <c r="G2557" s="5" t="s">
        <v>2673</v>
      </c>
      <c r="H2557" s="6">
        <v>42726</v>
      </c>
      <c r="I2557" s="5" t="s">
        <v>575</v>
      </c>
      <c r="J2557" s="5" t="s">
        <v>627</v>
      </c>
      <c r="K2557" s="5" t="s">
        <v>568</v>
      </c>
      <c r="L2557" s="7">
        <v>6</v>
      </c>
      <c r="M2557" s="7" t="s">
        <v>287</v>
      </c>
      <c r="N2557" s="8">
        <v>4268</v>
      </c>
      <c r="O2557" s="122">
        <v>0.02</v>
      </c>
      <c r="P2557" s="10">
        <f t="shared" si="496"/>
        <v>85</v>
      </c>
      <c r="Q2557" s="122">
        <v>5.0000000000000001E-3</v>
      </c>
      <c r="R2557" s="10">
        <f t="shared" si="497"/>
        <v>21</v>
      </c>
      <c r="S2557" s="122">
        <f t="shared" si="498"/>
        <v>2.4835988753514528E-2</v>
      </c>
      <c r="T2557" s="10">
        <f t="shared" si="499"/>
        <v>106</v>
      </c>
      <c r="U2557" s="10">
        <f t="shared" si="500"/>
        <v>4374</v>
      </c>
      <c r="V2557" s="11">
        <v>4268</v>
      </c>
      <c r="W2557" s="12">
        <f t="shared" si="501"/>
        <v>0</v>
      </c>
      <c r="X2557" s="123">
        <f t="shared" si="502"/>
        <v>0</v>
      </c>
      <c r="Y2557" s="124" t="str">
        <f t="shared" si="503"/>
        <v>0.00%-8.40%</v>
      </c>
      <c r="Z2557" s="15"/>
      <c r="AA2557" s="15"/>
      <c r="AB2557" s="15"/>
      <c r="AC2557" s="125"/>
      <c r="AD2557" s="8">
        <f t="shared" si="504"/>
        <v>0</v>
      </c>
      <c r="AE2557" s="17">
        <f t="shared" si="505"/>
        <v>4268</v>
      </c>
      <c r="AF2557" s="18">
        <f t="shared" si="506"/>
        <v>0</v>
      </c>
      <c r="AG2557" s="126">
        <f t="shared" si="507"/>
        <v>0</v>
      </c>
      <c r="AH2557" s="20">
        <v>13.6</v>
      </c>
      <c r="AI2557" s="20">
        <v>450</v>
      </c>
      <c r="AJ2557" s="20"/>
      <c r="AK2557" s="20">
        <v>688</v>
      </c>
      <c r="AL2557" s="20">
        <f t="shared" si="508"/>
        <v>64132.799999999996</v>
      </c>
      <c r="AM2557" s="7" t="s">
        <v>287</v>
      </c>
      <c r="AN2557" s="20"/>
      <c r="AO2557" s="21" t="str">
        <f>VLOOKUP(B2557,'[2]FCLCh-VB2'!$B$9:$AQ$230,42,)</f>
        <v>仅能从事单一/简单工序，工作责任心不强</v>
      </c>
      <c r="AP2557" s="21" t="s">
        <v>140</v>
      </c>
      <c r="AQ2557" s="5" t="s">
        <v>2672</v>
      </c>
      <c r="AR2557" s="5" t="s">
        <v>2203</v>
      </c>
    </row>
    <row r="2558" spans="1:44">
      <c r="A2558" s="87" t="s">
        <v>562</v>
      </c>
      <c r="B2558" s="5">
        <v>1014105</v>
      </c>
      <c r="C2558" s="5" t="s">
        <v>565</v>
      </c>
      <c r="D2558" s="5" t="s">
        <v>55</v>
      </c>
      <c r="E2558" s="5" t="s">
        <v>2577</v>
      </c>
      <c r="F2558" s="5" t="s">
        <v>2204</v>
      </c>
      <c r="G2558" s="5" t="s">
        <v>2673</v>
      </c>
      <c r="H2558" s="6">
        <v>42738</v>
      </c>
      <c r="I2558" s="5" t="s">
        <v>575</v>
      </c>
      <c r="J2558" s="5" t="s">
        <v>627</v>
      </c>
      <c r="K2558" s="5" t="s">
        <v>568</v>
      </c>
      <c r="L2558" s="7">
        <v>6</v>
      </c>
      <c r="M2558" s="7" t="s">
        <v>287</v>
      </c>
      <c r="N2558" s="8">
        <v>4321</v>
      </c>
      <c r="O2558" s="122">
        <v>0.02</v>
      </c>
      <c r="P2558" s="10">
        <f t="shared" si="496"/>
        <v>86</v>
      </c>
      <c r="Q2558" s="122">
        <v>5.0000000000000001E-3</v>
      </c>
      <c r="R2558" s="10">
        <f t="shared" si="497"/>
        <v>22</v>
      </c>
      <c r="S2558" s="122">
        <f t="shared" si="498"/>
        <v>2.4994214302244851E-2</v>
      </c>
      <c r="T2558" s="10">
        <f t="shared" si="499"/>
        <v>108</v>
      </c>
      <c r="U2558" s="10">
        <f t="shared" si="500"/>
        <v>4429</v>
      </c>
      <c r="V2558" s="11">
        <v>4321</v>
      </c>
      <c r="W2558" s="12">
        <f t="shared" si="501"/>
        <v>0</v>
      </c>
      <c r="X2558" s="123">
        <f t="shared" si="502"/>
        <v>0</v>
      </c>
      <c r="Y2558" s="124" t="str">
        <f t="shared" si="503"/>
        <v>0.00%-8.40%</v>
      </c>
      <c r="Z2558" s="15"/>
      <c r="AA2558" s="15"/>
      <c r="AB2558" s="15"/>
      <c r="AC2558" s="125"/>
      <c r="AD2558" s="8">
        <f t="shared" si="504"/>
        <v>0</v>
      </c>
      <c r="AE2558" s="17">
        <f t="shared" si="505"/>
        <v>4321</v>
      </c>
      <c r="AF2558" s="18">
        <f t="shared" si="506"/>
        <v>0</v>
      </c>
      <c r="AG2558" s="126">
        <f t="shared" si="507"/>
        <v>0</v>
      </c>
      <c r="AH2558" s="20">
        <v>13.6</v>
      </c>
      <c r="AI2558" s="20">
        <v>450</v>
      </c>
      <c r="AJ2558" s="20"/>
      <c r="AK2558" s="20">
        <v>688</v>
      </c>
      <c r="AL2558" s="20">
        <f t="shared" si="508"/>
        <v>64853.599999999999</v>
      </c>
      <c r="AM2558" s="7" t="s">
        <v>287</v>
      </c>
      <c r="AN2558" s="20"/>
      <c r="AO2558" s="21" t="str">
        <f>VLOOKUP(B2558,'[4]FCLCh-VB1'!$B$9:$AQ$248,42,)</f>
        <v>现场5S基本无意识，且多次培训沟通无效果，理解能力差，业绩评估扣分5次</v>
      </c>
      <c r="AP2558" s="21" t="s">
        <v>140</v>
      </c>
      <c r="AQ2558" s="5" t="s">
        <v>2672</v>
      </c>
      <c r="AR2558" s="5" t="s">
        <v>2203</v>
      </c>
    </row>
    <row r="2559" spans="1:44">
      <c r="A2559" s="87" t="s">
        <v>562</v>
      </c>
      <c r="B2559" s="5">
        <v>1014111</v>
      </c>
      <c r="C2559" s="5" t="s">
        <v>565</v>
      </c>
      <c r="D2559" s="5" t="s">
        <v>55</v>
      </c>
      <c r="E2559" s="5" t="s">
        <v>2577</v>
      </c>
      <c r="F2559" s="5" t="s">
        <v>2215</v>
      </c>
      <c r="G2559" s="5" t="s">
        <v>2673</v>
      </c>
      <c r="H2559" s="6">
        <v>42738</v>
      </c>
      <c r="I2559" s="5" t="s">
        <v>575</v>
      </c>
      <c r="J2559" s="5" t="s">
        <v>627</v>
      </c>
      <c r="K2559" s="5" t="s">
        <v>568</v>
      </c>
      <c r="L2559" s="7">
        <v>6</v>
      </c>
      <c r="M2559" s="7" t="s">
        <v>287</v>
      </c>
      <c r="N2559" s="8">
        <v>4550</v>
      </c>
      <c r="O2559" s="122">
        <v>0.02</v>
      </c>
      <c r="P2559" s="10">
        <f t="shared" si="496"/>
        <v>91</v>
      </c>
      <c r="Q2559" s="122">
        <v>5.0000000000000001E-3</v>
      </c>
      <c r="R2559" s="10">
        <f t="shared" si="497"/>
        <v>23</v>
      </c>
      <c r="S2559" s="122">
        <f t="shared" si="498"/>
        <v>2.5054945054945054E-2</v>
      </c>
      <c r="T2559" s="10">
        <f t="shared" si="499"/>
        <v>114</v>
      </c>
      <c r="U2559" s="10">
        <f t="shared" si="500"/>
        <v>4664</v>
      </c>
      <c r="V2559" s="11">
        <v>4709</v>
      </c>
      <c r="W2559" s="12">
        <f t="shared" si="501"/>
        <v>159</v>
      </c>
      <c r="X2559" s="123">
        <f t="shared" si="502"/>
        <v>3.49E-2</v>
      </c>
      <c r="Y2559" s="124" t="str">
        <f t="shared" si="503"/>
        <v>0.00%-8.40%</v>
      </c>
      <c r="Z2559" s="15"/>
      <c r="AA2559" s="15"/>
      <c r="AB2559" s="15"/>
      <c r="AC2559" s="125"/>
      <c r="AD2559" s="8">
        <f t="shared" si="504"/>
        <v>0</v>
      </c>
      <c r="AE2559" s="17">
        <f t="shared" si="505"/>
        <v>4709</v>
      </c>
      <c r="AF2559" s="18">
        <f t="shared" si="506"/>
        <v>159</v>
      </c>
      <c r="AG2559" s="126">
        <f t="shared" si="507"/>
        <v>3.4945054945054954E-2</v>
      </c>
      <c r="AH2559" s="20">
        <v>13.6</v>
      </c>
      <c r="AI2559" s="20">
        <v>450</v>
      </c>
      <c r="AJ2559" s="20"/>
      <c r="AK2559" s="20">
        <v>688</v>
      </c>
      <c r="AL2559" s="20">
        <f t="shared" si="508"/>
        <v>70130.399999999994</v>
      </c>
      <c r="AM2559" s="7" t="s">
        <v>287</v>
      </c>
      <c r="AN2559" s="20"/>
      <c r="AO2559" s="21"/>
      <c r="AP2559" s="21"/>
      <c r="AQ2559" s="5" t="s">
        <v>2672</v>
      </c>
      <c r="AR2559" s="5" t="s">
        <v>2203</v>
      </c>
    </row>
    <row r="2560" spans="1:44">
      <c r="A2560" s="87" t="s">
        <v>562</v>
      </c>
      <c r="B2560" s="5">
        <v>1014217</v>
      </c>
      <c r="C2560" s="5" t="s">
        <v>565</v>
      </c>
      <c r="D2560" s="5" t="s">
        <v>55</v>
      </c>
      <c r="E2560" s="5" t="s">
        <v>2577</v>
      </c>
      <c r="F2560" s="5" t="s">
        <v>2208</v>
      </c>
      <c r="G2560" s="5" t="s">
        <v>2673</v>
      </c>
      <c r="H2560" s="6">
        <v>42776</v>
      </c>
      <c r="I2560" s="5" t="s">
        <v>575</v>
      </c>
      <c r="J2560" s="5" t="s">
        <v>653</v>
      </c>
      <c r="K2560" s="5" t="s">
        <v>568</v>
      </c>
      <c r="L2560" s="7">
        <v>6</v>
      </c>
      <c r="M2560" s="7" t="s">
        <v>287</v>
      </c>
      <c r="N2560" s="8">
        <v>4349</v>
      </c>
      <c r="O2560" s="122">
        <v>0.02</v>
      </c>
      <c r="P2560" s="10">
        <f t="shared" si="496"/>
        <v>87</v>
      </c>
      <c r="Q2560" s="122">
        <v>5.0000000000000001E-3</v>
      </c>
      <c r="R2560" s="10">
        <f t="shared" si="497"/>
        <v>22</v>
      </c>
      <c r="S2560" s="122">
        <f t="shared" si="498"/>
        <v>2.5063232927109682E-2</v>
      </c>
      <c r="T2560" s="10">
        <f t="shared" si="499"/>
        <v>109</v>
      </c>
      <c r="U2560" s="10">
        <f t="shared" si="500"/>
        <v>4458</v>
      </c>
      <c r="V2560" s="11">
        <v>4457.7249999999995</v>
      </c>
      <c r="W2560" s="12">
        <f t="shared" si="501"/>
        <v>108.72499999999945</v>
      </c>
      <c r="X2560" s="123">
        <f t="shared" si="502"/>
        <v>2.5000000000000001E-2</v>
      </c>
      <c r="Y2560" s="124" t="str">
        <f t="shared" si="503"/>
        <v>0.00%-8.40%</v>
      </c>
      <c r="Z2560" s="15"/>
      <c r="AA2560" s="15"/>
      <c r="AB2560" s="15"/>
      <c r="AC2560" s="125"/>
      <c r="AD2560" s="8">
        <f t="shared" si="504"/>
        <v>0</v>
      </c>
      <c r="AE2560" s="17">
        <f t="shared" si="505"/>
        <v>4457.7249999999995</v>
      </c>
      <c r="AF2560" s="18">
        <f t="shared" si="506"/>
        <v>108.72499999999945</v>
      </c>
      <c r="AG2560" s="126">
        <f t="shared" si="507"/>
        <v>2.4999999999999911E-2</v>
      </c>
      <c r="AH2560" s="20">
        <v>13.6</v>
      </c>
      <c r="AI2560" s="20">
        <v>750</v>
      </c>
      <c r="AJ2560" s="20"/>
      <c r="AK2560" s="20">
        <v>688</v>
      </c>
      <c r="AL2560" s="20">
        <f t="shared" si="508"/>
        <v>70313.06</v>
      </c>
      <c r="AM2560" s="7" t="s">
        <v>287</v>
      </c>
      <c r="AN2560" s="20"/>
      <c r="AO2560" s="21"/>
      <c r="AP2560" s="21"/>
      <c r="AQ2560" s="5" t="s">
        <v>2672</v>
      </c>
      <c r="AR2560" s="5" t="s">
        <v>2203</v>
      </c>
    </row>
    <row r="2561" spans="1:44">
      <c r="A2561" s="87" t="s">
        <v>562</v>
      </c>
      <c r="B2561" s="5">
        <v>1014220</v>
      </c>
      <c r="C2561" s="5" t="s">
        <v>565</v>
      </c>
      <c r="D2561" s="5" t="s">
        <v>55</v>
      </c>
      <c r="E2561" s="5" t="s">
        <v>2577</v>
      </c>
      <c r="F2561" s="5" t="s">
        <v>2208</v>
      </c>
      <c r="G2561" s="5" t="s">
        <v>2673</v>
      </c>
      <c r="H2561" s="6">
        <v>42776</v>
      </c>
      <c r="I2561" s="5" t="s">
        <v>575</v>
      </c>
      <c r="J2561" s="5" t="s">
        <v>2644</v>
      </c>
      <c r="K2561" s="5" t="s">
        <v>568</v>
      </c>
      <c r="L2561" s="7">
        <v>6</v>
      </c>
      <c r="M2561" s="7" t="s">
        <v>287</v>
      </c>
      <c r="N2561" s="8">
        <v>4935</v>
      </c>
      <c r="O2561" s="122">
        <v>0.02</v>
      </c>
      <c r="P2561" s="10">
        <f t="shared" si="496"/>
        <v>99</v>
      </c>
      <c r="Q2561" s="122">
        <v>5.0000000000000001E-3</v>
      </c>
      <c r="R2561" s="10">
        <f t="shared" si="497"/>
        <v>25</v>
      </c>
      <c r="S2561" s="122">
        <f t="shared" si="498"/>
        <v>2.5126646403242147E-2</v>
      </c>
      <c r="T2561" s="10">
        <f t="shared" si="499"/>
        <v>124</v>
      </c>
      <c r="U2561" s="10">
        <f t="shared" si="500"/>
        <v>5059</v>
      </c>
      <c r="V2561" s="11">
        <v>5206.4249999999993</v>
      </c>
      <c r="W2561" s="12">
        <f t="shared" si="501"/>
        <v>271.42499999999927</v>
      </c>
      <c r="X2561" s="123">
        <f t="shared" si="502"/>
        <v>5.5E-2</v>
      </c>
      <c r="Y2561" s="124" t="str">
        <f t="shared" si="503"/>
        <v>0.00%-8.40%</v>
      </c>
      <c r="Z2561" s="15"/>
      <c r="AA2561" s="15"/>
      <c r="AB2561" s="15"/>
      <c r="AC2561" s="125"/>
      <c r="AD2561" s="8">
        <f t="shared" si="504"/>
        <v>0</v>
      </c>
      <c r="AE2561" s="17">
        <f t="shared" si="505"/>
        <v>5206.4249999999993</v>
      </c>
      <c r="AF2561" s="18">
        <f t="shared" si="506"/>
        <v>271.42499999999927</v>
      </c>
      <c r="AG2561" s="126">
        <f t="shared" si="507"/>
        <v>5.4999999999999938E-2</v>
      </c>
      <c r="AH2561" s="20">
        <v>13.6</v>
      </c>
      <c r="AI2561" s="20">
        <v>650</v>
      </c>
      <c r="AJ2561" s="20"/>
      <c r="AK2561" s="20">
        <v>688</v>
      </c>
      <c r="AL2561" s="20">
        <f t="shared" si="508"/>
        <v>79295.37999999999</v>
      </c>
      <c r="AM2561" s="7" t="s">
        <v>287</v>
      </c>
      <c r="AN2561" s="20"/>
      <c r="AO2561" s="21" t="str">
        <f>VLOOKUP(B2561,'[3]FCLCh-VB3'!$B$9:$AQ$389,42,)</f>
        <v>班组骨干，家电园安全月竞赛第一名重要成员</v>
      </c>
      <c r="AP2561" s="21"/>
      <c r="AQ2561" s="5" t="s">
        <v>2672</v>
      </c>
      <c r="AR2561" s="5" t="s">
        <v>2203</v>
      </c>
    </row>
    <row r="2562" spans="1:44">
      <c r="A2562" s="87" t="s">
        <v>562</v>
      </c>
      <c r="B2562" s="5">
        <v>1014271</v>
      </c>
      <c r="C2562" s="5" t="s">
        <v>565</v>
      </c>
      <c r="D2562" s="5" t="s">
        <v>55</v>
      </c>
      <c r="E2562" s="5" t="s">
        <v>2577</v>
      </c>
      <c r="F2562" s="5" t="s">
        <v>2204</v>
      </c>
      <c r="G2562" s="5" t="s">
        <v>2673</v>
      </c>
      <c r="H2562" s="6">
        <v>42781</v>
      </c>
      <c r="I2562" s="5" t="s">
        <v>575</v>
      </c>
      <c r="J2562" s="5" t="s">
        <v>627</v>
      </c>
      <c r="K2562" s="5" t="s">
        <v>568</v>
      </c>
      <c r="L2562" s="7">
        <v>6</v>
      </c>
      <c r="M2562" s="7" t="s">
        <v>287</v>
      </c>
      <c r="N2562" s="8">
        <v>4566</v>
      </c>
      <c r="O2562" s="122">
        <v>0.02</v>
      </c>
      <c r="P2562" s="10">
        <f t="shared" si="496"/>
        <v>91</v>
      </c>
      <c r="Q2562" s="122">
        <v>5.0000000000000001E-3</v>
      </c>
      <c r="R2562" s="10">
        <f t="shared" si="497"/>
        <v>23</v>
      </c>
      <c r="S2562" s="122">
        <f t="shared" si="498"/>
        <v>2.4967148488830485E-2</v>
      </c>
      <c r="T2562" s="10">
        <f t="shared" si="499"/>
        <v>114</v>
      </c>
      <c r="U2562" s="10">
        <f t="shared" si="500"/>
        <v>4680</v>
      </c>
      <c r="V2562" s="11">
        <v>4680</v>
      </c>
      <c r="W2562" s="12">
        <f t="shared" si="501"/>
        <v>114</v>
      </c>
      <c r="X2562" s="123">
        <f t="shared" si="502"/>
        <v>2.5000000000000001E-2</v>
      </c>
      <c r="Y2562" s="124" t="str">
        <f t="shared" si="503"/>
        <v>0.00%-8.40%</v>
      </c>
      <c r="Z2562" s="15"/>
      <c r="AA2562" s="15"/>
      <c r="AB2562" s="15"/>
      <c r="AC2562" s="125"/>
      <c r="AD2562" s="8">
        <f t="shared" si="504"/>
        <v>0</v>
      </c>
      <c r="AE2562" s="17">
        <f t="shared" si="505"/>
        <v>4680</v>
      </c>
      <c r="AF2562" s="18">
        <f t="shared" si="506"/>
        <v>114</v>
      </c>
      <c r="AG2562" s="126">
        <f t="shared" si="507"/>
        <v>2.4967148488830526E-2</v>
      </c>
      <c r="AH2562" s="20">
        <v>13.6</v>
      </c>
      <c r="AI2562" s="20">
        <v>450</v>
      </c>
      <c r="AJ2562" s="20"/>
      <c r="AK2562" s="20">
        <v>688</v>
      </c>
      <c r="AL2562" s="20">
        <f t="shared" si="508"/>
        <v>69736</v>
      </c>
      <c r="AM2562" s="7" t="s">
        <v>287</v>
      </c>
      <c r="AN2562" s="20"/>
      <c r="AO2562" s="21"/>
      <c r="AP2562" s="21"/>
      <c r="AQ2562" s="5" t="s">
        <v>2672</v>
      </c>
      <c r="AR2562" s="5" t="s">
        <v>2203</v>
      </c>
    </row>
    <row r="2563" spans="1:44">
      <c r="A2563" s="87" t="s">
        <v>562</v>
      </c>
      <c r="B2563" s="5">
        <v>1014286</v>
      </c>
      <c r="C2563" s="5" t="s">
        <v>565</v>
      </c>
      <c r="D2563" s="5" t="s">
        <v>55</v>
      </c>
      <c r="E2563" s="5" t="s">
        <v>2577</v>
      </c>
      <c r="F2563" s="5" t="s">
        <v>2215</v>
      </c>
      <c r="G2563" s="5" t="s">
        <v>2673</v>
      </c>
      <c r="H2563" s="6">
        <v>42781</v>
      </c>
      <c r="I2563" s="5" t="s">
        <v>575</v>
      </c>
      <c r="J2563" s="5" t="s">
        <v>2644</v>
      </c>
      <c r="K2563" s="5" t="s">
        <v>568</v>
      </c>
      <c r="L2563" s="7">
        <v>6</v>
      </c>
      <c r="M2563" s="7" t="s">
        <v>287</v>
      </c>
      <c r="N2563" s="8">
        <v>4604</v>
      </c>
      <c r="O2563" s="122">
        <v>0.02</v>
      </c>
      <c r="P2563" s="10">
        <f t="shared" si="496"/>
        <v>92</v>
      </c>
      <c r="Q2563" s="122">
        <v>5.0000000000000001E-3</v>
      </c>
      <c r="R2563" s="10">
        <f t="shared" si="497"/>
        <v>23</v>
      </c>
      <c r="S2563" s="122">
        <f t="shared" si="498"/>
        <v>2.4978279756733276E-2</v>
      </c>
      <c r="T2563" s="10">
        <f t="shared" si="499"/>
        <v>115</v>
      </c>
      <c r="U2563" s="10">
        <f t="shared" si="500"/>
        <v>4719</v>
      </c>
      <c r="V2563" s="11">
        <v>4719</v>
      </c>
      <c r="W2563" s="12">
        <f t="shared" si="501"/>
        <v>115</v>
      </c>
      <c r="X2563" s="123">
        <f t="shared" si="502"/>
        <v>2.5000000000000001E-2</v>
      </c>
      <c r="Y2563" s="124" t="str">
        <f t="shared" si="503"/>
        <v>0.00%-8.40%</v>
      </c>
      <c r="Z2563" s="15"/>
      <c r="AA2563" s="15"/>
      <c r="AB2563" s="15"/>
      <c r="AC2563" s="125"/>
      <c r="AD2563" s="8">
        <f t="shared" si="504"/>
        <v>0</v>
      </c>
      <c r="AE2563" s="17">
        <f t="shared" si="505"/>
        <v>4719</v>
      </c>
      <c r="AF2563" s="18">
        <f t="shared" si="506"/>
        <v>115</v>
      </c>
      <c r="AG2563" s="126">
        <f t="shared" si="507"/>
        <v>2.4978279756733279E-2</v>
      </c>
      <c r="AH2563" s="20">
        <v>13.6</v>
      </c>
      <c r="AI2563" s="20">
        <v>650</v>
      </c>
      <c r="AJ2563" s="20"/>
      <c r="AK2563" s="20">
        <v>688</v>
      </c>
      <c r="AL2563" s="20">
        <f t="shared" si="508"/>
        <v>72666.399999999994</v>
      </c>
      <c r="AM2563" s="7" t="s">
        <v>287</v>
      </c>
      <c r="AN2563" s="20"/>
      <c r="AO2563" s="21"/>
      <c r="AP2563" s="21"/>
      <c r="AQ2563" s="5" t="s">
        <v>2672</v>
      </c>
      <c r="AR2563" s="5" t="s">
        <v>2203</v>
      </c>
    </row>
    <row r="2564" spans="1:44">
      <c r="A2564" s="87" t="s">
        <v>562</v>
      </c>
      <c r="B2564" s="5">
        <v>1014297</v>
      </c>
      <c r="C2564" s="5" t="s">
        <v>565</v>
      </c>
      <c r="D2564" s="5" t="s">
        <v>55</v>
      </c>
      <c r="E2564" s="5" t="s">
        <v>2577</v>
      </c>
      <c r="F2564" s="5" t="s">
        <v>2204</v>
      </c>
      <c r="G2564" s="5" t="s">
        <v>2673</v>
      </c>
      <c r="H2564" s="6">
        <v>42783</v>
      </c>
      <c r="I2564" s="5" t="s">
        <v>575</v>
      </c>
      <c r="J2564" s="5" t="s">
        <v>653</v>
      </c>
      <c r="K2564" s="5" t="s">
        <v>568</v>
      </c>
      <c r="L2564" s="7">
        <v>6</v>
      </c>
      <c r="M2564" s="7" t="s">
        <v>287</v>
      </c>
      <c r="N2564" s="8">
        <v>4787</v>
      </c>
      <c r="O2564" s="122">
        <v>0.02</v>
      </c>
      <c r="P2564" s="10">
        <f t="shared" si="496"/>
        <v>96</v>
      </c>
      <c r="Q2564" s="122">
        <v>5.0000000000000001E-3</v>
      </c>
      <c r="R2564" s="10">
        <f t="shared" si="497"/>
        <v>24</v>
      </c>
      <c r="S2564" s="122">
        <f t="shared" si="498"/>
        <v>2.5067892208063505E-2</v>
      </c>
      <c r="T2564" s="10">
        <f t="shared" si="499"/>
        <v>120</v>
      </c>
      <c r="U2564" s="10">
        <f t="shared" si="500"/>
        <v>4907</v>
      </c>
      <c r="V2564" s="11">
        <v>4907</v>
      </c>
      <c r="W2564" s="12">
        <f t="shared" si="501"/>
        <v>120</v>
      </c>
      <c r="X2564" s="123">
        <f t="shared" si="502"/>
        <v>2.5100000000000001E-2</v>
      </c>
      <c r="Y2564" s="124" t="str">
        <f t="shared" si="503"/>
        <v>0.00%-8.40%</v>
      </c>
      <c r="Z2564" s="15"/>
      <c r="AA2564" s="15"/>
      <c r="AB2564" s="15"/>
      <c r="AC2564" s="125"/>
      <c r="AD2564" s="8">
        <f t="shared" si="504"/>
        <v>0</v>
      </c>
      <c r="AE2564" s="17">
        <f t="shared" si="505"/>
        <v>4907</v>
      </c>
      <c r="AF2564" s="18">
        <f t="shared" si="506"/>
        <v>120</v>
      </c>
      <c r="AG2564" s="126">
        <f t="shared" si="507"/>
        <v>2.5067892208063602E-2</v>
      </c>
      <c r="AH2564" s="20">
        <v>13.6</v>
      </c>
      <c r="AI2564" s="20">
        <v>750</v>
      </c>
      <c r="AJ2564" s="20"/>
      <c r="AK2564" s="20">
        <v>688</v>
      </c>
      <c r="AL2564" s="20">
        <f t="shared" si="508"/>
        <v>76423.199999999997</v>
      </c>
      <c r="AM2564" s="7" t="s">
        <v>287</v>
      </c>
      <c r="AN2564" s="20"/>
      <c r="AO2564" s="21"/>
      <c r="AP2564" s="21"/>
      <c r="AQ2564" s="5" t="s">
        <v>2672</v>
      </c>
      <c r="AR2564" s="5" t="s">
        <v>2203</v>
      </c>
    </row>
    <row r="2565" spans="1:44">
      <c r="A2565" s="87" t="s">
        <v>562</v>
      </c>
      <c r="B2565" s="5">
        <v>1014375</v>
      </c>
      <c r="C2565" s="5" t="s">
        <v>565</v>
      </c>
      <c r="D2565" s="5" t="s">
        <v>55</v>
      </c>
      <c r="E2565" s="5" t="s">
        <v>2577</v>
      </c>
      <c r="F2565" s="5" t="s">
        <v>2208</v>
      </c>
      <c r="G2565" s="5" t="s">
        <v>2673</v>
      </c>
      <c r="H2565" s="6">
        <v>42787</v>
      </c>
      <c r="I2565" s="5" t="s">
        <v>575</v>
      </c>
      <c r="J2565" s="5" t="s">
        <v>653</v>
      </c>
      <c r="K2565" s="5" t="s">
        <v>568</v>
      </c>
      <c r="L2565" s="7">
        <v>6</v>
      </c>
      <c r="M2565" s="7" t="s">
        <v>287</v>
      </c>
      <c r="N2565" s="8">
        <v>4549</v>
      </c>
      <c r="O2565" s="122">
        <v>0.02</v>
      </c>
      <c r="P2565" s="10">
        <f t="shared" si="496"/>
        <v>91</v>
      </c>
      <c r="Q2565" s="122">
        <v>5.0000000000000001E-3</v>
      </c>
      <c r="R2565" s="10">
        <f t="shared" si="497"/>
        <v>23</v>
      </c>
      <c r="S2565" s="122">
        <f t="shared" si="498"/>
        <v>2.5060452846779512E-2</v>
      </c>
      <c r="T2565" s="10">
        <f t="shared" si="499"/>
        <v>114</v>
      </c>
      <c r="U2565" s="10">
        <f t="shared" si="500"/>
        <v>4663</v>
      </c>
      <c r="V2565" s="11">
        <v>4662.7249999999995</v>
      </c>
      <c r="W2565" s="12">
        <f t="shared" si="501"/>
        <v>113.72499999999945</v>
      </c>
      <c r="X2565" s="123">
        <f t="shared" si="502"/>
        <v>2.5000000000000001E-2</v>
      </c>
      <c r="Y2565" s="124" t="str">
        <f t="shared" si="503"/>
        <v>0.00%-8.40%</v>
      </c>
      <c r="Z2565" s="15"/>
      <c r="AA2565" s="15"/>
      <c r="AB2565" s="15"/>
      <c r="AC2565" s="125"/>
      <c r="AD2565" s="8">
        <f t="shared" si="504"/>
        <v>0</v>
      </c>
      <c r="AE2565" s="17">
        <f t="shared" si="505"/>
        <v>4662.7249999999995</v>
      </c>
      <c r="AF2565" s="18">
        <f t="shared" si="506"/>
        <v>113.72499999999945</v>
      </c>
      <c r="AG2565" s="126">
        <f t="shared" si="507"/>
        <v>2.4999999999999911E-2</v>
      </c>
      <c r="AH2565" s="20">
        <v>13.6</v>
      </c>
      <c r="AI2565" s="20">
        <v>750</v>
      </c>
      <c r="AJ2565" s="20"/>
      <c r="AK2565" s="20">
        <v>688</v>
      </c>
      <c r="AL2565" s="20">
        <f t="shared" si="508"/>
        <v>73101.06</v>
      </c>
      <c r="AM2565" s="7" t="s">
        <v>287</v>
      </c>
      <c r="AN2565" s="20"/>
      <c r="AO2565" s="21"/>
      <c r="AP2565" s="21"/>
      <c r="AQ2565" s="5" t="s">
        <v>2672</v>
      </c>
      <c r="AR2565" s="5" t="s">
        <v>2203</v>
      </c>
    </row>
    <row r="2566" spans="1:44">
      <c r="A2566" s="87" t="s">
        <v>562</v>
      </c>
      <c r="B2566" s="5">
        <v>1014387</v>
      </c>
      <c r="C2566" s="5" t="s">
        <v>565</v>
      </c>
      <c r="D2566" s="5" t="s">
        <v>55</v>
      </c>
      <c r="E2566" s="5" t="s">
        <v>2577</v>
      </c>
      <c r="F2566" s="5" t="s">
        <v>2215</v>
      </c>
      <c r="G2566" s="5" t="s">
        <v>2673</v>
      </c>
      <c r="H2566" s="6">
        <v>42787</v>
      </c>
      <c r="I2566" s="5" t="s">
        <v>575</v>
      </c>
      <c r="J2566" s="5" t="s">
        <v>627</v>
      </c>
      <c r="K2566" s="5" t="s">
        <v>568</v>
      </c>
      <c r="L2566" s="7">
        <v>6</v>
      </c>
      <c r="M2566" s="7" t="s">
        <v>287</v>
      </c>
      <c r="N2566" s="8">
        <v>4219</v>
      </c>
      <c r="O2566" s="122">
        <v>0.02</v>
      </c>
      <c r="P2566" s="10">
        <f t="shared" si="496"/>
        <v>84</v>
      </c>
      <c r="Q2566" s="122">
        <v>5.0000000000000001E-3</v>
      </c>
      <c r="R2566" s="10">
        <f t="shared" si="497"/>
        <v>21</v>
      </c>
      <c r="S2566" s="122">
        <f t="shared" si="498"/>
        <v>2.4887414079165678E-2</v>
      </c>
      <c r="T2566" s="10">
        <f t="shared" si="499"/>
        <v>105</v>
      </c>
      <c r="U2566" s="10">
        <f t="shared" si="500"/>
        <v>4324</v>
      </c>
      <c r="V2566" s="11">
        <v>4324</v>
      </c>
      <c r="W2566" s="12">
        <f t="shared" si="501"/>
        <v>105</v>
      </c>
      <c r="X2566" s="123">
        <f t="shared" si="502"/>
        <v>2.4899999999999999E-2</v>
      </c>
      <c r="Y2566" s="124" t="str">
        <f t="shared" si="503"/>
        <v>0.00%-8.40%</v>
      </c>
      <c r="Z2566" s="15"/>
      <c r="AA2566" s="15"/>
      <c r="AB2566" s="15"/>
      <c r="AC2566" s="125"/>
      <c r="AD2566" s="8">
        <f t="shared" si="504"/>
        <v>0</v>
      </c>
      <c r="AE2566" s="17">
        <f t="shared" si="505"/>
        <v>4324</v>
      </c>
      <c r="AF2566" s="18">
        <f t="shared" si="506"/>
        <v>105</v>
      </c>
      <c r="AG2566" s="126">
        <f t="shared" si="507"/>
        <v>2.4887414079165726E-2</v>
      </c>
      <c r="AH2566" s="20">
        <v>13.6</v>
      </c>
      <c r="AI2566" s="20">
        <v>450</v>
      </c>
      <c r="AJ2566" s="20"/>
      <c r="AK2566" s="20">
        <v>688</v>
      </c>
      <c r="AL2566" s="20">
        <f t="shared" si="508"/>
        <v>64894.400000000001</v>
      </c>
      <c r="AM2566" s="7" t="s">
        <v>287</v>
      </c>
      <c r="AN2566" s="20"/>
      <c r="AO2566" s="21"/>
      <c r="AP2566" s="21"/>
      <c r="AQ2566" s="5" t="s">
        <v>2672</v>
      </c>
      <c r="AR2566" s="5" t="s">
        <v>2203</v>
      </c>
    </row>
    <row r="2567" spans="1:44">
      <c r="A2567" s="87" t="s">
        <v>562</v>
      </c>
      <c r="B2567" s="5">
        <v>1014443</v>
      </c>
      <c r="C2567" s="5" t="s">
        <v>565</v>
      </c>
      <c r="D2567" s="5" t="s">
        <v>55</v>
      </c>
      <c r="E2567" s="5" t="s">
        <v>2577</v>
      </c>
      <c r="F2567" s="5" t="s">
        <v>2208</v>
      </c>
      <c r="G2567" s="5" t="s">
        <v>2673</v>
      </c>
      <c r="H2567" s="6">
        <v>42788</v>
      </c>
      <c r="I2567" s="5" t="s">
        <v>575</v>
      </c>
      <c r="J2567" s="5" t="s">
        <v>2644</v>
      </c>
      <c r="K2567" s="5" t="s">
        <v>568</v>
      </c>
      <c r="L2567" s="7">
        <v>6</v>
      </c>
      <c r="M2567" s="7" t="s">
        <v>287</v>
      </c>
      <c r="N2567" s="8">
        <v>4436</v>
      </c>
      <c r="O2567" s="122">
        <v>0.02</v>
      </c>
      <c r="P2567" s="10">
        <f t="shared" si="496"/>
        <v>89</v>
      </c>
      <c r="Q2567" s="122">
        <v>5.0000000000000001E-3</v>
      </c>
      <c r="R2567" s="10">
        <f t="shared" si="497"/>
        <v>22</v>
      </c>
      <c r="S2567" s="122">
        <f t="shared" si="498"/>
        <v>2.502254283137962E-2</v>
      </c>
      <c r="T2567" s="10">
        <f t="shared" si="499"/>
        <v>111</v>
      </c>
      <c r="U2567" s="10">
        <f t="shared" si="500"/>
        <v>4547</v>
      </c>
      <c r="V2567" s="11">
        <v>4546.8999999999996</v>
      </c>
      <c r="W2567" s="12">
        <f t="shared" si="501"/>
        <v>110.89999999999964</v>
      </c>
      <c r="X2567" s="123">
        <f t="shared" si="502"/>
        <v>2.5000000000000001E-2</v>
      </c>
      <c r="Y2567" s="124" t="str">
        <f t="shared" si="503"/>
        <v>0.00%-8.40%</v>
      </c>
      <c r="Z2567" s="15"/>
      <c r="AA2567" s="15"/>
      <c r="AB2567" s="15"/>
      <c r="AC2567" s="125"/>
      <c r="AD2567" s="8">
        <f t="shared" si="504"/>
        <v>0</v>
      </c>
      <c r="AE2567" s="17">
        <f t="shared" si="505"/>
        <v>4546.8999999999996</v>
      </c>
      <c r="AF2567" s="18">
        <f t="shared" si="506"/>
        <v>110.89999999999964</v>
      </c>
      <c r="AG2567" s="126">
        <f t="shared" si="507"/>
        <v>2.4999999999999911E-2</v>
      </c>
      <c r="AH2567" s="20">
        <v>13.6</v>
      </c>
      <c r="AI2567" s="20">
        <v>650</v>
      </c>
      <c r="AJ2567" s="20"/>
      <c r="AK2567" s="20">
        <v>688</v>
      </c>
      <c r="AL2567" s="20">
        <f t="shared" si="508"/>
        <v>70325.84</v>
      </c>
      <c r="AM2567" s="7" t="s">
        <v>287</v>
      </c>
      <c r="AN2567" s="20"/>
      <c r="AO2567" s="21"/>
      <c r="AP2567" s="21"/>
      <c r="AQ2567" s="5" t="s">
        <v>2672</v>
      </c>
      <c r="AR2567" s="5" t="s">
        <v>2203</v>
      </c>
    </row>
    <row r="2568" spans="1:44">
      <c r="A2568" s="87" t="s">
        <v>562</v>
      </c>
      <c r="B2568" s="5">
        <v>1014500</v>
      </c>
      <c r="C2568" s="5" t="s">
        <v>565</v>
      </c>
      <c r="D2568" s="5" t="s">
        <v>55</v>
      </c>
      <c r="E2568" s="5" t="s">
        <v>2577</v>
      </c>
      <c r="F2568" s="5" t="s">
        <v>2208</v>
      </c>
      <c r="G2568" s="5" t="s">
        <v>2673</v>
      </c>
      <c r="H2568" s="6">
        <v>42793</v>
      </c>
      <c r="I2568" s="5" t="s">
        <v>575</v>
      </c>
      <c r="J2568" s="5" t="s">
        <v>627</v>
      </c>
      <c r="K2568" s="5" t="s">
        <v>568</v>
      </c>
      <c r="L2568" s="7">
        <v>6</v>
      </c>
      <c r="M2568" s="7" t="s">
        <v>287</v>
      </c>
      <c r="N2568" s="8">
        <v>4388</v>
      </c>
      <c r="O2568" s="122">
        <v>0.02</v>
      </c>
      <c r="P2568" s="10">
        <f t="shared" si="496"/>
        <v>88</v>
      </c>
      <c r="Q2568" s="122">
        <v>5.0000000000000001E-3</v>
      </c>
      <c r="R2568" s="10">
        <f t="shared" si="497"/>
        <v>22</v>
      </c>
      <c r="S2568" s="122">
        <f t="shared" si="498"/>
        <v>2.5068368277119418E-2</v>
      </c>
      <c r="T2568" s="10">
        <f t="shared" si="499"/>
        <v>110</v>
      </c>
      <c r="U2568" s="10">
        <f t="shared" si="500"/>
        <v>4498</v>
      </c>
      <c r="V2568" s="11">
        <v>4497.7</v>
      </c>
      <c r="W2568" s="12">
        <f t="shared" si="501"/>
        <v>109.69999999999982</v>
      </c>
      <c r="X2568" s="123">
        <f t="shared" si="502"/>
        <v>2.5000000000000001E-2</v>
      </c>
      <c r="Y2568" s="124" t="str">
        <f t="shared" si="503"/>
        <v>0.00%-8.40%</v>
      </c>
      <c r="Z2568" s="15"/>
      <c r="AA2568" s="15"/>
      <c r="AB2568" s="15"/>
      <c r="AC2568" s="125"/>
      <c r="AD2568" s="8">
        <f t="shared" si="504"/>
        <v>0</v>
      </c>
      <c r="AE2568" s="17">
        <f t="shared" si="505"/>
        <v>4497.7</v>
      </c>
      <c r="AF2568" s="18">
        <f t="shared" si="506"/>
        <v>109.69999999999982</v>
      </c>
      <c r="AG2568" s="126">
        <f t="shared" si="507"/>
        <v>2.4999999999999911E-2</v>
      </c>
      <c r="AH2568" s="20">
        <v>13.6</v>
      </c>
      <c r="AI2568" s="20">
        <v>450</v>
      </c>
      <c r="AJ2568" s="20"/>
      <c r="AK2568" s="20">
        <v>688</v>
      </c>
      <c r="AL2568" s="20">
        <f t="shared" si="508"/>
        <v>67256.72</v>
      </c>
      <c r="AM2568" s="7" t="s">
        <v>287</v>
      </c>
      <c r="AN2568" s="20"/>
      <c r="AO2568" s="21"/>
      <c r="AP2568" s="21"/>
      <c r="AQ2568" s="5" t="s">
        <v>2672</v>
      </c>
      <c r="AR2568" s="5" t="s">
        <v>2203</v>
      </c>
    </row>
    <row r="2569" spans="1:44">
      <c r="A2569" s="87" t="s">
        <v>562</v>
      </c>
      <c r="B2569" s="5">
        <v>1014621</v>
      </c>
      <c r="C2569" s="5" t="s">
        <v>565</v>
      </c>
      <c r="D2569" s="5" t="s">
        <v>55</v>
      </c>
      <c r="E2569" s="5" t="s">
        <v>2577</v>
      </c>
      <c r="F2569" s="5" t="s">
        <v>2215</v>
      </c>
      <c r="G2569" s="5" t="s">
        <v>2673</v>
      </c>
      <c r="H2569" s="6">
        <v>42796</v>
      </c>
      <c r="I2569" s="5" t="s">
        <v>575</v>
      </c>
      <c r="J2569" s="5" t="s">
        <v>2644</v>
      </c>
      <c r="K2569" s="5" t="s">
        <v>568</v>
      </c>
      <c r="L2569" s="7">
        <v>6</v>
      </c>
      <c r="M2569" s="7" t="s">
        <v>287</v>
      </c>
      <c r="N2569" s="8">
        <v>4360</v>
      </c>
      <c r="O2569" s="122">
        <v>0.02</v>
      </c>
      <c r="P2569" s="10">
        <f t="shared" si="496"/>
        <v>87</v>
      </c>
      <c r="Q2569" s="122">
        <v>5.0000000000000001E-3</v>
      </c>
      <c r="R2569" s="10">
        <f t="shared" si="497"/>
        <v>22</v>
      </c>
      <c r="S2569" s="122">
        <f t="shared" si="498"/>
        <v>2.5000000000000001E-2</v>
      </c>
      <c r="T2569" s="10">
        <f t="shared" si="499"/>
        <v>109</v>
      </c>
      <c r="U2569" s="10">
        <f t="shared" si="500"/>
        <v>4469</v>
      </c>
      <c r="V2569" s="11">
        <v>4469</v>
      </c>
      <c r="W2569" s="12">
        <f t="shared" si="501"/>
        <v>109</v>
      </c>
      <c r="X2569" s="123">
        <f t="shared" si="502"/>
        <v>2.5000000000000001E-2</v>
      </c>
      <c r="Y2569" s="124" t="str">
        <f t="shared" si="503"/>
        <v>0.00%-8.40%</v>
      </c>
      <c r="Z2569" s="15"/>
      <c r="AA2569" s="15"/>
      <c r="AB2569" s="15"/>
      <c r="AC2569" s="125"/>
      <c r="AD2569" s="8">
        <f t="shared" si="504"/>
        <v>0</v>
      </c>
      <c r="AE2569" s="17">
        <f t="shared" si="505"/>
        <v>4469</v>
      </c>
      <c r="AF2569" s="18">
        <f t="shared" si="506"/>
        <v>109</v>
      </c>
      <c r="AG2569" s="126">
        <f t="shared" si="507"/>
        <v>2.4999999999999911E-2</v>
      </c>
      <c r="AH2569" s="20">
        <v>13.6</v>
      </c>
      <c r="AI2569" s="20">
        <v>650</v>
      </c>
      <c r="AJ2569" s="20"/>
      <c r="AK2569" s="20">
        <v>688</v>
      </c>
      <c r="AL2569" s="20">
        <f t="shared" si="508"/>
        <v>69266.399999999994</v>
      </c>
      <c r="AM2569" s="7" t="s">
        <v>287</v>
      </c>
      <c r="AN2569" s="20"/>
      <c r="AO2569" s="21"/>
      <c r="AP2569" s="21"/>
      <c r="AQ2569" s="5" t="s">
        <v>2672</v>
      </c>
      <c r="AR2569" s="5" t="s">
        <v>2203</v>
      </c>
    </row>
    <row r="2570" spans="1:44">
      <c r="A2570" s="87" t="s">
        <v>562</v>
      </c>
      <c r="B2570" s="5">
        <v>1014671</v>
      </c>
      <c r="C2570" s="5" t="s">
        <v>565</v>
      </c>
      <c r="D2570" s="5" t="s">
        <v>55</v>
      </c>
      <c r="E2570" s="5" t="s">
        <v>2577</v>
      </c>
      <c r="F2570" s="5" t="s">
        <v>2204</v>
      </c>
      <c r="G2570" s="5" t="s">
        <v>2673</v>
      </c>
      <c r="H2570" s="6">
        <v>42802</v>
      </c>
      <c r="I2570" s="5" t="s">
        <v>575</v>
      </c>
      <c r="J2570" s="5" t="s">
        <v>627</v>
      </c>
      <c r="K2570" s="5" t="s">
        <v>568</v>
      </c>
      <c r="L2570" s="7">
        <v>6</v>
      </c>
      <c r="M2570" s="7" t="s">
        <v>287</v>
      </c>
      <c r="N2570" s="8">
        <v>4431</v>
      </c>
      <c r="O2570" s="122">
        <v>0.02</v>
      </c>
      <c r="P2570" s="10">
        <f t="shared" si="496"/>
        <v>89</v>
      </c>
      <c r="Q2570" s="122">
        <v>5.0000000000000001E-3</v>
      </c>
      <c r="R2570" s="10">
        <f t="shared" si="497"/>
        <v>22</v>
      </c>
      <c r="S2570" s="122">
        <f t="shared" si="498"/>
        <v>2.5050778605280974E-2</v>
      </c>
      <c r="T2570" s="10">
        <f t="shared" si="499"/>
        <v>111</v>
      </c>
      <c r="U2570" s="10">
        <f t="shared" si="500"/>
        <v>4542</v>
      </c>
      <c r="V2570" s="11">
        <v>4542</v>
      </c>
      <c r="W2570" s="12">
        <f t="shared" si="501"/>
        <v>111</v>
      </c>
      <c r="X2570" s="123">
        <f t="shared" si="502"/>
        <v>2.5100000000000001E-2</v>
      </c>
      <c r="Y2570" s="124" t="str">
        <f t="shared" si="503"/>
        <v>0.00%-8.40%</v>
      </c>
      <c r="Z2570" s="15"/>
      <c r="AA2570" s="15"/>
      <c r="AB2570" s="15"/>
      <c r="AC2570" s="125"/>
      <c r="AD2570" s="8">
        <f t="shared" si="504"/>
        <v>0</v>
      </c>
      <c r="AE2570" s="17">
        <f t="shared" si="505"/>
        <v>4542</v>
      </c>
      <c r="AF2570" s="18">
        <f t="shared" si="506"/>
        <v>111</v>
      </c>
      <c r="AG2570" s="126">
        <f t="shared" si="507"/>
        <v>2.5050778605280932E-2</v>
      </c>
      <c r="AH2570" s="20">
        <v>13.6</v>
      </c>
      <c r="AI2570" s="20">
        <v>450</v>
      </c>
      <c r="AJ2570" s="20"/>
      <c r="AK2570" s="20">
        <v>688</v>
      </c>
      <c r="AL2570" s="20">
        <f t="shared" si="508"/>
        <v>67859.199999999997</v>
      </c>
      <c r="AM2570" s="7" t="s">
        <v>287</v>
      </c>
      <c r="AN2570" s="20"/>
      <c r="AO2570" s="21"/>
      <c r="AP2570" s="21"/>
      <c r="AQ2570" s="5" t="s">
        <v>2672</v>
      </c>
      <c r="AR2570" s="5" t="s">
        <v>2203</v>
      </c>
    </row>
    <row r="2571" spans="1:44">
      <c r="A2571" s="87" t="s">
        <v>562</v>
      </c>
      <c r="B2571" s="5">
        <v>1014835</v>
      </c>
      <c r="C2571" s="5" t="s">
        <v>565</v>
      </c>
      <c r="D2571" s="5" t="s">
        <v>55</v>
      </c>
      <c r="E2571" s="5" t="s">
        <v>2577</v>
      </c>
      <c r="F2571" s="5" t="s">
        <v>2208</v>
      </c>
      <c r="G2571" s="5" t="s">
        <v>2673</v>
      </c>
      <c r="H2571" s="6">
        <v>42818</v>
      </c>
      <c r="I2571" s="5" t="s">
        <v>575</v>
      </c>
      <c r="J2571" s="5" t="s">
        <v>2642</v>
      </c>
      <c r="K2571" s="5" t="s">
        <v>568</v>
      </c>
      <c r="L2571" s="7">
        <v>6</v>
      </c>
      <c r="M2571" s="7" t="s">
        <v>287</v>
      </c>
      <c r="N2571" s="8">
        <v>4499</v>
      </c>
      <c r="O2571" s="122">
        <v>0.02</v>
      </c>
      <c r="P2571" s="10">
        <f t="shared" ref="P2571:P2634" si="509">ROUND(N2571*O2571,0)</f>
        <v>90</v>
      </c>
      <c r="Q2571" s="122">
        <v>5.0000000000000001E-3</v>
      </c>
      <c r="R2571" s="10">
        <f t="shared" ref="R2571:R2634" si="510">ROUND(N2571*Q2571,0)</f>
        <v>22</v>
      </c>
      <c r="S2571" s="122">
        <f t="shared" ref="S2571:S2634" si="511">T2571/N2571</f>
        <v>2.4894420982440543E-2</v>
      </c>
      <c r="T2571" s="10">
        <f t="shared" ref="T2571:T2634" si="512">P2571+R2571</f>
        <v>112</v>
      </c>
      <c r="U2571" s="10">
        <f t="shared" ref="U2571:U2634" si="513">N2571+T2571</f>
        <v>4611</v>
      </c>
      <c r="V2571" s="11">
        <v>4588.9800000000005</v>
      </c>
      <c r="W2571" s="12">
        <f t="shared" ref="W2571:W2634" si="514">V2571-N2571</f>
        <v>89.980000000000473</v>
      </c>
      <c r="X2571" s="123">
        <f t="shared" ref="X2571:X2634" si="515">ROUND(V2571/N2571-1,4)</f>
        <v>0.02</v>
      </c>
      <c r="Y2571" s="124" t="str">
        <f t="shared" ref="Y2571:Y2634" si="516">IF(OR(L2571=1,L2571=2,L2571=4),TEXT(S2571*0.8,"0.00%")&amp;"-"&amp;TEXT(S2571*1.2,"0.00%"),IF(OR(L2571=3,L2571=6),TEXT(0,"0.00%")&amp;"-"&amp;TEXT(7%*1.2,"0.00%"),IF(OR(L2571=5,L2571=7),TEXT((R2571/N2571),"0.00%")&amp;"-"&amp;TEXT((R2571/N2571)+7%,"0.00%"),"")))</f>
        <v>0.00%-8.40%</v>
      </c>
      <c r="Z2571" s="15"/>
      <c r="AA2571" s="15"/>
      <c r="AB2571" s="15"/>
      <c r="AC2571" s="125"/>
      <c r="AD2571" s="8">
        <f t="shared" ref="AD2571:AD2634" si="517">ROUND(N2571*AC2571,0)</f>
        <v>0</v>
      </c>
      <c r="AE2571" s="17">
        <f t="shared" ref="AE2571:AE2634" si="518">V2571+AD2571</f>
        <v>4588.9800000000005</v>
      </c>
      <c r="AF2571" s="18">
        <f t="shared" ref="AF2571:AF2634" si="519">AE2571-N2571</f>
        <v>89.980000000000473</v>
      </c>
      <c r="AG2571" s="126">
        <f t="shared" ref="AG2571:AG2634" si="520">AE2571/N2571-1</f>
        <v>2.0000000000000018E-2</v>
      </c>
      <c r="AH2571" s="20">
        <v>13.6</v>
      </c>
      <c r="AI2571" s="20">
        <v>650</v>
      </c>
      <c r="AJ2571" s="20"/>
      <c r="AK2571" s="20">
        <v>688</v>
      </c>
      <c r="AL2571" s="20">
        <f t="shared" ref="AL2571:AL2634" si="521">AE2571*AH2571+AI2571*12+AK2571+IF(AB2571="",AJ2571,IF(AB2571="D",5000,IF(AB2571="C",1000,0)))*12</f>
        <v>70898.127999999997</v>
      </c>
      <c r="AM2571" s="7" t="s">
        <v>287</v>
      </c>
      <c r="AN2571" s="20"/>
      <c r="AO2571" s="21"/>
      <c r="AP2571" s="21"/>
      <c r="AQ2571" s="5" t="s">
        <v>2672</v>
      </c>
      <c r="AR2571" s="5" t="s">
        <v>2203</v>
      </c>
    </row>
    <row r="2572" spans="1:44">
      <c r="A2572" s="87" t="s">
        <v>562</v>
      </c>
      <c r="B2572" s="5">
        <v>1014901</v>
      </c>
      <c r="C2572" s="5" t="s">
        <v>565</v>
      </c>
      <c r="D2572" s="5" t="s">
        <v>55</v>
      </c>
      <c r="E2572" s="5" t="s">
        <v>2577</v>
      </c>
      <c r="F2572" s="5" t="s">
        <v>2208</v>
      </c>
      <c r="G2572" s="5" t="s">
        <v>2673</v>
      </c>
      <c r="H2572" s="6">
        <v>42823</v>
      </c>
      <c r="I2572" s="5" t="s">
        <v>575</v>
      </c>
      <c r="J2572" s="5" t="s">
        <v>627</v>
      </c>
      <c r="K2572" s="5" t="s">
        <v>568</v>
      </c>
      <c r="L2572" s="7">
        <v>6</v>
      </c>
      <c r="M2572" s="7" t="s">
        <v>287</v>
      </c>
      <c r="N2572" s="8">
        <v>4203</v>
      </c>
      <c r="O2572" s="122">
        <v>0.02</v>
      </c>
      <c r="P2572" s="10">
        <f t="shared" si="509"/>
        <v>84</v>
      </c>
      <c r="Q2572" s="122">
        <v>5.0000000000000001E-3</v>
      </c>
      <c r="R2572" s="10">
        <f t="shared" si="510"/>
        <v>21</v>
      </c>
      <c r="S2572" s="122">
        <f t="shared" si="511"/>
        <v>2.4982155603140613E-2</v>
      </c>
      <c r="T2572" s="10">
        <f t="shared" si="512"/>
        <v>105</v>
      </c>
      <c r="U2572" s="10">
        <f t="shared" si="513"/>
        <v>4308</v>
      </c>
      <c r="V2572" s="11">
        <v>4308.0749999999998</v>
      </c>
      <c r="W2572" s="12">
        <f t="shared" si="514"/>
        <v>105.07499999999982</v>
      </c>
      <c r="X2572" s="123">
        <f t="shared" si="515"/>
        <v>2.5000000000000001E-2</v>
      </c>
      <c r="Y2572" s="124" t="str">
        <f t="shared" si="516"/>
        <v>0.00%-8.40%</v>
      </c>
      <c r="Z2572" s="15"/>
      <c r="AA2572" s="15"/>
      <c r="AB2572" s="15"/>
      <c r="AC2572" s="125"/>
      <c r="AD2572" s="8">
        <f t="shared" si="517"/>
        <v>0</v>
      </c>
      <c r="AE2572" s="17">
        <f t="shared" si="518"/>
        <v>4308.0749999999998</v>
      </c>
      <c r="AF2572" s="18">
        <f t="shared" si="519"/>
        <v>105.07499999999982</v>
      </c>
      <c r="AG2572" s="126">
        <f t="shared" si="520"/>
        <v>2.4999999999999911E-2</v>
      </c>
      <c r="AH2572" s="20">
        <v>13.6</v>
      </c>
      <c r="AI2572" s="20">
        <v>450</v>
      </c>
      <c r="AJ2572" s="20"/>
      <c r="AK2572" s="20">
        <v>688</v>
      </c>
      <c r="AL2572" s="20">
        <f t="shared" si="521"/>
        <v>64677.819999999992</v>
      </c>
      <c r="AM2572" s="7" t="s">
        <v>287</v>
      </c>
      <c r="AN2572" s="20"/>
      <c r="AO2572" s="21"/>
      <c r="AP2572" s="21"/>
      <c r="AQ2572" s="5" t="s">
        <v>2672</v>
      </c>
      <c r="AR2572" s="5" t="s">
        <v>2203</v>
      </c>
    </row>
    <row r="2573" spans="1:44">
      <c r="A2573" s="87" t="s">
        <v>562</v>
      </c>
      <c r="B2573" s="5">
        <v>1014928</v>
      </c>
      <c r="C2573" s="5" t="s">
        <v>565</v>
      </c>
      <c r="D2573" s="5" t="s">
        <v>55</v>
      </c>
      <c r="E2573" s="5" t="s">
        <v>2577</v>
      </c>
      <c r="F2573" s="5" t="s">
        <v>2204</v>
      </c>
      <c r="G2573" s="5" t="s">
        <v>2673</v>
      </c>
      <c r="H2573" s="6">
        <v>42825</v>
      </c>
      <c r="I2573" s="5" t="s">
        <v>575</v>
      </c>
      <c r="J2573" s="5" t="s">
        <v>2644</v>
      </c>
      <c r="K2573" s="5" t="s">
        <v>568</v>
      </c>
      <c r="L2573" s="7">
        <v>6</v>
      </c>
      <c r="M2573" s="7" t="s">
        <v>287</v>
      </c>
      <c r="N2573" s="8">
        <v>4045</v>
      </c>
      <c r="O2573" s="122">
        <v>0.02</v>
      </c>
      <c r="P2573" s="10">
        <f t="shared" si="509"/>
        <v>81</v>
      </c>
      <c r="Q2573" s="122">
        <v>5.0000000000000001E-3</v>
      </c>
      <c r="R2573" s="10">
        <f t="shared" si="510"/>
        <v>20</v>
      </c>
      <c r="S2573" s="122">
        <f t="shared" si="511"/>
        <v>2.496909765142151E-2</v>
      </c>
      <c r="T2573" s="10">
        <f t="shared" si="512"/>
        <v>101</v>
      </c>
      <c r="U2573" s="10">
        <f t="shared" si="513"/>
        <v>4146</v>
      </c>
      <c r="V2573" s="11">
        <v>4045</v>
      </c>
      <c r="W2573" s="12">
        <f t="shared" si="514"/>
        <v>0</v>
      </c>
      <c r="X2573" s="123">
        <f t="shared" si="515"/>
        <v>0</v>
      </c>
      <c r="Y2573" s="124" t="str">
        <f t="shared" si="516"/>
        <v>0.00%-8.40%</v>
      </c>
      <c r="Z2573" s="15"/>
      <c r="AA2573" s="15"/>
      <c r="AB2573" s="15"/>
      <c r="AC2573" s="125"/>
      <c r="AD2573" s="8">
        <f t="shared" si="517"/>
        <v>0</v>
      </c>
      <c r="AE2573" s="17">
        <f t="shared" si="518"/>
        <v>4045</v>
      </c>
      <c r="AF2573" s="18">
        <f t="shared" si="519"/>
        <v>0</v>
      </c>
      <c r="AG2573" s="126">
        <f t="shared" si="520"/>
        <v>0</v>
      </c>
      <c r="AH2573" s="20">
        <v>13.6</v>
      </c>
      <c r="AI2573" s="20">
        <v>650</v>
      </c>
      <c r="AJ2573" s="20"/>
      <c r="AK2573" s="20">
        <v>688</v>
      </c>
      <c r="AL2573" s="20">
        <f t="shared" si="521"/>
        <v>63500</v>
      </c>
      <c r="AM2573" s="7" t="s">
        <v>287</v>
      </c>
      <c r="AN2573" s="20"/>
      <c r="AO2573" s="21" t="str">
        <f>VLOOKUP(B2573,'[4]FCLCh-VB1'!$B$9:$AQ$248,42,)</f>
        <v>缺勤率15.32%</v>
      </c>
      <c r="AP2573" s="21" t="s">
        <v>624</v>
      </c>
      <c r="AQ2573" s="5" t="s">
        <v>2672</v>
      </c>
      <c r="AR2573" s="5" t="s">
        <v>2203</v>
      </c>
    </row>
    <row r="2574" spans="1:44">
      <c r="A2574" s="87" t="s">
        <v>562</v>
      </c>
      <c r="B2574" s="5">
        <v>1015026</v>
      </c>
      <c r="C2574" s="5" t="s">
        <v>565</v>
      </c>
      <c r="D2574" s="5" t="s">
        <v>55</v>
      </c>
      <c r="E2574" s="5" t="s">
        <v>2577</v>
      </c>
      <c r="F2574" s="5" t="s">
        <v>2204</v>
      </c>
      <c r="G2574" s="5" t="s">
        <v>2673</v>
      </c>
      <c r="H2574" s="6">
        <v>42837</v>
      </c>
      <c r="I2574" s="5" t="s">
        <v>575</v>
      </c>
      <c r="J2574" s="5" t="s">
        <v>653</v>
      </c>
      <c r="K2574" s="5" t="s">
        <v>568</v>
      </c>
      <c r="L2574" s="7">
        <v>6</v>
      </c>
      <c r="M2574" s="7" t="s">
        <v>287</v>
      </c>
      <c r="N2574" s="8">
        <v>4733</v>
      </c>
      <c r="O2574" s="122">
        <v>0.02</v>
      </c>
      <c r="P2574" s="10">
        <f t="shared" si="509"/>
        <v>95</v>
      </c>
      <c r="Q2574" s="122">
        <v>5.0000000000000001E-3</v>
      </c>
      <c r="R2574" s="10">
        <f t="shared" si="510"/>
        <v>24</v>
      </c>
      <c r="S2574" s="122">
        <f t="shared" si="511"/>
        <v>2.5142615677160363E-2</v>
      </c>
      <c r="T2574" s="10">
        <f t="shared" si="512"/>
        <v>119</v>
      </c>
      <c r="U2574" s="10">
        <f t="shared" si="513"/>
        <v>4852</v>
      </c>
      <c r="V2574" s="11">
        <v>4781</v>
      </c>
      <c r="W2574" s="12">
        <f t="shared" si="514"/>
        <v>48</v>
      </c>
      <c r="X2574" s="123">
        <f t="shared" si="515"/>
        <v>1.01E-2</v>
      </c>
      <c r="Y2574" s="124" t="str">
        <f t="shared" si="516"/>
        <v>0.00%-8.40%</v>
      </c>
      <c r="Z2574" s="15"/>
      <c r="AA2574" s="15"/>
      <c r="AB2574" s="15"/>
      <c r="AC2574" s="125"/>
      <c r="AD2574" s="8">
        <f t="shared" si="517"/>
        <v>0</v>
      </c>
      <c r="AE2574" s="17">
        <f t="shared" si="518"/>
        <v>4781</v>
      </c>
      <c r="AF2574" s="18">
        <f t="shared" si="519"/>
        <v>48</v>
      </c>
      <c r="AG2574" s="126">
        <f t="shared" si="520"/>
        <v>1.0141559264736921E-2</v>
      </c>
      <c r="AH2574" s="20">
        <v>13.6</v>
      </c>
      <c r="AI2574" s="20">
        <v>750</v>
      </c>
      <c r="AJ2574" s="20"/>
      <c r="AK2574" s="20">
        <v>688</v>
      </c>
      <c r="AL2574" s="20">
        <f t="shared" si="521"/>
        <v>74709.600000000006</v>
      </c>
      <c r="AM2574" s="7" t="s">
        <v>287</v>
      </c>
      <c r="AN2574" s="20"/>
      <c r="AO2574" s="21"/>
      <c r="AP2574" s="21"/>
      <c r="AQ2574" s="5" t="s">
        <v>2672</v>
      </c>
      <c r="AR2574" s="5" t="s">
        <v>2203</v>
      </c>
    </row>
    <row r="2575" spans="1:44">
      <c r="A2575" s="87" t="s">
        <v>562</v>
      </c>
      <c r="B2575" s="5">
        <v>1015201</v>
      </c>
      <c r="C2575" s="5" t="s">
        <v>565</v>
      </c>
      <c r="D2575" s="5" t="s">
        <v>55</v>
      </c>
      <c r="E2575" s="5" t="s">
        <v>2577</v>
      </c>
      <c r="F2575" s="5" t="s">
        <v>2215</v>
      </c>
      <c r="G2575" s="5" t="s">
        <v>2673</v>
      </c>
      <c r="H2575" s="6">
        <v>42854</v>
      </c>
      <c r="I2575" s="5" t="s">
        <v>575</v>
      </c>
      <c r="J2575" s="5" t="s">
        <v>627</v>
      </c>
      <c r="K2575" s="5" t="s">
        <v>568</v>
      </c>
      <c r="L2575" s="7">
        <v>6</v>
      </c>
      <c r="M2575" s="7" t="s">
        <v>287</v>
      </c>
      <c r="N2575" s="8">
        <v>4363</v>
      </c>
      <c r="O2575" s="122">
        <v>0.02</v>
      </c>
      <c r="P2575" s="10">
        <f t="shared" si="509"/>
        <v>87</v>
      </c>
      <c r="Q2575" s="122">
        <v>5.0000000000000001E-3</v>
      </c>
      <c r="R2575" s="10">
        <f t="shared" si="510"/>
        <v>22</v>
      </c>
      <c r="S2575" s="122">
        <f t="shared" si="511"/>
        <v>2.4982809993123998E-2</v>
      </c>
      <c r="T2575" s="10">
        <f t="shared" si="512"/>
        <v>109</v>
      </c>
      <c r="U2575" s="10">
        <f t="shared" si="513"/>
        <v>4472</v>
      </c>
      <c r="V2575" s="11">
        <v>4537</v>
      </c>
      <c r="W2575" s="12">
        <f t="shared" si="514"/>
        <v>174</v>
      </c>
      <c r="X2575" s="123">
        <f t="shared" si="515"/>
        <v>3.9899999999999998E-2</v>
      </c>
      <c r="Y2575" s="124" t="str">
        <f t="shared" si="516"/>
        <v>0.00%-8.40%</v>
      </c>
      <c r="Z2575" s="15"/>
      <c r="AA2575" s="15"/>
      <c r="AB2575" s="15"/>
      <c r="AC2575" s="125"/>
      <c r="AD2575" s="8">
        <f t="shared" si="517"/>
        <v>0</v>
      </c>
      <c r="AE2575" s="17">
        <f t="shared" si="518"/>
        <v>4537</v>
      </c>
      <c r="AF2575" s="18">
        <f t="shared" si="519"/>
        <v>174</v>
      </c>
      <c r="AG2575" s="126">
        <f t="shared" si="520"/>
        <v>3.9880815952326287E-2</v>
      </c>
      <c r="AH2575" s="20">
        <v>13.6</v>
      </c>
      <c r="AI2575" s="20">
        <v>450</v>
      </c>
      <c r="AJ2575" s="20"/>
      <c r="AK2575" s="20">
        <v>688</v>
      </c>
      <c r="AL2575" s="20">
        <f t="shared" si="521"/>
        <v>67791.199999999997</v>
      </c>
      <c r="AM2575" s="7" t="s">
        <v>287</v>
      </c>
      <c r="AN2575" s="20"/>
      <c r="AO2575" s="21" t="str">
        <f>VLOOKUP(B2575,'[2]FCLCh-VB2'!$B$9:$AQ$230,42,)</f>
        <v>工作责任心强</v>
      </c>
      <c r="AP2575" s="21"/>
      <c r="AQ2575" s="5" t="s">
        <v>2672</v>
      </c>
      <c r="AR2575" s="5" t="s">
        <v>2203</v>
      </c>
    </row>
    <row r="2576" spans="1:44">
      <c r="A2576" s="87" t="s">
        <v>562</v>
      </c>
      <c r="B2576" s="5">
        <v>1015277</v>
      </c>
      <c r="C2576" s="5" t="s">
        <v>565</v>
      </c>
      <c r="D2576" s="5" t="s">
        <v>55</v>
      </c>
      <c r="E2576" s="5" t="s">
        <v>2577</v>
      </c>
      <c r="F2576" s="5" t="s">
        <v>2208</v>
      </c>
      <c r="G2576" s="5" t="s">
        <v>2673</v>
      </c>
      <c r="H2576" s="6">
        <v>42866</v>
      </c>
      <c r="I2576" s="5" t="s">
        <v>575</v>
      </c>
      <c r="J2576" s="5" t="s">
        <v>627</v>
      </c>
      <c r="K2576" s="5" t="s">
        <v>568</v>
      </c>
      <c r="L2576" s="7">
        <v>6</v>
      </c>
      <c r="M2576" s="7" t="s">
        <v>287</v>
      </c>
      <c r="N2576" s="8">
        <v>4256</v>
      </c>
      <c r="O2576" s="122">
        <v>0.02</v>
      </c>
      <c r="P2576" s="10">
        <f t="shared" si="509"/>
        <v>85</v>
      </c>
      <c r="Q2576" s="122">
        <v>5.0000000000000001E-3</v>
      </c>
      <c r="R2576" s="10">
        <f t="shared" si="510"/>
        <v>21</v>
      </c>
      <c r="S2576" s="122">
        <f t="shared" si="511"/>
        <v>2.4906015037593984E-2</v>
      </c>
      <c r="T2576" s="10">
        <f t="shared" si="512"/>
        <v>106</v>
      </c>
      <c r="U2576" s="10">
        <f t="shared" si="513"/>
        <v>4362</v>
      </c>
      <c r="V2576" s="11">
        <v>4362.3999999999996</v>
      </c>
      <c r="W2576" s="12">
        <f t="shared" si="514"/>
        <v>106.39999999999964</v>
      </c>
      <c r="X2576" s="123">
        <f t="shared" si="515"/>
        <v>2.5000000000000001E-2</v>
      </c>
      <c r="Y2576" s="124" t="str">
        <f t="shared" si="516"/>
        <v>0.00%-8.40%</v>
      </c>
      <c r="Z2576" s="15"/>
      <c r="AA2576" s="15"/>
      <c r="AB2576" s="15"/>
      <c r="AC2576" s="125"/>
      <c r="AD2576" s="8">
        <f t="shared" si="517"/>
        <v>0</v>
      </c>
      <c r="AE2576" s="17">
        <f t="shared" si="518"/>
        <v>4362.3999999999996</v>
      </c>
      <c r="AF2576" s="18">
        <f t="shared" si="519"/>
        <v>106.39999999999964</v>
      </c>
      <c r="AG2576" s="126">
        <f t="shared" si="520"/>
        <v>2.4999999999999911E-2</v>
      </c>
      <c r="AH2576" s="20">
        <v>13.6</v>
      </c>
      <c r="AI2576" s="20">
        <v>450</v>
      </c>
      <c r="AJ2576" s="20"/>
      <c r="AK2576" s="20">
        <v>688</v>
      </c>
      <c r="AL2576" s="20">
        <f t="shared" si="521"/>
        <v>65416.639999999992</v>
      </c>
      <c r="AM2576" s="7" t="s">
        <v>287</v>
      </c>
      <c r="AN2576" s="20"/>
      <c r="AO2576" s="21"/>
      <c r="AP2576" s="21"/>
      <c r="AQ2576" s="5" t="s">
        <v>2672</v>
      </c>
      <c r="AR2576" s="5" t="s">
        <v>2203</v>
      </c>
    </row>
    <row r="2577" spans="1:44">
      <c r="A2577" s="87" t="s">
        <v>562</v>
      </c>
      <c r="B2577" s="5">
        <v>1015336</v>
      </c>
      <c r="C2577" s="5" t="s">
        <v>565</v>
      </c>
      <c r="D2577" s="5" t="s">
        <v>55</v>
      </c>
      <c r="E2577" s="5" t="s">
        <v>2577</v>
      </c>
      <c r="F2577" s="5" t="s">
        <v>2208</v>
      </c>
      <c r="G2577" s="5" t="s">
        <v>2673</v>
      </c>
      <c r="H2577" s="6">
        <v>42875</v>
      </c>
      <c r="I2577" s="5" t="s">
        <v>575</v>
      </c>
      <c r="J2577" s="5" t="s">
        <v>627</v>
      </c>
      <c r="K2577" s="5" t="s">
        <v>568</v>
      </c>
      <c r="L2577" s="7">
        <v>6</v>
      </c>
      <c r="M2577" s="7" t="s">
        <v>287</v>
      </c>
      <c r="N2577" s="8">
        <v>4399</v>
      </c>
      <c r="O2577" s="122">
        <v>0.02</v>
      </c>
      <c r="P2577" s="10">
        <f t="shared" si="509"/>
        <v>88</v>
      </c>
      <c r="Q2577" s="122">
        <v>5.0000000000000001E-3</v>
      </c>
      <c r="R2577" s="10">
        <f t="shared" si="510"/>
        <v>22</v>
      </c>
      <c r="S2577" s="122">
        <f t="shared" si="511"/>
        <v>2.5005683109797682E-2</v>
      </c>
      <c r="T2577" s="10">
        <f t="shared" si="512"/>
        <v>110</v>
      </c>
      <c r="U2577" s="10">
        <f t="shared" si="513"/>
        <v>4509</v>
      </c>
      <c r="V2577" s="11">
        <v>4508.9749999999995</v>
      </c>
      <c r="W2577" s="12">
        <f t="shared" si="514"/>
        <v>109.97499999999945</v>
      </c>
      <c r="X2577" s="123">
        <f t="shared" si="515"/>
        <v>2.5000000000000001E-2</v>
      </c>
      <c r="Y2577" s="124" t="str">
        <f t="shared" si="516"/>
        <v>0.00%-8.40%</v>
      </c>
      <c r="Z2577" s="15"/>
      <c r="AA2577" s="15"/>
      <c r="AB2577" s="15"/>
      <c r="AC2577" s="125"/>
      <c r="AD2577" s="8">
        <f t="shared" si="517"/>
        <v>0</v>
      </c>
      <c r="AE2577" s="17">
        <f t="shared" si="518"/>
        <v>4508.9749999999995</v>
      </c>
      <c r="AF2577" s="18">
        <f t="shared" si="519"/>
        <v>109.97499999999945</v>
      </c>
      <c r="AG2577" s="126">
        <f t="shared" si="520"/>
        <v>2.4999999999999911E-2</v>
      </c>
      <c r="AH2577" s="20">
        <v>13.6</v>
      </c>
      <c r="AI2577" s="20">
        <v>450</v>
      </c>
      <c r="AJ2577" s="20"/>
      <c r="AK2577" s="20">
        <v>688</v>
      </c>
      <c r="AL2577" s="20">
        <f t="shared" si="521"/>
        <v>67410.06</v>
      </c>
      <c r="AM2577" s="7" t="s">
        <v>287</v>
      </c>
      <c r="AN2577" s="20"/>
      <c r="AO2577" s="21"/>
      <c r="AP2577" s="21"/>
      <c r="AQ2577" s="5" t="s">
        <v>2672</v>
      </c>
      <c r="AR2577" s="5" t="s">
        <v>2203</v>
      </c>
    </row>
    <row r="2578" spans="1:44">
      <c r="A2578" s="87" t="s">
        <v>562</v>
      </c>
      <c r="B2578" s="5">
        <v>1015352</v>
      </c>
      <c r="C2578" s="5" t="s">
        <v>565</v>
      </c>
      <c r="D2578" s="5" t="s">
        <v>55</v>
      </c>
      <c r="E2578" s="5" t="s">
        <v>2577</v>
      </c>
      <c r="F2578" s="5" t="s">
        <v>2208</v>
      </c>
      <c r="G2578" s="5" t="s">
        <v>2673</v>
      </c>
      <c r="H2578" s="6">
        <v>42880</v>
      </c>
      <c r="I2578" s="5" t="s">
        <v>575</v>
      </c>
      <c r="J2578" s="5" t="s">
        <v>2644</v>
      </c>
      <c r="K2578" s="5" t="s">
        <v>568</v>
      </c>
      <c r="L2578" s="7">
        <v>6</v>
      </c>
      <c r="M2578" s="7" t="s">
        <v>287</v>
      </c>
      <c r="N2578" s="8">
        <v>4258</v>
      </c>
      <c r="O2578" s="122">
        <v>0.02</v>
      </c>
      <c r="P2578" s="10">
        <f t="shared" si="509"/>
        <v>85</v>
      </c>
      <c r="Q2578" s="122">
        <v>5.0000000000000001E-3</v>
      </c>
      <c r="R2578" s="10">
        <f t="shared" si="510"/>
        <v>21</v>
      </c>
      <c r="S2578" s="122">
        <f t="shared" si="511"/>
        <v>2.489431658055425E-2</v>
      </c>
      <c r="T2578" s="10">
        <f t="shared" si="512"/>
        <v>106</v>
      </c>
      <c r="U2578" s="10">
        <f t="shared" si="513"/>
        <v>4364</v>
      </c>
      <c r="V2578" s="11">
        <v>4258</v>
      </c>
      <c r="W2578" s="12">
        <f t="shared" si="514"/>
        <v>0</v>
      </c>
      <c r="X2578" s="123">
        <f t="shared" si="515"/>
        <v>0</v>
      </c>
      <c r="Y2578" s="124" t="str">
        <f t="shared" si="516"/>
        <v>0.00%-8.40%</v>
      </c>
      <c r="Z2578" s="15"/>
      <c r="AA2578" s="15"/>
      <c r="AB2578" s="15"/>
      <c r="AC2578" s="125"/>
      <c r="AD2578" s="8">
        <f t="shared" si="517"/>
        <v>0</v>
      </c>
      <c r="AE2578" s="17">
        <f t="shared" si="518"/>
        <v>4258</v>
      </c>
      <c r="AF2578" s="18">
        <f t="shared" si="519"/>
        <v>0</v>
      </c>
      <c r="AG2578" s="126">
        <f t="shared" si="520"/>
        <v>0</v>
      </c>
      <c r="AH2578" s="20">
        <v>13.6</v>
      </c>
      <c r="AI2578" s="20">
        <v>650</v>
      </c>
      <c r="AJ2578" s="20"/>
      <c r="AK2578" s="20">
        <v>688</v>
      </c>
      <c r="AL2578" s="20">
        <f t="shared" si="521"/>
        <v>66396.799999999988</v>
      </c>
      <c r="AM2578" s="7" t="s">
        <v>287</v>
      </c>
      <c r="AN2578" s="20"/>
      <c r="AO2578" s="21" t="str">
        <f>VLOOKUP(B2578,'[3]FCLCh-VB3'!$B$9:$AQ$389,42,)</f>
        <v>个人绩效5次负激励</v>
      </c>
      <c r="AP2578" s="21" t="s">
        <v>140</v>
      </c>
      <c r="AQ2578" s="5" t="s">
        <v>2672</v>
      </c>
      <c r="AR2578" s="5" t="s">
        <v>2203</v>
      </c>
    </row>
    <row r="2579" spans="1:44">
      <c r="A2579" s="87" t="s">
        <v>562</v>
      </c>
      <c r="B2579" s="5">
        <v>1015381</v>
      </c>
      <c r="C2579" s="5" t="s">
        <v>565</v>
      </c>
      <c r="D2579" s="5" t="s">
        <v>55</v>
      </c>
      <c r="E2579" s="5" t="s">
        <v>2577</v>
      </c>
      <c r="F2579" s="5" t="s">
        <v>2204</v>
      </c>
      <c r="G2579" s="5" t="s">
        <v>2673</v>
      </c>
      <c r="H2579" s="6">
        <v>42887</v>
      </c>
      <c r="I2579" s="5" t="s">
        <v>575</v>
      </c>
      <c r="J2579" s="5" t="s">
        <v>627</v>
      </c>
      <c r="K2579" s="5" t="s">
        <v>568</v>
      </c>
      <c r="L2579" s="7">
        <v>6</v>
      </c>
      <c r="M2579" s="7" t="s">
        <v>287</v>
      </c>
      <c r="N2579" s="8">
        <v>4327</v>
      </c>
      <c r="O2579" s="122">
        <v>0.02</v>
      </c>
      <c r="P2579" s="10">
        <f t="shared" si="509"/>
        <v>87</v>
      </c>
      <c r="Q2579" s="122">
        <v>5.0000000000000001E-3</v>
      </c>
      <c r="R2579" s="10">
        <f t="shared" si="510"/>
        <v>22</v>
      </c>
      <c r="S2579" s="122">
        <f t="shared" si="511"/>
        <v>2.5190663277097295E-2</v>
      </c>
      <c r="T2579" s="10">
        <f t="shared" si="512"/>
        <v>109</v>
      </c>
      <c r="U2579" s="10">
        <f t="shared" si="513"/>
        <v>4436</v>
      </c>
      <c r="V2579" s="11">
        <v>4436</v>
      </c>
      <c r="W2579" s="12">
        <f t="shared" si="514"/>
        <v>109</v>
      </c>
      <c r="X2579" s="123">
        <f t="shared" si="515"/>
        <v>2.52E-2</v>
      </c>
      <c r="Y2579" s="124" t="str">
        <f t="shared" si="516"/>
        <v>0.00%-8.40%</v>
      </c>
      <c r="Z2579" s="15"/>
      <c r="AA2579" s="15"/>
      <c r="AB2579" s="15"/>
      <c r="AC2579" s="125"/>
      <c r="AD2579" s="8">
        <f t="shared" si="517"/>
        <v>0</v>
      </c>
      <c r="AE2579" s="17">
        <f t="shared" si="518"/>
        <v>4436</v>
      </c>
      <c r="AF2579" s="18">
        <f t="shared" si="519"/>
        <v>109</v>
      </c>
      <c r="AG2579" s="126">
        <f t="shared" si="520"/>
        <v>2.5190663277097292E-2</v>
      </c>
      <c r="AH2579" s="20">
        <v>13.6</v>
      </c>
      <c r="AI2579" s="20">
        <v>450</v>
      </c>
      <c r="AJ2579" s="20"/>
      <c r="AK2579" s="20">
        <v>688</v>
      </c>
      <c r="AL2579" s="20">
        <f t="shared" si="521"/>
        <v>66417.600000000006</v>
      </c>
      <c r="AM2579" s="7" t="s">
        <v>287</v>
      </c>
      <c r="AN2579" s="20"/>
      <c r="AO2579" s="21"/>
      <c r="AP2579" s="21"/>
      <c r="AQ2579" s="5" t="s">
        <v>2672</v>
      </c>
      <c r="AR2579" s="5" t="s">
        <v>2203</v>
      </c>
    </row>
    <row r="2580" spans="1:44">
      <c r="A2580" s="87" t="s">
        <v>562</v>
      </c>
      <c r="B2580" s="5">
        <v>1015438</v>
      </c>
      <c r="C2580" s="5" t="s">
        <v>565</v>
      </c>
      <c r="D2580" s="5" t="s">
        <v>55</v>
      </c>
      <c r="E2580" s="5" t="s">
        <v>2577</v>
      </c>
      <c r="F2580" s="5" t="s">
        <v>2208</v>
      </c>
      <c r="G2580" s="5" t="s">
        <v>2673</v>
      </c>
      <c r="H2580" s="6">
        <v>42892</v>
      </c>
      <c r="I2580" s="5" t="s">
        <v>575</v>
      </c>
      <c r="J2580" s="5" t="s">
        <v>2644</v>
      </c>
      <c r="K2580" s="5" t="s">
        <v>568</v>
      </c>
      <c r="L2580" s="7">
        <v>6</v>
      </c>
      <c r="M2580" s="7" t="s">
        <v>287</v>
      </c>
      <c r="N2580" s="8">
        <v>4387</v>
      </c>
      <c r="O2580" s="122">
        <v>0.02</v>
      </c>
      <c r="P2580" s="10">
        <f t="shared" si="509"/>
        <v>88</v>
      </c>
      <c r="Q2580" s="122">
        <v>5.0000000000000001E-3</v>
      </c>
      <c r="R2580" s="10">
        <f t="shared" si="510"/>
        <v>22</v>
      </c>
      <c r="S2580" s="122">
        <f t="shared" si="511"/>
        <v>2.5074082516526101E-2</v>
      </c>
      <c r="T2580" s="10">
        <f t="shared" si="512"/>
        <v>110</v>
      </c>
      <c r="U2580" s="10">
        <f t="shared" si="513"/>
        <v>4497</v>
      </c>
      <c r="V2580" s="11">
        <v>4518.6099999999997</v>
      </c>
      <c r="W2580" s="12">
        <f t="shared" si="514"/>
        <v>131.60999999999967</v>
      </c>
      <c r="X2580" s="123">
        <f t="shared" si="515"/>
        <v>0.03</v>
      </c>
      <c r="Y2580" s="124" t="str">
        <f t="shared" si="516"/>
        <v>0.00%-8.40%</v>
      </c>
      <c r="Z2580" s="15"/>
      <c r="AA2580" s="15"/>
      <c r="AB2580" s="15"/>
      <c r="AC2580" s="125"/>
      <c r="AD2580" s="8">
        <f t="shared" si="517"/>
        <v>0</v>
      </c>
      <c r="AE2580" s="17">
        <f t="shared" si="518"/>
        <v>4518.6099999999997</v>
      </c>
      <c r="AF2580" s="18">
        <f t="shared" si="519"/>
        <v>131.60999999999967</v>
      </c>
      <c r="AG2580" s="126">
        <f t="shared" si="520"/>
        <v>3.0000000000000027E-2</v>
      </c>
      <c r="AH2580" s="20">
        <v>13.6</v>
      </c>
      <c r="AI2580" s="20">
        <v>650</v>
      </c>
      <c r="AJ2580" s="20"/>
      <c r="AK2580" s="20">
        <v>688</v>
      </c>
      <c r="AL2580" s="20">
        <f t="shared" si="521"/>
        <v>69941.09599999999</v>
      </c>
      <c r="AM2580" s="7" t="s">
        <v>287</v>
      </c>
      <c r="AN2580" s="20"/>
      <c r="AO2580" s="21"/>
      <c r="AP2580" s="21"/>
      <c r="AQ2580" s="5" t="s">
        <v>2672</v>
      </c>
      <c r="AR2580" s="5" t="s">
        <v>2203</v>
      </c>
    </row>
    <row r="2581" spans="1:44">
      <c r="A2581" s="87" t="s">
        <v>562</v>
      </c>
      <c r="B2581" s="5">
        <v>1015452</v>
      </c>
      <c r="C2581" s="5" t="s">
        <v>565</v>
      </c>
      <c r="D2581" s="5" t="s">
        <v>55</v>
      </c>
      <c r="E2581" s="5" t="s">
        <v>2577</v>
      </c>
      <c r="F2581" s="5" t="s">
        <v>2215</v>
      </c>
      <c r="G2581" s="5" t="s">
        <v>2673</v>
      </c>
      <c r="H2581" s="6">
        <v>42892</v>
      </c>
      <c r="I2581" s="5" t="s">
        <v>575</v>
      </c>
      <c r="J2581" s="5" t="s">
        <v>627</v>
      </c>
      <c r="K2581" s="5" t="s">
        <v>568</v>
      </c>
      <c r="L2581" s="7">
        <v>6</v>
      </c>
      <c r="M2581" s="7" t="s">
        <v>287</v>
      </c>
      <c r="N2581" s="8">
        <v>4409</v>
      </c>
      <c r="O2581" s="122">
        <v>0.02</v>
      </c>
      <c r="P2581" s="10">
        <f t="shared" si="509"/>
        <v>88</v>
      </c>
      <c r="Q2581" s="122">
        <v>5.0000000000000001E-3</v>
      </c>
      <c r="R2581" s="10">
        <f t="shared" si="510"/>
        <v>22</v>
      </c>
      <c r="S2581" s="122">
        <f t="shared" si="511"/>
        <v>2.4948968019959175E-2</v>
      </c>
      <c r="T2581" s="10">
        <f t="shared" si="512"/>
        <v>110</v>
      </c>
      <c r="U2581" s="10">
        <f t="shared" si="513"/>
        <v>4519</v>
      </c>
      <c r="V2581" s="11">
        <v>4519</v>
      </c>
      <c r="W2581" s="12">
        <f t="shared" si="514"/>
        <v>110</v>
      </c>
      <c r="X2581" s="123">
        <f t="shared" si="515"/>
        <v>2.4899999999999999E-2</v>
      </c>
      <c r="Y2581" s="124" t="str">
        <f t="shared" si="516"/>
        <v>0.00%-8.40%</v>
      </c>
      <c r="Z2581" s="15"/>
      <c r="AA2581" s="15"/>
      <c r="AB2581" s="15"/>
      <c r="AC2581" s="125"/>
      <c r="AD2581" s="8">
        <f t="shared" si="517"/>
        <v>0</v>
      </c>
      <c r="AE2581" s="17">
        <f t="shared" si="518"/>
        <v>4519</v>
      </c>
      <c r="AF2581" s="18">
        <f t="shared" si="519"/>
        <v>110</v>
      </c>
      <c r="AG2581" s="126">
        <f t="shared" si="520"/>
        <v>2.4948968019959272E-2</v>
      </c>
      <c r="AH2581" s="20">
        <v>13.6</v>
      </c>
      <c r="AI2581" s="20">
        <v>450</v>
      </c>
      <c r="AJ2581" s="20"/>
      <c r="AK2581" s="20">
        <v>688</v>
      </c>
      <c r="AL2581" s="20">
        <f t="shared" si="521"/>
        <v>67546.399999999994</v>
      </c>
      <c r="AM2581" s="7" t="s">
        <v>287</v>
      </c>
      <c r="AN2581" s="20"/>
      <c r="AO2581" s="21"/>
      <c r="AP2581" s="21"/>
      <c r="AQ2581" s="5" t="s">
        <v>2672</v>
      </c>
      <c r="AR2581" s="5" t="s">
        <v>2203</v>
      </c>
    </row>
    <row r="2582" spans="1:44">
      <c r="A2582" s="87" t="s">
        <v>562</v>
      </c>
      <c r="B2582" s="5">
        <v>1015460</v>
      </c>
      <c r="C2582" s="5" t="s">
        <v>565</v>
      </c>
      <c r="D2582" s="5" t="s">
        <v>55</v>
      </c>
      <c r="E2582" s="5" t="s">
        <v>2577</v>
      </c>
      <c r="F2582" s="5" t="s">
        <v>2208</v>
      </c>
      <c r="G2582" s="5" t="s">
        <v>2673</v>
      </c>
      <c r="H2582" s="6">
        <v>42892</v>
      </c>
      <c r="I2582" s="5" t="s">
        <v>575</v>
      </c>
      <c r="J2582" s="5" t="s">
        <v>2644</v>
      </c>
      <c r="K2582" s="5" t="s">
        <v>568</v>
      </c>
      <c r="L2582" s="7">
        <v>6</v>
      </c>
      <c r="M2582" s="7" t="s">
        <v>287</v>
      </c>
      <c r="N2582" s="8">
        <v>4533</v>
      </c>
      <c r="O2582" s="122">
        <v>0.02</v>
      </c>
      <c r="P2582" s="10">
        <f t="shared" si="509"/>
        <v>91</v>
      </c>
      <c r="Q2582" s="122">
        <v>5.0000000000000001E-3</v>
      </c>
      <c r="R2582" s="10">
        <f t="shared" si="510"/>
        <v>23</v>
      </c>
      <c r="S2582" s="122">
        <f t="shared" si="511"/>
        <v>2.5148908007941759E-2</v>
      </c>
      <c r="T2582" s="10">
        <f t="shared" si="512"/>
        <v>114</v>
      </c>
      <c r="U2582" s="10">
        <f t="shared" si="513"/>
        <v>4647</v>
      </c>
      <c r="V2582" s="11">
        <v>4668.99</v>
      </c>
      <c r="W2582" s="12">
        <f t="shared" si="514"/>
        <v>135.98999999999978</v>
      </c>
      <c r="X2582" s="123">
        <f t="shared" si="515"/>
        <v>0.03</v>
      </c>
      <c r="Y2582" s="124" t="str">
        <f t="shared" si="516"/>
        <v>0.00%-8.40%</v>
      </c>
      <c r="Z2582" s="15"/>
      <c r="AA2582" s="15"/>
      <c r="AB2582" s="15"/>
      <c r="AC2582" s="125"/>
      <c r="AD2582" s="8">
        <f t="shared" si="517"/>
        <v>0</v>
      </c>
      <c r="AE2582" s="17">
        <f t="shared" si="518"/>
        <v>4668.99</v>
      </c>
      <c r="AF2582" s="18">
        <f t="shared" si="519"/>
        <v>135.98999999999978</v>
      </c>
      <c r="AG2582" s="126">
        <f t="shared" si="520"/>
        <v>3.0000000000000027E-2</v>
      </c>
      <c r="AH2582" s="20">
        <v>13.6</v>
      </c>
      <c r="AI2582" s="20">
        <v>650</v>
      </c>
      <c r="AJ2582" s="20"/>
      <c r="AK2582" s="20">
        <v>688</v>
      </c>
      <c r="AL2582" s="20">
        <f t="shared" si="521"/>
        <v>71986.263999999996</v>
      </c>
      <c r="AM2582" s="7" t="s">
        <v>287</v>
      </c>
      <c r="AN2582" s="20"/>
      <c r="AO2582" s="21"/>
      <c r="AP2582" s="21"/>
      <c r="AQ2582" s="5" t="s">
        <v>2672</v>
      </c>
      <c r="AR2582" s="5" t="s">
        <v>2203</v>
      </c>
    </row>
    <row r="2583" spans="1:44">
      <c r="A2583" s="87" t="s">
        <v>562</v>
      </c>
      <c r="B2583" s="5">
        <v>1015468</v>
      </c>
      <c r="C2583" s="5" t="s">
        <v>565</v>
      </c>
      <c r="D2583" s="5" t="s">
        <v>55</v>
      </c>
      <c r="E2583" s="5" t="s">
        <v>2577</v>
      </c>
      <c r="F2583" s="5" t="s">
        <v>2208</v>
      </c>
      <c r="G2583" s="5" t="s">
        <v>2673</v>
      </c>
      <c r="H2583" s="6">
        <v>42892</v>
      </c>
      <c r="I2583" s="5" t="s">
        <v>575</v>
      </c>
      <c r="J2583" s="5" t="s">
        <v>2642</v>
      </c>
      <c r="K2583" s="5" t="s">
        <v>568</v>
      </c>
      <c r="L2583" s="7">
        <v>6</v>
      </c>
      <c r="M2583" s="7" t="s">
        <v>287</v>
      </c>
      <c r="N2583" s="8">
        <v>4588</v>
      </c>
      <c r="O2583" s="122">
        <v>0.02</v>
      </c>
      <c r="P2583" s="10">
        <f t="shared" si="509"/>
        <v>92</v>
      </c>
      <c r="Q2583" s="122">
        <v>5.0000000000000001E-3</v>
      </c>
      <c r="R2583" s="10">
        <f t="shared" si="510"/>
        <v>23</v>
      </c>
      <c r="S2583" s="122">
        <f t="shared" si="511"/>
        <v>2.5065387968613774E-2</v>
      </c>
      <c r="T2583" s="10">
        <f t="shared" si="512"/>
        <v>115</v>
      </c>
      <c r="U2583" s="10">
        <f t="shared" si="513"/>
        <v>4703</v>
      </c>
      <c r="V2583" s="11">
        <v>4702.7</v>
      </c>
      <c r="W2583" s="12">
        <f t="shared" si="514"/>
        <v>114.69999999999982</v>
      </c>
      <c r="X2583" s="123">
        <f t="shared" si="515"/>
        <v>2.5000000000000001E-2</v>
      </c>
      <c r="Y2583" s="124" t="str">
        <f t="shared" si="516"/>
        <v>0.00%-8.40%</v>
      </c>
      <c r="Z2583" s="15"/>
      <c r="AA2583" s="15"/>
      <c r="AB2583" s="15"/>
      <c r="AC2583" s="125"/>
      <c r="AD2583" s="8">
        <f t="shared" si="517"/>
        <v>0</v>
      </c>
      <c r="AE2583" s="17">
        <f t="shared" si="518"/>
        <v>4702.7</v>
      </c>
      <c r="AF2583" s="18">
        <f t="shared" si="519"/>
        <v>114.69999999999982</v>
      </c>
      <c r="AG2583" s="126">
        <f t="shared" si="520"/>
        <v>2.4999999999999911E-2</v>
      </c>
      <c r="AH2583" s="20">
        <v>13.6</v>
      </c>
      <c r="AI2583" s="20">
        <v>650</v>
      </c>
      <c r="AJ2583" s="20"/>
      <c r="AK2583" s="20">
        <v>688</v>
      </c>
      <c r="AL2583" s="20">
        <f t="shared" si="521"/>
        <v>72444.72</v>
      </c>
      <c r="AM2583" s="7" t="s">
        <v>287</v>
      </c>
      <c r="AN2583" s="20"/>
      <c r="AO2583" s="21"/>
      <c r="AP2583" s="21"/>
      <c r="AQ2583" s="5" t="s">
        <v>2672</v>
      </c>
      <c r="AR2583" s="5" t="s">
        <v>2203</v>
      </c>
    </row>
    <row r="2584" spans="1:44">
      <c r="A2584" s="87" t="s">
        <v>562</v>
      </c>
      <c r="B2584" s="5">
        <v>1015535</v>
      </c>
      <c r="C2584" s="5" t="s">
        <v>565</v>
      </c>
      <c r="D2584" s="5" t="s">
        <v>55</v>
      </c>
      <c r="E2584" s="5" t="s">
        <v>2577</v>
      </c>
      <c r="F2584" s="5" t="s">
        <v>2215</v>
      </c>
      <c r="G2584" s="5" t="s">
        <v>2673</v>
      </c>
      <c r="H2584" s="6">
        <v>42896</v>
      </c>
      <c r="I2584" s="5" t="s">
        <v>575</v>
      </c>
      <c r="J2584" s="5" t="s">
        <v>653</v>
      </c>
      <c r="K2584" s="5" t="s">
        <v>568</v>
      </c>
      <c r="L2584" s="7">
        <v>6</v>
      </c>
      <c r="M2584" s="7" t="s">
        <v>287</v>
      </c>
      <c r="N2584" s="8">
        <v>4548</v>
      </c>
      <c r="O2584" s="122">
        <v>0.02</v>
      </c>
      <c r="P2584" s="10">
        <f t="shared" si="509"/>
        <v>91</v>
      </c>
      <c r="Q2584" s="122">
        <v>5.0000000000000001E-3</v>
      </c>
      <c r="R2584" s="10">
        <f t="shared" si="510"/>
        <v>23</v>
      </c>
      <c r="S2584" s="122">
        <f t="shared" si="511"/>
        <v>2.5065963060686015E-2</v>
      </c>
      <c r="T2584" s="10">
        <f t="shared" si="512"/>
        <v>114</v>
      </c>
      <c r="U2584" s="10">
        <f t="shared" si="513"/>
        <v>4662</v>
      </c>
      <c r="V2584" s="11">
        <v>4662</v>
      </c>
      <c r="W2584" s="12">
        <f t="shared" si="514"/>
        <v>114</v>
      </c>
      <c r="X2584" s="123">
        <f t="shared" si="515"/>
        <v>2.5100000000000001E-2</v>
      </c>
      <c r="Y2584" s="124" t="str">
        <f t="shared" si="516"/>
        <v>0.00%-8.40%</v>
      </c>
      <c r="Z2584" s="15"/>
      <c r="AA2584" s="15"/>
      <c r="AB2584" s="15"/>
      <c r="AC2584" s="125"/>
      <c r="AD2584" s="8">
        <f t="shared" si="517"/>
        <v>0</v>
      </c>
      <c r="AE2584" s="17">
        <f t="shared" si="518"/>
        <v>4662</v>
      </c>
      <c r="AF2584" s="18">
        <f t="shared" si="519"/>
        <v>114</v>
      </c>
      <c r="AG2584" s="126">
        <f t="shared" si="520"/>
        <v>2.5065963060685981E-2</v>
      </c>
      <c r="AH2584" s="20">
        <v>13.6</v>
      </c>
      <c r="AI2584" s="20">
        <v>750</v>
      </c>
      <c r="AJ2584" s="20"/>
      <c r="AK2584" s="20">
        <v>688</v>
      </c>
      <c r="AL2584" s="20">
        <f t="shared" si="521"/>
        <v>73091.199999999997</v>
      </c>
      <c r="AM2584" s="7" t="s">
        <v>287</v>
      </c>
      <c r="AN2584" s="20"/>
      <c r="AO2584" s="21"/>
      <c r="AP2584" s="21"/>
      <c r="AQ2584" s="5" t="s">
        <v>2672</v>
      </c>
      <c r="AR2584" s="5" t="s">
        <v>2203</v>
      </c>
    </row>
    <row r="2585" spans="1:44">
      <c r="A2585" s="87" t="s">
        <v>562</v>
      </c>
      <c r="B2585" s="5">
        <v>1015769</v>
      </c>
      <c r="C2585" s="5" t="s">
        <v>565</v>
      </c>
      <c r="D2585" s="5" t="s">
        <v>55</v>
      </c>
      <c r="E2585" s="5" t="s">
        <v>2577</v>
      </c>
      <c r="F2585" s="5" t="s">
        <v>2208</v>
      </c>
      <c r="G2585" s="5" t="s">
        <v>2673</v>
      </c>
      <c r="H2585" s="6">
        <v>42924</v>
      </c>
      <c r="I2585" s="5" t="s">
        <v>575</v>
      </c>
      <c r="J2585" s="5" t="s">
        <v>627</v>
      </c>
      <c r="K2585" s="5" t="s">
        <v>568</v>
      </c>
      <c r="L2585" s="7">
        <v>6</v>
      </c>
      <c r="M2585" s="7" t="s">
        <v>287</v>
      </c>
      <c r="N2585" s="8">
        <v>4248</v>
      </c>
      <c r="O2585" s="122">
        <v>0.02</v>
      </c>
      <c r="P2585" s="10">
        <f t="shared" si="509"/>
        <v>85</v>
      </c>
      <c r="Q2585" s="122">
        <v>5.0000000000000001E-3</v>
      </c>
      <c r="R2585" s="10">
        <f t="shared" si="510"/>
        <v>21</v>
      </c>
      <c r="S2585" s="122">
        <f t="shared" si="511"/>
        <v>2.4952919020715631E-2</v>
      </c>
      <c r="T2585" s="10">
        <f t="shared" si="512"/>
        <v>106</v>
      </c>
      <c r="U2585" s="10">
        <f t="shared" si="513"/>
        <v>4354</v>
      </c>
      <c r="V2585" s="11">
        <v>4332.96</v>
      </c>
      <c r="W2585" s="12">
        <f t="shared" si="514"/>
        <v>84.960000000000036</v>
      </c>
      <c r="X2585" s="123">
        <f t="shared" si="515"/>
        <v>0.02</v>
      </c>
      <c r="Y2585" s="124" t="str">
        <f t="shared" si="516"/>
        <v>0.00%-8.40%</v>
      </c>
      <c r="Z2585" s="15"/>
      <c r="AA2585" s="15"/>
      <c r="AB2585" s="15"/>
      <c r="AC2585" s="125"/>
      <c r="AD2585" s="8">
        <f t="shared" si="517"/>
        <v>0</v>
      </c>
      <c r="AE2585" s="17">
        <f t="shared" si="518"/>
        <v>4332.96</v>
      </c>
      <c r="AF2585" s="18">
        <f t="shared" si="519"/>
        <v>84.960000000000036</v>
      </c>
      <c r="AG2585" s="126">
        <f t="shared" si="520"/>
        <v>2.0000000000000018E-2</v>
      </c>
      <c r="AH2585" s="20">
        <v>13.6</v>
      </c>
      <c r="AI2585" s="20">
        <v>450</v>
      </c>
      <c r="AJ2585" s="20"/>
      <c r="AK2585" s="20">
        <v>688</v>
      </c>
      <c r="AL2585" s="20">
        <f t="shared" si="521"/>
        <v>65016.256000000001</v>
      </c>
      <c r="AM2585" s="7" t="s">
        <v>287</v>
      </c>
      <c r="AN2585" s="20"/>
      <c r="AO2585" s="21"/>
      <c r="AP2585" s="21"/>
      <c r="AQ2585" s="5" t="s">
        <v>2672</v>
      </c>
      <c r="AR2585" s="5" t="s">
        <v>2203</v>
      </c>
    </row>
    <row r="2586" spans="1:44">
      <c r="A2586" s="87" t="s">
        <v>562</v>
      </c>
      <c r="B2586" s="5">
        <v>1015772</v>
      </c>
      <c r="C2586" s="5" t="s">
        <v>565</v>
      </c>
      <c r="D2586" s="5" t="s">
        <v>55</v>
      </c>
      <c r="E2586" s="5" t="s">
        <v>2577</v>
      </c>
      <c r="F2586" s="5" t="s">
        <v>2215</v>
      </c>
      <c r="G2586" s="5" t="s">
        <v>2673</v>
      </c>
      <c r="H2586" s="6">
        <v>42924</v>
      </c>
      <c r="I2586" s="5" t="s">
        <v>575</v>
      </c>
      <c r="J2586" s="5" t="s">
        <v>627</v>
      </c>
      <c r="K2586" s="5" t="s">
        <v>568</v>
      </c>
      <c r="L2586" s="7">
        <v>6</v>
      </c>
      <c r="M2586" s="7" t="s">
        <v>287</v>
      </c>
      <c r="N2586" s="8">
        <v>4475</v>
      </c>
      <c r="O2586" s="122">
        <v>0.02</v>
      </c>
      <c r="P2586" s="10">
        <f t="shared" si="509"/>
        <v>90</v>
      </c>
      <c r="Q2586" s="122">
        <v>5.0000000000000001E-3</v>
      </c>
      <c r="R2586" s="10">
        <f t="shared" si="510"/>
        <v>22</v>
      </c>
      <c r="S2586" s="122">
        <f t="shared" si="511"/>
        <v>2.5027932960893853E-2</v>
      </c>
      <c r="T2586" s="10">
        <f t="shared" si="512"/>
        <v>112</v>
      </c>
      <c r="U2586" s="10">
        <f t="shared" si="513"/>
        <v>4587</v>
      </c>
      <c r="V2586" s="11">
        <v>4587</v>
      </c>
      <c r="W2586" s="12">
        <f t="shared" si="514"/>
        <v>112</v>
      </c>
      <c r="X2586" s="123">
        <f t="shared" si="515"/>
        <v>2.5000000000000001E-2</v>
      </c>
      <c r="Y2586" s="124" t="str">
        <f t="shared" si="516"/>
        <v>0.00%-8.40%</v>
      </c>
      <c r="Z2586" s="15"/>
      <c r="AA2586" s="15"/>
      <c r="AB2586" s="15"/>
      <c r="AC2586" s="125"/>
      <c r="AD2586" s="8">
        <f t="shared" si="517"/>
        <v>0</v>
      </c>
      <c r="AE2586" s="17">
        <f t="shared" si="518"/>
        <v>4587</v>
      </c>
      <c r="AF2586" s="18">
        <f t="shared" si="519"/>
        <v>112</v>
      </c>
      <c r="AG2586" s="126">
        <f t="shared" si="520"/>
        <v>2.5027932960893784E-2</v>
      </c>
      <c r="AH2586" s="20">
        <v>13.6</v>
      </c>
      <c r="AI2586" s="20">
        <v>450</v>
      </c>
      <c r="AJ2586" s="20"/>
      <c r="AK2586" s="20">
        <v>688</v>
      </c>
      <c r="AL2586" s="20">
        <f t="shared" si="521"/>
        <v>68471.199999999997</v>
      </c>
      <c r="AM2586" s="7" t="s">
        <v>287</v>
      </c>
      <c r="AN2586" s="20"/>
      <c r="AO2586" s="21"/>
      <c r="AP2586" s="21"/>
      <c r="AQ2586" s="5" t="s">
        <v>2672</v>
      </c>
      <c r="AR2586" s="5" t="s">
        <v>2203</v>
      </c>
    </row>
    <row r="2587" spans="1:44">
      <c r="A2587" s="87" t="s">
        <v>562</v>
      </c>
      <c r="B2587" s="5">
        <v>1015797</v>
      </c>
      <c r="C2587" s="5" t="s">
        <v>565</v>
      </c>
      <c r="D2587" s="5" t="s">
        <v>55</v>
      </c>
      <c r="E2587" s="5" t="s">
        <v>2577</v>
      </c>
      <c r="F2587" s="5" t="s">
        <v>2215</v>
      </c>
      <c r="G2587" s="5" t="s">
        <v>2673</v>
      </c>
      <c r="H2587" s="6">
        <v>42927</v>
      </c>
      <c r="I2587" s="5" t="s">
        <v>575</v>
      </c>
      <c r="J2587" s="5" t="s">
        <v>627</v>
      </c>
      <c r="K2587" s="5" t="s">
        <v>568</v>
      </c>
      <c r="L2587" s="7">
        <v>6</v>
      </c>
      <c r="M2587" s="7" t="s">
        <v>287</v>
      </c>
      <c r="N2587" s="8">
        <v>4283</v>
      </c>
      <c r="O2587" s="122">
        <v>0.02</v>
      </c>
      <c r="P2587" s="10">
        <f t="shared" si="509"/>
        <v>86</v>
      </c>
      <c r="Q2587" s="122">
        <v>5.0000000000000001E-3</v>
      </c>
      <c r="R2587" s="10">
        <f t="shared" si="510"/>
        <v>21</v>
      </c>
      <c r="S2587" s="122">
        <f t="shared" si="511"/>
        <v>2.4982488909642775E-2</v>
      </c>
      <c r="T2587" s="10">
        <f t="shared" si="512"/>
        <v>107</v>
      </c>
      <c r="U2587" s="10">
        <f t="shared" si="513"/>
        <v>4390</v>
      </c>
      <c r="V2587" s="11">
        <v>4283</v>
      </c>
      <c r="W2587" s="12">
        <f t="shared" si="514"/>
        <v>0</v>
      </c>
      <c r="X2587" s="123">
        <f t="shared" si="515"/>
        <v>0</v>
      </c>
      <c r="Y2587" s="124" t="str">
        <f t="shared" si="516"/>
        <v>0.00%-8.40%</v>
      </c>
      <c r="Z2587" s="15"/>
      <c r="AA2587" s="15"/>
      <c r="AB2587" s="15"/>
      <c r="AC2587" s="125"/>
      <c r="AD2587" s="8">
        <f t="shared" si="517"/>
        <v>0</v>
      </c>
      <c r="AE2587" s="17">
        <f t="shared" si="518"/>
        <v>4283</v>
      </c>
      <c r="AF2587" s="18">
        <f t="shared" si="519"/>
        <v>0</v>
      </c>
      <c r="AG2587" s="126">
        <f t="shared" si="520"/>
        <v>0</v>
      </c>
      <c r="AH2587" s="20">
        <v>13.6</v>
      </c>
      <c r="AI2587" s="20">
        <v>450</v>
      </c>
      <c r="AJ2587" s="20"/>
      <c r="AK2587" s="20">
        <v>688</v>
      </c>
      <c r="AL2587" s="20">
        <f t="shared" si="521"/>
        <v>64336.799999999996</v>
      </c>
      <c r="AM2587" s="7" t="s">
        <v>287</v>
      </c>
      <c r="AN2587" s="20"/>
      <c r="AO2587" s="21" t="str">
        <f>VLOOKUP(B2587,'[2]FCLCh-VB2'!$B$9:$AQ$230,42,)</f>
        <v>仅能从事单一/简单工序，工作责任心不强</v>
      </c>
      <c r="AP2587" s="21" t="s">
        <v>140</v>
      </c>
      <c r="AQ2587" s="5" t="s">
        <v>2672</v>
      </c>
      <c r="AR2587" s="5" t="s">
        <v>2203</v>
      </c>
    </row>
    <row r="2588" spans="1:44">
      <c r="A2588" s="87" t="s">
        <v>562</v>
      </c>
      <c r="B2588" s="5">
        <v>1015798</v>
      </c>
      <c r="C2588" s="5" t="s">
        <v>565</v>
      </c>
      <c r="D2588" s="5" t="s">
        <v>55</v>
      </c>
      <c r="E2588" s="5" t="s">
        <v>2577</v>
      </c>
      <c r="F2588" s="5" t="s">
        <v>2215</v>
      </c>
      <c r="G2588" s="5" t="s">
        <v>2673</v>
      </c>
      <c r="H2588" s="6">
        <v>42927</v>
      </c>
      <c r="I2588" s="5" t="s">
        <v>575</v>
      </c>
      <c r="J2588" s="5" t="s">
        <v>2642</v>
      </c>
      <c r="K2588" s="5" t="s">
        <v>568</v>
      </c>
      <c r="L2588" s="7">
        <v>6</v>
      </c>
      <c r="M2588" s="7" t="s">
        <v>287</v>
      </c>
      <c r="N2588" s="8">
        <v>4388</v>
      </c>
      <c r="O2588" s="122">
        <v>0.02</v>
      </c>
      <c r="P2588" s="10">
        <f t="shared" si="509"/>
        <v>88</v>
      </c>
      <c r="Q2588" s="122">
        <v>5.0000000000000001E-3</v>
      </c>
      <c r="R2588" s="10">
        <f t="shared" si="510"/>
        <v>22</v>
      </c>
      <c r="S2588" s="122">
        <f t="shared" si="511"/>
        <v>2.5068368277119418E-2</v>
      </c>
      <c r="T2588" s="10">
        <f t="shared" si="512"/>
        <v>110</v>
      </c>
      <c r="U2588" s="10">
        <f t="shared" si="513"/>
        <v>4498</v>
      </c>
      <c r="V2588" s="11">
        <v>4498</v>
      </c>
      <c r="W2588" s="12">
        <f t="shared" si="514"/>
        <v>110</v>
      </c>
      <c r="X2588" s="123">
        <f t="shared" si="515"/>
        <v>2.5100000000000001E-2</v>
      </c>
      <c r="Y2588" s="124" t="str">
        <f t="shared" si="516"/>
        <v>0.00%-8.40%</v>
      </c>
      <c r="Z2588" s="15"/>
      <c r="AA2588" s="15"/>
      <c r="AB2588" s="15"/>
      <c r="AC2588" s="125"/>
      <c r="AD2588" s="8">
        <f t="shared" si="517"/>
        <v>0</v>
      </c>
      <c r="AE2588" s="17">
        <f t="shared" si="518"/>
        <v>4498</v>
      </c>
      <c r="AF2588" s="18">
        <f t="shared" si="519"/>
        <v>110</v>
      </c>
      <c r="AG2588" s="126">
        <f t="shared" si="520"/>
        <v>2.5068368277119335E-2</v>
      </c>
      <c r="AH2588" s="20">
        <v>13.6</v>
      </c>
      <c r="AI2588" s="20">
        <v>650</v>
      </c>
      <c r="AJ2588" s="20"/>
      <c r="AK2588" s="20">
        <v>688</v>
      </c>
      <c r="AL2588" s="20">
        <f t="shared" si="521"/>
        <v>69660.799999999988</v>
      </c>
      <c r="AM2588" s="7" t="s">
        <v>287</v>
      </c>
      <c r="AN2588" s="20"/>
      <c r="AO2588" s="21"/>
      <c r="AP2588" s="21"/>
      <c r="AQ2588" s="5" t="s">
        <v>2672</v>
      </c>
      <c r="AR2588" s="5" t="s">
        <v>2203</v>
      </c>
    </row>
    <row r="2589" spans="1:44">
      <c r="A2589" s="87" t="s">
        <v>562</v>
      </c>
      <c r="B2589" s="5">
        <v>1015804</v>
      </c>
      <c r="C2589" s="5" t="s">
        <v>565</v>
      </c>
      <c r="D2589" s="5" t="s">
        <v>55</v>
      </c>
      <c r="E2589" s="5" t="s">
        <v>2577</v>
      </c>
      <c r="F2589" s="5" t="s">
        <v>2215</v>
      </c>
      <c r="G2589" s="5" t="s">
        <v>2673</v>
      </c>
      <c r="H2589" s="6">
        <v>42927</v>
      </c>
      <c r="I2589" s="5" t="s">
        <v>575</v>
      </c>
      <c r="J2589" s="5" t="s">
        <v>2644</v>
      </c>
      <c r="K2589" s="5" t="s">
        <v>568</v>
      </c>
      <c r="L2589" s="7">
        <v>6</v>
      </c>
      <c r="M2589" s="7" t="s">
        <v>287</v>
      </c>
      <c r="N2589" s="8">
        <v>4635</v>
      </c>
      <c r="O2589" s="122">
        <v>0.02</v>
      </c>
      <c r="P2589" s="10">
        <f t="shared" si="509"/>
        <v>93</v>
      </c>
      <c r="Q2589" s="122">
        <v>5.0000000000000001E-3</v>
      </c>
      <c r="R2589" s="10">
        <f t="shared" si="510"/>
        <v>23</v>
      </c>
      <c r="S2589" s="122">
        <f t="shared" si="511"/>
        <v>2.5026968716289105E-2</v>
      </c>
      <c r="T2589" s="10">
        <f t="shared" si="512"/>
        <v>116</v>
      </c>
      <c r="U2589" s="10">
        <f t="shared" si="513"/>
        <v>4751</v>
      </c>
      <c r="V2589" s="11">
        <v>4751</v>
      </c>
      <c r="W2589" s="12">
        <f t="shared" si="514"/>
        <v>116</v>
      </c>
      <c r="X2589" s="123">
        <f t="shared" si="515"/>
        <v>2.5000000000000001E-2</v>
      </c>
      <c r="Y2589" s="124" t="str">
        <f t="shared" si="516"/>
        <v>0.00%-8.40%</v>
      </c>
      <c r="Z2589" s="15"/>
      <c r="AA2589" s="15"/>
      <c r="AB2589" s="15"/>
      <c r="AC2589" s="125"/>
      <c r="AD2589" s="8">
        <f t="shared" si="517"/>
        <v>0</v>
      </c>
      <c r="AE2589" s="17">
        <f t="shared" si="518"/>
        <v>4751</v>
      </c>
      <c r="AF2589" s="18">
        <f t="shared" si="519"/>
        <v>116</v>
      </c>
      <c r="AG2589" s="126">
        <f t="shared" si="520"/>
        <v>2.5026968716289177E-2</v>
      </c>
      <c r="AH2589" s="20">
        <v>13.6</v>
      </c>
      <c r="AI2589" s="20">
        <v>650</v>
      </c>
      <c r="AJ2589" s="20"/>
      <c r="AK2589" s="20">
        <v>688</v>
      </c>
      <c r="AL2589" s="20">
        <f t="shared" si="521"/>
        <v>73101.600000000006</v>
      </c>
      <c r="AM2589" s="7" t="s">
        <v>287</v>
      </c>
      <c r="AN2589" s="20"/>
      <c r="AO2589" s="21"/>
      <c r="AP2589" s="21"/>
      <c r="AQ2589" s="5" t="s">
        <v>2672</v>
      </c>
      <c r="AR2589" s="5" t="s">
        <v>2203</v>
      </c>
    </row>
    <row r="2590" spans="1:44">
      <c r="A2590" s="87" t="s">
        <v>562</v>
      </c>
      <c r="B2590" s="5">
        <v>1015806</v>
      </c>
      <c r="C2590" s="5" t="s">
        <v>565</v>
      </c>
      <c r="D2590" s="5" t="s">
        <v>55</v>
      </c>
      <c r="E2590" s="5" t="s">
        <v>2577</v>
      </c>
      <c r="F2590" s="5" t="s">
        <v>2204</v>
      </c>
      <c r="G2590" s="5" t="s">
        <v>2673</v>
      </c>
      <c r="H2590" s="6">
        <v>42927</v>
      </c>
      <c r="I2590" s="5" t="s">
        <v>575</v>
      </c>
      <c r="J2590" s="5" t="s">
        <v>2644</v>
      </c>
      <c r="K2590" s="5" t="s">
        <v>568</v>
      </c>
      <c r="L2590" s="7">
        <v>6</v>
      </c>
      <c r="M2590" s="7" t="s">
        <v>287</v>
      </c>
      <c r="N2590" s="8">
        <v>4607</v>
      </c>
      <c r="O2590" s="122">
        <v>0.02</v>
      </c>
      <c r="P2590" s="10">
        <f t="shared" si="509"/>
        <v>92</v>
      </c>
      <c r="Q2590" s="122">
        <v>5.0000000000000001E-3</v>
      </c>
      <c r="R2590" s="10">
        <f t="shared" si="510"/>
        <v>23</v>
      </c>
      <c r="S2590" s="122">
        <f t="shared" si="511"/>
        <v>2.4962014326025614E-2</v>
      </c>
      <c r="T2590" s="10">
        <f t="shared" si="512"/>
        <v>115</v>
      </c>
      <c r="U2590" s="10">
        <f t="shared" si="513"/>
        <v>4722</v>
      </c>
      <c r="V2590" s="11">
        <v>4722</v>
      </c>
      <c r="W2590" s="12">
        <f t="shared" si="514"/>
        <v>115</v>
      </c>
      <c r="X2590" s="123">
        <f t="shared" si="515"/>
        <v>2.5000000000000001E-2</v>
      </c>
      <c r="Y2590" s="124" t="str">
        <f t="shared" si="516"/>
        <v>0.00%-8.40%</v>
      </c>
      <c r="Z2590" s="15"/>
      <c r="AA2590" s="15"/>
      <c r="AB2590" s="15"/>
      <c r="AC2590" s="125"/>
      <c r="AD2590" s="8">
        <f t="shared" si="517"/>
        <v>0</v>
      </c>
      <c r="AE2590" s="17">
        <f t="shared" si="518"/>
        <v>4722</v>
      </c>
      <c r="AF2590" s="18">
        <f t="shared" si="519"/>
        <v>115</v>
      </c>
      <c r="AG2590" s="126">
        <f t="shared" si="520"/>
        <v>2.4962014326025628E-2</v>
      </c>
      <c r="AH2590" s="20">
        <v>13.6</v>
      </c>
      <c r="AI2590" s="20">
        <v>650</v>
      </c>
      <c r="AJ2590" s="20"/>
      <c r="AK2590" s="20">
        <v>688</v>
      </c>
      <c r="AL2590" s="20">
        <f t="shared" si="521"/>
        <v>72707.199999999997</v>
      </c>
      <c r="AM2590" s="7" t="s">
        <v>287</v>
      </c>
      <c r="AN2590" s="20"/>
      <c r="AO2590" s="21"/>
      <c r="AP2590" s="21"/>
      <c r="AQ2590" s="5" t="s">
        <v>2672</v>
      </c>
      <c r="AR2590" s="5" t="s">
        <v>2203</v>
      </c>
    </row>
    <row r="2591" spans="1:44">
      <c r="A2591" s="87" t="s">
        <v>562</v>
      </c>
      <c r="B2591" s="5">
        <v>1015830</v>
      </c>
      <c r="C2591" s="5" t="s">
        <v>565</v>
      </c>
      <c r="D2591" s="5" t="s">
        <v>55</v>
      </c>
      <c r="E2591" s="5" t="s">
        <v>2577</v>
      </c>
      <c r="F2591" s="5" t="s">
        <v>2204</v>
      </c>
      <c r="G2591" s="5" t="s">
        <v>2673</v>
      </c>
      <c r="H2591" s="6">
        <v>42927</v>
      </c>
      <c r="I2591" s="5" t="s">
        <v>575</v>
      </c>
      <c r="J2591" s="5" t="s">
        <v>653</v>
      </c>
      <c r="K2591" s="5" t="s">
        <v>568</v>
      </c>
      <c r="L2591" s="7">
        <v>6</v>
      </c>
      <c r="M2591" s="7" t="s">
        <v>287</v>
      </c>
      <c r="N2591" s="8">
        <v>4582</v>
      </c>
      <c r="O2591" s="122">
        <v>0.02</v>
      </c>
      <c r="P2591" s="10">
        <f t="shared" si="509"/>
        <v>92</v>
      </c>
      <c r="Q2591" s="122">
        <v>5.0000000000000001E-3</v>
      </c>
      <c r="R2591" s="10">
        <f t="shared" si="510"/>
        <v>23</v>
      </c>
      <c r="S2591" s="122">
        <f t="shared" si="511"/>
        <v>2.5098210388476649E-2</v>
      </c>
      <c r="T2591" s="10">
        <f t="shared" si="512"/>
        <v>115</v>
      </c>
      <c r="U2591" s="10">
        <f t="shared" si="513"/>
        <v>4697</v>
      </c>
      <c r="V2591" s="11">
        <v>4857</v>
      </c>
      <c r="W2591" s="12">
        <f t="shared" si="514"/>
        <v>275</v>
      </c>
      <c r="X2591" s="123">
        <f t="shared" si="515"/>
        <v>0.06</v>
      </c>
      <c r="Y2591" s="124" t="str">
        <f t="shared" si="516"/>
        <v>0.00%-8.40%</v>
      </c>
      <c r="Z2591" s="15"/>
      <c r="AA2591" s="15"/>
      <c r="AB2591" s="15"/>
      <c r="AC2591" s="125"/>
      <c r="AD2591" s="8">
        <f t="shared" si="517"/>
        <v>0</v>
      </c>
      <c r="AE2591" s="17">
        <f t="shared" si="518"/>
        <v>4857</v>
      </c>
      <c r="AF2591" s="18">
        <f t="shared" si="519"/>
        <v>275</v>
      </c>
      <c r="AG2591" s="126">
        <f t="shared" si="520"/>
        <v>6.001745962461813E-2</v>
      </c>
      <c r="AH2591" s="20">
        <v>13.6</v>
      </c>
      <c r="AI2591" s="20">
        <v>750</v>
      </c>
      <c r="AJ2591" s="20"/>
      <c r="AK2591" s="20">
        <v>688</v>
      </c>
      <c r="AL2591" s="20">
        <f t="shared" si="521"/>
        <v>75743.199999999997</v>
      </c>
      <c r="AM2591" s="7" t="s">
        <v>287</v>
      </c>
      <c r="AN2591" s="20"/>
      <c r="AO2591" s="21" t="str">
        <f>VLOOKUP(B2591,'[4]FCLCh-VB1'!$B$9:$AQ$248,42,)</f>
        <v>焊接质量直至保持很好，2025年被评为季度优秀员工</v>
      </c>
      <c r="AP2591" s="21"/>
      <c r="AQ2591" s="5" t="s">
        <v>2672</v>
      </c>
      <c r="AR2591" s="5" t="s">
        <v>2203</v>
      </c>
    </row>
    <row r="2592" spans="1:44">
      <c r="A2592" s="87" t="s">
        <v>562</v>
      </c>
      <c r="B2592" s="5">
        <v>1015862</v>
      </c>
      <c r="C2592" s="5" t="s">
        <v>565</v>
      </c>
      <c r="D2592" s="5" t="s">
        <v>55</v>
      </c>
      <c r="E2592" s="5" t="s">
        <v>2577</v>
      </c>
      <c r="F2592" s="5" t="s">
        <v>2204</v>
      </c>
      <c r="G2592" s="5" t="s">
        <v>2673</v>
      </c>
      <c r="H2592" s="6">
        <v>42928</v>
      </c>
      <c r="I2592" s="5" t="s">
        <v>575</v>
      </c>
      <c r="J2592" s="5" t="s">
        <v>2642</v>
      </c>
      <c r="K2592" s="5" t="s">
        <v>568</v>
      </c>
      <c r="L2592" s="7">
        <v>6</v>
      </c>
      <c r="M2592" s="7" t="s">
        <v>287</v>
      </c>
      <c r="N2592" s="8">
        <v>4792</v>
      </c>
      <c r="O2592" s="122">
        <v>0.02</v>
      </c>
      <c r="P2592" s="10">
        <f t="shared" si="509"/>
        <v>96</v>
      </c>
      <c r="Q2592" s="122">
        <v>5.0000000000000001E-3</v>
      </c>
      <c r="R2592" s="10">
        <f t="shared" si="510"/>
        <v>24</v>
      </c>
      <c r="S2592" s="122">
        <f t="shared" si="511"/>
        <v>2.5041736227045076E-2</v>
      </c>
      <c r="T2592" s="10">
        <f t="shared" si="512"/>
        <v>120</v>
      </c>
      <c r="U2592" s="10">
        <f t="shared" si="513"/>
        <v>4912</v>
      </c>
      <c r="V2592" s="11">
        <v>4912</v>
      </c>
      <c r="W2592" s="12">
        <f t="shared" si="514"/>
        <v>120</v>
      </c>
      <c r="X2592" s="123">
        <f t="shared" si="515"/>
        <v>2.5000000000000001E-2</v>
      </c>
      <c r="Y2592" s="124" t="str">
        <f t="shared" si="516"/>
        <v>0.00%-8.40%</v>
      </c>
      <c r="Z2592" s="15"/>
      <c r="AA2592" s="15"/>
      <c r="AB2592" s="15"/>
      <c r="AC2592" s="125"/>
      <c r="AD2592" s="8">
        <f t="shared" si="517"/>
        <v>0</v>
      </c>
      <c r="AE2592" s="17">
        <f t="shared" si="518"/>
        <v>4912</v>
      </c>
      <c r="AF2592" s="18">
        <f t="shared" si="519"/>
        <v>120</v>
      </c>
      <c r="AG2592" s="126">
        <f t="shared" si="520"/>
        <v>2.5041736227044975E-2</v>
      </c>
      <c r="AH2592" s="20">
        <v>13.6</v>
      </c>
      <c r="AI2592" s="20">
        <v>650</v>
      </c>
      <c r="AJ2592" s="20"/>
      <c r="AK2592" s="20">
        <v>688</v>
      </c>
      <c r="AL2592" s="20">
        <f t="shared" si="521"/>
        <v>75291.199999999997</v>
      </c>
      <c r="AM2592" s="7" t="s">
        <v>287</v>
      </c>
      <c r="AN2592" s="20"/>
      <c r="AO2592" s="21"/>
      <c r="AP2592" s="21"/>
      <c r="AQ2592" s="5" t="s">
        <v>2672</v>
      </c>
      <c r="AR2592" s="5" t="s">
        <v>2203</v>
      </c>
    </row>
    <row r="2593" spans="1:44">
      <c r="A2593" s="87" t="s">
        <v>562</v>
      </c>
      <c r="B2593" s="5">
        <v>1015987</v>
      </c>
      <c r="C2593" s="5" t="s">
        <v>565</v>
      </c>
      <c r="D2593" s="5" t="s">
        <v>55</v>
      </c>
      <c r="E2593" s="5" t="s">
        <v>2577</v>
      </c>
      <c r="F2593" s="5" t="s">
        <v>2215</v>
      </c>
      <c r="G2593" s="5" t="s">
        <v>2673</v>
      </c>
      <c r="H2593" s="6">
        <v>42935</v>
      </c>
      <c r="I2593" s="5" t="s">
        <v>575</v>
      </c>
      <c r="J2593" s="5" t="s">
        <v>653</v>
      </c>
      <c r="K2593" s="5" t="s">
        <v>568</v>
      </c>
      <c r="L2593" s="7">
        <v>6</v>
      </c>
      <c r="M2593" s="7" t="s">
        <v>287</v>
      </c>
      <c r="N2593" s="8">
        <v>4304</v>
      </c>
      <c r="O2593" s="122">
        <v>0.02</v>
      </c>
      <c r="P2593" s="10">
        <f t="shared" si="509"/>
        <v>86</v>
      </c>
      <c r="Q2593" s="122">
        <v>5.0000000000000001E-3</v>
      </c>
      <c r="R2593" s="10">
        <f t="shared" si="510"/>
        <v>22</v>
      </c>
      <c r="S2593" s="122">
        <f t="shared" si="511"/>
        <v>2.5092936802973979E-2</v>
      </c>
      <c r="T2593" s="10">
        <f t="shared" si="512"/>
        <v>108</v>
      </c>
      <c r="U2593" s="10">
        <f t="shared" si="513"/>
        <v>4412</v>
      </c>
      <c r="V2593" s="11">
        <v>4412</v>
      </c>
      <c r="W2593" s="12">
        <f t="shared" si="514"/>
        <v>108</v>
      </c>
      <c r="X2593" s="123">
        <f t="shared" si="515"/>
        <v>2.5100000000000001E-2</v>
      </c>
      <c r="Y2593" s="124" t="str">
        <f t="shared" si="516"/>
        <v>0.00%-8.40%</v>
      </c>
      <c r="Z2593" s="15"/>
      <c r="AA2593" s="15"/>
      <c r="AB2593" s="15"/>
      <c r="AC2593" s="125"/>
      <c r="AD2593" s="8">
        <f t="shared" si="517"/>
        <v>0</v>
      </c>
      <c r="AE2593" s="17">
        <f t="shared" si="518"/>
        <v>4412</v>
      </c>
      <c r="AF2593" s="18">
        <f t="shared" si="519"/>
        <v>108</v>
      </c>
      <c r="AG2593" s="126">
        <f t="shared" si="520"/>
        <v>2.5092936802973975E-2</v>
      </c>
      <c r="AH2593" s="20">
        <v>13.6</v>
      </c>
      <c r="AI2593" s="20">
        <v>750</v>
      </c>
      <c r="AJ2593" s="20"/>
      <c r="AK2593" s="20">
        <v>688</v>
      </c>
      <c r="AL2593" s="20">
        <f t="shared" si="521"/>
        <v>69691.199999999997</v>
      </c>
      <c r="AM2593" s="7" t="s">
        <v>287</v>
      </c>
      <c r="AN2593" s="20"/>
      <c r="AO2593" s="21"/>
      <c r="AP2593" s="21"/>
      <c r="AQ2593" s="5" t="s">
        <v>2672</v>
      </c>
      <c r="AR2593" s="5" t="s">
        <v>2203</v>
      </c>
    </row>
    <row r="2594" spans="1:44">
      <c r="A2594" s="87" t="s">
        <v>562</v>
      </c>
      <c r="B2594" s="5">
        <v>1016002</v>
      </c>
      <c r="C2594" s="5" t="s">
        <v>565</v>
      </c>
      <c r="D2594" s="5" t="s">
        <v>55</v>
      </c>
      <c r="E2594" s="5" t="s">
        <v>2577</v>
      </c>
      <c r="F2594" s="5" t="s">
        <v>2215</v>
      </c>
      <c r="G2594" s="5" t="s">
        <v>2673</v>
      </c>
      <c r="H2594" s="6">
        <v>42935</v>
      </c>
      <c r="I2594" s="5" t="s">
        <v>575</v>
      </c>
      <c r="J2594" s="5" t="s">
        <v>627</v>
      </c>
      <c r="K2594" s="5" t="s">
        <v>568</v>
      </c>
      <c r="L2594" s="7">
        <v>6</v>
      </c>
      <c r="M2594" s="7" t="s">
        <v>287</v>
      </c>
      <c r="N2594" s="8">
        <v>4313</v>
      </c>
      <c r="O2594" s="122">
        <v>0.02</v>
      </c>
      <c r="P2594" s="10">
        <f t="shared" si="509"/>
        <v>86</v>
      </c>
      <c r="Q2594" s="122">
        <v>5.0000000000000001E-3</v>
      </c>
      <c r="R2594" s="10">
        <f t="shared" si="510"/>
        <v>22</v>
      </c>
      <c r="S2594" s="122">
        <f t="shared" si="511"/>
        <v>2.5040575005796428E-2</v>
      </c>
      <c r="T2594" s="10">
        <f t="shared" si="512"/>
        <v>108</v>
      </c>
      <c r="U2594" s="10">
        <f t="shared" si="513"/>
        <v>4421</v>
      </c>
      <c r="V2594" s="11">
        <v>4421</v>
      </c>
      <c r="W2594" s="12">
        <f t="shared" si="514"/>
        <v>108</v>
      </c>
      <c r="X2594" s="123">
        <f t="shared" si="515"/>
        <v>2.5000000000000001E-2</v>
      </c>
      <c r="Y2594" s="124" t="str">
        <f t="shared" si="516"/>
        <v>0.00%-8.40%</v>
      </c>
      <c r="Z2594" s="15"/>
      <c r="AA2594" s="15"/>
      <c r="AB2594" s="15"/>
      <c r="AC2594" s="125"/>
      <c r="AD2594" s="8">
        <f t="shared" si="517"/>
        <v>0</v>
      </c>
      <c r="AE2594" s="17">
        <f t="shared" si="518"/>
        <v>4421</v>
      </c>
      <c r="AF2594" s="18">
        <f t="shared" si="519"/>
        <v>108</v>
      </c>
      <c r="AG2594" s="126">
        <f t="shared" si="520"/>
        <v>2.5040575005796484E-2</v>
      </c>
      <c r="AH2594" s="20">
        <v>13.6</v>
      </c>
      <c r="AI2594" s="20">
        <v>450</v>
      </c>
      <c r="AJ2594" s="20"/>
      <c r="AK2594" s="20">
        <v>688</v>
      </c>
      <c r="AL2594" s="20">
        <f t="shared" si="521"/>
        <v>66213.600000000006</v>
      </c>
      <c r="AM2594" s="7" t="s">
        <v>287</v>
      </c>
      <c r="AN2594" s="20"/>
      <c r="AO2594" s="21"/>
      <c r="AP2594" s="21"/>
      <c r="AQ2594" s="5" t="s">
        <v>2672</v>
      </c>
      <c r="AR2594" s="5" t="s">
        <v>2203</v>
      </c>
    </row>
    <row r="2595" spans="1:44">
      <c r="A2595" s="87" t="s">
        <v>562</v>
      </c>
      <c r="B2595" s="5">
        <v>1016022</v>
      </c>
      <c r="C2595" s="5" t="s">
        <v>565</v>
      </c>
      <c r="D2595" s="5" t="s">
        <v>55</v>
      </c>
      <c r="E2595" s="5" t="s">
        <v>2577</v>
      </c>
      <c r="F2595" s="5" t="s">
        <v>2208</v>
      </c>
      <c r="G2595" s="5" t="s">
        <v>2673</v>
      </c>
      <c r="H2595" s="6">
        <v>42940</v>
      </c>
      <c r="I2595" s="5" t="s">
        <v>575</v>
      </c>
      <c r="J2595" s="5" t="s">
        <v>627</v>
      </c>
      <c r="K2595" s="5" t="s">
        <v>568</v>
      </c>
      <c r="L2595" s="7">
        <v>6</v>
      </c>
      <c r="M2595" s="7" t="s">
        <v>287</v>
      </c>
      <c r="N2595" s="8">
        <v>4373</v>
      </c>
      <c r="O2595" s="122">
        <v>0.02</v>
      </c>
      <c r="P2595" s="10">
        <f t="shared" si="509"/>
        <v>87</v>
      </c>
      <c r="Q2595" s="122">
        <v>5.0000000000000001E-3</v>
      </c>
      <c r="R2595" s="10">
        <f t="shared" si="510"/>
        <v>22</v>
      </c>
      <c r="S2595" s="122">
        <f t="shared" si="511"/>
        <v>2.4925680310999315E-2</v>
      </c>
      <c r="T2595" s="10">
        <f t="shared" si="512"/>
        <v>109</v>
      </c>
      <c r="U2595" s="10">
        <f t="shared" si="513"/>
        <v>4482</v>
      </c>
      <c r="V2595" s="11">
        <v>4482.3249999999998</v>
      </c>
      <c r="W2595" s="12">
        <f t="shared" si="514"/>
        <v>109.32499999999982</v>
      </c>
      <c r="X2595" s="123">
        <f t="shared" si="515"/>
        <v>2.5000000000000001E-2</v>
      </c>
      <c r="Y2595" s="124" t="str">
        <f t="shared" si="516"/>
        <v>0.00%-8.40%</v>
      </c>
      <c r="Z2595" s="15"/>
      <c r="AA2595" s="15"/>
      <c r="AB2595" s="15"/>
      <c r="AC2595" s="125"/>
      <c r="AD2595" s="8">
        <f t="shared" si="517"/>
        <v>0</v>
      </c>
      <c r="AE2595" s="17">
        <f t="shared" si="518"/>
        <v>4482.3249999999998</v>
      </c>
      <c r="AF2595" s="18">
        <f t="shared" si="519"/>
        <v>109.32499999999982</v>
      </c>
      <c r="AG2595" s="126">
        <f t="shared" si="520"/>
        <v>2.4999999999999911E-2</v>
      </c>
      <c r="AH2595" s="20">
        <v>13.6</v>
      </c>
      <c r="AI2595" s="20">
        <v>450</v>
      </c>
      <c r="AJ2595" s="20"/>
      <c r="AK2595" s="20">
        <v>688</v>
      </c>
      <c r="AL2595" s="20">
        <f t="shared" si="521"/>
        <v>67047.62</v>
      </c>
      <c r="AM2595" s="7" t="s">
        <v>287</v>
      </c>
      <c r="AN2595" s="20"/>
      <c r="AO2595" s="21"/>
      <c r="AP2595" s="21"/>
      <c r="AQ2595" s="5" t="s">
        <v>2672</v>
      </c>
      <c r="AR2595" s="5" t="s">
        <v>2203</v>
      </c>
    </row>
    <row r="2596" spans="1:44">
      <c r="A2596" s="87" t="s">
        <v>562</v>
      </c>
      <c r="B2596" s="5">
        <v>1016058</v>
      </c>
      <c r="C2596" s="5" t="s">
        <v>565</v>
      </c>
      <c r="D2596" s="5" t="s">
        <v>55</v>
      </c>
      <c r="E2596" s="5" t="s">
        <v>2577</v>
      </c>
      <c r="F2596" s="5" t="s">
        <v>2204</v>
      </c>
      <c r="G2596" s="5" t="s">
        <v>2673</v>
      </c>
      <c r="H2596" s="6">
        <v>42948</v>
      </c>
      <c r="I2596" s="5" t="s">
        <v>575</v>
      </c>
      <c r="J2596" s="5" t="s">
        <v>2642</v>
      </c>
      <c r="K2596" s="5" t="s">
        <v>568</v>
      </c>
      <c r="L2596" s="7">
        <v>6</v>
      </c>
      <c r="M2596" s="7" t="s">
        <v>287</v>
      </c>
      <c r="N2596" s="8">
        <v>4377</v>
      </c>
      <c r="O2596" s="122">
        <v>0.02</v>
      </c>
      <c r="P2596" s="10">
        <f t="shared" si="509"/>
        <v>88</v>
      </c>
      <c r="Q2596" s="122">
        <v>5.0000000000000001E-3</v>
      </c>
      <c r="R2596" s="10">
        <f t="shared" si="510"/>
        <v>22</v>
      </c>
      <c r="S2596" s="122">
        <f t="shared" si="511"/>
        <v>2.5131368517249258E-2</v>
      </c>
      <c r="T2596" s="10">
        <f t="shared" si="512"/>
        <v>110</v>
      </c>
      <c r="U2596" s="10">
        <f t="shared" si="513"/>
        <v>4487</v>
      </c>
      <c r="V2596" s="11">
        <v>4487</v>
      </c>
      <c r="W2596" s="12">
        <f t="shared" si="514"/>
        <v>110</v>
      </c>
      <c r="X2596" s="123">
        <f t="shared" si="515"/>
        <v>2.5100000000000001E-2</v>
      </c>
      <c r="Y2596" s="124" t="str">
        <f t="shared" si="516"/>
        <v>0.00%-8.40%</v>
      </c>
      <c r="Z2596" s="15"/>
      <c r="AA2596" s="15"/>
      <c r="AB2596" s="15"/>
      <c r="AC2596" s="125"/>
      <c r="AD2596" s="8">
        <f t="shared" si="517"/>
        <v>0</v>
      </c>
      <c r="AE2596" s="17">
        <f t="shared" si="518"/>
        <v>4487</v>
      </c>
      <c r="AF2596" s="18">
        <f t="shared" si="519"/>
        <v>110</v>
      </c>
      <c r="AG2596" s="126">
        <f t="shared" si="520"/>
        <v>2.5131368517249175E-2</v>
      </c>
      <c r="AH2596" s="20">
        <v>13.6</v>
      </c>
      <c r="AI2596" s="20">
        <v>650</v>
      </c>
      <c r="AJ2596" s="20"/>
      <c r="AK2596" s="20">
        <v>688</v>
      </c>
      <c r="AL2596" s="20">
        <f t="shared" si="521"/>
        <v>69511.199999999997</v>
      </c>
      <c r="AM2596" s="7" t="s">
        <v>287</v>
      </c>
      <c r="AN2596" s="20"/>
      <c r="AO2596" s="21"/>
      <c r="AP2596" s="21"/>
      <c r="AQ2596" s="5" t="s">
        <v>2672</v>
      </c>
      <c r="AR2596" s="5" t="s">
        <v>2203</v>
      </c>
    </row>
    <row r="2597" spans="1:44">
      <c r="A2597" s="87" t="s">
        <v>562</v>
      </c>
      <c r="B2597" s="5">
        <v>1016065</v>
      </c>
      <c r="C2597" s="5" t="s">
        <v>565</v>
      </c>
      <c r="D2597" s="5" t="s">
        <v>55</v>
      </c>
      <c r="E2597" s="5" t="s">
        <v>2577</v>
      </c>
      <c r="F2597" s="5" t="s">
        <v>2215</v>
      </c>
      <c r="G2597" s="5" t="s">
        <v>2673</v>
      </c>
      <c r="H2597" s="6">
        <v>42948</v>
      </c>
      <c r="I2597" s="5" t="s">
        <v>575</v>
      </c>
      <c r="J2597" s="5" t="s">
        <v>627</v>
      </c>
      <c r="K2597" s="5" t="s">
        <v>568</v>
      </c>
      <c r="L2597" s="7">
        <v>6</v>
      </c>
      <c r="M2597" s="7" t="s">
        <v>287</v>
      </c>
      <c r="N2597" s="8">
        <v>4386</v>
      </c>
      <c r="O2597" s="122">
        <v>0.02</v>
      </c>
      <c r="P2597" s="10">
        <f t="shared" si="509"/>
        <v>88</v>
      </c>
      <c r="Q2597" s="122">
        <v>5.0000000000000001E-3</v>
      </c>
      <c r="R2597" s="10">
        <f t="shared" si="510"/>
        <v>22</v>
      </c>
      <c r="S2597" s="122">
        <f t="shared" si="511"/>
        <v>2.5079799361605107E-2</v>
      </c>
      <c r="T2597" s="10">
        <f t="shared" si="512"/>
        <v>110</v>
      </c>
      <c r="U2597" s="10">
        <f t="shared" si="513"/>
        <v>4496</v>
      </c>
      <c r="V2597" s="11">
        <v>4496</v>
      </c>
      <c r="W2597" s="12">
        <f t="shared" si="514"/>
        <v>110</v>
      </c>
      <c r="X2597" s="123">
        <f t="shared" si="515"/>
        <v>2.5100000000000001E-2</v>
      </c>
      <c r="Y2597" s="124" t="str">
        <f t="shared" si="516"/>
        <v>0.00%-8.40%</v>
      </c>
      <c r="Z2597" s="15"/>
      <c r="AA2597" s="15"/>
      <c r="AB2597" s="15"/>
      <c r="AC2597" s="125"/>
      <c r="AD2597" s="8">
        <f t="shared" si="517"/>
        <v>0</v>
      </c>
      <c r="AE2597" s="17">
        <f t="shared" si="518"/>
        <v>4496</v>
      </c>
      <c r="AF2597" s="18">
        <f t="shared" si="519"/>
        <v>110</v>
      </c>
      <c r="AG2597" s="126">
        <f t="shared" si="520"/>
        <v>2.5079799361605204E-2</v>
      </c>
      <c r="AH2597" s="20">
        <v>13.6</v>
      </c>
      <c r="AI2597" s="20">
        <v>450</v>
      </c>
      <c r="AJ2597" s="20"/>
      <c r="AK2597" s="20">
        <v>688</v>
      </c>
      <c r="AL2597" s="20">
        <f t="shared" si="521"/>
        <v>67233.600000000006</v>
      </c>
      <c r="AM2597" s="7" t="s">
        <v>287</v>
      </c>
      <c r="AN2597" s="20"/>
      <c r="AO2597" s="21"/>
      <c r="AP2597" s="21"/>
      <c r="AQ2597" s="5" t="s">
        <v>2672</v>
      </c>
      <c r="AR2597" s="5" t="s">
        <v>2203</v>
      </c>
    </row>
    <row r="2598" spans="1:44">
      <c r="A2598" s="87" t="s">
        <v>562</v>
      </c>
      <c r="B2598" s="5">
        <v>1016070</v>
      </c>
      <c r="C2598" s="5" t="s">
        <v>565</v>
      </c>
      <c r="D2598" s="5" t="s">
        <v>55</v>
      </c>
      <c r="E2598" s="5" t="s">
        <v>2577</v>
      </c>
      <c r="F2598" s="5" t="s">
        <v>2215</v>
      </c>
      <c r="G2598" s="5" t="s">
        <v>2673</v>
      </c>
      <c r="H2598" s="6">
        <v>42948</v>
      </c>
      <c r="I2598" s="5" t="s">
        <v>575</v>
      </c>
      <c r="J2598" s="5" t="s">
        <v>627</v>
      </c>
      <c r="K2598" s="5" t="s">
        <v>568</v>
      </c>
      <c r="L2598" s="7">
        <v>6</v>
      </c>
      <c r="M2598" s="7" t="s">
        <v>287</v>
      </c>
      <c r="N2598" s="8">
        <v>4324</v>
      </c>
      <c r="O2598" s="122">
        <v>0.02</v>
      </c>
      <c r="P2598" s="10">
        <f t="shared" si="509"/>
        <v>86</v>
      </c>
      <c r="Q2598" s="122">
        <v>5.0000000000000001E-3</v>
      </c>
      <c r="R2598" s="10">
        <f t="shared" si="510"/>
        <v>22</v>
      </c>
      <c r="S2598" s="122">
        <f t="shared" si="511"/>
        <v>2.4976873265494911E-2</v>
      </c>
      <c r="T2598" s="10">
        <f t="shared" si="512"/>
        <v>108</v>
      </c>
      <c r="U2598" s="10">
        <f t="shared" si="513"/>
        <v>4432</v>
      </c>
      <c r="V2598" s="11">
        <v>4324</v>
      </c>
      <c r="W2598" s="12">
        <f t="shared" si="514"/>
        <v>0</v>
      </c>
      <c r="X2598" s="123">
        <f t="shared" si="515"/>
        <v>0</v>
      </c>
      <c r="Y2598" s="124" t="str">
        <f t="shared" si="516"/>
        <v>0.00%-8.40%</v>
      </c>
      <c r="Z2598" s="15"/>
      <c r="AA2598" s="15"/>
      <c r="AB2598" s="15"/>
      <c r="AC2598" s="125"/>
      <c r="AD2598" s="8">
        <f t="shared" si="517"/>
        <v>0</v>
      </c>
      <c r="AE2598" s="17">
        <f t="shared" si="518"/>
        <v>4324</v>
      </c>
      <c r="AF2598" s="18">
        <f t="shared" si="519"/>
        <v>0</v>
      </c>
      <c r="AG2598" s="126">
        <f t="shared" si="520"/>
        <v>0</v>
      </c>
      <c r="AH2598" s="20">
        <v>13.6</v>
      </c>
      <c r="AI2598" s="20">
        <v>450</v>
      </c>
      <c r="AJ2598" s="20"/>
      <c r="AK2598" s="20">
        <v>688</v>
      </c>
      <c r="AL2598" s="20">
        <f t="shared" si="521"/>
        <v>64894.400000000001</v>
      </c>
      <c r="AM2598" s="7" t="s">
        <v>287</v>
      </c>
      <c r="AN2598" s="20"/>
      <c r="AO2598" s="21" t="str">
        <f>VLOOKUP(B2598,'[2]FCLCh-VB2'!$B$9:$AQ$230,42,)</f>
        <v>工作责任心不强，漏检部件,造成报废/返工率成本上升</v>
      </c>
      <c r="AP2598" s="21" t="s">
        <v>140</v>
      </c>
      <c r="AQ2598" s="5" t="s">
        <v>2672</v>
      </c>
      <c r="AR2598" s="5" t="s">
        <v>2203</v>
      </c>
    </row>
    <row r="2599" spans="1:44">
      <c r="A2599" s="87" t="s">
        <v>562</v>
      </c>
      <c r="B2599" s="5">
        <v>1016083</v>
      </c>
      <c r="C2599" s="5" t="s">
        <v>565</v>
      </c>
      <c r="D2599" s="5" t="s">
        <v>55</v>
      </c>
      <c r="E2599" s="5" t="s">
        <v>2577</v>
      </c>
      <c r="F2599" s="5" t="s">
        <v>2208</v>
      </c>
      <c r="G2599" s="5" t="s">
        <v>2673</v>
      </c>
      <c r="H2599" s="6">
        <v>42948</v>
      </c>
      <c r="I2599" s="5" t="s">
        <v>575</v>
      </c>
      <c r="J2599" s="5" t="s">
        <v>2646</v>
      </c>
      <c r="K2599" s="5" t="s">
        <v>568</v>
      </c>
      <c r="L2599" s="7">
        <v>6</v>
      </c>
      <c r="M2599" s="7" t="s">
        <v>287</v>
      </c>
      <c r="N2599" s="8">
        <v>4260</v>
      </c>
      <c r="O2599" s="122">
        <v>0.02</v>
      </c>
      <c r="P2599" s="10">
        <f t="shared" si="509"/>
        <v>85</v>
      </c>
      <c r="Q2599" s="122">
        <v>5.0000000000000001E-3</v>
      </c>
      <c r="R2599" s="10">
        <f t="shared" si="510"/>
        <v>21</v>
      </c>
      <c r="S2599" s="122">
        <f t="shared" si="511"/>
        <v>2.4882629107981221E-2</v>
      </c>
      <c r="T2599" s="10">
        <f t="shared" si="512"/>
        <v>106</v>
      </c>
      <c r="U2599" s="10">
        <f t="shared" si="513"/>
        <v>4366</v>
      </c>
      <c r="V2599" s="11">
        <v>4366.5</v>
      </c>
      <c r="W2599" s="12">
        <f t="shared" si="514"/>
        <v>106.5</v>
      </c>
      <c r="X2599" s="123">
        <f t="shared" si="515"/>
        <v>2.5000000000000001E-2</v>
      </c>
      <c r="Y2599" s="124" t="str">
        <f t="shared" si="516"/>
        <v>0.00%-8.40%</v>
      </c>
      <c r="Z2599" s="15"/>
      <c r="AA2599" s="15"/>
      <c r="AB2599" s="15"/>
      <c r="AC2599" s="125"/>
      <c r="AD2599" s="8">
        <f t="shared" si="517"/>
        <v>0</v>
      </c>
      <c r="AE2599" s="17">
        <f t="shared" si="518"/>
        <v>4366.5</v>
      </c>
      <c r="AF2599" s="18">
        <f t="shared" si="519"/>
        <v>106.5</v>
      </c>
      <c r="AG2599" s="126">
        <f t="shared" si="520"/>
        <v>2.4999999999999911E-2</v>
      </c>
      <c r="AH2599" s="20">
        <v>13.6</v>
      </c>
      <c r="AI2599" s="20">
        <v>450</v>
      </c>
      <c r="AJ2599" s="20"/>
      <c r="AK2599" s="20">
        <v>688</v>
      </c>
      <c r="AL2599" s="20">
        <f t="shared" si="521"/>
        <v>65472.4</v>
      </c>
      <c r="AM2599" s="7" t="s">
        <v>287</v>
      </c>
      <c r="AN2599" s="20"/>
      <c r="AO2599" s="21"/>
      <c r="AP2599" s="21"/>
      <c r="AQ2599" s="5" t="s">
        <v>2672</v>
      </c>
      <c r="AR2599" s="5" t="s">
        <v>2203</v>
      </c>
    </row>
    <row r="2600" spans="1:44">
      <c r="A2600" s="87" t="s">
        <v>562</v>
      </c>
      <c r="B2600" s="5">
        <v>1016088</v>
      </c>
      <c r="C2600" s="5" t="s">
        <v>565</v>
      </c>
      <c r="D2600" s="5" t="s">
        <v>55</v>
      </c>
      <c r="E2600" s="5" t="s">
        <v>2577</v>
      </c>
      <c r="F2600" s="5" t="s">
        <v>2215</v>
      </c>
      <c r="G2600" s="5" t="s">
        <v>2673</v>
      </c>
      <c r="H2600" s="6">
        <v>42948</v>
      </c>
      <c r="I2600" s="5" t="s">
        <v>575</v>
      </c>
      <c r="J2600" s="5" t="s">
        <v>2642</v>
      </c>
      <c r="K2600" s="5" t="s">
        <v>568</v>
      </c>
      <c r="L2600" s="7">
        <v>6</v>
      </c>
      <c r="M2600" s="7" t="s">
        <v>287</v>
      </c>
      <c r="N2600" s="8">
        <v>4341</v>
      </c>
      <c r="O2600" s="122">
        <v>0.02</v>
      </c>
      <c r="P2600" s="10">
        <f t="shared" si="509"/>
        <v>87</v>
      </c>
      <c r="Q2600" s="122">
        <v>5.0000000000000001E-3</v>
      </c>
      <c r="R2600" s="10">
        <f t="shared" si="510"/>
        <v>22</v>
      </c>
      <c r="S2600" s="122">
        <f t="shared" si="511"/>
        <v>2.5109421792213777E-2</v>
      </c>
      <c r="T2600" s="10">
        <f t="shared" si="512"/>
        <v>109</v>
      </c>
      <c r="U2600" s="10">
        <f t="shared" si="513"/>
        <v>4450</v>
      </c>
      <c r="V2600" s="11">
        <v>4450</v>
      </c>
      <c r="W2600" s="12">
        <f t="shared" si="514"/>
        <v>109</v>
      </c>
      <c r="X2600" s="123">
        <f t="shared" si="515"/>
        <v>2.5100000000000001E-2</v>
      </c>
      <c r="Y2600" s="124" t="str">
        <f t="shared" si="516"/>
        <v>0.00%-8.40%</v>
      </c>
      <c r="Z2600" s="15"/>
      <c r="AA2600" s="15"/>
      <c r="AB2600" s="15"/>
      <c r="AC2600" s="125"/>
      <c r="AD2600" s="8">
        <f t="shared" si="517"/>
        <v>0</v>
      </c>
      <c r="AE2600" s="17">
        <f t="shared" si="518"/>
        <v>4450</v>
      </c>
      <c r="AF2600" s="18">
        <f t="shared" si="519"/>
        <v>109</v>
      </c>
      <c r="AG2600" s="126">
        <f t="shared" si="520"/>
        <v>2.5109421792213871E-2</v>
      </c>
      <c r="AH2600" s="20">
        <v>13.6</v>
      </c>
      <c r="AI2600" s="20">
        <v>650</v>
      </c>
      <c r="AJ2600" s="20"/>
      <c r="AK2600" s="20">
        <v>688</v>
      </c>
      <c r="AL2600" s="20">
        <f t="shared" si="521"/>
        <v>69008</v>
      </c>
      <c r="AM2600" s="7" t="s">
        <v>287</v>
      </c>
      <c r="AN2600" s="20"/>
      <c r="AO2600" s="21"/>
      <c r="AP2600" s="21"/>
      <c r="AQ2600" s="5" t="s">
        <v>2672</v>
      </c>
      <c r="AR2600" s="5" t="s">
        <v>2203</v>
      </c>
    </row>
    <row r="2601" spans="1:44">
      <c r="A2601" s="87" t="s">
        <v>562</v>
      </c>
      <c r="B2601" s="5">
        <v>1016157</v>
      </c>
      <c r="C2601" s="5" t="s">
        <v>565</v>
      </c>
      <c r="D2601" s="5" t="s">
        <v>55</v>
      </c>
      <c r="E2601" s="5" t="s">
        <v>2577</v>
      </c>
      <c r="F2601" s="5" t="s">
        <v>2204</v>
      </c>
      <c r="G2601" s="5" t="s">
        <v>2673</v>
      </c>
      <c r="H2601" s="6">
        <v>42957</v>
      </c>
      <c r="I2601" s="5" t="s">
        <v>575</v>
      </c>
      <c r="J2601" s="5" t="s">
        <v>627</v>
      </c>
      <c r="K2601" s="5" t="s">
        <v>568</v>
      </c>
      <c r="L2601" s="7">
        <v>6</v>
      </c>
      <c r="M2601" s="7" t="s">
        <v>287</v>
      </c>
      <c r="N2601" s="8">
        <v>4188</v>
      </c>
      <c r="O2601" s="122">
        <v>0.02</v>
      </c>
      <c r="P2601" s="10">
        <f t="shared" si="509"/>
        <v>84</v>
      </c>
      <c r="Q2601" s="122">
        <v>5.0000000000000001E-3</v>
      </c>
      <c r="R2601" s="10">
        <f t="shared" si="510"/>
        <v>21</v>
      </c>
      <c r="S2601" s="122">
        <f t="shared" si="511"/>
        <v>2.5071633237822348E-2</v>
      </c>
      <c r="T2601" s="10">
        <f t="shared" si="512"/>
        <v>105</v>
      </c>
      <c r="U2601" s="10">
        <f t="shared" si="513"/>
        <v>4293</v>
      </c>
      <c r="V2601" s="11">
        <v>4293</v>
      </c>
      <c r="W2601" s="12">
        <f t="shared" si="514"/>
        <v>105</v>
      </c>
      <c r="X2601" s="123">
        <f t="shared" si="515"/>
        <v>2.5100000000000001E-2</v>
      </c>
      <c r="Y2601" s="124" t="str">
        <f t="shared" si="516"/>
        <v>0.00%-8.40%</v>
      </c>
      <c r="Z2601" s="15"/>
      <c r="AA2601" s="15"/>
      <c r="AB2601" s="15"/>
      <c r="AC2601" s="125"/>
      <c r="AD2601" s="8">
        <f t="shared" si="517"/>
        <v>0</v>
      </c>
      <c r="AE2601" s="17">
        <f t="shared" si="518"/>
        <v>4293</v>
      </c>
      <c r="AF2601" s="18">
        <f t="shared" si="519"/>
        <v>105</v>
      </c>
      <c r="AG2601" s="126">
        <f t="shared" si="520"/>
        <v>2.5071633237822244E-2</v>
      </c>
      <c r="AH2601" s="20">
        <v>13.6</v>
      </c>
      <c r="AI2601" s="20">
        <v>450</v>
      </c>
      <c r="AJ2601" s="20"/>
      <c r="AK2601" s="20">
        <v>688</v>
      </c>
      <c r="AL2601" s="20">
        <f t="shared" si="521"/>
        <v>64472.799999999996</v>
      </c>
      <c r="AM2601" s="7" t="s">
        <v>287</v>
      </c>
      <c r="AN2601" s="20"/>
      <c r="AO2601" s="21"/>
      <c r="AP2601" s="21"/>
      <c r="AQ2601" s="5" t="s">
        <v>2672</v>
      </c>
      <c r="AR2601" s="5" t="s">
        <v>2203</v>
      </c>
    </row>
    <row r="2602" spans="1:44">
      <c r="A2602" s="87" t="s">
        <v>562</v>
      </c>
      <c r="B2602" s="5">
        <v>1016186</v>
      </c>
      <c r="C2602" s="5" t="s">
        <v>565</v>
      </c>
      <c r="D2602" s="5" t="s">
        <v>55</v>
      </c>
      <c r="E2602" s="5" t="s">
        <v>2577</v>
      </c>
      <c r="F2602" s="5" t="s">
        <v>2204</v>
      </c>
      <c r="G2602" s="5" t="s">
        <v>2677</v>
      </c>
      <c r="H2602" s="6">
        <v>42962</v>
      </c>
      <c r="I2602" s="5" t="s">
        <v>575</v>
      </c>
      <c r="J2602" s="5" t="s">
        <v>2642</v>
      </c>
      <c r="K2602" s="5" t="s">
        <v>568</v>
      </c>
      <c r="L2602" s="7">
        <v>6</v>
      </c>
      <c r="M2602" s="7" t="s">
        <v>287</v>
      </c>
      <c r="N2602" s="8">
        <v>4400</v>
      </c>
      <c r="O2602" s="122">
        <v>0.02</v>
      </c>
      <c r="P2602" s="10">
        <f t="shared" si="509"/>
        <v>88</v>
      </c>
      <c r="Q2602" s="122">
        <v>5.0000000000000001E-3</v>
      </c>
      <c r="R2602" s="10">
        <f t="shared" si="510"/>
        <v>22</v>
      </c>
      <c r="S2602" s="122">
        <f t="shared" si="511"/>
        <v>2.5000000000000001E-2</v>
      </c>
      <c r="T2602" s="10">
        <f t="shared" si="512"/>
        <v>110</v>
      </c>
      <c r="U2602" s="10">
        <f t="shared" si="513"/>
        <v>4510</v>
      </c>
      <c r="V2602" s="11">
        <v>4510</v>
      </c>
      <c r="W2602" s="12">
        <f t="shared" si="514"/>
        <v>110</v>
      </c>
      <c r="X2602" s="123">
        <f t="shared" si="515"/>
        <v>2.5000000000000001E-2</v>
      </c>
      <c r="Y2602" s="124" t="str">
        <f t="shared" si="516"/>
        <v>0.00%-8.40%</v>
      </c>
      <c r="Z2602" s="15"/>
      <c r="AA2602" s="15"/>
      <c r="AB2602" s="15"/>
      <c r="AC2602" s="125"/>
      <c r="AD2602" s="8">
        <f t="shared" si="517"/>
        <v>0</v>
      </c>
      <c r="AE2602" s="17">
        <f t="shared" si="518"/>
        <v>4510</v>
      </c>
      <c r="AF2602" s="18">
        <f t="shared" si="519"/>
        <v>110</v>
      </c>
      <c r="AG2602" s="126">
        <f t="shared" si="520"/>
        <v>2.4999999999999911E-2</v>
      </c>
      <c r="AH2602" s="20">
        <v>13.6</v>
      </c>
      <c r="AI2602" s="20">
        <v>650</v>
      </c>
      <c r="AJ2602" s="20"/>
      <c r="AK2602" s="20">
        <v>688</v>
      </c>
      <c r="AL2602" s="20">
        <f t="shared" si="521"/>
        <v>69824</v>
      </c>
      <c r="AM2602" s="7" t="s">
        <v>287</v>
      </c>
      <c r="AN2602" s="20"/>
      <c r="AO2602" s="21"/>
      <c r="AP2602" s="21"/>
      <c r="AQ2602" s="5" t="s">
        <v>2672</v>
      </c>
      <c r="AR2602" s="5" t="s">
        <v>2203</v>
      </c>
    </row>
    <row r="2603" spans="1:44">
      <c r="A2603" s="87" t="s">
        <v>562</v>
      </c>
      <c r="B2603" s="5">
        <v>1016244</v>
      </c>
      <c r="C2603" s="5" t="s">
        <v>565</v>
      </c>
      <c r="D2603" s="5" t="s">
        <v>55</v>
      </c>
      <c r="E2603" s="5" t="s">
        <v>2577</v>
      </c>
      <c r="F2603" s="5" t="s">
        <v>2208</v>
      </c>
      <c r="G2603" s="5" t="s">
        <v>2673</v>
      </c>
      <c r="H2603" s="6">
        <v>42972</v>
      </c>
      <c r="I2603" s="5" t="s">
        <v>575</v>
      </c>
      <c r="J2603" s="5" t="s">
        <v>627</v>
      </c>
      <c r="K2603" s="5" t="s">
        <v>568</v>
      </c>
      <c r="L2603" s="7">
        <v>6</v>
      </c>
      <c r="M2603" s="7" t="s">
        <v>287</v>
      </c>
      <c r="N2603" s="8">
        <v>4312</v>
      </c>
      <c r="O2603" s="122">
        <v>0.02</v>
      </c>
      <c r="P2603" s="10">
        <f t="shared" si="509"/>
        <v>86</v>
      </c>
      <c r="Q2603" s="122">
        <v>5.0000000000000001E-3</v>
      </c>
      <c r="R2603" s="10">
        <f t="shared" si="510"/>
        <v>22</v>
      </c>
      <c r="S2603" s="122">
        <f t="shared" si="511"/>
        <v>2.5046382189239332E-2</v>
      </c>
      <c r="T2603" s="10">
        <f t="shared" si="512"/>
        <v>108</v>
      </c>
      <c r="U2603" s="10">
        <f t="shared" si="513"/>
        <v>4420</v>
      </c>
      <c r="V2603" s="11">
        <v>4419.7999999999993</v>
      </c>
      <c r="W2603" s="12">
        <f t="shared" si="514"/>
        <v>107.79999999999927</v>
      </c>
      <c r="X2603" s="123">
        <f t="shared" si="515"/>
        <v>2.5000000000000001E-2</v>
      </c>
      <c r="Y2603" s="124" t="str">
        <f t="shared" si="516"/>
        <v>0.00%-8.40%</v>
      </c>
      <c r="Z2603" s="15"/>
      <c r="AA2603" s="15"/>
      <c r="AB2603" s="15"/>
      <c r="AC2603" s="125"/>
      <c r="AD2603" s="8">
        <f t="shared" si="517"/>
        <v>0</v>
      </c>
      <c r="AE2603" s="17">
        <f t="shared" si="518"/>
        <v>4419.7999999999993</v>
      </c>
      <c r="AF2603" s="18">
        <f t="shared" si="519"/>
        <v>107.79999999999927</v>
      </c>
      <c r="AG2603" s="126">
        <f t="shared" si="520"/>
        <v>2.4999999999999911E-2</v>
      </c>
      <c r="AH2603" s="20">
        <v>13.6</v>
      </c>
      <c r="AI2603" s="20">
        <v>450</v>
      </c>
      <c r="AJ2603" s="20"/>
      <c r="AK2603" s="20">
        <v>688</v>
      </c>
      <c r="AL2603" s="20">
        <f t="shared" si="521"/>
        <v>66197.279999999999</v>
      </c>
      <c r="AM2603" s="7" t="s">
        <v>287</v>
      </c>
      <c r="AN2603" s="20"/>
      <c r="AO2603" s="21"/>
      <c r="AP2603" s="21"/>
      <c r="AQ2603" s="5" t="s">
        <v>2672</v>
      </c>
      <c r="AR2603" s="5" t="s">
        <v>2203</v>
      </c>
    </row>
    <row r="2604" spans="1:44">
      <c r="A2604" s="87" t="s">
        <v>562</v>
      </c>
      <c r="B2604" s="5">
        <v>1016272</v>
      </c>
      <c r="C2604" s="5" t="s">
        <v>565</v>
      </c>
      <c r="D2604" s="5" t="s">
        <v>55</v>
      </c>
      <c r="E2604" s="5" t="s">
        <v>2577</v>
      </c>
      <c r="F2604" s="5" t="s">
        <v>2215</v>
      </c>
      <c r="G2604" s="5" t="s">
        <v>2673</v>
      </c>
      <c r="H2604" s="6">
        <v>42978</v>
      </c>
      <c r="I2604" s="5" t="s">
        <v>575</v>
      </c>
      <c r="J2604" s="5" t="s">
        <v>2644</v>
      </c>
      <c r="K2604" s="5" t="s">
        <v>568</v>
      </c>
      <c r="L2604" s="7">
        <v>6</v>
      </c>
      <c r="M2604" s="7" t="s">
        <v>287</v>
      </c>
      <c r="N2604" s="8">
        <v>4359</v>
      </c>
      <c r="O2604" s="122">
        <v>0.02</v>
      </c>
      <c r="P2604" s="10">
        <f t="shared" si="509"/>
        <v>87</v>
      </c>
      <c r="Q2604" s="122">
        <v>5.0000000000000001E-3</v>
      </c>
      <c r="R2604" s="10">
        <f t="shared" si="510"/>
        <v>22</v>
      </c>
      <c r="S2604" s="122">
        <f t="shared" si="511"/>
        <v>2.5005735260380822E-2</v>
      </c>
      <c r="T2604" s="10">
        <f t="shared" si="512"/>
        <v>109</v>
      </c>
      <c r="U2604" s="10">
        <f t="shared" si="513"/>
        <v>4468</v>
      </c>
      <c r="V2604" s="11">
        <v>4468</v>
      </c>
      <c r="W2604" s="12">
        <f t="shared" si="514"/>
        <v>109</v>
      </c>
      <c r="X2604" s="123">
        <f t="shared" si="515"/>
        <v>2.5000000000000001E-2</v>
      </c>
      <c r="Y2604" s="124" t="str">
        <f t="shared" si="516"/>
        <v>0.00%-8.40%</v>
      </c>
      <c r="Z2604" s="15"/>
      <c r="AA2604" s="15"/>
      <c r="AB2604" s="15"/>
      <c r="AC2604" s="125"/>
      <c r="AD2604" s="8">
        <f t="shared" si="517"/>
        <v>0</v>
      </c>
      <c r="AE2604" s="17">
        <f t="shared" si="518"/>
        <v>4468</v>
      </c>
      <c r="AF2604" s="18">
        <f t="shared" si="519"/>
        <v>109</v>
      </c>
      <c r="AG2604" s="126">
        <f t="shared" si="520"/>
        <v>2.5005735260380746E-2</v>
      </c>
      <c r="AH2604" s="20">
        <v>13.6</v>
      </c>
      <c r="AI2604" s="20">
        <v>650</v>
      </c>
      <c r="AJ2604" s="20"/>
      <c r="AK2604" s="20">
        <v>688</v>
      </c>
      <c r="AL2604" s="20">
        <f t="shared" si="521"/>
        <v>69252.799999999988</v>
      </c>
      <c r="AM2604" s="7" t="s">
        <v>287</v>
      </c>
      <c r="AN2604" s="20"/>
      <c r="AO2604" s="21"/>
      <c r="AP2604" s="21"/>
      <c r="AQ2604" s="5" t="s">
        <v>2672</v>
      </c>
      <c r="AR2604" s="5" t="s">
        <v>2203</v>
      </c>
    </row>
    <row r="2605" spans="1:44">
      <c r="A2605" s="87" t="s">
        <v>562</v>
      </c>
      <c r="B2605" s="5">
        <v>1016394</v>
      </c>
      <c r="C2605" s="5" t="s">
        <v>565</v>
      </c>
      <c r="D2605" s="5" t="s">
        <v>55</v>
      </c>
      <c r="E2605" s="5" t="s">
        <v>2577</v>
      </c>
      <c r="F2605" s="5" t="s">
        <v>2204</v>
      </c>
      <c r="G2605" s="5" t="s">
        <v>2673</v>
      </c>
      <c r="H2605" s="6">
        <v>42993</v>
      </c>
      <c r="I2605" s="5" t="s">
        <v>575</v>
      </c>
      <c r="J2605" s="5" t="s">
        <v>2642</v>
      </c>
      <c r="K2605" s="5" t="s">
        <v>568</v>
      </c>
      <c r="L2605" s="7">
        <v>6</v>
      </c>
      <c r="M2605" s="7" t="s">
        <v>287</v>
      </c>
      <c r="N2605" s="8">
        <v>4398</v>
      </c>
      <c r="O2605" s="122">
        <v>0.02</v>
      </c>
      <c r="P2605" s="10">
        <f t="shared" si="509"/>
        <v>88</v>
      </c>
      <c r="Q2605" s="122">
        <v>5.0000000000000001E-3</v>
      </c>
      <c r="R2605" s="10">
        <f t="shared" si="510"/>
        <v>22</v>
      </c>
      <c r="S2605" s="122">
        <f t="shared" si="511"/>
        <v>2.5011368804001819E-2</v>
      </c>
      <c r="T2605" s="10">
        <f t="shared" si="512"/>
        <v>110</v>
      </c>
      <c r="U2605" s="10">
        <f t="shared" si="513"/>
        <v>4508</v>
      </c>
      <c r="V2605" s="11">
        <v>4508</v>
      </c>
      <c r="W2605" s="12">
        <f t="shared" si="514"/>
        <v>110</v>
      </c>
      <c r="X2605" s="123">
        <f t="shared" si="515"/>
        <v>2.5000000000000001E-2</v>
      </c>
      <c r="Y2605" s="124" t="str">
        <f t="shared" si="516"/>
        <v>0.00%-8.40%</v>
      </c>
      <c r="Z2605" s="15"/>
      <c r="AA2605" s="15"/>
      <c r="AB2605" s="15"/>
      <c r="AC2605" s="125"/>
      <c r="AD2605" s="8">
        <f t="shared" si="517"/>
        <v>0</v>
      </c>
      <c r="AE2605" s="17">
        <f t="shared" si="518"/>
        <v>4508</v>
      </c>
      <c r="AF2605" s="18">
        <f t="shared" si="519"/>
        <v>110</v>
      </c>
      <c r="AG2605" s="126">
        <f t="shared" si="520"/>
        <v>2.5011368804001899E-2</v>
      </c>
      <c r="AH2605" s="20">
        <v>13.6</v>
      </c>
      <c r="AI2605" s="20">
        <v>650</v>
      </c>
      <c r="AJ2605" s="20"/>
      <c r="AK2605" s="20">
        <v>688</v>
      </c>
      <c r="AL2605" s="20">
        <f t="shared" si="521"/>
        <v>69796.799999999988</v>
      </c>
      <c r="AM2605" s="7" t="s">
        <v>287</v>
      </c>
      <c r="AN2605" s="20"/>
      <c r="AO2605" s="21"/>
      <c r="AP2605" s="21"/>
      <c r="AQ2605" s="5" t="s">
        <v>2672</v>
      </c>
      <c r="AR2605" s="5" t="s">
        <v>2203</v>
      </c>
    </row>
    <row r="2606" spans="1:44">
      <c r="A2606" s="87" t="s">
        <v>562</v>
      </c>
      <c r="B2606" s="5">
        <v>1016422</v>
      </c>
      <c r="C2606" s="5" t="s">
        <v>565</v>
      </c>
      <c r="D2606" s="5" t="s">
        <v>55</v>
      </c>
      <c r="E2606" s="5" t="s">
        <v>2577</v>
      </c>
      <c r="F2606" s="5" t="s">
        <v>2208</v>
      </c>
      <c r="G2606" s="5" t="s">
        <v>2673</v>
      </c>
      <c r="H2606" s="6">
        <v>42999</v>
      </c>
      <c r="I2606" s="5" t="s">
        <v>575</v>
      </c>
      <c r="J2606" s="5" t="s">
        <v>2642</v>
      </c>
      <c r="K2606" s="5" t="s">
        <v>568</v>
      </c>
      <c r="L2606" s="7">
        <v>6</v>
      </c>
      <c r="M2606" s="7" t="s">
        <v>287</v>
      </c>
      <c r="N2606" s="8">
        <v>4347</v>
      </c>
      <c r="O2606" s="122">
        <v>0.02</v>
      </c>
      <c r="P2606" s="10">
        <f t="shared" si="509"/>
        <v>87</v>
      </c>
      <c r="Q2606" s="122">
        <v>5.0000000000000001E-3</v>
      </c>
      <c r="R2606" s="10">
        <f t="shared" si="510"/>
        <v>22</v>
      </c>
      <c r="S2606" s="122">
        <f t="shared" si="511"/>
        <v>2.5074764205198989E-2</v>
      </c>
      <c r="T2606" s="10">
        <f t="shared" si="512"/>
        <v>109</v>
      </c>
      <c r="U2606" s="10">
        <f t="shared" si="513"/>
        <v>4456</v>
      </c>
      <c r="V2606" s="11">
        <v>4455.6749999999993</v>
      </c>
      <c r="W2606" s="12">
        <f t="shared" si="514"/>
        <v>108.67499999999927</v>
      </c>
      <c r="X2606" s="123">
        <f t="shared" si="515"/>
        <v>2.5000000000000001E-2</v>
      </c>
      <c r="Y2606" s="124" t="str">
        <f t="shared" si="516"/>
        <v>0.00%-8.40%</v>
      </c>
      <c r="Z2606" s="15"/>
      <c r="AA2606" s="15"/>
      <c r="AB2606" s="15"/>
      <c r="AC2606" s="125"/>
      <c r="AD2606" s="8">
        <f t="shared" si="517"/>
        <v>0</v>
      </c>
      <c r="AE2606" s="17">
        <f t="shared" si="518"/>
        <v>4455.6749999999993</v>
      </c>
      <c r="AF2606" s="18">
        <f t="shared" si="519"/>
        <v>108.67499999999927</v>
      </c>
      <c r="AG2606" s="126">
        <f t="shared" si="520"/>
        <v>2.4999999999999911E-2</v>
      </c>
      <c r="AH2606" s="20">
        <v>13.6</v>
      </c>
      <c r="AI2606" s="20">
        <v>650</v>
      </c>
      <c r="AJ2606" s="20"/>
      <c r="AK2606" s="20">
        <v>688</v>
      </c>
      <c r="AL2606" s="20">
        <f t="shared" si="521"/>
        <v>69085.179999999993</v>
      </c>
      <c r="AM2606" s="7" t="s">
        <v>287</v>
      </c>
      <c r="AN2606" s="20"/>
      <c r="AO2606" s="21"/>
      <c r="AP2606" s="21"/>
      <c r="AQ2606" s="5" t="s">
        <v>2672</v>
      </c>
      <c r="AR2606" s="5" t="s">
        <v>2203</v>
      </c>
    </row>
    <row r="2607" spans="1:44">
      <c r="A2607" s="87" t="s">
        <v>562</v>
      </c>
      <c r="B2607" s="5">
        <v>1016441</v>
      </c>
      <c r="C2607" s="5" t="s">
        <v>565</v>
      </c>
      <c r="D2607" s="5" t="s">
        <v>55</v>
      </c>
      <c r="E2607" s="5" t="s">
        <v>2577</v>
      </c>
      <c r="F2607" s="5" t="s">
        <v>2204</v>
      </c>
      <c r="G2607" s="5" t="s">
        <v>2673</v>
      </c>
      <c r="H2607" s="6">
        <v>42999</v>
      </c>
      <c r="I2607" s="5" t="s">
        <v>575</v>
      </c>
      <c r="J2607" s="5" t="s">
        <v>653</v>
      </c>
      <c r="K2607" s="5" t="s">
        <v>568</v>
      </c>
      <c r="L2607" s="7">
        <v>6</v>
      </c>
      <c r="M2607" s="7" t="s">
        <v>287</v>
      </c>
      <c r="N2607" s="8">
        <v>4501</v>
      </c>
      <c r="O2607" s="122">
        <v>0.02</v>
      </c>
      <c r="P2607" s="10">
        <f t="shared" si="509"/>
        <v>90</v>
      </c>
      <c r="Q2607" s="122">
        <v>5.0000000000000001E-3</v>
      </c>
      <c r="R2607" s="10">
        <f t="shared" si="510"/>
        <v>23</v>
      </c>
      <c r="S2607" s="122">
        <f t="shared" si="511"/>
        <v>2.5105532103976893E-2</v>
      </c>
      <c r="T2607" s="10">
        <f t="shared" si="512"/>
        <v>113</v>
      </c>
      <c r="U2607" s="10">
        <f t="shared" si="513"/>
        <v>4614</v>
      </c>
      <c r="V2607" s="11">
        <v>4614</v>
      </c>
      <c r="W2607" s="12">
        <f t="shared" si="514"/>
        <v>113</v>
      </c>
      <c r="X2607" s="123">
        <f t="shared" si="515"/>
        <v>2.5100000000000001E-2</v>
      </c>
      <c r="Y2607" s="124" t="str">
        <f t="shared" si="516"/>
        <v>0.00%-8.40%</v>
      </c>
      <c r="Z2607" s="15"/>
      <c r="AA2607" s="15"/>
      <c r="AB2607" s="15"/>
      <c r="AC2607" s="125"/>
      <c r="AD2607" s="8">
        <f t="shared" si="517"/>
        <v>0</v>
      </c>
      <c r="AE2607" s="17">
        <f t="shared" si="518"/>
        <v>4614</v>
      </c>
      <c r="AF2607" s="18">
        <f t="shared" si="519"/>
        <v>113</v>
      </c>
      <c r="AG2607" s="126">
        <f t="shared" si="520"/>
        <v>2.5105532103976813E-2</v>
      </c>
      <c r="AH2607" s="20">
        <v>13.6</v>
      </c>
      <c r="AI2607" s="20">
        <v>750</v>
      </c>
      <c r="AJ2607" s="20"/>
      <c r="AK2607" s="20">
        <v>688</v>
      </c>
      <c r="AL2607" s="20">
        <f t="shared" si="521"/>
        <v>72438.399999999994</v>
      </c>
      <c r="AM2607" s="7" t="s">
        <v>287</v>
      </c>
      <c r="AN2607" s="20"/>
      <c r="AO2607" s="21"/>
      <c r="AP2607" s="21"/>
      <c r="AQ2607" s="5" t="s">
        <v>2672</v>
      </c>
      <c r="AR2607" s="5" t="s">
        <v>2203</v>
      </c>
    </row>
    <row r="2608" spans="1:44">
      <c r="A2608" s="87" t="s">
        <v>562</v>
      </c>
      <c r="B2608" s="5">
        <v>1016444</v>
      </c>
      <c r="C2608" s="5" t="s">
        <v>565</v>
      </c>
      <c r="D2608" s="5" t="s">
        <v>55</v>
      </c>
      <c r="E2608" s="5" t="s">
        <v>2577</v>
      </c>
      <c r="F2608" s="5" t="s">
        <v>2208</v>
      </c>
      <c r="G2608" s="5" t="s">
        <v>2673</v>
      </c>
      <c r="H2608" s="6">
        <v>43000</v>
      </c>
      <c r="I2608" s="5" t="s">
        <v>575</v>
      </c>
      <c r="J2608" s="5" t="s">
        <v>627</v>
      </c>
      <c r="K2608" s="5" t="s">
        <v>568</v>
      </c>
      <c r="L2608" s="7">
        <v>6</v>
      </c>
      <c r="M2608" s="7" t="s">
        <v>287</v>
      </c>
      <c r="N2608" s="8">
        <v>4370</v>
      </c>
      <c r="O2608" s="122">
        <v>0.02</v>
      </c>
      <c r="P2608" s="10">
        <f t="shared" si="509"/>
        <v>87</v>
      </c>
      <c r="Q2608" s="122">
        <v>5.0000000000000001E-3</v>
      </c>
      <c r="R2608" s="10">
        <f t="shared" si="510"/>
        <v>22</v>
      </c>
      <c r="S2608" s="122">
        <f t="shared" si="511"/>
        <v>2.4942791762013729E-2</v>
      </c>
      <c r="T2608" s="10">
        <f t="shared" si="512"/>
        <v>109</v>
      </c>
      <c r="U2608" s="10">
        <f t="shared" si="513"/>
        <v>4479</v>
      </c>
      <c r="V2608" s="11">
        <v>4479.25</v>
      </c>
      <c r="W2608" s="12">
        <f t="shared" si="514"/>
        <v>109.25</v>
      </c>
      <c r="X2608" s="123">
        <f t="shared" si="515"/>
        <v>2.5000000000000001E-2</v>
      </c>
      <c r="Y2608" s="124" t="str">
        <f t="shared" si="516"/>
        <v>0.00%-8.40%</v>
      </c>
      <c r="Z2608" s="15"/>
      <c r="AA2608" s="15"/>
      <c r="AB2608" s="15"/>
      <c r="AC2608" s="125"/>
      <c r="AD2608" s="8">
        <f t="shared" si="517"/>
        <v>0</v>
      </c>
      <c r="AE2608" s="17">
        <f t="shared" si="518"/>
        <v>4479.25</v>
      </c>
      <c r="AF2608" s="18">
        <f t="shared" si="519"/>
        <v>109.25</v>
      </c>
      <c r="AG2608" s="126">
        <f t="shared" si="520"/>
        <v>2.4999999999999911E-2</v>
      </c>
      <c r="AH2608" s="20">
        <v>13.6</v>
      </c>
      <c r="AI2608" s="20">
        <v>450</v>
      </c>
      <c r="AJ2608" s="20"/>
      <c r="AK2608" s="20">
        <v>688</v>
      </c>
      <c r="AL2608" s="20">
        <f t="shared" si="521"/>
        <v>67005.799999999988</v>
      </c>
      <c r="AM2608" s="7" t="s">
        <v>287</v>
      </c>
      <c r="AN2608" s="20"/>
      <c r="AO2608" s="21"/>
      <c r="AP2608" s="21"/>
      <c r="AQ2608" s="5" t="s">
        <v>2672</v>
      </c>
      <c r="AR2608" s="5" t="s">
        <v>2203</v>
      </c>
    </row>
    <row r="2609" spans="1:44">
      <c r="A2609" s="87" t="s">
        <v>562</v>
      </c>
      <c r="B2609" s="5">
        <v>1016493</v>
      </c>
      <c r="C2609" s="5" t="s">
        <v>565</v>
      </c>
      <c r="D2609" s="5" t="s">
        <v>55</v>
      </c>
      <c r="E2609" s="5" t="s">
        <v>2577</v>
      </c>
      <c r="F2609" s="5" t="s">
        <v>2208</v>
      </c>
      <c r="G2609" s="5" t="s">
        <v>2673</v>
      </c>
      <c r="H2609" s="6">
        <v>43020</v>
      </c>
      <c r="I2609" s="5" t="s">
        <v>575</v>
      </c>
      <c r="J2609" s="5" t="s">
        <v>627</v>
      </c>
      <c r="K2609" s="5" t="s">
        <v>568</v>
      </c>
      <c r="L2609" s="7">
        <v>6</v>
      </c>
      <c r="M2609" s="7" t="s">
        <v>287</v>
      </c>
      <c r="N2609" s="8">
        <v>4355</v>
      </c>
      <c r="O2609" s="122">
        <v>0.02</v>
      </c>
      <c r="P2609" s="10">
        <f t="shared" si="509"/>
        <v>87</v>
      </c>
      <c r="Q2609" s="122">
        <v>5.0000000000000001E-3</v>
      </c>
      <c r="R2609" s="10">
        <f t="shared" si="510"/>
        <v>22</v>
      </c>
      <c r="S2609" s="122">
        <f t="shared" si="511"/>
        <v>2.5028702640642938E-2</v>
      </c>
      <c r="T2609" s="10">
        <f t="shared" si="512"/>
        <v>109</v>
      </c>
      <c r="U2609" s="10">
        <f t="shared" si="513"/>
        <v>4464</v>
      </c>
      <c r="V2609" s="11">
        <v>4442.1000000000004</v>
      </c>
      <c r="W2609" s="12">
        <f t="shared" si="514"/>
        <v>87.100000000000364</v>
      </c>
      <c r="X2609" s="123">
        <f t="shared" si="515"/>
        <v>0.02</v>
      </c>
      <c r="Y2609" s="124" t="str">
        <f t="shared" si="516"/>
        <v>0.00%-8.40%</v>
      </c>
      <c r="Z2609" s="15"/>
      <c r="AA2609" s="15"/>
      <c r="AB2609" s="15"/>
      <c r="AC2609" s="125"/>
      <c r="AD2609" s="8">
        <f t="shared" si="517"/>
        <v>0</v>
      </c>
      <c r="AE2609" s="17">
        <f t="shared" si="518"/>
        <v>4442.1000000000004</v>
      </c>
      <c r="AF2609" s="18">
        <f t="shared" si="519"/>
        <v>87.100000000000364</v>
      </c>
      <c r="AG2609" s="126">
        <f t="shared" si="520"/>
        <v>2.0000000000000018E-2</v>
      </c>
      <c r="AH2609" s="20">
        <v>13.6</v>
      </c>
      <c r="AI2609" s="20">
        <v>450</v>
      </c>
      <c r="AJ2609" s="20"/>
      <c r="AK2609" s="20">
        <v>688</v>
      </c>
      <c r="AL2609" s="20">
        <f t="shared" si="521"/>
        <v>66500.56</v>
      </c>
      <c r="AM2609" s="7" t="s">
        <v>287</v>
      </c>
      <c r="AN2609" s="20"/>
      <c r="AO2609" s="21"/>
      <c r="AP2609" s="21"/>
      <c r="AQ2609" s="5" t="s">
        <v>2672</v>
      </c>
      <c r="AR2609" s="5" t="s">
        <v>2203</v>
      </c>
    </row>
    <row r="2610" spans="1:44">
      <c r="A2610" s="87" t="s">
        <v>562</v>
      </c>
      <c r="B2610" s="5">
        <v>1016501</v>
      </c>
      <c r="C2610" s="5" t="s">
        <v>565</v>
      </c>
      <c r="D2610" s="5" t="s">
        <v>55</v>
      </c>
      <c r="E2610" s="5" t="s">
        <v>2577</v>
      </c>
      <c r="F2610" s="5" t="s">
        <v>2204</v>
      </c>
      <c r="G2610" s="5" t="s">
        <v>2673</v>
      </c>
      <c r="H2610" s="6">
        <v>43024</v>
      </c>
      <c r="I2610" s="5" t="s">
        <v>575</v>
      </c>
      <c r="J2610" s="5" t="s">
        <v>627</v>
      </c>
      <c r="K2610" s="5" t="s">
        <v>568</v>
      </c>
      <c r="L2610" s="7">
        <v>6</v>
      </c>
      <c r="M2610" s="7" t="s">
        <v>287</v>
      </c>
      <c r="N2610" s="8">
        <v>4284</v>
      </c>
      <c r="O2610" s="122">
        <v>0.02</v>
      </c>
      <c r="P2610" s="10">
        <f t="shared" si="509"/>
        <v>86</v>
      </c>
      <c r="Q2610" s="122">
        <v>5.0000000000000001E-3</v>
      </c>
      <c r="R2610" s="10">
        <f t="shared" si="510"/>
        <v>21</v>
      </c>
      <c r="S2610" s="122">
        <f t="shared" si="511"/>
        <v>2.4976657329598508E-2</v>
      </c>
      <c r="T2610" s="10">
        <f t="shared" si="512"/>
        <v>107</v>
      </c>
      <c r="U2610" s="10">
        <f t="shared" si="513"/>
        <v>4391</v>
      </c>
      <c r="V2610" s="11">
        <v>4327</v>
      </c>
      <c r="W2610" s="12">
        <f t="shared" si="514"/>
        <v>43</v>
      </c>
      <c r="X2610" s="123">
        <f t="shared" si="515"/>
        <v>0.01</v>
      </c>
      <c r="Y2610" s="124" t="str">
        <f t="shared" si="516"/>
        <v>0.00%-8.40%</v>
      </c>
      <c r="Z2610" s="15"/>
      <c r="AA2610" s="15"/>
      <c r="AB2610" s="15"/>
      <c r="AC2610" s="125"/>
      <c r="AD2610" s="8">
        <f t="shared" si="517"/>
        <v>0</v>
      </c>
      <c r="AE2610" s="17">
        <f t="shared" si="518"/>
        <v>4327</v>
      </c>
      <c r="AF2610" s="18">
        <f t="shared" si="519"/>
        <v>43</v>
      </c>
      <c r="AG2610" s="126">
        <f t="shared" si="520"/>
        <v>1.0037348272642355E-2</v>
      </c>
      <c r="AH2610" s="20">
        <v>13.6</v>
      </c>
      <c r="AI2610" s="20">
        <v>450</v>
      </c>
      <c r="AJ2610" s="20"/>
      <c r="AK2610" s="20">
        <v>688</v>
      </c>
      <c r="AL2610" s="20">
        <f t="shared" si="521"/>
        <v>64935.199999999997</v>
      </c>
      <c r="AM2610" s="7" t="s">
        <v>287</v>
      </c>
      <c r="AN2610" s="20"/>
      <c r="AO2610" s="21"/>
      <c r="AP2610" s="21"/>
      <c r="AQ2610" s="5" t="s">
        <v>2672</v>
      </c>
      <c r="AR2610" s="5" t="s">
        <v>2203</v>
      </c>
    </row>
    <row r="2611" spans="1:44">
      <c r="A2611" s="87" t="s">
        <v>562</v>
      </c>
      <c r="B2611" s="5">
        <v>1016536</v>
      </c>
      <c r="C2611" s="5" t="s">
        <v>565</v>
      </c>
      <c r="D2611" s="5" t="s">
        <v>55</v>
      </c>
      <c r="E2611" s="5" t="s">
        <v>2577</v>
      </c>
      <c r="F2611" s="5" t="s">
        <v>2215</v>
      </c>
      <c r="G2611" s="5" t="s">
        <v>2673</v>
      </c>
      <c r="H2611" s="6">
        <v>43020</v>
      </c>
      <c r="I2611" s="5" t="s">
        <v>575</v>
      </c>
      <c r="J2611" s="5" t="s">
        <v>627</v>
      </c>
      <c r="K2611" s="5" t="s">
        <v>568</v>
      </c>
      <c r="L2611" s="7">
        <v>6</v>
      </c>
      <c r="M2611" s="7" t="s">
        <v>287</v>
      </c>
      <c r="N2611" s="8">
        <v>4275</v>
      </c>
      <c r="O2611" s="122">
        <v>0.02</v>
      </c>
      <c r="P2611" s="10">
        <f t="shared" si="509"/>
        <v>86</v>
      </c>
      <c r="Q2611" s="122">
        <v>5.0000000000000001E-3</v>
      </c>
      <c r="R2611" s="10">
        <f t="shared" si="510"/>
        <v>21</v>
      </c>
      <c r="S2611" s="122">
        <f t="shared" si="511"/>
        <v>2.502923976608187E-2</v>
      </c>
      <c r="T2611" s="10">
        <f t="shared" si="512"/>
        <v>107</v>
      </c>
      <c r="U2611" s="10">
        <f t="shared" si="513"/>
        <v>4382</v>
      </c>
      <c r="V2611" s="11">
        <v>4328</v>
      </c>
      <c r="W2611" s="12">
        <f t="shared" si="514"/>
        <v>53</v>
      </c>
      <c r="X2611" s="123">
        <f t="shared" si="515"/>
        <v>1.24E-2</v>
      </c>
      <c r="Y2611" s="124" t="str">
        <f t="shared" si="516"/>
        <v>0.00%-8.40%</v>
      </c>
      <c r="Z2611" s="15"/>
      <c r="AA2611" s="15"/>
      <c r="AB2611" s="15"/>
      <c r="AC2611" s="125"/>
      <c r="AD2611" s="8">
        <f t="shared" si="517"/>
        <v>0</v>
      </c>
      <c r="AE2611" s="17">
        <f t="shared" si="518"/>
        <v>4328</v>
      </c>
      <c r="AF2611" s="18">
        <f t="shared" si="519"/>
        <v>53</v>
      </c>
      <c r="AG2611" s="126">
        <f t="shared" si="520"/>
        <v>1.2397660818713518E-2</v>
      </c>
      <c r="AH2611" s="20">
        <v>13.6</v>
      </c>
      <c r="AI2611" s="20">
        <v>450</v>
      </c>
      <c r="AJ2611" s="20"/>
      <c r="AK2611" s="20">
        <v>688</v>
      </c>
      <c r="AL2611" s="20">
        <f t="shared" si="521"/>
        <v>64948.799999999996</v>
      </c>
      <c r="AM2611" s="7" t="s">
        <v>287</v>
      </c>
      <c r="AN2611" s="20"/>
      <c r="AO2611" s="21" t="str">
        <f>VLOOKUP(B2611,'[2]FCLCh-VB2'!$B$9:$AQ$230,42,)</f>
        <v>仅能从事单一/简单工序，临时调休需求多</v>
      </c>
      <c r="AP2611" s="21"/>
      <c r="AQ2611" s="5" t="s">
        <v>2672</v>
      </c>
      <c r="AR2611" s="5" t="s">
        <v>2203</v>
      </c>
    </row>
    <row r="2612" spans="1:44">
      <c r="A2612" s="87" t="s">
        <v>562</v>
      </c>
      <c r="B2612" s="5">
        <v>1016545</v>
      </c>
      <c r="C2612" s="5" t="s">
        <v>565</v>
      </c>
      <c r="D2612" s="5" t="s">
        <v>55</v>
      </c>
      <c r="E2612" s="5" t="s">
        <v>2577</v>
      </c>
      <c r="F2612" s="5" t="s">
        <v>2208</v>
      </c>
      <c r="G2612" s="5" t="s">
        <v>2673</v>
      </c>
      <c r="H2612" s="6">
        <v>43026</v>
      </c>
      <c r="I2612" s="5" t="s">
        <v>575</v>
      </c>
      <c r="J2612" s="5" t="s">
        <v>627</v>
      </c>
      <c r="K2612" s="5" t="s">
        <v>568</v>
      </c>
      <c r="L2612" s="7">
        <v>6</v>
      </c>
      <c r="M2612" s="7" t="s">
        <v>287</v>
      </c>
      <c r="N2612" s="8">
        <v>4306</v>
      </c>
      <c r="O2612" s="122">
        <v>0.02</v>
      </c>
      <c r="P2612" s="10">
        <f t="shared" si="509"/>
        <v>86</v>
      </c>
      <c r="Q2612" s="122">
        <v>5.0000000000000001E-3</v>
      </c>
      <c r="R2612" s="10">
        <f t="shared" si="510"/>
        <v>22</v>
      </c>
      <c r="S2612" s="122">
        <f t="shared" si="511"/>
        <v>2.5081281932187643E-2</v>
      </c>
      <c r="T2612" s="10">
        <f t="shared" si="512"/>
        <v>108</v>
      </c>
      <c r="U2612" s="10">
        <f t="shared" si="513"/>
        <v>4414</v>
      </c>
      <c r="V2612" s="11">
        <v>4413.6499999999996</v>
      </c>
      <c r="W2612" s="12">
        <f t="shared" si="514"/>
        <v>107.64999999999964</v>
      </c>
      <c r="X2612" s="123">
        <f t="shared" si="515"/>
        <v>2.5000000000000001E-2</v>
      </c>
      <c r="Y2612" s="124" t="str">
        <f t="shared" si="516"/>
        <v>0.00%-8.40%</v>
      </c>
      <c r="Z2612" s="15"/>
      <c r="AA2612" s="15"/>
      <c r="AB2612" s="15"/>
      <c r="AC2612" s="125"/>
      <c r="AD2612" s="8">
        <f t="shared" si="517"/>
        <v>0</v>
      </c>
      <c r="AE2612" s="17">
        <f t="shared" si="518"/>
        <v>4413.6499999999996</v>
      </c>
      <c r="AF2612" s="18">
        <f t="shared" si="519"/>
        <v>107.64999999999964</v>
      </c>
      <c r="AG2612" s="126">
        <f t="shared" si="520"/>
        <v>2.4999999999999911E-2</v>
      </c>
      <c r="AH2612" s="20">
        <v>13.6</v>
      </c>
      <c r="AI2612" s="20">
        <v>450</v>
      </c>
      <c r="AJ2612" s="20"/>
      <c r="AK2612" s="20">
        <v>688</v>
      </c>
      <c r="AL2612" s="20">
        <f t="shared" si="521"/>
        <v>66113.639999999985</v>
      </c>
      <c r="AM2612" s="7" t="s">
        <v>287</v>
      </c>
      <c r="AN2612" s="20"/>
      <c r="AO2612" s="21"/>
      <c r="AP2612" s="21"/>
      <c r="AQ2612" s="5" t="s">
        <v>2672</v>
      </c>
      <c r="AR2612" s="5" t="s">
        <v>2203</v>
      </c>
    </row>
    <row r="2613" spans="1:44">
      <c r="A2613" s="87" t="s">
        <v>562</v>
      </c>
      <c r="B2613" s="5">
        <v>1016546</v>
      </c>
      <c r="C2613" s="5" t="s">
        <v>565</v>
      </c>
      <c r="D2613" s="5" t="s">
        <v>55</v>
      </c>
      <c r="E2613" s="5" t="s">
        <v>2577</v>
      </c>
      <c r="F2613" s="5" t="s">
        <v>2215</v>
      </c>
      <c r="G2613" s="5" t="s">
        <v>2673</v>
      </c>
      <c r="H2613" s="6">
        <v>43025</v>
      </c>
      <c r="I2613" s="5" t="s">
        <v>575</v>
      </c>
      <c r="J2613" s="5" t="s">
        <v>2644</v>
      </c>
      <c r="K2613" s="5" t="s">
        <v>568</v>
      </c>
      <c r="L2613" s="7">
        <v>6</v>
      </c>
      <c r="M2613" s="7" t="s">
        <v>287</v>
      </c>
      <c r="N2613" s="8">
        <v>4475</v>
      </c>
      <c r="O2613" s="122">
        <v>0.02</v>
      </c>
      <c r="P2613" s="10">
        <f t="shared" si="509"/>
        <v>90</v>
      </c>
      <c r="Q2613" s="122">
        <v>5.0000000000000001E-3</v>
      </c>
      <c r="R2613" s="10">
        <f t="shared" si="510"/>
        <v>22</v>
      </c>
      <c r="S2613" s="122">
        <f t="shared" si="511"/>
        <v>2.5027932960893853E-2</v>
      </c>
      <c r="T2613" s="10">
        <f t="shared" si="512"/>
        <v>112</v>
      </c>
      <c r="U2613" s="10">
        <f t="shared" si="513"/>
        <v>4587</v>
      </c>
      <c r="V2613" s="11">
        <v>4653</v>
      </c>
      <c r="W2613" s="12">
        <f t="shared" si="514"/>
        <v>178</v>
      </c>
      <c r="X2613" s="123">
        <f t="shared" si="515"/>
        <v>3.9800000000000002E-2</v>
      </c>
      <c r="Y2613" s="124" t="str">
        <f t="shared" si="516"/>
        <v>0.00%-8.40%</v>
      </c>
      <c r="Z2613" s="15"/>
      <c r="AA2613" s="15"/>
      <c r="AB2613" s="15"/>
      <c r="AC2613" s="125"/>
      <c r="AD2613" s="8">
        <f t="shared" si="517"/>
        <v>0</v>
      </c>
      <c r="AE2613" s="17">
        <f t="shared" si="518"/>
        <v>4653</v>
      </c>
      <c r="AF2613" s="18">
        <f t="shared" si="519"/>
        <v>178</v>
      </c>
      <c r="AG2613" s="126">
        <f t="shared" si="520"/>
        <v>3.9776536312849053E-2</v>
      </c>
      <c r="AH2613" s="20">
        <v>13.6</v>
      </c>
      <c r="AI2613" s="20">
        <v>650</v>
      </c>
      <c r="AJ2613" s="20"/>
      <c r="AK2613" s="20">
        <v>688</v>
      </c>
      <c r="AL2613" s="20">
        <f t="shared" si="521"/>
        <v>71768.799999999988</v>
      </c>
      <c r="AM2613" s="7" t="s">
        <v>287</v>
      </c>
      <c r="AN2613" s="20"/>
      <c r="AO2613" s="21" t="str">
        <f>VLOOKUP(B2613,'[2]FCLCh-VB2'!$B$9:$AQ$230,42,)</f>
        <v>工作责任心强</v>
      </c>
      <c r="AP2613" s="21"/>
      <c r="AQ2613" s="5" t="s">
        <v>2672</v>
      </c>
      <c r="AR2613" s="5" t="s">
        <v>2203</v>
      </c>
    </row>
    <row r="2614" spans="1:44">
      <c r="A2614" s="87" t="s">
        <v>562</v>
      </c>
      <c r="B2614" s="5">
        <v>1016561</v>
      </c>
      <c r="C2614" s="5" t="s">
        <v>565</v>
      </c>
      <c r="D2614" s="5" t="s">
        <v>55</v>
      </c>
      <c r="E2614" s="5" t="s">
        <v>2577</v>
      </c>
      <c r="F2614" s="5" t="s">
        <v>2204</v>
      </c>
      <c r="G2614" s="5" t="s">
        <v>2673</v>
      </c>
      <c r="H2614" s="6">
        <v>43027</v>
      </c>
      <c r="I2614" s="5" t="s">
        <v>575</v>
      </c>
      <c r="J2614" s="5" t="s">
        <v>627</v>
      </c>
      <c r="K2614" s="5" t="s">
        <v>568</v>
      </c>
      <c r="L2614" s="7">
        <v>6</v>
      </c>
      <c r="M2614" s="7" t="s">
        <v>287</v>
      </c>
      <c r="N2614" s="8">
        <v>4304</v>
      </c>
      <c r="O2614" s="122">
        <v>0.02</v>
      </c>
      <c r="P2614" s="10">
        <f t="shared" si="509"/>
        <v>86</v>
      </c>
      <c r="Q2614" s="122">
        <v>5.0000000000000001E-3</v>
      </c>
      <c r="R2614" s="10">
        <f t="shared" si="510"/>
        <v>22</v>
      </c>
      <c r="S2614" s="122">
        <f t="shared" si="511"/>
        <v>2.5092936802973979E-2</v>
      </c>
      <c r="T2614" s="10">
        <f t="shared" si="512"/>
        <v>108</v>
      </c>
      <c r="U2614" s="10">
        <f t="shared" si="513"/>
        <v>4412</v>
      </c>
      <c r="V2614" s="11">
        <v>4412</v>
      </c>
      <c r="W2614" s="12">
        <f t="shared" si="514"/>
        <v>108</v>
      </c>
      <c r="X2614" s="123">
        <f t="shared" si="515"/>
        <v>2.5100000000000001E-2</v>
      </c>
      <c r="Y2614" s="124" t="str">
        <f t="shared" si="516"/>
        <v>0.00%-8.40%</v>
      </c>
      <c r="Z2614" s="15"/>
      <c r="AA2614" s="15"/>
      <c r="AB2614" s="15"/>
      <c r="AC2614" s="125"/>
      <c r="AD2614" s="8">
        <f t="shared" si="517"/>
        <v>0</v>
      </c>
      <c r="AE2614" s="17">
        <f t="shared" si="518"/>
        <v>4412</v>
      </c>
      <c r="AF2614" s="18">
        <f t="shared" si="519"/>
        <v>108</v>
      </c>
      <c r="AG2614" s="126">
        <f t="shared" si="520"/>
        <v>2.5092936802973975E-2</v>
      </c>
      <c r="AH2614" s="20">
        <v>13.6</v>
      </c>
      <c r="AI2614" s="20">
        <v>450</v>
      </c>
      <c r="AJ2614" s="20"/>
      <c r="AK2614" s="20">
        <v>688</v>
      </c>
      <c r="AL2614" s="20">
        <f t="shared" si="521"/>
        <v>66091.199999999997</v>
      </c>
      <c r="AM2614" s="7" t="s">
        <v>287</v>
      </c>
      <c r="AN2614" s="20"/>
      <c r="AO2614" s="21"/>
      <c r="AP2614" s="21"/>
      <c r="AQ2614" s="5" t="s">
        <v>2672</v>
      </c>
      <c r="AR2614" s="5" t="s">
        <v>2203</v>
      </c>
    </row>
    <row r="2615" spans="1:44">
      <c r="A2615" s="87" t="s">
        <v>562</v>
      </c>
      <c r="B2615" s="5">
        <v>1016578</v>
      </c>
      <c r="C2615" s="5" t="s">
        <v>565</v>
      </c>
      <c r="D2615" s="5" t="s">
        <v>55</v>
      </c>
      <c r="E2615" s="5" t="s">
        <v>2577</v>
      </c>
      <c r="F2615" s="5" t="s">
        <v>2215</v>
      </c>
      <c r="G2615" s="5" t="s">
        <v>2673</v>
      </c>
      <c r="H2615" s="6">
        <v>43031</v>
      </c>
      <c r="I2615" s="5" t="s">
        <v>575</v>
      </c>
      <c r="J2615" s="5" t="s">
        <v>2642</v>
      </c>
      <c r="K2615" s="5" t="s">
        <v>568</v>
      </c>
      <c r="L2615" s="7">
        <v>6</v>
      </c>
      <c r="M2615" s="7" t="s">
        <v>287</v>
      </c>
      <c r="N2615" s="8">
        <v>4346</v>
      </c>
      <c r="O2615" s="122">
        <v>0.02</v>
      </c>
      <c r="P2615" s="10">
        <f t="shared" si="509"/>
        <v>87</v>
      </c>
      <c r="Q2615" s="122">
        <v>5.0000000000000001E-3</v>
      </c>
      <c r="R2615" s="10">
        <f t="shared" si="510"/>
        <v>22</v>
      </c>
      <c r="S2615" s="122">
        <f t="shared" si="511"/>
        <v>2.5080533824206167E-2</v>
      </c>
      <c r="T2615" s="10">
        <f t="shared" si="512"/>
        <v>109</v>
      </c>
      <c r="U2615" s="10">
        <f t="shared" si="513"/>
        <v>4455</v>
      </c>
      <c r="V2615" s="11">
        <v>4455</v>
      </c>
      <c r="W2615" s="12">
        <f t="shared" si="514"/>
        <v>109</v>
      </c>
      <c r="X2615" s="123">
        <f t="shared" si="515"/>
        <v>2.5100000000000001E-2</v>
      </c>
      <c r="Y2615" s="124" t="str">
        <f t="shared" si="516"/>
        <v>0.00%-8.40%</v>
      </c>
      <c r="Z2615" s="15"/>
      <c r="AA2615" s="15"/>
      <c r="AB2615" s="15"/>
      <c r="AC2615" s="125"/>
      <c r="AD2615" s="8">
        <f t="shared" si="517"/>
        <v>0</v>
      </c>
      <c r="AE2615" s="17">
        <f t="shared" si="518"/>
        <v>4455</v>
      </c>
      <c r="AF2615" s="18">
        <f t="shared" si="519"/>
        <v>109</v>
      </c>
      <c r="AG2615" s="126">
        <f t="shared" si="520"/>
        <v>2.5080533824206164E-2</v>
      </c>
      <c r="AH2615" s="20">
        <v>13.6</v>
      </c>
      <c r="AI2615" s="20">
        <v>650</v>
      </c>
      <c r="AJ2615" s="20"/>
      <c r="AK2615" s="20">
        <v>688</v>
      </c>
      <c r="AL2615" s="20">
        <f t="shared" si="521"/>
        <v>69076</v>
      </c>
      <c r="AM2615" s="7" t="s">
        <v>287</v>
      </c>
      <c r="AN2615" s="20"/>
      <c r="AO2615" s="21"/>
      <c r="AP2615" s="21"/>
      <c r="AQ2615" s="5" t="s">
        <v>2672</v>
      </c>
      <c r="AR2615" s="5" t="s">
        <v>2203</v>
      </c>
    </row>
    <row r="2616" spans="1:44">
      <c r="A2616" s="87" t="s">
        <v>562</v>
      </c>
      <c r="B2616" s="5">
        <v>1016607</v>
      </c>
      <c r="C2616" s="5" t="s">
        <v>565</v>
      </c>
      <c r="D2616" s="5" t="s">
        <v>55</v>
      </c>
      <c r="E2616" s="5" t="s">
        <v>2577</v>
      </c>
      <c r="F2616" s="5" t="s">
        <v>2204</v>
      </c>
      <c r="G2616" s="5" t="s">
        <v>2673</v>
      </c>
      <c r="H2616" s="6">
        <v>43040</v>
      </c>
      <c r="I2616" s="5" t="s">
        <v>575</v>
      </c>
      <c r="J2616" s="5" t="s">
        <v>627</v>
      </c>
      <c r="K2616" s="5" t="s">
        <v>568</v>
      </c>
      <c r="L2616" s="7">
        <v>6</v>
      </c>
      <c r="M2616" s="7" t="s">
        <v>287</v>
      </c>
      <c r="N2616" s="8">
        <v>4170</v>
      </c>
      <c r="O2616" s="122">
        <v>0.02</v>
      </c>
      <c r="P2616" s="10">
        <f t="shared" si="509"/>
        <v>83</v>
      </c>
      <c r="Q2616" s="122">
        <v>5.0000000000000001E-3</v>
      </c>
      <c r="R2616" s="10">
        <f t="shared" si="510"/>
        <v>21</v>
      </c>
      <c r="S2616" s="122">
        <f t="shared" si="511"/>
        <v>2.4940047961630695E-2</v>
      </c>
      <c r="T2616" s="10">
        <f t="shared" si="512"/>
        <v>104</v>
      </c>
      <c r="U2616" s="10">
        <f t="shared" si="513"/>
        <v>4274</v>
      </c>
      <c r="V2616" s="11">
        <v>4170</v>
      </c>
      <c r="W2616" s="12">
        <f t="shared" si="514"/>
        <v>0</v>
      </c>
      <c r="X2616" s="123">
        <f t="shared" si="515"/>
        <v>0</v>
      </c>
      <c r="Y2616" s="124" t="str">
        <f t="shared" si="516"/>
        <v>0.00%-8.40%</v>
      </c>
      <c r="Z2616" s="15"/>
      <c r="AA2616" s="15"/>
      <c r="AB2616" s="15"/>
      <c r="AC2616" s="125"/>
      <c r="AD2616" s="8">
        <f t="shared" si="517"/>
        <v>0</v>
      </c>
      <c r="AE2616" s="17">
        <f t="shared" si="518"/>
        <v>4170</v>
      </c>
      <c r="AF2616" s="18">
        <f t="shared" si="519"/>
        <v>0</v>
      </c>
      <c r="AG2616" s="126">
        <f t="shared" si="520"/>
        <v>0</v>
      </c>
      <c r="AH2616" s="20">
        <v>13.6</v>
      </c>
      <c r="AI2616" s="20">
        <v>450</v>
      </c>
      <c r="AJ2616" s="20"/>
      <c r="AK2616" s="20">
        <v>688</v>
      </c>
      <c r="AL2616" s="20">
        <f t="shared" si="521"/>
        <v>62800</v>
      </c>
      <c r="AM2616" s="7" t="s">
        <v>287</v>
      </c>
      <c r="AN2616" s="20"/>
      <c r="AO2616" s="21" t="str">
        <f>VLOOKUP(B2616,'[4]FCLCh-VB1'!$B$9:$AQ$248,42,)</f>
        <v>工作积极性差，且经常出现在现场玩手机及劳保穿戴不规范的行为多次警告及员工业绩评估</v>
      </c>
      <c r="AP2616" s="21" t="s">
        <v>140</v>
      </c>
      <c r="AQ2616" s="5" t="s">
        <v>2672</v>
      </c>
      <c r="AR2616" s="5" t="s">
        <v>2203</v>
      </c>
    </row>
    <row r="2617" spans="1:44">
      <c r="A2617" s="87" t="s">
        <v>562</v>
      </c>
      <c r="B2617" s="5">
        <v>1016610</v>
      </c>
      <c r="C2617" s="5" t="s">
        <v>565</v>
      </c>
      <c r="D2617" s="5" t="s">
        <v>55</v>
      </c>
      <c r="E2617" s="5" t="s">
        <v>2577</v>
      </c>
      <c r="F2617" s="5" t="s">
        <v>2215</v>
      </c>
      <c r="G2617" s="5" t="s">
        <v>2673</v>
      </c>
      <c r="H2617" s="6">
        <v>43040</v>
      </c>
      <c r="I2617" s="5" t="s">
        <v>575</v>
      </c>
      <c r="J2617" s="5" t="s">
        <v>627</v>
      </c>
      <c r="K2617" s="5" t="s">
        <v>568</v>
      </c>
      <c r="L2617" s="7">
        <v>6</v>
      </c>
      <c r="M2617" s="7" t="s">
        <v>287</v>
      </c>
      <c r="N2617" s="8">
        <v>4450</v>
      </c>
      <c r="O2617" s="122">
        <v>0.02</v>
      </c>
      <c r="P2617" s="10">
        <f t="shared" si="509"/>
        <v>89</v>
      </c>
      <c r="Q2617" s="122">
        <v>5.0000000000000001E-3</v>
      </c>
      <c r="R2617" s="10">
        <f t="shared" si="510"/>
        <v>22</v>
      </c>
      <c r="S2617" s="122">
        <f t="shared" si="511"/>
        <v>2.4943820224719099E-2</v>
      </c>
      <c r="T2617" s="10">
        <f t="shared" si="512"/>
        <v>111</v>
      </c>
      <c r="U2617" s="10">
        <f t="shared" si="513"/>
        <v>4561</v>
      </c>
      <c r="V2617" s="11">
        <v>4717</v>
      </c>
      <c r="W2617" s="12">
        <f t="shared" si="514"/>
        <v>267</v>
      </c>
      <c r="X2617" s="123">
        <f t="shared" si="515"/>
        <v>0.06</v>
      </c>
      <c r="Y2617" s="124" t="str">
        <f t="shared" si="516"/>
        <v>0.00%-8.40%</v>
      </c>
      <c r="Z2617" s="15"/>
      <c r="AA2617" s="15"/>
      <c r="AB2617" s="15"/>
      <c r="AC2617" s="125"/>
      <c r="AD2617" s="8">
        <f t="shared" si="517"/>
        <v>0</v>
      </c>
      <c r="AE2617" s="17">
        <f t="shared" si="518"/>
        <v>4717</v>
      </c>
      <c r="AF2617" s="18">
        <f t="shared" si="519"/>
        <v>267</v>
      </c>
      <c r="AG2617" s="126">
        <f t="shared" si="520"/>
        <v>6.0000000000000053E-2</v>
      </c>
      <c r="AH2617" s="20">
        <v>13.6</v>
      </c>
      <c r="AI2617" s="20">
        <v>450</v>
      </c>
      <c r="AJ2617" s="20"/>
      <c r="AK2617" s="20">
        <v>688</v>
      </c>
      <c r="AL2617" s="20">
        <f t="shared" si="521"/>
        <v>70239.199999999997</v>
      </c>
      <c r="AM2617" s="7" t="s">
        <v>287</v>
      </c>
      <c r="AN2617" s="20"/>
      <c r="AO2617" s="21" t="str">
        <f>VLOOKUP(B2617,'[2]FCLCh-VB2'!$B$9:$AQ$230,42,)</f>
        <v>高绩效员工,新产品阶段胜任门体30个岗位及培训其他员工</v>
      </c>
      <c r="AP2617" s="21"/>
      <c r="AQ2617" s="5" t="s">
        <v>2672</v>
      </c>
      <c r="AR2617" s="5" t="s">
        <v>2203</v>
      </c>
    </row>
    <row r="2618" spans="1:44">
      <c r="A2618" s="87" t="s">
        <v>562</v>
      </c>
      <c r="B2618" s="5">
        <v>1016619</v>
      </c>
      <c r="C2618" s="5" t="s">
        <v>565</v>
      </c>
      <c r="D2618" s="5" t="s">
        <v>55</v>
      </c>
      <c r="E2618" s="5" t="s">
        <v>2577</v>
      </c>
      <c r="F2618" s="5" t="s">
        <v>2215</v>
      </c>
      <c r="G2618" s="5" t="s">
        <v>2673</v>
      </c>
      <c r="H2618" s="6">
        <v>43040</v>
      </c>
      <c r="I2618" s="5" t="s">
        <v>575</v>
      </c>
      <c r="J2618" s="5" t="s">
        <v>627</v>
      </c>
      <c r="K2618" s="5" t="s">
        <v>568</v>
      </c>
      <c r="L2618" s="7">
        <v>6</v>
      </c>
      <c r="M2618" s="7" t="s">
        <v>287</v>
      </c>
      <c r="N2618" s="8">
        <v>4568</v>
      </c>
      <c r="O2618" s="122">
        <v>0.02</v>
      </c>
      <c r="P2618" s="10">
        <f t="shared" si="509"/>
        <v>91</v>
      </c>
      <c r="Q2618" s="122">
        <v>5.0000000000000001E-3</v>
      </c>
      <c r="R2618" s="10">
        <f t="shared" si="510"/>
        <v>23</v>
      </c>
      <c r="S2618" s="122">
        <f t="shared" si="511"/>
        <v>2.4956217162872153E-2</v>
      </c>
      <c r="T2618" s="10">
        <f t="shared" si="512"/>
        <v>114</v>
      </c>
      <c r="U2618" s="10">
        <f t="shared" si="513"/>
        <v>4682</v>
      </c>
      <c r="V2618" s="11">
        <v>4705</v>
      </c>
      <c r="W2618" s="12">
        <f t="shared" si="514"/>
        <v>137</v>
      </c>
      <c r="X2618" s="123">
        <f t="shared" si="515"/>
        <v>0.03</v>
      </c>
      <c r="Y2618" s="124" t="str">
        <f t="shared" si="516"/>
        <v>0.00%-8.40%</v>
      </c>
      <c r="Z2618" s="15"/>
      <c r="AA2618" s="15"/>
      <c r="AB2618" s="15"/>
      <c r="AC2618" s="125"/>
      <c r="AD2618" s="8">
        <f t="shared" si="517"/>
        <v>0</v>
      </c>
      <c r="AE2618" s="17">
        <f t="shared" si="518"/>
        <v>4705</v>
      </c>
      <c r="AF2618" s="18">
        <f t="shared" si="519"/>
        <v>137</v>
      </c>
      <c r="AG2618" s="126">
        <f t="shared" si="520"/>
        <v>2.9991243432574421E-2</v>
      </c>
      <c r="AH2618" s="20">
        <v>13.6</v>
      </c>
      <c r="AI2618" s="20">
        <v>450</v>
      </c>
      <c r="AJ2618" s="20"/>
      <c r="AK2618" s="20">
        <v>688</v>
      </c>
      <c r="AL2618" s="20">
        <f t="shared" si="521"/>
        <v>70076</v>
      </c>
      <c r="AM2618" s="7" t="s">
        <v>287</v>
      </c>
      <c r="AN2618" s="20"/>
      <c r="AO2618" s="21"/>
      <c r="AP2618" s="21"/>
      <c r="AQ2618" s="5" t="s">
        <v>2672</v>
      </c>
      <c r="AR2618" s="5" t="s">
        <v>2203</v>
      </c>
    </row>
    <row r="2619" spans="1:44">
      <c r="A2619" s="87" t="s">
        <v>562</v>
      </c>
      <c r="B2619" s="5">
        <v>1016674</v>
      </c>
      <c r="C2619" s="5" t="s">
        <v>565</v>
      </c>
      <c r="D2619" s="5" t="s">
        <v>55</v>
      </c>
      <c r="E2619" s="5" t="s">
        <v>2577</v>
      </c>
      <c r="F2619" s="5" t="s">
        <v>2215</v>
      </c>
      <c r="G2619" s="5" t="s">
        <v>2673</v>
      </c>
      <c r="H2619" s="6">
        <v>43049</v>
      </c>
      <c r="I2619" s="5" t="s">
        <v>575</v>
      </c>
      <c r="J2619" s="5" t="s">
        <v>2642</v>
      </c>
      <c r="K2619" s="5" t="s">
        <v>568</v>
      </c>
      <c r="L2619" s="7">
        <v>6</v>
      </c>
      <c r="M2619" s="7" t="s">
        <v>287</v>
      </c>
      <c r="N2619" s="8">
        <v>4236</v>
      </c>
      <c r="O2619" s="122">
        <v>0.02</v>
      </c>
      <c r="P2619" s="10">
        <f t="shared" si="509"/>
        <v>85</v>
      </c>
      <c r="Q2619" s="122">
        <v>5.0000000000000001E-3</v>
      </c>
      <c r="R2619" s="10">
        <f t="shared" si="510"/>
        <v>21</v>
      </c>
      <c r="S2619" s="122">
        <f t="shared" si="511"/>
        <v>2.502360717658168E-2</v>
      </c>
      <c r="T2619" s="10">
        <f t="shared" si="512"/>
        <v>106</v>
      </c>
      <c r="U2619" s="10">
        <f t="shared" si="513"/>
        <v>4342</v>
      </c>
      <c r="V2619" s="11">
        <v>4289</v>
      </c>
      <c r="W2619" s="12">
        <f t="shared" si="514"/>
        <v>53</v>
      </c>
      <c r="X2619" s="123">
        <f t="shared" si="515"/>
        <v>1.2500000000000001E-2</v>
      </c>
      <c r="Y2619" s="124" t="str">
        <f t="shared" si="516"/>
        <v>0.00%-8.40%</v>
      </c>
      <c r="Z2619" s="15"/>
      <c r="AA2619" s="15"/>
      <c r="AB2619" s="15"/>
      <c r="AC2619" s="125"/>
      <c r="AD2619" s="8">
        <f t="shared" si="517"/>
        <v>0</v>
      </c>
      <c r="AE2619" s="17">
        <f t="shared" si="518"/>
        <v>4289</v>
      </c>
      <c r="AF2619" s="18">
        <f t="shared" si="519"/>
        <v>53</v>
      </c>
      <c r="AG2619" s="126">
        <f t="shared" si="520"/>
        <v>1.2511803588290737E-2</v>
      </c>
      <c r="AH2619" s="20">
        <v>13.6</v>
      </c>
      <c r="AI2619" s="20">
        <v>650</v>
      </c>
      <c r="AJ2619" s="20"/>
      <c r="AK2619" s="20">
        <v>688</v>
      </c>
      <c r="AL2619" s="20">
        <f t="shared" si="521"/>
        <v>66818.399999999994</v>
      </c>
      <c r="AM2619" s="7" t="s">
        <v>287</v>
      </c>
      <c r="AN2619" s="20"/>
      <c r="AO2619" s="21" t="str">
        <f>VLOOKUP(B2619,'[2]FCLCh-VB2'!$B$9:$AQ$230,42,)</f>
        <v>仅能从事单一工序</v>
      </c>
      <c r="AP2619" s="21"/>
      <c r="AQ2619" s="5" t="s">
        <v>2672</v>
      </c>
      <c r="AR2619" s="5" t="s">
        <v>2203</v>
      </c>
    </row>
    <row r="2620" spans="1:44">
      <c r="A2620" s="87" t="s">
        <v>562</v>
      </c>
      <c r="B2620" s="5">
        <v>1016685</v>
      </c>
      <c r="C2620" s="5" t="s">
        <v>565</v>
      </c>
      <c r="D2620" s="5" t="s">
        <v>55</v>
      </c>
      <c r="E2620" s="5" t="s">
        <v>2577</v>
      </c>
      <c r="F2620" s="5" t="s">
        <v>2208</v>
      </c>
      <c r="G2620" s="5" t="s">
        <v>2673</v>
      </c>
      <c r="H2620" s="6">
        <v>43053</v>
      </c>
      <c r="I2620" s="5" t="s">
        <v>575</v>
      </c>
      <c r="J2620" s="5" t="s">
        <v>627</v>
      </c>
      <c r="K2620" s="5" t="s">
        <v>568</v>
      </c>
      <c r="L2620" s="7">
        <v>6</v>
      </c>
      <c r="M2620" s="7" t="s">
        <v>287</v>
      </c>
      <c r="N2620" s="8">
        <v>4168</v>
      </c>
      <c r="O2620" s="122">
        <v>0.02</v>
      </c>
      <c r="P2620" s="10">
        <f t="shared" si="509"/>
        <v>83</v>
      </c>
      <c r="Q2620" s="122">
        <v>5.0000000000000001E-3</v>
      </c>
      <c r="R2620" s="10">
        <f t="shared" si="510"/>
        <v>21</v>
      </c>
      <c r="S2620" s="122">
        <f t="shared" si="511"/>
        <v>2.4952015355086371E-2</v>
      </c>
      <c r="T2620" s="10">
        <f t="shared" si="512"/>
        <v>104</v>
      </c>
      <c r="U2620" s="10">
        <f t="shared" si="513"/>
        <v>4272</v>
      </c>
      <c r="V2620" s="11">
        <v>4272.2</v>
      </c>
      <c r="W2620" s="12">
        <f t="shared" si="514"/>
        <v>104.19999999999982</v>
      </c>
      <c r="X2620" s="123">
        <f t="shared" si="515"/>
        <v>2.5000000000000001E-2</v>
      </c>
      <c r="Y2620" s="124" t="str">
        <f t="shared" si="516"/>
        <v>0.00%-8.40%</v>
      </c>
      <c r="Z2620" s="15"/>
      <c r="AA2620" s="15"/>
      <c r="AB2620" s="15"/>
      <c r="AC2620" s="125"/>
      <c r="AD2620" s="8">
        <f t="shared" si="517"/>
        <v>0</v>
      </c>
      <c r="AE2620" s="17">
        <f t="shared" si="518"/>
        <v>4272.2</v>
      </c>
      <c r="AF2620" s="18">
        <f t="shared" si="519"/>
        <v>104.19999999999982</v>
      </c>
      <c r="AG2620" s="126">
        <f t="shared" si="520"/>
        <v>2.4999999999999911E-2</v>
      </c>
      <c r="AH2620" s="20">
        <v>13.6</v>
      </c>
      <c r="AI2620" s="20">
        <v>450</v>
      </c>
      <c r="AJ2620" s="20"/>
      <c r="AK2620" s="20">
        <v>688</v>
      </c>
      <c r="AL2620" s="20">
        <f t="shared" si="521"/>
        <v>64189.919999999998</v>
      </c>
      <c r="AM2620" s="7" t="s">
        <v>287</v>
      </c>
      <c r="AN2620" s="20"/>
      <c r="AO2620" s="21"/>
      <c r="AP2620" s="21"/>
      <c r="AQ2620" s="5" t="s">
        <v>2672</v>
      </c>
      <c r="AR2620" s="5" t="s">
        <v>2203</v>
      </c>
    </row>
    <row r="2621" spans="1:44">
      <c r="A2621" s="87" t="s">
        <v>562</v>
      </c>
      <c r="B2621" s="5">
        <v>1016707</v>
      </c>
      <c r="C2621" s="5" t="s">
        <v>565</v>
      </c>
      <c r="D2621" s="5" t="s">
        <v>55</v>
      </c>
      <c r="E2621" s="5" t="s">
        <v>2577</v>
      </c>
      <c r="F2621" s="5" t="s">
        <v>2208</v>
      </c>
      <c r="G2621" s="5" t="s">
        <v>2673</v>
      </c>
      <c r="H2621" s="6">
        <v>43056</v>
      </c>
      <c r="I2621" s="5" t="s">
        <v>575</v>
      </c>
      <c r="J2621" s="5" t="s">
        <v>627</v>
      </c>
      <c r="K2621" s="5" t="s">
        <v>568</v>
      </c>
      <c r="L2621" s="7">
        <v>6</v>
      </c>
      <c r="M2621" s="7" t="s">
        <v>287</v>
      </c>
      <c r="N2621" s="8">
        <v>4335</v>
      </c>
      <c r="O2621" s="122">
        <v>0.02</v>
      </c>
      <c r="P2621" s="10">
        <f t="shared" si="509"/>
        <v>87</v>
      </c>
      <c r="Q2621" s="122">
        <v>5.0000000000000001E-3</v>
      </c>
      <c r="R2621" s="10">
        <f t="shared" si="510"/>
        <v>22</v>
      </c>
      <c r="S2621" s="122">
        <f t="shared" si="511"/>
        <v>2.5144175317185699E-2</v>
      </c>
      <c r="T2621" s="10">
        <f t="shared" si="512"/>
        <v>109</v>
      </c>
      <c r="U2621" s="10">
        <f t="shared" si="513"/>
        <v>4444</v>
      </c>
      <c r="V2621" s="11">
        <v>4443.375</v>
      </c>
      <c r="W2621" s="12">
        <f t="shared" si="514"/>
        <v>108.375</v>
      </c>
      <c r="X2621" s="123">
        <f t="shared" si="515"/>
        <v>2.5000000000000001E-2</v>
      </c>
      <c r="Y2621" s="124" t="str">
        <f t="shared" si="516"/>
        <v>0.00%-8.40%</v>
      </c>
      <c r="Z2621" s="15"/>
      <c r="AA2621" s="15"/>
      <c r="AB2621" s="15"/>
      <c r="AC2621" s="125"/>
      <c r="AD2621" s="8">
        <f t="shared" si="517"/>
        <v>0</v>
      </c>
      <c r="AE2621" s="17">
        <f t="shared" si="518"/>
        <v>4443.375</v>
      </c>
      <c r="AF2621" s="18">
        <f t="shared" si="519"/>
        <v>108.375</v>
      </c>
      <c r="AG2621" s="126">
        <f t="shared" si="520"/>
        <v>2.4999999999999911E-2</v>
      </c>
      <c r="AH2621" s="20">
        <v>13.6</v>
      </c>
      <c r="AI2621" s="20">
        <v>450</v>
      </c>
      <c r="AJ2621" s="20"/>
      <c r="AK2621" s="20">
        <v>688</v>
      </c>
      <c r="AL2621" s="20">
        <f t="shared" si="521"/>
        <v>66517.899999999994</v>
      </c>
      <c r="AM2621" s="7" t="s">
        <v>287</v>
      </c>
      <c r="AN2621" s="20"/>
      <c r="AO2621" s="21"/>
      <c r="AP2621" s="21"/>
      <c r="AQ2621" s="5" t="s">
        <v>2672</v>
      </c>
      <c r="AR2621" s="5" t="s">
        <v>2203</v>
      </c>
    </row>
    <row r="2622" spans="1:44">
      <c r="A2622" s="87" t="s">
        <v>562</v>
      </c>
      <c r="B2622" s="5">
        <v>1016711</v>
      </c>
      <c r="C2622" s="5" t="s">
        <v>565</v>
      </c>
      <c r="D2622" s="5" t="s">
        <v>55</v>
      </c>
      <c r="E2622" s="5" t="s">
        <v>2577</v>
      </c>
      <c r="F2622" s="5" t="s">
        <v>2208</v>
      </c>
      <c r="G2622" s="5" t="s">
        <v>2673</v>
      </c>
      <c r="H2622" s="6">
        <v>43056</v>
      </c>
      <c r="I2622" s="5" t="s">
        <v>575</v>
      </c>
      <c r="J2622" s="5" t="s">
        <v>627</v>
      </c>
      <c r="K2622" s="5" t="s">
        <v>568</v>
      </c>
      <c r="L2622" s="7">
        <v>6</v>
      </c>
      <c r="M2622" s="7" t="s">
        <v>287</v>
      </c>
      <c r="N2622" s="8">
        <v>4314</v>
      </c>
      <c r="O2622" s="122">
        <v>0.02</v>
      </c>
      <c r="P2622" s="10">
        <f t="shared" si="509"/>
        <v>86</v>
      </c>
      <c r="Q2622" s="122">
        <v>5.0000000000000001E-3</v>
      </c>
      <c r="R2622" s="10">
        <f t="shared" si="510"/>
        <v>22</v>
      </c>
      <c r="S2622" s="122">
        <f t="shared" si="511"/>
        <v>2.5034770514603615E-2</v>
      </c>
      <c r="T2622" s="10">
        <f t="shared" si="512"/>
        <v>108</v>
      </c>
      <c r="U2622" s="10">
        <f t="shared" si="513"/>
        <v>4422</v>
      </c>
      <c r="V2622" s="11">
        <v>4421.8499999999995</v>
      </c>
      <c r="W2622" s="12">
        <f t="shared" si="514"/>
        <v>107.84999999999945</v>
      </c>
      <c r="X2622" s="123">
        <f t="shared" si="515"/>
        <v>2.5000000000000001E-2</v>
      </c>
      <c r="Y2622" s="124" t="str">
        <f t="shared" si="516"/>
        <v>0.00%-8.40%</v>
      </c>
      <c r="Z2622" s="15"/>
      <c r="AA2622" s="15"/>
      <c r="AB2622" s="15"/>
      <c r="AC2622" s="125"/>
      <c r="AD2622" s="8">
        <f t="shared" si="517"/>
        <v>0</v>
      </c>
      <c r="AE2622" s="17">
        <f t="shared" si="518"/>
        <v>4421.8499999999995</v>
      </c>
      <c r="AF2622" s="18">
        <f t="shared" si="519"/>
        <v>107.84999999999945</v>
      </c>
      <c r="AG2622" s="126">
        <f t="shared" si="520"/>
        <v>2.4999999999999911E-2</v>
      </c>
      <c r="AH2622" s="20">
        <v>13.6</v>
      </c>
      <c r="AI2622" s="20">
        <v>450</v>
      </c>
      <c r="AJ2622" s="20"/>
      <c r="AK2622" s="20">
        <v>688</v>
      </c>
      <c r="AL2622" s="20">
        <f t="shared" si="521"/>
        <v>66225.159999999989</v>
      </c>
      <c r="AM2622" s="7" t="s">
        <v>287</v>
      </c>
      <c r="AN2622" s="20"/>
      <c r="AO2622" s="21"/>
      <c r="AP2622" s="21"/>
      <c r="AQ2622" s="5" t="s">
        <v>2672</v>
      </c>
      <c r="AR2622" s="5" t="s">
        <v>2203</v>
      </c>
    </row>
    <row r="2623" spans="1:44">
      <c r="A2623" s="87" t="s">
        <v>562</v>
      </c>
      <c r="B2623" s="5">
        <v>1016727</v>
      </c>
      <c r="C2623" s="5" t="s">
        <v>565</v>
      </c>
      <c r="D2623" s="5" t="s">
        <v>55</v>
      </c>
      <c r="E2623" s="5" t="s">
        <v>2577</v>
      </c>
      <c r="F2623" s="5" t="s">
        <v>2208</v>
      </c>
      <c r="G2623" s="5" t="s">
        <v>2673</v>
      </c>
      <c r="H2623" s="6">
        <v>43057</v>
      </c>
      <c r="I2623" s="5" t="s">
        <v>575</v>
      </c>
      <c r="J2623" s="5" t="s">
        <v>627</v>
      </c>
      <c r="K2623" s="5" t="s">
        <v>568</v>
      </c>
      <c r="L2623" s="7">
        <v>6</v>
      </c>
      <c r="M2623" s="7" t="s">
        <v>287</v>
      </c>
      <c r="N2623" s="8">
        <v>4282</v>
      </c>
      <c r="O2623" s="122">
        <v>0.02</v>
      </c>
      <c r="P2623" s="10">
        <f t="shared" si="509"/>
        <v>86</v>
      </c>
      <c r="Q2623" s="122">
        <v>5.0000000000000001E-3</v>
      </c>
      <c r="R2623" s="10">
        <f t="shared" si="510"/>
        <v>21</v>
      </c>
      <c r="S2623" s="122">
        <f t="shared" si="511"/>
        <v>2.4988323213451659E-2</v>
      </c>
      <c r="T2623" s="10">
        <f t="shared" si="512"/>
        <v>107</v>
      </c>
      <c r="U2623" s="10">
        <f t="shared" si="513"/>
        <v>4389</v>
      </c>
      <c r="V2623" s="11">
        <v>4389.0499999999993</v>
      </c>
      <c r="W2623" s="12">
        <f t="shared" si="514"/>
        <v>107.04999999999927</v>
      </c>
      <c r="X2623" s="123">
        <f t="shared" si="515"/>
        <v>2.5000000000000001E-2</v>
      </c>
      <c r="Y2623" s="124" t="str">
        <f t="shared" si="516"/>
        <v>0.00%-8.40%</v>
      </c>
      <c r="Z2623" s="15"/>
      <c r="AA2623" s="15"/>
      <c r="AB2623" s="15"/>
      <c r="AC2623" s="125"/>
      <c r="AD2623" s="8">
        <f t="shared" si="517"/>
        <v>0</v>
      </c>
      <c r="AE2623" s="17">
        <f t="shared" si="518"/>
        <v>4389.0499999999993</v>
      </c>
      <c r="AF2623" s="18">
        <f t="shared" si="519"/>
        <v>107.04999999999927</v>
      </c>
      <c r="AG2623" s="126">
        <f t="shared" si="520"/>
        <v>2.4999999999999911E-2</v>
      </c>
      <c r="AH2623" s="20">
        <v>13.6</v>
      </c>
      <c r="AI2623" s="20">
        <v>450</v>
      </c>
      <c r="AJ2623" s="20"/>
      <c r="AK2623" s="20">
        <v>688</v>
      </c>
      <c r="AL2623" s="20">
        <f t="shared" si="521"/>
        <v>65779.079999999987</v>
      </c>
      <c r="AM2623" s="7" t="s">
        <v>287</v>
      </c>
      <c r="AN2623" s="20"/>
      <c r="AO2623" s="21"/>
      <c r="AP2623" s="21"/>
      <c r="AQ2623" s="5" t="s">
        <v>2672</v>
      </c>
      <c r="AR2623" s="5" t="s">
        <v>2203</v>
      </c>
    </row>
    <row r="2624" spans="1:44">
      <c r="A2624" s="87" t="s">
        <v>562</v>
      </c>
      <c r="B2624" s="5">
        <v>1016795</v>
      </c>
      <c r="C2624" s="5" t="s">
        <v>565</v>
      </c>
      <c r="D2624" s="5" t="s">
        <v>55</v>
      </c>
      <c r="E2624" s="5" t="s">
        <v>2577</v>
      </c>
      <c r="F2624" s="5" t="s">
        <v>2208</v>
      </c>
      <c r="G2624" s="5" t="s">
        <v>2673</v>
      </c>
      <c r="H2624" s="6">
        <v>43064</v>
      </c>
      <c r="I2624" s="5" t="s">
        <v>575</v>
      </c>
      <c r="J2624" s="5" t="s">
        <v>627</v>
      </c>
      <c r="K2624" s="5" t="s">
        <v>568</v>
      </c>
      <c r="L2624" s="7">
        <v>6</v>
      </c>
      <c r="M2624" s="7" t="s">
        <v>287</v>
      </c>
      <c r="N2624" s="8">
        <v>4366</v>
      </c>
      <c r="O2624" s="122">
        <v>0.02</v>
      </c>
      <c r="P2624" s="10">
        <f t="shared" si="509"/>
        <v>87</v>
      </c>
      <c r="Q2624" s="122">
        <v>5.0000000000000001E-3</v>
      </c>
      <c r="R2624" s="10">
        <f t="shared" si="510"/>
        <v>22</v>
      </c>
      <c r="S2624" s="122">
        <f t="shared" si="511"/>
        <v>2.4965643609711406E-2</v>
      </c>
      <c r="T2624" s="10">
        <f t="shared" si="512"/>
        <v>109</v>
      </c>
      <c r="U2624" s="10">
        <f t="shared" si="513"/>
        <v>4475</v>
      </c>
      <c r="V2624" s="11">
        <v>4366</v>
      </c>
      <c r="W2624" s="12">
        <f t="shared" si="514"/>
        <v>0</v>
      </c>
      <c r="X2624" s="123">
        <f t="shared" si="515"/>
        <v>0</v>
      </c>
      <c r="Y2624" s="124" t="str">
        <f t="shared" si="516"/>
        <v>0.00%-8.40%</v>
      </c>
      <c r="Z2624" s="15"/>
      <c r="AA2624" s="15"/>
      <c r="AB2624" s="15"/>
      <c r="AC2624" s="125"/>
      <c r="AD2624" s="8">
        <f t="shared" si="517"/>
        <v>0</v>
      </c>
      <c r="AE2624" s="17">
        <f t="shared" si="518"/>
        <v>4366</v>
      </c>
      <c r="AF2624" s="18">
        <f t="shared" si="519"/>
        <v>0</v>
      </c>
      <c r="AG2624" s="126">
        <f t="shared" si="520"/>
        <v>0</v>
      </c>
      <c r="AH2624" s="20">
        <v>13.6</v>
      </c>
      <c r="AI2624" s="20">
        <v>450</v>
      </c>
      <c r="AJ2624" s="20"/>
      <c r="AK2624" s="20">
        <v>688</v>
      </c>
      <c r="AL2624" s="20">
        <f t="shared" si="521"/>
        <v>65465.599999999999</v>
      </c>
      <c r="AM2624" s="7" t="s">
        <v>287</v>
      </c>
      <c r="AN2624" s="20"/>
      <c r="AO2624" s="21" t="str">
        <f>VLOOKUP(B2624,'[3]FCLCh-VB3'!$B$9:$AQ$389,42,)</f>
        <v>内部警告信</v>
      </c>
      <c r="AP2624" s="21" t="s">
        <v>495</v>
      </c>
      <c r="AQ2624" s="5" t="s">
        <v>2672</v>
      </c>
      <c r="AR2624" s="5" t="s">
        <v>2203</v>
      </c>
    </row>
    <row r="2625" spans="1:44">
      <c r="A2625" s="87" t="s">
        <v>562</v>
      </c>
      <c r="B2625" s="5">
        <v>1016829</v>
      </c>
      <c r="C2625" s="5" t="s">
        <v>565</v>
      </c>
      <c r="D2625" s="5" t="s">
        <v>55</v>
      </c>
      <c r="E2625" s="5" t="s">
        <v>2577</v>
      </c>
      <c r="F2625" s="5" t="s">
        <v>2215</v>
      </c>
      <c r="G2625" s="5" t="s">
        <v>2673</v>
      </c>
      <c r="H2625" s="6">
        <v>43068</v>
      </c>
      <c r="I2625" s="5" t="s">
        <v>575</v>
      </c>
      <c r="J2625" s="5" t="s">
        <v>2642</v>
      </c>
      <c r="K2625" s="5" t="s">
        <v>568</v>
      </c>
      <c r="L2625" s="7">
        <v>6</v>
      </c>
      <c r="M2625" s="7" t="s">
        <v>287</v>
      </c>
      <c r="N2625" s="8">
        <v>4346</v>
      </c>
      <c r="O2625" s="122">
        <v>0.02</v>
      </c>
      <c r="P2625" s="10">
        <f t="shared" si="509"/>
        <v>87</v>
      </c>
      <c r="Q2625" s="122">
        <v>5.0000000000000001E-3</v>
      </c>
      <c r="R2625" s="10">
        <f t="shared" si="510"/>
        <v>22</v>
      </c>
      <c r="S2625" s="122">
        <f t="shared" si="511"/>
        <v>2.5080533824206167E-2</v>
      </c>
      <c r="T2625" s="10">
        <f t="shared" si="512"/>
        <v>109</v>
      </c>
      <c r="U2625" s="10">
        <f t="shared" si="513"/>
        <v>4455</v>
      </c>
      <c r="V2625" s="11">
        <v>4455</v>
      </c>
      <c r="W2625" s="12">
        <f t="shared" si="514"/>
        <v>109</v>
      </c>
      <c r="X2625" s="123">
        <f t="shared" si="515"/>
        <v>2.5100000000000001E-2</v>
      </c>
      <c r="Y2625" s="124" t="str">
        <f t="shared" si="516"/>
        <v>0.00%-8.40%</v>
      </c>
      <c r="Z2625" s="15"/>
      <c r="AA2625" s="15"/>
      <c r="AB2625" s="15"/>
      <c r="AC2625" s="125"/>
      <c r="AD2625" s="8">
        <f t="shared" si="517"/>
        <v>0</v>
      </c>
      <c r="AE2625" s="17">
        <f t="shared" si="518"/>
        <v>4455</v>
      </c>
      <c r="AF2625" s="18">
        <f t="shared" si="519"/>
        <v>109</v>
      </c>
      <c r="AG2625" s="126">
        <f t="shared" si="520"/>
        <v>2.5080533824206164E-2</v>
      </c>
      <c r="AH2625" s="20">
        <v>13.6</v>
      </c>
      <c r="AI2625" s="20">
        <v>650</v>
      </c>
      <c r="AJ2625" s="20"/>
      <c r="AK2625" s="20">
        <v>688</v>
      </c>
      <c r="AL2625" s="20">
        <f t="shared" si="521"/>
        <v>69076</v>
      </c>
      <c r="AM2625" s="7" t="s">
        <v>287</v>
      </c>
      <c r="AN2625" s="20"/>
      <c r="AO2625" s="21"/>
      <c r="AP2625" s="21"/>
      <c r="AQ2625" s="5" t="s">
        <v>2672</v>
      </c>
      <c r="AR2625" s="5" t="s">
        <v>2203</v>
      </c>
    </row>
    <row r="2626" spans="1:44">
      <c r="A2626" s="87" t="s">
        <v>562</v>
      </c>
      <c r="B2626" s="5">
        <v>1016836</v>
      </c>
      <c r="C2626" s="5" t="s">
        <v>565</v>
      </c>
      <c r="D2626" s="5" t="s">
        <v>55</v>
      </c>
      <c r="E2626" s="5" t="s">
        <v>2577</v>
      </c>
      <c r="F2626" s="5" t="s">
        <v>2208</v>
      </c>
      <c r="G2626" s="5" t="s">
        <v>2673</v>
      </c>
      <c r="H2626" s="6">
        <v>43069</v>
      </c>
      <c r="I2626" s="5" t="s">
        <v>575</v>
      </c>
      <c r="J2626" s="5" t="s">
        <v>653</v>
      </c>
      <c r="K2626" s="5" t="s">
        <v>568</v>
      </c>
      <c r="L2626" s="7">
        <v>6</v>
      </c>
      <c r="M2626" s="7" t="s">
        <v>287</v>
      </c>
      <c r="N2626" s="8">
        <v>4554</v>
      </c>
      <c r="O2626" s="122">
        <v>0.02</v>
      </c>
      <c r="P2626" s="10">
        <f t="shared" si="509"/>
        <v>91</v>
      </c>
      <c r="Q2626" s="122">
        <v>5.0000000000000001E-3</v>
      </c>
      <c r="R2626" s="10">
        <f t="shared" si="510"/>
        <v>23</v>
      </c>
      <c r="S2626" s="122">
        <f t="shared" si="511"/>
        <v>2.5032938076416336E-2</v>
      </c>
      <c r="T2626" s="10">
        <f t="shared" si="512"/>
        <v>114</v>
      </c>
      <c r="U2626" s="10">
        <f t="shared" si="513"/>
        <v>4668</v>
      </c>
      <c r="V2626" s="11">
        <v>4667.8499999999995</v>
      </c>
      <c r="W2626" s="12">
        <f t="shared" si="514"/>
        <v>113.84999999999945</v>
      </c>
      <c r="X2626" s="123">
        <f t="shared" si="515"/>
        <v>2.5000000000000001E-2</v>
      </c>
      <c r="Y2626" s="124" t="str">
        <f t="shared" si="516"/>
        <v>0.00%-8.40%</v>
      </c>
      <c r="Z2626" s="15"/>
      <c r="AA2626" s="15"/>
      <c r="AB2626" s="15"/>
      <c r="AC2626" s="125"/>
      <c r="AD2626" s="8">
        <f t="shared" si="517"/>
        <v>0</v>
      </c>
      <c r="AE2626" s="17">
        <f t="shared" si="518"/>
        <v>4667.8499999999995</v>
      </c>
      <c r="AF2626" s="18">
        <f t="shared" si="519"/>
        <v>113.84999999999945</v>
      </c>
      <c r="AG2626" s="126">
        <f t="shared" si="520"/>
        <v>2.4999999999999911E-2</v>
      </c>
      <c r="AH2626" s="20">
        <v>13.6</v>
      </c>
      <c r="AI2626" s="20">
        <v>750</v>
      </c>
      <c r="AJ2626" s="20"/>
      <c r="AK2626" s="20">
        <v>688</v>
      </c>
      <c r="AL2626" s="20">
        <f t="shared" si="521"/>
        <v>73170.75999999998</v>
      </c>
      <c r="AM2626" s="7" t="s">
        <v>287</v>
      </c>
      <c r="AN2626" s="20"/>
      <c r="AO2626" s="21"/>
      <c r="AP2626" s="21"/>
      <c r="AQ2626" s="5" t="s">
        <v>2672</v>
      </c>
      <c r="AR2626" s="5" t="s">
        <v>2203</v>
      </c>
    </row>
    <row r="2627" spans="1:44">
      <c r="A2627" s="87" t="s">
        <v>562</v>
      </c>
      <c r="B2627" s="5">
        <v>1016837</v>
      </c>
      <c r="C2627" s="5" t="s">
        <v>565</v>
      </c>
      <c r="D2627" s="5" t="s">
        <v>55</v>
      </c>
      <c r="E2627" s="5" t="s">
        <v>2577</v>
      </c>
      <c r="F2627" s="5" t="s">
        <v>2208</v>
      </c>
      <c r="G2627" s="5" t="s">
        <v>2673</v>
      </c>
      <c r="H2627" s="6">
        <v>43069</v>
      </c>
      <c r="I2627" s="5" t="s">
        <v>575</v>
      </c>
      <c r="J2627" s="5" t="s">
        <v>627</v>
      </c>
      <c r="K2627" s="5" t="s">
        <v>568</v>
      </c>
      <c r="L2627" s="7">
        <v>6</v>
      </c>
      <c r="M2627" s="7" t="s">
        <v>287</v>
      </c>
      <c r="N2627" s="8">
        <v>4258</v>
      </c>
      <c r="O2627" s="122">
        <v>0.02</v>
      </c>
      <c r="P2627" s="10">
        <f t="shared" si="509"/>
        <v>85</v>
      </c>
      <c r="Q2627" s="122">
        <v>5.0000000000000001E-3</v>
      </c>
      <c r="R2627" s="10">
        <f t="shared" si="510"/>
        <v>21</v>
      </c>
      <c r="S2627" s="122">
        <f t="shared" si="511"/>
        <v>2.489431658055425E-2</v>
      </c>
      <c r="T2627" s="10">
        <f t="shared" si="512"/>
        <v>106</v>
      </c>
      <c r="U2627" s="10">
        <f t="shared" si="513"/>
        <v>4364</v>
      </c>
      <c r="V2627" s="11">
        <v>4300.58</v>
      </c>
      <c r="W2627" s="12">
        <f t="shared" si="514"/>
        <v>42.579999999999927</v>
      </c>
      <c r="X2627" s="123">
        <f t="shared" si="515"/>
        <v>0.01</v>
      </c>
      <c r="Y2627" s="124" t="str">
        <f t="shared" si="516"/>
        <v>0.00%-8.40%</v>
      </c>
      <c r="Z2627" s="15"/>
      <c r="AA2627" s="15"/>
      <c r="AB2627" s="15"/>
      <c r="AC2627" s="125"/>
      <c r="AD2627" s="8">
        <f t="shared" si="517"/>
        <v>0</v>
      </c>
      <c r="AE2627" s="17">
        <f t="shared" si="518"/>
        <v>4300.58</v>
      </c>
      <c r="AF2627" s="18">
        <f t="shared" si="519"/>
        <v>42.579999999999927</v>
      </c>
      <c r="AG2627" s="126">
        <f t="shared" si="520"/>
        <v>1.0000000000000009E-2</v>
      </c>
      <c r="AH2627" s="20">
        <v>13.6</v>
      </c>
      <c r="AI2627" s="20">
        <v>450</v>
      </c>
      <c r="AJ2627" s="20"/>
      <c r="AK2627" s="20">
        <v>688</v>
      </c>
      <c r="AL2627" s="20">
        <f t="shared" si="521"/>
        <v>64575.887999999999</v>
      </c>
      <c r="AM2627" s="7" t="s">
        <v>287</v>
      </c>
      <c r="AN2627" s="20"/>
      <c r="AO2627" s="21" t="str">
        <f>VLOOKUP(B2627,'[3]FCLCh-VB3'!$B$9:$AQ$389,42,)</f>
        <v>病假384，20.16%，且个人绩效负向激励4次</v>
      </c>
      <c r="AP2627" s="21"/>
      <c r="AQ2627" s="5" t="s">
        <v>2672</v>
      </c>
      <c r="AR2627" s="5" t="s">
        <v>2203</v>
      </c>
    </row>
    <row r="2628" spans="1:44">
      <c r="A2628" s="87" t="s">
        <v>562</v>
      </c>
      <c r="B2628" s="5">
        <v>1016860</v>
      </c>
      <c r="C2628" s="5" t="s">
        <v>565</v>
      </c>
      <c r="D2628" s="5" t="s">
        <v>55</v>
      </c>
      <c r="E2628" s="5" t="s">
        <v>2577</v>
      </c>
      <c r="F2628" s="5" t="s">
        <v>2215</v>
      </c>
      <c r="G2628" s="5" t="s">
        <v>2673</v>
      </c>
      <c r="H2628" s="6">
        <v>43073</v>
      </c>
      <c r="I2628" s="5" t="s">
        <v>575</v>
      </c>
      <c r="J2628" s="5" t="s">
        <v>627</v>
      </c>
      <c r="K2628" s="5" t="s">
        <v>568</v>
      </c>
      <c r="L2628" s="7">
        <v>6</v>
      </c>
      <c r="M2628" s="7" t="s">
        <v>287</v>
      </c>
      <c r="N2628" s="8">
        <v>4388</v>
      </c>
      <c r="O2628" s="122">
        <v>0.02</v>
      </c>
      <c r="P2628" s="10">
        <f t="shared" si="509"/>
        <v>88</v>
      </c>
      <c r="Q2628" s="122">
        <v>5.0000000000000001E-3</v>
      </c>
      <c r="R2628" s="10">
        <f t="shared" si="510"/>
        <v>22</v>
      </c>
      <c r="S2628" s="122">
        <f t="shared" si="511"/>
        <v>2.5068368277119418E-2</v>
      </c>
      <c r="T2628" s="10">
        <f t="shared" si="512"/>
        <v>110</v>
      </c>
      <c r="U2628" s="10">
        <f t="shared" si="513"/>
        <v>4498</v>
      </c>
      <c r="V2628" s="11">
        <v>4498</v>
      </c>
      <c r="W2628" s="12">
        <f t="shared" si="514"/>
        <v>110</v>
      </c>
      <c r="X2628" s="123">
        <f t="shared" si="515"/>
        <v>2.5100000000000001E-2</v>
      </c>
      <c r="Y2628" s="124" t="str">
        <f t="shared" si="516"/>
        <v>0.00%-8.40%</v>
      </c>
      <c r="Z2628" s="15"/>
      <c r="AA2628" s="15"/>
      <c r="AB2628" s="15"/>
      <c r="AC2628" s="125"/>
      <c r="AD2628" s="8">
        <f t="shared" si="517"/>
        <v>0</v>
      </c>
      <c r="AE2628" s="17">
        <f t="shared" si="518"/>
        <v>4498</v>
      </c>
      <c r="AF2628" s="18">
        <f t="shared" si="519"/>
        <v>110</v>
      </c>
      <c r="AG2628" s="126">
        <f t="shared" si="520"/>
        <v>2.5068368277119335E-2</v>
      </c>
      <c r="AH2628" s="20">
        <v>13.6</v>
      </c>
      <c r="AI2628" s="20">
        <v>450</v>
      </c>
      <c r="AJ2628" s="20"/>
      <c r="AK2628" s="20">
        <v>688</v>
      </c>
      <c r="AL2628" s="20">
        <f t="shared" si="521"/>
        <v>67260.799999999988</v>
      </c>
      <c r="AM2628" s="7" t="s">
        <v>287</v>
      </c>
      <c r="AN2628" s="20"/>
      <c r="AO2628" s="21"/>
      <c r="AP2628" s="21"/>
      <c r="AQ2628" s="5" t="s">
        <v>2672</v>
      </c>
      <c r="AR2628" s="5" t="s">
        <v>2203</v>
      </c>
    </row>
    <row r="2629" spans="1:44">
      <c r="A2629" s="87" t="s">
        <v>562</v>
      </c>
      <c r="B2629" s="5">
        <v>1016894</v>
      </c>
      <c r="C2629" s="5" t="s">
        <v>565</v>
      </c>
      <c r="D2629" s="5" t="s">
        <v>55</v>
      </c>
      <c r="E2629" s="5" t="s">
        <v>2577</v>
      </c>
      <c r="F2629" s="5" t="s">
        <v>2204</v>
      </c>
      <c r="G2629" s="5" t="s">
        <v>2673</v>
      </c>
      <c r="H2629" s="6">
        <v>43076</v>
      </c>
      <c r="I2629" s="5" t="s">
        <v>575</v>
      </c>
      <c r="J2629" s="5" t="s">
        <v>627</v>
      </c>
      <c r="K2629" s="5" t="s">
        <v>568</v>
      </c>
      <c r="L2629" s="7">
        <v>6</v>
      </c>
      <c r="M2629" s="7" t="s">
        <v>287</v>
      </c>
      <c r="N2629" s="8">
        <v>4376</v>
      </c>
      <c r="O2629" s="122">
        <v>0.02</v>
      </c>
      <c r="P2629" s="10">
        <f t="shared" si="509"/>
        <v>88</v>
      </c>
      <c r="Q2629" s="122">
        <v>5.0000000000000001E-3</v>
      </c>
      <c r="R2629" s="10">
        <f t="shared" si="510"/>
        <v>22</v>
      </c>
      <c r="S2629" s="122">
        <f t="shared" si="511"/>
        <v>2.5137111517367458E-2</v>
      </c>
      <c r="T2629" s="10">
        <f t="shared" si="512"/>
        <v>110</v>
      </c>
      <c r="U2629" s="10">
        <f t="shared" si="513"/>
        <v>4486</v>
      </c>
      <c r="V2629" s="11">
        <v>4486</v>
      </c>
      <c r="W2629" s="12">
        <f t="shared" si="514"/>
        <v>110</v>
      </c>
      <c r="X2629" s="123">
        <f t="shared" si="515"/>
        <v>2.5100000000000001E-2</v>
      </c>
      <c r="Y2629" s="124" t="str">
        <f t="shared" si="516"/>
        <v>0.00%-8.40%</v>
      </c>
      <c r="Z2629" s="15"/>
      <c r="AA2629" s="15"/>
      <c r="AB2629" s="15"/>
      <c r="AC2629" s="125"/>
      <c r="AD2629" s="8">
        <f t="shared" si="517"/>
        <v>0</v>
      </c>
      <c r="AE2629" s="17">
        <f t="shared" si="518"/>
        <v>4486</v>
      </c>
      <c r="AF2629" s="18">
        <f t="shared" si="519"/>
        <v>110</v>
      </c>
      <c r="AG2629" s="126">
        <f t="shared" si="520"/>
        <v>2.5137111517367527E-2</v>
      </c>
      <c r="AH2629" s="20">
        <v>13.6</v>
      </c>
      <c r="AI2629" s="20">
        <v>450</v>
      </c>
      <c r="AJ2629" s="20"/>
      <c r="AK2629" s="20">
        <v>688</v>
      </c>
      <c r="AL2629" s="20">
        <f t="shared" si="521"/>
        <v>67097.600000000006</v>
      </c>
      <c r="AM2629" s="7" t="s">
        <v>287</v>
      </c>
      <c r="AN2629" s="20"/>
      <c r="AO2629" s="21"/>
      <c r="AP2629" s="21"/>
      <c r="AQ2629" s="5" t="s">
        <v>2672</v>
      </c>
      <c r="AR2629" s="5" t="s">
        <v>2203</v>
      </c>
    </row>
    <row r="2630" spans="1:44">
      <c r="A2630" s="87" t="s">
        <v>562</v>
      </c>
      <c r="B2630" s="5">
        <v>1016990</v>
      </c>
      <c r="C2630" s="5" t="s">
        <v>565</v>
      </c>
      <c r="D2630" s="5" t="s">
        <v>55</v>
      </c>
      <c r="E2630" s="5" t="s">
        <v>2577</v>
      </c>
      <c r="F2630" s="5" t="s">
        <v>2208</v>
      </c>
      <c r="G2630" s="5" t="s">
        <v>2673</v>
      </c>
      <c r="H2630" s="6">
        <v>43088</v>
      </c>
      <c r="I2630" s="5" t="s">
        <v>575</v>
      </c>
      <c r="J2630" s="5" t="s">
        <v>627</v>
      </c>
      <c r="K2630" s="5" t="s">
        <v>568</v>
      </c>
      <c r="L2630" s="7">
        <v>6</v>
      </c>
      <c r="M2630" s="7" t="s">
        <v>287</v>
      </c>
      <c r="N2630" s="8">
        <v>4328</v>
      </c>
      <c r="O2630" s="122">
        <v>0.02</v>
      </c>
      <c r="P2630" s="10">
        <f t="shared" si="509"/>
        <v>87</v>
      </c>
      <c r="Q2630" s="122">
        <v>5.0000000000000001E-3</v>
      </c>
      <c r="R2630" s="10">
        <f t="shared" si="510"/>
        <v>22</v>
      </c>
      <c r="S2630" s="122">
        <f t="shared" si="511"/>
        <v>2.5184842883548983E-2</v>
      </c>
      <c r="T2630" s="10">
        <f t="shared" si="512"/>
        <v>109</v>
      </c>
      <c r="U2630" s="10">
        <f t="shared" si="513"/>
        <v>4437</v>
      </c>
      <c r="V2630" s="11">
        <v>4436.2</v>
      </c>
      <c r="W2630" s="12">
        <f t="shared" si="514"/>
        <v>108.19999999999982</v>
      </c>
      <c r="X2630" s="123">
        <f t="shared" si="515"/>
        <v>2.5000000000000001E-2</v>
      </c>
      <c r="Y2630" s="124" t="str">
        <f t="shared" si="516"/>
        <v>0.00%-8.40%</v>
      </c>
      <c r="Z2630" s="15"/>
      <c r="AA2630" s="15"/>
      <c r="AB2630" s="15"/>
      <c r="AC2630" s="125"/>
      <c r="AD2630" s="8">
        <f t="shared" si="517"/>
        <v>0</v>
      </c>
      <c r="AE2630" s="17">
        <f t="shared" si="518"/>
        <v>4436.2</v>
      </c>
      <c r="AF2630" s="18">
        <f t="shared" si="519"/>
        <v>108.19999999999982</v>
      </c>
      <c r="AG2630" s="126">
        <f t="shared" si="520"/>
        <v>2.4999999999999911E-2</v>
      </c>
      <c r="AH2630" s="20">
        <v>13.6</v>
      </c>
      <c r="AI2630" s="20">
        <v>450</v>
      </c>
      <c r="AJ2630" s="20"/>
      <c r="AK2630" s="20">
        <v>688</v>
      </c>
      <c r="AL2630" s="20">
        <f t="shared" si="521"/>
        <v>66420.319999999992</v>
      </c>
      <c r="AM2630" s="7" t="s">
        <v>287</v>
      </c>
      <c r="AN2630" s="20"/>
      <c r="AO2630" s="21"/>
      <c r="AP2630" s="21"/>
      <c r="AQ2630" s="5" t="s">
        <v>2672</v>
      </c>
      <c r="AR2630" s="5" t="s">
        <v>2203</v>
      </c>
    </row>
    <row r="2631" spans="1:44">
      <c r="A2631" s="87" t="s">
        <v>562</v>
      </c>
      <c r="B2631" s="5">
        <v>1016992</v>
      </c>
      <c r="C2631" s="5" t="s">
        <v>565</v>
      </c>
      <c r="D2631" s="5" t="s">
        <v>55</v>
      </c>
      <c r="E2631" s="5" t="s">
        <v>2577</v>
      </c>
      <c r="F2631" s="5" t="s">
        <v>2208</v>
      </c>
      <c r="G2631" s="5" t="s">
        <v>2673</v>
      </c>
      <c r="H2631" s="6">
        <v>43088</v>
      </c>
      <c r="I2631" s="5" t="s">
        <v>575</v>
      </c>
      <c r="J2631" s="5" t="s">
        <v>627</v>
      </c>
      <c r="K2631" s="5" t="s">
        <v>568</v>
      </c>
      <c r="L2631" s="7">
        <v>6</v>
      </c>
      <c r="M2631" s="7" t="s">
        <v>287</v>
      </c>
      <c r="N2631" s="8">
        <v>4391</v>
      </c>
      <c r="O2631" s="122">
        <v>0.02</v>
      </c>
      <c r="P2631" s="10">
        <f t="shared" si="509"/>
        <v>88</v>
      </c>
      <c r="Q2631" s="122">
        <v>5.0000000000000001E-3</v>
      </c>
      <c r="R2631" s="10">
        <f t="shared" si="510"/>
        <v>22</v>
      </c>
      <c r="S2631" s="122">
        <f t="shared" si="511"/>
        <v>2.505124117513095E-2</v>
      </c>
      <c r="T2631" s="10">
        <f t="shared" si="512"/>
        <v>110</v>
      </c>
      <c r="U2631" s="10">
        <f t="shared" si="513"/>
        <v>4501</v>
      </c>
      <c r="V2631" s="11">
        <v>4478.82</v>
      </c>
      <c r="W2631" s="12">
        <f t="shared" si="514"/>
        <v>87.819999999999709</v>
      </c>
      <c r="X2631" s="123">
        <f t="shared" si="515"/>
        <v>0.02</v>
      </c>
      <c r="Y2631" s="124" t="str">
        <f t="shared" si="516"/>
        <v>0.00%-8.40%</v>
      </c>
      <c r="Z2631" s="15"/>
      <c r="AA2631" s="15"/>
      <c r="AB2631" s="15"/>
      <c r="AC2631" s="125"/>
      <c r="AD2631" s="8">
        <f t="shared" si="517"/>
        <v>0</v>
      </c>
      <c r="AE2631" s="17">
        <f t="shared" si="518"/>
        <v>4478.82</v>
      </c>
      <c r="AF2631" s="18">
        <f t="shared" si="519"/>
        <v>87.819999999999709</v>
      </c>
      <c r="AG2631" s="126">
        <f t="shared" si="520"/>
        <v>2.0000000000000018E-2</v>
      </c>
      <c r="AH2631" s="20">
        <v>13.6</v>
      </c>
      <c r="AI2631" s="20">
        <v>450</v>
      </c>
      <c r="AJ2631" s="20"/>
      <c r="AK2631" s="20">
        <v>688</v>
      </c>
      <c r="AL2631" s="20">
        <f t="shared" si="521"/>
        <v>66999.95199999999</v>
      </c>
      <c r="AM2631" s="7" t="s">
        <v>287</v>
      </c>
      <c r="AN2631" s="20"/>
      <c r="AO2631" s="21"/>
      <c r="AP2631" s="21"/>
      <c r="AQ2631" s="5" t="s">
        <v>2672</v>
      </c>
      <c r="AR2631" s="5" t="s">
        <v>2203</v>
      </c>
    </row>
    <row r="2632" spans="1:44">
      <c r="A2632" s="87" t="s">
        <v>562</v>
      </c>
      <c r="B2632" s="5">
        <v>1017010</v>
      </c>
      <c r="C2632" s="5" t="s">
        <v>565</v>
      </c>
      <c r="D2632" s="5" t="s">
        <v>55</v>
      </c>
      <c r="E2632" s="5" t="s">
        <v>2577</v>
      </c>
      <c r="F2632" s="5" t="s">
        <v>2215</v>
      </c>
      <c r="G2632" s="5" t="s">
        <v>2673</v>
      </c>
      <c r="H2632" s="6">
        <v>43095</v>
      </c>
      <c r="I2632" s="5" t="s">
        <v>575</v>
      </c>
      <c r="J2632" s="5" t="s">
        <v>2644</v>
      </c>
      <c r="K2632" s="5" t="s">
        <v>568</v>
      </c>
      <c r="L2632" s="7">
        <v>6</v>
      </c>
      <c r="M2632" s="7" t="s">
        <v>287</v>
      </c>
      <c r="N2632" s="8">
        <v>4606</v>
      </c>
      <c r="O2632" s="122">
        <v>0.02</v>
      </c>
      <c r="P2632" s="10">
        <f t="shared" si="509"/>
        <v>92</v>
      </c>
      <c r="Q2632" s="122">
        <v>5.0000000000000001E-3</v>
      </c>
      <c r="R2632" s="10">
        <f t="shared" si="510"/>
        <v>23</v>
      </c>
      <c r="S2632" s="122">
        <f t="shared" si="511"/>
        <v>2.4967433782023447E-2</v>
      </c>
      <c r="T2632" s="10">
        <f t="shared" si="512"/>
        <v>115</v>
      </c>
      <c r="U2632" s="10">
        <f t="shared" si="513"/>
        <v>4721</v>
      </c>
      <c r="V2632" s="11">
        <v>4721</v>
      </c>
      <c r="W2632" s="12">
        <f t="shared" si="514"/>
        <v>115</v>
      </c>
      <c r="X2632" s="123">
        <f t="shared" si="515"/>
        <v>2.5000000000000001E-2</v>
      </c>
      <c r="Y2632" s="124" t="str">
        <f t="shared" si="516"/>
        <v>0.00%-8.40%</v>
      </c>
      <c r="Z2632" s="15"/>
      <c r="AA2632" s="15"/>
      <c r="AB2632" s="15"/>
      <c r="AC2632" s="125"/>
      <c r="AD2632" s="8">
        <f t="shared" si="517"/>
        <v>0</v>
      </c>
      <c r="AE2632" s="17">
        <f t="shared" si="518"/>
        <v>4721</v>
      </c>
      <c r="AF2632" s="18">
        <f t="shared" si="519"/>
        <v>115</v>
      </c>
      <c r="AG2632" s="126">
        <f t="shared" si="520"/>
        <v>2.4967433782023374E-2</v>
      </c>
      <c r="AH2632" s="20">
        <v>13.6</v>
      </c>
      <c r="AI2632" s="20">
        <v>650</v>
      </c>
      <c r="AJ2632" s="20"/>
      <c r="AK2632" s="20">
        <v>688</v>
      </c>
      <c r="AL2632" s="20">
        <f t="shared" si="521"/>
        <v>72693.600000000006</v>
      </c>
      <c r="AM2632" s="7" t="s">
        <v>287</v>
      </c>
      <c r="AN2632" s="20"/>
      <c r="AO2632" s="21"/>
      <c r="AP2632" s="21"/>
      <c r="AQ2632" s="5" t="s">
        <v>2672</v>
      </c>
      <c r="AR2632" s="5" t="s">
        <v>2203</v>
      </c>
    </row>
    <row r="2633" spans="1:44">
      <c r="A2633" s="87" t="s">
        <v>562</v>
      </c>
      <c r="B2633" s="5">
        <v>1017018</v>
      </c>
      <c r="C2633" s="5" t="s">
        <v>565</v>
      </c>
      <c r="D2633" s="5" t="s">
        <v>55</v>
      </c>
      <c r="E2633" s="5" t="s">
        <v>2577</v>
      </c>
      <c r="F2633" s="5" t="s">
        <v>2215</v>
      </c>
      <c r="G2633" s="5" t="s">
        <v>2673</v>
      </c>
      <c r="H2633" s="6">
        <v>43096</v>
      </c>
      <c r="I2633" s="5" t="s">
        <v>575</v>
      </c>
      <c r="J2633" s="5" t="s">
        <v>627</v>
      </c>
      <c r="K2633" s="5" t="s">
        <v>568</v>
      </c>
      <c r="L2633" s="7">
        <v>6</v>
      </c>
      <c r="M2633" s="7" t="s">
        <v>287</v>
      </c>
      <c r="N2633" s="8">
        <v>4457</v>
      </c>
      <c r="O2633" s="122">
        <v>0.02</v>
      </c>
      <c r="P2633" s="10">
        <f t="shared" si="509"/>
        <v>89</v>
      </c>
      <c r="Q2633" s="122">
        <v>5.0000000000000001E-3</v>
      </c>
      <c r="R2633" s="10">
        <f t="shared" si="510"/>
        <v>22</v>
      </c>
      <c r="S2633" s="122">
        <f t="shared" si="511"/>
        <v>2.4904644379627552E-2</v>
      </c>
      <c r="T2633" s="10">
        <f t="shared" si="512"/>
        <v>111</v>
      </c>
      <c r="U2633" s="10">
        <f t="shared" si="513"/>
        <v>4568</v>
      </c>
      <c r="V2633" s="11">
        <v>4613</v>
      </c>
      <c r="W2633" s="12">
        <f t="shared" si="514"/>
        <v>156</v>
      </c>
      <c r="X2633" s="123">
        <f t="shared" si="515"/>
        <v>3.5000000000000003E-2</v>
      </c>
      <c r="Y2633" s="124" t="str">
        <f t="shared" si="516"/>
        <v>0.00%-8.40%</v>
      </c>
      <c r="Z2633" s="15"/>
      <c r="AA2633" s="15"/>
      <c r="AB2633" s="15"/>
      <c r="AC2633" s="125"/>
      <c r="AD2633" s="8">
        <f t="shared" si="517"/>
        <v>0</v>
      </c>
      <c r="AE2633" s="17">
        <f t="shared" si="518"/>
        <v>4613</v>
      </c>
      <c r="AF2633" s="18">
        <f t="shared" si="519"/>
        <v>156</v>
      </c>
      <c r="AG2633" s="126">
        <f t="shared" si="520"/>
        <v>3.500112183082793E-2</v>
      </c>
      <c r="AH2633" s="20">
        <v>13.6</v>
      </c>
      <c r="AI2633" s="20">
        <v>450</v>
      </c>
      <c r="AJ2633" s="20"/>
      <c r="AK2633" s="20">
        <v>688</v>
      </c>
      <c r="AL2633" s="20">
        <f t="shared" si="521"/>
        <v>68824.799999999988</v>
      </c>
      <c r="AM2633" s="7" t="s">
        <v>287</v>
      </c>
      <c r="AN2633" s="20"/>
      <c r="AO2633" s="21"/>
      <c r="AP2633" s="21"/>
      <c r="AQ2633" s="5" t="s">
        <v>2672</v>
      </c>
      <c r="AR2633" s="5" t="s">
        <v>2203</v>
      </c>
    </row>
    <row r="2634" spans="1:44">
      <c r="A2634" s="87" t="s">
        <v>562</v>
      </c>
      <c r="B2634" s="5">
        <v>1017021</v>
      </c>
      <c r="C2634" s="5" t="s">
        <v>565</v>
      </c>
      <c r="D2634" s="5" t="s">
        <v>55</v>
      </c>
      <c r="E2634" s="5" t="s">
        <v>2577</v>
      </c>
      <c r="F2634" s="5" t="s">
        <v>2204</v>
      </c>
      <c r="G2634" s="5" t="s">
        <v>2673</v>
      </c>
      <c r="H2634" s="6">
        <v>43096</v>
      </c>
      <c r="I2634" s="5" t="s">
        <v>575</v>
      </c>
      <c r="J2634" s="5" t="s">
        <v>627</v>
      </c>
      <c r="K2634" s="5" t="s">
        <v>568</v>
      </c>
      <c r="L2634" s="7">
        <v>6</v>
      </c>
      <c r="M2634" s="7" t="s">
        <v>287</v>
      </c>
      <c r="N2634" s="8">
        <v>4101</v>
      </c>
      <c r="O2634" s="122">
        <v>0.02</v>
      </c>
      <c r="P2634" s="10">
        <f t="shared" si="509"/>
        <v>82</v>
      </c>
      <c r="Q2634" s="122">
        <v>5.0000000000000001E-3</v>
      </c>
      <c r="R2634" s="10">
        <f t="shared" si="510"/>
        <v>21</v>
      </c>
      <c r="S2634" s="122">
        <f t="shared" si="511"/>
        <v>2.5115825408436966E-2</v>
      </c>
      <c r="T2634" s="10">
        <f t="shared" si="512"/>
        <v>103</v>
      </c>
      <c r="U2634" s="10">
        <f t="shared" si="513"/>
        <v>4204</v>
      </c>
      <c r="V2634" s="11">
        <v>4101</v>
      </c>
      <c r="W2634" s="12">
        <f t="shared" si="514"/>
        <v>0</v>
      </c>
      <c r="X2634" s="123">
        <f t="shared" si="515"/>
        <v>0</v>
      </c>
      <c r="Y2634" s="124" t="str">
        <f t="shared" si="516"/>
        <v>0.00%-8.40%</v>
      </c>
      <c r="Z2634" s="15"/>
      <c r="AA2634" s="15"/>
      <c r="AB2634" s="15"/>
      <c r="AC2634" s="125"/>
      <c r="AD2634" s="8">
        <f t="shared" si="517"/>
        <v>0</v>
      </c>
      <c r="AE2634" s="17">
        <f t="shared" si="518"/>
        <v>4101</v>
      </c>
      <c r="AF2634" s="18">
        <f t="shared" si="519"/>
        <v>0</v>
      </c>
      <c r="AG2634" s="126">
        <f t="shared" si="520"/>
        <v>0</v>
      </c>
      <c r="AH2634" s="20">
        <v>13.6</v>
      </c>
      <c r="AI2634" s="20">
        <v>450</v>
      </c>
      <c r="AJ2634" s="20"/>
      <c r="AK2634" s="20">
        <v>688</v>
      </c>
      <c r="AL2634" s="20">
        <f t="shared" si="521"/>
        <v>61861.599999999999</v>
      </c>
      <c r="AM2634" s="7" t="s">
        <v>287</v>
      </c>
      <c r="AN2634" s="20"/>
      <c r="AO2634" s="21" t="str">
        <f>VLOOKUP(B2634,'[4]FCLCh-VB1'!$B$9:$AQ$248,42,)</f>
        <v xml:space="preserve">产假 </v>
      </c>
      <c r="AP2634" s="21" t="s">
        <v>624</v>
      </c>
      <c r="AQ2634" s="5" t="s">
        <v>2672</v>
      </c>
      <c r="AR2634" s="5" t="s">
        <v>2203</v>
      </c>
    </row>
    <row r="2635" spans="1:44">
      <c r="A2635" s="87" t="s">
        <v>562</v>
      </c>
      <c r="B2635" s="5">
        <v>1017035</v>
      </c>
      <c r="C2635" s="5" t="s">
        <v>565</v>
      </c>
      <c r="D2635" s="5" t="s">
        <v>55</v>
      </c>
      <c r="E2635" s="5" t="s">
        <v>2577</v>
      </c>
      <c r="F2635" s="5" t="s">
        <v>2204</v>
      </c>
      <c r="G2635" s="5" t="s">
        <v>2673</v>
      </c>
      <c r="H2635" s="6">
        <v>43099</v>
      </c>
      <c r="I2635" s="5" t="s">
        <v>575</v>
      </c>
      <c r="J2635" s="5" t="s">
        <v>2642</v>
      </c>
      <c r="K2635" s="5" t="s">
        <v>568</v>
      </c>
      <c r="L2635" s="7">
        <v>6</v>
      </c>
      <c r="M2635" s="7" t="s">
        <v>287</v>
      </c>
      <c r="N2635" s="8">
        <v>4406</v>
      </c>
      <c r="O2635" s="122">
        <v>0.02</v>
      </c>
      <c r="P2635" s="10">
        <f t="shared" ref="P2635:P2698" si="522">ROUND(N2635*O2635,0)</f>
        <v>88</v>
      </c>
      <c r="Q2635" s="122">
        <v>5.0000000000000001E-3</v>
      </c>
      <c r="R2635" s="10">
        <f t="shared" ref="R2635:R2698" si="523">ROUND(N2635*Q2635,0)</f>
        <v>22</v>
      </c>
      <c r="S2635" s="122">
        <f t="shared" ref="S2635:S2698" si="524">T2635/N2635</f>
        <v>2.4965955515206535E-2</v>
      </c>
      <c r="T2635" s="10">
        <f t="shared" ref="T2635:T2698" si="525">P2635+R2635</f>
        <v>110</v>
      </c>
      <c r="U2635" s="10">
        <f t="shared" ref="U2635:U2698" si="526">N2635+T2635</f>
        <v>4516</v>
      </c>
      <c r="V2635" s="11">
        <v>4516</v>
      </c>
      <c r="W2635" s="12">
        <f t="shared" ref="W2635:W2698" si="527">V2635-N2635</f>
        <v>110</v>
      </c>
      <c r="X2635" s="123">
        <f t="shared" ref="X2635:X2698" si="528">ROUND(V2635/N2635-1,4)</f>
        <v>2.5000000000000001E-2</v>
      </c>
      <c r="Y2635" s="124" t="str">
        <f t="shared" ref="Y2635:Y2698" si="529">IF(OR(L2635=1,L2635=2,L2635=4),TEXT(S2635*0.8,"0.00%")&amp;"-"&amp;TEXT(S2635*1.2,"0.00%"),IF(OR(L2635=3,L2635=6),TEXT(0,"0.00%")&amp;"-"&amp;TEXT(7%*1.2,"0.00%"),IF(OR(L2635=5,L2635=7),TEXT((R2635/N2635),"0.00%")&amp;"-"&amp;TEXT((R2635/N2635)+7%,"0.00%"),"")))</f>
        <v>0.00%-8.40%</v>
      </c>
      <c r="Z2635" s="15"/>
      <c r="AA2635" s="15"/>
      <c r="AB2635" s="15"/>
      <c r="AC2635" s="125"/>
      <c r="AD2635" s="8">
        <f t="shared" ref="AD2635:AD2698" si="530">ROUND(N2635*AC2635,0)</f>
        <v>0</v>
      </c>
      <c r="AE2635" s="17">
        <f t="shared" ref="AE2635:AE2698" si="531">V2635+AD2635</f>
        <v>4516</v>
      </c>
      <c r="AF2635" s="18">
        <f t="shared" ref="AF2635:AF2698" si="532">AE2635-N2635</f>
        <v>110</v>
      </c>
      <c r="AG2635" s="126">
        <f t="shared" ref="AG2635:AG2698" si="533">AE2635/N2635-1</f>
        <v>2.4965955515206639E-2</v>
      </c>
      <c r="AH2635" s="20">
        <v>13.6</v>
      </c>
      <c r="AI2635" s="20">
        <v>650</v>
      </c>
      <c r="AJ2635" s="20"/>
      <c r="AK2635" s="20">
        <v>688</v>
      </c>
      <c r="AL2635" s="20">
        <f t="shared" ref="AL2635:AL2698" si="534">AE2635*AH2635+AI2635*12+AK2635+IF(AB2635="",AJ2635,IF(AB2635="D",5000,IF(AB2635="C",1000,0)))*12</f>
        <v>69905.600000000006</v>
      </c>
      <c r="AM2635" s="7" t="s">
        <v>287</v>
      </c>
      <c r="AN2635" s="20"/>
      <c r="AO2635" s="21"/>
      <c r="AP2635" s="21"/>
      <c r="AQ2635" s="5" t="s">
        <v>2672</v>
      </c>
      <c r="AR2635" s="5" t="s">
        <v>2203</v>
      </c>
    </row>
    <row r="2636" spans="1:44">
      <c r="A2636" s="87" t="s">
        <v>562</v>
      </c>
      <c r="B2636" s="5">
        <v>1017118</v>
      </c>
      <c r="C2636" s="5" t="s">
        <v>565</v>
      </c>
      <c r="D2636" s="5" t="s">
        <v>55</v>
      </c>
      <c r="E2636" s="5" t="s">
        <v>2577</v>
      </c>
      <c r="F2636" s="5" t="s">
        <v>2204</v>
      </c>
      <c r="G2636" s="5" t="s">
        <v>2673</v>
      </c>
      <c r="H2636" s="6">
        <v>43133</v>
      </c>
      <c r="I2636" s="5" t="s">
        <v>575</v>
      </c>
      <c r="J2636" s="5" t="s">
        <v>2642</v>
      </c>
      <c r="K2636" s="5" t="s">
        <v>568</v>
      </c>
      <c r="L2636" s="7">
        <v>6</v>
      </c>
      <c r="M2636" s="7" t="s">
        <v>287</v>
      </c>
      <c r="N2636" s="8">
        <v>4501</v>
      </c>
      <c r="O2636" s="122">
        <v>0.02</v>
      </c>
      <c r="P2636" s="10">
        <f t="shared" si="522"/>
        <v>90</v>
      </c>
      <c r="Q2636" s="122">
        <v>5.0000000000000001E-3</v>
      </c>
      <c r="R2636" s="10">
        <f t="shared" si="523"/>
        <v>23</v>
      </c>
      <c r="S2636" s="122">
        <f t="shared" si="524"/>
        <v>2.5105532103976893E-2</v>
      </c>
      <c r="T2636" s="10">
        <f t="shared" si="525"/>
        <v>113</v>
      </c>
      <c r="U2636" s="10">
        <f t="shared" si="526"/>
        <v>4614</v>
      </c>
      <c r="V2636" s="11">
        <v>4681</v>
      </c>
      <c r="W2636" s="12">
        <f t="shared" si="527"/>
        <v>180</v>
      </c>
      <c r="X2636" s="123">
        <f t="shared" si="528"/>
        <v>0.04</v>
      </c>
      <c r="Y2636" s="124" t="str">
        <f t="shared" si="529"/>
        <v>0.00%-8.40%</v>
      </c>
      <c r="Z2636" s="15"/>
      <c r="AA2636" s="15"/>
      <c r="AB2636" s="15"/>
      <c r="AC2636" s="125"/>
      <c r="AD2636" s="8">
        <f t="shared" si="530"/>
        <v>0</v>
      </c>
      <c r="AE2636" s="17">
        <f t="shared" si="531"/>
        <v>4681</v>
      </c>
      <c r="AF2636" s="18">
        <f t="shared" si="532"/>
        <v>180</v>
      </c>
      <c r="AG2636" s="126">
        <f t="shared" si="533"/>
        <v>3.9991113085980912E-2</v>
      </c>
      <c r="AH2636" s="20">
        <v>13.6</v>
      </c>
      <c r="AI2636" s="20">
        <v>650</v>
      </c>
      <c r="AJ2636" s="20"/>
      <c r="AK2636" s="20">
        <v>688</v>
      </c>
      <c r="AL2636" s="20">
        <f t="shared" si="534"/>
        <v>72149.600000000006</v>
      </c>
      <c r="AM2636" s="7" t="s">
        <v>287</v>
      </c>
      <c r="AN2636" s="20"/>
      <c r="AO2636" s="21" t="str">
        <f>VLOOKUP(B2636,'[4]FCLCh-VB1'!$B$9:$AQ$248,42,)</f>
        <v>工作能力强，积极性高，一人多岗，任劳任怨，工作认真负责.</v>
      </c>
      <c r="AP2636" s="21"/>
      <c r="AQ2636" s="5" t="s">
        <v>2672</v>
      </c>
      <c r="AR2636" s="5" t="s">
        <v>2203</v>
      </c>
    </row>
    <row r="2637" spans="1:44">
      <c r="A2637" s="87" t="s">
        <v>562</v>
      </c>
      <c r="B2637" s="5">
        <v>1017122</v>
      </c>
      <c r="C2637" s="5" t="s">
        <v>565</v>
      </c>
      <c r="D2637" s="5" t="s">
        <v>55</v>
      </c>
      <c r="E2637" s="5" t="s">
        <v>2577</v>
      </c>
      <c r="F2637" s="5" t="s">
        <v>2215</v>
      </c>
      <c r="G2637" s="5" t="s">
        <v>2673</v>
      </c>
      <c r="H2637" s="6">
        <v>43133</v>
      </c>
      <c r="I2637" s="5" t="s">
        <v>575</v>
      </c>
      <c r="J2637" s="5" t="s">
        <v>627</v>
      </c>
      <c r="K2637" s="5" t="s">
        <v>568</v>
      </c>
      <c r="L2637" s="7">
        <v>6</v>
      </c>
      <c r="M2637" s="7" t="s">
        <v>287</v>
      </c>
      <c r="N2637" s="8">
        <v>4367</v>
      </c>
      <c r="O2637" s="122">
        <v>0.02</v>
      </c>
      <c r="P2637" s="10">
        <f t="shared" si="522"/>
        <v>87</v>
      </c>
      <c r="Q2637" s="122">
        <v>5.0000000000000001E-3</v>
      </c>
      <c r="R2637" s="10">
        <f t="shared" si="523"/>
        <v>22</v>
      </c>
      <c r="S2637" s="122">
        <f t="shared" si="524"/>
        <v>2.4959926723150904E-2</v>
      </c>
      <c r="T2637" s="10">
        <f t="shared" si="525"/>
        <v>109</v>
      </c>
      <c r="U2637" s="10">
        <f t="shared" si="526"/>
        <v>4476</v>
      </c>
      <c r="V2637" s="11">
        <v>4476</v>
      </c>
      <c r="W2637" s="12">
        <f t="shared" si="527"/>
        <v>109</v>
      </c>
      <c r="X2637" s="123">
        <f t="shared" si="528"/>
        <v>2.5000000000000001E-2</v>
      </c>
      <c r="Y2637" s="124" t="str">
        <f t="shared" si="529"/>
        <v>0.00%-8.40%</v>
      </c>
      <c r="Z2637" s="15"/>
      <c r="AA2637" s="15"/>
      <c r="AB2637" s="15"/>
      <c r="AC2637" s="125"/>
      <c r="AD2637" s="8">
        <f t="shared" si="530"/>
        <v>0</v>
      </c>
      <c r="AE2637" s="17">
        <f t="shared" si="531"/>
        <v>4476</v>
      </c>
      <c r="AF2637" s="18">
        <f t="shared" si="532"/>
        <v>109</v>
      </c>
      <c r="AG2637" s="126">
        <f t="shared" si="533"/>
        <v>2.4959926723150838E-2</v>
      </c>
      <c r="AH2637" s="20">
        <v>13.6</v>
      </c>
      <c r="AI2637" s="20">
        <v>450</v>
      </c>
      <c r="AJ2637" s="20"/>
      <c r="AK2637" s="20">
        <v>688</v>
      </c>
      <c r="AL2637" s="20">
        <f t="shared" si="534"/>
        <v>66961.600000000006</v>
      </c>
      <c r="AM2637" s="7" t="s">
        <v>287</v>
      </c>
      <c r="AN2637" s="20"/>
      <c r="AO2637" s="21"/>
      <c r="AP2637" s="21"/>
      <c r="AQ2637" s="5" t="s">
        <v>2672</v>
      </c>
      <c r="AR2637" s="5" t="s">
        <v>2203</v>
      </c>
    </row>
    <row r="2638" spans="1:44">
      <c r="A2638" s="87" t="s">
        <v>562</v>
      </c>
      <c r="B2638" s="5">
        <v>1017136</v>
      </c>
      <c r="C2638" s="5" t="s">
        <v>565</v>
      </c>
      <c r="D2638" s="5" t="s">
        <v>55</v>
      </c>
      <c r="E2638" s="5" t="s">
        <v>2577</v>
      </c>
      <c r="F2638" s="5" t="s">
        <v>2204</v>
      </c>
      <c r="G2638" s="5" t="s">
        <v>2673</v>
      </c>
      <c r="H2638" s="6">
        <v>43158</v>
      </c>
      <c r="I2638" s="5" t="s">
        <v>575</v>
      </c>
      <c r="J2638" s="5" t="s">
        <v>2644</v>
      </c>
      <c r="K2638" s="5" t="s">
        <v>568</v>
      </c>
      <c r="L2638" s="7">
        <v>6</v>
      </c>
      <c r="M2638" s="7" t="s">
        <v>287</v>
      </c>
      <c r="N2638" s="8">
        <v>4502</v>
      </c>
      <c r="O2638" s="122">
        <v>0.02</v>
      </c>
      <c r="P2638" s="10">
        <f t="shared" si="522"/>
        <v>90</v>
      </c>
      <c r="Q2638" s="122">
        <v>5.0000000000000001E-3</v>
      </c>
      <c r="R2638" s="10">
        <f t="shared" si="523"/>
        <v>23</v>
      </c>
      <c r="S2638" s="122">
        <f t="shared" si="524"/>
        <v>2.5099955575299867E-2</v>
      </c>
      <c r="T2638" s="10">
        <f t="shared" si="525"/>
        <v>113</v>
      </c>
      <c r="U2638" s="10">
        <f t="shared" si="526"/>
        <v>4615</v>
      </c>
      <c r="V2638" s="11">
        <v>4502</v>
      </c>
      <c r="W2638" s="12">
        <f t="shared" si="527"/>
        <v>0</v>
      </c>
      <c r="X2638" s="123">
        <f t="shared" si="528"/>
        <v>0</v>
      </c>
      <c r="Y2638" s="124" t="str">
        <f t="shared" si="529"/>
        <v>0.00%-8.40%</v>
      </c>
      <c r="Z2638" s="15"/>
      <c r="AA2638" s="15"/>
      <c r="AB2638" s="15"/>
      <c r="AC2638" s="125"/>
      <c r="AD2638" s="8">
        <f t="shared" si="530"/>
        <v>0</v>
      </c>
      <c r="AE2638" s="17">
        <f t="shared" si="531"/>
        <v>4502</v>
      </c>
      <c r="AF2638" s="18">
        <f t="shared" si="532"/>
        <v>0</v>
      </c>
      <c r="AG2638" s="126">
        <f t="shared" si="533"/>
        <v>0</v>
      </c>
      <c r="AH2638" s="20">
        <v>13.6</v>
      </c>
      <c r="AI2638" s="20">
        <v>650</v>
      </c>
      <c r="AJ2638" s="20"/>
      <c r="AK2638" s="20">
        <v>688</v>
      </c>
      <c r="AL2638" s="20">
        <f t="shared" si="534"/>
        <v>69715.199999999997</v>
      </c>
      <c r="AM2638" s="7" t="s">
        <v>287</v>
      </c>
      <c r="AN2638" s="20"/>
      <c r="AO2638" s="21" t="str">
        <f>VLOOKUP(B2638,'[4]FCLCh-VB1'!$B$9:$AQ$248,42,)</f>
        <v>工作能力一般，发现工作过程中玩手机。</v>
      </c>
      <c r="AP2638" s="21" t="s">
        <v>495</v>
      </c>
      <c r="AQ2638" s="5" t="s">
        <v>2672</v>
      </c>
      <c r="AR2638" s="5" t="s">
        <v>2203</v>
      </c>
    </row>
    <row r="2639" spans="1:44">
      <c r="A2639" s="87" t="s">
        <v>562</v>
      </c>
      <c r="B2639" s="5">
        <v>1017143</v>
      </c>
      <c r="C2639" s="5" t="s">
        <v>565</v>
      </c>
      <c r="D2639" s="5" t="s">
        <v>55</v>
      </c>
      <c r="E2639" s="5" t="s">
        <v>2577</v>
      </c>
      <c r="F2639" s="5" t="s">
        <v>2215</v>
      </c>
      <c r="G2639" s="5" t="s">
        <v>2673</v>
      </c>
      <c r="H2639" s="6">
        <v>43158</v>
      </c>
      <c r="I2639" s="5" t="s">
        <v>575</v>
      </c>
      <c r="J2639" s="5" t="s">
        <v>627</v>
      </c>
      <c r="K2639" s="5" t="s">
        <v>568</v>
      </c>
      <c r="L2639" s="7">
        <v>6</v>
      </c>
      <c r="M2639" s="7" t="s">
        <v>287</v>
      </c>
      <c r="N2639" s="8">
        <v>4330</v>
      </c>
      <c r="O2639" s="122">
        <v>0.02</v>
      </c>
      <c r="P2639" s="10">
        <f t="shared" si="522"/>
        <v>87</v>
      </c>
      <c r="Q2639" s="122">
        <v>5.0000000000000001E-3</v>
      </c>
      <c r="R2639" s="10">
        <f t="shared" si="523"/>
        <v>22</v>
      </c>
      <c r="S2639" s="122">
        <f t="shared" si="524"/>
        <v>2.5173210161662816E-2</v>
      </c>
      <c r="T2639" s="10">
        <f t="shared" si="525"/>
        <v>109</v>
      </c>
      <c r="U2639" s="10">
        <f t="shared" si="526"/>
        <v>4439</v>
      </c>
      <c r="V2639" s="11">
        <v>4439</v>
      </c>
      <c r="W2639" s="12">
        <f t="shared" si="527"/>
        <v>109</v>
      </c>
      <c r="X2639" s="123">
        <f t="shared" si="528"/>
        <v>2.52E-2</v>
      </c>
      <c r="Y2639" s="124" t="str">
        <f t="shared" si="529"/>
        <v>0.00%-8.40%</v>
      </c>
      <c r="Z2639" s="15"/>
      <c r="AA2639" s="15"/>
      <c r="AB2639" s="15"/>
      <c r="AC2639" s="125"/>
      <c r="AD2639" s="8">
        <f t="shared" si="530"/>
        <v>0</v>
      </c>
      <c r="AE2639" s="17">
        <f t="shared" si="531"/>
        <v>4439</v>
      </c>
      <c r="AF2639" s="18">
        <f t="shared" si="532"/>
        <v>109</v>
      </c>
      <c r="AG2639" s="126">
        <f t="shared" si="533"/>
        <v>2.5173210161662851E-2</v>
      </c>
      <c r="AH2639" s="20">
        <v>13.6</v>
      </c>
      <c r="AI2639" s="20">
        <v>450</v>
      </c>
      <c r="AJ2639" s="20"/>
      <c r="AK2639" s="20">
        <v>688</v>
      </c>
      <c r="AL2639" s="20">
        <f t="shared" si="534"/>
        <v>66458.399999999994</v>
      </c>
      <c r="AM2639" s="7" t="s">
        <v>287</v>
      </c>
      <c r="AN2639" s="20"/>
      <c r="AO2639" s="21"/>
      <c r="AP2639" s="21"/>
      <c r="AQ2639" s="5" t="s">
        <v>2672</v>
      </c>
      <c r="AR2639" s="5" t="s">
        <v>2203</v>
      </c>
    </row>
    <row r="2640" spans="1:44">
      <c r="A2640" s="87" t="s">
        <v>562</v>
      </c>
      <c r="B2640" s="5">
        <v>1017179</v>
      </c>
      <c r="C2640" s="5" t="s">
        <v>565</v>
      </c>
      <c r="D2640" s="5" t="s">
        <v>55</v>
      </c>
      <c r="E2640" s="5" t="s">
        <v>2577</v>
      </c>
      <c r="F2640" s="5" t="s">
        <v>2215</v>
      </c>
      <c r="G2640" s="5" t="s">
        <v>2673</v>
      </c>
      <c r="H2640" s="6">
        <v>43160</v>
      </c>
      <c r="I2640" s="5" t="s">
        <v>575</v>
      </c>
      <c r="J2640" s="5" t="s">
        <v>627</v>
      </c>
      <c r="K2640" s="5" t="s">
        <v>568</v>
      </c>
      <c r="L2640" s="7">
        <v>6</v>
      </c>
      <c r="M2640" s="7" t="s">
        <v>287</v>
      </c>
      <c r="N2640" s="8">
        <v>4516</v>
      </c>
      <c r="O2640" s="122">
        <v>0.02</v>
      </c>
      <c r="P2640" s="10">
        <f t="shared" si="522"/>
        <v>90</v>
      </c>
      <c r="Q2640" s="122">
        <v>5.0000000000000001E-3</v>
      </c>
      <c r="R2640" s="10">
        <f t="shared" si="523"/>
        <v>23</v>
      </c>
      <c r="S2640" s="122">
        <f t="shared" si="524"/>
        <v>2.5022143489813995E-2</v>
      </c>
      <c r="T2640" s="10">
        <f t="shared" si="525"/>
        <v>113</v>
      </c>
      <c r="U2640" s="10">
        <f t="shared" si="526"/>
        <v>4629</v>
      </c>
      <c r="V2640" s="11">
        <v>4629</v>
      </c>
      <c r="W2640" s="12">
        <f t="shared" si="527"/>
        <v>113</v>
      </c>
      <c r="X2640" s="123">
        <f t="shared" si="528"/>
        <v>2.5000000000000001E-2</v>
      </c>
      <c r="Y2640" s="124" t="str">
        <f t="shared" si="529"/>
        <v>0.00%-8.40%</v>
      </c>
      <c r="Z2640" s="15"/>
      <c r="AA2640" s="15"/>
      <c r="AB2640" s="15"/>
      <c r="AC2640" s="125"/>
      <c r="AD2640" s="8">
        <f t="shared" si="530"/>
        <v>0</v>
      </c>
      <c r="AE2640" s="17">
        <f t="shared" si="531"/>
        <v>4629</v>
      </c>
      <c r="AF2640" s="18">
        <f t="shared" si="532"/>
        <v>113</v>
      </c>
      <c r="AG2640" s="126">
        <f t="shared" si="533"/>
        <v>2.5022143489813908E-2</v>
      </c>
      <c r="AH2640" s="20">
        <v>13.6</v>
      </c>
      <c r="AI2640" s="20">
        <v>450</v>
      </c>
      <c r="AJ2640" s="20"/>
      <c r="AK2640" s="20">
        <v>688</v>
      </c>
      <c r="AL2640" s="20">
        <f t="shared" si="534"/>
        <v>69042.399999999994</v>
      </c>
      <c r="AM2640" s="7" t="s">
        <v>287</v>
      </c>
      <c r="AN2640" s="20"/>
      <c r="AO2640" s="21"/>
      <c r="AP2640" s="21"/>
      <c r="AQ2640" s="5" t="s">
        <v>2672</v>
      </c>
      <c r="AR2640" s="5" t="s">
        <v>2203</v>
      </c>
    </row>
    <row r="2641" spans="1:44">
      <c r="A2641" s="87" t="s">
        <v>562</v>
      </c>
      <c r="B2641" s="5">
        <v>1017194</v>
      </c>
      <c r="C2641" s="5" t="s">
        <v>565</v>
      </c>
      <c r="D2641" s="5" t="s">
        <v>55</v>
      </c>
      <c r="E2641" s="5" t="s">
        <v>2577</v>
      </c>
      <c r="F2641" s="5" t="s">
        <v>2215</v>
      </c>
      <c r="G2641" s="5" t="s">
        <v>2673</v>
      </c>
      <c r="H2641" s="6">
        <v>43160</v>
      </c>
      <c r="I2641" s="5" t="s">
        <v>575</v>
      </c>
      <c r="J2641" s="5" t="s">
        <v>2642</v>
      </c>
      <c r="K2641" s="5" t="s">
        <v>568</v>
      </c>
      <c r="L2641" s="7">
        <v>6</v>
      </c>
      <c r="M2641" s="7" t="s">
        <v>287</v>
      </c>
      <c r="N2641" s="8">
        <v>4324</v>
      </c>
      <c r="O2641" s="122">
        <v>0.02</v>
      </c>
      <c r="P2641" s="10">
        <f t="shared" si="522"/>
        <v>86</v>
      </c>
      <c r="Q2641" s="122">
        <v>5.0000000000000001E-3</v>
      </c>
      <c r="R2641" s="10">
        <f t="shared" si="523"/>
        <v>22</v>
      </c>
      <c r="S2641" s="122">
        <f t="shared" si="524"/>
        <v>2.4976873265494911E-2</v>
      </c>
      <c r="T2641" s="10">
        <f t="shared" si="525"/>
        <v>108</v>
      </c>
      <c r="U2641" s="10">
        <f t="shared" si="526"/>
        <v>4432</v>
      </c>
      <c r="V2641" s="11">
        <v>4378</v>
      </c>
      <c r="W2641" s="12">
        <f t="shared" si="527"/>
        <v>54</v>
      </c>
      <c r="X2641" s="123">
        <f t="shared" si="528"/>
        <v>1.2500000000000001E-2</v>
      </c>
      <c r="Y2641" s="124" t="str">
        <f t="shared" si="529"/>
        <v>0.00%-8.40%</v>
      </c>
      <c r="Z2641" s="15"/>
      <c r="AA2641" s="15"/>
      <c r="AB2641" s="15"/>
      <c r="AC2641" s="125"/>
      <c r="AD2641" s="8">
        <f t="shared" si="530"/>
        <v>0</v>
      </c>
      <c r="AE2641" s="17">
        <f t="shared" si="531"/>
        <v>4378</v>
      </c>
      <c r="AF2641" s="18">
        <f t="shared" si="532"/>
        <v>54</v>
      </c>
      <c r="AG2641" s="126">
        <f t="shared" si="533"/>
        <v>1.2488436632747346E-2</v>
      </c>
      <c r="AH2641" s="20">
        <v>13.6</v>
      </c>
      <c r="AI2641" s="20">
        <v>650</v>
      </c>
      <c r="AJ2641" s="20"/>
      <c r="AK2641" s="20">
        <v>688</v>
      </c>
      <c r="AL2641" s="20">
        <f t="shared" si="534"/>
        <v>68028.799999999988</v>
      </c>
      <c r="AM2641" s="7" t="s">
        <v>287</v>
      </c>
      <c r="AN2641" s="20"/>
      <c r="AO2641" s="21" t="str">
        <f>VLOOKUP(B2641,'[2]FCLCh-VB2'!$B$9:$AQ$230,42,)</f>
        <v>工作责任心不强，漏检部件,造成报废/返工率成本上升</v>
      </c>
      <c r="AP2641" s="21"/>
      <c r="AQ2641" s="5" t="s">
        <v>2672</v>
      </c>
      <c r="AR2641" s="5" t="s">
        <v>2203</v>
      </c>
    </row>
    <row r="2642" spans="1:44">
      <c r="A2642" s="87" t="s">
        <v>562</v>
      </c>
      <c r="B2642" s="5">
        <v>1017207</v>
      </c>
      <c r="C2642" s="5" t="s">
        <v>565</v>
      </c>
      <c r="D2642" s="5" t="s">
        <v>55</v>
      </c>
      <c r="E2642" s="5" t="s">
        <v>2577</v>
      </c>
      <c r="F2642" s="5" t="s">
        <v>2215</v>
      </c>
      <c r="G2642" s="5" t="s">
        <v>2673</v>
      </c>
      <c r="H2642" s="6">
        <v>43160</v>
      </c>
      <c r="I2642" s="5" t="s">
        <v>575</v>
      </c>
      <c r="J2642" s="5" t="s">
        <v>2642</v>
      </c>
      <c r="K2642" s="5" t="s">
        <v>568</v>
      </c>
      <c r="L2642" s="7">
        <v>6</v>
      </c>
      <c r="M2642" s="7" t="s">
        <v>287</v>
      </c>
      <c r="N2642" s="8">
        <v>4285</v>
      </c>
      <c r="O2642" s="122">
        <v>0.02</v>
      </c>
      <c r="P2642" s="10">
        <f t="shared" si="522"/>
        <v>86</v>
      </c>
      <c r="Q2642" s="122">
        <v>5.0000000000000001E-3</v>
      </c>
      <c r="R2642" s="10">
        <f t="shared" si="523"/>
        <v>21</v>
      </c>
      <c r="S2642" s="122">
        <f t="shared" si="524"/>
        <v>2.4970828471411903E-2</v>
      </c>
      <c r="T2642" s="10">
        <f t="shared" si="525"/>
        <v>107</v>
      </c>
      <c r="U2642" s="10">
        <f t="shared" si="526"/>
        <v>4392</v>
      </c>
      <c r="V2642" s="11">
        <v>4392</v>
      </c>
      <c r="W2642" s="12">
        <f t="shared" si="527"/>
        <v>107</v>
      </c>
      <c r="X2642" s="123">
        <f t="shared" si="528"/>
        <v>2.5000000000000001E-2</v>
      </c>
      <c r="Y2642" s="124" t="str">
        <f t="shared" si="529"/>
        <v>0.00%-8.40%</v>
      </c>
      <c r="Z2642" s="15"/>
      <c r="AA2642" s="15"/>
      <c r="AB2642" s="15"/>
      <c r="AC2642" s="125"/>
      <c r="AD2642" s="8">
        <f t="shared" si="530"/>
        <v>0</v>
      </c>
      <c r="AE2642" s="17">
        <f t="shared" si="531"/>
        <v>4392</v>
      </c>
      <c r="AF2642" s="18">
        <f t="shared" si="532"/>
        <v>107</v>
      </c>
      <c r="AG2642" s="126">
        <f t="shared" si="533"/>
        <v>2.4970828471411854E-2</v>
      </c>
      <c r="AH2642" s="20">
        <v>13.6</v>
      </c>
      <c r="AI2642" s="20">
        <v>650</v>
      </c>
      <c r="AJ2642" s="20"/>
      <c r="AK2642" s="20">
        <v>688</v>
      </c>
      <c r="AL2642" s="20">
        <f t="shared" si="534"/>
        <v>68219.199999999997</v>
      </c>
      <c r="AM2642" s="7" t="s">
        <v>287</v>
      </c>
      <c r="AN2642" s="20"/>
      <c r="AO2642" s="21"/>
      <c r="AP2642" s="21"/>
      <c r="AQ2642" s="5" t="s">
        <v>2672</v>
      </c>
      <c r="AR2642" s="5" t="s">
        <v>2203</v>
      </c>
    </row>
    <row r="2643" spans="1:44">
      <c r="A2643" s="87" t="s">
        <v>562</v>
      </c>
      <c r="B2643" s="5">
        <v>1017216</v>
      </c>
      <c r="C2643" s="5" t="s">
        <v>565</v>
      </c>
      <c r="D2643" s="5" t="s">
        <v>55</v>
      </c>
      <c r="E2643" s="5" t="s">
        <v>2577</v>
      </c>
      <c r="F2643" s="5" t="s">
        <v>2215</v>
      </c>
      <c r="G2643" s="5" t="s">
        <v>2673</v>
      </c>
      <c r="H2643" s="6">
        <v>43160</v>
      </c>
      <c r="I2643" s="5" t="s">
        <v>575</v>
      </c>
      <c r="J2643" s="5" t="s">
        <v>2644</v>
      </c>
      <c r="K2643" s="5" t="s">
        <v>568</v>
      </c>
      <c r="L2643" s="7">
        <v>6</v>
      </c>
      <c r="M2643" s="7" t="s">
        <v>287</v>
      </c>
      <c r="N2643" s="8">
        <v>4388</v>
      </c>
      <c r="O2643" s="122">
        <v>0.02</v>
      </c>
      <c r="P2643" s="10">
        <f t="shared" si="522"/>
        <v>88</v>
      </c>
      <c r="Q2643" s="122">
        <v>5.0000000000000001E-3</v>
      </c>
      <c r="R2643" s="10">
        <f t="shared" si="523"/>
        <v>22</v>
      </c>
      <c r="S2643" s="122">
        <f t="shared" si="524"/>
        <v>2.5068368277119418E-2</v>
      </c>
      <c r="T2643" s="10">
        <f t="shared" si="525"/>
        <v>110</v>
      </c>
      <c r="U2643" s="10">
        <f t="shared" si="526"/>
        <v>4498</v>
      </c>
      <c r="V2643" s="11">
        <v>4498</v>
      </c>
      <c r="W2643" s="12">
        <f t="shared" si="527"/>
        <v>110</v>
      </c>
      <c r="X2643" s="123">
        <f t="shared" si="528"/>
        <v>2.5100000000000001E-2</v>
      </c>
      <c r="Y2643" s="124" t="str">
        <f t="shared" si="529"/>
        <v>0.00%-8.40%</v>
      </c>
      <c r="Z2643" s="15"/>
      <c r="AA2643" s="15"/>
      <c r="AB2643" s="15"/>
      <c r="AC2643" s="125"/>
      <c r="AD2643" s="8">
        <f t="shared" si="530"/>
        <v>0</v>
      </c>
      <c r="AE2643" s="17">
        <f t="shared" si="531"/>
        <v>4498</v>
      </c>
      <c r="AF2643" s="18">
        <f t="shared" si="532"/>
        <v>110</v>
      </c>
      <c r="AG2643" s="126">
        <f t="shared" si="533"/>
        <v>2.5068368277119335E-2</v>
      </c>
      <c r="AH2643" s="20">
        <v>13.6</v>
      </c>
      <c r="AI2643" s="20">
        <v>650</v>
      </c>
      <c r="AJ2643" s="20"/>
      <c r="AK2643" s="20">
        <v>688</v>
      </c>
      <c r="AL2643" s="20">
        <f t="shared" si="534"/>
        <v>69660.799999999988</v>
      </c>
      <c r="AM2643" s="7" t="s">
        <v>287</v>
      </c>
      <c r="AN2643" s="20"/>
      <c r="AO2643" s="21"/>
      <c r="AP2643" s="21"/>
      <c r="AQ2643" s="5" t="s">
        <v>2672</v>
      </c>
      <c r="AR2643" s="5" t="s">
        <v>2203</v>
      </c>
    </row>
    <row r="2644" spans="1:44">
      <c r="A2644" s="87" t="s">
        <v>562</v>
      </c>
      <c r="B2644" s="5">
        <v>1017242</v>
      </c>
      <c r="C2644" s="5" t="s">
        <v>565</v>
      </c>
      <c r="D2644" s="5" t="s">
        <v>55</v>
      </c>
      <c r="E2644" s="5" t="s">
        <v>2577</v>
      </c>
      <c r="F2644" s="5" t="s">
        <v>2215</v>
      </c>
      <c r="G2644" s="5" t="s">
        <v>2673</v>
      </c>
      <c r="H2644" s="6">
        <v>43162</v>
      </c>
      <c r="I2644" s="5" t="s">
        <v>575</v>
      </c>
      <c r="J2644" s="5" t="s">
        <v>653</v>
      </c>
      <c r="K2644" s="5" t="s">
        <v>568</v>
      </c>
      <c r="L2644" s="7">
        <v>6</v>
      </c>
      <c r="M2644" s="7" t="s">
        <v>287</v>
      </c>
      <c r="N2644" s="8">
        <v>4381</v>
      </c>
      <c r="O2644" s="122">
        <v>0.02</v>
      </c>
      <c r="P2644" s="10">
        <f t="shared" si="522"/>
        <v>88</v>
      </c>
      <c r="Q2644" s="122">
        <v>5.0000000000000001E-3</v>
      </c>
      <c r="R2644" s="10">
        <f t="shared" si="523"/>
        <v>22</v>
      </c>
      <c r="S2644" s="122">
        <f t="shared" si="524"/>
        <v>2.5108422734535493E-2</v>
      </c>
      <c r="T2644" s="10">
        <f t="shared" si="525"/>
        <v>110</v>
      </c>
      <c r="U2644" s="10">
        <f t="shared" si="526"/>
        <v>4491</v>
      </c>
      <c r="V2644" s="11">
        <v>4534</v>
      </c>
      <c r="W2644" s="12">
        <f t="shared" si="527"/>
        <v>153</v>
      </c>
      <c r="X2644" s="123">
        <f t="shared" si="528"/>
        <v>3.49E-2</v>
      </c>
      <c r="Y2644" s="124" t="str">
        <f t="shared" si="529"/>
        <v>0.00%-8.40%</v>
      </c>
      <c r="Z2644" s="15"/>
      <c r="AA2644" s="15"/>
      <c r="AB2644" s="15"/>
      <c r="AC2644" s="125"/>
      <c r="AD2644" s="8">
        <f t="shared" si="530"/>
        <v>0</v>
      </c>
      <c r="AE2644" s="17">
        <f t="shared" si="531"/>
        <v>4534</v>
      </c>
      <c r="AF2644" s="18">
        <f t="shared" si="532"/>
        <v>153</v>
      </c>
      <c r="AG2644" s="126">
        <f t="shared" si="533"/>
        <v>3.4923533439853882E-2</v>
      </c>
      <c r="AH2644" s="20">
        <v>13.6</v>
      </c>
      <c r="AI2644" s="20">
        <v>750</v>
      </c>
      <c r="AJ2644" s="20"/>
      <c r="AK2644" s="20">
        <v>688</v>
      </c>
      <c r="AL2644" s="20">
        <f t="shared" si="534"/>
        <v>71350.399999999994</v>
      </c>
      <c r="AM2644" s="7" t="s">
        <v>287</v>
      </c>
      <c r="AN2644" s="20"/>
      <c r="AO2644" s="21"/>
      <c r="AP2644" s="21"/>
      <c r="AQ2644" s="5" t="s">
        <v>2672</v>
      </c>
      <c r="AR2644" s="5" t="s">
        <v>2203</v>
      </c>
    </row>
    <row r="2645" spans="1:44">
      <c r="A2645" s="87" t="s">
        <v>562</v>
      </c>
      <c r="B2645" s="5">
        <v>1017246</v>
      </c>
      <c r="C2645" s="5" t="s">
        <v>565</v>
      </c>
      <c r="D2645" s="5" t="s">
        <v>55</v>
      </c>
      <c r="E2645" s="5" t="s">
        <v>2577</v>
      </c>
      <c r="F2645" s="5" t="s">
        <v>2215</v>
      </c>
      <c r="G2645" s="5" t="s">
        <v>2673</v>
      </c>
      <c r="H2645" s="6">
        <v>43162</v>
      </c>
      <c r="I2645" s="5" t="s">
        <v>575</v>
      </c>
      <c r="J2645" s="5" t="s">
        <v>2644</v>
      </c>
      <c r="K2645" s="5" t="s">
        <v>568</v>
      </c>
      <c r="L2645" s="7">
        <v>6</v>
      </c>
      <c r="M2645" s="7" t="s">
        <v>287</v>
      </c>
      <c r="N2645" s="8">
        <v>4296</v>
      </c>
      <c r="O2645" s="122">
        <v>0.02</v>
      </c>
      <c r="P2645" s="10">
        <f t="shared" si="522"/>
        <v>86</v>
      </c>
      <c r="Q2645" s="122">
        <v>5.0000000000000001E-3</v>
      </c>
      <c r="R2645" s="10">
        <f t="shared" si="523"/>
        <v>21</v>
      </c>
      <c r="S2645" s="122">
        <f t="shared" si="524"/>
        <v>2.4906890130353819E-2</v>
      </c>
      <c r="T2645" s="10">
        <f t="shared" si="525"/>
        <v>107</v>
      </c>
      <c r="U2645" s="10">
        <f t="shared" si="526"/>
        <v>4403</v>
      </c>
      <c r="V2645" s="11">
        <v>4403</v>
      </c>
      <c r="W2645" s="12">
        <f t="shared" si="527"/>
        <v>107</v>
      </c>
      <c r="X2645" s="123">
        <f t="shared" si="528"/>
        <v>2.4899999999999999E-2</v>
      </c>
      <c r="Y2645" s="124" t="str">
        <f t="shared" si="529"/>
        <v>0.00%-8.40%</v>
      </c>
      <c r="Z2645" s="15"/>
      <c r="AA2645" s="15"/>
      <c r="AB2645" s="15"/>
      <c r="AC2645" s="125"/>
      <c r="AD2645" s="8">
        <f t="shared" si="530"/>
        <v>0</v>
      </c>
      <c r="AE2645" s="17">
        <f t="shared" si="531"/>
        <v>4403</v>
      </c>
      <c r="AF2645" s="18">
        <f t="shared" si="532"/>
        <v>107</v>
      </c>
      <c r="AG2645" s="126">
        <f t="shared" si="533"/>
        <v>2.4906890130353743E-2</v>
      </c>
      <c r="AH2645" s="20">
        <v>13.6</v>
      </c>
      <c r="AI2645" s="20">
        <v>650</v>
      </c>
      <c r="AJ2645" s="20"/>
      <c r="AK2645" s="20">
        <v>688</v>
      </c>
      <c r="AL2645" s="20">
        <f t="shared" si="534"/>
        <v>68368.799999999988</v>
      </c>
      <c r="AM2645" s="7" t="s">
        <v>287</v>
      </c>
      <c r="AN2645" s="20"/>
      <c r="AO2645" s="21"/>
      <c r="AP2645" s="21"/>
      <c r="AQ2645" s="5" t="s">
        <v>2672</v>
      </c>
      <c r="AR2645" s="5" t="s">
        <v>2203</v>
      </c>
    </row>
    <row r="2646" spans="1:44">
      <c r="A2646" s="87" t="s">
        <v>562</v>
      </c>
      <c r="B2646" s="5">
        <v>1017262</v>
      </c>
      <c r="C2646" s="5" t="s">
        <v>565</v>
      </c>
      <c r="D2646" s="5" t="s">
        <v>55</v>
      </c>
      <c r="E2646" s="5" t="s">
        <v>2577</v>
      </c>
      <c r="F2646" s="5" t="s">
        <v>2204</v>
      </c>
      <c r="G2646" s="5" t="s">
        <v>2673</v>
      </c>
      <c r="H2646" s="6">
        <v>43162</v>
      </c>
      <c r="I2646" s="5" t="s">
        <v>575</v>
      </c>
      <c r="J2646" s="5" t="s">
        <v>627</v>
      </c>
      <c r="K2646" s="5" t="s">
        <v>568</v>
      </c>
      <c r="L2646" s="7">
        <v>6</v>
      </c>
      <c r="M2646" s="7" t="s">
        <v>287</v>
      </c>
      <c r="N2646" s="8">
        <v>4195</v>
      </c>
      <c r="O2646" s="122">
        <v>0.02</v>
      </c>
      <c r="P2646" s="10">
        <f t="shared" si="522"/>
        <v>84</v>
      </c>
      <c r="Q2646" s="122">
        <v>5.0000000000000001E-3</v>
      </c>
      <c r="R2646" s="10">
        <f t="shared" si="523"/>
        <v>21</v>
      </c>
      <c r="S2646" s="122">
        <f t="shared" si="524"/>
        <v>2.5029797377830752E-2</v>
      </c>
      <c r="T2646" s="10">
        <f t="shared" si="525"/>
        <v>105</v>
      </c>
      <c r="U2646" s="10">
        <f t="shared" si="526"/>
        <v>4300</v>
      </c>
      <c r="V2646" s="11">
        <v>4237</v>
      </c>
      <c r="W2646" s="12">
        <f t="shared" si="527"/>
        <v>42</v>
      </c>
      <c r="X2646" s="123">
        <f t="shared" si="528"/>
        <v>0.01</v>
      </c>
      <c r="Y2646" s="124" t="str">
        <f t="shared" si="529"/>
        <v>0.00%-8.40%</v>
      </c>
      <c r="Z2646" s="15"/>
      <c r="AA2646" s="15"/>
      <c r="AB2646" s="15"/>
      <c r="AC2646" s="125"/>
      <c r="AD2646" s="8">
        <f t="shared" si="530"/>
        <v>0</v>
      </c>
      <c r="AE2646" s="17">
        <f t="shared" si="531"/>
        <v>4237</v>
      </c>
      <c r="AF2646" s="18">
        <f t="shared" si="532"/>
        <v>42</v>
      </c>
      <c r="AG2646" s="126">
        <f t="shared" si="533"/>
        <v>1.0011918951132293E-2</v>
      </c>
      <c r="AH2646" s="20">
        <v>13.6</v>
      </c>
      <c r="AI2646" s="20">
        <v>450</v>
      </c>
      <c r="AJ2646" s="20"/>
      <c r="AK2646" s="20">
        <v>688</v>
      </c>
      <c r="AL2646" s="20">
        <f t="shared" si="534"/>
        <v>63711.199999999997</v>
      </c>
      <c r="AM2646" s="7" t="s">
        <v>287</v>
      </c>
      <c r="AN2646" s="20"/>
      <c r="AO2646" s="21"/>
      <c r="AP2646" s="21"/>
      <c r="AQ2646" s="5" t="s">
        <v>2672</v>
      </c>
      <c r="AR2646" s="5" t="s">
        <v>2203</v>
      </c>
    </row>
    <row r="2647" spans="1:44">
      <c r="A2647" s="87" t="s">
        <v>562</v>
      </c>
      <c r="B2647" s="5">
        <v>1017295</v>
      </c>
      <c r="C2647" s="5" t="s">
        <v>565</v>
      </c>
      <c r="D2647" s="5" t="s">
        <v>55</v>
      </c>
      <c r="E2647" s="5" t="s">
        <v>2577</v>
      </c>
      <c r="F2647" s="5" t="s">
        <v>2215</v>
      </c>
      <c r="G2647" s="5" t="s">
        <v>2673</v>
      </c>
      <c r="H2647" s="6">
        <v>43165</v>
      </c>
      <c r="I2647" s="5" t="s">
        <v>575</v>
      </c>
      <c r="J2647" s="5" t="s">
        <v>627</v>
      </c>
      <c r="K2647" s="5" t="s">
        <v>568</v>
      </c>
      <c r="L2647" s="7">
        <v>6</v>
      </c>
      <c r="M2647" s="7" t="s">
        <v>287</v>
      </c>
      <c r="N2647" s="8">
        <v>4481</v>
      </c>
      <c r="O2647" s="122">
        <v>0.02</v>
      </c>
      <c r="P2647" s="10">
        <f t="shared" si="522"/>
        <v>90</v>
      </c>
      <c r="Q2647" s="122">
        <v>5.0000000000000001E-3</v>
      </c>
      <c r="R2647" s="10">
        <f t="shared" si="523"/>
        <v>22</v>
      </c>
      <c r="S2647" s="122">
        <f t="shared" si="524"/>
        <v>2.4994420888194601E-2</v>
      </c>
      <c r="T2647" s="10">
        <f t="shared" si="525"/>
        <v>112</v>
      </c>
      <c r="U2647" s="10">
        <f t="shared" si="526"/>
        <v>4593</v>
      </c>
      <c r="V2647" s="11">
        <v>4660</v>
      </c>
      <c r="W2647" s="12">
        <f t="shared" si="527"/>
        <v>179</v>
      </c>
      <c r="X2647" s="123">
        <f t="shared" si="528"/>
        <v>3.9899999999999998E-2</v>
      </c>
      <c r="Y2647" s="124" t="str">
        <f t="shared" si="529"/>
        <v>0.00%-8.40%</v>
      </c>
      <c r="Z2647" s="15"/>
      <c r="AA2647" s="15"/>
      <c r="AB2647" s="15"/>
      <c r="AC2647" s="125"/>
      <c r="AD2647" s="8">
        <f t="shared" si="530"/>
        <v>0</v>
      </c>
      <c r="AE2647" s="17">
        <f t="shared" si="531"/>
        <v>4660</v>
      </c>
      <c r="AF2647" s="18">
        <f t="shared" si="532"/>
        <v>179</v>
      </c>
      <c r="AG2647" s="126">
        <f t="shared" si="533"/>
        <v>3.994644052666807E-2</v>
      </c>
      <c r="AH2647" s="20">
        <v>13.6</v>
      </c>
      <c r="AI2647" s="20">
        <v>450</v>
      </c>
      <c r="AJ2647" s="20"/>
      <c r="AK2647" s="20">
        <v>688</v>
      </c>
      <c r="AL2647" s="20">
        <f t="shared" si="534"/>
        <v>69464</v>
      </c>
      <c r="AM2647" s="7" t="s">
        <v>287</v>
      </c>
      <c r="AN2647" s="20"/>
      <c r="AO2647" s="21" t="str">
        <f>VLOOKUP(B2647,'[2]FCLCh-VB2'!$B$9:$AQ$230,42,)</f>
        <v>工作责任心强</v>
      </c>
      <c r="AP2647" s="21"/>
      <c r="AQ2647" s="5" t="s">
        <v>2672</v>
      </c>
      <c r="AR2647" s="5" t="s">
        <v>2203</v>
      </c>
    </row>
    <row r="2648" spans="1:44">
      <c r="A2648" s="87" t="s">
        <v>562</v>
      </c>
      <c r="B2648" s="5">
        <v>1017299</v>
      </c>
      <c r="C2648" s="5" t="s">
        <v>565</v>
      </c>
      <c r="D2648" s="5" t="s">
        <v>55</v>
      </c>
      <c r="E2648" s="5" t="s">
        <v>2577</v>
      </c>
      <c r="F2648" s="5" t="s">
        <v>2204</v>
      </c>
      <c r="G2648" s="5" t="s">
        <v>2673</v>
      </c>
      <c r="H2648" s="6">
        <v>43165</v>
      </c>
      <c r="I2648" s="5" t="s">
        <v>575</v>
      </c>
      <c r="J2648" s="5" t="s">
        <v>2642</v>
      </c>
      <c r="K2648" s="5" t="s">
        <v>568</v>
      </c>
      <c r="L2648" s="7">
        <v>6</v>
      </c>
      <c r="M2648" s="7" t="s">
        <v>287</v>
      </c>
      <c r="N2648" s="8">
        <v>4646</v>
      </c>
      <c r="O2648" s="122">
        <v>0.02</v>
      </c>
      <c r="P2648" s="10">
        <f t="shared" si="522"/>
        <v>93</v>
      </c>
      <c r="Q2648" s="122">
        <v>5.0000000000000001E-3</v>
      </c>
      <c r="R2648" s="10">
        <f t="shared" si="523"/>
        <v>23</v>
      </c>
      <c r="S2648" s="122">
        <f t="shared" si="524"/>
        <v>2.496771416272062E-2</v>
      </c>
      <c r="T2648" s="10">
        <f t="shared" si="525"/>
        <v>116</v>
      </c>
      <c r="U2648" s="10">
        <f t="shared" si="526"/>
        <v>4762</v>
      </c>
      <c r="V2648" s="11">
        <v>4762</v>
      </c>
      <c r="W2648" s="12">
        <f t="shared" si="527"/>
        <v>116</v>
      </c>
      <c r="X2648" s="123">
        <f t="shared" si="528"/>
        <v>2.5000000000000001E-2</v>
      </c>
      <c r="Y2648" s="124" t="str">
        <f t="shared" si="529"/>
        <v>0.00%-8.40%</v>
      </c>
      <c r="Z2648" s="15"/>
      <c r="AA2648" s="15"/>
      <c r="AB2648" s="15"/>
      <c r="AC2648" s="125"/>
      <c r="AD2648" s="8">
        <f t="shared" si="530"/>
        <v>0</v>
      </c>
      <c r="AE2648" s="17">
        <f t="shared" si="531"/>
        <v>4762</v>
      </c>
      <c r="AF2648" s="18">
        <f t="shared" si="532"/>
        <v>116</v>
      </c>
      <c r="AG2648" s="126">
        <f t="shared" si="533"/>
        <v>2.49677141627207E-2</v>
      </c>
      <c r="AH2648" s="20">
        <v>13.6</v>
      </c>
      <c r="AI2648" s="20">
        <v>650</v>
      </c>
      <c r="AJ2648" s="20"/>
      <c r="AK2648" s="20">
        <v>688</v>
      </c>
      <c r="AL2648" s="20">
        <f t="shared" si="534"/>
        <v>73251.199999999997</v>
      </c>
      <c r="AM2648" s="7" t="s">
        <v>287</v>
      </c>
      <c r="AN2648" s="20"/>
      <c r="AO2648" s="21"/>
      <c r="AP2648" s="21"/>
      <c r="AQ2648" s="5" t="s">
        <v>2672</v>
      </c>
      <c r="AR2648" s="5" t="s">
        <v>2203</v>
      </c>
    </row>
    <row r="2649" spans="1:44">
      <c r="A2649" s="87" t="s">
        <v>562</v>
      </c>
      <c r="B2649" s="5">
        <v>1017408</v>
      </c>
      <c r="C2649" s="5" t="s">
        <v>565</v>
      </c>
      <c r="D2649" s="5" t="s">
        <v>55</v>
      </c>
      <c r="E2649" s="5" t="s">
        <v>2577</v>
      </c>
      <c r="F2649" s="5" t="s">
        <v>2204</v>
      </c>
      <c r="G2649" s="5" t="s">
        <v>2673</v>
      </c>
      <c r="H2649" s="6">
        <v>43167</v>
      </c>
      <c r="I2649" s="5" t="s">
        <v>575</v>
      </c>
      <c r="J2649" s="5" t="s">
        <v>2644</v>
      </c>
      <c r="K2649" s="5" t="s">
        <v>568</v>
      </c>
      <c r="L2649" s="7">
        <v>6</v>
      </c>
      <c r="M2649" s="7" t="s">
        <v>287</v>
      </c>
      <c r="N2649" s="8">
        <v>4513</v>
      </c>
      <c r="O2649" s="122">
        <v>0.02</v>
      </c>
      <c r="P2649" s="10">
        <f t="shared" si="522"/>
        <v>90</v>
      </c>
      <c r="Q2649" s="122">
        <v>5.0000000000000001E-3</v>
      </c>
      <c r="R2649" s="10">
        <f t="shared" si="523"/>
        <v>23</v>
      </c>
      <c r="S2649" s="122">
        <f t="shared" si="524"/>
        <v>2.5038776866829159E-2</v>
      </c>
      <c r="T2649" s="10">
        <f t="shared" si="525"/>
        <v>113</v>
      </c>
      <c r="U2649" s="10">
        <f t="shared" si="526"/>
        <v>4626</v>
      </c>
      <c r="V2649" s="11">
        <v>4738</v>
      </c>
      <c r="W2649" s="12">
        <f t="shared" si="527"/>
        <v>225</v>
      </c>
      <c r="X2649" s="123">
        <f t="shared" si="528"/>
        <v>4.99E-2</v>
      </c>
      <c r="Y2649" s="124" t="str">
        <f t="shared" si="529"/>
        <v>0.00%-8.40%</v>
      </c>
      <c r="Z2649" s="15"/>
      <c r="AA2649" s="15"/>
      <c r="AB2649" s="15"/>
      <c r="AC2649" s="125"/>
      <c r="AD2649" s="8">
        <f t="shared" si="530"/>
        <v>0</v>
      </c>
      <c r="AE2649" s="17">
        <f t="shared" si="531"/>
        <v>4738</v>
      </c>
      <c r="AF2649" s="18">
        <f t="shared" si="532"/>
        <v>225</v>
      </c>
      <c r="AG2649" s="126">
        <f t="shared" si="533"/>
        <v>4.9855971637491781E-2</v>
      </c>
      <c r="AH2649" s="20">
        <v>13.6</v>
      </c>
      <c r="AI2649" s="20">
        <v>650</v>
      </c>
      <c r="AJ2649" s="20"/>
      <c r="AK2649" s="20">
        <v>688</v>
      </c>
      <c r="AL2649" s="20">
        <f t="shared" si="534"/>
        <v>72924.799999999988</v>
      </c>
      <c r="AM2649" s="7" t="s">
        <v>287</v>
      </c>
      <c r="AN2649" s="20"/>
      <c r="AO2649" s="21" t="str">
        <f>VLOOKUP(B2649,'[4]FCLCh-VB1'!$B$9:$AQ$248,42,)</f>
        <v>季度优秀员工， 工作积极主动，一人多岗，工作认真负责，多次发现内胆来料批量缺陷，多次避免批量质量缺陷</v>
      </c>
      <c r="AP2649" s="21"/>
      <c r="AQ2649" s="5" t="s">
        <v>2672</v>
      </c>
      <c r="AR2649" s="5" t="s">
        <v>2203</v>
      </c>
    </row>
    <row r="2650" spans="1:44">
      <c r="A2650" s="87" t="s">
        <v>562</v>
      </c>
      <c r="B2650" s="5">
        <v>1017424</v>
      </c>
      <c r="C2650" s="5" t="s">
        <v>565</v>
      </c>
      <c r="D2650" s="5" t="s">
        <v>55</v>
      </c>
      <c r="E2650" s="5" t="s">
        <v>2577</v>
      </c>
      <c r="F2650" s="5" t="s">
        <v>2204</v>
      </c>
      <c r="G2650" s="5" t="s">
        <v>2673</v>
      </c>
      <c r="H2650" s="6">
        <v>43167</v>
      </c>
      <c r="I2650" s="5" t="s">
        <v>575</v>
      </c>
      <c r="J2650" s="5" t="s">
        <v>627</v>
      </c>
      <c r="K2650" s="5" t="s">
        <v>568</v>
      </c>
      <c r="L2650" s="7">
        <v>6</v>
      </c>
      <c r="M2650" s="7" t="s">
        <v>287</v>
      </c>
      <c r="N2650" s="8">
        <v>4368</v>
      </c>
      <c r="O2650" s="122">
        <v>0.02</v>
      </c>
      <c r="P2650" s="10">
        <f t="shared" si="522"/>
        <v>87</v>
      </c>
      <c r="Q2650" s="122">
        <v>5.0000000000000001E-3</v>
      </c>
      <c r="R2650" s="10">
        <f t="shared" si="523"/>
        <v>22</v>
      </c>
      <c r="S2650" s="122">
        <f t="shared" si="524"/>
        <v>2.4954212454212456E-2</v>
      </c>
      <c r="T2650" s="10">
        <f t="shared" si="525"/>
        <v>109</v>
      </c>
      <c r="U2650" s="10">
        <f t="shared" si="526"/>
        <v>4477</v>
      </c>
      <c r="V2650" s="11">
        <v>4477</v>
      </c>
      <c r="W2650" s="12">
        <f t="shared" si="527"/>
        <v>109</v>
      </c>
      <c r="X2650" s="123">
        <f t="shared" si="528"/>
        <v>2.5000000000000001E-2</v>
      </c>
      <c r="Y2650" s="124" t="str">
        <f t="shared" si="529"/>
        <v>0.00%-8.40%</v>
      </c>
      <c r="Z2650" s="15"/>
      <c r="AA2650" s="15"/>
      <c r="AB2650" s="15"/>
      <c r="AC2650" s="125"/>
      <c r="AD2650" s="8">
        <f t="shared" si="530"/>
        <v>0</v>
      </c>
      <c r="AE2650" s="17">
        <f t="shared" si="531"/>
        <v>4477</v>
      </c>
      <c r="AF2650" s="18">
        <f t="shared" si="532"/>
        <v>109</v>
      </c>
      <c r="AG2650" s="126">
        <f t="shared" si="533"/>
        <v>2.4954212454212366E-2</v>
      </c>
      <c r="AH2650" s="20">
        <v>13.6</v>
      </c>
      <c r="AI2650" s="20">
        <v>450</v>
      </c>
      <c r="AJ2650" s="20"/>
      <c r="AK2650" s="20">
        <v>688</v>
      </c>
      <c r="AL2650" s="20">
        <f t="shared" si="534"/>
        <v>66975.199999999997</v>
      </c>
      <c r="AM2650" s="7" t="s">
        <v>287</v>
      </c>
      <c r="AN2650" s="20"/>
      <c r="AO2650" s="21"/>
      <c r="AP2650" s="21"/>
      <c r="AQ2650" s="5" t="s">
        <v>2672</v>
      </c>
      <c r="AR2650" s="5" t="s">
        <v>2203</v>
      </c>
    </row>
    <row r="2651" spans="1:44">
      <c r="A2651" s="87" t="s">
        <v>562</v>
      </c>
      <c r="B2651" s="5">
        <v>1017459</v>
      </c>
      <c r="C2651" s="5" t="s">
        <v>565</v>
      </c>
      <c r="D2651" s="5" t="s">
        <v>55</v>
      </c>
      <c r="E2651" s="5" t="s">
        <v>2577</v>
      </c>
      <c r="F2651" s="5" t="s">
        <v>2204</v>
      </c>
      <c r="G2651" s="5" t="s">
        <v>2673</v>
      </c>
      <c r="H2651" s="6">
        <v>43169</v>
      </c>
      <c r="I2651" s="5" t="s">
        <v>575</v>
      </c>
      <c r="J2651" s="5" t="s">
        <v>627</v>
      </c>
      <c r="K2651" s="5" t="s">
        <v>568</v>
      </c>
      <c r="L2651" s="7">
        <v>6</v>
      </c>
      <c r="M2651" s="7" t="s">
        <v>287</v>
      </c>
      <c r="N2651" s="8">
        <v>4389</v>
      </c>
      <c r="O2651" s="122">
        <v>0.02</v>
      </c>
      <c r="P2651" s="10">
        <f t="shared" si="522"/>
        <v>88</v>
      </c>
      <c r="Q2651" s="122">
        <v>5.0000000000000001E-3</v>
      </c>
      <c r="R2651" s="10">
        <f t="shared" si="523"/>
        <v>22</v>
      </c>
      <c r="S2651" s="122">
        <f t="shared" si="524"/>
        <v>2.5062656641604009E-2</v>
      </c>
      <c r="T2651" s="10">
        <f t="shared" si="525"/>
        <v>110</v>
      </c>
      <c r="U2651" s="10">
        <f t="shared" si="526"/>
        <v>4499</v>
      </c>
      <c r="V2651" s="11">
        <v>4499</v>
      </c>
      <c r="W2651" s="12">
        <f t="shared" si="527"/>
        <v>110</v>
      </c>
      <c r="X2651" s="123">
        <f t="shared" si="528"/>
        <v>2.5100000000000001E-2</v>
      </c>
      <c r="Y2651" s="124" t="str">
        <f t="shared" si="529"/>
        <v>0.00%-8.40%</v>
      </c>
      <c r="Z2651" s="15"/>
      <c r="AA2651" s="15"/>
      <c r="AB2651" s="15"/>
      <c r="AC2651" s="125"/>
      <c r="AD2651" s="8">
        <f t="shared" si="530"/>
        <v>0</v>
      </c>
      <c r="AE2651" s="17">
        <f t="shared" si="531"/>
        <v>4499</v>
      </c>
      <c r="AF2651" s="18">
        <f t="shared" si="532"/>
        <v>110</v>
      </c>
      <c r="AG2651" s="126">
        <f t="shared" si="533"/>
        <v>2.506265664160412E-2</v>
      </c>
      <c r="AH2651" s="20">
        <v>13.6</v>
      </c>
      <c r="AI2651" s="20">
        <v>450</v>
      </c>
      <c r="AJ2651" s="20"/>
      <c r="AK2651" s="20">
        <v>688</v>
      </c>
      <c r="AL2651" s="20">
        <f t="shared" si="534"/>
        <v>67274.399999999994</v>
      </c>
      <c r="AM2651" s="7" t="s">
        <v>287</v>
      </c>
      <c r="AN2651" s="20"/>
      <c r="AO2651" s="21"/>
      <c r="AP2651" s="21"/>
      <c r="AQ2651" s="5" t="s">
        <v>2672</v>
      </c>
      <c r="AR2651" s="5" t="s">
        <v>2203</v>
      </c>
    </row>
    <row r="2652" spans="1:44">
      <c r="A2652" s="87" t="s">
        <v>562</v>
      </c>
      <c r="B2652" s="5">
        <v>1017468</v>
      </c>
      <c r="C2652" s="5" t="s">
        <v>565</v>
      </c>
      <c r="D2652" s="5" t="s">
        <v>55</v>
      </c>
      <c r="E2652" s="5" t="s">
        <v>2577</v>
      </c>
      <c r="F2652" s="5" t="s">
        <v>2208</v>
      </c>
      <c r="G2652" s="5" t="s">
        <v>2673</v>
      </c>
      <c r="H2652" s="6">
        <v>43169</v>
      </c>
      <c r="I2652" s="5" t="s">
        <v>575</v>
      </c>
      <c r="J2652" s="5" t="s">
        <v>627</v>
      </c>
      <c r="K2652" s="5" t="s">
        <v>568</v>
      </c>
      <c r="L2652" s="7">
        <v>6</v>
      </c>
      <c r="M2652" s="7" t="s">
        <v>287</v>
      </c>
      <c r="N2652" s="8">
        <v>4221</v>
      </c>
      <c r="O2652" s="122">
        <v>0.02</v>
      </c>
      <c r="P2652" s="10">
        <f t="shared" si="522"/>
        <v>84</v>
      </c>
      <c r="Q2652" s="122">
        <v>5.0000000000000001E-3</v>
      </c>
      <c r="R2652" s="10">
        <f t="shared" si="523"/>
        <v>21</v>
      </c>
      <c r="S2652" s="122">
        <f t="shared" si="524"/>
        <v>2.4875621890547265E-2</v>
      </c>
      <c r="T2652" s="10">
        <f t="shared" si="525"/>
        <v>105</v>
      </c>
      <c r="U2652" s="10">
        <f t="shared" si="526"/>
        <v>4326</v>
      </c>
      <c r="V2652" s="11">
        <v>4326.5249999999996</v>
      </c>
      <c r="W2652" s="12">
        <f t="shared" si="527"/>
        <v>105.52499999999964</v>
      </c>
      <c r="X2652" s="123">
        <f t="shared" si="528"/>
        <v>2.5000000000000001E-2</v>
      </c>
      <c r="Y2652" s="124" t="str">
        <f t="shared" si="529"/>
        <v>0.00%-8.40%</v>
      </c>
      <c r="Z2652" s="15"/>
      <c r="AA2652" s="15"/>
      <c r="AB2652" s="15"/>
      <c r="AC2652" s="125"/>
      <c r="AD2652" s="8">
        <f t="shared" si="530"/>
        <v>0</v>
      </c>
      <c r="AE2652" s="17">
        <f t="shared" si="531"/>
        <v>4326.5249999999996</v>
      </c>
      <c r="AF2652" s="18">
        <f t="shared" si="532"/>
        <v>105.52499999999964</v>
      </c>
      <c r="AG2652" s="126">
        <f t="shared" si="533"/>
        <v>2.4999999999999911E-2</v>
      </c>
      <c r="AH2652" s="20">
        <v>13.6</v>
      </c>
      <c r="AI2652" s="20">
        <v>450</v>
      </c>
      <c r="AJ2652" s="20"/>
      <c r="AK2652" s="20">
        <v>688</v>
      </c>
      <c r="AL2652" s="20">
        <f t="shared" si="534"/>
        <v>64928.739999999991</v>
      </c>
      <c r="AM2652" s="7" t="s">
        <v>287</v>
      </c>
      <c r="AN2652" s="20"/>
      <c r="AO2652" s="21"/>
      <c r="AP2652" s="21"/>
      <c r="AQ2652" s="5" t="s">
        <v>2672</v>
      </c>
      <c r="AR2652" s="5" t="s">
        <v>2203</v>
      </c>
    </row>
    <row r="2653" spans="1:44">
      <c r="A2653" s="87" t="s">
        <v>562</v>
      </c>
      <c r="B2653" s="5">
        <v>1017515</v>
      </c>
      <c r="C2653" s="5" t="s">
        <v>565</v>
      </c>
      <c r="D2653" s="5" t="s">
        <v>55</v>
      </c>
      <c r="E2653" s="5" t="s">
        <v>2577</v>
      </c>
      <c r="F2653" s="5" t="s">
        <v>2208</v>
      </c>
      <c r="G2653" s="5" t="s">
        <v>2673</v>
      </c>
      <c r="H2653" s="6">
        <v>43174</v>
      </c>
      <c r="I2653" s="5" t="s">
        <v>575</v>
      </c>
      <c r="J2653" s="5" t="s">
        <v>627</v>
      </c>
      <c r="K2653" s="5" t="s">
        <v>568</v>
      </c>
      <c r="L2653" s="7">
        <v>6</v>
      </c>
      <c r="M2653" s="7" t="s">
        <v>287</v>
      </c>
      <c r="N2653" s="8">
        <v>4384</v>
      </c>
      <c r="O2653" s="122">
        <v>0.02</v>
      </c>
      <c r="P2653" s="10">
        <f t="shared" si="522"/>
        <v>88</v>
      </c>
      <c r="Q2653" s="122">
        <v>5.0000000000000001E-3</v>
      </c>
      <c r="R2653" s="10">
        <f t="shared" si="523"/>
        <v>22</v>
      </c>
      <c r="S2653" s="122">
        <f t="shared" si="524"/>
        <v>2.5091240875912409E-2</v>
      </c>
      <c r="T2653" s="10">
        <f t="shared" si="525"/>
        <v>110</v>
      </c>
      <c r="U2653" s="10">
        <f t="shared" si="526"/>
        <v>4494</v>
      </c>
      <c r="V2653" s="11">
        <v>4493.5999999999995</v>
      </c>
      <c r="W2653" s="12">
        <f t="shared" si="527"/>
        <v>109.59999999999945</v>
      </c>
      <c r="X2653" s="123">
        <f t="shared" si="528"/>
        <v>2.5000000000000001E-2</v>
      </c>
      <c r="Y2653" s="124" t="str">
        <f t="shared" si="529"/>
        <v>0.00%-8.40%</v>
      </c>
      <c r="Z2653" s="15"/>
      <c r="AA2653" s="15"/>
      <c r="AB2653" s="15"/>
      <c r="AC2653" s="125"/>
      <c r="AD2653" s="8">
        <f t="shared" si="530"/>
        <v>0</v>
      </c>
      <c r="AE2653" s="17">
        <f t="shared" si="531"/>
        <v>4493.5999999999995</v>
      </c>
      <c r="AF2653" s="18">
        <f t="shared" si="532"/>
        <v>109.59999999999945</v>
      </c>
      <c r="AG2653" s="126">
        <f t="shared" si="533"/>
        <v>2.4999999999999911E-2</v>
      </c>
      <c r="AH2653" s="20">
        <v>13.6</v>
      </c>
      <c r="AI2653" s="20">
        <v>450</v>
      </c>
      <c r="AJ2653" s="20"/>
      <c r="AK2653" s="20">
        <v>688</v>
      </c>
      <c r="AL2653" s="20">
        <f t="shared" si="534"/>
        <v>67200.959999999992</v>
      </c>
      <c r="AM2653" s="7" t="s">
        <v>287</v>
      </c>
      <c r="AN2653" s="20"/>
      <c r="AO2653" s="21"/>
      <c r="AP2653" s="21"/>
      <c r="AQ2653" s="5" t="s">
        <v>2672</v>
      </c>
      <c r="AR2653" s="5" t="s">
        <v>2203</v>
      </c>
    </row>
    <row r="2654" spans="1:44">
      <c r="A2654" s="87" t="s">
        <v>562</v>
      </c>
      <c r="B2654" s="5">
        <v>1017619</v>
      </c>
      <c r="C2654" s="5" t="s">
        <v>565</v>
      </c>
      <c r="D2654" s="5" t="s">
        <v>55</v>
      </c>
      <c r="E2654" s="5" t="s">
        <v>2577</v>
      </c>
      <c r="F2654" s="5" t="s">
        <v>2215</v>
      </c>
      <c r="G2654" s="5" t="s">
        <v>2673</v>
      </c>
      <c r="H2654" s="6">
        <v>43179</v>
      </c>
      <c r="I2654" s="5" t="s">
        <v>575</v>
      </c>
      <c r="J2654" s="5" t="s">
        <v>653</v>
      </c>
      <c r="K2654" s="5" t="s">
        <v>568</v>
      </c>
      <c r="L2654" s="7">
        <v>6</v>
      </c>
      <c r="M2654" s="7" t="s">
        <v>287</v>
      </c>
      <c r="N2654" s="8">
        <v>4487</v>
      </c>
      <c r="O2654" s="122">
        <v>0.02</v>
      </c>
      <c r="P2654" s="10">
        <f t="shared" si="522"/>
        <v>90</v>
      </c>
      <c r="Q2654" s="122">
        <v>5.0000000000000001E-3</v>
      </c>
      <c r="R2654" s="10">
        <f t="shared" si="523"/>
        <v>22</v>
      </c>
      <c r="S2654" s="122">
        <f t="shared" si="524"/>
        <v>2.4960998439937598E-2</v>
      </c>
      <c r="T2654" s="10">
        <f t="shared" si="525"/>
        <v>112</v>
      </c>
      <c r="U2654" s="10">
        <f t="shared" si="526"/>
        <v>4599</v>
      </c>
      <c r="V2654" s="11">
        <v>4599</v>
      </c>
      <c r="W2654" s="12">
        <f t="shared" si="527"/>
        <v>112</v>
      </c>
      <c r="X2654" s="123">
        <f t="shared" si="528"/>
        <v>2.5000000000000001E-2</v>
      </c>
      <c r="Y2654" s="124" t="str">
        <f t="shared" si="529"/>
        <v>0.00%-8.40%</v>
      </c>
      <c r="Z2654" s="15"/>
      <c r="AA2654" s="15"/>
      <c r="AB2654" s="15"/>
      <c r="AC2654" s="125"/>
      <c r="AD2654" s="8">
        <f t="shared" si="530"/>
        <v>0</v>
      </c>
      <c r="AE2654" s="17">
        <f t="shared" si="531"/>
        <v>4599</v>
      </c>
      <c r="AF2654" s="18">
        <f t="shared" si="532"/>
        <v>112</v>
      </c>
      <c r="AG2654" s="126">
        <f t="shared" si="533"/>
        <v>2.4960998439937487E-2</v>
      </c>
      <c r="AH2654" s="20">
        <v>13.6</v>
      </c>
      <c r="AI2654" s="20">
        <v>750</v>
      </c>
      <c r="AJ2654" s="20"/>
      <c r="AK2654" s="20">
        <v>688</v>
      </c>
      <c r="AL2654" s="20">
        <f t="shared" si="534"/>
        <v>72234.399999999994</v>
      </c>
      <c r="AM2654" s="7" t="s">
        <v>287</v>
      </c>
      <c r="AN2654" s="20"/>
      <c r="AO2654" s="21"/>
      <c r="AP2654" s="21"/>
      <c r="AQ2654" s="5" t="s">
        <v>2672</v>
      </c>
      <c r="AR2654" s="5" t="s">
        <v>2203</v>
      </c>
    </row>
    <row r="2655" spans="1:44">
      <c r="A2655" s="87" t="s">
        <v>562</v>
      </c>
      <c r="B2655" s="5">
        <v>1017628</v>
      </c>
      <c r="C2655" s="5" t="s">
        <v>565</v>
      </c>
      <c r="D2655" s="5" t="s">
        <v>55</v>
      </c>
      <c r="E2655" s="5" t="s">
        <v>2577</v>
      </c>
      <c r="F2655" s="5" t="s">
        <v>2204</v>
      </c>
      <c r="G2655" s="5" t="s">
        <v>2673</v>
      </c>
      <c r="H2655" s="6">
        <v>43179</v>
      </c>
      <c r="I2655" s="5" t="s">
        <v>575</v>
      </c>
      <c r="J2655" s="5" t="s">
        <v>627</v>
      </c>
      <c r="K2655" s="5" t="s">
        <v>568</v>
      </c>
      <c r="L2655" s="7">
        <v>6</v>
      </c>
      <c r="M2655" s="7" t="s">
        <v>287</v>
      </c>
      <c r="N2655" s="8">
        <v>4368</v>
      </c>
      <c r="O2655" s="122">
        <v>0.02</v>
      </c>
      <c r="P2655" s="10">
        <f t="shared" si="522"/>
        <v>87</v>
      </c>
      <c r="Q2655" s="122">
        <v>5.0000000000000001E-3</v>
      </c>
      <c r="R2655" s="10">
        <f t="shared" si="523"/>
        <v>22</v>
      </c>
      <c r="S2655" s="122">
        <f t="shared" si="524"/>
        <v>2.4954212454212456E-2</v>
      </c>
      <c r="T2655" s="10">
        <f t="shared" si="525"/>
        <v>109</v>
      </c>
      <c r="U2655" s="10">
        <f t="shared" si="526"/>
        <v>4477</v>
      </c>
      <c r="V2655" s="11">
        <v>4477</v>
      </c>
      <c r="W2655" s="12">
        <f t="shared" si="527"/>
        <v>109</v>
      </c>
      <c r="X2655" s="123">
        <f t="shared" si="528"/>
        <v>2.5000000000000001E-2</v>
      </c>
      <c r="Y2655" s="124" t="str">
        <f t="shared" si="529"/>
        <v>0.00%-8.40%</v>
      </c>
      <c r="Z2655" s="15"/>
      <c r="AA2655" s="15"/>
      <c r="AB2655" s="15"/>
      <c r="AC2655" s="125"/>
      <c r="AD2655" s="8">
        <f t="shared" si="530"/>
        <v>0</v>
      </c>
      <c r="AE2655" s="17">
        <f t="shared" si="531"/>
        <v>4477</v>
      </c>
      <c r="AF2655" s="18">
        <f t="shared" si="532"/>
        <v>109</v>
      </c>
      <c r="AG2655" s="126">
        <f t="shared" si="533"/>
        <v>2.4954212454212366E-2</v>
      </c>
      <c r="AH2655" s="20">
        <v>13.6</v>
      </c>
      <c r="AI2655" s="20">
        <v>450</v>
      </c>
      <c r="AJ2655" s="20"/>
      <c r="AK2655" s="20">
        <v>688</v>
      </c>
      <c r="AL2655" s="20">
        <f t="shared" si="534"/>
        <v>66975.199999999997</v>
      </c>
      <c r="AM2655" s="7" t="s">
        <v>287</v>
      </c>
      <c r="AN2655" s="20"/>
      <c r="AO2655" s="21"/>
      <c r="AP2655" s="21"/>
      <c r="AQ2655" s="5" t="s">
        <v>2672</v>
      </c>
      <c r="AR2655" s="5" t="s">
        <v>2203</v>
      </c>
    </row>
    <row r="2656" spans="1:44">
      <c r="A2656" s="87" t="s">
        <v>562</v>
      </c>
      <c r="B2656" s="5">
        <v>1017667</v>
      </c>
      <c r="C2656" s="5" t="s">
        <v>565</v>
      </c>
      <c r="D2656" s="5" t="s">
        <v>55</v>
      </c>
      <c r="E2656" s="5" t="s">
        <v>2577</v>
      </c>
      <c r="F2656" s="5" t="s">
        <v>2208</v>
      </c>
      <c r="G2656" s="5" t="s">
        <v>2673</v>
      </c>
      <c r="H2656" s="6">
        <v>44300</v>
      </c>
      <c r="I2656" s="5" t="s">
        <v>575</v>
      </c>
      <c r="J2656" s="5" t="s">
        <v>627</v>
      </c>
      <c r="K2656" s="5" t="s">
        <v>568</v>
      </c>
      <c r="L2656" s="7">
        <v>6</v>
      </c>
      <c r="M2656" s="7" t="s">
        <v>287</v>
      </c>
      <c r="N2656" s="8">
        <v>4065</v>
      </c>
      <c r="O2656" s="122">
        <v>0.02</v>
      </c>
      <c r="P2656" s="10">
        <f t="shared" si="522"/>
        <v>81</v>
      </c>
      <c r="Q2656" s="122">
        <v>5.0000000000000001E-3</v>
      </c>
      <c r="R2656" s="10">
        <f t="shared" si="523"/>
        <v>20</v>
      </c>
      <c r="S2656" s="122">
        <f t="shared" si="524"/>
        <v>2.4846248462484625E-2</v>
      </c>
      <c r="T2656" s="10">
        <f t="shared" si="525"/>
        <v>101</v>
      </c>
      <c r="U2656" s="10">
        <f t="shared" si="526"/>
        <v>4166</v>
      </c>
      <c r="V2656" s="11">
        <v>4166.625</v>
      </c>
      <c r="W2656" s="12">
        <f t="shared" si="527"/>
        <v>101.625</v>
      </c>
      <c r="X2656" s="123">
        <f t="shared" si="528"/>
        <v>2.5000000000000001E-2</v>
      </c>
      <c r="Y2656" s="124" t="str">
        <f t="shared" si="529"/>
        <v>0.00%-8.40%</v>
      </c>
      <c r="Z2656" s="15"/>
      <c r="AA2656" s="15"/>
      <c r="AB2656" s="15"/>
      <c r="AC2656" s="125"/>
      <c r="AD2656" s="8">
        <f t="shared" si="530"/>
        <v>0</v>
      </c>
      <c r="AE2656" s="17">
        <f t="shared" si="531"/>
        <v>4166.625</v>
      </c>
      <c r="AF2656" s="18">
        <f t="shared" si="532"/>
        <v>101.625</v>
      </c>
      <c r="AG2656" s="126">
        <f t="shared" si="533"/>
        <v>2.4999999999999911E-2</v>
      </c>
      <c r="AH2656" s="20">
        <v>13.6</v>
      </c>
      <c r="AI2656" s="20">
        <v>450</v>
      </c>
      <c r="AJ2656" s="20"/>
      <c r="AK2656" s="20">
        <v>688</v>
      </c>
      <c r="AL2656" s="20">
        <f t="shared" si="534"/>
        <v>62754.1</v>
      </c>
      <c r="AM2656" s="7" t="s">
        <v>287</v>
      </c>
      <c r="AN2656" s="20"/>
      <c r="AO2656" s="21"/>
      <c r="AP2656" s="21"/>
      <c r="AQ2656" s="5" t="s">
        <v>2672</v>
      </c>
      <c r="AR2656" s="5" t="s">
        <v>2203</v>
      </c>
    </row>
    <row r="2657" spans="1:44">
      <c r="A2657" s="87" t="s">
        <v>562</v>
      </c>
      <c r="B2657" s="5">
        <v>1017683</v>
      </c>
      <c r="C2657" s="5" t="s">
        <v>565</v>
      </c>
      <c r="D2657" s="5" t="s">
        <v>55</v>
      </c>
      <c r="E2657" s="5" t="s">
        <v>2577</v>
      </c>
      <c r="F2657" s="5" t="s">
        <v>2215</v>
      </c>
      <c r="G2657" s="5" t="s">
        <v>2673</v>
      </c>
      <c r="H2657" s="6">
        <v>43181</v>
      </c>
      <c r="I2657" s="5" t="s">
        <v>575</v>
      </c>
      <c r="J2657" s="5" t="s">
        <v>627</v>
      </c>
      <c r="K2657" s="5" t="s">
        <v>568</v>
      </c>
      <c r="L2657" s="7">
        <v>6</v>
      </c>
      <c r="M2657" s="7" t="s">
        <v>287</v>
      </c>
      <c r="N2657" s="8">
        <v>4047</v>
      </c>
      <c r="O2657" s="122">
        <v>0.02</v>
      </c>
      <c r="P2657" s="10">
        <f t="shared" si="522"/>
        <v>81</v>
      </c>
      <c r="Q2657" s="122">
        <v>5.0000000000000001E-3</v>
      </c>
      <c r="R2657" s="10">
        <f t="shared" si="523"/>
        <v>20</v>
      </c>
      <c r="S2657" s="122">
        <f t="shared" si="524"/>
        <v>2.4956758092414134E-2</v>
      </c>
      <c r="T2657" s="10">
        <f t="shared" si="525"/>
        <v>101</v>
      </c>
      <c r="U2657" s="10">
        <f t="shared" si="526"/>
        <v>4148</v>
      </c>
      <c r="V2657" s="11">
        <v>4148</v>
      </c>
      <c r="W2657" s="12">
        <f t="shared" si="527"/>
        <v>101</v>
      </c>
      <c r="X2657" s="123">
        <f t="shared" si="528"/>
        <v>2.5000000000000001E-2</v>
      </c>
      <c r="Y2657" s="124" t="str">
        <f t="shared" si="529"/>
        <v>0.00%-8.40%</v>
      </c>
      <c r="Z2657" s="15"/>
      <c r="AA2657" s="15"/>
      <c r="AB2657" s="15"/>
      <c r="AC2657" s="125"/>
      <c r="AD2657" s="8">
        <f t="shared" si="530"/>
        <v>0</v>
      </c>
      <c r="AE2657" s="17">
        <f t="shared" si="531"/>
        <v>4148</v>
      </c>
      <c r="AF2657" s="18">
        <f t="shared" si="532"/>
        <v>101</v>
      </c>
      <c r="AG2657" s="126">
        <f t="shared" si="533"/>
        <v>2.4956758092414155E-2</v>
      </c>
      <c r="AH2657" s="20">
        <v>13.6</v>
      </c>
      <c r="AI2657" s="20">
        <v>450</v>
      </c>
      <c r="AJ2657" s="20"/>
      <c r="AK2657" s="20">
        <v>688</v>
      </c>
      <c r="AL2657" s="20">
        <f t="shared" si="534"/>
        <v>62500.799999999996</v>
      </c>
      <c r="AM2657" s="7" t="s">
        <v>287</v>
      </c>
      <c r="AN2657" s="20"/>
      <c r="AO2657" s="21"/>
      <c r="AP2657" s="21"/>
      <c r="AQ2657" s="5" t="s">
        <v>2672</v>
      </c>
      <c r="AR2657" s="5" t="s">
        <v>2203</v>
      </c>
    </row>
    <row r="2658" spans="1:44">
      <c r="A2658" s="87" t="s">
        <v>562</v>
      </c>
      <c r="B2658" s="5">
        <v>1017725</v>
      </c>
      <c r="C2658" s="5" t="s">
        <v>565</v>
      </c>
      <c r="D2658" s="5" t="s">
        <v>55</v>
      </c>
      <c r="E2658" s="5" t="s">
        <v>2577</v>
      </c>
      <c r="F2658" s="5" t="s">
        <v>2204</v>
      </c>
      <c r="G2658" s="5" t="s">
        <v>2673</v>
      </c>
      <c r="H2658" s="6">
        <v>43186</v>
      </c>
      <c r="I2658" s="5" t="s">
        <v>575</v>
      </c>
      <c r="J2658" s="5" t="s">
        <v>627</v>
      </c>
      <c r="K2658" s="5" t="s">
        <v>568</v>
      </c>
      <c r="L2658" s="7">
        <v>6</v>
      </c>
      <c r="M2658" s="7" t="s">
        <v>287</v>
      </c>
      <c r="N2658" s="8">
        <v>4368</v>
      </c>
      <c r="O2658" s="122">
        <v>0.02</v>
      </c>
      <c r="P2658" s="10">
        <f t="shared" si="522"/>
        <v>87</v>
      </c>
      <c r="Q2658" s="122">
        <v>5.0000000000000001E-3</v>
      </c>
      <c r="R2658" s="10">
        <f t="shared" si="523"/>
        <v>22</v>
      </c>
      <c r="S2658" s="122">
        <f t="shared" si="524"/>
        <v>2.4954212454212456E-2</v>
      </c>
      <c r="T2658" s="10">
        <f t="shared" si="525"/>
        <v>109</v>
      </c>
      <c r="U2658" s="10">
        <f t="shared" si="526"/>
        <v>4477</v>
      </c>
      <c r="V2658" s="11">
        <v>4477</v>
      </c>
      <c r="W2658" s="12">
        <f t="shared" si="527"/>
        <v>109</v>
      </c>
      <c r="X2658" s="123">
        <f t="shared" si="528"/>
        <v>2.5000000000000001E-2</v>
      </c>
      <c r="Y2658" s="124" t="str">
        <f t="shared" si="529"/>
        <v>0.00%-8.40%</v>
      </c>
      <c r="Z2658" s="15"/>
      <c r="AA2658" s="15"/>
      <c r="AB2658" s="15"/>
      <c r="AC2658" s="125"/>
      <c r="AD2658" s="8">
        <f t="shared" si="530"/>
        <v>0</v>
      </c>
      <c r="AE2658" s="17">
        <f t="shared" si="531"/>
        <v>4477</v>
      </c>
      <c r="AF2658" s="18">
        <f t="shared" si="532"/>
        <v>109</v>
      </c>
      <c r="AG2658" s="126">
        <f t="shared" si="533"/>
        <v>2.4954212454212366E-2</v>
      </c>
      <c r="AH2658" s="20">
        <v>13.6</v>
      </c>
      <c r="AI2658" s="20">
        <v>450</v>
      </c>
      <c r="AJ2658" s="20"/>
      <c r="AK2658" s="20">
        <v>688</v>
      </c>
      <c r="AL2658" s="20">
        <f t="shared" si="534"/>
        <v>66975.199999999997</v>
      </c>
      <c r="AM2658" s="7" t="s">
        <v>287</v>
      </c>
      <c r="AN2658" s="20"/>
      <c r="AO2658" s="21"/>
      <c r="AP2658" s="21"/>
      <c r="AQ2658" s="5" t="s">
        <v>2672</v>
      </c>
      <c r="AR2658" s="5" t="s">
        <v>2203</v>
      </c>
    </row>
    <row r="2659" spans="1:44">
      <c r="A2659" s="87" t="s">
        <v>562</v>
      </c>
      <c r="B2659" s="5">
        <v>1017736</v>
      </c>
      <c r="C2659" s="5" t="s">
        <v>565</v>
      </c>
      <c r="D2659" s="5" t="s">
        <v>55</v>
      </c>
      <c r="E2659" s="5" t="s">
        <v>2577</v>
      </c>
      <c r="F2659" s="5" t="s">
        <v>2204</v>
      </c>
      <c r="G2659" s="5" t="s">
        <v>2673</v>
      </c>
      <c r="H2659" s="6">
        <v>43186</v>
      </c>
      <c r="I2659" s="5" t="s">
        <v>575</v>
      </c>
      <c r="J2659" s="5" t="s">
        <v>627</v>
      </c>
      <c r="K2659" s="5" t="s">
        <v>568</v>
      </c>
      <c r="L2659" s="7">
        <v>6</v>
      </c>
      <c r="M2659" s="7" t="s">
        <v>287</v>
      </c>
      <c r="N2659" s="8">
        <v>4268</v>
      </c>
      <c r="O2659" s="122">
        <v>0.02</v>
      </c>
      <c r="P2659" s="10">
        <f t="shared" si="522"/>
        <v>85</v>
      </c>
      <c r="Q2659" s="122">
        <v>5.0000000000000001E-3</v>
      </c>
      <c r="R2659" s="10">
        <f t="shared" si="523"/>
        <v>21</v>
      </c>
      <c r="S2659" s="122">
        <f t="shared" si="524"/>
        <v>2.4835988753514528E-2</v>
      </c>
      <c r="T2659" s="10">
        <f t="shared" si="525"/>
        <v>106</v>
      </c>
      <c r="U2659" s="10">
        <f t="shared" si="526"/>
        <v>4374</v>
      </c>
      <c r="V2659" s="11">
        <v>4374</v>
      </c>
      <c r="W2659" s="12">
        <f t="shared" si="527"/>
        <v>106</v>
      </c>
      <c r="X2659" s="123">
        <f t="shared" si="528"/>
        <v>2.4799999999999999E-2</v>
      </c>
      <c r="Y2659" s="124" t="str">
        <f t="shared" si="529"/>
        <v>0.00%-8.40%</v>
      </c>
      <c r="Z2659" s="15"/>
      <c r="AA2659" s="15"/>
      <c r="AB2659" s="15"/>
      <c r="AC2659" s="125"/>
      <c r="AD2659" s="8">
        <f t="shared" si="530"/>
        <v>0</v>
      </c>
      <c r="AE2659" s="17">
        <f t="shared" si="531"/>
        <v>4374</v>
      </c>
      <c r="AF2659" s="18">
        <f t="shared" si="532"/>
        <v>106</v>
      </c>
      <c r="AG2659" s="126">
        <f t="shared" si="533"/>
        <v>2.483598875351456E-2</v>
      </c>
      <c r="AH2659" s="20">
        <v>13.6</v>
      </c>
      <c r="AI2659" s="20">
        <v>450</v>
      </c>
      <c r="AJ2659" s="20"/>
      <c r="AK2659" s="20">
        <v>688</v>
      </c>
      <c r="AL2659" s="20">
        <f t="shared" si="534"/>
        <v>65574.399999999994</v>
      </c>
      <c r="AM2659" s="7" t="s">
        <v>287</v>
      </c>
      <c r="AN2659" s="20"/>
      <c r="AO2659" s="21"/>
      <c r="AP2659" s="21"/>
      <c r="AQ2659" s="5" t="s">
        <v>2672</v>
      </c>
      <c r="AR2659" s="5" t="s">
        <v>2203</v>
      </c>
    </row>
    <row r="2660" spans="1:44">
      <c r="A2660" s="87" t="s">
        <v>562</v>
      </c>
      <c r="B2660" s="5">
        <v>1017737</v>
      </c>
      <c r="C2660" s="5" t="s">
        <v>565</v>
      </c>
      <c r="D2660" s="5" t="s">
        <v>55</v>
      </c>
      <c r="E2660" s="5" t="s">
        <v>2577</v>
      </c>
      <c r="F2660" s="5" t="s">
        <v>2208</v>
      </c>
      <c r="G2660" s="5" t="s">
        <v>2673</v>
      </c>
      <c r="H2660" s="6">
        <v>43186</v>
      </c>
      <c r="I2660" s="5" t="s">
        <v>575</v>
      </c>
      <c r="J2660" s="5" t="s">
        <v>2642</v>
      </c>
      <c r="K2660" s="5" t="s">
        <v>568</v>
      </c>
      <c r="L2660" s="7">
        <v>6</v>
      </c>
      <c r="M2660" s="7" t="s">
        <v>287</v>
      </c>
      <c r="N2660" s="8">
        <v>4444</v>
      </c>
      <c r="O2660" s="122">
        <v>0.02</v>
      </c>
      <c r="P2660" s="10">
        <f t="shared" si="522"/>
        <v>89</v>
      </c>
      <c r="Q2660" s="122">
        <v>5.0000000000000001E-3</v>
      </c>
      <c r="R2660" s="10">
        <f t="shared" si="523"/>
        <v>22</v>
      </c>
      <c r="S2660" s="122">
        <f t="shared" si="524"/>
        <v>2.4977497749774976E-2</v>
      </c>
      <c r="T2660" s="10">
        <f t="shared" si="525"/>
        <v>111</v>
      </c>
      <c r="U2660" s="10">
        <f t="shared" si="526"/>
        <v>4555</v>
      </c>
      <c r="V2660" s="11">
        <v>4555.0999999999995</v>
      </c>
      <c r="W2660" s="12">
        <f t="shared" si="527"/>
        <v>111.09999999999945</v>
      </c>
      <c r="X2660" s="123">
        <f t="shared" si="528"/>
        <v>2.5000000000000001E-2</v>
      </c>
      <c r="Y2660" s="124" t="str">
        <f t="shared" si="529"/>
        <v>0.00%-8.40%</v>
      </c>
      <c r="Z2660" s="15"/>
      <c r="AA2660" s="15"/>
      <c r="AB2660" s="15"/>
      <c r="AC2660" s="125"/>
      <c r="AD2660" s="8">
        <f t="shared" si="530"/>
        <v>0</v>
      </c>
      <c r="AE2660" s="17">
        <f t="shared" si="531"/>
        <v>4555.0999999999995</v>
      </c>
      <c r="AF2660" s="18">
        <f t="shared" si="532"/>
        <v>111.09999999999945</v>
      </c>
      <c r="AG2660" s="126">
        <f t="shared" si="533"/>
        <v>2.4999999999999911E-2</v>
      </c>
      <c r="AH2660" s="20">
        <v>13.6</v>
      </c>
      <c r="AI2660" s="20">
        <v>650</v>
      </c>
      <c r="AJ2660" s="20"/>
      <c r="AK2660" s="20">
        <v>688</v>
      </c>
      <c r="AL2660" s="20">
        <f t="shared" si="534"/>
        <v>70437.359999999986</v>
      </c>
      <c r="AM2660" s="7" t="s">
        <v>287</v>
      </c>
      <c r="AN2660" s="20"/>
      <c r="AO2660" s="21"/>
      <c r="AP2660" s="21"/>
      <c r="AQ2660" s="5" t="s">
        <v>2672</v>
      </c>
      <c r="AR2660" s="5" t="s">
        <v>2203</v>
      </c>
    </row>
    <row r="2661" spans="1:44">
      <c r="A2661" s="87" t="s">
        <v>562</v>
      </c>
      <c r="B2661" s="5">
        <v>1017781</v>
      </c>
      <c r="C2661" s="5" t="s">
        <v>565</v>
      </c>
      <c r="D2661" s="5" t="s">
        <v>55</v>
      </c>
      <c r="E2661" s="5" t="s">
        <v>2577</v>
      </c>
      <c r="F2661" s="5" t="s">
        <v>2215</v>
      </c>
      <c r="G2661" s="5" t="s">
        <v>2673</v>
      </c>
      <c r="H2661" s="6">
        <v>43190</v>
      </c>
      <c r="I2661" s="5" t="s">
        <v>575</v>
      </c>
      <c r="J2661" s="5" t="s">
        <v>2642</v>
      </c>
      <c r="K2661" s="5" t="s">
        <v>568</v>
      </c>
      <c r="L2661" s="7">
        <v>6</v>
      </c>
      <c r="M2661" s="7" t="s">
        <v>287</v>
      </c>
      <c r="N2661" s="8">
        <v>4317</v>
      </c>
      <c r="O2661" s="122">
        <v>0.02</v>
      </c>
      <c r="P2661" s="10">
        <f t="shared" si="522"/>
        <v>86</v>
      </c>
      <c r="Q2661" s="122">
        <v>5.0000000000000001E-3</v>
      </c>
      <c r="R2661" s="10">
        <f t="shared" si="523"/>
        <v>22</v>
      </c>
      <c r="S2661" s="122">
        <f t="shared" si="524"/>
        <v>2.5017373175816541E-2</v>
      </c>
      <c r="T2661" s="10">
        <f t="shared" si="525"/>
        <v>108</v>
      </c>
      <c r="U2661" s="10">
        <f t="shared" si="526"/>
        <v>4425</v>
      </c>
      <c r="V2661" s="11">
        <v>4425</v>
      </c>
      <c r="W2661" s="12">
        <f t="shared" si="527"/>
        <v>108</v>
      </c>
      <c r="X2661" s="123">
        <f t="shared" si="528"/>
        <v>2.5000000000000001E-2</v>
      </c>
      <c r="Y2661" s="124" t="str">
        <f t="shared" si="529"/>
        <v>0.00%-8.40%</v>
      </c>
      <c r="Z2661" s="15"/>
      <c r="AA2661" s="15"/>
      <c r="AB2661" s="15"/>
      <c r="AC2661" s="125"/>
      <c r="AD2661" s="8">
        <f t="shared" si="530"/>
        <v>0</v>
      </c>
      <c r="AE2661" s="17">
        <f t="shared" si="531"/>
        <v>4425</v>
      </c>
      <c r="AF2661" s="18">
        <f t="shared" si="532"/>
        <v>108</v>
      </c>
      <c r="AG2661" s="126">
        <f t="shared" si="533"/>
        <v>2.5017373175816537E-2</v>
      </c>
      <c r="AH2661" s="20">
        <v>13.6</v>
      </c>
      <c r="AI2661" s="20">
        <v>650</v>
      </c>
      <c r="AJ2661" s="20"/>
      <c r="AK2661" s="20">
        <v>688</v>
      </c>
      <c r="AL2661" s="20">
        <f t="shared" si="534"/>
        <v>68668</v>
      </c>
      <c r="AM2661" s="7" t="s">
        <v>287</v>
      </c>
      <c r="AN2661" s="20"/>
      <c r="AO2661" s="21"/>
      <c r="AP2661" s="21"/>
      <c r="AQ2661" s="5" t="s">
        <v>2672</v>
      </c>
      <c r="AR2661" s="5" t="s">
        <v>2203</v>
      </c>
    </row>
    <row r="2662" spans="1:44">
      <c r="A2662" s="87" t="s">
        <v>562</v>
      </c>
      <c r="B2662" s="5">
        <v>1017823</v>
      </c>
      <c r="C2662" s="5" t="s">
        <v>565</v>
      </c>
      <c r="D2662" s="5" t="s">
        <v>55</v>
      </c>
      <c r="E2662" s="5" t="s">
        <v>2577</v>
      </c>
      <c r="F2662" s="5" t="s">
        <v>2215</v>
      </c>
      <c r="G2662" s="5" t="s">
        <v>2673</v>
      </c>
      <c r="H2662" s="6">
        <v>43193</v>
      </c>
      <c r="I2662" s="5" t="s">
        <v>575</v>
      </c>
      <c r="J2662" s="5" t="s">
        <v>2644</v>
      </c>
      <c r="K2662" s="5" t="s">
        <v>568</v>
      </c>
      <c r="L2662" s="7">
        <v>6</v>
      </c>
      <c r="M2662" s="7" t="s">
        <v>287</v>
      </c>
      <c r="N2662" s="8">
        <v>4388</v>
      </c>
      <c r="O2662" s="122">
        <v>0.02</v>
      </c>
      <c r="P2662" s="10">
        <f t="shared" si="522"/>
        <v>88</v>
      </c>
      <c r="Q2662" s="122">
        <v>5.0000000000000001E-3</v>
      </c>
      <c r="R2662" s="10">
        <f t="shared" si="523"/>
        <v>22</v>
      </c>
      <c r="S2662" s="122">
        <f t="shared" si="524"/>
        <v>2.5068368277119418E-2</v>
      </c>
      <c r="T2662" s="10">
        <f t="shared" si="525"/>
        <v>110</v>
      </c>
      <c r="U2662" s="10">
        <f t="shared" si="526"/>
        <v>4498</v>
      </c>
      <c r="V2662" s="11">
        <v>4388</v>
      </c>
      <c r="W2662" s="12">
        <f t="shared" si="527"/>
        <v>0</v>
      </c>
      <c r="X2662" s="123">
        <f t="shared" si="528"/>
        <v>0</v>
      </c>
      <c r="Y2662" s="124" t="str">
        <f t="shared" si="529"/>
        <v>0.00%-8.40%</v>
      </c>
      <c r="Z2662" s="15"/>
      <c r="AA2662" s="15"/>
      <c r="AB2662" s="15"/>
      <c r="AC2662" s="125"/>
      <c r="AD2662" s="8">
        <f t="shared" si="530"/>
        <v>0</v>
      </c>
      <c r="AE2662" s="17">
        <f t="shared" si="531"/>
        <v>4388</v>
      </c>
      <c r="AF2662" s="18">
        <f t="shared" si="532"/>
        <v>0</v>
      </c>
      <c r="AG2662" s="126">
        <f t="shared" si="533"/>
        <v>0</v>
      </c>
      <c r="AH2662" s="20">
        <v>13.6</v>
      </c>
      <c r="AI2662" s="20">
        <v>650</v>
      </c>
      <c r="AJ2662" s="20"/>
      <c r="AK2662" s="20">
        <v>688</v>
      </c>
      <c r="AL2662" s="20">
        <f t="shared" si="534"/>
        <v>68164.799999999988</v>
      </c>
      <c r="AM2662" s="7" t="s">
        <v>287</v>
      </c>
      <c r="AN2662" s="20"/>
      <c r="AO2662" s="21" t="str">
        <f>VLOOKUP(B2662,'[2]FCLCh-VB2'!$B$9:$AQ$230,42,)</f>
        <v>仅能从事单一/简单工序，工作责任心不强</v>
      </c>
      <c r="AP2662" s="21" t="s">
        <v>140</v>
      </c>
      <c r="AQ2662" s="5" t="s">
        <v>2672</v>
      </c>
      <c r="AR2662" s="5" t="s">
        <v>2203</v>
      </c>
    </row>
    <row r="2663" spans="1:44">
      <c r="A2663" s="87" t="s">
        <v>562</v>
      </c>
      <c r="B2663" s="5">
        <v>1017853</v>
      </c>
      <c r="C2663" s="5" t="s">
        <v>565</v>
      </c>
      <c r="D2663" s="5" t="s">
        <v>55</v>
      </c>
      <c r="E2663" s="5" t="s">
        <v>2577</v>
      </c>
      <c r="F2663" s="5" t="s">
        <v>2204</v>
      </c>
      <c r="G2663" s="5" t="s">
        <v>2673</v>
      </c>
      <c r="H2663" s="6">
        <v>43198</v>
      </c>
      <c r="I2663" s="5" t="s">
        <v>575</v>
      </c>
      <c r="J2663" s="5" t="s">
        <v>2644</v>
      </c>
      <c r="K2663" s="5" t="s">
        <v>568</v>
      </c>
      <c r="L2663" s="7">
        <v>6</v>
      </c>
      <c r="M2663" s="7" t="s">
        <v>287</v>
      </c>
      <c r="N2663" s="8">
        <v>4581</v>
      </c>
      <c r="O2663" s="122">
        <v>0.02</v>
      </c>
      <c r="P2663" s="10">
        <f t="shared" si="522"/>
        <v>92</v>
      </c>
      <c r="Q2663" s="122">
        <v>5.0000000000000001E-3</v>
      </c>
      <c r="R2663" s="10">
        <f t="shared" si="523"/>
        <v>23</v>
      </c>
      <c r="S2663" s="122">
        <f t="shared" si="524"/>
        <v>2.5103689150840429E-2</v>
      </c>
      <c r="T2663" s="10">
        <f t="shared" si="525"/>
        <v>115</v>
      </c>
      <c r="U2663" s="10">
        <f t="shared" si="526"/>
        <v>4696</v>
      </c>
      <c r="V2663" s="11">
        <v>4696</v>
      </c>
      <c r="W2663" s="12">
        <f t="shared" si="527"/>
        <v>115</v>
      </c>
      <c r="X2663" s="123">
        <f t="shared" si="528"/>
        <v>2.5100000000000001E-2</v>
      </c>
      <c r="Y2663" s="124" t="str">
        <f t="shared" si="529"/>
        <v>0.00%-8.40%</v>
      </c>
      <c r="Z2663" s="15"/>
      <c r="AA2663" s="15"/>
      <c r="AB2663" s="15"/>
      <c r="AC2663" s="125"/>
      <c r="AD2663" s="8">
        <f t="shared" si="530"/>
        <v>0</v>
      </c>
      <c r="AE2663" s="17">
        <f t="shared" si="531"/>
        <v>4696</v>
      </c>
      <c r="AF2663" s="18">
        <f t="shared" si="532"/>
        <v>115</v>
      </c>
      <c r="AG2663" s="126">
        <f t="shared" si="533"/>
        <v>2.5103689150840491E-2</v>
      </c>
      <c r="AH2663" s="20">
        <v>13.6</v>
      </c>
      <c r="AI2663" s="20">
        <v>650</v>
      </c>
      <c r="AJ2663" s="20"/>
      <c r="AK2663" s="20">
        <v>688</v>
      </c>
      <c r="AL2663" s="20">
        <f t="shared" si="534"/>
        <v>72353.600000000006</v>
      </c>
      <c r="AM2663" s="7" t="s">
        <v>287</v>
      </c>
      <c r="AN2663" s="20"/>
      <c r="AO2663" s="21"/>
      <c r="AP2663" s="21"/>
      <c r="AQ2663" s="5" t="s">
        <v>2672</v>
      </c>
      <c r="AR2663" s="5" t="s">
        <v>2203</v>
      </c>
    </row>
    <row r="2664" spans="1:44">
      <c r="A2664" s="87" t="s">
        <v>562</v>
      </c>
      <c r="B2664" s="5">
        <v>1017859</v>
      </c>
      <c r="C2664" s="5" t="s">
        <v>565</v>
      </c>
      <c r="D2664" s="5" t="s">
        <v>55</v>
      </c>
      <c r="E2664" s="5" t="s">
        <v>2577</v>
      </c>
      <c r="F2664" s="5" t="s">
        <v>2204</v>
      </c>
      <c r="G2664" s="5" t="s">
        <v>2673</v>
      </c>
      <c r="H2664" s="6">
        <v>43198</v>
      </c>
      <c r="I2664" s="5" t="s">
        <v>575</v>
      </c>
      <c r="J2664" s="5" t="s">
        <v>2642</v>
      </c>
      <c r="K2664" s="5" t="s">
        <v>568</v>
      </c>
      <c r="L2664" s="7">
        <v>6</v>
      </c>
      <c r="M2664" s="7" t="s">
        <v>287</v>
      </c>
      <c r="N2664" s="8">
        <v>4496</v>
      </c>
      <c r="O2664" s="122">
        <v>0.02</v>
      </c>
      <c r="P2664" s="10">
        <f t="shared" si="522"/>
        <v>90</v>
      </c>
      <c r="Q2664" s="122">
        <v>5.0000000000000001E-3</v>
      </c>
      <c r="R2664" s="10">
        <f t="shared" si="523"/>
        <v>22</v>
      </c>
      <c r="S2664" s="122">
        <f t="shared" si="524"/>
        <v>2.491103202846975E-2</v>
      </c>
      <c r="T2664" s="10">
        <f t="shared" si="525"/>
        <v>112</v>
      </c>
      <c r="U2664" s="10">
        <f t="shared" si="526"/>
        <v>4608</v>
      </c>
      <c r="V2664" s="11">
        <v>4608</v>
      </c>
      <c r="W2664" s="12">
        <f t="shared" si="527"/>
        <v>112</v>
      </c>
      <c r="X2664" s="123">
        <f t="shared" si="528"/>
        <v>2.4899999999999999E-2</v>
      </c>
      <c r="Y2664" s="124" t="str">
        <f t="shared" si="529"/>
        <v>0.00%-8.40%</v>
      </c>
      <c r="Z2664" s="15"/>
      <c r="AA2664" s="15"/>
      <c r="AB2664" s="15"/>
      <c r="AC2664" s="125"/>
      <c r="AD2664" s="8">
        <f t="shared" si="530"/>
        <v>0</v>
      </c>
      <c r="AE2664" s="17">
        <f t="shared" si="531"/>
        <v>4608</v>
      </c>
      <c r="AF2664" s="18">
        <f t="shared" si="532"/>
        <v>112</v>
      </c>
      <c r="AG2664" s="126">
        <f t="shared" si="533"/>
        <v>2.4911032028469782E-2</v>
      </c>
      <c r="AH2664" s="20">
        <v>13.6</v>
      </c>
      <c r="AI2664" s="20">
        <v>650</v>
      </c>
      <c r="AJ2664" s="20"/>
      <c r="AK2664" s="20">
        <v>688</v>
      </c>
      <c r="AL2664" s="20">
        <f t="shared" si="534"/>
        <v>71156.799999999988</v>
      </c>
      <c r="AM2664" s="7" t="s">
        <v>287</v>
      </c>
      <c r="AN2664" s="20"/>
      <c r="AO2664" s="21"/>
      <c r="AP2664" s="21"/>
      <c r="AQ2664" s="5" t="s">
        <v>2672</v>
      </c>
      <c r="AR2664" s="5" t="s">
        <v>2203</v>
      </c>
    </row>
    <row r="2665" spans="1:44">
      <c r="A2665" s="87" t="s">
        <v>562</v>
      </c>
      <c r="B2665" s="5">
        <v>1018286</v>
      </c>
      <c r="C2665" s="5" t="s">
        <v>565</v>
      </c>
      <c r="D2665" s="5" t="s">
        <v>55</v>
      </c>
      <c r="E2665" s="5" t="s">
        <v>2577</v>
      </c>
      <c r="F2665" s="5" t="s">
        <v>2208</v>
      </c>
      <c r="G2665" s="5" t="s">
        <v>2673</v>
      </c>
      <c r="H2665" s="6">
        <v>44274</v>
      </c>
      <c r="I2665" s="5" t="s">
        <v>575</v>
      </c>
      <c r="J2665" s="5" t="s">
        <v>2642</v>
      </c>
      <c r="K2665" s="5" t="s">
        <v>568</v>
      </c>
      <c r="L2665" s="7">
        <v>6</v>
      </c>
      <c r="M2665" s="7" t="s">
        <v>287</v>
      </c>
      <c r="N2665" s="8">
        <v>4062</v>
      </c>
      <c r="O2665" s="122">
        <v>0.02</v>
      </c>
      <c r="P2665" s="10">
        <f t="shared" si="522"/>
        <v>81</v>
      </c>
      <c r="Q2665" s="122">
        <v>5.0000000000000001E-3</v>
      </c>
      <c r="R2665" s="10">
        <f t="shared" si="523"/>
        <v>20</v>
      </c>
      <c r="S2665" s="122">
        <f t="shared" si="524"/>
        <v>2.4864598719842441E-2</v>
      </c>
      <c r="T2665" s="10">
        <f t="shared" si="525"/>
        <v>101</v>
      </c>
      <c r="U2665" s="10">
        <f t="shared" si="526"/>
        <v>4163</v>
      </c>
      <c r="V2665" s="11">
        <v>4163.5499999999993</v>
      </c>
      <c r="W2665" s="12">
        <f t="shared" si="527"/>
        <v>101.54999999999927</v>
      </c>
      <c r="X2665" s="123">
        <f t="shared" si="528"/>
        <v>2.5000000000000001E-2</v>
      </c>
      <c r="Y2665" s="124" t="str">
        <f t="shared" si="529"/>
        <v>0.00%-8.40%</v>
      </c>
      <c r="Z2665" s="15"/>
      <c r="AA2665" s="15"/>
      <c r="AB2665" s="15"/>
      <c r="AC2665" s="125"/>
      <c r="AD2665" s="8">
        <f t="shared" si="530"/>
        <v>0</v>
      </c>
      <c r="AE2665" s="17">
        <f t="shared" si="531"/>
        <v>4163.5499999999993</v>
      </c>
      <c r="AF2665" s="18">
        <f t="shared" si="532"/>
        <v>101.54999999999927</v>
      </c>
      <c r="AG2665" s="126">
        <f t="shared" si="533"/>
        <v>2.4999999999999911E-2</v>
      </c>
      <c r="AH2665" s="20">
        <v>13.6</v>
      </c>
      <c r="AI2665" s="20">
        <v>650</v>
      </c>
      <c r="AJ2665" s="20"/>
      <c r="AK2665" s="20">
        <v>688</v>
      </c>
      <c r="AL2665" s="20">
        <f t="shared" si="534"/>
        <v>65112.279999999992</v>
      </c>
      <c r="AM2665" s="7" t="s">
        <v>287</v>
      </c>
      <c r="AN2665" s="20"/>
      <c r="AO2665" s="21"/>
      <c r="AP2665" s="21"/>
      <c r="AQ2665" s="5" t="s">
        <v>2672</v>
      </c>
      <c r="AR2665" s="5" t="s">
        <v>2203</v>
      </c>
    </row>
    <row r="2666" spans="1:44">
      <c r="A2666" s="87" t="s">
        <v>562</v>
      </c>
      <c r="B2666" s="5">
        <v>1018423</v>
      </c>
      <c r="C2666" s="5" t="s">
        <v>565</v>
      </c>
      <c r="D2666" s="5" t="s">
        <v>55</v>
      </c>
      <c r="E2666" s="5" t="s">
        <v>2577</v>
      </c>
      <c r="F2666" s="5" t="s">
        <v>2215</v>
      </c>
      <c r="G2666" s="5" t="s">
        <v>2673</v>
      </c>
      <c r="H2666" s="6">
        <v>44279</v>
      </c>
      <c r="I2666" s="5" t="s">
        <v>575</v>
      </c>
      <c r="J2666" s="5" t="s">
        <v>2642</v>
      </c>
      <c r="K2666" s="5" t="s">
        <v>568</v>
      </c>
      <c r="L2666" s="7">
        <v>6</v>
      </c>
      <c r="M2666" s="7" t="s">
        <v>287</v>
      </c>
      <c r="N2666" s="8">
        <v>4068</v>
      </c>
      <c r="O2666" s="122">
        <v>0.02</v>
      </c>
      <c r="P2666" s="10">
        <f t="shared" si="522"/>
        <v>81</v>
      </c>
      <c r="Q2666" s="122">
        <v>5.0000000000000001E-3</v>
      </c>
      <c r="R2666" s="10">
        <f t="shared" si="523"/>
        <v>20</v>
      </c>
      <c r="S2666" s="122">
        <f t="shared" si="524"/>
        <v>2.4827925270403145E-2</v>
      </c>
      <c r="T2666" s="10">
        <f t="shared" si="525"/>
        <v>101</v>
      </c>
      <c r="U2666" s="10">
        <f t="shared" si="526"/>
        <v>4169</v>
      </c>
      <c r="V2666" s="11">
        <v>4328</v>
      </c>
      <c r="W2666" s="12">
        <f t="shared" si="527"/>
        <v>260</v>
      </c>
      <c r="X2666" s="123">
        <f t="shared" si="528"/>
        <v>6.3899999999999998E-2</v>
      </c>
      <c r="Y2666" s="124" t="str">
        <f t="shared" si="529"/>
        <v>0.00%-8.40%</v>
      </c>
      <c r="Z2666" s="15"/>
      <c r="AA2666" s="15"/>
      <c r="AB2666" s="15"/>
      <c r="AC2666" s="125"/>
      <c r="AD2666" s="8">
        <f t="shared" si="530"/>
        <v>0</v>
      </c>
      <c r="AE2666" s="17">
        <f t="shared" si="531"/>
        <v>4328</v>
      </c>
      <c r="AF2666" s="18">
        <f t="shared" si="532"/>
        <v>260</v>
      </c>
      <c r="AG2666" s="126">
        <f t="shared" si="533"/>
        <v>6.3913470993117061E-2</v>
      </c>
      <c r="AH2666" s="20">
        <v>13.6</v>
      </c>
      <c r="AI2666" s="20">
        <v>650</v>
      </c>
      <c r="AJ2666" s="20"/>
      <c r="AK2666" s="20">
        <v>688</v>
      </c>
      <c r="AL2666" s="20">
        <f t="shared" si="534"/>
        <v>67348.799999999988</v>
      </c>
      <c r="AM2666" s="7" t="s">
        <v>287</v>
      </c>
      <c r="AN2666" s="20"/>
      <c r="AO2666" s="21" t="str">
        <f>VLOOKUP(B2666,'[2]FCLCh-VB2'!$B$9:$AQ$230,42,)</f>
        <v>高绩效员工,新产品阶段胜任总装69个岗位及培训其他员工</v>
      </c>
      <c r="AP2666" s="21"/>
      <c r="AQ2666" s="5" t="s">
        <v>2672</v>
      </c>
      <c r="AR2666" s="5" t="s">
        <v>2203</v>
      </c>
    </row>
    <row r="2667" spans="1:44">
      <c r="A2667" s="87" t="s">
        <v>562</v>
      </c>
      <c r="B2667" s="5">
        <v>1018542</v>
      </c>
      <c r="C2667" s="5" t="s">
        <v>565</v>
      </c>
      <c r="D2667" s="5" t="s">
        <v>55</v>
      </c>
      <c r="E2667" s="5" t="s">
        <v>2577</v>
      </c>
      <c r="F2667" s="5" t="s">
        <v>2204</v>
      </c>
      <c r="G2667" s="5" t="s">
        <v>2673</v>
      </c>
      <c r="H2667" s="6">
        <v>43895</v>
      </c>
      <c r="I2667" s="5" t="s">
        <v>575</v>
      </c>
      <c r="J2667" s="5" t="s">
        <v>653</v>
      </c>
      <c r="K2667" s="5" t="s">
        <v>568</v>
      </c>
      <c r="L2667" s="7">
        <v>6</v>
      </c>
      <c r="M2667" s="7" t="s">
        <v>287</v>
      </c>
      <c r="N2667" s="8">
        <v>4574</v>
      </c>
      <c r="O2667" s="122">
        <v>0.02</v>
      </c>
      <c r="P2667" s="10">
        <f t="shared" si="522"/>
        <v>91</v>
      </c>
      <c r="Q2667" s="122">
        <v>5.0000000000000001E-3</v>
      </c>
      <c r="R2667" s="10">
        <f t="shared" si="523"/>
        <v>23</v>
      </c>
      <c r="S2667" s="122">
        <f t="shared" si="524"/>
        <v>2.4923480542195016E-2</v>
      </c>
      <c r="T2667" s="10">
        <f t="shared" si="525"/>
        <v>114</v>
      </c>
      <c r="U2667" s="10">
        <f t="shared" si="526"/>
        <v>4688</v>
      </c>
      <c r="V2667" s="11">
        <v>4688</v>
      </c>
      <c r="W2667" s="12">
        <f t="shared" si="527"/>
        <v>114</v>
      </c>
      <c r="X2667" s="123">
        <f t="shared" si="528"/>
        <v>2.4899999999999999E-2</v>
      </c>
      <c r="Y2667" s="124" t="str">
        <f t="shared" si="529"/>
        <v>0.00%-8.40%</v>
      </c>
      <c r="Z2667" s="15"/>
      <c r="AA2667" s="15"/>
      <c r="AB2667" s="15"/>
      <c r="AC2667" s="125"/>
      <c r="AD2667" s="8">
        <f t="shared" si="530"/>
        <v>0</v>
      </c>
      <c r="AE2667" s="17">
        <f t="shared" si="531"/>
        <v>4688</v>
      </c>
      <c r="AF2667" s="18">
        <f t="shared" si="532"/>
        <v>114</v>
      </c>
      <c r="AG2667" s="126">
        <f t="shared" si="533"/>
        <v>2.4923480542194953E-2</v>
      </c>
      <c r="AH2667" s="20">
        <v>13.6</v>
      </c>
      <c r="AI2667" s="20">
        <v>750</v>
      </c>
      <c r="AJ2667" s="20"/>
      <c r="AK2667" s="20">
        <v>688</v>
      </c>
      <c r="AL2667" s="20">
        <f t="shared" si="534"/>
        <v>73444.799999999988</v>
      </c>
      <c r="AM2667" s="7" t="s">
        <v>287</v>
      </c>
      <c r="AN2667" s="20"/>
      <c r="AO2667" s="21"/>
      <c r="AP2667" s="21"/>
      <c r="AQ2667" s="5" t="s">
        <v>2672</v>
      </c>
      <c r="AR2667" s="5" t="s">
        <v>2203</v>
      </c>
    </row>
    <row r="2668" spans="1:44">
      <c r="A2668" s="87" t="s">
        <v>562</v>
      </c>
      <c r="B2668" s="5">
        <v>1019224</v>
      </c>
      <c r="C2668" s="5" t="s">
        <v>565</v>
      </c>
      <c r="D2668" s="5" t="s">
        <v>55</v>
      </c>
      <c r="E2668" s="5" t="s">
        <v>2577</v>
      </c>
      <c r="F2668" s="5" t="s">
        <v>2208</v>
      </c>
      <c r="G2668" s="5" t="s">
        <v>2673</v>
      </c>
      <c r="H2668" s="6">
        <v>44025</v>
      </c>
      <c r="I2668" s="5" t="s">
        <v>575</v>
      </c>
      <c r="J2668" s="5" t="s">
        <v>653</v>
      </c>
      <c r="K2668" s="5" t="s">
        <v>568</v>
      </c>
      <c r="L2668" s="7">
        <v>6</v>
      </c>
      <c r="M2668" s="7" t="s">
        <v>287</v>
      </c>
      <c r="N2668" s="8">
        <v>4471</v>
      </c>
      <c r="O2668" s="122">
        <v>0.02</v>
      </c>
      <c r="P2668" s="10">
        <f t="shared" si="522"/>
        <v>89</v>
      </c>
      <c r="Q2668" s="122">
        <v>5.0000000000000001E-3</v>
      </c>
      <c r="R2668" s="10">
        <f t="shared" si="523"/>
        <v>22</v>
      </c>
      <c r="S2668" s="122">
        <f t="shared" si="524"/>
        <v>2.4826660702303736E-2</v>
      </c>
      <c r="T2668" s="10">
        <f t="shared" si="525"/>
        <v>111</v>
      </c>
      <c r="U2668" s="10">
        <f t="shared" si="526"/>
        <v>4582</v>
      </c>
      <c r="V2668" s="11">
        <v>4582.7749999999996</v>
      </c>
      <c r="W2668" s="12">
        <f t="shared" si="527"/>
        <v>111.77499999999964</v>
      </c>
      <c r="X2668" s="123">
        <f t="shared" si="528"/>
        <v>2.5000000000000001E-2</v>
      </c>
      <c r="Y2668" s="124" t="str">
        <f t="shared" si="529"/>
        <v>0.00%-8.40%</v>
      </c>
      <c r="Z2668" s="15"/>
      <c r="AA2668" s="15"/>
      <c r="AB2668" s="15"/>
      <c r="AC2668" s="125"/>
      <c r="AD2668" s="8">
        <f t="shared" si="530"/>
        <v>0</v>
      </c>
      <c r="AE2668" s="17">
        <f t="shared" si="531"/>
        <v>4582.7749999999996</v>
      </c>
      <c r="AF2668" s="18">
        <f t="shared" si="532"/>
        <v>111.77499999999964</v>
      </c>
      <c r="AG2668" s="126">
        <f t="shared" si="533"/>
        <v>2.4999999999999911E-2</v>
      </c>
      <c r="AH2668" s="20">
        <v>13.6</v>
      </c>
      <c r="AI2668" s="20">
        <v>750</v>
      </c>
      <c r="AJ2668" s="20"/>
      <c r="AK2668" s="20">
        <v>688</v>
      </c>
      <c r="AL2668" s="20">
        <f t="shared" si="534"/>
        <v>72013.739999999991</v>
      </c>
      <c r="AM2668" s="7" t="s">
        <v>287</v>
      </c>
      <c r="AN2668" s="20"/>
      <c r="AO2668" s="21"/>
      <c r="AP2668" s="21"/>
      <c r="AQ2668" s="5" t="s">
        <v>2672</v>
      </c>
      <c r="AR2668" s="5" t="s">
        <v>2203</v>
      </c>
    </row>
    <row r="2669" spans="1:44">
      <c r="A2669" s="87" t="s">
        <v>562</v>
      </c>
      <c r="B2669" s="5">
        <v>1019583</v>
      </c>
      <c r="C2669" s="5" t="s">
        <v>565</v>
      </c>
      <c r="D2669" s="5" t="s">
        <v>55</v>
      </c>
      <c r="E2669" s="5" t="s">
        <v>2577</v>
      </c>
      <c r="F2669" s="5" t="s">
        <v>2215</v>
      </c>
      <c r="G2669" s="5" t="s">
        <v>2673</v>
      </c>
      <c r="H2669" s="6">
        <v>44058</v>
      </c>
      <c r="I2669" s="5" t="s">
        <v>575</v>
      </c>
      <c r="J2669" s="5" t="s">
        <v>627</v>
      </c>
      <c r="K2669" s="5" t="s">
        <v>568</v>
      </c>
      <c r="L2669" s="7">
        <v>6</v>
      </c>
      <c r="M2669" s="7" t="s">
        <v>287</v>
      </c>
      <c r="N2669" s="8">
        <v>3956</v>
      </c>
      <c r="O2669" s="122">
        <v>0.02</v>
      </c>
      <c r="P2669" s="10">
        <f t="shared" si="522"/>
        <v>79</v>
      </c>
      <c r="Q2669" s="122">
        <v>5.0000000000000001E-3</v>
      </c>
      <c r="R2669" s="10">
        <f t="shared" si="523"/>
        <v>20</v>
      </c>
      <c r="S2669" s="122">
        <f t="shared" si="524"/>
        <v>2.5025278058645097E-2</v>
      </c>
      <c r="T2669" s="10">
        <f t="shared" si="525"/>
        <v>99</v>
      </c>
      <c r="U2669" s="10">
        <f t="shared" si="526"/>
        <v>4055</v>
      </c>
      <c r="V2669" s="11">
        <v>4006</v>
      </c>
      <c r="W2669" s="12">
        <f t="shared" si="527"/>
        <v>50</v>
      </c>
      <c r="X2669" s="123">
        <f t="shared" si="528"/>
        <v>1.26E-2</v>
      </c>
      <c r="Y2669" s="124" t="str">
        <f t="shared" si="529"/>
        <v>0.00%-8.40%</v>
      </c>
      <c r="Z2669" s="15"/>
      <c r="AA2669" s="15"/>
      <c r="AB2669" s="15"/>
      <c r="AC2669" s="125"/>
      <c r="AD2669" s="8">
        <f t="shared" si="530"/>
        <v>0</v>
      </c>
      <c r="AE2669" s="17">
        <f t="shared" si="531"/>
        <v>4006</v>
      </c>
      <c r="AF2669" s="18">
        <f t="shared" si="532"/>
        <v>50</v>
      </c>
      <c r="AG2669" s="126">
        <f t="shared" si="533"/>
        <v>1.2639029322548012E-2</v>
      </c>
      <c r="AH2669" s="20">
        <v>13.6</v>
      </c>
      <c r="AI2669" s="20">
        <v>450</v>
      </c>
      <c r="AJ2669" s="20"/>
      <c r="AK2669" s="20">
        <v>688</v>
      </c>
      <c r="AL2669" s="20">
        <f t="shared" si="534"/>
        <v>60569.599999999999</v>
      </c>
      <c r="AM2669" s="7" t="s">
        <v>287</v>
      </c>
      <c r="AN2669" s="20"/>
      <c r="AO2669" s="21" t="str">
        <f>VLOOKUP(B2669,'[2]FCLCh-VB2'!$B$9:$AQ$230,42,)</f>
        <v>仅能从事单一工序</v>
      </c>
      <c r="AP2669" s="21"/>
      <c r="AQ2669" s="5" t="s">
        <v>2672</v>
      </c>
      <c r="AR2669" s="5" t="s">
        <v>2203</v>
      </c>
    </row>
    <row r="2670" spans="1:44">
      <c r="A2670" s="87" t="s">
        <v>562</v>
      </c>
      <c r="B2670" s="5">
        <v>1020342</v>
      </c>
      <c r="C2670" s="5" t="s">
        <v>565</v>
      </c>
      <c r="D2670" s="5" t="s">
        <v>55</v>
      </c>
      <c r="E2670" s="5" t="s">
        <v>2577</v>
      </c>
      <c r="F2670" s="5" t="s">
        <v>2208</v>
      </c>
      <c r="G2670" s="5" t="s">
        <v>2673</v>
      </c>
      <c r="H2670" s="6">
        <v>44165</v>
      </c>
      <c r="I2670" s="5" t="s">
        <v>575</v>
      </c>
      <c r="J2670" s="5" t="s">
        <v>653</v>
      </c>
      <c r="K2670" s="5" t="s">
        <v>568</v>
      </c>
      <c r="L2670" s="7">
        <v>6</v>
      </c>
      <c r="M2670" s="7" t="s">
        <v>287</v>
      </c>
      <c r="N2670" s="8">
        <v>4325</v>
      </c>
      <c r="O2670" s="122">
        <v>0.02</v>
      </c>
      <c r="P2670" s="10">
        <f t="shared" si="522"/>
        <v>87</v>
      </c>
      <c r="Q2670" s="122">
        <v>5.0000000000000001E-3</v>
      </c>
      <c r="R2670" s="10">
        <f t="shared" si="523"/>
        <v>22</v>
      </c>
      <c r="S2670" s="122">
        <f t="shared" si="524"/>
        <v>2.5202312138728325E-2</v>
      </c>
      <c r="T2670" s="10">
        <f t="shared" si="525"/>
        <v>109</v>
      </c>
      <c r="U2670" s="10">
        <f t="shared" si="526"/>
        <v>4434</v>
      </c>
      <c r="V2670" s="11">
        <v>4433.125</v>
      </c>
      <c r="W2670" s="12">
        <f t="shared" si="527"/>
        <v>108.125</v>
      </c>
      <c r="X2670" s="123">
        <f t="shared" si="528"/>
        <v>2.5000000000000001E-2</v>
      </c>
      <c r="Y2670" s="124" t="str">
        <f t="shared" si="529"/>
        <v>0.00%-8.40%</v>
      </c>
      <c r="Z2670" s="15"/>
      <c r="AA2670" s="15"/>
      <c r="AB2670" s="15"/>
      <c r="AC2670" s="125"/>
      <c r="AD2670" s="8">
        <f t="shared" si="530"/>
        <v>0</v>
      </c>
      <c r="AE2670" s="17">
        <f t="shared" si="531"/>
        <v>4433.125</v>
      </c>
      <c r="AF2670" s="18">
        <f t="shared" si="532"/>
        <v>108.125</v>
      </c>
      <c r="AG2670" s="126">
        <f t="shared" si="533"/>
        <v>2.4999999999999911E-2</v>
      </c>
      <c r="AH2670" s="20">
        <v>13.6</v>
      </c>
      <c r="AI2670" s="20">
        <v>750</v>
      </c>
      <c r="AJ2670" s="20"/>
      <c r="AK2670" s="20">
        <v>688</v>
      </c>
      <c r="AL2670" s="20">
        <f t="shared" si="534"/>
        <v>69978.5</v>
      </c>
      <c r="AM2670" s="7" t="s">
        <v>287</v>
      </c>
      <c r="AN2670" s="20"/>
      <c r="AO2670" s="21"/>
      <c r="AP2670" s="21"/>
      <c r="AQ2670" s="5" t="s">
        <v>2672</v>
      </c>
      <c r="AR2670" s="5" t="s">
        <v>2203</v>
      </c>
    </row>
    <row r="2671" spans="1:44">
      <c r="A2671" s="87" t="s">
        <v>562</v>
      </c>
      <c r="B2671" s="5">
        <v>1110014</v>
      </c>
      <c r="C2671" s="5" t="s">
        <v>565</v>
      </c>
      <c r="D2671" s="5" t="s">
        <v>55</v>
      </c>
      <c r="E2671" s="5" t="s">
        <v>2577</v>
      </c>
      <c r="F2671" s="5" t="s">
        <v>2208</v>
      </c>
      <c r="G2671" s="5" t="s">
        <v>2673</v>
      </c>
      <c r="H2671" s="6">
        <v>38596</v>
      </c>
      <c r="I2671" s="5" t="s">
        <v>489</v>
      </c>
      <c r="J2671" s="5" t="s">
        <v>2656</v>
      </c>
      <c r="K2671" s="5" t="s">
        <v>568</v>
      </c>
      <c r="L2671" s="7">
        <v>6</v>
      </c>
      <c r="M2671" s="7" t="s">
        <v>287</v>
      </c>
      <c r="N2671" s="8">
        <v>8040</v>
      </c>
      <c r="O2671" s="122">
        <v>0.02</v>
      </c>
      <c r="P2671" s="10">
        <f t="shared" si="522"/>
        <v>161</v>
      </c>
      <c r="Q2671" s="122">
        <v>5.0000000000000001E-3</v>
      </c>
      <c r="R2671" s="10">
        <f t="shared" si="523"/>
        <v>40</v>
      </c>
      <c r="S2671" s="122">
        <f t="shared" si="524"/>
        <v>2.5000000000000001E-2</v>
      </c>
      <c r="T2671" s="10">
        <f t="shared" si="525"/>
        <v>201</v>
      </c>
      <c r="U2671" s="10">
        <f t="shared" si="526"/>
        <v>8241</v>
      </c>
      <c r="V2671" s="11">
        <v>8442</v>
      </c>
      <c r="W2671" s="12">
        <f t="shared" si="527"/>
        <v>402</v>
      </c>
      <c r="X2671" s="123">
        <f t="shared" si="528"/>
        <v>0.05</v>
      </c>
      <c r="Y2671" s="124" t="str">
        <f t="shared" si="529"/>
        <v>0.00%-8.40%</v>
      </c>
      <c r="Z2671" s="15"/>
      <c r="AA2671" s="15"/>
      <c r="AB2671" s="15"/>
      <c r="AC2671" s="125"/>
      <c r="AD2671" s="8">
        <f t="shared" si="530"/>
        <v>0</v>
      </c>
      <c r="AE2671" s="17">
        <f t="shared" si="531"/>
        <v>8442</v>
      </c>
      <c r="AF2671" s="18">
        <f t="shared" si="532"/>
        <v>402</v>
      </c>
      <c r="AG2671" s="126">
        <f t="shared" si="533"/>
        <v>5.0000000000000044E-2</v>
      </c>
      <c r="AH2671" s="20">
        <v>13.6</v>
      </c>
      <c r="AI2671" s="20">
        <v>500</v>
      </c>
      <c r="AJ2671" s="20"/>
      <c r="AK2671" s="20">
        <v>688</v>
      </c>
      <c r="AL2671" s="20">
        <f t="shared" si="534"/>
        <v>121499.2</v>
      </c>
      <c r="AM2671" s="7" t="s">
        <v>287</v>
      </c>
      <c r="AN2671" s="20"/>
      <c r="AO2671" s="21" t="str">
        <f>VLOOKUP(B2671,'[3]FCLCh-VB3'!$B$9:$AQ$389,42,)</f>
        <v>带领团队完成4D 85P-Fit新产品快速爬坡，并主导快赢项目实现8个人头优化，与其他领班差异较大，适度平衡</v>
      </c>
      <c r="AP2671" s="21"/>
      <c r="AQ2671" s="5" t="s">
        <v>2672</v>
      </c>
      <c r="AR2671" s="5" t="s">
        <v>2203</v>
      </c>
    </row>
    <row r="2672" spans="1:44">
      <c r="A2672" s="87" t="s">
        <v>562</v>
      </c>
      <c r="B2672" s="5">
        <v>1110026</v>
      </c>
      <c r="C2672" s="5" t="s">
        <v>565</v>
      </c>
      <c r="D2672" s="5" t="s">
        <v>55</v>
      </c>
      <c r="E2672" s="5" t="s">
        <v>2577</v>
      </c>
      <c r="F2672" s="5" t="s">
        <v>2204</v>
      </c>
      <c r="G2672" s="5" t="s">
        <v>2673</v>
      </c>
      <c r="H2672" s="6">
        <v>40364</v>
      </c>
      <c r="I2672" s="5" t="s">
        <v>575</v>
      </c>
      <c r="J2672" s="5" t="s">
        <v>2681</v>
      </c>
      <c r="K2672" s="5" t="s">
        <v>568</v>
      </c>
      <c r="L2672" s="7">
        <v>6</v>
      </c>
      <c r="M2672" s="7" t="s">
        <v>287</v>
      </c>
      <c r="N2672" s="8">
        <v>5101</v>
      </c>
      <c r="O2672" s="122">
        <v>0.02</v>
      </c>
      <c r="P2672" s="10">
        <f t="shared" si="522"/>
        <v>102</v>
      </c>
      <c r="Q2672" s="122">
        <v>5.0000000000000001E-3</v>
      </c>
      <c r="R2672" s="10">
        <f t="shared" si="523"/>
        <v>26</v>
      </c>
      <c r="S2672" s="122">
        <f t="shared" si="524"/>
        <v>2.509311899627524E-2</v>
      </c>
      <c r="T2672" s="10">
        <f t="shared" si="525"/>
        <v>128</v>
      </c>
      <c r="U2672" s="10">
        <f t="shared" si="526"/>
        <v>5229</v>
      </c>
      <c r="V2672" s="11">
        <v>5229</v>
      </c>
      <c r="W2672" s="12">
        <f t="shared" si="527"/>
        <v>128</v>
      </c>
      <c r="X2672" s="123">
        <f t="shared" si="528"/>
        <v>2.5100000000000001E-2</v>
      </c>
      <c r="Y2672" s="124" t="str">
        <f t="shared" si="529"/>
        <v>0.00%-8.40%</v>
      </c>
      <c r="Z2672" s="15"/>
      <c r="AA2672" s="15"/>
      <c r="AB2672" s="15"/>
      <c r="AC2672" s="125"/>
      <c r="AD2672" s="8">
        <f t="shared" si="530"/>
        <v>0</v>
      </c>
      <c r="AE2672" s="17">
        <f t="shared" si="531"/>
        <v>5229</v>
      </c>
      <c r="AF2672" s="18">
        <f t="shared" si="532"/>
        <v>128</v>
      </c>
      <c r="AG2672" s="126">
        <f t="shared" si="533"/>
        <v>2.509311899627531E-2</v>
      </c>
      <c r="AH2672" s="20">
        <v>13.6</v>
      </c>
      <c r="AI2672" s="20">
        <v>850</v>
      </c>
      <c r="AJ2672" s="20"/>
      <c r="AK2672" s="20">
        <v>688</v>
      </c>
      <c r="AL2672" s="20">
        <f t="shared" si="534"/>
        <v>82002.399999999994</v>
      </c>
      <c r="AM2672" s="7" t="s">
        <v>287</v>
      </c>
      <c r="AN2672" s="20"/>
      <c r="AO2672" s="21"/>
      <c r="AP2672" s="21"/>
      <c r="AQ2672" s="5" t="s">
        <v>2672</v>
      </c>
      <c r="AR2672" s="5" t="s">
        <v>2203</v>
      </c>
    </row>
    <row r="2673" spans="1:44">
      <c r="A2673" s="87" t="s">
        <v>562</v>
      </c>
      <c r="B2673" s="5">
        <v>1111023</v>
      </c>
      <c r="C2673" s="5" t="s">
        <v>565</v>
      </c>
      <c r="D2673" s="5" t="s">
        <v>55</v>
      </c>
      <c r="E2673" s="5" t="s">
        <v>2577</v>
      </c>
      <c r="F2673" s="5" t="s">
        <v>2199</v>
      </c>
      <c r="G2673" s="5" t="s">
        <v>2676</v>
      </c>
      <c r="H2673" s="6">
        <v>35744</v>
      </c>
      <c r="I2673" s="5" t="s">
        <v>594</v>
      </c>
      <c r="J2673" s="5" t="s">
        <v>594</v>
      </c>
      <c r="K2673" s="5" t="s">
        <v>568</v>
      </c>
      <c r="L2673" s="7">
        <v>6</v>
      </c>
      <c r="M2673" s="7" t="s">
        <v>287</v>
      </c>
      <c r="N2673" s="8">
        <v>5250</v>
      </c>
      <c r="O2673" s="122">
        <v>0.02</v>
      </c>
      <c r="P2673" s="10">
        <f t="shared" si="522"/>
        <v>105</v>
      </c>
      <c r="Q2673" s="122">
        <v>5.0000000000000001E-3</v>
      </c>
      <c r="R2673" s="10">
        <f t="shared" si="523"/>
        <v>26</v>
      </c>
      <c r="S2673" s="122">
        <f t="shared" si="524"/>
        <v>2.4952380952380952E-2</v>
      </c>
      <c r="T2673" s="10">
        <f t="shared" si="525"/>
        <v>131</v>
      </c>
      <c r="U2673" s="10">
        <f t="shared" si="526"/>
        <v>5381</v>
      </c>
      <c r="V2673" s="11">
        <v>5250</v>
      </c>
      <c r="W2673" s="12">
        <f t="shared" si="527"/>
        <v>0</v>
      </c>
      <c r="X2673" s="123">
        <f t="shared" si="528"/>
        <v>0</v>
      </c>
      <c r="Y2673" s="124" t="str">
        <f t="shared" si="529"/>
        <v>0.00%-8.40%</v>
      </c>
      <c r="Z2673" s="15"/>
      <c r="AA2673" s="15"/>
      <c r="AB2673" s="15"/>
      <c r="AC2673" s="125"/>
      <c r="AD2673" s="8">
        <f t="shared" si="530"/>
        <v>0</v>
      </c>
      <c r="AE2673" s="17">
        <f t="shared" si="531"/>
        <v>5250</v>
      </c>
      <c r="AF2673" s="18">
        <f t="shared" si="532"/>
        <v>0</v>
      </c>
      <c r="AG2673" s="126">
        <f t="shared" si="533"/>
        <v>0</v>
      </c>
      <c r="AH2673" s="20">
        <v>13.6</v>
      </c>
      <c r="AI2673" s="20">
        <v>750</v>
      </c>
      <c r="AJ2673" s="20"/>
      <c r="AK2673" s="20">
        <v>688</v>
      </c>
      <c r="AL2673" s="20">
        <f t="shared" si="534"/>
        <v>81088</v>
      </c>
      <c r="AM2673" s="7" t="s">
        <v>287</v>
      </c>
      <c r="AN2673" s="20"/>
      <c r="AO2673" s="21" t="str">
        <f>VLOOKUP(B2673,'[5]FCLCh-VBR'!$B$9:$AQ$42,42,)</f>
        <v>低绩效计划为操作岗位</v>
      </c>
      <c r="AP2673" s="21" t="s">
        <v>140</v>
      </c>
      <c r="AQ2673" s="5" t="s">
        <v>2672</v>
      </c>
      <c r="AR2673" s="5" t="s">
        <v>2203</v>
      </c>
    </row>
    <row r="2674" spans="1:44">
      <c r="A2674" s="87" t="s">
        <v>562</v>
      </c>
      <c r="B2674" s="5">
        <v>1111196</v>
      </c>
      <c r="C2674" s="5" t="s">
        <v>565</v>
      </c>
      <c r="D2674" s="5" t="s">
        <v>55</v>
      </c>
      <c r="E2674" s="5" t="s">
        <v>2577</v>
      </c>
      <c r="F2674" s="5" t="s">
        <v>2215</v>
      </c>
      <c r="G2674" s="5" t="s">
        <v>2673</v>
      </c>
      <c r="H2674" s="6">
        <v>44246</v>
      </c>
      <c r="I2674" s="5" t="s">
        <v>575</v>
      </c>
      <c r="J2674" s="5" t="s">
        <v>2642</v>
      </c>
      <c r="K2674" s="5" t="s">
        <v>568</v>
      </c>
      <c r="L2674" s="7">
        <v>6</v>
      </c>
      <c r="M2674" s="7" t="s">
        <v>287</v>
      </c>
      <c r="N2674" s="8">
        <v>4069</v>
      </c>
      <c r="O2674" s="122">
        <v>0.02</v>
      </c>
      <c r="P2674" s="10">
        <f t="shared" si="522"/>
        <v>81</v>
      </c>
      <c r="Q2674" s="122">
        <v>5.0000000000000001E-3</v>
      </c>
      <c r="R2674" s="10">
        <f t="shared" si="523"/>
        <v>20</v>
      </c>
      <c r="S2674" s="122">
        <f t="shared" si="524"/>
        <v>2.4821823543868273E-2</v>
      </c>
      <c r="T2674" s="10">
        <f t="shared" si="525"/>
        <v>101</v>
      </c>
      <c r="U2674" s="10">
        <f t="shared" si="526"/>
        <v>4170</v>
      </c>
      <c r="V2674" s="11">
        <v>4120</v>
      </c>
      <c r="W2674" s="12">
        <f t="shared" si="527"/>
        <v>51</v>
      </c>
      <c r="X2674" s="123">
        <f t="shared" si="528"/>
        <v>1.2500000000000001E-2</v>
      </c>
      <c r="Y2674" s="124" t="str">
        <f t="shared" si="529"/>
        <v>0.00%-8.40%</v>
      </c>
      <c r="Z2674" s="15"/>
      <c r="AA2674" s="15"/>
      <c r="AB2674" s="15"/>
      <c r="AC2674" s="125"/>
      <c r="AD2674" s="8">
        <f t="shared" si="530"/>
        <v>0</v>
      </c>
      <c r="AE2674" s="17">
        <f t="shared" si="531"/>
        <v>4120</v>
      </c>
      <c r="AF2674" s="18">
        <f t="shared" si="532"/>
        <v>51</v>
      </c>
      <c r="AG2674" s="126">
        <f t="shared" si="533"/>
        <v>1.2533792086507844E-2</v>
      </c>
      <c r="AH2674" s="20">
        <v>13.6</v>
      </c>
      <c r="AI2674" s="20">
        <v>650</v>
      </c>
      <c r="AJ2674" s="20"/>
      <c r="AK2674" s="20">
        <v>688</v>
      </c>
      <c r="AL2674" s="20">
        <f t="shared" si="534"/>
        <v>64520</v>
      </c>
      <c r="AM2674" s="7" t="s">
        <v>287</v>
      </c>
      <c r="AN2674" s="20"/>
      <c r="AO2674" s="21" t="str">
        <f>VLOOKUP(B2674,'[2]FCLCh-VB2'!$B$9:$AQ$230,42,)</f>
        <v>仅能从事单一工序</v>
      </c>
      <c r="AP2674" s="21"/>
      <c r="AQ2674" s="5" t="s">
        <v>2672</v>
      </c>
      <c r="AR2674" s="5" t="s">
        <v>2203</v>
      </c>
    </row>
    <row r="2675" spans="1:44">
      <c r="A2675" s="87" t="s">
        <v>562</v>
      </c>
      <c r="B2675" s="5">
        <v>1111197</v>
      </c>
      <c r="C2675" s="5" t="s">
        <v>565</v>
      </c>
      <c r="D2675" s="5" t="s">
        <v>55</v>
      </c>
      <c r="E2675" s="5" t="s">
        <v>2577</v>
      </c>
      <c r="F2675" s="5" t="s">
        <v>2215</v>
      </c>
      <c r="G2675" s="5" t="s">
        <v>2673</v>
      </c>
      <c r="H2675" s="6">
        <v>44246</v>
      </c>
      <c r="I2675" s="5" t="s">
        <v>575</v>
      </c>
      <c r="J2675" s="5" t="s">
        <v>627</v>
      </c>
      <c r="K2675" s="5" t="s">
        <v>568</v>
      </c>
      <c r="L2675" s="7">
        <v>6</v>
      </c>
      <c r="M2675" s="7" t="s">
        <v>287</v>
      </c>
      <c r="N2675" s="8">
        <v>4069</v>
      </c>
      <c r="O2675" s="122">
        <v>0.02</v>
      </c>
      <c r="P2675" s="10">
        <f t="shared" si="522"/>
        <v>81</v>
      </c>
      <c r="Q2675" s="122">
        <v>5.0000000000000001E-3</v>
      </c>
      <c r="R2675" s="10">
        <f t="shared" si="523"/>
        <v>20</v>
      </c>
      <c r="S2675" s="122">
        <f t="shared" si="524"/>
        <v>2.4821823543868273E-2</v>
      </c>
      <c r="T2675" s="10">
        <f t="shared" si="525"/>
        <v>101</v>
      </c>
      <c r="U2675" s="10">
        <f t="shared" si="526"/>
        <v>4170</v>
      </c>
      <c r="V2675" s="11">
        <v>4170</v>
      </c>
      <c r="W2675" s="12">
        <f t="shared" si="527"/>
        <v>101</v>
      </c>
      <c r="X2675" s="123">
        <f t="shared" si="528"/>
        <v>2.4799999999999999E-2</v>
      </c>
      <c r="Y2675" s="124" t="str">
        <f t="shared" si="529"/>
        <v>0.00%-8.40%</v>
      </c>
      <c r="Z2675" s="15"/>
      <c r="AA2675" s="15"/>
      <c r="AB2675" s="15"/>
      <c r="AC2675" s="125"/>
      <c r="AD2675" s="8">
        <f t="shared" si="530"/>
        <v>0</v>
      </c>
      <c r="AE2675" s="17">
        <f t="shared" si="531"/>
        <v>4170</v>
      </c>
      <c r="AF2675" s="18">
        <f t="shared" si="532"/>
        <v>101</v>
      </c>
      <c r="AG2675" s="126">
        <f t="shared" si="533"/>
        <v>2.4821823543868193E-2</v>
      </c>
      <c r="AH2675" s="20">
        <v>13.6</v>
      </c>
      <c r="AI2675" s="20">
        <v>450</v>
      </c>
      <c r="AJ2675" s="20"/>
      <c r="AK2675" s="20">
        <v>688</v>
      </c>
      <c r="AL2675" s="20">
        <f t="shared" si="534"/>
        <v>62800</v>
      </c>
      <c r="AM2675" s="7" t="s">
        <v>287</v>
      </c>
      <c r="AN2675" s="20"/>
      <c r="AO2675" s="21"/>
      <c r="AP2675" s="21"/>
      <c r="AQ2675" s="5" t="s">
        <v>2672</v>
      </c>
      <c r="AR2675" s="5" t="s">
        <v>2203</v>
      </c>
    </row>
    <row r="2676" spans="1:44">
      <c r="A2676" s="87" t="s">
        <v>562</v>
      </c>
      <c r="B2676" s="5">
        <v>1111202</v>
      </c>
      <c r="C2676" s="5" t="s">
        <v>565</v>
      </c>
      <c r="D2676" s="5" t="s">
        <v>55</v>
      </c>
      <c r="E2676" s="5" t="s">
        <v>2577</v>
      </c>
      <c r="F2676" s="5" t="s">
        <v>2215</v>
      </c>
      <c r="G2676" s="5" t="s">
        <v>2673</v>
      </c>
      <c r="H2676" s="6">
        <v>44247</v>
      </c>
      <c r="I2676" s="5" t="s">
        <v>575</v>
      </c>
      <c r="J2676" s="5" t="s">
        <v>627</v>
      </c>
      <c r="K2676" s="5" t="s">
        <v>568</v>
      </c>
      <c r="L2676" s="7">
        <v>6</v>
      </c>
      <c r="M2676" s="7" t="s">
        <v>287</v>
      </c>
      <c r="N2676" s="8">
        <v>4195</v>
      </c>
      <c r="O2676" s="122">
        <v>0.02</v>
      </c>
      <c r="P2676" s="10">
        <f t="shared" si="522"/>
        <v>84</v>
      </c>
      <c r="Q2676" s="122">
        <v>5.0000000000000001E-3</v>
      </c>
      <c r="R2676" s="10">
        <f t="shared" si="523"/>
        <v>21</v>
      </c>
      <c r="S2676" s="122">
        <f t="shared" si="524"/>
        <v>2.5029797377830752E-2</v>
      </c>
      <c r="T2676" s="10">
        <f t="shared" si="525"/>
        <v>105</v>
      </c>
      <c r="U2676" s="10">
        <f t="shared" si="526"/>
        <v>4300</v>
      </c>
      <c r="V2676" s="11">
        <v>4362</v>
      </c>
      <c r="W2676" s="12">
        <f t="shared" si="527"/>
        <v>167</v>
      </c>
      <c r="X2676" s="123">
        <f t="shared" si="528"/>
        <v>3.9800000000000002E-2</v>
      </c>
      <c r="Y2676" s="124" t="str">
        <f t="shared" si="529"/>
        <v>0.00%-8.40%</v>
      </c>
      <c r="Z2676" s="15"/>
      <c r="AA2676" s="15"/>
      <c r="AB2676" s="15"/>
      <c r="AC2676" s="125"/>
      <c r="AD2676" s="8">
        <f t="shared" si="530"/>
        <v>0</v>
      </c>
      <c r="AE2676" s="17">
        <f t="shared" si="531"/>
        <v>4362</v>
      </c>
      <c r="AF2676" s="18">
        <f t="shared" si="532"/>
        <v>167</v>
      </c>
      <c r="AG2676" s="126">
        <f t="shared" si="533"/>
        <v>3.9809296781883274E-2</v>
      </c>
      <c r="AH2676" s="20">
        <v>13.6</v>
      </c>
      <c r="AI2676" s="20">
        <v>450</v>
      </c>
      <c r="AJ2676" s="20"/>
      <c r="AK2676" s="20">
        <v>688</v>
      </c>
      <c r="AL2676" s="20">
        <f t="shared" si="534"/>
        <v>65411.199999999997</v>
      </c>
      <c r="AM2676" s="7" t="s">
        <v>287</v>
      </c>
      <c r="AN2676" s="20"/>
      <c r="AO2676" s="21" t="str">
        <f>VLOOKUP(B2676,'[2]FCLCh-VB2'!$B$9:$AQ$230,42,)</f>
        <v>工作责任心强</v>
      </c>
      <c r="AP2676" s="21"/>
      <c r="AQ2676" s="5" t="s">
        <v>2672</v>
      </c>
      <c r="AR2676" s="5" t="s">
        <v>2203</v>
      </c>
    </row>
    <row r="2677" spans="1:44">
      <c r="A2677" s="87" t="s">
        <v>562</v>
      </c>
      <c r="B2677" s="5">
        <v>1111206</v>
      </c>
      <c r="C2677" s="5" t="s">
        <v>565</v>
      </c>
      <c r="D2677" s="5" t="s">
        <v>55</v>
      </c>
      <c r="E2677" s="5" t="s">
        <v>2577</v>
      </c>
      <c r="F2677" s="5" t="s">
        <v>2215</v>
      </c>
      <c r="G2677" s="5" t="s">
        <v>2673</v>
      </c>
      <c r="H2677" s="6">
        <v>44247</v>
      </c>
      <c r="I2677" s="5" t="s">
        <v>575</v>
      </c>
      <c r="J2677" s="5" t="s">
        <v>2642</v>
      </c>
      <c r="K2677" s="5" t="s">
        <v>568</v>
      </c>
      <c r="L2677" s="7">
        <v>6</v>
      </c>
      <c r="M2677" s="7" t="s">
        <v>287</v>
      </c>
      <c r="N2677" s="8">
        <v>4046</v>
      </c>
      <c r="O2677" s="122">
        <v>0.02</v>
      </c>
      <c r="P2677" s="10">
        <f t="shared" si="522"/>
        <v>81</v>
      </c>
      <c r="Q2677" s="122">
        <v>5.0000000000000001E-3</v>
      </c>
      <c r="R2677" s="10">
        <f t="shared" si="523"/>
        <v>20</v>
      </c>
      <c r="S2677" s="122">
        <f t="shared" si="524"/>
        <v>2.4962926347009393E-2</v>
      </c>
      <c r="T2677" s="10">
        <f t="shared" si="525"/>
        <v>101</v>
      </c>
      <c r="U2677" s="10">
        <f t="shared" si="526"/>
        <v>4147</v>
      </c>
      <c r="V2677" s="11">
        <v>4147</v>
      </c>
      <c r="W2677" s="12">
        <f t="shared" si="527"/>
        <v>101</v>
      </c>
      <c r="X2677" s="123">
        <f t="shared" si="528"/>
        <v>2.5000000000000001E-2</v>
      </c>
      <c r="Y2677" s="124" t="str">
        <f t="shared" si="529"/>
        <v>0.00%-8.40%</v>
      </c>
      <c r="Z2677" s="15"/>
      <c r="AA2677" s="15"/>
      <c r="AB2677" s="15"/>
      <c r="AC2677" s="125"/>
      <c r="AD2677" s="8">
        <f t="shared" si="530"/>
        <v>0</v>
      </c>
      <c r="AE2677" s="17">
        <f t="shared" si="531"/>
        <v>4147</v>
      </c>
      <c r="AF2677" s="18">
        <f t="shared" si="532"/>
        <v>101</v>
      </c>
      <c r="AG2677" s="126">
        <f t="shared" si="533"/>
        <v>2.4962926347009473E-2</v>
      </c>
      <c r="AH2677" s="20">
        <v>13.6</v>
      </c>
      <c r="AI2677" s="20">
        <v>650</v>
      </c>
      <c r="AJ2677" s="20"/>
      <c r="AK2677" s="20">
        <v>688</v>
      </c>
      <c r="AL2677" s="20">
        <f t="shared" si="534"/>
        <v>64887.199999999997</v>
      </c>
      <c r="AM2677" s="7" t="s">
        <v>287</v>
      </c>
      <c r="AN2677" s="20"/>
      <c r="AO2677" s="21"/>
      <c r="AP2677" s="21"/>
      <c r="AQ2677" s="5" t="s">
        <v>2672</v>
      </c>
      <c r="AR2677" s="5" t="s">
        <v>2203</v>
      </c>
    </row>
    <row r="2678" spans="1:44">
      <c r="A2678" s="87" t="s">
        <v>562</v>
      </c>
      <c r="B2678" s="5">
        <v>1111228</v>
      </c>
      <c r="C2678" s="5" t="s">
        <v>565</v>
      </c>
      <c r="D2678" s="5" t="s">
        <v>55</v>
      </c>
      <c r="E2678" s="5" t="s">
        <v>2577</v>
      </c>
      <c r="F2678" s="5" t="s">
        <v>2208</v>
      </c>
      <c r="G2678" s="5" t="s">
        <v>2673</v>
      </c>
      <c r="H2678" s="6">
        <v>44249</v>
      </c>
      <c r="I2678" s="5" t="s">
        <v>575</v>
      </c>
      <c r="J2678" s="5" t="s">
        <v>2642</v>
      </c>
      <c r="K2678" s="5" t="s">
        <v>568</v>
      </c>
      <c r="L2678" s="7">
        <v>6</v>
      </c>
      <c r="M2678" s="7" t="s">
        <v>287</v>
      </c>
      <c r="N2678" s="8">
        <v>3980</v>
      </c>
      <c r="O2678" s="122">
        <v>0.02</v>
      </c>
      <c r="P2678" s="10">
        <f t="shared" si="522"/>
        <v>80</v>
      </c>
      <c r="Q2678" s="122">
        <v>5.0000000000000001E-3</v>
      </c>
      <c r="R2678" s="10">
        <f t="shared" si="523"/>
        <v>20</v>
      </c>
      <c r="S2678" s="122">
        <f t="shared" si="524"/>
        <v>2.5125628140703519E-2</v>
      </c>
      <c r="T2678" s="10">
        <f t="shared" si="525"/>
        <v>100</v>
      </c>
      <c r="U2678" s="10">
        <f t="shared" si="526"/>
        <v>4080</v>
      </c>
      <c r="V2678" s="11">
        <v>4099.4000000000005</v>
      </c>
      <c r="W2678" s="12">
        <f t="shared" si="527"/>
        <v>119.40000000000055</v>
      </c>
      <c r="X2678" s="123">
        <f t="shared" si="528"/>
        <v>0.03</v>
      </c>
      <c r="Y2678" s="124" t="str">
        <f t="shared" si="529"/>
        <v>0.00%-8.40%</v>
      </c>
      <c r="Z2678" s="15"/>
      <c r="AA2678" s="15"/>
      <c r="AB2678" s="15"/>
      <c r="AC2678" s="125"/>
      <c r="AD2678" s="8">
        <f t="shared" si="530"/>
        <v>0</v>
      </c>
      <c r="AE2678" s="17">
        <f t="shared" si="531"/>
        <v>4099.4000000000005</v>
      </c>
      <c r="AF2678" s="18">
        <f t="shared" si="532"/>
        <v>119.40000000000055</v>
      </c>
      <c r="AG2678" s="126">
        <f t="shared" si="533"/>
        <v>3.0000000000000027E-2</v>
      </c>
      <c r="AH2678" s="20">
        <v>13.6</v>
      </c>
      <c r="AI2678" s="20">
        <v>650</v>
      </c>
      <c r="AJ2678" s="20"/>
      <c r="AK2678" s="20">
        <v>688</v>
      </c>
      <c r="AL2678" s="20">
        <f t="shared" si="534"/>
        <v>64239.840000000004</v>
      </c>
      <c r="AM2678" s="7" t="s">
        <v>287</v>
      </c>
      <c r="AN2678" s="20"/>
      <c r="AO2678" s="21"/>
      <c r="AP2678" s="21"/>
      <c r="AQ2678" s="5" t="s">
        <v>2672</v>
      </c>
      <c r="AR2678" s="5" t="s">
        <v>2203</v>
      </c>
    </row>
    <row r="2679" spans="1:44">
      <c r="A2679" s="87" t="s">
        <v>562</v>
      </c>
      <c r="B2679" s="5">
        <v>1111255</v>
      </c>
      <c r="C2679" s="5" t="s">
        <v>565</v>
      </c>
      <c r="D2679" s="5" t="s">
        <v>55</v>
      </c>
      <c r="E2679" s="5" t="s">
        <v>2577</v>
      </c>
      <c r="F2679" s="5" t="s">
        <v>2204</v>
      </c>
      <c r="G2679" s="5" t="s">
        <v>2673</v>
      </c>
      <c r="H2679" s="6">
        <v>44249</v>
      </c>
      <c r="I2679" s="5" t="s">
        <v>575</v>
      </c>
      <c r="J2679" s="5" t="s">
        <v>627</v>
      </c>
      <c r="K2679" s="5" t="s">
        <v>568</v>
      </c>
      <c r="L2679" s="7">
        <v>6</v>
      </c>
      <c r="M2679" s="7" t="s">
        <v>287</v>
      </c>
      <c r="N2679" s="8">
        <v>3811</v>
      </c>
      <c r="O2679" s="122">
        <v>0.02</v>
      </c>
      <c r="P2679" s="10">
        <f t="shared" si="522"/>
        <v>76</v>
      </c>
      <c r="Q2679" s="122">
        <v>5.0000000000000001E-3</v>
      </c>
      <c r="R2679" s="10">
        <f t="shared" si="523"/>
        <v>19</v>
      </c>
      <c r="S2679" s="122">
        <f t="shared" si="524"/>
        <v>2.4927840461821043E-2</v>
      </c>
      <c r="T2679" s="10">
        <f t="shared" si="525"/>
        <v>95</v>
      </c>
      <c r="U2679" s="10">
        <f t="shared" si="526"/>
        <v>3906</v>
      </c>
      <c r="V2679" s="11">
        <v>3811</v>
      </c>
      <c r="W2679" s="12">
        <f t="shared" si="527"/>
        <v>0</v>
      </c>
      <c r="X2679" s="123">
        <f t="shared" si="528"/>
        <v>0</v>
      </c>
      <c r="Y2679" s="124" t="str">
        <f t="shared" si="529"/>
        <v>0.00%-8.40%</v>
      </c>
      <c r="Z2679" s="15"/>
      <c r="AA2679" s="15"/>
      <c r="AB2679" s="15"/>
      <c r="AC2679" s="125"/>
      <c r="AD2679" s="8">
        <f t="shared" si="530"/>
        <v>0</v>
      </c>
      <c r="AE2679" s="17">
        <f t="shared" si="531"/>
        <v>3811</v>
      </c>
      <c r="AF2679" s="18">
        <f t="shared" si="532"/>
        <v>0</v>
      </c>
      <c r="AG2679" s="126">
        <f t="shared" si="533"/>
        <v>0</v>
      </c>
      <c r="AH2679" s="20">
        <v>13.6</v>
      </c>
      <c r="AI2679" s="20">
        <v>450</v>
      </c>
      <c r="AJ2679" s="20"/>
      <c r="AK2679" s="20">
        <v>688</v>
      </c>
      <c r="AL2679" s="20">
        <f t="shared" si="534"/>
        <v>57917.599999999999</v>
      </c>
      <c r="AM2679" s="7" t="s">
        <v>287</v>
      </c>
      <c r="AN2679" s="20"/>
      <c r="AO2679" s="21" t="str">
        <f>VLOOKUP(B2679,'[4]FCLCh-VB1'!$B$9:$AQ$248,42,)</f>
        <v>病假请的多，缺勤率35.89%</v>
      </c>
      <c r="AP2679" s="21" t="s">
        <v>624</v>
      </c>
      <c r="AQ2679" s="5" t="s">
        <v>2672</v>
      </c>
      <c r="AR2679" s="5" t="s">
        <v>2203</v>
      </c>
    </row>
    <row r="2680" spans="1:44">
      <c r="A2680" s="87" t="s">
        <v>562</v>
      </c>
      <c r="B2680" s="5">
        <v>1111290</v>
      </c>
      <c r="C2680" s="5" t="s">
        <v>565</v>
      </c>
      <c r="D2680" s="5" t="s">
        <v>55</v>
      </c>
      <c r="E2680" s="5" t="s">
        <v>2577</v>
      </c>
      <c r="F2680" s="5" t="s">
        <v>2208</v>
      </c>
      <c r="G2680" s="5" t="s">
        <v>2673</v>
      </c>
      <c r="H2680" s="6">
        <v>44250</v>
      </c>
      <c r="I2680" s="5" t="s">
        <v>575</v>
      </c>
      <c r="J2680" s="5" t="s">
        <v>2642</v>
      </c>
      <c r="K2680" s="5" t="s">
        <v>568</v>
      </c>
      <c r="L2680" s="7">
        <v>6</v>
      </c>
      <c r="M2680" s="7" t="s">
        <v>287</v>
      </c>
      <c r="N2680" s="8">
        <v>4019</v>
      </c>
      <c r="O2680" s="122">
        <v>0.02</v>
      </c>
      <c r="P2680" s="10">
        <f t="shared" si="522"/>
        <v>80</v>
      </c>
      <c r="Q2680" s="122">
        <v>5.0000000000000001E-3</v>
      </c>
      <c r="R2680" s="10">
        <f t="shared" si="523"/>
        <v>20</v>
      </c>
      <c r="S2680" s="122">
        <f t="shared" si="524"/>
        <v>2.4881811395869619E-2</v>
      </c>
      <c r="T2680" s="10">
        <f t="shared" si="525"/>
        <v>100</v>
      </c>
      <c r="U2680" s="10">
        <f t="shared" si="526"/>
        <v>4119</v>
      </c>
      <c r="V2680" s="11">
        <v>4119.4749999999995</v>
      </c>
      <c r="W2680" s="12">
        <f t="shared" si="527"/>
        <v>100.47499999999945</v>
      </c>
      <c r="X2680" s="123">
        <f t="shared" si="528"/>
        <v>2.5000000000000001E-2</v>
      </c>
      <c r="Y2680" s="124" t="str">
        <f t="shared" si="529"/>
        <v>0.00%-8.40%</v>
      </c>
      <c r="Z2680" s="15"/>
      <c r="AA2680" s="15"/>
      <c r="AB2680" s="15"/>
      <c r="AC2680" s="125"/>
      <c r="AD2680" s="8">
        <f t="shared" si="530"/>
        <v>0</v>
      </c>
      <c r="AE2680" s="17">
        <f t="shared" si="531"/>
        <v>4119.4749999999995</v>
      </c>
      <c r="AF2680" s="18">
        <f t="shared" si="532"/>
        <v>100.47499999999945</v>
      </c>
      <c r="AG2680" s="126">
        <f t="shared" si="533"/>
        <v>2.4999999999999911E-2</v>
      </c>
      <c r="AH2680" s="20">
        <v>13.6</v>
      </c>
      <c r="AI2680" s="20">
        <v>650</v>
      </c>
      <c r="AJ2680" s="20"/>
      <c r="AK2680" s="20">
        <v>688</v>
      </c>
      <c r="AL2680" s="20">
        <f t="shared" si="534"/>
        <v>64512.859999999993</v>
      </c>
      <c r="AM2680" s="7" t="s">
        <v>287</v>
      </c>
      <c r="AN2680" s="20"/>
      <c r="AO2680" s="21"/>
      <c r="AP2680" s="21"/>
      <c r="AQ2680" s="5" t="s">
        <v>2672</v>
      </c>
      <c r="AR2680" s="5" t="s">
        <v>2203</v>
      </c>
    </row>
    <row r="2681" spans="1:44">
      <c r="A2681" s="87" t="s">
        <v>562</v>
      </c>
      <c r="B2681" s="5">
        <v>1111306</v>
      </c>
      <c r="C2681" s="5" t="s">
        <v>565</v>
      </c>
      <c r="D2681" s="5" t="s">
        <v>55</v>
      </c>
      <c r="E2681" s="5" t="s">
        <v>2577</v>
      </c>
      <c r="F2681" s="5" t="s">
        <v>2208</v>
      </c>
      <c r="G2681" s="5" t="s">
        <v>2673</v>
      </c>
      <c r="H2681" s="6">
        <v>44251</v>
      </c>
      <c r="I2681" s="5" t="s">
        <v>575</v>
      </c>
      <c r="J2681" s="5" t="s">
        <v>2642</v>
      </c>
      <c r="K2681" s="5" t="s">
        <v>568</v>
      </c>
      <c r="L2681" s="7">
        <v>6</v>
      </c>
      <c r="M2681" s="7" t="s">
        <v>287</v>
      </c>
      <c r="N2681" s="8">
        <v>4108</v>
      </c>
      <c r="O2681" s="122">
        <v>0.02</v>
      </c>
      <c r="P2681" s="10">
        <f t="shared" si="522"/>
        <v>82</v>
      </c>
      <c r="Q2681" s="122">
        <v>5.0000000000000001E-3</v>
      </c>
      <c r="R2681" s="10">
        <f t="shared" si="523"/>
        <v>21</v>
      </c>
      <c r="S2681" s="122">
        <f t="shared" si="524"/>
        <v>2.5073028237585199E-2</v>
      </c>
      <c r="T2681" s="10">
        <f t="shared" si="525"/>
        <v>103</v>
      </c>
      <c r="U2681" s="10">
        <f t="shared" si="526"/>
        <v>4211</v>
      </c>
      <c r="V2681" s="11">
        <v>4210.7</v>
      </c>
      <c r="W2681" s="12">
        <f t="shared" si="527"/>
        <v>102.69999999999982</v>
      </c>
      <c r="X2681" s="123">
        <f t="shared" si="528"/>
        <v>2.5000000000000001E-2</v>
      </c>
      <c r="Y2681" s="124" t="str">
        <f t="shared" si="529"/>
        <v>0.00%-8.40%</v>
      </c>
      <c r="Z2681" s="15"/>
      <c r="AA2681" s="15"/>
      <c r="AB2681" s="15"/>
      <c r="AC2681" s="125"/>
      <c r="AD2681" s="8">
        <f t="shared" si="530"/>
        <v>0</v>
      </c>
      <c r="AE2681" s="17">
        <f t="shared" si="531"/>
        <v>4210.7</v>
      </c>
      <c r="AF2681" s="18">
        <f t="shared" si="532"/>
        <v>102.69999999999982</v>
      </c>
      <c r="AG2681" s="126">
        <f t="shared" si="533"/>
        <v>2.4999999999999911E-2</v>
      </c>
      <c r="AH2681" s="20">
        <v>13.6</v>
      </c>
      <c r="AI2681" s="20">
        <v>650</v>
      </c>
      <c r="AJ2681" s="20"/>
      <c r="AK2681" s="20">
        <v>688</v>
      </c>
      <c r="AL2681" s="20">
        <f t="shared" si="534"/>
        <v>65753.51999999999</v>
      </c>
      <c r="AM2681" s="7" t="s">
        <v>287</v>
      </c>
      <c r="AN2681" s="20"/>
      <c r="AO2681" s="21"/>
      <c r="AP2681" s="21"/>
      <c r="AQ2681" s="5" t="s">
        <v>2672</v>
      </c>
      <c r="AR2681" s="5" t="s">
        <v>2203</v>
      </c>
    </row>
    <row r="2682" spans="1:44">
      <c r="A2682" s="87" t="s">
        <v>562</v>
      </c>
      <c r="B2682" s="5">
        <v>1111316</v>
      </c>
      <c r="C2682" s="5" t="s">
        <v>565</v>
      </c>
      <c r="D2682" s="5" t="s">
        <v>55</v>
      </c>
      <c r="E2682" s="5" t="s">
        <v>2577</v>
      </c>
      <c r="F2682" s="5" t="s">
        <v>2208</v>
      </c>
      <c r="G2682" s="5" t="s">
        <v>2673</v>
      </c>
      <c r="H2682" s="6">
        <v>44252</v>
      </c>
      <c r="I2682" s="5" t="s">
        <v>575</v>
      </c>
      <c r="J2682" s="5" t="s">
        <v>627</v>
      </c>
      <c r="K2682" s="5" t="s">
        <v>568</v>
      </c>
      <c r="L2682" s="7">
        <v>6</v>
      </c>
      <c r="M2682" s="7" t="s">
        <v>287</v>
      </c>
      <c r="N2682" s="8">
        <v>4071</v>
      </c>
      <c r="O2682" s="122">
        <v>0.02</v>
      </c>
      <c r="P2682" s="10">
        <f t="shared" si="522"/>
        <v>81</v>
      </c>
      <c r="Q2682" s="122">
        <v>5.0000000000000001E-3</v>
      </c>
      <c r="R2682" s="10">
        <f t="shared" si="523"/>
        <v>20</v>
      </c>
      <c r="S2682" s="122">
        <f t="shared" si="524"/>
        <v>2.4809629083763204E-2</v>
      </c>
      <c r="T2682" s="10">
        <f t="shared" si="525"/>
        <v>101</v>
      </c>
      <c r="U2682" s="10">
        <f t="shared" si="526"/>
        <v>4172</v>
      </c>
      <c r="V2682" s="11">
        <v>4172.7749999999996</v>
      </c>
      <c r="W2682" s="12">
        <f t="shared" si="527"/>
        <v>101.77499999999964</v>
      </c>
      <c r="X2682" s="123">
        <f t="shared" si="528"/>
        <v>2.5000000000000001E-2</v>
      </c>
      <c r="Y2682" s="124" t="str">
        <f t="shared" si="529"/>
        <v>0.00%-8.40%</v>
      </c>
      <c r="Z2682" s="15"/>
      <c r="AA2682" s="15"/>
      <c r="AB2682" s="15"/>
      <c r="AC2682" s="125"/>
      <c r="AD2682" s="8">
        <f t="shared" si="530"/>
        <v>0</v>
      </c>
      <c r="AE2682" s="17">
        <f t="shared" si="531"/>
        <v>4172.7749999999996</v>
      </c>
      <c r="AF2682" s="18">
        <f t="shared" si="532"/>
        <v>101.77499999999964</v>
      </c>
      <c r="AG2682" s="126">
        <f t="shared" si="533"/>
        <v>2.4999999999999911E-2</v>
      </c>
      <c r="AH2682" s="20">
        <v>13.6</v>
      </c>
      <c r="AI2682" s="20">
        <v>450</v>
      </c>
      <c r="AJ2682" s="20"/>
      <c r="AK2682" s="20">
        <v>688</v>
      </c>
      <c r="AL2682" s="20">
        <f t="shared" si="534"/>
        <v>62837.739999999991</v>
      </c>
      <c r="AM2682" s="7" t="s">
        <v>287</v>
      </c>
      <c r="AN2682" s="20"/>
      <c r="AO2682" s="21"/>
      <c r="AP2682" s="21"/>
      <c r="AQ2682" s="5" t="s">
        <v>2672</v>
      </c>
      <c r="AR2682" s="5" t="s">
        <v>2203</v>
      </c>
    </row>
    <row r="2683" spans="1:44">
      <c r="A2683" s="87" t="s">
        <v>562</v>
      </c>
      <c r="B2683" s="5">
        <v>1111322</v>
      </c>
      <c r="C2683" s="5" t="s">
        <v>565</v>
      </c>
      <c r="D2683" s="5" t="s">
        <v>55</v>
      </c>
      <c r="E2683" s="5" t="s">
        <v>2577</v>
      </c>
      <c r="F2683" s="5" t="s">
        <v>2208</v>
      </c>
      <c r="G2683" s="5" t="s">
        <v>2673</v>
      </c>
      <c r="H2683" s="6">
        <v>44252</v>
      </c>
      <c r="I2683" s="5" t="s">
        <v>575</v>
      </c>
      <c r="J2683" s="5" t="s">
        <v>2642</v>
      </c>
      <c r="K2683" s="5" t="s">
        <v>568</v>
      </c>
      <c r="L2683" s="7">
        <v>6</v>
      </c>
      <c r="M2683" s="7" t="s">
        <v>287</v>
      </c>
      <c r="N2683" s="8">
        <v>4302</v>
      </c>
      <c r="O2683" s="122">
        <v>0.02</v>
      </c>
      <c r="P2683" s="10">
        <f t="shared" si="522"/>
        <v>86</v>
      </c>
      <c r="Q2683" s="122">
        <v>5.0000000000000001E-3</v>
      </c>
      <c r="R2683" s="10">
        <f t="shared" si="523"/>
        <v>22</v>
      </c>
      <c r="S2683" s="122">
        <f t="shared" si="524"/>
        <v>2.5104602510460251E-2</v>
      </c>
      <c r="T2683" s="10">
        <f t="shared" si="525"/>
        <v>108</v>
      </c>
      <c r="U2683" s="10">
        <f t="shared" si="526"/>
        <v>4410</v>
      </c>
      <c r="V2683" s="11">
        <v>4409.5499999999993</v>
      </c>
      <c r="W2683" s="12">
        <f t="shared" si="527"/>
        <v>107.54999999999927</v>
      </c>
      <c r="X2683" s="123">
        <f t="shared" si="528"/>
        <v>2.5000000000000001E-2</v>
      </c>
      <c r="Y2683" s="124" t="str">
        <f t="shared" si="529"/>
        <v>0.00%-8.40%</v>
      </c>
      <c r="Z2683" s="15"/>
      <c r="AA2683" s="15"/>
      <c r="AB2683" s="15"/>
      <c r="AC2683" s="125"/>
      <c r="AD2683" s="8">
        <f t="shared" si="530"/>
        <v>0</v>
      </c>
      <c r="AE2683" s="17">
        <f t="shared" si="531"/>
        <v>4409.5499999999993</v>
      </c>
      <c r="AF2683" s="18">
        <f t="shared" si="532"/>
        <v>107.54999999999927</v>
      </c>
      <c r="AG2683" s="126">
        <f t="shared" si="533"/>
        <v>2.4999999999999911E-2</v>
      </c>
      <c r="AH2683" s="20">
        <v>13.6</v>
      </c>
      <c r="AI2683" s="20">
        <v>650</v>
      </c>
      <c r="AJ2683" s="20"/>
      <c r="AK2683" s="20">
        <v>688</v>
      </c>
      <c r="AL2683" s="20">
        <f t="shared" si="534"/>
        <v>68457.87999999999</v>
      </c>
      <c r="AM2683" s="7" t="s">
        <v>287</v>
      </c>
      <c r="AN2683" s="20"/>
      <c r="AO2683" s="21"/>
      <c r="AP2683" s="21"/>
      <c r="AQ2683" s="5" t="s">
        <v>2672</v>
      </c>
      <c r="AR2683" s="5" t="s">
        <v>2203</v>
      </c>
    </row>
    <row r="2684" spans="1:44">
      <c r="A2684" s="87" t="s">
        <v>562</v>
      </c>
      <c r="B2684" s="5">
        <v>1111395</v>
      </c>
      <c r="C2684" s="5" t="s">
        <v>565</v>
      </c>
      <c r="D2684" s="5" t="s">
        <v>55</v>
      </c>
      <c r="E2684" s="5" t="s">
        <v>2577</v>
      </c>
      <c r="F2684" s="5" t="s">
        <v>2204</v>
      </c>
      <c r="G2684" s="5" t="s">
        <v>2673</v>
      </c>
      <c r="H2684" s="6">
        <v>44260</v>
      </c>
      <c r="I2684" s="5" t="s">
        <v>575</v>
      </c>
      <c r="J2684" s="5" t="s">
        <v>627</v>
      </c>
      <c r="K2684" s="5" t="s">
        <v>568</v>
      </c>
      <c r="L2684" s="7">
        <v>6</v>
      </c>
      <c r="M2684" s="7" t="s">
        <v>287</v>
      </c>
      <c r="N2684" s="8">
        <v>4027</v>
      </c>
      <c r="O2684" s="122">
        <v>0.02</v>
      </c>
      <c r="P2684" s="10">
        <f t="shared" si="522"/>
        <v>81</v>
      </c>
      <c r="Q2684" s="122">
        <v>5.0000000000000001E-3</v>
      </c>
      <c r="R2684" s="10">
        <f t="shared" si="523"/>
        <v>20</v>
      </c>
      <c r="S2684" s="122">
        <f t="shared" si="524"/>
        <v>2.5080705239632482E-2</v>
      </c>
      <c r="T2684" s="10">
        <f t="shared" si="525"/>
        <v>101</v>
      </c>
      <c r="U2684" s="10">
        <f t="shared" si="526"/>
        <v>4128</v>
      </c>
      <c r="V2684" s="11">
        <v>4027</v>
      </c>
      <c r="W2684" s="12">
        <f t="shared" si="527"/>
        <v>0</v>
      </c>
      <c r="X2684" s="123">
        <f t="shared" si="528"/>
        <v>0</v>
      </c>
      <c r="Y2684" s="124" t="str">
        <f t="shared" si="529"/>
        <v>0.00%-8.40%</v>
      </c>
      <c r="Z2684" s="15"/>
      <c r="AA2684" s="15"/>
      <c r="AB2684" s="15"/>
      <c r="AC2684" s="125"/>
      <c r="AD2684" s="8">
        <f t="shared" si="530"/>
        <v>0</v>
      </c>
      <c r="AE2684" s="17">
        <f t="shared" si="531"/>
        <v>4027</v>
      </c>
      <c r="AF2684" s="18">
        <f t="shared" si="532"/>
        <v>0</v>
      </c>
      <c r="AG2684" s="126">
        <f t="shared" si="533"/>
        <v>0</v>
      </c>
      <c r="AH2684" s="20">
        <v>13.6</v>
      </c>
      <c r="AI2684" s="20">
        <v>450</v>
      </c>
      <c r="AJ2684" s="20"/>
      <c r="AK2684" s="20">
        <v>688</v>
      </c>
      <c r="AL2684" s="20">
        <f t="shared" si="534"/>
        <v>60855.199999999997</v>
      </c>
      <c r="AM2684" s="7" t="s">
        <v>287</v>
      </c>
      <c r="AN2684" s="20"/>
      <c r="AO2684" s="21" t="str">
        <f>VLOOKUP(B2684,'[4]FCLCh-VB1'!$B$9:$AQ$248,42,)</f>
        <v>工作能力 差，会的岗位少，经常犯一些低阶错误。</v>
      </c>
      <c r="AP2684" s="21" t="s">
        <v>140</v>
      </c>
      <c r="AQ2684" s="5" t="s">
        <v>2672</v>
      </c>
      <c r="AR2684" s="5" t="s">
        <v>2203</v>
      </c>
    </row>
    <row r="2685" spans="1:44">
      <c r="A2685" s="87" t="s">
        <v>562</v>
      </c>
      <c r="B2685" s="5">
        <v>1111396</v>
      </c>
      <c r="C2685" s="5" t="s">
        <v>565</v>
      </c>
      <c r="D2685" s="5" t="s">
        <v>55</v>
      </c>
      <c r="E2685" s="5" t="s">
        <v>2577</v>
      </c>
      <c r="F2685" s="5" t="s">
        <v>2208</v>
      </c>
      <c r="G2685" s="5" t="s">
        <v>2673</v>
      </c>
      <c r="H2685" s="6">
        <v>44260</v>
      </c>
      <c r="I2685" s="5" t="s">
        <v>575</v>
      </c>
      <c r="J2685" s="5" t="s">
        <v>2642</v>
      </c>
      <c r="K2685" s="5" t="s">
        <v>568</v>
      </c>
      <c r="L2685" s="7">
        <v>6</v>
      </c>
      <c r="M2685" s="7" t="s">
        <v>287</v>
      </c>
      <c r="N2685" s="8">
        <v>4034</v>
      </c>
      <c r="O2685" s="122">
        <v>0.02</v>
      </c>
      <c r="P2685" s="10">
        <f t="shared" si="522"/>
        <v>81</v>
      </c>
      <c r="Q2685" s="122">
        <v>5.0000000000000001E-3</v>
      </c>
      <c r="R2685" s="10">
        <f t="shared" si="523"/>
        <v>20</v>
      </c>
      <c r="S2685" s="122">
        <f t="shared" si="524"/>
        <v>2.5037183936539417E-2</v>
      </c>
      <c r="T2685" s="10">
        <f t="shared" si="525"/>
        <v>101</v>
      </c>
      <c r="U2685" s="10">
        <f t="shared" si="526"/>
        <v>4135</v>
      </c>
      <c r="V2685" s="11">
        <v>4134.8499999999995</v>
      </c>
      <c r="W2685" s="12">
        <f t="shared" si="527"/>
        <v>100.84999999999945</v>
      </c>
      <c r="X2685" s="123">
        <f t="shared" si="528"/>
        <v>2.5000000000000001E-2</v>
      </c>
      <c r="Y2685" s="124" t="str">
        <f t="shared" si="529"/>
        <v>0.00%-8.40%</v>
      </c>
      <c r="Z2685" s="15"/>
      <c r="AA2685" s="15"/>
      <c r="AB2685" s="15"/>
      <c r="AC2685" s="125"/>
      <c r="AD2685" s="8">
        <f t="shared" si="530"/>
        <v>0</v>
      </c>
      <c r="AE2685" s="17">
        <f t="shared" si="531"/>
        <v>4134.8499999999995</v>
      </c>
      <c r="AF2685" s="18">
        <f t="shared" si="532"/>
        <v>100.84999999999945</v>
      </c>
      <c r="AG2685" s="126">
        <f t="shared" si="533"/>
        <v>2.4999999999999911E-2</v>
      </c>
      <c r="AH2685" s="20">
        <v>13.6</v>
      </c>
      <c r="AI2685" s="20">
        <v>650</v>
      </c>
      <c r="AJ2685" s="20"/>
      <c r="AK2685" s="20">
        <v>688</v>
      </c>
      <c r="AL2685" s="20">
        <f t="shared" si="534"/>
        <v>64721.959999999992</v>
      </c>
      <c r="AM2685" s="7" t="s">
        <v>287</v>
      </c>
      <c r="AN2685" s="20"/>
      <c r="AO2685" s="21"/>
      <c r="AP2685" s="21"/>
      <c r="AQ2685" s="5" t="s">
        <v>2672</v>
      </c>
      <c r="AR2685" s="5" t="s">
        <v>2203</v>
      </c>
    </row>
    <row r="2686" spans="1:44">
      <c r="A2686" s="87" t="s">
        <v>562</v>
      </c>
      <c r="B2686" s="5">
        <v>1111472</v>
      </c>
      <c r="C2686" s="5" t="s">
        <v>565</v>
      </c>
      <c r="D2686" s="5" t="s">
        <v>55</v>
      </c>
      <c r="E2686" s="5" t="s">
        <v>2577</v>
      </c>
      <c r="F2686" s="5" t="s">
        <v>2204</v>
      </c>
      <c r="G2686" s="5" t="s">
        <v>2673</v>
      </c>
      <c r="H2686" s="6">
        <v>44279</v>
      </c>
      <c r="I2686" s="5" t="s">
        <v>575</v>
      </c>
      <c r="J2686" s="5" t="s">
        <v>2644</v>
      </c>
      <c r="K2686" s="5" t="s">
        <v>568</v>
      </c>
      <c r="L2686" s="7">
        <v>6</v>
      </c>
      <c r="M2686" s="7" t="s">
        <v>287</v>
      </c>
      <c r="N2686" s="8">
        <v>4327</v>
      </c>
      <c r="O2686" s="122">
        <v>0.02</v>
      </c>
      <c r="P2686" s="10">
        <f t="shared" si="522"/>
        <v>87</v>
      </c>
      <c r="Q2686" s="122">
        <v>5.0000000000000001E-3</v>
      </c>
      <c r="R2686" s="10">
        <f t="shared" si="523"/>
        <v>22</v>
      </c>
      <c r="S2686" s="122">
        <f t="shared" si="524"/>
        <v>2.5190663277097295E-2</v>
      </c>
      <c r="T2686" s="10">
        <f t="shared" si="525"/>
        <v>109</v>
      </c>
      <c r="U2686" s="10">
        <f t="shared" si="526"/>
        <v>4436</v>
      </c>
      <c r="V2686" s="11">
        <v>4436</v>
      </c>
      <c r="W2686" s="12">
        <f t="shared" si="527"/>
        <v>109</v>
      </c>
      <c r="X2686" s="123">
        <f t="shared" si="528"/>
        <v>2.52E-2</v>
      </c>
      <c r="Y2686" s="124" t="str">
        <f t="shared" si="529"/>
        <v>0.00%-8.40%</v>
      </c>
      <c r="Z2686" s="15"/>
      <c r="AA2686" s="15"/>
      <c r="AB2686" s="15"/>
      <c r="AC2686" s="125"/>
      <c r="AD2686" s="8">
        <f t="shared" si="530"/>
        <v>0</v>
      </c>
      <c r="AE2686" s="17">
        <f t="shared" si="531"/>
        <v>4436</v>
      </c>
      <c r="AF2686" s="18">
        <f t="shared" si="532"/>
        <v>109</v>
      </c>
      <c r="AG2686" s="126">
        <f t="shared" si="533"/>
        <v>2.5190663277097292E-2</v>
      </c>
      <c r="AH2686" s="20">
        <v>13.6</v>
      </c>
      <c r="AI2686" s="20">
        <v>650</v>
      </c>
      <c r="AJ2686" s="20"/>
      <c r="AK2686" s="20">
        <v>688</v>
      </c>
      <c r="AL2686" s="20">
        <f t="shared" si="534"/>
        <v>68817.600000000006</v>
      </c>
      <c r="AM2686" s="7" t="s">
        <v>287</v>
      </c>
      <c r="AN2686" s="20"/>
      <c r="AO2686" s="21"/>
      <c r="AP2686" s="21"/>
      <c r="AQ2686" s="5" t="s">
        <v>2672</v>
      </c>
      <c r="AR2686" s="5" t="s">
        <v>2203</v>
      </c>
    </row>
    <row r="2687" spans="1:44">
      <c r="A2687" s="87" t="s">
        <v>562</v>
      </c>
      <c r="B2687" s="5">
        <v>1111480</v>
      </c>
      <c r="C2687" s="5" t="s">
        <v>565</v>
      </c>
      <c r="D2687" s="5" t="s">
        <v>55</v>
      </c>
      <c r="E2687" s="5" t="s">
        <v>2577</v>
      </c>
      <c r="F2687" s="5" t="s">
        <v>2215</v>
      </c>
      <c r="G2687" s="5" t="s">
        <v>2673</v>
      </c>
      <c r="H2687" s="6">
        <v>44279</v>
      </c>
      <c r="I2687" s="5" t="s">
        <v>575</v>
      </c>
      <c r="J2687" s="5" t="s">
        <v>627</v>
      </c>
      <c r="K2687" s="5" t="s">
        <v>568</v>
      </c>
      <c r="L2687" s="7">
        <v>6</v>
      </c>
      <c r="M2687" s="7" t="s">
        <v>287</v>
      </c>
      <c r="N2687" s="8">
        <v>4288</v>
      </c>
      <c r="O2687" s="122">
        <v>0.02</v>
      </c>
      <c r="P2687" s="10">
        <f t="shared" si="522"/>
        <v>86</v>
      </c>
      <c r="Q2687" s="122">
        <v>5.0000000000000001E-3</v>
      </c>
      <c r="R2687" s="10">
        <f t="shared" si="523"/>
        <v>21</v>
      </c>
      <c r="S2687" s="122">
        <f t="shared" si="524"/>
        <v>2.4953358208955223E-2</v>
      </c>
      <c r="T2687" s="10">
        <f t="shared" si="525"/>
        <v>107</v>
      </c>
      <c r="U2687" s="10">
        <f t="shared" si="526"/>
        <v>4395</v>
      </c>
      <c r="V2687" s="11">
        <v>4395</v>
      </c>
      <c r="W2687" s="12">
        <f t="shared" si="527"/>
        <v>107</v>
      </c>
      <c r="X2687" s="123">
        <f t="shared" si="528"/>
        <v>2.5000000000000001E-2</v>
      </c>
      <c r="Y2687" s="124" t="str">
        <f t="shared" si="529"/>
        <v>0.00%-8.40%</v>
      </c>
      <c r="Z2687" s="15"/>
      <c r="AA2687" s="15"/>
      <c r="AB2687" s="15"/>
      <c r="AC2687" s="125"/>
      <c r="AD2687" s="8">
        <f t="shared" si="530"/>
        <v>0</v>
      </c>
      <c r="AE2687" s="17">
        <f t="shared" si="531"/>
        <v>4395</v>
      </c>
      <c r="AF2687" s="18">
        <f t="shared" si="532"/>
        <v>107</v>
      </c>
      <c r="AG2687" s="126">
        <f t="shared" si="533"/>
        <v>2.4953358208955168E-2</v>
      </c>
      <c r="AH2687" s="20">
        <v>13.6</v>
      </c>
      <c r="AI2687" s="20">
        <v>450</v>
      </c>
      <c r="AJ2687" s="20"/>
      <c r="AK2687" s="20">
        <v>688</v>
      </c>
      <c r="AL2687" s="20">
        <f t="shared" si="534"/>
        <v>65860</v>
      </c>
      <c r="AM2687" s="7" t="s">
        <v>287</v>
      </c>
      <c r="AN2687" s="20"/>
      <c r="AO2687" s="21"/>
      <c r="AP2687" s="21"/>
      <c r="AQ2687" s="5" t="s">
        <v>2672</v>
      </c>
      <c r="AR2687" s="5" t="s">
        <v>2203</v>
      </c>
    </row>
    <row r="2688" spans="1:44">
      <c r="A2688" s="87" t="s">
        <v>562</v>
      </c>
      <c r="B2688" s="5">
        <v>1112030</v>
      </c>
      <c r="C2688" s="5" t="s">
        <v>565</v>
      </c>
      <c r="D2688" s="5" t="s">
        <v>55</v>
      </c>
      <c r="E2688" s="5" t="s">
        <v>2577</v>
      </c>
      <c r="F2688" s="5" t="s">
        <v>2208</v>
      </c>
      <c r="G2688" s="5" t="s">
        <v>2673</v>
      </c>
      <c r="H2688" s="6">
        <v>31291</v>
      </c>
      <c r="I2688" s="5" t="s">
        <v>575</v>
      </c>
      <c r="J2688" s="5" t="s">
        <v>627</v>
      </c>
      <c r="K2688" s="5" t="s">
        <v>568</v>
      </c>
      <c r="L2688" s="7">
        <v>6</v>
      </c>
      <c r="M2688" s="7" t="s">
        <v>287</v>
      </c>
      <c r="N2688" s="8">
        <v>4993</v>
      </c>
      <c r="O2688" s="122">
        <v>0.02</v>
      </c>
      <c r="P2688" s="10">
        <f t="shared" si="522"/>
        <v>100</v>
      </c>
      <c r="Q2688" s="122">
        <v>5.0000000000000001E-3</v>
      </c>
      <c r="R2688" s="10">
        <f t="shared" si="523"/>
        <v>25</v>
      </c>
      <c r="S2688" s="122">
        <f t="shared" si="524"/>
        <v>2.5035049068696174E-2</v>
      </c>
      <c r="T2688" s="10">
        <f t="shared" si="525"/>
        <v>125</v>
      </c>
      <c r="U2688" s="10">
        <f t="shared" si="526"/>
        <v>5118</v>
      </c>
      <c r="V2688" s="11">
        <v>5117.8249999999998</v>
      </c>
      <c r="W2688" s="12">
        <f t="shared" si="527"/>
        <v>124.82499999999982</v>
      </c>
      <c r="X2688" s="123">
        <f t="shared" si="528"/>
        <v>2.5000000000000001E-2</v>
      </c>
      <c r="Y2688" s="124" t="str">
        <f t="shared" si="529"/>
        <v>0.00%-8.40%</v>
      </c>
      <c r="Z2688" s="15"/>
      <c r="AA2688" s="15"/>
      <c r="AB2688" s="15"/>
      <c r="AC2688" s="125"/>
      <c r="AD2688" s="8">
        <f t="shared" si="530"/>
        <v>0</v>
      </c>
      <c r="AE2688" s="17">
        <f t="shared" si="531"/>
        <v>5117.8249999999998</v>
      </c>
      <c r="AF2688" s="18">
        <f t="shared" si="532"/>
        <v>124.82499999999982</v>
      </c>
      <c r="AG2688" s="126">
        <f t="shared" si="533"/>
        <v>2.4999999999999911E-2</v>
      </c>
      <c r="AH2688" s="20">
        <v>13.6</v>
      </c>
      <c r="AI2688" s="20">
        <v>450</v>
      </c>
      <c r="AJ2688" s="20"/>
      <c r="AK2688" s="20">
        <v>688</v>
      </c>
      <c r="AL2688" s="20">
        <f t="shared" si="534"/>
        <v>75690.42</v>
      </c>
      <c r="AM2688" s="7" t="s">
        <v>287</v>
      </c>
      <c r="AN2688" s="20"/>
      <c r="AO2688" s="21"/>
      <c r="AP2688" s="21"/>
      <c r="AQ2688" s="5" t="s">
        <v>2672</v>
      </c>
      <c r="AR2688" s="5" t="s">
        <v>2203</v>
      </c>
    </row>
    <row r="2689" spans="1:44">
      <c r="A2689" s="87" t="s">
        <v>562</v>
      </c>
      <c r="B2689" s="5">
        <v>1112083</v>
      </c>
      <c r="C2689" s="5" t="s">
        <v>565</v>
      </c>
      <c r="D2689" s="5" t="s">
        <v>55</v>
      </c>
      <c r="E2689" s="5" t="s">
        <v>2577</v>
      </c>
      <c r="F2689" s="5" t="s">
        <v>2215</v>
      </c>
      <c r="G2689" s="5" t="s">
        <v>2673</v>
      </c>
      <c r="H2689" s="6">
        <v>33451</v>
      </c>
      <c r="I2689" s="5" t="s">
        <v>575</v>
      </c>
      <c r="J2689" s="5" t="s">
        <v>2644</v>
      </c>
      <c r="K2689" s="5" t="s">
        <v>568</v>
      </c>
      <c r="L2689" s="7">
        <v>6</v>
      </c>
      <c r="M2689" s="7" t="s">
        <v>287</v>
      </c>
      <c r="N2689" s="8">
        <v>5223</v>
      </c>
      <c r="O2689" s="122">
        <v>0.02</v>
      </c>
      <c r="P2689" s="10">
        <f t="shared" si="522"/>
        <v>104</v>
      </c>
      <c r="Q2689" s="122">
        <v>5.0000000000000001E-3</v>
      </c>
      <c r="R2689" s="10">
        <f t="shared" si="523"/>
        <v>26</v>
      </c>
      <c r="S2689" s="122">
        <f t="shared" si="524"/>
        <v>2.488991001340226E-2</v>
      </c>
      <c r="T2689" s="10">
        <f t="shared" si="525"/>
        <v>130</v>
      </c>
      <c r="U2689" s="10">
        <f t="shared" si="526"/>
        <v>5353</v>
      </c>
      <c r="V2689" s="11">
        <v>5353</v>
      </c>
      <c r="W2689" s="12">
        <f t="shared" si="527"/>
        <v>130</v>
      </c>
      <c r="X2689" s="123">
        <f t="shared" si="528"/>
        <v>2.4899999999999999E-2</v>
      </c>
      <c r="Y2689" s="124" t="str">
        <f t="shared" si="529"/>
        <v>0.00%-8.40%</v>
      </c>
      <c r="Z2689" s="15"/>
      <c r="AA2689" s="15"/>
      <c r="AB2689" s="15"/>
      <c r="AC2689" s="125"/>
      <c r="AD2689" s="8">
        <f t="shared" si="530"/>
        <v>0</v>
      </c>
      <c r="AE2689" s="17">
        <f t="shared" si="531"/>
        <v>5353</v>
      </c>
      <c r="AF2689" s="18">
        <f t="shared" si="532"/>
        <v>130</v>
      </c>
      <c r="AG2689" s="126">
        <f t="shared" si="533"/>
        <v>2.488991001340235E-2</v>
      </c>
      <c r="AH2689" s="20">
        <v>13.6</v>
      </c>
      <c r="AI2689" s="20">
        <v>650</v>
      </c>
      <c r="AJ2689" s="20"/>
      <c r="AK2689" s="20">
        <v>688</v>
      </c>
      <c r="AL2689" s="20">
        <f t="shared" si="534"/>
        <v>81288.800000000003</v>
      </c>
      <c r="AM2689" s="7" t="s">
        <v>287</v>
      </c>
      <c r="AN2689" s="20"/>
      <c r="AO2689" s="21"/>
      <c r="AP2689" s="21"/>
      <c r="AQ2689" s="5" t="s">
        <v>2672</v>
      </c>
      <c r="AR2689" s="5" t="s">
        <v>2203</v>
      </c>
    </row>
    <row r="2690" spans="1:44">
      <c r="A2690" s="87" t="s">
        <v>562</v>
      </c>
      <c r="B2690" s="5">
        <v>1113037</v>
      </c>
      <c r="C2690" s="5" t="s">
        <v>565</v>
      </c>
      <c r="D2690" s="5" t="s">
        <v>55</v>
      </c>
      <c r="E2690" s="5" t="s">
        <v>2577</v>
      </c>
      <c r="F2690" s="5" t="s">
        <v>2208</v>
      </c>
      <c r="G2690" s="5" t="s">
        <v>2673</v>
      </c>
      <c r="H2690" s="6">
        <v>33700</v>
      </c>
      <c r="I2690" s="5" t="s">
        <v>575</v>
      </c>
      <c r="J2690" s="5" t="s">
        <v>627</v>
      </c>
      <c r="K2690" s="5" t="s">
        <v>568</v>
      </c>
      <c r="L2690" s="7">
        <v>6</v>
      </c>
      <c r="M2690" s="7" t="s">
        <v>287</v>
      </c>
      <c r="N2690" s="8">
        <v>5850</v>
      </c>
      <c r="O2690" s="122">
        <v>0.02</v>
      </c>
      <c r="P2690" s="10">
        <f t="shared" si="522"/>
        <v>117</v>
      </c>
      <c r="Q2690" s="122">
        <v>5.0000000000000001E-3</v>
      </c>
      <c r="R2690" s="10">
        <f t="shared" si="523"/>
        <v>29</v>
      </c>
      <c r="S2690" s="122">
        <f t="shared" si="524"/>
        <v>2.4957264957264958E-2</v>
      </c>
      <c r="T2690" s="10">
        <f t="shared" si="525"/>
        <v>146</v>
      </c>
      <c r="U2690" s="10">
        <f t="shared" si="526"/>
        <v>5996</v>
      </c>
      <c r="V2690" s="11">
        <v>6025.5</v>
      </c>
      <c r="W2690" s="12">
        <f t="shared" si="527"/>
        <v>175.5</v>
      </c>
      <c r="X2690" s="123">
        <f t="shared" si="528"/>
        <v>0.03</v>
      </c>
      <c r="Y2690" s="124" t="str">
        <f t="shared" si="529"/>
        <v>0.00%-8.40%</v>
      </c>
      <c r="Z2690" s="15"/>
      <c r="AA2690" s="15"/>
      <c r="AB2690" s="15"/>
      <c r="AC2690" s="125"/>
      <c r="AD2690" s="8">
        <f t="shared" si="530"/>
        <v>0</v>
      </c>
      <c r="AE2690" s="17">
        <f t="shared" si="531"/>
        <v>6025.5</v>
      </c>
      <c r="AF2690" s="18">
        <f t="shared" si="532"/>
        <v>175.5</v>
      </c>
      <c r="AG2690" s="126">
        <f t="shared" si="533"/>
        <v>3.0000000000000027E-2</v>
      </c>
      <c r="AH2690" s="20">
        <v>13.6</v>
      </c>
      <c r="AI2690" s="20">
        <v>450</v>
      </c>
      <c r="AJ2690" s="20"/>
      <c r="AK2690" s="20">
        <v>688</v>
      </c>
      <c r="AL2690" s="20">
        <f t="shared" si="534"/>
        <v>88034.8</v>
      </c>
      <c r="AM2690" s="7" t="s">
        <v>287</v>
      </c>
      <c r="AN2690" s="20"/>
      <c r="AO2690" s="21"/>
      <c r="AP2690" s="21"/>
      <c r="AQ2690" s="5" t="s">
        <v>2672</v>
      </c>
      <c r="AR2690" s="5" t="s">
        <v>2203</v>
      </c>
    </row>
    <row r="2691" spans="1:44">
      <c r="A2691" s="87" t="s">
        <v>562</v>
      </c>
      <c r="B2691" s="5">
        <v>1113047</v>
      </c>
      <c r="C2691" s="5" t="s">
        <v>565</v>
      </c>
      <c r="D2691" s="5" t="s">
        <v>55</v>
      </c>
      <c r="E2691" s="5" t="s">
        <v>2577</v>
      </c>
      <c r="F2691" s="5" t="s">
        <v>2215</v>
      </c>
      <c r="G2691" s="5" t="s">
        <v>2673</v>
      </c>
      <c r="H2691" s="6">
        <v>36287</v>
      </c>
      <c r="I2691" s="5" t="s">
        <v>575</v>
      </c>
      <c r="J2691" s="5" t="s">
        <v>653</v>
      </c>
      <c r="K2691" s="5" t="s">
        <v>568</v>
      </c>
      <c r="L2691" s="7">
        <v>6</v>
      </c>
      <c r="M2691" s="7" t="s">
        <v>287</v>
      </c>
      <c r="N2691" s="8">
        <v>4855</v>
      </c>
      <c r="O2691" s="122">
        <v>0.02</v>
      </c>
      <c r="P2691" s="10">
        <f t="shared" si="522"/>
        <v>97</v>
      </c>
      <c r="Q2691" s="122">
        <v>5.0000000000000001E-3</v>
      </c>
      <c r="R2691" s="10">
        <f t="shared" si="523"/>
        <v>24</v>
      </c>
      <c r="S2691" s="122">
        <f t="shared" si="524"/>
        <v>2.4922760041194644E-2</v>
      </c>
      <c r="T2691" s="10">
        <f t="shared" si="525"/>
        <v>121</v>
      </c>
      <c r="U2691" s="10">
        <f t="shared" si="526"/>
        <v>4976</v>
      </c>
      <c r="V2691" s="11">
        <v>4976</v>
      </c>
      <c r="W2691" s="12">
        <f t="shared" si="527"/>
        <v>121</v>
      </c>
      <c r="X2691" s="123">
        <f t="shared" si="528"/>
        <v>2.4899999999999999E-2</v>
      </c>
      <c r="Y2691" s="124" t="str">
        <f t="shared" si="529"/>
        <v>0.00%-8.40%</v>
      </c>
      <c r="Z2691" s="15"/>
      <c r="AA2691" s="15"/>
      <c r="AB2691" s="15"/>
      <c r="AC2691" s="125"/>
      <c r="AD2691" s="8">
        <f t="shared" si="530"/>
        <v>0</v>
      </c>
      <c r="AE2691" s="17">
        <f t="shared" si="531"/>
        <v>4976</v>
      </c>
      <c r="AF2691" s="18">
        <f t="shared" si="532"/>
        <v>121</v>
      </c>
      <c r="AG2691" s="126">
        <f t="shared" si="533"/>
        <v>2.4922760041194536E-2</v>
      </c>
      <c r="AH2691" s="20">
        <v>13.6</v>
      </c>
      <c r="AI2691" s="20">
        <v>750</v>
      </c>
      <c r="AJ2691" s="20"/>
      <c r="AK2691" s="20">
        <v>688</v>
      </c>
      <c r="AL2691" s="20">
        <f t="shared" si="534"/>
        <v>77361.599999999991</v>
      </c>
      <c r="AM2691" s="7" t="s">
        <v>287</v>
      </c>
      <c r="AN2691" s="20"/>
      <c r="AO2691" s="21"/>
      <c r="AP2691" s="21"/>
      <c r="AQ2691" s="5" t="s">
        <v>2672</v>
      </c>
      <c r="AR2691" s="5" t="s">
        <v>2203</v>
      </c>
    </row>
    <row r="2692" spans="1:44">
      <c r="A2692" s="87" t="s">
        <v>562</v>
      </c>
      <c r="B2692" s="5">
        <v>1113069</v>
      </c>
      <c r="C2692" s="5" t="s">
        <v>565</v>
      </c>
      <c r="D2692" s="5" t="s">
        <v>55</v>
      </c>
      <c r="E2692" s="5" t="s">
        <v>2577</v>
      </c>
      <c r="F2692" s="5" t="s">
        <v>2215</v>
      </c>
      <c r="G2692" s="5" t="s">
        <v>2673</v>
      </c>
      <c r="H2692" s="6">
        <v>37025</v>
      </c>
      <c r="I2692" s="5" t="s">
        <v>575</v>
      </c>
      <c r="J2692" s="5" t="s">
        <v>2642</v>
      </c>
      <c r="K2692" s="5" t="s">
        <v>568</v>
      </c>
      <c r="L2692" s="7">
        <v>6</v>
      </c>
      <c r="M2692" s="7" t="s">
        <v>287</v>
      </c>
      <c r="N2692" s="8">
        <v>6958</v>
      </c>
      <c r="O2692" s="122">
        <v>0.02</v>
      </c>
      <c r="P2692" s="10">
        <f t="shared" si="522"/>
        <v>139</v>
      </c>
      <c r="Q2692" s="122">
        <v>5.0000000000000001E-3</v>
      </c>
      <c r="R2692" s="10">
        <f t="shared" si="523"/>
        <v>35</v>
      </c>
      <c r="S2692" s="122">
        <f t="shared" si="524"/>
        <v>2.5007185972980742E-2</v>
      </c>
      <c r="T2692" s="10">
        <f t="shared" si="525"/>
        <v>174</v>
      </c>
      <c r="U2692" s="10">
        <f t="shared" si="526"/>
        <v>7132</v>
      </c>
      <c r="V2692" s="11">
        <v>6958</v>
      </c>
      <c r="W2692" s="12">
        <f t="shared" si="527"/>
        <v>0</v>
      </c>
      <c r="X2692" s="123">
        <f t="shared" si="528"/>
        <v>0</v>
      </c>
      <c r="Y2692" s="124" t="str">
        <f t="shared" si="529"/>
        <v>0.00%-8.40%</v>
      </c>
      <c r="Z2692" s="15"/>
      <c r="AA2692" s="15"/>
      <c r="AB2692" s="15"/>
      <c r="AC2692" s="125"/>
      <c r="AD2692" s="8">
        <f t="shared" si="530"/>
        <v>0</v>
      </c>
      <c r="AE2692" s="17">
        <f t="shared" si="531"/>
        <v>6958</v>
      </c>
      <c r="AF2692" s="18">
        <f t="shared" si="532"/>
        <v>0</v>
      </c>
      <c r="AG2692" s="126">
        <f t="shared" si="533"/>
        <v>0</v>
      </c>
      <c r="AH2692" s="20">
        <v>13.6</v>
      </c>
      <c r="AI2692" s="20">
        <v>650</v>
      </c>
      <c r="AJ2692" s="20"/>
      <c r="AK2692" s="20">
        <v>688</v>
      </c>
      <c r="AL2692" s="20">
        <f t="shared" si="534"/>
        <v>103116.8</v>
      </c>
      <c r="AM2692" s="7" t="s">
        <v>287</v>
      </c>
      <c r="AN2692" s="20"/>
      <c r="AO2692" s="21" t="str">
        <f>VLOOKUP(B2692,'[2]FCLCh-VB2'!$B$9:$AQ$230,42,)</f>
        <v>仅能从事单一/简单工序，工作责任心不强</v>
      </c>
      <c r="AP2692" s="21" t="s">
        <v>140</v>
      </c>
      <c r="AQ2692" s="5" t="s">
        <v>2672</v>
      </c>
      <c r="AR2692" s="5" t="s">
        <v>2203</v>
      </c>
    </row>
    <row r="2693" spans="1:44">
      <c r="A2693" s="87" t="s">
        <v>562</v>
      </c>
      <c r="B2693" s="5">
        <v>1113072</v>
      </c>
      <c r="C2693" s="5" t="s">
        <v>565</v>
      </c>
      <c r="D2693" s="5" t="s">
        <v>55</v>
      </c>
      <c r="E2693" s="5" t="s">
        <v>2577</v>
      </c>
      <c r="F2693" s="5" t="s">
        <v>2208</v>
      </c>
      <c r="G2693" s="5" t="s">
        <v>2677</v>
      </c>
      <c r="H2693" s="6">
        <v>38113</v>
      </c>
      <c r="I2693" s="5" t="s">
        <v>489</v>
      </c>
      <c r="J2693" s="5" t="s">
        <v>489</v>
      </c>
      <c r="K2693" s="5" t="s">
        <v>568</v>
      </c>
      <c r="L2693" s="7">
        <v>6</v>
      </c>
      <c r="M2693" s="7" t="s">
        <v>287</v>
      </c>
      <c r="N2693" s="8">
        <v>8185</v>
      </c>
      <c r="O2693" s="122">
        <v>0.02</v>
      </c>
      <c r="P2693" s="10">
        <f t="shared" si="522"/>
        <v>164</v>
      </c>
      <c r="Q2693" s="122">
        <v>5.0000000000000001E-3</v>
      </c>
      <c r="R2693" s="10">
        <f t="shared" si="523"/>
        <v>41</v>
      </c>
      <c r="S2693" s="122">
        <f t="shared" si="524"/>
        <v>2.504581551618815E-2</v>
      </c>
      <c r="T2693" s="10">
        <f t="shared" si="525"/>
        <v>205</v>
      </c>
      <c r="U2693" s="10">
        <f t="shared" si="526"/>
        <v>8390</v>
      </c>
      <c r="V2693" s="11">
        <v>8348.7000000000007</v>
      </c>
      <c r="W2693" s="12">
        <f t="shared" si="527"/>
        <v>163.70000000000073</v>
      </c>
      <c r="X2693" s="123">
        <f t="shared" si="528"/>
        <v>0.02</v>
      </c>
      <c r="Y2693" s="124" t="str">
        <f t="shared" si="529"/>
        <v>0.00%-8.40%</v>
      </c>
      <c r="Z2693" s="15"/>
      <c r="AA2693" s="15"/>
      <c r="AB2693" s="15"/>
      <c r="AC2693" s="125"/>
      <c r="AD2693" s="8">
        <f t="shared" si="530"/>
        <v>0</v>
      </c>
      <c r="AE2693" s="17">
        <f t="shared" si="531"/>
        <v>8348.7000000000007</v>
      </c>
      <c r="AF2693" s="18">
        <f t="shared" si="532"/>
        <v>163.70000000000073</v>
      </c>
      <c r="AG2693" s="126">
        <f t="shared" si="533"/>
        <v>2.0000000000000018E-2</v>
      </c>
      <c r="AH2693" s="20">
        <v>13.6</v>
      </c>
      <c r="AI2693" s="20">
        <v>500</v>
      </c>
      <c r="AJ2693" s="20"/>
      <c r="AK2693" s="20">
        <v>688</v>
      </c>
      <c r="AL2693" s="20">
        <f t="shared" si="534"/>
        <v>120230.32</v>
      </c>
      <c r="AM2693" s="7" t="s">
        <v>287</v>
      </c>
      <c r="AN2693" s="20"/>
      <c r="AO2693" s="21"/>
      <c r="AP2693" s="21"/>
      <c r="AQ2693" s="5" t="s">
        <v>2672</v>
      </c>
      <c r="AR2693" s="5" t="s">
        <v>2203</v>
      </c>
    </row>
    <row r="2694" spans="1:44">
      <c r="A2694" s="87" t="s">
        <v>562</v>
      </c>
      <c r="B2694" s="5">
        <v>1113073</v>
      </c>
      <c r="C2694" s="5" t="s">
        <v>565</v>
      </c>
      <c r="D2694" s="5" t="s">
        <v>55</v>
      </c>
      <c r="E2694" s="5" t="s">
        <v>2577</v>
      </c>
      <c r="F2694" s="5" t="s">
        <v>2204</v>
      </c>
      <c r="G2694" s="5" t="s">
        <v>2673</v>
      </c>
      <c r="H2694" s="6">
        <v>37350</v>
      </c>
      <c r="I2694" s="5" t="s">
        <v>575</v>
      </c>
      <c r="J2694" s="5" t="s">
        <v>2644</v>
      </c>
      <c r="K2694" s="5" t="s">
        <v>568</v>
      </c>
      <c r="L2694" s="7">
        <v>6</v>
      </c>
      <c r="M2694" s="7" t="s">
        <v>287</v>
      </c>
      <c r="N2694" s="8">
        <v>5123</v>
      </c>
      <c r="O2694" s="122">
        <v>0.02</v>
      </c>
      <c r="P2694" s="10">
        <f t="shared" si="522"/>
        <v>102</v>
      </c>
      <c r="Q2694" s="122">
        <v>5.0000000000000001E-3</v>
      </c>
      <c r="R2694" s="10">
        <f t="shared" si="523"/>
        <v>26</v>
      </c>
      <c r="S2694" s="122">
        <f t="shared" si="524"/>
        <v>2.4985360140542652E-2</v>
      </c>
      <c r="T2694" s="10">
        <f t="shared" si="525"/>
        <v>128</v>
      </c>
      <c r="U2694" s="10">
        <f t="shared" si="526"/>
        <v>5251</v>
      </c>
      <c r="V2694" s="11">
        <v>5251</v>
      </c>
      <c r="W2694" s="12">
        <f t="shared" si="527"/>
        <v>128</v>
      </c>
      <c r="X2694" s="123">
        <f t="shared" si="528"/>
        <v>2.5000000000000001E-2</v>
      </c>
      <c r="Y2694" s="124" t="str">
        <f t="shared" si="529"/>
        <v>0.00%-8.40%</v>
      </c>
      <c r="Z2694" s="15"/>
      <c r="AA2694" s="15"/>
      <c r="AB2694" s="15"/>
      <c r="AC2694" s="125"/>
      <c r="AD2694" s="8">
        <f t="shared" si="530"/>
        <v>0</v>
      </c>
      <c r="AE2694" s="17">
        <f t="shared" si="531"/>
        <v>5251</v>
      </c>
      <c r="AF2694" s="18">
        <f t="shared" si="532"/>
        <v>128</v>
      </c>
      <c r="AG2694" s="126">
        <f t="shared" si="533"/>
        <v>2.4985360140542756E-2</v>
      </c>
      <c r="AH2694" s="20">
        <v>13.6</v>
      </c>
      <c r="AI2694" s="20">
        <v>650</v>
      </c>
      <c r="AJ2694" s="20"/>
      <c r="AK2694" s="20">
        <v>688</v>
      </c>
      <c r="AL2694" s="20">
        <f t="shared" si="534"/>
        <v>79901.599999999991</v>
      </c>
      <c r="AM2694" s="7" t="s">
        <v>287</v>
      </c>
      <c r="AN2694" s="20"/>
      <c r="AO2694" s="21"/>
      <c r="AP2694" s="21"/>
      <c r="AQ2694" s="5" t="s">
        <v>2672</v>
      </c>
      <c r="AR2694" s="5" t="s">
        <v>2203</v>
      </c>
    </row>
    <row r="2695" spans="1:44">
      <c r="A2695" s="87" t="s">
        <v>562</v>
      </c>
      <c r="B2695" s="5">
        <v>1114038</v>
      </c>
      <c r="C2695" s="5" t="s">
        <v>565</v>
      </c>
      <c r="D2695" s="5" t="s">
        <v>55</v>
      </c>
      <c r="E2695" s="5" t="s">
        <v>2577</v>
      </c>
      <c r="F2695" s="5" t="s">
        <v>2215</v>
      </c>
      <c r="G2695" s="5" t="s">
        <v>2673</v>
      </c>
      <c r="H2695" s="6">
        <v>34151</v>
      </c>
      <c r="I2695" s="5" t="s">
        <v>575</v>
      </c>
      <c r="J2695" s="5" t="s">
        <v>2646</v>
      </c>
      <c r="K2695" s="5" t="s">
        <v>568</v>
      </c>
      <c r="L2695" s="7">
        <v>6</v>
      </c>
      <c r="M2695" s="7" t="s">
        <v>287</v>
      </c>
      <c r="N2695" s="8">
        <v>4706</v>
      </c>
      <c r="O2695" s="122">
        <v>0.02</v>
      </c>
      <c r="P2695" s="10">
        <f t="shared" si="522"/>
        <v>94</v>
      </c>
      <c r="Q2695" s="122">
        <v>5.0000000000000001E-3</v>
      </c>
      <c r="R2695" s="10">
        <f t="shared" si="523"/>
        <v>24</v>
      </c>
      <c r="S2695" s="122">
        <f t="shared" si="524"/>
        <v>2.5074373140671482E-2</v>
      </c>
      <c r="T2695" s="10">
        <f t="shared" si="525"/>
        <v>118</v>
      </c>
      <c r="U2695" s="10">
        <f t="shared" si="526"/>
        <v>4824</v>
      </c>
      <c r="V2695" s="11">
        <v>4706</v>
      </c>
      <c r="W2695" s="12">
        <f t="shared" si="527"/>
        <v>0</v>
      </c>
      <c r="X2695" s="123">
        <f t="shared" si="528"/>
        <v>0</v>
      </c>
      <c r="Y2695" s="124" t="str">
        <f t="shared" si="529"/>
        <v>0.00%-8.40%</v>
      </c>
      <c r="Z2695" s="15"/>
      <c r="AA2695" s="15"/>
      <c r="AB2695" s="15"/>
      <c r="AC2695" s="125"/>
      <c r="AD2695" s="8">
        <f t="shared" si="530"/>
        <v>0</v>
      </c>
      <c r="AE2695" s="17">
        <f t="shared" si="531"/>
        <v>4706</v>
      </c>
      <c r="AF2695" s="18">
        <f t="shared" si="532"/>
        <v>0</v>
      </c>
      <c r="AG2695" s="126">
        <f t="shared" si="533"/>
        <v>0</v>
      </c>
      <c r="AH2695" s="20">
        <v>13.6</v>
      </c>
      <c r="AI2695" s="20">
        <v>450</v>
      </c>
      <c r="AJ2695" s="20"/>
      <c r="AK2695" s="20">
        <v>688</v>
      </c>
      <c r="AL2695" s="20">
        <f t="shared" si="534"/>
        <v>70089.600000000006</v>
      </c>
      <c r="AM2695" s="7" t="s">
        <v>287</v>
      </c>
      <c r="AN2695" s="20"/>
      <c r="AO2695" s="21" t="str">
        <f>VLOOKUP(B2695,'[2]FCLCh-VB2'!$B$9:$AQ$230,42,)</f>
        <v>工作责任心不强，漏检部件,造成报废/返工率成本上升</v>
      </c>
      <c r="AP2695" s="21" t="s">
        <v>140</v>
      </c>
      <c r="AQ2695" s="5" t="s">
        <v>2672</v>
      </c>
      <c r="AR2695" s="5" t="s">
        <v>2203</v>
      </c>
    </row>
    <row r="2696" spans="1:44">
      <c r="A2696" s="87" t="s">
        <v>562</v>
      </c>
      <c r="B2696" s="5">
        <v>1114045</v>
      </c>
      <c r="C2696" s="5" t="s">
        <v>565</v>
      </c>
      <c r="D2696" s="5" t="s">
        <v>55</v>
      </c>
      <c r="E2696" s="5" t="s">
        <v>2577</v>
      </c>
      <c r="F2696" s="5" t="s">
        <v>2215</v>
      </c>
      <c r="G2696" s="5" t="s">
        <v>2673</v>
      </c>
      <c r="H2696" s="6">
        <v>31199</v>
      </c>
      <c r="I2696" s="5" t="s">
        <v>575</v>
      </c>
      <c r="J2696" s="5" t="s">
        <v>627</v>
      </c>
      <c r="K2696" s="5" t="s">
        <v>568</v>
      </c>
      <c r="L2696" s="7">
        <v>6</v>
      </c>
      <c r="M2696" s="7" t="s">
        <v>287</v>
      </c>
      <c r="N2696" s="8">
        <v>4495</v>
      </c>
      <c r="O2696" s="122">
        <v>0.02</v>
      </c>
      <c r="P2696" s="10">
        <f t="shared" si="522"/>
        <v>90</v>
      </c>
      <c r="Q2696" s="122">
        <v>5.0000000000000001E-3</v>
      </c>
      <c r="R2696" s="10">
        <f t="shared" si="523"/>
        <v>22</v>
      </c>
      <c r="S2696" s="122">
        <f t="shared" si="524"/>
        <v>2.4916573971078975E-2</v>
      </c>
      <c r="T2696" s="10">
        <f t="shared" si="525"/>
        <v>112</v>
      </c>
      <c r="U2696" s="10">
        <f t="shared" si="526"/>
        <v>4607</v>
      </c>
      <c r="V2696" s="11">
        <v>4495</v>
      </c>
      <c r="W2696" s="12">
        <f t="shared" si="527"/>
        <v>0</v>
      </c>
      <c r="X2696" s="123">
        <f t="shared" si="528"/>
        <v>0</v>
      </c>
      <c r="Y2696" s="124" t="str">
        <f t="shared" si="529"/>
        <v>0.00%-8.40%</v>
      </c>
      <c r="Z2696" s="15"/>
      <c r="AA2696" s="15"/>
      <c r="AB2696" s="15"/>
      <c r="AC2696" s="125"/>
      <c r="AD2696" s="8">
        <f t="shared" si="530"/>
        <v>0</v>
      </c>
      <c r="AE2696" s="17">
        <f t="shared" si="531"/>
        <v>4495</v>
      </c>
      <c r="AF2696" s="18">
        <f t="shared" si="532"/>
        <v>0</v>
      </c>
      <c r="AG2696" s="126">
        <f t="shared" si="533"/>
        <v>0</v>
      </c>
      <c r="AH2696" s="20">
        <v>13.6</v>
      </c>
      <c r="AI2696" s="20">
        <v>450</v>
      </c>
      <c r="AJ2696" s="20"/>
      <c r="AK2696" s="20">
        <v>688</v>
      </c>
      <c r="AL2696" s="20">
        <f t="shared" si="534"/>
        <v>67220</v>
      </c>
      <c r="AM2696" s="7" t="s">
        <v>287</v>
      </c>
      <c r="AN2696" s="20"/>
      <c r="AO2696" s="21" t="str">
        <f>VLOOKUP(B2696,'[2]FCLCh-VB2'!$B$9:$AQ$230,42,)</f>
        <v>仅能从事单一/简单工序，工作责任心不强</v>
      </c>
      <c r="AP2696" s="21" t="s">
        <v>140</v>
      </c>
      <c r="AQ2696" s="5" t="s">
        <v>2672</v>
      </c>
      <c r="AR2696" s="5" t="s">
        <v>2203</v>
      </c>
    </row>
    <row r="2697" spans="1:44">
      <c r="A2697" s="87" t="s">
        <v>562</v>
      </c>
      <c r="B2697" s="5">
        <v>1114067</v>
      </c>
      <c r="C2697" s="5" t="s">
        <v>565</v>
      </c>
      <c r="D2697" s="5" t="s">
        <v>55</v>
      </c>
      <c r="E2697" s="5" t="s">
        <v>2577</v>
      </c>
      <c r="F2697" s="5" t="s">
        <v>2215</v>
      </c>
      <c r="G2697" s="5" t="s">
        <v>2673</v>
      </c>
      <c r="H2697" s="6">
        <v>33420</v>
      </c>
      <c r="I2697" s="5" t="s">
        <v>575</v>
      </c>
      <c r="J2697" s="5" t="s">
        <v>627</v>
      </c>
      <c r="K2697" s="5" t="s">
        <v>568</v>
      </c>
      <c r="L2697" s="7">
        <v>6</v>
      </c>
      <c r="M2697" s="7" t="s">
        <v>287</v>
      </c>
      <c r="N2697" s="8">
        <v>6748</v>
      </c>
      <c r="O2697" s="122">
        <v>0.02</v>
      </c>
      <c r="P2697" s="10">
        <f t="shared" si="522"/>
        <v>135</v>
      </c>
      <c r="Q2697" s="122">
        <v>5.0000000000000001E-3</v>
      </c>
      <c r="R2697" s="10">
        <f t="shared" si="523"/>
        <v>34</v>
      </c>
      <c r="S2697" s="122">
        <f t="shared" si="524"/>
        <v>2.5044457617071726E-2</v>
      </c>
      <c r="T2697" s="10">
        <f t="shared" si="525"/>
        <v>169</v>
      </c>
      <c r="U2697" s="10">
        <f t="shared" si="526"/>
        <v>6917</v>
      </c>
      <c r="V2697" s="11">
        <v>6883</v>
      </c>
      <c r="W2697" s="12">
        <f t="shared" si="527"/>
        <v>135</v>
      </c>
      <c r="X2697" s="123">
        <f t="shared" si="528"/>
        <v>0.02</v>
      </c>
      <c r="Y2697" s="124" t="str">
        <f t="shared" si="529"/>
        <v>0.00%-8.40%</v>
      </c>
      <c r="Z2697" s="15"/>
      <c r="AA2697" s="15"/>
      <c r="AB2697" s="15"/>
      <c r="AC2697" s="125"/>
      <c r="AD2697" s="8">
        <f t="shared" si="530"/>
        <v>0</v>
      </c>
      <c r="AE2697" s="17">
        <f t="shared" si="531"/>
        <v>6883</v>
      </c>
      <c r="AF2697" s="18">
        <f t="shared" si="532"/>
        <v>135</v>
      </c>
      <c r="AG2697" s="126">
        <f t="shared" si="533"/>
        <v>2.0005927682276159E-2</v>
      </c>
      <c r="AH2697" s="20">
        <v>13.6</v>
      </c>
      <c r="AI2697" s="20">
        <v>450</v>
      </c>
      <c r="AJ2697" s="20"/>
      <c r="AK2697" s="20">
        <v>688</v>
      </c>
      <c r="AL2697" s="20">
        <f t="shared" si="534"/>
        <v>99696.8</v>
      </c>
      <c r="AM2697" s="7" t="s">
        <v>287</v>
      </c>
      <c r="AN2697" s="20"/>
      <c r="AO2697" s="21"/>
      <c r="AP2697" s="21"/>
      <c r="AQ2697" s="5" t="s">
        <v>2672</v>
      </c>
      <c r="AR2697" s="5" t="s">
        <v>2203</v>
      </c>
    </row>
    <row r="2698" spans="1:44">
      <c r="A2698" s="87" t="s">
        <v>562</v>
      </c>
      <c r="B2698" s="5">
        <v>1114079</v>
      </c>
      <c r="C2698" s="5" t="s">
        <v>565</v>
      </c>
      <c r="D2698" s="5" t="s">
        <v>55</v>
      </c>
      <c r="E2698" s="5" t="s">
        <v>2577</v>
      </c>
      <c r="F2698" s="5" t="s">
        <v>2215</v>
      </c>
      <c r="G2698" s="5" t="s">
        <v>2673</v>
      </c>
      <c r="H2698" s="6">
        <v>33298</v>
      </c>
      <c r="I2698" s="5" t="s">
        <v>575</v>
      </c>
      <c r="J2698" s="5" t="s">
        <v>627</v>
      </c>
      <c r="K2698" s="5" t="s">
        <v>568</v>
      </c>
      <c r="L2698" s="7">
        <v>6</v>
      </c>
      <c r="M2698" s="7" t="s">
        <v>287</v>
      </c>
      <c r="N2698" s="8">
        <v>5190</v>
      </c>
      <c r="O2698" s="122">
        <v>0.02</v>
      </c>
      <c r="P2698" s="10">
        <f t="shared" si="522"/>
        <v>104</v>
      </c>
      <c r="Q2698" s="122">
        <v>5.0000000000000001E-3</v>
      </c>
      <c r="R2698" s="10">
        <f t="shared" si="523"/>
        <v>26</v>
      </c>
      <c r="S2698" s="122">
        <f t="shared" si="524"/>
        <v>2.5048169556840076E-2</v>
      </c>
      <c r="T2698" s="10">
        <f t="shared" si="525"/>
        <v>130</v>
      </c>
      <c r="U2698" s="10">
        <f t="shared" si="526"/>
        <v>5320</v>
      </c>
      <c r="V2698" s="11">
        <v>5346</v>
      </c>
      <c r="W2698" s="12">
        <f t="shared" si="527"/>
        <v>156</v>
      </c>
      <c r="X2698" s="123">
        <f t="shared" si="528"/>
        <v>3.0099999999999998E-2</v>
      </c>
      <c r="Y2698" s="124" t="str">
        <f t="shared" si="529"/>
        <v>0.00%-8.40%</v>
      </c>
      <c r="Z2698" s="15"/>
      <c r="AA2698" s="15"/>
      <c r="AB2698" s="15"/>
      <c r="AC2698" s="125"/>
      <c r="AD2698" s="8">
        <f t="shared" si="530"/>
        <v>0</v>
      </c>
      <c r="AE2698" s="17">
        <f t="shared" si="531"/>
        <v>5346</v>
      </c>
      <c r="AF2698" s="18">
        <f t="shared" si="532"/>
        <v>156</v>
      </c>
      <c r="AG2698" s="126">
        <f t="shared" si="533"/>
        <v>3.0057803468208188E-2</v>
      </c>
      <c r="AH2698" s="20">
        <v>13.6</v>
      </c>
      <c r="AI2698" s="20">
        <v>450</v>
      </c>
      <c r="AJ2698" s="20"/>
      <c r="AK2698" s="20">
        <v>688</v>
      </c>
      <c r="AL2698" s="20">
        <f t="shared" si="534"/>
        <v>78793.599999999991</v>
      </c>
      <c r="AM2698" s="7" t="s">
        <v>287</v>
      </c>
      <c r="AN2698" s="20"/>
      <c r="AO2698" s="21"/>
      <c r="AP2698" s="21"/>
      <c r="AQ2698" s="5" t="s">
        <v>2672</v>
      </c>
      <c r="AR2698" s="5" t="s">
        <v>2203</v>
      </c>
    </row>
    <row r="2699" spans="1:44">
      <c r="A2699" s="87" t="s">
        <v>562</v>
      </c>
      <c r="B2699" s="5">
        <v>1114094</v>
      </c>
      <c r="C2699" s="5" t="s">
        <v>565</v>
      </c>
      <c r="D2699" s="5" t="s">
        <v>55</v>
      </c>
      <c r="E2699" s="5" t="s">
        <v>2577</v>
      </c>
      <c r="F2699" s="5" t="s">
        <v>2208</v>
      </c>
      <c r="G2699" s="5" t="s">
        <v>2673</v>
      </c>
      <c r="H2699" s="6">
        <v>33573</v>
      </c>
      <c r="I2699" s="5" t="s">
        <v>489</v>
      </c>
      <c r="J2699" s="5" t="s">
        <v>489</v>
      </c>
      <c r="K2699" s="5" t="s">
        <v>568</v>
      </c>
      <c r="L2699" s="7">
        <v>6</v>
      </c>
      <c r="M2699" s="7" t="s">
        <v>287</v>
      </c>
      <c r="N2699" s="8">
        <v>5588</v>
      </c>
      <c r="O2699" s="122">
        <v>0.02</v>
      </c>
      <c r="P2699" s="10">
        <f t="shared" ref="P2699:P2762" si="535">ROUND(N2699*O2699,0)</f>
        <v>112</v>
      </c>
      <c r="Q2699" s="122">
        <v>5.0000000000000001E-3</v>
      </c>
      <c r="R2699" s="10">
        <f t="shared" ref="R2699:R2762" si="536">ROUND(N2699*Q2699,0)</f>
        <v>28</v>
      </c>
      <c r="S2699" s="122">
        <f t="shared" ref="S2699:S2762" si="537">T2699/N2699</f>
        <v>2.5053686471009307E-2</v>
      </c>
      <c r="T2699" s="10">
        <f t="shared" ref="T2699:T2762" si="538">P2699+R2699</f>
        <v>140</v>
      </c>
      <c r="U2699" s="10">
        <f t="shared" ref="U2699:U2762" si="539">N2699+T2699</f>
        <v>5728</v>
      </c>
      <c r="V2699" s="11">
        <v>5643.88</v>
      </c>
      <c r="W2699" s="12">
        <f t="shared" ref="W2699:W2762" si="540">V2699-N2699</f>
        <v>55.880000000000109</v>
      </c>
      <c r="X2699" s="123">
        <f t="shared" ref="X2699:X2762" si="541">ROUND(V2699/N2699-1,4)</f>
        <v>0.01</v>
      </c>
      <c r="Y2699" s="124" t="str">
        <f t="shared" ref="Y2699:Y2762" si="542">IF(OR(L2699=1,L2699=2,L2699=4),TEXT(S2699*0.8,"0.00%")&amp;"-"&amp;TEXT(S2699*1.2,"0.00%"),IF(OR(L2699=3,L2699=6),TEXT(0,"0.00%")&amp;"-"&amp;TEXT(7%*1.2,"0.00%"),IF(OR(L2699=5,L2699=7),TEXT((R2699/N2699),"0.00%")&amp;"-"&amp;TEXT((R2699/N2699)+7%,"0.00%"),"")))</f>
        <v>0.00%-8.40%</v>
      </c>
      <c r="Z2699" s="15"/>
      <c r="AA2699" s="15"/>
      <c r="AB2699" s="15"/>
      <c r="AC2699" s="125"/>
      <c r="AD2699" s="8">
        <f t="shared" ref="AD2699:AD2762" si="543">ROUND(N2699*AC2699,0)</f>
        <v>0</v>
      </c>
      <c r="AE2699" s="17">
        <f t="shared" ref="AE2699:AE2762" si="544">V2699+AD2699</f>
        <v>5643.88</v>
      </c>
      <c r="AF2699" s="18">
        <f t="shared" ref="AF2699:AF2762" si="545">AE2699-N2699</f>
        <v>55.880000000000109</v>
      </c>
      <c r="AG2699" s="126">
        <f t="shared" ref="AG2699:AG2762" si="546">AE2699/N2699-1</f>
        <v>1.0000000000000009E-2</v>
      </c>
      <c r="AH2699" s="20">
        <v>13.6</v>
      </c>
      <c r="AI2699" s="20">
        <v>850</v>
      </c>
      <c r="AJ2699" s="20"/>
      <c r="AK2699" s="20">
        <v>688</v>
      </c>
      <c r="AL2699" s="20">
        <f t="shared" ref="AL2699:AL2762" si="547">AE2699*AH2699+AI2699*12+AK2699+IF(AB2699="",AJ2699,IF(AB2699="D",5000,IF(AB2699="C",1000,0)))*12</f>
        <v>87644.767999999996</v>
      </c>
      <c r="AM2699" s="7" t="s">
        <v>287</v>
      </c>
      <c r="AN2699" s="20"/>
      <c r="AO2699" s="21" t="str">
        <f>VLOOKUP(B2699,'[3]FCLCh-VB3'!$B$9:$AQ$389,42,)</f>
        <v>全年管理班组共18次过程问题，质量意识薄弱</v>
      </c>
      <c r="AP2699" s="21"/>
      <c r="AQ2699" s="5" t="s">
        <v>2672</v>
      </c>
      <c r="AR2699" s="5" t="s">
        <v>2203</v>
      </c>
    </row>
    <row r="2700" spans="1:44">
      <c r="A2700" s="87" t="s">
        <v>562</v>
      </c>
      <c r="B2700" s="5">
        <v>1114119</v>
      </c>
      <c r="C2700" s="5" t="s">
        <v>565</v>
      </c>
      <c r="D2700" s="5" t="s">
        <v>55</v>
      </c>
      <c r="E2700" s="5" t="s">
        <v>2577</v>
      </c>
      <c r="F2700" s="5" t="s">
        <v>2204</v>
      </c>
      <c r="G2700" s="5" t="s">
        <v>2673</v>
      </c>
      <c r="H2700" s="6">
        <v>37459</v>
      </c>
      <c r="I2700" s="5" t="s">
        <v>575</v>
      </c>
      <c r="J2700" s="5" t="s">
        <v>653</v>
      </c>
      <c r="K2700" s="5" t="s">
        <v>568</v>
      </c>
      <c r="L2700" s="7">
        <v>6</v>
      </c>
      <c r="M2700" s="7" t="s">
        <v>287</v>
      </c>
      <c r="N2700" s="8">
        <v>4835</v>
      </c>
      <c r="O2700" s="122">
        <v>0.02</v>
      </c>
      <c r="P2700" s="10">
        <f t="shared" si="535"/>
        <v>97</v>
      </c>
      <c r="Q2700" s="122">
        <v>5.0000000000000001E-3</v>
      </c>
      <c r="R2700" s="10">
        <f t="shared" si="536"/>
        <v>24</v>
      </c>
      <c r="S2700" s="122">
        <f t="shared" si="537"/>
        <v>2.5025853154084798E-2</v>
      </c>
      <c r="T2700" s="10">
        <f t="shared" si="538"/>
        <v>121</v>
      </c>
      <c r="U2700" s="10">
        <f t="shared" si="539"/>
        <v>4956</v>
      </c>
      <c r="V2700" s="11">
        <v>4956</v>
      </c>
      <c r="W2700" s="12">
        <f t="shared" si="540"/>
        <v>121</v>
      </c>
      <c r="X2700" s="123">
        <f t="shared" si="541"/>
        <v>2.5000000000000001E-2</v>
      </c>
      <c r="Y2700" s="124" t="str">
        <f t="shared" si="542"/>
        <v>0.00%-8.40%</v>
      </c>
      <c r="Z2700" s="15"/>
      <c r="AA2700" s="15"/>
      <c r="AB2700" s="15"/>
      <c r="AC2700" s="125"/>
      <c r="AD2700" s="8">
        <f t="shared" si="543"/>
        <v>0</v>
      </c>
      <c r="AE2700" s="17">
        <f t="shared" si="544"/>
        <v>4956</v>
      </c>
      <c r="AF2700" s="18">
        <f t="shared" si="545"/>
        <v>121</v>
      </c>
      <c r="AG2700" s="126">
        <f t="shared" si="546"/>
        <v>2.5025853154084787E-2</v>
      </c>
      <c r="AH2700" s="20">
        <v>13.6</v>
      </c>
      <c r="AI2700" s="20">
        <v>750</v>
      </c>
      <c r="AJ2700" s="20"/>
      <c r="AK2700" s="20">
        <v>688</v>
      </c>
      <c r="AL2700" s="20">
        <f t="shared" si="547"/>
        <v>77089.599999999991</v>
      </c>
      <c r="AM2700" s="7" t="s">
        <v>287</v>
      </c>
      <c r="AN2700" s="20"/>
      <c r="AO2700" s="21"/>
      <c r="AP2700" s="21"/>
      <c r="AQ2700" s="5" t="s">
        <v>2672</v>
      </c>
      <c r="AR2700" s="5" t="s">
        <v>2203</v>
      </c>
    </row>
    <row r="2701" spans="1:44">
      <c r="A2701" s="87" t="s">
        <v>562</v>
      </c>
      <c r="B2701" s="5">
        <v>1114128</v>
      </c>
      <c r="C2701" s="5" t="s">
        <v>565</v>
      </c>
      <c r="D2701" s="5" t="s">
        <v>55</v>
      </c>
      <c r="E2701" s="5" t="s">
        <v>2577</v>
      </c>
      <c r="F2701" s="5" t="s">
        <v>2204</v>
      </c>
      <c r="G2701" s="5" t="s">
        <v>2673</v>
      </c>
      <c r="H2701" s="6">
        <v>37823</v>
      </c>
      <c r="I2701" s="5" t="s">
        <v>489</v>
      </c>
      <c r="J2701" s="5" t="s">
        <v>2656</v>
      </c>
      <c r="K2701" s="5" t="s">
        <v>568</v>
      </c>
      <c r="L2701" s="7">
        <v>6</v>
      </c>
      <c r="M2701" s="7" t="s">
        <v>287</v>
      </c>
      <c r="N2701" s="8">
        <v>9051</v>
      </c>
      <c r="O2701" s="122">
        <v>0.02</v>
      </c>
      <c r="P2701" s="10">
        <f t="shared" si="535"/>
        <v>181</v>
      </c>
      <c r="Q2701" s="122">
        <v>5.0000000000000001E-3</v>
      </c>
      <c r="R2701" s="10">
        <f t="shared" si="536"/>
        <v>45</v>
      </c>
      <c r="S2701" s="122">
        <f t="shared" si="537"/>
        <v>2.4969616616948402E-2</v>
      </c>
      <c r="T2701" s="10">
        <f t="shared" si="538"/>
        <v>226</v>
      </c>
      <c r="U2701" s="10">
        <f t="shared" si="539"/>
        <v>9277</v>
      </c>
      <c r="V2701" s="11">
        <v>9504</v>
      </c>
      <c r="W2701" s="12">
        <f t="shared" si="540"/>
        <v>453</v>
      </c>
      <c r="X2701" s="123">
        <f t="shared" si="541"/>
        <v>0.05</v>
      </c>
      <c r="Y2701" s="124" t="str">
        <f t="shared" si="542"/>
        <v>0.00%-8.40%</v>
      </c>
      <c r="Z2701" s="15"/>
      <c r="AA2701" s="15"/>
      <c r="AB2701" s="15"/>
      <c r="AC2701" s="125"/>
      <c r="AD2701" s="8">
        <f t="shared" si="543"/>
        <v>0</v>
      </c>
      <c r="AE2701" s="17">
        <f t="shared" si="544"/>
        <v>9504</v>
      </c>
      <c r="AF2701" s="18">
        <f t="shared" si="545"/>
        <v>453</v>
      </c>
      <c r="AG2701" s="126">
        <f t="shared" si="546"/>
        <v>5.0049718263175391E-2</v>
      </c>
      <c r="AH2701" s="20">
        <v>13.6</v>
      </c>
      <c r="AI2701" s="20">
        <v>550</v>
      </c>
      <c r="AJ2701" s="20"/>
      <c r="AK2701" s="20">
        <v>688</v>
      </c>
      <c r="AL2701" s="20">
        <f t="shared" si="547"/>
        <v>136542.39999999999</v>
      </c>
      <c r="AM2701" s="7" t="s">
        <v>287</v>
      </c>
      <c r="AN2701" s="20"/>
      <c r="AO2701" s="450" t="s">
        <v>2682</v>
      </c>
      <c r="AP2701" s="21"/>
      <c r="AQ2701" s="5" t="s">
        <v>2672</v>
      </c>
      <c r="AR2701" s="5" t="s">
        <v>2203</v>
      </c>
    </row>
    <row r="2702" spans="1:44">
      <c r="A2702" s="87" t="s">
        <v>562</v>
      </c>
      <c r="B2702" s="5">
        <v>1114133</v>
      </c>
      <c r="C2702" s="5" t="s">
        <v>565</v>
      </c>
      <c r="D2702" s="5" t="s">
        <v>55</v>
      </c>
      <c r="E2702" s="5" t="s">
        <v>2577</v>
      </c>
      <c r="F2702" s="5" t="s">
        <v>2199</v>
      </c>
      <c r="G2702" s="5" t="s">
        <v>2676</v>
      </c>
      <c r="H2702" s="6">
        <v>38201</v>
      </c>
      <c r="I2702" s="5" t="s">
        <v>575</v>
      </c>
      <c r="J2702" s="5" t="s">
        <v>653</v>
      </c>
      <c r="K2702" s="5" t="s">
        <v>568</v>
      </c>
      <c r="L2702" s="7">
        <v>6</v>
      </c>
      <c r="M2702" s="7" t="s">
        <v>287</v>
      </c>
      <c r="N2702" s="8">
        <v>5087</v>
      </c>
      <c r="O2702" s="122">
        <v>0.02</v>
      </c>
      <c r="P2702" s="10">
        <f t="shared" si="535"/>
        <v>102</v>
      </c>
      <c r="Q2702" s="122">
        <v>5.0000000000000001E-3</v>
      </c>
      <c r="R2702" s="10">
        <f t="shared" si="536"/>
        <v>25</v>
      </c>
      <c r="S2702" s="122">
        <f t="shared" si="537"/>
        <v>2.496559858462748E-2</v>
      </c>
      <c r="T2702" s="10">
        <f t="shared" si="538"/>
        <v>127</v>
      </c>
      <c r="U2702" s="10">
        <f t="shared" si="539"/>
        <v>5214</v>
      </c>
      <c r="V2702" s="11">
        <v>5214.1749999999993</v>
      </c>
      <c r="W2702" s="12">
        <f t="shared" si="540"/>
        <v>127.17499999999927</v>
      </c>
      <c r="X2702" s="123">
        <f t="shared" si="541"/>
        <v>2.5000000000000001E-2</v>
      </c>
      <c r="Y2702" s="124" t="str">
        <f t="shared" si="542"/>
        <v>0.00%-8.40%</v>
      </c>
      <c r="Z2702" s="15"/>
      <c r="AA2702" s="15"/>
      <c r="AB2702" s="15"/>
      <c r="AC2702" s="125"/>
      <c r="AD2702" s="8">
        <f t="shared" si="543"/>
        <v>0</v>
      </c>
      <c r="AE2702" s="17">
        <f t="shared" si="544"/>
        <v>5214.1749999999993</v>
      </c>
      <c r="AF2702" s="18">
        <f t="shared" si="545"/>
        <v>127.17499999999927</v>
      </c>
      <c r="AG2702" s="126">
        <f t="shared" si="546"/>
        <v>2.4999999999999911E-2</v>
      </c>
      <c r="AH2702" s="20">
        <v>13.6</v>
      </c>
      <c r="AI2702" s="20">
        <v>750</v>
      </c>
      <c r="AJ2702" s="20"/>
      <c r="AK2702" s="20">
        <v>688</v>
      </c>
      <c r="AL2702" s="20">
        <f t="shared" si="547"/>
        <v>80600.779999999984</v>
      </c>
      <c r="AM2702" s="7" t="s">
        <v>287</v>
      </c>
      <c r="AN2702" s="20"/>
      <c r="AO2702" s="21"/>
      <c r="AP2702" s="21"/>
      <c r="AQ2702" s="5" t="s">
        <v>2672</v>
      </c>
      <c r="AR2702" s="5" t="s">
        <v>2203</v>
      </c>
    </row>
    <row r="2703" spans="1:44">
      <c r="A2703" s="87" t="s">
        <v>562</v>
      </c>
      <c r="B2703" s="5">
        <v>1115014</v>
      </c>
      <c r="C2703" s="5" t="s">
        <v>565</v>
      </c>
      <c r="D2703" s="5" t="s">
        <v>55</v>
      </c>
      <c r="E2703" s="5" t="s">
        <v>2577</v>
      </c>
      <c r="F2703" s="5" t="s">
        <v>2215</v>
      </c>
      <c r="G2703" s="5" t="s">
        <v>2673</v>
      </c>
      <c r="H2703" s="6">
        <v>31138</v>
      </c>
      <c r="I2703" s="5" t="s">
        <v>575</v>
      </c>
      <c r="J2703" s="5" t="s">
        <v>2644</v>
      </c>
      <c r="K2703" s="5" t="s">
        <v>568</v>
      </c>
      <c r="L2703" s="7">
        <v>6</v>
      </c>
      <c r="M2703" s="7" t="s">
        <v>287</v>
      </c>
      <c r="N2703" s="8">
        <v>5330</v>
      </c>
      <c r="O2703" s="122">
        <v>0.02</v>
      </c>
      <c r="P2703" s="10">
        <f t="shared" si="535"/>
        <v>107</v>
      </c>
      <c r="Q2703" s="122">
        <v>5.0000000000000001E-3</v>
      </c>
      <c r="R2703" s="10">
        <f t="shared" si="536"/>
        <v>27</v>
      </c>
      <c r="S2703" s="122">
        <f t="shared" si="537"/>
        <v>2.5140712945590993E-2</v>
      </c>
      <c r="T2703" s="10">
        <f t="shared" si="538"/>
        <v>134</v>
      </c>
      <c r="U2703" s="10">
        <f t="shared" si="539"/>
        <v>5464</v>
      </c>
      <c r="V2703" s="11">
        <v>5464</v>
      </c>
      <c r="W2703" s="12">
        <f t="shared" si="540"/>
        <v>134</v>
      </c>
      <c r="X2703" s="123">
        <f t="shared" si="541"/>
        <v>2.5100000000000001E-2</v>
      </c>
      <c r="Y2703" s="124" t="str">
        <f t="shared" si="542"/>
        <v>0.00%-8.40%</v>
      </c>
      <c r="Z2703" s="15"/>
      <c r="AA2703" s="15"/>
      <c r="AB2703" s="15"/>
      <c r="AC2703" s="125"/>
      <c r="AD2703" s="8">
        <f t="shared" si="543"/>
        <v>0</v>
      </c>
      <c r="AE2703" s="17">
        <f t="shared" si="544"/>
        <v>5464</v>
      </c>
      <c r="AF2703" s="18">
        <f t="shared" si="545"/>
        <v>134</v>
      </c>
      <c r="AG2703" s="126">
        <f t="shared" si="546"/>
        <v>2.5140712945590948E-2</v>
      </c>
      <c r="AH2703" s="20">
        <v>13.6</v>
      </c>
      <c r="AI2703" s="20">
        <v>650</v>
      </c>
      <c r="AJ2703" s="20"/>
      <c r="AK2703" s="20">
        <v>688</v>
      </c>
      <c r="AL2703" s="20">
        <f t="shared" si="547"/>
        <v>82798.399999999994</v>
      </c>
      <c r="AM2703" s="7" t="s">
        <v>287</v>
      </c>
      <c r="AN2703" s="20"/>
      <c r="AO2703" s="21"/>
      <c r="AP2703" s="21"/>
      <c r="AQ2703" s="5" t="s">
        <v>2672</v>
      </c>
      <c r="AR2703" s="5" t="s">
        <v>2203</v>
      </c>
    </row>
    <row r="2704" spans="1:44">
      <c r="A2704" s="87" t="s">
        <v>562</v>
      </c>
      <c r="B2704" s="5">
        <v>1115025</v>
      </c>
      <c r="C2704" s="5" t="s">
        <v>565</v>
      </c>
      <c r="D2704" s="5" t="s">
        <v>55</v>
      </c>
      <c r="E2704" s="5" t="s">
        <v>2577</v>
      </c>
      <c r="F2704" s="5" t="s">
        <v>2204</v>
      </c>
      <c r="G2704" s="5" t="s">
        <v>2673</v>
      </c>
      <c r="H2704" s="6">
        <v>31138</v>
      </c>
      <c r="I2704" s="5" t="s">
        <v>575</v>
      </c>
      <c r="J2704" s="5" t="s">
        <v>627</v>
      </c>
      <c r="K2704" s="5" t="s">
        <v>568</v>
      </c>
      <c r="L2704" s="7">
        <v>6</v>
      </c>
      <c r="M2704" s="7" t="s">
        <v>287</v>
      </c>
      <c r="N2704" s="8">
        <v>4870</v>
      </c>
      <c r="O2704" s="122">
        <v>0.02</v>
      </c>
      <c r="P2704" s="10">
        <f t="shared" si="535"/>
        <v>97</v>
      </c>
      <c r="Q2704" s="122">
        <v>5.0000000000000001E-3</v>
      </c>
      <c r="R2704" s="10">
        <f t="shared" si="536"/>
        <v>24</v>
      </c>
      <c r="S2704" s="122">
        <f t="shared" si="537"/>
        <v>2.484599589322382E-2</v>
      </c>
      <c r="T2704" s="10">
        <f t="shared" si="538"/>
        <v>121</v>
      </c>
      <c r="U2704" s="10">
        <f t="shared" si="539"/>
        <v>4991</v>
      </c>
      <c r="V2704" s="11">
        <v>4870</v>
      </c>
      <c r="W2704" s="12">
        <f t="shared" si="540"/>
        <v>0</v>
      </c>
      <c r="X2704" s="123">
        <f t="shared" si="541"/>
        <v>0</v>
      </c>
      <c r="Y2704" s="124" t="str">
        <f t="shared" si="542"/>
        <v>0.00%-8.40%</v>
      </c>
      <c r="Z2704" s="15"/>
      <c r="AA2704" s="15"/>
      <c r="AB2704" s="15"/>
      <c r="AC2704" s="125"/>
      <c r="AD2704" s="8">
        <f t="shared" si="543"/>
        <v>0</v>
      </c>
      <c r="AE2704" s="17">
        <f t="shared" si="544"/>
        <v>4870</v>
      </c>
      <c r="AF2704" s="18">
        <f t="shared" si="545"/>
        <v>0</v>
      </c>
      <c r="AG2704" s="126">
        <f t="shared" si="546"/>
        <v>0</v>
      </c>
      <c r="AH2704" s="20">
        <v>13.6</v>
      </c>
      <c r="AI2704" s="20">
        <v>450</v>
      </c>
      <c r="AJ2704" s="20"/>
      <c r="AK2704" s="20">
        <v>688</v>
      </c>
      <c r="AL2704" s="20">
        <f t="shared" si="547"/>
        <v>72320</v>
      </c>
      <c r="AM2704" s="7" t="s">
        <v>287</v>
      </c>
      <c r="AN2704" s="20"/>
      <c r="AO2704" s="21" t="str">
        <f>VLOOKUP(B2704,'[4]FCLCh-VB1'!$B$9:$AQ$248,42,)</f>
        <v>员工工作一般，积极性不高，个人能力差，员工2026.10退休</v>
      </c>
      <c r="AP2704" s="21" t="s">
        <v>140</v>
      </c>
      <c r="AQ2704" s="5" t="s">
        <v>2672</v>
      </c>
      <c r="AR2704" s="5" t="s">
        <v>2203</v>
      </c>
    </row>
    <row r="2705" spans="1:44">
      <c r="A2705" s="87" t="s">
        <v>562</v>
      </c>
      <c r="B2705" s="5">
        <v>1115028</v>
      </c>
      <c r="C2705" s="5" t="s">
        <v>565</v>
      </c>
      <c r="D2705" s="5" t="s">
        <v>55</v>
      </c>
      <c r="E2705" s="5" t="s">
        <v>2577</v>
      </c>
      <c r="F2705" s="5" t="s">
        <v>2208</v>
      </c>
      <c r="G2705" s="5" t="s">
        <v>2673</v>
      </c>
      <c r="H2705" s="6">
        <v>32417</v>
      </c>
      <c r="I2705" s="5" t="s">
        <v>489</v>
      </c>
      <c r="J2705" s="5" t="s">
        <v>489</v>
      </c>
      <c r="K2705" s="5" t="s">
        <v>568</v>
      </c>
      <c r="L2705" s="7">
        <v>6</v>
      </c>
      <c r="M2705" s="7" t="s">
        <v>287</v>
      </c>
      <c r="N2705" s="8">
        <v>7380</v>
      </c>
      <c r="O2705" s="122">
        <v>0.02</v>
      </c>
      <c r="P2705" s="10">
        <f t="shared" si="535"/>
        <v>148</v>
      </c>
      <c r="Q2705" s="122">
        <v>5.0000000000000001E-3</v>
      </c>
      <c r="R2705" s="10">
        <f t="shared" si="536"/>
        <v>37</v>
      </c>
      <c r="S2705" s="122">
        <f t="shared" si="537"/>
        <v>2.5067750677506776E-2</v>
      </c>
      <c r="T2705" s="10">
        <f t="shared" si="538"/>
        <v>185</v>
      </c>
      <c r="U2705" s="10">
        <f t="shared" si="539"/>
        <v>7565</v>
      </c>
      <c r="V2705" s="11">
        <v>7601.4000000000005</v>
      </c>
      <c r="W2705" s="12">
        <f t="shared" si="540"/>
        <v>221.40000000000055</v>
      </c>
      <c r="X2705" s="123">
        <f t="shared" si="541"/>
        <v>0.03</v>
      </c>
      <c r="Y2705" s="124" t="str">
        <f t="shared" si="542"/>
        <v>0.00%-8.40%</v>
      </c>
      <c r="Z2705" s="15"/>
      <c r="AA2705" s="15"/>
      <c r="AB2705" s="15"/>
      <c r="AC2705" s="125"/>
      <c r="AD2705" s="8">
        <f t="shared" si="543"/>
        <v>0</v>
      </c>
      <c r="AE2705" s="17">
        <f t="shared" si="544"/>
        <v>7601.4000000000005</v>
      </c>
      <c r="AF2705" s="18">
        <f t="shared" si="545"/>
        <v>221.40000000000055</v>
      </c>
      <c r="AG2705" s="126">
        <f t="shared" si="546"/>
        <v>3.0000000000000027E-2</v>
      </c>
      <c r="AH2705" s="20">
        <v>13.6</v>
      </c>
      <c r="AI2705" s="20">
        <v>900</v>
      </c>
      <c r="AJ2705" s="20"/>
      <c r="AK2705" s="20">
        <v>688</v>
      </c>
      <c r="AL2705" s="20">
        <f t="shared" si="547"/>
        <v>114867.04000000001</v>
      </c>
      <c r="AM2705" s="7" t="s">
        <v>287</v>
      </c>
      <c r="AN2705" s="20"/>
      <c r="AO2705" s="21"/>
      <c r="AP2705" s="21"/>
      <c r="AQ2705" s="5" t="s">
        <v>2672</v>
      </c>
      <c r="AR2705" s="5" t="s">
        <v>2203</v>
      </c>
    </row>
    <row r="2706" spans="1:44">
      <c r="A2706" s="87" t="s">
        <v>562</v>
      </c>
      <c r="B2706" s="5">
        <v>1115030</v>
      </c>
      <c r="C2706" s="5" t="s">
        <v>565</v>
      </c>
      <c r="D2706" s="5" t="s">
        <v>55</v>
      </c>
      <c r="E2706" s="5" t="s">
        <v>2577</v>
      </c>
      <c r="F2706" s="5" t="s">
        <v>2215</v>
      </c>
      <c r="G2706" s="5" t="s">
        <v>2673</v>
      </c>
      <c r="H2706" s="6">
        <v>33451</v>
      </c>
      <c r="I2706" s="5" t="s">
        <v>575</v>
      </c>
      <c r="J2706" s="5" t="s">
        <v>627</v>
      </c>
      <c r="K2706" s="5" t="s">
        <v>568</v>
      </c>
      <c r="L2706" s="7">
        <v>6</v>
      </c>
      <c r="M2706" s="7" t="s">
        <v>287</v>
      </c>
      <c r="N2706" s="8">
        <v>4964</v>
      </c>
      <c r="O2706" s="122">
        <v>0.02</v>
      </c>
      <c r="P2706" s="10">
        <f t="shared" si="535"/>
        <v>99</v>
      </c>
      <c r="Q2706" s="122">
        <v>5.0000000000000001E-3</v>
      </c>
      <c r="R2706" s="10">
        <f t="shared" si="536"/>
        <v>25</v>
      </c>
      <c r="S2706" s="122">
        <f t="shared" si="537"/>
        <v>2.4979854955680902E-2</v>
      </c>
      <c r="T2706" s="10">
        <f t="shared" si="538"/>
        <v>124</v>
      </c>
      <c r="U2706" s="10">
        <f t="shared" si="539"/>
        <v>5088</v>
      </c>
      <c r="V2706" s="11">
        <v>5088</v>
      </c>
      <c r="W2706" s="12">
        <f t="shared" si="540"/>
        <v>124</v>
      </c>
      <c r="X2706" s="123">
        <f t="shared" si="541"/>
        <v>2.5000000000000001E-2</v>
      </c>
      <c r="Y2706" s="124" t="str">
        <f t="shared" si="542"/>
        <v>0.00%-8.40%</v>
      </c>
      <c r="Z2706" s="15"/>
      <c r="AA2706" s="15"/>
      <c r="AB2706" s="15"/>
      <c r="AC2706" s="125"/>
      <c r="AD2706" s="8">
        <f t="shared" si="543"/>
        <v>0</v>
      </c>
      <c r="AE2706" s="17">
        <f t="shared" si="544"/>
        <v>5088</v>
      </c>
      <c r="AF2706" s="18">
        <f t="shared" si="545"/>
        <v>124</v>
      </c>
      <c r="AG2706" s="126">
        <f t="shared" si="546"/>
        <v>2.4979854955681002E-2</v>
      </c>
      <c r="AH2706" s="20">
        <v>13.6</v>
      </c>
      <c r="AI2706" s="20">
        <v>450</v>
      </c>
      <c r="AJ2706" s="20"/>
      <c r="AK2706" s="20">
        <v>688</v>
      </c>
      <c r="AL2706" s="20">
        <f t="shared" si="547"/>
        <v>75284.800000000003</v>
      </c>
      <c r="AM2706" s="7" t="s">
        <v>287</v>
      </c>
      <c r="AN2706" s="20"/>
      <c r="AO2706" s="21"/>
      <c r="AP2706" s="21"/>
      <c r="AQ2706" s="5" t="s">
        <v>2672</v>
      </c>
      <c r="AR2706" s="5" t="s">
        <v>2203</v>
      </c>
    </row>
    <row r="2707" spans="1:44">
      <c r="A2707" s="87" t="s">
        <v>562</v>
      </c>
      <c r="B2707" s="5">
        <v>1115052</v>
      </c>
      <c r="C2707" s="5" t="s">
        <v>565</v>
      </c>
      <c r="D2707" s="5" t="s">
        <v>55</v>
      </c>
      <c r="E2707" s="5" t="s">
        <v>2577</v>
      </c>
      <c r="F2707" s="5" t="s">
        <v>2208</v>
      </c>
      <c r="G2707" s="5" t="s">
        <v>2673</v>
      </c>
      <c r="H2707" s="6">
        <v>32417</v>
      </c>
      <c r="I2707" s="5" t="s">
        <v>575</v>
      </c>
      <c r="J2707" s="5" t="s">
        <v>2642</v>
      </c>
      <c r="K2707" s="5" t="s">
        <v>568</v>
      </c>
      <c r="L2707" s="7">
        <v>6</v>
      </c>
      <c r="M2707" s="7" t="s">
        <v>287</v>
      </c>
      <c r="N2707" s="8">
        <v>4880</v>
      </c>
      <c r="O2707" s="122">
        <v>0.02</v>
      </c>
      <c r="P2707" s="10">
        <f t="shared" si="535"/>
        <v>98</v>
      </c>
      <c r="Q2707" s="122">
        <v>5.0000000000000001E-3</v>
      </c>
      <c r="R2707" s="10">
        <f t="shared" si="536"/>
        <v>24</v>
      </c>
      <c r="S2707" s="122">
        <f t="shared" si="537"/>
        <v>2.5000000000000001E-2</v>
      </c>
      <c r="T2707" s="10">
        <f t="shared" si="538"/>
        <v>122</v>
      </c>
      <c r="U2707" s="10">
        <f t="shared" si="539"/>
        <v>5002</v>
      </c>
      <c r="V2707" s="11">
        <v>5002</v>
      </c>
      <c r="W2707" s="12">
        <f t="shared" si="540"/>
        <v>122</v>
      </c>
      <c r="X2707" s="123">
        <f t="shared" si="541"/>
        <v>2.5000000000000001E-2</v>
      </c>
      <c r="Y2707" s="124" t="str">
        <f t="shared" si="542"/>
        <v>0.00%-8.40%</v>
      </c>
      <c r="Z2707" s="15"/>
      <c r="AA2707" s="15"/>
      <c r="AB2707" s="15"/>
      <c r="AC2707" s="125"/>
      <c r="AD2707" s="8">
        <f t="shared" si="543"/>
        <v>0</v>
      </c>
      <c r="AE2707" s="17">
        <f t="shared" si="544"/>
        <v>5002</v>
      </c>
      <c r="AF2707" s="18">
        <f t="shared" si="545"/>
        <v>122</v>
      </c>
      <c r="AG2707" s="126">
        <f t="shared" si="546"/>
        <v>2.4999999999999911E-2</v>
      </c>
      <c r="AH2707" s="20">
        <v>13.6</v>
      </c>
      <c r="AI2707" s="20">
        <v>650</v>
      </c>
      <c r="AJ2707" s="20"/>
      <c r="AK2707" s="20">
        <v>688</v>
      </c>
      <c r="AL2707" s="20">
        <f t="shared" si="547"/>
        <v>76515.199999999997</v>
      </c>
      <c r="AM2707" s="7" t="s">
        <v>287</v>
      </c>
      <c r="AN2707" s="20"/>
      <c r="AO2707" s="21"/>
      <c r="AP2707" s="21"/>
      <c r="AQ2707" s="5" t="s">
        <v>2672</v>
      </c>
      <c r="AR2707" s="5" t="s">
        <v>2203</v>
      </c>
    </row>
    <row r="2708" spans="1:44">
      <c r="A2708" s="87" t="s">
        <v>562</v>
      </c>
      <c r="B2708" s="5">
        <v>1115073</v>
      </c>
      <c r="C2708" s="5" t="s">
        <v>565</v>
      </c>
      <c r="D2708" s="5" t="s">
        <v>55</v>
      </c>
      <c r="E2708" s="5" t="s">
        <v>2577</v>
      </c>
      <c r="F2708" s="5" t="s">
        <v>2215</v>
      </c>
      <c r="G2708" s="5" t="s">
        <v>2673</v>
      </c>
      <c r="H2708" s="6">
        <v>33573</v>
      </c>
      <c r="I2708" s="5" t="s">
        <v>489</v>
      </c>
      <c r="J2708" s="5" t="s">
        <v>489</v>
      </c>
      <c r="K2708" s="5" t="s">
        <v>568</v>
      </c>
      <c r="L2708" s="7">
        <v>6</v>
      </c>
      <c r="M2708" s="7" t="s">
        <v>287</v>
      </c>
      <c r="N2708" s="8">
        <v>5946</v>
      </c>
      <c r="O2708" s="122">
        <v>0.02</v>
      </c>
      <c r="P2708" s="10">
        <f t="shared" si="535"/>
        <v>119</v>
      </c>
      <c r="Q2708" s="122">
        <v>5.0000000000000001E-3</v>
      </c>
      <c r="R2708" s="10">
        <f t="shared" si="536"/>
        <v>30</v>
      </c>
      <c r="S2708" s="122">
        <f t="shared" si="537"/>
        <v>2.5058863101244534E-2</v>
      </c>
      <c r="T2708" s="10">
        <f t="shared" si="538"/>
        <v>149</v>
      </c>
      <c r="U2708" s="10">
        <f t="shared" si="539"/>
        <v>6095</v>
      </c>
      <c r="V2708" s="11">
        <v>6095</v>
      </c>
      <c r="W2708" s="12">
        <f t="shared" si="540"/>
        <v>149</v>
      </c>
      <c r="X2708" s="123">
        <f t="shared" si="541"/>
        <v>2.5100000000000001E-2</v>
      </c>
      <c r="Y2708" s="124" t="str">
        <f t="shared" si="542"/>
        <v>0.00%-8.40%</v>
      </c>
      <c r="Z2708" s="15"/>
      <c r="AA2708" s="15"/>
      <c r="AB2708" s="15"/>
      <c r="AC2708" s="125"/>
      <c r="AD2708" s="8">
        <f t="shared" si="543"/>
        <v>0</v>
      </c>
      <c r="AE2708" s="17">
        <f t="shared" si="544"/>
        <v>6095</v>
      </c>
      <c r="AF2708" s="18">
        <f t="shared" si="545"/>
        <v>149</v>
      </c>
      <c r="AG2708" s="126">
        <f t="shared" si="546"/>
        <v>2.50588631012445E-2</v>
      </c>
      <c r="AH2708" s="20">
        <v>13.6</v>
      </c>
      <c r="AI2708" s="20">
        <v>850</v>
      </c>
      <c r="AJ2708" s="20"/>
      <c r="AK2708" s="20">
        <v>688</v>
      </c>
      <c r="AL2708" s="20">
        <f t="shared" si="547"/>
        <v>93780</v>
      </c>
      <c r="AM2708" s="7" t="s">
        <v>287</v>
      </c>
      <c r="AN2708" s="20"/>
      <c r="AO2708" s="21"/>
      <c r="AP2708" s="21"/>
      <c r="AQ2708" s="5" t="s">
        <v>2672</v>
      </c>
      <c r="AR2708" s="5" t="s">
        <v>2203</v>
      </c>
    </row>
    <row r="2709" spans="1:44">
      <c r="A2709" s="87" t="s">
        <v>562</v>
      </c>
      <c r="B2709" s="5">
        <v>1115100</v>
      </c>
      <c r="C2709" s="5" t="s">
        <v>565</v>
      </c>
      <c r="D2709" s="5" t="s">
        <v>55</v>
      </c>
      <c r="E2709" s="5" t="s">
        <v>2577</v>
      </c>
      <c r="F2709" s="5" t="s">
        <v>2208</v>
      </c>
      <c r="G2709" s="5" t="s">
        <v>2673</v>
      </c>
      <c r="H2709" s="6">
        <v>33420</v>
      </c>
      <c r="I2709" s="5" t="s">
        <v>575</v>
      </c>
      <c r="J2709" s="5" t="s">
        <v>2644</v>
      </c>
      <c r="K2709" s="5" t="s">
        <v>568</v>
      </c>
      <c r="L2709" s="7">
        <v>6</v>
      </c>
      <c r="M2709" s="7" t="s">
        <v>287</v>
      </c>
      <c r="N2709" s="8">
        <v>5170</v>
      </c>
      <c r="O2709" s="122">
        <v>0.02</v>
      </c>
      <c r="P2709" s="10">
        <f t="shared" si="535"/>
        <v>103</v>
      </c>
      <c r="Q2709" s="122">
        <v>5.0000000000000001E-3</v>
      </c>
      <c r="R2709" s="10">
        <f t="shared" si="536"/>
        <v>26</v>
      </c>
      <c r="S2709" s="122">
        <f t="shared" si="537"/>
        <v>2.4951644100580272E-2</v>
      </c>
      <c r="T2709" s="10">
        <f t="shared" si="538"/>
        <v>129</v>
      </c>
      <c r="U2709" s="10">
        <f t="shared" si="539"/>
        <v>5299</v>
      </c>
      <c r="V2709" s="11">
        <v>5428.5</v>
      </c>
      <c r="W2709" s="12">
        <f t="shared" si="540"/>
        <v>258.5</v>
      </c>
      <c r="X2709" s="123">
        <f t="shared" si="541"/>
        <v>0.05</v>
      </c>
      <c r="Y2709" s="124" t="str">
        <f t="shared" si="542"/>
        <v>0.00%-8.40%</v>
      </c>
      <c r="Z2709" s="15"/>
      <c r="AA2709" s="15"/>
      <c r="AB2709" s="15"/>
      <c r="AC2709" s="125"/>
      <c r="AD2709" s="8">
        <f t="shared" si="543"/>
        <v>0</v>
      </c>
      <c r="AE2709" s="17">
        <f t="shared" si="544"/>
        <v>5428.5</v>
      </c>
      <c r="AF2709" s="18">
        <f t="shared" si="545"/>
        <v>258.5</v>
      </c>
      <c r="AG2709" s="126">
        <f t="shared" si="546"/>
        <v>5.0000000000000044E-2</v>
      </c>
      <c r="AH2709" s="20">
        <v>13.6</v>
      </c>
      <c r="AI2709" s="20">
        <v>650</v>
      </c>
      <c r="AJ2709" s="20"/>
      <c r="AK2709" s="20">
        <v>688</v>
      </c>
      <c r="AL2709" s="20">
        <f t="shared" si="547"/>
        <v>82315.599999999991</v>
      </c>
      <c r="AM2709" s="7" t="s">
        <v>287</v>
      </c>
      <c r="AN2709" s="20"/>
      <c r="AO2709" s="21" t="str">
        <f>VLOOKUP(B2709,'[3]FCLCh-VB3'!$B$9:$AQ$389,42,)</f>
        <v>能动性强，班长得力助手</v>
      </c>
      <c r="AP2709" s="21"/>
      <c r="AQ2709" s="5" t="s">
        <v>2672</v>
      </c>
      <c r="AR2709" s="5" t="s">
        <v>2203</v>
      </c>
    </row>
    <row r="2710" spans="1:44">
      <c r="A2710" s="87" t="s">
        <v>562</v>
      </c>
      <c r="B2710" s="5">
        <v>1115102</v>
      </c>
      <c r="C2710" s="5" t="s">
        <v>565</v>
      </c>
      <c r="D2710" s="5" t="s">
        <v>55</v>
      </c>
      <c r="E2710" s="5" t="s">
        <v>2577</v>
      </c>
      <c r="F2710" s="5" t="s">
        <v>2208</v>
      </c>
      <c r="G2710" s="5" t="s">
        <v>2673</v>
      </c>
      <c r="H2710" s="6">
        <v>33420</v>
      </c>
      <c r="I2710" s="5" t="s">
        <v>489</v>
      </c>
      <c r="J2710" s="5" t="s">
        <v>489</v>
      </c>
      <c r="K2710" s="5" t="s">
        <v>568</v>
      </c>
      <c r="L2710" s="7">
        <v>6</v>
      </c>
      <c r="M2710" s="7" t="s">
        <v>287</v>
      </c>
      <c r="N2710" s="8">
        <v>7320</v>
      </c>
      <c r="O2710" s="122">
        <v>0.02</v>
      </c>
      <c r="P2710" s="10">
        <f t="shared" si="535"/>
        <v>146</v>
      </c>
      <c r="Q2710" s="122">
        <v>5.0000000000000001E-3</v>
      </c>
      <c r="R2710" s="10">
        <f t="shared" si="536"/>
        <v>37</v>
      </c>
      <c r="S2710" s="122">
        <f t="shared" si="537"/>
        <v>2.5000000000000001E-2</v>
      </c>
      <c r="T2710" s="10">
        <f t="shared" si="538"/>
        <v>183</v>
      </c>
      <c r="U2710" s="10">
        <f t="shared" si="539"/>
        <v>7503</v>
      </c>
      <c r="V2710" s="11">
        <v>7576.2</v>
      </c>
      <c r="W2710" s="12">
        <f t="shared" si="540"/>
        <v>256.19999999999982</v>
      </c>
      <c r="X2710" s="123">
        <f t="shared" si="541"/>
        <v>3.5000000000000003E-2</v>
      </c>
      <c r="Y2710" s="124" t="str">
        <f t="shared" si="542"/>
        <v>0.00%-8.40%</v>
      </c>
      <c r="Z2710" s="15"/>
      <c r="AA2710" s="15"/>
      <c r="AB2710" s="15"/>
      <c r="AC2710" s="125"/>
      <c r="AD2710" s="8">
        <f t="shared" si="543"/>
        <v>0</v>
      </c>
      <c r="AE2710" s="17">
        <f t="shared" si="544"/>
        <v>7576.2</v>
      </c>
      <c r="AF2710" s="18">
        <f t="shared" si="545"/>
        <v>256.19999999999982</v>
      </c>
      <c r="AG2710" s="126">
        <f t="shared" si="546"/>
        <v>3.499999999999992E-2</v>
      </c>
      <c r="AH2710" s="20">
        <v>13.6</v>
      </c>
      <c r="AI2710" s="20">
        <v>850</v>
      </c>
      <c r="AJ2710" s="20"/>
      <c r="AK2710" s="20">
        <v>688</v>
      </c>
      <c r="AL2710" s="20">
        <f t="shared" si="547"/>
        <v>113924.31999999999</v>
      </c>
      <c r="AM2710" s="7" t="s">
        <v>287</v>
      </c>
      <c r="AN2710" s="20"/>
      <c r="AO2710" s="21"/>
      <c r="AP2710" s="21"/>
      <c r="AQ2710" s="5" t="s">
        <v>2672</v>
      </c>
      <c r="AR2710" s="5" t="s">
        <v>2203</v>
      </c>
    </row>
    <row r="2711" spans="1:44">
      <c r="A2711" s="87" t="s">
        <v>562</v>
      </c>
      <c r="B2711" s="5">
        <v>1115104</v>
      </c>
      <c r="C2711" s="5" t="s">
        <v>565</v>
      </c>
      <c r="D2711" s="5" t="s">
        <v>55</v>
      </c>
      <c r="E2711" s="5" t="s">
        <v>2577</v>
      </c>
      <c r="F2711" s="5" t="s">
        <v>2199</v>
      </c>
      <c r="G2711" s="5" t="s">
        <v>2676</v>
      </c>
      <c r="H2711" s="6">
        <v>32417</v>
      </c>
      <c r="I2711" s="5" t="s">
        <v>575</v>
      </c>
      <c r="J2711" s="5" t="s">
        <v>653</v>
      </c>
      <c r="K2711" s="5" t="s">
        <v>568</v>
      </c>
      <c r="L2711" s="7">
        <v>6</v>
      </c>
      <c r="M2711" s="7" t="s">
        <v>287</v>
      </c>
      <c r="N2711" s="8">
        <v>5031</v>
      </c>
      <c r="O2711" s="122">
        <v>0.02</v>
      </c>
      <c r="P2711" s="10">
        <f t="shared" si="535"/>
        <v>101</v>
      </c>
      <c r="Q2711" s="122">
        <v>5.0000000000000001E-3</v>
      </c>
      <c r="R2711" s="10">
        <f t="shared" si="536"/>
        <v>25</v>
      </c>
      <c r="S2711" s="122">
        <f t="shared" si="537"/>
        <v>2.5044722719141325E-2</v>
      </c>
      <c r="T2711" s="10">
        <f t="shared" si="538"/>
        <v>126</v>
      </c>
      <c r="U2711" s="10">
        <f t="shared" si="539"/>
        <v>5157</v>
      </c>
      <c r="V2711" s="11">
        <v>5131.62</v>
      </c>
      <c r="W2711" s="12">
        <f t="shared" si="540"/>
        <v>100.61999999999989</v>
      </c>
      <c r="X2711" s="123">
        <f t="shared" si="541"/>
        <v>0.02</v>
      </c>
      <c r="Y2711" s="124" t="str">
        <f t="shared" si="542"/>
        <v>0.00%-8.40%</v>
      </c>
      <c r="Z2711" s="15"/>
      <c r="AA2711" s="15"/>
      <c r="AB2711" s="15"/>
      <c r="AC2711" s="125"/>
      <c r="AD2711" s="8">
        <f t="shared" si="543"/>
        <v>0</v>
      </c>
      <c r="AE2711" s="17">
        <f t="shared" si="544"/>
        <v>5131.62</v>
      </c>
      <c r="AF2711" s="18">
        <f t="shared" si="545"/>
        <v>100.61999999999989</v>
      </c>
      <c r="AG2711" s="126">
        <f t="shared" si="546"/>
        <v>2.0000000000000018E-2</v>
      </c>
      <c r="AH2711" s="20">
        <v>13.6</v>
      </c>
      <c r="AI2711" s="20">
        <v>750</v>
      </c>
      <c r="AJ2711" s="20"/>
      <c r="AK2711" s="20">
        <v>688</v>
      </c>
      <c r="AL2711" s="20">
        <f t="shared" si="547"/>
        <v>79478.031999999992</v>
      </c>
      <c r="AM2711" s="7" t="s">
        <v>287</v>
      </c>
      <c r="AN2711" s="20"/>
      <c r="AO2711" s="21"/>
      <c r="AP2711" s="21"/>
      <c r="AQ2711" s="5" t="s">
        <v>2672</v>
      </c>
      <c r="AR2711" s="5" t="s">
        <v>2203</v>
      </c>
    </row>
    <row r="2712" spans="1:44">
      <c r="A2712" s="87" t="s">
        <v>562</v>
      </c>
      <c r="B2712" s="5">
        <v>1115116</v>
      </c>
      <c r="C2712" s="5" t="s">
        <v>565</v>
      </c>
      <c r="D2712" s="5" t="s">
        <v>55</v>
      </c>
      <c r="E2712" s="5" t="s">
        <v>2577</v>
      </c>
      <c r="F2712" s="5" t="s">
        <v>2199</v>
      </c>
      <c r="G2712" s="5" t="s">
        <v>2676</v>
      </c>
      <c r="H2712" s="6">
        <v>33451</v>
      </c>
      <c r="I2712" s="5" t="s">
        <v>575</v>
      </c>
      <c r="J2712" s="5" t="s">
        <v>653</v>
      </c>
      <c r="K2712" s="5" t="s">
        <v>568</v>
      </c>
      <c r="L2712" s="7">
        <v>6</v>
      </c>
      <c r="M2712" s="7" t="s">
        <v>287</v>
      </c>
      <c r="N2712" s="8">
        <v>5025</v>
      </c>
      <c r="O2712" s="122">
        <v>0.02</v>
      </c>
      <c r="P2712" s="10">
        <f t="shared" si="535"/>
        <v>101</v>
      </c>
      <c r="Q2712" s="122">
        <v>5.0000000000000001E-3</v>
      </c>
      <c r="R2712" s="10">
        <f t="shared" si="536"/>
        <v>25</v>
      </c>
      <c r="S2712" s="122">
        <f t="shared" si="537"/>
        <v>2.5074626865671641E-2</v>
      </c>
      <c r="T2712" s="10">
        <f t="shared" si="538"/>
        <v>126</v>
      </c>
      <c r="U2712" s="10">
        <f t="shared" si="539"/>
        <v>5151</v>
      </c>
      <c r="V2712" s="11">
        <v>5125.5</v>
      </c>
      <c r="W2712" s="12">
        <f t="shared" si="540"/>
        <v>100.5</v>
      </c>
      <c r="X2712" s="123">
        <f t="shared" si="541"/>
        <v>0.02</v>
      </c>
      <c r="Y2712" s="124" t="str">
        <f t="shared" si="542"/>
        <v>0.00%-8.40%</v>
      </c>
      <c r="Z2712" s="15"/>
      <c r="AA2712" s="15"/>
      <c r="AB2712" s="15"/>
      <c r="AC2712" s="125"/>
      <c r="AD2712" s="8">
        <f t="shared" si="543"/>
        <v>0</v>
      </c>
      <c r="AE2712" s="17">
        <f t="shared" si="544"/>
        <v>5125.5</v>
      </c>
      <c r="AF2712" s="18">
        <f t="shared" si="545"/>
        <v>100.5</v>
      </c>
      <c r="AG2712" s="126">
        <f t="shared" si="546"/>
        <v>2.0000000000000018E-2</v>
      </c>
      <c r="AH2712" s="20">
        <v>13.6</v>
      </c>
      <c r="AI2712" s="20">
        <v>750</v>
      </c>
      <c r="AJ2712" s="20"/>
      <c r="AK2712" s="20">
        <v>688</v>
      </c>
      <c r="AL2712" s="20">
        <f t="shared" si="547"/>
        <v>79394.8</v>
      </c>
      <c r="AM2712" s="7" t="s">
        <v>287</v>
      </c>
      <c r="AN2712" s="20"/>
      <c r="AO2712" s="21"/>
      <c r="AP2712" s="21"/>
      <c r="AQ2712" s="5" t="s">
        <v>2672</v>
      </c>
      <c r="AR2712" s="5" t="s">
        <v>2203</v>
      </c>
    </row>
    <row r="2713" spans="1:44">
      <c r="A2713" s="87" t="s">
        <v>562</v>
      </c>
      <c r="B2713" s="5">
        <v>1115124</v>
      </c>
      <c r="C2713" s="5" t="s">
        <v>565</v>
      </c>
      <c r="D2713" s="5" t="s">
        <v>55</v>
      </c>
      <c r="E2713" s="5" t="s">
        <v>2577</v>
      </c>
      <c r="F2713" s="5" t="s">
        <v>2204</v>
      </c>
      <c r="G2713" s="5" t="s">
        <v>2673</v>
      </c>
      <c r="H2713" s="6">
        <v>35612</v>
      </c>
      <c r="I2713" s="5" t="s">
        <v>489</v>
      </c>
      <c r="J2713" s="5" t="s">
        <v>1267</v>
      </c>
      <c r="K2713" s="5" t="s">
        <v>568</v>
      </c>
      <c r="L2713" s="7">
        <v>6</v>
      </c>
      <c r="M2713" s="7" t="s">
        <v>287</v>
      </c>
      <c r="N2713" s="8">
        <v>8844</v>
      </c>
      <c r="O2713" s="122">
        <v>0.02</v>
      </c>
      <c r="P2713" s="10">
        <f t="shared" si="535"/>
        <v>177</v>
      </c>
      <c r="Q2713" s="122">
        <v>5.0000000000000001E-3</v>
      </c>
      <c r="R2713" s="10">
        <f t="shared" si="536"/>
        <v>44</v>
      </c>
      <c r="S2713" s="122">
        <f t="shared" si="537"/>
        <v>2.4988692899140661E-2</v>
      </c>
      <c r="T2713" s="10">
        <f t="shared" si="538"/>
        <v>221</v>
      </c>
      <c r="U2713" s="10">
        <f t="shared" si="539"/>
        <v>9065</v>
      </c>
      <c r="V2713" s="11">
        <v>8844</v>
      </c>
      <c r="W2713" s="12">
        <f t="shared" si="540"/>
        <v>0</v>
      </c>
      <c r="X2713" s="123">
        <f t="shared" si="541"/>
        <v>0</v>
      </c>
      <c r="Y2713" s="124" t="str">
        <f t="shared" si="542"/>
        <v>0.00%-8.40%</v>
      </c>
      <c r="Z2713" s="15"/>
      <c r="AA2713" s="15"/>
      <c r="AB2713" s="15"/>
      <c r="AC2713" s="125"/>
      <c r="AD2713" s="8">
        <f t="shared" si="543"/>
        <v>0</v>
      </c>
      <c r="AE2713" s="17">
        <f t="shared" si="544"/>
        <v>8844</v>
      </c>
      <c r="AF2713" s="18">
        <f t="shared" si="545"/>
        <v>0</v>
      </c>
      <c r="AG2713" s="126">
        <f t="shared" si="546"/>
        <v>0</v>
      </c>
      <c r="AH2713" s="20">
        <v>13.6</v>
      </c>
      <c r="AI2713" s="20">
        <v>900</v>
      </c>
      <c r="AJ2713" s="20"/>
      <c r="AK2713" s="20">
        <v>688</v>
      </c>
      <c r="AL2713" s="20">
        <f t="shared" si="547"/>
        <v>131766.39999999999</v>
      </c>
      <c r="AM2713" s="7" t="s">
        <v>287</v>
      </c>
      <c r="AN2713" s="20"/>
      <c r="AO2713" s="21" t="s">
        <v>2683</v>
      </c>
      <c r="AP2713" s="21" t="s">
        <v>140</v>
      </c>
      <c r="AQ2713" s="5" t="s">
        <v>2672</v>
      </c>
      <c r="AR2713" s="5" t="s">
        <v>2203</v>
      </c>
    </row>
    <row r="2714" spans="1:44">
      <c r="A2714" s="87" t="s">
        <v>562</v>
      </c>
      <c r="B2714" s="5">
        <v>1116001</v>
      </c>
      <c r="C2714" s="5" t="s">
        <v>565</v>
      </c>
      <c r="D2714" s="5" t="s">
        <v>55</v>
      </c>
      <c r="E2714" s="5" t="s">
        <v>2577</v>
      </c>
      <c r="F2714" s="5" t="s">
        <v>2204</v>
      </c>
      <c r="G2714" s="5" t="s">
        <v>2673</v>
      </c>
      <c r="H2714" s="6">
        <v>34213</v>
      </c>
      <c r="I2714" s="5" t="s">
        <v>489</v>
      </c>
      <c r="J2714" s="5" t="s">
        <v>489</v>
      </c>
      <c r="K2714" s="5" t="s">
        <v>568</v>
      </c>
      <c r="L2714" s="7">
        <v>6</v>
      </c>
      <c r="M2714" s="7" t="s">
        <v>287</v>
      </c>
      <c r="N2714" s="8">
        <v>5541</v>
      </c>
      <c r="O2714" s="122">
        <v>0.02</v>
      </c>
      <c r="P2714" s="10">
        <f t="shared" si="535"/>
        <v>111</v>
      </c>
      <c r="Q2714" s="122">
        <v>5.0000000000000001E-3</v>
      </c>
      <c r="R2714" s="10">
        <f t="shared" si="536"/>
        <v>28</v>
      </c>
      <c r="S2714" s="122">
        <f t="shared" si="537"/>
        <v>2.5085724598447934E-2</v>
      </c>
      <c r="T2714" s="10">
        <f t="shared" si="538"/>
        <v>139</v>
      </c>
      <c r="U2714" s="10">
        <f t="shared" si="539"/>
        <v>5680</v>
      </c>
      <c r="V2714" s="11">
        <v>5818</v>
      </c>
      <c r="W2714" s="12">
        <f t="shared" si="540"/>
        <v>277</v>
      </c>
      <c r="X2714" s="123">
        <f t="shared" si="541"/>
        <v>0.05</v>
      </c>
      <c r="Y2714" s="124" t="str">
        <f t="shared" si="542"/>
        <v>0.00%-8.40%</v>
      </c>
      <c r="Z2714" s="15"/>
      <c r="AA2714" s="15"/>
      <c r="AB2714" s="15"/>
      <c r="AC2714" s="125"/>
      <c r="AD2714" s="8">
        <f t="shared" si="543"/>
        <v>0</v>
      </c>
      <c r="AE2714" s="17">
        <f t="shared" si="544"/>
        <v>5818</v>
      </c>
      <c r="AF2714" s="18">
        <f t="shared" si="545"/>
        <v>277</v>
      </c>
      <c r="AG2714" s="126">
        <f t="shared" si="546"/>
        <v>4.9990976358058159E-2</v>
      </c>
      <c r="AH2714" s="20">
        <v>13.6</v>
      </c>
      <c r="AI2714" s="20">
        <v>850</v>
      </c>
      <c r="AJ2714" s="20"/>
      <c r="AK2714" s="20">
        <v>688</v>
      </c>
      <c r="AL2714" s="20">
        <f t="shared" si="547"/>
        <v>90012.800000000003</v>
      </c>
      <c r="AM2714" s="7" t="s">
        <v>287</v>
      </c>
      <c r="AN2714" s="20"/>
      <c r="AO2714" s="21" t="str">
        <f>VLOOKUP(B2714,'[4]FCLCh-VB1'!$B$9:$AQ$248,42,)</f>
        <v>参与支持RNA效率提升</v>
      </c>
      <c r="AP2714" s="21"/>
      <c r="AQ2714" s="5" t="s">
        <v>2672</v>
      </c>
      <c r="AR2714" s="5" t="s">
        <v>2203</v>
      </c>
    </row>
    <row r="2715" spans="1:44">
      <c r="A2715" s="87" t="s">
        <v>562</v>
      </c>
      <c r="B2715" s="5">
        <v>1116042</v>
      </c>
      <c r="C2715" s="5" t="s">
        <v>565</v>
      </c>
      <c r="D2715" s="5" t="s">
        <v>55</v>
      </c>
      <c r="E2715" s="5" t="s">
        <v>2577</v>
      </c>
      <c r="F2715" s="5" t="s">
        <v>2208</v>
      </c>
      <c r="G2715" s="5" t="s">
        <v>2673</v>
      </c>
      <c r="H2715" s="6">
        <v>33573</v>
      </c>
      <c r="I2715" s="5" t="s">
        <v>575</v>
      </c>
      <c r="J2715" s="5" t="s">
        <v>2644</v>
      </c>
      <c r="K2715" s="5" t="s">
        <v>568</v>
      </c>
      <c r="L2715" s="7">
        <v>6</v>
      </c>
      <c r="M2715" s="7" t="s">
        <v>287</v>
      </c>
      <c r="N2715" s="8">
        <v>4710</v>
      </c>
      <c r="O2715" s="122">
        <v>0.02</v>
      </c>
      <c r="P2715" s="10">
        <f t="shared" si="535"/>
        <v>94</v>
      </c>
      <c r="Q2715" s="122">
        <v>5.0000000000000001E-3</v>
      </c>
      <c r="R2715" s="10">
        <f t="shared" si="536"/>
        <v>24</v>
      </c>
      <c r="S2715" s="122">
        <f t="shared" si="537"/>
        <v>2.5053078556263271E-2</v>
      </c>
      <c r="T2715" s="10">
        <f t="shared" si="538"/>
        <v>118</v>
      </c>
      <c r="U2715" s="10">
        <f t="shared" si="539"/>
        <v>4828</v>
      </c>
      <c r="V2715" s="11">
        <v>4827.75</v>
      </c>
      <c r="W2715" s="12">
        <f t="shared" si="540"/>
        <v>117.75</v>
      </c>
      <c r="X2715" s="123">
        <f t="shared" si="541"/>
        <v>2.5000000000000001E-2</v>
      </c>
      <c r="Y2715" s="124" t="str">
        <f t="shared" si="542"/>
        <v>0.00%-8.40%</v>
      </c>
      <c r="Z2715" s="15"/>
      <c r="AA2715" s="15"/>
      <c r="AB2715" s="15"/>
      <c r="AC2715" s="125"/>
      <c r="AD2715" s="8">
        <f t="shared" si="543"/>
        <v>0</v>
      </c>
      <c r="AE2715" s="17">
        <f t="shared" si="544"/>
        <v>4827.75</v>
      </c>
      <c r="AF2715" s="18">
        <f t="shared" si="545"/>
        <v>117.75</v>
      </c>
      <c r="AG2715" s="126">
        <f t="shared" si="546"/>
        <v>2.4999999999999911E-2</v>
      </c>
      <c r="AH2715" s="20">
        <v>13.6</v>
      </c>
      <c r="AI2715" s="20">
        <v>650</v>
      </c>
      <c r="AJ2715" s="20"/>
      <c r="AK2715" s="20">
        <v>688</v>
      </c>
      <c r="AL2715" s="20">
        <f t="shared" si="547"/>
        <v>74145.399999999994</v>
      </c>
      <c r="AM2715" s="7" t="s">
        <v>287</v>
      </c>
      <c r="AN2715" s="20"/>
      <c r="AO2715" s="21"/>
      <c r="AP2715" s="21"/>
      <c r="AQ2715" s="5" t="s">
        <v>2672</v>
      </c>
      <c r="AR2715" s="5" t="s">
        <v>2203</v>
      </c>
    </row>
    <row r="2716" spans="1:44">
      <c r="A2716" s="87" t="s">
        <v>562</v>
      </c>
      <c r="B2716" s="5">
        <v>1116045</v>
      </c>
      <c r="C2716" s="5" t="s">
        <v>565</v>
      </c>
      <c r="D2716" s="5" t="s">
        <v>55</v>
      </c>
      <c r="E2716" s="5" t="s">
        <v>2577</v>
      </c>
      <c r="F2716" s="5" t="s">
        <v>2204</v>
      </c>
      <c r="G2716" s="5" t="s">
        <v>2673</v>
      </c>
      <c r="H2716" s="6">
        <v>33160</v>
      </c>
      <c r="I2716" s="5" t="s">
        <v>575</v>
      </c>
      <c r="J2716" s="5" t="s">
        <v>627</v>
      </c>
      <c r="K2716" s="5" t="s">
        <v>568</v>
      </c>
      <c r="L2716" s="7">
        <v>6</v>
      </c>
      <c r="M2716" s="7" t="s">
        <v>287</v>
      </c>
      <c r="N2716" s="8">
        <v>4580</v>
      </c>
      <c r="O2716" s="122">
        <v>0.02</v>
      </c>
      <c r="P2716" s="10">
        <f t="shared" si="535"/>
        <v>92</v>
      </c>
      <c r="Q2716" s="122">
        <v>5.0000000000000001E-3</v>
      </c>
      <c r="R2716" s="10">
        <f t="shared" si="536"/>
        <v>23</v>
      </c>
      <c r="S2716" s="122">
        <f t="shared" si="537"/>
        <v>2.5109170305676855E-2</v>
      </c>
      <c r="T2716" s="10">
        <f t="shared" si="538"/>
        <v>115</v>
      </c>
      <c r="U2716" s="10">
        <f t="shared" si="539"/>
        <v>4695</v>
      </c>
      <c r="V2716" s="11">
        <v>4695</v>
      </c>
      <c r="W2716" s="12">
        <f t="shared" si="540"/>
        <v>115</v>
      </c>
      <c r="X2716" s="123">
        <f t="shared" si="541"/>
        <v>2.5100000000000001E-2</v>
      </c>
      <c r="Y2716" s="124" t="str">
        <f t="shared" si="542"/>
        <v>0.00%-8.40%</v>
      </c>
      <c r="Z2716" s="15"/>
      <c r="AA2716" s="15"/>
      <c r="AB2716" s="15"/>
      <c r="AC2716" s="125"/>
      <c r="AD2716" s="8">
        <f t="shared" si="543"/>
        <v>0</v>
      </c>
      <c r="AE2716" s="17">
        <f t="shared" si="544"/>
        <v>4695</v>
      </c>
      <c r="AF2716" s="18">
        <f t="shared" si="545"/>
        <v>115</v>
      </c>
      <c r="AG2716" s="126">
        <f t="shared" si="546"/>
        <v>2.5109170305676942E-2</v>
      </c>
      <c r="AH2716" s="20">
        <v>13.6</v>
      </c>
      <c r="AI2716" s="20">
        <v>450</v>
      </c>
      <c r="AJ2716" s="20"/>
      <c r="AK2716" s="20">
        <v>688</v>
      </c>
      <c r="AL2716" s="20">
        <f t="shared" si="547"/>
        <v>69940</v>
      </c>
      <c r="AM2716" s="7" t="s">
        <v>287</v>
      </c>
      <c r="AN2716" s="20"/>
      <c r="AO2716" s="21"/>
      <c r="AP2716" s="21"/>
      <c r="AQ2716" s="5" t="s">
        <v>2672</v>
      </c>
      <c r="AR2716" s="5" t="s">
        <v>2203</v>
      </c>
    </row>
    <row r="2717" spans="1:44">
      <c r="A2717" s="87" t="s">
        <v>562</v>
      </c>
      <c r="B2717" s="5">
        <v>1117018</v>
      </c>
      <c r="C2717" s="5" t="s">
        <v>565</v>
      </c>
      <c r="D2717" s="5" t="s">
        <v>55</v>
      </c>
      <c r="E2717" s="5" t="s">
        <v>2577</v>
      </c>
      <c r="F2717" s="5" t="s">
        <v>2204</v>
      </c>
      <c r="G2717" s="5" t="s">
        <v>2673</v>
      </c>
      <c r="H2717" s="6">
        <v>33420</v>
      </c>
      <c r="I2717" s="5" t="s">
        <v>575</v>
      </c>
      <c r="J2717" s="5" t="s">
        <v>2642</v>
      </c>
      <c r="K2717" s="5" t="s">
        <v>568</v>
      </c>
      <c r="L2717" s="7">
        <v>6</v>
      </c>
      <c r="M2717" s="7" t="s">
        <v>287</v>
      </c>
      <c r="N2717" s="8">
        <v>4973</v>
      </c>
      <c r="O2717" s="122">
        <v>0.02</v>
      </c>
      <c r="P2717" s="10">
        <f t="shared" si="535"/>
        <v>99</v>
      </c>
      <c r="Q2717" s="122">
        <v>5.0000000000000001E-3</v>
      </c>
      <c r="R2717" s="10">
        <f t="shared" si="536"/>
        <v>25</v>
      </c>
      <c r="S2717" s="122">
        <f t="shared" si="537"/>
        <v>2.4934647094309269E-2</v>
      </c>
      <c r="T2717" s="10">
        <f t="shared" si="538"/>
        <v>124</v>
      </c>
      <c r="U2717" s="10">
        <f t="shared" si="539"/>
        <v>5097</v>
      </c>
      <c r="V2717" s="11">
        <v>5023</v>
      </c>
      <c r="W2717" s="12">
        <f t="shared" si="540"/>
        <v>50</v>
      </c>
      <c r="X2717" s="123">
        <f t="shared" si="541"/>
        <v>1.01E-2</v>
      </c>
      <c r="Y2717" s="124" t="str">
        <f t="shared" si="542"/>
        <v>0.00%-8.40%</v>
      </c>
      <c r="Z2717" s="15"/>
      <c r="AA2717" s="15"/>
      <c r="AB2717" s="15"/>
      <c r="AC2717" s="125"/>
      <c r="AD2717" s="8">
        <f t="shared" si="543"/>
        <v>0</v>
      </c>
      <c r="AE2717" s="17">
        <f t="shared" si="544"/>
        <v>5023</v>
      </c>
      <c r="AF2717" s="18">
        <f t="shared" si="545"/>
        <v>50</v>
      </c>
      <c r="AG2717" s="126">
        <f t="shared" si="546"/>
        <v>1.0054293183189289E-2</v>
      </c>
      <c r="AH2717" s="20">
        <v>13.6</v>
      </c>
      <c r="AI2717" s="20">
        <v>650</v>
      </c>
      <c r="AJ2717" s="20"/>
      <c r="AK2717" s="20">
        <v>688</v>
      </c>
      <c r="AL2717" s="20">
        <f t="shared" si="547"/>
        <v>76800.800000000003</v>
      </c>
      <c r="AM2717" s="7" t="s">
        <v>287</v>
      </c>
      <c r="AN2717" s="20"/>
      <c r="AO2717" s="21"/>
      <c r="AP2717" s="21"/>
      <c r="AQ2717" s="5" t="s">
        <v>2672</v>
      </c>
      <c r="AR2717" s="5" t="s">
        <v>2203</v>
      </c>
    </row>
    <row r="2718" spans="1:44">
      <c r="A2718" s="87" t="s">
        <v>562</v>
      </c>
      <c r="B2718" s="5">
        <v>1117029</v>
      </c>
      <c r="C2718" s="5" t="s">
        <v>565</v>
      </c>
      <c r="D2718" s="5" t="s">
        <v>55</v>
      </c>
      <c r="E2718" s="5" t="s">
        <v>2577</v>
      </c>
      <c r="F2718" s="5" t="s">
        <v>2215</v>
      </c>
      <c r="G2718" s="5" t="s">
        <v>2673</v>
      </c>
      <c r="H2718" s="6">
        <v>32417</v>
      </c>
      <c r="I2718" s="5" t="s">
        <v>489</v>
      </c>
      <c r="J2718" s="5" t="s">
        <v>489</v>
      </c>
      <c r="K2718" s="5" t="s">
        <v>568</v>
      </c>
      <c r="L2718" s="7">
        <v>6</v>
      </c>
      <c r="M2718" s="7" t="s">
        <v>287</v>
      </c>
      <c r="N2718" s="8">
        <v>7220</v>
      </c>
      <c r="O2718" s="122">
        <v>0.02</v>
      </c>
      <c r="P2718" s="10">
        <f t="shared" si="535"/>
        <v>144</v>
      </c>
      <c r="Q2718" s="122">
        <v>5.0000000000000001E-3</v>
      </c>
      <c r="R2718" s="10">
        <f t="shared" si="536"/>
        <v>36</v>
      </c>
      <c r="S2718" s="122">
        <f t="shared" si="537"/>
        <v>2.4930747922437674E-2</v>
      </c>
      <c r="T2718" s="10">
        <f t="shared" si="538"/>
        <v>180</v>
      </c>
      <c r="U2718" s="10">
        <f t="shared" si="539"/>
        <v>7400</v>
      </c>
      <c r="V2718" s="11">
        <v>7437</v>
      </c>
      <c r="W2718" s="12">
        <f t="shared" si="540"/>
        <v>217</v>
      </c>
      <c r="X2718" s="123">
        <f t="shared" si="541"/>
        <v>3.0099999999999998E-2</v>
      </c>
      <c r="Y2718" s="124" t="str">
        <f t="shared" si="542"/>
        <v>0.00%-8.40%</v>
      </c>
      <c r="Z2718" s="15"/>
      <c r="AA2718" s="15"/>
      <c r="AB2718" s="15"/>
      <c r="AC2718" s="125"/>
      <c r="AD2718" s="8">
        <f t="shared" si="543"/>
        <v>0</v>
      </c>
      <c r="AE2718" s="17">
        <f t="shared" si="544"/>
        <v>7437</v>
      </c>
      <c r="AF2718" s="18">
        <f t="shared" si="545"/>
        <v>217</v>
      </c>
      <c r="AG2718" s="126">
        <f t="shared" si="546"/>
        <v>3.0055401662049785E-2</v>
      </c>
      <c r="AH2718" s="20">
        <v>13.6</v>
      </c>
      <c r="AI2718" s="20">
        <v>900</v>
      </c>
      <c r="AJ2718" s="20"/>
      <c r="AK2718" s="20">
        <v>688</v>
      </c>
      <c r="AL2718" s="20">
        <f t="shared" si="547"/>
        <v>112631.2</v>
      </c>
      <c r="AM2718" s="7" t="s">
        <v>287</v>
      </c>
      <c r="AN2718" s="20"/>
      <c r="AO2718" s="21"/>
      <c r="AP2718" s="21"/>
      <c r="AQ2718" s="5" t="s">
        <v>2672</v>
      </c>
      <c r="AR2718" s="5" t="s">
        <v>2203</v>
      </c>
    </row>
    <row r="2719" spans="1:44">
      <c r="A2719" s="87" t="s">
        <v>562</v>
      </c>
      <c r="B2719" s="5">
        <v>1117043</v>
      </c>
      <c r="C2719" s="5" t="s">
        <v>565</v>
      </c>
      <c r="D2719" s="5" t="s">
        <v>55</v>
      </c>
      <c r="E2719" s="5" t="s">
        <v>2577</v>
      </c>
      <c r="F2719" s="5" t="s">
        <v>2215</v>
      </c>
      <c r="G2719" s="5" t="s">
        <v>2673</v>
      </c>
      <c r="H2719" s="6">
        <v>33573</v>
      </c>
      <c r="I2719" s="5" t="s">
        <v>575</v>
      </c>
      <c r="J2719" s="5" t="s">
        <v>2644</v>
      </c>
      <c r="K2719" s="5" t="s">
        <v>568</v>
      </c>
      <c r="L2719" s="7">
        <v>6</v>
      </c>
      <c r="M2719" s="7" t="s">
        <v>287</v>
      </c>
      <c r="N2719" s="8">
        <v>6225</v>
      </c>
      <c r="O2719" s="122">
        <v>0.02</v>
      </c>
      <c r="P2719" s="10">
        <f t="shared" si="535"/>
        <v>125</v>
      </c>
      <c r="Q2719" s="122">
        <v>5.0000000000000001E-3</v>
      </c>
      <c r="R2719" s="10">
        <f t="shared" si="536"/>
        <v>31</v>
      </c>
      <c r="S2719" s="122">
        <f t="shared" si="537"/>
        <v>2.506024096385542E-2</v>
      </c>
      <c r="T2719" s="10">
        <f t="shared" si="538"/>
        <v>156</v>
      </c>
      <c r="U2719" s="10">
        <f t="shared" si="539"/>
        <v>6381</v>
      </c>
      <c r="V2719" s="11">
        <v>6381</v>
      </c>
      <c r="W2719" s="12">
        <f t="shared" si="540"/>
        <v>156</v>
      </c>
      <c r="X2719" s="123">
        <f t="shared" si="541"/>
        <v>2.5100000000000001E-2</v>
      </c>
      <c r="Y2719" s="124" t="str">
        <f t="shared" si="542"/>
        <v>0.00%-8.40%</v>
      </c>
      <c r="Z2719" s="15"/>
      <c r="AA2719" s="15"/>
      <c r="AB2719" s="15"/>
      <c r="AC2719" s="125"/>
      <c r="AD2719" s="8">
        <f t="shared" si="543"/>
        <v>0</v>
      </c>
      <c r="AE2719" s="17">
        <f t="shared" si="544"/>
        <v>6381</v>
      </c>
      <c r="AF2719" s="18">
        <f t="shared" si="545"/>
        <v>156</v>
      </c>
      <c r="AG2719" s="126">
        <f t="shared" si="546"/>
        <v>2.5060240963855396E-2</v>
      </c>
      <c r="AH2719" s="20">
        <v>13.6</v>
      </c>
      <c r="AI2719" s="20">
        <v>650</v>
      </c>
      <c r="AJ2719" s="20"/>
      <c r="AK2719" s="20">
        <v>688</v>
      </c>
      <c r="AL2719" s="20">
        <f t="shared" si="547"/>
        <v>95269.599999999991</v>
      </c>
      <c r="AM2719" s="7" t="s">
        <v>287</v>
      </c>
      <c r="AN2719" s="20"/>
      <c r="AO2719" s="21"/>
      <c r="AP2719" s="21"/>
      <c r="AQ2719" s="5" t="s">
        <v>2672</v>
      </c>
      <c r="AR2719" s="5" t="s">
        <v>2203</v>
      </c>
    </row>
    <row r="2720" spans="1:44">
      <c r="A2720" s="87" t="s">
        <v>562</v>
      </c>
      <c r="B2720" s="5">
        <v>1117066</v>
      </c>
      <c r="C2720" s="5" t="s">
        <v>565</v>
      </c>
      <c r="D2720" s="5" t="s">
        <v>55</v>
      </c>
      <c r="E2720" s="5" t="s">
        <v>2577</v>
      </c>
      <c r="F2720" s="5" t="s">
        <v>2208</v>
      </c>
      <c r="G2720" s="5" t="s">
        <v>2673</v>
      </c>
      <c r="H2720" s="6">
        <v>33434</v>
      </c>
      <c r="I2720" s="5" t="s">
        <v>575</v>
      </c>
      <c r="J2720" s="5" t="s">
        <v>627</v>
      </c>
      <c r="K2720" s="5" t="s">
        <v>568</v>
      </c>
      <c r="L2720" s="7">
        <v>6</v>
      </c>
      <c r="M2720" s="7" t="s">
        <v>287</v>
      </c>
      <c r="N2720" s="8">
        <v>5039</v>
      </c>
      <c r="O2720" s="122">
        <v>0.02</v>
      </c>
      <c r="P2720" s="10">
        <f t="shared" si="535"/>
        <v>101</v>
      </c>
      <c r="Q2720" s="122">
        <v>5.0000000000000001E-3</v>
      </c>
      <c r="R2720" s="10">
        <f t="shared" si="536"/>
        <v>25</v>
      </c>
      <c r="S2720" s="122">
        <f t="shared" si="537"/>
        <v>2.5004961301845603E-2</v>
      </c>
      <c r="T2720" s="10">
        <f t="shared" si="538"/>
        <v>126</v>
      </c>
      <c r="U2720" s="10">
        <f t="shared" si="539"/>
        <v>5165</v>
      </c>
      <c r="V2720" s="11">
        <v>5164.9749999999995</v>
      </c>
      <c r="W2720" s="12">
        <f t="shared" si="540"/>
        <v>125.97499999999945</v>
      </c>
      <c r="X2720" s="123">
        <f t="shared" si="541"/>
        <v>2.5000000000000001E-2</v>
      </c>
      <c r="Y2720" s="124" t="str">
        <f t="shared" si="542"/>
        <v>0.00%-8.40%</v>
      </c>
      <c r="Z2720" s="15"/>
      <c r="AA2720" s="15"/>
      <c r="AB2720" s="15"/>
      <c r="AC2720" s="125"/>
      <c r="AD2720" s="8">
        <f t="shared" si="543"/>
        <v>0</v>
      </c>
      <c r="AE2720" s="17">
        <f t="shared" si="544"/>
        <v>5164.9749999999995</v>
      </c>
      <c r="AF2720" s="18">
        <f t="shared" si="545"/>
        <v>125.97499999999945</v>
      </c>
      <c r="AG2720" s="126">
        <f t="shared" si="546"/>
        <v>2.4999999999999911E-2</v>
      </c>
      <c r="AH2720" s="20">
        <v>13.6</v>
      </c>
      <c r="AI2720" s="20">
        <v>450</v>
      </c>
      <c r="AJ2720" s="20"/>
      <c r="AK2720" s="20">
        <v>688</v>
      </c>
      <c r="AL2720" s="20">
        <f t="shared" si="547"/>
        <v>76331.659999999989</v>
      </c>
      <c r="AM2720" s="7" t="s">
        <v>287</v>
      </c>
      <c r="AN2720" s="20"/>
      <c r="AO2720" s="21"/>
      <c r="AP2720" s="21"/>
      <c r="AQ2720" s="5" t="s">
        <v>2672</v>
      </c>
      <c r="AR2720" s="5" t="s">
        <v>2203</v>
      </c>
    </row>
    <row r="2721" spans="1:44">
      <c r="A2721" s="87" t="s">
        <v>562</v>
      </c>
      <c r="B2721" s="5">
        <v>1117068</v>
      </c>
      <c r="C2721" s="5" t="s">
        <v>565</v>
      </c>
      <c r="D2721" s="5" t="s">
        <v>55</v>
      </c>
      <c r="E2721" s="5" t="s">
        <v>2577</v>
      </c>
      <c r="F2721" s="5" t="s">
        <v>2215</v>
      </c>
      <c r="G2721" s="5" t="s">
        <v>2673</v>
      </c>
      <c r="H2721" s="6">
        <v>34213</v>
      </c>
      <c r="I2721" s="5" t="s">
        <v>575</v>
      </c>
      <c r="J2721" s="5" t="s">
        <v>627</v>
      </c>
      <c r="K2721" s="5" t="s">
        <v>568</v>
      </c>
      <c r="L2721" s="7">
        <v>6</v>
      </c>
      <c r="M2721" s="7" t="s">
        <v>287</v>
      </c>
      <c r="N2721" s="8">
        <v>4939</v>
      </c>
      <c r="O2721" s="122">
        <v>0.02</v>
      </c>
      <c r="P2721" s="10">
        <f t="shared" si="535"/>
        <v>99</v>
      </c>
      <c r="Q2721" s="122">
        <v>5.0000000000000001E-3</v>
      </c>
      <c r="R2721" s="10">
        <f t="shared" si="536"/>
        <v>25</v>
      </c>
      <c r="S2721" s="122">
        <f t="shared" si="537"/>
        <v>2.5106296821218871E-2</v>
      </c>
      <c r="T2721" s="10">
        <f t="shared" si="538"/>
        <v>124</v>
      </c>
      <c r="U2721" s="10">
        <f t="shared" si="539"/>
        <v>5063</v>
      </c>
      <c r="V2721" s="11">
        <v>4939</v>
      </c>
      <c r="W2721" s="12">
        <f t="shared" si="540"/>
        <v>0</v>
      </c>
      <c r="X2721" s="123">
        <f t="shared" si="541"/>
        <v>0</v>
      </c>
      <c r="Y2721" s="124" t="str">
        <f t="shared" si="542"/>
        <v>0.00%-8.40%</v>
      </c>
      <c r="Z2721" s="15"/>
      <c r="AA2721" s="15"/>
      <c r="AB2721" s="15"/>
      <c r="AC2721" s="125"/>
      <c r="AD2721" s="8">
        <f t="shared" si="543"/>
        <v>0</v>
      </c>
      <c r="AE2721" s="17">
        <f t="shared" si="544"/>
        <v>4939</v>
      </c>
      <c r="AF2721" s="18">
        <f t="shared" si="545"/>
        <v>0</v>
      </c>
      <c r="AG2721" s="126">
        <f t="shared" si="546"/>
        <v>0</v>
      </c>
      <c r="AH2721" s="20">
        <v>13.6</v>
      </c>
      <c r="AI2721" s="20">
        <v>450</v>
      </c>
      <c r="AJ2721" s="20"/>
      <c r="AK2721" s="20">
        <v>688</v>
      </c>
      <c r="AL2721" s="20">
        <f t="shared" si="547"/>
        <v>73258.399999999994</v>
      </c>
      <c r="AM2721" s="7" t="s">
        <v>287</v>
      </c>
      <c r="AN2721" s="20"/>
      <c r="AO2721" s="21" t="str">
        <f>VLOOKUP(B2721,'[2]FCLCh-VB2'!$B$9:$AQ$230,42,)</f>
        <v>仅能从事单一/简单工序，不能从事夜班工作</v>
      </c>
      <c r="AP2721" s="21" t="s">
        <v>140</v>
      </c>
      <c r="AQ2721" s="5" t="s">
        <v>2672</v>
      </c>
      <c r="AR2721" s="5" t="s">
        <v>2203</v>
      </c>
    </row>
    <row r="2722" spans="1:44">
      <c r="A2722" s="87" t="s">
        <v>562</v>
      </c>
      <c r="B2722" s="5">
        <v>1117089</v>
      </c>
      <c r="C2722" s="5" t="s">
        <v>565</v>
      </c>
      <c r="D2722" s="5" t="s">
        <v>55</v>
      </c>
      <c r="E2722" s="5" t="s">
        <v>2577</v>
      </c>
      <c r="F2722" s="5" t="s">
        <v>2215</v>
      </c>
      <c r="G2722" s="5" t="s">
        <v>2673</v>
      </c>
      <c r="H2722" s="6">
        <v>33420</v>
      </c>
      <c r="I2722" s="5" t="s">
        <v>575</v>
      </c>
      <c r="J2722" s="5" t="s">
        <v>627</v>
      </c>
      <c r="K2722" s="5" t="s">
        <v>568</v>
      </c>
      <c r="L2722" s="7">
        <v>6</v>
      </c>
      <c r="M2722" s="7" t="s">
        <v>287</v>
      </c>
      <c r="N2722" s="8">
        <v>4845</v>
      </c>
      <c r="O2722" s="122">
        <v>0.02</v>
      </c>
      <c r="P2722" s="10">
        <f t="shared" si="535"/>
        <v>97</v>
      </c>
      <c r="Q2722" s="122">
        <v>5.0000000000000001E-3</v>
      </c>
      <c r="R2722" s="10">
        <f t="shared" si="536"/>
        <v>24</v>
      </c>
      <c r="S2722" s="122">
        <f t="shared" si="537"/>
        <v>2.4974200206398348E-2</v>
      </c>
      <c r="T2722" s="10">
        <f t="shared" si="538"/>
        <v>121</v>
      </c>
      <c r="U2722" s="10">
        <f t="shared" si="539"/>
        <v>4966</v>
      </c>
      <c r="V2722" s="11">
        <v>4991</v>
      </c>
      <c r="W2722" s="12">
        <f t="shared" si="540"/>
        <v>146</v>
      </c>
      <c r="X2722" s="123">
        <f t="shared" si="541"/>
        <v>3.0099999999999998E-2</v>
      </c>
      <c r="Y2722" s="124" t="str">
        <f t="shared" si="542"/>
        <v>0.00%-8.40%</v>
      </c>
      <c r="Z2722" s="15"/>
      <c r="AA2722" s="15"/>
      <c r="AB2722" s="15"/>
      <c r="AC2722" s="125"/>
      <c r="AD2722" s="8">
        <f t="shared" si="543"/>
        <v>0</v>
      </c>
      <c r="AE2722" s="17">
        <f t="shared" si="544"/>
        <v>4991</v>
      </c>
      <c r="AF2722" s="18">
        <f t="shared" si="545"/>
        <v>146</v>
      </c>
      <c r="AG2722" s="126">
        <f t="shared" si="546"/>
        <v>3.0134158926728549E-2</v>
      </c>
      <c r="AH2722" s="20">
        <v>13.6</v>
      </c>
      <c r="AI2722" s="20">
        <v>450</v>
      </c>
      <c r="AJ2722" s="20"/>
      <c r="AK2722" s="20">
        <v>688</v>
      </c>
      <c r="AL2722" s="20">
        <f t="shared" si="547"/>
        <v>73965.599999999991</v>
      </c>
      <c r="AM2722" s="7" t="s">
        <v>287</v>
      </c>
      <c r="AN2722" s="20"/>
      <c r="AO2722" s="21"/>
      <c r="AP2722" s="21"/>
      <c r="AQ2722" s="5" t="s">
        <v>2672</v>
      </c>
      <c r="AR2722" s="5" t="s">
        <v>2203</v>
      </c>
    </row>
    <row r="2723" spans="1:44">
      <c r="A2723" s="87" t="s">
        <v>562</v>
      </c>
      <c r="B2723" s="5">
        <v>1117114</v>
      </c>
      <c r="C2723" s="5" t="s">
        <v>565</v>
      </c>
      <c r="D2723" s="5" t="s">
        <v>55</v>
      </c>
      <c r="E2723" s="5" t="s">
        <v>2577</v>
      </c>
      <c r="F2723" s="5" t="s">
        <v>2204</v>
      </c>
      <c r="G2723" s="5" t="s">
        <v>2673</v>
      </c>
      <c r="H2723" s="6">
        <v>36272</v>
      </c>
      <c r="I2723" s="5" t="s">
        <v>575</v>
      </c>
      <c r="J2723" s="5" t="s">
        <v>627</v>
      </c>
      <c r="K2723" s="5" t="s">
        <v>568</v>
      </c>
      <c r="L2723" s="7">
        <v>6</v>
      </c>
      <c r="M2723" s="7" t="s">
        <v>287</v>
      </c>
      <c r="N2723" s="8">
        <v>4579</v>
      </c>
      <c r="O2723" s="122">
        <v>0.02</v>
      </c>
      <c r="P2723" s="10">
        <f t="shared" si="535"/>
        <v>92</v>
      </c>
      <c r="Q2723" s="122">
        <v>5.0000000000000001E-3</v>
      </c>
      <c r="R2723" s="10">
        <f t="shared" si="536"/>
        <v>23</v>
      </c>
      <c r="S2723" s="122">
        <f t="shared" si="537"/>
        <v>2.5114653854553397E-2</v>
      </c>
      <c r="T2723" s="10">
        <f t="shared" si="538"/>
        <v>115</v>
      </c>
      <c r="U2723" s="10">
        <f t="shared" si="539"/>
        <v>4694</v>
      </c>
      <c r="V2723" s="11">
        <v>4694</v>
      </c>
      <c r="W2723" s="12">
        <f t="shared" si="540"/>
        <v>115</v>
      </c>
      <c r="X2723" s="123">
        <f t="shared" si="541"/>
        <v>2.5100000000000001E-2</v>
      </c>
      <c r="Y2723" s="124" t="str">
        <f t="shared" si="542"/>
        <v>0.00%-8.40%</v>
      </c>
      <c r="Z2723" s="15"/>
      <c r="AA2723" s="15"/>
      <c r="AB2723" s="15"/>
      <c r="AC2723" s="125"/>
      <c r="AD2723" s="8">
        <f t="shared" si="543"/>
        <v>0</v>
      </c>
      <c r="AE2723" s="17">
        <f t="shared" si="544"/>
        <v>4694</v>
      </c>
      <c r="AF2723" s="18">
        <f t="shared" si="545"/>
        <v>115</v>
      </c>
      <c r="AG2723" s="126">
        <f t="shared" si="546"/>
        <v>2.511465385455347E-2</v>
      </c>
      <c r="AH2723" s="20">
        <v>13.6</v>
      </c>
      <c r="AI2723" s="20">
        <v>450</v>
      </c>
      <c r="AJ2723" s="20"/>
      <c r="AK2723" s="20">
        <v>688</v>
      </c>
      <c r="AL2723" s="20">
        <f t="shared" si="547"/>
        <v>69926.399999999994</v>
      </c>
      <c r="AM2723" s="7" t="s">
        <v>287</v>
      </c>
      <c r="AN2723" s="20"/>
      <c r="AO2723" s="21"/>
      <c r="AP2723" s="21"/>
      <c r="AQ2723" s="5" t="s">
        <v>2672</v>
      </c>
      <c r="AR2723" s="5" t="s">
        <v>2203</v>
      </c>
    </row>
    <row r="2724" spans="1:44">
      <c r="A2724" s="87" t="s">
        <v>562</v>
      </c>
      <c r="B2724" s="5">
        <v>1117127</v>
      </c>
      <c r="C2724" s="5" t="s">
        <v>565</v>
      </c>
      <c r="D2724" s="5" t="s">
        <v>55</v>
      </c>
      <c r="E2724" s="5" t="s">
        <v>2577</v>
      </c>
      <c r="F2724" s="5" t="s">
        <v>2204</v>
      </c>
      <c r="G2724" s="5" t="s">
        <v>2673</v>
      </c>
      <c r="H2724" s="6">
        <v>36272</v>
      </c>
      <c r="I2724" s="5" t="s">
        <v>575</v>
      </c>
      <c r="J2724" s="5" t="s">
        <v>2644</v>
      </c>
      <c r="K2724" s="5" t="s">
        <v>568</v>
      </c>
      <c r="L2724" s="7">
        <v>6</v>
      </c>
      <c r="M2724" s="7" t="s">
        <v>287</v>
      </c>
      <c r="N2724" s="8">
        <v>4600</v>
      </c>
      <c r="O2724" s="122">
        <v>0.02</v>
      </c>
      <c r="P2724" s="10">
        <f t="shared" si="535"/>
        <v>92</v>
      </c>
      <c r="Q2724" s="122">
        <v>5.0000000000000001E-3</v>
      </c>
      <c r="R2724" s="10">
        <f t="shared" si="536"/>
        <v>23</v>
      </c>
      <c r="S2724" s="122">
        <f t="shared" si="537"/>
        <v>2.5000000000000001E-2</v>
      </c>
      <c r="T2724" s="10">
        <f t="shared" si="538"/>
        <v>115</v>
      </c>
      <c r="U2724" s="10">
        <f t="shared" si="539"/>
        <v>4715</v>
      </c>
      <c r="V2724" s="11">
        <v>4715</v>
      </c>
      <c r="W2724" s="12">
        <f t="shared" si="540"/>
        <v>115</v>
      </c>
      <c r="X2724" s="123">
        <f t="shared" si="541"/>
        <v>2.5000000000000001E-2</v>
      </c>
      <c r="Y2724" s="124" t="str">
        <f t="shared" si="542"/>
        <v>0.00%-8.40%</v>
      </c>
      <c r="Z2724" s="15"/>
      <c r="AA2724" s="15"/>
      <c r="AB2724" s="15"/>
      <c r="AC2724" s="125"/>
      <c r="AD2724" s="8">
        <f t="shared" si="543"/>
        <v>0</v>
      </c>
      <c r="AE2724" s="17">
        <f t="shared" si="544"/>
        <v>4715</v>
      </c>
      <c r="AF2724" s="18">
        <f t="shared" si="545"/>
        <v>115</v>
      </c>
      <c r="AG2724" s="126">
        <f t="shared" si="546"/>
        <v>2.4999999999999911E-2</v>
      </c>
      <c r="AH2724" s="20">
        <v>13.6</v>
      </c>
      <c r="AI2724" s="20">
        <v>650</v>
      </c>
      <c r="AJ2724" s="20"/>
      <c r="AK2724" s="20">
        <v>688</v>
      </c>
      <c r="AL2724" s="20">
        <f t="shared" si="547"/>
        <v>72612</v>
      </c>
      <c r="AM2724" s="7" t="s">
        <v>287</v>
      </c>
      <c r="AN2724" s="20"/>
      <c r="AO2724" s="21"/>
      <c r="AP2724" s="21"/>
      <c r="AQ2724" s="5" t="s">
        <v>2672</v>
      </c>
      <c r="AR2724" s="5" t="s">
        <v>2203</v>
      </c>
    </row>
    <row r="2725" spans="1:44">
      <c r="A2725" s="87" t="s">
        <v>562</v>
      </c>
      <c r="B2725" s="5">
        <v>1117151</v>
      </c>
      <c r="C2725" s="5" t="s">
        <v>565</v>
      </c>
      <c r="D2725" s="5" t="s">
        <v>55</v>
      </c>
      <c r="E2725" s="5" t="s">
        <v>2577</v>
      </c>
      <c r="F2725" s="5" t="s">
        <v>2215</v>
      </c>
      <c r="G2725" s="5" t="s">
        <v>2673</v>
      </c>
      <c r="H2725" s="6">
        <v>36580</v>
      </c>
      <c r="I2725" s="5" t="s">
        <v>575</v>
      </c>
      <c r="J2725" s="5" t="s">
        <v>2642</v>
      </c>
      <c r="K2725" s="5" t="s">
        <v>568</v>
      </c>
      <c r="L2725" s="7">
        <v>6</v>
      </c>
      <c r="M2725" s="7" t="s">
        <v>287</v>
      </c>
      <c r="N2725" s="8">
        <v>5213</v>
      </c>
      <c r="O2725" s="122">
        <v>0.02</v>
      </c>
      <c r="P2725" s="10">
        <f t="shared" si="535"/>
        <v>104</v>
      </c>
      <c r="Q2725" s="122">
        <v>5.0000000000000001E-3</v>
      </c>
      <c r="R2725" s="10">
        <f t="shared" si="536"/>
        <v>26</v>
      </c>
      <c r="S2725" s="122">
        <f t="shared" si="537"/>
        <v>2.4937655860349128E-2</v>
      </c>
      <c r="T2725" s="10">
        <f t="shared" si="538"/>
        <v>130</v>
      </c>
      <c r="U2725" s="10">
        <f t="shared" si="539"/>
        <v>5343</v>
      </c>
      <c r="V2725" s="11">
        <v>5370</v>
      </c>
      <c r="W2725" s="12">
        <f t="shared" si="540"/>
        <v>157</v>
      </c>
      <c r="X2725" s="123">
        <f t="shared" si="541"/>
        <v>3.0099999999999998E-2</v>
      </c>
      <c r="Y2725" s="124" t="str">
        <f t="shared" si="542"/>
        <v>0.00%-8.40%</v>
      </c>
      <c r="Z2725" s="15"/>
      <c r="AA2725" s="15"/>
      <c r="AB2725" s="15"/>
      <c r="AC2725" s="125"/>
      <c r="AD2725" s="8">
        <f t="shared" si="543"/>
        <v>0</v>
      </c>
      <c r="AE2725" s="17">
        <f t="shared" si="544"/>
        <v>5370</v>
      </c>
      <c r="AF2725" s="18">
        <f t="shared" si="545"/>
        <v>157</v>
      </c>
      <c r="AG2725" s="126">
        <f t="shared" si="546"/>
        <v>3.0117015154421667E-2</v>
      </c>
      <c r="AH2725" s="20">
        <v>13.6</v>
      </c>
      <c r="AI2725" s="20">
        <v>650</v>
      </c>
      <c r="AJ2725" s="20"/>
      <c r="AK2725" s="20">
        <v>688</v>
      </c>
      <c r="AL2725" s="20">
        <f t="shared" si="547"/>
        <v>81520</v>
      </c>
      <c r="AM2725" s="7" t="s">
        <v>287</v>
      </c>
      <c r="AN2725" s="20"/>
      <c r="AO2725" s="21"/>
      <c r="AP2725" s="21"/>
      <c r="AQ2725" s="5" t="s">
        <v>2672</v>
      </c>
      <c r="AR2725" s="5" t="s">
        <v>2203</v>
      </c>
    </row>
    <row r="2726" spans="1:44">
      <c r="A2726" s="87" t="s">
        <v>562</v>
      </c>
      <c r="B2726" s="5">
        <v>1117172</v>
      </c>
      <c r="C2726" s="5" t="s">
        <v>565</v>
      </c>
      <c r="D2726" s="5" t="s">
        <v>55</v>
      </c>
      <c r="E2726" s="5" t="s">
        <v>2577</v>
      </c>
      <c r="F2726" s="5" t="s">
        <v>2208</v>
      </c>
      <c r="G2726" s="5" t="s">
        <v>2673</v>
      </c>
      <c r="H2726" s="6">
        <v>37350</v>
      </c>
      <c r="I2726" s="5" t="s">
        <v>575</v>
      </c>
      <c r="J2726" s="5" t="s">
        <v>2644</v>
      </c>
      <c r="K2726" s="5" t="s">
        <v>568</v>
      </c>
      <c r="L2726" s="7">
        <v>6</v>
      </c>
      <c r="M2726" s="7" t="s">
        <v>287</v>
      </c>
      <c r="N2726" s="8">
        <v>4801</v>
      </c>
      <c r="O2726" s="122">
        <v>0.02</v>
      </c>
      <c r="P2726" s="10">
        <f t="shared" si="535"/>
        <v>96</v>
      </c>
      <c r="Q2726" s="122">
        <v>5.0000000000000001E-3</v>
      </c>
      <c r="R2726" s="10">
        <f t="shared" si="536"/>
        <v>24</v>
      </c>
      <c r="S2726" s="122">
        <f t="shared" si="537"/>
        <v>2.4994792751510102E-2</v>
      </c>
      <c r="T2726" s="10">
        <f t="shared" si="538"/>
        <v>120</v>
      </c>
      <c r="U2726" s="10">
        <f t="shared" si="539"/>
        <v>4921</v>
      </c>
      <c r="V2726" s="11">
        <v>4921.0249999999996</v>
      </c>
      <c r="W2726" s="12">
        <f t="shared" si="540"/>
        <v>120.02499999999964</v>
      </c>
      <c r="X2726" s="123">
        <f t="shared" si="541"/>
        <v>2.5000000000000001E-2</v>
      </c>
      <c r="Y2726" s="124" t="str">
        <f t="shared" si="542"/>
        <v>0.00%-8.40%</v>
      </c>
      <c r="Z2726" s="15"/>
      <c r="AA2726" s="15"/>
      <c r="AB2726" s="15"/>
      <c r="AC2726" s="125"/>
      <c r="AD2726" s="8">
        <f t="shared" si="543"/>
        <v>0</v>
      </c>
      <c r="AE2726" s="17">
        <f t="shared" si="544"/>
        <v>4921.0249999999996</v>
      </c>
      <c r="AF2726" s="18">
        <f t="shared" si="545"/>
        <v>120.02499999999964</v>
      </c>
      <c r="AG2726" s="126">
        <f t="shared" si="546"/>
        <v>2.4999999999999911E-2</v>
      </c>
      <c r="AH2726" s="20">
        <v>13.6</v>
      </c>
      <c r="AI2726" s="20">
        <v>650</v>
      </c>
      <c r="AJ2726" s="20"/>
      <c r="AK2726" s="20">
        <v>688</v>
      </c>
      <c r="AL2726" s="20">
        <f t="shared" si="547"/>
        <v>75413.939999999988</v>
      </c>
      <c r="AM2726" s="7" t="s">
        <v>287</v>
      </c>
      <c r="AN2726" s="20"/>
      <c r="AO2726" s="21"/>
      <c r="AP2726" s="21"/>
      <c r="AQ2726" s="5" t="s">
        <v>2672</v>
      </c>
      <c r="AR2726" s="5" t="s">
        <v>2203</v>
      </c>
    </row>
    <row r="2727" spans="1:44">
      <c r="A2727" s="87" t="s">
        <v>562</v>
      </c>
      <c r="B2727" s="5">
        <v>1117175</v>
      </c>
      <c r="C2727" s="5" t="s">
        <v>565</v>
      </c>
      <c r="D2727" s="5" t="s">
        <v>55</v>
      </c>
      <c r="E2727" s="5" t="s">
        <v>2577</v>
      </c>
      <c r="F2727" s="5" t="s">
        <v>2208</v>
      </c>
      <c r="G2727" s="5" t="s">
        <v>2673</v>
      </c>
      <c r="H2727" s="6">
        <v>37362</v>
      </c>
      <c r="I2727" s="5" t="s">
        <v>575</v>
      </c>
      <c r="J2727" s="5" t="s">
        <v>653</v>
      </c>
      <c r="K2727" s="5" t="s">
        <v>568</v>
      </c>
      <c r="L2727" s="7">
        <v>6</v>
      </c>
      <c r="M2727" s="7" t="s">
        <v>287</v>
      </c>
      <c r="N2727" s="8">
        <v>4770</v>
      </c>
      <c r="O2727" s="122">
        <v>0.02</v>
      </c>
      <c r="P2727" s="10">
        <f t="shared" si="535"/>
        <v>95</v>
      </c>
      <c r="Q2727" s="122">
        <v>5.0000000000000001E-3</v>
      </c>
      <c r="R2727" s="10">
        <f t="shared" si="536"/>
        <v>24</v>
      </c>
      <c r="S2727" s="122">
        <f t="shared" si="537"/>
        <v>2.4947589098532494E-2</v>
      </c>
      <c r="T2727" s="10">
        <f t="shared" si="538"/>
        <v>119</v>
      </c>
      <c r="U2727" s="10">
        <f t="shared" si="539"/>
        <v>4889</v>
      </c>
      <c r="V2727" s="11">
        <v>4960.8</v>
      </c>
      <c r="W2727" s="12">
        <f t="shared" si="540"/>
        <v>190.80000000000018</v>
      </c>
      <c r="X2727" s="123">
        <f t="shared" si="541"/>
        <v>0.04</v>
      </c>
      <c r="Y2727" s="124" t="str">
        <f t="shared" si="542"/>
        <v>0.00%-8.40%</v>
      </c>
      <c r="Z2727" s="15"/>
      <c r="AA2727" s="15"/>
      <c r="AB2727" s="15"/>
      <c r="AC2727" s="125"/>
      <c r="AD2727" s="8">
        <f t="shared" si="543"/>
        <v>0</v>
      </c>
      <c r="AE2727" s="17">
        <f t="shared" si="544"/>
        <v>4960.8</v>
      </c>
      <c r="AF2727" s="18">
        <f t="shared" si="545"/>
        <v>190.80000000000018</v>
      </c>
      <c r="AG2727" s="126">
        <f t="shared" si="546"/>
        <v>4.0000000000000036E-2</v>
      </c>
      <c r="AH2727" s="20">
        <v>13.6</v>
      </c>
      <c r="AI2727" s="20">
        <v>750</v>
      </c>
      <c r="AJ2727" s="20"/>
      <c r="AK2727" s="20">
        <v>688</v>
      </c>
      <c r="AL2727" s="20">
        <f t="shared" si="547"/>
        <v>77154.880000000005</v>
      </c>
      <c r="AM2727" s="7" t="s">
        <v>287</v>
      </c>
      <c r="AN2727" s="20"/>
      <c r="AO2727" s="21" t="str">
        <f>VLOOKUP(B2727,'[3]FCLCh-VB3'!$B$9:$AQ$389,42,)</f>
        <v>有效履行终检职责，全年无重大质量问题流到终端客户</v>
      </c>
      <c r="AP2727" s="21"/>
      <c r="AQ2727" s="5" t="s">
        <v>2672</v>
      </c>
      <c r="AR2727" s="5" t="s">
        <v>2203</v>
      </c>
    </row>
    <row r="2728" spans="1:44">
      <c r="A2728" s="87" t="s">
        <v>562</v>
      </c>
      <c r="B2728" s="5">
        <v>1117184</v>
      </c>
      <c r="C2728" s="5" t="s">
        <v>565</v>
      </c>
      <c r="D2728" s="5" t="s">
        <v>55</v>
      </c>
      <c r="E2728" s="5" t="s">
        <v>2577</v>
      </c>
      <c r="F2728" s="5" t="s">
        <v>2211</v>
      </c>
      <c r="G2728" s="5" t="s">
        <v>2673</v>
      </c>
      <c r="H2728" s="6">
        <v>37636</v>
      </c>
      <c r="I2728" s="5" t="s">
        <v>567</v>
      </c>
      <c r="J2728" s="5" t="s">
        <v>567</v>
      </c>
      <c r="K2728" s="5" t="s">
        <v>568</v>
      </c>
      <c r="L2728" s="7">
        <v>6</v>
      </c>
      <c r="M2728" s="7" t="s">
        <v>287</v>
      </c>
      <c r="N2728" s="8">
        <v>6915</v>
      </c>
      <c r="O2728" s="122">
        <v>0.02</v>
      </c>
      <c r="P2728" s="10">
        <f t="shared" si="535"/>
        <v>138</v>
      </c>
      <c r="Q2728" s="122">
        <v>5.0000000000000001E-3</v>
      </c>
      <c r="R2728" s="10">
        <f t="shared" si="536"/>
        <v>35</v>
      </c>
      <c r="S2728" s="122">
        <f t="shared" si="537"/>
        <v>2.5018076644974692E-2</v>
      </c>
      <c r="T2728" s="10">
        <f t="shared" si="538"/>
        <v>173</v>
      </c>
      <c r="U2728" s="10">
        <f t="shared" si="539"/>
        <v>7088</v>
      </c>
      <c r="V2728" s="11">
        <v>7188</v>
      </c>
      <c r="W2728" s="12">
        <f t="shared" si="540"/>
        <v>273</v>
      </c>
      <c r="X2728" s="123">
        <f t="shared" si="541"/>
        <v>3.95E-2</v>
      </c>
      <c r="Y2728" s="124" t="str">
        <f t="shared" si="542"/>
        <v>0.00%-8.40%</v>
      </c>
      <c r="Z2728" s="15"/>
      <c r="AA2728" s="15"/>
      <c r="AB2728" s="15"/>
      <c r="AC2728" s="125"/>
      <c r="AD2728" s="8">
        <f t="shared" si="543"/>
        <v>0</v>
      </c>
      <c r="AE2728" s="17">
        <f t="shared" si="544"/>
        <v>7188</v>
      </c>
      <c r="AF2728" s="18">
        <f t="shared" si="545"/>
        <v>273</v>
      </c>
      <c r="AG2728" s="126">
        <f t="shared" si="546"/>
        <v>3.9479392624728771E-2</v>
      </c>
      <c r="AH2728" s="20">
        <v>13.6</v>
      </c>
      <c r="AI2728" s="20">
        <v>500</v>
      </c>
      <c r="AJ2728" s="20"/>
      <c r="AK2728" s="20">
        <v>688</v>
      </c>
      <c r="AL2728" s="20">
        <f t="shared" si="547"/>
        <v>104444.8</v>
      </c>
      <c r="AM2728" s="7" t="s">
        <v>287</v>
      </c>
      <c r="AN2728" s="20"/>
      <c r="AO2728" s="21"/>
      <c r="AP2728" s="21"/>
      <c r="AQ2728" s="5" t="s">
        <v>2672</v>
      </c>
      <c r="AR2728" s="5" t="s">
        <v>2203</v>
      </c>
    </row>
    <row r="2729" spans="1:44">
      <c r="A2729" s="87" t="s">
        <v>562</v>
      </c>
      <c r="B2729" s="5">
        <v>1117194</v>
      </c>
      <c r="C2729" s="5" t="s">
        <v>565</v>
      </c>
      <c r="D2729" s="5" t="s">
        <v>55</v>
      </c>
      <c r="E2729" s="5" t="s">
        <v>2577</v>
      </c>
      <c r="F2729" s="5" t="s">
        <v>2204</v>
      </c>
      <c r="G2729" s="5" t="s">
        <v>2673</v>
      </c>
      <c r="H2729" s="6">
        <v>37462</v>
      </c>
      <c r="I2729" s="5" t="s">
        <v>575</v>
      </c>
      <c r="J2729" s="5" t="s">
        <v>627</v>
      </c>
      <c r="K2729" s="5" t="s">
        <v>568</v>
      </c>
      <c r="L2729" s="7">
        <v>6</v>
      </c>
      <c r="M2729" s="7" t="s">
        <v>287</v>
      </c>
      <c r="N2729" s="8">
        <v>4371</v>
      </c>
      <c r="O2729" s="122">
        <v>0.02</v>
      </c>
      <c r="P2729" s="10">
        <f t="shared" si="535"/>
        <v>87</v>
      </c>
      <c r="Q2729" s="122">
        <v>5.0000000000000001E-3</v>
      </c>
      <c r="R2729" s="10">
        <f t="shared" si="536"/>
        <v>22</v>
      </c>
      <c r="S2729" s="122">
        <f t="shared" si="537"/>
        <v>2.4937085335163579E-2</v>
      </c>
      <c r="T2729" s="10">
        <f t="shared" si="538"/>
        <v>109</v>
      </c>
      <c r="U2729" s="10">
        <f t="shared" si="539"/>
        <v>4480</v>
      </c>
      <c r="V2729" s="11">
        <v>4415</v>
      </c>
      <c r="W2729" s="12">
        <f t="shared" si="540"/>
        <v>44</v>
      </c>
      <c r="X2729" s="123">
        <f t="shared" si="541"/>
        <v>1.01E-2</v>
      </c>
      <c r="Y2729" s="124" t="str">
        <f t="shared" si="542"/>
        <v>0.00%-8.40%</v>
      </c>
      <c r="Z2729" s="15"/>
      <c r="AA2729" s="15"/>
      <c r="AB2729" s="15"/>
      <c r="AC2729" s="125"/>
      <c r="AD2729" s="8">
        <f t="shared" si="543"/>
        <v>0</v>
      </c>
      <c r="AE2729" s="17">
        <f t="shared" si="544"/>
        <v>4415</v>
      </c>
      <c r="AF2729" s="18">
        <f t="shared" si="545"/>
        <v>44</v>
      </c>
      <c r="AG2729" s="126">
        <f t="shared" si="546"/>
        <v>1.0066346373827528E-2</v>
      </c>
      <c r="AH2729" s="20">
        <v>13.6</v>
      </c>
      <c r="AI2729" s="20">
        <v>450</v>
      </c>
      <c r="AJ2729" s="20"/>
      <c r="AK2729" s="20">
        <v>688</v>
      </c>
      <c r="AL2729" s="20">
        <f t="shared" si="547"/>
        <v>66132</v>
      </c>
      <c r="AM2729" s="7" t="s">
        <v>287</v>
      </c>
      <c r="AN2729" s="20"/>
      <c r="AO2729" s="21"/>
      <c r="AP2729" s="21"/>
      <c r="AQ2729" s="5" t="s">
        <v>2672</v>
      </c>
      <c r="AR2729" s="5" t="s">
        <v>2203</v>
      </c>
    </row>
    <row r="2730" spans="1:44">
      <c r="A2730" s="87" t="s">
        <v>562</v>
      </c>
      <c r="B2730" s="5">
        <v>1117197</v>
      </c>
      <c r="C2730" s="5" t="s">
        <v>565</v>
      </c>
      <c r="D2730" s="5" t="s">
        <v>55</v>
      </c>
      <c r="E2730" s="5" t="s">
        <v>2577</v>
      </c>
      <c r="F2730" s="5" t="s">
        <v>2208</v>
      </c>
      <c r="G2730" s="5" t="s">
        <v>2673</v>
      </c>
      <c r="H2730" s="6">
        <v>37455</v>
      </c>
      <c r="I2730" s="5" t="s">
        <v>575</v>
      </c>
      <c r="J2730" s="5" t="s">
        <v>653</v>
      </c>
      <c r="K2730" s="5" t="s">
        <v>568</v>
      </c>
      <c r="L2730" s="7">
        <v>6</v>
      </c>
      <c r="M2730" s="7" t="s">
        <v>287</v>
      </c>
      <c r="N2730" s="8">
        <v>5250</v>
      </c>
      <c r="O2730" s="122">
        <v>0.02</v>
      </c>
      <c r="P2730" s="10">
        <f t="shared" si="535"/>
        <v>105</v>
      </c>
      <c r="Q2730" s="122">
        <v>5.0000000000000001E-3</v>
      </c>
      <c r="R2730" s="10">
        <f t="shared" si="536"/>
        <v>26</v>
      </c>
      <c r="S2730" s="122">
        <f t="shared" si="537"/>
        <v>2.4952380952380952E-2</v>
      </c>
      <c r="T2730" s="10">
        <f t="shared" si="538"/>
        <v>131</v>
      </c>
      <c r="U2730" s="10">
        <f t="shared" si="539"/>
        <v>5381</v>
      </c>
      <c r="V2730" s="11">
        <v>5407.5</v>
      </c>
      <c r="W2730" s="12">
        <f t="shared" si="540"/>
        <v>157.5</v>
      </c>
      <c r="X2730" s="123">
        <f t="shared" si="541"/>
        <v>0.03</v>
      </c>
      <c r="Y2730" s="124" t="str">
        <f t="shared" si="542"/>
        <v>0.00%-8.40%</v>
      </c>
      <c r="Z2730" s="15"/>
      <c r="AA2730" s="15"/>
      <c r="AB2730" s="15"/>
      <c r="AC2730" s="125"/>
      <c r="AD2730" s="8">
        <f t="shared" si="543"/>
        <v>0</v>
      </c>
      <c r="AE2730" s="17">
        <f t="shared" si="544"/>
        <v>5407.5</v>
      </c>
      <c r="AF2730" s="18">
        <f t="shared" si="545"/>
        <v>157.5</v>
      </c>
      <c r="AG2730" s="126">
        <f t="shared" si="546"/>
        <v>3.0000000000000027E-2</v>
      </c>
      <c r="AH2730" s="20">
        <v>13.6</v>
      </c>
      <c r="AI2730" s="20">
        <v>750</v>
      </c>
      <c r="AJ2730" s="20"/>
      <c r="AK2730" s="20">
        <v>688</v>
      </c>
      <c r="AL2730" s="20">
        <f t="shared" si="547"/>
        <v>83230</v>
      </c>
      <c r="AM2730" s="7" t="s">
        <v>287</v>
      </c>
      <c r="AN2730" s="20"/>
      <c r="AO2730" s="21"/>
      <c r="AP2730" s="21"/>
      <c r="AQ2730" s="5" t="s">
        <v>2672</v>
      </c>
      <c r="AR2730" s="5" t="s">
        <v>2203</v>
      </c>
    </row>
    <row r="2731" spans="1:44">
      <c r="A2731" s="87" t="s">
        <v>562</v>
      </c>
      <c r="B2731" s="5">
        <v>1117199</v>
      </c>
      <c r="C2731" s="5" t="s">
        <v>565</v>
      </c>
      <c r="D2731" s="5" t="s">
        <v>55</v>
      </c>
      <c r="E2731" s="5" t="s">
        <v>2577</v>
      </c>
      <c r="F2731" s="5" t="s">
        <v>2204</v>
      </c>
      <c r="G2731" s="5" t="s">
        <v>2673</v>
      </c>
      <c r="H2731" s="6">
        <v>37715</v>
      </c>
      <c r="I2731" s="5" t="s">
        <v>575</v>
      </c>
      <c r="J2731" s="5" t="s">
        <v>627</v>
      </c>
      <c r="K2731" s="5" t="s">
        <v>568</v>
      </c>
      <c r="L2731" s="7">
        <v>6</v>
      </c>
      <c r="M2731" s="7" t="s">
        <v>287</v>
      </c>
      <c r="N2731" s="8">
        <v>4425</v>
      </c>
      <c r="O2731" s="122">
        <v>0.02</v>
      </c>
      <c r="P2731" s="10">
        <f t="shared" si="535"/>
        <v>89</v>
      </c>
      <c r="Q2731" s="122">
        <v>5.0000000000000001E-3</v>
      </c>
      <c r="R2731" s="10">
        <f t="shared" si="536"/>
        <v>22</v>
      </c>
      <c r="S2731" s="122">
        <f t="shared" si="537"/>
        <v>2.5084745762711864E-2</v>
      </c>
      <c r="T2731" s="10">
        <f t="shared" si="538"/>
        <v>111</v>
      </c>
      <c r="U2731" s="10">
        <f t="shared" si="539"/>
        <v>4536</v>
      </c>
      <c r="V2731" s="11">
        <v>4536</v>
      </c>
      <c r="W2731" s="12">
        <f t="shared" si="540"/>
        <v>111</v>
      </c>
      <c r="X2731" s="123">
        <f t="shared" si="541"/>
        <v>2.5100000000000001E-2</v>
      </c>
      <c r="Y2731" s="124" t="str">
        <f t="shared" si="542"/>
        <v>0.00%-8.40%</v>
      </c>
      <c r="Z2731" s="15"/>
      <c r="AA2731" s="15"/>
      <c r="AB2731" s="15"/>
      <c r="AC2731" s="125"/>
      <c r="AD2731" s="8">
        <f t="shared" si="543"/>
        <v>0</v>
      </c>
      <c r="AE2731" s="17">
        <f t="shared" si="544"/>
        <v>4536</v>
      </c>
      <c r="AF2731" s="18">
        <f t="shared" si="545"/>
        <v>111</v>
      </c>
      <c r="AG2731" s="126">
        <f t="shared" si="546"/>
        <v>2.5084745762711913E-2</v>
      </c>
      <c r="AH2731" s="20">
        <v>13.6</v>
      </c>
      <c r="AI2731" s="20">
        <v>450</v>
      </c>
      <c r="AJ2731" s="20"/>
      <c r="AK2731" s="20">
        <v>688</v>
      </c>
      <c r="AL2731" s="20">
        <f t="shared" si="547"/>
        <v>67777.600000000006</v>
      </c>
      <c r="AM2731" s="7" t="s">
        <v>287</v>
      </c>
      <c r="AN2731" s="20"/>
      <c r="AO2731" s="21"/>
      <c r="AP2731" s="21"/>
      <c r="AQ2731" s="5" t="s">
        <v>2672</v>
      </c>
      <c r="AR2731" s="5" t="s">
        <v>2203</v>
      </c>
    </row>
    <row r="2732" spans="1:44">
      <c r="A2732" s="87" t="s">
        <v>562</v>
      </c>
      <c r="B2732" s="5">
        <v>1117204</v>
      </c>
      <c r="C2732" s="5" t="s">
        <v>565</v>
      </c>
      <c r="D2732" s="5" t="s">
        <v>55</v>
      </c>
      <c r="E2732" s="5" t="s">
        <v>2577</v>
      </c>
      <c r="F2732" s="5" t="s">
        <v>2204</v>
      </c>
      <c r="G2732" s="5" t="s">
        <v>2673</v>
      </c>
      <c r="H2732" s="6">
        <v>37636</v>
      </c>
      <c r="I2732" s="5" t="s">
        <v>575</v>
      </c>
      <c r="J2732" s="5" t="s">
        <v>2646</v>
      </c>
      <c r="K2732" s="5" t="s">
        <v>568</v>
      </c>
      <c r="L2732" s="7">
        <v>6</v>
      </c>
      <c r="M2732" s="7" t="s">
        <v>287</v>
      </c>
      <c r="N2732" s="8">
        <v>4613</v>
      </c>
      <c r="O2732" s="122">
        <v>0.02</v>
      </c>
      <c r="P2732" s="10">
        <f t="shared" si="535"/>
        <v>92</v>
      </c>
      <c r="Q2732" s="122">
        <v>5.0000000000000001E-3</v>
      </c>
      <c r="R2732" s="10">
        <f t="shared" si="536"/>
        <v>23</v>
      </c>
      <c r="S2732" s="122">
        <f t="shared" si="537"/>
        <v>2.4929546932581835E-2</v>
      </c>
      <c r="T2732" s="10">
        <f t="shared" si="538"/>
        <v>115</v>
      </c>
      <c r="U2732" s="10">
        <f t="shared" si="539"/>
        <v>4728</v>
      </c>
      <c r="V2732" s="11">
        <v>4728</v>
      </c>
      <c r="W2732" s="12">
        <f t="shared" si="540"/>
        <v>115</v>
      </c>
      <c r="X2732" s="123">
        <f t="shared" si="541"/>
        <v>2.4899999999999999E-2</v>
      </c>
      <c r="Y2732" s="124" t="str">
        <f t="shared" si="542"/>
        <v>0.00%-8.40%</v>
      </c>
      <c r="Z2732" s="15"/>
      <c r="AA2732" s="15"/>
      <c r="AB2732" s="15"/>
      <c r="AC2732" s="125"/>
      <c r="AD2732" s="8">
        <f t="shared" si="543"/>
        <v>0</v>
      </c>
      <c r="AE2732" s="17">
        <f t="shared" si="544"/>
        <v>4728</v>
      </c>
      <c r="AF2732" s="18">
        <f t="shared" si="545"/>
        <v>115</v>
      </c>
      <c r="AG2732" s="126">
        <f t="shared" si="546"/>
        <v>2.492954693258187E-2</v>
      </c>
      <c r="AH2732" s="20">
        <v>13.6</v>
      </c>
      <c r="AI2732" s="20">
        <v>450</v>
      </c>
      <c r="AJ2732" s="20"/>
      <c r="AK2732" s="20">
        <v>688</v>
      </c>
      <c r="AL2732" s="20">
        <f t="shared" si="547"/>
        <v>70388.799999999988</v>
      </c>
      <c r="AM2732" s="7" t="s">
        <v>287</v>
      </c>
      <c r="AN2732" s="20"/>
      <c r="AO2732" s="21"/>
      <c r="AP2732" s="21"/>
      <c r="AQ2732" s="5" t="s">
        <v>2672</v>
      </c>
      <c r="AR2732" s="5" t="s">
        <v>2203</v>
      </c>
    </row>
    <row r="2733" spans="1:44">
      <c r="A2733" s="87" t="s">
        <v>562</v>
      </c>
      <c r="B2733" s="5">
        <v>1117206</v>
      </c>
      <c r="C2733" s="5" t="s">
        <v>565</v>
      </c>
      <c r="D2733" s="5" t="s">
        <v>55</v>
      </c>
      <c r="E2733" s="5" t="s">
        <v>2577</v>
      </c>
      <c r="F2733" s="5" t="s">
        <v>2204</v>
      </c>
      <c r="G2733" s="5" t="s">
        <v>2673</v>
      </c>
      <c r="H2733" s="6">
        <v>37715</v>
      </c>
      <c r="I2733" s="5" t="s">
        <v>575</v>
      </c>
      <c r="J2733" s="5" t="s">
        <v>2644</v>
      </c>
      <c r="K2733" s="5" t="s">
        <v>568</v>
      </c>
      <c r="L2733" s="7">
        <v>6</v>
      </c>
      <c r="M2733" s="7" t="s">
        <v>287</v>
      </c>
      <c r="N2733" s="8">
        <v>5177</v>
      </c>
      <c r="O2733" s="122">
        <v>0.02</v>
      </c>
      <c r="P2733" s="10">
        <f t="shared" si="535"/>
        <v>104</v>
      </c>
      <c r="Q2733" s="122">
        <v>5.0000000000000001E-3</v>
      </c>
      <c r="R2733" s="10">
        <f t="shared" si="536"/>
        <v>26</v>
      </c>
      <c r="S2733" s="122">
        <f t="shared" si="537"/>
        <v>2.511106818620823E-2</v>
      </c>
      <c r="T2733" s="10">
        <f t="shared" si="538"/>
        <v>130</v>
      </c>
      <c r="U2733" s="10">
        <f t="shared" si="539"/>
        <v>5307</v>
      </c>
      <c r="V2733" s="11">
        <v>5436</v>
      </c>
      <c r="W2733" s="12">
        <f t="shared" si="540"/>
        <v>259</v>
      </c>
      <c r="X2733" s="123">
        <f t="shared" si="541"/>
        <v>0.05</v>
      </c>
      <c r="Y2733" s="124" t="str">
        <f t="shared" si="542"/>
        <v>0.00%-8.40%</v>
      </c>
      <c r="Z2733" s="15"/>
      <c r="AA2733" s="15"/>
      <c r="AB2733" s="15"/>
      <c r="AC2733" s="125"/>
      <c r="AD2733" s="8">
        <f t="shared" si="543"/>
        <v>0</v>
      </c>
      <c r="AE2733" s="17">
        <f t="shared" si="544"/>
        <v>5436</v>
      </c>
      <c r="AF2733" s="18">
        <f t="shared" si="545"/>
        <v>259</v>
      </c>
      <c r="AG2733" s="126">
        <f t="shared" si="546"/>
        <v>5.0028974309445529E-2</v>
      </c>
      <c r="AH2733" s="20">
        <v>13.6</v>
      </c>
      <c r="AI2733" s="20">
        <v>650</v>
      </c>
      <c r="AJ2733" s="20"/>
      <c r="AK2733" s="20">
        <v>688</v>
      </c>
      <c r="AL2733" s="20">
        <f t="shared" si="547"/>
        <v>82417.599999999991</v>
      </c>
      <c r="AM2733" s="7" t="s">
        <v>287</v>
      </c>
      <c r="AN2733" s="20"/>
      <c r="AO2733" s="21" t="str">
        <f>VLOOKUP(B2733,'[4]FCLCh-VB1'!$B$9:$AQ$248,42,)</f>
        <v>季度优秀员工， 工作积极主动，一人多岗，工作认真负责，多次主动排除底线机故障，年度加分13次</v>
      </c>
      <c r="AP2733" s="21"/>
      <c r="AQ2733" s="5" t="s">
        <v>2672</v>
      </c>
      <c r="AR2733" s="5" t="s">
        <v>2203</v>
      </c>
    </row>
    <row r="2734" spans="1:44">
      <c r="A2734" s="87" t="s">
        <v>562</v>
      </c>
      <c r="B2734" s="5">
        <v>1117214</v>
      </c>
      <c r="C2734" s="5" t="s">
        <v>565</v>
      </c>
      <c r="D2734" s="5" t="s">
        <v>55</v>
      </c>
      <c r="E2734" s="5" t="s">
        <v>2577</v>
      </c>
      <c r="F2734" s="5" t="s">
        <v>2208</v>
      </c>
      <c r="G2734" s="5" t="s">
        <v>2673</v>
      </c>
      <c r="H2734" s="6">
        <v>37447</v>
      </c>
      <c r="I2734" s="5" t="s">
        <v>575</v>
      </c>
      <c r="J2734" s="5" t="s">
        <v>2642</v>
      </c>
      <c r="K2734" s="5" t="s">
        <v>568</v>
      </c>
      <c r="L2734" s="7">
        <v>6</v>
      </c>
      <c r="M2734" s="7" t="s">
        <v>287</v>
      </c>
      <c r="N2734" s="8">
        <v>4378</v>
      </c>
      <c r="O2734" s="122">
        <v>0.02</v>
      </c>
      <c r="P2734" s="10">
        <f t="shared" si="535"/>
        <v>88</v>
      </c>
      <c r="Q2734" s="122">
        <v>5.0000000000000001E-3</v>
      </c>
      <c r="R2734" s="10">
        <f t="shared" si="536"/>
        <v>22</v>
      </c>
      <c r="S2734" s="122">
        <f t="shared" si="537"/>
        <v>2.5125628140703519E-2</v>
      </c>
      <c r="T2734" s="10">
        <f t="shared" si="538"/>
        <v>110</v>
      </c>
      <c r="U2734" s="10">
        <f t="shared" si="539"/>
        <v>4488</v>
      </c>
      <c r="V2734" s="11">
        <v>4487.45</v>
      </c>
      <c r="W2734" s="12">
        <f t="shared" si="540"/>
        <v>109.44999999999982</v>
      </c>
      <c r="X2734" s="123">
        <f t="shared" si="541"/>
        <v>2.5000000000000001E-2</v>
      </c>
      <c r="Y2734" s="124" t="str">
        <f t="shared" si="542"/>
        <v>0.00%-8.40%</v>
      </c>
      <c r="Z2734" s="15"/>
      <c r="AA2734" s="15"/>
      <c r="AB2734" s="15"/>
      <c r="AC2734" s="125"/>
      <c r="AD2734" s="8">
        <f t="shared" si="543"/>
        <v>0</v>
      </c>
      <c r="AE2734" s="17">
        <f t="shared" si="544"/>
        <v>4487.45</v>
      </c>
      <c r="AF2734" s="18">
        <f t="shared" si="545"/>
        <v>109.44999999999982</v>
      </c>
      <c r="AG2734" s="126">
        <f t="shared" si="546"/>
        <v>2.4999999999999911E-2</v>
      </c>
      <c r="AH2734" s="20">
        <v>13.6</v>
      </c>
      <c r="AI2734" s="20">
        <v>650</v>
      </c>
      <c r="AJ2734" s="20"/>
      <c r="AK2734" s="20">
        <v>688</v>
      </c>
      <c r="AL2734" s="20">
        <f t="shared" si="547"/>
        <v>69517.319999999992</v>
      </c>
      <c r="AM2734" s="7" t="s">
        <v>287</v>
      </c>
      <c r="AN2734" s="20"/>
      <c r="AO2734" s="21"/>
      <c r="AP2734" s="21"/>
      <c r="AQ2734" s="5" t="s">
        <v>2672</v>
      </c>
      <c r="AR2734" s="5" t="s">
        <v>2203</v>
      </c>
    </row>
    <row r="2735" spans="1:44">
      <c r="A2735" s="87" t="s">
        <v>562</v>
      </c>
      <c r="B2735" s="5">
        <v>1117222</v>
      </c>
      <c r="C2735" s="5" t="s">
        <v>565</v>
      </c>
      <c r="D2735" s="5" t="s">
        <v>55</v>
      </c>
      <c r="E2735" s="5" t="s">
        <v>2577</v>
      </c>
      <c r="F2735" s="5" t="s">
        <v>2204</v>
      </c>
      <c r="G2735" s="5" t="s">
        <v>2673</v>
      </c>
      <c r="H2735" s="6">
        <v>37440</v>
      </c>
      <c r="I2735" s="5" t="s">
        <v>575</v>
      </c>
      <c r="J2735" s="5" t="s">
        <v>627</v>
      </c>
      <c r="K2735" s="5" t="s">
        <v>568</v>
      </c>
      <c r="L2735" s="7">
        <v>6</v>
      </c>
      <c r="M2735" s="7" t="s">
        <v>287</v>
      </c>
      <c r="N2735" s="8">
        <v>4937</v>
      </c>
      <c r="O2735" s="122">
        <v>0.02</v>
      </c>
      <c r="P2735" s="10">
        <f t="shared" si="535"/>
        <v>99</v>
      </c>
      <c r="Q2735" s="122">
        <v>5.0000000000000001E-3</v>
      </c>
      <c r="R2735" s="10">
        <f t="shared" si="536"/>
        <v>25</v>
      </c>
      <c r="S2735" s="122">
        <f t="shared" si="537"/>
        <v>2.5116467490378772E-2</v>
      </c>
      <c r="T2735" s="10">
        <f t="shared" si="538"/>
        <v>124</v>
      </c>
      <c r="U2735" s="10">
        <f t="shared" si="539"/>
        <v>5061</v>
      </c>
      <c r="V2735" s="11">
        <v>5061</v>
      </c>
      <c r="W2735" s="12">
        <f t="shared" si="540"/>
        <v>124</v>
      </c>
      <c r="X2735" s="123">
        <f t="shared" si="541"/>
        <v>2.5100000000000001E-2</v>
      </c>
      <c r="Y2735" s="124" t="str">
        <f t="shared" si="542"/>
        <v>0.00%-8.40%</v>
      </c>
      <c r="Z2735" s="15"/>
      <c r="AA2735" s="15"/>
      <c r="AB2735" s="15"/>
      <c r="AC2735" s="125"/>
      <c r="AD2735" s="8">
        <f t="shared" si="543"/>
        <v>0</v>
      </c>
      <c r="AE2735" s="17">
        <f t="shared" si="544"/>
        <v>5061</v>
      </c>
      <c r="AF2735" s="18">
        <f t="shared" si="545"/>
        <v>124</v>
      </c>
      <c r="AG2735" s="126">
        <f t="shared" si="546"/>
        <v>2.5116467490378769E-2</v>
      </c>
      <c r="AH2735" s="20">
        <v>13.6</v>
      </c>
      <c r="AI2735" s="20">
        <v>450</v>
      </c>
      <c r="AJ2735" s="20"/>
      <c r="AK2735" s="20">
        <v>688</v>
      </c>
      <c r="AL2735" s="20">
        <f t="shared" si="547"/>
        <v>74917.599999999991</v>
      </c>
      <c r="AM2735" s="7" t="s">
        <v>287</v>
      </c>
      <c r="AN2735" s="20"/>
      <c r="AO2735" s="21"/>
      <c r="AP2735" s="21"/>
      <c r="AQ2735" s="5" t="s">
        <v>2672</v>
      </c>
      <c r="AR2735" s="5" t="s">
        <v>2203</v>
      </c>
    </row>
    <row r="2736" spans="1:44">
      <c r="A2736" s="87" t="s">
        <v>562</v>
      </c>
      <c r="B2736" s="5">
        <v>1117223</v>
      </c>
      <c r="C2736" s="5" t="s">
        <v>565</v>
      </c>
      <c r="D2736" s="5" t="s">
        <v>55</v>
      </c>
      <c r="E2736" s="5" t="s">
        <v>2577</v>
      </c>
      <c r="F2736" s="5" t="s">
        <v>2215</v>
      </c>
      <c r="G2736" s="5" t="s">
        <v>2673</v>
      </c>
      <c r="H2736" s="6">
        <v>37350</v>
      </c>
      <c r="I2736" s="5" t="s">
        <v>575</v>
      </c>
      <c r="J2736" s="5" t="s">
        <v>2644</v>
      </c>
      <c r="K2736" s="5" t="s">
        <v>568</v>
      </c>
      <c r="L2736" s="7">
        <v>6</v>
      </c>
      <c r="M2736" s="7" t="s">
        <v>287</v>
      </c>
      <c r="N2736" s="8">
        <v>5489</v>
      </c>
      <c r="O2736" s="122">
        <v>0.02</v>
      </c>
      <c r="P2736" s="10">
        <f t="shared" si="535"/>
        <v>110</v>
      </c>
      <c r="Q2736" s="122">
        <v>5.0000000000000001E-3</v>
      </c>
      <c r="R2736" s="10">
        <f t="shared" si="536"/>
        <v>27</v>
      </c>
      <c r="S2736" s="122">
        <f t="shared" si="537"/>
        <v>2.49590089269448E-2</v>
      </c>
      <c r="T2736" s="10">
        <f t="shared" si="538"/>
        <v>137</v>
      </c>
      <c r="U2736" s="10">
        <f t="shared" si="539"/>
        <v>5626</v>
      </c>
      <c r="V2736" s="11">
        <v>5681</v>
      </c>
      <c r="W2736" s="12">
        <f t="shared" si="540"/>
        <v>192</v>
      </c>
      <c r="X2736" s="123">
        <f t="shared" si="541"/>
        <v>3.5000000000000003E-2</v>
      </c>
      <c r="Y2736" s="124" t="str">
        <f t="shared" si="542"/>
        <v>0.00%-8.40%</v>
      </c>
      <c r="Z2736" s="15"/>
      <c r="AA2736" s="15"/>
      <c r="AB2736" s="15"/>
      <c r="AC2736" s="125"/>
      <c r="AD2736" s="8">
        <f t="shared" si="543"/>
        <v>0</v>
      </c>
      <c r="AE2736" s="17">
        <f t="shared" si="544"/>
        <v>5681</v>
      </c>
      <c r="AF2736" s="18">
        <f t="shared" si="545"/>
        <v>192</v>
      </c>
      <c r="AG2736" s="126">
        <f t="shared" si="546"/>
        <v>3.4979049007105134E-2</v>
      </c>
      <c r="AH2736" s="20">
        <v>13.6</v>
      </c>
      <c r="AI2736" s="20">
        <v>650</v>
      </c>
      <c r="AJ2736" s="20"/>
      <c r="AK2736" s="20">
        <v>688</v>
      </c>
      <c r="AL2736" s="20">
        <f t="shared" si="547"/>
        <v>85749.599999999991</v>
      </c>
      <c r="AM2736" s="7" t="s">
        <v>287</v>
      </c>
      <c r="AN2736" s="20"/>
      <c r="AO2736" s="21"/>
      <c r="AP2736" s="21"/>
      <c r="AQ2736" s="5" t="s">
        <v>2672</v>
      </c>
      <c r="AR2736" s="5" t="s">
        <v>2203</v>
      </c>
    </row>
    <row r="2737" spans="1:44">
      <c r="A2737" s="87" t="s">
        <v>562</v>
      </c>
      <c r="B2737" s="5">
        <v>1117225</v>
      </c>
      <c r="C2737" s="5" t="s">
        <v>565</v>
      </c>
      <c r="D2737" s="5" t="s">
        <v>55</v>
      </c>
      <c r="E2737" s="5" t="s">
        <v>2577</v>
      </c>
      <c r="F2737" s="5" t="s">
        <v>2208</v>
      </c>
      <c r="G2737" s="5" t="s">
        <v>2673</v>
      </c>
      <c r="H2737" s="6">
        <v>37715</v>
      </c>
      <c r="I2737" s="5" t="s">
        <v>575</v>
      </c>
      <c r="J2737" s="5" t="s">
        <v>2642</v>
      </c>
      <c r="K2737" s="5" t="s">
        <v>568</v>
      </c>
      <c r="L2737" s="7">
        <v>6</v>
      </c>
      <c r="M2737" s="7" t="s">
        <v>287</v>
      </c>
      <c r="N2737" s="8">
        <v>4826</v>
      </c>
      <c r="O2737" s="122">
        <v>0.02</v>
      </c>
      <c r="P2737" s="10">
        <f t="shared" si="535"/>
        <v>97</v>
      </c>
      <c r="Q2737" s="122">
        <v>5.0000000000000001E-3</v>
      </c>
      <c r="R2737" s="10">
        <f t="shared" si="536"/>
        <v>24</v>
      </c>
      <c r="S2737" s="122">
        <f t="shared" si="537"/>
        <v>2.5072523829258186E-2</v>
      </c>
      <c r="T2737" s="10">
        <f t="shared" si="538"/>
        <v>121</v>
      </c>
      <c r="U2737" s="10">
        <f t="shared" si="539"/>
        <v>4947</v>
      </c>
      <c r="V2737" s="11">
        <v>4922.5200000000004</v>
      </c>
      <c r="W2737" s="12">
        <f t="shared" si="540"/>
        <v>96.520000000000437</v>
      </c>
      <c r="X2737" s="123">
        <f t="shared" si="541"/>
        <v>0.02</v>
      </c>
      <c r="Y2737" s="124" t="str">
        <f t="shared" si="542"/>
        <v>0.00%-8.40%</v>
      </c>
      <c r="Z2737" s="15"/>
      <c r="AA2737" s="15"/>
      <c r="AB2737" s="15"/>
      <c r="AC2737" s="125"/>
      <c r="AD2737" s="8">
        <f t="shared" si="543"/>
        <v>0</v>
      </c>
      <c r="AE2737" s="17">
        <f t="shared" si="544"/>
        <v>4922.5200000000004</v>
      </c>
      <c r="AF2737" s="18">
        <f t="shared" si="545"/>
        <v>96.520000000000437</v>
      </c>
      <c r="AG2737" s="126">
        <f t="shared" si="546"/>
        <v>2.0000000000000018E-2</v>
      </c>
      <c r="AH2737" s="20">
        <v>13.6</v>
      </c>
      <c r="AI2737" s="20">
        <v>650</v>
      </c>
      <c r="AJ2737" s="20"/>
      <c r="AK2737" s="20">
        <v>688</v>
      </c>
      <c r="AL2737" s="20">
        <f t="shared" si="547"/>
        <v>75434.271999999997</v>
      </c>
      <c r="AM2737" s="7" t="s">
        <v>287</v>
      </c>
      <c r="AN2737" s="20"/>
      <c r="AO2737" s="21"/>
      <c r="AP2737" s="21"/>
      <c r="AQ2737" s="5" t="s">
        <v>2672</v>
      </c>
      <c r="AR2737" s="5" t="s">
        <v>2203</v>
      </c>
    </row>
    <row r="2738" spans="1:44">
      <c r="A2738" s="87" t="s">
        <v>562</v>
      </c>
      <c r="B2738" s="5">
        <v>1117226</v>
      </c>
      <c r="C2738" s="5" t="s">
        <v>565</v>
      </c>
      <c r="D2738" s="5" t="s">
        <v>55</v>
      </c>
      <c r="E2738" s="5" t="s">
        <v>2577</v>
      </c>
      <c r="F2738" s="5" t="s">
        <v>2215</v>
      </c>
      <c r="G2738" s="5" t="s">
        <v>2673</v>
      </c>
      <c r="H2738" s="6">
        <v>37362</v>
      </c>
      <c r="I2738" s="5" t="s">
        <v>575</v>
      </c>
      <c r="J2738" s="5" t="s">
        <v>2642</v>
      </c>
      <c r="K2738" s="5" t="s">
        <v>568</v>
      </c>
      <c r="L2738" s="7">
        <v>6</v>
      </c>
      <c r="M2738" s="7" t="s">
        <v>287</v>
      </c>
      <c r="N2738" s="8">
        <v>4588</v>
      </c>
      <c r="O2738" s="122">
        <v>0.02</v>
      </c>
      <c r="P2738" s="10">
        <f t="shared" si="535"/>
        <v>92</v>
      </c>
      <c r="Q2738" s="122">
        <v>5.0000000000000001E-3</v>
      </c>
      <c r="R2738" s="10">
        <f t="shared" si="536"/>
        <v>23</v>
      </c>
      <c r="S2738" s="122">
        <f t="shared" si="537"/>
        <v>2.5065387968613774E-2</v>
      </c>
      <c r="T2738" s="10">
        <f t="shared" si="538"/>
        <v>115</v>
      </c>
      <c r="U2738" s="10">
        <f t="shared" si="539"/>
        <v>4703</v>
      </c>
      <c r="V2738" s="11">
        <v>4703</v>
      </c>
      <c r="W2738" s="12">
        <f t="shared" si="540"/>
        <v>115</v>
      </c>
      <c r="X2738" s="123">
        <f t="shared" si="541"/>
        <v>2.5100000000000001E-2</v>
      </c>
      <c r="Y2738" s="124" t="str">
        <f t="shared" si="542"/>
        <v>0.00%-8.40%</v>
      </c>
      <c r="Z2738" s="15"/>
      <c r="AA2738" s="15"/>
      <c r="AB2738" s="15"/>
      <c r="AC2738" s="125"/>
      <c r="AD2738" s="8">
        <f t="shared" si="543"/>
        <v>0</v>
      </c>
      <c r="AE2738" s="17">
        <f t="shared" si="544"/>
        <v>4703</v>
      </c>
      <c r="AF2738" s="18">
        <f t="shared" si="545"/>
        <v>115</v>
      </c>
      <c r="AG2738" s="126">
        <f t="shared" si="546"/>
        <v>2.5065387968613795E-2</v>
      </c>
      <c r="AH2738" s="20">
        <v>13.6</v>
      </c>
      <c r="AI2738" s="20">
        <v>650</v>
      </c>
      <c r="AJ2738" s="20"/>
      <c r="AK2738" s="20">
        <v>688</v>
      </c>
      <c r="AL2738" s="20">
        <f t="shared" si="547"/>
        <v>72448.799999999988</v>
      </c>
      <c r="AM2738" s="7" t="s">
        <v>287</v>
      </c>
      <c r="AN2738" s="20"/>
      <c r="AO2738" s="21"/>
      <c r="AP2738" s="21"/>
      <c r="AQ2738" s="5" t="s">
        <v>2672</v>
      </c>
      <c r="AR2738" s="5" t="s">
        <v>2203</v>
      </c>
    </row>
    <row r="2739" spans="1:44">
      <c r="A2739" s="87" t="s">
        <v>562</v>
      </c>
      <c r="B2739" s="5">
        <v>1117228</v>
      </c>
      <c r="C2739" s="5" t="s">
        <v>565</v>
      </c>
      <c r="D2739" s="5" t="s">
        <v>55</v>
      </c>
      <c r="E2739" s="5" t="s">
        <v>2577</v>
      </c>
      <c r="F2739" s="5" t="s">
        <v>2208</v>
      </c>
      <c r="G2739" s="5" t="s">
        <v>2673</v>
      </c>
      <c r="H2739" s="6">
        <v>37350</v>
      </c>
      <c r="I2739" s="5" t="s">
        <v>575</v>
      </c>
      <c r="J2739" s="5" t="s">
        <v>627</v>
      </c>
      <c r="K2739" s="5" t="s">
        <v>568</v>
      </c>
      <c r="L2739" s="7">
        <v>6</v>
      </c>
      <c r="M2739" s="7" t="s">
        <v>287</v>
      </c>
      <c r="N2739" s="8">
        <v>4488</v>
      </c>
      <c r="O2739" s="122">
        <v>0.02</v>
      </c>
      <c r="P2739" s="10">
        <f t="shared" si="535"/>
        <v>90</v>
      </c>
      <c r="Q2739" s="122">
        <v>5.0000000000000001E-3</v>
      </c>
      <c r="R2739" s="10">
        <f t="shared" si="536"/>
        <v>22</v>
      </c>
      <c r="S2739" s="122">
        <f t="shared" si="537"/>
        <v>2.4955436720142603E-2</v>
      </c>
      <c r="T2739" s="10">
        <f t="shared" si="538"/>
        <v>112</v>
      </c>
      <c r="U2739" s="10">
        <f t="shared" si="539"/>
        <v>4600</v>
      </c>
      <c r="V2739" s="11">
        <v>4577.76</v>
      </c>
      <c r="W2739" s="12">
        <f t="shared" si="540"/>
        <v>89.760000000000218</v>
      </c>
      <c r="X2739" s="123">
        <f t="shared" si="541"/>
        <v>0.02</v>
      </c>
      <c r="Y2739" s="124" t="str">
        <f t="shared" si="542"/>
        <v>0.00%-8.40%</v>
      </c>
      <c r="Z2739" s="15"/>
      <c r="AA2739" s="15"/>
      <c r="AB2739" s="15"/>
      <c r="AC2739" s="125"/>
      <c r="AD2739" s="8">
        <f t="shared" si="543"/>
        <v>0</v>
      </c>
      <c r="AE2739" s="17">
        <f t="shared" si="544"/>
        <v>4577.76</v>
      </c>
      <c r="AF2739" s="18">
        <f t="shared" si="545"/>
        <v>89.760000000000218</v>
      </c>
      <c r="AG2739" s="126">
        <f t="shared" si="546"/>
        <v>2.0000000000000018E-2</v>
      </c>
      <c r="AH2739" s="20">
        <v>13.6</v>
      </c>
      <c r="AI2739" s="20">
        <v>450</v>
      </c>
      <c r="AJ2739" s="20"/>
      <c r="AK2739" s="20">
        <v>688</v>
      </c>
      <c r="AL2739" s="20">
        <f t="shared" si="547"/>
        <v>68345.535999999993</v>
      </c>
      <c r="AM2739" s="7" t="s">
        <v>287</v>
      </c>
      <c r="AN2739" s="20"/>
      <c r="AO2739" s="21"/>
      <c r="AP2739" s="21"/>
      <c r="AQ2739" s="5" t="s">
        <v>2672</v>
      </c>
      <c r="AR2739" s="5" t="s">
        <v>2203</v>
      </c>
    </row>
    <row r="2740" spans="1:44">
      <c r="A2740" s="87" t="s">
        <v>562</v>
      </c>
      <c r="B2740" s="5">
        <v>1117229</v>
      </c>
      <c r="C2740" s="5" t="s">
        <v>565</v>
      </c>
      <c r="D2740" s="5" t="s">
        <v>55</v>
      </c>
      <c r="E2740" s="5" t="s">
        <v>2577</v>
      </c>
      <c r="F2740" s="5" t="s">
        <v>2204</v>
      </c>
      <c r="G2740" s="5" t="s">
        <v>2673</v>
      </c>
      <c r="H2740" s="6">
        <v>37362</v>
      </c>
      <c r="I2740" s="5" t="s">
        <v>575</v>
      </c>
      <c r="J2740" s="5" t="s">
        <v>2644</v>
      </c>
      <c r="K2740" s="5" t="s">
        <v>568</v>
      </c>
      <c r="L2740" s="7">
        <v>6</v>
      </c>
      <c r="M2740" s="7" t="s">
        <v>287</v>
      </c>
      <c r="N2740" s="8">
        <v>4811</v>
      </c>
      <c r="O2740" s="122">
        <v>0.02</v>
      </c>
      <c r="P2740" s="10">
        <f t="shared" si="535"/>
        <v>96</v>
      </c>
      <c r="Q2740" s="122">
        <v>5.0000000000000001E-3</v>
      </c>
      <c r="R2740" s="10">
        <f t="shared" si="536"/>
        <v>24</v>
      </c>
      <c r="S2740" s="122">
        <f t="shared" si="537"/>
        <v>2.4942839326543339E-2</v>
      </c>
      <c r="T2740" s="10">
        <f t="shared" si="538"/>
        <v>120</v>
      </c>
      <c r="U2740" s="10">
        <f t="shared" si="539"/>
        <v>4931</v>
      </c>
      <c r="V2740" s="11">
        <v>4811</v>
      </c>
      <c r="W2740" s="12">
        <f t="shared" si="540"/>
        <v>0</v>
      </c>
      <c r="X2740" s="123">
        <f t="shared" si="541"/>
        <v>0</v>
      </c>
      <c r="Y2740" s="124" t="str">
        <f t="shared" si="542"/>
        <v>0.00%-8.40%</v>
      </c>
      <c r="Z2740" s="15"/>
      <c r="AA2740" s="15"/>
      <c r="AB2740" s="15"/>
      <c r="AC2740" s="125"/>
      <c r="AD2740" s="8">
        <f t="shared" si="543"/>
        <v>0</v>
      </c>
      <c r="AE2740" s="17">
        <f t="shared" si="544"/>
        <v>4811</v>
      </c>
      <c r="AF2740" s="18">
        <f t="shared" si="545"/>
        <v>0</v>
      </c>
      <c r="AG2740" s="126">
        <f t="shared" si="546"/>
        <v>0</v>
      </c>
      <c r="AH2740" s="20">
        <v>13.6</v>
      </c>
      <c r="AI2740" s="20">
        <v>650</v>
      </c>
      <c r="AJ2740" s="20"/>
      <c r="AK2740" s="20">
        <v>688</v>
      </c>
      <c r="AL2740" s="20">
        <f t="shared" si="547"/>
        <v>73917.600000000006</v>
      </c>
      <c r="AM2740" s="7" t="s">
        <v>287</v>
      </c>
      <c r="AN2740" s="20"/>
      <c r="AO2740" s="21" t="str">
        <f>VLOOKUP(B2740,'[4]FCLCh-VB1'!$B$9:$AQ$248,42,)</f>
        <v>业绩评估扣分4次</v>
      </c>
      <c r="AP2740" s="21" t="s">
        <v>140</v>
      </c>
      <c r="AQ2740" s="5" t="s">
        <v>2672</v>
      </c>
      <c r="AR2740" s="5" t="s">
        <v>2203</v>
      </c>
    </row>
    <row r="2741" spans="1:44">
      <c r="A2741" s="87" t="s">
        <v>562</v>
      </c>
      <c r="B2741" s="5">
        <v>1117231</v>
      </c>
      <c r="C2741" s="5" t="s">
        <v>565</v>
      </c>
      <c r="D2741" s="5" t="s">
        <v>55</v>
      </c>
      <c r="E2741" s="5" t="s">
        <v>2577</v>
      </c>
      <c r="F2741" s="5" t="s">
        <v>2208</v>
      </c>
      <c r="G2741" s="5" t="s">
        <v>2673</v>
      </c>
      <c r="H2741" s="6">
        <v>37715</v>
      </c>
      <c r="I2741" s="5" t="s">
        <v>575</v>
      </c>
      <c r="J2741" s="5" t="s">
        <v>2642</v>
      </c>
      <c r="K2741" s="5" t="s">
        <v>568</v>
      </c>
      <c r="L2741" s="7">
        <v>6</v>
      </c>
      <c r="M2741" s="7" t="s">
        <v>287</v>
      </c>
      <c r="N2741" s="8">
        <v>4641</v>
      </c>
      <c r="O2741" s="122">
        <v>0.02</v>
      </c>
      <c r="P2741" s="10">
        <f t="shared" si="535"/>
        <v>93</v>
      </c>
      <c r="Q2741" s="122">
        <v>5.0000000000000001E-3</v>
      </c>
      <c r="R2741" s="10">
        <f t="shared" si="536"/>
        <v>23</v>
      </c>
      <c r="S2741" s="122">
        <f t="shared" si="537"/>
        <v>2.4994613229907349E-2</v>
      </c>
      <c r="T2741" s="10">
        <f t="shared" si="538"/>
        <v>116</v>
      </c>
      <c r="U2741" s="10">
        <f t="shared" si="539"/>
        <v>4757</v>
      </c>
      <c r="V2741" s="11">
        <v>4757.0249999999996</v>
      </c>
      <c r="W2741" s="12">
        <f t="shared" si="540"/>
        <v>116.02499999999964</v>
      </c>
      <c r="X2741" s="123">
        <f t="shared" si="541"/>
        <v>2.5000000000000001E-2</v>
      </c>
      <c r="Y2741" s="124" t="str">
        <f t="shared" si="542"/>
        <v>0.00%-8.40%</v>
      </c>
      <c r="Z2741" s="15"/>
      <c r="AA2741" s="15"/>
      <c r="AB2741" s="15"/>
      <c r="AC2741" s="125"/>
      <c r="AD2741" s="8">
        <f t="shared" si="543"/>
        <v>0</v>
      </c>
      <c r="AE2741" s="17">
        <f t="shared" si="544"/>
        <v>4757.0249999999996</v>
      </c>
      <c r="AF2741" s="18">
        <f t="shared" si="545"/>
        <v>116.02499999999964</v>
      </c>
      <c r="AG2741" s="126">
        <f t="shared" si="546"/>
        <v>2.4999999999999911E-2</v>
      </c>
      <c r="AH2741" s="20">
        <v>13.6</v>
      </c>
      <c r="AI2741" s="20">
        <v>650</v>
      </c>
      <c r="AJ2741" s="20"/>
      <c r="AK2741" s="20">
        <v>688</v>
      </c>
      <c r="AL2741" s="20">
        <f t="shared" si="547"/>
        <v>73183.539999999994</v>
      </c>
      <c r="AM2741" s="7" t="s">
        <v>287</v>
      </c>
      <c r="AN2741" s="20"/>
      <c r="AO2741" s="21"/>
      <c r="AP2741" s="21"/>
      <c r="AQ2741" s="5" t="s">
        <v>2672</v>
      </c>
      <c r="AR2741" s="5" t="s">
        <v>2203</v>
      </c>
    </row>
    <row r="2742" spans="1:44">
      <c r="A2742" s="87" t="s">
        <v>562</v>
      </c>
      <c r="B2742" s="5">
        <v>1117239</v>
      </c>
      <c r="C2742" s="5" t="s">
        <v>565</v>
      </c>
      <c r="D2742" s="5" t="s">
        <v>55</v>
      </c>
      <c r="E2742" s="5" t="s">
        <v>2577</v>
      </c>
      <c r="F2742" s="5" t="s">
        <v>2208</v>
      </c>
      <c r="G2742" s="5" t="s">
        <v>2673</v>
      </c>
      <c r="H2742" s="6">
        <v>38854</v>
      </c>
      <c r="I2742" s="5" t="s">
        <v>575</v>
      </c>
      <c r="J2742" s="5" t="s">
        <v>2642</v>
      </c>
      <c r="K2742" s="5" t="s">
        <v>568</v>
      </c>
      <c r="L2742" s="7">
        <v>6</v>
      </c>
      <c r="M2742" s="7" t="s">
        <v>287</v>
      </c>
      <c r="N2742" s="8">
        <v>5117</v>
      </c>
      <c r="O2742" s="122">
        <v>0.02</v>
      </c>
      <c r="P2742" s="10">
        <f t="shared" si="535"/>
        <v>102</v>
      </c>
      <c r="Q2742" s="122">
        <v>5.0000000000000001E-3</v>
      </c>
      <c r="R2742" s="10">
        <f t="shared" si="536"/>
        <v>26</v>
      </c>
      <c r="S2742" s="122">
        <f t="shared" si="537"/>
        <v>2.5014657025600937E-2</v>
      </c>
      <c r="T2742" s="10">
        <f t="shared" si="538"/>
        <v>128</v>
      </c>
      <c r="U2742" s="10">
        <f t="shared" si="539"/>
        <v>5245</v>
      </c>
      <c r="V2742" s="11">
        <v>5244.9249999999993</v>
      </c>
      <c r="W2742" s="12">
        <f t="shared" si="540"/>
        <v>127.92499999999927</v>
      </c>
      <c r="X2742" s="123">
        <f t="shared" si="541"/>
        <v>2.5000000000000001E-2</v>
      </c>
      <c r="Y2742" s="124" t="str">
        <f t="shared" si="542"/>
        <v>0.00%-8.40%</v>
      </c>
      <c r="Z2742" s="15"/>
      <c r="AA2742" s="15"/>
      <c r="AB2742" s="15"/>
      <c r="AC2742" s="125"/>
      <c r="AD2742" s="8">
        <f t="shared" si="543"/>
        <v>0</v>
      </c>
      <c r="AE2742" s="17">
        <f t="shared" si="544"/>
        <v>5244.9249999999993</v>
      </c>
      <c r="AF2742" s="18">
        <f t="shared" si="545"/>
        <v>127.92499999999927</v>
      </c>
      <c r="AG2742" s="126">
        <f t="shared" si="546"/>
        <v>2.4999999999999911E-2</v>
      </c>
      <c r="AH2742" s="20">
        <v>13.6</v>
      </c>
      <c r="AI2742" s="20">
        <v>650</v>
      </c>
      <c r="AJ2742" s="20"/>
      <c r="AK2742" s="20">
        <v>688</v>
      </c>
      <c r="AL2742" s="20">
        <f t="shared" si="547"/>
        <v>79818.979999999981</v>
      </c>
      <c r="AM2742" s="7" t="s">
        <v>287</v>
      </c>
      <c r="AN2742" s="20"/>
      <c r="AO2742" s="21"/>
      <c r="AP2742" s="21"/>
      <c r="AQ2742" s="5" t="s">
        <v>2672</v>
      </c>
      <c r="AR2742" s="5" t="s">
        <v>2203</v>
      </c>
    </row>
    <row r="2743" spans="1:44">
      <c r="A2743" s="87" t="s">
        <v>562</v>
      </c>
      <c r="B2743" s="5">
        <v>1117246</v>
      </c>
      <c r="C2743" s="5" t="s">
        <v>565</v>
      </c>
      <c r="D2743" s="5" t="s">
        <v>55</v>
      </c>
      <c r="E2743" s="5" t="s">
        <v>2577</v>
      </c>
      <c r="F2743" s="5" t="s">
        <v>2208</v>
      </c>
      <c r="G2743" s="5" t="s">
        <v>2673</v>
      </c>
      <c r="H2743" s="6">
        <v>39295</v>
      </c>
      <c r="I2743" s="5" t="s">
        <v>575</v>
      </c>
      <c r="J2743" s="5" t="s">
        <v>653</v>
      </c>
      <c r="K2743" s="5" t="s">
        <v>568</v>
      </c>
      <c r="L2743" s="7">
        <v>6</v>
      </c>
      <c r="M2743" s="7" t="s">
        <v>287</v>
      </c>
      <c r="N2743" s="8">
        <v>4773</v>
      </c>
      <c r="O2743" s="122">
        <v>0.02</v>
      </c>
      <c r="P2743" s="10">
        <f t="shared" si="535"/>
        <v>95</v>
      </c>
      <c r="Q2743" s="122">
        <v>5.0000000000000001E-3</v>
      </c>
      <c r="R2743" s="10">
        <f t="shared" si="536"/>
        <v>24</v>
      </c>
      <c r="S2743" s="122">
        <f t="shared" si="537"/>
        <v>2.4931908652838886E-2</v>
      </c>
      <c r="T2743" s="10">
        <f t="shared" si="538"/>
        <v>119</v>
      </c>
      <c r="U2743" s="10">
        <f t="shared" si="539"/>
        <v>4892</v>
      </c>
      <c r="V2743" s="11">
        <v>4868.46</v>
      </c>
      <c r="W2743" s="12">
        <f t="shared" si="540"/>
        <v>95.460000000000036</v>
      </c>
      <c r="X2743" s="123">
        <f t="shared" si="541"/>
        <v>0.02</v>
      </c>
      <c r="Y2743" s="124" t="str">
        <f t="shared" si="542"/>
        <v>0.00%-8.40%</v>
      </c>
      <c r="Z2743" s="15"/>
      <c r="AA2743" s="15"/>
      <c r="AB2743" s="15"/>
      <c r="AC2743" s="125"/>
      <c r="AD2743" s="8">
        <f t="shared" si="543"/>
        <v>0</v>
      </c>
      <c r="AE2743" s="17">
        <f t="shared" si="544"/>
        <v>4868.46</v>
      </c>
      <c r="AF2743" s="18">
        <f t="shared" si="545"/>
        <v>95.460000000000036</v>
      </c>
      <c r="AG2743" s="126">
        <f t="shared" si="546"/>
        <v>2.0000000000000018E-2</v>
      </c>
      <c r="AH2743" s="20">
        <v>13.6</v>
      </c>
      <c r="AI2743" s="20">
        <v>750</v>
      </c>
      <c r="AJ2743" s="20"/>
      <c r="AK2743" s="20">
        <v>688</v>
      </c>
      <c r="AL2743" s="20">
        <f t="shared" si="547"/>
        <v>75899.055999999997</v>
      </c>
      <c r="AM2743" s="7" t="s">
        <v>287</v>
      </c>
      <c r="AN2743" s="20"/>
      <c r="AO2743" s="21"/>
      <c r="AP2743" s="21"/>
      <c r="AQ2743" s="5" t="s">
        <v>2672</v>
      </c>
      <c r="AR2743" s="5" t="s">
        <v>2203</v>
      </c>
    </row>
    <row r="2744" spans="1:44">
      <c r="A2744" s="87" t="s">
        <v>562</v>
      </c>
      <c r="B2744" s="5">
        <v>1118006</v>
      </c>
      <c r="C2744" s="5" t="s">
        <v>565</v>
      </c>
      <c r="D2744" s="5" t="s">
        <v>55</v>
      </c>
      <c r="E2744" s="5" t="s">
        <v>2577</v>
      </c>
      <c r="F2744" s="5" t="s">
        <v>2208</v>
      </c>
      <c r="G2744" s="5" t="s">
        <v>2673</v>
      </c>
      <c r="H2744" s="6">
        <v>33573</v>
      </c>
      <c r="I2744" s="5" t="s">
        <v>575</v>
      </c>
      <c r="J2744" s="5" t="s">
        <v>2644</v>
      </c>
      <c r="K2744" s="5" t="s">
        <v>568</v>
      </c>
      <c r="L2744" s="7">
        <v>6</v>
      </c>
      <c r="M2744" s="7" t="s">
        <v>287</v>
      </c>
      <c r="N2744" s="8">
        <v>4964</v>
      </c>
      <c r="O2744" s="122">
        <v>0.02</v>
      </c>
      <c r="P2744" s="10">
        <f t="shared" si="535"/>
        <v>99</v>
      </c>
      <c r="Q2744" s="122">
        <v>5.0000000000000001E-3</v>
      </c>
      <c r="R2744" s="10">
        <f t="shared" si="536"/>
        <v>25</v>
      </c>
      <c r="S2744" s="122">
        <f t="shared" si="537"/>
        <v>2.4979854955680902E-2</v>
      </c>
      <c r="T2744" s="10">
        <f t="shared" si="538"/>
        <v>124</v>
      </c>
      <c r="U2744" s="10">
        <f t="shared" si="539"/>
        <v>5088</v>
      </c>
      <c r="V2744" s="11">
        <v>5088.0999999999995</v>
      </c>
      <c r="W2744" s="12">
        <f t="shared" si="540"/>
        <v>124.09999999999945</v>
      </c>
      <c r="X2744" s="123">
        <f t="shared" si="541"/>
        <v>2.5000000000000001E-2</v>
      </c>
      <c r="Y2744" s="124" t="str">
        <f t="shared" si="542"/>
        <v>0.00%-8.40%</v>
      </c>
      <c r="Z2744" s="15"/>
      <c r="AA2744" s="15"/>
      <c r="AB2744" s="15"/>
      <c r="AC2744" s="125"/>
      <c r="AD2744" s="8">
        <f t="shared" si="543"/>
        <v>0</v>
      </c>
      <c r="AE2744" s="17">
        <f t="shared" si="544"/>
        <v>5088.0999999999995</v>
      </c>
      <c r="AF2744" s="18">
        <f t="shared" si="545"/>
        <v>124.09999999999945</v>
      </c>
      <c r="AG2744" s="126">
        <f t="shared" si="546"/>
        <v>2.4999999999999911E-2</v>
      </c>
      <c r="AH2744" s="20">
        <v>13.6</v>
      </c>
      <c r="AI2744" s="20">
        <v>650</v>
      </c>
      <c r="AJ2744" s="20"/>
      <c r="AK2744" s="20">
        <v>688</v>
      </c>
      <c r="AL2744" s="20">
        <f t="shared" si="547"/>
        <v>77686.159999999989</v>
      </c>
      <c r="AM2744" s="7" t="s">
        <v>287</v>
      </c>
      <c r="AN2744" s="20"/>
      <c r="AO2744" s="21"/>
      <c r="AP2744" s="21"/>
      <c r="AQ2744" s="5" t="s">
        <v>2672</v>
      </c>
      <c r="AR2744" s="5" t="s">
        <v>2203</v>
      </c>
    </row>
    <row r="2745" spans="1:44">
      <c r="A2745" s="87" t="s">
        <v>562</v>
      </c>
      <c r="B2745" s="5">
        <v>1118014</v>
      </c>
      <c r="C2745" s="5" t="s">
        <v>565</v>
      </c>
      <c r="D2745" s="5" t="s">
        <v>55</v>
      </c>
      <c r="E2745" s="5" t="s">
        <v>2577</v>
      </c>
      <c r="F2745" s="5" t="s">
        <v>2204</v>
      </c>
      <c r="G2745" s="5" t="s">
        <v>2673</v>
      </c>
      <c r="H2745" s="6">
        <v>33451</v>
      </c>
      <c r="I2745" s="5" t="s">
        <v>575</v>
      </c>
      <c r="J2745" s="5" t="s">
        <v>2642</v>
      </c>
      <c r="K2745" s="5" t="s">
        <v>568</v>
      </c>
      <c r="L2745" s="7">
        <v>6</v>
      </c>
      <c r="M2745" s="7" t="s">
        <v>287</v>
      </c>
      <c r="N2745" s="8">
        <v>6550</v>
      </c>
      <c r="O2745" s="122">
        <v>0.02</v>
      </c>
      <c r="P2745" s="10">
        <f t="shared" si="535"/>
        <v>131</v>
      </c>
      <c r="Q2745" s="122">
        <v>5.0000000000000001E-3</v>
      </c>
      <c r="R2745" s="10">
        <f t="shared" si="536"/>
        <v>33</v>
      </c>
      <c r="S2745" s="122">
        <f t="shared" si="537"/>
        <v>2.5038167938931297E-2</v>
      </c>
      <c r="T2745" s="10">
        <f t="shared" si="538"/>
        <v>164</v>
      </c>
      <c r="U2745" s="10">
        <f t="shared" si="539"/>
        <v>6714</v>
      </c>
      <c r="V2745" s="11">
        <v>6877</v>
      </c>
      <c r="W2745" s="12">
        <f t="shared" si="540"/>
        <v>327</v>
      </c>
      <c r="X2745" s="123">
        <f t="shared" si="541"/>
        <v>4.99E-2</v>
      </c>
      <c r="Y2745" s="124" t="str">
        <f t="shared" si="542"/>
        <v>0.00%-8.40%</v>
      </c>
      <c r="Z2745" s="15"/>
      <c r="AA2745" s="15"/>
      <c r="AB2745" s="15"/>
      <c r="AC2745" s="125"/>
      <c r="AD2745" s="8">
        <f t="shared" si="543"/>
        <v>0</v>
      </c>
      <c r="AE2745" s="17">
        <f t="shared" si="544"/>
        <v>6877</v>
      </c>
      <c r="AF2745" s="18">
        <f t="shared" si="545"/>
        <v>327</v>
      </c>
      <c r="AG2745" s="126">
        <f t="shared" si="546"/>
        <v>4.9923664122137446E-2</v>
      </c>
      <c r="AH2745" s="20">
        <v>13.6</v>
      </c>
      <c r="AI2745" s="20">
        <v>650</v>
      </c>
      <c r="AJ2745" s="20"/>
      <c r="AK2745" s="20">
        <v>688</v>
      </c>
      <c r="AL2745" s="20">
        <f t="shared" si="547"/>
        <v>102015.2</v>
      </c>
      <c r="AM2745" s="7" t="s">
        <v>287</v>
      </c>
      <c r="AN2745" s="20"/>
      <c r="AO2745" s="21" t="str">
        <f>VLOOKUP(B2745,'[4]FCLCh-VB1'!$B$9:$AQ$248,42,)</f>
        <v>设备AM审核过Setp3，现场5S保持水平较高</v>
      </c>
      <c r="AP2745" s="21"/>
      <c r="AQ2745" s="5" t="s">
        <v>2672</v>
      </c>
      <c r="AR2745" s="5" t="s">
        <v>2203</v>
      </c>
    </row>
    <row r="2746" spans="1:44">
      <c r="A2746" s="87" t="s">
        <v>562</v>
      </c>
      <c r="B2746" s="5">
        <v>1118015</v>
      </c>
      <c r="C2746" s="5" t="s">
        <v>565</v>
      </c>
      <c r="D2746" s="5" t="s">
        <v>55</v>
      </c>
      <c r="E2746" s="5" t="s">
        <v>2577</v>
      </c>
      <c r="F2746" s="5" t="s">
        <v>2208</v>
      </c>
      <c r="G2746" s="5" t="s">
        <v>2673</v>
      </c>
      <c r="H2746" s="6">
        <v>33420</v>
      </c>
      <c r="I2746" s="5" t="s">
        <v>575</v>
      </c>
      <c r="J2746" s="5" t="s">
        <v>2644</v>
      </c>
      <c r="K2746" s="5" t="s">
        <v>568</v>
      </c>
      <c r="L2746" s="7">
        <v>6</v>
      </c>
      <c r="M2746" s="7" t="s">
        <v>287</v>
      </c>
      <c r="N2746" s="8">
        <v>4664</v>
      </c>
      <c r="O2746" s="122">
        <v>0.02</v>
      </c>
      <c r="P2746" s="10">
        <f t="shared" si="535"/>
        <v>93</v>
      </c>
      <c r="Q2746" s="122">
        <v>5.0000000000000001E-3</v>
      </c>
      <c r="R2746" s="10">
        <f t="shared" si="536"/>
        <v>23</v>
      </c>
      <c r="S2746" s="122">
        <f t="shared" si="537"/>
        <v>2.4871355060034305E-2</v>
      </c>
      <c r="T2746" s="10">
        <f t="shared" si="538"/>
        <v>116</v>
      </c>
      <c r="U2746" s="10">
        <f t="shared" si="539"/>
        <v>4780</v>
      </c>
      <c r="V2746" s="11">
        <v>4733.9599999999991</v>
      </c>
      <c r="W2746" s="12">
        <f t="shared" si="540"/>
        <v>69.959999999999127</v>
      </c>
      <c r="X2746" s="123">
        <f t="shared" si="541"/>
        <v>1.4999999999999999E-2</v>
      </c>
      <c r="Y2746" s="124" t="str">
        <f t="shared" si="542"/>
        <v>0.00%-8.40%</v>
      </c>
      <c r="Z2746" s="15"/>
      <c r="AA2746" s="15"/>
      <c r="AB2746" s="15"/>
      <c r="AC2746" s="125"/>
      <c r="AD2746" s="8">
        <f t="shared" si="543"/>
        <v>0</v>
      </c>
      <c r="AE2746" s="17">
        <f t="shared" si="544"/>
        <v>4733.9599999999991</v>
      </c>
      <c r="AF2746" s="18">
        <f t="shared" si="545"/>
        <v>69.959999999999127</v>
      </c>
      <c r="AG2746" s="126">
        <f t="shared" si="546"/>
        <v>1.4999999999999902E-2</v>
      </c>
      <c r="AH2746" s="20">
        <v>13.6</v>
      </c>
      <c r="AI2746" s="20">
        <v>650</v>
      </c>
      <c r="AJ2746" s="20"/>
      <c r="AK2746" s="20">
        <v>688</v>
      </c>
      <c r="AL2746" s="20">
        <f t="shared" si="547"/>
        <v>72869.855999999985</v>
      </c>
      <c r="AM2746" s="7" t="s">
        <v>287</v>
      </c>
      <c r="AN2746" s="20"/>
      <c r="AO2746" s="21"/>
      <c r="AP2746" s="21"/>
      <c r="AQ2746" s="5" t="s">
        <v>2672</v>
      </c>
      <c r="AR2746" s="5" t="s">
        <v>2203</v>
      </c>
    </row>
    <row r="2747" spans="1:44">
      <c r="A2747" s="87" t="s">
        <v>562</v>
      </c>
      <c r="B2747" s="5">
        <v>1118020</v>
      </c>
      <c r="C2747" s="5" t="s">
        <v>565</v>
      </c>
      <c r="D2747" s="5" t="s">
        <v>55</v>
      </c>
      <c r="E2747" s="5" t="s">
        <v>2577</v>
      </c>
      <c r="F2747" s="5" t="s">
        <v>2215</v>
      </c>
      <c r="G2747" s="5" t="s">
        <v>2673</v>
      </c>
      <c r="H2747" s="6">
        <v>33451</v>
      </c>
      <c r="I2747" s="5" t="s">
        <v>489</v>
      </c>
      <c r="J2747" s="5" t="s">
        <v>2656</v>
      </c>
      <c r="K2747" s="5" t="s">
        <v>568</v>
      </c>
      <c r="L2747" s="7">
        <v>6</v>
      </c>
      <c r="M2747" s="7" t="s">
        <v>287</v>
      </c>
      <c r="N2747" s="8">
        <v>12100</v>
      </c>
      <c r="O2747" s="122">
        <v>0.02</v>
      </c>
      <c r="P2747" s="10">
        <f t="shared" si="535"/>
        <v>242</v>
      </c>
      <c r="Q2747" s="122">
        <v>5.0000000000000001E-3</v>
      </c>
      <c r="R2747" s="10">
        <f t="shared" si="536"/>
        <v>61</v>
      </c>
      <c r="S2747" s="122">
        <f t="shared" si="537"/>
        <v>2.5041322314049586E-2</v>
      </c>
      <c r="T2747" s="10">
        <f t="shared" si="538"/>
        <v>303</v>
      </c>
      <c r="U2747" s="10">
        <f t="shared" si="539"/>
        <v>12403</v>
      </c>
      <c r="V2747" s="11">
        <v>12463</v>
      </c>
      <c r="W2747" s="12">
        <f t="shared" si="540"/>
        <v>363</v>
      </c>
      <c r="X2747" s="123">
        <f t="shared" si="541"/>
        <v>0.03</v>
      </c>
      <c r="Y2747" s="124" t="str">
        <f t="shared" si="542"/>
        <v>0.00%-8.40%</v>
      </c>
      <c r="Z2747" s="15"/>
      <c r="AA2747" s="15"/>
      <c r="AB2747" s="15"/>
      <c r="AC2747" s="125"/>
      <c r="AD2747" s="8">
        <f t="shared" si="543"/>
        <v>0</v>
      </c>
      <c r="AE2747" s="17">
        <f t="shared" si="544"/>
        <v>12463</v>
      </c>
      <c r="AF2747" s="18">
        <f t="shared" si="545"/>
        <v>363</v>
      </c>
      <c r="AG2747" s="126">
        <f t="shared" si="546"/>
        <v>3.0000000000000027E-2</v>
      </c>
      <c r="AH2747" s="20">
        <v>13.6</v>
      </c>
      <c r="AI2747" s="20">
        <v>500</v>
      </c>
      <c r="AJ2747" s="20"/>
      <c r="AK2747" s="20">
        <v>688</v>
      </c>
      <c r="AL2747" s="20">
        <f t="shared" si="547"/>
        <v>176184.8</v>
      </c>
      <c r="AM2747" s="7" t="s">
        <v>287</v>
      </c>
      <c r="AN2747" s="20"/>
      <c r="AO2747" s="21"/>
      <c r="AP2747" s="21"/>
      <c r="AQ2747" s="5" t="s">
        <v>2672</v>
      </c>
      <c r="AR2747" s="5" t="s">
        <v>2203</v>
      </c>
    </row>
    <row r="2748" spans="1:44">
      <c r="A2748" s="87" t="s">
        <v>562</v>
      </c>
      <c r="B2748" s="5">
        <v>1118023</v>
      </c>
      <c r="C2748" s="5" t="s">
        <v>565</v>
      </c>
      <c r="D2748" s="5" t="s">
        <v>55</v>
      </c>
      <c r="E2748" s="5" t="s">
        <v>2577</v>
      </c>
      <c r="F2748" s="5" t="s">
        <v>2208</v>
      </c>
      <c r="G2748" s="5" t="s">
        <v>2673</v>
      </c>
      <c r="H2748" s="6">
        <v>33451</v>
      </c>
      <c r="I2748" s="5" t="s">
        <v>575</v>
      </c>
      <c r="J2748" s="5" t="s">
        <v>627</v>
      </c>
      <c r="K2748" s="5" t="s">
        <v>568</v>
      </c>
      <c r="L2748" s="7">
        <v>6</v>
      </c>
      <c r="M2748" s="7" t="s">
        <v>287</v>
      </c>
      <c r="N2748" s="8">
        <v>4926</v>
      </c>
      <c r="O2748" s="122">
        <v>0.02</v>
      </c>
      <c r="P2748" s="10">
        <f t="shared" si="535"/>
        <v>99</v>
      </c>
      <c r="Q2748" s="122">
        <v>5.0000000000000001E-3</v>
      </c>
      <c r="R2748" s="10">
        <f t="shared" si="536"/>
        <v>25</v>
      </c>
      <c r="S2748" s="122">
        <f t="shared" si="537"/>
        <v>2.5172553796183515E-2</v>
      </c>
      <c r="T2748" s="10">
        <f t="shared" si="538"/>
        <v>124</v>
      </c>
      <c r="U2748" s="10">
        <f t="shared" si="539"/>
        <v>5050</v>
      </c>
      <c r="V2748" s="11">
        <v>5049.1499999999996</v>
      </c>
      <c r="W2748" s="12">
        <f t="shared" si="540"/>
        <v>123.14999999999964</v>
      </c>
      <c r="X2748" s="123">
        <f t="shared" si="541"/>
        <v>2.5000000000000001E-2</v>
      </c>
      <c r="Y2748" s="124" t="str">
        <f t="shared" si="542"/>
        <v>0.00%-8.40%</v>
      </c>
      <c r="Z2748" s="15"/>
      <c r="AA2748" s="15"/>
      <c r="AB2748" s="15"/>
      <c r="AC2748" s="125"/>
      <c r="AD2748" s="8">
        <f t="shared" si="543"/>
        <v>0</v>
      </c>
      <c r="AE2748" s="17">
        <f t="shared" si="544"/>
        <v>5049.1499999999996</v>
      </c>
      <c r="AF2748" s="18">
        <f t="shared" si="545"/>
        <v>123.14999999999964</v>
      </c>
      <c r="AG2748" s="126">
        <f t="shared" si="546"/>
        <v>2.4999999999999911E-2</v>
      </c>
      <c r="AH2748" s="20">
        <v>13.6</v>
      </c>
      <c r="AI2748" s="20">
        <v>450</v>
      </c>
      <c r="AJ2748" s="20"/>
      <c r="AK2748" s="20">
        <v>688</v>
      </c>
      <c r="AL2748" s="20">
        <f t="shared" si="547"/>
        <v>74756.439999999988</v>
      </c>
      <c r="AM2748" s="7" t="s">
        <v>287</v>
      </c>
      <c r="AN2748" s="20"/>
      <c r="AO2748" s="21"/>
      <c r="AP2748" s="21"/>
      <c r="AQ2748" s="5" t="s">
        <v>2672</v>
      </c>
      <c r="AR2748" s="5" t="s">
        <v>2203</v>
      </c>
    </row>
    <row r="2749" spans="1:44">
      <c r="A2749" s="87" t="s">
        <v>562</v>
      </c>
      <c r="B2749" s="5">
        <v>1118028</v>
      </c>
      <c r="C2749" s="5" t="s">
        <v>565</v>
      </c>
      <c r="D2749" s="5" t="s">
        <v>55</v>
      </c>
      <c r="E2749" s="5" t="s">
        <v>2577</v>
      </c>
      <c r="F2749" s="5" t="s">
        <v>2204</v>
      </c>
      <c r="G2749" s="5" t="s">
        <v>2673</v>
      </c>
      <c r="H2749" s="6">
        <v>33147</v>
      </c>
      <c r="I2749" s="5" t="s">
        <v>575</v>
      </c>
      <c r="J2749" s="5" t="s">
        <v>627</v>
      </c>
      <c r="K2749" s="5" t="s">
        <v>568</v>
      </c>
      <c r="L2749" s="7">
        <v>6</v>
      </c>
      <c r="M2749" s="7" t="s">
        <v>287</v>
      </c>
      <c r="N2749" s="8">
        <v>5557</v>
      </c>
      <c r="O2749" s="122">
        <v>0.02</v>
      </c>
      <c r="P2749" s="10">
        <f t="shared" si="535"/>
        <v>111</v>
      </c>
      <c r="Q2749" s="122">
        <v>5.0000000000000001E-3</v>
      </c>
      <c r="R2749" s="10">
        <f t="shared" si="536"/>
        <v>28</v>
      </c>
      <c r="S2749" s="122">
        <f t="shared" si="537"/>
        <v>2.5013496490912362E-2</v>
      </c>
      <c r="T2749" s="10">
        <f t="shared" si="538"/>
        <v>139</v>
      </c>
      <c r="U2749" s="10">
        <f t="shared" si="539"/>
        <v>5696</v>
      </c>
      <c r="V2749" s="11">
        <v>5696</v>
      </c>
      <c r="W2749" s="12">
        <f t="shared" si="540"/>
        <v>139</v>
      </c>
      <c r="X2749" s="123">
        <f t="shared" si="541"/>
        <v>2.5000000000000001E-2</v>
      </c>
      <c r="Y2749" s="124" t="str">
        <f t="shared" si="542"/>
        <v>0.00%-8.40%</v>
      </c>
      <c r="Z2749" s="15"/>
      <c r="AA2749" s="15"/>
      <c r="AB2749" s="15"/>
      <c r="AC2749" s="125"/>
      <c r="AD2749" s="8">
        <f t="shared" si="543"/>
        <v>0</v>
      </c>
      <c r="AE2749" s="17">
        <f t="shared" si="544"/>
        <v>5696</v>
      </c>
      <c r="AF2749" s="18">
        <f t="shared" si="545"/>
        <v>139</v>
      </c>
      <c r="AG2749" s="126">
        <f t="shared" si="546"/>
        <v>2.5013496490912335E-2</v>
      </c>
      <c r="AH2749" s="20">
        <v>13.6</v>
      </c>
      <c r="AI2749" s="20">
        <v>450</v>
      </c>
      <c r="AJ2749" s="20"/>
      <c r="AK2749" s="20">
        <v>688</v>
      </c>
      <c r="AL2749" s="20">
        <f t="shared" si="547"/>
        <v>83553.599999999991</v>
      </c>
      <c r="AM2749" s="7" t="s">
        <v>287</v>
      </c>
      <c r="AN2749" s="20"/>
      <c r="AO2749" s="21"/>
      <c r="AP2749" s="21"/>
      <c r="AQ2749" s="5" t="s">
        <v>2672</v>
      </c>
      <c r="AR2749" s="5" t="s">
        <v>2203</v>
      </c>
    </row>
    <row r="2750" spans="1:44">
      <c r="A2750" s="87" t="s">
        <v>562</v>
      </c>
      <c r="B2750" s="5">
        <v>1118039</v>
      </c>
      <c r="C2750" s="5" t="s">
        <v>565</v>
      </c>
      <c r="D2750" s="5" t="s">
        <v>55</v>
      </c>
      <c r="E2750" s="5" t="s">
        <v>2577</v>
      </c>
      <c r="F2750" s="5" t="s">
        <v>2204</v>
      </c>
      <c r="G2750" s="5" t="s">
        <v>2673</v>
      </c>
      <c r="H2750" s="6">
        <v>33420</v>
      </c>
      <c r="I2750" s="5" t="s">
        <v>575</v>
      </c>
      <c r="J2750" s="5" t="s">
        <v>2644</v>
      </c>
      <c r="K2750" s="5" t="s">
        <v>568</v>
      </c>
      <c r="L2750" s="7">
        <v>6</v>
      </c>
      <c r="M2750" s="7" t="s">
        <v>287</v>
      </c>
      <c r="N2750" s="8">
        <v>4992</v>
      </c>
      <c r="O2750" s="122">
        <v>0.02</v>
      </c>
      <c r="P2750" s="10">
        <f t="shared" si="535"/>
        <v>100</v>
      </c>
      <c r="Q2750" s="122">
        <v>5.0000000000000001E-3</v>
      </c>
      <c r="R2750" s="10">
        <f t="shared" si="536"/>
        <v>25</v>
      </c>
      <c r="S2750" s="122">
        <f t="shared" si="537"/>
        <v>2.5040064102564104E-2</v>
      </c>
      <c r="T2750" s="10">
        <f t="shared" si="538"/>
        <v>125</v>
      </c>
      <c r="U2750" s="10">
        <f t="shared" si="539"/>
        <v>5117</v>
      </c>
      <c r="V2750" s="11">
        <v>5117</v>
      </c>
      <c r="W2750" s="12">
        <f t="shared" si="540"/>
        <v>125</v>
      </c>
      <c r="X2750" s="123">
        <f t="shared" si="541"/>
        <v>2.5000000000000001E-2</v>
      </c>
      <c r="Y2750" s="124" t="str">
        <f t="shared" si="542"/>
        <v>0.00%-8.40%</v>
      </c>
      <c r="Z2750" s="15"/>
      <c r="AA2750" s="15"/>
      <c r="AB2750" s="15"/>
      <c r="AC2750" s="125"/>
      <c r="AD2750" s="8">
        <f t="shared" si="543"/>
        <v>0</v>
      </c>
      <c r="AE2750" s="17">
        <f t="shared" si="544"/>
        <v>5117</v>
      </c>
      <c r="AF2750" s="18">
        <f t="shared" si="545"/>
        <v>125</v>
      </c>
      <c r="AG2750" s="126">
        <f t="shared" si="546"/>
        <v>2.5040064102564097E-2</v>
      </c>
      <c r="AH2750" s="20">
        <v>13.6</v>
      </c>
      <c r="AI2750" s="20">
        <v>650</v>
      </c>
      <c r="AJ2750" s="20"/>
      <c r="AK2750" s="20">
        <v>688</v>
      </c>
      <c r="AL2750" s="20">
        <f t="shared" si="547"/>
        <v>78079.199999999997</v>
      </c>
      <c r="AM2750" s="7" t="s">
        <v>287</v>
      </c>
      <c r="AN2750" s="20"/>
      <c r="AO2750" s="21"/>
      <c r="AP2750" s="21"/>
      <c r="AQ2750" s="5" t="s">
        <v>2672</v>
      </c>
      <c r="AR2750" s="5" t="s">
        <v>2203</v>
      </c>
    </row>
    <row r="2751" spans="1:44">
      <c r="A2751" s="87" t="s">
        <v>562</v>
      </c>
      <c r="B2751" s="5">
        <v>1118047</v>
      </c>
      <c r="C2751" s="5" t="s">
        <v>565</v>
      </c>
      <c r="D2751" s="5" t="s">
        <v>55</v>
      </c>
      <c r="E2751" s="5" t="s">
        <v>2577</v>
      </c>
      <c r="F2751" s="5" t="s">
        <v>2208</v>
      </c>
      <c r="G2751" s="5" t="s">
        <v>2673</v>
      </c>
      <c r="H2751" s="6">
        <v>33420</v>
      </c>
      <c r="I2751" s="5" t="s">
        <v>489</v>
      </c>
      <c r="J2751" s="5" t="s">
        <v>489</v>
      </c>
      <c r="K2751" s="5" t="s">
        <v>568</v>
      </c>
      <c r="L2751" s="7">
        <v>6</v>
      </c>
      <c r="M2751" s="7" t="s">
        <v>287</v>
      </c>
      <c r="N2751" s="8">
        <v>6148</v>
      </c>
      <c r="O2751" s="122">
        <v>0.02</v>
      </c>
      <c r="P2751" s="10">
        <f t="shared" si="535"/>
        <v>123</v>
      </c>
      <c r="Q2751" s="122">
        <v>5.0000000000000001E-3</v>
      </c>
      <c r="R2751" s="10">
        <f t="shared" si="536"/>
        <v>31</v>
      </c>
      <c r="S2751" s="122">
        <f t="shared" si="537"/>
        <v>2.5048796356538713E-2</v>
      </c>
      <c r="T2751" s="10">
        <f t="shared" si="538"/>
        <v>154</v>
      </c>
      <c r="U2751" s="10">
        <f t="shared" si="539"/>
        <v>6302</v>
      </c>
      <c r="V2751" s="11">
        <v>6424.66</v>
      </c>
      <c r="W2751" s="12">
        <f t="shared" si="540"/>
        <v>276.65999999999985</v>
      </c>
      <c r="X2751" s="123">
        <f t="shared" si="541"/>
        <v>4.4999999999999998E-2</v>
      </c>
      <c r="Y2751" s="124" t="str">
        <f t="shared" si="542"/>
        <v>0.00%-8.40%</v>
      </c>
      <c r="Z2751" s="15"/>
      <c r="AA2751" s="15"/>
      <c r="AB2751" s="15"/>
      <c r="AC2751" s="125"/>
      <c r="AD2751" s="8">
        <f t="shared" si="543"/>
        <v>0</v>
      </c>
      <c r="AE2751" s="17">
        <f t="shared" si="544"/>
        <v>6424.66</v>
      </c>
      <c r="AF2751" s="18">
        <f t="shared" si="545"/>
        <v>276.65999999999985</v>
      </c>
      <c r="AG2751" s="126">
        <f t="shared" si="546"/>
        <v>4.4999999999999929E-2</v>
      </c>
      <c r="AH2751" s="20">
        <v>13.6</v>
      </c>
      <c r="AI2751" s="20">
        <v>850</v>
      </c>
      <c r="AJ2751" s="20"/>
      <c r="AK2751" s="20">
        <v>688</v>
      </c>
      <c r="AL2751" s="20">
        <f t="shared" si="547"/>
        <v>98263.375999999989</v>
      </c>
      <c r="AM2751" s="7" t="s">
        <v>287</v>
      </c>
      <c r="AN2751" s="20"/>
      <c r="AO2751" s="21" t="str">
        <f>VLOOKUP(B2751,'[3]FCLCh-VB3'!$B$9:$AQ$389,42,)</f>
        <v>季度优秀员工，在L94节拍提升和效率改善中贡献了很多想法并最终落地</v>
      </c>
      <c r="AP2751" s="21"/>
      <c r="AQ2751" s="5" t="s">
        <v>2672</v>
      </c>
      <c r="AR2751" s="5" t="s">
        <v>2203</v>
      </c>
    </row>
    <row r="2752" spans="1:44">
      <c r="A2752" s="87" t="s">
        <v>562</v>
      </c>
      <c r="B2752" s="5">
        <v>1118063</v>
      </c>
      <c r="C2752" s="5" t="s">
        <v>565</v>
      </c>
      <c r="D2752" s="5" t="s">
        <v>55</v>
      </c>
      <c r="E2752" s="5" t="s">
        <v>2577</v>
      </c>
      <c r="F2752" s="5" t="s">
        <v>2204</v>
      </c>
      <c r="G2752" s="5" t="s">
        <v>2673</v>
      </c>
      <c r="H2752" s="6">
        <v>34335</v>
      </c>
      <c r="I2752" s="5" t="s">
        <v>575</v>
      </c>
      <c r="J2752" s="5" t="s">
        <v>2642</v>
      </c>
      <c r="K2752" s="5" t="s">
        <v>568</v>
      </c>
      <c r="L2752" s="7">
        <v>6</v>
      </c>
      <c r="M2752" s="7" t="s">
        <v>287</v>
      </c>
      <c r="N2752" s="8">
        <v>5488</v>
      </c>
      <c r="O2752" s="122">
        <v>0.02</v>
      </c>
      <c r="P2752" s="10">
        <f t="shared" si="535"/>
        <v>110</v>
      </c>
      <c r="Q2752" s="122">
        <v>5.0000000000000001E-3</v>
      </c>
      <c r="R2752" s="10">
        <f t="shared" si="536"/>
        <v>27</v>
      </c>
      <c r="S2752" s="122">
        <f t="shared" si="537"/>
        <v>2.4963556851311953E-2</v>
      </c>
      <c r="T2752" s="10">
        <f t="shared" si="538"/>
        <v>137</v>
      </c>
      <c r="U2752" s="10">
        <f t="shared" si="539"/>
        <v>5625</v>
      </c>
      <c r="V2752" s="11">
        <v>5625</v>
      </c>
      <c r="W2752" s="12">
        <f t="shared" si="540"/>
        <v>137</v>
      </c>
      <c r="X2752" s="123">
        <f t="shared" si="541"/>
        <v>2.5000000000000001E-2</v>
      </c>
      <c r="Y2752" s="124" t="str">
        <f t="shared" si="542"/>
        <v>0.00%-8.40%</v>
      </c>
      <c r="Z2752" s="15"/>
      <c r="AA2752" s="15"/>
      <c r="AB2752" s="15"/>
      <c r="AC2752" s="125"/>
      <c r="AD2752" s="8">
        <f t="shared" si="543"/>
        <v>0</v>
      </c>
      <c r="AE2752" s="17">
        <f t="shared" si="544"/>
        <v>5625</v>
      </c>
      <c r="AF2752" s="18">
        <f t="shared" si="545"/>
        <v>137</v>
      </c>
      <c r="AG2752" s="126">
        <f t="shared" si="546"/>
        <v>2.4963556851312019E-2</v>
      </c>
      <c r="AH2752" s="20">
        <v>13.6</v>
      </c>
      <c r="AI2752" s="20">
        <v>650</v>
      </c>
      <c r="AJ2752" s="20"/>
      <c r="AK2752" s="20">
        <v>688</v>
      </c>
      <c r="AL2752" s="20">
        <f t="shared" si="547"/>
        <v>84988</v>
      </c>
      <c r="AM2752" s="7" t="s">
        <v>287</v>
      </c>
      <c r="AN2752" s="20"/>
      <c r="AO2752" s="21"/>
      <c r="AP2752" s="21"/>
      <c r="AQ2752" s="5" t="s">
        <v>2672</v>
      </c>
      <c r="AR2752" s="5" t="s">
        <v>2203</v>
      </c>
    </row>
    <row r="2753" spans="1:44">
      <c r="A2753" s="87" t="s">
        <v>562</v>
      </c>
      <c r="B2753" s="5">
        <v>1118065</v>
      </c>
      <c r="C2753" s="5" t="s">
        <v>565</v>
      </c>
      <c r="D2753" s="5" t="s">
        <v>55</v>
      </c>
      <c r="E2753" s="5" t="s">
        <v>2577</v>
      </c>
      <c r="F2753" s="5" t="s">
        <v>2208</v>
      </c>
      <c r="G2753" s="5" t="s">
        <v>2673</v>
      </c>
      <c r="H2753" s="6">
        <v>33420</v>
      </c>
      <c r="I2753" s="5" t="s">
        <v>575</v>
      </c>
      <c r="J2753" s="5" t="s">
        <v>627</v>
      </c>
      <c r="K2753" s="5" t="s">
        <v>568</v>
      </c>
      <c r="L2753" s="7">
        <v>6</v>
      </c>
      <c r="M2753" s="7" t="s">
        <v>287</v>
      </c>
      <c r="N2753" s="8">
        <v>4695</v>
      </c>
      <c r="O2753" s="122">
        <v>0.02</v>
      </c>
      <c r="P2753" s="10">
        <f t="shared" si="535"/>
        <v>94</v>
      </c>
      <c r="Q2753" s="122">
        <v>5.0000000000000001E-3</v>
      </c>
      <c r="R2753" s="10">
        <f t="shared" si="536"/>
        <v>23</v>
      </c>
      <c r="S2753" s="122">
        <f t="shared" si="537"/>
        <v>2.4920127795527155E-2</v>
      </c>
      <c r="T2753" s="10">
        <f t="shared" si="538"/>
        <v>117</v>
      </c>
      <c r="U2753" s="10">
        <f t="shared" si="539"/>
        <v>4812</v>
      </c>
      <c r="V2753" s="11">
        <v>4788.8999999999996</v>
      </c>
      <c r="W2753" s="12">
        <f t="shared" si="540"/>
        <v>93.899999999999636</v>
      </c>
      <c r="X2753" s="123">
        <f t="shared" si="541"/>
        <v>0.02</v>
      </c>
      <c r="Y2753" s="124" t="str">
        <f t="shared" si="542"/>
        <v>0.00%-8.40%</v>
      </c>
      <c r="Z2753" s="15"/>
      <c r="AA2753" s="15"/>
      <c r="AB2753" s="15"/>
      <c r="AC2753" s="125"/>
      <c r="AD2753" s="8">
        <f t="shared" si="543"/>
        <v>0</v>
      </c>
      <c r="AE2753" s="17">
        <f t="shared" si="544"/>
        <v>4788.8999999999996</v>
      </c>
      <c r="AF2753" s="18">
        <f t="shared" si="545"/>
        <v>93.899999999999636</v>
      </c>
      <c r="AG2753" s="126">
        <f t="shared" si="546"/>
        <v>2.0000000000000018E-2</v>
      </c>
      <c r="AH2753" s="20">
        <v>13.6</v>
      </c>
      <c r="AI2753" s="20">
        <v>450</v>
      </c>
      <c r="AJ2753" s="20"/>
      <c r="AK2753" s="20">
        <v>688</v>
      </c>
      <c r="AL2753" s="20">
        <f t="shared" si="547"/>
        <v>71217.039999999994</v>
      </c>
      <c r="AM2753" s="7" t="s">
        <v>287</v>
      </c>
      <c r="AN2753" s="20"/>
      <c r="AO2753" s="21"/>
      <c r="AP2753" s="21"/>
      <c r="AQ2753" s="5" t="s">
        <v>2672</v>
      </c>
      <c r="AR2753" s="5" t="s">
        <v>2203</v>
      </c>
    </row>
    <row r="2754" spans="1:44">
      <c r="A2754" s="87" t="s">
        <v>562</v>
      </c>
      <c r="B2754" s="5">
        <v>1118068</v>
      </c>
      <c r="C2754" s="5" t="s">
        <v>565</v>
      </c>
      <c r="D2754" s="5" t="s">
        <v>55</v>
      </c>
      <c r="E2754" s="5" t="s">
        <v>2577</v>
      </c>
      <c r="F2754" s="5" t="s">
        <v>2204</v>
      </c>
      <c r="G2754" s="5" t="s">
        <v>2673</v>
      </c>
      <c r="H2754" s="6">
        <v>33451</v>
      </c>
      <c r="I2754" s="5" t="s">
        <v>489</v>
      </c>
      <c r="J2754" s="5" t="s">
        <v>489</v>
      </c>
      <c r="K2754" s="5" t="s">
        <v>568</v>
      </c>
      <c r="L2754" s="7">
        <v>6</v>
      </c>
      <c r="M2754" s="7" t="s">
        <v>287</v>
      </c>
      <c r="N2754" s="8">
        <v>6999</v>
      </c>
      <c r="O2754" s="122">
        <v>0.02</v>
      </c>
      <c r="P2754" s="10">
        <f t="shared" si="535"/>
        <v>140</v>
      </c>
      <c r="Q2754" s="122">
        <v>5.0000000000000001E-3</v>
      </c>
      <c r="R2754" s="10">
        <f t="shared" si="536"/>
        <v>35</v>
      </c>
      <c r="S2754" s="122">
        <f t="shared" si="537"/>
        <v>2.5003571938848407E-2</v>
      </c>
      <c r="T2754" s="10">
        <f t="shared" si="538"/>
        <v>175</v>
      </c>
      <c r="U2754" s="10">
        <f t="shared" si="539"/>
        <v>7174</v>
      </c>
      <c r="V2754" s="11">
        <v>7174</v>
      </c>
      <c r="W2754" s="12">
        <f t="shared" si="540"/>
        <v>175</v>
      </c>
      <c r="X2754" s="123">
        <f t="shared" si="541"/>
        <v>2.5000000000000001E-2</v>
      </c>
      <c r="Y2754" s="124" t="str">
        <f t="shared" si="542"/>
        <v>0.00%-8.40%</v>
      </c>
      <c r="Z2754" s="15"/>
      <c r="AA2754" s="15"/>
      <c r="AB2754" s="15"/>
      <c r="AC2754" s="125"/>
      <c r="AD2754" s="8">
        <f t="shared" si="543"/>
        <v>0</v>
      </c>
      <c r="AE2754" s="17">
        <f t="shared" si="544"/>
        <v>7174</v>
      </c>
      <c r="AF2754" s="18">
        <f t="shared" si="545"/>
        <v>175</v>
      </c>
      <c r="AG2754" s="126">
        <f t="shared" si="546"/>
        <v>2.500357193884839E-2</v>
      </c>
      <c r="AH2754" s="20">
        <v>13.6</v>
      </c>
      <c r="AI2754" s="20">
        <v>900</v>
      </c>
      <c r="AJ2754" s="20"/>
      <c r="AK2754" s="20">
        <v>688</v>
      </c>
      <c r="AL2754" s="20">
        <f t="shared" si="547"/>
        <v>109054.39999999999</v>
      </c>
      <c r="AM2754" s="7" t="s">
        <v>287</v>
      </c>
      <c r="AN2754" s="20"/>
      <c r="AO2754" s="21"/>
      <c r="AP2754" s="21"/>
      <c r="AQ2754" s="5" t="s">
        <v>2672</v>
      </c>
      <c r="AR2754" s="5" t="s">
        <v>2203</v>
      </c>
    </row>
    <row r="2755" spans="1:44">
      <c r="A2755" s="87" t="s">
        <v>562</v>
      </c>
      <c r="B2755" s="5">
        <v>1118071</v>
      </c>
      <c r="C2755" s="5" t="s">
        <v>565</v>
      </c>
      <c r="D2755" s="5" t="s">
        <v>55</v>
      </c>
      <c r="E2755" s="5" t="s">
        <v>2577</v>
      </c>
      <c r="F2755" s="5" t="s">
        <v>2204</v>
      </c>
      <c r="G2755" s="5" t="s">
        <v>2673</v>
      </c>
      <c r="H2755" s="6">
        <v>34213</v>
      </c>
      <c r="I2755" s="5" t="s">
        <v>489</v>
      </c>
      <c r="J2755" s="5" t="s">
        <v>2656</v>
      </c>
      <c r="K2755" s="5" t="s">
        <v>568</v>
      </c>
      <c r="L2755" s="7">
        <v>6</v>
      </c>
      <c r="M2755" s="7" t="s">
        <v>287</v>
      </c>
      <c r="N2755" s="8">
        <v>10002</v>
      </c>
      <c r="O2755" s="122">
        <v>0.02</v>
      </c>
      <c r="P2755" s="10">
        <f t="shared" si="535"/>
        <v>200</v>
      </c>
      <c r="Q2755" s="122">
        <v>5.0000000000000001E-3</v>
      </c>
      <c r="R2755" s="10">
        <f t="shared" si="536"/>
        <v>50</v>
      </c>
      <c r="S2755" s="122">
        <f t="shared" si="537"/>
        <v>2.4995000999800041E-2</v>
      </c>
      <c r="T2755" s="10">
        <f t="shared" si="538"/>
        <v>250</v>
      </c>
      <c r="U2755" s="10">
        <f t="shared" si="539"/>
        <v>10252</v>
      </c>
      <c r="V2755" s="11">
        <v>10402</v>
      </c>
      <c r="W2755" s="12">
        <f t="shared" si="540"/>
        <v>400</v>
      </c>
      <c r="X2755" s="123">
        <f t="shared" si="541"/>
        <v>0.04</v>
      </c>
      <c r="Y2755" s="124" t="str">
        <f t="shared" si="542"/>
        <v>0.00%-8.40%</v>
      </c>
      <c r="Z2755" s="15"/>
      <c r="AA2755" s="15"/>
      <c r="AB2755" s="15"/>
      <c r="AC2755" s="125"/>
      <c r="AD2755" s="8">
        <f t="shared" si="543"/>
        <v>0</v>
      </c>
      <c r="AE2755" s="17">
        <f t="shared" si="544"/>
        <v>10402</v>
      </c>
      <c r="AF2755" s="18">
        <f t="shared" si="545"/>
        <v>400</v>
      </c>
      <c r="AG2755" s="126">
        <f t="shared" si="546"/>
        <v>3.9992001599679972E-2</v>
      </c>
      <c r="AH2755" s="20">
        <v>13.6</v>
      </c>
      <c r="AI2755" s="20">
        <v>450</v>
      </c>
      <c r="AJ2755" s="20"/>
      <c r="AK2755" s="20">
        <v>688</v>
      </c>
      <c r="AL2755" s="20">
        <f t="shared" si="547"/>
        <v>147555.19999999998</v>
      </c>
      <c r="AM2755" s="7" t="s">
        <v>287</v>
      </c>
      <c r="AN2755" s="20"/>
      <c r="AO2755" s="21"/>
      <c r="AP2755" s="21"/>
      <c r="AQ2755" s="5" t="s">
        <v>2672</v>
      </c>
      <c r="AR2755" s="5" t="s">
        <v>2203</v>
      </c>
    </row>
    <row r="2756" spans="1:44">
      <c r="A2756" s="87" t="s">
        <v>562</v>
      </c>
      <c r="B2756" s="5">
        <v>1118090</v>
      </c>
      <c r="C2756" s="5" t="s">
        <v>565</v>
      </c>
      <c r="D2756" s="5" t="s">
        <v>55</v>
      </c>
      <c r="E2756" s="5" t="s">
        <v>2577</v>
      </c>
      <c r="F2756" s="5" t="s">
        <v>2199</v>
      </c>
      <c r="G2756" s="5" t="s">
        <v>2676</v>
      </c>
      <c r="H2756" s="6">
        <v>33420</v>
      </c>
      <c r="I2756" s="5" t="s">
        <v>575</v>
      </c>
      <c r="J2756" s="5" t="s">
        <v>653</v>
      </c>
      <c r="K2756" s="5" t="s">
        <v>568</v>
      </c>
      <c r="L2756" s="7">
        <v>6</v>
      </c>
      <c r="M2756" s="7" t="s">
        <v>287</v>
      </c>
      <c r="N2756" s="8">
        <v>4809</v>
      </c>
      <c r="O2756" s="122">
        <v>0.02</v>
      </c>
      <c r="P2756" s="10">
        <f t="shared" si="535"/>
        <v>96</v>
      </c>
      <c r="Q2756" s="122">
        <v>5.0000000000000001E-3</v>
      </c>
      <c r="R2756" s="10">
        <f t="shared" si="536"/>
        <v>24</v>
      </c>
      <c r="S2756" s="122">
        <f t="shared" si="537"/>
        <v>2.4953212726138492E-2</v>
      </c>
      <c r="T2756" s="10">
        <f t="shared" si="538"/>
        <v>120</v>
      </c>
      <c r="U2756" s="10">
        <f t="shared" si="539"/>
        <v>4929</v>
      </c>
      <c r="V2756" s="11">
        <v>4809</v>
      </c>
      <c r="W2756" s="12">
        <f t="shared" si="540"/>
        <v>0</v>
      </c>
      <c r="X2756" s="123">
        <f t="shared" si="541"/>
        <v>0</v>
      </c>
      <c r="Y2756" s="124" t="str">
        <f t="shared" si="542"/>
        <v>0.00%-8.40%</v>
      </c>
      <c r="Z2756" s="15"/>
      <c r="AA2756" s="15"/>
      <c r="AB2756" s="15"/>
      <c r="AC2756" s="125"/>
      <c r="AD2756" s="8">
        <f t="shared" si="543"/>
        <v>0</v>
      </c>
      <c r="AE2756" s="17">
        <f t="shared" si="544"/>
        <v>4809</v>
      </c>
      <c r="AF2756" s="18">
        <f t="shared" si="545"/>
        <v>0</v>
      </c>
      <c r="AG2756" s="126">
        <f t="shared" si="546"/>
        <v>0</v>
      </c>
      <c r="AH2756" s="20">
        <v>13.6</v>
      </c>
      <c r="AI2756" s="20">
        <v>750</v>
      </c>
      <c r="AJ2756" s="20"/>
      <c r="AK2756" s="20">
        <v>688</v>
      </c>
      <c r="AL2756" s="20">
        <f t="shared" si="547"/>
        <v>75090.399999999994</v>
      </c>
      <c r="AM2756" s="7" t="s">
        <v>287</v>
      </c>
      <c r="AN2756" s="20"/>
      <c r="AO2756" s="21" t="str">
        <f>VLOOKUP(B2756,'[5]FCLCh-VBR'!$B$9:$AQ$42,42,)</f>
        <v>2025.04 导致审核质量投诉</v>
      </c>
      <c r="AP2756" s="21" t="s">
        <v>140</v>
      </c>
      <c r="AQ2756" s="5" t="s">
        <v>2672</v>
      </c>
      <c r="AR2756" s="5" t="s">
        <v>2203</v>
      </c>
    </row>
    <row r="2757" spans="1:44">
      <c r="A2757" s="87" t="s">
        <v>562</v>
      </c>
      <c r="B2757" s="5">
        <v>1118093</v>
      </c>
      <c r="C2757" s="5" t="s">
        <v>565</v>
      </c>
      <c r="D2757" s="5" t="s">
        <v>55</v>
      </c>
      <c r="E2757" s="5" t="s">
        <v>2577</v>
      </c>
      <c r="F2757" s="5" t="s">
        <v>2208</v>
      </c>
      <c r="G2757" s="5" t="s">
        <v>2673</v>
      </c>
      <c r="H2757" s="6">
        <v>33451</v>
      </c>
      <c r="I2757" s="5" t="s">
        <v>575</v>
      </c>
      <c r="J2757" s="5" t="s">
        <v>627</v>
      </c>
      <c r="K2757" s="5" t="s">
        <v>568</v>
      </c>
      <c r="L2757" s="7">
        <v>6</v>
      </c>
      <c r="M2757" s="7" t="s">
        <v>287</v>
      </c>
      <c r="N2757" s="8">
        <v>5480</v>
      </c>
      <c r="O2757" s="122">
        <v>0.02</v>
      </c>
      <c r="P2757" s="10">
        <f t="shared" si="535"/>
        <v>110</v>
      </c>
      <c r="Q2757" s="122">
        <v>5.0000000000000001E-3</v>
      </c>
      <c r="R2757" s="10">
        <f t="shared" si="536"/>
        <v>27</v>
      </c>
      <c r="S2757" s="122">
        <f t="shared" si="537"/>
        <v>2.5000000000000001E-2</v>
      </c>
      <c r="T2757" s="10">
        <f t="shared" si="538"/>
        <v>137</v>
      </c>
      <c r="U2757" s="10">
        <f t="shared" si="539"/>
        <v>5617</v>
      </c>
      <c r="V2757" s="11">
        <v>5671.7999999999993</v>
      </c>
      <c r="W2757" s="12">
        <f t="shared" si="540"/>
        <v>191.79999999999927</v>
      </c>
      <c r="X2757" s="123">
        <f t="shared" si="541"/>
        <v>3.5000000000000003E-2</v>
      </c>
      <c r="Y2757" s="124" t="str">
        <f t="shared" si="542"/>
        <v>0.00%-8.40%</v>
      </c>
      <c r="Z2757" s="15"/>
      <c r="AA2757" s="15"/>
      <c r="AB2757" s="15"/>
      <c r="AC2757" s="125"/>
      <c r="AD2757" s="8">
        <f t="shared" si="543"/>
        <v>0</v>
      </c>
      <c r="AE2757" s="17">
        <f t="shared" si="544"/>
        <v>5671.7999999999993</v>
      </c>
      <c r="AF2757" s="18">
        <f t="shared" si="545"/>
        <v>191.79999999999927</v>
      </c>
      <c r="AG2757" s="126">
        <f t="shared" si="546"/>
        <v>3.499999999999992E-2</v>
      </c>
      <c r="AH2757" s="20">
        <v>13.6</v>
      </c>
      <c r="AI2757" s="20">
        <v>450</v>
      </c>
      <c r="AJ2757" s="20"/>
      <c r="AK2757" s="20">
        <v>688</v>
      </c>
      <c r="AL2757" s="20">
        <f t="shared" si="547"/>
        <v>83224.479999999981</v>
      </c>
      <c r="AM2757" s="7" t="s">
        <v>287</v>
      </c>
      <c r="AN2757" s="20"/>
      <c r="AO2757" s="21"/>
      <c r="AP2757" s="21"/>
      <c r="AQ2757" s="5" t="s">
        <v>2672</v>
      </c>
      <c r="AR2757" s="5" t="s">
        <v>2203</v>
      </c>
    </row>
    <row r="2758" spans="1:44">
      <c r="A2758" s="87" t="s">
        <v>562</v>
      </c>
      <c r="B2758" s="5">
        <v>1118094</v>
      </c>
      <c r="C2758" s="5" t="s">
        <v>565</v>
      </c>
      <c r="D2758" s="5" t="s">
        <v>55</v>
      </c>
      <c r="E2758" s="5" t="s">
        <v>2577</v>
      </c>
      <c r="F2758" s="5" t="s">
        <v>2208</v>
      </c>
      <c r="G2758" s="5" t="s">
        <v>2673</v>
      </c>
      <c r="H2758" s="6">
        <v>33573</v>
      </c>
      <c r="I2758" s="5" t="s">
        <v>575</v>
      </c>
      <c r="J2758" s="5" t="s">
        <v>653</v>
      </c>
      <c r="K2758" s="5" t="s">
        <v>568</v>
      </c>
      <c r="L2758" s="7">
        <v>6</v>
      </c>
      <c r="M2758" s="7" t="s">
        <v>287</v>
      </c>
      <c r="N2758" s="8">
        <v>5135</v>
      </c>
      <c r="O2758" s="122">
        <v>0.02</v>
      </c>
      <c r="P2758" s="10">
        <f t="shared" si="535"/>
        <v>103</v>
      </c>
      <c r="Q2758" s="122">
        <v>5.0000000000000001E-3</v>
      </c>
      <c r="R2758" s="10">
        <f t="shared" si="536"/>
        <v>26</v>
      </c>
      <c r="S2758" s="122">
        <f t="shared" si="537"/>
        <v>2.5121713729308666E-2</v>
      </c>
      <c r="T2758" s="10">
        <f t="shared" si="538"/>
        <v>129</v>
      </c>
      <c r="U2758" s="10">
        <f t="shared" si="539"/>
        <v>5264</v>
      </c>
      <c r="V2758" s="11">
        <v>5186.3500000000004</v>
      </c>
      <c r="W2758" s="12">
        <f t="shared" si="540"/>
        <v>51.350000000000364</v>
      </c>
      <c r="X2758" s="123">
        <f t="shared" si="541"/>
        <v>0.01</v>
      </c>
      <c r="Y2758" s="124" t="str">
        <f t="shared" si="542"/>
        <v>0.00%-8.40%</v>
      </c>
      <c r="Z2758" s="15"/>
      <c r="AA2758" s="15"/>
      <c r="AB2758" s="15"/>
      <c r="AC2758" s="125"/>
      <c r="AD2758" s="8">
        <f t="shared" si="543"/>
        <v>0</v>
      </c>
      <c r="AE2758" s="17">
        <f t="shared" si="544"/>
        <v>5186.3500000000004</v>
      </c>
      <c r="AF2758" s="18">
        <f t="shared" si="545"/>
        <v>51.350000000000364</v>
      </c>
      <c r="AG2758" s="126">
        <f t="shared" si="546"/>
        <v>1.0000000000000009E-2</v>
      </c>
      <c r="AH2758" s="20">
        <v>13.6</v>
      </c>
      <c r="AI2758" s="20">
        <v>750</v>
      </c>
      <c r="AJ2758" s="20"/>
      <c r="AK2758" s="20">
        <v>688</v>
      </c>
      <c r="AL2758" s="20">
        <f t="shared" si="547"/>
        <v>80222.36</v>
      </c>
      <c r="AM2758" s="7" t="s">
        <v>287</v>
      </c>
      <c r="AN2758" s="20"/>
      <c r="AO2758" s="21" t="str">
        <f>VLOOKUP(B2758,'[3]FCLCh-VB3'!$B$9:$AQ$389,42,)</f>
        <v>病假352，17.74%</v>
      </c>
      <c r="AP2758" s="21"/>
      <c r="AQ2758" s="5" t="s">
        <v>2672</v>
      </c>
      <c r="AR2758" s="5" t="s">
        <v>2203</v>
      </c>
    </row>
    <row r="2759" spans="1:44">
      <c r="A2759" s="87" t="s">
        <v>562</v>
      </c>
      <c r="B2759" s="5">
        <v>1118096</v>
      </c>
      <c r="C2759" s="5" t="s">
        <v>565</v>
      </c>
      <c r="D2759" s="5" t="s">
        <v>55</v>
      </c>
      <c r="E2759" s="5" t="s">
        <v>2577</v>
      </c>
      <c r="F2759" s="5" t="s">
        <v>2199</v>
      </c>
      <c r="G2759" s="5" t="s">
        <v>2676</v>
      </c>
      <c r="H2759" s="6">
        <v>33451</v>
      </c>
      <c r="I2759" s="5" t="s">
        <v>575</v>
      </c>
      <c r="J2759" s="5" t="s">
        <v>653</v>
      </c>
      <c r="K2759" s="5" t="s">
        <v>568</v>
      </c>
      <c r="L2759" s="7">
        <v>6</v>
      </c>
      <c r="M2759" s="7" t="s">
        <v>287</v>
      </c>
      <c r="N2759" s="8">
        <v>5614</v>
      </c>
      <c r="O2759" s="122">
        <v>0.02</v>
      </c>
      <c r="P2759" s="10">
        <f t="shared" si="535"/>
        <v>112</v>
      </c>
      <c r="Q2759" s="122">
        <v>5.0000000000000001E-3</v>
      </c>
      <c r="R2759" s="10">
        <f t="shared" si="536"/>
        <v>28</v>
      </c>
      <c r="S2759" s="122">
        <f t="shared" si="537"/>
        <v>2.4937655860349128E-2</v>
      </c>
      <c r="T2759" s="10">
        <f t="shared" si="538"/>
        <v>140</v>
      </c>
      <c r="U2759" s="10">
        <f t="shared" si="539"/>
        <v>5754</v>
      </c>
      <c r="V2759" s="11">
        <v>5894.7</v>
      </c>
      <c r="W2759" s="12">
        <f t="shared" si="540"/>
        <v>280.69999999999982</v>
      </c>
      <c r="X2759" s="123">
        <f t="shared" si="541"/>
        <v>0.05</v>
      </c>
      <c r="Y2759" s="124" t="str">
        <f t="shared" si="542"/>
        <v>0.00%-8.40%</v>
      </c>
      <c r="Z2759" s="15"/>
      <c r="AA2759" s="15"/>
      <c r="AB2759" s="15"/>
      <c r="AC2759" s="125"/>
      <c r="AD2759" s="8">
        <f t="shared" si="543"/>
        <v>0</v>
      </c>
      <c r="AE2759" s="17">
        <f t="shared" si="544"/>
        <v>5894.7</v>
      </c>
      <c r="AF2759" s="18">
        <f t="shared" si="545"/>
        <v>280.69999999999982</v>
      </c>
      <c r="AG2759" s="126">
        <f t="shared" si="546"/>
        <v>5.0000000000000044E-2</v>
      </c>
      <c r="AH2759" s="20">
        <v>13.6</v>
      </c>
      <c r="AI2759" s="20">
        <v>750</v>
      </c>
      <c r="AJ2759" s="20"/>
      <c r="AK2759" s="20">
        <v>688</v>
      </c>
      <c r="AL2759" s="20">
        <f t="shared" si="547"/>
        <v>89855.92</v>
      </c>
      <c r="AM2759" s="7" t="s">
        <v>287</v>
      </c>
      <c r="AN2759" s="20"/>
      <c r="AO2759" s="21" t="str">
        <f>VLOOKUP(B2759,'[5]FCLCh-VBR'!$B$9:$AQ$42,42,)</f>
        <v>主动担当 新产品Solt in，EP新产品从样机到SOP返工过程的问题分析和收集</v>
      </c>
      <c r="AP2759" s="21"/>
      <c r="AQ2759" s="5" t="s">
        <v>2672</v>
      </c>
      <c r="AR2759" s="5" t="s">
        <v>2203</v>
      </c>
    </row>
    <row r="2760" spans="1:44">
      <c r="A2760" s="87" t="s">
        <v>562</v>
      </c>
      <c r="B2760" s="5">
        <v>1118108</v>
      </c>
      <c r="C2760" s="5" t="s">
        <v>565</v>
      </c>
      <c r="D2760" s="5" t="s">
        <v>55</v>
      </c>
      <c r="E2760" s="5" t="s">
        <v>2577</v>
      </c>
      <c r="F2760" s="5" t="s">
        <v>2208</v>
      </c>
      <c r="G2760" s="5" t="s">
        <v>2673</v>
      </c>
      <c r="H2760" s="6">
        <v>33451</v>
      </c>
      <c r="I2760" s="5" t="s">
        <v>575</v>
      </c>
      <c r="J2760" s="5" t="s">
        <v>2644</v>
      </c>
      <c r="K2760" s="5" t="s">
        <v>568</v>
      </c>
      <c r="L2760" s="7">
        <v>6</v>
      </c>
      <c r="M2760" s="7" t="s">
        <v>287</v>
      </c>
      <c r="N2760" s="8">
        <v>4896</v>
      </c>
      <c r="O2760" s="122">
        <v>0.02</v>
      </c>
      <c r="P2760" s="10">
        <f t="shared" si="535"/>
        <v>98</v>
      </c>
      <c r="Q2760" s="122">
        <v>5.0000000000000001E-3</v>
      </c>
      <c r="R2760" s="10">
        <f t="shared" si="536"/>
        <v>24</v>
      </c>
      <c r="S2760" s="122">
        <f t="shared" si="537"/>
        <v>2.4918300653594773E-2</v>
      </c>
      <c r="T2760" s="10">
        <f t="shared" si="538"/>
        <v>122</v>
      </c>
      <c r="U2760" s="10">
        <f t="shared" si="539"/>
        <v>5018</v>
      </c>
      <c r="V2760" s="11">
        <v>5067.3599999999997</v>
      </c>
      <c r="W2760" s="12">
        <f t="shared" si="540"/>
        <v>171.35999999999967</v>
      </c>
      <c r="X2760" s="123">
        <f t="shared" si="541"/>
        <v>3.5000000000000003E-2</v>
      </c>
      <c r="Y2760" s="124" t="str">
        <f t="shared" si="542"/>
        <v>0.00%-8.40%</v>
      </c>
      <c r="Z2760" s="15"/>
      <c r="AA2760" s="15"/>
      <c r="AB2760" s="15"/>
      <c r="AC2760" s="125"/>
      <c r="AD2760" s="8">
        <f t="shared" si="543"/>
        <v>0</v>
      </c>
      <c r="AE2760" s="17">
        <f t="shared" si="544"/>
        <v>5067.3599999999997</v>
      </c>
      <c r="AF2760" s="18">
        <f t="shared" si="545"/>
        <v>171.35999999999967</v>
      </c>
      <c r="AG2760" s="126">
        <f t="shared" si="546"/>
        <v>3.499999999999992E-2</v>
      </c>
      <c r="AH2760" s="20">
        <v>13.6</v>
      </c>
      <c r="AI2760" s="20">
        <v>650</v>
      </c>
      <c r="AJ2760" s="20"/>
      <c r="AK2760" s="20">
        <v>688</v>
      </c>
      <c r="AL2760" s="20">
        <f t="shared" si="547"/>
        <v>77404.09599999999</v>
      </c>
      <c r="AM2760" s="7" t="s">
        <v>287</v>
      </c>
      <c r="AN2760" s="20"/>
      <c r="AO2760" s="21"/>
      <c r="AP2760" s="21"/>
      <c r="AQ2760" s="5" t="s">
        <v>2672</v>
      </c>
      <c r="AR2760" s="5" t="s">
        <v>2203</v>
      </c>
    </row>
    <row r="2761" spans="1:44">
      <c r="A2761" s="87" t="s">
        <v>562</v>
      </c>
      <c r="B2761" s="5">
        <v>1118118</v>
      </c>
      <c r="C2761" s="5" t="s">
        <v>565</v>
      </c>
      <c r="D2761" s="5" t="s">
        <v>55</v>
      </c>
      <c r="E2761" s="5" t="s">
        <v>2577</v>
      </c>
      <c r="F2761" s="5" t="s">
        <v>2204</v>
      </c>
      <c r="G2761" s="5" t="s">
        <v>2673</v>
      </c>
      <c r="H2761" s="6">
        <v>33573</v>
      </c>
      <c r="I2761" s="5" t="s">
        <v>575</v>
      </c>
      <c r="J2761" s="5" t="s">
        <v>2644</v>
      </c>
      <c r="K2761" s="5" t="s">
        <v>568</v>
      </c>
      <c r="L2761" s="7">
        <v>6</v>
      </c>
      <c r="M2761" s="7" t="s">
        <v>287</v>
      </c>
      <c r="N2761" s="8">
        <v>4755</v>
      </c>
      <c r="O2761" s="122">
        <v>0.02</v>
      </c>
      <c r="P2761" s="10">
        <f t="shared" si="535"/>
        <v>95</v>
      </c>
      <c r="Q2761" s="122">
        <v>5.0000000000000001E-3</v>
      </c>
      <c r="R2761" s="10">
        <f t="shared" si="536"/>
        <v>24</v>
      </c>
      <c r="S2761" s="122">
        <f t="shared" si="537"/>
        <v>2.5026288117770766E-2</v>
      </c>
      <c r="T2761" s="10">
        <f t="shared" si="538"/>
        <v>119</v>
      </c>
      <c r="U2761" s="10">
        <f t="shared" si="539"/>
        <v>4874</v>
      </c>
      <c r="V2761" s="11">
        <v>4874</v>
      </c>
      <c r="W2761" s="12">
        <f t="shared" si="540"/>
        <v>119</v>
      </c>
      <c r="X2761" s="123">
        <f t="shared" si="541"/>
        <v>2.5000000000000001E-2</v>
      </c>
      <c r="Y2761" s="124" t="str">
        <f t="shared" si="542"/>
        <v>0.00%-8.40%</v>
      </c>
      <c r="Z2761" s="15"/>
      <c r="AA2761" s="15"/>
      <c r="AB2761" s="15"/>
      <c r="AC2761" s="125"/>
      <c r="AD2761" s="8">
        <f t="shared" si="543"/>
        <v>0</v>
      </c>
      <c r="AE2761" s="17">
        <f t="shared" si="544"/>
        <v>4874</v>
      </c>
      <c r="AF2761" s="18">
        <f t="shared" si="545"/>
        <v>119</v>
      </c>
      <c r="AG2761" s="126">
        <f t="shared" si="546"/>
        <v>2.5026288117770745E-2</v>
      </c>
      <c r="AH2761" s="20">
        <v>13.6</v>
      </c>
      <c r="AI2761" s="20">
        <v>650</v>
      </c>
      <c r="AJ2761" s="20"/>
      <c r="AK2761" s="20">
        <v>688</v>
      </c>
      <c r="AL2761" s="20">
        <f t="shared" si="547"/>
        <v>74774.399999999994</v>
      </c>
      <c r="AM2761" s="7" t="s">
        <v>287</v>
      </c>
      <c r="AN2761" s="20"/>
      <c r="AO2761" s="21"/>
      <c r="AP2761" s="21"/>
      <c r="AQ2761" s="5" t="s">
        <v>2672</v>
      </c>
      <c r="AR2761" s="5" t="s">
        <v>2203</v>
      </c>
    </row>
    <row r="2762" spans="1:44">
      <c r="A2762" s="87" t="s">
        <v>562</v>
      </c>
      <c r="B2762" s="5">
        <v>1118132</v>
      </c>
      <c r="C2762" s="5" t="s">
        <v>565</v>
      </c>
      <c r="D2762" s="5" t="s">
        <v>55</v>
      </c>
      <c r="E2762" s="5" t="s">
        <v>2577</v>
      </c>
      <c r="F2762" s="5" t="s">
        <v>2204</v>
      </c>
      <c r="G2762" s="5" t="s">
        <v>2673</v>
      </c>
      <c r="H2762" s="6">
        <v>33585</v>
      </c>
      <c r="I2762" s="5" t="s">
        <v>575</v>
      </c>
      <c r="J2762" s="5" t="s">
        <v>2642</v>
      </c>
      <c r="K2762" s="5" t="s">
        <v>568</v>
      </c>
      <c r="L2762" s="7">
        <v>6</v>
      </c>
      <c r="M2762" s="7" t="s">
        <v>287</v>
      </c>
      <c r="N2762" s="8">
        <v>5469</v>
      </c>
      <c r="O2762" s="122">
        <v>0.02</v>
      </c>
      <c r="P2762" s="10">
        <f t="shared" si="535"/>
        <v>109</v>
      </c>
      <c r="Q2762" s="122">
        <v>5.0000000000000001E-3</v>
      </c>
      <c r="R2762" s="10">
        <f t="shared" si="536"/>
        <v>27</v>
      </c>
      <c r="S2762" s="122">
        <f t="shared" si="537"/>
        <v>2.4867434631559701E-2</v>
      </c>
      <c r="T2762" s="10">
        <f t="shared" si="538"/>
        <v>136</v>
      </c>
      <c r="U2762" s="10">
        <f t="shared" si="539"/>
        <v>5605</v>
      </c>
      <c r="V2762" s="11">
        <v>5605</v>
      </c>
      <c r="W2762" s="12">
        <f t="shared" si="540"/>
        <v>136</v>
      </c>
      <c r="X2762" s="123">
        <f t="shared" si="541"/>
        <v>2.4899999999999999E-2</v>
      </c>
      <c r="Y2762" s="124" t="str">
        <f t="shared" si="542"/>
        <v>0.00%-8.40%</v>
      </c>
      <c r="Z2762" s="15"/>
      <c r="AA2762" s="15"/>
      <c r="AB2762" s="15"/>
      <c r="AC2762" s="125"/>
      <c r="AD2762" s="8">
        <f t="shared" si="543"/>
        <v>0</v>
      </c>
      <c r="AE2762" s="17">
        <f t="shared" si="544"/>
        <v>5605</v>
      </c>
      <c r="AF2762" s="18">
        <f t="shared" si="545"/>
        <v>136</v>
      </c>
      <c r="AG2762" s="126">
        <f t="shared" si="546"/>
        <v>2.4867434631559604E-2</v>
      </c>
      <c r="AH2762" s="20">
        <v>13.6</v>
      </c>
      <c r="AI2762" s="20">
        <v>650</v>
      </c>
      <c r="AJ2762" s="20"/>
      <c r="AK2762" s="20">
        <v>688</v>
      </c>
      <c r="AL2762" s="20">
        <f t="shared" si="547"/>
        <v>84716</v>
      </c>
      <c r="AM2762" s="7" t="s">
        <v>287</v>
      </c>
      <c r="AN2762" s="20"/>
      <c r="AO2762" s="21"/>
      <c r="AP2762" s="21"/>
      <c r="AQ2762" s="5" t="s">
        <v>2672</v>
      </c>
      <c r="AR2762" s="5" t="s">
        <v>2203</v>
      </c>
    </row>
    <row r="2763" spans="1:44">
      <c r="A2763" s="87" t="s">
        <v>562</v>
      </c>
      <c r="B2763" s="5">
        <v>1118137</v>
      </c>
      <c r="C2763" s="5" t="s">
        <v>565</v>
      </c>
      <c r="D2763" s="5" t="s">
        <v>55</v>
      </c>
      <c r="E2763" s="5" t="s">
        <v>2577</v>
      </c>
      <c r="F2763" s="5" t="s">
        <v>2215</v>
      </c>
      <c r="G2763" s="5" t="s">
        <v>2673</v>
      </c>
      <c r="H2763" s="6">
        <v>36493</v>
      </c>
      <c r="I2763" s="5" t="s">
        <v>575</v>
      </c>
      <c r="J2763" s="5" t="s">
        <v>2644</v>
      </c>
      <c r="K2763" s="5" t="s">
        <v>568</v>
      </c>
      <c r="L2763" s="7">
        <v>6</v>
      </c>
      <c r="M2763" s="7" t="s">
        <v>287</v>
      </c>
      <c r="N2763" s="8">
        <v>4827</v>
      </c>
      <c r="O2763" s="122">
        <v>0.02</v>
      </c>
      <c r="P2763" s="10">
        <f t="shared" ref="P2763:P2826" si="548">ROUND(N2763*O2763,0)</f>
        <v>97</v>
      </c>
      <c r="Q2763" s="122">
        <v>5.0000000000000001E-3</v>
      </c>
      <c r="R2763" s="10">
        <f t="shared" ref="R2763:R2826" si="549">ROUND(N2763*Q2763,0)</f>
        <v>24</v>
      </c>
      <c r="S2763" s="122">
        <f t="shared" ref="S2763:S2826" si="550">T2763/N2763</f>
        <v>2.5067329604309095E-2</v>
      </c>
      <c r="T2763" s="10">
        <f t="shared" ref="T2763:T2826" si="551">P2763+R2763</f>
        <v>121</v>
      </c>
      <c r="U2763" s="10">
        <f t="shared" ref="U2763:U2826" si="552">N2763+T2763</f>
        <v>4948</v>
      </c>
      <c r="V2763" s="11">
        <v>4948</v>
      </c>
      <c r="W2763" s="12">
        <f t="shared" ref="W2763:W2826" si="553">V2763-N2763</f>
        <v>121</v>
      </c>
      <c r="X2763" s="123">
        <f t="shared" ref="X2763:X2826" si="554">ROUND(V2763/N2763-1,4)</f>
        <v>2.5100000000000001E-2</v>
      </c>
      <c r="Y2763" s="124" t="str">
        <f t="shared" ref="Y2763:Y2826" si="555">IF(OR(L2763=1,L2763=2,L2763=4),TEXT(S2763*0.8,"0.00%")&amp;"-"&amp;TEXT(S2763*1.2,"0.00%"),IF(OR(L2763=3,L2763=6),TEXT(0,"0.00%")&amp;"-"&amp;TEXT(7%*1.2,"0.00%"),IF(OR(L2763=5,L2763=7),TEXT((R2763/N2763),"0.00%")&amp;"-"&amp;TEXT((R2763/N2763)+7%,"0.00%"),"")))</f>
        <v>0.00%-8.40%</v>
      </c>
      <c r="Z2763" s="15"/>
      <c r="AA2763" s="15"/>
      <c r="AB2763" s="15"/>
      <c r="AC2763" s="125"/>
      <c r="AD2763" s="8">
        <f t="shared" ref="AD2763:AD2826" si="556">ROUND(N2763*AC2763,0)</f>
        <v>0</v>
      </c>
      <c r="AE2763" s="17">
        <f t="shared" ref="AE2763:AE2826" si="557">V2763+AD2763</f>
        <v>4948</v>
      </c>
      <c r="AF2763" s="18">
        <f t="shared" ref="AF2763:AF2826" si="558">AE2763-N2763</f>
        <v>121</v>
      </c>
      <c r="AG2763" s="126">
        <f t="shared" ref="AG2763:AG2826" si="559">AE2763/N2763-1</f>
        <v>2.506732960430913E-2</v>
      </c>
      <c r="AH2763" s="20">
        <v>13.6</v>
      </c>
      <c r="AI2763" s="20">
        <v>650</v>
      </c>
      <c r="AJ2763" s="20"/>
      <c r="AK2763" s="20">
        <v>688</v>
      </c>
      <c r="AL2763" s="20">
        <f t="shared" ref="AL2763:AL2826" si="560">AE2763*AH2763+AI2763*12+AK2763+IF(AB2763="",AJ2763,IF(AB2763="D",5000,IF(AB2763="C",1000,0)))*12</f>
        <v>75780.800000000003</v>
      </c>
      <c r="AM2763" s="7" t="s">
        <v>287</v>
      </c>
      <c r="AN2763" s="20"/>
      <c r="AO2763" s="21"/>
      <c r="AP2763" s="21"/>
      <c r="AQ2763" s="5" t="s">
        <v>2672</v>
      </c>
      <c r="AR2763" s="5" t="s">
        <v>2203</v>
      </c>
    </row>
    <row r="2764" spans="1:44">
      <c r="A2764" s="87" t="s">
        <v>562</v>
      </c>
      <c r="B2764" s="5">
        <v>1118139</v>
      </c>
      <c r="C2764" s="5" t="s">
        <v>565</v>
      </c>
      <c r="D2764" s="5" t="s">
        <v>55</v>
      </c>
      <c r="E2764" s="5" t="s">
        <v>2577</v>
      </c>
      <c r="F2764" s="5" t="s">
        <v>2208</v>
      </c>
      <c r="G2764" s="5" t="s">
        <v>2673</v>
      </c>
      <c r="H2764" s="6">
        <v>36272</v>
      </c>
      <c r="I2764" s="5" t="s">
        <v>575</v>
      </c>
      <c r="J2764" s="5" t="s">
        <v>653</v>
      </c>
      <c r="K2764" s="5" t="s">
        <v>568</v>
      </c>
      <c r="L2764" s="7">
        <v>6</v>
      </c>
      <c r="M2764" s="7" t="s">
        <v>287</v>
      </c>
      <c r="N2764" s="8">
        <v>4829</v>
      </c>
      <c r="O2764" s="122">
        <v>0.02</v>
      </c>
      <c r="P2764" s="10">
        <f t="shared" si="548"/>
        <v>97</v>
      </c>
      <c r="Q2764" s="122">
        <v>5.0000000000000001E-3</v>
      </c>
      <c r="R2764" s="10">
        <f t="shared" si="549"/>
        <v>24</v>
      </c>
      <c r="S2764" s="122">
        <f t="shared" si="550"/>
        <v>2.5056947608200455E-2</v>
      </c>
      <c r="T2764" s="10">
        <f t="shared" si="551"/>
        <v>121</v>
      </c>
      <c r="U2764" s="10">
        <f t="shared" si="552"/>
        <v>4950</v>
      </c>
      <c r="V2764" s="11">
        <v>4949.7249999999995</v>
      </c>
      <c r="W2764" s="12">
        <f t="shared" si="553"/>
        <v>120.72499999999945</v>
      </c>
      <c r="X2764" s="123">
        <f t="shared" si="554"/>
        <v>2.5000000000000001E-2</v>
      </c>
      <c r="Y2764" s="124" t="str">
        <f t="shared" si="555"/>
        <v>0.00%-8.40%</v>
      </c>
      <c r="Z2764" s="15"/>
      <c r="AA2764" s="15"/>
      <c r="AB2764" s="15"/>
      <c r="AC2764" s="125"/>
      <c r="AD2764" s="8">
        <f t="shared" si="556"/>
        <v>0</v>
      </c>
      <c r="AE2764" s="17">
        <f t="shared" si="557"/>
        <v>4949.7249999999995</v>
      </c>
      <c r="AF2764" s="18">
        <f t="shared" si="558"/>
        <v>120.72499999999945</v>
      </c>
      <c r="AG2764" s="126">
        <f t="shared" si="559"/>
        <v>2.4999999999999911E-2</v>
      </c>
      <c r="AH2764" s="20">
        <v>13.6</v>
      </c>
      <c r="AI2764" s="20">
        <v>750</v>
      </c>
      <c r="AJ2764" s="20"/>
      <c r="AK2764" s="20">
        <v>688</v>
      </c>
      <c r="AL2764" s="20">
        <f t="shared" si="560"/>
        <v>77004.259999999995</v>
      </c>
      <c r="AM2764" s="7" t="s">
        <v>287</v>
      </c>
      <c r="AN2764" s="20"/>
      <c r="AO2764" s="21"/>
      <c r="AP2764" s="21"/>
      <c r="AQ2764" s="5" t="s">
        <v>2672</v>
      </c>
      <c r="AR2764" s="5" t="s">
        <v>2203</v>
      </c>
    </row>
    <row r="2765" spans="1:44">
      <c r="A2765" s="87" t="s">
        <v>562</v>
      </c>
      <c r="B2765" s="5">
        <v>1118147</v>
      </c>
      <c r="C2765" s="5" t="s">
        <v>565</v>
      </c>
      <c r="D2765" s="5" t="s">
        <v>55</v>
      </c>
      <c r="E2765" s="5" t="s">
        <v>2577</v>
      </c>
      <c r="F2765" s="5" t="s">
        <v>2199</v>
      </c>
      <c r="G2765" s="5" t="s">
        <v>2676</v>
      </c>
      <c r="H2765" s="6">
        <v>36445</v>
      </c>
      <c r="I2765" s="5" t="s">
        <v>575</v>
      </c>
      <c r="J2765" s="5" t="s">
        <v>653</v>
      </c>
      <c r="K2765" s="5" t="s">
        <v>568</v>
      </c>
      <c r="L2765" s="7">
        <v>6</v>
      </c>
      <c r="M2765" s="7" t="s">
        <v>287</v>
      </c>
      <c r="N2765" s="8">
        <v>4769</v>
      </c>
      <c r="O2765" s="122">
        <v>0.02</v>
      </c>
      <c r="P2765" s="10">
        <f t="shared" si="548"/>
        <v>95</v>
      </c>
      <c r="Q2765" s="122">
        <v>5.0000000000000001E-3</v>
      </c>
      <c r="R2765" s="10">
        <f t="shared" si="549"/>
        <v>24</v>
      </c>
      <c r="S2765" s="122">
        <f t="shared" si="550"/>
        <v>2.4952820297756344E-2</v>
      </c>
      <c r="T2765" s="10">
        <f t="shared" si="551"/>
        <v>119</v>
      </c>
      <c r="U2765" s="10">
        <f t="shared" si="552"/>
        <v>4888</v>
      </c>
      <c r="V2765" s="11">
        <v>4769</v>
      </c>
      <c r="W2765" s="12">
        <f t="shared" si="553"/>
        <v>0</v>
      </c>
      <c r="X2765" s="123">
        <f t="shared" si="554"/>
        <v>0</v>
      </c>
      <c r="Y2765" s="124" t="str">
        <f t="shared" si="555"/>
        <v>0.00%-8.40%</v>
      </c>
      <c r="Z2765" s="15"/>
      <c r="AA2765" s="15"/>
      <c r="AB2765" s="15"/>
      <c r="AC2765" s="125"/>
      <c r="AD2765" s="8">
        <f t="shared" si="556"/>
        <v>0</v>
      </c>
      <c r="AE2765" s="17">
        <f t="shared" si="557"/>
        <v>4769</v>
      </c>
      <c r="AF2765" s="18">
        <f t="shared" si="558"/>
        <v>0</v>
      </c>
      <c r="AG2765" s="126">
        <f t="shared" si="559"/>
        <v>0</v>
      </c>
      <c r="AH2765" s="20">
        <v>13.6</v>
      </c>
      <c r="AI2765" s="20">
        <v>750</v>
      </c>
      <c r="AJ2765" s="20"/>
      <c r="AK2765" s="20">
        <v>688</v>
      </c>
      <c r="AL2765" s="20">
        <f t="shared" si="560"/>
        <v>74546.399999999994</v>
      </c>
      <c r="AM2765" s="7" t="s">
        <v>287</v>
      </c>
      <c r="AN2765" s="20"/>
      <c r="AO2765" s="21" t="str">
        <f>VLOOKUP(B2765,'[5]FCLCh-VBR'!$B$9:$AQ$42,42,)</f>
        <v>2026 请假2个月</v>
      </c>
      <c r="AP2765" s="21" t="s">
        <v>624</v>
      </c>
      <c r="AQ2765" s="5" t="s">
        <v>2672</v>
      </c>
      <c r="AR2765" s="5" t="s">
        <v>2203</v>
      </c>
    </row>
    <row r="2766" spans="1:44">
      <c r="A2766" s="87" t="s">
        <v>562</v>
      </c>
      <c r="B2766" s="5">
        <v>1118154</v>
      </c>
      <c r="C2766" s="5" t="s">
        <v>565</v>
      </c>
      <c r="D2766" s="5" t="s">
        <v>55</v>
      </c>
      <c r="E2766" s="5" t="s">
        <v>2577</v>
      </c>
      <c r="F2766" s="5" t="s">
        <v>2208</v>
      </c>
      <c r="G2766" s="5" t="s">
        <v>2673</v>
      </c>
      <c r="H2766" s="6">
        <v>36409</v>
      </c>
      <c r="I2766" s="5" t="s">
        <v>489</v>
      </c>
      <c r="J2766" s="5" t="s">
        <v>489</v>
      </c>
      <c r="K2766" s="5" t="s">
        <v>568</v>
      </c>
      <c r="L2766" s="7">
        <v>6</v>
      </c>
      <c r="M2766" s="7" t="s">
        <v>287</v>
      </c>
      <c r="N2766" s="8">
        <v>6640</v>
      </c>
      <c r="O2766" s="122">
        <v>0.02</v>
      </c>
      <c r="P2766" s="10">
        <f t="shared" si="548"/>
        <v>133</v>
      </c>
      <c r="Q2766" s="122">
        <v>5.0000000000000001E-3</v>
      </c>
      <c r="R2766" s="10">
        <f t="shared" si="549"/>
        <v>33</v>
      </c>
      <c r="S2766" s="122">
        <f t="shared" si="550"/>
        <v>2.5000000000000001E-2</v>
      </c>
      <c r="T2766" s="10">
        <f t="shared" si="551"/>
        <v>166</v>
      </c>
      <c r="U2766" s="10">
        <f t="shared" si="552"/>
        <v>6806</v>
      </c>
      <c r="V2766" s="11">
        <v>6972</v>
      </c>
      <c r="W2766" s="12">
        <f t="shared" si="553"/>
        <v>332</v>
      </c>
      <c r="X2766" s="123">
        <f t="shared" si="554"/>
        <v>0.05</v>
      </c>
      <c r="Y2766" s="124" t="str">
        <f t="shared" si="555"/>
        <v>0.00%-8.40%</v>
      </c>
      <c r="Z2766" s="15"/>
      <c r="AA2766" s="15"/>
      <c r="AB2766" s="15"/>
      <c r="AC2766" s="125"/>
      <c r="AD2766" s="8">
        <f t="shared" si="556"/>
        <v>0</v>
      </c>
      <c r="AE2766" s="17">
        <f t="shared" si="557"/>
        <v>6972</v>
      </c>
      <c r="AF2766" s="18">
        <f t="shared" si="558"/>
        <v>332</v>
      </c>
      <c r="AG2766" s="126">
        <f t="shared" si="559"/>
        <v>5.0000000000000044E-2</v>
      </c>
      <c r="AH2766" s="20">
        <v>13.6</v>
      </c>
      <c r="AI2766" s="20">
        <v>850</v>
      </c>
      <c r="AJ2766" s="20"/>
      <c r="AK2766" s="20">
        <v>688</v>
      </c>
      <c r="AL2766" s="20">
        <f t="shared" si="560"/>
        <v>105707.2</v>
      </c>
      <c r="AM2766" s="7" t="s">
        <v>287</v>
      </c>
      <c r="AN2766" s="20"/>
      <c r="AO2766" s="21" t="str">
        <f>VLOOKUP(B2766,'[3]FCLCh-VB3'!$B$9:$AQ$389,42,)</f>
        <v>老班长，主要管路检测，3个平台TCR数据均在目标以内，很好的管控了过程质量</v>
      </c>
      <c r="AP2766" s="21"/>
      <c r="AQ2766" s="5" t="s">
        <v>2672</v>
      </c>
      <c r="AR2766" s="5" t="s">
        <v>2203</v>
      </c>
    </row>
    <row r="2767" spans="1:44">
      <c r="A2767" s="87" t="s">
        <v>562</v>
      </c>
      <c r="B2767" s="5">
        <v>1118159</v>
      </c>
      <c r="C2767" s="5" t="s">
        <v>565</v>
      </c>
      <c r="D2767" s="5" t="s">
        <v>55</v>
      </c>
      <c r="E2767" s="5" t="s">
        <v>2577</v>
      </c>
      <c r="F2767" s="5" t="s">
        <v>2208</v>
      </c>
      <c r="G2767" s="5" t="s">
        <v>2673</v>
      </c>
      <c r="H2767" s="6">
        <v>36410</v>
      </c>
      <c r="I2767" s="5" t="s">
        <v>575</v>
      </c>
      <c r="J2767" s="5" t="s">
        <v>627</v>
      </c>
      <c r="K2767" s="5" t="s">
        <v>568</v>
      </c>
      <c r="L2767" s="7">
        <v>6</v>
      </c>
      <c r="M2767" s="7" t="s">
        <v>287</v>
      </c>
      <c r="N2767" s="8">
        <v>4891</v>
      </c>
      <c r="O2767" s="122">
        <v>0.02</v>
      </c>
      <c r="P2767" s="10">
        <f t="shared" si="548"/>
        <v>98</v>
      </c>
      <c r="Q2767" s="122">
        <v>5.0000000000000001E-3</v>
      </c>
      <c r="R2767" s="10">
        <f t="shared" si="549"/>
        <v>24</v>
      </c>
      <c r="S2767" s="122">
        <f t="shared" si="550"/>
        <v>2.494377427928849E-2</v>
      </c>
      <c r="T2767" s="10">
        <f t="shared" si="551"/>
        <v>122</v>
      </c>
      <c r="U2767" s="10">
        <f t="shared" si="552"/>
        <v>5013</v>
      </c>
      <c r="V2767" s="11">
        <v>4988.82</v>
      </c>
      <c r="W2767" s="12">
        <f t="shared" si="553"/>
        <v>97.819999999999709</v>
      </c>
      <c r="X2767" s="123">
        <f t="shared" si="554"/>
        <v>0.02</v>
      </c>
      <c r="Y2767" s="124" t="str">
        <f t="shared" si="555"/>
        <v>0.00%-8.40%</v>
      </c>
      <c r="Z2767" s="15"/>
      <c r="AA2767" s="15"/>
      <c r="AB2767" s="15"/>
      <c r="AC2767" s="125"/>
      <c r="AD2767" s="8">
        <f t="shared" si="556"/>
        <v>0</v>
      </c>
      <c r="AE2767" s="17">
        <f t="shared" si="557"/>
        <v>4988.82</v>
      </c>
      <c r="AF2767" s="18">
        <f t="shared" si="558"/>
        <v>97.819999999999709</v>
      </c>
      <c r="AG2767" s="126">
        <f t="shared" si="559"/>
        <v>2.0000000000000018E-2</v>
      </c>
      <c r="AH2767" s="20">
        <v>13.6</v>
      </c>
      <c r="AI2767" s="20">
        <v>450</v>
      </c>
      <c r="AJ2767" s="20"/>
      <c r="AK2767" s="20">
        <v>688</v>
      </c>
      <c r="AL2767" s="20">
        <f t="shared" si="560"/>
        <v>73935.95199999999</v>
      </c>
      <c r="AM2767" s="7" t="s">
        <v>287</v>
      </c>
      <c r="AN2767" s="20"/>
      <c r="AO2767" s="21"/>
      <c r="AP2767" s="21"/>
      <c r="AQ2767" s="5" t="s">
        <v>2672</v>
      </c>
      <c r="AR2767" s="5" t="s">
        <v>2203</v>
      </c>
    </row>
    <row r="2768" spans="1:44">
      <c r="A2768" s="87" t="s">
        <v>562</v>
      </c>
      <c r="B2768" s="5">
        <v>1118162</v>
      </c>
      <c r="C2768" s="5" t="s">
        <v>565</v>
      </c>
      <c r="D2768" s="5" t="s">
        <v>55</v>
      </c>
      <c r="E2768" s="5" t="s">
        <v>2577</v>
      </c>
      <c r="F2768" s="5" t="s">
        <v>2208</v>
      </c>
      <c r="G2768" s="5" t="s">
        <v>2673</v>
      </c>
      <c r="H2768" s="6">
        <v>36272</v>
      </c>
      <c r="I2768" s="5" t="s">
        <v>489</v>
      </c>
      <c r="J2768" s="5" t="s">
        <v>489</v>
      </c>
      <c r="K2768" s="5" t="s">
        <v>568</v>
      </c>
      <c r="L2768" s="7">
        <v>6</v>
      </c>
      <c r="M2768" s="7" t="s">
        <v>287</v>
      </c>
      <c r="N2768" s="8">
        <v>5975</v>
      </c>
      <c r="O2768" s="122">
        <v>0.02</v>
      </c>
      <c r="P2768" s="10">
        <f t="shared" si="548"/>
        <v>120</v>
      </c>
      <c r="Q2768" s="122">
        <v>5.0000000000000001E-3</v>
      </c>
      <c r="R2768" s="10">
        <f t="shared" si="549"/>
        <v>30</v>
      </c>
      <c r="S2768" s="122">
        <f t="shared" si="550"/>
        <v>2.5104602510460251E-2</v>
      </c>
      <c r="T2768" s="10">
        <f t="shared" si="551"/>
        <v>150</v>
      </c>
      <c r="U2768" s="10">
        <f t="shared" si="552"/>
        <v>6125</v>
      </c>
      <c r="V2768" s="11">
        <v>6124.3749999999991</v>
      </c>
      <c r="W2768" s="12">
        <f t="shared" si="553"/>
        <v>149.37499999999909</v>
      </c>
      <c r="X2768" s="123">
        <f t="shared" si="554"/>
        <v>2.5000000000000001E-2</v>
      </c>
      <c r="Y2768" s="124" t="str">
        <f t="shared" si="555"/>
        <v>0.00%-8.40%</v>
      </c>
      <c r="Z2768" s="15"/>
      <c r="AA2768" s="15"/>
      <c r="AB2768" s="15"/>
      <c r="AC2768" s="125"/>
      <c r="AD2768" s="8">
        <f t="shared" si="556"/>
        <v>0</v>
      </c>
      <c r="AE2768" s="17">
        <f t="shared" si="557"/>
        <v>6124.3749999999991</v>
      </c>
      <c r="AF2768" s="18">
        <f t="shared" si="558"/>
        <v>149.37499999999909</v>
      </c>
      <c r="AG2768" s="126">
        <f t="shared" si="559"/>
        <v>2.4999999999999911E-2</v>
      </c>
      <c r="AH2768" s="20">
        <v>13.6</v>
      </c>
      <c r="AI2768" s="20">
        <v>850</v>
      </c>
      <c r="AJ2768" s="20"/>
      <c r="AK2768" s="20">
        <v>688</v>
      </c>
      <c r="AL2768" s="20">
        <f t="shared" si="560"/>
        <v>94179.499999999985</v>
      </c>
      <c r="AM2768" s="7" t="s">
        <v>287</v>
      </c>
      <c r="AN2768" s="20"/>
      <c r="AO2768" s="21"/>
      <c r="AP2768" s="21"/>
      <c r="AQ2768" s="5" t="s">
        <v>2672</v>
      </c>
      <c r="AR2768" s="5" t="s">
        <v>2203</v>
      </c>
    </row>
    <row r="2769" spans="1:44">
      <c r="A2769" s="87" t="s">
        <v>562</v>
      </c>
      <c r="B2769" s="5">
        <v>1118178</v>
      </c>
      <c r="C2769" s="5" t="s">
        <v>565</v>
      </c>
      <c r="D2769" s="5" t="s">
        <v>55</v>
      </c>
      <c r="E2769" s="5" t="s">
        <v>2577</v>
      </c>
      <c r="F2769" s="5" t="s">
        <v>2199</v>
      </c>
      <c r="G2769" s="5" t="s">
        <v>2676</v>
      </c>
      <c r="H2769" s="6">
        <v>37088</v>
      </c>
      <c r="I2769" s="5" t="s">
        <v>575</v>
      </c>
      <c r="J2769" s="5" t="s">
        <v>653</v>
      </c>
      <c r="K2769" s="5" t="s">
        <v>568</v>
      </c>
      <c r="L2769" s="7">
        <v>6</v>
      </c>
      <c r="M2769" s="7" t="s">
        <v>287</v>
      </c>
      <c r="N2769" s="8">
        <v>5084</v>
      </c>
      <c r="O2769" s="122">
        <v>0.02</v>
      </c>
      <c r="P2769" s="10">
        <f t="shared" si="548"/>
        <v>102</v>
      </c>
      <c r="Q2769" s="122">
        <v>5.0000000000000001E-3</v>
      </c>
      <c r="R2769" s="10">
        <f t="shared" si="549"/>
        <v>25</v>
      </c>
      <c r="S2769" s="122">
        <f t="shared" si="550"/>
        <v>2.4980330448465773E-2</v>
      </c>
      <c r="T2769" s="10">
        <f t="shared" si="551"/>
        <v>127</v>
      </c>
      <c r="U2769" s="10">
        <f t="shared" si="552"/>
        <v>5211</v>
      </c>
      <c r="V2769" s="11">
        <v>5185.68</v>
      </c>
      <c r="W2769" s="12">
        <f t="shared" si="553"/>
        <v>101.68000000000029</v>
      </c>
      <c r="X2769" s="123">
        <f t="shared" si="554"/>
        <v>0.02</v>
      </c>
      <c r="Y2769" s="124" t="str">
        <f t="shared" si="555"/>
        <v>0.00%-8.40%</v>
      </c>
      <c r="Z2769" s="15"/>
      <c r="AA2769" s="15"/>
      <c r="AB2769" s="15"/>
      <c r="AC2769" s="125"/>
      <c r="AD2769" s="8">
        <f t="shared" si="556"/>
        <v>0</v>
      </c>
      <c r="AE2769" s="17">
        <f t="shared" si="557"/>
        <v>5185.68</v>
      </c>
      <c r="AF2769" s="18">
        <f t="shared" si="558"/>
        <v>101.68000000000029</v>
      </c>
      <c r="AG2769" s="126">
        <f t="shared" si="559"/>
        <v>2.0000000000000018E-2</v>
      </c>
      <c r="AH2769" s="20">
        <v>13.6</v>
      </c>
      <c r="AI2769" s="20">
        <v>750</v>
      </c>
      <c r="AJ2769" s="20"/>
      <c r="AK2769" s="20">
        <v>688</v>
      </c>
      <c r="AL2769" s="20">
        <f t="shared" si="560"/>
        <v>80213.248000000007</v>
      </c>
      <c r="AM2769" s="7" t="s">
        <v>287</v>
      </c>
      <c r="AN2769" s="20"/>
      <c r="AO2769" s="21"/>
      <c r="AP2769" s="21"/>
      <c r="AQ2769" s="5" t="s">
        <v>2672</v>
      </c>
      <c r="AR2769" s="5" t="s">
        <v>2203</v>
      </c>
    </row>
    <row r="2770" spans="1:44">
      <c r="A2770" s="87" t="s">
        <v>562</v>
      </c>
      <c r="B2770" s="5">
        <v>1118182</v>
      </c>
      <c r="C2770" s="5" t="s">
        <v>565</v>
      </c>
      <c r="D2770" s="5" t="s">
        <v>55</v>
      </c>
      <c r="E2770" s="5" t="s">
        <v>2577</v>
      </c>
      <c r="F2770" s="5" t="s">
        <v>2204</v>
      </c>
      <c r="G2770" s="5" t="s">
        <v>2673</v>
      </c>
      <c r="H2770" s="6">
        <v>37459</v>
      </c>
      <c r="I2770" s="5" t="s">
        <v>489</v>
      </c>
      <c r="J2770" s="5" t="s">
        <v>489</v>
      </c>
      <c r="K2770" s="5" t="s">
        <v>568</v>
      </c>
      <c r="L2770" s="7">
        <v>6</v>
      </c>
      <c r="M2770" s="7" t="s">
        <v>287</v>
      </c>
      <c r="N2770" s="8">
        <v>5923</v>
      </c>
      <c r="O2770" s="122">
        <v>0.02</v>
      </c>
      <c r="P2770" s="10">
        <f t="shared" si="548"/>
        <v>118</v>
      </c>
      <c r="Q2770" s="122">
        <v>5.0000000000000001E-3</v>
      </c>
      <c r="R2770" s="10">
        <f t="shared" si="549"/>
        <v>30</v>
      </c>
      <c r="S2770" s="122">
        <f t="shared" si="550"/>
        <v>2.4987337497889582E-2</v>
      </c>
      <c r="T2770" s="10">
        <f t="shared" si="551"/>
        <v>148</v>
      </c>
      <c r="U2770" s="10">
        <f t="shared" si="552"/>
        <v>6071</v>
      </c>
      <c r="V2770" s="11">
        <v>6160</v>
      </c>
      <c r="W2770" s="12">
        <f t="shared" si="553"/>
        <v>237</v>
      </c>
      <c r="X2770" s="123">
        <f t="shared" si="554"/>
        <v>0.04</v>
      </c>
      <c r="Y2770" s="124" t="str">
        <f t="shared" si="555"/>
        <v>0.00%-8.40%</v>
      </c>
      <c r="Z2770" s="15"/>
      <c r="AA2770" s="15"/>
      <c r="AB2770" s="15"/>
      <c r="AC2770" s="125"/>
      <c r="AD2770" s="8">
        <f t="shared" si="556"/>
        <v>0</v>
      </c>
      <c r="AE2770" s="17">
        <f t="shared" si="557"/>
        <v>6160</v>
      </c>
      <c r="AF2770" s="18">
        <f t="shared" si="558"/>
        <v>237</v>
      </c>
      <c r="AG2770" s="126">
        <f t="shared" si="559"/>
        <v>4.0013506668917787E-2</v>
      </c>
      <c r="AH2770" s="20">
        <v>13.6</v>
      </c>
      <c r="AI2770" s="20">
        <v>850</v>
      </c>
      <c r="AJ2770" s="20"/>
      <c r="AK2770" s="20">
        <v>688</v>
      </c>
      <c r="AL2770" s="20">
        <f t="shared" si="560"/>
        <v>94664</v>
      </c>
      <c r="AM2770" s="7" t="s">
        <v>287</v>
      </c>
      <c r="AN2770" s="20"/>
      <c r="AO2770" s="21" t="str">
        <f>VLOOKUP(B2770,'[4]FCLCh-VB1'!$B$9:$AQ$248,42,)</f>
        <v>参与支持RNA效率提升</v>
      </c>
      <c r="AP2770" s="21"/>
      <c r="AQ2770" s="5" t="s">
        <v>2672</v>
      </c>
      <c r="AR2770" s="5" t="s">
        <v>2203</v>
      </c>
    </row>
    <row r="2771" spans="1:44">
      <c r="A2771" s="87" t="s">
        <v>562</v>
      </c>
      <c r="B2771" s="5">
        <v>1118195</v>
      </c>
      <c r="C2771" s="5" t="s">
        <v>565</v>
      </c>
      <c r="D2771" s="5" t="s">
        <v>55</v>
      </c>
      <c r="E2771" s="5" t="s">
        <v>2577</v>
      </c>
      <c r="F2771" s="5" t="s">
        <v>2215</v>
      </c>
      <c r="G2771" s="5" t="s">
        <v>2673</v>
      </c>
      <c r="H2771" s="6">
        <v>36409</v>
      </c>
      <c r="I2771" s="5" t="s">
        <v>575</v>
      </c>
      <c r="J2771" s="5" t="s">
        <v>653</v>
      </c>
      <c r="K2771" s="5" t="s">
        <v>568</v>
      </c>
      <c r="L2771" s="7">
        <v>6</v>
      </c>
      <c r="M2771" s="7" t="s">
        <v>287</v>
      </c>
      <c r="N2771" s="8">
        <v>4919</v>
      </c>
      <c r="O2771" s="122">
        <v>0.02</v>
      </c>
      <c r="P2771" s="10">
        <f t="shared" si="548"/>
        <v>98</v>
      </c>
      <c r="Q2771" s="122">
        <v>5.0000000000000001E-3</v>
      </c>
      <c r="R2771" s="10">
        <f t="shared" si="549"/>
        <v>25</v>
      </c>
      <c r="S2771" s="122">
        <f t="shared" si="550"/>
        <v>2.5005082333807684E-2</v>
      </c>
      <c r="T2771" s="10">
        <f t="shared" si="551"/>
        <v>123</v>
      </c>
      <c r="U2771" s="10">
        <f t="shared" si="552"/>
        <v>5042</v>
      </c>
      <c r="V2771" s="11">
        <v>5042</v>
      </c>
      <c r="W2771" s="12">
        <f t="shared" si="553"/>
        <v>123</v>
      </c>
      <c r="X2771" s="123">
        <f t="shared" si="554"/>
        <v>2.5000000000000001E-2</v>
      </c>
      <c r="Y2771" s="124" t="str">
        <f t="shared" si="555"/>
        <v>0.00%-8.40%</v>
      </c>
      <c r="Z2771" s="15"/>
      <c r="AA2771" s="15"/>
      <c r="AB2771" s="15"/>
      <c r="AC2771" s="125"/>
      <c r="AD2771" s="8">
        <f t="shared" si="556"/>
        <v>0</v>
      </c>
      <c r="AE2771" s="17">
        <f t="shared" si="557"/>
        <v>5042</v>
      </c>
      <c r="AF2771" s="18">
        <f t="shared" si="558"/>
        <v>123</v>
      </c>
      <c r="AG2771" s="126">
        <f t="shared" si="559"/>
        <v>2.5005082333807716E-2</v>
      </c>
      <c r="AH2771" s="20">
        <v>13.6</v>
      </c>
      <c r="AI2771" s="20">
        <v>750</v>
      </c>
      <c r="AJ2771" s="20"/>
      <c r="AK2771" s="20">
        <v>688</v>
      </c>
      <c r="AL2771" s="20">
        <f t="shared" si="560"/>
        <v>78259.199999999997</v>
      </c>
      <c r="AM2771" s="7" t="s">
        <v>287</v>
      </c>
      <c r="AN2771" s="20"/>
      <c r="AO2771" s="21"/>
      <c r="AP2771" s="21"/>
      <c r="AQ2771" s="5" t="s">
        <v>2672</v>
      </c>
      <c r="AR2771" s="5" t="s">
        <v>2203</v>
      </c>
    </row>
    <row r="2772" spans="1:44">
      <c r="A2772" s="87" t="s">
        <v>562</v>
      </c>
      <c r="B2772" s="5">
        <v>1118200</v>
      </c>
      <c r="C2772" s="5" t="s">
        <v>565</v>
      </c>
      <c r="D2772" s="5" t="s">
        <v>55</v>
      </c>
      <c r="E2772" s="5" t="s">
        <v>2577</v>
      </c>
      <c r="F2772" s="5" t="s">
        <v>2211</v>
      </c>
      <c r="G2772" s="5" t="s">
        <v>2673</v>
      </c>
      <c r="H2772" s="6">
        <v>37350</v>
      </c>
      <c r="I2772" s="5" t="s">
        <v>567</v>
      </c>
      <c r="J2772" s="5" t="s">
        <v>567</v>
      </c>
      <c r="K2772" s="5" t="s">
        <v>568</v>
      </c>
      <c r="L2772" s="7">
        <v>6</v>
      </c>
      <c r="M2772" s="7" t="s">
        <v>287</v>
      </c>
      <c r="N2772" s="8">
        <v>6616</v>
      </c>
      <c r="O2772" s="122">
        <v>0.02</v>
      </c>
      <c r="P2772" s="10">
        <f t="shared" si="548"/>
        <v>132</v>
      </c>
      <c r="Q2772" s="122">
        <v>5.0000000000000001E-3</v>
      </c>
      <c r="R2772" s="10">
        <f t="shared" si="549"/>
        <v>33</v>
      </c>
      <c r="S2772" s="122">
        <f t="shared" si="550"/>
        <v>2.4939540507859733E-2</v>
      </c>
      <c r="T2772" s="10">
        <f t="shared" si="551"/>
        <v>165</v>
      </c>
      <c r="U2772" s="10">
        <f t="shared" si="552"/>
        <v>6781</v>
      </c>
      <c r="V2772" s="11">
        <v>6781</v>
      </c>
      <c r="W2772" s="12">
        <f t="shared" si="553"/>
        <v>165</v>
      </c>
      <c r="X2772" s="123">
        <f t="shared" si="554"/>
        <v>2.4899999999999999E-2</v>
      </c>
      <c r="Y2772" s="124" t="str">
        <f t="shared" si="555"/>
        <v>0.00%-8.40%</v>
      </c>
      <c r="Z2772" s="15"/>
      <c r="AA2772" s="15"/>
      <c r="AB2772" s="15"/>
      <c r="AC2772" s="125"/>
      <c r="AD2772" s="8">
        <f t="shared" si="556"/>
        <v>0</v>
      </c>
      <c r="AE2772" s="17">
        <f t="shared" si="557"/>
        <v>6781</v>
      </c>
      <c r="AF2772" s="18">
        <f t="shared" si="558"/>
        <v>165</v>
      </c>
      <c r="AG2772" s="126">
        <f t="shared" si="559"/>
        <v>2.4939540507859626E-2</v>
      </c>
      <c r="AH2772" s="20">
        <v>13.6</v>
      </c>
      <c r="AI2772" s="20">
        <v>750</v>
      </c>
      <c r="AJ2772" s="20"/>
      <c r="AK2772" s="20">
        <v>688</v>
      </c>
      <c r="AL2772" s="20">
        <f t="shared" si="560"/>
        <v>101909.59999999999</v>
      </c>
      <c r="AM2772" s="7" t="s">
        <v>287</v>
      </c>
      <c r="AN2772" s="20"/>
      <c r="AO2772" s="21"/>
      <c r="AP2772" s="21"/>
      <c r="AQ2772" s="5" t="s">
        <v>2672</v>
      </c>
      <c r="AR2772" s="5" t="s">
        <v>2203</v>
      </c>
    </row>
    <row r="2773" spans="1:44">
      <c r="A2773" s="87" t="s">
        <v>562</v>
      </c>
      <c r="B2773" s="5">
        <v>1118202</v>
      </c>
      <c r="C2773" s="5" t="s">
        <v>565</v>
      </c>
      <c r="D2773" s="5" t="s">
        <v>55</v>
      </c>
      <c r="E2773" s="5" t="s">
        <v>2577</v>
      </c>
      <c r="F2773" s="5" t="s">
        <v>2204</v>
      </c>
      <c r="G2773" s="5" t="s">
        <v>2673</v>
      </c>
      <c r="H2773" s="6">
        <v>36410</v>
      </c>
      <c r="I2773" s="5" t="s">
        <v>575</v>
      </c>
      <c r="J2773" s="5" t="s">
        <v>653</v>
      </c>
      <c r="K2773" s="5" t="s">
        <v>568</v>
      </c>
      <c r="L2773" s="7">
        <v>6</v>
      </c>
      <c r="M2773" s="7" t="s">
        <v>287</v>
      </c>
      <c r="N2773" s="8">
        <v>4781</v>
      </c>
      <c r="O2773" s="122">
        <v>0.02</v>
      </c>
      <c r="P2773" s="10">
        <f t="shared" si="548"/>
        <v>96</v>
      </c>
      <c r="Q2773" s="122">
        <v>5.0000000000000001E-3</v>
      </c>
      <c r="R2773" s="10">
        <f t="shared" si="549"/>
        <v>24</v>
      </c>
      <c r="S2773" s="122">
        <f t="shared" si="550"/>
        <v>2.5099351600083666E-2</v>
      </c>
      <c r="T2773" s="10">
        <f t="shared" si="551"/>
        <v>120</v>
      </c>
      <c r="U2773" s="10">
        <f t="shared" si="552"/>
        <v>4901</v>
      </c>
      <c r="V2773" s="11">
        <v>4781</v>
      </c>
      <c r="W2773" s="12">
        <f t="shared" si="553"/>
        <v>0</v>
      </c>
      <c r="X2773" s="123">
        <f t="shared" si="554"/>
        <v>0</v>
      </c>
      <c r="Y2773" s="124" t="str">
        <f t="shared" si="555"/>
        <v>0.00%-8.40%</v>
      </c>
      <c r="Z2773" s="15"/>
      <c r="AA2773" s="15"/>
      <c r="AB2773" s="15"/>
      <c r="AC2773" s="125"/>
      <c r="AD2773" s="8">
        <f t="shared" si="556"/>
        <v>0</v>
      </c>
      <c r="AE2773" s="17">
        <f t="shared" si="557"/>
        <v>4781</v>
      </c>
      <c r="AF2773" s="18">
        <f t="shared" si="558"/>
        <v>0</v>
      </c>
      <c r="AG2773" s="126">
        <f t="shared" si="559"/>
        <v>0</v>
      </c>
      <c r="AH2773" s="20">
        <v>13.6</v>
      </c>
      <c r="AI2773" s="20">
        <v>750</v>
      </c>
      <c r="AJ2773" s="20"/>
      <c r="AK2773" s="20">
        <v>688</v>
      </c>
      <c r="AL2773" s="20">
        <f t="shared" si="560"/>
        <v>74709.600000000006</v>
      </c>
      <c r="AM2773" s="7" t="s">
        <v>287</v>
      </c>
      <c r="AN2773" s="20"/>
      <c r="AO2773" s="21" t="str">
        <f>VLOOKUP(B2773,'[4]FCLCh-VB1'!$B$9:$AQ$248,42,)</f>
        <v>年纪大工作能力一般，员工即将退休</v>
      </c>
      <c r="AP2773" s="21" t="s">
        <v>140</v>
      </c>
      <c r="AQ2773" s="5" t="s">
        <v>2672</v>
      </c>
      <c r="AR2773" s="5" t="s">
        <v>2203</v>
      </c>
    </row>
    <row r="2774" spans="1:44">
      <c r="A2774" s="87" t="s">
        <v>562</v>
      </c>
      <c r="B2774" s="5">
        <v>1118206</v>
      </c>
      <c r="C2774" s="5" t="s">
        <v>565</v>
      </c>
      <c r="D2774" s="5" t="s">
        <v>55</v>
      </c>
      <c r="E2774" s="5" t="s">
        <v>2577</v>
      </c>
      <c r="F2774" s="5" t="s">
        <v>2215</v>
      </c>
      <c r="G2774" s="5" t="s">
        <v>2673</v>
      </c>
      <c r="H2774" s="6">
        <v>36410</v>
      </c>
      <c r="I2774" s="5" t="s">
        <v>489</v>
      </c>
      <c r="J2774" s="5" t="s">
        <v>489</v>
      </c>
      <c r="K2774" s="5" t="s">
        <v>568</v>
      </c>
      <c r="L2774" s="7">
        <v>6</v>
      </c>
      <c r="M2774" s="7" t="s">
        <v>287</v>
      </c>
      <c r="N2774" s="8">
        <v>5864</v>
      </c>
      <c r="O2774" s="122">
        <v>0.02</v>
      </c>
      <c r="P2774" s="10">
        <f t="shared" si="548"/>
        <v>117</v>
      </c>
      <c r="Q2774" s="122">
        <v>5.0000000000000001E-3</v>
      </c>
      <c r="R2774" s="10">
        <f t="shared" si="549"/>
        <v>29</v>
      </c>
      <c r="S2774" s="122">
        <f t="shared" si="550"/>
        <v>2.4897680763983628E-2</v>
      </c>
      <c r="T2774" s="10">
        <f t="shared" si="551"/>
        <v>146</v>
      </c>
      <c r="U2774" s="10">
        <f t="shared" si="552"/>
        <v>6010</v>
      </c>
      <c r="V2774" s="11">
        <v>6011</v>
      </c>
      <c r="W2774" s="12">
        <f t="shared" si="553"/>
        <v>147</v>
      </c>
      <c r="X2774" s="123">
        <f t="shared" si="554"/>
        <v>2.5100000000000001E-2</v>
      </c>
      <c r="Y2774" s="124" t="str">
        <f t="shared" si="555"/>
        <v>0.00%-8.40%</v>
      </c>
      <c r="Z2774" s="15"/>
      <c r="AA2774" s="15"/>
      <c r="AB2774" s="15"/>
      <c r="AC2774" s="125"/>
      <c r="AD2774" s="8">
        <f t="shared" si="556"/>
        <v>0</v>
      </c>
      <c r="AE2774" s="17">
        <f t="shared" si="557"/>
        <v>6011</v>
      </c>
      <c r="AF2774" s="18">
        <f t="shared" si="558"/>
        <v>147</v>
      </c>
      <c r="AG2774" s="126">
        <f t="shared" si="559"/>
        <v>2.5068212824010949E-2</v>
      </c>
      <c r="AH2774" s="20">
        <v>13.6</v>
      </c>
      <c r="AI2774" s="20">
        <v>850</v>
      </c>
      <c r="AJ2774" s="20"/>
      <c r="AK2774" s="20">
        <v>688</v>
      </c>
      <c r="AL2774" s="20">
        <f t="shared" si="560"/>
        <v>92637.599999999991</v>
      </c>
      <c r="AM2774" s="7" t="s">
        <v>287</v>
      </c>
      <c r="AN2774" s="20"/>
      <c r="AO2774" s="21"/>
      <c r="AP2774" s="21"/>
      <c r="AQ2774" s="5" t="s">
        <v>2672</v>
      </c>
      <c r="AR2774" s="5" t="s">
        <v>2203</v>
      </c>
    </row>
    <row r="2775" spans="1:44">
      <c r="A2775" s="87" t="s">
        <v>562</v>
      </c>
      <c r="B2775" s="5">
        <v>1118210</v>
      </c>
      <c r="C2775" s="5" t="s">
        <v>565</v>
      </c>
      <c r="D2775" s="5" t="s">
        <v>55</v>
      </c>
      <c r="E2775" s="5" t="s">
        <v>2577</v>
      </c>
      <c r="F2775" s="5" t="s">
        <v>2204</v>
      </c>
      <c r="G2775" s="5" t="s">
        <v>2673</v>
      </c>
      <c r="H2775" s="6">
        <v>37622</v>
      </c>
      <c r="I2775" s="5" t="s">
        <v>489</v>
      </c>
      <c r="J2775" s="5" t="s">
        <v>489</v>
      </c>
      <c r="K2775" s="5" t="s">
        <v>568</v>
      </c>
      <c r="L2775" s="7">
        <v>6</v>
      </c>
      <c r="M2775" s="7" t="s">
        <v>287</v>
      </c>
      <c r="N2775" s="8">
        <v>6681</v>
      </c>
      <c r="O2775" s="122">
        <v>0.02</v>
      </c>
      <c r="P2775" s="10">
        <f t="shared" si="548"/>
        <v>134</v>
      </c>
      <c r="Q2775" s="122">
        <v>5.0000000000000001E-3</v>
      </c>
      <c r="R2775" s="10">
        <f t="shared" si="549"/>
        <v>33</v>
      </c>
      <c r="S2775" s="122">
        <f t="shared" si="550"/>
        <v>2.4996258045202814E-2</v>
      </c>
      <c r="T2775" s="10">
        <f t="shared" si="551"/>
        <v>167</v>
      </c>
      <c r="U2775" s="10">
        <f t="shared" si="552"/>
        <v>6848</v>
      </c>
      <c r="V2775" s="11">
        <v>7015</v>
      </c>
      <c r="W2775" s="12">
        <f t="shared" si="553"/>
        <v>334</v>
      </c>
      <c r="X2775" s="123">
        <f t="shared" si="554"/>
        <v>0.05</v>
      </c>
      <c r="Y2775" s="124" t="str">
        <f t="shared" si="555"/>
        <v>0.00%-8.40%</v>
      </c>
      <c r="Z2775" s="15"/>
      <c r="AA2775" s="15"/>
      <c r="AB2775" s="15"/>
      <c r="AC2775" s="125"/>
      <c r="AD2775" s="8">
        <f t="shared" si="556"/>
        <v>0</v>
      </c>
      <c r="AE2775" s="17">
        <f t="shared" si="557"/>
        <v>7015</v>
      </c>
      <c r="AF2775" s="18">
        <f t="shared" si="558"/>
        <v>334</v>
      </c>
      <c r="AG2775" s="126">
        <f t="shared" si="559"/>
        <v>4.9992516090405559E-2</v>
      </c>
      <c r="AH2775" s="20">
        <v>13.6</v>
      </c>
      <c r="AI2775" s="20">
        <v>850</v>
      </c>
      <c r="AJ2775" s="20"/>
      <c r="AK2775" s="20">
        <v>688</v>
      </c>
      <c r="AL2775" s="20">
        <f t="shared" si="560"/>
        <v>106292</v>
      </c>
      <c r="AM2775" s="7" t="s">
        <v>287</v>
      </c>
      <c r="AN2775" s="20"/>
      <c r="AO2775" s="21" t="str">
        <f>VLOOKUP(B2775,'[4]FCLCh-VB1'!$B$9:$AQ$248,42,)</f>
        <v>参与支持RNA效率提升</v>
      </c>
      <c r="AP2775" s="21"/>
      <c r="AQ2775" s="5" t="s">
        <v>2672</v>
      </c>
      <c r="AR2775" s="5" t="s">
        <v>2203</v>
      </c>
    </row>
    <row r="2776" spans="1:44">
      <c r="A2776" s="87" t="s">
        <v>562</v>
      </c>
      <c r="B2776" s="5">
        <v>1118212</v>
      </c>
      <c r="C2776" s="5" t="s">
        <v>565</v>
      </c>
      <c r="D2776" s="5" t="s">
        <v>55</v>
      </c>
      <c r="E2776" s="5" t="s">
        <v>2577</v>
      </c>
      <c r="F2776" s="5" t="s">
        <v>2204</v>
      </c>
      <c r="G2776" s="5" t="s">
        <v>2673</v>
      </c>
      <c r="H2776" s="6">
        <v>37622</v>
      </c>
      <c r="I2776" s="5" t="s">
        <v>575</v>
      </c>
      <c r="J2776" s="5" t="s">
        <v>627</v>
      </c>
      <c r="K2776" s="5" t="s">
        <v>568</v>
      </c>
      <c r="L2776" s="7">
        <v>6</v>
      </c>
      <c r="M2776" s="7" t="s">
        <v>287</v>
      </c>
      <c r="N2776" s="8">
        <v>4819</v>
      </c>
      <c r="O2776" s="122">
        <v>0.02</v>
      </c>
      <c r="P2776" s="10">
        <f t="shared" si="548"/>
        <v>96</v>
      </c>
      <c r="Q2776" s="122">
        <v>5.0000000000000001E-3</v>
      </c>
      <c r="R2776" s="10">
        <f t="shared" si="549"/>
        <v>24</v>
      </c>
      <c r="S2776" s="122">
        <f t="shared" si="550"/>
        <v>2.4901431832330359E-2</v>
      </c>
      <c r="T2776" s="10">
        <f t="shared" si="551"/>
        <v>120</v>
      </c>
      <c r="U2776" s="10">
        <f t="shared" si="552"/>
        <v>4939</v>
      </c>
      <c r="V2776" s="11">
        <v>4939</v>
      </c>
      <c r="W2776" s="12">
        <f t="shared" si="553"/>
        <v>120</v>
      </c>
      <c r="X2776" s="123">
        <f t="shared" si="554"/>
        <v>2.4899999999999999E-2</v>
      </c>
      <c r="Y2776" s="124" t="str">
        <f t="shared" si="555"/>
        <v>0.00%-8.40%</v>
      </c>
      <c r="Z2776" s="15"/>
      <c r="AA2776" s="15"/>
      <c r="AB2776" s="15"/>
      <c r="AC2776" s="125"/>
      <c r="AD2776" s="8">
        <f t="shared" si="556"/>
        <v>0</v>
      </c>
      <c r="AE2776" s="17">
        <f t="shared" si="557"/>
        <v>4939</v>
      </c>
      <c r="AF2776" s="18">
        <f t="shared" si="558"/>
        <v>120</v>
      </c>
      <c r="AG2776" s="126">
        <f t="shared" si="559"/>
        <v>2.4901431832330401E-2</v>
      </c>
      <c r="AH2776" s="20">
        <v>13.6</v>
      </c>
      <c r="AI2776" s="20">
        <v>450</v>
      </c>
      <c r="AJ2776" s="20"/>
      <c r="AK2776" s="20">
        <v>688</v>
      </c>
      <c r="AL2776" s="20">
        <f t="shared" si="560"/>
        <v>73258.399999999994</v>
      </c>
      <c r="AM2776" s="7" t="s">
        <v>287</v>
      </c>
      <c r="AN2776" s="20"/>
      <c r="AO2776" s="21"/>
      <c r="AP2776" s="21"/>
      <c r="AQ2776" s="5" t="s">
        <v>2672</v>
      </c>
      <c r="AR2776" s="5" t="s">
        <v>2203</v>
      </c>
    </row>
    <row r="2777" spans="1:44">
      <c r="A2777" s="87" t="s">
        <v>562</v>
      </c>
      <c r="B2777" s="5">
        <v>1118227</v>
      </c>
      <c r="C2777" s="5" t="s">
        <v>565</v>
      </c>
      <c r="D2777" s="5" t="s">
        <v>55</v>
      </c>
      <c r="E2777" s="5" t="s">
        <v>2577</v>
      </c>
      <c r="F2777" s="5" t="s">
        <v>2204</v>
      </c>
      <c r="G2777" s="5" t="s">
        <v>2673</v>
      </c>
      <c r="H2777" s="6">
        <v>37700</v>
      </c>
      <c r="I2777" s="5" t="s">
        <v>489</v>
      </c>
      <c r="J2777" s="5" t="s">
        <v>489</v>
      </c>
      <c r="K2777" s="5" t="s">
        <v>568</v>
      </c>
      <c r="L2777" s="7">
        <v>6</v>
      </c>
      <c r="M2777" s="7" t="s">
        <v>287</v>
      </c>
      <c r="N2777" s="8">
        <v>5720</v>
      </c>
      <c r="O2777" s="122">
        <v>0.02</v>
      </c>
      <c r="P2777" s="10">
        <f t="shared" si="548"/>
        <v>114</v>
      </c>
      <c r="Q2777" s="122">
        <v>5.0000000000000001E-3</v>
      </c>
      <c r="R2777" s="10">
        <f t="shared" si="549"/>
        <v>29</v>
      </c>
      <c r="S2777" s="122">
        <f t="shared" si="550"/>
        <v>2.5000000000000001E-2</v>
      </c>
      <c r="T2777" s="10">
        <f t="shared" si="551"/>
        <v>143</v>
      </c>
      <c r="U2777" s="10">
        <f t="shared" si="552"/>
        <v>5863</v>
      </c>
      <c r="V2777" s="11">
        <v>5863</v>
      </c>
      <c r="W2777" s="12">
        <f t="shared" si="553"/>
        <v>143</v>
      </c>
      <c r="X2777" s="123">
        <f t="shared" si="554"/>
        <v>2.5000000000000001E-2</v>
      </c>
      <c r="Y2777" s="124" t="str">
        <f t="shared" si="555"/>
        <v>0.00%-8.40%</v>
      </c>
      <c r="Z2777" s="15"/>
      <c r="AA2777" s="15"/>
      <c r="AB2777" s="15"/>
      <c r="AC2777" s="125"/>
      <c r="AD2777" s="8">
        <f t="shared" si="556"/>
        <v>0</v>
      </c>
      <c r="AE2777" s="17">
        <f t="shared" si="557"/>
        <v>5863</v>
      </c>
      <c r="AF2777" s="18">
        <f t="shared" si="558"/>
        <v>143</v>
      </c>
      <c r="AG2777" s="126">
        <f t="shared" si="559"/>
        <v>2.4999999999999911E-2</v>
      </c>
      <c r="AH2777" s="20">
        <v>13.6</v>
      </c>
      <c r="AI2777" s="20">
        <v>900</v>
      </c>
      <c r="AJ2777" s="20"/>
      <c r="AK2777" s="20">
        <v>688</v>
      </c>
      <c r="AL2777" s="20">
        <f t="shared" si="560"/>
        <v>91224.8</v>
      </c>
      <c r="AM2777" s="7" t="s">
        <v>287</v>
      </c>
      <c r="AN2777" s="20"/>
      <c r="AO2777" s="21"/>
      <c r="AP2777" s="21"/>
      <c r="AQ2777" s="5" t="s">
        <v>2672</v>
      </c>
      <c r="AR2777" s="5" t="s">
        <v>2203</v>
      </c>
    </row>
    <row r="2778" spans="1:44">
      <c r="A2778" s="87" t="s">
        <v>562</v>
      </c>
      <c r="B2778" s="5">
        <v>1118229</v>
      </c>
      <c r="C2778" s="5" t="s">
        <v>565</v>
      </c>
      <c r="D2778" s="5" t="s">
        <v>55</v>
      </c>
      <c r="E2778" s="5" t="s">
        <v>2577</v>
      </c>
      <c r="F2778" s="5" t="s">
        <v>2208</v>
      </c>
      <c r="G2778" s="5" t="s">
        <v>2673</v>
      </c>
      <c r="H2778" s="6">
        <v>37718</v>
      </c>
      <c r="I2778" s="5" t="s">
        <v>575</v>
      </c>
      <c r="J2778" s="5" t="s">
        <v>2644</v>
      </c>
      <c r="K2778" s="5" t="s">
        <v>568</v>
      </c>
      <c r="L2778" s="7">
        <v>6</v>
      </c>
      <c r="M2778" s="7" t="s">
        <v>287</v>
      </c>
      <c r="N2778" s="8">
        <v>5017</v>
      </c>
      <c r="O2778" s="122">
        <v>0.02</v>
      </c>
      <c r="P2778" s="10">
        <f t="shared" si="548"/>
        <v>100</v>
      </c>
      <c r="Q2778" s="122">
        <v>5.0000000000000001E-3</v>
      </c>
      <c r="R2778" s="10">
        <f t="shared" si="549"/>
        <v>25</v>
      </c>
      <c r="S2778" s="122">
        <f t="shared" si="550"/>
        <v>2.491528802072952E-2</v>
      </c>
      <c r="T2778" s="10">
        <f t="shared" si="551"/>
        <v>125</v>
      </c>
      <c r="U2778" s="10">
        <f t="shared" si="552"/>
        <v>5142</v>
      </c>
      <c r="V2778" s="11">
        <v>5092.2549999999992</v>
      </c>
      <c r="W2778" s="12">
        <f t="shared" si="553"/>
        <v>75.2549999999992</v>
      </c>
      <c r="X2778" s="123">
        <f t="shared" si="554"/>
        <v>1.4999999999999999E-2</v>
      </c>
      <c r="Y2778" s="124" t="str">
        <f t="shared" si="555"/>
        <v>0.00%-8.40%</v>
      </c>
      <c r="Z2778" s="15"/>
      <c r="AA2778" s="15"/>
      <c r="AB2778" s="15"/>
      <c r="AC2778" s="125"/>
      <c r="AD2778" s="8">
        <f t="shared" si="556"/>
        <v>0</v>
      </c>
      <c r="AE2778" s="17">
        <f t="shared" si="557"/>
        <v>5092.2549999999992</v>
      </c>
      <c r="AF2778" s="18">
        <f t="shared" si="558"/>
        <v>75.2549999999992</v>
      </c>
      <c r="AG2778" s="126">
        <f t="shared" si="559"/>
        <v>1.4999999999999902E-2</v>
      </c>
      <c r="AH2778" s="20">
        <v>13.6</v>
      </c>
      <c r="AI2778" s="20">
        <v>650</v>
      </c>
      <c r="AJ2778" s="20"/>
      <c r="AK2778" s="20">
        <v>688</v>
      </c>
      <c r="AL2778" s="20">
        <f t="shared" si="560"/>
        <v>77742.667999999991</v>
      </c>
      <c r="AM2778" s="7" t="s">
        <v>287</v>
      </c>
      <c r="AN2778" s="20"/>
      <c r="AO2778" s="21"/>
      <c r="AP2778" s="21"/>
      <c r="AQ2778" s="5" t="s">
        <v>2672</v>
      </c>
      <c r="AR2778" s="5" t="s">
        <v>2203</v>
      </c>
    </row>
    <row r="2779" spans="1:44">
      <c r="A2779" s="87" t="s">
        <v>562</v>
      </c>
      <c r="B2779" s="5">
        <v>1118230</v>
      </c>
      <c r="C2779" s="5" t="s">
        <v>565</v>
      </c>
      <c r="D2779" s="5" t="s">
        <v>55</v>
      </c>
      <c r="E2779" s="5" t="s">
        <v>2577</v>
      </c>
      <c r="F2779" s="5" t="s">
        <v>2215</v>
      </c>
      <c r="G2779" s="5" t="s">
        <v>2673</v>
      </c>
      <c r="H2779" s="6">
        <v>37364</v>
      </c>
      <c r="I2779" s="5" t="s">
        <v>575</v>
      </c>
      <c r="J2779" s="5" t="s">
        <v>627</v>
      </c>
      <c r="K2779" s="5" t="s">
        <v>568</v>
      </c>
      <c r="L2779" s="7">
        <v>6</v>
      </c>
      <c r="M2779" s="7" t="s">
        <v>287</v>
      </c>
      <c r="N2779" s="8">
        <v>5152</v>
      </c>
      <c r="O2779" s="122">
        <v>0.02</v>
      </c>
      <c r="P2779" s="10">
        <f t="shared" si="548"/>
        <v>103</v>
      </c>
      <c r="Q2779" s="122">
        <v>5.0000000000000001E-3</v>
      </c>
      <c r="R2779" s="10">
        <f t="shared" si="549"/>
        <v>26</v>
      </c>
      <c r="S2779" s="122">
        <f t="shared" si="550"/>
        <v>2.5038819875776396E-2</v>
      </c>
      <c r="T2779" s="10">
        <f t="shared" si="551"/>
        <v>129</v>
      </c>
      <c r="U2779" s="10">
        <f t="shared" si="552"/>
        <v>5281</v>
      </c>
      <c r="V2779" s="11">
        <v>5281</v>
      </c>
      <c r="W2779" s="12">
        <f t="shared" si="553"/>
        <v>129</v>
      </c>
      <c r="X2779" s="123">
        <f t="shared" si="554"/>
        <v>2.5000000000000001E-2</v>
      </c>
      <c r="Y2779" s="124" t="str">
        <f t="shared" si="555"/>
        <v>0.00%-8.40%</v>
      </c>
      <c r="Z2779" s="15"/>
      <c r="AA2779" s="15"/>
      <c r="AB2779" s="15"/>
      <c r="AC2779" s="125"/>
      <c r="AD2779" s="8">
        <f t="shared" si="556"/>
        <v>0</v>
      </c>
      <c r="AE2779" s="17">
        <f t="shared" si="557"/>
        <v>5281</v>
      </c>
      <c r="AF2779" s="18">
        <f t="shared" si="558"/>
        <v>129</v>
      </c>
      <c r="AG2779" s="126">
        <f t="shared" si="559"/>
        <v>2.5038819875776497E-2</v>
      </c>
      <c r="AH2779" s="20">
        <v>13.6</v>
      </c>
      <c r="AI2779" s="20">
        <v>450</v>
      </c>
      <c r="AJ2779" s="20"/>
      <c r="AK2779" s="20">
        <v>688</v>
      </c>
      <c r="AL2779" s="20">
        <f t="shared" si="560"/>
        <v>77909.599999999991</v>
      </c>
      <c r="AM2779" s="7" t="s">
        <v>287</v>
      </c>
      <c r="AN2779" s="20"/>
      <c r="AO2779" s="21"/>
      <c r="AP2779" s="21"/>
      <c r="AQ2779" s="5" t="s">
        <v>2672</v>
      </c>
      <c r="AR2779" s="5" t="s">
        <v>2203</v>
      </c>
    </row>
    <row r="2780" spans="1:44">
      <c r="A2780" s="87" t="s">
        <v>562</v>
      </c>
      <c r="B2780" s="5">
        <v>1118233</v>
      </c>
      <c r="C2780" s="5" t="s">
        <v>565</v>
      </c>
      <c r="D2780" s="5" t="s">
        <v>55</v>
      </c>
      <c r="E2780" s="5" t="s">
        <v>2577</v>
      </c>
      <c r="F2780" s="5" t="s">
        <v>2204</v>
      </c>
      <c r="G2780" s="5" t="s">
        <v>2673</v>
      </c>
      <c r="H2780" s="6">
        <v>37715</v>
      </c>
      <c r="I2780" s="5" t="s">
        <v>575</v>
      </c>
      <c r="J2780" s="5" t="s">
        <v>653</v>
      </c>
      <c r="K2780" s="5" t="s">
        <v>568</v>
      </c>
      <c r="L2780" s="7">
        <v>6</v>
      </c>
      <c r="M2780" s="7" t="s">
        <v>287</v>
      </c>
      <c r="N2780" s="8">
        <v>4813</v>
      </c>
      <c r="O2780" s="122">
        <v>0.02</v>
      </c>
      <c r="P2780" s="10">
        <f t="shared" si="548"/>
        <v>96</v>
      </c>
      <c r="Q2780" s="122">
        <v>5.0000000000000001E-3</v>
      </c>
      <c r="R2780" s="10">
        <f t="shared" si="549"/>
        <v>24</v>
      </c>
      <c r="S2780" s="122">
        <f t="shared" si="550"/>
        <v>2.4932474548098899E-2</v>
      </c>
      <c r="T2780" s="10">
        <f t="shared" si="551"/>
        <v>120</v>
      </c>
      <c r="U2780" s="10">
        <f t="shared" si="552"/>
        <v>4933</v>
      </c>
      <c r="V2780" s="11">
        <v>4933</v>
      </c>
      <c r="W2780" s="12">
        <f t="shared" si="553"/>
        <v>120</v>
      </c>
      <c r="X2780" s="123">
        <f t="shared" si="554"/>
        <v>2.4899999999999999E-2</v>
      </c>
      <c r="Y2780" s="124" t="str">
        <f t="shared" si="555"/>
        <v>0.00%-8.40%</v>
      </c>
      <c r="Z2780" s="15"/>
      <c r="AA2780" s="15"/>
      <c r="AB2780" s="15"/>
      <c r="AC2780" s="125"/>
      <c r="AD2780" s="8">
        <f t="shared" si="556"/>
        <v>0</v>
      </c>
      <c r="AE2780" s="17">
        <f t="shared" si="557"/>
        <v>4933</v>
      </c>
      <c r="AF2780" s="18">
        <f t="shared" si="558"/>
        <v>120</v>
      </c>
      <c r="AG2780" s="126">
        <f t="shared" si="559"/>
        <v>2.4932474548098993E-2</v>
      </c>
      <c r="AH2780" s="20">
        <v>13.6</v>
      </c>
      <c r="AI2780" s="20">
        <v>750</v>
      </c>
      <c r="AJ2780" s="20"/>
      <c r="AK2780" s="20">
        <v>688</v>
      </c>
      <c r="AL2780" s="20">
        <f t="shared" si="560"/>
        <v>76776.800000000003</v>
      </c>
      <c r="AM2780" s="7" t="s">
        <v>287</v>
      </c>
      <c r="AN2780" s="20"/>
      <c r="AO2780" s="21"/>
      <c r="AP2780" s="21"/>
      <c r="AQ2780" s="5" t="s">
        <v>2672</v>
      </c>
      <c r="AR2780" s="5" t="s">
        <v>2203</v>
      </c>
    </row>
    <row r="2781" spans="1:44">
      <c r="A2781" s="87" t="s">
        <v>562</v>
      </c>
      <c r="B2781" s="5">
        <v>1118234</v>
      </c>
      <c r="C2781" s="5" t="s">
        <v>565</v>
      </c>
      <c r="D2781" s="5" t="s">
        <v>55</v>
      </c>
      <c r="E2781" s="5" t="s">
        <v>2577</v>
      </c>
      <c r="F2781" s="5" t="s">
        <v>2208</v>
      </c>
      <c r="G2781" s="5" t="s">
        <v>2673</v>
      </c>
      <c r="H2781" s="6">
        <v>37725</v>
      </c>
      <c r="I2781" s="5" t="s">
        <v>575</v>
      </c>
      <c r="J2781" s="5" t="s">
        <v>2642</v>
      </c>
      <c r="K2781" s="5" t="s">
        <v>568</v>
      </c>
      <c r="L2781" s="7">
        <v>6</v>
      </c>
      <c r="M2781" s="7" t="s">
        <v>287</v>
      </c>
      <c r="N2781" s="8">
        <v>4625</v>
      </c>
      <c r="O2781" s="122">
        <v>0.02</v>
      </c>
      <c r="P2781" s="10">
        <f t="shared" si="548"/>
        <v>93</v>
      </c>
      <c r="Q2781" s="122">
        <v>5.0000000000000001E-3</v>
      </c>
      <c r="R2781" s="10">
        <f t="shared" si="549"/>
        <v>23</v>
      </c>
      <c r="S2781" s="122">
        <f t="shared" si="550"/>
        <v>2.5081081081081081E-2</v>
      </c>
      <c r="T2781" s="10">
        <f t="shared" si="551"/>
        <v>116</v>
      </c>
      <c r="U2781" s="10">
        <f t="shared" si="552"/>
        <v>4741</v>
      </c>
      <c r="V2781" s="11">
        <v>4740.625</v>
      </c>
      <c r="W2781" s="12">
        <f t="shared" si="553"/>
        <v>115.625</v>
      </c>
      <c r="X2781" s="123">
        <f t="shared" si="554"/>
        <v>2.5000000000000001E-2</v>
      </c>
      <c r="Y2781" s="124" t="str">
        <f t="shared" si="555"/>
        <v>0.00%-8.40%</v>
      </c>
      <c r="Z2781" s="15"/>
      <c r="AA2781" s="15"/>
      <c r="AB2781" s="15"/>
      <c r="AC2781" s="125"/>
      <c r="AD2781" s="8">
        <f t="shared" si="556"/>
        <v>0</v>
      </c>
      <c r="AE2781" s="17">
        <f t="shared" si="557"/>
        <v>4740.625</v>
      </c>
      <c r="AF2781" s="18">
        <f t="shared" si="558"/>
        <v>115.625</v>
      </c>
      <c r="AG2781" s="126">
        <f t="shared" si="559"/>
        <v>2.4999999999999911E-2</v>
      </c>
      <c r="AH2781" s="20">
        <v>13.6</v>
      </c>
      <c r="AI2781" s="20">
        <v>650</v>
      </c>
      <c r="AJ2781" s="20"/>
      <c r="AK2781" s="20">
        <v>688</v>
      </c>
      <c r="AL2781" s="20">
        <f t="shared" si="560"/>
        <v>72960.5</v>
      </c>
      <c r="AM2781" s="7" t="s">
        <v>287</v>
      </c>
      <c r="AN2781" s="20"/>
      <c r="AO2781" s="21"/>
      <c r="AP2781" s="21"/>
      <c r="AQ2781" s="5" t="s">
        <v>2672</v>
      </c>
      <c r="AR2781" s="5" t="s">
        <v>2203</v>
      </c>
    </row>
    <row r="2782" spans="1:44">
      <c r="A2782" s="87" t="s">
        <v>562</v>
      </c>
      <c r="B2782" s="5">
        <v>1118236</v>
      </c>
      <c r="C2782" s="5" t="s">
        <v>565</v>
      </c>
      <c r="D2782" s="5" t="s">
        <v>55</v>
      </c>
      <c r="E2782" s="5" t="s">
        <v>2577</v>
      </c>
      <c r="F2782" s="5" t="s">
        <v>2208</v>
      </c>
      <c r="G2782" s="5" t="s">
        <v>2673</v>
      </c>
      <c r="H2782" s="6">
        <v>37750</v>
      </c>
      <c r="I2782" s="5" t="s">
        <v>489</v>
      </c>
      <c r="J2782" s="5" t="s">
        <v>489</v>
      </c>
      <c r="K2782" s="5" t="s">
        <v>568</v>
      </c>
      <c r="L2782" s="7">
        <v>6</v>
      </c>
      <c r="M2782" s="7" t="s">
        <v>287</v>
      </c>
      <c r="N2782" s="8">
        <v>5978</v>
      </c>
      <c r="O2782" s="122">
        <v>0.02</v>
      </c>
      <c r="P2782" s="10">
        <f t="shared" si="548"/>
        <v>120</v>
      </c>
      <c r="Q2782" s="122">
        <v>5.0000000000000001E-3</v>
      </c>
      <c r="R2782" s="10">
        <f t="shared" si="549"/>
        <v>30</v>
      </c>
      <c r="S2782" s="122">
        <f t="shared" si="550"/>
        <v>2.5092004014720642E-2</v>
      </c>
      <c r="T2782" s="10">
        <f t="shared" si="551"/>
        <v>150</v>
      </c>
      <c r="U2782" s="10">
        <f t="shared" si="552"/>
        <v>6128</v>
      </c>
      <c r="V2782" s="11">
        <v>6127.45</v>
      </c>
      <c r="W2782" s="12">
        <f t="shared" si="553"/>
        <v>149.44999999999982</v>
      </c>
      <c r="X2782" s="123">
        <f t="shared" si="554"/>
        <v>2.5000000000000001E-2</v>
      </c>
      <c r="Y2782" s="124" t="str">
        <f t="shared" si="555"/>
        <v>0.00%-8.40%</v>
      </c>
      <c r="Z2782" s="15"/>
      <c r="AA2782" s="15"/>
      <c r="AB2782" s="15"/>
      <c r="AC2782" s="125"/>
      <c r="AD2782" s="8">
        <f t="shared" si="556"/>
        <v>0</v>
      </c>
      <c r="AE2782" s="17">
        <f t="shared" si="557"/>
        <v>6127.45</v>
      </c>
      <c r="AF2782" s="18">
        <f t="shared" si="558"/>
        <v>149.44999999999982</v>
      </c>
      <c r="AG2782" s="126">
        <f t="shared" si="559"/>
        <v>2.4999999999999911E-2</v>
      </c>
      <c r="AH2782" s="20">
        <v>13.6</v>
      </c>
      <c r="AI2782" s="20">
        <v>850</v>
      </c>
      <c r="AJ2782" s="20"/>
      <c r="AK2782" s="20">
        <v>688</v>
      </c>
      <c r="AL2782" s="20">
        <f t="shared" si="560"/>
        <v>94221.319999999992</v>
      </c>
      <c r="AM2782" s="7" t="s">
        <v>287</v>
      </c>
      <c r="AN2782" s="20"/>
      <c r="AO2782" s="21"/>
      <c r="AP2782" s="21"/>
      <c r="AQ2782" s="5" t="s">
        <v>2672</v>
      </c>
      <c r="AR2782" s="5" t="s">
        <v>2203</v>
      </c>
    </row>
    <row r="2783" spans="1:44">
      <c r="A2783" s="87" t="s">
        <v>562</v>
      </c>
      <c r="B2783" s="5">
        <v>1118253</v>
      </c>
      <c r="C2783" s="5" t="s">
        <v>565</v>
      </c>
      <c r="D2783" s="5" t="s">
        <v>55</v>
      </c>
      <c r="E2783" s="5" t="s">
        <v>2577</v>
      </c>
      <c r="F2783" s="5" t="s">
        <v>2208</v>
      </c>
      <c r="G2783" s="5" t="s">
        <v>2673</v>
      </c>
      <c r="H2783" s="6">
        <v>37636</v>
      </c>
      <c r="I2783" s="5" t="s">
        <v>575</v>
      </c>
      <c r="J2783" s="5" t="s">
        <v>2644</v>
      </c>
      <c r="K2783" s="5" t="s">
        <v>568</v>
      </c>
      <c r="L2783" s="7">
        <v>6</v>
      </c>
      <c r="M2783" s="7" t="s">
        <v>287</v>
      </c>
      <c r="N2783" s="8">
        <v>4913</v>
      </c>
      <c r="O2783" s="122">
        <v>0.02</v>
      </c>
      <c r="P2783" s="10">
        <f t="shared" si="548"/>
        <v>98</v>
      </c>
      <c r="Q2783" s="122">
        <v>5.0000000000000001E-3</v>
      </c>
      <c r="R2783" s="10">
        <f t="shared" si="549"/>
        <v>25</v>
      </c>
      <c r="S2783" s="122">
        <f t="shared" si="550"/>
        <v>2.5035619784245879E-2</v>
      </c>
      <c r="T2783" s="10">
        <f t="shared" si="551"/>
        <v>123</v>
      </c>
      <c r="U2783" s="10">
        <f t="shared" si="552"/>
        <v>5036</v>
      </c>
      <c r="V2783" s="11">
        <v>4962.13</v>
      </c>
      <c r="W2783" s="12">
        <f t="shared" si="553"/>
        <v>49.130000000000109</v>
      </c>
      <c r="X2783" s="123">
        <f t="shared" si="554"/>
        <v>0.01</v>
      </c>
      <c r="Y2783" s="124" t="str">
        <f t="shared" si="555"/>
        <v>0.00%-8.40%</v>
      </c>
      <c r="Z2783" s="15"/>
      <c r="AA2783" s="15"/>
      <c r="AB2783" s="15"/>
      <c r="AC2783" s="125"/>
      <c r="AD2783" s="8">
        <f t="shared" si="556"/>
        <v>0</v>
      </c>
      <c r="AE2783" s="17">
        <f t="shared" si="557"/>
        <v>4962.13</v>
      </c>
      <c r="AF2783" s="18">
        <f t="shared" si="558"/>
        <v>49.130000000000109</v>
      </c>
      <c r="AG2783" s="126">
        <f t="shared" si="559"/>
        <v>1.0000000000000009E-2</v>
      </c>
      <c r="AH2783" s="20">
        <v>13.6</v>
      </c>
      <c r="AI2783" s="20">
        <v>650</v>
      </c>
      <c r="AJ2783" s="20"/>
      <c r="AK2783" s="20">
        <v>688</v>
      </c>
      <c r="AL2783" s="20">
        <f t="shared" si="560"/>
        <v>75972.967999999993</v>
      </c>
      <c r="AM2783" s="7" t="s">
        <v>287</v>
      </c>
      <c r="AN2783" s="20"/>
      <c r="AO2783" s="21" t="str">
        <f>VLOOKUP(B2783,'[3]FCLCh-VB3'!$B$9:$AQ$389,42,)</f>
        <v>病假392,19.76%</v>
      </c>
      <c r="AP2783" s="21"/>
      <c r="AQ2783" s="5" t="s">
        <v>2672</v>
      </c>
      <c r="AR2783" s="5" t="s">
        <v>2203</v>
      </c>
    </row>
    <row r="2784" spans="1:44">
      <c r="A2784" s="87" t="s">
        <v>562</v>
      </c>
      <c r="B2784" s="5">
        <v>1118255</v>
      </c>
      <c r="C2784" s="5" t="s">
        <v>565</v>
      </c>
      <c r="D2784" s="5" t="s">
        <v>55</v>
      </c>
      <c r="E2784" s="5" t="s">
        <v>2577</v>
      </c>
      <c r="F2784" s="5" t="s">
        <v>2204</v>
      </c>
      <c r="G2784" s="5" t="s">
        <v>2673</v>
      </c>
      <c r="H2784" s="6">
        <v>37715</v>
      </c>
      <c r="I2784" s="5" t="s">
        <v>575</v>
      </c>
      <c r="J2784" s="5" t="s">
        <v>2644</v>
      </c>
      <c r="K2784" s="5" t="s">
        <v>568</v>
      </c>
      <c r="L2784" s="7">
        <v>6</v>
      </c>
      <c r="M2784" s="7" t="s">
        <v>287</v>
      </c>
      <c r="N2784" s="8">
        <v>4854</v>
      </c>
      <c r="O2784" s="122">
        <v>0.02</v>
      </c>
      <c r="P2784" s="10">
        <f t="shared" si="548"/>
        <v>97</v>
      </c>
      <c r="Q2784" s="122">
        <v>5.0000000000000001E-3</v>
      </c>
      <c r="R2784" s="10">
        <f t="shared" si="549"/>
        <v>24</v>
      </c>
      <c r="S2784" s="122">
        <f t="shared" si="550"/>
        <v>2.4927894519983517E-2</v>
      </c>
      <c r="T2784" s="10">
        <f t="shared" si="551"/>
        <v>121</v>
      </c>
      <c r="U2784" s="10">
        <f t="shared" si="552"/>
        <v>4975</v>
      </c>
      <c r="V2784" s="11">
        <v>4975</v>
      </c>
      <c r="W2784" s="12">
        <f t="shared" si="553"/>
        <v>121</v>
      </c>
      <c r="X2784" s="123">
        <f t="shared" si="554"/>
        <v>2.4899999999999999E-2</v>
      </c>
      <c r="Y2784" s="124" t="str">
        <f t="shared" si="555"/>
        <v>0.00%-8.40%</v>
      </c>
      <c r="Z2784" s="15"/>
      <c r="AA2784" s="15"/>
      <c r="AB2784" s="15"/>
      <c r="AC2784" s="125"/>
      <c r="AD2784" s="8">
        <f t="shared" si="556"/>
        <v>0</v>
      </c>
      <c r="AE2784" s="17">
        <f t="shared" si="557"/>
        <v>4975</v>
      </c>
      <c r="AF2784" s="18">
        <f t="shared" si="558"/>
        <v>121</v>
      </c>
      <c r="AG2784" s="126">
        <f t="shared" si="559"/>
        <v>2.4927894519983562E-2</v>
      </c>
      <c r="AH2784" s="20">
        <v>13.6</v>
      </c>
      <c r="AI2784" s="20">
        <v>650</v>
      </c>
      <c r="AJ2784" s="20"/>
      <c r="AK2784" s="20">
        <v>688</v>
      </c>
      <c r="AL2784" s="20">
        <f t="shared" si="560"/>
        <v>76148</v>
      </c>
      <c r="AM2784" s="7" t="s">
        <v>287</v>
      </c>
      <c r="AN2784" s="20"/>
      <c r="AO2784" s="21"/>
      <c r="AP2784" s="21"/>
      <c r="AQ2784" s="5" t="s">
        <v>2672</v>
      </c>
      <c r="AR2784" s="5" t="s">
        <v>2203</v>
      </c>
    </row>
    <row r="2785" spans="1:44">
      <c r="A2785" s="87" t="s">
        <v>562</v>
      </c>
      <c r="B2785" s="5">
        <v>1118261</v>
      </c>
      <c r="C2785" s="5" t="s">
        <v>565</v>
      </c>
      <c r="D2785" s="5" t="s">
        <v>55</v>
      </c>
      <c r="E2785" s="5" t="s">
        <v>2577</v>
      </c>
      <c r="F2785" s="5" t="s">
        <v>2215</v>
      </c>
      <c r="G2785" s="5" t="s">
        <v>2673</v>
      </c>
      <c r="H2785" s="6">
        <v>37734</v>
      </c>
      <c r="I2785" s="5" t="s">
        <v>489</v>
      </c>
      <c r="J2785" s="5" t="s">
        <v>489</v>
      </c>
      <c r="K2785" s="5" t="s">
        <v>568</v>
      </c>
      <c r="L2785" s="7">
        <v>6</v>
      </c>
      <c r="M2785" s="7" t="s">
        <v>287</v>
      </c>
      <c r="N2785" s="8">
        <v>6435</v>
      </c>
      <c r="O2785" s="122">
        <v>0.02</v>
      </c>
      <c r="P2785" s="10">
        <f t="shared" si="548"/>
        <v>129</v>
      </c>
      <c r="Q2785" s="122">
        <v>5.0000000000000001E-3</v>
      </c>
      <c r="R2785" s="10">
        <f t="shared" si="549"/>
        <v>32</v>
      </c>
      <c r="S2785" s="122">
        <f t="shared" si="550"/>
        <v>2.5019425019425019E-2</v>
      </c>
      <c r="T2785" s="10">
        <f t="shared" si="551"/>
        <v>161</v>
      </c>
      <c r="U2785" s="10">
        <f t="shared" si="552"/>
        <v>6596</v>
      </c>
      <c r="V2785" s="11">
        <v>6629</v>
      </c>
      <c r="W2785" s="12">
        <f t="shared" si="553"/>
        <v>194</v>
      </c>
      <c r="X2785" s="123">
        <f t="shared" si="554"/>
        <v>3.0099999999999998E-2</v>
      </c>
      <c r="Y2785" s="124" t="str">
        <f t="shared" si="555"/>
        <v>0.00%-8.40%</v>
      </c>
      <c r="Z2785" s="15"/>
      <c r="AA2785" s="15"/>
      <c r="AB2785" s="15"/>
      <c r="AC2785" s="125"/>
      <c r="AD2785" s="8">
        <f t="shared" si="556"/>
        <v>0</v>
      </c>
      <c r="AE2785" s="17">
        <f t="shared" si="557"/>
        <v>6629</v>
      </c>
      <c r="AF2785" s="18">
        <f t="shared" si="558"/>
        <v>194</v>
      </c>
      <c r="AG2785" s="126">
        <f t="shared" si="559"/>
        <v>3.0147630147630222E-2</v>
      </c>
      <c r="AH2785" s="20">
        <v>13.6</v>
      </c>
      <c r="AI2785" s="20">
        <v>850</v>
      </c>
      <c r="AJ2785" s="20"/>
      <c r="AK2785" s="20">
        <v>688</v>
      </c>
      <c r="AL2785" s="20">
        <f t="shared" si="560"/>
        <v>101042.4</v>
      </c>
      <c r="AM2785" s="7" t="s">
        <v>287</v>
      </c>
      <c r="AN2785" s="20"/>
      <c r="AO2785" s="21"/>
      <c r="AP2785" s="21"/>
      <c r="AQ2785" s="5" t="s">
        <v>2672</v>
      </c>
      <c r="AR2785" s="5" t="s">
        <v>2203</v>
      </c>
    </row>
    <row r="2786" spans="1:44">
      <c r="A2786" s="87" t="s">
        <v>562</v>
      </c>
      <c r="B2786" s="5">
        <v>1118266</v>
      </c>
      <c r="C2786" s="5" t="s">
        <v>565</v>
      </c>
      <c r="D2786" s="5" t="s">
        <v>55</v>
      </c>
      <c r="E2786" s="5" t="s">
        <v>2577</v>
      </c>
      <c r="F2786" s="5" t="s">
        <v>2204</v>
      </c>
      <c r="G2786" s="5" t="s">
        <v>2673</v>
      </c>
      <c r="H2786" s="6">
        <v>36409</v>
      </c>
      <c r="I2786" s="5" t="s">
        <v>575</v>
      </c>
      <c r="J2786" s="5" t="s">
        <v>627</v>
      </c>
      <c r="K2786" s="5" t="s">
        <v>568</v>
      </c>
      <c r="L2786" s="7">
        <v>6</v>
      </c>
      <c r="M2786" s="7" t="s">
        <v>287</v>
      </c>
      <c r="N2786" s="8">
        <v>6061</v>
      </c>
      <c r="O2786" s="122">
        <v>0.02</v>
      </c>
      <c r="P2786" s="10">
        <f t="shared" si="548"/>
        <v>121</v>
      </c>
      <c r="Q2786" s="122">
        <v>5.0000000000000001E-3</v>
      </c>
      <c r="R2786" s="10">
        <f t="shared" si="549"/>
        <v>30</v>
      </c>
      <c r="S2786" s="122">
        <f t="shared" si="550"/>
        <v>2.4913380630259035E-2</v>
      </c>
      <c r="T2786" s="10">
        <f t="shared" si="551"/>
        <v>151</v>
      </c>
      <c r="U2786" s="10">
        <f t="shared" si="552"/>
        <v>6212</v>
      </c>
      <c r="V2786" s="11">
        <v>6212</v>
      </c>
      <c r="W2786" s="12">
        <f t="shared" si="553"/>
        <v>151</v>
      </c>
      <c r="X2786" s="123">
        <f t="shared" si="554"/>
        <v>2.4899999999999999E-2</v>
      </c>
      <c r="Y2786" s="124" t="str">
        <f t="shared" si="555"/>
        <v>0.00%-8.40%</v>
      </c>
      <c r="Z2786" s="15"/>
      <c r="AA2786" s="15"/>
      <c r="AB2786" s="15"/>
      <c r="AC2786" s="125"/>
      <c r="AD2786" s="8">
        <f t="shared" si="556"/>
        <v>0</v>
      </c>
      <c r="AE2786" s="17">
        <f t="shared" si="557"/>
        <v>6212</v>
      </c>
      <c r="AF2786" s="18">
        <f t="shared" si="558"/>
        <v>151</v>
      </c>
      <c r="AG2786" s="126">
        <f t="shared" si="559"/>
        <v>2.4913380630259052E-2</v>
      </c>
      <c r="AH2786" s="20">
        <v>13.6</v>
      </c>
      <c r="AI2786" s="20">
        <v>450</v>
      </c>
      <c r="AJ2786" s="20"/>
      <c r="AK2786" s="20">
        <v>688</v>
      </c>
      <c r="AL2786" s="20">
        <f t="shared" si="560"/>
        <v>90571.199999999997</v>
      </c>
      <c r="AM2786" s="7" t="s">
        <v>287</v>
      </c>
      <c r="AN2786" s="20"/>
      <c r="AO2786" s="21"/>
      <c r="AP2786" s="21"/>
      <c r="AQ2786" s="5" t="s">
        <v>2672</v>
      </c>
      <c r="AR2786" s="5" t="s">
        <v>2203</v>
      </c>
    </row>
    <row r="2787" spans="1:44">
      <c r="A2787" s="87" t="s">
        <v>562</v>
      </c>
      <c r="B2787" s="5">
        <v>1118271</v>
      </c>
      <c r="C2787" s="5" t="s">
        <v>565</v>
      </c>
      <c r="D2787" s="5" t="s">
        <v>55</v>
      </c>
      <c r="E2787" s="5" t="s">
        <v>2577</v>
      </c>
      <c r="F2787" s="5" t="s">
        <v>2204</v>
      </c>
      <c r="G2787" s="5" t="s">
        <v>2673</v>
      </c>
      <c r="H2787" s="6">
        <v>37455</v>
      </c>
      <c r="I2787" s="5" t="s">
        <v>575</v>
      </c>
      <c r="J2787" s="5" t="s">
        <v>627</v>
      </c>
      <c r="K2787" s="5" t="s">
        <v>568</v>
      </c>
      <c r="L2787" s="7">
        <v>6</v>
      </c>
      <c r="M2787" s="7" t="s">
        <v>287</v>
      </c>
      <c r="N2787" s="8">
        <v>4441</v>
      </c>
      <c r="O2787" s="122">
        <v>0.02</v>
      </c>
      <c r="P2787" s="10">
        <f t="shared" si="548"/>
        <v>89</v>
      </c>
      <c r="Q2787" s="122">
        <v>5.0000000000000001E-3</v>
      </c>
      <c r="R2787" s="10">
        <f t="shared" si="549"/>
        <v>22</v>
      </c>
      <c r="S2787" s="122">
        <f t="shared" si="550"/>
        <v>2.4994370637243864E-2</v>
      </c>
      <c r="T2787" s="10">
        <f t="shared" si="551"/>
        <v>111</v>
      </c>
      <c r="U2787" s="10">
        <f t="shared" si="552"/>
        <v>4552</v>
      </c>
      <c r="V2787" s="11">
        <v>4485</v>
      </c>
      <c r="W2787" s="12">
        <f t="shared" si="553"/>
        <v>44</v>
      </c>
      <c r="X2787" s="123">
        <f t="shared" si="554"/>
        <v>9.9000000000000008E-3</v>
      </c>
      <c r="Y2787" s="124" t="str">
        <f t="shared" si="555"/>
        <v>0.00%-8.40%</v>
      </c>
      <c r="Z2787" s="15"/>
      <c r="AA2787" s="15"/>
      <c r="AB2787" s="15"/>
      <c r="AC2787" s="125"/>
      <c r="AD2787" s="8">
        <f t="shared" si="556"/>
        <v>0</v>
      </c>
      <c r="AE2787" s="17">
        <f t="shared" si="557"/>
        <v>4485</v>
      </c>
      <c r="AF2787" s="18">
        <f t="shared" si="558"/>
        <v>44</v>
      </c>
      <c r="AG2787" s="126">
        <f t="shared" si="559"/>
        <v>9.9076784507994287E-3</v>
      </c>
      <c r="AH2787" s="20">
        <v>13.6</v>
      </c>
      <c r="AI2787" s="20">
        <v>450</v>
      </c>
      <c r="AJ2787" s="20"/>
      <c r="AK2787" s="20">
        <v>688</v>
      </c>
      <c r="AL2787" s="20">
        <f t="shared" si="560"/>
        <v>67084</v>
      </c>
      <c r="AM2787" s="7" t="s">
        <v>287</v>
      </c>
      <c r="AN2787" s="20"/>
      <c r="AO2787" s="21"/>
      <c r="AP2787" s="21"/>
      <c r="AQ2787" s="5" t="s">
        <v>2672</v>
      </c>
      <c r="AR2787" s="5" t="s">
        <v>2203</v>
      </c>
    </row>
    <row r="2788" spans="1:44">
      <c r="A2788" s="87" t="s">
        <v>562</v>
      </c>
      <c r="B2788" s="5">
        <v>1118274</v>
      </c>
      <c r="C2788" s="5" t="s">
        <v>565</v>
      </c>
      <c r="D2788" s="5" t="s">
        <v>55</v>
      </c>
      <c r="E2788" s="5" t="s">
        <v>2577</v>
      </c>
      <c r="F2788" s="5" t="s">
        <v>2204</v>
      </c>
      <c r="G2788" s="5" t="s">
        <v>2677</v>
      </c>
      <c r="H2788" s="6">
        <v>37719</v>
      </c>
      <c r="I2788" s="5" t="s">
        <v>575</v>
      </c>
      <c r="J2788" s="5" t="s">
        <v>2644</v>
      </c>
      <c r="K2788" s="5" t="s">
        <v>568</v>
      </c>
      <c r="L2788" s="7">
        <v>6</v>
      </c>
      <c r="M2788" s="7" t="s">
        <v>287</v>
      </c>
      <c r="N2788" s="8">
        <v>4579</v>
      </c>
      <c r="O2788" s="122">
        <v>0.02</v>
      </c>
      <c r="P2788" s="10">
        <f t="shared" si="548"/>
        <v>92</v>
      </c>
      <c r="Q2788" s="122">
        <v>5.0000000000000001E-3</v>
      </c>
      <c r="R2788" s="10">
        <f t="shared" si="549"/>
        <v>23</v>
      </c>
      <c r="S2788" s="122">
        <f t="shared" si="550"/>
        <v>2.5114653854553397E-2</v>
      </c>
      <c r="T2788" s="10">
        <f t="shared" si="551"/>
        <v>115</v>
      </c>
      <c r="U2788" s="10">
        <f t="shared" si="552"/>
        <v>4694</v>
      </c>
      <c r="V2788" s="11">
        <v>4694</v>
      </c>
      <c r="W2788" s="12">
        <f t="shared" si="553"/>
        <v>115</v>
      </c>
      <c r="X2788" s="123">
        <f t="shared" si="554"/>
        <v>2.5100000000000001E-2</v>
      </c>
      <c r="Y2788" s="124" t="str">
        <f t="shared" si="555"/>
        <v>0.00%-8.40%</v>
      </c>
      <c r="Z2788" s="15"/>
      <c r="AA2788" s="15"/>
      <c r="AB2788" s="15"/>
      <c r="AC2788" s="125"/>
      <c r="AD2788" s="8">
        <f t="shared" si="556"/>
        <v>0</v>
      </c>
      <c r="AE2788" s="17">
        <f t="shared" si="557"/>
        <v>4694</v>
      </c>
      <c r="AF2788" s="18">
        <f t="shared" si="558"/>
        <v>115</v>
      </c>
      <c r="AG2788" s="126">
        <f t="shared" si="559"/>
        <v>2.511465385455347E-2</v>
      </c>
      <c r="AH2788" s="20">
        <v>13.6</v>
      </c>
      <c r="AI2788" s="20">
        <v>650</v>
      </c>
      <c r="AJ2788" s="20"/>
      <c r="AK2788" s="20">
        <v>688</v>
      </c>
      <c r="AL2788" s="20">
        <f t="shared" si="560"/>
        <v>72326.399999999994</v>
      </c>
      <c r="AM2788" s="7" t="s">
        <v>287</v>
      </c>
      <c r="AN2788" s="20"/>
      <c r="AO2788" s="21"/>
      <c r="AP2788" s="21"/>
      <c r="AQ2788" s="5" t="s">
        <v>2672</v>
      </c>
      <c r="AR2788" s="5" t="s">
        <v>2203</v>
      </c>
    </row>
    <row r="2789" spans="1:44">
      <c r="A2789" s="87" t="s">
        <v>562</v>
      </c>
      <c r="B2789" s="5">
        <v>1118277</v>
      </c>
      <c r="C2789" s="5" t="s">
        <v>565</v>
      </c>
      <c r="D2789" s="5" t="s">
        <v>55</v>
      </c>
      <c r="E2789" s="5" t="s">
        <v>2577</v>
      </c>
      <c r="F2789" s="5" t="s">
        <v>2199</v>
      </c>
      <c r="G2789" s="5" t="s">
        <v>2676</v>
      </c>
      <c r="H2789" s="6">
        <v>37384</v>
      </c>
      <c r="I2789" s="5" t="s">
        <v>575</v>
      </c>
      <c r="J2789" s="5" t="s">
        <v>653</v>
      </c>
      <c r="K2789" s="5" t="s">
        <v>568</v>
      </c>
      <c r="L2789" s="7">
        <v>6</v>
      </c>
      <c r="M2789" s="7" t="s">
        <v>287</v>
      </c>
      <c r="N2789" s="8">
        <v>4878</v>
      </c>
      <c r="O2789" s="122">
        <v>0.02</v>
      </c>
      <c r="P2789" s="10">
        <f t="shared" si="548"/>
        <v>98</v>
      </c>
      <c r="Q2789" s="122">
        <v>5.0000000000000001E-3</v>
      </c>
      <c r="R2789" s="10">
        <f t="shared" si="549"/>
        <v>24</v>
      </c>
      <c r="S2789" s="122">
        <f t="shared" si="550"/>
        <v>2.5010250102501026E-2</v>
      </c>
      <c r="T2789" s="10">
        <f t="shared" si="551"/>
        <v>122</v>
      </c>
      <c r="U2789" s="10">
        <f t="shared" si="552"/>
        <v>5000</v>
      </c>
      <c r="V2789" s="11">
        <v>5121.9000000000005</v>
      </c>
      <c r="W2789" s="12">
        <f t="shared" si="553"/>
        <v>243.90000000000055</v>
      </c>
      <c r="X2789" s="123">
        <f t="shared" si="554"/>
        <v>0.05</v>
      </c>
      <c r="Y2789" s="124" t="str">
        <f t="shared" si="555"/>
        <v>0.00%-8.40%</v>
      </c>
      <c r="Z2789" s="15"/>
      <c r="AA2789" s="15"/>
      <c r="AB2789" s="15"/>
      <c r="AC2789" s="125"/>
      <c r="AD2789" s="8">
        <f t="shared" si="556"/>
        <v>0</v>
      </c>
      <c r="AE2789" s="17">
        <f t="shared" si="557"/>
        <v>5121.9000000000005</v>
      </c>
      <c r="AF2789" s="18">
        <f t="shared" si="558"/>
        <v>243.90000000000055</v>
      </c>
      <c r="AG2789" s="126">
        <f t="shared" si="559"/>
        <v>5.0000000000000044E-2</v>
      </c>
      <c r="AH2789" s="20">
        <v>13.6</v>
      </c>
      <c r="AI2789" s="20">
        <v>750</v>
      </c>
      <c r="AJ2789" s="20"/>
      <c r="AK2789" s="20">
        <v>688</v>
      </c>
      <c r="AL2789" s="20">
        <f t="shared" si="560"/>
        <v>79345.840000000011</v>
      </c>
      <c r="AM2789" s="7" t="s">
        <v>287</v>
      </c>
      <c r="AN2789" s="20"/>
      <c r="AO2789" s="21" t="str">
        <f>VLOOKUP(B2789,'[5]FCLCh-VBR'!$B$9:$AQ$42,42,)</f>
        <v>终检： 但班次夜班生产主动承担代理班长责任，协助管理班组内效率质量，增加夜班柔性管理</v>
      </c>
      <c r="AP2789" s="21"/>
      <c r="AQ2789" s="5" t="s">
        <v>2672</v>
      </c>
      <c r="AR2789" s="5" t="s">
        <v>2203</v>
      </c>
    </row>
    <row r="2790" spans="1:44">
      <c r="A2790" s="87" t="s">
        <v>562</v>
      </c>
      <c r="B2790" s="5">
        <v>1118288</v>
      </c>
      <c r="C2790" s="5" t="s">
        <v>565</v>
      </c>
      <c r="D2790" s="5" t="s">
        <v>55</v>
      </c>
      <c r="E2790" s="5" t="s">
        <v>2577</v>
      </c>
      <c r="F2790" s="5" t="s">
        <v>2204</v>
      </c>
      <c r="G2790" s="5" t="s">
        <v>2673</v>
      </c>
      <c r="H2790" s="6">
        <v>38119</v>
      </c>
      <c r="I2790" s="5" t="s">
        <v>575</v>
      </c>
      <c r="J2790" s="5" t="s">
        <v>2642</v>
      </c>
      <c r="K2790" s="5" t="s">
        <v>568</v>
      </c>
      <c r="L2790" s="7">
        <v>6</v>
      </c>
      <c r="M2790" s="7" t="s">
        <v>287</v>
      </c>
      <c r="N2790" s="8">
        <v>5136</v>
      </c>
      <c r="O2790" s="122">
        <v>0.02</v>
      </c>
      <c r="P2790" s="10">
        <f t="shared" si="548"/>
        <v>103</v>
      </c>
      <c r="Q2790" s="122">
        <v>5.0000000000000001E-3</v>
      </c>
      <c r="R2790" s="10">
        <f t="shared" si="549"/>
        <v>26</v>
      </c>
      <c r="S2790" s="122">
        <f t="shared" si="550"/>
        <v>2.5116822429906541E-2</v>
      </c>
      <c r="T2790" s="10">
        <f t="shared" si="551"/>
        <v>129</v>
      </c>
      <c r="U2790" s="10">
        <f t="shared" si="552"/>
        <v>5265</v>
      </c>
      <c r="V2790" s="11">
        <v>5341</v>
      </c>
      <c r="W2790" s="12">
        <f t="shared" si="553"/>
        <v>205</v>
      </c>
      <c r="X2790" s="123">
        <f t="shared" si="554"/>
        <v>3.9899999999999998E-2</v>
      </c>
      <c r="Y2790" s="124" t="str">
        <f t="shared" si="555"/>
        <v>0.00%-8.40%</v>
      </c>
      <c r="Z2790" s="15"/>
      <c r="AA2790" s="15"/>
      <c r="AB2790" s="15"/>
      <c r="AC2790" s="125"/>
      <c r="AD2790" s="8">
        <f t="shared" si="556"/>
        <v>0</v>
      </c>
      <c r="AE2790" s="17">
        <f t="shared" si="557"/>
        <v>5341</v>
      </c>
      <c r="AF2790" s="18">
        <f t="shared" si="558"/>
        <v>205</v>
      </c>
      <c r="AG2790" s="126">
        <f t="shared" si="559"/>
        <v>3.991433021806845E-2</v>
      </c>
      <c r="AH2790" s="20">
        <v>13.6</v>
      </c>
      <c r="AI2790" s="20">
        <v>650</v>
      </c>
      <c r="AJ2790" s="20"/>
      <c r="AK2790" s="20">
        <v>688</v>
      </c>
      <c r="AL2790" s="20">
        <f t="shared" si="560"/>
        <v>81125.599999999991</v>
      </c>
      <c r="AM2790" s="7" t="s">
        <v>287</v>
      </c>
      <c r="AN2790" s="20"/>
      <c r="AO2790" s="21" t="str">
        <f>VLOOKUP(B2790,'[4]FCLCh-VB1'!$B$9:$AQ$248,42,)</f>
        <v>除喂料工作外，对于4M换型BOM核对检查，生产过程的材料异常处理，确保生产稳定性</v>
      </c>
      <c r="AP2790" s="21"/>
      <c r="AQ2790" s="5" t="s">
        <v>2672</v>
      </c>
      <c r="AR2790" s="5" t="s">
        <v>2203</v>
      </c>
    </row>
    <row r="2791" spans="1:44">
      <c r="A2791" s="87" t="s">
        <v>562</v>
      </c>
      <c r="B2791" s="5">
        <v>1118291</v>
      </c>
      <c r="C2791" s="5" t="s">
        <v>565</v>
      </c>
      <c r="D2791" s="5" t="s">
        <v>55</v>
      </c>
      <c r="E2791" s="5" t="s">
        <v>2577</v>
      </c>
      <c r="F2791" s="5" t="s">
        <v>2208</v>
      </c>
      <c r="G2791" s="5" t="s">
        <v>2673</v>
      </c>
      <c r="H2791" s="6">
        <v>37715</v>
      </c>
      <c r="I2791" s="5" t="s">
        <v>575</v>
      </c>
      <c r="J2791" s="5" t="s">
        <v>653</v>
      </c>
      <c r="K2791" s="5" t="s">
        <v>568</v>
      </c>
      <c r="L2791" s="7">
        <v>6</v>
      </c>
      <c r="M2791" s="7" t="s">
        <v>287</v>
      </c>
      <c r="N2791" s="8">
        <v>4971</v>
      </c>
      <c r="O2791" s="122">
        <v>0.02</v>
      </c>
      <c r="P2791" s="10">
        <f t="shared" si="548"/>
        <v>99</v>
      </c>
      <c r="Q2791" s="122">
        <v>5.0000000000000001E-3</v>
      </c>
      <c r="R2791" s="10">
        <f t="shared" si="549"/>
        <v>25</v>
      </c>
      <c r="S2791" s="122">
        <f t="shared" si="550"/>
        <v>2.4944679139006234E-2</v>
      </c>
      <c r="T2791" s="10">
        <f t="shared" si="551"/>
        <v>124</v>
      </c>
      <c r="U2791" s="10">
        <f t="shared" si="552"/>
        <v>5095</v>
      </c>
      <c r="V2791" s="11">
        <v>5070.42</v>
      </c>
      <c r="W2791" s="12">
        <f t="shared" si="553"/>
        <v>99.420000000000073</v>
      </c>
      <c r="X2791" s="123">
        <f t="shared" si="554"/>
        <v>0.02</v>
      </c>
      <c r="Y2791" s="124" t="str">
        <f t="shared" si="555"/>
        <v>0.00%-8.40%</v>
      </c>
      <c r="Z2791" s="15"/>
      <c r="AA2791" s="15"/>
      <c r="AB2791" s="15"/>
      <c r="AC2791" s="125"/>
      <c r="AD2791" s="8">
        <f t="shared" si="556"/>
        <v>0</v>
      </c>
      <c r="AE2791" s="17">
        <f t="shared" si="557"/>
        <v>5070.42</v>
      </c>
      <c r="AF2791" s="18">
        <f t="shared" si="558"/>
        <v>99.420000000000073</v>
      </c>
      <c r="AG2791" s="126">
        <f t="shared" si="559"/>
        <v>2.0000000000000018E-2</v>
      </c>
      <c r="AH2791" s="20">
        <v>13.6</v>
      </c>
      <c r="AI2791" s="20">
        <v>750</v>
      </c>
      <c r="AJ2791" s="20"/>
      <c r="AK2791" s="20">
        <v>688</v>
      </c>
      <c r="AL2791" s="20">
        <f t="shared" si="560"/>
        <v>78645.712</v>
      </c>
      <c r="AM2791" s="7" t="s">
        <v>287</v>
      </c>
      <c r="AN2791" s="20"/>
      <c r="AO2791" s="21"/>
      <c r="AP2791" s="21"/>
      <c r="AQ2791" s="5" t="s">
        <v>2672</v>
      </c>
      <c r="AR2791" s="5" t="s">
        <v>2203</v>
      </c>
    </row>
    <row r="2792" spans="1:44">
      <c r="A2792" s="87" t="s">
        <v>562</v>
      </c>
      <c r="B2792" s="5">
        <v>1118296</v>
      </c>
      <c r="C2792" s="5" t="s">
        <v>565</v>
      </c>
      <c r="D2792" s="5" t="s">
        <v>55</v>
      </c>
      <c r="E2792" s="5" t="s">
        <v>2577</v>
      </c>
      <c r="F2792" s="5" t="s">
        <v>2204</v>
      </c>
      <c r="G2792" s="5" t="s">
        <v>2673</v>
      </c>
      <c r="H2792" s="6">
        <v>38121</v>
      </c>
      <c r="I2792" s="5" t="s">
        <v>575</v>
      </c>
      <c r="J2792" s="5" t="s">
        <v>627</v>
      </c>
      <c r="K2792" s="5" t="s">
        <v>568</v>
      </c>
      <c r="L2792" s="7">
        <v>6</v>
      </c>
      <c r="M2792" s="7" t="s">
        <v>287</v>
      </c>
      <c r="N2792" s="8">
        <v>4597</v>
      </c>
      <c r="O2792" s="122">
        <v>0.02</v>
      </c>
      <c r="P2792" s="10">
        <f t="shared" si="548"/>
        <v>92</v>
      </c>
      <c r="Q2792" s="122">
        <v>5.0000000000000001E-3</v>
      </c>
      <c r="R2792" s="10">
        <f t="shared" si="549"/>
        <v>23</v>
      </c>
      <c r="S2792" s="122">
        <f t="shared" si="550"/>
        <v>2.5016314988035675E-2</v>
      </c>
      <c r="T2792" s="10">
        <f t="shared" si="551"/>
        <v>115</v>
      </c>
      <c r="U2792" s="10">
        <f t="shared" si="552"/>
        <v>4712</v>
      </c>
      <c r="V2792" s="11">
        <v>4597</v>
      </c>
      <c r="W2792" s="12">
        <f t="shared" si="553"/>
        <v>0</v>
      </c>
      <c r="X2792" s="123">
        <f t="shared" si="554"/>
        <v>0</v>
      </c>
      <c r="Y2792" s="124" t="str">
        <f t="shared" si="555"/>
        <v>0.00%-8.40%</v>
      </c>
      <c r="Z2792" s="15"/>
      <c r="AA2792" s="15"/>
      <c r="AB2792" s="15"/>
      <c r="AC2792" s="125"/>
      <c r="AD2792" s="8">
        <f t="shared" si="556"/>
        <v>0</v>
      </c>
      <c r="AE2792" s="17">
        <f t="shared" si="557"/>
        <v>4597</v>
      </c>
      <c r="AF2792" s="18">
        <f t="shared" si="558"/>
        <v>0</v>
      </c>
      <c r="AG2792" s="126">
        <f t="shared" si="559"/>
        <v>0</v>
      </c>
      <c r="AH2792" s="20">
        <v>13.6</v>
      </c>
      <c r="AI2792" s="20">
        <v>450</v>
      </c>
      <c r="AJ2792" s="20"/>
      <c r="AK2792" s="20">
        <v>688</v>
      </c>
      <c r="AL2792" s="20">
        <f t="shared" si="560"/>
        <v>68607.199999999997</v>
      </c>
      <c r="AM2792" s="7" t="s">
        <v>287</v>
      </c>
      <c r="AN2792" s="20"/>
      <c r="AO2792" s="21" t="str">
        <f>VLOOKUP(B2792,'[4]FCLCh-VB1'!$B$9:$AQ$248,42,)</f>
        <v>岗位单一，学习意愿低，工作不积极。3道岗位；缺勤率18.55%</v>
      </c>
      <c r="AP2792" s="21" t="s">
        <v>140</v>
      </c>
      <c r="AQ2792" s="5" t="s">
        <v>2672</v>
      </c>
      <c r="AR2792" s="5" t="s">
        <v>2203</v>
      </c>
    </row>
    <row r="2793" spans="1:44">
      <c r="A2793" s="87" t="s">
        <v>562</v>
      </c>
      <c r="B2793" s="5">
        <v>1118301</v>
      </c>
      <c r="C2793" s="5" t="s">
        <v>565</v>
      </c>
      <c r="D2793" s="5" t="s">
        <v>55</v>
      </c>
      <c r="E2793" s="5" t="s">
        <v>2577</v>
      </c>
      <c r="F2793" s="5" t="s">
        <v>2204</v>
      </c>
      <c r="G2793" s="5" t="s">
        <v>2673</v>
      </c>
      <c r="H2793" s="6">
        <v>38077</v>
      </c>
      <c r="I2793" s="5" t="s">
        <v>575</v>
      </c>
      <c r="J2793" s="5" t="s">
        <v>653</v>
      </c>
      <c r="K2793" s="5" t="s">
        <v>568</v>
      </c>
      <c r="L2793" s="7">
        <v>6</v>
      </c>
      <c r="M2793" s="7" t="s">
        <v>287</v>
      </c>
      <c r="N2793" s="8">
        <v>5158</v>
      </c>
      <c r="O2793" s="122">
        <v>0.02</v>
      </c>
      <c r="P2793" s="10">
        <f t="shared" si="548"/>
        <v>103</v>
      </c>
      <c r="Q2793" s="122">
        <v>5.0000000000000001E-3</v>
      </c>
      <c r="R2793" s="10">
        <f t="shared" si="549"/>
        <v>26</v>
      </c>
      <c r="S2793" s="122">
        <f t="shared" si="550"/>
        <v>2.5009693679720821E-2</v>
      </c>
      <c r="T2793" s="10">
        <f t="shared" si="551"/>
        <v>129</v>
      </c>
      <c r="U2793" s="10">
        <f t="shared" si="552"/>
        <v>5287</v>
      </c>
      <c r="V2793" s="11">
        <v>5287</v>
      </c>
      <c r="W2793" s="12">
        <f t="shared" si="553"/>
        <v>129</v>
      </c>
      <c r="X2793" s="123">
        <f t="shared" si="554"/>
        <v>2.5000000000000001E-2</v>
      </c>
      <c r="Y2793" s="124" t="str">
        <f t="shared" si="555"/>
        <v>0.00%-8.40%</v>
      </c>
      <c r="Z2793" s="15"/>
      <c r="AA2793" s="15"/>
      <c r="AB2793" s="15"/>
      <c r="AC2793" s="125"/>
      <c r="AD2793" s="8">
        <f t="shared" si="556"/>
        <v>0</v>
      </c>
      <c r="AE2793" s="17">
        <f t="shared" si="557"/>
        <v>5287</v>
      </c>
      <c r="AF2793" s="18">
        <f t="shared" si="558"/>
        <v>129</v>
      </c>
      <c r="AG2793" s="126">
        <f t="shared" si="559"/>
        <v>2.5009693679720835E-2</v>
      </c>
      <c r="AH2793" s="20">
        <v>13.6</v>
      </c>
      <c r="AI2793" s="20">
        <v>750</v>
      </c>
      <c r="AJ2793" s="20"/>
      <c r="AK2793" s="20">
        <v>688</v>
      </c>
      <c r="AL2793" s="20">
        <f t="shared" si="560"/>
        <v>81591.199999999997</v>
      </c>
      <c r="AM2793" s="7" t="s">
        <v>287</v>
      </c>
      <c r="AN2793" s="20"/>
      <c r="AO2793" s="21"/>
      <c r="AP2793" s="21"/>
      <c r="AQ2793" s="5" t="s">
        <v>2672</v>
      </c>
      <c r="AR2793" s="5" t="s">
        <v>2203</v>
      </c>
    </row>
    <row r="2794" spans="1:44">
      <c r="A2794" s="87" t="s">
        <v>562</v>
      </c>
      <c r="B2794" s="5">
        <v>1118302</v>
      </c>
      <c r="C2794" s="5" t="s">
        <v>565</v>
      </c>
      <c r="D2794" s="5" t="s">
        <v>55</v>
      </c>
      <c r="E2794" s="5" t="s">
        <v>2577</v>
      </c>
      <c r="F2794" s="5" t="s">
        <v>2215</v>
      </c>
      <c r="G2794" s="5" t="s">
        <v>2673</v>
      </c>
      <c r="H2794" s="6">
        <v>38126</v>
      </c>
      <c r="I2794" s="5" t="s">
        <v>575</v>
      </c>
      <c r="J2794" s="5" t="s">
        <v>627</v>
      </c>
      <c r="K2794" s="5" t="s">
        <v>568</v>
      </c>
      <c r="L2794" s="7">
        <v>6</v>
      </c>
      <c r="M2794" s="7" t="s">
        <v>287</v>
      </c>
      <c r="N2794" s="8">
        <v>4488</v>
      </c>
      <c r="O2794" s="122">
        <v>0.02</v>
      </c>
      <c r="P2794" s="10">
        <f t="shared" si="548"/>
        <v>90</v>
      </c>
      <c r="Q2794" s="122">
        <v>5.0000000000000001E-3</v>
      </c>
      <c r="R2794" s="10">
        <f t="shared" si="549"/>
        <v>22</v>
      </c>
      <c r="S2794" s="122">
        <f t="shared" si="550"/>
        <v>2.4955436720142603E-2</v>
      </c>
      <c r="T2794" s="10">
        <f t="shared" si="551"/>
        <v>112</v>
      </c>
      <c r="U2794" s="10">
        <f t="shared" si="552"/>
        <v>4600</v>
      </c>
      <c r="V2794" s="11">
        <v>4488</v>
      </c>
      <c r="W2794" s="12">
        <f t="shared" si="553"/>
        <v>0</v>
      </c>
      <c r="X2794" s="123">
        <f t="shared" si="554"/>
        <v>0</v>
      </c>
      <c r="Y2794" s="124" t="str">
        <f t="shared" si="555"/>
        <v>0.00%-8.40%</v>
      </c>
      <c r="Z2794" s="15"/>
      <c r="AA2794" s="15"/>
      <c r="AB2794" s="15"/>
      <c r="AC2794" s="125"/>
      <c r="AD2794" s="8">
        <f t="shared" si="556"/>
        <v>0</v>
      </c>
      <c r="AE2794" s="17">
        <f t="shared" si="557"/>
        <v>4488</v>
      </c>
      <c r="AF2794" s="18">
        <f t="shared" si="558"/>
        <v>0</v>
      </c>
      <c r="AG2794" s="126">
        <f t="shared" si="559"/>
        <v>0</v>
      </c>
      <c r="AH2794" s="20">
        <v>13.6</v>
      </c>
      <c r="AI2794" s="20">
        <v>450</v>
      </c>
      <c r="AJ2794" s="20"/>
      <c r="AK2794" s="20">
        <v>688</v>
      </c>
      <c r="AL2794" s="20">
        <f t="shared" si="560"/>
        <v>67124.799999999988</v>
      </c>
      <c r="AM2794" s="7" t="s">
        <v>287</v>
      </c>
      <c r="AN2794" s="20"/>
      <c r="AO2794" s="21" t="str">
        <f>VLOOKUP(B2794,'[2]FCLCh-VB2'!$B$9:$AQ$230,42,)</f>
        <v>仅能从事单一/简单工序，工作责任心不强</v>
      </c>
      <c r="AP2794" s="21" t="s">
        <v>140</v>
      </c>
      <c r="AQ2794" s="5" t="s">
        <v>2672</v>
      </c>
      <c r="AR2794" s="5" t="s">
        <v>2203</v>
      </c>
    </row>
    <row r="2795" spans="1:44">
      <c r="A2795" s="87" t="s">
        <v>562</v>
      </c>
      <c r="B2795" s="5">
        <v>1119016</v>
      </c>
      <c r="C2795" s="5" t="s">
        <v>565</v>
      </c>
      <c r="D2795" s="5" t="s">
        <v>55</v>
      </c>
      <c r="E2795" s="5" t="s">
        <v>2577</v>
      </c>
      <c r="F2795" s="5" t="s">
        <v>2204</v>
      </c>
      <c r="G2795" s="5" t="s">
        <v>2673</v>
      </c>
      <c r="H2795" s="6">
        <v>33420</v>
      </c>
      <c r="I2795" s="5" t="s">
        <v>489</v>
      </c>
      <c r="J2795" s="5" t="s">
        <v>489</v>
      </c>
      <c r="K2795" s="5" t="s">
        <v>568</v>
      </c>
      <c r="L2795" s="7">
        <v>6</v>
      </c>
      <c r="M2795" s="7" t="s">
        <v>287</v>
      </c>
      <c r="N2795" s="8">
        <v>6055</v>
      </c>
      <c r="O2795" s="122">
        <v>0.02</v>
      </c>
      <c r="P2795" s="10">
        <f t="shared" si="548"/>
        <v>121</v>
      </c>
      <c r="Q2795" s="122">
        <v>5.0000000000000001E-3</v>
      </c>
      <c r="R2795" s="10">
        <f t="shared" si="549"/>
        <v>30</v>
      </c>
      <c r="S2795" s="122">
        <f t="shared" si="550"/>
        <v>2.4938067712634186E-2</v>
      </c>
      <c r="T2795" s="10">
        <f t="shared" si="551"/>
        <v>151</v>
      </c>
      <c r="U2795" s="10">
        <f t="shared" si="552"/>
        <v>6206</v>
      </c>
      <c r="V2795" s="11">
        <v>6055</v>
      </c>
      <c r="W2795" s="12">
        <f t="shared" si="553"/>
        <v>0</v>
      </c>
      <c r="X2795" s="123">
        <f t="shared" si="554"/>
        <v>0</v>
      </c>
      <c r="Y2795" s="124" t="str">
        <f t="shared" si="555"/>
        <v>0.00%-8.40%</v>
      </c>
      <c r="Z2795" s="15"/>
      <c r="AA2795" s="15"/>
      <c r="AB2795" s="15"/>
      <c r="AC2795" s="125"/>
      <c r="AD2795" s="8">
        <f t="shared" si="556"/>
        <v>0</v>
      </c>
      <c r="AE2795" s="17">
        <f t="shared" si="557"/>
        <v>6055</v>
      </c>
      <c r="AF2795" s="18">
        <f t="shared" si="558"/>
        <v>0</v>
      </c>
      <c r="AG2795" s="126">
        <f t="shared" si="559"/>
        <v>0</v>
      </c>
      <c r="AH2795" s="20">
        <v>13.6</v>
      </c>
      <c r="AI2795" s="20">
        <v>850</v>
      </c>
      <c r="AJ2795" s="20"/>
      <c r="AK2795" s="20">
        <v>688</v>
      </c>
      <c r="AL2795" s="20">
        <f t="shared" si="560"/>
        <v>93236</v>
      </c>
      <c r="AM2795" s="7" t="s">
        <v>287</v>
      </c>
      <c r="AN2795" s="20" t="s">
        <v>588</v>
      </c>
      <c r="AO2795" s="21"/>
      <c r="AP2795" s="21" t="s">
        <v>495</v>
      </c>
      <c r="AQ2795" s="5" t="s">
        <v>2672</v>
      </c>
      <c r="AR2795" s="5" t="s">
        <v>2203</v>
      </c>
    </row>
    <row r="2796" spans="1:44">
      <c r="A2796" s="87" t="s">
        <v>562</v>
      </c>
      <c r="B2796" s="5">
        <v>1119039</v>
      </c>
      <c r="C2796" s="5" t="s">
        <v>565</v>
      </c>
      <c r="D2796" s="5" t="s">
        <v>55</v>
      </c>
      <c r="E2796" s="5" t="s">
        <v>2577</v>
      </c>
      <c r="F2796" s="5" t="s">
        <v>2208</v>
      </c>
      <c r="G2796" s="5" t="s">
        <v>2673</v>
      </c>
      <c r="H2796" s="6">
        <v>33420</v>
      </c>
      <c r="I2796" s="5" t="s">
        <v>575</v>
      </c>
      <c r="J2796" s="5" t="s">
        <v>653</v>
      </c>
      <c r="K2796" s="5" t="s">
        <v>568</v>
      </c>
      <c r="L2796" s="7">
        <v>6</v>
      </c>
      <c r="M2796" s="7" t="s">
        <v>287</v>
      </c>
      <c r="N2796" s="8">
        <v>5120</v>
      </c>
      <c r="O2796" s="122">
        <v>0.02</v>
      </c>
      <c r="P2796" s="10">
        <f t="shared" si="548"/>
        <v>102</v>
      </c>
      <c r="Q2796" s="122">
        <v>5.0000000000000001E-3</v>
      </c>
      <c r="R2796" s="10">
        <f t="shared" si="549"/>
        <v>26</v>
      </c>
      <c r="S2796" s="122">
        <f t="shared" si="550"/>
        <v>2.5000000000000001E-2</v>
      </c>
      <c r="T2796" s="10">
        <f t="shared" si="551"/>
        <v>128</v>
      </c>
      <c r="U2796" s="10">
        <f t="shared" si="552"/>
        <v>5248</v>
      </c>
      <c r="V2796" s="11">
        <v>5222.3999999999996</v>
      </c>
      <c r="W2796" s="12">
        <f t="shared" si="553"/>
        <v>102.39999999999964</v>
      </c>
      <c r="X2796" s="123">
        <f t="shared" si="554"/>
        <v>0.02</v>
      </c>
      <c r="Y2796" s="124" t="str">
        <f t="shared" si="555"/>
        <v>0.00%-8.40%</v>
      </c>
      <c r="Z2796" s="15"/>
      <c r="AA2796" s="15"/>
      <c r="AB2796" s="15"/>
      <c r="AC2796" s="125"/>
      <c r="AD2796" s="8">
        <f t="shared" si="556"/>
        <v>0</v>
      </c>
      <c r="AE2796" s="17">
        <f t="shared" si="557"/>
        <v>5222.3999999999996</v>
      </c>
      <c r="AF2796" s="18">
        <f t="shared" si="558"/>
        <v>102.39999999999964</v>
      </c>
      <c r="AG2796" s="126">
        <f t="shared" si="559"/>
        <v>2.0000000000000018E-2</v>
      </c>
      <c r="AH2796" s="20">
        <v>13.6</v>
      </c>
      <c r="AI2796" s="20">
        <v>750</v>
      </c>
      <c r="AJ2796" s="20"/>
      <c r="AK2796" s="20">
        <v>688</v>
      </c>
      <c r="AL2796" s="20">
        <f t="shared" si="560"/>
        <v>80712.639999999999</v>
      </c>
      <c r="AM2796" s="7" t="s">
        <v>287</v>
      </c>
      <c r="AN2796" s="20"/>
      <c r="AO2796" s="21"/>
      <c r="AP2796" s="21"/>
      <c r="AQ2796" s="5" t="s">
        <v>2672</v>
      </c>
      <c r="AR2796" s="5" t="s">
        <v>2203</v>
      </c>
    </row>
    <row r="2797" spans="1:44">
      <c r="A2797" s="87" t="s">
        <v>562</v>
      </c>
      <c r="B2797" s="5">
        <v>1119065</v>
      </c>
      <c r="C2797" s="5" t="s">
        <v>565</v>
      </c>
      <c r="D2797" s="5" t="s">
        <v>55</v>
      </c>
      <c r="E2797" s="5" t="s">
        <v>2577</v>
      </c>
      <c r="F2797" s="5" t="s">
        <v>2204</v>
      </c>
      <c r="G2797" s="5" t="s">
        <v>2673</v>
      </c>
      <c r="H2797" s="6">
        <v>36287</v>
      </c>
      <c r="I2797" s="5" t="s">
        <v>575</v>
      </c>
      <c r="J2797" s="5" t="s">
        <v>627</v>
      </c>
      <c r="K2797" s="5" t="s">
        <v>568</v>
      </c>
      <c r="L2797" s="7">
        <v>6</v>
      </c>
      <c r="M2797" s="7" t="s">
        <v>287</v>
      </c>
      <c r="N2797" s="8">
        <v>4969</v>
      </c>
      <c r="O2797" s="122">
        <v>0.02</v>
      </c>
      <c r="P2797" s="10">
        <f t="shared" si="548"/>
        <v>99</v>
      </c>
      <c r="Q2797" s="122">
        <v>5.0000000000000001E-3</v>
      </c>
      <c r="R2797" s="10">
        <f t="shared" si="549"/>
        <v>25</v>
      </c>
      <c r="S2797" s="122">
        <f t="shared" si="550"/>
        <v>2.4954719259408332E-2</v>
      </c>
      <c r="T2797" s="10">
        <f t="shared" si="551"/>
        <v>124</v>
      </c>
      <c r="U2797" s="10">
        <f t="shared" si="552"/>
        <v>5093</v>
      </c>
      <c r="V2797" s="11">
        <v>5093</v>
      </c>
      <c r="W2797" s="12">
        <f t="shared" si="553"/>
        <v>124</v>
      </c>
      <c r="X2797" s="123">
        <f t="shared" si="554"/>
        <v>2.5000000000000001E-2</v>
      </c>
      <c r="Y2797" s="124" t="str">
        <f t="shared" si="555"/>
        <v>0.00%-8.40%</v>
      </c>
      <c r="Z2797" s="15"/>
      <c r="AA2797" s="15"/>
      <c r="AB2797" s="15"/>
      <c r="AC2797" s="125"/>
      <c r="AD2797" s="8">
        <f t="shared" si="556"/>
        <v>0</v>
      </c>
      <c r="AE2797" s="17">
        <f t="shared" si="557"/>
        <v>5093</v>
      </c>
      <c r="AF2797" s="18">
        <f t="shared" si="558"/>
        <v>124</v>
      </c>
      <c r="AG2797" s="126">
        <f t="shared" si="559"/>
        <v>2.4954719259408398E-2</v>
      </c>
      <c r="AH2797" s="20">
        <v>13.6</v>
      </c>
      <c r="AI2797" s="20">
        <v>450</v>
      </c>
      <c r="AJ2797" s="20"/>
      <c r="AK2797" s="20">
        <v>688</v>
      </c>
      <c r="AL2797" s="20">
        <f t="shared" si="560"/>
        <v>75352.800000000003</v>
      </c>
      <c r="AM2797" s="7" t="s">
        <v>287</v>
      </c>
      <c r="AN2797" s="20"/>
      <c r="AO2797" s="21"/>
      <c r="AP2797" s="21"/>
      <c r="AQ2797" s="5" t="s">
        <v>2672</v>
      </c>
      <c r="AR2797" s="5" t="s">
        <v>2203</v>
      </c>
    </row>
    <row r="2798" spans="1:44">
      <c r="A2798" s="87" t="s">
        <v>562</v>
      </c>
      <c r="B2798" s="5">
        <v>1119071</v>
      </c>
      <c r="C2798" s="5" t="s">
        <v>565</v>
      </c>
      <c r="D2798" s="5" t="s">
        <v>55</v>
      </c>
      <c r="E2798" s="5" t="s">
        <v>2577</v>
      </c>
      <c r="F2798" s="5" t="s">
        <v>2208</v>
      </c>
      <c r="G2798" s="5" t="s">
        <v>2673</v>
      </c>
      <c r="H2798" s="6">
        <v>36410</v>
      </c>
      <c r="I2798" s="5" t="s">
        <v>575</v>
      </c>
      <c r="J2798" s="5" t="s">
        <v>2642</v>
      </c>
      <c r="K2798" s="5" t="s">
        <v>568</v>
      </c>
      <c r="L2798" s="7">
        <v>6</v>
      </c>
      <c r="M2798" s="7" t="s">
        <v>287</v>
      </c>
      <c r="N2798" s="8">
        <v>4602</v>
      </c>
      <c r="O2798" s="122">
        <v>0.02</v>
      </c>
      <c r="P2798" s="10">
        <f t="shared" si="548"/>
        <v>92</v>
      </c>
      <c r="Q2798" s="122">
        <v>5.0000000000000001E-3</v>
      </c>
      <c r="R2798" s="10">
        <f t="shared" si="549"/>
        <v>23</v>
      </c>
      <c r="S2798" s="122">
        <f t="shared" si="550"/>
        <v>2.4989135158626684E-2</v>
      </c>
      <c r="T2798" s="10">
        <f t="shared" si="551"/>
        <v>115</v>
      </c>
      <c r="U2798" s="10">
        <f t="shared" si="552"/>
        <v>4717</v>
      </c>
      <c r="V2798" s="11">
        <v>4717.0499999999993</v>
      </c>
      <c r="W2798" s="12">
        <f t="shared" si="553"/>
        <v>115.04999999999927</v>
      </c>
      <c r="X2798" s="123">
        <f t="shared" si="554"/>
        <v>2.5000000000000001E-2</v>
      </c>
      <c r="Y2798" s="124" t="str">
        <f t="shared" si="555"/>
        <v>0.00%-8.40%</v>
      </c>
      <c r="Z2798" s="15"/>
      <c r="AA2798" s="15"/>
      <c r="AB2798" s="15"/>
      <c r="AC2798" s="125"/>
      <c r="AD2798" s="8">
        <f t="shared" si="556"/>
        <v>0</v>
      </c>
      <c r="AE2798" s="17">
        <f t="shared" si="557"/>
        <v>4717.0499999999993</v>
      </c>
      <c r="AF2798" s="18">
        <f t="shared" si="558"/>
        <v>115.04999999999927</v>
      </c>
      <c r="AG2798" s="126">
        <f t="shared" si="559"/>
        <v>2.4999999999999911E-2</v>
      </c>
      <c r="AH2798" s="20">
        <v>13.6</v>
      </c>
      <c r="AI2798" s="20">
        <v>650</v>
      </c>
      <c r="AJ2798" s="20"/>
      <c r="AK2798" s="20">
        <v>688</v>
      </c>
      <c r="AL2798" s="20">
        <f t="shared" si="560"/>
        <v>72639.87999999999</v>
      </c>
      <c r="AM2798" s="7" t="s">
        <v>287</v>
      </c>
      <c r="AN2798" s="20"/>
      <c r="AO2798" s="21"/>
      <c r="AP2798" s="21"/>
      <c r="AQ2798" s="5" t="s">
        <v>2672</v>
      </c>
      <c r="AR2798" s="5" t="s">
        <v>2203</v>
      </c>
    </row>
    <row r="2799" spans="1:44">
      <c r="A2799" s="87" t="s">
        <v>562</v>
      </c>
      <c r="B2799" s="5">
        <v>1119087</v>
      </c>
      <c r="C2799" s="5" t="s">
        <v>565</v>
      </c>
      <c r="D2799" s="5" t="s">
        <v>55</v>
      </c>
      <c r="E2799" s="5" t="s">
        <v>2577</v>
      </c>
      <c r="F2799" s="5" t="s">
        <v>2204</v>
      </c>
      <c r="G2799" s="5" t="s">
        <v>2673</v>
      </c>
      <c r="H2799" s="6">
        <v>37823</v>
      </c>
      <c r="I2799" s="5" t="s">
        <v>575</v>
      </c>
      <c r="J2799" s="5" t="s">
        <v>2646</v>
      </c>
      <c r="K2799" s="5" t="s">
        <v>568</v>
      </c>
      <c r="L2799" s="7">
        <v>6</v>
      </c>
      <c r="M2799" s="7" t="s">
        <v>287</v>
      </c>
      <c r="N2799" s="8">
        <v>4712</v>
      </c>
      <c r="O2799" s="122">
        <v>0.02</v>
      </c>
      <c r="P2799" s="10">
        <f t="shared" si="548"/>
        <v>94</v>
      </c>
      <c r="Q2799" s="122">
        <v>5.0000000000000001E-3</v>
      </c>
      <c r="R2799" s="10">
        <f t="shared" si="549"/>
        <v>24</v>
      </c>
      <c r="S2799" s="122">
        <f t="shared" si="550"/>
        <v>2.5042444821731749E-2</v>
      </c>
      <c r="T2799" s="10">
        <f t="shared" si="551"/>
        <v>118</v>
      </c>
      <c r="U2799" s="10">
        <f t="shared" si="552"/>
        <v>4830</v>
      </c>
      <c r="V2799" s="11">
        <v>4759</v>
      </c>
      <c r="W2799" s="12">
        <f t="shared" si="553"/>
        <v>47</v>
      </c>
      <c r="X2799" s="123">
        <f t="shared" si="554"/>
        <v>0.01</v>
      </c>
      <c r="Y2799" s="124" t="str">
        <f t="shared" si="555"/>
        <v>0.00%-8.40%</v>
      </c>
      <c r="Z2799" s="15"/>
      <c r="AA2799" s="15"/>
      <c r="AB2799" s="15"/>
      <c r="AC2799" s="125"/>
      <c r="AD2799" s="8">
        <f t="shared" si="556"/>
        <v>0</v>
      </c>
      <c r="AE2799" s="17">
        <f t="shared" si="557"/>
        <v>4759</v>
      </c>
      <c r="AF2799" s="18">
        <f t="shared" si="558"/>
        <v>47</v>
      </c>
      <c r="AG2799" s="126">
        <f t="shared" si="559"/>
        <v>9.9745331069609477E-3</v>
      </c>
      <c r="AH2799" s="20">
        <v>13.6</v>
      </c>
      <c r="AI2799" s="20">
        <v>450</v>
      </c>
      <c r="AJ2799" s="20"/>
      <c r="AK2799" s="20">
        <v>688</v>
      </c>
      <c r="AL2799" s="20">
        <f t="shared" si="560"/>
        <v>70810.399999999994</v>
      </c>
      <c r="AM2799" s="7" t="s">
        <v>287</v>
      </c>
      <c r="AN2799" s="20"/>
      <c r="AO2799" s="21"/>
      <c r="AP2799" s="21"/>
      <c r="AQ2799" s="5" t="s">
        <v>2672</v>
      </c>
      <c r="AR2799" s="5" t="s">
        <v>2203</v>
      </c>
    </row>
    <row r="2800" spans="1:44">
      <c r="A2800" s="87" t="s">
        <v>562</v>
      </c>
      <c r="B2800" s="5">
        <v>1119094</v>
      </c>
      <c r="C2800" s="5" t="s">
        <v>565</v>
      </c>
      <c r="D2800" s="5" t="s">
        <v>55</v>
      </c>
      <c r="E2800" s="5" t="s">
        <v>2577</v>
      </c>
      <c r="F2800" s="5" t="s">
        <v>2204</v>
      </c>
      <c r="G2800" s="5" t="s">
        <v>2673</v>
      </c>
      <c r="H2800" s="6">
        <v>36290</v>
      </c>
      <c r="I2800" s="5" t="s">
        <v>489</v>
      </c>
      <c r="J2800" s="5" t="s">
        <v>489</v>
      </c>
      <c r="K2800" s="5" t="s">
        <v>568</v>
      </c>
      <c r="L2800" s="7">
        <v>6</v>
      </c>
      <c r="M2800" s="7" t="s">
        <v>287</v>
      </c>
      <c r="N2800" s="8">
        <v>5198</v>
      </c>
      <c r="O2800" s="122">
        <v>0.02</v>
      </c>
      <c r="P2800" s="10">
        <f t="shared" si="548"/>
        <v>104</v>
      </c>
      <c r="Q2800" s="122">
        <v>5.0000000000000001E-3</v>
      </c>
      <c r="R2800" s="10">
        <f t="shared" si="549"/>
        <v>26</v>
      </c>
      <c r="S2800" s="122">
        <f t="shared" si="550"/>
        <v>2.5009619084263177E-2</v>
      </c>
      <c r="T2800" s="10">
        <f t="shared" si="551"/>
        <v>130</v>
      </c>
      <c r="U2800" s="10">
        <f t="shared" si="552"/>
        <v>5328</v>
      </c>
      <c r="V2800" s="11">
        <v>5328</v>
      </c>
      <c r="W2800" s="12">
        <f t="shared" si="553"/>
        <v>130</v>
      </c>
      <c r="X2800" s="123">
        <f t="shared" si="554"/>
        <v>2.5000000000000001E-2</v>
      </c>
      <c r="Y2800" s="124" t="str">
        <f t="shared" si="555"/>
        <v>0.00%-8.40%</v>
      </c>
      <c r="Z2800" s="15"/>
      <c r="AA2800" s="15"/>
      <c r="AB2800" s="15"/>
      <c r="AC2800" s="125"/>
      <c r="AD2800" s="8">
        <f t="shared" si="556"/>
        <v>0</v>
      </c>
      <c r="AE2800" s="17">
        <f t="shared" si="557"/>
        <v>5328</v>
      </c>
      <c r="AF2800" s="18">
        <f t="shared" si="558"/>
        <v>130</v>
      </c>
      <c r="AG2800" s="126">
        <f t="shared" si="559"/>
        <v>2.5009619084263246E-2</v>
      </c>
      <c r="AH2800" s="20">
        <v>13.6</v>
      </c>
      <c r="AI2800" s="20">
        <v>850</v>
      </c>
      <c r="AJ2800" s="20"/>
      <c r="AK2800" s="20">
        <v>688</v>
      </c>
      <c r="AL2800" s="20">
        <f t="shared" si="560"/>
        <v>83348.800000000003</v>
      </c>
      <c r="AM2800" s="7" t="s">
        <v>287</v>
      </c>
      <c r="AN2800" s="20"/>
      <c r="AO2800" s="21"/>
      <c r="AP2800" s="21"/>
      <c r="AQ2800" s="5" t="s">
        <v>2672</v>
      </c>
      <c r="AR2800" s="5" t="s">
        <v>2203</v>
      </c>
    </row>
    <row r="2801" spans="1:44">
      <c r="A2801" s="87" t="s">
        <v>562</v>
      </c>
      <c r="B2801" s="5">
        <v>1119106</v>
      </c>
      <c r="C2801" s="5" t="s">
        <v>565</v>
      </c>
      <c r="D2801" s="5" t="s">
        <v>55</v>
      </c>
      <c r="E2801" s="5" t="s">
        <v>2577</v>
      </c>
      <c r="F2801" s="5" t="s">
        <v>2204</v>
      </c>
      <c r="G2801" s="5" t="s">
        <v>2673</v>
      </c>
      <c r="H2801" s="6">
        <v>37368</v>
      </c>
      <c r="I2801" s="5" t="s">
        <v>575</v>
      </c>
      <c r="J2801" s="5" t="s">
        <v>653</v>
      </c>
      <c r="K2801" s="5" t="s">
        <v>568</v>
      </c>
      <c r="L2801" s="7">
        <v>6</v>
      </c>
      <c r="M2801" s="7" t="s">
        <v>287</v>
      </c>
      <c r="N2801" s="8">
        <v>5089</v>
      </c>
      <c r="O2801" s="122">
        <v>0.02</v>
      </c>
      <c r="P2801" s="10">
        <f t="shared" si="548"/>
        <v>102</v>
      </c>
      <c r="Q2801" s="122">
        <v>5.0000000000000001E-3</v>
      </c>
      <c r="R2801" s="10">
        <f t="shared" si="549"/>
        <v>25</v>
      </c>
      <c r="S2801" s="122">
        <f t="shared" si="550"/>
        <v>2.4955786991550401E-2</v>
      </c>
      <c r="T2801" s="10">
        <f t="shared" si="551"/>
        <v>127</v>
      </c>
      <c r="U2801" s="10">
        <f t="shared" si="552"/>
        <v>5216</v>
      </c>
      <c r="V2801" s="11">
        <v>5292</v>
      </c>
      <c r="W2801" s="12">
        <f t="shared" si="553"/>
        <v>203</v>
      </c>
      <c r="X2801" s="123">
        <f t="shared" si="554"/>
        <v>3.9899999999999998E-2</v>
      </c>
      <c r="Y2801" s="124" t="str">
        <f t="shared" si="555"/>
        <v>0.00%-8.40%</v>
      </c>
      <c r="Z2801" s="15"/>
      <c r="AA2801" s="15"/>
      <c r="AB2801" s="15"/>
      <c r="AC2801" s="125"/>
      <c r="AD2801" s="8">
        <f t="shared" si="556"/>
        <v>0</v>
      </c>
      <c r="AE2801" s="17">
        <f t="shared" si="557"/>
        <v>5292</v>
      </c>
      <c r="AF2801" s="18">
        <f t="shared" si="558"/>
        <v>203</v>
      </c>
      <c r="AG2801" s="126">
        <f t="shared" si="559"/>
        <v>3.9889958734525388E-2</v>
      </c>
      <c r="AH2801" s="20">
        <v>13.6</v>
      </c>
      <c r="AI2801" s="20">
        <v>750</v>
      </c>
      <c r="AJ2801" s="20"/>
      <c r="AK2801" s="20">
        <v>688</v>
      </c>
      <c r="AL2801" s="20">
        <f t="shared" si="560"/>
        <v>81659.199999999997</v>
      </c>
      <c r="AM2801" s="7" t="s">
        <v>287</v>
      </c>
      <c r="AN2801" s="20"/>
      <c r="AO2801" s="21" t="str">
        <f>VLOOKUP(B2801,'[4]FCLCh-VB1'!$B$9:$AQ$248,42,)</f>
        <v>工作能力强，积极性高，任劳任怨，工作认真，门体所有设备小故障都能快速解决，同时生产线上也能一人多岗。</v>
      </c>
      <c r="AP2801" s="21"/>
      <c r="AQ2801" s="5" t="s">
        <v>2672</v>
      </c>
      <c r="AR2801" s="5" t="s">
        <v>2203</v>
      </c>
    </row>
    <row r="2802" spans="1:44">
      <c r="A2802" s="87" t="s">
        <v>562</v>
      </c>
      <c r="B2802" s="5">
        <v>1119109</v>
      </c>
      <c r="C2802" s="5" t="s">
        <v>565</v>
      </c>
      <c r="D2802" s="5" t="s">
        <v>55</v>
      </c>
      <c r="E2802" s="5" t="s">
        <v>2577</v>
      </c>
      <c r="F2802" s="5" t="s">
        <v>2204</v>
      </c>
      <c r="G2802" s="5" t="s">
        <v>2677</v>
      </c>
      <c r="H2802" s="6">
        <v>37468</v>
      </c>
      <c r="I2802" s="5" t="s">
        <v>575</v>
      </c>
      <c r="J2802" s="5" t="s">
        <v>627</v>
      </c>
      <c r="K2802" s="5" t="s">
        <v>568</v>
      </c>
      <c r="L2802" s="7">
        <v>6</v>
      </c>
      <c r="M2802" s="7" t="s">
        <v>287</v>
      </c>
      <c r="N2802" s="8">
        <v>4960</v>
      </c>
      <c r="O2802" s="122">
        <v>0.02</v>
      </c>
      <c r="P2802" s="10">
        <f t="shared" si="548"/>
        <v>99</v>
      </c>
      <c r="Q2802" s="122">
        <v>5.0000000000000001E-3</v>
      </c>
      <c r="R2802" s="10">
        <f t="shared" si="549"/>
        <v>25</v>
      </c>
      <c r="S2802" s="122">
        <f t="shared" si="550"/>
        <v>2.5000000000000001E-2</v>
      </c>
      <c r="T2802" s="10">
        <f t="shared" si="551"/>
        <v>124</v>
      </c>
      <c r="U2802" s="10">
        <f t="shared" si="552"/>
        <v>5084</v>
      </c>
      <c r="V2802" s="11">
        <v>5085</v>
      </c>
      <c r="W2802" s="12">
        <f t="shared" si="553"/>
        <v>125</v>
      </c>
      <c r="X2802" s="123">
        <f t="shared" si="554"/>
        <v>2.52E-2</v>
      </c>
      <c r="Y2802" s="124" t="str">
        <f t="shared" si="555"/>
        <v>0.00%-8.40%</v>
      </c>
      <c r="Z2802" s="15"/>
      <c r="AA2802" s="15"/>
      <c r="AB2802" s="15"/>
      <c r="AC2802" s="125"/>
      <c r="AD2802" s="8">
        <f t="shared" si="556"/>
        <v>0</v>
      </c>
      <c r="AE2802" s="17">
        <f t="shared" si="557"/>
        <v>5085</v>
      </c>
      <c r="AF2802" s="18">
        <f t="shared" si="558"/>
        <v>125</v>
      </c>
      <c r="AG2802" s="126">
        <f t="shared" si="559"/>
        <v>2.5201612903225756E-2</v>
      </c>
      <c r="AH2802" s="20">
        <v>13.6</v>
      </c>
      <c r="AI2802" s="20">
        <v>450</v>
      </c>
      <c r="AJ2802" s="20"/>
      <c r="AK2802" s="20">
        <v>688</v>
      </c>
      <c r="AL2802" s="20">
        <f t="shared" si="560"/>
        <v>75244</v>
      </c>
      <c r="AM2802" s="7" t="s">
        <v>287</v>
      </c>
      <c r="AN2802" s="20"/>
      <c r="AO2802" s="21"/>
      <c r="AP2802" s="21"/>
      <c r="AQ2802" s="5" t="s">
        <v>2672</v>
      </c>
      <c r="AR2802" s="5" t="s">
        <v>2203</v>
      </c>
    </row>
    <row r="2803" spans="1:44">
      <c r="A2803" s="87" t="s">
        <v>562</v>
      </c>
      <c r="B2803" s="5">
        <v>1119114</v>
      </c>
      <c r="C2803" s="5" t="s">
        <v>565</v>
      </c>
      <c r="D2803" s="5" t="s">
        <v>55</v>
      </c>
      <c r="E2803" s="5" t="s">
        <v>2577</v>
      </c>
      <c r="F2803" s="5" t="s">
        <v>2208</v>
      </c>
      <c r="G2803" s="5" t="s">
        <v>2673</v>
      </c>
      <c r="H2803" s="6">
        <v>37715</v>
      </c>
      <c r="I2803" s="5" t="s">
        <v>575</v>
      </c>
      <c r="J2803" s="5" t="s">
        <v>627</v>
      </c>
      <c r="K2803" s="5" t="s">
        <v>568</v>
      </c>
      <c r="L2803" s="7">
        <v>6</v>
      </c>
      <c r="M2803" s="7" t="s">
        <v>287</v>
      </c>
      <c r="N2803" s="8">
        <v>4851</v>
      </c>
      <c r="O2803" s="122">
        <v>0.02</v>
      </c>
      <c r="P2803" s="10">
        <f t="shared" si="548"/>
        <v>97</v>
      </c>
      <c r="Q2803" s="122">
        <v>5.0000000000000001E-3</v>
      </c>
      <c r="R2803" s="10">
        <f t="shared" si="549"/>
        <v>24</v>
      </c>
      <c r="S2803" s="122">
        <f t="shared" si="550"/>
        <v>2.4943310657596373E-2</v>
      </c>
      <c r="T2803" s="10">
        <f t="shared" si="551"/>
        <v>121</v>
      </c>
      <c r="U2803" s="10">
        <f t="shared" si="552"/>
        <v>4972</v>
      </c>
      <c r="V2803" s="11">
        <v>4972.2749999999996</v>
      </c>
      <c r="W2803" s="12">
        <f t="shared" si="553"/>
        <v>121.27499999999964</v>
      </c>
      <c r="X2803" s="123">
        <f t="shared" si="554"/>
        <v>2.5000000000000001E-2</v>
      </c>
      <c r="Y2803" s="124" t="str">
        <f t="shared" si="555"/>
        <v>0.00%-8.40%</v>
      </c>
      <c r="Z2803" s="15"/>
      <c r="AA2803" s="15"/>
      <c r="AB2803" s="15"/>
      <c r="AC2803" s="125"/>
      <c r="AD2803" s="8">
        <f t="shared" si="556"/>
        <v>0</v>
      </c>
      <c r="AE2803" s="17">
        <f t="shared" si="557"/>
        <v>4972.2749999999996</v>
      </c>
      <c r="AF2803" s="18">
        <f t="shared" si="558"/>
        <v>121.27499999999964</v>
      </c>
      <c r="AG2803" s="126">
        <f t="shared" si="559"/>
        <v>2.4999999999999911E-2</v>
      </c>
      <c r="AH2803" s="20">
        <v>13.6</v>
      </c>
      <c r="AI2803" s="20">
        <v>450</v>
      </c>
      <c r="AJ2803" s="20"/>
      <c r="AK2803" s="20">
        <v>688</v>
      </c>
      <c r="AL2803" s="20">
        <f t="shared" si="560"/>
        <v>73710.939999999988</v>
      </c>
      <c r="AM2803" s="7" t="s">
        <v>287</v>
      </c>
      <c r="AN2803" s="20"/>
      <c r="AO2803" s="21"/>
      <c r="AP2803" s="21"/>
      <c r="AQ2803" s="5" t="s">
        <v>2672</v>
      </c>
      <c r="AR2803" s="5" t="s">
        <v>2203</v>
      </c>
    </row>
    <row r="2804" spans="1:44">
      <c r="A2804" s="87" t="s">
        <v>562</v>
      </c>
      <c r="B2804" s="5">
        <v>1119119</v>
      </c>
      <c r="C2804" s="5" t="s">
        <v>565</v>
      </c>
      <c r="D2804" s="5" t="s">
        <v>55</v>
      </c>
      <c r="E2804" s="5" t="s">
        <v>2577</v>
      </c>
      <c r="F2804" s="5" t="s">
        <v>2208</v>
      </c>
      <c r="G2804" s="5" t="s">
        <v>2673</v>
      </c>
      <c r="H2804" s="6">
        <v>37715</v>
      </c>
      <c r="I2804" s="5" t="s">
        <v>575</v>
      </c>
      <c r="J2804" s="5" t="s">
        <v>627</v>
      </c>
      <c r="K2804" s="5" t="s">
        <v>568</v>
      </c>
      <c r="L2804" s="7">
        <v>6</v>
      </c>
      <c r="M2804" s="7" t="s">
        <v>287</v>
      </c>
      <c r="N2804" s="8">
        <v>4789</v>
      </c>
      <c r="O2804" s="122">
        <v>0.02</v>
      </c>
      <c r="P2804" s="10">
        <f t="shared" si="548"/>
        <v>96</v>
      </c>
      <c r="Q2804" s="122">
        <v>5.0000000000000001E-3</v>
      </c>
      <c r="R2804" s="10">
        <f t="shared" si="549"/>
        <v>24</v>
      </c>
      <c r="S2804" s="122">
        <f t="shared" si="550"/>
        <v>2.505742326164126E-2</v>
      </c>
      <c r="T2804" s="10">
        <f t="shared" si="551"/>
        <v>120</v>
      </c>
      <c r="U2804" s="10">
        <f t="shared" si="552"/>
        <v>4909</v>
      </c>
      <c r="V2804" s="11">
        <v>4884.78</v>
      </c>
      <c r="W2804" s="12">
        <f t="shared" si="553"/>
        <v>95.779999999999745</v>
      </c>
      <c r="X2804" s="123">
        <f t="shared" si="554"/>
        <v>0.02</v>
      </c>
      <c r="Y2804" s="124" t="str">
        <f t="shared" si="555"/>
        <v>0.00%-8.40%</v>
      </c>
      <c r="Z2804" s="15"/>
      <c r="AA2804" s="15"/>
      <c r="AB2804" s="15"/>
      <c r="AC2804" s="125"/>
      <c r="AD2804" s="8">
        <f t="shared" si="556"/>
        <v>0</v>
      </c>
      <c r="AE2804" s="17">
        <f t="shared" si="557"/>
        <v>4884.78</v>
      </c>
      <c r="AF2804" s="18">
        <f t="shared" si="558"/>
        <v>95.779999999999745</v>
      </c>
      <c r="AG2804" s="126">
        <f t="shared" si="559"/>
        <v>2.0000000000000018E-2</v>
      </c>
      <c r="AH2804" s="20">
        <v>13.6</v>
      </c>
      <c r="AI2804" s="20">
        <v>450</v>
      </c>
      <c r="AJ2804" s="20"/>
      <c r="AK2804" s="20">
        <v>688</v>
      </c>
      <c r="AL2804" s="20">
        <f t="shared" si="560"/>
        <v>72521.008000000002</v>
      </c>
      <c r="AM2804" s="7" t="s">
        <v>287</v>
      </c>
      <c r="AN2804" s="20"/>
      <c r="AO2804" s="21"/>
      <c r="AP2804" s="21"/>
      <c r="AQ2804" s="5" t="s">
        <v>2672</v>
      </c>
      <c r="AR2804" s="5" t="s">
        <v>2203</v>
      </c>
    </row>
    <row r="2805" spans="1:44">
      <c r="A2805" s="87" t="s">
        <v>562</v>
      </c>
      <c r="B2805" s="5">
        <v>1119121</v>
      </c>
      <c r="C2805" s="5" t="s">
        <v>565</v>
      </c>
      <c r="D2805" s="5" t="s">
        <v>55</v>
      </c>
      <c r="E2805" s="5" t="s">
        <v>2577</v>
      </c>
      <c r="F2805" s="5" t="s">
        <v>2215</v>
      </c>
      <c r="G2805" s="5" t="s">
        <v>2673</v>
      </c>
      <c r="H2805" s="6">
        <v>37368</v>
      </c>
      <c r="I2805" s="5" t="s">
        <v>575</v>
      </c>
      <c r="J2805" s="5" t="s">
        <v>627</v>
      </c>
      <c r="K2805" s="5" t="s">
        <v>568</v>
      </c>
      <c r="L2805" s="7">
        <v>6</v>
      </c>
      <c r="M2805" s="7" t="s">
        <v>287</v>
      </c>
      <c r="N2805" s="8">
        <v>4441</v>
      </c>
      <c r="O2805" s="122">
        <v>0.02</v>
      </c>
      <c r="P2805" s="10">
        <f t="shared" si="548"/>
        <v>89</v>
      </c>
      <c r="Q2805" s="122">
        <v>5.0000000000000001E-3</v>
      </c>
      <c r="R2805" s="10">
        <f t="shared" si="549"/>
        <v>22</v>
      </c>
      <c r="S2805" s="122">
        <f t="shared" si="550"/>
        <v>2.4994370637243864E-2</v>
      </c>
      <c r="T2805" s="10">
        <f t="shared" si="551"/>
        <v>111</v>
      </c>
      <c r="U2805" s="10">
        <f t="shared" si="552"/>
        <v>4552</v>
      </c>
      <c r="V2805" s="11">
        <v>4441</v>
      </c>
      <c r="W2805" s="12">
        <f t="shared" si="553"/>
        <v>0</v>
      </c>
      <c r="X2805" s="123">
        <f t="shared" si="554"/>
        <v>0</v>
      </c>
      <c r="Y2805" s="124" t="str">
        <f t="shared" si="555"/>
        <v>0.00%-8.40%</v>
      </c>
      <c r="Z2805" s="15"/>
      <c r="AA2805" s="15"/>
      <c r="AB2805" s="15"/>
      <c r="AC2805" s="125"/>
      <c r="AD2805" s="8">
        <f t="shared" si="556"/>
        <v>0</v>
      </c>
      <c r="AE2805" s="17">
        <f t="shared" si="557"/>
        <v>4441</v>
      </c>
      <c r="AF2805" s="18">
        <f t="shared" si="558"/>
        <v>0</v>
      </c>
      <c r="AG2805" s="126">
        <f t="shared" si="559"/>
        <v>0</v>
      </c>
      <c r="AH2805" s="20">
        <v>13.6</v>
      </c>
      <c r="AI2805" s="20">
        <v>450</v>
      </c>
      <c r="AJ2805" s="20"/>
      <c r="AK2805" s="20">
        <v>688</v>
      </c>
      <c r="AL2805" s="20">
        <f t="shared" si="560"/>
        <v>66485.600000000006</v>
      </c>
      <c r="AM2805" s="7" t="s">
        <v>287</v>
      </c>
      <c r="AN2805" s="20"/>
      <c r="AO2805" s="21" t="str">
        <f>VLOOKUP(B2805,'[2]FCLCh-VB2'!$B$9:$AQ$230,42,)</f>
        <v>仅能从事单一/简单工序，工作责任心不强</v>
      </c>
      <c r="AP2805" s="21" t="s">
        <v>140</v>
      </c>
      <c r="AQ2805" s="5" t="s">
        <v>2672</v>
      </c>
      <c r="AR2805" s="5" t="s">
        <v>2203</v>
      </c>
    </row>
    <row r="2806" spans="1:44">
      <c r="A2806" s="87" t="s">
        <v>562</v>
      </c>
      <c r="B2806" s="5">
        <v>1119131</v>
      </c>
      <c r="C2806" s="5" t="s">
        <v>565</v>
      </c>
      <c r="D2806" s="5" t="s">
        <v>55</v>
      </c>
      <c r="E2806" s="5" t="s">
        <v>2577</v>
      </c>
      <c r="F2806" s="5" t="s">
        <v>2208</v>
      </c>
      <c r="G2806" s="5" t="s">
        <v>2673</v>
      </c>
      <c r="H2806" s="6">
        <v>39295</v>
      </c>
      <c r="I2806" s="5" t="s">
        <v>575</v>
      </c>
      <c r="J2806" s="5" t="s">
        <v>653</v>
      </c>
      <c r="K2806" s="5" t="s">
        <v>568</v>
      </c>
      <c r="L2806" s="7">
        <v>6</v>
      </c>
      <c r="M2806" s="7" t="s">
        <v>287</v>
      </c>
      <c r="N2806" s="8">
        <v>5126</v>
      </c>
      <c r="O2806" s="122">
        <v>0.02</v>
      </c>
      <c r="P2806" s="10">
        <f t="shared" si="548"/>
        <v>103</v>
      </c>
      <c r="Q2806" s="122">
        <v>5.0000000000000001E-3</v>
      </c>
      <c r="R2806" s="10">
        <f t="shared" si="549"/>
        <v>26</v>
      </c>
      <c r="S2806" s="122">
        <f t="shared" si="550"/>
        <v>2.5165821303160359E-2</v>
      </c>
      <c r="T2806" s="10">
        <f t="shared" si="551"/>
        <v>129</v>
      </c>
      <c r="U2806" s="10">
        <f t="shared" si="552"/>
        <v>5255</v>
      </c>
      <c r="V2806" s="11">
        <v>5305.41</v>
      </c>
      <c r="W2806" s="12">
        <f t="shared" si="553"/>
        <v>179.40999999999985</v>
      </c>
      <c r="X2806" s="123">
        <f t="shared" si="554"/>
        <v>3.5000000000000003E-2</v>
      </c>
      <c r="Y2806" s="124" t="str">
        <f t="shared" si="555"/>
        <v>0.00%-8.40%</v>
      </c>
      <c r="Z2806" s="15"/>
      <c r="AA2806" s="15"/>
      <c r="AB2806" s="15"/>
      <c r="AC2806" s="125"/>
      <c r="AD2806" s="8">
        <f t="shared" si="556"/>
        <v>0</v>
      </c>
      <c r="AE2806" s="17">
        <f t="shared" si="557"/>
        <v>5305.41</v>
      </c>
      <c r="AF2806" s="18">
        <f t="shared" si="558"/>
        <v>179.40999999999985</v>
      </c>
      <c r="AG2806" s="126">
        <f t="shared" si="559"/>
        <v>3.499999999999992E-2</v>
      </c>
      <c r="AH2806" s="20">
        <v>13.6</v>
      </c>
      <c r="AI2806" s="20">
        <v>750</v>
      </c>
      <c r="AJ2806" s="20"/>
      <c r="AK2806" s="20">
        <v>688</v>
      </c>
      <c r="AL2806" s="20">
        <f t="shared" si="560"/>
        <v>81841.576000000001</v>
      </c>
      <c r="AM2806" s="7" t="s">
        <v>287</v>
      </c>
      <c r="AN2806" s="20"/>
      <c r="AO2806" s="21"/>
      <c r="AP2806" s="21"/>
      <c r="AQ2806" s="5" t="s">
        <v>2672</v>
      </c>
      <c r="AR2806" s="5" t="s">
        <v>2203</v>
      </c>
    </row>
    <row r="2807" spans="1:44">
      <c r="A2807" s="87" t="s">
        <v>562</v>
      </c>
      <c r="B2807" s="5">
        <v>1132044</v>
      </c>
      <c r="C2807" s="5" t="s">
        <v>565</v>
      </c>
      <c r="D2807" s="5" t="s">
        <v>55</v>
      </c>
      <c r="E2807" s="5" t="s">
        <v>2577</v>
      </c>
      <c r="F2807" s="5" t="s">
        <v>2215</v>
      </c>
      <c r="G2807" s="5" t="s">
        <v>2673</v>
      </c>
      <c r="H2807" s="6">
        <v>35582</v>
      </c>
      <c r="I2807" s="5" t="s">
        <v>575</v>
      </c>
      <c r="J2807" s="5" t="s">
        <v>2642</v>
      </c>
      <c r="K2807" s="5" t="s">
        <v>568</v>
      </c>
      <c r="L2807" s="7">
        <v>6</v>
      </c>
      <c r="M2807" s="7" t="s">
        <v>287</v>
      </c>
      <c r="N2807" s="8">
        <v>4737</v>
      </c>
      <c r="O2807" s="122">
        <v>0.02</v>
      </c>
      <c r="P2807" s="10">
        <f t="shared" si="548"/>
        <v>95</v>
      </c>
      <c r="Q2807" s="122">
        <v>5.0000000000000001E-3</v>
      </c>
      <c r="R2807" s="10">
        <f t="shared" si="549"/>
        <v>24</v>
      </c>
      <c r="S2807" s="122">
        <f t="shared" si="550"/>
        <v>2.5121384842727464E-2</v>
      </c>
      <c r="T2807" s="10">
        <f t="shared" si="551"/>
        <v>119</v>
      </c>
      <c r="U2807" s="10">
        <f t="shared" si="552"/>
        <v>4856</v>
      </c>
      <c r="V2807" s="11">
        <v>4856</v>
      </c>
      <c r="W2807" s="12">
        <f t="shared" si="553"/>
        <v>119</v>
      </c>
      <c r="X2807" s="123">
        <f t="shared" si="554"/>
        <v>2.5100000000000001E-2</v>
      </c>
      <c r="Y2807" s="124" t="str">
        <f t="shared" si="555"/>
        <v>0.00%-8.40%</v>
      </c>
      <c r="Z2807" s="15"/>
      <c r="AA2807" s="15"/>
      <c r="AB2807" s="15"/>
      <c r="AC2807" s="125"/>
      <c r="AD2807" s="8">
        <f t="shared" si="556"/>
        <v>0</v>
      </c>
      <c r="AE2807" s="17">
        <f t="shared" si="557"/>
        <v>4856</v>
      </c>
      <c r="AF2807" s="18">
        <f t="shared" si="558"/>
        <v>119</v>
      </c>
      <c r="AG2807" s="126">
        <f t="shared" si="559"/>
        <v>2.5121384842727412E-2</v>
      </c>
      <c r="AH2807" s="20">
        <v>13.6</v>
      </c>
      <c r="AI2807" s="20">
        <v>650</v>
      </c>
      <c r="AJ2807" s="20"/>
      <c r="AK2807" s="20">
        <v>688</v>
      </c>
      <c r="AL2807" s="20">
        <f t="shared" si="560"/>
        <v>74529.599999999991</v>
      </c>
      <c r="AM2807" s="7" t="s">
        <v>287</v>
      </c>
      <c r="AN2807" s="20"/>
      <c r="AO2807" s="21"/>
      <c r="AP2807" s="21"/>
      <c r="AQ2807" s="5" t="s">
        <v>2672</v>
      </c>
      <c r="AR2807" s="5" t="s">
        <v>2203</v>
      </c>
    </row>
    <row r="2808" spans="1:44">
      <c r="A2808" s="87" t="s">
        <v>562</v>
      </c>
      <c r="B2808" s="5">
        <v>1213074</v>
      </c>
      <c r="C2808" s="5" t="s">
        <v>565</v>
      </c>
      <c r="D2808" s="5" t="s">
        <v>55</v>
      </c>
      <c r="E2808" s="5" t="s">
        <v>2577</v>
      </c>
      <c r="F2808" s="5" t="s">
        <v>2199</v>
      </c>
      <c r="G2808" s="5" t="s">
        <v>2676</v>
      </c>
      <c r="H2808" s="6">
        <v>34182</v>
      </c>
      <c r="I2808" s="5" t="s">
        <v>586</v>
      </c>
      <c r="J2808" s="5" t="s">
        <v>652</v>
      </c>
      <c r="K2808" s="5" t="s">
        <v>568</v>
      </c>
      <c r="L2808" s="7">
        <v>6</v>
      </c>
      <c r="M2808" s="7" t="s">
        <v>287</v>
      </c>
      <c r="N2808" s="8">
        <v>6316</v>
      </c>
      <c r="O2808" s="122">
        <v>0.02</v>
      </c>
      <c r="P2808" s="10">
        <f t="shared" si="548"/>
        <v>126</v>
      </c>
      <c r="Q2808" s="122">
        <v>5.0000000000000001E-3</v>
      </c>
      <c r="R2808" s="10">
        <f t="shared" si="549"/>
        <v>32</v>
      </c>
      <c r="S2808" s="122">
        <f t="shared" si="550"/>
        <v>2.5015832805573148E-2</v>
      </c>
      <c r="T2808" s="10">
        <f t="shared" si="551"/>
        <v>158</v>
      </c>
      <c r="U2808" s="10">
        <f t="shared" si="552"/>
        <v>6474</v>
      </c>
      <c r="V2808" s="11">
        <v>6316</v>
      </c>
      <c r="W2808" s="12">
        <f t="shared" si="553"/>
        <v>0</v>
      </c>
      <c r="X2808" s="123">
        <f t="shared" si="554"/>
        <v>0</v>
      </c>
      <c r="Y2808" s="124" t="str">
        <f t="shared" si="555"/>
        <v>0.00%-8.40%</v>
      </c>
      <c r="Z2808" s="15"/>
      <c r="AA2808" s="15"/>
      <c r="AB2808" s="15"/>
      <c r="AC2808" s="125"/>
      <c r="AD2808" s="8">
        <f t="shared" si="556"/>
        <v>0</v>
      </c>
      <c r="AE2808" s="17">
        <f t="shared" si="557"/>
        <v>6316</v>
      </c>
      <c r="AF2808" s="18">
        <f t="shared" si="558"/>
        <v>0</v>
      </c>
      <c r="AG2808" s="126">
        <f t="shared" si="559"/>
        <v>0</v>
      </c>
      <c r="AH2808" s="20">
        <v>13.6</v>
      </c>
      <c r="AI2808" s="20">
        <v>750</v>
      </c>
      <c r="AJ2808" s="20"/>
      <c r="AK2808" s="20">
        <v>688</v>
      </c>
      <c r="AL2808" s="20">
        <f t="shared" si="560"/>
        <v>95585.599999999991</v>
      </c>
      <c r="AM2808" s="7" t="s">
        <v>287</v>
      </c>
      <c r="AN2808" s="20"/>
      <c r="AO2808" s="21" t="str">
        <f>VLOOKUP(B2808,'[5]FCLCh-VBR'!$B$9:$AQ$42,42,)</f>
        <v>2026 请假3个月</v>
      </c>
      <c r="AP2808" s="21" t="s">
        <v>624</v>
      </c>
      <c r="AQ2808" s="5" t="s">
        <v>2672</v>
      </c>
      <c r="AR2808" s="5" t="s">
        <v>2203</v>
      </c>
    </row>
    <row r="2809" spans="1:44">
      <c r="A2809" s="87" t="s">
        <v>562</v>
      </c>
      <c r="B2809" s="5">
        <v>1213105</v>
      </c>
      <c r="C2809" s="5" t="s">
        <v>565</v>
      </c>
      <c r="D2809" s="5" t="s">
        <v>55</v>
      </c>
      <c r="E2809" s="5" t="s">
        <v>2577</v>
      </c>
      <c r="F2809" s="5" t="s">
        <v>2215</v>
      </c>
      <c r="G2809" s="5" t="s">
        <v>2673</v>
      </c>
      <c r="H2809" s="6">
        <v>37368</v>
      </c>
      <c r="I2809" s="5" t="s">
        <v>575</v>
      </c>
      <c r="J2809" s="5" t="s">
        <v>627</v>
      </c>
      <c r="K2809" s="5" t="s">
        <v>568</v>
      </c>
      <c r="L2809" s="7">
        <v>6</v>
      </c>
      <c r="M2809" s="7" t="s">
        <v>287</v>
      </c>
      <c r="N2809" s="8">
        <v>4951</v>
      </c>
      <c r="O2809" s="122">
        <v>0.02</v>
      </c>
      <c r="P2809" s="10">
        <f t="shared" si="548"/>
        <v>99</v>
      </c>
      <c r="Q2809" s="122">
        <v>5.0000000000000001E-3</v>
      </c>
      <c r="R2809" s="10">
        <f t="shared" si="549"/>
        <v>25</v>
      </c>
      <c r="S2809" s="122">
        <f t="shared" si="550"/>
        <v>2.5045445364572812E-2</v>
      </c>
      <c r="T2809" s="10">
        <f t="shared" si="551"/>
        <v>124</v>
      </c>
      <c r="U2809" s="10">
        <f t="shared" si="552"/>
        <v>5075</v>
      </c>
      <c r="V2809" s="11">
        <v>5075</v>
      </c>
      <c r="W2809" s="12">
        <f t="shared" si="553"/>
        <v>124</v>
      </c>
      <c r="X2809" s="123">
        <f t="shared" si="554"/>
        <v>2.5000000000000001E-2</v>
      </c>
      <c r="Y2809" s="124" t="str">
        <f t="shared" si="555"/>
        <v>0.00%-8.40%</v>
      </c>
      <c r="Z2809" s="15"/>
      <c r="AA2809" s="15"/>
      <c r="AB2809" s="15"/>
      <c r="AC2809" s="125"/>
      <c r="AD2809" s="8">
        <f t="shared" si="556"/>
        <v>0</v>
      </c>
      <c r="AE2809" s="17">
        <f t="shared" si="557"/>
        <v>5075</v>
      </c>
      <c r="AF2809" s="18">
        <f t="shared" si="558"/>
        <v>124</v>
      </c>
      <c r="AG2809" s="126">
        <f t="shared" si="559"/>
        <v>2.504544536457276E-2</v>
      </c>
      <c r="AH2809" s="20">
        <v>13.6</v>
      </c>
      <c r="AI2809" s="20">
        <v>450</v>
      </c>
      <c r="AJ2809" s="20"/>
      <c r="AK2809" s="20">
        <v>688</v>
      </c>
      <c r="AL2809" s="20">
        <f t="shared" si="560"/>
        <v>75108</v>
      </c>
      <c r="AM2809" s="7" t="s">
        <v>287</v>
      </c>
      <c r="AN2809" s="20"/>
      <c r="AO2809" s="21"/>
      <c r="AP2809" s="21"/>
      <c r="AQ2809" s="5" t="s">
        <v>2672</v>
      </c>
      <c r="AR2809" s="5" t="s">
        <v>2203</v>
      </c>
    </row>
    <row r="2810" spans="1:44">
      <c r="A2810" s="87" t="s">
        <v>562</v>
      </c>
      <c r="B2810" s="5">
        <v>1213133</v>
      </c>
      <c r="C2810" s="5" t="s">
        <v>565</v>
      </c>
      <c r="D2810" s="5" t="s">
        <v>55</v>
      </c>
      <c r="E2810" s="5" t="s">
        <v>2577</v>
      </c>
      <c r="F2810" s="5" t="s">
        <v>2199</v>
      </c>
      <c r="G2810" s="5" t="s">
        <v>2676</v>
      </c>
      <c r="H2810" s="6">
        <v>39461</v>
      </c>
      <c r="I2810" s="5" t="s">
        <v>489</v>
      </c>
      <c r="J2810" s="5" t="s">
        <v>489</v>
      </c>
      <c r="K2810" s="5" t="s">
        <v>568</v>
      </c>
      <c r="L2810" s="7">
        <v>6</v>
      </c>
      <c r="M2810" s="7" t="s">
        <v>287</v>
      </c>
      <c r="N2810" s="8">
        <v>8221</v>
      </c>
      <c r="O2810" s="122">
        <v>0.02</v>
      </c>
      <c r="P2810" s="10">
        <f t="shared" si="548"/>
        <v>164</v>
      </c>
      <c r="Q2810" s="122">
        <v>5.0000000000000001E-3</v>
      </c>
      <c r="R2810" s="10">
        <f t="shared" si="549"/>
        <v>41</v>
      </c>
      <c r="S2810" s="122">
        <f t="shared" si="550"/>
        <v>2.493613915582046E-2</v>
      </c>
      <c r="T2810" s="10">
        <f t="shared" si="551"/>
        <v>205</v>
      </c>
      <c r="U2810" s="10">
        <f t="shared" si="552"/>
        <v>8426</v>
      </c>
      <c r="V2810" s="11">
        <v>8385.42</v>
      </c>
      <c r="W2810" s="12">
        <f t="shared" si="553"/>
        <v>164.42000000000007</v>
      </c>
      <c r="X2810" s="123">
        <f t="shared" si="554"/>
        <v>0.02</v>
      </c>
      <c r="Y2810" s="124" t="str">
        <f t="shared" si="555"/>
        <v>0.00%-8.40%</v>
      </c>
      <c r="Z2810" s="15"/>
      <c r="AA2810" s="15"/>
      <c r="AB2810" s="15"/>
      <c r="AC2810" s="125"/>
      <c r="AD2810" s="8">
        <f t="shared" si="556"/>
        <v>0</v>
      </c>
      <c r="AE2810" s="17">
        <f t="shared" si="557"/>
        <v>8385.42</v>
      </c>
      <c r="AF2810" s="18">
        <f t="shared" si="558"/>
        <v>164.42000000000007</v>
      </c>
      <c r="AG2810" s="126">
        <f t="shared" si="559"/>
        <v>2.0000000000000018E-2</v>
      </c>
      <c r="AH2810" s="20">
        <v>13.6</v>
      </c>
      <c r="AI2810" s="20">
        <v>850</v>
      </c>
      <c r="AJ2810" s="20"/>
      <c r="AK2810" s="20">
        <v>688</v>
      </c>
      <c r="AL2810" s="20">
        <f t="shared" si="560"/>
        <v>124929.712</v>
      </c>
      <c r="AM2810" s="7" t="s">
        <v>287</v>
      </c>
      <c r="AN2810" s="20"/>
      <c r="AO2810" s="21" t="str">
        <f>VLOOKUP(B2810,'[5]FCLCh-VBR'!$B$9:$AQ$42,42,)</f>
        <v>2025 请假 8.87%， 但是日常工作中，作为班长管理有序</v>
      </c>
      <c r="AP2810" s="21"/>
      <c r="AQ2810" s="5" t="s">
        <v>2672</v>
      </c>
      <c r="AR2810" s="5" t="s">
        <v>2203</v>
      </c>
    </row>
    <row r="2811" spans="1:44">
      <c r="A2811" s="87" t="s">
        <v>562</v>
      </c>
      <c r="B2811" s="5">
        <v>1213135</v>
      </c>
      <c r="C2811" s="5" t="s">
        <v>565</v>
      </c>
      <c r="D2811" s="5" t="s">
        <v>55</v>
      </c>
      <c r="E2811" s="5" t="s">
        <v>2577</v>
      </c>
      <c r="F2811" s="5" t="s">
        <v>2208</v>
      </c>
      <c r="G2811" s="5" t="s">
        <v>2673</v>
      </c>
      <c r="H2811" s="6">
        <v>39462</v>
      </c>
      <c r="I2811" s="5" t="s">
        <v>575</v>
      </c>
      <c r="J2811" s="5" t="s">
        <v>627</v>
      </c>
      <c r="K2811" s="5" t="s">
        <v>568</v>
      </c>
      <c r="L2811" s="7">
        <v>6</v>
      </c>
      <c r="M2811" s="7" t="s">
        <v>287</v>
      </c>
      <c r="N2811" s="8">
        <v>4675</v>
      </c>
      <c r="O2811" s="122">
        <v>0.02</v>
      </c>
      <c r="P2811" s="10">
        <f t="shared" si="548"/>
        <v>94</v>
      </c>
      <c r="Q2811" s="122">
        <v>5.0000000000000001E-3</v>
      </c>
      <c r="R2811" s="10">
        <f t="shared" si="549"/>
        <v>23</v>
      </c>
      <c r="S2811" s="122">
        <f t="shared" si="550"/>
        <v>2.502673796791444E-2</v>
      </c>
      <c r="T2811" s="10">
        <f t="shared" si="551"/>
        <v>117</v>
      </c>
      <c r="U2811" s="10">
        <f t="shared" si="552"/>
        <v>4792</v>
      </c>
      <c r="V2811" s="11">
        <v>4675</v>
      </c>
      <c r="W2811" s="12">
        <f t="shared" si="553"/>
        <v>0</v>
      </c>
      <c r="X2811" s="123">
        <f t="shared" si="554"/>
        <v>0</v>
      </c>
      <c r="Y2811" s="124" t="str">
        <f t="shared" si="555"/>
        <v>0.00%-8.40%</v>
      </c>
      <c r="Z2811" s="15"/>
      <c r="AA2811" s="15"/>
      <c r="AB2811" s="15"/>
      <c r="AC2811" s="125"/>
      <c r="AD2811" s="8">
        <f t="shared" si="556"/>
        <v>0</v>
      </c>
      <c r="AE2811" s="17">
        <f t="shared" si="557"/>
        <v>4675</v>
      </c>
      <c r="AF2811" s="18">
        <f t="shared" si="558"/>
        <v>0</v>
      </c>
      <c r="AG2811" s="126">
        <f t="shared" si="559"/>
        <v>0</v>
      </c>
      <c r="AH2811" s="20">
        <v>13.6</v>
      </c>
      <c r="AI2811" s="20">
        <v>450</v>
      </c>
      <c r="AJ2811" s="20"/>
      <c r="AK2811" s="20">
        <v>688</v>
      </c>
      <c r="AL2811" s="20">
        <f t="shared" si="560"/>
        <v>69668</v>
      </c>
      <c r="AM2811" s="7" t="s">
        <v>287</v>
      </c>
      <c r="AN2811" s="20"/>
      <c r="AO2811" s="21" t="str">
        <f>VLOOKUP(B2811,'[3]FCLCh-VB3'!$B$9:$AQ$389,42,)</f>
        <v>长期在爱心岗位工作，低绩效</v>
      </c>
      <c r="AP2811" s="21" t="s">
        <v>140</v>
      </c>
      <c r="AQ2811" s="5" t="s">
        <v>2672</v>
      </c>
      <c r="AR2811" s="5" t="s">
        <v>2203</v>
      </c>
    </row>
    <row r="2812" spans="1:44">
      <c r="A2812" s="87" t="s">
        <v>562</v>
      </c>
      <c r="B2812" s="5">
        <v>1213144</v>
      </c>
      <c r="C2812" s="5" t="s">
        <v>565</v>
      </c>
      <c r="D2812" s="5" t="s">
        <v>55</v>
      </c>
      <c r="E2812" s="5" t="s">
        <v>2577</v>
      </c>
      <c r="F2812" s="5" t="s">
        <v>2215</v>
      </c>
      <c r="G2812" s="5" t="s">
        <v>2673</v>
      </c>
      <c r="H2812" s="6">
        <v>38243</v>
      </c>
      <c r="I2812" s="5" t="s">
        <v>575</v>
      </c>
      <c r="J2812" s="5" t="s">
        <v>627</v>
      </c>
      <c r="K2812" s="5" t="s">
        <v>568</v>
      </c>
      <c r="L2812" s="7">
        <v>6</v>
      </c>
      <c r="M2812" s="7" t="s">
        <v>287</v>
      </c>
      <c r="N2812" s="8">
        <v>4865</v>
      </c>
      <c r="O2812" s="122">
        <v>0.02</v>
      </c>
      <c r="P2812" s="10">
        <f t="shared" si="548"/>
        <v>97</v>
      </c>
      <c r="Q2812" s="122">
        <v>5.0000000000000001E-3</v>
      </c>
      <c r="R2812" s="10">
        <f t="shared" si="549"/>
        <v>24</v>
      </c>
      <c r="S2812" s="122">
        <f t="shared" si="550"/>
        <v>2.4871531346351491E-2</v>
      </c>
      <c r="T2812" s="10">
        <f t="shared" si="551"/>
        <v>121</v>
      </c>
      <c r="U2812" s="10">
        <f t="shared" si="552"/>
        <v>4986</v>
      </c>
      <c r="V2812" s="11">
        <v>4986</v>
      </c>
      <c r="W2812" s="12">
        <f t="shared" si="553"/>
        <v>121</v>
      </c>
      <c r="X2812" s="123">
        <f t="shared" si="554"/>
        <v>2.4899999999999999E-2</v>
      </c>
      <c r="Y2812" s="124" t="str">
        <f t="shared" si="555"/>
        <v>0.00%-8.40%</v>
      </c>
      <c r="Z2812" s="15"/>
      <c r="AA2812" s="15"/>
      <c r="AB2812" s="15"/>
      <c r="AC2812" s="125"/>
      <c r="AD2812" s="8">
        <f t="shared" si="556"/>
        <v>0</v>
      </c>
      <c r="AE2812" s="17">
        <f t="shared" si="557"/>
        <v>4986</v>
      </c>
      <c r="AF2812" s="18">
        <f t="shared" si="558"/>
        <v>121</v>
      </c>
      <c r="AG2812" s="126">
        <f t="shared" si="559"/>
        <v>2.487153134635145E-2</v>
      </c>
      <c r="AH2812" s="20">
        <v>13.6</v>
      </c>
      <c r="AI2812" s="20">
        <v>450</v>
      </c>
      <c r="AJ2812" s="20"/>
      <c r="AK2812" s="20">
        <v>688</v>
      </c>
      <c r="AL2812" s="20">
        <f t="shared" si="560"/>
        <v>73897.599999999991</v>
      </c>
      <c r="AM2812" s="7" t="s">
        <v>287</v>
      </c>
      <c r="AN2812" s="20"/>
      <c r="AO2812" s="21"/>
      <c r="AP2812" s="21"/>
      <c r="AQ2812" s="5" t="s">
        <v>2672</v>
      </c>
      <c r="AR2812" s="5" t="s">
        <v>2203</v>
      </c>
    </row>
    <row r="2813" spans="1:44">
      <c r="A2813" s="87" t="s">
        <v>562</v>
      </c>
      <c r="B2813" s="5">
        <v>1332015</v>
      </c>
      <c r="C2813" s="5" t="s">
        <v>565</v>
      </c>
      <c r="D2813" s="5" t="s">
        <v>55</v>
      </c>
      <c r="E2813" s="5" t="s">
        <v>2577</v>
      </c>
      <c r="F2813" s="5" t="s">
        <v>2199</v>
      </c>
      <c r="G2813" s="5" t="s">
        <v>2676</v>
      </c>
      <c r="H2813" s="6">
        <v>33420</v>
      </c>
      <c r="I2813" s="5" t="s">
        <v>575</v>
      </c>
      <c r="J2813" s="5" t="s">
        <v>653</v>
      </c>
      <c r="K2813" s="5" t="s">
        <v>568</v>
      </c>
      <c r="L2813" s="7">
        <v>6</v>
      </c>
      <c r="M2813" s="7" t="s">
        <v>287</v>
      </c>
      <c r="N2813" s="8">
        <v>5042</v>
      </c>
      <c r="O2813" s="122">
        <v>0.02</v>
      </c>
      <c r="P2813" s="10">
        <f t="shared" si="548"/>
        <v>101</v>
      </c>
      <c r="Q2813" s="122">
        <v>5.0000000000000001E-3</v>
      </c>
      <c r="R2813" s="10">
        <f t="shared" si="549"/>
        <v>25</v>
      </c>
      <c r="S2813" s="122">
        <f t="shared" si="550"/>
        <v>2.4990083300277667E-2</v>
      </c>
      <c r="T2813" s="10">
        <f t="shared" si="551"/>
        <v>126</v>
      </c>
      <c r="U2813" s="10">
        <f t="shared" si="552"/>
        <v>5168</v>
      </c>
      <c r="V2813" s="11">
        <v>5142.84</v>
      </c>
      <c r="W2813" s="12">
        <f t="shared" si="553"/>
        <v>100.84000000000015</v>
      </c>
      <c r="X2813" s="123">
        <f t="shared" si="554"/>
        <v>0.02</v>
      </c>
      <c r="Y2813" s="124" t="str">
        <f t="shared" si="555"/>
        <v>0.00%-8.40%</v>
      </c>
      <c r="Z2813" s="15"/>
      <c r="AA2813" s="15"/>
      <c r="AB2813" s="15"/>
      <c r="AC2813" s="125"/>
      <c r="AD2813" s="8">
        <f t="shared" si="556"/>
        <v>0</v>
      </c>
      <c r="AE2813" s="17">
        <f t="shared" si="557"/>
        <v>5142.84</v>
      </c>
      <c r="AF2813" s="18">
        <f t="shared" si="558"/>
        <v>100.84000000000015</v>
      </c>
      <c r="AG2813" s="126">
        <f t="shared" si="559"/>
        <v>2.0000000000000018E-2</v>
      </c>
      <c r="AH2813" s="20">
        <v>13.6</v>
      </c>
      <c r="AI2813" s="20">
        <v>750</v>
      </c>
      <c r="AJ2813" s="20"/>
      <c r="AK2813" s="20">
        <v>688</v>
      </c>
      <c r="AL2813" s="20">
        <f t="shared" si="560"/>
        <v>79630.623999999996</v>
      </c>
      <c r="AM2813" s="7" t="s">
        <v>287</v>
      </c>
      <c r="AN2813" s="20"/>
      <c r="AO2813" s="21"/>
      <c r="AP2813" s="21"/>
      <c r="AQ2813" s="5" t="s">
        <v>2672</v>
      </c>
      <c r="AR2813" s="5" t="s">
        <v>2203</v>
      </c>
    </row>
    <row r="2814" spans="1:44">
      <c r="A2814" s="87" t="s">
        <v>562</v>
      </c>
      <c r="B2814" s="5">
        <v>1705040</v>
      </c>
      <c r="C2814" s="5" t="s">
        <v>565</v>
      </c>
      <c r="D2814" s="5" t="s">
        <v>55</v>
      </c>
      <c r="E2814" s="5" t="s">
        <v>2577</v>
      </c>
      <c r="F2814" s="5" t="s">
        <v>2215</v>
      </c>
      <c r="G2814" s="5" t="s">
        <v>2673</v>
      </c>
      <c r="H2814" s="6">
        <v>39664</v>
      </c>
      <c r="I2814" s="5" t="s">
        <v>575</v>
      </c>
      <c r="J2814" s="5" t="s">
        <v>653</v>
      </c>
      <c r="K2814" s="5" t="s">
        <v>568</v>
      </c>
      <c r="L2814" s="7">
        <v>6</v>
      </c>
      <c r="M2814" s="7" t="s">
        <v>287</v>
      </c>
      <c r="N2814" s="8">
        <v>4750</v>
      </c>
      <c r="O2814" s="122">
        <v>0.02</v>
      </c>
      <c r="P2814" s="10">
        <f t="shared" si="548"/>
        <v>95</v>
      </c>
      <c r="Q2814" s="122">
        <v>5.0000000000000001E-3</v>
      </c>
      <c r="R2814" s="10">
        <f t="shared" si="549"/>
        <v>24</v>
      </c>
      <c r="S2814" s="122">
        <f t="shared" si="550"/>
        <v>2.5052631578947368E-2</v>
      </c>
      <c r="T2814" s="10">
        <f t="shared" si="551"/>
        <v>119</v>
      </c>
      <c r="U2814" s="10">
        <f t="shared" si="552"/>
        <v>4869</v>
      </c>
      <c r="V2814" s="11">
        <v>4893</v>
      </c>
      <c r="W2814" s="12">
        <f t="shared" si="553"/>
        <v>143</v>
      </c>
      <c r="X2814" s="123">
        <f t="shared" si="554"/>
        <v>3.0099999999999998E-2</v>
      </c>
      <c r="Y2814" s="124" t="str">
        <f t="shared" si="555"/>
        <v>0.00%-8.40%</v>
      </c>
      <c r="Z2814" s="15"/>
      <c r="AA2814" s="15"/>
      <c r="AB2814" s="15"/>
      <c r="AC2814" s="125"/>
      <c r="AD2814" s="8">
        <f t="shared" si="556"/>
        <v>0</v>
      </c>
      <c r="AE2814" s="17">
        <f t="shared" si="557"/>
        <v>4893</v>
      </c>
      <c r="AF2814" s="18">
        <f t="shared" si="558"/>
        <v>143</v>
      </c>
      <c r="AG2814" s="126">
        <f t="shared" si="559"/>
        <v>3.0105263157894635E-2</v>
      </c>
      <c r="AH2814" s="20">
        <v>13.6</v>
      </c>
      <c r="AI2814" s="20">
        <v>750</v>
      </c>
      <c r="AJ2814" s="20"/>
      <c r="AK2814" s="20">
        <v>688</v>
      </c>
      <c r="AL2814" s="20">
        <f t="shared" si="560"/>
        <v>76232.800000000003</v>
      </c>
      <c r="AM2814" s="7" t="s">
        <v>287</v>
      </c>
      <c r="AN2814" s="20"/>
      <c r="AO2814" s="21"/>
      <c r="AP2814" s="21"/>
      <c r="AQ2814" s="5" t="s">
        <v>2672</v>
      </c>
      <c r="AR2814" s="5" t="s">
        <v>2203</v>
      </c>
    </row>
    <row r="2815" spans="1:44">
      <c r="A2815" s="87" t="s">
        <v>562</v>
      </c>
      <c r="B2815" s="5">
        <v>1707037</v>
      </c>
      <c r="C2815" s="5" t="s">
        <v>565</v>
      </c>
      <c r="D2815" s="5" t="s">
        <v>55</v>
      </c>
      <c r="E2815" s="5" t="s">
        <v>2577</v>
      </c>
      <c r="F2815" s="5" t="s">
        <v>2204</v>
      </c>
      <c r="G2815" s="5" t="s">
        <v>2673</v>
      </c>
      <c r="H2815" s="6">
        <v>40391</v>
      </c>
      <c r="I2815" s="5" t="s">
        <v>586</v>
      </c>
      <c r="J2815" s="5" t="s">
        <v>713</v>
      </c>
      <c r="K2815" s="5" t="s">
        <v>568</v>
      </c>
      <c r="L2815" s="7">
        <v>6</v>
      </c>
      <c r="M2815" s="7" t="s">
        <v>287</v>
      </c>
      <c r="N2815" s="8">
        <v>5667</v>
      </c>
      <c r="O2815" s="122">
        <v>0.02</v>
      </c>
      <c r="P2815" s="10">
        <f t="shared" si="548"/>
        <v>113</v>
      </c>
      <c r="Q2815" s="122">
        <v>5.0000000000000001E-3</v>
      </c>
      <c r="R2815" s="10">
        <f t="shared" si="549"/>
        <v>28</v>
      </c>
      <c r="S2815" s="122">
        <f t="shared" si="550"/>
        <v>2.4880889359449446E-2</v>
      </c>
      <c r="T2815" s="10">
        <f t="shared" si="551"/>
        <v>141</v>
      </c>
      <c r="U2815" s="10">
        <f t="shared" si="552"/>
        <v>5808</v>
      </c>
      <c r="V2815" s="11">
        <v>5888</v>
      </c>
      <c r="W2815" s="12">
        <f t="shared" si="553"/>
        <v>221</v>
      </c>
      <c r="X2815" s="123">
        <f t="shared" si="554"/>
        <v>3.9E-2</v>
      </c>
      <c r="Y2815" s="124" t="str">
        <f t="shared" si="555"/>
        <v>0.00%-8.40%</v>
      </c>
      <c r="Z2815" s="15"/>
      <c r="AA2815" s="15"/>
      <c r="AB2815" s="15"/>
      <c r="AC2815" s="125"/>
      <c r="AD2815" s="8">
        <f t="shared" si="556"/>
        <v>0</v>
      </c>
      <c r="AE2815" s="17">
        <f t="shared" si="557"/>
        <v>5888</v>
      </c>
      <c r="AF2815" s="18">
        <f t="shared" si="558"/>
        <v>221</v>
      </c>
      <c r="AG2815" s="126">
        <f t="shared" si="559"/>
        <v>3.8997706017293021E-2</v>
      </c>
      <c r="AH2815" s="20">
        <v>13.6</v>
      </c>
      <c r="AI2815" s="20">
        <v>750</v>
      </c>
      <c r="AJ2815" s="20"/>
      <c r="AK2815" s="20">
        <v>688</v>
      </c>
      <c r="AL2815" s="20">
        <f t="shared" si="560"/>
        <v>89764.800000000003</v>
      </c>
      <c r="AM2815" s="7" t="s">
        <v>287</v>
      </c>
      <c r="AN2815" s="20"/>
      <c r="AO2815" s="21"/>
      <c r="AP2815" s="21"/>
      <c r="AQ2815" s="5" t="s">
        <v>2672</v>
      </c>
      <c r="AR2815" s="5" t="s">
        <v>2203</v>
      </c>
    </row>
    <row r="2816" spans="1:44">
      <c r="A2816" s="87" t="s">
        <v>562</v>
      </c>
      <c r="B2816" s="5">
        <v>1708031</v>
      </c>
      <c r="C2816" s="5" t="s">
        <v>565</v>
      </c>
      <c r="D2816" s="5" t="s">
        <v>55</v>
      </c>
      <c r="E2816" s="5" t="s">
        <v>2577</v>
      </c>
      <c r="F2816" s="5" t="s">
        <v>2215</v>
      </c>
      <c r="G2816" s="5" t="s">
        <v>2673</v>
      </c>
      <c r="H2816" s="6">
        <v>40764</v>
      </c>
      <c r="I2816" s="5" t="s">
        <v>489</v>
      </c>
      <c r="J2816" s="5" t="s">
        <v>489</v>
      </c>
      <c r="K2816" s="5" t="s">
        <v>568</v>
      </c>
      <c r="L2816" s="7">
        <v>6</v>
      </c>
      <c r="M2816" s="7" t="s">
        <v>287</v>
      </c>
      <c r="N2816" s="8">
        <v>5603</v>
      </c>
      <c r="O2816" s="122">
        <v>0.02</v>
      </c>
      <c r="P2816" s="10">
        <f t="shared" si="548"/>
        <v>112</v>
      </c>
      <c r="Q2816" s="122">
        <v>5.0000000000000001E-3</v>
      </c>
      <c r="R2816" s="10">
        <f t="shared" si="549"/>
        <v>28</v>
      </c>
      <c r="S2816" s="122">
        <f t="shared" si="550"/>
        <v>2.4986614313760487E-2</v>
      </c>
      <c r="T2816" s="10">
        <f t="shared" si="551"/>
        <v>140</v>
      </c>
      <c r="U2816" s="10">
        <f t="shared" si="552"/>
        <v>5743</v>
      </c>
      <c r="V2816" s="11">
        <v>5939</v>
      </c>
      <c r="W2816" s="12">
        <f t="shared" si="553"/>
        <v>336</v>
      </c>
      <c r="X2816" s="123">
        <f t="shared" si="554"/>
        <v>0.06</v>
      </c>
      <c r="Y2816" s="124" t="str">
        <f t="shared" si="555"/>
        <v>0.00%-8.40%</v>
      </c>
      <c r="Z2816" s="15"/>
      <c r="AA2816" s="15"/>
      <c r="AB2816" s="15"/>
      <c r="AC2816" s="125"/>
      <c r="AD2816" s="8">
        <f t="shared" si="556"/>
        <v>0</v>
      </c>
      <c r="AE2816" s="17">
        <f t="shared" si="557"/>
        <v>5939</v>
      </c>
      <c r="AF2816" s="18">
        <f t="shared" si="558"/>
        <v>336</v>
      </c>
      <c r="AG2816" s="126">
        <f t="shared" si="559"/>
        <v>5.9967874353025197E-2</v>
      </c>
      <c r="AH2816" s="20">
        <v>13.6</v>
      </c>
      <c r="AI2816" s="20">
        <v>850</v>
      </c>
      <c r="AJ2816" s="20"/>
      <c r="AK2816" s="20">
        <v>688</v>
      </c>
      <c r="AL2816" s="20">
        <f t="shared" si="560"/>
        <v>91658.4</v>
      </c>
      <c r="AM2816" s="7" t="s">
        <v>287</v>
      </c>
      <c r="AN2816" s="20"/>
      <c r="AO2816" s="21" t="str">
        <f>VLOOKUP(B2816,'[2]FCLCh-VB2'!$B$9:$AQ$230,42,)</f>
        <v>高绩效员工,主导门体新产品及培训其他员工</v>
      </c>
      <c r="AP2816" s="21"/>
      <c r="AQ2816" s="5" t="s">
        <v>2672</v>
      </c>
      <c r="AR2816" s="5" t="s">
        <v>2203</v>
      </c>
    </row>
    <row r="2817" spans="1:44">
      <c r="A2817" s="87" t="s">
        <v>562</v>
      </c>
      <c r="B2817" s="5">
        <v>1710075</v>
      </c>
      <c r="C2817" s="5" t="s">
        <v>565</v>
      </c>
      <c r="D2817" s="5" t="s">
        <v>55</v>
      </c>
      <c r="E2817" s="5" t="s">
        <v>2577</v>
      </c>
      <c r="F2817" s="5" t="s">
        <v>2211</v>
      </c>
      <c r="G2817" s="5" t="s">
        <v>2673</v>
      </c>
      <c r="H2817" s="6">
        <v>41460</v>
      </c>
      <c r="I2817" s="5" t="s">
        <v>567</v>
      </c>
      <c r="J2817" s="5" t="s">
        <v>567</v>
      </c>
      <c r="K2817" s="5" t="s">
        <v>568</v>
      </c>
      <c r="L2817" s="7">
        <v>6</v>
      </c>
      <c r="M2817" s="7" t="s">
        <v>287</v>
      </c>
      <c r="N2817" s="8">
        <v>5641</v>
      </c>
      <c r="O2817" s="122">
        <v>0.02</v>
      </c>
      <c r="P2817" s="10">
        <f t="shared" si="548"/>
        <v>113</v>
      </c>
      <c r="Q2817" s="122">
        <v>5.0000000000000001E-3</v>
      </c>
      <c r="R2817" s="10">
        <f t="shared" si="549"/>
        <v>28</v>
      </c>
      <c r="S2817" s="122">
        <f t="shared" si="550"/>
        <v>2.4995568161673462E-2</v>
      </c>
      <c r="T2817" s="10">
        <f t="shared" si="551"/>
        <v>141</v>
      </c>
      <c r="U2817" s="10">
        <f t="shared" si="552"/>
        <v>5782</v>
      </c>
      <c r="V2817" s="11">
        <v>5782</v>
      </c>
      <c r="W2817" s="12">
        <f t="shared" si="553"/>
        <v>141</v>
      </c>
      <c r="X2817" s="123">
        <f t="shared" si="554"/>
        <v>2.5000000000000001E-2</v>
      </c>
      <c r="Y2817" s="124" t="str">
        <f t="shared" si="555"/>
        <v>0.00%-8.40%</v>
      </c>
      <c r="Z2817" s="15"/>
      <c r="AA2817" s="15"/>
      <c r="AB2817" s="15"/>
      <c r="AC2817" s="125"/>
      <c r="AD2817" s="8">
        <f t="shared" si="556"/>
        <v>0</v>
      </c>
      <c r="AE2817" s="17">
        <f t="shared" si="557"/>
        <v>5782</v>
      </c>
      <c r="AF2817" s="18">
        <f t="shared" si="558"/>
        <v>141</v>
      </c>
      <c r="AG2817" s="126">
        <f t="shared" si="559"/>
        <v>2.4995568161673365E-2</v>
      </c>
      <c r="AH2817" s="20">
        <v>13.6</v>
      </c>
      <c r="AI2817" s="20">
        <v>450</v>
      </c>
      <c r="AJ2817" s="20"/>
      <c r="AK2817" s="20">
        <v>688</v>
      </c>
      <c r="AL2817" s="20">
        <f t="shared" si="560"/>
        <v>84723.199999999997</v>
      </c>
      <c r="AM2817" s="7" t="s">
        <v>287</v>
      </c>
      <c r="AN2817" s="20"/>
      <c r="AO2817" s="21"/>
      <c r="AP2817" s="21"/>
      <c r="AQ2817" s="5" t="s">
        <v>2672</v>
      </c>
      <c r="AR2817" s="5" t="s">
        <v>2203</v>
      </c>
    </row>
    <row r="2818" spans="1:44">
      <c r="A2818" s="87" t="s">
        <v>562</v>
      </c>
      <c r="B2818" s="5">
        <v>1711009</v>
      </c>
      <c r="C2818" s="5" t="s">
        <v>565</v>
      </c>
      <c r="D2818" s="5" t="s">
        <v>55</v>
      </c>
      <c r="E2818" s="5" t="s">
        <v>2577</v>
      </c>
      <c r="F2818" s="5" t="s">
        <v>2215</v>
      </c>
      <c r="G2818" s="5" t="s">
        <v>2673</v>
      </c>
      <c r="H2818" s="6">
        <v>41814</v>
      </c>
      <c r="I2818" s="5" t="s">
        <v>586</v>
      </c>
      <c r="J2818" s="5" t="s">
        <v>713</v>
      </c>
      <c r="K2818" s="5" t="s">
        <v>568</v>
      </c>
      <c r="L2818" s="7">
        <v>6</v>
      </c>
      <c r="M2818" s="7" t="s">
        <v>287</v>
      </c>
      <c r="N2818" s="8">
        <v>5100</v>
      </c>
      <c r="O2818" s="122">
        <v>0.02</v>
      </c>
      <c r="P2818" s="10">
        <f t="shared" si="548"/>
        <v>102</v>
      </c>
      <c r="Q2818" s="122">
        <v>5.0000000000000001E-3</v>
      </c>
      <c r="R2818" s="10">
        <f t="shared" si="549"/>
        <v>26</v>
      </c>
      <c r="S2818" s="122">
        <f t="shared" si="550"/>
        <v>2.5098039215686273E-2</v>
      </c>
      <c r="T2818" s="10">
        <f t="shared" si="551"/>
        <v>128</v>
      </c>
      <c r="U2818" s="10">
        <f t="shared" si="552"/>
        <v>5228</v>
      </c>
      <c r="V2818" s="11">
        <v>5303</v>
      </c>
      <c r="W2818" s="12">
        <f t="shared" si="553"/>
        <v>203</v>
      </c>
      <c r="X2818" s="123">
        <f t="shared" si="554"/>
        <v>3.9800000000000002E-2</v>
      </c>
      <c r="Y2818" s="124" t="str">
        <f t="shared" si="555"/>
        <v>0.00%-8.40%</v>
      </c>
      <c r="Z2818" s="15"/>
      <c r="AA2818" s="15"/>
      <c r="AB2818" s="15"/>
      <c r="AC2818" s="125"/>
      <c r="AD2818" s="8">
        <f t="shared" si="556"/>
        <v>0</v>
      </c>
      <c r="AE2818" s="17">
        <f t="shared" si="557"/>
        <v>5303</v>
      </c>
      <c r="AF2818" s="18">
        <f t="shared" si="558"/>
        <v>203</v>
      </c>
      <c r="AG2818" s="126">
        <f t="shared" si="559"/>
        <v>3.9803921568627443E-2</v>
      </c>
      <c r="AH2818" s="20">
        <v>13.6</v>
      </c>
      <c r="AI2818" s="20">
        <v>750</v>
      </c>
      <c r="AJ2818" s="20"/>
      <c r="AK2818" s="20">
        <v>688</v>
      </c>
      <c r="AL2818" s="20">
        <f t="shared" si="560"/>
        <v>81808.800000000003</v>
      </c>
      <c r="AM2818" s="7" t="s">
        <v>287</v>
      </c>
      <c r="AN2818" s="20"/>
      <c r="AO2818" s="21" t="str">
        <f>VLOOKUP(B2818,'[2]FCLCh-VB2'!$B$9:$AQ$230,42,)</f>
        <v>工作责任心强</v>
      </c>
      <c r="AP2818" s="21"/>
      <c r="AQ2818" s="5" t="s">
        <v>2672</v>
      </c>
      <c r="AR2818" s="5" t="s">
        <v>2203</v>
      </c>
    </row>
    <row r="2819" spans="1:44">
      <c r="A2819" s="87" t="s">
        <v>562</v>
      </c>
      <c r="B2819" s="5">
        <v>1711021</v>
      </c>
      <c r="C2819" s="5" t="s">
        <v>565</v>
      </c>
      <c r="D2819" s="5" t="s">
        <v>55</v>
      </c>
      <c r="E2819" s="5" t="s">
        <v>2577</v>
      </c>
      <c r="F2819" s="5" t="s">
        <v>2215</v>
      </c>
      <c r="G2819" s="5" t="s">
        <v>2673</v>
      </c>
      <c r="H2819" s="6">
        <v>41814</v>
      </c>
      <c r="I2819" s="5" t="s">
        <v>575</v>
      </c>
      <c r="J2819" s="5" t="s">
        <v>627</v>
      </c>
      <c r="K2819" s="5" t="s">
        <v>568</v>
      </c>
      <c r="L2819" s="7">
        <v>6</v>
      </c>
      <c r="M2819" s="7" t="s">
        <v>287</v>
      </c>
      <c r="N2819" s="8">
        <v>4470</v>
      </c>
      <c r="O2819" s="122">
        <v>0.02</v>
      </c>
      <c r="P2819" s="10">
        <f t="shared" si="548"/>
        <v>89</v>
      </c>
      <c r="Q2819" s="122">
        <v>5.0000000000000001E-3</v>
      </c>
      <c r="R2819" s="10">
        <f t="shared" si="549"/>
        <v>22</v>
      </c>
      <c r="S2819" s="122">
        <f t="shared" si="550"/>
        <v>2.4832214765100672E-2</v>
      </c>
      <c r="T2819" s="10">
        <f t="shared" si="551"/>
        <v>111</v>
      </c>
      <c r="U2819" s="10">
        <f t="shared" si="552"/>
        <v>4581</v>
      </c>
      <c r="V2819" s="11">
        <v>4526</v>
      </c>
      <c r="W2819" s="12">
        <f t="shared" si="553"/>
        <v>56</v>
      </c>
      <c r="X2819" s="123">
        <f t="shared" si="554"/>
        <v>1.2500000000000001E-2</v>
      </c>
      <c r="Y2819" s="124" t="str">
        <f t="shared" si="555"/>
        <v>0.00%-8.40%</v>
      </c>
      <c r="Z2819" s="15"/>
      <c r="AA2819" s="15"/>
      <c r="AB2819" s="15"/>
      <c r="AC2819" s="125"/>
      <c r="AD2819" s="8">
        <f t="shared" si="556"/>
        <v>0</v>
      </c>
      <c r="AE2819" s="17">
        <f t="shared" si="557"/>
        <v>4526</v>
      </c>
      <c r="AF2819" s="18">
        <f t="shared" si="558"/>
        <v>56</v>
      </c>
      <c r="AG2819" s="126">
        <f t="shared" si="559"/>
        <v>1.2527964205816478E-2</v>
      </c>
      <c r="AH2819" s="20">
        <v>13.6</v>
      </c>
      <c r="AI2819" s="20">
        <v>450</v>
      </c>
      <c r="AJ2819" s="20"/>
      <c r="AK2819" s="20">
        <v>688</v>
      </c>
      <c r="AL2819" s="20">
        <f t="shared" si="560"/>
        <v>67641.600000000006</v>
      </c>
      <c r="AM2819" s="7" t="s">
        <v>287</v>
      </c>
      <c r="AN2819" s="20"/>
      <c r="AO2819" s="21" t="str">
        <f>VLOOKUP(B2819,'[2]FCLCh-VB2'!$B$9:$AQ$230,42,)</f>
        <v>仅能从事单一/简单工序，临时调休需求多</v>
      </c>
      <c r="AP2819" s="21"/>
      <c r="AQ2819" s="5" t="s">
        <v>2672</v>
      </c>
      <c r="AR2819" s="5" t="s">
        <v>2203</v>
      </c>
    </row>
    <row r="2820" spans="1:44">
      <c r="A2820" s="87" t="s">
        <v>562</v>
      </c>
      <c r="B2820" s="5">
        <v>1711034</v>
      </c>
      <c r="C2820" s="5" t="s">
        <v>565</v>
      </c>
      <c r="D2820" s="5" t="s">
        <v>55</v>
      </c>
      <c r="E2820" s="5" t="s">
        <v>2577</v>
      </c>
      <c r="F2820" s="5" t="s">
        <v>2204</v>
      </c>
      <c r="G2820" s="5" t="s">
        <v>2673</v>
      </c>
      <c r="H2820" s="6">
        <v>41814</v>
      </c>
      <c r="I2820" s="5" t="s">
        <v>575</v>
      </c>
      <c r="J2820" s="5" t="s">
        <v>627</v>
      </c>
      <c r="K2820" s="5" t="s">
        <v>568</v>
      </c>
      <c r="L2820" s="7">
        <v>6</v>
      </c>
      <c r="M2820" s="7" t="s">
        <v>287</v>
      </c>
      <c r="N2820" s="8">
        <v>4458</v>
      </c>
      <c r="O2820" s="122">
        <v>0.02</v>
      </c>
      <c r="P2820" s="10">
        <f t="shared" si="548"/>
        <v>89</v>
      </c>
      <c r="Q2820" s="122">
        <v>5.0000000000000001E-3</v>
      </c>
      <c r="R2820" s="10">
        <f t="shared" si="549"/>
        <v>22</v>
      </c>
      <c r="S2820" s="122">
        <f t="shared" si="550"/>
        <v>2.4899057873485869E-2</v>
      </c>
      <c r="T2820" s="10">
        <f t="shared" si="551"/>
        <v>111</v>
      </c>
      <c r="U2820" s="10">
        <f t="shared" si="552"/>
        <v>4569</v>
      </c>
      <c r="V2820" s="11">
        <v>4681</v>
      </c>
      <c r="W2820" s="12">
        <f t="shared" si="553"/>
        <v>223</v>
      </c>
      <c r="X2820" s="123">
        <f t="shared" si="554"/>
        <v>0.05</v>
      </c>
      <c r="Y2820" s="124" t="str">
        <f t="shared" si="555"/>
        <v>0.00%-8.40%</v>
      </c>
      <c r="Z2820" s="15"/>
      <c r="AA2820" s="15"/>
      <c r="AB2820" s="15"/>
      <c r="AC2820" s="125"/>
      <c r="AD2820" s="8">
        <f t="shared" si="556"/>
        <v>0</v>
      </c>
      <c r="AE2820" s="17">
        <f t="shared" si="557"/>
        <v>4681</v>
      </c>
      <c r="AF2820" s="18">
        <f t="shared" si="558"/>
        <v>223</v>
      </c>
      <c r="AG2820" s="126">
        <f t="shared" si="559"/>
        <v>5.0022431583669702E-2</v>
      </c>
      <c r="AH2820" s="20">
        <v>13.6</v>
      </c>
      <c r="AI2820" s="20">
        <v>450</v>
      </c>
      <c r="AJ2820" s="20"/>
      <c r="AK2820" s="20">
        <v>688</v>
      </c>
      <c r="AL2820" s="20">
        <f t="shared" si="560"/>
        <v>69749.600000000006</v>
      </c>
      <c r="AM2820" s="7" t="s">
        <v>287</v>
      </c>
      <c r="AN2820" s="20"/>
      <c r="AO2820" s="21" t="str">
        <f>VLOOKUP(B2820,'[4]FCLCh-VB1'!$B$9:$AQ$248,42,)</f>
        <v>员工业绩加分多，能分担班长部分工作需求，个人工作能力及意愿强，曾多次指出他人工作失误之处。</v>
      </c>
      <c r="AP2820" s="21"/>
      <c r="AQ2820" s="5" t="s">
        <v>2672</v>
      </c>
      <c r="AR2820" s="5" t="s">
        <v>2203</v>
      </c>
    </row>
    <row r="2821" spans="1:44">
      <c r="A2821" s="87" t="s">
        <v>562</v>
      </c>
      <c r="B2821" s="5">
        <v>1711039</v>
      </c>
      <c r="C2821" s="5" t="s">
        <v>565</v>
      </c>
      <c r="D2821" s="5" t="s">
        <v>55</v>
      </c>
      <c r="E2821" s="5" t="s">
        <v>2577</v>
      </c>
      <c r="F2821" s="5" t="s">
        <v>2208</v>
      </c>
      <c r="G2821" s="5" t="s">
        <v>2673</v>
      </c>
      <c r="H2821" s="6">
        <v>41814</v>
      </c>
      <c r="I2821" s="5" t="s">
        <v>586</v>
      </c>
      <c r="J2821" s="5" t="s">
        <v>713</v>
      </c>
      <c r="K2821" s="5" t="s">
        <v>568</v>
      </c>
      <c r="L2821" s="7">
        <v>6</v>
      </c>
      <c r="M2821" s="7" t="s">
        <v>287</v>
      </c>
      <c r="N2821" s="8">
        <v>5460</v>
      </c>
      <c r="O2821" s="122">
        <v>0.02</v>
      </c>
      <c r="P2821" s="10">
        <f t="shared" si="548"/>
        <v>109</v>
      </c>
      <c r="Q2821" s="122">
        <v>5.0000000000000001E-3</v>
      </c>
      <c r="R2821" s="10">
        <f t="shared" si="549"/>
        <v>27</v>
      </c>
      <c r="S2821" s="122">
        <f t="shared" si="550"/>
        <v>2.490842490842491E-2</v>
      </c>
      <c r="T2821" s="10">
        <f t="shared" si="551"/>
        <v>136</v>
      </c>
      <c r="U2821" s="10">
        <f t="shared" si="552"/>
        <v>5596</v>
      </c>
      <c r="V2821" s="11">
        <v>5787.6</v>
      </c>
      <c r="W2821" s="12">
        <f t="shared" si="553"/>
        <v>327.60000000000036</v>
      </c>
      <c r="X2821" s="123">
        <f t="shared" si="554"/>
        <v>0.06</v>
      </c>
      <c r="Y2821" s="124" t="str">
        <f t="shared" si="555"/>
        <v>0.00%-8.40%</v>
      </c>
      <c r="Z2821" s="15"/>
      <c r="AA2821" s="15"/>
      <c r="AB2821" s="15"/>
      <c r="AC2821" s="125"/>
      <c r="AD2821" s="8">
        <f t="shared" si="556"/>
        <v>0</v>
      </c>
      <c r="AE2821" s="17">
        <f t="shared" si="557"/>
        <v>5787.6</v>
      </c>
      <c r="AF2821" s="18">
        <f t="shared" si="558"/>
        <v>327.60000000000036</v>
      </c>
      <c r="AG2821" s="126">
        <f t="shared" si="559"/>
        <v>6.0000000000000053E-2</v>
      </c>
      <c r="AH2821" s="20">
        <v>13.6</v>
      </c>
      <c r="AI2821" s="20">
        <v>750</v>
      </c>
      <c r="AJ2821" s="20"/>
      <c r="AK2821" s="20">
        <v>688</v>
      </c>
      <c r="AL2821" s="20">
        <f t="shared" si="560"/>
        <v>88399.360000000001</v>
      </c>
      <c r="AM2821" s="7" t="s">
        <v>287</v>
      </c>
      <c r="AN2821" s="20"/>
      <c r="AO2821" s="21" t="str">
        <f>VLOOKUP(B2821,'[3]FCLCh-VB3'!$B$9:$AQ$389,42,)</f>
        <v>主动担当负责3条线材料管理，支持洗碗机研发BOM梳理，并积极参与现场改善，获评季度优秀员工及改善项目小组MVP</v>
      </c>
      <c r="AP2821" s="21"/>
      <c r="AQ2821" s="5" t="s">
        <v>2672</v>
      </c>
      <c r="AR2821" s="5" t="s">
        <v>2203</v>
      </c>
    </row>
    <row r="2822" spans="1:44">
      <c r="A2822" s="87" t="s">
        <v>562</v>
      </c>
      <c r="B2822" s="5">
        <v>1712013</v>
      </c>
      <c r="C2822" s="5" t="s">
        <v>565</v>
      </c>
      <c r="D2822" s="5" t="s">
        <v>55</v>
      </c>
      <c r="E2822" s="5" t="s">
        <v>2577</v>
      </c>
      <c r="F2822" s="5" t="s">
        <v>2211</v>
      </c>
      <c r="G2822" s="5" t="s">
        <v>2673</v>
      </c>
      <c r="H2822" s="6">
        <v>42194</v>
      </c>
      <c r="I2822" s="5" t="s">
        <v>567</v>
      </c>
      <c r="J2822" s="5" t="s">
        <v>567</v>
      </c>
      <c r="K2822" s="5" t="s">
        <v>568</v>
      </c>
      <c r="L2822" s="7">
        <v>6</v>
      </c>
      <c r="M2822" s="7" t="s">
        <v>287</v>
      </c>
      <c r="N2822" s="8">
        <v>4741</v>
      </c>
      <c r="O2822" s="122">
        <v>0.02</v>
      </c>
      <c r="P2822" s="10">
        <f t="shared" si="548"/>
        <v>95</v>
      </c>
      <c r="Q2822" s="122">
        <v>5.0000000000000001E-3</v>
      </c>
      <c r="R2822" s="10">
        <f t="shared" si="549"/>
        <v>24</v>
      </c>
      <c r="S2822" s="122">
        <f t="shared" si="550"/>
        <v>2.5100189833368487E-2</v>
      </c>
      <c r="T2822" s="10">
        <f t="shared" si="551"/>
        <v>119</v>
      </c>
      <c r="U2822" s="10">
        <f t="shared" si="552"/>
        <v>4860</v>
      </c>
      <c r="V2822" s="11">
        <v>5060</v>
      </c>
      <c r="W2822" s="12">
        <f t="shared" si="553"/>
        <v>319</v>
      </c>
      <c r="X2822" s="123">
        <f t="shared" si="554"/>
        <v>6.7299999999999999E-2</v>
      </c>
      <c r="Y2822" s="124" t="str">
        <f t="shared" si="555"/>
        <v>0.00%-8.40%</v>
      </c>
      <c r="Z2822" s="15"/>
      <c r="AA2822" s="15"/>
      <c r="AB2822" s="15"/>
      <c r="AC2822" s="125"/>
      <c r="AD2822" s="8">
        <f t="shared" si="556"/>
        <v>0</v>
      </c>
      <c r="AE2822" s="17">
        <f t="shared" si="557"/>
        <v>5060</v>
      </c>
      <c r="AF2822" s="18">
        <f t="shared" si="558"/>
        <v>319</v>
      </c>
      <c r="AG2822" s="126">
        <f t="shared" si="559"/>
        <v>6.728538283062635E-2</v>
      </c>
      <c r="AH2822" s="20">
        <v>13.6</v>
      </c>
      <c r="AI2822" s="20">
        <v>750</v>
      </c>
      <c r="AJ2822" s="20"/>
      <c r="AK2822" s="20">
        <v>688</v>
      </c>
      <c r="AL2822" s="20">
        <f t="shared" si="560"/>
        <v>78504</v>
      </c>
      <c r="AM2822" s="7" t="s">
        <v>287</v>
      </c>
      <c r="AN2822" s="20"/>
      <c r="AO2822" s="450" t="s">
        <v>2684</v>
      </c>
      <c r="AP2822" s="21"/>
      <c r="AQ2822" s="5" t="s">
        <v>2672</v>
      </c>
      <c r="AR2822" s="5" t="s">
        <v>2203</v>
      </c>
    </row>
    <row r="2823" spans="1:44">
      <c r="A2823" s="87" t="s">
        <v>562</v>
      </c>
      <c r="B2823" s="5">
        <v>1712018</v>
      </c>
      <c r="C2823" s="5" t="s">
        <v>565</v>
      </c>
      <c r="D2823" s="5" t="s">
        <v>55</v>
      </c>
      <c r="E2823" s="5" t="s">
        <v>2577</v>
      </c>
      <c r="F2823" s="5" t="s">
        <v>2215</v>
      </c>
      <c r="G2823" s="5" t="s">
        <v>2673</v>
      </c>
      <c r="H2823" s="6">
        <v>42194</v>
      </c>
      <c r="I2823" s="5" t="s">
        <v>575</v>
      </c>
      <c r="J2823" s="5" t="s">
        <v>653</v>
      </c>
      <c r="K2823" s="5" t="s">
        <v>568</v>
      </c>
      <c r="L2823" s="7">
        <v>6</v>
      </c>
      <c r="M2823" s="7" t="s">
        <v>287</v>
      </c>
      <c r="N2823" s="8">
        <v>5151</v>
      </c>
      <c r="O2823" s="122">
        <v>0.02</v>
      </c>
      <c r="P2823" s="10">
        <f t="shared" si="548"/>
        <v>103</v>
      </c>
      <c r="Q2823" s="122">
        <v>5.0000000000000001E-3</v>
      </c>
      <c r="R2823" s="10">
        <f t="shared" si="549"/>
        <v>26</v>
      </c>
      <c r="S2823" s="122">
        <f t="shared" si="550"/>
        <v>2.5043680838672103E-2</v>
      </c>
      <c r="T2823" s="10">
        <f t="shared" si="551"/>
        <v>129</v>
      </c>
      <c r="U2823" s="10">
        <f t="shared" si="552"/>
        <v>5280</v>
      </c>
      <c r="V2823" s="11">
        <v>5280</v>
      </c>
      <c r="W2823" s="12">
        <f>V2823-N2823</f>
        <v>129</v>
      </c>
      <c r="X2823" s="123">
        <f t="shared" si="554"/>
        <v>2.5000000000000001E-2</v>
      </c>
      <c r="Y2823" s="124" t="str">
        <f t="shared" si="555"/>
        <v>0.00%-8.40%</v>
      </c>
      <c r="Z2823" s="15"/>
      <c r="AA2823" s="15"/>
      <c r="AB2823" s="15"/>
      <c r="AC2823" s="125"/>
      <c r="AD2823" s="8">
        <f t="shared" si="556"/>
        <v>0</v>
      </c>
      <c r="AE2823" s="17">
        <f t="shared" si="557"/>
        <v>5280</v>
      </c>
      <c r="AF2823" s="18">
        <f t="shared" si="558"/>
        <v>129</v>
      </c>
      <c r="AG2823" s="126">
        <f t="shared" si="559"/>
        <v>2.5043680838672033E-2</v>
      </c>
      <c r="AH2823" s="20">
        <v>13.6</v>
      </c>
      <c r="AI2823" s="20">
        <v>750</v>
      </c>
      <c r="AJ2823" s="20"/>
      <c r="AK2823" s="20">
        <v>688</v>
      </c>
      <c r="AL2823" s="20">
        <f t="shared" si="560"/>
        <v>81496</v>
      </c>
      <c r="AM2823" s="7" t="s">
        <v>287</v>
      </c>
      <c r="AN2823" s="20"/>
      <c r="AO2823" s="21"/>
      <c r="AP2823" s="21"/>
      <c r="AQ2823" s="5" t="s">
        <v>2672</v>
      </c>
      <c r="AR2823" s="5" t="s">
        <v>2203</v>
      </c>
    </row>
    <row r="2824" spans="1:44">
      <c r="A2824" s="87" t="s">
        <v>562</v>
      </c>
      <c r="B2824" s="5">
        <v>1712024</v>
      </c>
      <c r="C2824" s="5" t="s">
        <v>565</v>
      </c>
      <c r="D2824" s="5" t="s">
        <v>55</v>
      </c>
      <c r="E2824" s="5" t="s">
        <v>2577</v>
      </c>
      <c r="F2824" s="5" t="s">
        <v>2199</v>
      </c>
      <c r="G2824" s="5" t="s">
        <v>2676</v>
      </c>
      <c r="H2824" s="6">
        <v>42194</v>
      </c>
      <c r="I2824" s="5" t="s">
        <v>575</v>
      </c>
      <c r="J2824" s="5" t="s">
        <v>653</v>
      </c>
      <c r="K2824" s="5" t="s">
        <v>568</v>
      </c>
      <c r="L2824" s="7">
        <v>6</v>
      </c>
      <c r="M2824" s="7" t="s">
        <v>287</v>
      </c>
      <c r="N2824" s="8">
        <v>4497</v>
      </c>
      <c r="O2824" s="122">
        <v>0.02</v>
      </c>
      <c r="P2824" s="10">
        <f t="shared" si="548"/>
        <v>90</v>
      </c>
      <c r="Q2824" s="122">
        <v>5.0000000000000001E-3</v>
      </c>
      <c r="R2824" s="10">
        <f t="shared" si="549"/>
        <v>22</v>
      </c>
      <c r="S2824" s="122">
        <f t="shared" si="550"/>
        <v>2.490549255058928E-2</v>
      </c>
      <c r="T2824" s="10">
        <f t="shared" si="551"/>
        <v>112</v>
      </c>
      <c r="U2824" s="10">
        <f t="shared" si="552"/>
        <v>4609</v>
      </c>
      <c r="V2824" s="11">
        <v>4586.9400000000005</v>
      </c>
      <c r="W2824" s="12">
        <f t="shared" si="553"/>
        <v>89.940000000000509</v>
      </c>
      <c r="X2824" s="123">
        <f t="shared" si="554"/>
        <v>0.02</v>
      </c>
      <c r="Y2824" s="124" t="str">
        <f t="shared" si="555"/>
        <v>0.00%-8.40%</v>
      </c>
      <c r="Z2824" s="15"/>
      <c r="AA2824" s="15"/>
      <c r="AB2824" s="15"/>
      <c r="AC2824" s="125"/>
      <c r="AD2824" s="8">
        <f t="shared" si="556"/>
        <v>0</v>
      </c>
      <c r="AE2824" s="17">
        <f t="shared" si="557"/>
        <v>4586.9400000000005</v>
      </c>
      <c r="AF2824" s="18">
        <f t="shared" si="558"/>
        <v>89.940000000000509</v>
      </c>
      <c r="AG2824" s="126">
        <f t="shared" si="559"/>
        <v>2.0000000000000018E-2</v>
      </c>
      <c r="AH2824" s="20">
        <v>13.6</v>
      </c>
      <c r="AI2824" s="20">
        <v>750</v>
      </c>
      <c r="AJ2824" s="20"/>
      <c r="AK2824" s="20">
        <v>688</v>
      </c>
      <c r="AL2824" s="20">
        <f t="shared" si="560"/>
        <v>72070.384000000005</v>
      </c>
      <c r="AM2824" s="7" t="s">
        <v>287</v>
      </c>
      <c r="AN2824" s="20"/>
      <c r="AO2824" s="21"/>
      <c r="AP2824" s="21"/>
      <c r="AQ2824" s="5" t="s">
        <v>2672</v>
      </c>
      <c r="AR2824" s="5" t="s">
        <v>2203</v>
      </c>
    </row>
    <row r="2825" spans="1:44">
      <c r="A2825" s="87" t="s">
        <v>562</v>
      </c>
      <c r="B2825" s="5">
        <v>1712029</v>
      </c>
      <c r="C2825" s="5" t="s">
        <v>565</v>
      </c>
      <c r="D2825" s="5" t="s">
        <v>55</v>
      </c>
      <c r="E2825" s="5" t="s">
        <v>2577</v>
      </c>
      <c r="F2825" s="5" t="s">
        <v>2208</v>
      </c>
      <c r="G2825" s="5" t="s">
        <v>2673</v>
      </c>
      <c r="H2825" s="6">
        <v>42194</v>
      </c>
      <c r="I2825" s="5" t="s">
        <v>575</v>
      </c>
      <c r="J2825" s="5" t="s">
        <v>653</v>
      </c>
      <c r="K2825" s="5" t="s">
        <v>568</v>
      </c>
      <c r="L2825" s="7">
        <v>6</v>
      </c>
      <c r="M2825" s="7" t="s">
        <v>287</v>
      </c>
      <c r="N2825" s="8">
        <v>4533</v>
      </c>
      <c r="O2825" s="122">
        <v>0.02</v>
      </c>
      <c r="P2825" s="10">
        <f t="shared" si="548"/>
        <v>91</v>
      </c>
      <c r="Q2825" s="122">
        <v>5.0000000000000001E-3</v>
      </c>
      <c r="R2825" s="10">
        <f t="shared" si="549"/>
        <v>23</v>
      </c>
      <c r="S2825" s="122">
        <f t="shared" si="550"/>
        <v>2.5148908007941759E-2</v>
      </c>
      <c r="T2825" s="10">
        <f t="shared" si="551"/>
        <v>114</v>
      </c>
      <c r="U2825" s="10">
        <f t="shared" si="552"/>
        <v>4647</v>
      </c>
      <c r="V2825" s="11">
        <v>4646.3249999999998</v>
      </c>
      <c r="W2825" s="12">
        <f t="shared" si="553"/>
        <v>113.32499999999982</v>
      </c>
      <c r="X2825" s="123">
        <f t="shared" si="554"/>
        <v>2.5000000000000001E-2</v>
      </c>
      <c r="Y2825" s="124" t="str">
        <f t="shared" si="555"/>
        <v>0.00%-8.40%</v>
      </c>
      <c r="Z2825" s="15"/>
      <c r="AA2825" s="15"/>
      <c r="AB2825" s="15"/>
      <c r="AC2825" s="125"/>
      <c r="AD2825" s="8">
        <f t="shared" si="556"/>
        <v>0</v>
      </c>
      <c r="AE2825" s="17">
        <f t="shared" si="557"/>
        <v>4646.3249999999998</v>
      </c>
      <c r="AF2825" s="18">
        <f t="shared" si="558"/>
        <v>113.32499999999982</v>
      </c>
      <c r="AG2825" s="126">
        <f t="shared" si="559"/>
        <v>2.4999999999999911E-2</v>
      </c>
      <c r="AH2825" s="20">
        <v>13.6</v>
      </c>
      <c r="AI2825" s="20">
        <v>750</v>
      </c>
      <c r="AJ2825" s="20"/>
      <c r="AK2825" s="20">
        <v>688</v>
      </c>
      <c r="AL2825" s="20">
        <f t="shared" si="560"/>
        <v>72878.01999999999</v>
      </c>
      <c r="AM2825" s="7" t="s">
        <v>287</v>
      </c>
      <c r="AN2825" s="20"/>
      <c r="AO2825" s="21"/>
      <c r="AP2825" s="21"/>
      <c r="AQ2825" s="5" t="s">
        <v>2672</v>
      </c>
      <c r="AR2825" s="5" t="s">
        <v>2203</v>
      </c>
    </row>
    <row r="2826" spans="1:44">
      <c r="A2826" s="87" t="s">
        <v>562</v>
      </c>
      <c r="B2826" s="5">
        <v>1712036</v>
      </c>
      <c r="C2826" s="5" t="s">
        <v>565</v>
      </c>
      <c r="D2826" s="5" t="s">
        <v>55</v>
      </c>
      <c r="E2826" s="5" t="s">
        <v>2577</v>
      </c>
      <c r="F2826" s="5" t="s">
        <v>2204</v>
      </c>
      <c r="G2826" s="5" t="s">
        <v>2673</v>
      </c>
      <c r="H2826" s="6">
        <v>42194</v>
      </c>
      <c r="I2826" s="5" t="s">
        <v>575</v>
      </c>
      <c r="J2826" s="5" t="s">
        <v>627</v>
      </c>
      <c r="K2826" s="5" t="s">
        <v>568</v>
      </c>
      <c r="L2826" s="7">
        <v>6</v>
      </c>
      <c r="M2826" s="7" t="s">
        <v>287</v>
      </c>
      <c r="N2826" s="8">
        <v>4436</v>
      </c>
      <c r="O2826" s="122">
        <v>0.02</v>
      </c>
      <c r="P2826" s="10">
        <f t="shared" si="548"/>
        <v>89</v>
      </c>
      <c r="Q2826" s="122">
        <v>5.0000000000000001E-3</v>
      </c>
      <c r="R2826" s="10">
        <f t="shared" si="549"/>
        <v>22</v>
      </c>
      <c r="S2826" s="122">
        <f t="shared" si="550"/>
        <v>2.502254283137962E-2</v>
      </c>
      <c r="T2826" s="10">
        <f t="shared" si="551"/>
        <v>111</v>
      </c>
      <c r="U2826" s="10">
        <f t="shared" si="552"/>
        <v>4547</v>
      </c>
      <c r="V2826" s="11">
        <v>4547</v>
      </c>
      <c r="W2826" s="12">
        <f t="shared" si="553"/>
        <v>111</v>
      </c>
      <c r="X2826" s="123">
        <f t="shared" si="554"/>
        <v>2.5000000000000001E-2</v>
      </c>
      <c r="Y2826" s="124" t="str">
        <f t="shared" si="555"/>
        <v>0.00%-8.40%</v>
      </c>
      <c r="Z2826" s="15"/>
      <c r="AA2826" s="15"/>
      <c r="AB2826" s="15"/>
      <c r="AC2826" s="125"/>
      <c r="AD2826" s="8">
        <f t="shared" si="556"/>
        <v>0</v>
      </c>
      <c r="AE2826" s="17">
        <f t="shared" si="557"/>
        <v>4547</v>
      </c>
      <c r="AF2826" s="18">
        <f t="shared" si="558"/>
        <v>111</v>
      </c>
      <c r="AG2826" s="126">
        <f t="shared" si="559"/>
        <v>2.5022542831379724E-2</v>
      </c>
      <c r="AH2826" s="20">
        <v>13.6</v>
      </c>
      <c r="AI2826" s="20">
        <v>450</v>
      </c>
      <c r="AJ2826" s="20"/>
      <c r="AK2826" s="20">
        <v>688</v>
      </c>
      <c r="AL2826" s="20">
        <f t="shared" si="560"/>
        <v>67927.199999999997</v>
      </c>
      <c r="AM2826" s="7" t="s">
        <v>287</v>
      </c>
      <c r="AN2826" s="20"/>
      <c r="AO2826" s="21"/>
      <c r="AP2826" s="21"/>
      <c r="AQ2826" s="5" t="s">
        <v>2672</v>
      </c>
      <c r="AR2826" s="5" t="s">
        <v>2203</v>
      </c>
    </row>
    <row r="2827" spans="1:44">
      <c r="A2827" s="87" t="s">
        <v>562</v>
      </c>
      <c r="B2827" s="5">
        <v>1714012</v>
      </c>
      <c r="C2827" s="5" t="s">
        <v>565</v>
      </c>
      <c r="D2827" s="5" t="s">
        <v>55</v>
      </c>
      <c r="E2827" s="5" t="s">
        <v>2577</v>
      </c>
      <c r="F2827" s="5" t="s">
        <v>2211</v>
      </c>
      <c r="G2827" s="5" t="s">
        <v>2673</v>
      </c>
      <c r="H2827" s="6">
        <v>42917</v>
      </c>
      <c r="I2827" s="5" t="s">
        <v>567</v>
      </c>
      <c r="J2827" s="5" t="s">
        <v>567</v>
      </c>
      <c r="K2827" s="5" t="s">
        <v>568</v>
      </c>
      <c r="L2827" s="7">
        <v>6</v>
      </c>
      <c r="M2827" s="7" t="s">
        <v>287</v>
      </c>
      <c r="N2827" s="8">
        <v>5876</v>
      </c>
      <c r="O2827" s="122">
        <v>0.02</v>
      </c>
      <c r="P2827" s="10">
        <f t="shared" ref="P2827:P2890" si="561">ROUND(N2827*O2827,0)</f>
        <v>118</v>
      </c>
      <c r="Q2827" s="122">
        <v>5.0000000000000001E-3</v>
      </c>
      <c r="R2827" s="10">
        <f t="shared" ref="R2827:R2890" si="562">ROUND(N2827*Q2827,0)</f>
        <v>29</v>
      </c>
      <c r="S2827" s="122">
        <f t="shared" ref="S2827:S2890" si="563">T2827/N2827</f>
        <v>2.5017018379850237E-2</v>
      </c>
      <c r="T2827" s="10">
        <f t="shared" ref="T2827:T2890" si="564">P2827+R2827</f>
        <v>147</v>
      </c>
      <c r="U2827" s="10">
        <f t="shared" ref="U2827:V2854" si="565">N2827+T2827</f>
        <v>6023</v>
      </c>
      <c r="V2827" s="11">
        <v>6308</v>
      </c>
      <c r="W2827" s="12">
        <f t="shared" ref="W2827:W2890" si="566">V2827-N2827</f>
        <v>432</v>
      </c>
      <c r="X2827" s="123">
        <f t="shared" ref="X2827:X2890" si="567">ROUND(V2827/N2827-1,4)</f>
        <v>7.3499999999999996E-2</v>
      </c>
      <c r="Y2827" s="124" t="str">
        <f t="shared" ref="Y2827:Y2890" si="568">IF(OR(L2827=1,L2827=2,L2827=4),TEXT(S2827*0.8,"0.00%")&amp;"-"&amp;TEXT(S2827*1.2,"0.00%"),IF(OR(L2827=3,L2827=6),TEXT(0,"0.00%")&amp;"-"&amp;TEXT(7%*1.2,"0.00%"),IF(OR(L2827=5,L2827=7),TEXT((R2827/N2827),"0.00%")&amp;"-"&amp;TEXT((R2827/N2827)+7%,"0.00%"),"")))</f>
        <v>0.00%-8.40%</v>
      </c>
      <c r="Z2827" s="15"/>
      <c r="AA2827" s="15"/>
      <c r="AB2827" s="15"/>
      <c r="AC2827" s="125"/>
      <c r="AD2827" s="8">
        <f t="shared" ref="AD2827:AD2890" si="569">ROUND(N2827*AC2827,0)</f>
        <v>0</v>
      </c>
      <c r="AE2827" s="17">
        <f t="shared" ref="AE2827:AE2890" si="570">V2827+AD2827</f>
        <v>6308</v>
      </c>
      <c r="AF2827" s="18">
        <f t="shared" ref="AF2827:AF2890" si="571">AE2827-N2827</f>
        <v>432</v>
      </c>
      <c r="AG2827" s="126">
        <f t="shared" ref="AG2827:AG2890" si="572">AE2827/N2827-1</f>
        <v>7.3519400953029335E-2</v>
      </c>
      <c r="AH2827" s="20">
        <v>13.6</v>
      </c>
      <c r="AI2827" s="20">
        <v>450</v>
      </c>
      <c r="AJ2827" s="20"/>
      <c r="AK2827" s="20">
        <v>688</v>
      </c>
      <c r="AL2827" s="20">
        <f t="shared" ref="AL2827:AL2890" si="573">AE2827*AH2827+AI2827*12+AK2827+IF(AB2827="",AJ2827,IF(AB2827="D",5000,IF(AB2827="C",1000,0)))*12</f>
        <v>91876.800000000003</v>
      </c>
      <c r="AM2827" s="7" t="s">
        <v>287</v>
      </c>
      <c r="AN2827" s="20"/>
      <c r="AO2827" s="21" t="s">
        <v>2685</v>
      </c>
      <c r="AP2827" s="21"/>
      <c r="AQ2827" s="5" t="s">
        <v>2672</v>
      </c>
      <c r="AR2827" s="5" t="s">
        <v>2203</v>
      </c>
    </row>
    <row r="2828" spans="1:44">
      <c r="A2828" s="87" t="s">
        <v>562</v>
      </c>
      <c r="B2828" s="5">
        <v>1714023</v>
      </c>
      <c r="C2828" s="5" t="s">
        <v>565</v>
      </c>
      <c r="D2828" s="5" t="s">
        <v>55</v>
      </c>
      <c r="E2828" s="5" t="s">
        <v>2577</v>
      </c>
      <c r="F2828" s="5" t="s">
        <v>2199</v>
      </c>
      <c r="G2828" s="5" t="s">
        <v>2676</v>
      </c>
      <c r="H2828" s="6">
        <v>42917</v>
      </c>
      <c r="I2828" s="5" t="s">
        <v>575</v>
      </c>
      <c r="J2828" s="5" t="s">
        <v>653</v>
      </c>
      <c r="K2828" s="5" t="s">
        <v>568</v>
      </c>
      <c r="L2828" s="7">
        <v>6</v>
      </c>
      <c r="M2828" s="7" t="s">
        <v>287</v>
      </c>
      <c r="N2828" s="8">
        <v>4765</v>
      </c>
      <c r="O2828" s="122">
        <v>0.02</v>
      </c>
      <c r="P2828" s="10">
        <f t="shared" si="561"/>
        <v>95</v>
      </c>
      <c r="Q2828" s="122">
        <v>5.0000000000000001E-3</v>
      </c>
      <c r="R2828" s="10">
        <f t="shared" si="562"/>
        <v>24</v>
      </c>
      <c r="S2828" s="122">
        <f t="shared" si="563"/>
        <v>2.497376705141658E-2</v>
      </c>
      <c r="T2828" s="10">
        <f t="shared" si="564"/>
        <v>119</v>
      </c>
      <c r="U2828" s="10">
        <f t="shared" si="565"/>
        <v>4884</v>
      </c>
      <c r="V2828" s="11">
        <v>4860.3</v>
      </c>
      <c r="W2828" s="12">
        <f t="shared" si="566"/>
        <v>95.300000000000182</v>
      </c>
      <c r="X2828" s="123">
        <f t="shared" si="567"/>
        <v>0.02</v>
      </c>
      <c r="Y2828" s="124" t="str">
        <f t="shared" si="568"/>
        <v>0.00%-8.40%</v>
      </c>
      <c r="Z2828" s="15"/>
      <c r="AA2828" s="15"/>
      <c r="AB2828" s="15"/>
      <c r="AC2828" s="125"/>
      <c r="AD2828" s="8">
        <f t="shared" si="569"/>
        <v>0</v>
      </c>
      <c r="AE2828" s="17">
        <f t="shared" si="570"/>
        <v>4860.3</v>
      </c>
      <c r="AF2828" s="18">
        <f t="shared" si="571"/>
        <v>95.300000000000182</v>
      </c>
      <c r="AG2828" s="126">
        <f t="shared" si="572"/>
        <v>2.0000000000000018E-2</v>
      </c>
      <c r="AH2828" s="20">
        <v>13.6</v>
      </c>
      <c r="AI2828" s="20">
        <v>750</v>
      </c>
      <c r="AJ2828" s="20"/>
      <c r="AK2828" s="20">
        <v>688</v>
      </c>
      <c r="AL2828" s="20">
        <f t="shared" si="573"/>
        <v>75788.08</v>
      </c>
      <c r="AM2828" s="7" t="s">
        <v>287</v>
      </c>
      <c r="AN2828" s="20"/>
      <c r="AO2828" s="21"/>
      <c r="AP2828" s="21"/>
      <c r="AQ2828" s="5" t="s">
        <v>2672</v>
      </c>
      <c r="AR2828" s="5" t="s">
        <v>2203</v>
      </c>
    </row>
    <row r="2829" spans="1:44">
      <c r="A2829" s="87" t="s">
        <v>562</v>
      </c>
      <c r="B2829" s="5">
        <v>1715003</v>
      </c>
      <c r="C2829" s="5" t="s">
        <v>565</v>
      </c>
      <c r="D2829" s="5" t="s">
        <v>55</v>
      </c>
      <c r="E2829" s="5" t="s">
        <v>2577</v>
      </c>
      <c r="F2829" s="5" t="s">
        <v>2199</v>
      </c>
      <c r="G2829" s="5" t="s">
        <v>2676</v>
      </c>
      <c r="H2829" s="6">
        <v>43304</v>
      </c>
      <c r="I2829" s="5" t="s">
        <v>575</v>
      </c>
      <c r="J2829" s="5" t="s">
        <v>653</v>
      </c>
      <c r="K2829" s="5" t="s">
        <v>568</v>
      </c>
      <c r="L2829" s="7">
        <v>6</v>
      </c>
      <c r="M2829" s="7" t="s">
        <v>287</v>
      </c>
      <c r="N2829" s="8">
        <v>4888</v>
      </c>
      <c r="O2829" s="122">
        <v>0.02</v>
      </c>
      <c r="P2829" s="10">
        <f t="shared" si="561"/>
        <v>98</v>
      </c>
      <c r="Q2829" s="122">
        <v>5.0000000000000001E-3</v>
      </c>
      <c r="R2829" s="10">
        <f t="shared" si="562"/>
        <v>24</v>
      </c>
      <c r="S2829" s="122">
        <f t="shared" si="563"/>
        <v>2.4959083469721768E-2</v>
      </c>
      <c r="T2829" s="10">
        <f t="shared" si="564"/>
        <v>122</v>
      </c>
      <c r="U2829" s="10">
        <f t="shared" si="565"/>
        <v>5010</v>
      </c>
      <c r="V2829" s="11">
        <v>5132.4000000000005</v>
      </c>
      <c r="W2829" s="12">
        <f t="shared" si="566"/>
        <v>244.40000000000055</v>
      </c>
      <c r="X2829" s="123">
        <f t="shared" si="567"/>
        <v>0.05</v>
      </c>
      <c r="Y2829" s="124" t="str">
        <f t="shared" si="568"/>
        <v>0.00%-8.40%</v>
      </c>
      <c r="Z2829" s="15"/>
      <c r="AA2829" s="15"/>
      <c r="AB2829" s="15"/>
      <c r="AC2829" s="125"/>
      <c r="AD2829" s="8">
        <f t="shared" si="569"/>
        <v>0</v>
      </c>
      <c r="AE2829" s="17">
        <f t="shared" si="570"/>
        <v>5132.4000000000005</v>
      </c>
      <c r="AF2829" s="18">
        <f t="shared" si="571"/>
        <v>244.40000000000055</v>
      </c>
      <c r="AG2829" s="126">
        <f t="shared" si="572"/>
        <v>5.0000000000000044E-2</v>
      </c>
      <c r="AH2829" s="20">
        <v>13.6</v>
      </c>
      <c r="AI2829" s="20">
        <v>750</v>
      </c>
      <c r="AJ2829" s="20"/>
      <c r="AK2829" s="20">
        <v>688</v>
      </c>
      <c r="AL2829" s="20">
        <f t="shared" si="573"/>
        <v>79488.639999999999</v>
      </c>
      <c r="AM2829" s="7" t="s">
        <v>287</v>
      </c>
      <c r="AN2829" s="20"/>
      <c r="AO2829" s="450" t="s">
        <v>2686</v>
      </c>
      <c r="AP2829" s="21"/>
      <c r="AQ2829" s="5" t="s">
        <v>2672</v>
      </c>
      <c r="AR2829" s="5" t="s">
        <v>2203</v>
      </c>
    </row>
    <row r="2830" spans="1:44">
      <c r="A2830" s="87" t="s">
        <v>562</v>
      </c>
      <c r="B2830" s="5">
        <v>1715004</v>
      </c>
      <c r="C2830" s="5" t="s">
        <v>565</v>
      </c>
      <c r="D2830" s="5" t="s">
        <v>55</v>
      </c>
      <c r="E2830" s="5" t="s">
        <v>2577</v>
      </c>
      <c r="F2830" s="5" t="s">
        <v>2199</v>
      </c>
      <c r="G2830" s="5" t="s">
        <v>2676</v>
      </c>
      <c r="H2830" s="6">
        <v>43304</v>
      </c>
      <c r="I2830" s="5" t="s">
        <v>575</v>
      </c>
      <c r="J2830" s="5" t="s">
        <v>653</v>
      </c>
      <c r="K2830" s="5" t="s">
        <v>568</v>
      </c>
      <c r="L2830" s="7">
        <v>6</v>
      </c>
      <c r="M2830" s="7" t="s">
        <v>287</v>
      </c>
      <c r="N2830" s="8">
        <v>4713</v>
      </c>
      <c r="O2830" s="122">
        <v>0.02</v>
      </c>
      <c r="P2830" s="10">
        <f t="shared" si="561"/>
        <v>94</v>
      </c>
      <c r="Q2830" s="122">
        <v>5.0000000000000001E-3</v>
      </c>
      <c r="R2830" s="10">
        <f t="shared" si="562"/>
        <v>24</v>
      </c>
      <c r="S2830" s="122">
        <f t="shared" si="563"/>
        <v>2.503713133884999E-2</v>
      </c>
      <c r="T2830" s="10">
        <f t="shared" si="564"/>
        <v>118</v>
      </c>
      <c r="U2830" s="10">
        <f t="shared" si="565"/>
        <v>4831</v>
      </c>
      <c r="V2830" s="11">
        <v>4760.13</v>
      </c>
      <c r="W2830" s="12">
        <f t="shared" si="566"/>
        <v>47.130000000000109</v>
      </c>
      <c r="X2830" s="123">
        <f t="shared" si="567"/>
        <v>0.01</v>
      </c>
      <c r="Y2830" s="124" t="str">
        <f t="shared" si="568"/>
        <v>0.00%-8.40%</v>
      </c>
      <c r="Z2830" s="15"/>
      <c r="AA2830" s="15"/>
      <c r="AB2830" s="15"/>
      <c r="AC2830" s="125"/>
      <c r="AD2830" s="8">
        <f t="shared" si="569"/>
        <v>0</v>
      </c>
      <c r="AE2830" s="17">
        <f t="shared" si="570"/>
        <v>4760.13</v>
      </c>
      <c r="AF2830" s="18">
        <f t="shared" si="571"/>
        <v>47.130000000000109</v>
      </c>
      <c r="AG2830" s="126">
        <f t="shared" si="572"/>
        <v>1.0000000000000009E-2</v>
      </c>
      <c r="AH2830" s="20">
        <v>13.6</v>
      </c>
      <c r="AI2830" s="20">
        <v>750</v>
      </c>
      <c r="AJ2830" s="20"/>
      <c r="AK2830" s="20">
        <v>688</v>
      </c>
      <c r="AL2830" s="20">
        <f t="shared" si="573"/>
        <v>74425.767999999996</v>
      </c>
      <c r="AM2830" s="7" t="s">
        <v>287</v>
      </c>
      <c r="AN2830" s="20"/>
      <c r="AO2830" s="21" t="str">
        <f>VLOOKUP(B2830,'[5]FCLCh-VBR'!$B$9:$AQ$42,42,)</f>
        <v>QM 过程检验：工作中员工评估QM过程巡检组扣分最多</v>
      </c>
      <c r="AP2830" s="21"/>
      <c r="AQ2830" s="5" t="s">
        <v>2672</v>
      </c>
      <c r="AR2830" s="5" t="s">
        <v>2203</v>
      </c>
    </row>
    <row r="2831" spans="1:44">
      <c r="A2831" s="87" t="s">
        <v>562</v>
      </c>
      <c r="B2831" s="5">
        <v>1715020</v>
      </c>
      <c r="C2831" s="5" t="s">
        <v>565</v>
      </c>
      <c r="D2831" s="5" t="s">
        <v>55</v>
      </c>
      <c r="E2831" s="5" t="s">
        <v>2577</v>
      </c>
      <c r="F2831" s="5" t="s">
        <v>2211</v>
      </c>
      <c r="G2831" s="5" t="s">
        <v>2673</v>
      </c>
      <c r="H2831" s="6">
        <v>43304</v>
      </c>
      <c r="I2831" s="5" t="s">
        <v>567</v>
      </c>
      <c r="J2831" s="5" t="s">
        <v>567</v>
      </c>
      <c r="K2831" s="5" t="s">
        <v>568</v>
      </c>
      <c r="L2831" s="7">
        <v>6</v>
      </c>
      <c r="M2831" s="7" t="s">
        <v>287</v>
      </c>
      <c r="N2831" s="8">
        <v>5118</v>
      </c>
      <c r="O2831" s="122">
        <v>0.02</v>
      </c>
      <c r="P2831" s="10">
        <f t="shared" si="561"/>
        <v>102</v>
      </c>
      <c r="Q2831" s="122">
        <v>5.0000000000000001E-3</v>
      </c>
      <c r="R2831" s="10">
        <f t="shared" si="562"/>
        <v>26</v>
      </c>
      <c r="S2831" s="122">
        <f t="shared" si="563"/>
        <v>2.5009769441187966E-2</v>
      </c>
      <c r="T2831" s="10">
        <f t="shared" si="564"/>
        <v>128</v>
      </c>
      <c r="U2831" s="10">
        <f t="shared" si="565"/>
        <v>5246</v>
      </c>
      <c r="V2831" s="11">
        <v>5246</v>
      </c>
      <c r="W2831" s="12">
        <f t="shared" si="566"/>
        <v>128</v>
      </c>
      <c r="X2831" s="123">
        <f t="shared" si="567"/>
        <v>2.5000000000000001E-2</v>
      </c>
      <c r="Y2831" s="124" t="str">
        <f t="shared" si="568"/>
        <v>0.00%-8.40%</v>
      </c>
      <c r="Z2831" s="15"/>
      <c r="AA2831" s="15"/>
      <c r="AB2831" s="15"/>
      <c r="AC2831" s="125"/>
      <c r="AD2831" s="8">
        <f t="shared" si="569"/>
        <v>0</v>
      </c>
      <c r="AE2831" s="17">
        <f t="shared" si="570"/>
        <v>5246</v>
      </c>
      <c r="AF2831" s="18">
        <f t="shared" si="571"/>
        <v>128</v>
      </c>
      <c r="AG2831" s="126">
        <f t="shared" si="572"/>
        <v>2.5009769441187935E-2</v>
      </c>
      <c r="AH2831" s="20">
        <v>13.6</v>
      </c>
      <c r="AI2831" s="20">
        <v>450</v>
      </c>
      <c r="AJ2831" s="20"/>
      <c r="AK2831" s="20">
        <v>688</v>
      </c>
      <c r="AL2831" s="20">
        <f t="shared" si="573"/>
        <v>77433.599999999991</v>
      </c>
      <c r="AM2831" s="7" t="s">
        <v>287</v>
      </c>
      <c r="AN2831" s="20"/>
      <c r="AO2831" s="21"/>
      <c r="AP2831" s="21"/>
      <c r="AQ2831" s="5" t="s">
        <v>2672</v>
      </c>
      <c r="AR2831" s="5" t="s">
        <v>2203</v>
      </c>
    </row>
    <row r="2832" spans="1:44">
      <c r="A2832" s="87" t="s">
        <v>562</v>
      </c>
      <c r="B2832" s="5">
        <v>1715030</v>
      </c>
      <c r="C2832" s="5" t="s">
        <v>565</v>
      </c>
      <c r="D2832" s="5" t="s">
        <v>55</v>
      </c>
      <c r="E2832" s="5" t="s">
        <v>2577</v>
      </c>
      <c r="F2832" s="5" t="s">
        <v>2215</v>
      </c>
      <c r="G2832" s="5" t="s">
        <v>2673</v>
      </c>
      <c r="H2832" s="6">
        <v>43304</v>
      </c>
      <c r="I2832" s="5" t="s">
        <v>575</v>
      </c>
      <c r="J2832" s="5" t="s">
        <v>653</v>
      </c>
      <c r="K2832" s="5" t="s">
        <v>568</v>
      </c>
      <c r="L2832" s="7">
        <v>6</v>
      </c>
      <c r="M2832" s="7" t="s">
        <v>287</v>
      </c>
      <c r="N2832" s="8">
        <v>4495</v>
      </c>
      <c r="O2832" s="122">
        <v>0.02</v>
      </c>
      <c r="P2832" s="10">
        <f t="shared" si="561"/>
        <v>90</v>
      </c>
      <c r="Q2832" s="122">
        <v>5.0000000000000001E-3</v>
      </c>
      <c r="R2832" s="10">
        <f t="shared" si="562"/>
        <v>22</v>
      </c>
      <c r="S2832" s="122">
        <f t="shared" si="563"/>
        <v>2.4916573971078975E-2</v>
      </c>
      <c r="T2832" s="10">
        <f t="shared" si="564"/>
        <v>112</v>
      </c>
      <c r="U2832" s="10">
        <f t="shared" si="565"/>
        <v>4607</v>
      </c>
      <c r="V2832" s="11">
        <v>4608</v>
      </c>
      <c r="W2832" s="12">
        <f t="shared" si="566"/>
        <v>113</v>
      </c>
      <c r="X2832" s="123">
        <f t="shared" si="567"/>
        <v>2.5100000000000001E-2</v>
      </c>
      <c r="Y2832" s="124" t="str">
        <f t="shared" si="568"/>
        <v>0.00%-8.40%</v>
      </c>
      <c r="Z2832" s="15"/>
      <c r="AA2832" s="15"/>
      <c r="AB2832" s="15"/>
      <c r="AC2832" s="125"/>
      <c r="AD2832" s="8">
        <f t="shared" si="569"/>
        <v>0</v>
      </c>
      <c r="AE2832" s="17">
        <f t="shared" si="570"/>
        <v>4608</v>
      </c>
      <c r="AF2832" s="18">
        <f t="shared" si="571"/>
        <v>113</v>
      </c>
      <c r="AG2832" s="126">
        <f t="shared" si="572"/>
        <v>2.5139043381535053E-2</v>
      </c>
      <c r="AH2832" s="20">
        <v>13.6</v>
      </c>
      <c r="AI2832" s="20">
        <v>750</v>
      </c>
      <c r="AJ2832" s="20"/>
      <c r="AK2832" s="20">
        <v>688</v>
      </c>
      <c r="AL2832" s="20">
        <f t="shared" si="573"/>
        <v>72356.799999999988</v>
      </c>
      <c r="AM2832" s="7" t="s">
        <v>287</v>
      </c>
      <c r="AN2832" s="20"/>
      <c r="AO2832" s="21"/>
      <c r="AP2832" s="21"/>
      <c r="AQ2832" s="5" t="s">
        <v>2672</v>
      </c>
      <c r="AR2832" s="5" t="s">
        <v>2203</v>
      </c>
    </row>
    <row r="2833" spans="1:44">
      <c r="A2833" s="87" t="s">
        <v>562</v>
      </c>
      <c r="B2833" s="5">
        <v>1719011</v>
      </c>
      <c r="C2833" s="5" t="s">
        <v>565</v>
      </c>
      <c r="D2833" s="5" t="s">
        <v>55</v>
      </c>
      <c r="E2833" s="5" t="s">
        <v>2577</v>
      </c>
      <c r="F2833" s="5" t="s">
        <v>2208</v>
      </c>
      <c r="G2833" s="5" t="s">
        <v>2673</v>
      </c>
      <c r="H2833" s="6">
        <v>44774</v>
      </c>
      <c r="I2833" s="5" t="s">
        <v>594</v>
      </c>
      <c r="J2833" s="5" t="s">
        <v>594</v>
      </c>
      <c r="K2833" s="5" t="s">
        <v>568</v>
      </c>
      <c r="L2833" s="7">
        <v>6</v>
      </c>
      <c r="M2833" s="7" t="s">
        <v>287</v>
      </c>
      <c r="N2833" s="8">
        <v>4800</v>
      </c>
      <c r="O2833" s="122">
        <v>0.02</v>
      </c>
      <c r="P2833" s="10">
        <f t="shared" si="561"/>
        <v>96</v>
      </c>
      <c r="Q2833" s="122">
        <v>5.0000000000000001E-3</v>
      </c>
      <c r="R2833" s="10">
        <f t="shared" si="562"/>
        <v>24</v>
      </c>
      <c r="S2833" s="122">
        <f t="shared" si="563"/>
        <v>2.5000000000000001E-2</v>
      </c>
      <c r="T2833" s="10">
        <f t="shared" si="564"/>
        <v>120</v>
      </c>
      <c r="U2833" s="10">
        <f t="shared" si="565"/>
        <v>4920</v>
      </c>
      <c r="V2833" s="11">
        <f>4920+189</f>
        <v>5109</v>
      </c>
      <c r="W2833" s="12">
        <f t="shared" si="566"/>
        <v>309</v>
      </c>
      <c r="X2833" s="123">
        <f t="shared" si="567"/>
        <v>6.4399999999999999E-2</v>
      </c>
      <c r="Y2833" s="124" t="str">
        <f t="shared" si="568"/>
        <v>0.00%-8.40%</v>
      </c>
      <c r="Z2833" s="15"/>
      <c r="AA2833" s="15"/>
      <c r="AB2833" s="15"/>
      <c r="AC2833" s="125"/>
      <c r="AD2833" s="8">
        <f t="shared" si="569"/>
        <v>0</v>
      </c>
      <c r="AE2833" s="17">
        <f t="shared" si="570"/>
        <v>5109</v>
      </c>
      <c r="AF2833" s="18">
        <f t="shared" si="571"/>
        <v>309</v>
      </c>
      <c r="AG2833" s="126">
        <f t="shared" si="572"/>
        <v>6.4375000000000071E-2</v>
      </c>
      <c r="AH2833" s="20">
        <v>13.6</v>
      </c>
      <c r="AI2833" s="20">
        <v>750</v>
      </c>
      <c r="AJ2833" s="20"/>
      <c r="AK2833" s="20">
        <v>688</v>
      </c>
      <c r="AL2833" s="20">
        <f t="shared" si="573"/>
        <v>79170.399999999994</v>
      </c>
      <c r="AM2833" s="7" t="s">
        <v>287</v>
      </c>
      <c r="AN2833" s="20"/>
      <c r="AO2833" s="21" t="s">
        <v>2687</v>
      </c>
      <c r="AP2833" s="21"/>
      <c r="AQ2833" s="5" t="s">
        <v>2672</v>
      </c>
      <c r="AR2833" s="5" t="s">
        <v>2203</v>
      </c>
    </row>
    <row r="2834" spans="1:44">
      <c r="A2834" s="87" t="s">
        <v>562</v>
      </c>
      <c r="B2834" s="5">
        <v>1706003</v>
      </c>
      <c r="C2834" s="5" t="s">
        <v>585</v>
      </c>
      <c r="D2834" s="5" t="s">
        <v>55</v>
      </c>
      <c r="E2834" s="5" t="s">
        <v>2219</v>
      </c>
      <c r="F2834" s="5" t="s">
        <v>2250</v>
      </c>
      <c r="G2834" s="5" t="s">
        <v>2251</v>
      </c>
      <c r="H2834" s="6">
        <v>40023</v>
      </c>
      <c r="I2834" s="5" t="s">
        <v>594</v>
      </c>
      <c r="J2834" s="5" t="s">
        <v>2688</v>
      </c>
      <c r="K2834" s="5" t="s">
        <v>568</v>
      </c>
      <c r="L2834" s="7">
        <v>6</v>
      </c>
      <c r="M2834" s="7">
        <v>3</v>
      </c>
      <c r="N2834" s="8">
        <v>7289</v>
      </c>
      <c r="O2834" s="122">
        <v>0.02</v>
      </c>
      <c r="P2834" s="10">
        <f t="shared" si="561"/>
        <v>146</v>
      </c>
      <c r="Q2834" s="122">
        <v>5.0000000000000001E-3</v>
      </c>
      <c r="R2834" s="10">
        <f t="shared" si="562"/>
        <v>36</v>
      </c>
      <c r="S2834" s="122">
        <f t="shared" si="563"/>
        <v>2.4969131568116341E-2</v>
      </c>
      <c r="T2834" s="10">
        <f t="shared" si="564"/>
        <v>182</v>
      </c>
      <c r="U2834" s="10">
        <f t="shared" si="565"/>
        <v>7471</v>
      </c>
      <c r="V2834" s="11">
        <v>7472</v>
      </c>
      <c r="W2834" s="12">
        <f t="shared" si="566"/>
        <v>183</v>
      </c>
      <c r="X2834" s="123">
        <f t="shared" si="567"/>
        <v>2.5100000000000001E-2</v>
      </c>
      <c r="Y2834" s="124" t="str">
        <f t="shared" si="568"/>
        <v>0.00%-8.40%</v>
      </c>
      <c r="Z2834" s="15"/>
      <c r="AA2834" s="15"/>
      <c r="AB2834" s="15"/>
      <c r="AC2834" s="125"/>
      <c r="AD2834" s="8">
        <f t="shared" si="569"/>
        <v>0</v>
      </c>
      <c r="AE2834" s="17">
        <f t="shared" si="570"/>
        <v>7472</v>
      </c>
      <c r="AF2834" s="18">
        <f t="shared" si="571"/>
        <v>183</v>
      </c>
      <c r="AG2834" s="126">
        <f t="shared" si="572"/>
        <v>2.5106324598710428E-2</v>
      </c>
      <c r="AH2834" s="20">
        <v>13.6</v>
      </c>
      <c r="AI2834" s="20">
        <v>750</v>
      </c>
      <c r="AJ2834" s="20"/>
      <c r="AK2834" s="20">
        <v>688</v>
      </c>
      <c r="AL2834" s="20">
        <f t="shared" si="573"/>
        <v>111307.2</v>
      </c>
      <c r="AM2834" s="7">
        <v>3</v>
      </c>
      <c r="AN2834" s="20"/>
      <c r="AO2834" s="21"/>
      <c r="AP2834" s="21"/>
      <c r="AQ2834" s="5" t="s">
        <v>2202</v>
      </c>
      <c r="AR2834" s="5" t="s">
        <v>2203</v>
      </c>
    </row>
    <row r="2835" spans="1:44">
      <c r="A2835" s="87" t="s">
        <v>562</v>
      </c>
      <c r="B2835" s="5">
        <v>1118213</v>
      </c>
      <c r="C2835" s="5" t="s">
        <v>585</v>
      </c>
      <c r="D2835" s="5" t="s">
        <v>55</v>
      </c>
      <c r="E2835" s="5" t="s">
        <v>2219</v>
      </c>
      <c r="F2835" s="5" t="s">
        <v>2250</v>
      </c>
      <c r="G2835" s="5" t="s">
        <v>2251</v>
      </c>
      <c r="H2835" s="6">
        <v>37622</v>
      </c>
      <c r="I2835" s="5" t="s">
        <v>594</v>
      </c>
      <c r="J2835" s="5" t="s">
        <v>2688</v>
      </c>
      <c r="K2835" s="5" t="s">
        <v>568</v>
      </c>
      <c r="L2835" s="7">
        <v>6</v>
      </c>
      <c r="M2835" s="7" t="s">
        <v>287</v>
      </c>
      <c r="N2835" s="8">
        <v>6017</v>
      </c>
      <c r="O2835" s="122">
        <v>0.02</v>
      </c>
      <c r="P2835" s="10">
        <f t="shared" si="561"/>
        <v>120</v>
      </c>
      <c r="Q2835" s="122">
        <v>5.0000000000000001E-3</v>
      </c>
      <c r="R2835" s="10">
        <f t="shared" si="562"/>
        <v>30</v>
      </c>
      <c r="S2835" s="122">
        <f t="shared" si="563"/>
        <v>2.4929366794083429E-2</v>
      </c>
      <c r="T2835" s="10">
        <f t="shared" si="564"/>
        <v>150</v>
      </c>
      <c r="U2835" s="10">
        <f t="shared" si="565"/>
        <v>6167</v>
      </c>
      <c r="V2835" s="11">
        <v>6180</v>
      </c>
      <c r="W2835" s="12">
        <f t="shared" si="566"/>
        <v>163</v>
      </c>
      <c r="X2835" s="123">
        <f t="shared" si="567"/>
        <v>2.7099999999999999E-2</v>
      </c>
      <c r="Y2835" s="124" t="str">
        <f t="shared" si="568"/>
        <v>0.00%-8.40%</v>
      </c>
      <c r="Z2835" s="15"/>
      <c r="AA2835" s="15"/>
      <c r="AB2835" s="15"/>
      <c r="AC2835" s="125"/>
      <c r="AD2835" s="8">
        <f t="shared" si="569"/>
        <v>0</v>
      </c>
      <c r="AE2835" s="17">
        <f t="shared" si="570"/>
        <v>6180</v>
      </c>
      <c r="AF2835" s="18">
        <f t="shared" si="571"/>
        <v>163</v>
      </c>
      <c r="AG2835" s="126">
        <f t="shared" si="572"/>
        <v>2.708991191623733E-2</v>
      </c>
      <c r="AH2835" s="20">
        <v>13.6</v>
      </c>
      <c r="AI2835" s="20">
        <v>750</v>
      </c>
      <c r="AJ2835" s="20"/>
      <c r="AK2835" s="20">
        <v>688</v>
      </c>
      <c r="AL2835" s="20">
        <f t="shared" si="573"/>
        <v>93736</v>
      </c>
      <c r="AM2835" s="7" t="s">
        <v>287</v>
      </c>
      <c r="AN2835" s="20"/>
      <c r="AO2835" s="21"/>
      <c r="AP2835" s="21"/>
      <c r="AQ2835" s="5" t="s">
        <v>2202</v>
      </c>
      <c r="AR2835" s="5" t="s">
        <v>2203</v>
      </c>
    </row>
    <row r="2836" spans="1:44">
      <c r="A2836" s="87" t="s">
        <v>562</v>
      </c>
      <c r="B2836" s="5">
        <v>1120130</v>
      </c>
      <c r="C2836" s="5" t="s">
        <v>585</v>
      </c>
      <c r="D2836" s="5" t="s">
        <v>55</v>
      </c>
      <c r="E2836" s="5" t="s">
        <v>2219</v>
      </c>
      <c r="F2836" s="5" t="s">
        <v>2689</v>
      </c>
      <c r="G2836" s="5" t="s">
        <v>2690</v>
      </c>
      <c r="H2836" s="6">
        <v>40659</v>
      </c>
      <c r="I2836" s="5" t="s">
        <v>594</v>
      </c>
      <c r="J2836" s="5" t="s">
        <v>2691</v>
      </c>
      <c r="K2836" s="5" t="s">
        <v>568</v>
      </c>
      <c r="L2836" s="7">
        <v>6</v>
      </c>
      <c r="M2836" s="7" t="s">
        <v>287</v>
      </c>
      <c r="N2836" s="8">
        <v>7437</v>
      </c>
      <c r="O2836" s="122">
        <v>0.02</v>
      </c>
      <c r="P2836" s="10">
        <f t="shared" si="561"/>
        <v>149</v>
      </c>
      <c r="Q2836" s="122">
        <v>5.0000000000000001E-3</v>
      </c>
      <c r="R2836" s="10">
        <f t="shared" si="562"/>
        <v>37</v>
      </c>
      <c r="S2836" s="122">
        <f t="shared" si="563"/>
        <v>2.501008471157725E-2</v>
      </c>
      <c r="T2836" s="10">
        <f t="shared" si="564"/>
        <v>186</v>
      </c>
      <c r="U2836" s="10">
        <f t="shared" si="565"/>
        <v>7623</v>
      </c>
      <c r="V2836" s="11">
        <v>7590</v>
      </c>
      <c r="W2836" s="12">
        <f t="shared" si="566"/>
        <v>153</v>
      </c>
      <c r="X2836" s="123">
        <f t="shared" si="567"/>
        <v>2.06E-2</v>
      </c>
      <c r="Y2836" s="124" t="str">
        <f t="shared" si="568"/>
        <v>0.00%-8.40%</v>
      </c>
      <c r="Z2836" s="15"/>
      <c r="AA2836" s="15"/>
      <c r="AB2836" s="15"/>
      <c r="AC2836" s="125"/>
      <c r="AD2836" s="8">
        <f t="shared" si="569"/>
        <v>0</v>
      </c>
      <c r="AE2836" s="17">
        <f t="shared" si="570"/>
        <v>7590</v>
      </c>
      <c r="AF2836" s="18">
        <f t="shared" si="571"/>
        <v>153</v>
      </c>
      <c r="AG2836" s="126">
        <f t="shared" si="572"/>
        <v>2.0572811617587838E-2</v>
      </c>
      <c r="AH2836" s="20">
        <v>13.6</v>
      </c>
      <c r="AI2836" s="20">
        <v>750</v>
      </c>
      <c r="AJ2836" s="20"/>
      <c r="AK2836" s="20">
        <v>688</v>
      </c>
      <c r="AL2836" s="20">
        <f t="shared" si="573"/>
        <v>112912</v>
      </c>
      <c r="AM2836" s="7">
        <v>3</v>
      </c>
      <c r="AN2836" s="20"/>
      <c r="AO2836" s="21"/>
      <c r="AP2836" s="21"/>
      <c r="AQ2836" s="5" t="s">
        <v>2202</v>
      </c>
      <c r="AR2836" s="5" t="s">
        <v>2203</v>
      </c>
    </row>
    <row r="2837" spans="1:44">
      <c r="A2837" s="87" t="s">
        <v>562</v>
      </c>
      <c r="B2837" s="5">
        <v>1132025</v>
      </c>
      <c r="C2837" s="5" t="s">
        <v>585</v>
      </c>
      <c r="D2837" s="5" t="s">
        <v>55</v>
      </c>
      <c r="E2837" s="5" t="s">
        <v>2219</v>
      </c>
      <c r="F2837" s="5" t="s">
        <v>2250</v>
      </c>
      <c r="G2837" s="5" t="s">
        <v>2251</v>
      </c>
      <c r="H2837" s="6">
        <v>33451</v>
      </c>
      <c r="I2837" s="5" t="s">
        <v>489</v>
      </c>
      <c r="J2837" s="5" t="s">
        <v>2667</v>
      </c>
      <c r="K2837" s="5" t="s">
        <v>568</v>
      </c>
      <c r="L2837" s="7">
        <v>6</v>
      </c>
      <c r="M2837" s="7" t="s">
        <v>287</v>
      </c>
      <c r="N2837" s="8">
        <v>10358</v>
      </c>
      <c r="O2837" s="122">
        <v>0.02</v>
      </c>
      <c r="P2837" s="10">
        <f t="shared" si="561"/>
        <v>207</v>
      </c>
      <c r="Q2837" s="122">
        <v>5.0000000000000001E-3</v>
      </c>
      <c r="R2837" s="10">
        <f t="shared" si="562"/>
        <v>52</v>
      </c>
      <c r="S2837" s="122">
        <f t="shared" si="563"/>
        <v>2.5004827186715581E-2</v>
      </c>
      <c r="T2837" s="10">
        <f t="shared" si="564"/>
        <v>259</v>
      </c>
      <c r="U2837" s="10">
        <f t="shared" si="565"/>
        <v>10617</v>
      </c>
      <c r="V2837" s="11">
        <v>10610</v>
      </c>
      <c r="W2837" s="12">
        <f t="shared" si="566"/>
        <v>252</v>
      </c>
      <c r="X2837" s="123">
        <f t="shared" si="567"/>
        <v>2.4299999999999999E-2</v>
      </c>
      <c r="Y2837" s="124" t="str">
        <f t="shared" si="568"/>
        <v>0.00%-8.40%</v>
      </c>
      <c r="Z2837" s="15"/>
      <c r="AA2837" s="15"/>
      <c r="AB2837" s="15"/>
      <c r="AC2837" s="125"/>
      <c r="AD2837" s="8">
        <f t="shared" si="569"/>
        <v>0</v>
      </c>
      <c r="AE2837" s="17">
        <f t="shared" si="570"/>
        <v>10610</v>
      </c>
      <c r="AF2837" s="18">
        <f t="shared" si="571"/>
        <v>252</v>
      </c>
      <c r="AG2837" s="126">
        <f t="shared" si="572"/>
        <v>2.4329021046534116E-2</v>
      </c>
      <c r="AH2837" s="20">
        <v>13.6</v>
      </c>
      <c r="AI2837" s="20">
        <v>900</v>
      </c>
      <c r="AJ2837" s="20"/>
      <c r="AK2837" s="20">
        <v>688</v>
      </c>
      <c r="AL2837" s="20">
        <f t="shared" si="573"/>
        <v>155784</v>
      </c>
      <c r="AM2837" s="7" t="s">
        <v>287</v>
      </c>
      <c r="AN2837" s="20"/>
      <c r="AO2837" s="21"/>
      <c r="AP2837" s="21"/>
      <c r="AQ2837" s="5" t="s">
        <v>2202</v>
      </c>
      <c r="AR2837" s="5" t="s">
        <v>2203</v>
      </c>
    </row>
    <row r="2838" spans="1:44">
      <c r="A2838" s="87" t="s">
        <v>562</v>
      </c>
      <c r="B2838" s="5">
        <v>1132128</v>
      </c>
      <c r="C2838" s="5" t="s">
        <v>585</v>
      </c>
      <c r="D2838" s="5" t="s">
        <v>55</v>
      </c>
      <c r="E2838" s="5" t="s">
        <v>2219</v>
      </c>
      <c r="F2838" s="5" t="s">
        <v>2689</v>
      </c>
      <c r="G2838" s="5" t="s">
        <v>2690</v>
      </c>
      <c r="H2838" s="6">
        <v>37760</v>
      </c>
      <c r="I2838" s="5" t="s">
        <v>594</v>
      </c>
      <c r="J2838" s="5" t="s">
        <v>2692</v>
      </c>
      <c r="K2838" s="5" t="s">
        <v>568</v>
      </c>
      <c r="L2838" s="7">
        <v>6</v>
      </c>
      <c r="M2838" s="7" t="s">
        <v>287</v>
      </c>
      <c r="N2838" s="8">
        <v>6500</v>
      </c>
      <c r="O2838" s="122">
        <v>0.02</v>
      </c>
      <c r="P2838" s="10">
        <f t="shared" si="561"/>
        <v>130</v>
      </c>
      <c r="Q2838" s="122">
        <v>5.0000000000000001E-3</v>
      </c>
      <c r="R2838" s="10">
        <f t="shared" si="562"/>
        <v>33</v>
      </c>
      <c r="S2838" s="122">
        <f t="shared" si="563"/>
        <v>2.5076923076923077E-2</v>
      </c>
      <c r="T2838" s="10">
        <f t="shared" si="564"/>
        <v>163</v>
      </c>
      <c r="U2838" s="10">
        <f t="shared" si="565"/>
        <v>6663</v>
      </c>
      <c r="V2838" s="11">
        <v>6630</v>
      </c>
      <c r="W2838" s="12">
        <f t="shared" si="566"/>
        <v>130</v>
      </c>
      <c r="X2838" s="123">
        <f t="shared" si="567"/>
        <v>0.02</v>
      </c>
      <c r="Y2838" s="124" t="str">
        <f t="shared" si="568"/>
        <v>0.00%-8.40%</v>
      </c>
      <c r="Z2838" s="15"/>
      <c r="AA2838" s="15"/>
      <c r="AB2838" s="15"/>
      <c r="AC2838" s="125"/>
      <c r="AD2838" s="8">
        <f t="shared" si="569"/>
        <v>0</v>
      </c>
      <c r="AE2838" s="17">
        <f t="shared" si="570"/>
        <v>6630</v>
      </c>
      <c r="AF2838" s="18">
        <f t="shared" si="571"/>
        <v>130</v>
      </c>
      <c r="AG2838" s="126">
        <f t="shared" si="572"/>
        <v>2.0000000000000018E-2</v>
      </c>
      <c r="AH2838" s="20">
        <v>13.6</v>
      </c>
      <c r="AI2838" s="20">
        <v>750</v>
      </c>
      <c r="AJ2838" s="20"/>
      <c r="AK2838" s="20">
        <v>688</v>
      </c>
      <c r="AL2838" s="20">
        <f t="shared" si="573"/>
        <v>99856</v>
      </c>
      <c r="AM2838" s="7">
        <v>3</v>
      </c>
      <c r="AN2838" s="20"/>
      <c r="AO2838" s="21"/>
      <c r="AP2838" s="21"/>
      <c r="AQ2838" s="5" t="s">
        <v>2202</v>
      </c>
      <c r="AR2838" s="5" t="s">
        <v>2203</v>
      </c>
    </row>
    <row r="2839" spans="1:44">
      <c r="A2839" s="87" t="s">
        <v>562</v>
      </c>
      <c r="B2839" s="5">
        <v>1132164</v>
      </c>
      <c r="C2839" s="5" t="s">
        <v>585</v>
      </c>
      <c r="D2839" s="5" t="s">
        <v>55</v>
      </c>
      <c r="E2839" s="5" t="s">
        <v>2219</v>
      </c>
      <c r="F2839" s="5" t="s">
        <v>2250</v>
      </c>
      <c r="G2839" s="5" t="s">
        <v>2251</v>
      </c>
      <c r="H2839" s="6">
        <v>40735</v>
      </c>
      <c r="I2839" s="5" t="s">
        <v>594</v>
      </c>
      <c r="J2839" s="5" t="s">
        <v>2693</v>
      </c>
      <c r="K2839" s="5" t="s">
        <v>568</v>
      </c>
      <c r="L2839" s="7">
        <v>6</v>
      </c>
      <c r="M2839" s="7" t="s">
        <v>287</v>
      </c>
      <c r="N2839" s="8">
        <v>4957</v>
      </c>
      <c r="O2839" s="122">
        <v>0.02</v>
      </c>
      <c r="P2839" s="10">
        <f t="shared" si="561"/>
        <v>99</v>
      </c>
      <c r="Q2839" s="122">
        <v>5.0000000000000001E-3</v>
      </c>
      <c r="R2839" s="10">
        <f t="shared" si="562"/>
        <v>25</v>
      </c>
      <c r="S2839" s="122">
        <f t="shared" si="563"/>
        <v>2.5015130119023603E-2</v>
      </c>
      <c r="T2839" s="10">
        <f t="shared" si="564"/>
        <v>124</v>
      </c>
      <c r="U2839" s="10">
        <f t="shared" si="565"/>
        <v>5081</v>
      </c>
      <c r="V2839" s="11">
        <v>5060</v>
      </c>
      <c r="W2839" s="12">
        <f t="shared" si="566"/>
        <v>103</v>
      </c>
      <c r="X2839" s="123">
        <f t="shared" si="567"/>
        <v>2.0799999999999999E-2</v>
      </c>
      <c r="Y2839" s="124" t="str">
        <f t="shared" si="568"/>
        <v>0.00%-8.40%</v>
      </c>
      <c r="Z2839" s="15"/>
      <c r="AA2839" s="15"/>
      <c r="AB2839" s="15"/>
      <c r="AC2839" s="125"/>
      <c r="AD2839" s="8">
        <f t="shared" si="569"/>
        <v>0</v>
      </c>
      <c r="AE2839" s="17">
        <f t="shared" si="570"/>
        <v>5060</v>
      </c>
      <c r="AF2839" s="18">
        <f t="shared" si="571"/>
        <v>103</v>
      </c>
      <c r="AG2839" s="126">
        <f t="shared" si="572"/>
        <v>2.0778696792414841E-2</v>
      </c>
      <c r="AH2839" s="20">
        <v>13.6</v>
      </c>
      <c r="AI2839" s="20">
        <v>750</v>
      </c>
      <c r="AJ2839" s="20"/>
      <c r="AK2839" s="20">
        <v>688</v>
      </c>
      <c r="AL2839" s="20">
        <f t="shared" si="573"/>
        <v>78504</v>
      </c>
      <c r="AM2839" s="7" t="s">
        <v>287</v>
      </c>
      <c r="AN2839" s="20"/>
      <c r="AO2839" s="21"/>
      <c r="AP2839" s="21"/>
      <c r="AQ2839" s="5" t="s">
        <v>2202</v>
      </c>
      <c r="AR2839" s="5" t="s">
        <v>2203</v>
      </c>
    </row>
    <row r="2840" spans="1:44">
      <c r="A2840" s="87" t="s">
        <v>562</v>
      </c>
      <c r="B2840" s="5">
        <v>1132175</v>
      </c>
      <c r="C2840" s="5" t="s">
        <v>585</v>
      </c>
      <c r="D2840" s="5" t="s">
        <v>55</v>
      </c>
      <c r="E2840" s="5" t="s">
        <v>2219</v>
      </c>
      <c r="F2840" s="5" t="s">
        <v>2250</v>
      </c>
      <c r="G2840" s="5" t="s">
        <v>2251</v>
      </c>
      <c r="H2840" s="6">
        <v>40735</v>
      </c>
      <c r="I2840" s="5" t="s">
        <v>594</v>
      </c>
      <c r="J2840" s="5" t="s">
        <v>2693</v>
      </c>
      <c r="K2840" s="5" t="s">
        <v>568</v>
      </c>
      <c r="L2840" s="7">
        <v>6</v>
      </c>
      <c r="M2840" s="7" t="s">
        <v>287</v>
      </c>
      <c r="N2840" s="8">
        <v>5115</v>
      </c>
      <c r="O2840" s="122">
        <v>0.02</v>
      </c>
      <c r="P2840" s="10">
        <f t="shared" si="561"/>
        <v>102</v>
      </c>
      <c r="Q2840" s="122">
        <v>5.0000000000000001E-3</v>
      </c>
      <c r="R2840" s="10">
        <f t="shared" si="562"/>
        <v>26</v>
      </c>
      <c r="S2840" s="122">
        <f t="shared" si="563"/>
        <v>2.5024437927663734E-2</v>
      </c>
      <c r="T2840" s="10">
        <f t="shared" si="564"/>
        <v>128</v>
      </c>
      <c r="U2840" s="10">
        <f t="shared" si="565"/>
        <v>5243</v>
      </c>
      <c r="V2840" s="11">
        <v>5220</v>
      </c>
      <c r="W2840" s="12">
        <f t="shared" si="566"/>
        <v>105</v>
      </c>
      <c r="X2840" s="123">
        <f t="shared" si="567"/>
        <v>2.0500000000000001E-2</v>
      </c>
      <c r="Y2840" s="124" t="str">
        <f t="shared" si="568"/>
        <v>0.00%-8.40%</v>
      </c>
      <c r="Z2840" s="15"/>
      <c r="AA2840" s="15"/>
      <c r="AB2840" s="15"/>
      <c r="AC2840" s="125"/>
      <c r="AD2840" s="8">
        <f t="shared" si="569"/>
        <v>0</v>
      </c>
      <c r="AE2840" s="17">
        <f t="shared" si="570"/>
        <v>5220</v>
      </c>
      <c r="AF2840" s="18">
        <f t="shared" si="571"/>
        <v>105</v>
      </c>
      <c r="AG2840" s="126">
        <f t="shared" si="572"/>
        <v>2.0527859237536639E-2</v>
      </c>
      <c r="AH2840" s="20">
        <v>13.6</v>
      </c>
      <c r="AI2840" s="20">
        <v>750</v>
      </c>
      <c r="AJ2840" s="20"/>
      <c r="AK2840" s="20">
        <v>688</v>
      </c>
      <c r="AL2840" s="20">
        <f t="shared" si="573"/>
        <v>80680</v>
      </c>
      <c r="AM2840" s="7" t="s">
        <v>287</v>
      </c>
      <c r="AN2840" s="20"/>
      <c r="AO2840" s="21"/>
      <c r="AP2840" s="21"/>
      <c r="AQ2840" s="5" t="s">
        <v>2202</v>
      </c>
      <c r="AR2840" s="5" t="s">
        <v>2203</v>
      </c>
    </row>
    <row r="2841" spans="1:44">
      <c r="A2841" s="87" t="s">
        <v>562</v>
      </c>
      <c r="B2841" s="5">
        <v>1132179</v>
      </c>
      <c r="C2841" s="5" t="s">
        <v>585</v>
      </c>
      <c r="D2841" s="5" t="s">
        <v>55</v>
      </c>
      <c r="E2841" s="5" t="s">
        <v>2219</v>
      </c>
      <c r="F2841" s="5" t="s">
        <v>2250</v>
      </c>
      <c r="G2841" s="5" t="s">
        <v>2251</v>
      </c>
      <c r="H2841" s="6">
        <v>40735</v>
      </c>
      <c r="I2841" s="5" t="s">
        <v>594</v>
      </c>
      <c r="J2841" s="5" t="s">
        <v>2693</v>
      </c>
      <c r="K2841" s="5" t="s">
        <v>568</v>
      </c>
      <c r="L2841" s="7">
        <v>6</v>
      </c>
      <c r="M2841" s="7" t="s">
        <v>287</v>
      </c>
      <c r="N2841" s="8">
        <v>5018</v>
      </c>
      <c r="O2841" s="122">
        <v>0.02</v>
      </c>
      <c r="P2841" s="10">
        <f t="shared" si="561"/>
        <v>100</v>
      </c>
      <c r="Q2841" s="122">
        <v>5.0000000000000001E-3</v>
      </c>
      <c r="R2841" s="10">
        <f t="shared" si="562"/>
        <v>25</v>
      </c>
      <c r="S2841" s="122">
        <f t="shared" si="563"/>
        <v>2.4910322837783976E-2</v>
      </c>
      <c r="T2841" s="10">
        <f t="shared" si="564"/>
        <v>125</v>
      </c>
      <c r="U2841" s="10">
        <f t="shared" si="565"/>
        <v>5143</v>
      </c>
      <c r="V2841" s="11">
        <v>5150</v>
      </c>
      <c r="W2841" s="12">
        <f t="shared" si="566"/>
        <v>132</v>
      </c>
      <c r="X2841" s="123">
        <f t="shared" si="567"/>
        <v>2.63E-2</v>
      </c>
      <c r="Y2841" s="124" t="str">
        <f t="shared" si="568"/>
        <v>0.00%-8.40%</v>
      </c>
      <c r="Z2841" s="15"/>
      <c r="AA2841" s="15"/>
      <c r="AB2841" s="15"/>
      <c r="AC2841" s="125"/>
      <c r="AD2841" s="8">
        <f t="shared" si="569"/>
        <v>0</v>
      </c>
      <c r="AE2841" s="17">
        <f t="shared" si="570"/>
        <v>5150</v>
      </c>
      <c r="AF2841" s="18">
        <f t="shared" si="571"/>
        <v>132</v>
      </c>
      <c r="AG2841" s="126">
        <f t="shared" si="572"/>
        <v>2.6305300916699803E-2</v>
      </c>
      <c r="AH2841" s="20">
        <v>13.6</v>
      </c>
      <c r="AI2841" s="20">
        <v>750</v>
      </c>
      <c r="AJ2841" s="20"/>
      <c r="AK2841" s="20">
        <v>688</v>
      </c>
      <c r="AL2841" s="20">
        <f t="shared" si="573"/>
        <v>79728</v>
      </c>
      <c r="AM2841" s="7" t="s">
        <v>287</v>
      </c>
      <c r="AN2841" s="20"/>
      <c r="AO2841" s="21"/>
      <c r="AP2841" s="21"/>
      <c r="AQ2841" s="5" t="s">
        <v>2202</v>
      </c>
      <c r="AR2841" s="5" t="s">
        <v>2203</v>
      </c>
    </row>
    <row r="2842" spans="1:44">
      <c r="A2842" s="87" t="s">
        <v>562</v>
      </c>
      <c r="B2842" s="5">
        <v>1332010</v>
      </c>
      <c r="C2842" s="5" t="s">
        <v>585</v>
      </c>
      <c r="D2842" s="5" t="s">
        <v>55</v>
      </c>
      <c r="E2842" s="5" t="s">
        <v>2219</v>
      </c>
      <c r="F2842" s="5" t="s">
        <v>2689</v>
      </c>
      <c r="G2842" s="5" t="s">
        <v>2690</v>
      </c>
      <c r="H2842" s="6">
        <v>33420</v>
      </c>
      <c r="I2842" s="5" t="s">
        <v>594</v>
      </c>
      <c r="J2842" s="5" t="s">
        <v>2691</v>
      </c>
      <c r="K2842" s="5" t="s">
        <v>568</v>
      </c>
      <c r="L2842" s="7">
        <v>6</v>
      </c>
      <c r="M2842" s="7" t="s">
        <v>287</v>
      </c>
      <c r="N2842" s="8">
        <v>7466</v>
      </c>
      <c r="O2842" s="122">
        <v>0.02</v>
      </c>
      <c r="P2842" s="10">
        <f t="shared" si="561"/>
        <v>149</v>
      </c>
      <c r="Q2842" s="122">
        <v>5.0000000000000001E-3</v>
      </c>
      <c r="R2842" s="10">
        <f t="shared" si="562"/>
        <v>37</v>
      </c>
      <c r="S2842" s="122">
        <f t="shared" si="563"/>
        <v>2.4912938655237075E-2</v>
      </c>
      <c r="T2842" s="10">
        <f t="shared" si="564"/>
        <v>186</v>
      </c>
      <c r="U2842" s="10">
        <f t="shared" si="565"/>
        <v>7652</v>
      </c>
      <c r="V2842" s="11">
        <v>7615</v>
      </c>
      <c r="W2842" s="12">
        <f t="shared" si="566"/>
        <v>149</v>
      </c>
      <c r="X2842" s="123">
        <f t="shared" si="567"/>
        <v>0.02</v>
      </c>
      <c r="Y2842" s="124" t="str">
        <f t="shared" si="568"/>
        <v>0.00%-8.40%</v>
      </c>
      <c r="Z2842" s="15"/>
      <c r="AA2842" s="15"/>
      <c r="AB2842" s="15"/>
      <c r="AC2842" s="125"/>
      <c r="AD2842" s="8">
        <f t="shared" si="569"/>
        <v>0</v>
      </c>
      <c r="AE2842" s="17">
        <f t="shared" si="570"/>
        <v>7615</v>
      </c>
      <c r="AF2842" s="18">
        <f t="shared" si="571"/>
        <v>149</v>
      </c>
      <c r="AG2842" s="126">
        <f t="shared" si="572"/>
        <v>1.9957139030270632E-2</v>
      </c>
      <c r="AH2842" s="20">
        <v>13.6</v>
      </c>
      <c r="AI2842" s="20">
        <v>800</v>
      </c>
      <c r="AJ2842" s="20"/>
      <c r="AK2842" s="20">
        <v>688</v>
      </c>
      <c r="AL2842" s="20">
        <f t="shared" si="573"/>
        <v>113852</v>
      </c>
      <c r="AM2842" s="7">
        <v>3</v>
      </c>
      <c r="AN2842" s="20"/>
      <c r="AO2842" s="21"/>
      <c r="AP2842" s="21"/>
      <c r="AQ2842" s="5" t="s">
        <v>2202</v>
      </c>
      <c r="AR2842" s="5" t="s">
        <v>2203</v>
      </c>
    </row>
    <row r="2843" spans="1:44">
      <c r="A2843" s="87" t="s">
        <v>562</v>
      </c>
      <c r="B2843" s="5">
        <v>1710043</v>
      </c>
      <c r="C2843" s="5" t="s">
        <v>585</v>
      </c>
      <c r="D2843" s="5" t="s">
        <v>55</v>
      </c>
      <c r="E2843" s="5" t="s">
        <v>2219</v>
      </c>
      <c r="F2843" s="5" t="s">
        <v>2250</v>
      </c>
      <c r="G2843" s="5" t="s">
        <v>2251</v>
      </c>
      <c r="H2843" s="6">
        <v>41460</v>
      </c>
      <c r="I2843" s="5" t="s">
        <v>594</v>
      </c>
      <c r="J2843" s="5" t="s">
        <v>2693</v>
      </c>
      <c r="K2843" s="5" t="s">
        <v>568</v>
      </c>
      <c r="L2843" s="7">
        <v>6</v>
      </c>
      <c r="M2843" s="7" t="s">
        <v>287</v>
      </c>
      <c r="N2843" s="8">
        <v>5217</v>
      </c>
      <c r="O2843" s="122">
        <v>0.02</v>
      </c>
      <c r="P2843" s="10">
        <f t="shared" si="561"/>
        <v>104</v>
      </c>
      <c r="Q2843" s="122">
        <v>5.0000000000000001E-3</v>
      </c>
      <c r="R2843" s="10">
        <f t="shared" si="562"/>
        <v>26</v>
      </c>
      <c r="S2843" s="122">
        <f t="shared" si="563"/>
        <v>2.4918535556833429E-2</v>
      </c>
      <c r="T2843" s="10">
        <f t="shared" si="564"/>
        <v>130</v>
      </c>
      <c r="U2843" s="10">
        <f t="shared" si="565"/>
        <v>5347</v>
      </c>
      <c r="V2843" s="11">
        <v>5480</v>
      </c>
      <c r="W2843" s="12">
        <f t="shared" si="566"/>
        <v>263</v>
      </c>
      <c r="X2843" s="123">
        <f t="shared" si="567"/>
        <v>5.04E-2</v>
      </c>
      <c r="Y2843" s="124" t="str">
        <f t="shared" si="568"/>
        <v>0.00%-8.40%</v>
      </c>
      <c r="Z2843" s="15"/>
      <c r="AA2843" s="15"/>
      <c r="AB2843" s="15"/>
      <c r="AC2843" s="125"/>
      <c r="AD2843" s="8">
        <f t="shared" si="569"/>
        <v>0</v>
      </c>
      <c r="AE2843" s="17">
        <f t="shared" si="570"/>
        <v>5480</v>
      </c>
      <c r="AF2843" s="18">
        <f t="shared" si="571"/>
        <v>263</v>
      </c>
      <c r="AG2843" s="126">
        <f t="shared" si="572"/>
        <v>5.0412114241901396E-2</v>
      </c>
      <c r="AH2843" s="20">
        <v>13.6</v>
      </c>
      <c r="AI2843" s="20">
        <v>750</v>
      </c>
      <c r="AJ2843" s="20"/>
      <c r="AK2843" s="20">
        <v>688</v>
      </c>
      <c r="AL2843" s="20">
        <f t="shared" si="573"/>
        <v>84216</v>
      </c>
      <c r="AM2843" s="7" t="s">
        <v>287</v>
      </c>
      <c r="AN2843" s="20"/>
      <c r="AO2843" s="21"/>
      <c r="AP2843" s="21"/>
      <c r="AQ2843" s="5" t="s">
        <v>2202</v>
      </c>
      <c r="AR2843" s="5" t="s">
        <v>2203</v>
      </c>
    </row>
    <row r="2844" spans="1:44">
      <c r="A2844" s="87" t="s">
        <v>562</v>
      </c>
      <c r="B2844" s="5">
        <v>1710089</v>
      </c>
      <c r="C2844" s="5" t="s">
        <v>585</v>
      </c>
      <c r="D2844" s="5" t="s">
        <v>55</v>
      </c>
      <c r="E2844" s="5" t="s">
        <v>2219</v>
      </c>
      <c r="F2844" s="5" t="s">
        <v>2250</v>
      </c>
      <c r="G2844" s="5" t="s">
        <v>2251</v>
      </c>
      <c r="H2844" s="6">
        <v>41460</v>
      </c>
      <c r="I2844" s="5" t="s">
        <v>594</v>
      </c>
      <c r="J2844" s="5" t="s">
        <v>2688</v>
      </c>
      <c r="K2844" s="5" t="s">
        <v>568</v>
      </c>
      <c r="L2844" s="7">
        <v>6</v>
      </c>
      <c r="M2844" s="7" t="s">
        <v>287</v>
      </c>
      <c r="N2844" s="8">
        <v>6034</v>
      </c>
      <c r="O2844" s="122">
        <v>0.02</v>
      </c>
      <c r="P2844" s="10">
        <f t="shared" si="561"/>
        <v>121</v>
      </c>
      <c r="Q2844" s="122">
        <v>5.0000000000000001E-3</v>
      </c>
      <c r="R2844" s="10">
        <f t="shared" si="562"/>
        <v>30</v>
      </c>
      <c r="S2844" s="122">
        <f t="shared" si="563"/>
        <v>2.5024859131587671E-2</v>
      </c>
      <c r="T2844" s="10">
        <f t="shared" si="564"/>
        <v>151</v>
      </c>
      <c r="U2844" s="10">
        <f t="shared" si="565"/>
        <v>6185</v>
      </c>
      <c r="V2844" s="11">
        <f t="shared" ref="V2844:V2846" si="574">U2844</f>
        <v>6185</v>
      </c>
      <c r="W2844" s="12">
        <f t="shared" si="566"/>
        <v>151</v>
      </c>
      <c r="X2844" s="123">
        <f t="shared" si="567"/>
        <v>2.5000000000000001E-2</v>
      </c>
      <c r="Y2844" s="124" t="str">
        <f t="shared" si="568"/>
        <v>0.00%-8.40%</v>
      </c>
      <c r="Z2844" s="15"/>
      <c r="AA2844" s="15"/>
      <c r="AB2844" s="15"/>
      <c r="AC2844" s="125"/>
      <c r="AD2844" s="8">
        <f t="shared" si="569"/>
        <v>0</v>
      </c>
      <c r="AE2844" s="17">
        <f t="shared" si="570"/>
        <v>6185</v>
      </c>
      <c r="AF2844" s="18">
        <f t="shared" si="571"/>
        <v>151</v>
      </c>
      <c r="AG2844" s="126">
        <f t="shared" si="572"/>
        <v>2.5024859131587585E-2</v>
      </c>
      <c r="AH2844" s="20">
        <v>13.6</v>
      </c>
      <c r="AI2844" s="20">
        <v>750</v>
      </c>
      <c r="AJ2844" s="20"/>
      <c r="AK2844" s="20">
        <v>688</v>
      </c>
      <c r="AL2844" s="20">
        <f t="shared" si="573"/>
        <v>93804</v>
      </c>
      <c r="AM2844" s="7" t="s">
        <v>287</v>
      </c>
      <c r="AN2844" s="20"/>
      <c r="AO2844" s="21"/>
      <c r="AP2844" s="21"/>
      <c r="AQ2844" s="5" t="s">
        <v>2202</v>
      </c>
      <c r="AR2844" s="5" t="s">
        <v>2203</v>
      </c>
    </row>
    <row r="2845" spans="1:44">
      <c r="A2845" s="87" t="s">
        <v>562</v>
      </c>
      <c r="B2845" s="5">
        <v>1706024</v>
      </c>
      <c r="C2845" s="5" t="s">
        <v>565</v>
      </c>
      <c r="D2845" s="5" t="s">
        <v>55</v>
      </c>
      <c r="E2845" s="5" t="s">
        <v>2577</v>
      </c>
      <c r="F2845" s="5" t="s">
        <v>2225</v>
      </c>
      <c r="G2845" s="5" t="s">
        <v>2694</v>
      </c>
      <c r="H2845" s="6">
        <v>40023</v>
      </c>
      <c r="I2845" s="5" t="s">
        <v>586</v>
      </c>
      <c r="J2845" s="5" t="s">
        <v>713</v>
      </c>
      <c r="K2845" s="5" t="s">
        <v>568</v>
      </c>
      <c r="L2845" s="7">
        <v>6</v>
      </c>
      <c r="M2845" s="7">
        <v>3</v>
      </c>
      <c r="N2845" s="8">
        <v>6167</v>
      </c>
      <c r="O2845" s="122">
        <v>0.02</v>
      </c>
      <c r="P2845" s="10">
        <f t="shared" si="561"/>
        <v>123</v>
      </c>
      <c r="Q2845" s="122">
        <v>5.0000000000000001E-3</v>
      </c>
      <c r="R2845" s="10">
        <f t="shared" si="562"/>
        <v>31</v>
      </c>
      <c r="S2845" s="122">
        <f t="shared" si="563"/>
        <v>2.4971623155505107E-2</v>
      </c>
      <c r="T2845" s="10">
        <f t="shared" si="564"/>
        <v>154</v>
      </c>
      <c r="U2845" s="10">
        <f t="shared" si="565"/>
        <v>6321</v>
      </c>
      <c r="V2845" s="11">
        <f t="shared" si="574"/>
        <v>6321</v>
      </c>
      <c r="W2845" s="12">
        <f t="shared" si="566"/>
        <v>154</v>
      </c>
      <c r="X2845" s="123">
        <f t="shared" si="567"/>
        <v>2.5000000000000001E-2</v>
      </c>
      <c r="Y2845" s="124" t="str">
        <f t="shared" si="568"/>
        <v>0.00%-8.40%</v>
      </c>
      <c r="Z2845" s="15"/>
      <c r="AA2845" s="15"/>
      <c r="AB2845" s="15"/>
      <c r="AC2845" s="125"/>
      <c r="AD2845" s="8">
        <f t="shared" si="569"/>
        <v>0</v>
      </c>
      <c r="AE2845" s="17">
        <f t="shared" si="570"/>
        <v>6321</v>
      </c>
      <c r="AF2845" s="18">
        <f t="shared" si="571"/>
        <v>154</v>
      </c>
      <c r="AG2845" s="126">
        <f t="shared" si="572"/>
        <v>2.4971623155505052E-2</v>
      </c>
      <c r="AH2845" s="20">
        <v>13.6</v>
      </c>
      <c r="AI2845" s="20">
        <v>750</v>
      </c>
      <c r="AJ2845" s="20"/>
      <c r="AK2845" s="20">
        <v>688</v>
      </c>
      <c r="AL2845" s="20">
        <f t="shared" si="573"/>
        <v>95653.599999999991</v>
      </c>
      <c r="AM2845" s="7">
        <v>3</v>
      </c>
      <c r="AN2845" s="20"/>
      <c r="AO2845" s="21"/>
      <c r="AP2845" s="21"/>
      <c r="AQ2845" s="5" t="s">
        <v>2695</v>
      </c>
      <c r="AR2845" s="5" t="s">
        <v>2203</v>
      </c>
    </row>
    <row r="2846" spans="1:44">
      <c r="A2846" s="87" t="s">
        <v>562</v>
      </c>
      <c r="B2846" s="5">
        <v>1001930</v>
      </c>
      <c r="C2846" s="5" t="s">
        <v>565</v>
      </c>
      <c r="D2846" s="5" t="s">
        <v>55</v>
      </c>
      <c r="E2846" s="5" t="s">
        <v>2577</v>
      </c>
      <c r="F2846" s="5" t="s">
        <v>2225</v>
      </c>
      <c r="G2846" s="5" t="s">
        <v>2696</v>
      </c>
      <c r="H2846" s="6">
        <v>38908</v>
      </c>
      <c r="I2846" s="5" t="s">
        <v>567</v>
      </c>
      <c r="J2846" s="5" t="s">
        <v>567</v>
      </c>
      <c r="K2846" s="5" t="s">
        <v>568</v>
      </c>
      <c r="L2846" s="7">
        <v>6</v>
      </c>
      <c r="M2846" s="7" t="s">
        <v>287</v>
      </c>
      <c r="N2846" s="8">
        <v>5223</v>
      </c>
      <c r="O2846" s="122">
        <v>0.02</v>
      </c>
      <c r="P2846" s="10">
        <f t="shared" si="561"/>
        <v>104</v>
      </c>
      <c r="Q2846" s="122">
        <v>5.0000000000000001E-3</v>
      </c>
      <c r="R2846" s="10">
        <f t="shared" si="562"/>
        <v>26</v>
      </c>
      <c r="S2846" s="122">
        <f t="shared" si="563"/>
        <v>2.488991001340226E-2</v>
      </c>
      <c r="T2846" s="10">
        <f t="shared" si="564"/>
        <v>130</v>
      </c>
      <c r="U2846" s="10">
        <f t="shared" si="565"/>
        <v>5353</v>
      </c>
      <c r="V2846" s="11">
        <f t="shared" si="574"/>
        <v>5353</v>
      </c>
      <c r="W2846" s="12">
        <f t="shared" si="566"/>
        <v>130</v>
      </c>
      <c r="X2846" s="123">
        <f t="shared" si="567"/>
        <v>2.4899999999999999E-2</v>
      </c>
      <c r="Y2846" s="124" t="str">
        <f t="shared" si="568"/>
        <v>0.00%-8.40%</v>
      </c>
      <c r="Z2846" s="15"/>
      <c r="AA2846" s="15"/>
      <c r="AB2846" s="15"/>
      <c r="AC2846" s="125"/>
      <c r="AD2846" s="8">
        <f t="shared" si="569"/>
        <v>0</v>
      </c>
      <c r="AE2846" s="17">
        <f t="shared" si="570"/>
        <v>5353</v>
      </c>
      <c r="AF2846" s="18">
        <f t="shared" si="571"/>
        <v>130</v>
      </c>
      <c r="AG2846" s="126">
        <f t="shared" si="572"/>
        <v>2.488991001340235E-2</v>
      </c>
      <c r="AH2846" s="20">
        <v>13.6</v>
      </c>
      <c r="AI2846" s="20">
        <v>800</v>
      </c>
      <c r="AJ2846" s="20"/>
      <c r="AK2846" s="20">
        <v>688</v>
      </c>
      <c r="AL2846" s="20">
        <f t="shared" si="573"/>
        <v>83088.800000000003</v>
      </c>
      <c r="AM2846" s="7" t="s">
        <v>287</v>
      </c>
      <c r="AN2846" s="20"/>
      <c r="AO2846" s="21"/>
      <c r="AP2846" s="21"/>
      <c r="AQ2846" s="5" t="s">
        <v>2695</v>
      </c>
      <c r="AR2846" s="5" t="s">
        <v>2203</v>
      </c>
    </row>
    <row r="2847" spans="1:44">
      <c r="A2847" s="87" t="s">
        <v>562</v>
      </c>
      <c r="B2847" s="5">
        <v>1002064</v>
      </c>
      <c r="C2847" s="5" t="s">
        <v>565</v>
      </c>
      <c r="D2847" s="5" t="s">
        <v>55</v>
      </c>
      <c r="E2847" s="5" t="s">
        <v>2577</v>
      </c>
      <c r="F2847" s="5" t="s">
        <v>2225</v>
      </c>
      <c r="G2847" s="5" t="s">
        <v>2694</v>
      </c>
      <c r="H2847" s="6">
        <v>38926</v>
      </c>
      <c r="I2847" s="5" t="s">
        <v>567</v>
      </c>
      <c r="J2847" s="5" t="s">
        <v>567</v>
      </c>
      <c r="K2847" s="5" t="s">
        <v>568</v>
      </c>
      <c r="L2847" s="7">
        <v>6</v>
      </c>
      <c r="M2847" s="7" t="s">
        <v>287</v>
      </c>
      <c r="N2847" s="8">
        <v>6427</v>
      </c>
      <c r="O2847" s="122">
        <v>0.02</v>
      </c>
      <c r="P2847" s="10">
        <f t="shared" si="561"/>
        <v>129</v>
      </c>
      <c r="Q2847" s="122">
        <v>5.0000000000000001E-3</v>
      </c>
      <c r="R2847" s="10">
        <f t="shared" si="562"/>
        <v>32</v>
      </c>
      <c r="S2847" s="122">
        <f t="shared" si="563"/>
        <v>2.5050567916601835E-2</v>
      </c>
      <c r="T2847" s="10">
        <f t="shared" si="564"/>
        <v>161</v>
      </c>
      <c r="U2847" s="10">
        <f t="shared" si="565"/>
        <v>6588</v>
      </c>
      <c r="V2847" s="11">
        <v>6750</v>
      </c>
      <c r="W2847" s="12">
        <f t="shared" si="566"/>
        <v>323</v>
      </c>
      <c r="X2847" s="123">
        <f t="shared" si="567"/>
        <v>5.0299999999999997E-2</v>
      </c>
      <c r="Y2847" s="124" t="str">
        <f t="shared" si="568"/>
        <v>0.00%-8.40%</v>
      </c>
      <c r="Z2847" s="15"/>
      <c r="AA2847" s="15"/>
      <c r="AB2847" s="15"/>
      <c r="AC2847" s="125"/>
      <c r="AD2847" s="8">
        <f t="shared" si="569"/>
        <v>0</v>
      </c>
      <c r="AE2847" s="17">
        <f t="shared" si="570"/>
        <v>6750</v>
      </c>
      <c r="AF2847" s="18">
        <f t="shared" si="571"/>
        <v>323</v>
      </c>
      <c r="AG2847" s="126">
        <f t="shared" si="572"/>
        <v>5.0256729422747837E-2</v>
      </c>
      <c r="AH2847" s="20">
        <v>13.6</v>
      </c>
      <c r="AI2847" s="20">
        <v>450</v>
      </c>
      <c r="AJ2847" s="20"/>
      <c r="AK2847" s="20">
        <v>688</v>
      </c>
      <c r="AL2847" s="20">
        <f t="shared" si="573"/>
        <v>97888</v>
      </c>
      <c r="AM2847" s="7" t="s">
        <v>287</v>
      </c>
      <c r="AN2847" s="20"/>
      <c r="AO2847" s="21" t="s">
        <v>2697</v>
      </c>
      <c r="AP2847" s="21"/>
      <c r="AQ2847" s="5" t="s">
        <v>2695</v>
      </c>
      <c r="AR2847" s="5" t="s">
        <v>2203</v>
      </c>
    </row>
    <row r="2848" spans="1:44">
      <c r="A2848" s="87" t="s">
        <v>562</v>
      </c>
      <c r="B2848" s="5">
        <v>1002308</v>
      </c>
      <c r="C2848" s="5" t="s">
        <v>565</v>
      </c>
      <c r="D2848" s="5" t="s">
        <v>55</v>
      </c>
      <c r="E2848" s="5" t="s">
        <v>2577</v>
      </c>
      <c r="F2848" s="5" t="s">
        <v>2225</v>
      </c>
      <c r="G2848" s="5" t="s">
        <v>2698</v>
      </c>
      <c r="H2848" s="6">
        <v>39160</v>
      </c>
      <c r="I2848" s="5" t="s">
        <v>567</v>
      </c>
      <c r="J2848" s="5" t="s">
        <v>567</v>
      </c>
      <c r="K2848" s="5" t="s">
        <v>568</v>
      </c>
      <c r="L2848" s="7">
        <v>6</v>
      </c>
      <c r="M2848" s="7" t="s">
        <v>287</v>
      </c>
      <c r="N2848" s="8">
        <v>5540</v>
      </c>
      <c r="O2848" s="122">
        <v>0.02</v>
      </c>
      <c r="P2848" s="10">
        <f t="shared" si="561"/>
        <v>111</v>
      </c>
      <c r="Q2848" s="122">
        <v>5.0000000000000001E-3</v>
      </c>
      <c r="R2848" s="10">
        <f t="shared" si="562"/>
        <v>28</v>
      </c>
      <c r="S2848" s="122">
        <f t="shared" si="563"/>
        <v>2.5090252707581227E-2</v>
      </c>
      <c r="T2848" s="10">
        <f t="shared" si="564"/>
        <v>139</v>
      </c>
      <c r="U2848" s="10">
        <f t="shared" si="565"/>
        <v>5679</v>
      </c>
      <c r="V2848" s="11">
        <v>5800</v>
      </c>
      <c r="W2848" s="12">
        <f t="shared" si="566"/>
        <v>260</v>
      </c>
      <c r="X2848" s="123">
        <f t="shared" si="567"/>
        <v>4.6899999999999997E-2</v>
      </c>
      <c r="Y2848" s="124" t="str">
        <f t="shared" si="568"/>
        <v>0.00%-8.40%</v>
      </c>
      <c r="Z2848" s="15"/>
      <c r="AA2848" s="15"/>
      <c r="AB2848" s="15"/>
      <c r="AC2848" s="125"/>
      <c r="AD2848" s="8">
        <f t="shared" si="569"/>
        <v>0</v>
      </c>
      <c r="AE2848" s="17">
        <f t="shared" si="570"/>
        <v>5800</v>
      </c>
      <c r="AF2848" s="18">
        <f t="shared" si="571"/>
        <v>260</v>
      </c>
      <c r="AG2848" s="126">
        <f t="shared" si="572"/>
        <v>4.6931407942238268E-2</v>
      </c>
      <c r="AH2848" s="20">
        <v>13.6</v>
      </c>
      <c r="AI2848" s="20">
        <v>750</v>
      </c>
      <c r="AJ2848" s="20"/>
      <c r="AK2848" s="20">
        <v>688</v>
      </c>
      <c r="AL2848" s="20">
        <f t="shared" si="573"/>
        <v>88568</v>
      </c>
      <c r="AM2848" s="7" t="s">
        <v>287</v>
      </c>
      <c r="AN2848" s="20"/>
      <c r="AO2848" s="21" t="s">
        <v>2699</v>
      </c>
      <c r="AP2848" s="21"/>
      <c r="AQ2848" s="5" t="s">
        <v>2695</v>
      </c>
      <c r="AR2848" s="5" t="s">
        <v>2203</v>
      </c>
    </row>
    <row r="2849" spans="1:44">
      <c r="A2849" s="87" t="s">
        <v>562</v>
      </c>
      <c r="B2849" s="5">
        <v>1008576</v>
      </c>
      <c r="C2849" s="5" t="s">
        <v>565</v>
      </c>
      <c r="D2849" s="5" t="s">
        <v>55</v>
      </c>
      <c r="E2849" s="5" t="s">
        <v>2577</v>
      </c>
      <c r="F2849" s="5" t="s">
        <v>2225</v>
      </c>
      <c r="G2849" s="5" t="s">
        <v>2694</v>
      </c>
      <c r="H2849" s="6">
        <v>41443</v>
      </c>
      <c r="I2849" s="5" t="s">
        <v>567</v>
      </c>
      <c r="J2849" s="5" t="s">
        <v>567</v>
      </c>
      <c r="K2849" s="5" t="s">
        <v>568</v>
      </c>
      <c r="L2849" s="7">
        <v>6</v>
      </c>
      <c r="M2849" s="7" t="s">
        <v>287</v>
      </c>
      <c r="N2849" s="8">
        <v>4731</v>
      </c>
      <c r="O2849" s="122">
        <v>0.02</v>
      </c>
      <c r="P2849" s="10">
        <f t="shared" si="561"/>
        <v>95</v>
      </c>
      <c r="Q2849" s="122">
        <v>5.0000000000000001E-3</v>
      </c>
      <c r="R2849" s="10">
        <f t="shared" si="562"/>
        <v>24</v>
      </c>
      <c r="S2849" s="122">
        <f t="shared" si="563"/>
        <v>2.5153244557176074E-2</v>
      </c>
      <c r="T2849" s="10">
        <f t="shared" si="564"/>
        <v>119</v>
      </c>
      <c r="U2849" s="10">
        <f t="shared" si="565"/>
        <v>4850</v>
      </c>
      <c r="V2849" s="11">
        <v>4991</v>
      </c>
      <c r="W2849" s="12">
        <f t="shared" si="566"/>
        <v>260</v>
      </c>
      <c r="X2849" s="123">
        <f t="shared" si="567"/>
        <v>5.5E-2</v>
      </c>
      <c r="Y2849" s="124" t="str">
        <f t="shared" si="568"/>
        <v>0.00%-8.40%</v>
      </c>
      <c r="Z2849" s="15"/>
      <c r="AA2849" s="15"/>
      <c r="AB2849" s="15"/>
      <c r="AC2849" s="125"/>
      <c r="AD2849" s="8">
        <f t="shared" si="569"/>
        <v>0</v>
      </c>
      <c r="AE2849" s="17">
        <f t="shared" si="570"/>
        <v>4991</v>
      </c>
      <c r="AF2849" s="18">
        <f t="shared" si="571"/>
        <v>260</v>
      </c>
      <c r="AG2849" s="126">
        <f t="shared" si="572"/>
        <v>5.4956668780384632E-2</v>
      </c>
      <c r="AH2849" s="20">
        <v>13.6</v>
      </c>
      <c r="AI2849" s="20">
        <v>650</v>
      </c>
      <c r="AJ2849" s="20"/>
      <c r="AK2849" s="20">
        <v>688</v>
      </c>
      <c r="AL2849" s="20">
        <f t="shared" si="573"/>
        <v>76365.599999999991</v>
      </c>
      <c r="AM2849" s="7" t="s">
        <v>287</v>
      </c>
      <c r="AN2849" s="20"/>
      <c r="AO2849" s="21" t="s">
        <v>2699</v>
      </c>
      <c r="AP2849" s="21"/>
      <c r="AQ2849" s="5" t="s">
        <v>2695</v>
      </c>
      <c r="AR2849" s="5" t="s">
        <v>2203</v>
      </c>
    </row>
    <row r="2850" spans="1:44">
      <c r="A2850" s="87" t="s">
        <v>562</v>
      </c>
      <c r="B2850" s="5">
        <v>1111015</v>
      </c>
      <c r="C2850" s="5" t="s">
        <v>565</v>
      </c>
      <c r="D2850" s="5" t="s">
        <v>55</v>
      </c>
      <c r="E2850" s="5" t="s">
        <v>2577</v>
      </c>
      <c r="F2850" s="5" t="s">
        <v>2225</v>
      </c>
      <c r="G2850" s="5" t="s">
        <v>2694</v>
      </c>
      <c r="H2850" s="6">
        <v>33312</v>
      </c>
      <c r="I2850" s="5" t="s">
        <v>567</v>
      </c>
      <c r="J2850" s="5" t="s">
        <v>567</v>
      </c>
      <c r="K2850" s="5" t="s">
        <v>568</v>
      </c>
      <c r="L2850" s="7">
        <v>6</v>
      </c>
      <c r="M2850" s="7" t="s">
        <v>287</v>
      </c>
      <c r="N2850" s="8">
        <v>8788</v>
      </c>
      <c r="O2850" s="122">
        <v>0.02</v>
      </c>
      <c r="P2850" s="10">
        <f t="shared" si="561"/>
        <v>176</v>
      </c>
      <c r="Q2850" s="122">
        <v>5.0000000000000001E-3</v>
      </c>
      <c r="R2850" s="10">
        <f t="shared" si="562"/>
        <v>44</v>
      </c>
      <c r="S2850" s="122">
        <f t="shared" si="563"/>
        <v>2.5034137460172964E-2</v>
      </c>
      <c r="T2850" s="10">
        <f t="shared" si="564"/>
        <v>220</v>
      </c>
      <c r="U2850" s="10">
        <f t="shared" si="565"/>
        <v>9008</v>
      </c>
      <c r="V2850" s="11">
        <v>8788</v>
      </c>
      <c r="W2850" s="12">
        <f t="shared" si="566"/>
        <v>0</v>
      </c>
      <c r="X2850" s="123">
        <f t="shared" si="567"/>
        <v>0</v>
      </c>
      <c r="Y2850" s="124" t="str">
        <f t="shared" si="568"/>
        <v>0.00%-8.40%</v>
      </c>
      <c r="Z2850" s="15"/>
      <c r="AA2850" s="15"/>
      <c r="AB2850" s="15"/>
      <c r="AC2850" s="125"/>
      <c r="AD2850" s="8">
        <f t="shared" si="569"/>
        <v>0</v>
      </c>
      <c r="AE2850" s="17">
        <f t="shared" si="570"/>
        <v>8788</v>
      </c>
      <c r="AF2850" s="18">
        <f t="shared" si="571"/>
        <v>0</v>
      </c>
      <c r="AG2850" s="126">
        <f t="shared" si="572"/>
        <v>0</v>
      </c>
      <c r="AH2850" s="20">
        <v>13.6</v>
      </c>
      <c r="AI2850" s="20">
        <v>500</v>
      </c>
      <c r="AJ2850" s="20"/>
      <c r="AK2850" s="20">
        <v>688</v>
      </c>
      <c r="AL2850" s="20">
        <f t="shared" si="573"/>
        <v>126204.8</v>
      </c>
      <c r="AM2850" s="7" t="s">
        <v>287</v>
      </c>
      <c r="AN2850" s="20"/>
      <c r="AO2850" s="21"/>
      <c r="AP2850" s="21"/>
      <c r="AQ2850" s="5" t="s">
        <v>2695</v>
      </c>
      <c r="AR2850" s="5" t="s">
        <v>2203</v>
      </c>
    </row>
    <row r="2851" spans="1:44">
      <c r="A2851" s="87" t="s">
        <v>562</v>
      </c>
      <c r="B2851" s="5">
        <v>1116066</v>
      </c>
      <c r="C2851" s="5" t="s">
        <v>565</v>
      </c>
      <c r="D2851" s="5" t="s">
        <v>55</v>
      </c>
      <c r="E2851" s="5" t="s">
        <v>2577</v>
      </c>
      <c r="F2851" s="5" t="s">
        <v>2225</v>
      </c>
      <c r="G2851" s="5" t="s">
        <v>2694</v>
      </c>
      <c r="H2851" s="6">
        <v>37459</v>
      </c>
      <c r="I2851" s="5" t="s">
        <v>567</v>
      </c>
      <c r="J2851" s="5" t="s">
        <v>567</v>
      </c>
      <c r="K2851" s="5" t="s">
        <v>568</v>
      </c>
      <c r="L2851" s="7">
        <v>6</v>
      </c>
      <c r="M2851" s="7" t="s">
        <v>287</v>
      </c>
      <c r="N2851" s="8">
        <v>7106</v>
      </c>
      <c r="O2851" s="122">
        <v>0.02</v>
      </c>
      <c r="P2851" s="10">
        <f t="shared" si="561"/>
        <v>142</v>
      </c>
      <c r="Q2851" s="122">
        <v>5.0000000000000001E-3</v>
      </c>
      <c r="R2851" s="10">
        <f t="shared" si="562"/>
        <v>36</v>
      </c>
      <c r="S2851" s="122">
        <f t="shared" si="563"/>
        <v>2.5049254151421334E-2</v>
      </c>
      <c r="T2851" s="10">
        <f t="shared" si="564"/>
        <v>178</v>
      </c>
      <c r="U2851" s="10">
        <f t="shared" si="565"/>
        <v>7284</v>
      </c>
      <c r="V2851" s="11">
        <f t="shared" ref="V2851:V2852" si="575">U2851</f>
        <v>7284</v>
      </c>
      <c r="W2851" s="12">
        <f t="shared" si="566"/>
        <v>178</v>
      </c>
      <c r="X2851" s="123">
        <f t="shared" si="567"/>
        <v>2.5000000000000001E-2</v>
      </c>
      <c r="Y2851" s="124" t="str">
        <f t="shared" si="568"/>
        <v>0.00%-8.40%</v>
      </c>
      <c r="Z2851" s="15"/>
      <c r="AA2851" s="15"/>
      <c r="AB2851" s="15"/>
      <c r="AC2851" s="125"/>
      <c r="AD2851" s="8">
        <f t="shared" si="569"/>
        <v>0</v>
      </c>
      <c r="AE2851" s="17">
        <f t="shared" si="570"/>
        <v>7284</v>
      </c>
      <c r="AF2851" s="18">
        <f t="shared" si="571"/>
        <v>178</v>
      </c>
      <c r="AG2851" s="126">
        <f t="shared" si="572"/>
        <v>2.5049254151421341E-2</v>
      </c>
      <c r="AH2851" s="20">
        <v>13.6</v>
      </c>
      <c r="AI2851" s="20">
        <v>500</v>
      </c>
      <c r="AJ2851" s="20"/>
      <c r="AK2851" s="20">
        <v>688</v>
      </c>
      <c r="AL2851" s="20">
        <f t="shared" si="573"/>
        <v>105750.39999999999</v>
      </c>
      <c r="AM2851" s="7" t="s">
        <v>287</v>
      </c>
      <c r="AN2851" s="20"/>
      <c r="AO2851" s="21"/>
      <c r="AP2851" s="21"/>
      <c r="AQ2851" s="5" t="s">
        <v>2695</v>
      </c>
      <c r="AR2851" s="5" t="s">
        <v>2203</v>
      </c>
    </row>
    <row r="2852" spans="1:44">
      <c r="A2852" s="87" t="s">
        <v>562</v>
      </c>
      <c r="B2852" s="5">
        <v>1117241</v>
      </c>
      <c r="C2852" s="5" t="s">
        <v>565</v>
      </c>
      <c r="D2852" s="5" t="s">
        <v>55</v>
      </c>
      <c r="E2852" s="5" t="s">
        <v>2577</v>
      </c>
      <c r="F2852" s="5" t="s">
        <v>2225</v>
      </c>
      <c r="G2852" s="5" t="s">
        <v>2694</v>
      </c>
      <c r="H2852" s="6">
        <v>38924</v>
      </c>
      <c r="I2852" s="5" t="s">
        <v>489</v>
      </c>
      <c r="J2852" s="5" t="s">
        <v>2656</v>
      </c>
      <c r="K2852" s="5" t="s">
        <v>568</v>
      </c>
      <c r="L2852" s="7">
        <v>6</v>
      </c>
      <c r="M2852" s="7" t="s">
        <v>287</v>
      </c>
      <c r="N2852" s="8">
        <v>8216</v>
      </c>
      <c r="O2852" s="122">
        <v>0.02</v>
      </c>
      <c r="P2852" s="10">
        <f t="shared" si="561"/>
        <v>164</v>
      </c>
      <c r="Q2852" s="122">
        <v>5.0000000000000001E-3</v>
      </c>
      <c r="R2852" s="10">
        <f t="shared" si="562"/>
        <v>41</v>
      </c>
      <c r="S2852" s="122">
        <f t="shared" si="563"/>
        <v>2.4951314508276534E-2</v>
      </c>
      <c r="T2852" s="10">
        <f t="shared" si="564"/>
        <v>205</v>
      </c>
      <c r="U2852" s="10">
        <f t="shared" si="565"/>
        <v>8421</v>
      </c>
      <c r="V2852" s="11">
        <f t="shared" si="575"/>
        <v>8421</v>
      </c>
      <c r="W2852" s="12">
        <f t="shared" si="566"/>
        <v>205</v>
      </c>
      <c r="X2852" s="123">
        <f t="shared" si="567"/>
        <v>2.5000000000000001E-2</v>
      </c>
      <c r="Y2852" s="124" t="str">
        <f t="shared" si="568"/>
        <v>0.00%-8.40%</v>
      </c>
      <c r="Z2852" s="15"/>
      <c r="AA2852" s="15"/>
      <c r="AB2852" s="15"/>
      <c r="AC2852" s="125"/>
      <c r="AD2852" s="8">
        <f t="shared" si="569"/>
        <v>0</v>
      </c>
      <c r="AE2852" s="17">
        <f t="shared" si="570"/>
        <v>8421</v>
      </c>
      <c r="AF2852" s="18">
        <f t="shared" si="571"/>
        <v>205</v>
      </c>
      <c r="AG2852" s="126">
        <f t="shared" si="572"/>
        <v>2.4951314508276479E-2</v>
      </c>
      <c r="AH2852" s="20">
        <v>13.6</v>
      </c>
      <c r="AI2852" s="20">
        <v>550</v>
      </c>
      <c r="AJ2852" s="20"/>
      <c r="AK2852" s="20">
        <v>688</v>
      </c>
      <c r="AL2852" s="20">
        <f t="shared" si="573"/>
        <v>121813.59999999999</v>
      </c>
      <c r="AM2852" s="7" t="s">
        <v>287</v>
      </c>
      <c r="AN2852" s="20"/>
      <c r="AO2852" s="21"/>
      <c r="AP2852" s="21"/>
      <c r="AQ2852" s="5" t="s">
        <v>2695</v>
      </c>
      <c r="AR2852" s="5" t="s">
        <v>2203</v>
      </c>
    </row>
    <row r="2853" spans="1:44">
      <c r="A2853" s="87" t="s">
        <v>562</v>
      </c>
      <c r="B2853" s="5">
        <v>1710054</v>
      </c>
      <c r="C2853" s="5" t="s">
        <v>565</v>
      </c>
      <c r="D2853" s="5" t="s">
        <v>55</v>
      </c>
      <c r="E2853" s="5" t="s">
        <v>2577</v>
      </c>
      <c r="F2853" s="5" t="s">
        <v>2225</v>
      </c>
      <c r="G2853" s="5" t="s">
        <v>2696</v>
      </c>
      <c r="H2853" s="6">
        <v>41460</v>
      </c>
      <c r="I2853" s="5" t="s">
        <v>567</v>
      </c>
      <c r="J2853" s="5" t="s">
        <v>567</v>
      </c>
      <c r="K2853" s="5" t="s">
        <v>568</v>
      </c>
      <c r="L2853" s="7">
        <v>6</v>
      </c>
      <c r="M2853" s="7" t="s">
        <v>287</v>
      </c>
      <c r="N2853" s="8">
        <v>5207</v>
      </c>
      <c r="O2853" s="122">
        <v>0.02</v>
      </c>
      <c r="P2853" s="10">
        <f t="shared" si="561"/>
        <v>104</v>
      </c>
      <c r="Q2853" s="122">
        <v>5.0000000000000001E-3</v>
      </c>
      <c r="R2853" s="10">
        <f t="shared" si="562"/>
        <v>26</v>
      </c>
      <c r="S2853" s="122">
        <f t="shared" si="563"/>
        <v>2.4966391396197427E-2</v>
      </c>
      <c r="T2853" s="10">
        <f t="shared" si="564"/>
        <v>130</v>
      </c>
      <c r="U2853" s="10">
        <f t="shared" si="565"/>
        <v>5337</v>
      </c>
      <c r="V2853" s="11">
        <v>5500</v>
      </c>
      <c r="W2853" s="12">
        <f t="shared" si="566"/>
        <v>293</v>
      </c>
      <c r="X2853" s="123">
        <f t="shared" si="567"/>
        <v>5.6300000000000003E-2</v>
      </c>
      <c r="Y2853" s="124" t="str">
        <f t="shared" si="568"/>
        <v>0.00%-8.40%</v>
      </c>
      <c r="Z2853" s="15"/>
      <c r="AA2853" s="15"/>
      <c r="AB2853" s="15"/>
      <c r="AC2853" s="125"/>
      <c r="AD2853" s="8">
        <f t="shared" si="569"/>
        <v>0</v>
      </c>
      <c r="AE2853" s="17">
        <f t="shared" si="570"/>
        <v>5500</v>
      </c>
      <c r="AF2853" s="18">
        <f t="shared" si="571"/>
        <v>293</v>
      </c>
      <c r="AG2853" s="126">
        <f t="shared" si="572"/>
        <v>5.6270405223737274E-2</v>
      </c>
      <c r="AH2853" s="20">
        <v>13.6</v>
      </c>
      <c r="AI2853" s="20">
        <v>450</v>
      </c>
      <c r="AJ2853" s="20"/>
      <c r="AK2853" s="20">
        <v>688</v>
      </c>
      <c r="AL2853" s="20">
        <f t="shared" si="573"/>
        <v>80888</v>
      </c>
      <c r="AM2853" s="7" t="s">
        <v>287</v>
      </c>
      <c r="AN2853" s="20"/>
      <c r="AO2853" s="21" t="s">
        <v>2697</v>
      </c>
      <c r="AP2853" s="21"/>
      <c r="AQ2853" s="5" t="s">
        <v>2695</v>
      </c>
      <c r="AR2853" s="5" t="s">
        <v>2203</v>
      </c>
    </row>
    <row r="2854" spans="1:44">
      <c r="A2854" s="87" t="s">
        <v>562</v>
      </c>
      <c r="B2854" s="5">
        <v>1001226</v>
      </c>
      <c r="C2854" s="5" t="s">
        <v>565</v>
      </c>
      <c r="D2854" s="5" t="s">
        <v>55</v>
      </c>
      <c r="E2854" s="5" t="s">
        <v>2577</v>
      </c>
      <c r="F2854" s="5" t="s">
        <v>2700</v>
      </c>
      <c r="G2854" s="5" t="s">
        <v>2696</v>
      </c>
      <c r="H2854" s="6">
        <v>38093</v>
      </c>
      <c r="I2854" s="5" t="s">
        <v>575</v>
      </c>
      <c r="J2854" s="5" t="s">
        <v>2642</v>
      </c>
      <c r="K2854" s="5" t="s">
        <v>568</v>
      </c>
      <c r="L2854" s="7">
        <v>6</v>
      </c>
      <c r="M2854" s="7" t="s">
        <v>287</v>
      </c>
      <c r="N2854" s="8">
        <v>4711</v>
      </c>
      <c r="O2854" s="122">
        <v>0.02</v>
      </c>
      <c r="P2854" s="10">
        <f t="shared" si="561"/>
        <v>94</v>
      </c>
      <c r="Q2854" s="122">
        <v>5.0000000000000001E-3</v>
      </c>
      <c r="R2854" s="10">
        <f t="shared" si="562"/>
        <v>24</v>
      </c>
      <c r="S2854" s="122">
        <f t="shared" si="563"/>
        <v>2.5047760560390576E-2</v>
      </c>
      <c r="T2854" s="10">
        <f t="shared" si="564"/>
        <v>118</v>
      </c>
      <c r="U2854" s="10">
        <f t="shared" si="565"/>
        <v>4829</v>
      </c>
      <c r="V2854" s="11">
        <f t="shared" si="565"/>
        <v>4829.0200000000004</v>
      </c>
      <c r="W2854" s="12">
        <f t="shared" si="566"/>
        <v>118.02000000000044</v>
      </c>
      <c r="X2854" s="123">
        <f t="shared" si="567"/>
        <v>2.5100000000000001E-2</v>
      </c>
      <c r="Y2854" s="124" t="str">
        <f t="shared" si="568"/>
        <v>0.00%-8.40%</v>
      </c>
      <c r="Z2854" s="15"/>
      <c r="AA2854" s="15"/>
      <c r="AB2854" s="15"/>
      <c r="AC2854" s="125"/>
      <c r="AD2854" s="8">
        <f t="shared" si="569"/>
        <v>0</v>
      </c>
      <c r="AE2854" s="17">
        <f t="shared" si="570"/>
        <v>4829.0200000000004</v>
      </c>
      <c r="AF2854" s="18">
        <f t="shared" si="571"/>
        <v>118.02000000000044</v>
      </c>
      <c r="AG2854" s="126">
        <f t="shared" si="572"/>
        <v>2.5052005943536404E-2</v>
      </c>
      <c r="AH2854" s="20">
        <v>13.6</v>
      </c>
      <c r="AI2854" s="20">
        <v>650</v>
      </c>
      <c r="AJ2854" s="20"/>
      <c r="AK2854" s="20">
        <v>688</v>
      </c>
      <c r="AL2854" s="20">
        <f t="shared" si="573"/>
        <v>74162.672000000006</v>
      </c>
      <c r="AM2854" s="7" t="s">
        <v>287</v>
      </c>
      <c r="AN2854" s="20"/>
      <c r="AO2854" s="21"/>
      <c r="AP2854" s="21"/>
      <c r="AQ2854" s="5" t="s">
        <v>2695</v>
      </c>
      <c r="AR2854" s="5" t="s">
        <v>2203</v>
      </c>
    </row>
    <row r="2855" spans="1:44">
      <c r="A2855" s="87" t="s">
        <v>562</v>
      </c>
      <c r="B2855" s="5">
        <v>1001331</v>
      </c>
      <c r="C2855" s="5" t="s">
        <v>565</v>
      </c>
      <c r="D2855" s="5" t="s">
        <v>55</v>
      </c>
      <c r="E2855" s="5" t="s">
        <v>2577</v>
      </c>
      <c r="F2855" s="5" t="s">
        <v>2700</v>
      </c>
      <c r="G2855" s="5" t="s">
        <v>2696</v>
      </c>
      <c r="H2855" s="6">
        <v>38422</v>
      </c>
      <c r="I2855" s="5" t="s">
        <v>575</v>
      </c>
      <c r="J2855" s="5" t="s">
        <v>2644</v>
      </c>
      <c r="K2855" s="5" t="s">
        <v>568</v>
      </c>
      <c r="L2855" s="7">
        <v>6</v>
      </c>
      <c r="M2855" s="7" t="s">
        <v>287</v>
      </c>
      <c r="N2855" s="8">
        <v>5308</v>
      </c>
      <c r="O2855" s="122">
        <v>0.02</v>
      </c>
      <c r="P2855" s="10">
        <f t="shared" si="561"/>
        <v>106</v>
      </c>
      <c r="Q2855" s="122">
        <v>5.0000000000000001E-3</v>
      </c>
      <c r="R2855" s="10">
        <f t="shared" si="562"/>
        <v>27</v>
      </c>
      <c r="S2855" s="122">
        <f t="shared" si="563"/>
        <v>2.5056518462697814E-2</v>
      </c>
      <c r="T2855" s="10">
        <f t="shared" si="564"/>
        <v>133</v>
      </c>
      <c r="U2855" s="10">
        <f t="shared" ref="U2855:V2870" si="576">N2855+T2855</f>
        <v>5441</v>
      </c>
      <c r="V2855" s="11">
        <f t="shared" si="576"/>
        <v>5441.02</v>
      </c>
      <c r="W2855" s="12">
        <f t="shared" si="566"/>
        <v>133.02000000000044</v>
      </c>
      <c r="X2855" s="123">
        <f t="shared" si="567"/>
        <v>2.5100000000000001E-2</v>
      </c>
      <c r="Y2855" s="124" t="str">
        <f t="shared" si="568"/>
        <v>0.00%-8.40%</v>
      </c>
      <c r="Z2855" s="15"/>
      <c r="AA2855" s="15"/>
      <c r="AB2855" s="15"/>
      <c r="AC2855" s="125"/>
      <c r="AD2855" s="8">
        <f t="shared" si="569"/>
        <v>0</v>
      </c>
      <c r="AE2855" s="17">
        <f t="shared" si="570"/>
        <v>5441.02</v>
      </c>
      <c r="AF2855" s="18">
        <f t="shared" si="571"/>
        <v>133.02000000000044</v>
      </c>
      <c r="AG2855" s="126">
        <f t="shared" si="572"/>
        <v>2.5060286360211181E-2</v>
      </c>
      <c r="AH2855" s="20">
        <v>13.6</v>
      </c>
      <c r="AI2855" s="20">
        <v>650</v>
      </c>
      <c r="AJ2855" s="20"/>
      <c r="AK2855" s="20">
        <v>688</v>
      </c>
      <c r="AL2855" s="20">
        <f t="shared" si="573"/>
        <v>82485.872000000003</v>
      </c>
      <c r="AM2855" s="7" t="s">
        <v>287</v>
      </c>
      <c r="AN2855" s="20"/>
      <c r="AO2855" s="21"/>
      <c r="AP2855" s="21"/>
      <c r="AQ2855" s="5" t="s">
        <v>2695</v>
      </c>
      <c r="AR2855" s="5" t="s">
        <v>2203</v>
      </c>
    </row>
    <row r="2856" spans="1:44">
      <c r="A2856" s="87" t="s">
        <v>562</v>
      </c>
      <c r="B2856" s="5">
        <v>1001378</v>
      </c>
      <c r="C2856" s="5" t="s">
        <v>565</v>
      </c>
      <c r="D2856" s="5" t="s">
        <v>55</v>
      </c>
      <c r="E2856" s="5" t="s">
        <v>2577</v>
      </c>
      <c r="F2856" s="5" t="s">
        <v>2700</v>
      </c>
      <c r="G2856" s="5" t="s">
        <v>2696</v>
      </c>
      <c r="H2856" s="6">
        <v>38422</v>
      </c>
      <c r="I2856" s="5" t="s">
        <v>575</v>
      </c>
      <c r="J2856" s="5" t="s">
        <v>2646</v>
      </c>
      <c r="K2856" s="5" t="s">
        <v>568</v>
      </c>
      <c r="L2856" s="7">
        <v>6</v>
      </c>
      <c r="M2856" s="7" t="s">
        <v>287</v>
      </c>
      <c r="N2856" s="8">
        <v>4692</v>
      </c>
      <c r="O2856" s="122">
        <v>0.02</v>
      </c>
      <c r="P2856" s="10">
        <f t="shared" si="561"/>
        <v>94</v>
      </c>
      <c r="Q2856" s="122">
        <v>5.0000000000000001E-3</v>
      </c>
      <c r="R2856" s="10">
        <f t="shared" si="562"/>
        <v>23</v>
      </c>
      <c r="S2856" s="122">
        <f t="shared" si="563"/>
        <v>2.4936061381074168E-2</v>
      </c>
      <c r="T2856" s="10">
        <f t="shared" si="564"/>
        <v>117</v>
      </c>
      <c r="U2856" s="10">
        <f t="shared" si="576"/>
        <v>4809</v>
      </c>
      <c r="V2856" s="11">
        <v>4692</v>
      </c>
      <c r="W2856" s="12">
        <f t="shared" si="566"/>
        <v>0</v>
      </c>
      <c r="X2856" s="123">
        <f t="shared" si="567"/>
        <v>0</v>
      </c>
      <c r="Y2856" s="124" t="str">
        <f t="shared" si="568"/>
        <v>0.00%-8.40%</v>
      </c>
      <c r="Z2856" s="15"/>
      <c r="AA2856" s="15"/>
      <c r="AB2856" s="15"/>
      <c r="AC2856" s="125"/>
      <c r="AD2856" s="8">
        <f t="shared" si="569"/>
        <v>0</v>
      </c>
      <c r="AE2856" s="17">
        <f t="shared" si="570"/>
        <v>4692</v>
      </c>
      <c r="AF2856" s="18">
        <f t="shared" si="571"/>
        <v>0</v>
      </c>
      <c r="AG2856" s="126">
        <f t="shared" si="572"/>
        <v>0</v>
      </c>
      <c r="AH2856" s="20">
        <v>13.6</v>
      </c>
      <c r="AI2856" s="20">
        <v>450</v>
      </c>
      <c r="AJ2856" s="20"/>
      <c r="AK2856" s="20">
        <v>688</v>
      </c>
      <c r="AL2856" s="20">
        <f t="shared" si="573"/>
        <v>69899.199999999997</v>
      </c>
      <c r="AM2856" s="7" t="s">
        <v>287</v>
      </c>
      <c r="AN2856" s="20"/>
      <c r="AO2856" s="21" t="s">
        <v>2701</v>
      </c>
      <c r="AP2856" s="21"/>
      <c r="AQ2856" s="5" t="s">
        <v>2695</v>
      </c>
      <c r="AR2856" s="5" t="s">
        <v>2203</v>
      </c>
    </row>
    <row r="2857" spans="1:44">
      <c r="A2857" s="87" t="s">
        <v>562</v>
      </c>
      <c r="B2857" s="5">
        <v>1001419</v>
      </c>
      <c r="C2857" s="5" t="s">
        <v>565</v>
      </c>
      <c r="D2857" s="5" t="s">
        <v>55</v>
      </c>
      <c r="E2857" s="5" t="s">
        <v>2577</v>
      </c>
      <c r="F2857" s="5" t="s">
        <v>2700</v>
      </c>
      <c r="G2857" s="5" t="s">
        <v>2696</v>
      </c>
      <c r="H2857" s="6">
        <v>38509</v>
      </c>
      <c r="I2857" s="5" t="s">
        <v>575</v>
      </c>
      <c r="J2857" s="5" t="s">
        <v>627</v>
      </c>
      <c r="K2857" s="5" t="s">
        <v>568</v>
      </c>
      <c r="L2857" s="7">
        <v>6</v>
      </c>
      <c r="M2857" s="7" t="s">
        <v>287</v>
      </c>
      <c r="N2857" s="8">
        <v>4634</v>
      </c>
      <c r="O2857" s="122">
        <v>0.02</v>
      </c>
      <c r="P2857" s="10">
        <f t="shared" si="561"/>
        <v>93</v>
      </c>
      <c r="Q2857" s="122">
        <v>5.0000000000000001E-3</v>
      </c>
      <c r="R2857" s="10">
        <f t="shared" si="562"/>
        <v>23</v>
      </c>
      <c r="S2857" s="122">
        <f t="shared" si="563"/>
        <v>2.5032369443245578E-2</v>
      </c>
      <c r="T2857" s="10">
        <f t="shared" si="564"/>
        <v>116</v>
      </c>
      <c r="U2857" s="10">
        <f t="shared" si="576"/>
        <v>4750</v>
      </c>
      <c r="V2857" s="11">
        <f t="shared" si="576"/>
        <v>4750.0200000000004</v>
      </c>
      <c r="W2857" s="12">
        <f t="shared" si="566"/>
        <v>116.02000000000044</v>
      </c>
      <c r="X2857" s="123">
        <f t="shared" si="567"/>
        <v>2.5000000000000001E-2</v>
      </c>
      <c r="Y2857" s="124" t="str">
        <f t="shared" si="568"/>
        <v>0.00%-8.40%</v>
      </c>
      <c r="Z2857" s="15"/>
      <c r="AA2857" s="15"/>
      <c r="AB2857" s="15"/>
      <c r="AC2857" s="125"/>
      <c r="AD2857" s="8">
        <f t="shared" si="569"/>
        <v>0</v>
      </c>
      <c r="AE2857" s="17">
        <f t="shared" si="570"/>
        <v>4750.0200000000004</v>
      </c>
      <c r="AF2857" s="18">
        <f t="shared" si="571"/>
        <v>116.02000000000044</v>
      </c>
      <c r="AG2857" s="126">
        <f t="shared" si="572"/>
        <v>2.5036685369011824E-2</v>
      </c>
      <c r="AH2857" s="20">
        <v>13.6</v>
      </c>
      <c r="AI2857" s="20">
        <v>450</v>
      </c>
      <c r="AJ2857" s="20"/>
      <c r="AK2857" s="20">
        <v>688</v>
      </c>
      <c r="AL2857" s="20">
        <f t="shared" si="573"/>
        <v>70688.271999999997</v>
      </c>
      <c r="AM2857" s="7" t="s">
        <v>287</v>
      </c>
      <c r="AN2857" s="20"/>
      <c r="AO2857" s="21"/>
      <c r="AP2857" s="21"/>
      <c r="AQ2857" s="5" t="s">
        <v>2695</v>
      </c>
      <c r="AR2857" s="5" t="s">
        <v>2203</v>
      </c>
    </row>
    <row r="2858" spans="1:44">
      <c r="A2858" s="87" t="s">
        <v>562</v>
      </c>
      <c r="B2858" s="5">
        <v>1001623</v>
      </c>
      <c r="C2858" s="5" t="s">
        <v>565</v>
      </c>
      <c r="D2858" s="5" t="s">
        <v>55</v>
      </c>
      <c r="E2858" s="5" t="s">
        <v>2577</v>
      </c>
      <c r="F2858" s="5" t="s">
        <v>2700</v>
      </c>
      <c r="G2858" s="5" t="s">
        <v>2696</v>
      </c>
      <c r="H2858" s="6">
        <v>38804</v>
      </c>
      <c r="I2858" s="5" t="s">
        <v>575</v>
      </c>
      <c r="J2858" s="5" t="s">
        <v>653</v>
      </c>
      <c r="K2858" s="5" t="s">
        <v>568</v>
      </c>
      <c r="L2858" s="7">
        <v>6</v>
      </c>
      <c r="M2858" s="7" t="s">
        <v>287</v>
      </c>
      <c r="N2858" s="8">
        <v>4895</v>
      </c>
      <c r="O2858" s="122">
        <v>0.02</v>
      </c>
      <c r="P2858" s="10">
        <f t="shared" si="561"/>
        <v>98</v>
      </c>
      <c r="Q2858" s="122">
        <v>5.0000000000000001E-3</v>
      </c>
      <c r="R2858" s="10">
        <f t="shared" si="562"/>
        <v>24</v>
      </c>
      <c r="S2858" s="122">
        <f t="shared" si="563"/>
        <v>2.4923391215526048E-2</v>
      </c>
      <c r="T2858" s="10">
        <f t="shared" si="564"/>
        <v>122</v>
      </c>
      <c r="U2858" s="10">
        <f t="shared" si="576"/>
        <v>5017</v>
      </c>
      <c r="V2858" s="11">
        <v>5115</v>
      </c>
      <c r="W2858" s="12">
        <f t="shared" si="566"/>
        <v>220</v>
      </c>
      <c r="X2858" s="123">
        <f t="shared" si="567"/>
        <v>4.4900000000000002E-2</v>
      </c>
      <c r="Y2858" s="124" t="str">
        <f t="shared" si="568"/>
        <v>0.00%-8.40%</v>
      </c>
      <c r="Z2858" s="15"/>
      <c r="AA2858" s="15"/>
      <c r="AB2858" s="15"/>
      <c r="AC2858" s="125"/>
      <c r="AD2858" s="8">
        <f t="shared" si="569"/>
        <v>0</v>
      </c>
      <c r="AE2858" s="17">
        <f t="shared" si="570"/>
        <v>5115</v>
      </c>
      <c r="AF2858" s="18">
        <f t="shared" si="571"/>
        <v>220</v>
      </c>
      <c r="AG2858" s="126">
        <f t="shared" si="572"/>
        <v>4.4943820224719211E-2</v>
      </c>
      <c r="AH2858" s="20">
        <v>13.6</v>
      </c>
      <c r="AI2858" s="20">
        <v>750</v>
      </c>
      <c r="AJ2858" s="20"/>
      <c r="AK2858" s="20">
        <v>688</v>
      </c>
      <c r="AL2858" s="20">
        <f t="shared" si="573"/>
        <v>79252</v>
      </c>
      <c r="AM2858" s="7" t="s">
        <v>287</v>
      </c>
      <c r="AN2858" s="20"/>
      <c r="AO2858" s="21" t="s">
        <v>2702</v>
      </c>
      <c r="AP2858" s="21"/>
      <c r="AQ2858" s="5" t="s">
        <v>2695</v>
      </c>
      <c r="AR2858" s="5" t="s">
        <v>2203</v>
      </c>
    </row>
    <row r="2859" spans="1:44">
      <c r="A2859" s="87" t="s">
        <v>562</v>
      </c>
      <c r="B2859" s="5">
        <v>1001753</v>
      </c>
      <c r="C2859" s="5" t="s">
        <v>565</v>
      </c>
      <c r="D2859" s="5" t="s">
        <v>55</v>
      </c>
      <c r="E2859" s="5" t="s">
        <v>2577</v>
      </c>
      <c r="F2859" s="5" t="s">
        <v>2700</v>
      </c>
      <c r="G2859" s="5" t="s">
        <v>2696</v>
      </c>
      <c r="H2859" s="6">
        <v>38880</v>
      </c>
      <c r="I2859" s="5" t="s">
        <v>575</v>
      </c>
      <c r="J2859" s="5" t="s">
        <v>2644</v>
      </c>
      <c r="K2859" s="5" t="s">
        <v>568</v>
      </c>
      <c r="L2859" s="7">
        <v>6</v>
      </c>
      <c r="M2859" s="7" t="s">
        <v>287</v>
      </c>
      <c r="N2859" s="8">
        <v>4566</v>
      </c>
      <c r="O2859" s="122">
        <v>0.02</v>
      </c>
      <c r="P2859" s="10">
        <f t="shared" si="561"/>
        <v>91</v>
      </c>
      <c r="Q2859" s="122">
        <v>5.0000000000000001E-3</v>
      </c>
      <c r="R2859" s="10">
        <f t="shared" si="562"/>
        <v>23</v>
      </c>
      <c r="S2859" s="122">
        <f t="shared" si="563"/>
        <v>2.4967148488830485E-2</v>
      </c>
      <c r="T2859" s="10">
        <f t="shared" si="564"/>
        <v>114</v>
      </c>
      <c r="U2859" s="10">
        <f t="shared" si="576"/>
        <v>4680</v>
      </c>
      <c r="V2859" s="11">
        <v>4660</v>
      </c>
      <c r="W2859" s="12">
        <f t="shared" si="566"/>
        <v>94</v>
      </c>
      <c r="X2859" s="123">
        <f t="shared" si="567"/>
        <v>2.06E-2</v>
      </c>
      <c r="Y2859" s="124" t="str">
        <f t="shared" si="568"/>
        <v>0.00%-8.40%</v>
      </c>
      <c r="Z2859" s="15"/>
      <c r="AA2859" s="15"/>
      <c r="AB2859" s="15"/>
      <c r="AC2859" s="125"/>
      <c r="AD2859" s="8">
        <f t="shared" si="569"/>
        <v>0</v>
      </c>
      <c r="AE2859" s="17">
        <f t="shared" si="570"/>
        <v>4660</v>
      </c>
      <c r="AF2859" s="18">
        <f t="shared" si="571"/>
        <v>94</v>
      </c>
      <c r="AG2859" s="126">
        <f t="shared" si="572"/>
        <v>2.0586946999561873E-2</v>
      </c>
      <c r="AH2859" s="20">
        <v>13.6</v>
      </c>
      <c r="AI2859" s="20">
        <v>650</v>
      </c>
      <c r="AJ2859" s="20"/>
      <c r="AK2859" s="20">
        <v>688</v>
      </c>
      <c r="AL2859" s="20">
        <f t="shared" si="573"/>
        <v>71864</v>
      </c>
      <c r="AM2859" s="7" t="s">
        <v>287</v>
      </c>
      <c r="AN2859" s="20"/>
      <c r="AO2859" s="21" t="s">
        <v>2703</v>
      </c>
      <c r="AP2859" s="21"/>
      <c r="AQ2859" s="5" t="s">
        <v>2695</v>
      </c>
      <c r="AR2859" s="5" t="s">
        <v>2203</v>
      </c>
    </row>
    <row r="2860" spans="1:44">
      <c r="A2860" s="87" t="s">
        <v>562</v>
      </c>
      <c r="B2860" s="5">
        <v>1001868</v>
      </c>
      <c r="C2860" s="5" t="s">
        <v>565</v>
      </c>
      <c r="D2860" s="5" t="s">
        <v>55</v>
      </c>
      <c r="E2860" s="5" t="s">
        <v>2577</v>
      </c>
      <c r="F2860" s="5" t="s">
        <v>2700</v>
      </c>
      <c r="G2860" s="5" t="s">
        <v>2696</v>
      </c>
      <c r="H2860" s="6">
        <v>38911</v>
      </c>
      <c r="I2860" s="5" t="s">
        <v>575</v>
      </c>
      <c r="J2860" s="5" t="s">
        <v>2644</v>
      </c>
      <c r="K2860" s="5" t="s">
        <v>568</v>
      </c>
      <c r="L2860" s="7">
        <v>6</v>
      </c>
      <c r="M2860" s="7" t="s">
        <v>287</v>
      </c>
      <c r="N2860" s="8">
        <v>5374</v>
      </c>
      <c r="O2860" s="122">
        <v>0.02</v>
      </c>
      <c r="P2860" s="10">
        <f t="shared" si="561"/>
        <v>107</v>
      </c>
      <c r="Q2860" s="122">
        <v>5.0000000000000001E-3</v>
      </c>
      <c r="R2860" s="10">
        <f t="shared" si="562"/>
        <v>27</v>
      </c>
      <c r="S2860" s="122">
        <f t="shared" si="563"/>
        <v>2.4934871604019353E-2</v>
      </c>
      <c r="T2860" s="10">
        <f t="shared" si="564"/>
        <v>134</v>
      </c>
      <c r="U2860" s="10">
        <f t="shared" si="576"/>
        <v>5508</v>
      </c>
      <c r="V2860" s="11">
        <f t="shared" si="576"/>
        <v>5508.02</v>
      </c>
      <c r="W2860" s="12">
        <f t="shared" si="566"/>
        <v>134.02000000000044</v>
      </c>
      <c r="X2860" s="123">
        <f t="shared" si="567"/>
        <v>2.4899999999999999E-2</v>
      </c>
      <c r="Y2860" s="124" t="str">
        <f t="shared" si="568"/>
        <v>0.00%-8.40%</v>
      </c>
      <c r="Z2860" s="15"/>
      <c r="AA2860" s="15"/>
      <c r="AB2860" s="15"/>
      <c r="AC2860" s="125"/>
      <c r="AD2860" s="8">
        <f t="shared" si="569"/>
        <v>0</v>
      </c>
      <c r="AE2860" s="17">
        <f t="shared" si="570"/>
        <v>5508.02</v>
      </c>
      <c r="AF2860" s="18">
        <f t="shared" si="571"/>
        <v>134.02000000000044</v>
      </c>
      <c r="AG2860" s="126">
        <f t="shared" si="572"/>
        <v>2.4938593226646821E-2</v>
      </c>
      <c r="AH2860" s="20">
        <v>13.6</v>
      </c>
      <c r="AI2860" s="20">
        <v>650</v>
      </c>
      <c r="AJ2860" s="20"/>
      <c r="AK2860" s="20">
        <v>688</v>
      </c>
      <c r="AL2860" s="20">
        <f t="shared" si="573"/>
        <v>83397.072</v>
      </c>
      <c r="AM2860" s="7" t="s">
        <v>287</v>
      </c>
      <c r="AN2860" s="20"/>
      <c r="AO2860" s="21"/>
      <c r="AP2860" s="21"/>
      <c r="AQ2860" s="5" t="s">
        <v>2695</v>
      </c>
      <c r="AR2860" s="5" t="s">
        <v>2203</v>
      </c>
    </row>
    <row r="2861" spans="1:44">
      <c r="A2861" s="87" t="s">
        <v>562</v>
      </c>
      <c r="B2861" s="5">
        <v>1001874</v>
      </c>
      <c r="C2861" s="5" t="s">
        <v>565</v>
      </c>
      <c r="D2861" s="5" t="s">
        <v>55</v>
      </c>
      <c r="E2861" s="5" t="s">
        <v>2577</v>
      </c>
      <c r="F2861" s="5" t="s">
        <v>2700</v>
      </c>
      <c r="G2861" s="5" t="s">
        <v>2696</v>
      </c>
      <c r="H2861" s="6">
        <v>38905</v>
      </c>
      <c r="I2861" s="5" t="s">
        <v>575</v>
      </c>
      <c r="J2861" s="5" t="s">
        <v>2642</v>
      </c>
      <c r="K2861" s="5" t="s">
        <v>568</v>
      </c>
      <c r="L2861" s="7">
        <v>6</v>
      </c>
      <c r="M2861" s="7" t="s">
        <v>287</v>
      </c>
      <c r="N2861" s="8">
        <v>4831</v>
      </c>
      <c r="O2861" s="122">
        <v>0.02</v>
      </c>
      <c r="P2861" s="10">
        <f t="shared" si="561"/>
        <v>97</v>
      </c>
      <c r="Q2861" s="122">
        <v>5.0000000000000001E-3</v>
      </c>
      <c r="R2861" s="10">
        <f t="shared" si="562"/>
        <v>24</v>
      </c>
      <c r="S2861" s="122">
        <f t="shared" si="563"/>
        <v>2.504657420823846E-2</v>
      </c>
      <c r="T2861" s="10">
        <f t="shared" si="564"/>
        <v>121</v>
      </c>
      <c r="U2861" s="10">
        <f t="shared" si="576"/>
        <v>4952</v>
      </c>
      <c r="V2861" s="11">
        <f t="shared" si="576"/>
        <v>4952.0200000000004</v>
      </c>
      <c r="W2861" s="12">
        <f t="shared" si="566"/>
        <v>121.02000000000044</v>
      </c>
      <c r="X2861" s="123">
        <f t="shared" si="567"/>
        <v>2.5100000000000001E-2</v>
      </c>
      <c r="Y2861" s="124" t="str">
        <f t="shared" si="568"/>
        <v>0.00%-8.40%</v>
      </c>
      <c r="Z2861" s="15"/>
      <c r="AA2861" s="15"/>
      <c r="AB2861" s="15"/>
      <c r="AC2861" s="125"/>
      <c r="AD2861" s="8">
        <f t="shared" si="569"/>
        <v>0</v>
      </c>
      <c r="AE2861" s="17">
        <f t="shared" si="570"/>
        <v>4952.0200000000004</v>
      </c>
      <c r="AF2861" s="18">
        <f t="shared" si="571"/>
        <v>121.02000000000044</v>
      </c>
      <c r="AG2861" s="126">
        <f t="shared" si="572"/>
        <v>2.5050714137859753E-2</v>
      </c>
      <c r="AH2861" s="20">
        <v>13.6</v>
      </c>
      <c r="AI2861" s="20">
        <v>650</v>
      </c>
      <c r="AJ2861" s="20"/>
      <c r="AK2861" s="20">
        <v>688</v>
      </c>
      <c r="AL2861" s="20">
        <f t="shared" si="573"/>
        <v>75835.472000000009</v>
      </c>
      <c r="AM2861" s="7" t="s">
        <v>287</v>
      </c>
      <c r="AN2861" s="20"/>
      <c r="AO2861" s="21"/>
      <c r="AP2861" s="21"/>
      <c r="AQ2861" s="5" t="s">
        <v>2695</v>
      </c>
      <c r="AR2861" s="5" t="s">
        <v>2203</v>
      </c>
    </row>
    <row r="2862" spans="1:44">
      <c r="A2862" s="87" t="s">
        <v>562</v>
      </c>
      <c r="B2862" s="5">
        <v>1001940</v>
      </c>
      <c r="C2862" s="5" t="s">
        <v>565</v>
      </c>
      <c r="D2862" s="5" t="s">
        <v>55</v>
      </c>
      <c r="E2862" s="5" t="s">
        <v>2577</v>
      </c>
      <c r="F2862" s="5" t="s">
        <v>2700</v>
      </c>
      <c r="G2862" s="5" t="s">
        <v>2696</v>
      </c>
      <c r="H2862" s="6">
        <v>38908</v>
      </c>
      <c r="I2862" s="5" t="s">
        <v>575</v>
      </c>
      <c r="J2862" s="5" t="s">
        <v>627</v>
      </c>
      <c r="K2862" s="5" t="s">
        <v>568</v>
      </c>
      <c r="L2862" s="7">
        <v>6</v>
      </c>
      <c r="M2862" s="7" t="s">
        <v>287</v>
      </c>
      <c r="N2862" s="8">
        <v>4787</v>
      </c>
      <c r="O2862" s="122">
        <v>0.02</v>
      </c>
      <c r="P2862" s="10">
        <f t="shared" si="561"/>
        <v>96</v>
      </c>
      <c r="Q2862" s="122">
        <v>5.0000000000000001E-3</v>
      </c>
      <c r="R2862" s="10">
        <f t="shared" si="562"/>
        <v>24</v>
      </c>
      <c r="S2862" s="122">
        <f t="shared" si="563"/>
        <v>2.5067892208063505E-2</v>
      </c>
      <c r="T2862" s="10">
        <f t="shared" si="564"/>
        <v>120</v>
      </c>
      <c r="U2862" s="10">
        <f t="shared" si="576"/>
        <v>4907</v>
      </c>
      <c r="V2862" s="11">
        <f t="shared" si="576"/>
        <v>4907.0200000000004</v>
      </c>
      <c r="W2862" s="12">
        <f t="shared" si="566"/>
        <v>120.02000000000044</v>
      </c>
      <c r="X2862" s="123">
        <f t="shared" si="567"/>
        <v>2.5100000000000001E-2</v>
      </c>
      <c r="Y2862" s="124" t="str">
        <f t="shared" si="568"/>
        <v>0.00%-8.40%</v>
      </c>
      <c r="Z2862" s="15"/>
      <c r="AA2862" s="15"/>
      <c r="AB2862" s="15"/>
      <c r="AC2862" s="125"/>
      <c r="AD2862" s="8">
        <f t="shared" si="569"/>
        <v>0</v>
      </c>
      <c r="AE2862" s="17">
        <f t="shared" si="570"/>
        <v>4907.0200000000004</v>
      </c>
      <c r="AF2862" s="18">
        <f t="shared" si="571"/>
        <v>120.02000000000044</v>
      </c>
      <c r="AG2862" s="126">
        <f t="shared" si="572"/>
        <v>2.5072070190098383E-2</v>
      </c>
      <c r="AH2862" s="20">
        <v>13.6</v>
      </c>
      <c r="AI2862" s="20">
        <v>450</v>
      </c>
      <c r="AJ2862" s="20"/>
      <c r="AK2862" s="20">
        <v>688</v>
      </c>
      <c r="AL2862" s="20">
        <f t="shared" si="573"/>
        <v>72823.472000000009</v>
      </c>
      <c r="AM2862" s="7" t="s">
        <v>287</v>
      </c>
      <c r="AN2862" s="20"/>
      <c r="AO2862" s="21"/>
      <c r="AP2862" s="21"/>
      <c r="AQ2862" s="5" t="s">
        <v>2695</v>
      </c>
      <c r="AR2862" s="5" t="s">
        <v>2203</v>
      </c>
    </row>
    <row r="2863" spans="1:44">
      <c r="A2863" s="87" t="s">
        <v>562</v>
      </c>
      <c r="B2863" s="5">
        <v>1001946</v>
      </c>
      <c r="C2863" s="5" t="s">
        <v>565</v>
      </c>
      <c r="D2863" s="5" t="s">
        <v>55</v>
      </c>
      <c r="E2863" s="5" t="s">
        <v>2577</v>
      </c>
      <c r="F2863" s="5" t="s">
        <v>2700</v>
      </c>
      <c r="G2863" s="5" t="s">
        <v>2696</v>
      </c>
      <c r="H2863" s="6">
        <v>38908</v>
      </c>
      <c r="I2863" s="5" t="s">
        <v>575</v>
      </c>
      <c r="J2863" s="5" t="s">
        <v>2644</v>
      </c>
      <c r="K2863" s="5" t="s">
        <v>568</v>
      </c>
      <c r="L2863" s="7">
        <v>6</v>
      </c>
      <c r="M2863" s="7" t="s">
        <v>287</v>
      </c>
      <c r="N2863" s="8">
        <v>5029</v>
      </c>
      <c r="O2863" s="122">
        <v>0.02</v>
      </c>
      <c r="P2863" s="10">
        <f t="shared" si="561"/>
        <v>101</v>
      </c>
      <c r="Q2863" s="122">
        <v>5.0000000000000001E-3</v>
      </c>
      <c r="R2863" s="10">
        <f t="shared" si="562"/>
        <v>25</v>
      </c>
      <c r="S2863" s="122">
        <f t="shared" si="563"/>
        <v>2.5054682839530721E-2</v>
      </c>
      <c r="T2863" s="10">
        <f t="shared" si="564"/>
        <v>126</v>
      </c>
      <c r="U2863" s="10">
        <f t="shared" si="576"/>
        <v>5155</v>
      </c>
      <c r="V2863" s="11">
        <f t="shared" si="576"/>
        <v>5155.0200000000004</v>
      </c>
      <c r="W2863" s="12">
        <f t="shared" si="566"/>
        <v>126.02000000000044</v>
      </c>
      <c r="X2863" s="123">
        <f t="shared" si="567"/>
        <v>2.5100000000000001E-2</v>
      </c>
      <c r="Y2863" s="124" t="str">
        <f t="shared" si="568"/>
        <v>0.00%-8.40%</v>
      </c>
      <c r="Z2863" s="15"/>
      <c r="AA2863" s="15"/>
      <c r="AB2863" s="15"/>
      <c r="AC2863" s="125"/>
      <c r="AD2863" s="8">
        <f t="shared" si="569"/>
        <v>0</v>
      </c>
      <c r="AE2863" s="17">
        <f t="shared" si="570"/>
        <v>5155.0200000000004</v>
      </c>
      <c r="AF2863" s="18">
        <f t="shared" si="571"/>
        <v>126.02000000000044</v>
      </c>
      <c r="AG2863" s="126">
        <f t="shared" si="572"/>
        <v>2.5058659773314895E-2</v>
      </c>
      <c r="AH2863" s="20">
        <v>13.6</v>
      </c>
      <c r="AI2863" s="20">
        <v>650</v>
      </c>
      <c r="AJ2863" s="20"/>
      <c r="AK2863" s="20">
        <v>688</v>
      </c>
      <c r="AL2863" s="20">
        <f t="shared" si="573"/>
        <v>78596.271999999997</v>
      </c>
      <c r="AM2863" s="7" t="s">
        <v>287</v>
      </c>
      <c r="AN2863" s="20"/>
      <c r="AO2863" s="21"/>
      <c r="AP2863" s="21"/>
      <c r="AQ2863" s="5" t="s">
        <v>2695</v>
      </c>
      <c r="AR2863" s="5" t="s">
        <v>2203</v>
      </c>
    </row>
    <row r="2864" spans="1:44">
      <c r="A2864" s="87" t="s">
        <v>562</v>
      </c>
      <c r="B2864" s="5">
        <v>1002011</v>
      </c>
      <c r="C2864" s="5" t="s">
        <v>565</v>
      </c>
      <c r="D2864" s="5" t="s">
        <v>55</v>
      </c>
      <c r="E2864" s="5" t="s">
        <v>2577</v>
      </c>
      <c r="F2864" s="5" t="s">
        <v>2700</v>
      </c>
      <c r="G2864" s="5" t="s">
        <v>2696</v>
      </c>
      <c r="H2864" s="6">
        <v>38911</v>
      </c>
      <c r="I2864" s="5" t="s">
        <v>575</v>
      </c>
      <c r="J2864" s="5" t="s">
        <v>2644</v>
      </c>
      <c r="K2864" s="5" t="s">
        <v>568</v>
      </c>
      <c r="L2864" s="7">
        <v>6</v>
      </c>
      <c r="M2864" s="7" t="s">
        <v>287</v>
      </c>
      <c r="N2864" s="8">
        <v>4822</v>
      </c>
      <c r="O2864" s="122">
        <v>0.02</v>
      </c>
      <c r="P2864" s="10">
        <f t="shared" si="561"/>
        <v>96</v>
      </c>
      <c r="Q2864" s="122">
        <v>5.0000000000000001E-3</v>
      </c>
      <c r="R2864" s="10">
        <f t="shared" si="562"/>
        <v>24</v>
      </c>
      <c r="S2864" s="122">
        <f t="shared" si="563"/>
        <v>2.4885939444214019E-2</v>
      </c>
      <c r="T2864" s="10">
        <f t="shared" si="564"/>
        <v>120</v>
      </c>
      <c r="U2864" s="10">
        <f t="shared" si="576"/>
        <v>4942</v>
      </c>
      <c r="V2864" s="11">
        <f t="shared" si="576"/>
        <v>4942.0200000000004</v>
      </c>
      <c r="W2864" s="12">
        <f t="shared" si="566"/>
        <v>120.02000000000044</v>
      </c>
      <c r="X2864" s="123">
        <f t="shared" si="567"/>
        <v>2.4899999999999999E-2</v>
      </c>
      <c r="Y2864" s="124" t="str">
        <f t="shared" si="568"/>
        <v>0.00%-8.40%</v>
      </c>
      <c r="Z2864" s="15"/>
      <c r="AA2864" s="15"/>
      <c r="AB2864" s="15"/>
      <c r="AC2864" s="125"/>
      <c r="AD2864" s="8">
        <f t="shared" si="569"/>
        <v>0</v>
      </c>
      <c r="AE2864" s="17">
        <f t="shared" si="570"/>
        <v>4942.0200000000004</v>
      </c>
      <c r="AF2864" s="18">
        <f t="shared" si="571"/>
        <v>120.02000000000044</v>
      </c>
      <c r="AG2864" s="126">
        <f t="shared" si="572"/>
        <v>2.4890087100788216E-2</v>
      </c>
      <c r="AH2864" s="20">
        <v>13.6</v>
      </c>
      <c r="AI2864" s="20">
        <v>650</v>
      </c>
      <c r="AJ2864" s="20"/>
      <c r="AK2864" s="20">
        <v>688</v>
      </c>
      <c r="AL2864" s="20">
        <f t="shared" si="573"/>
        <v>75699.472000000009</v>
      </c>
      <c r="AM2864" s="7" t="s">
        <v>287</v>
      </c>
      <c r="AN2864" s="20"/>
      <c r="AO2864" s="21"/>
      <c r="AP2864" s="21"/>
      <c r="AQ2864" s="5" t="s">
        <v>2695</v>
      </c>
      <c r="AR2864" s="5" t="s">
        <v>2203</v>
      </c>
    </row>
    <row r="2865" spans="1:44">
      <c r="A2865" s="87" t="s">
        <v>562</v>
      </c>
      <c r="B2865" s="5">
        <v>1002025</v>
      </c>
      <c r="C2865" s="5" t="s">
        <v>565</v>
      </c>
      <c r="D2865" s="5" t="s">
        <v>55</v>
      </c>
      <c r="E2865" s="5" t="s">
        <v>2577</v>
      </c>
      <c r="F2865" s="5" t="s">
        <v>2700</v>
      </c>
      <c r="G2865" s="5" t="s">
        <v>2696</v>
      </c>
      <c r="H2865" s="6">
        <v>38911</v>
      </c>
      <c r="I2865" s="5" t="s">
        <v>489</v>
      </c>
      <c r="J2865" s="5" t="s">
        <v>489</v>
      </c>
      <c r="K2865" s="5" t="s">
        <v>568</v>
      </c>
      <c r="L2865" s="7">
        <v>6</v>
      </c>
      <c r="M2865" s="7" t="s">
        <v>287</v>
      </c>
      <c r="N2865" s="8">
        <v>5159</v>
      </c>
      <c r="O2865" s="122">
        <v>0.02</v>
      </c>
      <c r="P2865" s="10">
        <f t="shared" si="561"/>
        <v>103</v>
      </c>
      <c r="Q2865" s="122">
        <v>5.0000000000000001E-3</v>
      </c>
      <c r="R2865" s="10">
        <f t="shared" si="562"/>
        <v>26</v>
      </c>
      <c r="S2865" s="122">
        <f t="shared" si="563"/>
        <v>2.5004845900368288E-2</v>
      </c>
      <c r="T2865" s="10">
        <f t="shared" si="564"/>
        <v>129</v>
      </c>
      <c r="U2865" s="10">
        <f t="shared" si="576"/>
        <v>5288</v>
      </c>
      <c r="V2865" s="11">
        <v>5288</v>
      </c>
      <c r="W2865" s="12">
        <f t="shared" si="566"/>
        <v>129</v>
      </c>
      <c r="X2865" s="123">
        <f t="shared" si="567"/>
        <v>2.5000000000000001E-2</v>
      </c>
      <c r="Y2865" s="124" t="str">
        <f t="shared" si="568"/>
        <v>0.00%-8.40%</v>
      </c>
      <c r="Z2865" s="15"/>
      <c r="AA2865" s="15"/>
      <c r="AB2865" s="15"/>
      <c r="AC2865" s="125"/>
      <c r="AD2865" s="8">
        <f t="shared" si="569"/>
        <v>0</v>
      </c>
      <c r="AE2865" s="17">
        <f t="shared" si="570"/>
        <v>5288</v>
      </c>
      <c r="AF2865" s="18">
        <f t="shared" si="571"/>
        <v>129</v>
      </c>
      <c r="AG2865" s="126">
        <f t="shared" si="572"/>
        <v>2.5004845900368222E-2</v>
      </c>
      <c r="AH2865" s="20">
        <v>13.6</v>
      </c>
      <c r="AI2865" s="20">
        <v>900</v>
      </c>
      <c r="AJ2865" s="20"/>
      <c r="AK2865" s="20">
        <v>688</v>
      </c>
      <c r="AL2865" s="20">
        <f t="shared" si="573"/>
        <v>83404.800000000003</v>
      </c>
      <c r="AM2865" s="7" t="s">
        <v>287</v>
      </c>
      <c r="AN2865" s="20"/>
      <c r="AO2865" s="21"/>
      <c r="AP2865" s="21"/>
      <c r="AQ2865" s="5" t="s">
        <v>2695</v>
      </c>
      <c r="AR2865" s="5" t="s">
        <v>2203</v>
      </c>
    </row>
    <row r="2866" spans="1:44">
      <c r="A2866" s="87" t="s">
        <v>562</v>
      </c>
      <c r="B2866" s="5">
        <v>1002055</v>
      </c>
      <c r="C2866" s="5" t="s">
        <v>565</v>
      </c>
      <c r="D2866" s="5" t="s">
        <v>55</v>
      </c>
      <c r="E2866" s="5" t="s">
        <v>2577</v>
      </c>
      <c r="F2866" s="5" t="s">
        <v>2700</v>
      </c>
      <c r="G2866" s="5" t="s">
        <v>2696</v>
      </c>
      <c r="H2866" s="6">
        <v>38923</v>
      </c>
      <c r="I2866" s="5" t="s">
        <v>575</v>
      </c>
      <c r="J2866" s="5" t="s">
        <v>2642</v>
      </c>
      <c r="K2866" s="5" t="s">
        <v>568</v>
      </c>
      <c r="L2866" s="7">
        <v>6</v>
      </c>
      <c r="M2866" s="7" t="s">
        <v>287</v>
      </c>
      <c r="N2866" s="8">
        <v>5003</v>
      </c>
      <c r="O2866" s="122">
        <v>0.02</v>
      </c>
      <c r="P2866" s="10">
        <f t="shared" si="561"/>
        <v>100</v>
      </c>
      <c r="Q2866" s="122">
        <v>5.0000000000000001E-3</v>
      </c>
      <c r="R2866" s="10">
        <f t="shared" si="562"/>
        <v>25</v>
      </c>
      <c r="S2866" s="122">
        <f t="shared" si="563"/>
        <v>2.498500899460324E-2</v>
      </c>
      <c r="T2866" s="10">
        <f t="shared" si="564"/>
        <v>125</v>
      </c>
      <c r="U2866" s="10">
        <f t="shared" si="576"/>
        <v>5128</v>
      </c>
      <c r="V2866" s="11">
        <f t="shared" si="576"/>
        <v>5128.0200000000004</v>
      </c>
      <c r="W2866" s="12">
        <f t="shared" si="566"/>
        <v>125.02000000000044</v>
      </c>
      <c r="X2866" s="123">
        <f t="shared" si="567"/>
        <v>2.5000000000000001E-2</v>
      </c>
      <c r="Y2866" s="124" t="str">
        <f t="shared" si="568"/>
        <v>0.00%-8.40%</v>
      </c>
      <c r="Z2866" s="15"/>
      <c r="AA2866" s="15"/>
      <c r="AB2866" s="15"/>
      <c r="AC2866" s="125"/>
      <c r="AD2866" s="8">
        <f t="shared" si="569"/>
        <v>0</v>
      </c>
      <c r="AE2866" s="17">
        <f t="shared" si="570"/>
        <v>5128.0200000000004</v>
      </c>
      <c r="AF2866" s="18">
        <f t="shared" si="571"/>
        <v>125.02000000000044</v>
      </c>
      <c r="AG2866" s="126">
        <f t="shared" si="572"/>
        <v>2.4989006596042529E-2</v>
      </c>
      <c r="AH2866" s="20">
        <v>13.6</v>
      </c>
      <c r="AI2866" s="20">
        <v>650</v>
      </c>
      <c r="AJ2866" s="20"/>
      <c r="AK2866" s="20">
        <v>688</v>
      </c>
      <c r="AL2866" s="20">
        <f t="shared" si="573"/>
        <v>78229.072</v>
      </c>
      <c r="AM2866" s="7" t="s">
        <v>287</v>
      </c>
      <c r="AN2866" s="20"/>
      <c r="AO2866" s="21"/>
      <c r="AP2866" s="21"/>
      <c r="AQ2866" s="5" t="s">
        <v>2695</v>
      </c>
      <c r="AR2866" s="5" t="s">
        <v>2203</v>
      </c>
    </row>
    <row r="2867" spans="1:44">
      <c r="A2867" s="87" t="s">
        <v>562</v>
      </c>
      <c r="B2867" s="5">
        <v>1002246</v>
      </c>
      <c r="C2867" s="5" t="s">
        <v>565</v>
      </c>
      <c r="D2867" s="5" t="s">
        <v>55</v>
      </c>
      <c r="E2867" s="5" t="s">
        <v>2577</v>
      </c>
      <c r="F2867" s="5" t="s">
        <v>2700</v>
      </c>
      <c r="G2867" s="5" t="s">
        <v>2696</v>
      </c>
      <c r="H2867" s="6">
        <v>39031</v>
      </c>
      <c r="I2867" s="5" t="s">
        <v>575</v>
      </c>
      <c r="J2867" s="5" t="s">
        <v>2642</v>
      </c>
      <c r="K2867" s="5" t="s">
        <v>568</v>
      </c>
      <c r="L2867" s="7">
        <v>6</v>
      </c>
      <c r="M2867" s="7" t="s">
        <v>287</v>
      </c>
      <c r="N2867" s="8">
        <v>4540</v>
      </c>
      <c r="O2867" s="122">
        <v>0.02</v>
      </c>
      <c r="P2867" s="10">
        <f t="shared" si="561"/>
        <v>91</v>
      </c>
      <c r="Q2867" s="122">
        <v>5.0000000000000001E-3</v>
      </c>
      <c r="R2867" s="10">
        <f t="shared" si="562"/>
        <v>23</v>
      </c>
      <c r="S2867" s="122">
        <f t="shared" si="563"/>
        <v>2.5110132158590308E-2</v>
      </c>
      <c r="T2867" s="10">
        <f t="shared" si="564"/>
        <v>114</v>
      </c>
      <c r="U2867" s="10">
        <f t="shared" si="576"/>
        <v>4654</v>
      </c>
      <c r="V2867" s="11">
        <v>4540</v>
      </c>
      <c r="W2867" s="12">
        <f t="shared" si="566"/>
        <v>0</v>
      </c>
      <c r="X2867" s="123">
        <f t="shared" si="567"/>
        <v>0</v>
      </c>
      <c r="Y2867" s="124" t="str">
        <f t="shared" si="568"/>
        <v>0.00%-8.40%</v>
      </c>
      <c r="Z2867" s="15"/>
      <c r="AA2867" s="15"/>
      <c r="AB2867" s="15"/>
      <c r="AC2867" s="125"/>
      <c r="AD2867" s="8">
        <f t="shared" si="569"/>
        <v>0</v>
      </c>
      <c r="AE2867" s="17">
        <f t="shared" si="570"/>
        <v>4540</v>
      </c>
      <c r="AF2867" s="18">
        <f t="shared" si="571"/>
        <v>0</v>
      </c>
      <c r="AG2867" s="126">
        <f t="shared" si="572"/>
        <v>0</v>
      </c>
      <c r="AH2867" s="20">
        <v>13.6</v>
      </c>
      <c r="AI2867" s="20">
        <v>650</v>
      </c>
      <c r="AJ2867" s="20"/>
      <c r="AK2867" s="20">
        <v>688</v>
      </c>
      <c r="AL2867" s="20">
        <f t="shared" si="573"/>
        <v>70232</v>
      </c>
      <c r="AM2867" s="7" t="s">
        <v>287</v>
      </c>
      <c r="AN2867" s="20"/>
      <c r="AO2867" s="21" t="s">
        <v>577</v>
      </c>
      <c r="AP2867" s="21"/>
      <c r="AQ2867" s="5" t="s">
        <v>2695</v>
      </c>
      <c r="AR2867" s="5" t="s">
        <v>2203</v>
      </c>
    </row>
    <row r="2868" spans="1:44">
      <c r="A2868" s="87" t="s">
        <v>562</v>
      </c>
      <c r="B2868" s="5">
        <v>1002253</v>
      </c>
      <c r="C2868" s="5" t="s">
        <v>565</v>
      </c>
      <c r="D2868" s="5" t="s">
        <v>55</v>
      </c>
      <c r="E2868" s="5" t="s">
        <v>2577</v>
      </c>
      <c r="F2868" s="5" t="s">
        <v>2700</v>
      </c>
      <c r="G2868" s="5" t="s">
        <v>2696</v>
      </c>
      <c r="H2868" s="6">
        <v>39071</v>
      </c>
      <c r="I2868" s="5" t="s">
        <v>575</v>
      </c>
      <c r="J2868" s="5" t="s">
        <v>2644</v>
      </c>
      <c r="K2868" s="5" t="s">
        <v>568</v>
      </c>
      <c r="L2868" s="7">
        <v>6</v>
      </c>
      <c r="M2868" s="7" t="s">
        <v>287</v>
      </c>
      <c r="N2868" s="8">
        <v>4631</v>
      </c>
      <c r="O2868" s="122">
        <v>0.02</v>
      </c>
      <c r="P2868" s="10">
        <f t="shared" si="561"/>
        <v>93</v>
      </c>
      <c r="Q2868" s="122">
        <v>5.0000000000000001E-3</v>
      </c>
      <c r="R2868" s="10">
        <f t="shared" si="562"/>
        <v>23</v>
      </c>
      <c r="S2868" s="122">
        <f t="shared" si="563"/>
        <v>2.5048585618656877E-2</v>
      </c>
      <c r="T2868" s="10">
        <f t="shared" si="564"/>
        <v>116</v>
      </c>
      <c r="U2868" s="10">
        <f t="shared" si="576"/>
        <v>4747</v>
      </c>
      <c r="V2868" s="11">
        <f t="shared" si="576"/>
        <v>4747.0200000000004</v>
      </c>
      <c r="W2868" s="12">
        <f t="shared" si="566"/>
        <v>116.02000000000044</v>
      </c>
      <c r="X2868" s="123">
        <f t="shared" si="567"/>
        <v>2.5100000000000001E-2</v>
      </c>
      <c r="Y2868" s="124" t="str">
        <f t="shared" si="568"/>
        <v>0.00%-8.40%</v>
      </c>
      <c r="Z2868" s="15"/>
      <c r="AA2868" s="15"/>
      <c r="AB2868" s="15"/>
      <c r="AC2868" s="125"/>
      <c r="AD2868" s="8">
        <f t="shared" si="569"/>
        <v>0</v>
      </c>
      <c r="AE2868" s="17">
        <f t="shared" si="570"/>
        <v>4747.0200000000004</v>
      </c>
      <c r="AF2868" s="18">
        <f t="shared" si="571"/>
        <v>116.02000000000044</v>
      </c>
      <c r="AG2868" s="126">
        <f t="shared" si="572"/>
        <v>2.5052904340315374E-2</v>
      </c>
      <c r="AH2868" s="20">
        <v>13.6</v>
      </c>
      <c r="AI2868" s="20">
        <v>650</v>
      </c>
      <c r="AJ2868" s="20"/>
      <c r="AK2868" s="20">
        <v>688</v>
      </c>
      <c r="AL2868" s="20">
        <f t="shared" si="573"/>
        <v>73047.472000000009</v>
      </c>
      <c r="AM2868" s="7" t="s">
        <v>287</v>
      </c>
      <c r="AN2868" s="20"/>
      <c r="AO2868" s="21"/>
      <c r="AP2868" s="21"/>
      <c r="AQ2868" s="5" t="s">
        <v>2695</v>
      </c>
      <c r="AR2868" s="5" t="s">
        <v>2203</v>
      </c>
    </row>
    <row r="2869" spans="1:44">
      <c r="A2869" s="87" t="s">
        <v>562</v>
      </c>
      <c r="B2869" s="5">
        <v>1002269</v>
      </c>
      <c r="C2869" s="5" t="s">
        <v>565</v>
      </c>
      <c r="D2869" s="5" t="s">
        <v>55</v>
      </c>
      <c r="E2869" s="5" t="s">
        <v>2577</v>
      </c>
      <c r="F2869" s="5" t="s">
        <v>2700</v>
      </c>
      <c r="G2869" s="5" t="s">
        <v>2696</v>
      </c>
      <c r="H2869" s="6">
        <v>39116</v>
      </c>
      <c r="I2869" s="5" t="s">
        <v>575</v>
      </c>
      <c r="J2869" s="5" t="s">
        <v>627</v>
      </c>
      <c r="K2869" s="5" t="s">
        <v>568</v>
      </c>
      <c r="L2869" s="7">
        <v>6</v>
      </c>
      <c r="M2869" s="7" t="s">
        <v>287</v>
      </c>
      <c r="N2869" s="8">
        <v>4549</v>
      </c>
      <c r="O2869" s="122">
        <v>0.02</v>
      </c>
      <c r="P2869" s="10">
        <f t="shared" si="561"/>
        <v>91</v>
      </c>
      <c r="Q2869" s="122">
        <v>5.0000000000000001E-3</v>
      </c>
      <c r="R2869" s="10">
        <f t="shared" si="562"/>
        <v>23</v>
      </c>
      <c r="S2869" s="122">
        <f t="shared" si="563"/>
        <v>2.5060452846779512E-2</v>
      </c>
      <c r="T2869" s="10">
        <f t="shared" si="564"/>
        <v>114</v>
      </c>
      <c r="U2869" s="10">
        <f t="shared" si="576"/>
        <v>4663</v>
      </c>
      <c r="V2869" s="11">
        <f t="shared" si="576"/>
        <v>4663.0200000000004</v>
      </c>
      <c r="W2869" s="12">
        <f t="shared" si="566"/>
        <v>114.02000000000044</v>
      </c>
      <c r="X2869" s="123">
        <f t="shared" si="567"/>
        <v>2.5100000000000001E-2</v>
      </c>
      <c r="Y2869" s="124" t="str">
        <f t="shared" si="568"/>
        <v>0.00%-8.40%</v>
      </c>
      <c r="Z2869" s="15"/>
      <c r="AA2869" s="15"/>
      <c r="AB2869" s="15"/>
      <c r="AC2869" s="125"/>
      <c r="AD2869" s="8">
        <f t="shared" si="569"/>
        <v>0</v>
      </c>
      <c r="AE2869" s="17">
        <f t="shared" si="570"/>
        <v>4663.0200000000004</v>
      </c>
      <c r="AF2869" s="18">
        <f t="shared" si="571"/>
        <v>114.02000000000044</v>
      </c>
      <c r="AG2869" s="126">
        <f t="shared" si="572"/>
        <v>2.5064849417454571E-2</v>
      </c>
      <c r="AH2869" s="20">
        <v>13.6</v>
      </c>
      <c r="AI2869" s="20">
        <v>450</v>
      </c>
      <c r="AJ2869" s="20"/>
      <c r="AK2869" s="20">
        <v>688</v>
      </c>
      <c r="AL2869" s="20">
        <f t="shared" si="573"/>
        <v>69505.072000000015</v>
      </c>
      <c r="AM2869" s="7" t="s">
        <v>287</v>
      </c>
      <c r="AN2869" s="20"/>
      <c r="AO2869" s="21"/>
      <c r="AP2869" s="21"/>
      <c r="AQ2869" s="5" t="s">
        <v>2695</v>
      </c>
      <c r="AR2869" s="5" t="s">
        <v>2203</v>
      </c>
    </row>
    <row r="2870" spans="1:44">
      <c r="A2870" s="87" t="s">
        <v>562</v>
      </c>
      <c r="B2870" s="5">
        <v>1002286</v>
      </c>
      <c r="C2870" s="5" t="s">
        <v>565</v>
      </c>
      <c r="D2870" s="5" t="s">
        <v>55</v>
      </c>
      <c r="E2870" s="5" t="s">
        <v>2577</v>
      </c>
      <c r="F2870" s="5" t="s">
        <v>2700</v>
      </c>
      <c r="G2870" s="5" t="s">
        <v>2696</v>
      </c>
      <c r="H2870" s="6">
        <v>39160</v>
      </c>
      <c r="I2870" s="5" t="s">
        <v>575</v>
      </c>
      <c r="J2870" s="5" t="s">
        <v>653</v>
      </c>
      <c r="K2870" s="5" t="s">
        <v>568</v>
      </c>
      <c r="L2870" s="7">
        <v>6</v>
      </c>
      <c r="M2870" s="7" t="s">
        <v>287</v>
      </c>
      <c r="N2870" s="8">
        <v>4951</v>
      </c>
      <c r="O2870" s="122">
        <v>0.02</v>
      </c>
      <c r="P2870" s="10">
        <f t="shared" si="561"/>
        <v>99</v>
      </c>
      <c r="Q2870" s="122">
        <v>5.0000000000000001E-3</v>
      </c>
      <c r="R2870" s="10">
        <f t="shared" si="562"/>
        <v>25</v>
      </c>
      <c r="S2870" s="122">
        <f t="shared" si="563"/>
        <v>2.5045445364572812E-2</v>
      </c>
      <c r="T2870" s="10">
        <f t="shared" si="564"/>
        <v>124</v>
      </c>
      <c r="U2870" s="10">
        <f t="shared" si="576"/>
        <v>5075</v>
      </c>
      <c r="V2870" s="11">
        <v>5180</v>
      </c>
      <c r="W2870" s="12">
        <f t="shared" si="566"/>
        <v>229</v>
      </c>
      <c r="X2870" s="123">
        <f t="shared" si="567"/>
        <v>4.6300000000000001E-2</v>
      </c>
      <c r="Y2870" s="124" t="str">
        <f t="shared" si="568"/>
        <v>0.00%-8.40%</v>
      </c>
      <c r="Z2870" s="15"/>
      <c r="AA2870" s="15"/>
      <c r="AB2870" s="15"/>
      <c r="AC2870" s="125"/>
      <c r="AD2870" s="8">
        <f t="shared" si="569"/>
        <v>0</v>
      </c>
      <c r="AE2870" s="17">
        <f t="shared" si="570"/>
        <v>5180</v>
      </c>
      <c r="AF2870" s="18">
        <f t="shared" si="571"/>
        <v>229</v>
      </c>
      <c r="AG2870" s="126">
        <f t="shared" si="572"/>
        <v>4.6253282165219067E-2</v>
      </c>
      <c r="AH2870" s="20">
        <v>13.6</v>
      </c>
      <c r="AI2870" s="20">
        <v>750</v>
      </c>
      <c r="AJ2870" s="20"/>
      <c r="AK2870" s="20">
        <v>688</v>
      </c>
      <c r="AL2870" s="20">
        <f t="shared" si="573"/>
        <v>80136</v>
      </c>
      <c r="AM2870" s="7" t="s">
        <v>287</v>
      </c>
      <c r="AN2870" s="20"/>
      <c r="AO2870" s="21" t="s">
        <v>2702</v>
      </c>
      <c r="AP2870" s="21"/>
      <c r="AQ2870" s="5" t="s">
        <v>2695</v>
      </c>
      <c r="AR2870" s="5" t="s">
        <v>2203</v>
      </c>
    </row>
    <row r="2871" spans="1:44">
      <c r="A2871" s="87" t="s">
        <v>562</v>
      </c>
      <c r="B2871" s="5">
        <v>1002317</v>
      </c>
      <c r="C2871" s="5" t="s">
        <v>565</v>
      </c>
      <c r="D2871" s="5" t="s">
        <v>55</v>
      </c>
      <c r="E2871" s="5" t="s">
        <v>2577</v>
      </c>
      <c r="F2871" s="5" t="s">
        <v>2700</v>
      </c>
      <c r="G2871" s="5" t="s">
        <v>2696</v>
      </c>
      <c r="H2871" s="6">
        <v>39160</v>
      </c>
      <c r="I2871" s="5" t="s">
        <v>575</v>
      </c>
      <c r="J2871" s="5" t="s">
        <v>627</v>
      </c>
      <c r="K2871" s="5" t="s">
        <v>568</v>
      </c>
      <c r="L2871" s="7">
        <v>6</v>
      </c>
      <c r="M2871" s="7" t="s">
        <v>287</v>
      </c>
      <c r="N2871" s="8">
        <v>4294</v>
      </c>
      <c r="O2871" s="122">
        <v>0.02</v>
      </c>
      <c r="P2871" s="10">
        <f t="shared" si="561"/>
        <v>86</v>
      </c>
      <c r="Q2871" s="122">
        <v>5.0000000000000001E-3</v>
      </c>
      <c r="R2871" s="10">
        <f t="shared" si="562"/>
        <v>21</v>
      </c>
      <c r="S2871" s="122">
        <f t="shared" si="563"/>
        <v>2.4918490917559384E-2</v>
      </c>
      <c r="T2871" s="10">
        <f t="shared" si="564"/>
        <v>107</v>
      </c>
      <c r="U2871" s="10">
        <f t="shared" ref="U2871:V2886" si="577">N2871+T2871</f>
        <v>4401</v>
      </c>
      <c r="V2871" s="11">
        <f t="shared" si="577"/>
        <v>4401.0200000000004</v>
      </c>
      <c r="W2871" s="12">
        <f t="shared" si="566"/>
        <v>107.02000000000044</v>
      </c>
      <c r="X2871" s="123">
        <f t="shared" si="567"/>
        <v>2.4899999999999999E-2</v>
      </c>
      <c r="Y2871" s="124" t="str">
        <f t="shared" si="568"/>
        <v>0.00%-8.40%</v>
      </c>
      <c r="Z2871" s="15"/>
      <c r="AA2871" s="15"/>
      <c r="AB2871" s="15"/>
      <c r="AC2871" s="125"/>
      <c r="AD2871" s="8">
        <f t="shared" si="569"/>
        <v>0</v>
      </c>
      <c r="AE2871" s="17">
        <f t="shared" si="570"/>
        <v>4401.0200000000004</v>
      </c>
      <c r="AF2871" s="18">
        <f t="shared" si="571"/>
        <v>107.02000000000044</v>
      </c>
      <c r="AG2871" s="126">
        <f t="shared" si="572"/>
        <v>2.4923148579413246E-2</v>
      </c>
      <c r="AH2871" s="20">
        <v>13.6</v>
      </c>
      <c r="AI2871" s="20">
        <v>450</v>
      </c>
      <c r="AJ2871" s="20"/>
      <c r="AK2871" s="20">
        <v>688</v>
      </c>
      <c r="AL2871" s="20">
        <f t="shared" si="573"/>
        <v>65941.872000000003</v>
      </c>
      <c r="AM2871" s="7" t="s">
        <v>287</v>
      </c>
      <c r="AN2871" s="20"/>
      <c r="AO2871" s="21"/>
      <c r="AP2871" s="21"/>
      <c r="AQ2871" s="5" t="s">
        <v>2695</v>
      </c>
      <c r="AR2871" s="5" t="s">
        <v>2203</v>
      </c>
    </row>
    <row r="2872" spans="1:44">
      <c r="A2872" s="87" t="s">
        <v>562</v>
      </c>
      <c r="B2872" s="5">
        <v>1002375</v>
      </c>
      <c r="C2872" s="5" t="s">
        <v>565</v>
      </c>
      <c r="D2872" s="5" t="s">
        <v>55</v>
      </c>
      <c r="E2872" s="5" t="s">
        <v>2577</v>
      </c>
      <c r="F2872" s="5" t="s">
        <v>2700</v>
      </c>
      <c r="G2872" s="5" t="s">
        <v>2696</v>
      </c>
      <c r="H2872" s="6">
        <v>39182</v>
      </c>
      <c r="I2872" s="5" t="s">
        <v>575</v>
      </c>
      <c r="J2872" s="5" t="s">
        <v>2644</v>
      </c>
      <c r="K2872" s="5" t="s">
        <v>568</v>
      </c>
      <c r="L2872" s="7">
        <v>6</v>
      </c>
      <c r="M2872" s="7" t="s">
        <v>287</v>
      </c>
      <c r="N2872" s="8">
        <v>4750</v>
      </c>
      <c r="O2872" s="122">
        <v>0.02</v>
      </c>
      <c r="P2872" s="10">
        <f t="shared" si="561"/>
        <v>95</v>
      </c>
      <c r="Q2872" s="122">
        <v>5.0000000000000001E-3</v>
      </c>
      <c r="R2872" s="10">
        <f t="shared" si="562"/>
        <v>24</v>
      </c>
      <c r="S2872" s="122">
        <f t="shared" si="563"/>
        <v>2.5052631578947368E-2</v>
      </c>
      <c r="T2872" s="10">
        <f t="shared" si="564"/>
        <v>119</v>
      </c>
      <c r="U2872" s="10">
        <f t="shared" si="577"/>
        <v>4869</v>
      </c>
      <c r="V2872" s="11">
        <f t="shared" si="577"/>
        <v>4869.0200000000004</v>
      </c>
      <c r="W2872" s="12">
        <f t="shared" si="566"/>
        <v>119.02000000000044</v>
      </c>
      <c r="X2872" s="123">
        <f t="shared" si="567"/>
        <v>2.5100000000000001E-2</v>
      </c>
      <c r="Y2872" s="124" t="str">
        <f t="shared" si="568"/>
        <v>0.00%-8.40%</v>
      </c>
      <c r="Z2872" s="15"/>
      <c r="AA2872" s="15"/>
      <c r="AB2872" s="15"/>
      <c r="AC2872" s="125"/>
      <c r="AD2872" s="8">
        <f t="shared" si="569"/>
        <v>0</v>
      </c>
      <c r="AE2872" s="17">
        <f t="shared" si="570"/>
        <v>4869.0200000000004</v>
      </c>
      <c r="AF2872" s="18">
        <f t="shared" si="571"/>
        <v>119.02000000000044</v>
      </c>
      <c r="AG2872" s="126">
        <f t="shared" si="572"/>
        <v>2.5056842105263266E-2</v>
      </c>
      <c r="AH2872" s="20">
        <v>13.6</v>
      </c>
      <c r="AI2872" s="20">
        <v>650</v>
      </c>
      <c r="AJ2872" s="20"/>
      <c r="AK2872" s="20">
        <v>688</v>
      </c>
      <c r="AL2872" s="20">
        <f t="shared" si="573"/>
        <v>74706.672000000006</v>
      </c>
      <c r="AM2872" s="7" t="s">
        <v>287</v>
      </c>
      <c r="AN2872" s="20"/>
      <c r="AO2872" s="21"/>
      <c r="AP2872" s="21"/>
      <c r="AQ2872" s="5" t="s">
        <v>2695</v>
      </c>
      <c r="AR2872" s="5" t="s">
        <v>2203</v>
      </c>
    </row>
    <row r="2873" spans="1:44">
      <c r="A2873" s="87" t="s">
        <v>562</v>
      </c>
      <c r="B2873" s="5">
        <v>1002464</v>
      </c>
      <c r="C2873" s="5" t="s">
        <v>565</v>
      </c>
      <c r="D2873" s="5" t="s">
        <v>55</v>
      </c>
      <c r="E2873" s="5" t="s">
        <v>2577</v>
      </c>
      <c r="F2873" s="5" t="s">
        <v>2700</v>
      </c>
      <c r="G2873" s="5" t="s">
        <v>2696</v>
      </c>
      <c r="H2873" s="6">
        <v>39496</v>
      </c>
      <c r="I2873" s="5" t="s">
        <v>575</v>
      </c>
      <c r="J2873" s="5" t="s">
        <v>653</v>
      </c>
      <c r="K2873" s="5" t="s">
        <v>568</v>
      </c>
      <c r="L2873" s="7">
        <v>6</v>
      </c>
      <c r="M2873" s="7" t="s">
        <v>287</v>
      </c>
      <c r="N2873" s="8">
        <v>5003</v>
      </c>
      <c r="O2873" s="122">
        <v>0.02</v>
      </c>
      <c r="P2873" s="10">
        <f t="shared" si="561"/>
        <v>100</v>
      </c>
      <c r="Q2873" s="122">
        <v>5.0000000000000001E-3</v>
      </c>
      <c r="R2873" s="10">
        <f t="shared" si="562"/>
        <v>25</v>
      </c>
      <c r="S2873" s="122">
        <f t="shared" si="563"/>
        <v>2.498500899460324E-2</v>
      </c>
      <c r="T2873" s="10">
        <f t="shared" si="564"/>
        <v>125</v>
      </c>
      <c r="U2873" s="10">
        <f t="shared" si="577"/>
        <v>5128</v>
      </c>
      <c r="V2873" s="11">
        <f t="shared" si="577"/>
        <v>5128.0200000000004</v>
      </c>
      <c r="W2873" s="12">
        <f t="shared" si="566"/>
        <v>125.02000000000044</v>
      </c>
      <c r="X2873" s="123">
        <f t="shared" si="567"/>
        <v>2.5000000000000001E-2</v>
      </c>
      <c r="Y2873" s="124" t="str">
        <f t="shared" si="568"/>
        <v>0.00%-8.40%</v>
      </c>
      <c r="Z2873" s="15"/>
      <c r="AA2873" s="15"/>
      <c r="AB2873" s="15"/>
      <c r="AC2873" s="125"/>
      <c r="AD2873" s="8">
        <f t="shared" si="569"/>
        <v>0</v>
      </c>
      <c r="AE2873" s="17">
        <f t="shared" si="570"/>
        <v>5128.0200000000004</v>
      </c>
      <c r="AF2873" s="18">
        <f t="shared" si="571"/>
        <v>125.02000000000044</v>
      </c>
      <c r="AG2873" s="126">
        <f t="shared" si="572"/>
        <v>2.4989006596042529E-2</v>
      </c>
      <c r="AH2873" s="20">
        <v>13.6</v>
      </c>
      <c r="AI2873" s="20">
        <v>750</v>
      </c>
      <c r="AJ2873" s="20"/>
      <c r="AK2873" s="20">
        <v>688</v>
      </c>
      <c r="AL2873" s="20">
        <f t="shared" si="573"/>
        <v>79429.072</v>
      </c>
      <c r="AM2873" s="7" t="s">
        <v>287</v>
      </c>
      <c r="AN2873" s="20"/>
      <c r="AO2873" s="21"/>
      <c r="AP2873" s="21"/>
      <c r="AQ2873" s="5" t="s">
        <v>2695</v>
      </c>
      <c r="AR2873" s="5" t="s">
        <v>2203</v>
      </c>
    </row>
    <row r="2874" spans="1:44">
      <c r="A2874" s="87" t="s">
        <v>562</v>
      </c>
      <c r="B2874" s="5">
        <v>1002579</v>
      </c>
      <c r="C2874" s="5" t="s">
        <v>565</v>
      </c>
      <c r="D2874" s="5" t="s">
        <v>55</v>
      </c>
      <c r="E2874" s="5" t="s">
        <v>2577</v>
      </c>
      <c r="F2874" s="5" t="s">
        <v>2700</v>
      </c>
      <c r="G2874" s="5" t="s">
        <v>2696</v>
      </c>
      <c r="H2874" s="6">
        <v>39496</v>
      </c>
      <c r="I2874" s="5" t="s">
        <v>575</v>
      </c>
      <c r="J2874" s="5" t="s">
        <v>627</v>
      </c>
      <c r="K2874" s="5" t="s">
        <v>568</v>
      </c>
      <c r="L2874" s="7">
        <v>6</v>
      </c>
      <c r="M2874" s="7" t="s">
        <v>287</v>
      </c>
      <c r="N2874" s="8">
        <v>4700</v>
      </c>
      <c r="O2874" s="122">
        <v>0.02</v>
      </c>
      <c r="P2874" s="10">
        <f t="shared" si="561"/>
        <v>94</v>
      </c>
      <c r="Q2874" s="122">
        <v>5.0000000000000001E-3</v>
      </c>
      <c r="R2874" s="10">
        <f t="shared" si="562"/>
        <v>24</v>
      </c>
      <c r="S2874" s="122">
        <f t="shared" si="563"/>
        <v>2.5106382978723404E-2</v>
      </c>
      <c r="T2874" s="10">
        <f t="shared" si="564"/>
        <v>118</v>
      </c>
      <c r="U2874" s="10">
        <f t="shared" si="577"/>
        <v>4818</v>
      </c>
      <c r="V2874" s="11">
        <f t="shared" si="577"/>
        <v>4818.0200000000004</v>
      </c>
      <c r="W2874" s="12">
        <f t="shared" si="566"/>
        <v>118.02000000000044</v>
      </c>
      <c r="X2874" s="123">
        <f t="shared" si="567"/>
        <v>2.5100000000000001E-2</v>
      </c>
      <c r="Y2874" s="124" t="str">
        <f t="shared" si="568"/>
        <v>0.00%-8.40%</v>
      </c>
      <c r="Z2874" s="15"/>
      <c r="AA2874" s="15"/>
      <c r="AB2874" s="15"/>
      <c r="AC2874" s="125"/>
      <c r="AD2874" s="8">
        <f t="shared" si="569"/>
        <v>0</v>
      </c>
      <c r="AE2874" s="17">
        <f t="shared" si="570"/>
        <v>4818.0200000000004</v>
      </c>
      <c r="AF2874" s="18">
        <f t="shared" si="571"/>
        <v>118.02000000000044</v>
      </c>
      <c r="AG2874" s="126">
        <f t="shared" si="572"/>
        <v>2.5110638297872523E-2</v>
      </c>
      <c r="AH2874" s="20">
        <v>13.6</v>
      </c>
      <c r="AI2874" s="20">
        <v>450</v>
      </c>
      <c r="AJ2874" s="20"/>
      <c r="AK2874" s="20">
        <v>688</v>
      </c>
      <c r="AL2874" s="20">
        <f t="shared" si="573"/>
        <v>71613.072000000015</v>
      </c>
      <c r="AM2874" s="7" t="s">
        <v>287</v>
      </c>
      <c r="AN2874" s="20"/>
      <c r="AO2874" s="21"/>
      <c r="AP2874" s="21"/>
      <c r="AQ2874" s="5" t="s">
        <v>2695</v>
      </c>
      <c r="AR2874" s="5" t="s">
        <v>2203</v>
      </c>
    </row>
    <row r="2875" spans="1:44">
      <c r="A2875" s="87" t="s">
        <v>562</v>
      </c>
      <c r="B2875" s="5">
        <v>1002670</v>
      </c>
      <c r="C2875" s="5" t="s">
        <v>565</v>
      </c>
      <c r="D2875" s="5" t="s">
        <v>55</v>
      </c>
      <c r="E2875" s="5" t="s">
        <v>2577</v>
      </c>
      <c r="F2875" s="5" t="s">
        <v>2700</v>
      </c>
      <c r="G2875" s="5" t="s">
        <v>2696</v>
      </c>
      <c r="H2875" s="6">
        <v>39857</v>
      </c>
      <c r="I2875" s="5" t="s">
        <v>575</v>
      </c>
      <c r="J2875" s="5" t="s">
        <v>627</v>
      </c>
      <c r="K2875" s="5" t="s">
        <v>568</v>
      </c>
      <c r="L2875" s="7">
        <v>6</v>
      </c>
      <c r="M2875" s="7" t="s">
        <v>287</v>
      </c>
      <c r="N2875" s="8">
        <v>4659</v>
      </c>
      <c r="O2875" s="122">
        <v>0.02</v>
      </c>
      <c r="P2875" s="10">
        <f t="shared" si="561"/>
        <v>93</v>
      </c>
      <c r="Q2875" s="122">
        <v>5.0000000000000001E-3</v>
      </c>
      <c r="R2875" s="10">
        <f t="shared" si="562"/>
        <v>23</v>
      </c>
      <c r="S2875" s="122">
        <f t="shared" si="563"/>
        <v>2.48980467911569E-2</v>
      </c>
      <c r="T2875" s="10">
        <f t="shared" si="564"/>
        <v>116</v>
      </c>
      <c r="U2875" s="10">
        <f t="shared" si="577"/>
        <v>4775</v>
      </c>
      <c r="V2875" s="11">
        <v>4880</v>
      </c>
      <c r="W2875" s="12">
        <f t="shared" si="566"/>
        <v>221</v>
      </c>
      <c r="X2875" s="123">
        <f t="shared" si="567"/>
        <v>4.7399999999999998E-2</v>
      </c>
      <c r="Y2875" s="124" t="str">
        <f t="shared" si="568"/>
        <v>0.00%-8.40%</v>
      </c>
      <c r="Z2875" s="15"/>
      <c r="AA2875" s="15"/>
      <c r="AB2875" s="15"/>
      <c r="AC2875" s="125"/>
      <c r="AD2875" s="8">
        <f t="shared" si="569"/>
        <v>0</v>
      </c>
      <c r="AE2875" s="17">
        <f t="shared" si="570"/>
        <v>4880</v>
      </c>
      <c r="AF2875" s="18">
        <f t="shared" si="571"/>
        <v>221</v>
      </c>
      <c r="AG2875" s="126">
        <f t="shared" si="572"/>
        <v>4.7435071903842108E-2</v>
      </c>
      <c r="AH2875" s="20">
        <v>13.6</v>
      </c>
      <c r="AI2875" s="20">
        <v>450</v>
      </c>
      <c r="AJ2875" s="20"/>
      <c r="AK2875" s="20">
        <v>688</v>
      </c>
      <c r="AL2875" s="20">
        <f t="shared" si="573"/>
        <v>72456</v>
      </c>
      <c r="AM2875" s="7" t="s">
        <v>287</v>
      </c>
      <c r="AN2875" s="20"/>
      <c r="AO2875" s="21" t="s">
        <v>2702</v>
      </c>
      <c r="AP2875" s="21"/>
      <c r="AQ2875" s="5" t="s">
        <v>2695</v>
      </c>
      <c r="AR2875" s="5" t="s">
        <v>2203</v>
      </c>
    </row>
    <row r="2876" spans="1:44">
      <c r="A2876" s="87" t="s">
        <v>562</v>
      </c>
      <c r="B2876" s="5">
        <v>1003033</v>
      </c>
      <c r="C2876" s="5" t="s">
        <v>565</v>
      </c>
      <c r="D2876" s="5" t="s">
        <v>55</v>
      </c>
      <c r="E2876" s="5" t="s">
        <v>2577</v>
      </c>
      <c r="F2876" s="5" t="s">
        <v>2700</v>
      </c>
      <c r="G2876" s="5" t="s">
        <v>2696</v>
      </c>
      <c r="H2876" s="6">
        <v>39617</v>
      </c>
      <c r="I2876" s="5" t="s">
        <v>575</v>
      </c>
      <c r="J2876" s="5" t="s">
        <v>2644</v>
      </c>
      <c r="K2876" s="5" t="s">
        <v>568</v>
      </c>
      <c r="L2876" s="7">
        <v>6</v>
      </c>
      <c r="M2876" s="7" t="s">
        <v>287</v>
      </c>
      <c r="N2876" s="8">
        <v>4958</v>
      </c>
      <c r="O2876" s="122">
        <v>0.02</v>
      </c>
      <c r="P2876" s="10">
        <f t="shared" si="561"/>
        <v>99</v>
      </c>
      <c r="Q2876" s="122">
        <v>5.0000000000000001E-3</v>
      </c>
      <c r="R2876" s="10">
        <f t="shared" si="562"/>
        <v>25</v>
      </c>
      <c r="S2876" s="122">
        <f t="shared" si="563"/>
        <v>2.501008471157725E-2</v>
      </c>
      <c r="T2876" s="10">
        <f t="shared" si="564"/>
        <v>124</v>
      </c>
      <c r="U2876" s="10">
        <f t="shared" si="577"/>
        <v>5082</v>
      </c>
      <c r="V2876" s="11">
        <f t="shared" si="577"/>
        <v>5082.0200000000004</v>
      </c>
      <c r="W2876" s="12">
        <f t="shared" si="566"/>
        <v>124.02000000000044</v>
      </c>
      <c r="X2876" s="123">
        <f t="shared" si="567"/>
        <v>2.5000000000000001E-2</v>
      </c>
      <c r="Y2876" s="124" t="str">
        <f t="shared" si="568"/>
        <v>0.00%-8.40%</v>
      </c>
      <c r="Z2876" s="15"/>
      <c r="AA2876" s="15"/>
      <c r="AB2876" s="15"/>
      <c r="AC2876" s="125"/>
      <c r="AD2876" s="8">
        <f t="shared" si="569"/>
        <v>0</v>
      </c>
      <c r="AE2876" s="17">
        <f t="shared" si="570"/>
        <v>5082.0200000000004</v>
      </c>
      <c r="AF2876" s="18">
        <f t="shared" si="571"/>
        <v>124.02000000000044</v>
      </c>
      <c r="AG2876" s="126">
        <f t="shared" si="572"/>
        <v>2.5014118596208279E-2</v>
      </c>
      <c r="AH2876" s="20">
        <v>13.6</v>
      </c>
      <c r="AI2876" s="20">
        <v>650</v>
      </c>
      <c r="AJ2876" s="20"/>
      <c r="AK2876" s="20">
        <v>688</v>
      </c>
      <c r="AL2876" s="20">
        <f t="shared" si="573"/>
        <v>77603.472000000009</v>
      </c>
      <c r="AM2876" s="7" t="s">
        <v>287</v>
      </c>
      <c r="AN2876" s="20"/>
      <c r="AO2876" s="21"/>
      <c r="AP2876" s="21"/>
      <c r="AQ2876" s="5" t="s">
        <v>2695</v>
      </c>
      <c r="AR2876" s="5" t="s">
        <v>2203</v>
      </c>
    </row>
    <row r="2877" spans="1:44">
      <c r="A2877" s="87" t="s">
        <v>562</v>
      </c>
      <c r="B2877" s="5">
        <v>1003047</v>
      </c>
      <c r="C2877" s="5" t="s">
        <v>565</v>
      </c>
      <c r="D2877" s="5" t="s">
        <v>55</v>
      </c>
      <c r="E2877" s="5" t="s">
        <v>2577</v>
      </c>
      <c r="F2877" s="5" t="s">
        <v>2700</v>
      </c>
      <c r="G2877" s="5" t="s">
        <v>2696</v>
      </c>
      <c r="H2877" s="6">
        <v>39618</v>
      </c>
      <c r="I2877" s="5" t="s">
        <v>575</v>
      </c>
      <c r="J2877" s="5" t="s">
        <v>2642</v>
      </c>
      <c r="K2877" s="5" t="s">
        <v>568</v>
      </c>
      <c r="L2877" s="7">
        <v>6</v>
      </c>
      <c r="M2877" s="7" t="s">
        <v>287</v>
      </c>
      <c r="N2877" s="8">
        <v>4690</v>
      </c>
      <c r="O2877" s="122">
        <v>0.02</v>
      </c>
      <c r="P2877" s="10">
        <f t="shared" si="561"/>
        <v>94</v>
      </c>
      <c r="Q2877" s="122">
        <v>5.0000000000000001E-3</v>
      </c>
      <c r="R2877" s="10">
        <f t="shared" si="562"/>
        <v>23</v>
      </c>
      <c r="S2877" s="122">
        <f t="shared" si="563"/>
        <v>2.4946695095948827E-2</v>
      </c>
      <c r="T2877" s="10">
        <f t="shared" si="564"/>
        <v>117</v>
      </c>
      <c r="U2877" s="10">
        <f t="shared" si="577"/>
        <v>4807</v>
      </c>
      <c r="V2877" s="11">
        <v>4910</v>
      </c>
      <c r="W2877" s="12">
        <f t="shared" si="566"/>
        <v>220</v>
      </c>
      <c r="X2877" s="123">
        <f t="shared" si="567"/>
        <v>4.6899999999999997E-2</v>
      </c>
      <c r="Y2877" s="124" t="str">
        <f t="shared" si="568"/>
        <v>0.00%-8.40%</v>
      </c>
      <c r="Z2877" s="15"/>
      <c r="AA2877" s="15"/>
      <c r="AB2877" s="15"/>
      <c r="AC2877" s="125"/>
      <c r="AD2877" s="8">
        <f t="shared" si="569"/>
        <v>0</v>
      </c>
      <c r="AE2877" s="17">
        <f t="shared" si="570"/>
        <v>4910</v>
      </c>
      <c r="AF2877" s="18">
        <f t="shared" si="571"/>
        <v>220</v>
      </c>
      <c r="AG2877" s="126">
        <f t="shared" si="572"/>
        <v>4.6908315565032055E-2</v>
      </c>
      <c r="AH2877" s="20">
        <v>13.6</v>
      </c>
      <c r="AI2877" s="20">
        <v>650</v>
      </c>
      <c r="AJ2877" s="20"/>
      <c r="AK2877" s="20">
        <v>688</v>
      </c>
      <c r="AL2877" s="20">
        <f t="shared" si="573"/>
        <v>75264</v>
      </c>
      <c r="AM2877" s="7" t="s">
        <v>287</v>
      </c>
      <c r="AN2877" s="20"/>
      <c r="AO2877" s="21" t="s">
        <v>2702</v>
      </c>
      <c r="AP2877" s="21"/>
      <c r="AQ2877" s="5" t="s">
        <v>2695</v>
      </c>
      <c r="AR2877" s="5" t="s">
        <v>2203</v>
      </c>
    </row>
    <row r="2878" spans="1:44">
      <c r="A2878" s="87" t="s">
        <v>562</v>
      </c>
      <c r="B2878" s="5">
        <v>1003061</v>
      </c>
      <c r="C2878" s="5" t="s">
        <v>565</v>
      </c>
      <c r="D2878" s="5" t="s">
        <v>55</v>
      </c>
      <c r="E2878" s="5" t="s">
        <v>2577</v>
      </c>
      <c r="F2878" s="5" t="s">
        <v>2700</v>
      </c>
      <c r="G2878" s="5" t="s">
        <v>2696</v>
      </c>
      <c r="H2878" s="6">
        <v>39618</v>
      </c>
      <c r="I2878" s="5" t="s">
        <v>575</v>
      </c>
      <c r="J2878" s="5" t="s">
        <v>627</v>
      </c>
      <c r="K2878" s="5" t="s">
        <v>568</v>
      </c>
      <c r="L2878" s="7">
        <v>6</v>
      </c>
      <c r="M2878" s="7" t="s">
        <v>287</v>
      </c>
      <c r="N2878" s="8">
        <v>4583</v>
      </c>
      <c r="O2878" s="122">
        <v>0.02</v>
      </c>
      <c r="P2878" s="10">
        <f t="shared" si="561"/>
        <v>92</v>
      </c>
      <c r="Q2878" s="122">
        <v>5.0000000000000001E-3</v>
      </c>
      <c r="R2878" s="10">
        <f t="shared" si="562"/>
        <v>23</v>
      </c>
      <c r="S2878" s="122">
        <f t="shared" si="563"/>
        <v>2.5092734017019419E-2</v>
      </c>
      <c r="T2878" s="10">
        <f t="shared" si="564"/>
        <v>115</v>
      </c>
      <c r="U2878" s="10">
        <f t="shared" si="577"/>
        <v>4698</v>
      </c>
      <c r="V2878" s="11">
        <f t="shared" si="577"/>
        <v>4698.0200000000004</v>
      </c>
      <c r="W2878" s="12">
        <f t="shared" si="566"/>
        <v>115.02000000000044</v>
      </c>
      <c r="X2878" s="123">
        <f t="shared" si="567"/>
        <v>2.5100000000000001E-2</v>
      </c>
      <c r="Y2878" s="124" t="str">
        <f t="shared" si="568"/>
        <v>0.00%-8.40%</v>
      </c>
      <c r="Z2878" s="15"/>
      <c r="AA2878" s="15"/>
      <c r="AB2878" s="15"/>
      <c r="AC2878" s="125"/>
      <c r="AD2878" s="8">
        <f t="shared" si="569"/>
        <v>0</v>
      </c>
      <c r="AE2878" s="17">
        <f t="shared" si="570"/>
        <v>4698.0200000000004</v>
      </c>
      <c r="AF2878" s="18">
        <f t="shared" si="571"/>
        <v>115.02000000000044</v>
      </c>
      <c r="AG2878" s="126">
        <f t="shared" si="572"/>
        <v>2.509709797076165E-2</v>
      </c>
      <c r="AH2878" s="20">
        <v>13.6</v>
      </c>
      <c r="AI2878" s="20">
        <v>450</v>
      </c>
      <c r="AJ2878" s="20"/>
      <c r="AK2878" s="20">
        <v>688</v>
      </c>
      <c r="AL2878" s="20">
        <f t="shared" si="573"/>
        <v>69981.072000000015</v>
      </c>
      <c r="AM2878" s="7" t="s">
        <v>287</v>
      </c>
      <c r="AN2878" s="20"/>
      <c r="AO2878" s="21"/>
      <c r="AP2878" s="21"/>
      <c r="AQ2878" s="5" t="s">
        <v>2695</v>
      </c>
      <c r="AR2878" s="5" t="s">
        <v>2203</v>
      </c>
    </row>
    <row r="2879" spans="1:44">
      <c r="A2879" s="87" t="s">
        <v>562</v>
      </c>
      <c r="B2879" s="5">
        <v>1003306</v>
      </c>
      <c r="C2879" s="5" t="s">
        <v>565</v>
      </c>
      <c r="D2879" s="5" t="s">
        <v>55</v>
      </c>
      <c r="E2879" s="5" t="s">
        <v>2577</v>
      </c>
      <c r="F2879" s="5" t="s">
        <v>2700</v>
      </c>
      <c r="G2879" s="5" t="s">
        <v>2696</v>
      </c>
      <c r="H2879" s="6">
        <v>39904</v>
      </c>
      <c r="I2879" s="5" t="s">
        <v>575</v>
      </c>
      <c r="J2879" s="5" t="s">
        <v>627</v>
      </c>
      <c r="K2879" s="5" t="s">
        <v>568</v>
      </c>
      <c r="L2879" s="7">
        <v>6</v>
      </c>
      <c r="M2879" s="7" t="s">
        <v>287</v>
      </c>
      <c r="N2879" s="8">
        <v>4733</v>
      </c>
      <c r="O2879" s="122">
        <v>0.02</v>
      </c>
      <c r="P2879" s="10">
        <f t="shared" si="561"/>
        <v>95</v>
      </c>
      <c r="Q2879" s="122">
        <v>5.0000000000000001E-3</v>
      </c>
      <c r="R2879" s="10">
        <f t="shared" si="562"/>
        <v>24</v>
      </c>
      <c r="S2879" s="122">
        <f t="shared" si="563"/>
        <v>2.5142615677160363E-2</v>
      </c>
      <c r="T2879" s="10">
        <f t="shared" si="564"/>
        <v>119</v>
      </c>
      <c r="U2879" s="10">
        <f t="shared" si="577"/>
        <v>4852</v>
      </c>
      <c r="V2879" s="11">
        <f t="shared" si="577"/>
        <v>4852.0200000000004</v>
      </c>
      <c r="W2879" s="12">
        <f t="shared" si="566"/>
        <v>119.02000000000044</v>
      </c>
      <c r="X2879" s="123">
        <f t="shared" si="567"/>
        <v>2.5100000000000001E-2</v>
      </c>
      <c r="Y2879" s="124" t="str">
        <f t="shared" si="568"/>
        <v>0.00%-8.40%</v>
      </c>
      <c r="Z2879" s="15"/>
      <c r="AA2879" s="15"/>
      <c r="AB2879" s="15"/>
      <c r="AC2879" s="125"/>
      <c r="AD2879" s="8">
        <f t="shared" si="569"/>
        <v>0</v>
      </c>
      <c r="AE2879" s="17">
        <f t="shared" si="570"/>
        <v>4852.0200000000004</v>
      </c>
      <c r="AF2879" s="18">
        <f t="shared" si="571"/>
        <v>119.02000000000044</v>
      </c>
      <c r="AG2879" s="126">
        <f t="shared" si="572"/>
        <v>2.5146841326854075E-2</v>
      </c>
      <c r="AH2879" s="20">
        <v>13.6</v>
      </c>
      <c r="AI2879" s="20">
        <v>450</v>
      </c>
      <c r="AJ2879" s="20"/>
      <c r="AK2879" s="20">
        <v>688</v>
      </c>
      <c r="AL2879" s="20">
        <f t="shared" si="573"/>
        <v>72075.472000000009</v>
      </c>
      <c r="AM2879" s="7" t="s">
        <v>287</v>
      </c>
      <c r="AN2879" s="20"/>
      <c r="AO2879" s="21"/>
      <c r="AP2879" s="21"/>
      <c r="AQ2879" s="5" t="s">
        <v>2695</v>
      </c>
      <c r="AR2879" s="5" t="s">
        <v>2203</v>
      </c>
    </row>
    <row r="2880" spans="1:44">
      <c r="A2880" s="87" t="s">
        <v>562</v>
      </c>
      <c r="B2880" s="5">
        <v>1003354</v>
      </c>
      <c r="C2880" s="5" t="s">
        <v>565</v>
      </c>
      <c r="D2880" s="5" t="s">
        <v>55</v>
      </c>
      <c r="E2880" s="5" t="s">
        <v>2577</v>
      </c>
      <c r="F2880" s="5" t="s">
        <v>2700</v>
      </c>
      <c r="G2880" s="5" t="s">
        <v>2696</v>
      </c>
      <c r="H2880" s="6">
        <v>39904</v>
      </c>
      <c r="I2880" s="5" t="s">
        <v>575</v>
      </c>
      <c r="J2880" s="5" t="s">
        <v>2644</v>
      </c>
      <c r="K2880" s="5" t="s">
        <v>568</v>
      </c>
      <c r="L2880" s="7">
        <v>6</v>
      </c>
      <c r="M2880" s="7" t="s">
        <v>287</v>
      </c>
      <c r="N2880" s="8">
        <v>4594</v>
      </c>
      <c r="O2880" s="122">
        <v>0.02</v>
      </c>
      <c r="P2880" s="10">
        <f t="shared" si="561"/>
        <v>92</v>
      </c>
      <c r="Q2880" s="122">
        <v>5.0000000000000001E-3</v>
      </c>
      <c r="R2880" s="10">
        <f t="shared" si="562"/>
        <v>23</v>
      </c>
      <c r="S2880" s="122">
        <f t="shared" si="563"/>
        <v>2.5032651284283849E-2</v>
      </c>
      <c r="T2880" s="10">
        <f t="shared" si="564"/>
        <v>115</v>
      </c>
      <c r="U2880" s="10">
        <f t="shared" si="577"/>
        <v>4709</v>
      </c>
      <c r="V2880" s="11">
        <v>4690</v>
      </c>
      <c r="W2880" s="12">
        <f t="shared" si="566"/>
        <v>96</v>
      </c>
      <c r="X2880" s="123">
        <f t="shared" si="567"/>
        <v>2.0899999999999998E-2</v>
      </c>
      <c r="Y2880" s="124" t="str">
        <f t="shared" si="568"/>
        <v>0.00%-8.40%</v>
      </c>
      <c r="Z2880" s="15"/>
      <c r="AA2880" s="15"/>
      <c r="AB2880" s="15"/>
      <c r="AC2880" s="125"/>
      <c r="AD2880" s="8">
        <f t="shared" si="569"/>
        <v>0</v>
      </c>
      <c r="AE2880" s="17">
        <f t="shared" si="570"/>
        <v>4690</v>
      </c>
      <c r="AF2880" s="18">
        <f t="shared" si="571"/>
        <v>96</v>
      </c>
      <c r="AG2880" s="126">
        <f t="shared" si="572"/>
        <v>2.089682194166298E-2</v>
      </c>
      <c r="AH2880" s="20">
        <v>13.6</v>
      </c>
      <c r="AI2880" s="20">
        <v>650</v>
      </c>
      <c r="AJ2880" s="20"/>
      <c r="AK2880" s="20">
        <v>688</v>
      </c>
      <c r="AL2880" s="20">
        <f t="shared" si="573"/>
        <v>72272</v>
      </c>
      <c r="AM2880" s="7" t="s">
        <v>287</v>
      </c>
      <c r="AN2880" s="20"/>
      <c r="AO2880" s="21"/>
      <c r="AP2880" s="21"/>
      <c r="AQ2880" s="5" t="s">
        <v>2695</v>
      </c>
      <c r="AR2880" s="5" t="s">
        <v>2203</v>
      </c>
    </row>
    <row r="2881" spans="1:44">
      <c r="A2881" s="87" t="s">
        <v>562</v>
      </c>
      <c r="B2881" s="5">
        <v>1003367</v>
      </c>
      <c r="C2881" s="5" t="s">
        <v>565</v>
      </c>
      <c r="D2881" s="5" t="s">
        <v>55</v>
      </c>
      <c r="E2881" s="5" t="s">
        <v>2577</v>
      </c>
      <c r="F2881" s="5" t="s">
        <v>2700</v>
      </c>
      <c r="G2881" s="5" t="s">
        <v>2696</v>
      </c>
      <c r="H2881" s="6">
        <v>39904</v>
      </c>
      <c r="I2881" s="5" t="s">
        <v>575</v>
      </c>
      <c r="J2881" s="5" t="s">
        <v>2644</v>
      </c>
      <c r="K2881" s="5" t="s">
        <v>568</v>
      </c>
      <c r="L2881" s="7">
        <v>6</v>
      </c>
      <c r="M2881" s="7" t="s">
        <v>287</v>
      </c>
      <c r="N2881" s="8">
        <v>4670</v>
      </c>
      <c r="O2881" s="122">
        <v>0.02</v>
      </c>
      <c r="P2881" s="10">
        <f t="shared" si="561"/>
        <v>93</v>
      </c>
      <c r="Q2881" s="122">
        <v>5.0000000000000001E-3</v>
      </c>
      <c r="R2881" s="10">
        <f t="shared" si="562"/>
        <v>23</v>
      </c>
      <c r="S2881" s="122">
        <f t="shared" si="563"/>
        <v>2.4839400428265525E-2</v>
      </c>
      <c r="T2881" s="10">
        <f t="shared" si="564"/>
        <v>116</v>
      </c>
      <c r="U2881" s="10">
        <f t="shared" si="577"/>
        <v>4786</v>
      </c>
      <c r="V2881" s="11">
        <f t="shared" si="577"/>
        <v>4786.0200000000004</v>
      </c>
      <c r="W2881" s="12">
        <f t="shared" si="566"/>
        <v>116.02000000000044</v>
      </c>
      <c r="X2881" s="123">
        <f t="shared" si="567"/>
        <v>2.4799999999999999E-2</v>
      </c>
      <c r="Y2881" s="124" t="str">
        <f t="shared" si="568"/>
        <v>0.00%-8.40%</v>
      </c>
      <c r="Z2881" s="15"/>
      <c r="AA2881" s="15"/>
      <c r="AB2881" s="15"/>
      <c r="AC2881" s="125"/>
      <c r="AD2881" s="8">
        <f t="shared" si="569"/>
        <v>0</v>
      </c>
      <c r="AE2881" s="17">
        <f t="shared" si="570"/>
        <v>4786.0200000000004</v>
      </c>
      <c r="AF2881" s="18">
        <f t="shared" si="571"/>
        <v>116.02000000000044</v>
      </c>
      <c r="AG2881" s="126">
        <f t="shared" si="572"/>
        <v>2.4843683083511925E-2</v>
      </c>
      <c r="AH2881" s="20">
        <v>13.6</v>
      </c>
      <c r="AI2881" s="20">
        <v>650</v>
      </c>
      <c r="AJ2881" s="20"/>
      <c r="AK2881" s="20">
        <v>688</v>
      </c>
      <c r="AL2881" s="20">
        <f t="shared" si="573"/>
        <v>73577.872000000003</v>
      </c>
      <c r="AM2881" s="7" t="s">
        <v>287</v>
      </c>
      <c r="AN2881" s="20"/>
      <c r="AO2881" s="21"/>
      <c r="AP2881" s="21"/>
      <c r="AQ2881" s="5" t="s">
        <v>2695</v>
      </c>
      <c r="AR2881" s="5" t="s">
        <v>2203</v>
      </c>
    </row>
    <row r="2882" spans="1:44">
      <c r="A2882" s="87" t="s">
        <v>562</v>
      </c>
      <c r="B2882" s="5">
        <v>1003405</v>
      </c>
      <c r="C2882" s="5" t="s">
        <v>565</v>
      </c>
      <c r="D2882" s="5" t="s">
        <v>55</v>
      </c>
      <c r="E2882" s="5" t="s">
        <v>2577</v>
      </c>
      <c r="F2882" s="5" t="s">
        <v>2700</v>
      </c>
      <c r="G2882" s="5" t="s">
        <v>2696</v>
      </c>
      <c r="H2882" s="6">
        <v>39913</v>
      </c>
      <c r="I2882" s="5" t="s">
        <v>575</v>
      </c>
      <c r="J2882" s="5" t="s">
        <v>627</v>
      </c>
      <c r="K2882" s="5" t="s">
        <v>568</v>
      </c>
      <c r="L2882" s="7">
        <v>6</v>
      </c>
      <c r="M2882" s="7" t="s">
        <v>287</v>
      </c>
      <c r="N2882" s="8">
        <v>4487</v>
      </c>
      <c r="O2882" s="122">
        <v>0.02</v>
      </c>
      <c r="P2882" s="10">
        <f t="shared" si="561"/>
        <v>90</v>
      </c>
      <c r="Q2882" s="122">
        <v>5.0000000000000001E-3</v>
      </c>
      <c r="R2882" s="10">
        <f t="shared" si="562"/>
        <v>22</v>
      </c>
      <c r="S2882" s="122">
        <f t="shared" si="563"/>
        <v>2.4960998439937598E-2</v>
      </c>
      <c r="T2882" s="10">
        <f t="shared" si="564"/>
        <v>112</v>
      </c>
      <c r="U2882" s="10">
        <f t="shared" si="577"/>
        <v>4599</v>
      </c>
      <c r="V2882" s="11">
        <f t="shared" si="577"/>
        <v>4599.0200000000004</v>
      </c>
      <c r="W2882" s="12">
        <f t="shared" si="566"/>
        <v>112.02000000000044</v>
      </c>
      <c r="X2882" s="123">
        <f t="shared" si="567"/>
        <v>2.5000000000000001E-2</v>
      </c>
      <c r="Y2882" s="124" t="str">
        <f t="shared" si="568"/>
        <v>0.00%-8.40%</v>
      </c>
      <c r="Z2882" s="15"/>
      <c r="AA2882" s="15"/>
      <c r="AB2882" s="15"/>
      <c r="AC2882" s="125"/>
      <c r="AD2882" s="8">
        <f t="shared" si="569"/>
        <v>0</v>
      </c>
      <c r="AE2882" s="17">
        <f t="shared" si="570"/>
        <v>4599.0200000000004</v>
      </c>
      <c r="AF2882" s="18">
        <f t="shared" si="571"/>
        <v>112.02000000000044</v>
      </c>
      <c r="AG2882" s="126">
        <f t="shared" si="572"/>
        <v>2.4965455761087663E-2</v>
      </c>
      <c r="AH2882" s="20">
        <v>13.6</v>
      </c>
      <c r="AI2882" s="20">
        <v>450</v>
      </c>
      <c r="AJ2882" s="20"/>
      <c r="AK2882" s="20">
        <v>688</v>
      </c>
      <c r="AL2882" s="20">
        <f t="shared" si="573"/>
        <v>68634.672000000006</v>
      </c>
      <c r="AM2882" s="7" t="s">
        <v>287</v>
      </c>
      <c r="AN2882" s="20"/>
      <c r="AO2882" s="21"/>
      <c r="AP2882" s="21"/>
      <c r="AQ2882" s="5" t="s">
        <v>2695</v>
      </c>
      <c r="AR2882" s="5" t="s">
        <v>2203</v>
      </c>
    </row>
    <row r="2883" spans="1:44">
      <c r="A2883" s="87" t="s">
        <v>562</v>
      </c>
      <c r="B2883" s="5">
        <v>1003458</v>
      </c>
      <c r="C2883" s="5" t="s">
        <v>565</v>
      </c>
      <c r="D2883" s="5" t="s">
        <v>55</v>
      </c>
      <c r="E2883" s="5" t="s">
        <v>2577</v>
      </c>
      <c r="F2883" s="5" t="s">
        <v>2700</v>
      </c>
      <c r="G2883" s="5" t="s">
        <v>2696</v>
      </c>
      <c r="H2883" s="6">
        <v>39932</v>
      </c>
      <c r="I2883" s="5" t="s">
        <v>489</v>
      </c>
      <c r="J2883" s="5" t="s">
        <v>489</v>
      </c>
      <c r="K2883" s="5" t="s">
        <v>568</v>
      </c>
      <c r="L2883" s="7">
        <v>6</v>
      </c>
      <c r="M2883" s="7" t="s">
        <v>287</v>
      </c>
      <c r="N2883" s="8">
        <v>5243</v>
      </c>
      <c r="O2883" s="122">
        <v>0.02</v>
      </c>
      <c r="P2883" s="10">
        <f t="shared" si="561"/>
        <v>105</v>
      </c>
      <c r="Q2883" s="122">
        <v>5.0000000000000001E-3</v>
      </c>
      <c r="R2883" s="10">
        <f t="shared" si="562"/>
        <v>26</v>
      </c>
      <c r="S2883" s="122">
        <f t="shared" si="563"/>
        <v>2.4985695212664506E-2</v>
      </c>
      <c r="T2883" s="10">
        <f t="shared" si="564"/>
        <v>131</v>
      </c>
      <c r="U2883" s="10">
        <f t="shared" si="577"/>
        <v>5374</v>
      </c>
      <c r="V2883" s="11">
        <v>5480</v>
      </c>
      <c r="W2883" s="12">
        <f t="shared" si="566"/>
        <v>237</v>
      </c>
      <c r="X2883" s="123">
        <f t="shared" si="567"/>
        <v>4.5199999999999997E-2</v>
      </c>
      <c r="Y2883" s="124" t="str">
        <f t="shared" si="568"/>
        <v>0.00%-8.40%</v>
      </c>
      <c r="Z2883" s="15"/>
      <c r="AA2883" s="15"/>
      <c r="AB2883" s="15"/>
      <c r="AC2883" s="125"/>
      <c r="AD2883" s="8">
        <f t="shared" si="569"/>
        <v>0</v>
      </c>
      <c r="AE2883" s="17">
        <f t="shared" si="570"/>
        <v>5480</v>
      </c>
      <c r="AF2883" s="18">
        <f t="shared" si="571"/>
        <v>237</v>
      </c>
      <c r="AG2883" s="126">
        <f t="shared" si="572"/>
        <v>4.5203127980164126E-2</v>
      </c>
      <c r="AH2883" s="20">
        <v>13.6</v>
      </c>
      <c r="AI2883" s="20">
        <v>850</v>
      </c>
      <c r="AJ2883" s="20"/>
      <c r="AK2883" s="20">
        <v>688</v>
      </c>
      <c r="AL2883" s="20">
        <f t="shared" si="573"/>
        <v>85416</v>
      </c>
      <c r="AM2883" s="7" t="s">
        <v>287</v>
      </c>
      <c r="AN2883" s="20"/>
      <c r="AO2883" s="21" t="s">
        <v>2704</v>
      </c>
      <c r="AP2883" s="21"/>
      <c r="AQ2883" s="5" t="s">
        <v>2695</v>
      </c>
      <c r="AR2883" s="5" t="s">
        <v>2203</v>
      </c>
    </row>
    <row r="2884" spans="1:44">
      <c r="A2884" s="87" t="s">
        <v>562</v>
      </c>
      <c r="B2884" s="5">
        <v>1003504</v>
      </c>
      <c r="C2884" s="5" t="s">
        <v>565</v>
      </c>
      <c r="D2884" s="5" t="s">
        <v>55</v>
      </c>
      <c r="E2884" s="5" t="s">
        <v>2577</v>
      </c>
      <c r="F2884" s="5" t="s">
        <v>2700</v>
      </c>
      <c r="G2884" s="5" t="s">
        <v>2696</v>
      </c>
      <c r="H2884" s="6">
        <v>39937</v>
      </c>
      <c r="I2884" s="5" t="s">
        <v>575</v>
      </c>
      <c r="J2884" s="5" t="s">
        <v>627</v>
      </c>
      <c r="K2884" s="5" t="s">
        <v>568</v>
      </c>
      <c r="L2884" s="7">
        <v>6</v>
      </c>
      <c r="M2884" s="7" t="s">
        <v>287</v>
      </c>
      <c r="N2884" s="8">
        <v>4493</v>
      </c>
      <c r="O2884" s="122">
        <v>0.02</v>
      </c>
      <c r="P2884" s="10">
        <f t="shared" si="561"/>
        <v>90</v>
      </c>
      <c r="Q2884" s="122">
        <v>5.0000000000000001E-3</v>
      </c>
      <c r="R2884" s="10">
        <f t="shared" si="562"/>
        <v>22</v>
      </c>
      <c r="S2884" s="122">
        <f t="shared" si="563"/>
        <v>2.4927665257066547E-2</v>
      </c>
      <c r="T2884" s="10">
        <f t="shared" si="564"/>
        <v>112</v>
      </c>
      <c r="U2884" s="10">
        <f t="shared" si="577"/>
        <v>4605</v>
      </c>
      <c r="V2884" s="11">
        <v>4700</v>
      </c>
      <c r="W2884" s="12">
        <f t="shared" si="566"/>
        <v>207</v>
      </c>
      <c r="X2884" s="123">
        <f t="shared" si="567"/>
        <v>4.6100000000000002E-2</v>
      </c>
      <c r="Y2884" s="124" t="str">
        <f t="shared" si="568"/>
        <v>0.00%-8.40%</v>
      </c>
      <c r="Z2884" s="15"/>
      <c r="AA2884" s="15"/>
      <c r="AB2884" s="15"/>
      <c r="AC2884" s="125"/>
      <c r="AD2884" s="8">
        <f t="shared" si="569"/>
        <v>0</v>
      </c>
      <c r="AE2884" s="17">
        <f t="shared" si="570"/>
        <v>4700</v>
      </c>
      <c r="AF2884" s="18">
        <f t="shared" si="571"/>
        <v>207</v>
      </c>
      <c r="AG2884" s="126">
        <f t="shared" si="572"/>
        <v>4.6071667037614006E-2</v>
      </c>
      <c r="AH2884" s="20">
        <v>13.6</v>
      </c>
      <c r="AI2884" s="20">
        <v>450</v>
      </c>
      <c r="AJ2884" s="20"/>
      <c r="AK2884" s="20">
        <v>688</v>
      </c>
      <c r="AL2884" s="20">
        <f t="shared" si="573"/>
        <v>70008</v>
      </c>
      <c r="AM2884" s="7" t="s">
        <v>287</v>
      </c>
      <c r="AN2884" s="20"/>
      <c r="AO2884" s="21" t="s">
        <v>2702</v>
      </c>
      <c r="AP2884" s="21"/>
      <c r="AQ2884" s="5" t="s">
        <v>2695</v>
      </c>
      <c r="AR2884" s="5" t="s">
        <v>2203</v>
      </c>
    </row>
    <row r="2885" spans="1:44">
      <c r="A2885" s="87" t="s">
        <v>562</v>
      </c>
      <c r="B2885" s="5">
        <v>1003738</v>
      </c>
      <c r="C2885" s="5" t="s">
        <v>565</v>
      </c>
      <c r="D2885" s="5" t="s">
        <v>55</v>
      </c>
      <c r="E2885" s="5" t="s">
        <v>2577</v>
      </c>
      <c r="F2885" s="5" t="s">
        <v>2700</v>
      </c>
      <c r="G2885" s="5" t="s">
        <v>2696</v>
      </c>
      <c r="H2885" s="6">
        <v>39991</v>
      </c>
      <c r="I2885" s="5" t="s">
        <v>575</v>
      </c>
      <c r="J2885" s="5" t="s">
        <v>2644</v>
      </c>
      <c r="K2885" s="5" t="s">
        <v>568</v>
      </c>
      <c r="L2885" s="7">
        <v>6</v>
      </c>
      <c r="M2885" s="7" t="s">
        <v>287</v>
      </c>
      <c r="N2885" s="8">
        <v>4699</v>
      </c>
      <c r="O2885" s="122">
        <v>0.02</v>
      </c>
      <c r="P2885" s="10">
        <f t="shared" si="561"/>
        <v>94</v>
      </c>
      <c r="Q2885" s="122">
        <v>5.0000000000000001E-3</v>
      </c>
      <c r="R2885" s="10">
        <f t="shared" si="562"/>
        <v>23</v>
      </c>
      <c r="S2885" s="122">
        <f t="shared" si="563"/>
        <v>2.4898914662694189E-2</v>
      </c>
      <c r="T2885" s="10">
        <f t="shared" si="564"/>
        <v>117</v>
      </c>
      <c r="U2885" s="10">
        <f t="shared" si="577"/>
        <v>4816</v>
      </c>
      <c r="V2885" s="11">
        <f t="shared" si="577"/>
        <v>4816.0200000000004</v>
      </c>
      <c r="W2885" s="12">
        <f t="shared" si="566"/>
        <v>117.02000000000044</v>
      </c>
      <c r="X2885" s="123">
        <f t="shared" si="567"/>
        <v>2.4899999999999999E-2</v>
      </c>
      <c r="Y2885" s="124" t="str">
        <f t="shared" si="568"/>
        <v>0.00%-8.40%</v>
      </c>
      <c r="Z2885" s="15"/>
      <c r="AA2885" s="15"/>
      <c r="AB2885" s="15"/>
      <c r="AC2885" s="125"/>
      <c r="AD2885" s="8">
        <f t="shared" si="569"/>
        <v>0</v>
      </c>
      <c r="AE2885" s="17">
        <f t="shared" si="570"/>
        <v>4816.0200000000004</v>
      </c>
      <c r="AF2885" s="18">
        <f t="shared" si="571"/>
        <v>117.02000000000044</v>
      </c>
      <c r="AG2885" s="126">
        <f t="shared" si="572"/>
        <v>2.4903170887422998E-2</v>
      </c>
      <c r="AH2885" s="20">
        <v>13.6</v>
      </c>
      <c r="AI2885" s="20">
        <v>650</v>
      </c>
      <c r="AJ2885" s="20"/>
      <c r="AK2885" s="20">
        <v>688</v>
      </c>
      <c r="AL2885" s="20">
        <f t="shared" si="573"/>
        <v>73985.872000000003</v>
      </c>
      <c r="AM2885" s="7" t="s">
        <v>287</v>
      </c>
      <c r="AN2885" s="20"/>
      <c r="AO2885" s="21"/>
      <c r="AP2885" s="21"/>
      <c r="AQ2885" s="5" t="s">
        <v>2695</v>
      </c>
      <c r="AR2885" s="5" t="s">
        <v>2203</v>
      </c>
    </row>
    <row r="2886" spans="1:44">
      <c r="A2886" s="87" t="s">
        <v>562</v>
      </c>
      <c r="B2886" s="5">
        <v>1004304</v>
      </c>
      <c r="C2886" s="5" t="s">
        <v>565</v>
      </c>
      <c r="D2886" s="5" t="s">
        <v>55</v>
      </c>
      <c r="E2886" s="5" t="s">
        <v>2577</v>
      </c>
      <c r="F2886" s="5" t="s">
        <v>2700</v>
      </c>
      <c r="G2886" s="5" t="s">
        <v>2696</v>
      </c>
      <c r="H2886" s="6">
        <v>40134</v>
      </c>
      <c r="I2886" s="5" t="s">
        <v>575</v>
      </c>
      <c r="J2886" s="5" t="s">
        <v>627</v>
      </c>
      <c r="K2886" s="5" t="s">
        <v>568</v>
      </c>
      <c r="L2886" s="7">
        <v>6</v>
      </c>
      <c r="M2886" s="7" t="s">
        <v>287</v>
      </c>
      <c r="N2886" s="8">
        <v>4516</v>
      </c>
      <c r="O2886" s="122">
        <v>0.02</v>
      </c>
      <c r="P2886" s="10">
        <f t="shared" si="561"/>
        <v>90</v>
      </c>
      <c r="Q2886" s="122">
        <v>5.0000000000000001E-3</v>
      </c>
      <c r="R2886" s="10">
        <f t="shared" si="562"/>
        <v>23</v>
      </c>
      <c r="S2886" s="122">
        <f t="shared" si="563"/>
        <v>2.5022143489813995E-2</v>
      </c>
      <c r="T2886" s="10">
        <f t="shared" si="564"/>
        <v>113</v>
      </c>
      <c r="U2886" s="10">
        <f t="shared" si="577"/>
        <v>4629</v>
      </c>
      <c r="V2886" s="11">
        <f t="shared" si="577"/>
        <v>4629.0200000000004</v>
      </c>
      <c r="W2886" s="12">
        <f t="shared" si="566"/>
        <v>113.02000000000044</v>
      </c>
      <c r="X2886" s="123">
        <f t="shared" si="567"/>
        <v>2.5000000000000001E-2</v>
      </c>
      <c r="Y2886" s="124" t="str">
        <f t="shared" si="568"/>
        <v>0.00%-8.40%</v>
      </c>
      <c r="Z2886" s="15"/>
      <c r="AA2886" s="15"/>
      <c r="AB2886" s="15"/>
      <c r="AC2886" s="125"/>
      <c r="AD2886" s="8">
        <f t="shared" si="569"/>
        <v>0</v>
      </c>
      <c r="AE2886" s="17">
        <f t="shared" si="570"/>
        <v>4629.0200000000004</v>
      </c>
      <c r="AF2886" s="18">
        <f t="shared" si="571"/>
        <v>113.02000000000044</v>
      </c>
      <c r="AG2886" s="126">
        <f t="shared" si="572"/>
        <v>2.502657218777693E-2</v>
      </c>
      <c r="AH2886" s="20">
        <v>13.6</v>
      </c>
      <c r="AI2886" s="20">
        <v>450</v>
      </c>
      <c r="AJ2886" s="20"/>
      <c r="AK2886" s="20">
        <v>688</v>
      </c>
      <c r="AL2886" s="20">
        <f t="shared" si="573"/>
        <v>69042.672000000006</v>
      </c>
      <c r="AM2886" s="7" t="s">
        <v>287</v>
      </c>
      <c r="AN2886" s="20"/>
      <c r="AO2886" s="21"/>
      <c r="AP2886" s="21"/>
      <c r="AQ2886" s="5" t="s">
        <v>2695</v>
      </c>
      <c r="AR2886" s="5" t="s">
        <v>2203</v>
      </c>
    </row>
    <row r="2887" spans="1:44">
      <c r="A2887" s="87" t="s">
        <v>562</v>
      </c>
      <c r="B2887" s="5">
        <v>1004550</v>
      </c>
      <c r="C2887" s="5" t="s">
        <v>565</v>
      </c>
      <c r="D2887" s="5" t="s">
        <v>55</v>
      </c>
      <c r="E2887" s="5" t="s">
        <v>2577</v>
      </c>
      <c r="F2887" s="5" t="s">
        <v>2700</v>
      </c>
      <c r="G2887" s="5" t="s">
        <v>2696</v>
      </c>
      <c r="H2887" s="6">
        <v>40169</v>
      </c>
      <c r="I2887" s="5" t="s">
        <v>575</v>
      </c>
      <c r="J2887" s="5" t="s">
        <v>2644</v>
      </c>
      <c r="K2887" s="5" t="s">
        <v>568</v>
      </c>
      <c r="L2887" s="7">
        <v>6</v>
      </c>
      <c r="M2887" s="7" t="s">
        <v>287</v>
      </c>
      <c r="N2887" s="8">
        <v>4513</v>
      </c>
      <c r="O2887" s="122">
        <v>0.02</v>
      </c>
      <c r="P2887" s="10">
        <f t="shared" si="561"/>
        <v>90</v>
      </c>
      <c r="Q2887" s="122">
        <v>5.0000000000000001E-3</v>
      </c>
      <c r="R2887" s="10">
        <f t="shared" si="562"/>
        <v>23</v>
      </c>
      <c r="S2887" s="122">
        <f t="shared" si="563"/>
        <v>2.5038776866829159E-2</v>
      </c>
      <c r="T2887" s="10">
        <f t="shared" si="564"/>
        <v>113</v>
      </c>
      <c r="U2887" s="10">
        <f t="shared" ref="U2887:V2909" si="578">N2887+T2887</f>
        <v>4626</v>
      </c>
      <c r="V2887" s="11">
        <v>4605</v>
      </c>
      <c r="W2887" s="12">
        <f t="shared" si="566"/>
        <v>92</v>
      </c>
      <c r="X2887" s="123">
        <f t="shared" si="567"/>
        <v>2.0400000000000001E-2</v>
      </c>
      <c r="Y2887" s="124" t="str">
        <f t="shared" si="568"/>
        <v>0.00%-8.40%</v>
      </c>
      <c r="Z2887" s="15"/>
      <c r="AA2887" s="15"/>
      <c r="AB2887" s="15"/>
      <c r="AC2887" s="125"/>
      <c r="AD2887" s="8">
        <f t="shared" si="569"/>
        <v>0</v>
      </c>
      <c r="AE2887" s="17">
        <f t="shared" si="570"/>
        <v>4605</v>
      </c>
      <c r="AF2887" s="18">
        <f t="shared" si="571"/>
        <v>92</v>
      </c>
      <c r="AG2887" s="126">
        <f t="shared" si="572"/>
        <v>2.0385552847330013E-2</v>
      </c>
      <c r="AH2887" s="20">
        <v>13.6</v>
      </c>
      <c r="AI2887" s="20">
        <v>650</v>
      </c>
      <c r="AJ2887" s="20"/>
      <c r="AK2887" s="20">
        <v>688</v>
      </c>
      <c r="AL2887" s="20">
        <f t="shared" si="573"/>
        <v>71116</v>
      </c>
      <c r="AM2887" s="7" t="s">
        <v>287</v>
      </c>
      <c r="AN2887" s="20"/>
      <c r="AO2887" s="21"/>
      <c r="AP2887" s="21"/>
      <c r="AQ2887" s="5" t="s">
        <v>2695</v>
      </c>
      <c r="AR2887" s="5" t="s">
        <v>2203</v>
      </c>
    </row>
    <row r="2888" spans="1:44">
      <c r="A2888" s="87" t="s">
        <v>562</v>
      </c>
      <c r="B2888" s="5">
        <v>1004678</v>
      </c>
      <c r="C2888" s="5" t="s">
        <v>565</v>
      </c>
      <c r="D2888" s="5" t="s">
        <v>55</v>
      </c>
      <c r="E2888" s="5" t="s">
        <v>2577</v>
      </c>
      <c r="F2888" s="5" t="s">
        <v>2700</v>
      </c>
      <c r="G2888" s="5" t="s">
        <v>2696</v>
      </c>
      <c r="H2888" s="6">
        <v>40193</v>
      </c>
      <c r="I2888" s="5" t="s">
        <v>575</v>
      </c>
      <c r="J2888" s="5" t="s">
        <v>627</v>
      </c>
      <c r="K2888" s="5" t="s">
        <v>568</v>
      </c>
      <c r="L2888" s="7">
        <v>6</v>
      </c>
      <c r="M2888" s="7" t="s">
        <v>287</v>
      </c>
      <c r="N2888" s="8">
        <v>4601</v>
      </c>
      <c r="O2888" s="122">
        <v>0.02</v>
      </c>
      <c r="P2888" s="10">
        <f t="shared" si="561"/>
        <v>92</v>
      </c>
      <c r="Q2888" s="122">
        <v>5.0000000000000001E-3</v>
      </c>
      <c r="R2888" s="10">
        <f t="shared" si="562"/>
        <v>23</v>
      </c>
      <c r="S2888" s="122">
        <f t="shared" si="563"/>
        <v>2.4994566398608999E-2</v>
      </c>
      <c r="T2888" s="10">
        <f t="shared" si="564"/>
        <v>115</v>
      </c>
      <c r="U2888" s="10">
        <f t="shared" si="578"/>
        <v>4716</v>
      </c>
      <c r="V2888" s="11">
        <f t="shared" si="578"/>
        <v>4716.0200000000004</v>
      </c>
      <c r="W2888" s="12">
        <f t="shared" si="566"/>
        <v>115.02000000000044</v>
      </c>
      <c r="X2888" s="123">
        <f t="shared" si="567"/>
        <v>2.5000000000000001E-2</v>
      </c>
      <c r="Y2888" s="124" t="str">
        <f t="shared" si="568"/>
        <v>0.00%-8.40%</v>
      </c>
      <c r="Z2888" s="15"/>
      <c r="AA2888" s="15"/>
      <c r="AB2888" s="15"/>
      <c r="AC2888" s="125"/>
      <c r="AD2888" s="8">
        <f t="shared" si="569"/>
        <v>0</v>
      </c>
      <c r="AE2888" s="17">
        <f t="shared" si="570"/>
        <v>4716.0200000000004</v>
      </c>
      <c r="AF2888" s="18">
        <f t="shared" si="571"/>
        <v>115.02000000000044</v>
      </c>
      <c r="AG2888" s="126">
        <f t="shared" si="572"/>
        <v>2.4998913279721924E-2</v>
      </c>
      <c r="AH2888" s="20">
        <v>13.6</v>
      </c>
      <c r="AI2888" s="20">
        <v>450</v>
      </c>
      <c r="AJ2888" s="20"/>
      <c r="AK2888" s="20">
        <v>688</v>
      </c>
      <c r="AL2888" s="20">
        <f t="shared" si="573"/>
        <v>70225.872000000003</v>
      </c>
      <c r="AM2888" s="7" t="s">
        <v>287</v>
      </c>
      <c r="AN2888" s="20"/>
      <c r="AO2888" s="21"/>
      <c r="AP2888" s="21"/>
      <c r="AQ2888" s="5" t="s">
        <v>2695</v>
      </c>
      <c r="AR2888" s="5" t="s">
        <v>2203</v>
      </c>
    </row>
    <row r="2889" spans="1:44">
      <c r="A2889" s="87" t="s">
        <v>562</v>
      </c>
      <c r="B2889" s="5">
        <v>1004701</v>
      </c>
      <c r="C2889" s="5" t="s">
        <v>565</v>
      </c>
      <c r="D2889" s="5" t="s">
        <v>55</v>
      </c>
      <c r="E2889" s="5" t="s">
        <v>2577</v>
      </c>
      <c r="F2889" s="5" t="s">
        <v>2700</v>
      </c>
      <c r="G2889" s="5" t="s">
        <v>2696</v>
      </c>
      <c r="H2889" s="6">
        <v>40205</v>
      </c>
      <c r="I2889" s="5" t="s">
        <v>575</v>
      </c>
      <c r="J2889" s="5" t="s">
        <v>2644</v>
      </c>
      <c r="K2889" s="5" t="s">
        <v>568</v>
      </c>
      <c r="L2889" s="7">
        <v>6</v>
      </c>
      <c r="M2889" s="7" t="s">
        <v>287</v>
      </c>
      <c r="N2889" s="8">
        <v>4713</v>
      </c>
      <c r="O2889" s="122">
        <v>0.02</v>
      </c>
      <c r="P2889" s="10">
        <f t="shared" si="561"/>
        <v>94</v>
      </c>
      <c r="Q2889" s="122">
        <v>5.0000000000000001E-3</v>
      </c>
      <c r="R2889" s="10">
        <f t="shared" si="562"/>
        <v>24</v>
      </c>
      <c r="S2889" s="122">
        <f t="shared" si="563"/>
        <v>2.503713133884999E-2</v>
      </c>
      <c r="T2889" s="10">
        <f t="shared" si="564"/>
        <v>118</v>
      </c>
      <c r="U2889" s="10">
        <f t="shared" si="578"/>
        <v>4831</v>
      </c>
      <c r="V2889" s="11">
        <f t="shared" si="578"/>
        <v>4831.0200000000004</v>
      </c>
      <c r="W2889" s="12">
        <f t="shared" si="566"/>
        <v>118.02000000000044</v>
      </c>
      <c r="X2889" s="123">
        <f t="shared" si="567"/>
        <v>2.5000000000000001E-2</v>
      </c>
      <c r="Y2889" s="124" t="str">
        <f t="shared" si="568"/>
        <v>0.00%-8.40%</v>
      </c>
      <c r="Z2889" s="15"/>
      <c r="AA2889" s="15"/>
      <c r="AB2889" s="15"/>
      <c r="AC2889" s="125"/>
      <c r="AD2889" s="8">
        <f t="shared" si="569"/>
        <v>0</v>
      </c>
      <c r="AE2889" s="17">
        <f t="shared" si="570"/>
        <v>4831.0200000000004</v>
      </c>
      <c r="AF2889" s="18">
        <f t="shared" si="571"/>
        <v>118.02000000000044</v>
      </c>
      <c r="AG2889" s="126">
        <f t="shared" si="572"/>
        <v>2.5041374920433013E-2</v>
      </c>
      <c r="AH2889" s="20">
        <v>13.6</v>
      </c>
      <c r="AI2889" s="20">
        <v>650</v>
      </c>
      <c r="AJ2889" s="20"/>
      <c r="AK2889" s="20">
        <v>688</v>
      </c>
      <c r="AL2889" s="20">
        <f t="shared" si="573"/>
        <v>74189.872000000003</v>
      </c>
      <c r="AM2889" s="7" t="s">
        <v>287</v>
      </c>
      <c r="AN2889" s="20"/>
      <c r="AO2889" s="21"/>
      <c r="AP2889" s="21"/>
      <c r="AQ2889" s="5" t="s">
        <v>2695</v>
      </c>
      <c r="AR2889" s="5" t="s">
        <v>2203</v>
      </c>
    </row>
    <row r="2890" spans="1:44">
      <c r="A2890" s="87" t="s">
        <v>562</v>
      </c>
      <c r="B2890" s="5">
        <v>1004702</v>
      </c>
      <c r="C2890" s="5" t="s">
        <v>565</v>
      </c>
      <c r="D2890" s="5" t="s">
        <v>55</v>
      </c>
      <c r="E2890" s="5" t="s">
        <v>2577</v>
      </c>
      <c r="F2890" s="5" t="s">
        <v>2700</v>
      </c>
      <c r="G2890" s="5" t="s">
        <v>2696</v>
      </c>
      <c r="H2890" s="6">
        <v>40205</v>
      </c>
      <c r="I2890" s="5" t="s">
        <v>575</v>
      </c>
      <c r="J2890" s="5" t="s">
        <v>2644</v>
      </c>
      <c r="K2890" s="5" t="s">
        <v>568</v>
      </c>
      <c r="L2890" s="7">
        <v>6</v>
      </c>
      <c r="M2890" s="7" t="s">
        <v>287</v>
      </c>
      <c r="N2890" s="8">
        <v>4692</v>
      </c>
      <c r="O2890" s="122">
        <v>0.02</v>
      </c>
      <c r="P2890" s="10">
        <f t="shared" si="561"/>
        <v>94</v>
      </c>
      <c r="Q2890" s="122">
        <v>5.0000000000000001E-3</v>
      </c>
      <c r="R2890" s="10">
        <f t="shared" si="562"/>
        <v>23</v>
      </c>
      <c r="S2890" s="122">
        <f t="shared" si="563"/>
        <v>2.4936061381074168E-2</v>
      </c>
      <c r="T2890" s="10">
        <f t="shared" si="564"/>
        <v>117</v>
      </c>
      <c r="U2890" s="10">
        <f t="shared" si="578"/>
        <v>4809</v>
      </c>
      <c r="V2890" s="11">
        <f t="shared" si="578"/>
        <v>4809.0200000000004</v>
      </c>
      <c r="W2890" s="12">
        <f t="shared" si="566"/>
        <v>117.02000000000044</v>
      </c>
      <c r="X2890" s="123">
        <f t="shared" si="567"/>
        <v>2.4899999999999999E-2</v>
      </c>
      <c r="Y2890" s="124" t="str">
        <f t="shared" si="568"/>
        <v>0.00%-8.40%</v>
      </c>
      <c r="Z2890" s="15"/>
      <c r="AA2890" s="15"/>
      <c r="AB2890" s="15"/>
      <c r="AC2890" s="125"/>
      <c r="AD2890" s="8">
        <f t="shared" si="569"/>
        <v>0</v>
      </c>
      <c r="AE2890" s="17">
        <f t="shared" si="570"/>
        <v>4809.0200000000004</v>
      </c>
      <c r="AF2890" s="18">
        <f t="shared" si="571"/>
        <v>117.02000000000044</v>
      </c>
      <c r="AG2890" s="126">
        <f t="shared" si="572"/>
        <v>2.4940323955669363E-2</v>
      </c>
      <c r="AH2890" s="20">
        <v>13.6</v>
      </c>
      <c r="AI2890" s="20">
        <v>650</v>
      </c>
      <c r="AJ2890" s="20"/>
      <c r="AK2890" s="20">
        <v>688</v>
      </c>
      <c r="AL2890" s="20">
        <f t="shared" si="573"/>
        <v>73890.672000000006</v>
      </c>
      <c r="AM2890" s="7" t="s">
        <v>287</v>
      </c>
      <c r="AN2890" s="20"/>
      <c r="AO2890" s="21"/>
      <c r="AP2890" s="21"/>
      <c r="AQ2890" s="5" t="s">
        <v>2695</v>
      </c>
      <c r="AR2890" s="5" t="s">
        <v>2203</v>
      </c>
    </row>
    <row r="2891" spans="1:44">
      <c r="A2891" s="87" t="s">
        <v>562</v>
      </c>
      <c r="B2891" s="5">
        <v>1004730</v>
      </c>
      <c r="C2891" s="5" t="s">
        <v>565</v>
      </c>
      <c r="D2891" s="5" t="s">
        <v>55</v>
      </c>
      <c r="E2891" s="5" t="s">
        <v>2577</v>
      </c>
      <c r="F2891" s="5" t="s">
        <v>2700</v>
      </c>
      <c r="G2891" s="5" t="s">
        <v>2696</v>
      </c>
      <c r="H2891" s="6">
        <v>40211</v>
      </c>
      <c r="I2891" s="5" t="s">
        <v>575</v>
      </c>
      <c r="J2891" s="5" t="s">
        <v>2644</v>
      </c>
      <c r="K2891" s="5" t="s">
        <v>568</v>
      </c>
      <c r="L2891" s="7">
        <v>6</v>
      </c>
      <c r="M2891" s="7" t="s">
        <v>287</v>
      </c>
      <c r="N2891" s="8">
        <v>4732</v>
      </c>
      <c r="O2891" s="122">
        <v>0.02</v>
      </c>
      <c r="P2891" s="10">
        <f t="shared" ref="P2891:P2954" si="579">ROUND(N2891*O2891,0)</f>
        <v>95</v>
      </c>
      <c r="Q2891" s="122">
        <v>5.0000000000000001E-3</v>
      </c>
      <c r="R2891" s="10">
        <f t="shared" ref="R2891:R2954" si="580">ROUND(N2891*Q2891,0)</f>
        <v>24</v>
      </c>
      <c r="S2891" s="122">
        <f t="shared" ref="S2891:S2954" si="581">T2891/N2891</f>
        <v>2.514792899408284E-2</v>
      </c>
      <c r="T2891" s="10">
        <f t="shared" ref="T2891:T2954" si="582">P2891+R2891</f>
        <v>119</v>
      </c>
      <c r="U2891" s="10">
        <f t="shared" si="578"/>
        <v>4851</v>
      </c>
      <c r="V2891" s="11">
        <f t="shared" si="578"/>
        <v>4851.0200000000004</v>
      </c>
      <c r="W2891" s="12">
        <f t="shared" ref="W2891:W2954" si="583">V2891-N2891</f>
        <v>119.02000000000044</v>
      </c>
      <c r="X2891" s="123">
        <f t="shared" ref="X2891:X2954" si="584">ROUND(V2891/N2891-1,4)</f>
        <v>2.52E-2</v>
      </c>
      <c r="Y2891" s="124" t="str">
        <f t="shared" ref="Y2891:Y2954" si="585">IF(OR(L2891=1,L2891=2,L2891=4),TEXT(S2891*0.8,"0.00%")&amp;"-"&amp;TEXT(S2891*1.2,"0.00%"),IF(OR(L2891=3,L2891=6),TEXT(0,"0.00%")&amp;"-"&amp;TEXT(7%*1.2,"0.00%"),IF(OR(L2891=5,L2891=7),TEXT((R2891/N2891),"0.00%")&amp;"-"&amp;TEXT((R2891/N2891)+7%,"0.00%"),"")))</f>
        <v>0.00%-8.40%</v>
      </c>
      <c r="Z2891" s="15"/>
      <c r="AA2891" s="15"/>
      <c r="AB2891" s="15"/>
      <c r="AC2891" s="125"/>
      <c r="AD2891" s="8">
        <f t="shared" ref="AD2891:AD2954" si="586">ROUND(N2891*AC2891,0)</f>
        <v>0</v>
      </c>
      <c r="AE2891" s="17">
        <f t="shared" ref="AE2891:AE2954" si="587">V2891+AD2891</f>
        <v>4851.0200000000004</v>
      </c>
      <c r="AF2891" s="18">
        <f t="shared" ref="AF2891:AF2954" si="588">AE2891-N2891</f>
        <v>119.02000000000044</v>
      </c>
      <c r="AG2891" s="126">
        <f t="shared" ref="AG2891:AG2954" si="589">AE2891/N2891-1</f>
        <v>2.5152155536771081E-2</v>
      </c>
      <c r="AH2891" s="20">
        <v>13.6</v>
      </c>
      <c r="AI2891" s="20">
        <v>650</v>
      </c>
      <c r="AJ2891" s="20"/>
      <c r="AK2891" s="20">
        <v>688</v>
      </c>
      <c r="AL2891" s="20">
        <f t="shared" ref="AL2891:AL2954" si="590">AE2891*AH2891+AI2891*12+AK2891+IF(AB2891="",AJ2891,IF(AB2891="D",5000,IF(AB2891="C",1000,0)))*12</f>
        <v>74461.872000000003</v>
      </c>
      <c r="AM2891" s="7" t="s">
        <v>287</v>
      </c>
      <c r="AN2891" s="20"/>
      <c r="AO2891" s="21"/>
      <c r="AP2891" s="21"/>
      <c r="AQ2891" s="5" t="s">
        <v>2695</v>
      </c>
      <c r="AR2891" s="5" t="s">
        <v>2203</v>
      </c>
    </row>
    <row r="2892" spans="1:44">
      <c r="A2892" s="87" t="s">
        <v>562</v>
      </c>
      <c r="B2892" s="5">
        <v>1004909</v>
      </c>
      <c r="C2892" s="5" t="s">
        <v>565</v>
      </c>
      <c r="D2892" s="5" t="s">
        <v>55</v>
      </c>
      <c r="E2892" s="5" t="s">
        <v>2577</v>
      </c>
      <c r="F2892" s="5" t="s">
        <v>2700</v>
      </c>
      <c r="G2892" s="5" t="s">
        <v>2696</v>
      </c>
      <c r="H2892" s="6">
        <v>40247</v>
      </c>
      <c r="I2892" s="5" t="s">
        <v>575</v>
      </c>
      <c r="J2892" s="5" t="s">
        <v>2642</v>
      </c>
      <c r="K2892" s="5" t="s">
        <v>568</v>
      </c>
      <c r="L2892" s="7">
        <v>6</v>
      </c>
      <c r="M2892" s="7" t="s">
        <v>287</v>
      </c>
      <c r="N2892" s="8">
        <v>4842</v>
      </c>
      <c r="O2892" s="122">
        <v>0.02</v>
      </c>
      <c r="P2892" s="10">
        <f t="shared" si="579"/>
        <v>97</v>
      </c>
      <c r="Q2892" s="122">
        <v>5.0000000000000001E-3</v>
      </c>
      <c r="R2892" s="10">
        <f t="shared" si="580"/>
        <v>24</v>
      </c>
      <c r="S2892" s="122">
        <f t="shared" si="581"/>
        <v>2.4989673688558447E-2</v>
      </c>
      <c r="T2892" s="10">
        <f t="shared" si="582"/>
        <v>121</v>
      </c>
      <c r="U2892" s="10">
        <f t="shared" si="578"/>
        <v>4963</v>
      </c>
      <c r="V2892" s="11">
        <f t="shared" si="578"/>
        <v>4963.0200000000004</v>
      </c>
      <c r="W2892" s="12">
        <f t="shared" si="583"/>
        <v>121.02000000000044</v>
      </c>
      <c r="X2892" s="123">
        <f t="shared" si="584"/>
        <v>2.5000000000000001E-2</v>
      </c>
      <c r="Y2892" s="124" t="str">
        <f t="shared" si="585"/>
        <v>0.00%-8.40%</v>
      </c>
      <c r="Z2892" s="15"/>
      <c r="AA2892" s="15"/>
      <c r="AB2892" s="15"/>
      <c r="AC2892" s="125"/>
      <c r="AD2892" s="8">
        <f t="shared" si="586"/>
        <v>0</v>
      </c>
      <c r="AE2892" s="17">
        <f t="shared" si="587"/>
        <v>4963.0200000000004</v>
      </c>
      <c r="AF2892" s="18">
        <f t="shared" si="588"/>
        <v>121.02000000000044</v>
      </c>
      <c r="AG2892" s="126">
        <f t="shared" si="589"/>
        <v>2.499380421313524E-2</v>
      </c>
      <c r="AH2892" s="20">
        <v>13.6</v>
      </c>
      <c r="AI2892" s="20">
        <v>650</v>
      </c>
      <c r="AJ2892" s="20"/>
      <c r="AK2892" s="20">
        <v>688</v>
      </c>
      <c r="AL2892" s="20">
        <f t="shared" si="590"/>
        <v>75985.072</v>
      </c>
      <c r="AM2892" s="7" t="s">
        <v>287</v>
      </c>
      <c r="AN2892" s="20"/>
      <c r="AO2892" s="21"/>
      <c r="AP2892" s="21"/>
      <c r="AQ2892" s="5" t="s">
        <v>2695</v>
      </c>
      <c r="AR2892" s="5" t="s">
        <v>2203</v>
      </c>
    </row>
    <row r="2893" spans="1:44">
      <c r="A2893" s="87" t="s">
        <v>562</v>
      </c>
      <c r="B2893" s="5">
        <v>1005008</v>
      </c>
      <c r="C2893" s="5" t="s">
        <v>565</v>
      </c>
      <c r="D2893" s="5" t="s">
        <v>55</v>
      </c>
      <c r="E2893" s="5" t="s">
        <v>2577</v>
      </c>
      <c r="F2893" s="5" t="s">
        <v>2700</v>
      </c>
      <c r="G2893" s="5" t="s">
        <v>2696</v>
      </c>
      <c r="H2893" s="6">
        <v>40260</v>
      </c>
      <c r="I2893" s="5" t="s">
        <v>575</v>
      </c>
      <c r="J2893" s="5" t="s">
        <v>2644</v>
      </c>
      <c r="K2893" s="5" t="s">
        <v>568</v>
      </c>
      <c r="L2893" s="7">
        <v>6</v>
      </c>
      <c r="M2893" s="7" t="s">
        <v>287</v>
      </c>
      <c r="N2893" s="8">
        <v>4521</v>
      </c>
      <c r="O2893" s="122">
        <v>0.02</v>
      </c>
      <c r="P2893" s="10">
        <f t="shared" si="579"/>
        <v>90</v>
      </c>
      <c r="Q2893" s="122">
        <v>5.0000000000000001E-3</v>
      </c>
      <c r="R2893" s="10">
        <f t="shared" si="580"/>
        <v>23</v>
      </c>
      <c r="S2893" s="122">
        <f t="shared" si="581"/>
        <v>2.4994470249944702E-2</v>
      </c>
      <c r="T2893" s="10">
        <f t="shared" si="582"/>
        <v>113</v>
      </c>
      <c r="U2893" s="10">
        <f t="shared" si="578"/>
        <v>4634</v>
      </c>
      <c r="V2893" s="11">
        <f t="shared" si="578"/>
        <v>4634.0200000000004</v>
      </c>
      <c r="W2893" s="12">
        <f t="shared" si="583"/>
        <v>113.02000000000044</v>
      </c>
      <c r="X2893" s="123">
        <f t="shared" si="584"/>
        <v>2.5000000000000001E-2</v>
      </c>
      <c r="Y2893" s="124" t="str">
        <f t="shared" si="585"/>
        <v>0.00%-8.40%</v>
      </c>
      <c r="Z2893" s="15"/>
      <c r="AA2893" s="15"/>
      <c r="AB2893" s="15"/>
      <c r="AC2893" s="125"/>
      <c r="AD2893" s="8">
        <f t="shared" si="586"/>
        <v>0</v>
      </c>
      <c r="AE2893" s="17">
        <f t="shared" si="587"/>
        <v>4634.0200000000004</v>
      </c>
      <c r="AF2893" s="18">
        <f t="shared" si="588"/>
        <v>113.02000000000044</v>
      </c>
      <c r="AG2893" s="126">
        <f t="shared" si="589"/>
        <v>2.4998894049989007E-2</v>
      </c>
      <c r="AH2893" s="20">
        <v>13.6</v>
      </c>
      <c r="AI2893" s="20">
        <v>650</v>
      </c>
      <c r="AJ2893" s="20"/>
      <c r="AK2893" s="20">
        <v>688</v>
      </c>
      <c r="AL2893" s="20">
        <f t="shared" si="590"/>
        <v>71510.672000000006</v>
      </c>
      <c r="AM2893" s="7" t="s">
        <v>287</v>
      </c>
      <c r="AN2893" s="20"/>
      <c r="AO2893" s="21"/>
      <c r="AP2893" s="21"/>
      <c r="AQ2893" s="5" t="s">
        <v>2695</v>
      </c>
      <c r="AR2893" s="5" t="s">
        <v>2203</v>
      </c>
    </row>
    <row r="2894" spans="1:44">
      <c r="A2894" s="87" t="s">
        <v>562</v>
      </c>
      <c r="B2894" s="5">
        <v>1005151</v>
      </c>
      <c r="C2894" s="5" t="s">
        <v>565</v>
      </c>
      <c r="D2894" s="5" t="s">
        <v>55</v>
      </c>
      <c r="E2894" s="5" t="s">
        <v>2577</v>
      </c>
      <c r="F2894" s="5" t="s">
        <v>2700</v>
      </c>
      <c r="G2894" s="5" t="s">
        <v>2696</v>
      </c>
      <c r="H2894" s="6">
        <v>40262</v>
      </c>
      <c r="I2894" s="5" t="s">
        <v>575</v>
      </c>
      <c r="J2894" s="5" t="s">
        <v>627</v>
      </c>
      <c r="K2894" s="5" t="s">
        <v>568</v>
      </c>
      <c r="L2894" s="7">
        <v>6</v>
      </c>
      <c r="M2894" s="7" t="s">
        <v>287</v>
      </c>
      <c r="N2894" s="8">
        <v>4606</v>
      </c>
      <c r="O2894" s="122">
        <v>0.02</v>
      </c>
      <c r="P2894" s="10">
        <f t="shared" si="579"/>
        <v>92</v>
      </c>
      <c r="Q2894" s="122">
        <v>5.0000000000000001E-3</v>
      </c>
      <c r="R2894" s="10">
        <f t="shared" si="580"/>
        <v>23</v>
      </c>
      <c r="S2894" s="122">
        <f t="shared" si="581"/>
        <v>2.4967433782023447E-2</v>
      </c>
      <c r="T2894" s="10">
        <f t="shared" si="582"/>
        <v>115</v>
      </c>
      <c r="U2894" s="10">
        <f t="shared" si="578"/>
        <v>4721</v>
      </c>
      <c r="V2894" s="11">
        <f t="shared" si="578"/>
        <v>4721.0200000000004</v>
      </c>
      <c r="W2894" s="12">
        <f t="shared" si="583"/>
        <v>115.02000000000044</v>
      </c>
      <c r="X2894" s="123">
        <f t="shared" si="584"/>
        <v>2.5000000000000001E-2</v>
      </c>
      <c r="Y2894" s="124" t="str">
        <f t="shared" si="585"/>
        <v>0.00%-8.40%</v>
      </c>
      <c r="Z2894" s="15"/>
      <c r="AA2894" s="15"/>
      <c r="AB2894" s="15"/>
      <c r="AC2894" s="125"/>
      <c r="AD2894" s="8">
        <f t="shared" si="586"/>
        <v>0</v>
      </c>
      <c r="AE2894" s="17">
        <f t="shared" si="587"/>
        <v>4721.0200000000004</v>
      </c>
      <c r="AF2894" s="18">
        <f t="shared" si="588"/>
        <v>115.02000000000044</v>
      </c>
      <c r="AG2894" s="126">
        <f t="shared" si="589"/>
        <v>2.4971775944420349E-2</v>
      </c>
      <c r="AH2894" s="20">
        <v>13.6</v>
      </c>
      <c r="AI2894" s="20">
        <v>450</v>
      </c>
      <c r="AJ2894" s="20"/>
      <c r="AK2894" s="20">
        <v>688</v>
      </c>
      <c r="AL2894" s="20">
        <f t="shared" si="590"/>
        <v>70293.872000000003</v>
      </c>
      <c r="AM2894" s="7" t="s">
        <v>287</v>
      </c>
      <c r="AN2894" s="20"/>
      <c r="AO2894" s="21"/>
      <c r="AP2894" s="21"/>
      <c r="AQ2894" s="5" t="s">
        <v>2695</v>
      </c>
      <c r="AR2894" s="5" t="s">
        <v>2203</v>
      </c>
    </row>
    <row r="2895" spans="1:44">
      <c r="A2895" s="87" t="s">
        <v>562</v>
      </c>
      <c r="B2895" s="5">
        <v>1005356</v>
      </c>
      <c r="C2895" s="5" t="s">
        <v>565</v>
      </c>
      <c r="D2895" s="5" t="s">
        <v>55</v>
      </c>
      <c r="E2895" s="5" t="s">
        <v>2577</v>
      </c>
      <c r="F2895" s="5" t="s">
        <v>2700</v>
      </c>
      <c r="G2895" s="5" t="s">
        <v>2696</v>
      </c>
      <c r="H2895" s="6">
        <v>40283</v>
      </c>
      <c r="I2895" s="5" t="s">
        <v>575</v>
      </c>
      <c r="J2895" s="5" t="s">
        <v>2644</v>
      </c>
      <c r="K2895" s="5" t="s">
        <v>568</v>
      </c>
      <c r="L2895" s="7">
        <v>6</v>
      </c>
      <c r="M2895" s="7" t="s">
        <v>287</v>
      </c>
      <c r="N2895" s="8">
        <v>4473</v>
      </c>
      <c r="O2895" s="122">
        <v>0.02</v>
      </c>
      <c r="P2895" s="10">
        <f t="shared" si="579"/>
        <v>89</v>
      </c>
      <c r="Q2895" s="122">
        <v>5.0000000000000001E-3</v>
      </c>
      <c r="R2895" s="10">
        <f t="shared" si="580"/>
        <v>22</v>
      </c>
      <c r="S2895" s="122">
        <f t="shared" si="581"/>
        <v>2.4815560026827631E-2</v>
      </c>
      <c r="T2895" s="10">
        <f t="shared" si="582"/>
        <v>111</v>
      </c>
      <c r="U2895" s="10">
        <f t="shared" si="578"/>
        <v>4584</v>
      </c>
      <c r="V2895" s="11">
        <f t="shared" si="578"/>
        <v>4584.0200000000004</v>
      </c>
      <c r="W2895" s="12">
        <f t="shared" si="583"/>
        <v>111.02000000000044</v>
      </c>
      <c r="X2895" s="123">
        <f t="shared" si="584"/>
        <v>2.4799999999999999E-2</v>
      </c>
      <c r="Y2895" s="124" t="str">
        <f t="shared" si="585"/>
        <v>0.00%-8.40%</v>
      </c>
      <c r="Z2895" s="15"/>
      <c r="AA2895" s="15"/>
      <c r="AB2895" s="15"/>
      <c r="AC2895" s="125"/>
      <c r="AD2895" s="8">
        <f t="shared" si="586"/>
        <v>0</v>
      </c>
      <c r="AE2895" s="17">
        <f t="shared" si="587"/>
        <v>4584.0200000000004</v>
      </c>
      <c r="AF2895" s="18">
        <f t="shared" si="588"/>
        <v>111.02000000000044</v>
      </c>
      <c r="AG2895" s="126">
        <f t="shared" si="589"/>
        <v>2.4820031298904643E-2</v>
      </c>
      <c r="AH2895" s="20">
        <v>13.6</v>
      </c>
      <c r="AI2895" s="20">
        <v>650</v>
      </c>
      <c r="AJ2895" s="20"/>
      <c r="AK2895" s="20">
        <v>688</v>
      </c>
      <c r="AL2895" s="20">
        <f t="shared" si="590"/>
        <v>70830.672000000006</v>
      </c>
      <c r="AM2895" s="7" t="s">
        <v>287</v>
      </c>
      <c r="AN2895" s="20"/>
      <c r="AO2895" s="21"/>
      <c r="AP2895" s="21"/>
      <c r="AQ2895" s="5" t="s">
        <v>2695</v>
      </c>
      <c r="AR2895" s="5" t="s">
        <v>2203</v>
      </c>
    </row>
    <row r="2896" spans="1:44">
      <c r="A2896" s="87" t="s">
        <v>562</v>
      </c>
      <c r="B2896" s="5">
        <v>1005568</v>
      </c>
      <c r="C2896" s="5" t="s">
        <v>565</v>
      </c>
      <c r="D2896" s="5" t="s">
        <v>55</v>
      </c>
      <c r="E2896" s="5" t="s">
        <v>2577</v>
      </c>
      <c r="F2896" s="5" t="s">
        <v>2700</v>
      </c>
      <c r="G2896" s="5" t="s">
        <v>2696</v>
      </c>
      <c r="H2896" s="6">
        <v>40309</v>
      </c>
      <c r="I2896" s="5" t="s">
        <v>575</v>
      </c>
      <c r="J2896" s="5" t="s">
        <v>2644</v>
      </c>
      <c r="K2896" s="5" t="s">
        <v>568</v>
      </c>
      <c r="L2896" s="7">
        <v>6</v>
      </c>
      <c r="M2896" s="7" t="s">
        <v>287</v>
      </c>
      <c r="N2896" s="8">
        <v>4741</v>
      </c>
      <c r="O2896" s="122">
        <v>0.02</v>
      </c>
      <c r="P2896" s="10">
        <f t="shared" si="579"/>
        <v>95</v>
      </c>
      <c r="Q2896" s="122">
        <v>5.0000000000000001E-3</v>
      </c>
      <c r="R2896" s="10">
        <f t="shared" si="580"/>
        <v>24</v>
      </c>
      <c r="S2896" s="122">
        <f t="shared" si="581"/>
        <v>2.5100189833368487E-2</v>
      </c>
      <c r="T2896" s="10">
        <f t="shared" si="582"/>
        <v>119</v>
      </c>
      <c r="U2896" s="10">
        <f t="shared" si="578"/>
        <v>4860</v>
      </c>
      <c r="V2896" s="11">
        <f t="shared" si="578"/>
        <v>4860.0200000000004</v>
      </c>
      <c r="W2896" s="12">
        <f t="shared" si="583"/>
        <v>119.02000000000044</v>
      </c>
      <c r="X2896" s="123">
        <f t="shared" si="584"/>
        <v>2.5100000000000001E-2</v>
      </c>
      <c r="Y2896" s="124" t="str">
        <f t="shared" si="585"/>
        <v>0.00%-8.40%</v>
      </c>
      <c r="Z2896" s="15"/>
      <c r="AA2896" s="15"/>
      <c r="AB2896" s="15"/>
      <c r="AC2896" s="125"/>
      <c r="AD2896" s="8">
        <f t="shared" si="586"/>
        <v>0</v>
      </c>
      <c r="AE2896" s="17">
        <f t="shared" si="587"/>
        <v>4860.0200000000004</v>
      </c>
      <c r="AF2896" s="18">
        <f t="shared" si="588"/>
        <v>119.02000000000044</v>
      </c>
      <c r="AG2896" s="126">
        <f t="shared" si="589"/>
        <v>2.5104408352668361E-2</v>
      </c>
      <c r="AH2896" s="20">
        <v>13.6</v>
      </c>
      <c r="AI2896" s="20">
        <v>650</v>
      </c>
      <c r="AJ2896" s="20"/>
      <c r="AK2896" s="20">
        <v>688</v>
      </c>
      <c r="AL2896" s="20">
        <f t="shared" si="590"/>
        <v>74584.271999999997</v>
      </c>
      <c r="AM2896" s="7" t="s">
        <v>287</v>
      </c>
      <c r="AN2896" s="20"/>
      <c r="AO2896" s="21"/>
      <c r="AP2896" s="21"/>
      <c r="AQ2896" s="5" t="s">
        <v>2695</v>
      </c>
      <c r="AR2896" s="5" t="s">
        <v>2203</v>
      </c>
    </row>
    <row r="2897" spans="1:44">
      <c r="A2897" s="87" t="s">
        <v>562</v>
      </c>
      <c r="B2897" s="5">
        <v>1005600</v>
      </c>
      <c r="C2897" s="5" t="s">
        <v>565</v>
      </c>
      <c r="D2897" s="5" t="s">
        <v>55</v>
      </c>
      <c r="E2897" s="5" t="s">
        <v>2577</v>
      </c>
      <c r="F2897" s="5" t="s">
        <v>2700</v>
      </c>
      <c r="G2897" s="5" t="s">
        <v>2696</v>
      </c>
      <c r="H2897" s="6">
        <v>40312</v>
      </c>
      <c r="I2897" s="5" t="s">
        <v>575</v>
      </c>
      <c r="J2897" s="5" t="s">
        <v>627</v>
      </c>
      <c r="K2897" s="5" t="s">
        <v>568</v>
      </c>
      <c r="L2897" s="7">
        <v>6</v>
      </c>
      <c r="M2897" s="7" t="s">
        <v>287</v>
      </c>
      <c r="N2897" s="8">
        <v>4529</v>
      </c>
      <c r="O2897" s="122">
        <v>0.02</v>
      </c>
      <c r="P2897" s="10">
        <f t="shared" si="579"/>
        <v>91</v>
      </c>
      <c r="Q2897" s="122">
        <v>5.0000000000000001E-3</v>
      </c>
      <c r="R2897" s="10">
        <f t="shared" si="580"/>
        <v>23</v>
      </c>
      <c r="S2897" s="122">
        <f t="shared" si="581"/>
        <v>2.5171119452417751E-2</v>
      </c>
      <c r="T2897" s="10">
        <f t="shared" si="582"/>
        <v>114</v>
      </c>
      <c r="U2897" s="10">
        <f t="shared" si="578"/>
        <v>4643</v>
      </c>
      <c r="V2897" s="11">
        <f t="shared" si="578"/>
        <v>4643.0200000000004</v>
      </c>
      <c r="W2897" s="12">
        <f t="shared" si="583"/>
        <v>114.02000000000044</v>
      </c>
      <c r="X2897" s="123">
        <f t="shared" si="584"/>
        <v>2.52E-2</v>
      </c>
      <c r="Y2897" s="124" t="str">
        <f t="shared" si="585"/>
        <v>0.00%-8.40%</v>
      </c>
      <c r="Z2897" s="15"/>
      <c r="AA2897" s="15"/>
      <c r="AB2897" s="15"/>
      <c r="AC2897" s="125"/>
      <c r="AD2897" s="8">
        <f t="shared" si="586"/>
        <v>0</v>
      </c>
      <c r="AE2897" s="17">
        <f t="shared" si="587"/>
        <v>4643.0200000000004</v>
      </c>
      <c r="AF2897" s="18">
        <f t="shared" si="588"/>
        <v>114.02000000000044</v>
      </c>
      <c r="AG2897" s="126">
        <f t="shared" si="589"/>
        <v>2.5175535438286767E-2</v>
      </c>
      <c r="AH2897" s="20">
        <v>13.6</v>
      </c>
      <c r="AI2897" s="20">
        <v>450</v>
      </c>
      <c r="AJ2897" s="20"/>
      <c r="AK2897" s="20">
        <v>688</v>
      </c>
      <c r="AL2897" s="20">
        <f t="shared" si="590"/>
        <v>69233.072000000015</v>
      </c>
      <c r="AM2897" s="7" t="s">
        <v>287</v>
      </c>
      <c r="AN2897" s="20"/>
      <c r="AO2897" s="21"/>
      <c r="AP2897" s="21"/>
      <c r="AQ2897" s="5" t="s">
        <v>2695</v>
      </c>
      <c r="AR2897" s="5" t="s">
        <v>2203</v>
      </c>
    </row>
    <row r="2898" spans="1:44">
      <c r="A2898" s="87" t="s">
        <v>562</v>
      </c>
      <c r="B2898" s="5">
        <v>1005802</v>
      </c>
      <c r="C2898" s="5" t="s">
        <v>565</v>
      </c>
      <c r="D2898" s="5" t="s">
        <v>55</v>
      </c>
      <c r="E2898" s="5" t="s">
        <v>2577</v>
      </c>
      <c r="F2898" s="5" t="s">
        <v>2700</v>
      </c>
      <c r="G2898" s="5" t="s">
        <v>2696</v>
      </c>
      <c r="H2898" s="6">
        <v>40334</v>
      </c>
      <c r="I2898" s="5" t="s">
        <v>575</v>
      </c>
      <c r="J2898" s="5" t="s">
        <v>2644</v>
      </c>
      <c r="K2898" s="5" t="s">
        <v>568</v>
      </c>
      <c r="L2898" s="7">
        <v>6</v>
      </c>
      <c r="M2898" s="7" t="s">
        <v>287</v>
      </c>
      <c r="N2898" s="8">
        <v>4548</v>
      </c>
      <c r="O2898" s="122">
        <v>0.02</v>
      </c>
      <c r="P2898" s="10">
        <f t="shared" si="579"/>
        <v>91</v>
      </c>
      <c r="Q2898" s="122">
        <v>5.0000000000000001E-3</v>
      </c>
      <c r="R2898" s="10">
        <f t="shared" si="580"/>
        <v>23</v>
      </c>
      <c r="S2898" s="122">
        <f t="shared" si="581"/>
        <v>2.5065963060686015E-2</v>
      </c>
      <c r="T2898" s="10">
        <f t="shared" si="582"/>
        <v>114</v>
      </c>
      <c r="U2898" s="10">
        <f t="shared" si="578"/>
        <v>4662</v>
      </c>
      <c r="V2898" s="11">
        <f t="shared" si="578"/>
        <v>4662.0200000000004</v>
      </c>
      <c r="W2898" s="12">
        <f t="shared" si="583"/>
        <v>114.02000000000044</v>
      </c>
      <c r="X2898" s="123">
        <f t="shared" si="584"/>
        <v>2.5100000000000001E-2</v>
      </c>
      <c r="Y2898" s="124" t="str">
        <f t="shared" si="585"/>
        <v>0.00%-8.40%</v>
      </c>
      <c r="Z2898" s="15"/>
      <c r="AA2898" s="15"/>
      <c r="AB2898" s="15"/>
      <c r="AC2898" s="125"/>
      <c r="AD2898" s="8">
        <f t="shared" si="586"/>
        <v>0</v>
      </c>
      <c r="AE2898" s="17">
        <f t="shared" si="587"/>
        <v>4662.0200000000004</v>
      </c>
      <c r="AF2898" s="18">
        <f t="shared" si="588"/>
        <v>114.02000000000044</v>
      </c>
      <c r="AG2898" s="126">
        <f t="shared" si="589"/>
        <v>2.5070360598065111E-2</v>
      </c>
      <c r="AH2898" s="20">
        <v>13.6</v>
      </c>
      <c r="AI2898" s="20">
        <v>650</v>
      </c>
      <c r="AJ2898" s="20"/>
      <c r="AK2898" s="20">
        <v>688</v>
      </c>
      <c r="AL2898" s="20">
        <f t="shared" si="590"/>
        <v>71891.472000000009</v>
      </c>
      <c r="AM2898" s="7" t="s">
        <v>287</v>
      </c>
      <c r="AN2898" s="20"/>
      <c r="AO2898" s="21"/>
      <c r="AP2898" s="21"/>
      <c r="AQ2898" s="5" t="s">
        <v>2695</v>
      </c>
      <c r="AR2898" s="5" t="s">
        <v>2203</v>
      </c>
    </row>
    <row r="2899" spans="1:44">
      <c r="A2899" s="87" t="s">
        <v>562</v>
      </c>
      <c r="B2899" s="5">
        <v>1006147</v>
      </c>
      <c r="C2899" s="5" t="s">
        <v>565</v>
      </c>
      <c r="D2899" s="5" t="s">
        <v>55</v>
      </c>
      <c r="E2899" s="5" t="s">
        <v>2577</v>
      </c>
      <c r="F2899" s="5" t="s">
        <v>2700</v>
      </c>
      <c r="G2899" s="5" t="s">
        <v>2696</v>
      </c>
      <c r="H2899" s="6">
        <v>40409</v>
      </c>
      <c r="I2899" s="5" t="s">
        <v>575</v>
      </c>
      <c r="J2899" s="5" t="s">
        <v>2644</v>
      </c>
      <c r="K2899" s="5" t="s">
        <v>568</v>
      </c>
      <c r="L2899" s="7">
        <v>6</v>
      </c>
      <c r="M2899" s="7" t="s">
        <v>287</v>
      </c>
      <c r="N2899" s="8">
        <v>4608</v>
      </c>
      <c r="O2899" s="122">
        <v>0.02</v>
      </c>
      <c r="P2899" s="10">
        <f t="shared" si="579"/>
        <v>92</v>
      </c>
      <c r="Q2899" s="122">
        <v>5.0000000000000001E-3</v>
      </c>
      <c r="R2899" s="10">
        <f t="shared" si="580"/>
        <v>23</v>
      </c>
      <c r="S2899" s="122">
        <f t="shared" si="581"/>
        <v>2.4956597222222224E-2</v>
      </c>
      <c r="T2899" s="10">
        <f t="shared" si="582"/>
        <v>115</v>
      </c>
      <c r="U2899" s="10">
        <f t="shared" si="578"/>
        <v>4723</v>
      </c>
      <c r="V2899" s="11">
        <f t="shared" si="578"/>
        <v>4723.0200000000004</v>
      </c>
      <c r="W2899" s="12">
        <f t="shared" si="583"/>
        <v>115.02000000000044</v>
      </c>
      <c r="X2899" s="123">
        <f t="shared" si="584"/>
        <v>2.5000000000000001E-2</v>
      </c>
      <c r="Y2899" s="124" t="str">
        <f t="shared" si="585"/>
        <v>0.00%-8.40%</v>
      </c>
      <c r="Z2899" s="15"/>
      <c r="AA2899" s="15"/>
      <c r="AB2899" s="15"/>
      <c r="AC2899" s="125"/>
      <c r="AD2899" s="8">
        <f t="shared" si="586"/>
        <v>0</v>
      </c>
      <c r="AE2899" s="17">
        <f t="shared" si="587"/>
        <v>4723.0200000000004</v>
      </c>
      <c r="AF2899" s="18">
        <f t="shared" si="588"/>
        <v>115.02000000000044</v>
      </c>
      <c r="AG2899" s="126">
        <f t="shared" si="589"/>
        <v>2.4960937500000169E-2</v>
      </c>
      <c r="AH2899" s="20">
        <v>13.6</v>
      </c>
      <c r="AI2899" s="20">
        <v>650</v>
      </c>
      <c r="AJ2899" s="20"/>
      <c r="AK2899" s="20">
        <v>688</v>
      </c>
      <c r="AL2899" s="20">
        <f t="shared" si="590"/>
        <v>72721.072000000015</v>
      </c>
      <c r="AM2899" s="7" t="s">
        <v>287</v>
      </c>
      <c r="AN2899" s="20"/>
      <c r="AO2899" s="21"/>
      <c r="AP2899" s="21"/>
      <c r="AQ2899" s="5" t="s">
        <v>2695</v>
      </c>
      <c r="AR2899" s="5" t="s">
        <v>2203</v>
      </c>
    </row>
    <row r="2900" spans="1:44">
      <c r="A2900" s="87" t="s">
        <v>562</v>
      </c>
      <c r="B2900" s="5">
        <v>1006253</v>
      </c>
      <c r="C2900" s="5" t="s">
        <v>565</v>
      </c>
      <c r="D2900" s="5" t="s">
        <v>55</v>
      </c>
      <c r="E2900" s="5" t="s">
        <v>2577</v>
      </c>
      <c r="F2900" s="5" t="s">
        <v>2700</v>
      </c>
      <c r="G2900" s="5" t="s">
        <v>2696</v>
      </c>
      <c r="H2900" s="6">
        <v>40424</v>
      </c>
      <c r="I2900" s="5" t="s">
        <v>575</v>
      </c>
      <c r="J2900" s="5" t="s">
        <v>2644</v>
      </c>
      <c r="K2900" s="5" t="s">
        <v>568</v>
      </c>
      <c r="L2900" s="7">
        <v>6</v>
      </c>
      <c r="M2900" s="7" t="s">
        <v>287</v>
      </c>
      <c r="N2900" s="8">
        <v>4492</v>
      </c>
      <c r="O2900" s="122">
        <v>0.02</v>
      </c>
      <c r="P2900" s="10">
        <f t="shared" si="579"/>
        <v>90</v>
      </c>
      <c r="Q2900" s="122">
        <v>5.0000000000000001E-3</v>
      </c>
      <c r="R2900" s="10">
        <f t="shared" si="580"/>
        <v>22</v>
      </c>
      <c r="S2900" s="122">
        <f t="shared" si="581"/>
        <v>2.4933214603739984E-2</v>
      </c>
      <c r="T2900" s="10">
        <f t="shared" si="582"/>
        <v>112</v>
      </c>
      <c r="U2900" s="10">
        <f t="shared" si="578"/>
        <v>4604</v>
      </c>
      <c r="V2900" s="11">
        <v>4585</v>
      </c>
      <c r="W2900" s="12">
        <f t="shared" si="583"/>
        <v>93</v>
      </c>
      <c r="X2900" s="123">
        <f t="shared" si="584"/>
        <v>2.07E-2</v>
      </c>
      <c r="Y2900" s="124" t="str">
        <f t="shared" si="585"/>
        <v>0.00%-8.40%</v>
      </c>
      <c r="Z2900" s="15"/>
      <c r="AA2900" s="15"/>
      <c r="AB2900" s="15"/>
      <c r="AC2900" s="125"/>
      <c r="AD2900" s="8">
        <f t="shared" si="586"/>
        <v>0</v>
      </c>
      <c r="AE2900" s="17">
        <f t="shared" si="587"/>
        <v>4585</v>
      </c>
      <c r="AF2900" s="18">
        <f t="shared" si="588"/>
        <v>93</v>
      </c>
      <c r="AG2900" s="126">
        <f t="shared" si="589"/>
        <v>2.0703472840605475E-2</v>
      </c>
      <c r="AH2900" s="20">
        <v>13.6</v>
      </c>
      <c r="AI2900" s="20">
        <v>650</v>
      </c>
      <c r="AJ2900" s="20"/>
      <c r="AK2900" s="20">
        <v>688</v>
      </c>
      <c r="AL2900" s="20">
        <f t="shared" si="590"/>
        <v>70844</v>
      </c>
      <c r="AM2900" s="7" t="s">
        <v>287</v>
      </c>
      <c r="AN2900" s="20"/>
      <c r="AO2900" s="21"/>
      <c r="AP2900" s="21"/>
      <c r="AQ2900" s="5" t="s">
        <v>2695</v>
      </c>
      <c r="AR2900" s="5" t="s">
        <v>2203</v>
      </c>
    </row>
    <row r="2901" spans="1:44">
      <c r="A2901" s="87" t="s">
        <v>562</v>
      </c>
      <c r="B2901" s="5">
        <v>1006907</v>
      </c>
      <c r="C2901" s="5" t="s">
        <v>565</v>
      </c>
      <c r="D2901" s="5" t="s">
        <v>55</v>
      </c>
      <c r="E2901" s="5" t="s">
        <v>2577</v>
      </c>
      <c r="F2901" s="5" t="s">
        <v>2700</v>
      </c>
      <c r="G2901" s="5" t="s">
        <v>2696</v>
      </c>
      <c r="H2901" s="6">
        <v>40518</v>
      </c>
      <c r="I2901" s="5" t="s">
        <v>575</v>
      </c>
      <c r="J2901" s="5" t="s">
        <v>2644</v>
      </c>
      <c r="K2901" s="5" t="s">
        <v>568</v>
      </c>
      <c r="L2901" s="7">
        <v>6</v>
      </c>
      <c r="M2901" s="7" t="s">
        <v>287</v>
      </c>
      <c r="N2901" s="8">
        <v>4808</v>
      </c>
      <c r="O2901" s="122">
        <v>0.02</v>
      </c>
      <c r="P2901" s="10">
        <f t="shared" si="579"/>
        <v>96</v>
      </c>
      <c r="Q2901" s="122">
        <v>5.0000000000000001E-3</v>
      </c>
      <c r="R2901" s="10">
        <f t="shared" si="580"/>
        <v>24</v>
      </c>
      <c r="S2901" s="122">
        <f t="shared" si="581"/>
        <v>2.4958402662229616E-2</v>
      </c>
      <c r="T2901" s="10">
        <f t="shared" si="582"/>
        <v>120</v>
      </c>
      <c r="U2901" s="10">
        <f t="shared" si="578"/>
        <v>4928</v>
      </c>
      <c r="V2901" s="11">
        <v>4928</v>
      </c>
      <c r="W2901" s="12">
        <f t="shared" si="583"/>
        <v>120</v>
      </c>
      <c r="X2901" s="123">
        <f t="shared" si="584"/>
        <v>2.5000000000000001E-2</v>
      </c>
      <c r="Y2901" s="124" t="str">
        <f t="shared" si="585"/>
        <v>0.00%-8.40%</v>
      </c>
      <c r="Z2901" s="15"/>
      <c r="AA2901" s="15"/>
      <c r="AB2901" s="15"/>
      <c r="AC2901" s="125"/>
      <c r="AD2901" s="8">
        <f t="shared" si="586"/>
        <v>0</v>
      </c>
      <c r="AE2901" s="17">
        <f t="shared" si="587"/>
        <v>4928</v>
      </c>
      <c r="AF2901" s="18">
        <f t="shared" si="588"/>
        <v>120</v>
      </c>
      <c r="AG2901" s="126">
        <f t="shared" si="589"/>
        <v>2.4958402662229595E-2</v>
      </c>
      <c r="AH2901" s="20">
        <v>13.6</v>
      </c>
      <c r="AI2901" s="20">
        <v>650</v>
      </c>
      <c r="AJ2901" s="20"/>
      <c r="AK2901" s="20">
        <v>688</v>
      </c>
      <c r="AL2901" s="20">
        <f t="shared" si="590"/>
        <v>75508.800000000003</v>
      </c>
      <c r="AM2901" s="7" t="s">
        <v>287</v>
      </c>
      <c r="AN2901" s="20"/>
      <c r="AO2901" s="21"/>
      <c r="AP2901" s="21"/>
      <c r="AQ2901" s="5" t="s">
        <v>2695</v>
      </c>
      <c r="AR2901" s="5" t="s">
        <v>2203</v>
      </c>
    </row>
    <row r="2902" spans="1:44">
      <c r="A2902" s="87" t="s">
        <v>562</v>
      </c>
      <c r="B2902" s="5">
        <v>1007030</v>
      </c>
      <c r="C2902" s="5" t="s">
        <v>565</v>
      </c>
      <c r="D2902" s="5" t="s">
        <v>55</v>
      </c>
      <c r="E2902" s="5" t="s">
        <v>2577</v>
      </c>
      <c r="F2902" s="5" t="s">
        <v>2700</v>
      </c>
      <c r="G2902" s="5" t="s">
        <v>2696</v>
      </c>
      <c r="H2902" s="6">
        <v>40562</v>
      </c>
      <c r="I2902" s="5" t="s">
        <v>575</v>
      </c>
      <c r="J2902" s="5" t="s">
        <v>2644</v>
      </c>
      <c r="K2902" s="5" t="s">
        <v>568</v>
      </c>
      <c r="L2902" s="7">
        <v>6</v>
      </c>
      <c r="M2902" s="7" t="s">
        <v>287</v>
      </c>
      <c r="N2902" s="8">
        <v>4491</v>
      </c>
      <c r="O2902" s="122">
        <v>0.02</v>
      </c>
      <c r="P2902" s="10">
        <f t="shared" si="579"/>
        <v>90</v>
      </c>
      <c r="Q2902" s="122">
        <v>5.0000000000000001E-3</v>
      </c>
      <c r="R2902" s="10">
        <f t="shared" si="580"/>
        <v>22</v>
      </c>
      <c r="S2902" s="122">
        <f t="shared" si="581"/>
        <v>2.4938766421732355E-2</v>
      </c>
      <c r="T2902" s="10">
        <f t="shared" si="582"/>
        <v>112</v>
      </c>
      <c r="U2902" s="10">
        <f t="shared" si="578"/>
        <v>4603</v>
      </c>
      <c r="V2902" s="11">
        <v>4585</v>
      </c>
      <c r="W2902" s="12">
        <f t="shared" si="583"/>
        <v>94</v>
      </c>
      <c r="X2902" s="123">
        <f t="shared" si="584"/>
        <v>2.0899999999999998E-2</v>
      </c>
      <c r="Y2902" s="124" t="str">
        <f t="shared" si="585"/>
        <v>0.00%-8.40%</v>
      </c>
      <c r="Z2902" s="15"/>
      <c r="AA2902" s="15"/>
      <c r="AB2902" s="15"/>
      <c r="AC2902" s="125"/>
      <c r="AD2902" s="8">
        <f t="shared" si="586"/>
        <v>0</v>
      </c>
      <c r="AE2902" s="17">
        <f t="shared" si="587"/>
        <v>4585</v>
      </c>
      <c r="AF2902" s="18">
        <f t="shared" si="588"/>
        <v>94</v>
      </c>
      <c r="AG2902" s="126">
        <f t="shared" si="589"/>
        <v>2.0930750389668296E-2</v>
      </c>
      <c r="AH2902" s="20">
        <v>13.6</v>
      </c>
      <c r="AI2902" s="20">
        <v>650</v>
      </c>
      <c r="AJ2902" s="20"/>
      <c r="AK2902" s="20">
        <v>688</v>
      </c>
      <c r="AL2902" s="20">
        <f t="shared" si="590"/>
        <v>70844</v>
      </c>
      <c r="AM2902" s="7" t="s">
        <v>287</v>
      </c>
      <c r="AN2902" s="20"/>
      <c r="AO2902" s="21"/>
      <c r="AP2902" s="21"/>
      <c r="AQ2902" s="5" t="s">
        <v>2695</v>
      </c>
      <c r="AR2902" s="5" t="s">
        <v>2203</v>
      </c>
    </row>
    <row r="2903" spans="1:44">
      <c r="A2903" s="87" t="s">
        <v>562</v>
      </c>
      <c r="B2903" s="5">
        <v>1007889</v>
      </c>
      <c r="C2903" s="5" t="s">
        <v>565</v>
      </c>
      <c r="D2903" s="5" t="s">
        <v>55</v>
      </c>
      <c r="E2903" s="5" t="s">
        <v>2577</v>
      </c>
      <c r="F2903" s="5" t="s">
        <v>2700</v>
      </c>
      <c r="G2903" s="5" t="s">
        <v>2696</v>
      </c>
      <c r="H2903" s="6">
        <v>41337</v>
      </c>
      <c r="I2903" s="5" t="s">
        <v>575</v>
      </c>
      <c r="J2903" s="5" t="s">
        <v>627</v>
      </c>
      <c r="K2903" s="5" t="s">
        <v>568</v>
      </c>
      <c r="L2903" s="7">
        <v>6</v>
      </c>
      <c r="M2903" s="7" t="s">
        <v>287</v>
      </c>
      <c r="N2903" s="8">
        <v>4441</v>
      </c>
      <c r="O2903" s="122">
        <v>0.02</v>
      </c>
      <c r="P2903" s="10">
        <f t="shared" si="579"/>
        <v>89</v>
      </c>
      <c r="Q2903" s="122">
        <v>5.0000000000000001E-3</v>
      </c>
      <c r="R2903" s="10">
        <f t="shared" si="580"/>
        <v>22</v>
      </c>
      <c r="S2903" s="122">
        <f t="shared" si="581"/>
        <v>2.4994370637243864E-2</v>
      </c>
      <c r="T2903" s="10">
        <f t="shared" si="582"/>
        <v>111</v>
      </c>
      <c r="U2903" s="10">
        <f t="shared" si="578"/>
        <v>4552</v>
      </c>
      <c r="V2903" s="11">
        <f t="shared" si="578"/>
        <v>4552.0200000000004</v>
      </c>
      <c r="W2903" s="12">
        <f t="shared" si="583"/>
        <v>111.02000000000044</v>
      </c>
      <c r="X2903" s="123">
        <f t="shared" si="584"/>
        <v>2.5000000000000001E-2</v>
      </c>
      <c r="Y2903" s="124" t="str">
        <f t="shared" si="585"/>
        <v>0.00%-8.40%</v>
      </c>
      <c r="Z2903" s="15"/>
      <c r="AA2903" s="15"/>
      <c r="AB2903" s="15"/>
      <c r="AC2903" s="125"/>
      <c r="AD2903" s="8">
        <f t="shared" si="586"/>
        <v>0</v>
      </c>
      <c r="AE2903" s="17">
        <f t="shared" si="587"/>
        <v>4552.0200000000004</v>
      </c>
      <c r="AF2903" s="18">
        <f t="shared" si="588"/>
        <v>111.02000000000044</v>
      </c>
      <c r="AG2903" s="126">
        <f t="shared" si="589"/>
        <v>2.4998874127448945E-2</v>
      </c>
      <c r="AH2903" s="20">
        <v>13.6</v>
      </c>
      <c r="AI2903" s="20">
        <v>450</v>
      </c>
      <c r="AJ2903" s="20"/>
      <c r="AK2903" s="20">
        <v>688</v>
      </c>
      <c r="AL2903" s="20">
        <f t="shared" si="590"/>
        <v>67995.472000000009</v>
      </c>
      <c r="AM2903" s="7" t="s">
        <v>287</v>
      </c>
      <c r="AN2903" s="20"/>
      <c r="AO2903" s="21"/>
      <c r="AP2903" s="21"/>
      <c r="AQ2903" s="5" t="s">
        <v>2695</v>
      </c>
      <c r="AR2903" s="5" t="s">
        <v>2203</v>
      </c>
    </row>
    <row r="2904" spans="1:44">
      <c r="A2904" s="87" t="s">
        <v>562</v>
      </c>
      <c r="B2904" s="5">
        <v>1008630</v>
      </c>
      <c r="C2904" s="5" t="s">
        <v>565</v>
      </c>
      <c r="D2904" s="5" t="s">
        <v>55</v>
      </c>
      <c r="E2904" s="5" t="s">
        <v>2577</v>
      </c>
      <c r="F2904" s="5" t="s">
        <v>2700</v>
      </c>
      <c r="G2904" s="5" t="s">
        <v>2696</v>
      </c>
      <c r="H2904" s="6">
        <v>41447</v>
      </c>
      <c r="I2904" s="5" t="s">
        <v>575</v>
      </c>
      <c r="J2904" s="5" t="s">
        <v>2644</v>
      </c>
      <c r="K2904" s="5" t="s">
        <v>568</v>
      </c>
      <c r="L2904" s="7">
        <v>6</v>
      </c>
      <c r="M2904" s="7" t="s">
        <v>287</v>
      </c>
      <c r="N2904" s="8">
        <v>4355</v>
      </c>
      <c r="O2904" s="122">
        <v>0.02</v>
      </c>
      <c r="P2904" s="10">
        <f t="shared" si="579"/>
        <v>87</v>
      </c>
      <c r="Q2904" s="122">
        <v>5.0000000000000001E-3</v>
      </c>
      <c r="R2904" s="10">
        <f t="shared" si="580"/>
        <v>22</v>
      </c>
      <c r="S2904" s="122">
        <f t="shared" si="581"/>
        <v>2.5028702640642938E-2</v>
      </c>
      <c r="T2904" s="10">
        <f t="shared" si="582"/>
        <v>109</v>
      </c>
      <c r="U2904" s="10">
        <f t="shared" si="578"/>
        <v>4464</v>
      </c>
      <c r="V2904" s="11">
        <f t="shared" si="578"/>
        <v>4464.0200000000004</v>
      </c>
      <c r="W2904" s="12">
        <f t="shared" si="583"/>
        <v>109.02000000000044</v>
      </c>
      <c r="X2904" s="123">
        <f t="shared" si="584"/>
        <v>2.5000000000000001E-2</v>
      </c>
      <c r="Y2904" s="124" t="str">
        <f t="shared" si="585"/>
        <v>0.00%-8.40%</v>
      </c>
      <c r="Z2904" s="15"/>
      <c r="AA2904" s="15"/>
      <c r="AB2904" s="15"/>
      <c r="AC2904" s="125"/>
      <c r="AD2904" s="8">
        <f t="shared" si="586"/>
        <v>0</v>
      </c>
      <c r="AE2904" s="17">
        <f t="shared" si="587"/>
        <v>4464.0200000000004</v>
      </c>
      <c r="AF2904" s="18">
        <f t="shared" si="588"/>
        <v>109.02000000000044</v>
      </c>
      <c r="AG2904" s="126">
        <f t="shared" si="589"/>
        <v>2.5033295063145999E-2</v>
      </c>
      <c r="AH2904" s="20">
        <v>13.6</v>
      </c>
      <c r="AI2904" s="20">
        <v>650</v>
      </c>
      <c r="AJ2904" s="20"/>
      <c r="AK2904" s="20">
        <v>688</v>
      </c>
      <c r="AL2904" s="20">
        <f t="shared" si="590"/>
        <v>69198.672000000006</v>
      </c>
      <c r="AM2904" s="7" t="s">
        <v>287</v>
      </c>
      <c r="AN2904" s="20"/>
      <c r="AO2904" s="21"/>
      <c r="AP2904" s="21"/>
      <c r="AQ2904" s="5" t="s">
        <v>2695</v>
      </c>
      <c r="AR2904" s="5" t="s">
        <v>2203</v>
      </c>
    </row>
    <row r="2905" spans="1:44">
      <c r="A2905" s="87" t="s">
        <v>562</v>
      </c>
      <c r="B2905" s="5">
        <v>1008690</v>
      </c>
      <c r="C2905" s="5" t="s">
        <v>565</v>
      </c>
      <c r="D2905" s="5" t="s">
        <v>55</v>
      </c>
      <c r="E2905" s="5" t="s">
        <v>2577</v>
      </c>
      <c r="F2905" s="5" t="s">
        <v>2700</v>
      </c>
      <c r="G2905" s="5" t="s">
        <v>2696</v>
      </c>
      <c r="H2905" s="6">
        <v>41452</v>
      </c>
      <c r="I2905" s="5" t="s">
        <v>575</v>
      </c>
      <c r="J2905" s="5" t="s">
        <v>2644</v>
      </c>
      <c r="K2905" s="5" t="s">
        <v>568</v>
      </c>
      <c r="L2905" s="7">
        <v>6</v>
      </c>
      <c r="M2905" s="7" t="s">
        <v>287</v>
      </c>
      <c r="N2905" s="8">
        <v>4556</v>
      </c>
      <c r="O2905" s="122">
        <v>0.02</v>
      </c>
      <c r="P2905" s="10">
        <f t="shared" si="579"/>
        <v>91</v>
      </c>
      <c r="Q2905" s="122">
        <v>5.0000000000000001E-3</v>
      </c>
      <c r="R2905" s="10">
        <f t="shared" si="580"/>
        <v>23</v>
      </c>
      <c r="S2905" s="122">
        <f t="shared" si="581"/>
        <v>2.5021949078138719E-2</v>
      </c>
      <c r="T2905" s="10">
        <f t="shared" si="582"/>
        <v>114</v>
      </c>
      <c r="U2905" s="10">
        <f t="shared" si="578"/>
        <v>4670</v>
      </c>
      <c r="V2905" s="11">
        <f t="shared" si="578"/>
        <v>4670.0200000000004</v>
      </c>
      <c r="W2905" s="12">
        <f t="shared" si="583"/>
        <v>114.02000000000044</v>
      </c>
      <c r="X2905" s="123">
        <f t="shared" si="584"/>
        <v>2.5000000000000001E-2</v>
      </c>
      <c r="Y2905" s="124" t="str">
        <f t="shared" si="585"/>
        <v>0.00%-8.40%</v>
      </c>
      <c r="Z2905" s="15"/>
      <c r="AA2905" s="15"/>
      <c r="AB2905" s="15"/>
      <c r="AC2905" s="125"/>
      <c r="AD2905" s="8">
        <f t="shared" si="586"/>
        <v>0</v>
      </c>
      <c r="AE2905" s="17">
        <f t="shared" si="587"/>
        <v>4670.0200000000004</v>
      </c>
      <c r="AF2905" s="18">
        <f t="shared" si="588"/>
        <v>114.02000000000044</v>
      </c>
      <c r="AG2905" s="126">
        <f t="shared" si="589"/>
        <v>2.5026338893766598E-2</v>
      </c>
      <c r="AH2905" s="20">
        <v>13.6</v>
      </c>
      <c r="AI2905" s="20">
        <v>650</v>
      </c>
      <c r="AJ2905" s="20"/>
      <c r="AK2905" s="20">
        <v>688</v>
      </c>
      <c r="AL2905" s="20">
        <f t="shared" si="590"/>
        <v>72000.271999999997</v>
      </c>
      <c r="AM2905" s="7" t="s">
        <v>287</v>
      </c>
      <c r="AN2905" s="20"/>
      <c r="AO2905" s="21"/>
      <c r="AP2905" s="21"/>
      <c r="AQ2905" s="5" t="s">
        <v>2695</v>
      </c>
      <c r="AR2905" s="5" t="s">
        <v>2203</v>
      </c>
    </row>
    <row r="2906" spans="1:44">
      <c r="A2906" s="87" t="s">
        <v>562</v>
      </c>
      <c r="B2906" s="5">
        <v>1009255</v>
      </c>
      <c r="C2906" s="5" t="s">
        <v>565</v>
      </c>
      <c r="D2906" s="5" t="s">
        <v>55</v>
      </c>
      <c r="E2906" s="5" t="s">
        <v>2577</v>
      </c>
      <c r="F2906" s="5" t="s">
        <v>2700</v>
      </c>
      <c r="G2906" s="5" t="s">
        <v>2696</v>
      </c>
      <c r="H2906" s="6">
        <v>41613</v>
      </c>
      <c r="I2906" s="5" t="s">
        <v>575</v>
      </c>
      <c r="J2906" s="5" t="s">
        <v>2644</v>
      </c>
      <c r="K2906" s="5" t="s">
        <v>568</v>
      </c>
      <c r="L2906" s="7">
        <v>6</v>
      </c>
      <c r="M2906" s="7" t="s">
        <v>287</v>
      </c>
      <c r="N2906" s="8">
        <v>4756</v>
      </c>
      <c r="O2906" s="122">
        <v>0.02</v>
      </c>
      <c r="P2906" s="10">
        <f t="shared" si="579"/>
        <v>95</v>
      </c>
      <c r="Q2906" s="122">
        <v>5.0000000000000001E-3</v>
      </c>
      <c r="R2906" s="10">
        <f t="shared" si="580"/>
        <v>24</v>
      </c>
      <c r="S2906" s="122">
        <f t="shared" si="581"/>
        <v>2.5021026072329689E-2</v>
      </c>
      <c r="T2906" s="10">
        <f t="shared" si="582"/>
        <v>119</v>
      </c>
      <c r="U2906" s="10">
        <f t="shared" si="578"/>
        <v>4875</v>
      </c>
      <c r="V2906" s="11">
        <f t="shared" si="578"/>
        <v>4875.0200000000004</v>
      </c>
      <c r="W2906" s="12">
        <f t="shared" si="583"/>
        <v>119.02000000000044</v>
      </c>
      <c r="X2906" s="123">
        <f t="shared" si="584"/>
        <v>2.5000000000000001E-2</v>
      </c>
      <c r="Y2906" s="124" t="str">
        <f t="shared" si="585"/>
        <v>0.00%-8.40%</v>
      </c>
      <c r="Z2906" s="15"/>
      <c r="AA2906" s="15"/>
      <c r="AB2906" s="15"/>
      <c r="AC2906" s="125"/>
      <c r="AD2906" s="8">
        <f t="shared" si="586"/>
        <v>0</v>
      </c>
      <c r="AE2906" s="17">
        <f t="shared" si="587"/>
        <v>4875.0200000000004</v>
      </c>
      <c r="AF2906" s="18">
        <f t="shared" si="588"/>
        <v>119.02000000000044</v>
      </c>
      <c r="AG2906" s="126">
        <f t="shared" si="589"/>
        <v>2.502523128679579E-2</v>
      </c>
      <c r="AH2906" s="20">
        <v>13.6</v>
      </c>
      <c r="AI2906" s="20">
        <v>650</v>
      </c>
      <c r="AJ2906" s="20"/>
      <c r="AK2906" s="20">
        <v>688</v>
      </c>
      <c r="AL2906" s="20">
        <f t="shared" si="590"/>
        <v>74788.271999999997</v>
      </c>
      <c r="AM2906" s="7" t="s">
        <v>287</v>
      </c>
      <c r="AN2906" s="20"/>
      <c r="AO2906" s="21"/>
      <c r="AP2906" s="21"/>
      <c r="AQ2906" s="5" t="s">
        <v>2695</v>
      </c>
      <c r="AR2906" s="5" t="s">
        <v>2203</v>
      </c>
    </row>
    <row r="2907" spans="1:44">
      <c r="A2907" s="87" t="s">
        <v>562</v>
      </c>
      <c r="B2907" s="5">
        <v>1009650</v>
      </c>
      <c r="C2907" s="5" t="s">
        <v>565</v>
      </c>
      <c r="D2907" s="5" t="s">
        <v>55</v>
      </c>
      <c r="E2907" s="5" t="s">
        <v>2577</v>
      </c>
      <c r="F2907" s="5" t="s">
        <v>2700</v>
      </c>
      <c r="G2907" s="5" t="s">
        <v>2696</v>
      </c>
      <c r="H2907" s="6">
        <v>41682</v>
      </c>
      <c r="I2907" s="5" t="s">
        <v>489</v>
      </c>
      <c r="J2907" s="5" t="s">
        <v>489</v>
      </c>
      <c r="K2907" s="5" t="s">
        <v>568</v>
      </c>
      <c r="L2907" s="7">
        <v>6</v>
      </c>
      <c r="M2907" s="7" t="s">
        <v>287</v>
      </c>
      <c r="N2907" s="8">
        <v>4998</v>
      </c>
      <c r="O2907" s="122">
        <v>0.02</v>
      </c>
      <c r="P2907" s="10">
        <f t="shared" si="579"/>
        <v>100</v>
      </c>
      <c r="Q2907" s="122">
        <v>5.0000000000000001E-3</v>
      </c>
      <c r="R2907" s="10">
        <f t="shared" si="580"/>
        <v>25</v>
      </c>
      <c r="S2907" s="122">
        <f t="shared" si="581"/>
        <v>2.5010004001600639E-2</v>
      </c>
      <c r="T2907" s="10">
        <f t="shared" si="582"/>
        <v>125</v>
      </c>
      <c r="U2907" s="10">
        <f t="shared" si="578"/>
        <v>5123</v>
      </c>
      <c r="V2907" s="11">
        <v>5230</v>
      </c>
      <c r="W2907" s="12">
        <f t="shared" si="583"/>
        <v>232</v>
      </c>
      <c r="X2907" s="123">
        <f t="shared" si="584"/>
        <v>4.6399999999999997E-2</v>
      </c>
      <c r="Y2907" s="124" t="str">
        <f t="shared" si="585"/>
        <v>0.00%-8.40%</v>
      </c>
      <c r="Z2907" s="15"/>
      <c r="AA2907" s="15"/>
      <c r="AB2907" s="15"/>
      <c r="AC2907" s="125"/>
      <c r="AD2907" s="8">
        <f t="shared" si="586"/>
        <v>0</v>
      </c>
      <c r="AE2907" s="17">
        <f t="shared" si="587"/>
        <v>5230</v>
      </c>
      <c r="AF2907" s="18">
        <f t="shared" si="588"/>
        <v>232</v>
      </c>
      <c r="AG2907" s="126">
        <f t="shared" si="589"/>
        <v>4.6418567426970814E-2</v>
      </c>
      <c r="AH2907" s="20">
        <v>13.6</v>
      </c>
      <c r="AI2907" s="20">
        <v>900</v>
      </c>
      <c r="AJ2907" s="20"/>
      <c r="AK2907" s="20">
        <v>688</v>
      </c>
      <c r="AL2907" s="20">
        <f t="shared" si="590"/>
        <v>82616</v>
      </c>
      <c r="AM2907" s="7" t="s">
        <v>287</v>
      </c>
      <c r="AN2907" s="20"/>
      <c r="AO2907" s="21" t="s">
        <v>2702</v>
      </c>
      <c r="AP2907" s="21"/>
      <c r="AQ2907" s="5" t="s">
        <v>2695</v>
      </c>
      <c r="AR2907" s="5" t="s">
        <v>2203</v>
      </c>
    </row>
    <row r="2908" spans="1:44">
      <c r="A2908" s="87" t="s">
        <v>562</v>
      </c>
      <c r="B2908" s="5">
        <v>1010041</v>
      </c>
      <c r="C2908" s="5" t="s">
        <v>565</v>
      </c>
      <c r="D2908" s="5" t="s">
        <v>55</v>
      </c>
      <c r="E2908" s="5" t="s">
        <v>2577</v>
      </c>
      <c r="F2908" s="5" t="s">
        <v>2700</v>
      </c>
      <c r="G2908" s="5" t="s">
        <v>2696</v>
      </c>
      <c r="H2908" s="6">
        <v>41704</v>
      </c>
      <c r="I2908" s="5" t="s">
        <v>575</v>
      </c>
      <c r="J2908" s="5" t="s">
        <v>2644</v>
      </c>
      <c r="K2908" s="5" t="s">
        <v>568</v>
      </c>
      <c r="L2908" s="7">
        <v>6</v>
      </c>
      <c r="M2908" s="7" t="s">
        <v>287</v>
      </c>
      <c r="N2908" s="8">
        <v>4519</v>
      </c>
      <c r="O2908" s="122">
        <v>0.02</v>
      </c>
      <c r="P2908" s="10">
        <f t="shared" si="579"/>
        <v>90</v>
      </c>
      <c r="Q2908" s="122">
        <v>5.0000000000000001E-3</v>
      </c>
      <c r="R2908" s="10">
        <f t="shared" si="580"/>
        <v>23</v>
      </c>
      <c r="S2908" s="122">
        <f t="shared" si="581"/>
        <v>2.5005532197388804E-2</v>
      </c>
      <c r="T2908" s="10">
        <f t="shared" si="582"/>
        <v>113</v>
      </c>
      <c r="U2908" s="10">
        <f t="shared" si="578"/>
        <v>4632</v>
      </c>
      <c r="V2908" s="11">
        <v>4610</v>
      </c>
      <c r="W2908" s="12">
        <f t="shared" si="583"/>
        <v>91</v>
      </c>
      <c r="X2908" s="123">
        <f t="shared" si="584"/>
        <v>2.01E-2</v>
      </c>
      <c r="Y2908" s="124" t="str">
        <f t="shared" si="585"/>
        <v>0.00%-8.40%</v>
      </c>
      <c r="Z2908" s="15"/>
      <c r="AA2908" s="15"/>
      <c r="AB2908" s="15"/>
      <c r="AC2908" s="125"/>
      <c r="AD2908" s="8">
        <f t="shared" si="586"/>
        <v>0</v>
      </c>
      <c r="AE2908" s="17">
        <f t="shared" si="587"/>
        <v>4610</v>
      </c>
      <c r="AF2908" s="18">
        <f t="shared" si="588"/>
        <v>91</v>
      </c>
      <c r="AG2908" s="126">
        <f t="shared" si="589"/>
        <v>2.0137198495242314E-2</v>
      </c>
      <c r="AH2908" s="20">
        <v>13.6</v>
      </c>
      <c r="AI2908" s="20">
        <v>650</v>
      </c>
      <c r="AJ2908" s="20"/>
      <c r="AK2908" s="20">
        <v>688</v>
      </c>
      <c r="AL2908" s="20">
        <f t="shared" si="590"/>
        <v>71184</v>
      </c>
      <c r="AM2908" s="7" t="s">
        <v>287</v>
      </c>
      <c r="AN2908" s="20"/>
      <c r="AO2908" s="21"/>
      <c r="AP2908" s="21"/>
      <c r="AQ2908" s="5" t="s">
        <v>2695</v>
      </c>
      <c r="AR2908" s="5" t="s">
        <v>2203</v>
      </c>
    </row>
    <row r="2909" spans="1:44">
      <c r="A2909" s="87" t="s">
        <v>562</v>
      </c>
      <c r="B2909" s="5">
        <v>1010053</v>
      </c>
      <c r="C2909" s="5" t="s">
        <v>565</v>
      </c>
      <c r="D2909" s="5" t="s">
        <v>55</v>
      </c>
      <c r="E2909" s="5" t="s">
        <v>2577</v>
      </c>
      <c r="F2909" s="5" t="s">
        <v>2700</v>
      </c>
      <c r="G2909" s="5" t="s">
        <v>2696</v>
      </c>
      <c r="H2909" s="6">
        <v>41704</v>
      </c>
      <c r="I2909" s="5" t="s">
        <v>575</v>
      </c>
      <c r="J2909" s="5" t="s">
        <v>2644</v>
      </c>
      <c r="K2909" s="5" t="s">
        <v>568</v>
      </c>
      <c r="L2909" s="7">
        <v>6</v>
      </c>
      <c r="M2909" s="7" t="s">
        <v>287</v>
      </c>
      <c r="N2909" s="8">
        <v>4594</v>
      </c>
      <c r="O2909" s="122">
        <v>0.02</v>
      </c>
      <c r="P2909" s="10">
        <f t="shared" si="579"/>
        <v>92</v>
      </c>
      <c r="Q2909" s="122">
        <v>5.0000000000000001E-3</v>
      </c>
      <c r="R2909" s="10">
        <f t="shared" si="580"/>
        <v>23</v>
      </c>
      <c r="S2909" s="122">
        <f t="shared" si="581"/>
        <v>2.5032651284283849E-2</v>
      </c>
      <c r="T2909" s="10">
        <f t="shared" si="582"/>
        <v>115</v>
      </c>
      <c r="U2909" s="10">
        <f t="shared" si="578"/>
        <v>4709</v>
      </c>
      <c r="V2909" s="11">
        <f t="shared" si="578"/>
        <v>4709.0200000000004</v>
      </c>
      <c r="W2909" s="12">
        <f t="shared" si="583"/>
        <v>115.02000000000044</v>
      </c>
      <c r="X2909" s="123">
        <f t="shared" si="584"/>
        <v>2.5000000000000001E-2</v>
      </c>
      <c r="Y2909" s="124" t="str">
        <f t="shared" si="585"/>
        <v>0.00%-8.40%</v>
      </c>
      <c r="Z2909" s="15"/>
      <c r="AA2909" s="15"/>
      <c r="AB2909" s="15"/>
      <c r="AC2909" s="125"/>
      <c r="AD2909" s="8">
        <f t="shared" si="586"/>
        <v>0</v>
      </c>
      <c r="AE2909" s="17">
        <f t="shared" si="587"/>
        <v>4709.0200000000004</v>
      </c>
      <c r="AF2909" s="18">
        <f t="shared" si="588"/>
        <v>115.02000000000044</v>
      </c>
      <c r="AG2909" s="126">
        <f t="shared" si="589"/>
        <v>2.5037004788855066E-2</v>
      </c>
      <c r="AH2909" s="20">
        <v>13.6</v>
      </c>
      <c r="AI2909" s="20">
        <v>650</v>
      </c>
      <c r="AJ2909" s="20"/>
      <c r="AK2909" s="20">
        <v>688</v>
      </c>
      <c r="AL2909" s="20">
        <f t="shared" si="590"/>
        <v>72530.672000000006</v>
      </c>
      <c r="AM2909" s="7" t="s">
        <v>287</v>
      </c>
      <c r="AN2909" s="20"/>
      <c r="AO2909" s="21"/>
      <c r="AP2909" s="21"/>
      <c r="AQ2909" s="5" t="s">
        <v>2695</v>
      </c>
      <c r="AR2909" s="5" t="s">
        <v>2203</v>
      </c>
    </row>
    <row r="2910" spans="1:44">
      <c r="A2910" s="87" t="s">
        <v>562</v>
      </c>
      <c r="B2910" s="5">
        <v>1010369</v>
      </c>
      <c r="C2910" s="5" t="s">
        <v>565</v>
      </c>
      <c r="D2910" s="5" t="s">
        <v>55</v>
      </c>
      <c r="E2910" s="5" t="s">
        <v>2577</v>
      </c>
      <c r="F2910" s="5" t="s">
        <v>2700</v>
      </c>
      <c r="G2910" s="5" t="s">
        <v>2696</v>
      </c>
      <c r="H2910" s="6">
        <v>41726</v>
      </c>
      <c r="I2910" s="5" t="s">
        <v>594</v>
      </c>
      <c r="J2910" s="5" t="s">
        <v>2635</v>
      </c>
      <c r="K2910" s="5" t="s">
        <v>568</v>
      </c>
      <c r="L2910" s="7">
        <v>6</v>
      </c>
      <c r="M2910" s="7" t="s">
        <v>287</v>
      </c>
      <c r="N2910" s="8">
        <v>5359</v>
      </c>
      <c r="O2910" s="122">
        <v>0.02</v>
      </c>
      <c r="P2910" s="10">
        <f t="shared" si="579"/>
        <v>107</v>
      </c>
      <c r="Q2910" s="122">
        <v>5.0000000000000001E-3</v>
      </c>
      <c r="R2910" s="10">
        <f t="shared" si="580"/>
        <v>27</v>
      </c>
      <c r="S2910" s="122">
        <f t="shared" si="581"/>
        <v>2.5004665049449523E-2</v>
      </c>
      <c r="T2910" s="10">
        <f t="shared" si="582"/>
        <v>134</v>
      </c>
      <c r="U2910" s="10">
        <f t="shared" ref="U2910:V2928" si="591">N2910+T2910</f>
        <v>5493</v>
      </c>
      <c r="V2910" s="11">
        <f t="shared" si="591"/>
        <v>5493.02</v>
      </c>
      <c r="W2910" s="12">
        <f t="shared" si="583"/>
        <v>134.02000000000044</v>
      </c>
      <c r="X2910" s="123">
        <f t="shared" si="584"/>
        <v>2.5000000000000001E-2</v>
      </c>
      <c r="Y2910" s="124" t="str">
        <f t="shared" si="585"/>
        <v>0.00%-8.40%</v>
      </c>
      <c r="Z2910" s="15"/>
      <c r="AA2910" s="15"/>
      <c r="AB2910" s="15"/>
      <c r="AC2910" s="125"/>
      <c r="AD2910" s="8">
        <f t="shared" si="586"/>
        <v>0</v>
      </c>
      <c r="AE2910" s="17">
        <f t="shared" si="587"/>
        <v>5493.02</v>
      </c>
      <c r="AF2910" s="18">
        <f t="shared" si="588"/>
        <v>134.02000000000044</v>
      </c>
      <c r="AG2910" s="126">
        <f t="shared" si="589"/>
        <v>2.5008397089009149E-2</v>
      </c>
      <c r="AH2910" s="20">
        <v>13.6</v>
      </c>
      <c r="AI2910" s="20">
        <v>750</v>
      </c>
      <c r="AJ2910" s="20"/>
      <c r="AK2910" s="20">
        <v>688</v>
      </c>
      <c r="AL2910" s="20">
        <f t="shared" si="590"/>
        <v>84393.072</v>
      </c>
      <c r="AM2910" s="7" t="s">
        <v>287</v>
      </c>
      <c r="AN2910" s="20"/>
      <c r="AO2910" s="21"/>
      <c r="AP2910" s="21"/>
      <c r="AQ2910" s="5" t="s">
        <v>2695</v>
      </c>
      <c r="AR2910" s="5" t="s">
        <v>2203</v>
      </c>
    </row>
    <row r="2911" spans="1:44">
      <c r="A2911" s="87" t="s">
        <v>562</v>
      </c>
      <c r="B2911" s="5">
        <v>1013544</v>
      </c>
      <c r="C2911" s="5" t="s">
        <v>565</v>
      </c>
      <c r="D2911" s="5" t="s">
        <v>55</v>
      </c>
      <c r="E2911" s="5" t="s">
        <v>2577</v>
      </c>
      <c r="F2911" s="5" t="s">
        <v>2700</v>
      </c>
      <c r="G2911" s="5" t="s">
        <v>2696</v>
      </c>
      <c r="H2911" s="6">
        <v>42678</v>
      </c>
      <c r="I2911" s="5" t="s">
        <v>575</v>
      </c>
      <c r="J2911" s="5" t="s">
        <v>627</v>
      </c>
      <c r="K2911" s="5" t="s">
        <v>568</v>
      </c>
      <c r="L2911" s="7">
        <v>6</v>
      </c>
      <c r="M2911" s="7" t="s">
        <v>287</v>
      </c>
      <c r="N2911" s="8">
        <v>4472</v>
      </c>
      <c r="O2911" s="122">
        <v>0.02</v>
      </c>
      <c r="P2911" s="10">
        <f t="shared" si="579"/>
        <v>89</v>
      </c>
      <c r="Q2911" s="122">
        <v>5.0000000000000001E-3</v>
      </c>
      <c r="R2911" s="10">
        <f t="shared" si="580"/>
        <v>22</v>
      </c>
      <c r="S2911" s="122">
        <f t="shared" si="581"/>
        <v>2.4821109123434704E-2</v>
      </c>
      <c r="T2911" s="10">
        <f t="shared" si="582"/>
        <v>111</v>
      </c>
      <c r="U2911" s="10">
        <f t="shared" si="591"/>
        <v>4583</v>
      </c>
      <c r="V2911" s="11">
        <v>4680</v>
      </c>
      <c r="W2911" s="12">
        <f t="shared" si="583"/>
        <v>208</v>
      </c>
      <c r="X2911" s="123">
        <f t="shared" si="584"/>
        <v>4.65E-2</v>
      </c>
      <c r="Y2911" s="124" t="str">
        <f t="shared" si="585"/>
        <v>0.00%-8.40%</v>
      </c>
      <c r="Z2911" s="15"/>
      <c r="AA2911" s="15"/>
      <c r="AB2911" s="15"/>
      <c r="AC2911" s="125"/>
      <c r="AD2911" s="8">
        <f t="shared" si="586"/>
        <v>0</v>
      </c>
      <c r="AE2911" s="17">
        <f t="shared" si="587"/>
        <v>4680</v>
      </c>
      <c r="AF2911" s="18">
        <f t="shared" si="588"/>
        <v>208</v>
      </c>
      <c r="AG2911" s="126">
        <f t="shared" si="589"/>
        <v>4.6511627906976827E-2</v>
      </c>
      <c r="AH2911" s="20">
        <v>13.6</v>
      </c>
      <c r="AI2911" s="20">
        <v>450</v>
      </c>
      <c r="AJ2911" s="20"/>
      <c r="AK2911" s="20">
        <v>688</v>
      </c>
      <c r="AL2911" s="20">
        <f t="shared" si="590"/>
        <v>69736</v>
      </c>
      <c r="AM2911" s="7" t="s">
        <v>287</v>
      </c>
      <c r="AN2911" s="20"/>
      <c r="AO2911" s="21" t="s">
        <v>2702</v>
      </c>
      <c r="AP2911" s="21"/>
      <c r="AQ2911" s="5" t="s">
        <v>2695</v>
      </c>
      <c r="AR2911" s="5" t="s">
        <v>2203</v>
      </c>
    </row>
    <row r="2912" spans="1:44">
      <c r="A2912" s="87" t="s">
        <v>562</v>
      </c>
      <c r="B2912" s="5">
        <v>1015762</v>
      </c>
      <c r="C2912" s="5" t="s">
        <v>565</v>
      </c>
      <c r="D2912" s="5" t="s">
        <v>55</v>
      </c>
      <c r="E2912" s="5" t="s">
        <v>2577</v>
      </c>
      <c r="F2912" s="5" t="s">
        <v>2700</v>
      </c>
      <c r="G2912" s="5" t="s">
        <v>2696</v>
      </c>
      <c r="H2912" s="6">
        <v>44251</v>
      </c>
      <c r="I2912" s="5" t="s">
        <v>575</v>
      </c>
      <c r="J2912" s="5" t="s">
        <v>2644</v>
      </c>
      <c r="K2912" s="5" t="s">
        <v>568</v>
      </c>
      <c r="L2912" s="7">
        <v>6</v>
      </c>
      <c r="M2912" s="7" t="s">
        <v>287</v>
      </c>
      <c r="N2912" s="8">
        <v>4121</v>
      </c>
      <c r="O2912" s="122">
        <v>0.02</v>
      </c>
      <c r="P2912" s="10">
        <f t="shared" si="579"/>
        <v>82</v>
      </c>
      <c r="Q2912" s="122">
        <v>5.0000000000000001E-3</v>
      </c>
      <c r="R2912" s="10">
        <f t="shared" si="580"/>
        <v>21</v>
      </c>
      <c r="S2912" s="122">
        <f t="shared" si="581"/>
        <v>2.4993933511283668E-2</v>
      </c>
      <c r="T2912" s="10">
        <f t="shared" si="582"/>
        <v>103</v>
      </c>
      <c r="U2912" s="10">
        <f t="shared" si="591"/>
        <v>4224</v>
      </c>
      <c r="V2912" s="11">
        <f t="shared" si="591"/>
        <v>4224.0200000000004</v>
      </c>
      <c r="W2912" s="12">
        <f t="shared" si="583"/>
        <v>103.02000000000044</v>
      </c>
      <c r="X2912" s="123">
        <f t="shared" si="584"/>
        <v>2.5000000000000001E-2</v>
      </c>
      <c r="Y2912" s="124" t="str">
        <f t="shared" si="585"/>
        <v>0.00%-8.40%</v>
      </c>
      <c r="Z2912" s="15"/>
      <c r="AA2912" s="15"/>
      <c r="AB2912" s="15"/>
      <c r="AC2912" s="125"/>
      <c r="AD2912" s="8">
        <f t="shared" si="586"/>
        <v>0</v>
      </c>
      <c r="AE2912" s="17">
        <f t="shared" si="587"/>
        <v>4224.0200000000004</v>
      </c>
      <c r="AF2912" s="18">
        <f t="shared" si="588"/>
        <v>103.02000000000044</v>
      </c>
      <c r="AG2912" s="126">
        <f t="shared" si="589"/>
        <v>2.4998786702256748E-2</v>
      </c>
      <c r="AH2912" s="20">
        <v>13.6</v>
      </c>
      <c r="AI2912" s="20">
        <v>650</v>
      </c>
      <c r="AJ2912" s="20"/>
      <c r="AK2912" s="20">
        <v>688</v>
      </c>
      <c r="AL2912" s="20">
        <f t="shared" si="590"/>
        <v>65934.672000000006</v>
      </c>
      <c r="AM2912" s="7" t="s">
        <v>287</v>
      </c>
      <c r="AN2912" s="20"/>
      <c r="AO2912" s="21"/>
      <c r="AP2912" s="21"/>
      <c r="AQ2912" s="5" t="s">
        <v>2695</v>
      </c>
      <c r="AR2912" s="5" t="s">
        <v>2203</v>
      </c>
    </row>
    <row r="2913" spans="1:44">
      <c r="A2913" s="87" t="s">
        <v>562</v>
      </c>
      <c r="B2913" s="5">
        <v>1017040</v>
      </c>
      <c r="C2913" s="5" t="s">
        <v>565</v>
      </c>
      <c r="D2913" s="5" t="s">
        <v>55</v>
      </c>
      <c r="E2913" s="5" t="s">
        <v>2577</v>
      </c>
      <c r="F2913" s="5" t="s">
        <v>2700</v>
      </c>
      <c r="G2913" s="5" t="s">
        <v>2696</v>
      </c>
      <c r="H2913" s="6">
        <v>43103</v>
      </c>
      <c r="I2913" s="5" t="s">
        <v>575</v>
      </c>
      <c r="J2913" s="5" t="s">
        <v>627</v>
      </c>
      <c r="K2913" s="5" t="s">
        <v>568</v>
      </c>
      <c r="L2913" s="7">
        <v>6</v>
      </c>
      <c r="M2913" s="7" t="s">
        <v>287</v>
      </c>
      <c r="N2913" s="8">
        <v>4519</v>
      </c>
      <c r="O2913" s="122">
        <v>0.02</v>
      </c>
      <c r="P2913" s="10">
        <f t="shared" si="579"/>
        <v>90</v>
      </c>
      <c r="Q2913" s="122">
        <v>5.0000000000000001E-3</v>
      </c>
      <c r="R2913" s="10">
        <f t="shared" si="580"/>
        <v>23</v>
      </c>
      <c r="S2913" s="122">
        <f t="shared" si="581"/>
        <v>2.5005532197388804E-2</v>
      </c>
      <c r="T2913" s="10">
        <f t="shared" si="582"/>
        <v>113</v>
      </c>
      <c r="U2913" s="10">
        <f t="shared" si="591"/>
        <v>4632</v>
      </c>
      <c r="V2913" s="11">
        <v>4519</v>
      </c>
      <c r="W2913" s="12">
        <f t="shared" si="583"/>
        <v>0</v>
      </c>
      <c r="X2913" s="123">
        <f t="shared" si="584"/>
        <v>0</v>
      </c>
      <c r="Y2913" s="124" t="str">
        <f t="shared" si="585"/>
        <v>0.00%-8.40%</v>
      </c>
      <c r="Z2913" s="15"/>
      <c r="AA2913" s="15"/>
      <c r="AB2913" s="15"/>
      <c r="AC2913" s="125"/>
      <c r="AD2913" s="8">
        <f t="shared" si="586"/>
        <v>0</v>
      </c>
      <c r="AE2913" s="17">
        <f t="shared" si="587"/>
        <v>4519</v>
      </c>
      <c r="AF2913" s="18">
        <f t="shared" si="588"/>
        <v>0</v>
      </c>
      <c r="AG2913" s="126">
        <f t="shared" si="589"/>
        <v>0</v>
      </c>
      <c r="AH2913" s="20">
        <v>13.6</v>
      </c>
      <c r="AI2913" s="20">
        <v>450</v>
      </c>
      <c r="AJ2913" s="20"/>
      <c r="AK2913" s="20">
        <v>688</v>
      </c>
      <c r="AL2913" s="20">
        <f t="shared" si="590"/>
        <v>67546.399999999994</v>
      </c>
      <c r="AM2913" s="7" t="s">
        <v>287</v>
      </c>
      <c r="AN2913" s="20"/>
      <c r="AO2913" s="21" t="s">
        <v>2705</v>
      </c>
      <c r="AP2913" s="21"/>
      <c r="AQ2913" s="5" t="s">
        <v>2695</v>
      </c>
      <c r="AR2913" s="5" t="s">
        <v>2203</v>
      </c>
    </row>
    <row r="2914" spans="1:44">
      <c r="A2914" s="87" t="s">
        <v>562</v>
      </c>
      <c r="B2914" s="5">
        <v>1017286</v>
      </c>
      <c r="C2914" s="5" t="s">
        <v>565</v>
      </c>
      <c r="D2914" s="5" t="s">
        <v>55</v>
      </c>
      <c r="E2914" s="5" t="s">
        <v>2577</v>
      </c>
      <c r="F2914" s="5" t="s">
        <v>2700</v>
      </c>
      <c r="G2914" s="5" t="s">
        <v>2696</v>
      </c>
      <c r="H2914" s="6">
        <v>43165</v>
      </c>
      <c r="I2914" s="5" t="s">
        <v>575</v>
      </c>
      <c r="J2914" s="5" t="s">
        <v>2642</v>
      </c>
      <c r="K2914" s="5" t="s">
        <v>568</v>
      </c>
      <c r="L2914" s="7">
        <v>6</v>
      </c>
      <c r="M2914" s="7" t="s">
        <v>287</v>
      </c>
      <c r="N2914" s="8">
        <v>4465</v>
      </c>
      <c r="O2914" s="122">
        <v>0.02</v>
      </c>
      <c r="P2914" s="10">
        <f t="shared" si="579"/>
        <v>89</v>
      </c>
      <c r="Q2914" s="122">
        <v>5.0000000000000001E-3</v>
      </c>
      <c r="R2914" s="10">
        <f t="shared" si="580"/>
        <v>22</v>
      </c>
      <c r="S2914" s="122">
        <f t="shared" si="581"/>
        <v>2.4860022396416572E-2</v>
      </c>
      <c r="T2914" s="10">
        <f t="shared" si="582"/>
        <v>111</v>
      </c>
      <c r="U2914" s="10">
        <f t="shared" si="591"/>
        <v>4576</v>
      </c>
      <c r="V2914" s="11">
        <f t="shared" si="591"/>
        <v>4576.0200000000004</v>
      </c>
      <c r="W2914" s="12">
        <f t="shared" si="583"/>
        <v>111.02000000000044</v>
      </c>
      <c r="X2914" s="123">
        <f t="shared" si="584"/>
        <v>2.4899999999999999E-2</v>
      </c>
      <c r="Y2914" s="124" t="str">
        <f t="shared" si="585"/>
        <v>0.00%-8.40%</v>
      </c>
      <c r="Z2914" s="15"/>
      <c r="AA2914" s="15"/>
      <c r="AB2914" s="15"/>
      <c r="AC2914" s="125"/>
      <c r="AD2914" s="8">
        <f t="shared" si="586"/>
        <v>0</v>
      </c>
      <c r="AE2914" s="17">
        <f t="shared" si="587"/>
        <v>4576.0200000000004</v>
      </c>
      <c r="AF2914" s="18">
        <f t="shared" si="588"/>
        <v>111.02000000000044</v>
      </c>
      <c r="AG2914" s="126">
        <f t="shared" si="589"/>
        <v>2.486450167973131E-2</v>
      </c>
      <c r="AH2914" s="20">
        <v>13.6</v>
      </c>
      <c r="AI2914" s="20">
        <v>650</v>
      </c>
      <c r="AJ2914" s="20"/>
      <c r="AK2914" s="20">
        <v>688</v>
      </c>
      <c r="AL2914" s="20">
        <f t="shared" si="590"/>
        <v>70721.872000000003</v>
      </c>
      <c r="AM2914" s="7" t="s">
        <v>287</v>
      </c>
      <c r="AN2914" s="20"/>
      <c r="AO2914" s="21"/>
      <c r="AP2914" s="21"/>
      <c r="AQ2914" s="5" t="s">
        <v>2695</v>
      </c>
      <c r="AR2914" s="5" t="s">
        <v>2203</v>
      </c>
    </row>
    <row r="2915" spans="1:44">
      <c r="A2915" s="87" t="s">
        <v>562</v>
      </c>
      <c r="B2915" s="5">
        <v>1021531</v>
      </c>
      <c r="C2915" s="5" t="s">
        <v>565</v>
      </c>
      <c r="D2915" s="5" t="s">
        <v>55</v>
      </c>
      <c r="E2915" s="5" t="s">
        <v>2577</v>
      </c>
      <c r="F2915" s="5" t="s">
        <v>2700</v>
      </c>
      <c r="G2915" s="5" t="s">
        <v>2696</v>
      </c>
      <c r="H2915" s="6">
        <v>44260</v>
      </c>
      <c r="I2915" s="5" t="s">
        <v>575</v>
      </c>
      <c r="J2915" s="5" t="s">
        <v>653</v>
      </c>
      <c r="K2915" s="5" t="s">
        <v>568</v>
      </c>
      <c r="L2915" s="7">
        <v>6</v>
      </c>
      <c r="M2915" s="7" t="s">
        <v>287</v>
      </c>
      <c r="N2915" s="8">
        <v>4362</v>
      </c>
      <c r="O2915" s="122">
        <v>0.02</v>
      </c>
      <c r="P2915" s="10">
        <f t="shared" si="579"/>
        <v>87</v>
      </c>
      <c r="Q2915" s="122">
        <v>5.0000000000000001E-3</v>
      </c>
      <c r="R2915" s="10">
        <f t="shared" si="580"/>
        <v>22</v>
      </c>
      <c r="S2915" s="122">
        <f t="shared" si="581"/>
        <v>2.4988537368179735E-2</v>
      </c>
      <c r="T2915" s="10">
        <f t="shared" si="582"/>
        <v>109</v>
      </c>
      <c r="U2915" s="10">
        <f t="shared" si="591"/>
        <v>4471</v>
      </c>
      <c r="V2915" s="11">
        <f t="shared" si="591"/>
        <v>4471.0200000000004</v>
      </c>
      <c r="W2915" s="12">
        <f t="shared" si="583"/>
        <v>109.02000000000044</v>
      </c>
      <c r="X2915" s="123">
        <f t="shared" si="584"/>
        <v>2.5000000000000001E-2</v>
      </c>
      <c r="Y2915" s="124" t="str">
        <f t="shared" si="585"/>
        <v>0.00%-8.40%</v>
      </c>
      <c r="Z2915" s="15"/>
      <c r="AA2915" s="15"/>
      <c r="AB2915" s="15"/>
      <c r="AC2915" s="125"/>
      <c r="AD2915" s="8">
        <f t="shared" si="586"/>
        <v>0</v>
      </c>
      <c r="AE2915" s="17">
        <f t="shared" si="587"/>
        <v>4471.0200000000004</v>
      </c>
      <c r="AF2915" s="18">
        <f t="shared" si="588"/>
        <v>109.02000000000044</v>
      </c>
      <c r="AG2915" s="126">
        <f t="shared" si="589"/>
        <v>2.4993122420907898E-2</v>
      </c>
      <c r="AH2915" s="20">
        <v>13.6</v>
      </c>
      <c r="AI2915" s="20">
        <v>750</v>
      </c>
      <c r="AJ2915" s="20"/>
      <c r="AK2915" s="20">
        <v>688</v>
      </c>
      <c r="AL2915" s="20">
        <f t="shared" si="590"/>
        <v>70493.872000000003</v>
      </c>
      <c r="AM2915" s="7" t="s">
        <v>287</v>
      </c>
      <c r="AN2915" s="20"/>
      <c r="AO2915" s="21"/>
      <c r="AP2915" s="21"/>
      <c r="AQ2915" s="5" t="s">
        <v>2695</v>
      </c>
      <c r="AR2915" s="5" t="s">
        <v>2203</v>
      </c>
    </row>
    <row r="2916" spans="1:44">
      <c r="A2916" s="87" t="s">
        <v>562</v>
      </c>
      <c r="B2916" s="5">
        <v>1111036</v>
      </c>
      <c r="C2916" s="5" t="s">
        <v>565</v>
      </c>
      <c r="D2916" s="5" t="s">
        <v>55</v>
      </c>
      <c r="E2916" s="5" t="s">
        <v>2577</v>
      </c>
      <c r="F2916" s="5" t="s">
        <v>2700</v>
      </c>
      <c r="G2916" s="5" t="s">
        <v>2696</v>
      </c>
      <c r="H2916" s="6">
        <v>35744</v>
      </c>
      <c r="I2916" s="5" t="s">
        <v>575</v>
      </c>
      <c r="J2916" s="5" t="s">
        <v>653</v>
      </c>
      <c r="K2916" s="5" t="s">
        <v>568</v>
      </c>
      <c r="L2916" s="7">
        <v>6</v>
      </c>
      <c r="M2916" s="7" t="s">
        <v>287</v>
      </c>
      <c r="N2916" s="8">
        <v>4929</v>
      </c>
      <c r="O2916" s="122">
        <v>0.02</v>
      </c>
      <c r="P2916" s="10">
        <f t="shared" si="579"/>
        <v>99</v>
      </c>
      <c r="Q2916" s="122">
        <v>5.0000000000000001E-3</v>
      </c>
      <c r="R2916" s="10">
        <f t="shared" si="580"/>
        <v>25</v>
      </c>
      <c r="S2916" s="122">
        <f t="shared" si="581"/>
        <v>2.5157232704402517E-2</v>
      </c>
      <c r="T2916" s="10">
        <f t="shared" si="582"/>
        <v>124</v>
      </c>
      <c r="U2916" s="10">
        <f t="shared" si="591"/>
        <v>5053</v>
      </c>
      <c r="V2916" s="11">
        <v>5030</v>
      </c>
      <c r="W2916" s="12">
        <f t="shared" si="583"/>
        <v>101</v>
      </c>
      <c r="X2916" s="123">
        <f t="shared" si="584"/>
        <v>2.0500000000000001E-2</v>
      </c>
      <c r="Y2916" s="124" t="str">
        <f t="shared" si="585"/>
        <v>0.00%-8.40%</v>
      </c>
      <c r="Z2916" s="15"/>
      <c r="AA2916" s="15"/>
      <c r="AB2916" s="15"/>
      <c r="AC2916" s="125"/>
      <c r="AD2916" s="8">
        <f t="shared" si="586"/>
        <v>0</v>
      </c>
      <c r="AE2916" s="17">
        <f t="shared" si="587"/>
        <v>5030</v>
      </c>
      <c r="AF2916" s="18">
        <f t="shared" si="588"/>
        <v>101</v>
      </c>
      <c r="AG2916" s="126">
        <f t="shared" si="589"/>
        <v>2.0490971799553614E-2</v>
      </c>
      <c r="AH2916" s="20">
        <v>13.6</v>
      </c>
      <c r="AI2916" s="20">
        <v>750</v>
      </c>
      <c r="AJ2916" s="20"/>
      <c r="AK2916" s="20">
        <v>688</v>
      </c>
      <c r="AL2916" s="20">
        <f t="shared" si="590"/>
        <v>78096</v>
      </c>
      <c r="AM2916" s="7" t="s">
        <v>287</v>
      </c>
      <c r="AN2916" s="20"/>
      <c r="AO2916" s="21"/>
      <c r="AP2916" s="21"/>
      <c r="AQ2916" s="5" t="s">
        <v>2695</v>
      </c>
      <c r="AR2916" s="5" t="s">
        <v>2203</v>
      </c>
    </row>
    <row r="2917" spans="1:44">
      <c r="A2917" s="87" t="s">
        <v>562</v>
      </c>
      <c r="B2917" s="5">
        <v>1111039</v>
      </c>
      <c r="C2917" s="5" t="s">
        <v>565</v>
      </c>
      <c r="D2917" s="5" t="s">
        <v>55</v>
      </c>
      <c r="E2917" s="5" t="s">
        <v>2577</v>
      </c>
      <c r="F2917" s="5" t="s">
        <v>2700</v>
      </c>
      <c r="G2917" s="5" t="s">
        <v>2696</v>
      </c>
      <c r="H2917" s="6">
        <v>36410</v>
      </c>
      <c r="I2917" s="5" t="s">
        <v>575</v>
      </c>
      <c r="J2917" s="5" t="s">
        <v>2644</v>
      </c>
      <c r="K2917" s="5" t="s">
        <v>568</v>
      </c>
      <c r="L2917" s="7">
        <v>6</v>
      </c>
      <c r="M2917" s="7" t="s">
        <v>287</v>
      </c>
      <c r="N2917" s="8">
        <v>5338</v>
      </c>
      <c r="O2917" s="122">
        <v>0.02</v>
      </c>
      <c r="P2917" s="10">
        <f t="shared" si="579"/>
        <v>107</v>
      </c>
      <c r="Q2917" s="122">
        <v>5.0000000000000001E-3</v>
      </c>
      <c r="R2917" s="10">
        <f t="shared" si="580"/>
        <v>27</v>
      </c>
      <c r="S2917" s="122">
        <f t="shared" si="581"/>
        <v>2.5103034844511051E-2</v>
      </c>
      <c r="T2917" s="10">
        <f t="shared" si="582"/>
        <v>134</v>
      </c>
      <c r="U2917" s="10">
        <f t="shared" si="591"/>
        <v>5472</v>
      </c>
      <c r="V2917" s="11">
        <f t="shared" si="591"/>
        <v>5472.02</v>
      </c>
      <c r="W2917" s="12">
        <f t="shared" si="583"/>
        <v>134.02000000000044</v>
      </c>
      <c r="X2917" s="123">
        <f t="shared" si="584"/>
        <v>2.5100000000000001E-2</v>
      </c>
      <c r="Y2917" s="124" t="str">
        <f t="shared" si="585"/>
        <v>0.00%-8.40%</v>
      </c>
      <c r="Z2917" s="15"/>
      <c r="AA2917" s="15"/>
      <c r="AB2917" s="15"/>
      <c r="AC2917" s="125"/>
      <c r="AD2917" s="8">
        <f t="shared" si="586"/>
        <v>0</v>
      </c>
      <c r="AE2917" s="17">
        <f t="shared" si="587"/>
        <v>5472.02</v>
      </c>
      <c r="AF2917" s="18">
        <f t="shared" si="588"/>
        <v>134.02000000000044</v>
      </c>
      <c r="AG2917" s="126">
        <f t="shared" si="589"/>
        <v>2.5106781566129666E-2</v>
      </c>
      <c r="AH2917" s="20">
        <v>13.6</v>
      </c>
      <c r="AI2917" s="20">
        <v>650</v>
      </c>
      <c r="AJ2917" s="20"/>
      <c r="AK2917" s="20">
        <v>688</v>
      </c>
      <c r="AL2917" s="20">
        <f t="shared" si="590"/>
        <v>82907.472000000009</v>
      </c>
      <c r="AM2917" s="7" t="s">
        <v>287</v>
      </c>
      <c r="AN2917" s="20"/>
      <c r="AO2917" s="21"/>
      <c r="AP2917" s="21"/>
      <c r="AQ2917" s="5" t="s">
        <v>2695</v>
      </c>
      <c r="AR2917" s="5" t="s">
        <v>2203</v>
      </c>
    </row>
    <row r="2918" spans="1:44">
      <c r="A2918" s="87" t="s">
        <v>562</v>
      </c>
      <c r="B2918" s="5">
        <v>1111148</v>
      </c>
      <c r="C2918" s="5" t="s">
        <v>565</v>
      </c>
      <c r="D2918" s="5" t="s">
        <v>55</v>
      </c>
      <c r="E2918" s="5" t="s">
        <v>2577</v>
      </c>
      <c r="F2918" s="5" t="s">
        <v>2700</v>
      </c>
      <c r="G2918" s="5" t="s">
        <v>2696</v>
      </c>
      <c r="H2918" s="6">
        <v>43172</v>
      </c>
      <c r="I2918" s="5" t="s">
        <v>575</v>
      </c>
      <c r="J2918" s="5" t="s">
        <v>2644</v>
      </c>
      <c r="K2918" s="5" t="s">
        <v>568</v>
      </c>
      <c r="L2918" s="7">
        <v>6</v>
      </c>
      <c r="M2918" s="7" t="s">
        <v>287</v>
      </c>
      <c r="N2918" s="8">
        <v>4684</v>
      </c>
      <c r="O2918" s="122">
        <v>0.02</v>
      </c>
      <c r="P2918" s="10">
        <f t="shared" si="579"/>
        <v>94</v>
      </c>
      <c r="Q2918" s="122">
        <v>5.0000000000000001E-3</v>
      </c>
      <c r="R2918" s="10">
        <f t="shared" si="580"/>
        <v>23</v>
      </c>
      <c r="S2918" s="122">
        <f t="shared" si="581"/>
        <v>2.497865072587532E-2</v>
      </c>
      <c r="T2918" s="10">
        <f t="shared" si="582"/>
        <v>117</v>
      </c>
      <c r="U2918" s="10">
        <f t="shared" si="591"/>
        <v>4801</v>
      </c>
      <c r="V2918" s="11">
        <v>4684</v>
      </c>
      <c r="W2918" s="12">
        <f t="shared" si="583"/>
        <v>0</v>
      </c>
      <c r="X2918" s="123">
        <f t="shared" si="584"/>
        <v>0</v>
      </c>
      <c r="Y2918" s="124" t="str">
        <f t="shared" si="585"/>
        <v>0.00%-8.40%</v>
      </c>
      <c r="Z2918" s="15"/>
      <c r="AA2918" s="15"/>
      <c r="AB2918" s="15"/>
      <c r="AC2918" s="125"/>
      <c r="AD2918" s="8">
        <f t="shared" si="586"/>
        <v>0</v>
      </c>
      <c r="AE2918" s="17">
        <f t="shared" si="587"/>
        <v>4684</v>
      </c>
      <c r="AF2918" s="18">
        <f t="shared" si="588"/>
        <v>0</v>
      </c>
      <c r="AG2918" s="126">
        <f t="shared" si="589"/>
        <v>0</v>
      </c>
      <c r="AH2918" s="20">
        <v>13.6</v>
      </c>
      <c r="AI2918" s="20">
        <v>650</v>
      </c>
      <c r="AJ2918" s="20"/>
      <c r="AK2918" s="20">
        <v>688</v>
      </c>
      <c r="AL2918" s="20">
        <f t="shared" si="590"/>
        <v>72190.399999999994</v>
      </c>
      <c r="AM2918" s="7" t="s">
        <v>287</v>
      </c>
      <c r="AN2918" s="20" t="s">
        <v>588</v>
      </c>
      <c r="AO2918" s="21" t="s">
        <v>577</v>
      </c>
      <c r="AP2918" s="21"/>
      <c r="AQ2918" s="5" t="s">
        <v>2695</v>
      </c>
      <c r="AR2918" s="5" t="s">
        <v>2203</v>
      </c>
    </row>
    <row r="2919" spans="1:44">
      <c r="A2919" s="87" t="s">
        <v>562</v>
      </c>
      <c r="B2919" s="5">
        <v>1112033</v>
      </c>
      <c r="C2919" s="5" t="s">
        <v>565</v>
      </c>
      <c r="D2919" s="5" t="s">
        <v>55</v>
      </c>
      <c r="E2919" s="5" t="s">
        <v>2577</v>
      </c>
      <c r="F2919" s="5" t="s">
        <v>2700</v>
      </c>
      <c r="G2919" s="5" t="s">
        <v>2696</v>
      </c>
      <c r="H2919" s="6">
        <v>32143</v>
      </c>
      <c r="I2919" s="5" t="s">
        <v>575</v>
      </c>
      <c r="J2919" s="5" t="s">
        <v>627</v>
      </c>
      <c r="K2919" s="5" t="s">
        <v>568</v>
      </c>
      <c r="L2919" s="7">
        <v>6</v>
      </c>
      <c r="M2919" s="7" t="s">
        <v>287</v>
      </c>
      <c r="N2919" s="8">
        <v>4614</v>
      </c>
      <c r="O2919" s="122">
        <v>0.02</v>
      </c>
      <c r="P2919" s="10">
        <f t="shared" si="579"/>
        <v>92</v>
      </c>
      <c r="Q2919" s="122">
        <v>5.0000000000000001E-3</v>
      </c>
      <c r="R2919" s="10">
        <f t="shared" si="580"/>
        <v>23</v>
      </c>
      <c r="S2919" s="122">
        <f t="shared" si="581"/>
        <v>2.492414390983962E-2</v>
      </c>
      <c r="T2919" s="10">
        <f t="shared" si="582"/>
        <v>115</v>
      </c>
      <c r="U2919" s="10">
        <f t="shared" si="591"/>
        <v>4729</v>
      </c>
      <c r="V2919" s="11">
        <f t="shared" si="591"/>
        <v>4729.0200000000004</v>
      </c>
      <c r="W2919" s="12">
        <f t="shared" si="583"/>
        <v>115.02000000000044</v>
      </c>
      <c r="X2919" s="123">
        <f t="shared" si="584"/>
        <v>2.4899999999999999E-2</v>
      </c>
      <c r="Y2919" s="124" t="str">
        <f t="shared" si="585"/>
        <v>0.00%-8.40%</v>
      </c>
      <c r="Z2919" s="15"/>
      <c r="AA2919" s="15"/>
      <c r="AB2919" s="15"/>
      <c r="AC2919" s="125"/>
      <c r="AD2919" s="8">
        <f t="shared" si="586"/>
        <v>0</v>
      </c>
      <c r="AE2919" s="17">
        <f t="shared" si="587"/>
        <v>4729.0200000000004</v>
      </c>
      <c r="AF2919" s="18">
        <f t="shared" si="588"/>
        <v>115.02000000000044</v>
      </c>
      <c r="AG2919" s="126">
        <f t="shared" si="589"/>
        <v>2.492847854356306E-2</v>
      </c>
      <c r="AH2919" s="20">
        <v>13.6</v>
      </c>
      <c r="AI2919" s="20">
        <v>450</v>
      </c>
      <c r="AJ2919" s="20"/>
      <c r="AK2919" s="20">
        <v>688</v>
      </c>
      <c r="AL2919" s="20">
        <f t="shared" si="590"/>
        <v>70402.672000000006</v>
      </c>
      <c r="AM2919" s="7" t="s">
        <v>287</v>
      </c>
      <c r="AN2919" s="20"/>
      <c r="AO2919" s="21"/>
      <c r="AP2919" s="21"/>
      <c r="AQ2919" s="5" t="s">
        <v>2695</v>
      </c>
      <c r="AR2919" s="5" t="s">
        <v>2203</v>
      </c>
    </row>
    <row r="2920" spans="1:44">
      <c r="A2920" s="87" t="s">
        <v>562</v>
      </c>
      <c r="B2920" s="5">
        <v>1112050</v>
      </c>
      <c r="C2920" s="5" t="s">
        <v>565</v>
      </c>
      <c r="D2920" s="5" t="s">
        <v>55</v>
      </c>
      <c r="E2920" s="5" t="s">
        <v>2577</v>
      </c>
      <c r="F2920" s="5" t="s">
        <v>2700</v>
      </c>
      <c r="G2920" s="5" t="s">
        <v>2696</v>
      </c>
      <c r="H2920" s="6">
        <v>32478</v>
      </c>
      <c r="I2920" s="5" t="s">
        <v>575</v>
      </c>
      <c r="J2920" s="5" t="s">
        <v>2644</v>
      </c>
      <c r="K2920" s="5" t="s">
        <v>568</v>
      </c>
      <c r="L2920" s="7">
        <v>6</v>
      </c>
      <c r="M2920" s="7" t="s">
        <v>287</v>
      </c>
      <c r="N2920" s="8">
        <v>4809</v>
      </c>
      <c r="O2920" s="122">
        <v>0.02</v>
      </c>
      <c r="P2920" s="10">
        <f t="shared" si="579"/>
        <v>96</v>
      </c>
      <c r="Q2920" s="122">
        <v>5.0000000000000001E-3</v>
      </c>
      <c r="R2920" s="10">
        <f t="shared" si="580"/>
        <v>24</v>
      </c>
      <c r="S2920" s="122">
        <f t="shared" si="581"/>
        <v>2.4953212726138492E-2</v>
      </c>
      <c r="T2920" s="10">
        <f t="shared" si="582"/>
        <v>120</v>
      </c>
      <c r="U2920" s="10">
        <f t="shared" si="591"/>
        <v>4929</v>
      </c>
      <c r="V2920" s="11">
        <f t="shared" si="591"/>
        <v>4929.0200000000004</v>
      </c>
      <c r="W2920" s="12">
        <f t="shared" si="583"/>
        <v>120.02000000000044</v>
      </c>
      <c r="X2920" s="123">
        <f t="shared" si="584"/>
        <v>2.5000000000000001E-2</v>
      </c>
      <c r="Y2920" s="124" t="str">
        <f t="shared" si="585"/>
        <v>0.00%-8.40%</v>
      </c>
      <c r="Z2920" s="15"/>
      <c r="AA2920" s="15"/>
      <c r="AB2920" s="15"/>
      <c r="AC2920" s="125"/>
      <c r="AD2920" s="8">
        <f t="shared" si="586"/>
        <v>0</v>
      </c>
      <c r="AE2920" s="17">
        <f t="shared" si="587"/>
        <v>4929.0200000000004</v>
      </c>
      <c r="AF2920" s="18">
        <f t="shared" si="588"/>
        <v>120.02000000000044</v>
      </c>
      <c r="AG2920" s="126">
        <f t="shared" si="589"/>
        <v>2.4957371594926281E-2</v>
      </c>
      <c r="AH2920" s="20">
        <v>13.6</v>
      </c>
      <c r="AI2920" s="20">
        <v>650</v>
      </c>
      <c r="AJ2920" s="20"/>
      <c r="AK2920" s="20">
        <v>688</v>
      </c>
      <c r="AL2920" s="20">
        <f t="shared" si="590"/>
        <v>75522.672000000006</v>
      </c>
      <c r="AM2920" s="7" t="s">
        <v>287</v>
      </c>
      <c r="AN2920" s="20"/>
      <c r="AO2920" s="21"/>
      <c r="AP2920" s="21"/>
      <c r="AQ2920" s="5" t="s">
        <v>2695</v>
      </c>
      <c r="AR2920" s="5" t="s">
        <v>2203</v>
      </c>
    </row>
    <row r="2921" spans="1:44">
      <c r="A2921" s="87" t="s">
        <v>562</v>
      </c>
      <c r="B2921" s="5">
        <v>1112084</v>
      </c>
      <c r="C2921" s="5" t="s">
        <v>565</v>
      </c>
      <c r="D2921" s="5" t="s">
        <v>55</v>
      </c>
      <c r="E2921" s="5" t="s">
        <v>2577</v>
      </c>
      <c r="F2921" s="5" t="s">
        <v>2700</v>
      </c>
      <c r="G2921" s="5" t="s">
        <v>2696</v>
      </c>
      <c r="H2921" s="6">
        <v>33503</v>
      </c>
      <c r="I2921" s="5" t="s">
        <v>575</v>
      </c>
      <c r="J2921" s="5" t="s">
        <v>627</v>
      </c>
      <c r="K2921" s="5" t="s">
        <v>568</v>
      </c>
      <c r="L2921" s="7">
        <v>6</v>
      </c>
      <c r="M2921" s="7" t="s">
        <v>287</v>
      </c>
      <c r="N2921" s="8">
        <v>4946</v>
      </c>
      <c r="O2921" s="122">
        <v>0.02</v>
      </c>
      <c r="P2921" s="10">
        <f t="shared" si="579"/>
        <v>99</v>
      </c>
      <c r="Q2921" s="122">
        <v>5.0000000000000001E-3</v>
      </c>
      <c r="R2921" s="10">
        <f t="shared" si="580"/>
        <v>25</v>
      </c>
      <c r="S2921" s="122">
        <f t="shared" si="581"/>
        <v>2.5070764253942581E-2</v>
      </c>
      <c r="T2921" s="10">
        <f t="shared" si="582"/>
        <v>124</v>
      </c>
      <c r="U2921" s="10">
        <f t="shared" si="591"/>
        <v>5070</v>
      </c>
      <c r="V2921" s="11">
        <f t="shared" si="591"/>
        <v>5070.0200000000004</v>
      </c>
      <c r="W2921" s="12">
        <f t="shared" si="583"/>
        <v>124.02000000000044</v>
      </c>
      <c r="X2921" s="123">
        <f t="shared" si="584"/>
        <v>2.5100000000000001E-2</v>
      </c>
      <c r="Y2921" s="124" t="str">
        <f t="shared" si="585"/>
        <v>0.00%-8.40%</v>
      </c>
      <c r="Z2921" s="15"/>
      <c r="AA2921" s="15"/>
      <c r="AB2921" s="15"/>
      <c r="AC2921" s="125"/>
      <c r="AD2921" s="8">
        <f t="shared" si="586"/>
        <v>0</v>
      </c>
      <c r="AE2921" s="17">
        <f t="shared" si="587"/>
        <v>5070.0200000000004</v>
      </c>
      <c r="AF2921" s="18">
        <f t="shared" si="588"/>
        <v>124.02000000000044</v>
      </c>
      <c r="AG2921" s="126">
        <f t="shared" si="589"/>
        <v>2.5074807925596465E-2</v>
      </c>
      <c r="AH2921" s="20">
        <v>13.6</v>
      </c>
      <c r="AI2921" s="20">
        <v>450</v>
      </c>
      <c r="AJ2921" s="20"/>
      <c r="AK2921" s="20">
        <v>688</v>
      </c>
      <c r="AL2921" s="20">
        <f t="shared" si="590"/>
        <v>75040.271999999997</v>
      </c>
      <c r="AM2921" s="7" t="s">
        <v>287</v>
      </c>
      <c r="AN2921" s="20"/>
      <c r="AO2921" s="21"/>
      <c r="AP2921" s="21"/>
      <c r="AQ2921" s="5" t="s">
        <v>2695</v>
      </c>
      <c r="AR2921" s="5" t="s">
        <v>2203</v>
      </c>
    </row>
    <row r="2922" spans="1:44">
      <c r="A2922" s="87" t="s">
        <v>562</v>
      </c>
      <c r="B2922" s="5">
        <v>1112086</v>
      </c>
      <c r="C2922" s="5" t="s">
        <v>565</v>
      </c>
      <c r="D2922" s="5" t="s">
        <v>55</v>
      </c>
      <c r="E2922" s="5" t="s">
        <v>2577</v>
      </c>
      <c r="F2922" s="5" t="s">
        <v>2700</v>
      </c>
      <c r="G2922" s="5" t="s">
        <v>2696</v>
      </c>
      <c r="H2922" s="6">
        <v>36356</v>
      </c>
      <c r="I2922" s="5" t="s">
        <v>575</v>
      </c>
      <c r="J2922" s="5" t="s">
        <v>627</v>
      </c>
      <c r="K2922" s="5" t="s">
        <v>568</v>
      </c>
      <c r="L2922" s="7">
        <v>6</v>
      </c>
      <c r="M2922" s="7" t="s">
        <v>287</v>
      </c>
      <c r="N2922" s="8">
        <v>4715</v>
      </c>
      <c r="O2922" s="122">
        <v>0.02</v>
      </c>
      <c r="P2922" s="10">
        <f t="shared" si="579"/>
        <v>94</v>
      </c>
      <c r="Q2922" s="122">
        <v>5.0000000000000001E-3</v>
      </c>
      <c r="R2922" s="10">
        <f t="shared" si="580"/>
        <v>24</v>
      </c>
      <c r="S2922" s="122">
        <f t="shared" si="581"/>
        <v>2.5026511134676563E-2</v>
      </c>
      <c r="T2922" s="10">
        <f t="shared" si="582"/>
        <v>118</v>
      </c>
      <c r="U2922" s="10">
        <f t="shared" si="591"/>
        <v>4833</v>
      </c>
      <c r="V2922" s="11">
        <v>4715</v>
      </c>
      <c r="W2922" s="12">
        <f t="shared" si="583"/>
        <v>0</v>
      </c>
      <c r="X2922" s="123">
        <f t="shared" si="584"/>
        <v>0</v>
      </c>
      <c r="Y2922" s="124" t="str">
        <f t="shared" si="585"/>
        <v>0.00%-8.40%</v>
      </c>
      <c r="Z2922" s="15"/>
      <c r="AA2922" s="15"/>
      <c r="AB2922" s="15"/>
      <c r="AC2922" s="125"/>
      <c r="AD2922" s="8">
        <f t="shared" si="586"/>
        <v>0</v>
      </c>
      <c r="AE2922" s="17">
        <f t="shared" si="587"/>
        <v>4715</v>
      </c>
      <c r="AF2922" s="18">
        <f t="shared" si="588"/>
        <v>0</v>
      </c>
      <c r="AG2922" s="126">
        <f t="shared" si="589"/>
        <v>0</v>
      </c>
      <c r="AH2922" s="20">
        <v>13.6</v>
      </c>
      <c r="AI2922" s="20">
        <v>450</v>
      </c>
      <c r="AJ2922" s="20"/>
      <c r="AK2922" s="20">
        <v>688</v>
      </c>
      <c r="AL2922" s="20">
        <f t="shared" si="590"/>
        <v>70212</v>
      </c>
      <c r="AM2922" s="7" t="s">
        <v>287</v>
      </c>
      <c r="AN2922" s="20"/>
      <c r="AO2922" s="21" t="s">
        <v>577</v>
      </c>
      <c r="AP2922" s="21"/>
      <c r="AQ2922" s="5" t="s">
        <v>2695</v>
      </c>
      <c r="AR2922" s="5" t="s">
        <v>2203</v>
      </c>
    </row>
    <row r="2923" spans="1:44">
      <c r="A2923" s="87" t="s">
        <v>562</v>
      </c>
      <c r="B2923" s="5">
        <v>1113050</v>
      </c>
      <c r="C2923" s="5" t="s">
        <v>565</v>
      </c>
      <c r="D2923" s="5" t="s">
        <v>55</v>
      </c>
      <c r="E2923" s="5" t="s">
        <v>2577</v>
      </c>
      <c r="F2923" s="5" t="s">
        <v>2700</v>
      </c>
      <c r="G2923" s="5" t="s">
        <v>2696</v>
      </c>
      <c r="H2923" s="6">
        <v>36272</v>
      </c>
      <c r="I2923" s="5" t="s">
        <v>575</v>
      </c>
      <c r="J2923" s="5" t="s">
        <v>627</v>
      </c>
      <c r="K2923" s="5" t="s">
        <v>568</v>
      </c>
      <c r="L2923" s="7">
        <v>6</v>
      </c>
      <c r="M2923" s="7" t="s">
        <v>287</v>
      </c>
      <c r="N2923" s="8">
        <v>4628</v>
      </c>
      <c r="O2923" s="122">
        <v>0.02</v>
      </c>
      <c r="P2923" s="10">
        <f t="shared" si="579"/>
        <v>93</v>
      </c>
      <c r="Q2923" s="122">
        <v>5.0000000000000001E-3</v>
      </c>
      <c r="R2923" s="10">
        <f t="shared" si="580"/>
        <v>23</v>
      </c>
      <c r="S2923" s="122">
        <f t="shared" si="581"/>
        <v>2.5064822817631807E-2</v>
      </c>
      <c r="T2923" s="10">
        <f t="shared" si="582"/>
        <v>116</v>
      </c>
      <c r="U2923" s="10">
        <f t="shared" si="591"/>
        <v>4744</v>
      </c>
      <c r="V2923" s="11">
        <v>4725</v>
      </c>
      <c r="W2923" s="12">
        <f t="shared" si="583"/>
        <v>97</v>
      </c>
      <c r="X2923" s="123">
        <f t="shared" si="584"/>
        <v>2.1000000000000001E-2</v>
      </c>
      <c r="Y2923" s="124" t="str">
        <f t="shared" si="585"/>
        <v>0.00%-8.40%</v>
      </c>
      <c r="Z2923" s="15"/>
      <c r="AA2923" s="15"/>
      <c r="AB2923" s="15"/>
      <c r="AC2923" s="125"/>
      <c r="AD2923" s="8">
        <f t="shared" si="586"/>
        <v>0</v>
      </c>
      <c r="AE2923" s="17">
        <f t="shared" si="587"/>
        <v>4725</v>
      </c>
      <c r="AF2923" s="18">
        <f t="shared" si="588"/>
        <v>97</v>
      </c>
      <c r="AG2923" s="126">
        <f t="shared" si="589"/>
        <v>2.0959377700950688E-2</v>
      </c>
      <c r="AH2923" s="20">
        <v>13.6</v>
      </c>
      <c r="AI2923" s="20">
        <v>450</v>
      </c>
      <c r="AJ2923" s="20"/>
      <c r="AK2923" s="20">
        <v>688</v>
      </c>
      <c r="AL2923" s="20">
        <f t="shared" si="590"/>
        <v>70348</v>
      </c>
      <c r="AM2923" s="7" t="s">
        <v>287</v>
      </c>
      <c r="AN2923" s="20"/>
      <c r="AO2923" s="21"/>
      <c r="AP2923" s="21"/>
      <c r="AQ2923" s="5" t="s">
        <v>2695</v>
      </c>
      <c r="AR2923" s="5" t="s">
        <v>2203</v>
      </c>
    </row>
    <row r="2924" spans="1:44">
      <c r="A2924" s="87" t="s">
        <v>562</v>
      </c>
      <c r="B2924" s="5">
        <v>1113071</v>
      </c>
      <c r="C2924" s="5" t="s">
        <v>565</v>
      </c>
      <c r="D2924" s="5" t="s">
        <v>55</v>
      </c>
      <c r="E2924" s="5" t="s">
        <v>2577</v>
      </c>
      <c r="F2924" s="5" t="s">
        <v>2700</v>
      </c>
      <c r="G2924" s="5" t="s">
        <v>2696</v>
      </c>
      <c r="H2924" s="6">
        <v>37446</v>
      </c>
      <c r="I2924" s="5" t="s">
        <v>575</v>
      </c>
      <c r="J2924" s="5" t="s">
        <v>627</v>
      </c>
      <c r="K2924" s="5" t="s">
        <v>568</v>
      </c>
      <c r="L2924" s="7">
        <v>6</v>
      </c>
      <c r="M2924" s="7" t="s">
        <v>287</v>
      </c>
      <c r="N2924" s="8">
        <v>4522</v>
      </c>
      <c r="O2924" s="122">
        <v>0.02</v>
      </c>
      <c r="P2924" s="10">
        <f t="shared" si="579"/>
        <v>90</v>
      </c>
      <c r="Q2924" s="122">
        <v>5.0000000000000001E-3</v>
      </c>
      <c r="R2924" s="10">
        <f t="shared" si="580"/>
        <v>23</v>
      </c>
      <c r="S2924" s="122">
        <f t="shared" si="581"/>
        <v>2.4988942945599293E-2</v>
      </c>
      <c r="T2924" s="10">
        <f t="shared" si="582"/>
        <v>113</v>
      </c>
      <c r="U2924" s="10">
        <f t="shared" si="591"/>
        <v>4635</v>
      </c>
      <c r="V2924" s="11">
        <v>4522</v>
      </c>
      <c r="W2924" s="12">
        <f t="shared" si="583"/>
        <v>0</v>
      </c>
      <c r="X2924" s="123">
        <f t="shared" si="584"/>
        <v>0</v>
      </c>
      <c r="Y2924" s="124" t="str">
        <f t="shared" si="585"/>
        <v>0.00%-8.40%</v>
      </c>
      <c r="Z2924" s="15"/>
      <c r="AA2924" s="15"/>
      <c r="AB2924" s="15"/>
      <c r="AC2924" s="125"/>
      <c r="AD2924" s="8">
        <f t="shared" si="586"/>
        <v>0</v>
      </c>
      <c r="AE2924" s="17">
        <f t="shared" si="587"/>
        <v>4522</v>
      </c>
      <c r="AF2924" s="18">
        <f t="shared" si="588"/>
        <v>0</v>
      </c>
      <c r="AG2924" s="126">
        <f t="shared" si="589"/>
        <v>0</v>
      </c>
      <c r="AH2924" s="20">
        <v>13.6</v>
      </c>
      <c r="AI2924" s="20">
        <v>450</v>
      </c>
      <c r="AJ2924" s="20"/>
      <c r="AK2924" s="20">
        <v>688</v>
      </c>
      <c r="AL2924" s="20">
        <f t="shared" si="590"/>
        <v>67587.199999999997</v>
      </c>
      <c r="AM2924" s="7" t="s">
        <v>287</v>
      </c>
      <c r="AN2924" s="20"/>
      <c r="AO2924" s="21" t="s">
        <v>577</v>
      </c>
      <c r="AP2924" s="21"/>
      <c r="AQ2924" s="5" t="s">
        <v>2695</v>
      </c>
      <c r="AR2924" s="5" t="s">
        <v>2203</v>
      </c>
    </row>
    <row r="2925" spans="1:44">
      <c r="A2925" s="87" t="s">
        <v>562</v>
      </c>
      <c r="B2925" s="5">
        <v>1114033</v>
      </c>
      <c r="C2925" s="5" t="s">
        <v>565</v>
      </c>
      <c r="D2925" s="5" t="s">
        <v>55</v>
      </c>
      <c r="E2925" s="5" t="s">
        <v>2577</v>
      </c>
      <c r="F2925" s="5" t="s">
        <v>2700</v>
      </c>
      <c r="G2925" s="5" t="s">
        <v>2696</v>
      </c>
      <c r="H2925" s="6">
        <v>33472</v>
      </c>
      <c r="I2925" s="5" t="s">
        <v>575</v>
      </c>
      <c r="J2925" s="5" t="s">
        <v>2642</v>
      </c>
      <c r="K2925" s="5" t="s">
        <v>568</v>
      </c>
      <c r="L2925" s="7">
        <v>6</v>
      </c>
      <c r="M2925" s="7" t="s">
        <v>287</v>
      </c>
      <c r="N2925" s="8">
        <v>5015</v>
      </c>
      <c r="O2925" s="122">
        <v>0.02</v>
      </c>
      <c r="P2925" s="10">
        <f t="shared" si="579"/>
        <v>100</v>
      </c>
      <c r="Q2925" s="122">
        <v>5.0000000000000001E-3</v>
      </c>
      <c r="R2925" s="10">
        <f t="shared" si="580"/>
        <v>25</v>
      </c>
      <c r="S2925" s="122">
        <f t="shared" si="581"/>
        <v>2.4925224327018942E-2</v>
      </c>
      <c r="T2925" s="10">
        <f t="shared" si="582"/>
        <v>125</v>
      </c>
      <c r="U2925" s="10">
        <f t="shared" si="591"/>
        <v>5140</v>
      </c>
      <c r="V2925" s="11">
        <v>5200</v>
      </c>
      <c r="W2925" s="12">
        <f t="shared" si="583"/>
        <v>185</v>
      </c>
      <c r="X2925" s="123">
        <f t="shared" si="584"/>
        <v>3.6900000000000002E-2</v>
      </c>
      <c r="Y2925" s="124" t="str">
        <f t="shared" si="585"/>
        <v>0.00%-8.40%</v>
      </c>
      <c r="Z2925" s="15"/>
      <c r="AA2925" s="15"/>
      <c r="AB2925" s="15"/>
      <c r="AC2925" s="125"/>
      <c r="AD2925" s="8">
        <f t="shared" si="586"/>
        <v>0</v>
      </c>
      <c r="AE2925" s="17">
        <f t="shared" si="587"/>
        <v>5200</v>
      </c>
      <c r="AF2925" s="18">
        <f t="shared" si="588"/>
        <v>185</v>
      </c>
      <c r="AG2925" s="126">
        <f t="shared" si="589"/>
        <v>3.6889332003988029E-2</v>
      </c>
      <c r="AH2925" s="20">
        <v>13.6</v>
      </c>
      <c r="AI2925" s="20">
        <v>650</v>
      </c>
      <c r="AJ2925" s="20"/>
      <c r="AK2925" s="20">
        <v>688</v>
      </c>
      <c r="AL2925" s="20">
        <f t="shared" si="590"/>
        <v>79208</v>
      </c>
      <c r="AM2925" s="7" t="s">
        <v>287</v>
      </c>
      <c r="AN2925" s="20"/>
      <c r="AO2925" s="21" t="s">
        <v>2702</v>
      </c>
      <c r="AP2925" s="21"/>
      <c r="AQ2925" s="5" t="s">
        <v>2695</v>
      </c>
      <c r="AR2925" s="5" t="s">
        <v>2203</v>
      </c>
    </row>
    <row r="2926" spans="1:44">
      <c r="A2926" s="87" t="s">
        <v>562</v>
      </c>
      <c r="B2926" s="5">
        <v>1114048</v>
      </c>
      <c r="C2926" s="5" t="s">
        <v>565</v>
      </c>
      <c r="D2926" s="5" t="s">
        <v>55</v>
      </c>
      <c r="E2926" s="5" t="s">
        <v>2577</v>
      </c>
      <c r="F2926" s="5" t="s">
        <v>2700</v>
      </c>
      <c r="G2926" s="5" t="s">
        <v>2696</v>
      </c>
      <c r="H2926" s="6">
        <v>34182</v>
      </c>
      <c r="I2926" s="5" t="s">
        <v>586</v>
      </c>
      <c r="J2926" s="5" t="s">
        <v>713</v>
      </c>
      <c r="K2926" s="5" t="s">
        <v>568</v>
      </c>
      <c r="L2926" s="7">
        <v>6</v>
      </c>
      <c r="M2926" s="7" t="s">
        <v>287</v>
      </c>
      <c r="N2926" s="8">
        <v>5978</v>
      </c>
      <c r="O2926" s="122">
        <v>0.02</v>
      </c>
      <c r="P2926" s="10">
        <f t="shared" si="579"/>
        <v>120</v>
      </c>
      <c r="Q2926" s="122">
        <v>5.0000000000000001E-3</v>
      </c>
      <c r="R2926" s="10">
        <f t="shared" si="580"/>
        <v>30</v>
      </c>
      <c r="S2926" s="122">
        <f t="shared" si="581"/>
        <v>2.5092004014720642E-2</v>
      </c>
      <c r="T2926" s="10">
        <f t="shared" si="582"/>
        <v>150</v>
      </c>
      <c r="U2926" s="10">
        <f t="shared" si="591"/>
        <v>6128</v>
      </c>
      <c r="V2926" s="11">
        <v>6100</v>
      </c>
      <c r="W2926" s="12">
        <f t="shared" si="583"/>
        <v>122</v>
      </c>
      <c r="X2926" s="123">
        <f t="shared" si="584"/>
        <v>2.0400000000000001E-2</v>
      </c>
      <c r="Y2926" s="124" t="str">
        <f t="shared" si="585"/>
        <v>0.00%-8.40%</v>
      </c>
      <c r="Z2926" s="15"/>
      <c r="AA2926" s="15"/>
      <c r="AB2926" s="15"/>
      <c r="AC2926" s="125"/>
      <c r="AD2926" s="8">
        <f t="shared" si="586"/>
        <v>0</v>
      </c>
      <c r="AE2926" s="17">
        <f t="shared" si="587"/>
        <v>6100</v>
      </c>
      <c r="AF2926" s="18">
        <f t="shared" si="588"/>
        <v>122</v>
      </c>
      <c r="AG2926" s="126">
        <f t="shared" si="589"/>
        <v>2.0408163265306145E-2</v>
      </c>
      <c r="AH2926" s="20">
        <v>13.6</v>
      </c>
      <c r="AI2926" s="20">
        <v>750</v>
      </c>
      <c r="AJ2926" s="20"/>
      <c r="AK2926" s="20">
        <v>688</v>
      </c>
      <c r="AL2926" s="20">
        <f t="shared" si="590"/>
        <v>92648</v>
      </c>
      <c r="AM2926" s="7" t="s">
        <v>287</v>
      </c>
      <c r="AN2926" s="20"/>
      <c r="AO2926" s="21"/>
      <c r="AP2926" s="21"/>
      <c r="AQ2926" s="5" t="s">
        <v>2695</v>
      </c>
      <c r="AR2926" s="5" t="s">
        <v>2203</v>
      </c>
    </row>
    <row r="2927" spans="1:44">
      <c r="A2927" s="87" t="s">
        <v>562</v>
      </c>
      <c r="B2927" s="5">
        <v>1114112</v>
      </c>
      <c r="C2927" s="5" t="s">
        <v>565</v>
      </c>
      <c r="D2927" s="5" t="s">
        <v>55</v>
      </c>
      <c r="E2927" s="5" t="s">
        <v>2577</v>
      </c>
      <c r="F2927" s="5" t="s">
        <v>2700</v>
      </c>
      <c r="G2927" s="5" t="s">
        <v>2696</v>
      </c>
      <c r="H2927" s="6">
        <v>37088</v>
      </c>
      <c r="I2927" s="5" t="s">
        <v>575</v>
      </c>
      <c r="J2927" s="5" t="s">
        <v>2644</v>
      </c>
      <c r="K2927" s="5" t="s">
        <v>568</v>
      </c>
      <c r="L2927" s="7">
        <v>6</v>
      </c>
      <c r="M2927" s="7" t="s">
        <v>287</v>
      </c>
      <c r="N2927" s="8">
        <v>4894</v>
      </c>
      <c r="O2927" s="122">
        <v>0.02</v>
      </c>
      <c r="P2927" s="10">
        <f t="shared" si="579"/>
        <v>98</v>
      </c>
      <c r="Q2927" s="122">
        <v>5.0000000000000001E-3</v>
      </c>
      <c r="R2927" s="10">
        <f t="shared" si="580"/>
        <v>24</v>
      </c>
      <c r="S2927" s="122">
        <f t="shared" si="581"/>
        <v>2.4928483857785042E-2</v>
      </c>
      <c r="T2927" s="10">
        <f t="shared" si="582"/>
        <v>122</v>
      </c>
      <c r="U2927" s="10">
        <f t="shared" si="591"/>
        <v>5016</v>
      </c>
      <c r="V2927" s="11">
        <f t="shared" si="591"/>
        <v>5016.0200000000004</v>
      </c>
      <c r="W2927" s="12">
        <f t="shared" si="583"/>
        <v>122.02000000000044</v>
      </c>
      <c r="X2927" s="123">
        <f t="shared" si="584"/>
        <v>2.4899999999999999E-2</v>
      </c>
      <c r="Y2927" s="124" t="str">
        <f t="shared" si="585"/>
        <v>0.00%-8.40%</v>
      </c>
      <c r="Z2927" s="15"/>
      <c r="AA2927" s="15"/>
      <c r="AB2927" s="15"/>
      <c r="AC2927" s="125"/>
      <c r="AD2927" s="8">
        <f t="shared" si="586"/>
        <v>0</v>
      </c>
      <c r="AE2927" s="17">
        <f t="shared" si="587"/>
        <v>5016.0200000000004</v>
      </c>
      <c r="AF2927" s="18">
        <f t="shared" si="588"/>
        <v>122.02000000000044</v>
      </c>
      <c r="AG2927" s="126">
        <f t="shared" si="589"/>
        <v>2.4932570494483164E-2</v>
      </c>
      <c r="AH2927" s="20">
        <v>13.6</v>
      </c>
      <c r="AI2927" s="20">
        <v>650</v>
      </c>
      <c r="AJ2927" s="20"/>
      <c r="AK2927" s="20">
        <v>688</v>
      </c>
      <c r="AL2927" s="20">
        <f t="shared" si="590"/>
        <v>76705.872000000003</v>
      </c>
      <c r="AM2927" s="7" t="s">
        <v>287</v>
      </c>
      <c r="AN2927" s="20"/>
      <c r="AO2927" s="21"/>
      <c r="AP2927" s="21"/>
      <c r="AQ2927" s="5" t="s">
        <v>2695</v>
      </c>
      <c r="AR2927" s="5" t="s">
        <v>2203</v>
      </c>
    </row>
    <row r="2928" spans="1:44">
      <c r="A2928" s="87" t="s">
        <v>562</v>
      </c>
      <c r="B2928" s="5">
        <v>1114114</v>
      </c>
      <c r="C2928" s="5" t="s">
        <v>565</v>
      </c>
      <c r="D2928" s="5" t="s">
        <v>55</v>
      </c>
      <c r="E2928" s="5" t="s">
        <v>2577</v>
      </c>
      <c r="F2928" s="5" t="s">
        <v>2700</v>
      </c>
      <c r="G2928" s="5" t="s">
        <v>2696</v>
      </c>
      <c r="H2928" s="6">
        <v>37088</v>
      </c>
      <c r="I2928" s="5" t="s">
        <v>575</v>
      </c>
      <c r="J2928" s="5" t="s">
        <v>2644</v>
      </c>
      <c r="K2928" s="5" t="s">
        <v>568</v>
      </c>
      <c r="L2928" s="7">
        <v>6</v>
      </c>
      <c r="M2928" s="7" t="s">
        <v>287</v>
      </c>
      <c r="N2928" s="8">
        <v>5127</v>
      </c>
      <c r="O2928" s="122">
        <v>0.02</v>
      </c>
      <c r="P2928" s="10">
        <f t="shared" si="579"/>
        <v>103</v>
      </c>
      <c r="Q2928" s="122">
        <v>5.0000000000000001E-3</v>
      </c>
      <c r="R2928" s="10">
        <f t="shared" si="580"/>
        <v>26</v>
      </c>
      <c r="S2928" s="122">
        <f t="shared" si="581"/>
        <v>2.516091281451141E-2</v>
      </c>
      <c r="T2928" s="10">
        <f t="shared" si="582"/>
        <v>129</v>
      </c>
      <c r="U2928" s="10">
        <f t="shared" si="591"/>
        <v>5256</v>
      </c>
      <c r="V2928" s="11">
        <f t="shared" si="591"/>
        <v>5256.02</v>
      </c>
      <c r="W2928" s="12">
        <f t="shared" si="583"/>
        <v>129.02000000000044</v>
      </c>
      <c r="X2928" s="123">
        <f t="shared" si="584"/>
        <v>2.52E-2</v>
      </c>
      <c r="Y2928" s="124" t="str">
        <f t="shared" si="585"/>
        <v>0.00%-8.40%</v>
      </c>
      <c r="Z2928" s="15"/>
      <c r="AA2928" s="15"/>
      <c r="AB2928" s="15"/>
      <c r="AC2928" s="125"/>
      <c r="AD2928" s="8">
        <f t="shared" si="586"/>
        <v>0</v>
      </c>
      <c r="AE2928" s="17">
        <f t="shared" si="587"/>
        <v>5256.02</v>
      </c>
      <c r="AF2928" s="18">
        <f t="shared" si="588"/>
        <v>129.02000000000044</v>
      </c>
      <c r="AG2928" s="126">
        <f t="shared" si="589"/>
        <v>2.5164813731227031E-2</v>
      </c>
      <c r="AH2928" s="20">
        <v>13.6</v>
      </c>
      <c r="AI2928" s="20">
        <v>650</v>
      </c>
      <c r="AJ2928" s="20"/>
      <c r="AK2928" s="20">
        <v>688</v>
      </c>
      <c r="AL2928" s="20">
        <f t="shared" si="590"/>
        <v>79969.872000000003</v>
      </c>
      <c r="AM2928" s="7" t="s">
        <v>287</v>
      </c>
      <c r="AN2928" s="20"/>
      <c r="AO2928" s="21"/>
      <c r="AP2928" s="21"/>
      <c r="AQ2928" s="5" t="s">
        <v>2695</v>
      </c>
      <c r="AR2928" s="5" t="s">
        <v>2203</v>
      </c>
    </row>
    <row r="2929" spans="1:44">
      <c r="A2929" s="87" t="s">
        <v>562</v>
      </c>
      <c r="B2929" s="5">
        <v>1114116</v>
      </c>
      <c r="C2929" s="5" t="s">
        <v>565</v>
      </c>
      <c r="D2929" s="5" t="s">
        <v>55</v>
      </c>
      <c r="E2929" s="5" t="s">
        <v>2577</v>
      </c>
      <c r="F2929" s="5" t="s">
        <v>2700</v>
      </c>
      <c r="G2929" s="5" t="s">
        <v>2696</v>
      </c>
      <c r="H2929" s="6">
        <v>37088</v>
      </c>
      <c r="I2929" s="5" t="s">
        <v>489</v>
      </c>
      <c r="J2929" s="5" t="s">
        <v>489</v>
      </c>
      <c r="K2929" s="5" t="s">
        <v>568</v>
      </c>
      <c r="L2929" s="7">
        <v>6</v>
      </c>
      <c r="M2929" s="7" t="s">
        <v>287</v>
      </c>
      <c r="N2929" s="8">
        <v>5800</v>
      </c>
      <c r="O2929" s="122">
        <v>0.02</v>
      </c>
      <c r="P2929" s="10">
        <f t="shared" si="579"/>
        <v>116</v>
      </c>
      <c r="Q2929" s="122">
        <v>5.0000000000000001E-3</v>
      </c>
      <c r="R2929" s="10">
        <f t="shared" si="580"/>
        <v>29</v>
      </c>
      <c r="S2929" s="122">
        <f t="shared" si="581"/>
        <v>2.5000000000000001E-2</v>
      </c>
      <c r="T2929" s="10">
        <f t="shared" si="582"/>
        <v>145</v>
      </c>
      <c r="U2929" s="10">
        <f t="shared" ref="U2929:V2944" si="592">N2929+T2929</f>
        <v>5945</v>
      </c>
      <c r="V2929" s="11">
        <v>6050</v>
      </c>
      <c r="W2929" s="12">
        <f t="shared" si="583"/>
        <v>250</v>
      </c>
      <c r="X2929" s="123">
        <f t="shared" si="584"/>
        <v>4.3099999999999999E-2</v>
      </c>
      <c r="Y2929" s="124" t="str">
        <f t="shared" si="585"/>
        <v>0.00%-8.40%</v>
      </c>
      <c r="Z2929" s="15"/>
      <c r="AA2929" s="15"/>
      <c r="AB2929" s="15"/>
      <c r="AC2929" s="125"/>
      <c r="AD2929" s="8">
        <f t="shared" si="586"/>
        <v>0</v>
      </c>
      <c r="AE2929" s="17">
        <f t="shared" si="587"/>
        <v>6050</v>
      </c>
      <c r="AF2929" s="18">
        <f t="shared" si="588"/>
        <v>250</v>
      </c>
      <c r="AG2929" s="126">
        <f t="shared" si="589"/>
        <v>4.31034482758621E-2</v>
      </c>
      <c r="AH2929" s="20">
        <v>13.6</v>
      </c>
      <c r="AI2929" s="20">
        <v>850</v>
      </c>
      <c r="AJ2929" s="20"/>
      <c r="AK2929" s="20">
        <v>688</v>
      </c>
      <c r="AL2929" s="20">
        <f t="shared" si="590"/>
        <v>93168</v>
      </c>
      <c r="AM2929" s="7" t="s">
        <v>287</v>
      </c>
      <c r="AN2929" s="20"/>
      <c r="AO2929" s="21" t="s">
        <v>2704</v>
      </c>
      <c r="AP2929" s="21"/>
      <c r="AQ2929" s="5" t="s">
        <v>2695</v>
      </c>
      <c r="AR2929" s="5" t="s">
        <v>2203</v>
      </c>
    </row>
    <row r="2930" spans="1:44">
      <c r="A2930" s="87" t="s">
        <v>562</v>
      </c>
      <c r="B2930" s="5">
        <v>1114120</v>
      </c>
      <c r="C2930" s="5" t="s">
        <v>565</v>
      </c>
      <c r="D2930" s="5" t="s">
        <v>55</v>
      </c>
      <c r="E2930" s="5" t="s">
        <v>2577</v>
      </c>
      <c r="F2930" s="5" t="s">
        <v>2700</v>
      </c>
      <c r="G2930" s="5" t="s">
        <v>2696</v>
      </c>
      <c r="H2930" s="6">
        <v>37746</v>
      </c>
      <c r="I2930" s="5" t="s">
        <v>489</v>
      </c>
      <c r="J2930" s="5" t="s">
        <v>2599</v>
      </c>
      <c r="K2930" s="5" t="s">
        <v>568</v>
      </c>
      <c r="L2930" s="7">
        <v>6</v>
      </c>
      <c r="M2930" s="7" t="s">
        <v>287</v>
      </c>
      <c r="N2930" s="8">
        <v>8805</v>
      </c>
      <c r="O2930" s="122">
        <v>0.02</v>
      </c>
      <c r="P2930" s="10">
        <f t="shared" si="579"/>
        <v>176</v>
      </c>
      <c r="Q2930" s="122">
        <v>5.0000000000000001E-3</v>
      </c>
      <c r="R2930" s="10">
        <f t="shared" si="580"/>
        <v>44</v>
      </c>
      <c r="S2930" s="122">
        <f t="shared" si="581"/>
        <v>2.4985803520726858E-2</v>
      </c>
      <c r="T2930" s="10">
        <f t="shared" si="582"/>
        <v>220</v>
      </c>
      <c r="U2930" s="10">
        <f t="shared" si="592"/>
        <v>9025</v>
      </c>
      <c r="V2930" s="11">
        <f t="shared" si="592"/>
        <v>9025.02</v>
      </c>
      <c r="W2930" s="12">
        <f t="shared" si="583"/>
        <v>220.02000000000044</v>
      </c>
      <c r="X2930" s="123">
        <f t="shared" si="584"/>
        <v>2.5000000000000001E-2</v>
      </c>
      <c r="Y2930" s="124" t="str">
        <f t="shared" si="585"/>
        <v>0.00%-8.40%</v>
      </c>
      <c r="Z2930" s="15"/>
      <c r="AA2930" s="15"/>
      <c r="AB2930" s="15"/>
      <c r="AC2930" s="125"/>
      <c r="AD2930" s="8">
        <f t="shared" si="586"/>
        <v>0</v>
      </c>
      <c r="AE2930" s="17">
        <f t="shared" si="587"/>
        <v>9025.02</v>
      </c>
      <c r="AF2930" s="18">
        <f t="shared" si="588"/>
        <v>220.02000000000044</v>
      </c>
      <c r="AG2930" s="126">
        <f t="shared" si="589"/>
        <v>2.4988074957410511E-2</v>
      </c>
      <c r="AH2930" s="20">
        <v>13.6</v>
      </c>
      <c r="AI2930" s="20">
        <v>500</v>
      </c>
      <c r="AJ2930" s="20"/>
      <c r="AK2930" s="20">
        <v>688</v>
      </c>
      <c r="AL2930" s="20">
        <f t="shared" si="590"/>
        <v>129428.272</v>
      </c>
      <c r="AM2930" s="7" t="s">
        <v>287</v>
      </c>
      <c r="AN2930" s="20"/>
      <c r="AO2930" s="21"/>
      <c r="AP2930" s="21"/>
      <c r="AQ2930" s="5" t="s">
        <v>2695</v>
      </c>
      <c r="AR2930" s="5" t="s">
        <v>2203</v>
      </c>
    </row>
    <row r="2931" spans="1:44">
      <c r="A2931" s="87" t="s">
        <v>562</v>
      </c>
      <c r="B2931" s="5">
        <v>1114137</v>
      </c>
      <c r="C2931" s="5" t="s">
        <v>565</v>
      </c>
      <c r="D2931" s="5" t="s">
        <v>55</v>
      </c>
      <c r="E2931" s="5" t="s">
        <v>2577</v>
      </c>
      <c r="F2931" s="5" t="s">
        <v>2700</v>
      </c>
      <c r="G2931" s="5" t="s">
        <v>2696</v>
      </c>
      <c r="H2931" s="6">
        <v>37405</v>
      </c>
      <c r="I2931" s="5" t="s">
        <v>575</v>
      </c>
      <c r="J2931" s="5" t="s">
        <v>653</v>
      </c>
      <c r="K2931" s="5" t="s">
        <v>568</v>
      </c>
      <c r="L2931" s="7">
        <v>6</v>
      </c>
      <c r="M2931" s="7" t="s">
        <v>287</v>
      </c>
      <c r="N2931" s="8">
        <v>4993</v>
      </c>
      <c r="O2931" s="122">
        <v>0.02</v>
      </c>
      <c r="P2931" s="10">
        <f t="shared" si="579"/>
        <v>100</v>
      </c>
      <c r="Q2931" s="122">
        <v>5.0000000000000001E-3</v>
      </c>
      <c r="R2931" s="10">
        <f t="shared" si="580"/>
        <v>25</v>
      </c>
      <c r="S2931" s="122">
        <f t="shared" si="581"/>
        <v>2.5035049068696174E-2</v>
      </c>
      <c r="T2931" s="10">
        <f t="shared" si="582"/>
        <v>125</v>
      </c>
      <c r="U2931" s="10">
        <f t="shared" si="592"/>
        <v>5118</v>
      </c>
      <c r="V2931" s="11">
        <f t="shared" si="592"/>
        <v>5118.0200000000004</v>
      </c>
      <c r="W2931" s="12">
        <f t="shared" si="583"/>
        <v>125.02000000000044</v>
      </c>
      <c r="X2931" s="123">
        <f t="shared" si="584"/>
        <v>2.5000000000000001E-2</v>
      </c>
      <c r="Y2931" s="124" t="str">
        <f t="shared" si="585"/>
        <v>0.00%-8.40%</v>
      </c>
      <c r="Z2931" s="15"/>
      <c r="AA2931" s="15"/>
      <c r="AB2931" s="15"/>
      <c r="AC2931" s="125"/>
      <c r="AD2931" s="8">
        <f t="shared" si="586"/>
        <v>0</v>
      </c>
      <c r="AE2931" s="17">
        <f t="shared" si="587"/>
        <v>5118.0200000000004</v>
      </c>
      <c r="AF2931" s="18">
        <f t="shared" si="588"/>
        <v>125.02000000000044</v>
      </c>
      <c r="AG2931" s="126">
        <f t="shared" si="589"/>
        <v>2.5039054676547323E-2</v>
      </c>
      <c r="AH2931" s="20">
        <v>13.6</v>
      </c>
      <c r="AI2931" s="20">
        <v>750</v>
      </c>
      <c r="AJ2931" s="20"/>
      <c r="AK2931" s="20">
        <v>688</v>
      </c>
      <c r="AL2931" s="20">
        <f t="shared" si="590"/>
        <v>79293.072</v>
      </c>
      <c r="AM2931" s="7" t="s">
        <v>287</v>
      </c>
      <c r="AN2931" s="20"/>
      <c r="AO2931" s="21"/>
      <c r="AP2931" s="21"/>
      <c r="AQ2931" s="5" t="s">
        <v>2695</v>
      </c>
      <c r="AR2931" s="5" t="s">
        <v>2203</v>
      </c>
    </row>
    <row r="2932" spans="1:44">
      <c r="A2932" s="87" t="s">
        <v>562</v>
      </c>
      <c r="B2932" s="5">
        <v>1114143</v>
      </c>
      <c r="C2932" s="5" t="s">
        <v>565</v>
      </c>
      <c r="D2932" s="5" t="s">
        <v>55</v>
      </c>
      <c r="E2932" s="5" t="s">
        <v>2577</v>
      </c>
      <c r="F2932" s="5" t="s">
        <v>2700</v>
      </c>
      <c r="G2932" s="5" t="s">
        <v>2696</v>
      </c>
      <c r="H2932" s="6">
        <v>38924</v>
      </c>
      <c r="I2932" s="5" t="s">
        <v>575</v>
      </c>
      <c r="J2932" s="5" t="s">
        <v>2644</v>
      </c>
      <c r="K2932" s="5" t="s">
        <v>568</v>
      </c>
      <c r="L2932" s="7">
        <v>6</v>
      </c>
      <c r="M2932" s="7" t="s">
        <v>287</v>
      </c>
      <c r="N2932" s="8">
        <v>5100</v>
      </c>
      <c r="O2932" s="122">
        <v>0.02</v>
      </c>
      <c r="P2932" s="10">
        <f t="shared" si="579"/>
        <v>102</v>
      </c>
      <c r="Q2932" s="122">
        <v>5.0000000000000001E-3</v>
      </c>
      <c r="R2932" s="10">
        <f t="shared" si="580"/>
        <v>26</v>
      </c>
      <c r="S2932" s="122">
        <f t="shared" si="581"/>
        <v>2.5098039215686273E-2</v>
      </c>
      <c r="T2932" s="10">
        <f t="shared" si="582"/>
        <v>128</v>
      </c>
      <c r="U2932" s="10">
        <f t="shared" si="592"/>
        <v>5228</v>
      </c>
      <c r="V2932" s="11">
        <f t="shared" si="592"/>
        <v>5228.0200000000004</v>
      </c>
      <c r="W2932" s="12">
        <f t="shared" si="583"/>
        <v>128.02000000000044</v>
      </c>
      <c r="X2932" s="123">
        <f t="shared" si="584"/>
        <v>2.5100000000000001E-2</v>
      </c>
      <c r="Y2932" s="124" t="str">
        <f t="shared" si="585"/>
        <v>0.00%-8.40%</v>
      </c>
      <c r="Z2932" s="15"/>
      <c r="AA2932" s="15"/>
      <c r="AB2932" s="15"/>
      <c r="AC2932" s="125"/>
      <c r="AD2932" s="8">
        <f t="shared" si="586"/>
        <v>0</v>
      </c>
      <c r="AE2932" s="17">
        <f t="shared" si="587"/>
        <v>5228.0200000000004</v>
      </c>
      <c r="AF2932" s="18">
        <f t="shared" si="588"/>
        <v>128.02000000000044</v>
      </c>
      <c r="AG2932" s="126">
        <f t="shared" si="589"/>
        <v>2.5101960784313704E-2</v>
      </c>
      <c r="AH2932" s="20">
        <v>13.6</v>
      </c>
      <c r="AI2932" s="20">
        <v>650</v>
      </c>
      <c r="AJ2932" s="20"/>
      <c r="AK2932" s="20">
        <v>688</v>
      </c>
      <c r="AL2932" s="20">
        <f t="shared" si="590"/>
        <v>79589.072</v>
      </c>
      <c r="AM2932" s="7" t="s">
        <v>287</v>
      </c>
      <c r="AN2932" s="20"/>
      <c r="AO2932" s="21"/>
      <c r="AP2932" s="21"/>
      <c r="AQ2932" s="5" t="s">
        <v>2695</v>
      </c>
      <c r="AR2932" s="5" t="s">
        <v>2203</v>
      </c>
    </row>
    <row r="2933" spans="1:44">
      <c r="A2933" s="87" t="s">
        <v>562</v>
      </c>
      <c r="B2933" s="5">
        <v>1114148</v>
      </c>
      <c r="C2933" s="5" t="s">
        <v>565</v>
      </c>
      <c r="D2933" s="5" t="s">
        <v>55</v>
      </c>
      <c r="E2933" s="5" t="s">
        <v>2577</v>
      </c>
      <c r="F2933" s="5" t="s">
        <v>2700</v>
      </c>
      <c r="G2933" s="5" t="s">
        <v>2696</v>
      </c>
      <c r="H2933" s="6">
        <v>39295</v>
      </c>
      <c r="I2933" s="5" t="s">
        <v>489</v>
      </c>
      <c r="J2933" s="5" t="s">
        <v>489</v>
      </c>
      <c r="K2933" s="5" t="s">
        <v>568</v>
      </c>
      <c r="L2933" s="7">
        <v>6</v>
      </c>
      <c r="M2933" s="7" t="s">
        <v>287</v>
      </c>
      <c r="N2933" s="8">
        <v>5290</v>
      </c>
      <c r="O2933" s="122">
        <v>0.02</v>
      </c>
      <c r="P2933" s="10">
        <f t="shared" si="579"/>
        <v>106</v>
      </c>
      <c r="Q2933" s="122">
        <v>5.0000000000000001E-3</v>
      </c>
      <c r="R2933" s="10">
        <f t="shared" si="580"/>
        <v>26</v>
      </c>
      <c r="S2933" s="122">
        <f t="shared" si="581"/>
        <v>2.495274102079395E-2</v>
      </c>
      <c r="T2933" s="10">
        <f t="shared" si="582"/>
        <v>132</v>
      </c>
      <c r="U2933" s="10">
        <f t="shared" si="592"/>
        <v>5422</v>
      </c>
      <c r="V2933" s="11">
        <f t="shared" si="592"/>
        <v>5422.02</v>
      </c>
      <c r="W2933" s="12">
        <f t="shared" si="583"/>
        <v>132.02000000000044</v>
      </c>
      <c r="X2933" s="123">
        <f t="shared" si="584"/>
        <v>2.5000000000000001E-2</v>
      </c>
      <c r="Y2933" s="124" t="str">
        <f t="shared" si="585"/>
        <v>0.00%-8.40%</v>
      </c>
      <c r="Z2933" s="15"/>
      <c r="AA2933" s="15"/>
      <c r="AB2933" s="15"/>
      <c r="AC2933" s="125"/>
      <c r="AD2933" s="8">
        <f t="shared" si="586"/>
        <v>0</v>
      </c>
      <c r="AE2933" s="17">
        <f t="shared" si="587"/>
        <v>5422.02</v>
      </c>
      <c r="AF2933" s="18">
        <f t="shared" si="588"/>
        <v>132.02000000000044</v>
      </c>
      <c r="AG2933" s="126">
        <f t="shared" si="589"/>
        <v>2.4956521739130544E-2</v>
      </c>
      <c r="AH2933" s="20">
        <v>13.6</v>
      </c>
      <c r="AI2933" s="20">
        <v>850</v>
      </c>
      <c r="AJ2933" s="20"/>
      <c r="AK2933" s="20">
        <v>688</v>
      </c>
      <c r="AL2933" s="20">
        <f t="shared" si="590"/>
        <v>84627.472000000009</v>
      </c>
      <c r="AM2933" s="7" t="s">
        <v>287</v>
      </c>
      <c r="AN2933" s="20"/>
      <c r="AO2933" s="21"/>
      <c r="AP2933" s="21"/>
      <c r="AQ2933" s="5" t="s">
        <v>2695</v>
      </c>
      <c r="AR2933" s="5" t="s">
        <v>2203</v>
      </c>
    </row>
    <row r="2934" spans="1:44">
      <c r="A2934" s="87" t="s">
        <v>562</v>
      </c>
      <c r="B2934" s="5">
        <v>1116052</v>
      </c>
      <c r="C2934" s="5" t="s">
        <v>565</v>
      </c>
      <c r="D2934" s="5" t="s">
        <v>55</v>
      </c>
      <c r="E2934" s="5" t="s">
        <v>2577</v>
      </c>
      <c r="F2934" s="5" t="s">
        <v>2700</v>
      </c>
      <c r="G2934" s="5" t="s">
        <v>2696</v>
      </c>
      <c r="H2934" s="6">
        <v>33451</v>
      </c>
      <c r="I2934" s="5" t="s">
        <v>489</v>
      </c>
      <c r="J2934" s="5" t="s">
        <v>2599</v>
      </c>
      <c r="K2934" s="5" t="s">
        <v>568</v>
      </c>
      <c r="L2934" s="7">
        <v>6</v>
      </c>
      <c r="M2934" s="7" t="s">
        <v>287</v>
      </c>
      <c r="N2934" s="8">
        <v>7833</v>
      </c>
      <c r="O2934" s="122">
        <v>0.02</v>
      </c>
      <c r="P2934" s="10">
        <f t="shared" si="579"/>
        <v>157</v>
      </c>
      <c r="Q2934" s="122">
        <v>5.0000000000000001E-3</v>
      </c>
      <c r="R2934" s="10">
        <f t="shared" si="580"/>
        <v>39</v>
      </c>
      <c r="S2934" s="122">
        <f t="shared" si="581"/>
        <v>2.5022341376228777E-2</v>
      </c>
      <c r="T2934" s="10">
        <f t="shared" si="582"/>
        <v>196</v>
      </c>
      <c r="U2934" s="10">
        <f t="shared" si="592"/>
        <v>8029</v>
      </c>
      <c r="V2934" s="11">
        <f t="shared" si="592"/>
        <v>8029.02</v>
      </c>
      <c r="W2934" s="12">
        <f t="shared" si="583"/>
        <v>196.02000000000044</v>
      </c>
      <c r="X2934" s="123">
        <f t="shared" si="584"/>
        <v>2.5000000000000001E-2</v>
      </c>
      <c r="Y2934" s="124" t="str">
        <f t="shared" si="585"/>
        <v>0.00%-8.40%</v>
      </c>
      <c r="Z2934" s="15"/>
      <c r="AA2934" s="15"/>
      <c r="AB2934" s="15"/>
      <c r="AC2934" s="125"/>
      <c r="AD2934" s="8">
        <f t="shared" si="586"/>
        <v>0</v>
      </c>
      <c r="AE2934" s="17">
        <f t="shared" si="587"/>
        <v>8029.02</v>
      </c>
      <c r="AF2934" s="18">
        <f t="shared" si="588"/>
        <v>196.02000000000044</v>
      </c>
      <c r="AG2934" s="126">
        <f t="shared" si="589"/>
        <v>2.5024894676369369E-2</v>
      </c>
      <c r="AH2934" s="20">
        <v>13.6</v>
      </c>
      <c r="AI2934" s="20">
        <v>500</v>
      </c>
      <c r="AJ2934" s="20"/>
      <c r="AK2934" s="20">
        <v>688</v>
      </c>
      <c r="AL2934" s="20">
        <f t="shared" si="590"/>
        <v>115882.67200000001</v>
      </c>
      <c r="AM2934" s="7" t="s">
        <v>287</v>
      </c>
      <c r="AN2934" s="20"/>
      <c r="AO2934" s="21"/>
      <c r="AP2934" s="21"/>
      <c r="AQ2934" s="5" t="s">
        <v>2695</v>
      </c>
      <c r="AR2934" s="5" t="s">
        <v>2203</v>
      </c>
    </row>
    <row r="2935" spans="1:44">
      <c r="A2935" s="87" t="s">
        <v>562</v>
      </c>
      <c r="B2935" s="5">
        <v>1117046</v>
      </c>
      <c r="C2935" s="5" t="s">
        <v>565</v>
      </c>
      <c r="D2935" s="5" t="s">
        <v>55</v>
      </c>
      <c r="E2935" s="5" t="s">
        <v>2577</v>
      </c>
      <c r="F2935" s="5" t="s">
        <v>2700</v>
      </c>
      <c r="G2935" s="5" t="s">
        <v>2696</v>
      </c>
      <c r="H2935" s="6">
        <v>33420</v>
      </c>
      <c r="I2935" s="5" t="s">
        <v>594</v>
      </c>
      <c r="J2935" s="5" t="s">
        <v>2635</v>
      </c>
      <c r="K2935" s="5" t="s">
        <v>568</v>
      </c>
      <c r="L2935" s="7">
        <v>6</v>
      </c>
      <c r="M2935" s="7" t="s">
        <v>287</v>
      </c>
      <c r="N2935" s="8">
        <v>7965</v>
      </c>
      <c r="O2935" s="122">
        <v>0.02</v>
      </c>
      <c r="P2935" s="10">
        <f t="shared" si="579"/>
        <v>159</v>
      </c>
      <c r="Q2935" s="122">
        <v>5.0000000000000001E-3</v>
      </c>
      <c r="R2935" s="10">
        <f t="shared" si="580"/>
        <v>40</v>
      </c>
      <c r="S2935" s="122">
        <f t="shared" si="581"/>
        <v>2.4984306340238543E-2</v>
      </c>
      <c r="T2935" s="10">
        <f t="shared" si="582"/>
        <v>199</v>
      </c>
      <c r="U2935" s="10">
        <f t="shared" si="592"/>
        <v>8164</v>
      </c>
      <c r="V2935" s="11">
        <f t="shared" si="592"/>
        <v>8164.02</v>
      </c>
      <c r="W2935" s="12">
        <f t="shared" si="583"/>
        <v>199.02000000000044</v>
      </c>
      <c r="X2935" s="123">
        <f t="shared" si="584"/>
        <v>2.5000000000000001E-2</v>
      </c>
      <c r="Y2935" s="124" t="str">
        <f t="shared" si="585"/>
        <v>0.00%-8.40%</v>
      </c>
      <c r="Z2935" s="15"/>
      <c r="AA2935" s="15"/>
      <c r="AB2935" s="15"/>
      <c r="AC2935" s="125"/>
      <c r="AD2935" s="8">
        <f t="shared" si="586"/>
        <v>0</v>
      </c>
      <c r="AE2935" s="17">
        <f t="shared" si="587"/>
        <v>8164.02</v>
      </c>
      <c r="AF2935" s="18">
        <f t="shared" si="588"/>
        <v>199.02000000000044</v>
      </c>
      <c r="AG2935" s="126">
        <f t="shared" si="589"/>
        <v>2.4986817325800326E-2</v>
      </c>
      <c r="AH2935" s="20">
        <v>13.6</v>
      </c>
      <c r="AI2935" s="20">
        <v>750</v>
      </c>
      <c r="AJ2935" s="20"/>
      <c r="AK2935" s="20">
        <v>688</v>
      </c>
      <c r="AL2935" s="20">
        <f t="shared" si="590"/>
        <v>120718.67200000001</v>
      </c>
      <c r="AM2935" s="7">
        <v>3</v>
      </c>
      <c r="AN2935" s="20"/>
      <c r="AO2935" s="21"/>
      <c r="AP2935" s="21"/>
      <c r="AQ2935" s="5" t="s">
        <v>2695</v>
      </c>
      <c r="AR2935" s="5" t="s">
        <v>2203</v>
      </c>
    </row>
    <row r="2936" spans="1:44">
      <c r="A2936" s="87" t="s">
        <v>562</v>
      </c>
      <c r="B2936" s="5">
        <v>1117051</v>
      </c>
      <c r="C2936" s="5" t="s">
        <v>565</v>
      </c>
      <c r="D2936" s="5" t="s">
        <v>55</v>
      </c>
      <c r="E2936" s="5" t="s">
        <v>2577</v>
      </c>
      <c r="F2936" s="5" t="s">
        <v>2700</v>
      </c>
      <c r="G2936" s="5" t="s">
        <v>2696</v>
      </c>
      <c r="H2936" s="6">
        <v>34213</v>
      </c>
      <c r="I2936" s="5" t="s">
        <v>575</v>
      </c>
      <c r="J2936" s="5" t="s">
        <v>653</v>
      </c>
      <c r="K2936" s="5" t="s">
        <v>568</v>
      </c>
      <c r="L2936" s="7">
        <v>6</v>
      </c>
      <c r="M2936" s="7" t="s">
        <v>287</v>
      </c>
      <c r="N2936" s="8">
        <v>5042</v>
      </c>
      <c r="O2936" s="122">
        <v>0.02</v>
      </c>
      <c r="P2936" s="10">
        <f t="shared" si="579"/>
        <v>101</v>
      </c>
      <c r="Q2936" s="122">
        <v>5.0000000000000001E-3</v>
      </c>
      <c r="R2936" s="10">
        <f t="shared" si="580"/>
        <v>25</v>
      </c>
      <c r="S2936" s="122">
        <f t="shared" si="581"/>
        <v>2.4990083300277667E-2</v>
      </c>
      <c r="T2936" s="10">
        <f t="shared" si="582"/>
        <v>126</v>
      </c>
      <c r="U2936" s="10">
        <f t="shared" si="592"/>
        <v>5168</v>
      </c>
      <c r="V2936" s="11">
        <f t="shared" si="592"/>
        <v>5168.0200000000004</v>
      </c>
      <c r="W2936" s="12">
        <f t="shared" si="583"/>
        <v>126.02000000000044</v>
      </c>
      <c r="X2936" s="123">
        <f t="shared" si="584"/>
        <v>2.5000000000000001E-2</v>
      </c>
      <c r="Y2936" s="124" t="str">
        <f t="shared" si="585"/>
        <v>0.00%-8.40%</v>
      </c>
      <c r="Z2936" s="15"/>
      <c r="AA2936" s="15"/>
      <c r="AB2936" s="15"/>
      <c r="AC2936" s="125"/>
      <c r="AD2936" s="8">
        <f t="shared" si="586"/>
        <v>0</v>
      </c>
      <c r="AE2936" s="17">
        <f t="shared" si="587"/>
        <v>5168.0200000000004</v>
      </c>
      <c r="AF2936" s="18">
        <f t="shared" si="588"/>
        <v>126.02000000000044</v>
      </c>
      <c r="AG2936" s="126">
        <f t="shared" si="589"/>
        <v>2.4994049980166633E-2</v>
      </c>
      <c r="AH2936" s="20">
        <v>13.6</v>
      </c>
      <c r="AI2936" s="20">
        <v>750</v>
      </c>
      <c r="AJ2936" s="20"/>
      <c r="AK2936" s="20">
        <v>688</v>
      </c>
      <c r="AL2936" s="20">
        <f t="shared" si="590"/>
        <v>79973.072</v>
      </c>
      <c r="AM2936" s="7" t="s">
        <v>287</v>
      </c>
      <c r="AN2936" s="20"/>
      <c r="AO2936" s="21"/>
      <c r="AP2936" s="21"/>
      <c r="AQ2936" s="5" t="s">
        <v>2695</v>
      </c>
      <c r="AR2936" s="5" t="s">
        <v>2203</v>
      </c>
    </row>
    <row r="2937" spans="1:44">
      <c r="A2937" s="87" t="s">
        <v>562</v>
      </c>
      <c r="B2937" s="5">
        <v>1117123</v>
      </c>
      <c r="C2937" s="5" t="s">
        <v>565</v>
      </c>
      <c r="D2937" s="5" t="s">
        <v>55</v>
      </c>
      <c r="E2937" s="5" t="s">
        <v>2577</v>
      </c>
      <c r="F2937" s="5" t="s">
        <v>2700</v>
      </c>
      <c r="G2937" s="5" t="s">
        <v>2696</v>
      </c>
      <c r="H2937" s="6">
        <v>36272</v>
      </c>
      <c r="I2937" s="5" t="s">
        <v>575</v>
      </c>
      <c r="J2937" s="5" t="s">
        <v>2644</v>
      </c>
      <c r="K2937" s="5" t="s">
        <v>568</v>
      </c>
      <c r="L2937" s="7">
        <v>6</v>
      </c>
      <c r="M2937" s="7" t="s">
        <v>287</v>
      </c>
      <c r="N2937" s="8">
        <v>4803</v>
      </c>
      <c r="O2937" s="122">
        <v>0.02</v>
      </c>
      <c r="P2937" s="10">
        <f t="shared" si="579"/>
        <v>96</v>
      </c>
      <c r="Q2937" s="122">
        <v>5.0000000000000001E-3</v>
      </c>
      <c r="R2937" s="10">
        <f t="shared" si="580"/>
        <v>24</v>
      </c>
      <c r="S2937" s="122">
        <f t="shared" si="581"/>
        <v>2.4984384759525295E-2</v>
      </c>
      <c r="T2937" s="10">
        <f t="shared" si="582"/>
        <v>120</v>
      </c>
      <c r="U2937" s="10">
        <f t="shared" si="592"/>
        <v>4923</v>
      </c>
      <c r="V2937" s="11">
        <f t="shared" si="592"/>
        <v>4923.0200000000004</v>
      </c>
      <c r="W2937" s="12">
        <f t="shared" si="583"/>
        <v>120.02000000000044</v>
      </c>
      <c r="X2937" s="123">
        <f t="shared" si="584"/>
        <v>2.5000000000000001E-2</v>
      </c>
      <c r="Y2937" s="124" t="str">
        <f t="shared" si="585"/>
        <v>0.00%-8.40%</v>
      </c>
      <c r="Z2937" s="15"/>
      <c r="AA2937" s="15"/>
      <c r="AB2937" s="15"/>
      <c r="AC2937" s="125"/>
      <c r="AD2937" s="8">
        <f t="shared" si="586"/>
        <v>0</v>
      </c>
      <c r="AE2937" s="17">
        <f t="shared" si="587"/>
        <v>4923.0200000000004</v>
      </c>
      <c r="AF2937" s="18">
        <f t="shared" si="588"/>
        <v>120.02000000000044</v>
      </c>
      <c r="AG2937" s="126">
        <f t="shared" si="589"/>
        <v>2.4988548823651868E-2</v>
      </c>
      <c r="AH2937" s="20">
        <v>13.6</v>
      </c>
      <c r="AI2937" s="20">
        <v>650</v>
      </c>
      <c r="AJ2937" s="20"/>
      <c r="AK2937" s="20">
        <v>688</v>
      </c>
      <c r="AL2937" s="20">
        <f t="shared" si="590"/>
        <v>75441.072</v>
      </c>
      <c r="AM2937" s="7" t="s">
        <v>287</v>
      </c>
      <c r="AN2937" s="20"/>
      <c r="AO2937" s="21"/>
      <c r="AP2937" s="21"/>
      <c r="AQ2937" s="5" t="s">
        <v>2695</v>
      </c>
      <c r="AR2937" s="5" t="s">
        <v>2203</v>
      </c>
    </row>
    <row r="2938" spans="1:44">
      <c r="A2938" s="87" t="s">
        <v>562</v>
      </c>
      <c r="B2938" s="5">
        <v>1117128</v>
      </c>
      <c r="C2938" s="5" t="s">
        <v>565</v>
      </c>
      <c r="D2938" s="5" t="s">
        <v>55</v>
      </c>
      <c r="E2938" s="5" t="s">
        <v>2577</v>
      </c>
      <c r="F2938" s="5" t="s">
        <v>2700</v>
      </c>
      <c r="G2938" s="5" t="s">
        <v>2696</v>
      </c>
      <c r="H2938" s="6">
        <v>36735</v>
      </c>
      <c r="I2938" s="5" t="s">
        <v>575</v>
      </c>
      <c r="J2938" s="5" t="s">
        <v>2706</v>
      </c>
      <c r="K2938" s="5" t="s">
        <v>568</v>
      </c>
      <c r="L2938" s="7">
        <v>6</v>
      </c>
      <c r="M2938" s="7" t="s">
        <v>287</v>
      </c>
      <c r="N2938" s="8">
        <v>4737</v>
      </c>
      <c r="O2938" s="122">
        <v>0.02</v>
      </c>
      <c r="P2938" s="10">
        <f t="shared" si="579"/>
        <v>95</v>
      </c>
      <c r="Q2938" s="122">
        <v>5.0000000000000001E-3</v>
      </c>
      <c r="R2938" s="10">
        <f t="shared" si="580"/>
        <v>24</v>
      </c>
      <c r="S2938" s="122">
        <f t="shared" si="581"/>
        <v>2.5121384842727464E-2</v>
      </c>
      <c r="T2938" s="10">
        <f t="shared" si="582"/>
        <v>119</v>
      </c>
      <c r="U2938" s="10">
        <f t="shared" si="592"/>
        <v>4856</v>
      </c>
      <c r="V2938" s="11">
        <f t="shared" si="592"/>
        <v>4856.0200000000004</v>
      </c>
      <c r="W2938" s="12">
        <f t="shared" si="583"/>
        <v>119.02000000000044</v>
      </c>
      <c r="X2938" s="123">
        <f t="shared" si="584"/>
        <v>2.5100000000000001E-2</v>
      </c>
      <c r="Y2938" s="124" t="str">
        <f t="shared" si="585"/>
        <v>0.00%-8.40%</v>
      </c>
      <c r="Z2938" s="15"/>
      <c r="AA2938" s="15"/>
      <c r="AB2938" s="15"/>
      <c r="AC2938" s="125"/>
      <c r="AD2938" s="8">
        <f t="shared" si="586"/>
        <v>0</v>
      </c>
      <c r="AE2938" s="17">
        <f t="shared" si="587"/>
        <v>4856.0200000000004</v>
      </c>
      <c r="AF2938" s="18">
        <f t="shared" si="588"/>
        <v>119.02000000000044</v>
      </c>
      <c r="AG2938" s="126">
        <f t="shared" si="589"/>
        <v>2.5125606924213839E-2</v>
      </c>
      <c r="AH2938" s="20">
        <v>13.6</v>
      </c>
      <c r="AI2938" s="20">
        <v>750</v>
      </c>
      <c r="AJ2938" s="20"/>
      <c r="AK2938" s="20">
        <v>688</v>
      </c>
      <c r="AL2938" s="20">
        <f t="shared" si="590"/>
        <v>75729.872000000003</v>
      </c>
      <c r="AM2938" s="7" t="s">
        <v>287</v>
      </c>
      <c r="AN2938" s="20"/>
      <c r="AO2938" s="21"/>
      <c r="AP2938" s="21"/>
      <c r="AQ2938" s="5" t="s">
        <v>2695</v>
      </c>
      <c r="AR2938" s="5" t="s">
        <v>2203</v>
      </c>
    </row>
    <row r="2939" spans="1:44">
      <c r="A2939" s="87" t="s">
        <v>562</v>
      </c>
      <c r="B2939" s="5">
        <v>1117144</v>
      </c>
      <c r="C2939" s="5" t="s">
        <v>565</v>
      </c>
      <c r="D2939" s="5" t="s">
        <v>55</v>
      </c>
      <c r="E2939" s="5" t="s">
        <v>2577</v>
      </c>
      <c r="F2939" s="5" t="s">
        <v>2700</v>
      </c>
      <c r="G2939" s="5" t="s">
        <v>2696</v>
      </c>
      <c r="H2939" s="6">
        <v>36410</v>
      </c>
      <c r="I2939" s="5" t="s">
        <v>575</v>
      </c>
      <c r="J2939" s="5" t="s">
        <v>2706</v>
      </c>
      <c r="K2939" s="5" t="s">
        <v>568</v>
      </c>
      <c r="L2939" s="7">
        <v>6</v>
      </c>
      <c r="M2939" s="7" t="s">
        <v>287</v>
      </c>
      <c r="N2939" s="8">
        <v>4796</v>
      </c>
      <c r="O2939" s="122">
        <v>0.02</v>
      </c>
      <c r="P2939" s="10">
        <f t="shared" si="579"/>
        <v>96</v>
      </c>
      <c r="Q2939" s="122">
        <v>5.0000000000000001E-3</v>
      </c>
      <c r="R2939" s="10">
        <f t="shared" si="580"/>
        <v>24</v>
      </c>
      <c r="S2939" s="122">
        <f t="shared" si="581"/>
        <v>2.5020850708924104E-2</v>
      </c>
      <c r="T2939" s="10">
        <f t="shared" si="582"/>
        <v>120</v>
      </c>
      <c r="U2939" s="10">
        <f t="shared" si="592"/>
        <v>4916</v>
      </c>
      <c r="V2939" s="11">
        <v>4967</v>
      </c>
      <c r="W2939" s="12">
        <f t="shared" si="583"/>
        <v>171</v>
      </c>
      <c r="X2939" s="123">
        <f t="shared" si="584"/>
        <v>3.5700000000000003E-2</v>
      </c>
      <c r="Y2939" s="124" t="str">
        <f t="shared" si="585"/>
        <v>0.00%-8.40%</v>
      </c>
      <c r="Z2939" s="15"/>
      <c r="AA2939" s="15"/>
      <c r="AB2939" s="15"/>
      <c r="AC2939" s="125"/>
      <c r="AD2939" s="8">
        <f t="shared" si="586"/>
        <v>0</v>
      </c>
      <c r="AE2939" s="17">
        <f t="shared" si="587"/>
        <v>4967</v>
      </c>
      <c r="AF2939" s="18">
        <f t="shared" si="588"/>
        <v>171</v>
      </c>
      <c r="AG2939" s="126">
        <f t="shared" si="589"/>
        <v>3.5654712260216881E-2</v>
      </c>
      <c r="AH2939" s="20">
        <v>13.6</v>
      </c>
      <c r="AI2939" s="20">
        <v>750</v>
      </c>
      <c r="AJ2939" s="20"/>
      <c r="AK2939" s="20">
        <v>688</v>
      </c>
      <c r="AL2939" s="20">
        <f t="shared" si="590"/>
        <v>77239.199999999997</v>
      </c>
      <c r="AM2939" s="7" t="s">
        <v>287</v>
      </c>
      <c r="AN2939" s="20"/>
      <c r="AO2939" s="21" t="s">
        <v>2702</v>
      </c>
      <c r="AP2939" s="21"/>
      <c r="AQ2939" s="5" t="s">
        <v>2695</v>
      </c>
      <c r="AR2939" s="5" t="s">
        <v>2203</v>
      </c>
    </row>
    <row r="2940" spans="1:44">
      <c r="A2940" s="87" t="s">
        <v>562</v>
      </c>
      <c r="B2940" s="5">
        <v>1117161</v>
      </c>
      <c r="C2940" s="5" t="s">
        <v>565</v>
      </c>
      <c r="D2940" s="5" t="s">
        <v>55</v>
      </c>
      <c r="E2940" s="5" t="s">
        <v>2577</v>
      </c>
      <c r="F2940" s="5" t="s">
        <v>2700</v>
      </c>
      <c r="G2940" s="5" t="s">
        <v>2696</v>
      </c>
      <c r="H2940" s="6">
        <v>37350</v>
      </c>
      <c r="I2940" s="5" t="s">
        <v>575</v>
      </c>
      <c r="J2940" s="5" t="s">
        <v>2644</v>
      </c>
      <c r="K2940" s="5" t="s">
        <v>568</v>
      </c>
      <c r="L2940" s="7">
        <v>6</v>
      </c>
      <c r="M2940" s="7" t="s">
        <v>287</v>
      </c>
      <c r="N2940" s="8">
        <v>5200</v>
      </c>
      <c r="O2940" s="122">
        <v>0.02</v>
      </c>
      <c r="P2940" s="10">
        <f t="shared" si="579"/>
        <v>104</v>
      </c>
      <c r="Q2940" s="122">
        <v>5.0000000000000001E-3</v>
      </c>
      <c r="R2940" s="10">
        <f t="shared" si="580"/>
        <v>26</v>
      </c>
      <c r="S2940" s="122">
        <f t="shared" si="581"/>
        <v>2.5000000000000001E-2</v>
      </c>
      <c r="T2940" s="10">
        <f t="shared" si="582"/>
        <v>130</v>
      </c>
      <c r="U2940" s="10">
        <f t="shared" si="592"/>
        <v>5330</v>
      </c>
      <c r="V2940" s="11">
        <v>5305</v>
      </c>
      <c r="W2940" s="12">
        <f t="shared" si="583"/>
        <v>105</v>
      </c>
      <c r="X2940" s="123">
        <f t="shared" si="584"/>
        <v>2.0199999999999999E-2</v>
      </c>
      <c r="Y2940" s="124" t="str">
        <f t="shared" si="585"/>
        <v>0.00%-8.40%</v>
      </c>
      <c r="Z2940" s="15"/>
      <c r="AA2940" s="15"/>
      <c r="AB2940" s="15"/>
      <c r="AC2940" s="125"/>
      <c r="AD2940" s="8">
        <f t="shared" si="586"/>
        <v>0</v>
      </c>
      <c r="AE2940" s="17">
        <f t="shared" si="587"/>
        <v>5305</v>
      </c>
      <c r="AF2940" s="18">
        <f t="shared" si="588"/>
        <v>105</v>
      </c>
      <c r="AG2940" s="126">
        <f t="shared" si="589"/>
        <v>2.0192307692307621E-2</v>
      </c>
      <c r="AH2940" s="20">
        <v>13.6</v>
      </c>
      <c r="AI2940" s="20">
        <v>650</v>
      </c>
      <c r="AJ2940" s="20"/>
      <c r="AK2940" s="20">
        <v>688</v>
      </c>
      <c r="AL2940" s="20">
        <f t="shared" si="590"/>
        <v>80636</v>
      </c>
      <c r="AM2940" s="7" t="s">
        <v>287</v>
      </c>
      <c r="AN2940" s="20"/>
      <c r="AO2940" s="21"/>
      <c r="AP2940" s="21"/>
      <c r="AQ2940" s="5" t="s">
        <v>2695</v>
      </c>
      <c r="AR2940" s="5" t="s">
        <v>2203</v>
      </c>
    </row>
    <row r="2941" spans="1:44">
      <c r="A2941" s="87" t="s">
        <v>562</v>
      </c>
      <c r="B2941" s="5">
        <v>1117201</v>
      </c>
      <c r="C2941" s="5" t="s">
        <v>565</v>
      </c>
      <c r="D2941" s="5" t="s">
        <v>55</v>
      </c>
      <c r="E2941" s="5" t="s">
        <v>2577</v>
      </c>
      <c r="F2941" s="5" t="s">
        <v>2700</v>
      </c>
      <c r="G2941" s="5" t="s">
        <v>2696</v>
      </c>
      <c r="H2941" s="6">
        <v>37404</v>
      </c>
      <c r="I2941" s="5" t="s">
        <v>575</v>
      </c>
      <c r="J2941" s="5" t="s">
        <v>2644</v>
      </c>
      <c r="K2941" s="5" t="s">
        <v>568</v>
      </c>
      <c r="L2941" s="7">
        <v>6</v>
      </c>
      <c r="M2941" s="7" t="s">
        <v>287</v>
      </c>
      <c r="N2941" s="8">
        <v>4700</v>
      </c>
      <c r="O2941" s="122">
        <v>0.02</v>
      </c>
      <c r="P2941" s="10">
        <f t="shared" si="579"/>
        <v>94</v>
      </c>
      <c r="Q2941" s="122">
        <v>5.0000000000000001E-3</v>
      </c>
      <c r="R2941" s="10">
        <f t="shared" si="580"/>
        <v>24</v>
      </c>
      <c r="S2941" s="122">
        <f t="shared" si="581"/>
        <v>2.5106382978723404E-2</v>
      </c>
      <c r="T2941" s="10">
        <f t="shared" si="582"/>
        <v>118</v>
      </c>
      <c r="U2941" s="10">
        <f t="shared" si="592"/>
        <v>4818</v>
      </c>
      <c r="V2941" s="11">
        <v>4700</v>
      </c>
      <c r="W2941" s="12">
        <f t="shared" si="583"/>
        <v>0</v>
      </c>
      <c r="X2941" s="123">
        <f t="shared" si="584"/>
        <v>0</v>
      </c>
      <c r="Y2941" s="124" t="str">
        <f t="shared" si="585"/>
        <v>0.00%-8.40%</v>
      </c>
      <c r="Z2941" s="15"/>
      <c r="AA2941" s="15"/>
      <c r="AB2941" s="15"/>
      <c r="AC2941" s="125"/>
      <c r="AD2941" s="8">
        <f t="shared" si="586"/>
        <v>0</v>
      </c>
      <c r="AE2941" s="17">
        <f t="shared" si="587"/>
        <v>4700</v>
      </c>
      <c r="AF2941" s="18">
        <f t="shared" si="588"/>
        <v>0</v>
      </c>
      <c r="AG2941" s="126">
        <f t="shared" si="589"/>
        <v>0</v>
      </c>
      <c r="AH2941" s="20">
        <v>13.6</v>
      </c>
      <c r="AI2941" s="20">
        <v>650</v>
      </c>
      <c r="AJ2941" s="20"/>
      <c r="AK2941" s="20">
        <v>688</v>
      </c>
      <c r="AL2941" s="20">
        <f t="shared" si="590"/>
        <v>72408</v>
      </c>
      <c r="AM2941" s="7" t="s">
        <v>287</v>
      </c>
      <c r="AN2941" s="20"/>
      <c r="AO2941" s="21" t="s">
        <v>577</v>
      </c>
      <c r="AP2941" s="21"/>
      <c r="AQ2941" s="5" t="s">
        <v>2695</v>
      </c>
      <c r="AR2941" s="5" t="s">
        <v>2203</v>
      </c>
    </row>
    <row r="2942" spans="1:44">
      <c r="A2942" s="87" t="s">
        <v>562</v>
      </c>
      <c r="B2942" s="5">
        <v>1118169</v>
      </c>
      <c r="C2942" s="5" t="s">
        <v>565</v>
      </c>
      <c r="D2942" s="5" t="s">
        <v>55</v>
      </c>
      <c r="E2942" s="5" t="s">
        <v>2577</v>
      </c>
      <c r="F2942" s="5" t="s">
        <v>2700</v>
      </c>
      <c r="G2942" s="5" t="s">
        <v>2696</v>
      </c>
      <c r="H2942" s="6">
        <v>36410</v>
      </c>
      <c r="I2942" s="5" t="s">
        <v>575</v>
      </c>
      <c r="J2942" s="5" t="s">
        <v>2644</v>
      </c>
      <c r="K2942" s="5" t="s">
        <v>568</v>
      </c>
      <c r="L2942" s="7">
        <v>6</v>
      </c>
      <c r="M2942" s="7" t="s">
        <v>287</v>
      </c>
      <c r="N2942" s="8">
        <v>4893</v>
      </c>
      <c r="O2942" s="122">
        <v>0.02</v>
      </c>
      <c r="P2942" s="10">
        <f t="shared" si="579"/>
        <v>98</v>
      </c>
      <c r="Q2942" s="122">
        <v>5.0000000000000001E-3</v>
      </c>
      <c r="R2942" s="10">
        <f t="shared" si="580"/>
        <v>24</v>
      </c>
      <c r="S2942" s="122">
        <f t="shared" si="581"/>
        <v>2.4933578581647253E-2</v>
      </c>
      <c r="T2942" s="10">
        <f t="shared" si="582"/>
        <v>122</v>
      </c>
      <c r="U2942" s="10">
        <f t="shared" si="592"/>
        <v>5015</v>
      </c>
      <c r="V2942" s="11">
        <f t="shared" si="592"/>
        <v>5015.0200000000004</v>
      </c>
      <c r="W2942" s="12">
        <f t="shared" si="583"/>
        <v>122.02000000000044</v>
      </c>
      <c r="X2942" s="123">
        <f t="shared" si="584"/>
        <v>2.4899999999999999E-2</v>
      </c>
      <c r="Y2942" s="124" t="str">
        <f t="shared" si="585"/>
        <v>0.00%-8.40%</v>
      </c>
      <c r="Z2942" s="15"/>
      <c r="AA2942" s="15"/>
      <c r="AB2942" s="15"/>
      <c r="AC2942" s="125"/>
      <c r="AD2942" s="8">
        <f t="shared" si="586"/>
        <v>0</v>
      </c>
      <c r="AE2942" s="17">
        <f t="shared" si="587"/>
        <v>5015.0200000000004</v>
      </c>
      <c r="AF2942" s="18">
        <f t="shared" si="588"/>
        <v>122.02000000000044</v>
      </c>
      <c r="AG2942" s="126">
        <f t="shared" si="589"/>
        <v>2.4937666053546081E-2</v>
      </c>
      <c r="AH2942" s="20">
        <v>13.6</v>
      </c>
      <c r="AI2942" s="20">
        <v>650</v>
      </c>
      <c r="AJ2942" s="20"/>
      <c r="AK2942" s="20">
        <v>688</v>
      </c>
      <c r="AL2942" s="20">
        <f t="shared" si="590"/>
        <v>76692.271999999997</v>
      </c>
      <c r="AM2942" s="7" t="s">
        <v>287</v>
      </c>
      <c r="AN2942" s="20"/>
      <c r="AO2942" s="21"/>
      <c r="AP2942" s="21"/>
      <c r="AQ2942" s="5" t="s">
        <v>2695</v>
      </c>
      <c r="AR2942" s="5" t="s">
        <v>2203</v>
      </c>
    </row>
    <row r="2943" spans="1:44">
      <c r="A2943" s="87" t="s">
        <v>562</v>
      </c>
      <c r="B2943" s="5">
        <v>1118179</v>
      </c>
      <c r="C2943" s="5" t="s">
        <v>565</v>
      </c>
      <c r="D2943" s="5" t="s">
        <v>55</v>
      </c>
      <c r="E2943" s="5" t="s">
        <v>2577</v>
      </c>
      <c r="F2943" s="5" t="s">
        <v>2700</v>
      </c>
      <c r="G2943" s="5" t="s">
        <v>2696</v>
      </c>
      <c r="H2943" s="6">
        <v>37088</v>
      </c>
      <c r="I2943" s="5" t="s">
        <v>575</v>
      </c>
      <c r="J2943" s="5" t="s">
        <v>653</v>
      </c>
      <c r="K2943" s="5" t="s">
        <v>568</v>
      </c>
      <c r="L2943" s="7">
        <v>6</v>
      </c>
      <c r="M2943" s="7" t="s">
        <v>287</v>
      </c>
      <c r="N2943" s="8">
        <v>5558</v>
      </c>
      <c r="O2943" s="122">
        <v>0.02</v>
      </c>
      <c r="P2943" s="10">
        <f t="shared" si="579"/>
        <v>111</v>
      </c>
      <c r="Q2943" s="122">
        <v>5.0000000000000001E-3</v>
      </c>
      <c r="R2943" s="10">
        <f t="shared" si="580"/>
        <v>28</v>
      </c>
      <c r="S2943" s="122">
        <f t="shared" si="581"/>
        <v>2.5008996041741633E-2</v>
      </c>
      <c r="T2943" s="10">
        <f t="shared" si="582"/>
        <v>139</v>
      </c>
      <c r="U2943" s="10">
        <f t="shared" si="592"/>
        <v>5697</v>
      </c>
      <c r="V2943" s="11">
        <v>5670</v>
      </c>
      <c r="W2943" s="12">
        <f t="shared" si="583"/>
        <v>112</v>
      </c>
      <c r="X2943" s="123">
        <f t="shared" si="584"/>
        <v>2.0199999999999999E-2</v>
      </c>
      <c r="Y2943" s="124" t="str">
        <f t="shared" si="585"/>
        <v>0.00%-8.40%</v>
      </c>
      <c r="Z2943" s="15"/>
      <c r="AA2943" s="15"/>
      <c r="AB2943" s="15"/>
      <c r="AC2943" s="125"/>
      <c r="AD2943" s="8">
        <f t="shared" si="586"/>
        <v>0</v>
      </c>
      <c r="AE2943" s="17">
        <f t="shared" si="587"/>
        <v>5670</v>
      </c>
      <c r="AF2943" s="18">
        <f t="shared" si="588"/>
        <v>112</v>
      </c>
      <c r="AG2943" s="126">
        <f t="shared" si="589"/>
        <v>2.0151133501259411E-2</v>
      </c>
      <c r="AH2943" s="20">
        <v>13.6</v>
      </c>
      <c r="AI2943" s="20">
        <v>750</v>
      </c>
      <c r="AJ2943" s="20"/>
      <c r="AK2943" s="20">
        <v>688</v>
      </c>
      <c r="AL2943" s="20">
        <f t="shared" si="590"/>
        <v>86800</v>
      </c>
      <c r="AM2943" s="7" t="s">
        <v>287</v>
      </c>
      <c r="AN2943" s="20"/>
      <c r="AO2943" s="21"/>
      <c r="AP2943" s="21"/>
      <c r="AQ2943" s="5" t="s">
        <v>2695</v>
      </c>
      <c r="AR2943" s="5" t="s">
        <v>2203</v>
      </c>
    </row>
    <row r="2944" spans="1:44">
      <c r="A2944" s="87" t="s">
        <v>562</v>
      </c>
      <c r="B2944" s="5">
        <v>1132159</v>
      </c>
      <c r="C2944" s="5" t="s">
        <v>565</v>
      </c>
      <c r="D2944" s="5" t="s">
        <v>55</v>
      </c>
      <c r="E2944" s="5" t="s">
        <v>2577</v>
      </c>
      <c r="F2944" s="5" t="s">
        <v>2700</v>
      </c>
      <c r="G2944" s="5" t="s">
        <v>2696</v>
      </c>
      <c r="H2944" s="6">
        <v>40605</v>
      </c>
      <c r="I2944" s="5" t="s">
        <v>594</v>
      </c>
      <c r="J2944" s="5" t="s">
        <v>2635</v>
      </c>
      <c r="K2944" s="5" t="s">
        <v>568</v>
      </c>
      <c r="L2944" s="7">
        <v>6</v>
      </c>
      <c r="M2944" s="7" t="s">
        <v>287</v>
      </c>
      <c r="N2944" s="8">
        <v>9665</v>
      </c>
      <c r="O2944" s="122">
        <v>0.02</v>
      </c>
      <c r="P2944" s="10">
        <f t="shared" si="579"/>
        <v>193</v>
      </c>
      <c r="Q2944" s="122">
        <v>5.0000000000000001E-3</v>
      </c>
      <c r="R2944" s="10">
        <f t="shared" si="580"/>
        <v>48</v>
      </c>
      <c r="S2944" s="122">
        <f t="shared" si="581"/>
        <v>2.4935333678220383E-2</v>
      </c>
      <c r="T2944" s="10">
        <f t="shared" si="582"/>
        <v>241</v>
      </c>
      <c r="U2944" s="10">
        <f t="shared" si="592"/>
        <v>9906</v>
      </c>
      <c r="V2944" s="11">
        <f t="shared" si="592"/>
        <v>9906.02</v>
      </c>
      <c r="W2944" s="12">
        <f t="shared" si="583"/>
        <v>241.02000000000044</v>
      </c>
      <c r="X2944" s="123">
        <f t="shared" si="584"/>
        <v>2.4899999999999999E-2</v>
      </c>
      <c r="Y2944" s="124" t="str">
        <f t="shared" si="585"/>
        <v>0.00%-8.40%</v>
      </c>
      <c r="Z2944" s="15"/>
      <c r="AA2944" s="15"/>
      <c r="AB2944" s="15"/>
      <c r="AC2944" s="125"/>
      <c r="AD2944" s="8">
        <f t="shared" si="586"/>
        <v>0</v>
      </c>
      <c r="AE2944" s="17">
        <f t="shared" si="587"/>
        <v>9906.02</v>
      </c>
      <c r="AF2944" s="18">
        <f t="shared" si="588"/>
        <v>241.02000000000044</v>
      </c>
      <c r="AG2944" s="126">
        <f t="shared" si="589"/>
        <v>2.4937403000517389E-2</v>
      </c>
      <c r="AH2944" s="20">
        <v>13.6</v>
      </c>
      <c r="AI2944" s="20">
        <v>750</v>
      </c>
      <c r="AJ2944" s="20"/>
      <c r="AK2944" s="20">
        <v>688</v>
      </c>
      <c r="AL2944" s="20">
        <f t="shared" si="590"/>
        <v>144409.872</v>
      </c>
      <c r="AM2944" s="7">
        <v>2</v>
      </c>
      <c r="AN2944" s="20"/>
      <c r="AO2944" s="21"/>
      <c r="AP2944" s="21"/>
      <c r="AQ2944" s="5" t="s">
        <v>2695</v>
      </c>
      <c r="AR2944" s="5" t="s">
        <v>2203</v>
      </c>
    </row>
    <row r="2945" spans="1:44">
      <c r="A2945" s="87" t="s">
        <v>562</v>
      </c>
      <c r="B2945" s="5">
        <v>1132182</v>
      </c>
      <c r="C2945" s="5" t="s">
        <v>565</v>
      </c>
      <c r="D2945" s="5" t="s">
        <v>55</v>
      </c>
      <c r="E2945" s="5" t="s">
        <v>2577</v>
      </c>
      <c r="F2945" s="5" t="s">
        <v>2700</v>
      </c>
      <c r="G2945" s="5" t="s">
        <v>2696</v>
      </c>
      <c r="H2945" s="6">
        <v>40735</v>
      </c>
      <c r="I2945" s="5" t="s">
        <v>594</v>
      </c>
      <c r="J2945" s="5" t="s">
        <v>2635</v>
      </c>
      <c r="K2945" s="5" t="s">
        <v>568</v>
      </c>
      <c r="L2945" s="7">
        <v>6</v>
      </c>
      <c r="M2945" s="7" t="s">
        <v>287</v>
      </c>
      <c r="N2945" s="8">
        <v>5035</v>
      </c>
      <c r="O2945" s="122">
        <v>0.02</v>
      </c>
      <c r="P2945" s="10">
        <f t="shared" si="579"/>
        <v>101</v>
      </c>
      <c r="Q2945" s="122">
        <v>5.0000000000000001E-3</v>
      </c>
      <c r="R2945" s="10">
        <f t="shared" si="580"/>
        <v>25</v>
      </c>
      <c r="S2945" s="122">
        <f t="shared" si="581"/>
        <v>2.5024826216484608E-2</v>
      </c>
      <c r="T2945" s="10">
        <f t="shared" si="582"/>
        <v>126</v>
      </c>
      <c r="U2945" s="10">
        <f t="shared" ref="U2945:V2966" si="593">N2945+T2945</f>
        <v>5161</v>
      </c>
      <c r="V2945" s="11">
        <f t="shared" si="593"/>
        <v>5161.0200000000004</v>
      </c>
      <c r="W2945" s="12">
        <f t="shared" si="583"/>
        <v>126.02000000000044</v>
      </c>
      <c r="X2945" s="123">
        <f t="shared" si="584"/>
        <v>2.5000000000000001E-2</v>
      </c>
      <c r="Y2945" s="124" t="str">
        <f t="shared" si="585"/>
        <v>0.00%-8.40%</v>
      </c>
      <c r="Z2945" s="15"/>
      <c r="AA2945" s="15"/>
      <c r="AB2945" s="15"/>
      <c r="AC2945" s="125"/>
      <c r="AD2945" s="8">
        <f t="shared" si="586"/>
        <v>0</v>
      </c>
      <c r="AE2945" s="17">
        <f t="shared" si="587"/>
        <v>5161.0200000000004</v>
      </c>
      <c r="AF2945" s="18">
        <f t="shared" si="588"/>
        <v>126.02000000000044</v>
      </c>
      <c r="AG2945" s="126">
        <f t="shared" si="589"/>
        <v>2.5028798411122155E-2</v>
      </c>
      <c r="AH2945" s="20">
        <v>13.6</v>
      </c>
      <c r="AI2945" s="20">
        <v>750</v>
      </c>
      <c r="AJ2945" s="20"/>
      <c r="AK2945" s="20">
        <v>688</v>
      </c>
      <c r="AL2945" s="20">
        <f t="shared" si="590"/>
        <v>79877.872000000003</v>
      </c>
      <c r="AM2945" s="7" t="s">
        <v>287</v>
      </c>
      <c r="AN2945" s="20"/>
      <c r="AO2945" s="21"/>
      <c r="AP2945" s="21"/>
      <c r="AQ2945" s="5" t="s">
        <v>2695</v>
      </c>
      <c r="AR2945" s="5" t="s">
        <v>2203</v>
      </c>
    </row>
    <row r="2946" spans="1:44">
      <c r="A2946" s="87" t="s">
        <v>562</v>
      </c>
      <c r="B2946" s="5">
        <v>1132183</v>
      </c>
      <c r="C2946" s="5" t="s">
        <v>565</v>
      </c>
      <c r="D2946" s="5" t="s">
        <v>55</v>
      </c>
      <c r="E2946" s="5" t="s">
        <v>2577</v>
      </c>
      <c r="F2946" s="5" t="s">
        <v>2700</v>
      </c>
      <c r="G2946" s="5" t="s">
        <v>2696</v>
      </c>
      <c r="H2946" s="6">
        <v>40735</v>
      </c>
      <c r="I2946" s="5" t="s">
        <v>594</v>
      </c>
      <c r="J2946" s="5" t="s">
        <v>2635</v>
      </c>
      <c r="K2946" s="5" t="s">
        <v>568</v>
      </c>
      <c r="L2946" s="7">
        <v>6</v>
      </c>
      <c r="M2946" s="7" t="s">
        <v>287</v>
      </c>
      <c r="N2946" s="8">
        <v>5299</v>
      </c>
      <c r="O2946" s="122">
        <v>0.02</v>
      </c>
      <c r="P2946" s="10">
        <f t="shared" si="579"/>
        <v>106</v>
      </c>
      <c r="Q2946" s="122">
        <v>5.0000000000000001E-3</v>
      </c>
      <c r="R2946" s="10">
        <f t="shared" si="580"/>
        <v>26</v>
      </c>
      <c r="S2946" s="122">
        <f t="shared" si="581"/>
        <v>2.4910360445367052E-2</v>
      </c>
      <c r="T2946" s="10">
        <f t="shared" si="582"/>
        <v>132</v>
      </c>
      <c r="U2946" s="10">
        <f t="shared" si="593"/>
        <v>5431</v>
      </c>
      <c r="V2946" s="11">
        <f t="shared" si="593"/>
        <v>5431.02</v>
      </c>
      <c r="W2946" s="12">
        <f t="shared" si="583"/>
        <v>132.02000000000044</v>
      </c>
      <c r="X2946" s="123">
        <f t="shared" si="584"/>
        <v>2.4899999999999999E-2</v>
      </c>
      <c r="Y2946" s="124" t="str">
        <f t="shared" si="585"/>
        <v>0.00%-8.40%</v>
      </c>
      <c r="Z2946" s="15"/>
      <c r="AA2946" s="15"/>
      <c r="AB2946" s="15"/>
      <c r="AC2946" s="125"/>
      <c r="AD2946" s="8">
        <f t="shared" si="586"/>
        <v>0</v>
      </c>
      <c r="AE2946" s="17">
        <f t="shared" si="587"/>
        <v>5431.02</v>
      </c>
      <c r="AF2946" s="18">
        <f t="shared" si="588"/>
        <v>132.02000000000044</v>
      </c>
      <c r="AG2946" s="126">
        <f t="shared" si="589"/>
        <v>2.4914134742404226E-2</v>
      </c>
      <c r="AH2946" s="20">
        <v>13.6</v>
      </c>
      <c r="AI2946" s="20">
        <v>750</v>
      </c>
      <c r="AJ2946" s="20"/>
      <c r="AK2946" s="20">
        <v>688</v>
      </c>
      <c r="AL2946" s="20">
        <f t="shared" si="590"/>
        <v>83549.872000000003</v>
      </c>
      <c r="AM2946" s="7" t="s">
        <v>287</v>
      </c>
      <c r="AN2946" s="20"/>
      <c r="AO2946" s="21"/>
      <c r="AP2946" s="21"/>
      <c r="AQ2946" s="5" t="s">
        <v>2695</v>
      </c>
      <c r="AR2946" s="5" t="s">
        <v>2203</v>
      </c>
    </row>
    <row r="2947" spans="1:44">
      <c r="A2947" s="87" t="s">
        <v>562</v>
      </c>
      <c r="B2947" s="5">
        <v>1213008</v>
      </c>
      <c r="C2947" s="5" t="s">
        <v>565</v>
      </c>
      <c r="D2947" s="5" t="s">
        <v>55</v>
      </c>
      <c r="E2947" s="5" t="s">
        <v>2577</v>
      </c>
      <c r="F2947" s="5" t="s">
        <v>2700</v>
      </c>
      <c r="G2947" s="5" t="s">
        <v>2696</v>
      </c>
      <c r="H2947" s="6">
        <v>31107</v>
      </c>
      <c r="I2947" s="5" t="s">
        <v>575</v>
      </c>
      <c r="J2947" s="5" t="s">
        <v>627</v>
      </c>
      <c r="K2947" s="5" t="s">
        <v>568</v>
      </c>
      <c r="L2947" s="7">
        <v>6</v>
      </c>
      <c r="M2947" s="7" t="s">
        <v>287</v>
      </c>
      <c r="N2947" s="8">
        <v>6620</v>
      </c>
      <c r="O2947" s="122">
        <v>0.02</v>
      </c>
      <c r="P2947" s="10">
        <f t="shared" si="579"/>
        <v>132</v>
      </c>
      <c r="Q2947" s="122">
        <v>5.0000000000000001E-3</v>
      </c>
      <c r="R2947" s="10">
        <f t="shared" si="580"/>
        <v>33</v>
      </c>
      <c r="S2947" s="122">
        <f t="shared" si="581"/>
        <v>2.4924471299093656E-2</v>
      </c>
      <c r="T2947" s="10">
        <f t="shared" si="582"/>
        <v>165</v>
      </c>
      <c r="U2947" s="10">
        <f t="shared" si="593"/>
        <v>6785</v>
      </c>
      <c r="V2947" s="11">
        <v>6620</v>
      </c>
      <c r="W2947" s="12">
        <f t="shared" si="583"/>
        <v>0</v>
      </c>
      <c r="X2947" s="123">
        <f t="shared" si="584"/>
        <v>0</v>
      </c>
      <c r="Y2947" s="124" t="str">
        <f t="shared" si="585"/>
        <v>0.00%-8.40%</v>
      </c>
      <c r="Z2947" s="15"/>
      <c r="AA2947" s="15"/>
      <c r="AB2947" s="15"/>
      <c r="AC2947" s="125"/>
      <c r="AD2947" s="8">
        <f t="shared" si="586"/>
        <v>0</v>
      </c>
      <c r="AE2947" s="17">
        <f t="shared" si="587"/>
        <v>6620</v>
      </c>
      <c r="AF2947" s="18">
        <f t="shared" si="588"/>
        <v>0</v>
      </c>
      <c r="AG2947" s="126">
        <f t="shared" si="589"/>
        <v>0</v>
      </c>
      <c r="AH2947" s="20">
        <v>13.6</v>
      </c>
      <c r="AI2947" s="20">
        <v>450</v>
      </c>
      <c r="AJ2947" s="20"/>
      <c r="AK2947" s="20">
        <v>688</v>
      </c>
      <c r="AL2947" s="20">
        <f t="shared" si="590"/>
        <v>96120</v>
      </c>
      <c r="AM2947" s="7" t="s">
        <v>287</v>
      </c>
      <c r="AN2947" s="20"/>
      <c r="AO2947" s="21" t="s">
        <v>2707</v>
      </c>
      <c r="AP2947" s="21"/>
      <c r="AQ2947" s="5" t="s">
        <v>2695</v>
      </c>
      <c r="AR2947" s="5" t="s">
        <v>2203</v>
      </c>
    </row>
    <row r="2948" spans="1:44">
      <c r="A2948" s="87" t="s">
        <v>562</v>
      </c>
      <c r="B2948" s="5">
        <v>1332008</v>
      </c>
      <c r="C2948" s="5" t="s">
        <v>565</v>
      </c>
      <c r="D2948" s="5" t="s">
        <v>55</v>
      </c>
      <c r="E2948" s="5" t="s">
        <v>2577</v>
      </c>
      <c r="F2948" s="5" t="s">
        <v>2700</v>
      </c>
      <c r="G2948" s="5" t="s">
        <v>2696</v>
      </c>
      <c r="H2948" s="6">
        <v>36410</v>
      </c>
      <c r="I2948" s="5" t="s">
        <v>489</v>
      </c>
      <c r="J2948" s="5" t="s">
        <v>489</v>
      </c>
      <c r="K2948" s="5" t="s">
        <v>568</v>
      </c>
      <c r="L2948" s="7">
        <v>6</v>
      </c>
      <c r="M2948" s="7" t="s">
        <v>287</v>
      </c>
      <c r="N2948" s="8">
        <v>5546</v>
      </c>
      <c r="O2948" s="122">
        <v>0.02</v>
      </c>
      <c r="P2948" s="10">
        <f t="shared" si="579"/>
        <v>111</v>
      </c>
      <c r="Q2948" s="122">
        <v>5.0000000000000001E-3</v>
      </c>
      <c r="R2948" s="10">
        <f t="shared" si="580"/>
        <v>28</v>
      </c>
      <c r="S2948" s="122">
        <f t="shared" si="581"/>
        <v>2.5063108546700325E-2</v>
      </c>
      <c r="T2948" s="10">
        <f t="shared" si="582"/>
        <v>139</v>
      </c>
      <c r="U2948" s="10">
        <f t="shared" si="593"/>
        <v>5685</v>
      </c>
      <c r="V2948" s="11">
        <f t="shared" si="593"/>
        <v>5685.02</v>
      </c>
      <c r="W2948" s="12">
        <f t="shared" si="583"/>
        <v>139.02000000000044</v>
      </c>
      <c r="X2948" s="123">
        <f t="shared" si="584"/>
        <v>2.5100000000000001E-2</v>
      </c>
      <c r="Y2948" s="124" t="str">
        <f t="shared" si="585"/>
        <v>0.00%-8.40%</v>
      </c>
      <c r="Z2948" s="15"/>
      <c r="AA2948" s="15"/>
      <c r="AB2948" s="15"/>
      <c r="AC2948" s="125"/>
      <c r="AD2948" s="8">
        <f t="shared" si="586"/>
        <v>0</v>
      </c>
      <c r="AE2948" s="17">
        <f t="shared" si="587"/>
        <v>5685.02</v>
      </c>
      <c r="AF2948" s="18">
        <f t="shared" si="588"/>
        <v>139.02000000000044</v>
      </c>
      <c r="AG2948" s="126">
        <f t="shared" si="589"/>
        <v>2.5066714749369057E-2</v>
      </c>
      <c r="AH2948" s="20">
        <v>13.6</v>
      </c>
      <c r="AI2948" s="20">
        <v>900</v>
      </c>
      <c r="AJ2948" s="20"/>
      <c r="AK2948" s="20">
        <v>688</v>
      </c>
      <c r="AL2948" s="20">
        <f t="shared" si="590"/>
        <v>88804.271999999997</v>
      </c>
      <c r="AM2948" s="7" t="s">
        <v>287</v>
      </c>
      <c r="AN2948" s="20"/>
      <c r="AO2948" s="21"/>
      <c r="AP2948" s="21"/>
      <c r="AQ2948" s="5" t="s">
        <v>2695</v>
      </c>
      <c r="AR2948" s="5" t="s">
        <v>2203</v>
      </c>
    </row>
    <row r="2949" spans="1:44">
      <c r="A2949" s="87" t="s">
        <v>562</v>
      </c>
      <c r="B2949" s="5">
        <v>1707034</v>
      </c>
      <c r="C2949" s="5" t="s">
        <v>565</v>
      </c>
      <c r="D2949" s="5" t="s">
        <v>55</v>
      </c>
      <c r="E2949" s="5" t="s">
        <v>2577</v>
      </c>
      <c r="F2949" s="5" t="s">
        <v>2700</v>
      </c>
      <c r="G2949" s="5" t="s">
        <v>2696</v>
      </c>
      <c r="H2949" s="6">
        <v>40391</v>
      </c>
      <c r="I2949" s="5" t="s">
        <v>586</v>
      </c>
      <c r="J2949" s="5" t="s">
        <v>713</v>
      </c>
      <c r="K2949" s="5" t="s">
        <v>568</v>
      </c>
      <c r="L2949" s="7">
        <v>6</v>
      </c>
      <c r="M2949" s="7" t="s">
        <v>287</v>
      </c>
      <c r="N2949" s="8">
        <v>5078</v>
      </c>
      <c r="O2949" s="122">
        <v>0.02</v>
      </c>
      <c r="P2949" s="10">
        <f t="shared" si="579"/>
        <v>102</v>
      </c>
      <c r="Q2949" s="122">
        <v>5.0000000000000001E-3</v>
      </c>
      <c r="R2949" s="10">
        <f t="shared" si="580"/>
        <v>25</v>
      </c>
      <c r="S2949" s="122">
        <f t="shared" si="581"/>
        <v>2.5009846396218983E-2</v>
      </c>
      <c r="T2949" s="10">
        <f t="shared" si="582"/>
        <v>127</v>
      </c>
      <c r="U2949" s="10">
        <f t="shared" si="593"/>
        <v>5205</v>
      </c>
      <c r="V2949" s="11">
        <v>5233</v>
      </c>
      <c r="W2949" s="12">
        <f t="shared" si="583"/>
        <v>155</v>
      </c>
      <c r="X2949" s="123">
        <f t="shared" si="584"/>
        <v>3.0499999999999999E-2</v>
      </c>
      <c r="Y2949" s="124" t="str">
        <f t="shared" si="585"/>
        <v>0.00%-8.40%</v>
      </c>
      <c r="Z2949" s="15"/>
      <c r="AA2949" s="15"/>
      <c r="AB2949" s="15"/>
      <c r="AC2949" s="125"/>
      <c r="AD2949" s="8">
        <f t="shared" si="586"/>
        <v>0</v>
      </c>
      <c r="AE2949" s="17">
        <f t="shared" si="587"/>
        <v>5233</v>
      </c>
      <c r="AF2949" s="18">
        <f t="shared" si="588"/>
        <v>155</v>
      </c>
      <c r="AG2949" s="126">
        <f t="shared" si="589"/>
        <v>3.0523828278850029E-2</v>
      </c>
      <c r="AH2949" s="20">
        <v>13.6</v>
      </c>
      <c r="AI2949" s="20">
        <v>750</v>
      </c>
      <c r="AJ2949" s="20"/>
      <c r="AK2949" s="20">
        <v>688</v>
      </c>
      <c r="AL2949" s="20">
        <f t="shared" si="590"/>
        <v>80856.800000000003</v>
      </c>
      <c r="AM2949" s="7" t="s">
        <v>287</v>
      </c>
      <c r="AN2949" s="20"/>
      <c r="AO2949" s="21"/>
      <c r="AP2949" s="21"/>
      <c r="AQ2949" s="5" t="s">
        <v>2695</v>
      </c>
      <c r="AR2949" s="5" t="s">
        <v>2203</v>
      </c>
    </row>
    <row r="2950" spans="1:44">
      <c r="A2950" s="87" t="s">
        <v>562</v>
      </c>
      <c r="B2950" s="5">
        <v>1707059</v>
      </c>
      <c r="C2950" s="5" t="s">
        <v>565</v>
      </c>
      <c r="D2950" s="5" t="s">
        <v>55</v>
      </c>
      <c r="E2950" s="5" t="s">
        <v>2577</v>
      </c>
      <c r="F2950" s="5" t="s">
        <v>2700</v>
      </c>
      <c r="G2950" s="5" t="s">
        <v>2696</v>
      </c>
      <c r="H2950" s="6">
        <v>40392</v>
      </c>
      <c r="I2950" s="5" t="s">
        <v>575</v>
      </c>
      <c r="J2950" s="5" t="s">
        <v>653</v>
      </c>
      <c r="K2950" s="5" t="s">
        <v>568</v>
      </c>
      <c r="L2950" s="7">
        <v>6</v>
      </c>
      <c r="M2950" s="7" t="s">
        <v>287</v>
      </c>
      <c r="N2950" s="8">
        <v>4784</v>
      </c>
      <c r="O2950" s="122">
        <v>0.02</v>
      </c>
      <c r="P2950" s="10">
        <f t="shared" si="579"/>
        <v>96</v>
      </c>
      <c r="Q2950" s="122">
        <v>5.0000000000000001E-3</v>
      </c>
      <c r="R2950" s="10">
        <f t="shared" si="580"/>
        <v>24</v>
      </c>
      <c r="S2950" s="122">
        <f t="shared" si="581"/>
        <v>2.508361204013378E-2</v>
      </c>
      <c r="T2950" s="10">
        <f t="shared" si="582"/>
        <v>120</v>
      </c>
      <c r="U2950" s="10">
        <f t="shared" si="593"/>
        <v>4904</v>
      </c>
      <c r="V2950" s="11">
        <f t="shared" si="593"/>
        <v>4904.0200000000004</v>
      </c>
      <c r="W2950" s="12">
        <f t="shared" si="583"/>
        <v>120.02000000000044</v>
      </c>
      <c r="X2950" s="123">
        <f t="shared" si="584"/>
        <v>2.5100000000000001E-2</v>
      </c>
      <c r="Y2950" s="124" t="str">
        <f t="shared" si="585"/>
        <v>0.00%-8.40%</v>
      </c>
      <c r="Z2950" s="15"/>
      <c r="AA2950" s="15"/>
      <c r="AB2950" s="15"/>
      <c r="AC2950" s="125"/>
      <c r="AD2950" s="8">
        <f t="shared" si="586"/>
        <v>0</v>
      </c>
      <c r="AE2950" s="17">
        <f t="shared" si="587"/>
        <v>4904.0200000000004</v>
      </c>
      <c r="AF2950" s="18">
        <f t="shared" si="588"/>
        <v>120.02000000000044</v>
      </c>
      <c r="AG2950" s="126">
        <f t="shared" si="589"/>
        <v>2.508779264214045E-2</v>
      </c>
      <c r="AH2950" s="20">
        <v>13.6</v>
      </c>
      <c r="AI2950" s="20">
        <v>750</v>
      </c>
      <c r="AJ2950" s="20"/>
      <c r="AK2950" s="20">
        <v>688</v>
      </c>
      <c r="AL2950" s="20">
        <f t="shared" si="590"/>
        <v>76382.672000000006</v>
      </c>
      <c r="AM2950" s="7" t="s">
        <v>287</v>
      </c>
      <c r="AN2950" s="20"/>
      <c r="AO2950" s="21"/>
      <c r="AP2950" s="21"/>
      <c r="AQ2950" s="5" t="s">
        <v>2695</v>
      </c>
      <c r="AR2950" s="5" t="s">
        <v>2203</v>
      </c>
    </row>
    <row r="2951" spans="1:44">
      <c r="A2951" s="87" t="s">
        <v>562</v>
      </c>
      <c r="B2951" s="5">
        <v>1708013</v>
      </c>
      <c r="C2951" s="5" t="s">
        <v>565</v>
      </c>
      <c r="D2951" s="5" t="s">
        <v>55</v>
      </c>
      <c r="E2951" s="5" t="s">
        <v>2577</v>
      </c>
      <c r="F2951" s="5" t="s">
        <v>2700</v>
      </c>
      <c r="G2951" s="5" t="s">
        <v>2696</v>
      </c>
      <c r="H2951" s="6">
        <v>40764</v>
      </c>
      <c r="I2951" s="5" t="s">
        <v>575</v>
      </c>
      <c r="J2951" s="5" t="s">
        <v>653</v>
      </c>
      <c r="K2951" s="5" t="s">
        <v>568</v>
      </c>
      <c r="L2951" s="7">
        <v>6</v>
      </c>
      <c r="M2951" s="7" t="s">
        <v>287</v>
      </c>
      <c r="N2951" s="8">
        <v>4827</v>
      </c>
      <c r="O2951" s="122">
        <v>0.02</v>
      </c>
      <c r="P2951" s="10">
        <f t="shared" si="579"/>
        <v>97</v>
      </c>
      <c r="Q2951" s="122">
        <v>5.0000000000000001E-3</v>
      </c>
      <c r="R2951" s="10">
        <f t="shared" si="580"/>
        <v>24</v>
      </c>
      <c r="S2951" s="122">
        <f t="shared" si="581"/>
        <v>2.5067329604309095E-2</v>
      </c>
      <c r="T2951" s="10">
        <f t="shared" si="582"/>
        <v>121</v>
      </c>
      <c r="U2951" s="10">
        <f t="shared" si="593"/>
        <v>4948</v>
      </c>
      <c r="V2951" s="11">
        <f t="shared" si="593"/>
        <v>4948.0200000000004</v>
      </c>
      <c r="W2951" s="12">
        <f t="shared" si="583"/>
        <v>121.02000000000044</v>
      </c>
      <c r="X2951" s="123">
        <f t="shared" si="584"/>
        <v>2.5100000000000001E-2</v>
      </c>
      <c r="Y2951" s="124" t="str">
        <f t="shared" si="585"/>
        <v>0.00%-8.40%</v>
      </c>
      <c r="Z2951" s="15"/>
      <c r="AA2951" s="15"/>
      <c r="AB2951" s="15"/>
      <c r="AC2951" s="125"/>
      <c r="AD2951" s="8">
        <f t="shared" si="586"/>
        <v>0</v>
      </c>
      <c r="AE2951" s="17">
        <f t="shared" si="587"/>
        <v>4948.0200000000004</v>
      </c>
      <c r="AF2951" s="18">
        <f t="shared" si="588"/>
        <v>121.02000000000044</v>
      </c>
      <c r="AG2951" s="126">
        <f t="shared" si="589"/>
        <v>2.5071472964574459E-2</v>
      </c>
      <c r="AH2951" s="20">
        <v>13.6</v>
      </c>
      <c r="AI2951" s="20">
        <v>750</v>
      </c>
      <c r="AJ2951" s="20"/>
      <c r="AK2951" s="20">
        <v>688</v>
      </c>
      <c r="AL2951" s="20">
        <f t="shared" si="590"/>
        <v>76981.072</v>
      </c>
      <c r="AM2951" s="7" t="s">
        <v>287</v>
      </c>
      <c r="AN2951" s="20"/>
      <c r="AO2951" s="21"/>
      <c r="AP2951" s="21"/>
      <c r="AQ2951" s="5" t="s">
        <v>2695</v>
      </c>
      <c r="AR2951" s="5" t="s">
        <v>2203</v>
      </c>
    </row>
    <row r="2952" spans="1:44">
      <c r="A2952" s="87" t="s">
        <v>562</v>
      </c>
      <c r="B2952" s="5">
        <v>1708058</v>
      </c>
      <c r="C2952" s="5" t="s">
        <v>565</v>
      </c>
      <c r="D2952" s="5" t="s">
        <v>55</v>
      </c>
      <c r="E2952" s="5" t="s">
        <v>2577</v>
      </c>
      <c r="F2952" s="5" t="s">
        <v>2700</v>
      </c>
      <c r="G2952" s="5" t="s">
        <v>2696</v>
      </c>
      <c r="H2952" s="6">
        <v>40764</v>
      </c>
      <c r="I2952" s="5" t="s">
        <v>575</v>
      </c>
      <c r="J2952" s="5" t="s">
        <v>2644</v>
      </c>
      <c r="K2952" s="5" t="s">
        <v>568</v>
      </c>
      <c r="L2952" s="7">
        <v>6</v>
      </c>
      <c r="M2952" s="7" t="s">
        <v>287</v>
      </c>
      <c r="N2952" s="8">
        <v>4451</v>
      </c>
      <c r="O2952" s="122">
        <v>0.02</v>
      </c>
      <c r="P2952" s="10">
        <f t="shared" si="579"/>
        <v>89</v>
      </c>
      <c r="Q2952" s="122">
        <v>5.0000000000000001E-3</v>
      </c>
      <c r="R2952" s="10">
        <f t="shared" si="580"/>
        <v>22</v>
      </c>
      <c r="S2952" s="122">
        <f t="shared" si="581"/>
        <v>2.4938216131206472E-2</v>
      </c>
      <c r="T2952" s="10">
        <f t="shared" si="582"/>
        <v>111</v>
      </c>
      <c r="U2952" s="10">
        <f t="shared" si="593"/>
        <v>4562</v>
      </c>
      <c r="V2952" s="11">
        <v>4451</v>
      </c>
      <c r="W2952" s="12">
        <f t="shared" si="583"/>
        <v>0</v>
      </c>
      <c r="X2952" s="123">
        <f t="shared" si="584"/>
        <v>0</v>
      </c>
      <c r="Y2952" s="124" t="str">
        <f t="shared" si="585"/>
        <v>0.00%-8.40%</v>
      </c>
      <c r="Z2952" s="15"/>
      <c r="AA2952" s="15"/>
      <c r="AB2952" s="15"/>
      <c r="AC2952" s="125"/>
      <c r="AD2952" s="8">
        <f t="shared" si="586"/>
        <v>0</v>
      </c>
      <c r="AE2952" s="17">
        <f t="shared" si="587"/>
        <v>4451</v>
      </c>
      <c r="AF2952" s="18">
        <f t="shared" si="588"/>
        <v>0</v>
      </c>
      <c r="AG2952" s="126">
        <f t="shared" si="589"/>
        <v>0</v>
      </c>
      <c r="AH2952" s="20">
        <v>13.6</v>
      </c>
      <c r="AI2952" s="20">
        <v>650</v>
      </c>
      <c r="AJ2952" s="20"/>
      <c r="AK2952" s="20">
        <v>688</v>
      </c>
      <c r="AL2952" s="20">
        <f t="shared" si="590"/>
        <v>69021.600000000006</v>
      </c>
      <c r="AM2952" s="7" t="s">
        <v>287</v>
      </c>
      <c r="AN2952" s="20" t="s">
        <v>2708</v>
      </c>
      <c r="AO2952" s="21" t="s">
        <v>577</v>
      </c>
      <c r="AP2952" s="21"/>
      <c r="AQ2952" s="5" t="s">
        <v>2695</v>
      </c>
      <c r="AR2952" s="5" t="s">
        <v>2203</v>
      </c>
    </row>
    <row r="2953" spans="1:44">
      <c r="A2953" s="87" t="s">
        <v>562</v>
      </c>
      <c r="B2953" s="5">
        <v>1708059</v>
      </c>
      <c r="C2953" s="5" t="s">
        <v>565</v>
      </c>
      <c r="D2953" s="5" t="s">
        <v>55</v>
      </c>
      <c r="E2953" s="5" t="s">
        <v>2577</v>
      </c>
      <c r="F2953" s="5" t="s">
        <v>2700</v>
      </c>
      <c r="G2953" s="5" t="s">
        <v>2696</v>
      </c>
      <c r="H2953" s="6">
        <v>44236</v>
      </c>
      <c r="I2953" s="5" t="s">
        <v>575</v>
      </c>
      <c r="J2953" s="5" t="s">
        <v>653</v>
      </c>
      <c r="K2953" s="5" t="s">
        <v>568</v>
      </c>
      <c r="L2953" s="7">
        <v>6</v>
      </c>
      <c r="M2953" s="7" t="s">
        <v>287</v>
      </c>
      <c r="N2953" s="8">
        <v>4502</v>
      </c>
      <c r="O2953" s="122">
        <v>0.02</v>
      </c>
      <c r="P2953" s="10">
        <f t="shared" si="579"/>
        <v>90</v>
      </c>
      <c r="Q2953" s="122">
        <v>5.0000000000000001E-3</v>
      </c>
      <c r="R2953" s="10">
        <f t="shared" si="580"/>
        <v>23</v>
      </c>
      <c r="S2953" s="122">
        <f t="shared" si="581"/>
        <v>2.5099955575299867E-2</v>
      </c>
      <c r="T2953" s="10">
        <f t="shared" si="582"/>
        <v>113</v>
      </c>
      <c r="U2953" s="10">
        <f t="shared" si="593"/>
        <v>4615</v>
      </c>
      <c r="V2953" s="11">
        <v>4700</v>
      </c>
      <c r="W2953" s="12">
        <f t="shared" si="583"/>
        <v>198</v>
      </c>
      <c r="X2953" s="123">
        <f t="shared" si="584"/>
        <v>4.3999999999999997E-2</v>
      </c>
      <c r="Y2953" s="124" t="str">
        <f t="shared" si="585"/>
        <v>0.00%-8.40%</v>
      </c>
      <c r="Z2953" s="15"/>
      <c r="AA2953" s="15"/>
      <c r="AB2953" s="15"/>
      <c r="AC2953" s="125"/>
      <c r="AD2953" s="8">
        <f t="shared" si="586"/>
        <v>0</v>
      </c>
      <c r="AE2953" s="17">
        <f t="shared" si="587"/>
        <v>4700</v>
      </c>
      <c r="AF2953" s="18">
        <f t="shared" si="588"/>
        <v>198</v>
      </c>
      <c r="AG2953" s="126">
        <f t="shared" si="589"/>
        <v>4.3980453131941433E-2</v>
      </c>
      <c r="AH2953" s="20">
        <v>13.6</v>
      </c>
      <c r="AI2953" s="20">
        <v>750</v>
      </c>
      <c r="AJ2953" s="20"/>
      <c r="AK2953" s="20">
        <v>688</v>
      </c>
      <c r="AL2953" s="20">
        <f t="shared" si="590"/>
        <v>73608</v>
      </c>
      <c r="AM2953" s="7" t="s">
        <v>287</v>
      </c>
      <c r="AN2953" s="20"/>
      <c r="AO2953" s="21" t="s">
        <v>2702</v>
      </c>
      <c r="AP2953" s="21"/>
      <c r="AQ2953" s="5" t="s">
        <v>2695</v>
      </c>
      <c r="AR2953" s="5" t="s">
        <v>2203</v>
      </c>
    </row>
    <row r="2954" spans="1:44">
      <c r="A2954" s="87" t="s">
        <v>562</v>
      </c>
      <c r="B2954" s="5">
        <v>1710082</v>
      </c>
      <c r="C2954" s="5" t="s">
        <v>565</v>
      </c>
      <c r="D2954" s="5" t="s">
        <v>55</v>
      </c>
      <c r="E2954" s="5" t="s">
        <v>2577</v>
      </c>
      <c r="F2954" s="5" t="s">
        <v>2700</v>
      </c>
      <c r="G2954" s="5" t="s">
        <v>2696</v>
      </c>
      <c r="H2954" s="6">
        <v>41460</v>
      </c>
      <c r="I2954" s="5" t="s">
        <v>575</v>
      </c>
      <c r="J2954" s="5" t="s">
        <v>653</v>
      </c>
      <c r="K2954" s="5" t="s">
        <v>568</v>
      </c>
      <c r="L2954" s="7">
        <v>6</v>
      </c>
      <c r="M2954" s="7" t="s">
        <v>287</v>
      </c>
      <c r="N2954" s="8">
        <v>4681</v>
      </c>
      <c r="O2954" s="122">
        <v>0.02</v>
      </c>
      <c r="P2954" s="10">
        <f t="shared" si="579"/>
        <v>94</v>
      </c>
      <c r="Q2954" s="122">
        <v>5.0000000000000001E-3</v>
      </c>
      <c r="R2954" s="10">
        <f t="shared" si="580"/>
        <v>23</v>
      </c>
      <c r="S2954" s="122">
        <f t="shared" si="581"/>
        <v>2.4994659260841701E-2</v>
      </c>
      <c r="T2954" s="10">
        <f t="shared" si="582"/>
        <v>117</v>
      </c>
      <c r="U2954" s="10">
        <f t="shared" si="593"/>
        <v>4798</v>
      </c>
      <c r="V2954" s="11">
        <v>4775</v>
      </c>
      <c r="W2954" s="12">
        <f t="shared" si="583"/>
        <v>94</v>
      </c>
      <c r="X2954" s="123">
        <f t="shared" si="584"/>
        <v>2.01E-2</v>
      </c>
      <c r="Y2954" s="124" t="str">
        <f t="shared" si="585"/>
        <v>0.00%-8.40%</v>
      </c>
      <c r="Z2954" s="15"/>
      <c r="AA2954" s="15"/>
      <c r="AB2954" s="15"/>
      <c r="AC2954" s="125"/>
      <c r="AD2954" s="8">
        <f t="shared" si="586"/>
        <v>0</v>
      </c>
      <c r="AE2954" s="17">
        <f t="shared" si="587"/>
        <v>4775</v>
      </c>
      <c r="AF2954" s="18">
        <f t="shared" si="588"/>
        <v>94</v>
      </c>
      <c r="AG2954" s="126">
        <f t="shared" si="589"/>
        <v>2.0081179235206248E-2</v>
      </c>
      <c r="AH2954" s="20">
        <v>13.6</v>
      </c>
      <c r="AI2954" s="20">
        <v>750</v>
      </c>
      <c r="AJ2954" s="20"/>
      <c r="AK2954" s="20">
        <v>688</v>
      </c>
      <c r="AL2954" s="20">
        <f t="shared" si="590"/>
        <v>74628</v>
      </c>
      <c r="AM2954" s="7" t="s">
        <v>287</v>
      </c>
      <c r="AN2954" s="20"/>
      <c r="AO2954" s="21"/>
      <c r="AP2954" s="21"/>
      <c r="AQ2954" s="5" t="s">
        <v>2695</v>
      </c>
      <c r="AR2954" s="5" t="s">
        <v>2203</v>
      </c>
    </row>
    <row r="2955" spans="1:44">
      <c r="A2955" s="87" t="s">
        <v>562</v>
      </c>
      <c r="B2955" s="5">
        <v>1711008</v>
      </c>
      <c r="C2955" s="5" t="s">
        <v>565</v>
      </c>
      <c r="D2955" s="5" t="s">
        <v>55</v>
      </c>
      <c r="E2955" s="5" t="s">
        <v>2577</v>
      </c>
      <c r="F2955" s="5" t="s">
        <v>2700</v>
      </c>
      <c r="G2955" s="5" t="s">
        <v>2696</v>
      </c>
      <c r="H2955" s="6">
        <v>41814</v>
      </c>
      <c r="I2955" s="5" t="s">
        <v>575</v>
      </c>
      <c r="J2955" s="5" t="s">
        <v>653</v>
      </c>
      <c r="K2955" s="5" t="s">
        <v>568</v>
      </c>
      <c r="L2955" s="7">
        <v>6</v>
      </c>
      <c r="M2955" s="7" t="s">
        <v>287</v>
      </c>
      <c r="N2955" s="8">
        <v>4777</v>
      </c>
      <c r="O2955" s="122">
        <v>0.02</v>
      </c>
      <c r="P2955" s="10">
        <f t="shared" ref="P2955:P3018" si="594">ROUND(N2955*O2955,0)</f>
        <v>96</v>
      </c>
      <c r="Q2955" s="122">
        <v>5.0000000000000001E-3</v>
      </c>
      <c r="R2955" s="10">
        <f t="shared" ref="R2955:R3018" si="595">ROUND(N2955*Q2955,0)</f>
        <v>24</v>
      </c>
      <c r="S2955" s="122">
        <f t="shared" ref="S2955:S3018" si="596">T2955/N2955</f>
        <v>2.5120368432070338E-2</v>
      </c>
      <c r="T2955" s="10">
        <f t="shared" ref="T2955:T3018" si="597">P2955+R2955</f>
        <v>120</v>
      </c>
      <c r="U2955" s="10">
        <f t="shared" si="593"/>
        <v>4897</v>
      </c>
      <c r="V2955" s="11">
        <v>5000</v>
      </c>
      <c r="W2955" s="12">
        <f t="shared" ref="W2955:W3018" si="598">V2955-N2955</f>
        <v>223</v>
      </c>
      <c r="X2955" s="123">
        <f t="shared" ref="X2955:X3018" si="599">ROUND(V2955/N2955-1,4)</f>
        <v>4.6699999999999998E-2</v>
      </c>
      <c r="Y2955" s="124" t="str">
        <f t="shared" ref="Y2955:Y3018" si="600">IF(OR(L2955=1,L2955=2,L2955=4),TEXT(S2955*0.8,"0.00%")&amp;"-"&amp;TEXT(S2955*1.2,"0.00%"),IF(OR(L2955=3,L2955=6),TEXT(0,"0.00%")&amp;"-"&amp;TEXT(7%*1.2,"0.00%"),IF(OR(L2955=5,L2955=7),TEXT((R2955/N2955),"0.00%")&amp;"-"&amp;TEXT((R2955/N2955)+7%,"0.00%"),"")))</f>
        <v>0.00%-8.40%</v>
      </c>
      <c r="Z2955" s="15"/>
      <c r="AA2955" s="15"/>
      <c r="AB2955" s="15"/>
      <c r="AC2955" s="125"/>
      <c r="AD2955" s="8">
        <f t="shared" ref="AD2955:AD3018" si="601">ROUND(N2955*AC2955,0)</f>
        <v>0</v>
      </c>
      <c r="AE2955" s="17">
        <f t="shared" ref="AE2955:AE3018" si="602">V2955+AD2955</f>
        <v>5000</v>
      </c>
      <c r="AF2955" s="18">
        <f t="shared" ref="AF2955:AF3018" si="603">AE2955-N2955</f>
        <v>223</v>
      </c>
      <c r="AG2955" s="126">
        <f t="shared" ref="AG2955:AG3018" si="604">AE2955/N2955-1</f>
        <v>4.6682018002930814E-2</v>
      </c>
      <c r="AH2955" s="20">
        <v>13.6</v>
      </c>
      <c r="AI2955" s="20">
        <v>750</v>
      </c>
      <c r="AJ2955" s="20"/>
      <c r="AK2955" s="20">
        <v>688</v>
      </c>
      <c r="AL2955" s="20">
        <f t="shared" ref="AL2955:AL3018" si="605">AE2955*AH2955+AI2955*12+AK2955+IF(AB2955="",AJ2955,IF(AB2955="D",5000,IF(AB2955="C",1000,0)))*12</f>
        <v>77688</v>
      </c>
      <c r="AM2955" s="7" t="s">
        <v>287</v>
      </c>
      <c r="AN2955" s="20"/>
      <c r="AO2955" s="21" t="s">
        <v>2702</v>
      </c>
      <c r="AP2955" s="21"/>
      <c r="AQ2955" s="5" t="s">
        <v>2695</v>
      </c>
      <c r="AR2955" s="5" t="s">
        <v>2203</v>
      </c>
    </row>
    <row r="2956" spans="1:44">
      <c r="A2956" s="87" t="s">
        <v>562</v>
      </c>
      <c r="B2956" s="5">
        <v>1711016</v>
      </c>
      <c r="C2956" s="5" t="s">
        <v>565</v>
      </c>
      <c r="D2956" s="5" t="s">
        <v>55</v>
      </c>
      <c r="E2956" s="5" t="s">
        <v>2577</v>
      </c>
      <c r="F2956" s="5" t="s">
        <v>2700</v>
      </c>
      <c r="G2956" s="5" t="s">
        <v>2696</v>
      </c>
      <c r="H2956" s="6">
        <v>41814</v>
      </c>
      <c r="I2956" s="5" t="s">
        <v>575</v>
      </c>
      <c r="J2956" s="5" t="s">
        <v>653</v>
      </c>
      <c r="K2956" s="5" t="s">
        <v>568</v>
      </c>
      <c r="L2956" s="7">
        <v>6</v>
      </c>
      <c r="M2956" s="7" t="s">
        <v>287</v>
      </c>
      <c r="N2956" s="8">
        <v>4674</v>
      </c>
      <c r="O2956" s="122">
        <v>0.02</v>
      </c>
      <c r="P2956" s="10">
        <f t="shared" si="594"/>
        <v>93</v>
      </c>
      <c r="Q2956" s="122">
        <v>5.0000000000000001E-3</v>
      </c>
      <c r="R2956" s="10">
        <f t="shared" si="595"/>
        <v>23</v>
      </c>
      <c r="S2956" s="122">
        <f t="shared" si="596"/>
        <v>2.4818142918271287E-2</v>
      </c>
      <c r="T2956" s="10">
        <f t="shared" si="597"/>
        <v>116</v>
      </c>
      <c r="U2956" s="10">
        <f t="shared" si="593"/>
        <v>4790</v>
      </c>
      <c r="V2956" s="11">
        <v>4890</v>
      </c>
      <c r="W2956" s="12">
        <f t="shared" si="598"/>
        <v>216</v>
      </c>
      <c r="X2956" s="123">
        <f t="shared" si="599"/>
        <v>4.6199999999999998E-2</v>
      </c>
      <c r="Y2956" s="124" t="str">
        <f t="shared" si="600"/>
        <v>0.00%-8.40%</v>
      </c>
      <c r="Z2956" s="15"/>
      <c r="AA2956" s="15"/>
      <c r="AB2956" s="15"/>
      <c r="AC2956" s="125"/>
      <c r="AD2956" s="8">
        <f t="shared" si="601"/>
        <v>0</v>
      </c>
      <c r="AE2956" s="17">
        <f t="shared" si="602"/>
        <v>4890</v>
      </c>
      <c r="AF2956" s="18">
        <f t="shared" si="603"/>
        <v>216</v>
      </c>
      <c r="AG2956" s="126">
        <f t="shared" si="604"/>
        <v>4.6213093709884356E-2</v>
      </c>
      <c r="AH2956" s="20">
        <v>13.6</v>
      </c>
      <c r="AI2956" s="20">
        <v>750</v>
      </c>
      <c r="AJ2956" s="20"/>
      <c r="AK2956" s="20">
        <v>688</v>
      </c>
      <c r="AL2956" s="20">
        <f t="shared" si="605"/>
        <v>76192</v>
      </c>
      <c r="AM2956" s="7" t="s">
        <v>287</v>
      </c>
      <c r="AN2956" s="20"/>
      <c r="AO2956" s="21" t="s">
        <v>2702</v>
      </c>
      <c r="AP2956" s="21"/>
      <c r="AQ2956" s="5" t="s">
        <v>2695</v>
      </c>
      <c r="AR2956" s="5" t="s">
        <v>2203</v>
      </c>
    </row>
    <row r="2957" spans="1:44">
      <c r="A2957" s="87" t="s">
        <v>562</v>
      </c>
      <c r="B2957" s="5">
        <v>1711063</v>
      </c>
      <c r="C2957" s="5" t="s">
        <v>565</v>
      </c>
      <c r="D2957" s="5" t="s">
        <v>55</v>
      </c>
      <c r="E2957" s="5" t="s">
        <v>2577</v>
      </c>
      <c r="F2957" s="5" t="s">
        <v>2700</v>
      </c>
      <c r="G2957" s="5" t="s">
        <v>2696</v>
      </c>
      <c r="H2957" s="6">
        <v>41814</v>
      </c>
      <c r="I2957" s="5" t="s">
        <v>575</v>
      </c>
      <c r="J2957" s="5" t="s">
        <v>2644</v>
      </c>
      <c r="K2957" s="5" t="s">
        <v>568</v>
      </c>
      <c r="L2957" s="7">
        <v>6</v>
      </c>
      <c r="M2957" s="7" t="s">
        <v>287</v>
      </c>
      <c r="N2957" s="8">
        <v>4778</v>
      </c>
      <c r="O2957" s="122">
        <v>0.02</v>
      </c>
      <c r="P2957" s="10">
        <f t="shared" si="594"/>
        <v>96</v>
      </c>
      <c r="Q2957" s="122">
        <v>5.0000000000000001E-3</v>
      </c>
      <c r="R2957" s="10">
        <f t="shared" si="595"/>
        <v>24</v>
      </c>
      <c r="S2957" s="122">
        <f t="shared" si="596"/>
        <v>2.5115110925073254E-2</v>
      </c>
      <c r="T2957" s="10">
        <f t="shared" si="597"/>
        <v>120</v>
      </c>
      <c r="U2957" s="10">
        <f t="shared" si="593"/>
        <v>4898</v>
      </c>
      <c r="V2957" s="11">
        <f t="shared" si="593"/>
        <v>4898.0200000000004</v>
      </c>
      <c r="W2957" s="12">
        <f t="shared" si="598"/>
        <v>120.02000000000044</v>
      </c>
      <c r="X2957" s="123">
        <f t="shared" si="599"/>
        <v>2.5100000000000001E-2</v>
      </c>
      <c r="Y2957" s="124" t="str">
        <f t="shared" si="600"/>
        <v>0.00%-8.40%</v>
      </c>
      <c r="Z2957" s="15"/>
      <c r="AA2957" s="15"/>
      <c r="AB2957" s="15"/>
      <c r="AC2957" s="125"/>
      <c r="AD2957" s="8">
        <f t="shared" si="601"/>
        <v>0</v>
      </c>
      <c r="AE2957" s="17">
        <f t="shared" si="602"/>
        <v>4898.0200000000004</v>
      </c>
      <c r="AF2957" s="18">
        <f t="shared" si="603"/>
        <v>120.02000000000044</v>
      </c>
      <c r="AG2957" s="126">
        <f t="shared" si="604"/>
        <v>2.5119296776894284E-2</v>
      </c>
      <c r="AH2957" s="20">
        <v>13.6</v>
      </c>
      <c r="AI2957" s="20">
        <v>650</v>
      </c>
      <c r="AJ2957" s="20"/>
      <c r="AK2957" s="20">
        <v>688</v>
      </c>
      <c r="AL2957" s="20">
        <f t="shared" si="605"/>
        <v>75101.072</v>
      </c>
      <c r="AM2957" s="7" t="s">
        <v>287</v>
      </c>
      <c r="AN2957" s="20"/>
      <c r="AO2957" s="21"/>
      <c r="AP2957" s="21"/>
      <c r="AQ2957" s="5" t="s">
        <v>2695</v>
      </c>
      <c r="AR2957" s="5" t="s">
        <v>2203</v>
      </c>
    </row>
    <row r="2958" spans="1:44">
      <c r="A2958" s="87" t="s">
        <v>562</v>
      </c>
      <c r="B2958" s="5">
        <v>1714015</v>
      </c>
      <c r="C2958" s="5" t="s">
        <v>565</v>
      </c>
      <c r="D2958" s="5" t="s">
        <v>55</v>
      </c>
      <c r="E2958" s="5" t="s">
        <v>2577</v>
      </c>
      <c r="F2958" s="5" t="s">
        <v>2700</v>
      </c>
      <c r="G2958" s="5" t="s">
        <v>2696</v>
      </c>
      <c r="H2958" s="6">
        <v>42917</v>
      </c>
      <c r="I2958" s="5" t="s">
        <v>575</v>
      </c>
      <c r="J2958" s="5" t="s">
        <v>627</v>
      </c>
      <c r="K2958" s="5" t="s">
        <v>568</v>
      </c>
      <c r="L2958" s="7">
        <v>6</v>
      </c>
      <c r="M2958" s="7" t="s">
        <v>287</v>
      </c>
      <c r="N2958" s="8">
        <v>4325</v>
      </c>
      <c r="O2958" s="122">
        <v>0.02</v>
      </c>
      <c r="P2958" s="10">
        <f t="shared" si="594"/>
        <v>87</v>
      </c>
      <c r="Q2958" s="122">
        <v>5.0000000000000001E-3</v>
      </c>
      <c r="R2958" s="10">
        <f t="shared" si="595"/>
        <v>22</v>
      </c>
      <c r="S2958" s="122">
        <f t="shared" si="596"/>
        <v>2.5202312138728325E-2</v>
      </c>
      <c r="T2958" s="10">
        <f t="shared" si="597"/>
        <v>109</v>
      </c>
      <c r="U2958" s="10">
        <f t="shared" si="593"/>
        <v>4434</v>
      </c>
      <c r="V2958" s="11">
        <f t="shared" si="593"/>
        <v>4434.0200000000004</v>
      </c>
      <c r="W2958" s="12">
        <f t="shared" si="598"/>
        <v>109.02000000000044</v>
      </c>
      <c r="X2958" s="123">
        <f t="shared" si="599"/>
        <v>2.52E-2</v>
      </c>
      <c r="Y2958" s="124" t="str">
        <f t="shared" si="600"/>
        <v>0.00%-8.40%</v>
      </c>
      <c r="Z2958" s="15"/>
      <c r="AA2958" s="15"/>
      <c r="AB2958" s="15"/>
      <c r="AC2958" s="125"/>
      <c r="AD2958" s="8">
        <f t="shared" si="601"/>
        <v>0</v>
      </c>
      <c r="AE2958" s="17">
        <f t="shared" si="602"/>
        <v>4434.0200000000004</v>
      </c>
      <c r="AF2958" s="18">
        <f t="shared" si="603"/>
        <v>109.02000000000044</v>
      </c>
      <c r="AG2958" s="126">
        <f t="shared" si="604"/>
        <v>2.52069364161851E-2</v>
      </c>
      <c r="AH2958" s="20">
        <v>13.6</v>
      </c>
      <c r="AI2958" s="20">
        <v>450</v>
      </c>
      <c r="AJ2958" s="20"/>
      <c r="AK2958" s="20">
        <v>688</v>
      </c>
      <c r="AL2958" s="20">
        <f t="shared" si="605"/>
        <v>66390.672000000006</v>
      </c>
      <c r="AM2958" s="7" t="s">
        <v>287</v>
      </c>
      <c r="AN2958" s="20"/>
      <c r="AO2958" s="21"/>
      <c r="AP2958" s="21"/>
      <c r="AQ2958" s="5" t="s">
        <v>2695</v>
      </c>
      <c r="AR2958" s="5" t="s">
        <v>2203</v>
      </c>
    </row>
    <row r="2959" spans="1:44">
      <c r="A2959" s="87" t="s">
        <v>562</v>
      </c>
      <c r="B2959" s="5">
        <v>1715005</v>
      </c>
      <c r="C2959" s="5" t="s">
        <v>565</v>
      </c>
      <c r="D2959" s="5" t="s">
        <v>55</v>
      </c>
      <c r="E2959" s="5" t="s">
        <v>2577</v>
      </c>
      <c r="F2959" s="5" t="s">
        <v>2700</v>
      </c>
      <c r="G2959" s="5" t="s">
        <v>2696</v>
      </c>
      <c r="H2959" s="6">
        <v>43304</v>
      </c>
      <c r="I2959" s="5" t="s">
        <v>594</v>
      </c>
      <c r="J2959" s="5" t="s">
        <v>2635</v>
      </c>
      <c r="K2959" s="5" t="s">
        <v>568</v>
      </c>
      <c r="L2959" s="7">
        <v>6</v>
      </c>
      <c r="M2959" s="7" t="s">
        <v>287</v>
      </c>
      <c r="N2959" s="8">
        <v>4766</v>
      </c>
      <c r="O2959" s="122">
        <v>0.02</v>
      </c>
      <c r="P2959" s="10">
        <f t="shared" si="594"/>
        <v>95</v>
      </c>
      <c r="Q2959" s="122">
        <v>5.0000000000000001E-3</v>
      </c>
      <c r="R2959" s="10">
        <f t="shared" si="595"/>
        <v>24</v>
      </c>
      <c r="S2959" s="122">
        <f t="shared" si="596"/>
        <v>2.4968527066722618E-2</v>
      </c>
      <c r="T2959" s="10">
        <f t="shared" si="597"/>
        <v>119</v>
      </c>
      <c r="U2959" s="10">
        <f t="shared" si="593"/>
        <v>4885</v>
      </c>
      <c r="V2959" s="11">
        <f t="shared" si="593"/>
        <v>4885.0200000000004</v>
      </c>
      <c r="W2959" s="12">
        <f t="shared" si="598"/>
        <v>119.02000000000044</v>
      </c>
      <c r="X2959" s="123">
        <f t="shared" si="599"/>
        <v>2.5000000000000001E-2</v>
      </c>
      <c r="Y2959" s="124" t="str">
        <f t="shared" si="600"/>
        <v>0.00%-8.40%</v>
      </c>
      <c r="Z2959" s="15"/>
      <c r="AA2959" s="15"/>
      <c r="AB2959" s="15"/>
      <c r="AC2959" s="125"/>
      <c r="AD2959" s="8">
        <f t="shared" si="601"/>
        <v>0</v>
      </c>
      <c r="AE2959" s="17">
        <f t="shared" si="602"/>
        <v>4885.0200000000004</v>
      </c>
      <c r="AF2959" s="18">
        <f t="shared" si="603"/>
        <v>119.02000000000044</v>
      </c>
      <c r="AG2959" s="126">
        <f t="shared" si="604"/>
        <v>2.4972723457826307E-2</v>
      </c>
      <c r="AH2959" s="20">
        <v>13.6</v>
      </c>
      <c r="AI2959" s="20">
        <v>750</v>
      </c>
      <c r="AJ2959" s="20"/>
      <c r="AK2959" s="20">
        <v>688</v>
      </c>
      <c r="AL2959" s="20">
        <f t="shared" si="605"/>
        <v>76124.271999999997</v>
      </c>
      <c r="AM2959" s="7" t="s">
        <v>287</v>
      </c>
      <c r="AN2959" s="20"/>
      <c r="AO2959" s="21"/>
      <c r="AP2959" s="21"/>
      <c r="AQ2959" s="5" t="s">
        <v>2695</v>
      </c>
      <c r="AR2959" s="5" t="s">
        <v>2203</v>
      </c>
    </row>
    <row r="2960" spans="1:44">
      <c r="A2960" s="87" t="s">
        <v>562</v>
      </c>
      <c r="B2960" s="5">
        <v>1800010</v>
      </c>
      <c r="C2960" s="5" t="s">
        <v>565</v>
      </c>
      <c r="D2960" s="5" t="s">
        <v>55</v>
      </c>
      <c r="E2960" s="5" t="s">
        <v>2577</v>
      </c>
      <c r="F2960" s="5" t="s">
        <v>2700</v>
      </c>
      <c r="G2960" s="5" t="s">
        <v>2696</v>
      </c>
      <c r="H2960" s="6">
        <v>44562</v>
      </c>
      <c r="I2960" s="5" t="s">
        <v>575</v>
      </c>
      <c r="J2960" s="5" t="s">
        <v>653</v>
      </c>
      <c r="K2960" s="5" t="s">
        <v>568</v>
      </c>
      <c r="L2960" s="7">
        <v>6</v>
      </c>
      <c r="M2960" s="7" t="s">
        <v>287</v>
      </c>
      <c r="N2960" s="8">
        <v>4800</v>
      </c>
      <c r="O2960" s="122">
        <v>0.02</v>
      </c>
      <c r="P2960" s="10">
        <f t="shared" si="594"/>
        <v>96</v>
      </c>
      <c r="Q2960" s="122">
        <v>5.0000000000000001E-3</v>
      </c>
      <c r="R2960" s="10">
        <f t="shared" si="595"/>
        <v>24</v>
      </c>
      <c r="S2960" s="122">
        <f t="shared" si="596"/>
        <v>2.5000000000000001E-2</v>
      </c>
      <c r="T2960" s="10">
        <f t="shared" si="597"/>
        <v>120</v>
      </c>
      <c r="U2960" s="10">
        <f t="shared" si="593"/>
        <v>4920</v>
      </c>
      <c r="V2960" s="11">
        <f t="shared" si="593"/>
        <v>4920.0200000000004</v>
      </c>
      <c r="W2960" s="12">
        <f t="shared" si="598"/>
        <v>120.02000000000044</v>
      </c>
      <c r="X2960" s="123">
        <f t="shared" si="599"/>
        <v>2.5000000000000001E-2</v>
      </c>
      <c r="Y2960" s="124" t="str">
        <f t="shared" si="600"/>
        <v>0.00%-8.40%</v>
      </c>
      <c r="Z2960" s="15"/>
      <c r="AA2960" s="15"/>
      <c r="AB2960" s="15"/>
      <c r="AC2960" s="125"/>
      <c r="AD2960" s="8">
        <f t="shared" si="601"/>
        <v>0</v>
      </c>
      <c r="AE2960" s="17">
        <f t="shared" si="602"/>
        <v>4920.0200000000004</v>
      </c>
      <c r="AF2960" s="18">
        <f t="shared" si="603"/>
        <v>120.02000000000044</v>
      </c>
      <c r="AG2960" s="126">
        <f t="shared" si="604"/>
        <v>2.5004166666666716E-2</v>
      </c>
      <c r="AH2960" s="20">
        <v>13.6</v>
      </c>
      <c r="AI2960" s="20">
        <v>750</v>
      </c>
      <c r="AJ2960" s="20"/>
      <c r="AK2960" s="20">
        <v>688</v>
      </c>
      <c r="AL2960" s="20">
        <f t="shared" si="605"/>
        <v>76600.271999999997</v>
      </c>
      <c r="AM2960" s="7" t="s">
        <v>287</v>
      </c>
      <c r="AN2960" s="20"/>
      <c r="AO2960" s="21"/>
      <c r="AP2960" s="21"/>
      <c r="AQ2960" s="5" t="s">
        <v>2695</v>
      </c>
      <c r="AR2960" s="5" t="s">
        <v>2203</v>
      </c>
    </row>
    <row r="2961" spans="1:44">
      <c r="A2961" s="87" t="s">
        <v>562</v>
      </c>
      <c r="B2961" s="5">
        <v>1800077</v>
      </c>
      <c r="C2961" s="5" t="s">
        <v>565</v>
      </c>
      <c r="D2961" s="5" t="s">
        <v>55</v>
      </c>
      <c r="E2961" s="5" t="s">
        <v>2577</v>
      </c>
      <c r="F2961" s="5" t="s">
        <v>2700</v>
      </c>
      <c r="G2961" s="5" t="s">
        <v>2696</v>
      </c>
      <c r="H2961" s="6">
        <v>44287</v>
      </c>
      <c r="I2961" s="5" t="s">
        <v>594</v>
      </c>
      <c r="J2961" s="5" t="s">
        <v>2635</v>
      </c>
      <c r="K2961" s="5" t="s">
        <v>568</v>
      </c>
      <c r="L2961" s="7">
        <v>6</v>
      </c>
      <c r="M2961" s="7" t="s">
        <v>287</v>
      </c>
      <c r="N2961" s="8">
        <v>4930</v>
      </c>
      <c r="O2961" s="122">
        <v>0.02</v>
      </c>
      <c r="P2961" s="10">
        <f t="shared" si="594"/>
        <v>99</v>
      </c>
      <c r="Q2961" s="122">
        <v>5.0000000000000001E-3</v>
      </c>
      <c r="R2961" s="10">
        <f t="shared" si="595"/>
        <v>25</v>
      </c>
      <c r="S2961" s="122">
        <f t="shared" si="596"/>
        <v>2.5152129817444219E-2</v>
      </c>
      <c r="T2961" s="10">
        <f t="shared" si="597"/>
        <v>124</v>
      </c>
      <c r="U2961" s="10">
        <f t="shared" si="593"/>
        <v>5054</v>
      </c>
      <c r="V2961" s="11">
        <f t="shared" si="593"/>
        <v>5054.0200000000004</v>
      </c>
      <c r="W2961" s="12">
        <f t="shared" si="598"/>
        <v>124.02000000000044</v>
      </c>
      <c r="X2961" s="123">
        <f t="shared" si="599"/>
        <v>2.52E-2</v>
      </c>
      <c r="Y2961" s="124" t="str">
        <f t="shared" si="600"/>
        <v>0.00%-8.40%</v>
      </c>
      <c r="Z2961" s="15"/>
      <c r="AA2961" s="15"/>
      <c r="AB2961" s="15"/>
      <c r="AC2961" s="125"/>
      <c r="AD2961" s="8">
        <f t="shared" si="601"/>
        <v>0</v>
      </c>
      <c r="AE2961" s="17">
        <f t="shared" si="602"/>
        <v>5054.0200000000004</v>
      </c>
      <c r="AF2961" s="18">
        <f t="shared" si="603"/>
        <v>124.02000000000044</v>
      </c>
      <c r="AG2961" s="126">
        <f t="shared" si="604"/>
        <v>2.5156186612576237E-2</v>
      </c>
      <c r="AH2961" s="20">
        <v>13.6</v>
      </c>
      <c r="AI2961" s="20">
        <v>750</v>
      </c>
      <c r="AJ2961" s="20"/>
      <c r="AK2961" s="20">
        <v>688</v>
      </c>
      <c r="AL2961" s="20">
        <f t="shared" si="605"/>
        <v>78422.672000000006</v>
      </c>
      <c r="AM2961" s="7" t="s">
        <v>287</v>
      </c>
      <c r="AN2961" s="20"/>
      <c r="AO2961" s="21"/>
      <c r="AP2961" s="21"/>
      <c r="AQ2961" s="5" t="s">
        <v>2695</v>
      </c>
      <c r="AR2961" s="5" t="s">
        <v>2203</v>
      </c>
    </row>
    <row r="2962" spans="1:44">
      <c r="A2962" s="87" t="s">
        <v>562</v>
      </c>
      <c r="B2962" s="5">
        <v>1800081</v>
      </c>
      <c r="C2962" s="5" t="s">
        <v>565</v>
      </c>
      <c r="D2962" s="5" t="s">
        <v>55</v>
      </c>
      <c r="E2962" s="5" t="s">
        <v>2577</v>
      </c>
      <c r="F2962" s="5" t="s">
        <v>2700</v>
      </c>
      <c r="G2962" s="5" t="s">
        <v>2696</v>
      </c>
      <c r="H2962" s="6">
        <v>44562</v>
      </c>
      <c r="I2962" s="5" t="s">
        <v>594</v>
      </c>
      <c r="J2962" s="5" t="s">
        <v>2590</v>
      </c>
      <c r="K2962" s="5" t="s">
        <v>568</v>
      </c>
      <c r="L2962" s="7">
        <v>6</v>
      </c>
      <c r="M2962" s="7" t="s">
        <v>287</v>
      </c>
      <c r="N2962" s="8">
        <v>4963</v>
      </c>
      <c r="O2962" s="122">
        <v>0.02</v>
      </c>
      <c r="P2962" s="10">
        <f t="shared" si="594"/>
        <v>99</v>
      </c>
      <c r="Q2962" s="122">
        <v>5.0000000000000001E-3</v>
      </c>
      <c r="R2962" s="10">
        <f t="shared" si="595"/>
        <v>25</v>
      </c>
      <c r="S2962" s="122">
        <f t="shared" si="596"/>
        <v>2.4984888172476325E-2</v>
      </c>
      <c r="T2962" s="10">
        <f t="shared" si="597"/>
        <v>124</v>
      </c>
      <c r="U2962" s="10">
        <f t="shared" si="593"/>
        <v>5087</v>
      </c>
      <c r="V2962" s="11">
        <f t="shared" si="593"/>
        <v>5087.0200000000004</v>
      </c>
      <c r="W2962" s="12">
        <f t="shared" si="598"/>
        <v>124.02000000000044</v>
      </c>
      <c r="X2962" s="123">
        <f t="shared" si="599"/>
        <v>2.5000000000000001E-2</v>
      </c>
      <c r="Y2962" s="124" t="str">
        <f t="shared" si="600"/>
        <v>0.00%-8.40%</v>
      </c>
      <c r="Z2962" s="15"/>
      <c r="AA2962" s="15"/>
      <c r="AB2962" s="15"/>
      <c r="AC2962" s="125"/>
      <c r="AD2962" s="8">
        <f t="shared" si="601"/>
        <v>0</v>
      </c>
      <c r="AE2962" s="17">
        <f t="shared" si="602"/>
        <v>5087.0200000000004</v>
      </c>
      <c r="AF2962" s="18">
        <f t="shared" si="603"/>
        <v>124.02000000000044</v>
      </c>
      <c r="AG2962" s="126">
        <f t="shared" si="604"/>
        <v>2.4988917993149284E-2</v>
      </c>
      <c r="AH2962" s="20">
        <v>13.6</v>
      </c>
      <c r="AI2962" s="20">
        <v>750</v>
      </c>
      <c r="AJ2962" s="20"/>
      <c r="AK2962" s="20">
        <v>688</v>
      </c>
      <c r="AL2962" s="20">
        <f t="shared" si="605"/>
        <v>78871.472000000009</v>
      </c>
      <c r="AM2962" s="7" t="s">
        <v>287</v>
      </c>
      <c r="AN2962" s="20"/>
      <c r="AO2962" s="21"/>
      <c r="AP2962" s="21"/>
      <c r="AQ2962" s="5" t="s">
        <v>2695</v>
      </c>
      <c r="AR2962" s="5" t="s">
        <v>2203</v>
      </c>
    </row>
    <row r="2963" spans="1:44">
      <c r="A2963" s="87" t="s">
        <v>562</v>
      </c>
      <c r="B2963" s="5">
        <v>1800083</v>
      </c>
      <c r="C2963" s="5" t="s">
        <v>565</v>
      </c>
      <c r="D2963" s="5" t="s">
        <v>55</v>
      </c>
      <c r="E2963" s="5" t="s">
        <v>2577</v>
      </c>
      <c r="F2963" s="5" t="s">
        <v>2700</v>
      </c>
      <c r="G2963" s="5" t="s">
        <v>2696</v>
      </c>
      <c r="H2963" s="6">
        <v>44562</v>
      </c>
      <c r="I2963" s="5" t="s">
        <v>594</v>
      </c>
      <c r="J2963" s="5" t="s">
        <v>2635</v>
      </c>
      <c r="K2963" s="5" t="s">
        <v>568</v>
      </c>
      <c r="L2963" s="7">
        <v>6</v>
      </c>
      <c r="M2963" s="7" t="s">
        <v>287</v>
      </c>
      <c r="N2963" s="8">
        <v>4730</v>
      </c>
      <c r="O2963" s="122">
        <v>0.02</v>
      </c>
      <c r="P2963" s="10">
        <f t="shared" si="594"/>
        <v>95</v>
      </c>
      <c r="Q2963" s="122">
        <v>5.0000000000000001E-3</v>
      </c>
      <c r="R2963" s="10">
        <f t="shared" si="595"/>
        <v>24</v>
      </c>
      <c r="S2963" s="122">
        <f t="shared" si="596"/>
        <v>2.5158562367864692E-2</v>
      </c>
      <c r="T2963" s="10">
        <f t="shared" si="597"/>
        <v>119</v>
      </c>
      <c r="U2963" s="10">
        <f t="shared" si="593"/>
        <v>4849</v>
      </c>
      <c r="V2963" s="11">
        <f t="shared" si="593"/>
        <v>4849.0200000000004</v>
      </c>
      <c r="W2963" s="12">
        <f t="shared" si="598"/>
        <v>119.02000000000044</v>
      </c>
      <c r="X2963" s="123">
        <f t="shared" si="599"/>
        <v>2.52E-2</v>
      </c>
      <c r="Y2963" s="124" t="str">
        <f t="shared" si="600"/>
        <v>0.00%-8.40%</v>
      </c>
      <c r="Z2963" s="15"/>
      <c r="AA2963" s="15"/>
      <c r="AB2963" s="15"/>
      <c r="AC2963" s="125"/>
      <c r="AD2963" s="8">
        <f t="shared" si="601"/>
        <v>0</v>
      </c>
      <c r="AE2963" s="17">
        <f t="shared" si="602"/>
        <v>4849.0200000000004</v>
      </c>
      <c r="AF2963" s="18">
        <f t="shared" si="603"/>
        <v>119.02000000000044</v>
      </c>
      <c r="AG2963" s="126">
        <f t="shared" si="604"/>
        <v>2.5162790697674575E-2</v>
      </c>
      <c r="AH2963" s="20">
        <v>13.6</v>
      </c>
      <c r="AI2963" s="20">
        <v>750</v>
      </c>
      <c r="AJ2963" s="20"/>
      <c r="AK2963" s="20">
        <v>688</v>
      </c>
      <c r="AL2963" s="20">
        <f t="shared" si="605"/>
        <v>75634.672000000006</v>
      </c>
      <c r="AM2963" s="7" t="s">
        <v>287</v>
      </c>
      <c r="AN2963" s="20"/>
      <c r="AO2963" s="21"/>
      <c r="AP2963" s="21"/>
      <c r="AQ2963" s="5" t="s">
        <v>2695</v>
      </c>
      <c r="AR2963" s="5" t="s">
        <v>2203</v>
      </c>
    </row>
    <row r="2964" spans="1:44">
      <c r="A2964" s="87" t="s">
        <v>562</v>
      </c>
      <c r="B2964" s="5">
        <v>1800177</v>
      </c>
      <c r="C2964" s="5" t="s">
        <v>565</v>
      </c>
      <c r="D2964" s="5" t="s">
        <v>55</v>
      </c>
      <c r="E2964" s="5" t="s">
        <v>2577</v>
      </c>
      <c r="F2964" s="5" t="s">
        <v>2700</v>
      </c>
      <c r="G2964" s="5" t="s">
        <v>2696</v>
      </c>
      <c r="H2964" s="6">
        <v>44287</v>
      </c>
      <c r="I2964" s="5" t="s">
        <v>575</v>
      </c>
      <c r="J2964" s="5" t="s">
        <v>653</v>
      </c>
      <c r="K2964" s="5" t="s">
        <v>568</v>
      </c>
      <c r="L2964" s="7">
        <v>6</v>
      </c>
      <c r="M2964" s="7" t="s">
        <v>287</v>
      </c>
      <c r="N2964" s="8">
        <v>4383</v>
      </c>
      <c r="O2964" s="122">
        <v>0.02</v>
      </c>
      <c r="P2964" s="10">
        <f t="shared" si="594"/>
        <v>88</v>
      </c>
      <c r="Q2964" s="122">
        <v>5.0000000000000001E-3</v>
      </c>
      <c r="R2964" s="10">
        <f t="shared" si="595"/>
        <v>22</v>
      </c>
      <c r="S2964" s="122">
        <f t="shared" si="596"/>
        <v>2.509696554871093E-2</v>
      </c>
      <c r="T2964" s="10">
        <f t="shared" si="597"/>
        <v>110</v>
      </c>
      <c r="U2964" s="10">
        <f t="shared" si="593"/>
        <v>4493</v>
      </c>
      <c r="V2964" s="11">
        <f t="shared" si="593"/>
        <v>4493.0200000000004</v>
      </c>
      <c r="W2964" s="12">
        <f t="shared" si="598"/>
        <v>110.02000000000044</v>
      </c>
      <c r="X2964" s="123">
        <f t="shared" si="599"/>
        <v>2.5100000000000001E-2</v>
      </c>
      <c r="Y2964" s="124" t="str">
        <f t="shared" si="600"/>
        <v>0.00%-8.40%</v>
      </c>
      <c r="Z2964" s="15"/>
      <c r="AA2964" s="15"/>
      <c r="AB2964" s="15"/>
      <c r="AC2964" s="125"/>
      <c r="AD2964" s="8">
        <f t="shared" si="601"/>
        <v>0</v>
      </c>
      <c r="AE2964" s="17">
        <f t="shared" si="602"/>
        <v>4493.0200000000004</v>
      </c>
      <c r="AF2964" s="18">
        <f t="shared" si="603"/>
        <v>110.02000000000044</v>
      </c>
      <c r="AG2964" s="126">
        <f t="shared" si="604"/>
        <v>2.510152863335624E-2</v>
      </c>
      <c r="AH2964" s="20">
        <v>13.6</v>
      </c>
      <c r="AI2964" s="20">
        <v>750</v>
      </c>
      <c r="AJ2964" s="20"/>
      <c r="AK2964" s="20">
        <v>688</v>
      </c>
      <c r="AL2964" s="20">
        <f t="shared" si="605"/>
        <v>70793.072000000015</v>
      </c>
      <c r="AM2964" s="7" t="s">
        <v>287</v>
      </c>
      <c r="AN2964" s="20"/>
      <c r="AO2964" s="21"/>
      <c r="AP2964" s="21"/>
      <c r="AQ2964" s="5" t="s">
        <v>2695</v>
      </c>
      <c r="AR2964" s="5" t="s">
        <v>2203</v>
      </c>
    </row>
    <row r="2965" spans="1:44">
      <c r="A2965" s="87" t="s">
        <v>562</v>
      </c>
      <c r="B2965" s="5">
        <v>1800248</v>
      </c>
      <c r="C2965" s="5" t="s">
        <v>565</v>
      </c>
      <c r="D2965" s="5" t="s">
        <v>55</v>
      </c>
      <c r="E2965" s="5" t="s">
        <v>2577</v>
      </c>
      <c r="F2965" s="5" t="s">
        <v>2700</v>
      </c>
      <c r="G2965" s="5" t="s">
        <v>2696</v>
      </c>
      <c r="H2965" s="6">
        <v>44562</v>
      </c>
      <c r="I2965" s="5" t="s">
        <v>594</v>
      </c>
      <c r="J2965" s="5" t="s">
        <v>2635</v>
      </c>
      <c r="K2965" s="5" t="s">
        <v>568</v>
      </c>
      <c r="L2965" s="7">
        <v>6</v>
      </c>
      <c r="M2965" s="7" t="s">
        <v>287</v>
      </c>
      <c r="N2965" s="8">
        <v>5005</v>
      </c>
      <c r="O2965" s="122">
        <v>0.02</v>
      </c>
      <c r="P2965" s="10">
        <f t="shared" si="594"/>
        <v>100</v>
      </c>
      <c r="Q2965" s="122">
        <v>5.0000000000000001E-3</v>
      </c>
      <c r="R2965" s="10">
        <f t="shared" si="595"/>
        <v>25</v>
      </c>
      <c r="S2965" s="122">
        <f t="shared" si="596"/>
        <v>2.4975024975024976E-2</v>
      </c>
      <c r="T2965" s="10">
        <f t="shared" si="597"/>
        <v>125</v>
      </c>
      <c r="U2965" s="10">
        <f t="shared" si="593"/>
        <v>5130</v>
      </c>
      <c r="V2965" s="11">
        <f t="shared" si="593"/>
        <v>5130.0200000000004</v>
      </c>
      <c r="W2965" s="12">
        <f t="shared" si="598"/>
        <v>125.02000000000044</v>
      </c>
      <c r="X2965" s="123">
        <f t="shared" si="599"/>
        <v>2.5000000000000001E-2</v>
      </c>
      <c r="Y2965" s="124" t="str">
        <f t="shared" si="600"/>
        <v>0.00%-8.40%</v>
      </c>
      <c r="Z2965" s="15"/>
      <c r="AA2965" s="15"/>
      <c r="AB2965" s="15"/>
      <c r="AC2965" s="125"/>
      <c r="AD2965" s="8">
        <f t="shared" si="601"/>
        <v>0</v>
      </c>
      <c r="AE2965" s="17">
        <f t="shared" si="602"/>
        <v>5130.0200000000004</v>
      </c>
      <c r="AF2965" s="18">
        <f t="shared" si="603"/>
        <v>125.02000000000044</v>
      </c>
      <c r="AG2965" s="126">
        <f t="shared" si="604"/>
        <v>2.4979020979021049E-2</v>
      </c>
      <c r="AH2965" s="20">
        <v>13.6</v>
      </c>
      <c r="AI2965" s="20">
        <v>750</v>
      </c>
      <c r="AJ2965" s="20"/>
      <c r="AK2965" s="20">
        <v>688</v>
      </c>
      <c r="AL2965" s="20">
        <f t="shared" si="605"/>
        <v>79456.271999999997</v>
      </c>
      <c r="AM2965" s="7" t="s">
        <v>287</v>
      </c>
      <c r="AN2965" s="20"/>
      <c r="AO2965" s="21"/>
      <c r="AP2965" s="21"/>
      <c r="AQ2965" s="5" t="s">
        <v>2695</v>
      </c>
      <c r="AR2965" s="5" t="s">
        <v>2203</v>
      </c>
    </row>
    <row r="2966" spans="1:44">
      <c r="A2966" s="87" t="s">
        <v>562</v>
      </c>
      <c r="B2966" s="5">
        <v>1810669</v>
      </c>
      <c r="C2966" s="5" t="s">
        <v>565</v>
      </c>
      <c r="D2966" s="5" t="s">
        <v>55</v>
      </c>
      <c r="E2966" s="5" t="s">
        <v>2577</v>
      </c>
      <c r="F2966" s="5" t="s">
        <v>2700</v>
      </c>
      <c r="G2966" s="5" t="s">
        <v>2696</v>
      </c>
      <c r="H2966" s="6">
        <v>44287</v>
      </c>
      <c r="I2966" s="5" t="s">
        <v>575</v>
      </c>
      <c r="J2966" s="5" t="s">
        <v>653</v>
      </c>
      <c r="K2966" s="5" t="s">
        <v>568</v>
      </c>
      <c r="L2966" s="7">
        <v>6</v>
      </c>
      <c r="M2966" s="7" t="s">
        <v>287</v>
      </c>
      <c r="N2966" s="8">
        <v>4333</v>
      </c>
      <c r="O2966" s="122">
        <v>0.02</v>
      </c>
      <c r="P2966" s="10">
        <f t="shared" si="594"/>
        <v>87</v>
      </c>
      <c r="Q2966" s="122">
        <v>5.0000000000000001E-3</v>
      </c>
      <c r="R2966" s="10">
        <f t="shared" si="595"/>
        <v>22</v>
      </c>
      <c r="S2966" s="122">
        <f t="shared" si="596"/>
        <v>2.5155781213939535E-2</v>
      </c>
      <c r="T2966" s="10">
        <f t="shared" si="597"/>
        <v>109</v>
      </c>
      <c r="U2966" s="10">
        <f t="shared" si="593"/>
        <v>4442</v>
      </c>
      <c r="V2966" s="11">
        <f t="shared" si="593"/>
        <v>4442.0200000000004</v>
      </c>
      <c r="W2966" s="12">
        <f t="shared" si="598"/>
        <v>109.02000000000044</v>
      </c>
      <c r="X2966" s="123">
        <f t="shared" si="599"/>
        <v>2.52E-2</v>
      </c>
      <c r="Y2966" s="124" t="str">
        <f t="shared" si="600"/>
        <v>0.00%-8.40%</v>
      </c>
      <c r="Z2966" s="15"/>
      <c r="AA2966" s="15"/>
      <c r="AB2966" s="15"/>
      <c r="AC2966" s="125"/>
      <c r="AD2966" s="8">
        <f t="shared" si="601"/>
        <v>0</v>
      </c>
      <c r="AE2966" s="17">
        <f t="shared" si="602"/>
        <v>4442.0200000000004</v>
      </c>
      <c r="AF2966" s="18">
        <f t="shared" si="603"/>
        <v>109.02000000000044</v>
      </c>
      <c r="AG2966" s="126">
        <f t="shared" si="604"/>
        <v>2.516039695361183E-2</v>
      </c>
      <c r="AH2966" s="20">
        <v>13.6</v>
      </c>
      <c r="AI2966" s="20">
        <v>750</v>
      </c>
      <c r="AJ2966" s="20"/>
      <c r="AK2966" s="20">
        <v>688</v>
      </c>
      <c r="AL2966" s="20">
        <f t="shared" si="605"/>
        <v>70099.472000000009</v>
      </c>
      <c r="AM2966" s="7" t="s">
        <v>287</v>
      </c>
      <c r="AN2966" s="20"/>
      <c r="AO2966" s="21"/>
      <c r="AP2966" s="21"/>
      <c r="AQ2966" s="5" t="s">
        <v>2695</v>
      </c>
      <c r="AR2966" s="5" t="s">
        <v>2203</v>
      </c>
    </row>
    <row r="2967" spans="1:44">
      <c r="A2967" s="87" t="s">
        <v>562</v>
      </c>
      <c r="B2967" s="5">
        <v>1001081</v>
      </c>
      <c r="C2967" s="5" t="s">
        <v>565</v>
      </c>
      <c r="D2967" s="5" t="s">
        <v>55</v>
      </c>
      <c r="E2967" s="5" t="s">
        <v>2577</v>
      </c>
      <c r="F2967" s="5" t="s">
        <v>2228</v>
      </c>
      <c r="G2967" s="5" t="s">
        <v>2698</v>
      </c>
      <c r="H2967" s="6">
        <v>37714</v>
      </c>
      <c r="I2967" s="5" t="s">
        <v>575</v>
      </c>
      <c r="J2967" s="5" t="s">
        <v>653</v>
      </c>
      <c r="K2967" s="5" t="s">
        <v>568</v>
      </c>
      <c r="L2967" s="7">
        <v>6</v>
      </c>
      <c r="M2967" s="7" t="s">
        <v>287</v>
      </c>
      <c r="N2967" s="8">
        <v>4820</v>
      </c>
      <c r="O2967" s="122">
        <v>0.02</v>
      </c>
      <c r="P2967" s="10">
        <f t="shared" si="594"/>
        <v>96</v>
      </c>
      <c r="Q2967" s="122">
        <v>5.0000000000000001E-3</v>
      </c>
      <c r="R2967" s="10">
        <f t="shared" si="595"/>
        <v>24</v>
      </c>
      <c r="S2967" s="122">
        <f t="shared" si="596"/>
        <v>2.4896265560165973E-2</v>
      </c>
      <c r="T2967" s="10">
        <f t="shared" si="597"/>
        <v>120</v>
      </c>
      <c r="U2967" s="10">
        <f t="shared" ref="U2967:U3030" si="606">N2967+T2967</f>
        <v>4940</v>
      </c>
      <c r="V2967" s="11">
        <v>4916</v>
      </c>
      <c r="W2967" s="12">
        <f t="shared" si="598"/>
        <v>96</v>
      </c>
      <c r="X2967" s="123">
        <f t="shared" si="599"/>
        <v>1.9900000000000001E-2</v>
      </c>
      <c r="Y2967" s="124" t="str">
        <f t="shared" si="600"/>
        <v>0.00%-8.40%</v>
      </c>
      <c r="Z2967" s="15"/>
      <c r="AA2967" s="15"/>
      <c r="AB2967" s="15"/>
      <c r="AC2967" s="125"/>
      <c r="AD2967" s="8">
        <f t="shared" si="601"/>
        <v>0</v>
      </c>
      <c r="AE2967" s="17">
        <f t="shared" si="602"/>
        <v>4916</v>
      </c>
      <c r="AF2967" s="18">
        <f t="shared" si="603"/>
        <v>96</v>
      </c>
      <c r="AG2967" s="126">
        <f t="shared" si="604"/>
        <v>1.9917012448132709E-2</v>
      </c>
      <c r="AH2967" s="20">
        <v>13.6</v>
      </c>
      <c r="AI2967" s="20">
        <v>750</v>
      </c>
      <c r="AJ2967" s="20"/>
      <c r="AK2967" s="20">
        <v>688</v>
      </c>
      <c r="AL2967" s="20">
        <f t="shared" si="605"/>
        <v>76545.599999999991</v>
      </c>
      <c r="AM2967" s="7" t="s">
        <v>287</v>
      </c>
      <c r="AN2967" s="20"/>
      <c r="AO2967" s="21"/>
      <c r="AP2967" s="21"/>
      <c r="AQ2967" s="5" t="s">
        <v>2695</v>
      </c>
      <c r="AR2967" s="5" t="s">
        <v>2203</v>
      </c>
    </row>
    <row r="2968" spans="1:44">
      <c r="A2968" s="87" t="s">
        <v>562</v>
      </c>
      <c r="B2968" s="5">
        <v>1001857</v>
      </c>
      <c r="C2968" s="5" t="s">
        <v>565</v>
      </c>
      <c r="D2968" s="5" t="s">
        <v>55</v>
      </c>
      <c r="E2968" s="5" t="s">
        <v>2577</v>
      </c>
      <c r="F2968" s="5" t="s">
        <v>2228</v>
      </c>
      <c r="G2968" s="5" t="s">
        <v>2698</v>
      </c>
      <c r="H2968" s="6">
        <v>38905</v>
      </c>
      <c r="I2968" s="5" t="s">
        <v>575</v>
      </c>
      <c r="J2968" s="5" t="s">
        <v>653</v>
      </c>
      <c r="K2968" s="5" t="s">
        <v>568</v>
      </c>
      <c r="L2968" s="7">
        <v>6</v>
      </c>
      <c r="M2968" s="7" t="s">
        <v>287</v>
      </c>
      <c r="N2968" s="8">
        <v>4809</v>
      </c>
      <c r="O2968" s="122">
        <v>0.02</v>
      </c>
      <c r="P2968" s="10">
        <f t="shared" si="594"/>
        <v>96</v>
      </c>
      <c r="Q2968" s="122">
        <v>5.0000000000000001E-3</v>
      </c>
      <c r="R2968" s="10">
        <f t="shared" si="595"/>
        <v>24</v>
      </c>
      <c r="S2968" s="122">
        <f t="shared" si="596"/>
        <v>2.4953212726138492E-2</v>
      </c>
      <c r="T2968" s="10">
        <f t="shared" si="597"/>
        <v>120</v>
      </c>
      <c r="U2968" s="10">
        <f t="shared" si="606"/>
        <v>4929</v>
      </c>
      <c r="V2968" s="11">
        <v>4929</v>
      </c>
      <c r="W2968" s="12">
        <f t="shared" si="598"/>
        <v>120</v>
      </c>
      <c r="X2968" s="123">
        <f t="shared" si="599"/>
        <v>2.5000000000000001E-2</v>
      </c>
      <c r="Y2968" s="124" t="str">
        <f t="shared" si="600"/>
        <v>0.00%-8.40%</v>
      </c>
      <c r="Z2968" s="15"/>
      <c r="AA2968" s="15"/>
      <c r="AB2968" s="15"/>
      <c r="AC2968" s="125"/>
      <c r="AD2968" s="8">
        <f t="shared" si="601"/>
        <v>0</v>
      </c>
      <c r="AE2968" s="17">
        <f t="shared" si="602"/>
        <v>4929</v>
      </c>
      <c r="AF2968" s="18">
        <f t="shared" si="603"/>
        <v>120</v>
      </c>
      <c r="AG2968" s="126">
        <f t="shared" si="604"/>
        <v>2.4953212726138485E-2</v>
      </c>
      <c r="AH2968" s="20">
        <v>13.6</v>
      </c>
      <c r="AI2968" s="20">
        <v>750</v>
      </c>
      <c r="AJ2968" s="20"/>
      <c r="AK2968" s="20">
        <v>688</v>
      </c>
      <c r="AL2968" s="20">
        <f t="shared" si="605"/>
        <v>76722.399999999994</v>
      </c>
      <c r="AM2968" s="7" t="s">
        <v>287</v>
      </c>
      <c r="AN2968" s="20"/>
      <c r="AO2968" s="21"/>
      <c r="AP2968" s="21"/>
      <c r="AQ2968" s="5" t="s">
        <v>2695</v>
      </c>
      <c r="AR2968" s="5" t="s">
        <v>2203</v>
      </c>
    </row>
    <row r="2969" spans="1:44">
      <c r="A2969" s="87" t="s">
        <v>562</v>
      </c>
      <c r="B2969" s="5">
        <v>1001922</v>
      </c>
      <c r="C2969" s="5" t="s">
        <v>565</v>
      </c>
      <c r="D2969" s="5" t="s">
        <v>55</v>
      </c>
      <c r="E2969" s="5" t="s">
        <v>2577</v>
      </c>
      <c r="F2969" s="5" t="s">
        <v>2228</v>
      </c>
      <c r="G2969" s="5" t="s">
        <v>2698</v>
      </c>
      <c r="H2969" s="6">
        <v>38911</v>
      </c>
      <c r="I2969" s="5" t="s">
        <v>575</v>
      </c>
      <c r="J2969" s="5" t="s">
        <v>653</v>
      </c>
      <c r="K2969" s="5" t="s">
        <v>568</v>
      </c>
      <c r="L2969" s="7">
        <v>6</v>
      </c>
      <c r="M2969" s="7" t="s">
        <v>287</v>
      </c>
      <c r="N2969" s="8">
        <v>5117</v>
      </c>
      <c r="O2969" s="122">
        <v>0.02</v>
      </c>
      <c r="P2969" s="10">
        <f t="shared" si="594"/>
        <v>102</v>
      </c>
      <c r="Q2969" s="122">
        <v>5.0000000000000001E-3</v>
      </c>
      <c r="R2969" s="10">
        <f t="shared" si="595"/>
        <v>26</v>
      </c>
      <c r="S2969" s="122">
        <f t="shared" si="596"/>
        <v>2.5014657025600937E-2</v>
      </c>
      <c r="T2969" s="10">
        <f t="shared" si="597"/>
        <v>128</v>
      </c>
      <c r="U2969" s="10">
        <f t="shared" si="606"/>
        <v>5245</v>
      </c>
      <c r="V2969" s="11">
        <v>5271</v>
      </c>
      <c r="W2969" s="12">
        <f t="shared" si="598"/>
        <v>154</v>
      </c>
      <c r="X2969" s="123">
        <f t="shared" si="599"/>
        <v>3.0099999999999998E-2</v>
      </c>
      <c r="Y2969" s="124" t="str">
        <f t="shared" si="600"/>
        <v>0.00%-8.40%</v>
      </c>
      <c r="Z2969" s="15"/>
      <c r="AA2969" s="15"/>
      <c r="AB2969" s="15"/>
      <c r="AC2969" s="125"/>
      <c r="AD2969" s="8">
        <f t="shared" si="601"/>
        <v>0</v>
      </c>
      <c r="AE2969" s="17">
        <f t="shared" si="602"/>
        <v>5271</v>
      </c>
      <c r="AF2969" s="18">
        <f t="shared" si="603"/>
        <v>154</v>
      </c>
      <c r="AG2969" s="126">
        <f t="shared" si="604"/>
        <v>3.0095759233926156E-2</v>
      </c>
      <c r="AH2969" s="20">
        <v>13.6</v>
      </c>
      <c r="AI2969" s="20">
        <v>750</v>
      </c>
      <c r="AJ2969" s="20"/>
      <c r="AK2969" s="20">
        <v>688</v>
      </c>
      <c r="AL2969" s="20">
        <f t="shared" si="605"/>
        <v>81373.599999999991</v>
      </c>
      <c r="AM2969" s="7" t="s">
        <v>287</v>
      </c>
      <c r="AN2969" s="20"/>
      <c r="AO2969" s="21"/>
      <c r="AP2969" s="21"/>
      <c r="AQ2969" s="5" t="s">
        <v>2695</v>
      </c>
      <c r="AR2969" s="5" t="s">
        <v>2203</v>
      </c>
    </row>
    <row r="2970" spans="1:44">
      <c r="A2970" s="87" t="s">
        <v>562</v>
      </c>
      <c r="B2970" s="5">
        <v>1002139</v>
      </c>
      <c r="C2970" s="5" t="s">
        <v>565</v>
      </c>
      <c r="D2970" s="5" t="s">
        <v>55</v>
      </c>
      <c r="E2970" s="5" t="s">
        <v>2577</v>
      </c>
      <c r="F2970" s="5" t="s">
        <v>2228</v>
      </c>
      <c r="G2970" s="5" t="s">
        <v>2698</v>
      </c>
      <c r="H2970" s="6">
        <v>38966</v>
      </c>
      <c r="I2970" s="5" t="s">
        <v>575</v>
      </c>
      <c r="J2970" s="5" t="s">
        <v>653</v>
      </c>
      <c r="K2970" s="5" t="s">
        <v>568</v>
      </c>
      <c r="L2970" s="7">
        <v>6</v>
      </c>
      <c r="M2970" s="7" t="s">
        <v>287</v>
      </c>
      <c r="N2970" s="8">
        <v>4822</v>
      </c>
      <c r="O2970" s="122">
        <v>0.02</v>
      </c>
      <c r="P2970" s="10">
        <f t="shared" si="594"/>
        <v>96</v>
      </c>
      <c r="Q2970" s="122">
        <v>5.0000000000000001E-3</v>
      </c>
      <c r="R2970" s="10">
        <f t="shared" si="595"/>
        <v>24</v>
      </c>
      <c r="S2970" s="122">
        <f t="shared" si="596"/>
        <v>2.4885939444214019E-2</v>
      </c>
      <c r="T2970" s="10">
        <f t="shared" si="597"/>
        <v>120</v>
      </c>
      <c r="U2970" s="10">
        <f t="shared" si="606"/>
        <v>4942</v>
      </c>
      <c r="V2970" s="11">
        <v>4918</v>
      </c>
      <c r="W2970" s="12">
        <f t="shared" si="598"/>
        <v>96</v>
      </c>
      <c r="X2970" s="123">
        <f t="shared" si="599"/>
        <v>1.9900000000000001E-2</v>
      </c>
      <c r="Y2970" s="124" t="str">
        <f t="shared" si="600"/>
        <v>0.00%-8.40%</v>
      </c>
      <c r="Z2970" s="15"/>
      <c r="AA2970" s="15"/>
      <c r="AB2970" s="15"/>
      <c r="AC2970" s="125"/>
      <c r="AD2970" s="8">
        <f t="shared" si="601"/>
        <v>0</v>
      </c>
      <c r="AE2970" s="17">
        <f t="shared" si="602"/>
        <v>4918</v>
      </c>
      <c r="AF2970" s="18">
        <f t="shared" si="603"/>
        <v>96</v>
      </c>
      <c r="AG2970" s="126">
        <f t="shared" si="604"/>
        <v>1.9908751555371307E-2</v>
      </c>
      <c r="AH2970" s="20">
        <v>13.6</v>
      </c>
      <c r="AI2970" s="20">
        <v>750</v>
      </c>
      <c r="AJ2970" s="20"/>
      <c r="AK2970" s="20">
        <v>688</v>
      </c>
      <c r="AL2970" s="20">
        <f t="shared" si="605"/>
        <v>76572.800000000003</v>
      </c>
      <c r="AM2970" s="7" t="s">
        <v>287</v>
      </c>
      <c r="AN2970" s="20"/>
      <c r="AO2970" s="21"/>
      <c r="AP2970" s="21"/>
      <c r="AQ2970" s="5" t="s">
        <v>2695</v>
      </c>
      <c r="AR2970" s="5" t="s">
        <v>2203</v>
      </c>
    </row>
    <row r="2971" spans="1:44">
      <c r="A2971" s="87" t="s">
        <v>562</v>
      </c>
      <c r="B2971" s="5">
        <v>1002257</v>
      </c>
      <c r="C2971" s="5" t="s">
        <v>565</v>
      </c>
      <c r="D2971" s="5" t="s">
        <v>55</v>
      </c>
      <c r="E2971" s="5" t="s">
        <v>2577</v>
      </c>
      <c r="F2971" s="5" t="s">
        <v>2228</v>
      </c>
      <c r="G2971" s="5" t="s">
        <v>2698</v>
      </c>
      <c r="H2971" s="6">
        <v>39071</v>
      </c>
      <c r="I2971" s="5" t="s">
        <v>575</v>
      </c>
      <c r="J2971" s="5" t="s">
        <v>653</v>
      </c>
      <c r="K2971" s="5" t="s">
        <v>568</v>
      </c>
      <c r="L2971" s="7">
        <v>6</v>
      </c>
      <c r="M2971" s="7" t="s">
        <v>287</v>
      </c>
      <c r="N2971" s="8">
        <v>4968</v>
      </c>
      <c r="O2971" s="122">
        <v>0.02</v>
      </c>
      <c r="P2971" s="10">
        <f t="shared" si="594"/>
        <v>99</v>
      </c>
      <c r="Q2971" s="122">
        <v>5.0000000000000001E-3</v>
      </c>
      <c r="R2971" s="10">
        <f t="shared" si="595"/>
        <v>25</v>
      </c>
      <c r="S2971" s="122">
        <f t="shared" si="596"/>
        <v>2.4959742351046699E-2</v>
      </c>
      <c r="T2971" s="10">
        <f t="shared" si="597"/>
        <v>124</v>
      </c>
      <c r="U2971" s="10">
        <f t="shared" si="606"/>
        <v>5092</v>
      </c>
      <c r="V2971" s="11">
        <v>5043</v>
      </c>
      <c r="W2971" s="12">
        <f t="shared" si="598"/>
        <v>75</v>
      </c>
      <c r="X2971" s="123">
        <f t="shared" si="599"/>
        <v>1.5100000000000001E-2</v>
      </c>
      <c r="Y2971" s="124" t="str">
        <f t="shared" si="600"/>
        <v>0.00%-8.40%</v>
      </c>
      <c r="Z2971" s="15"/>
      <c r="AA2971" s="15"/>
      <c r="AB2971" s="15"/>
      <c r="AC2971" s="125"/>
      <c r="AD2971" s="8">
        <f t="shared" si="601"/>
        <v>0</v>
      </c>
      <c r="AE2971" s="17">
        <f t="shared" si="602"/>
        <v>5043</v>
      </c>
      <c r="AF2971" s="18">
        <f t="shared" si="603"/>
        <v>75</v>
      </c>
      <c r="AG2971" s="126">
        <f t="shared" si="604"/>
        <v>1.5096618357487879E-2</v>
      </c>
      <c r="AH2971" s="20">
        <v>13.6</v>
      </c>
      <c r="AI2971" s="20">
        <v>750</v>
      </c>
      <c r="AJ2971" s="20"/>
      <c r="AK2971" s="20">
        <v>688</v>
      </c>
      <c r="AL2971" s="20">
        <f t="shared" si="605"/>
        <v>78272.800000000003</v>
      </c>
      <c r="AM2971" s="7" t="s">
        <v>287</v>
      </c>
      <c r="AN2971" s="20"/>
      <c r="AO2971" s="21"/>
      <c r="AP2971" s="21"/>
      <c r="AQ2971" s="5" t="s">
        <v>2695</v>
      </c>
      <c r="AR2971" s="5" t="s">
        <v>2203</v>
      </c>
    </row>
    <row r="2972" spans="1:44">
      <c r="A2972" s="87" t="s">
        <v>562</v>
      </c>
      <c r="B2972" s="5">
        <v>1002258</v>
      </c>
      <c r="C2972" s="5" t="s">
        <v>565</v>
      </c>
      <c r="D2972" s="5" t="s">
        <v>55</v>
      </c>
      <c r="E2972" s="5" t="s">
        <v>2577</v>
      </c>
      <c r="F2972" s="5" t="s">
        <v>2228</v>
      </c>
      <c r="G2972" s="5" t="s">
        <v>2698</v>
      </c>
      <c r="H2972" s="6">
        <v>39071</v>
      </c>
      <c r="I2972" s="5" t="s">
        <v>489</v>
      </c>
      <c r="J2972" s="5" t="s">
        <v>489</v>
      </c>
      <c r="K2972" s="5" t="s">
        <v>568</v>
      </c>
      <c r="L2972" s="7">
        <v>6</v>
      </c>
      <c r="M2972" s="7" t="s">
        <v>287</v>
      </c>
      <c r="N2972" s="8">
        <v>5021</v>
      </c>
      <c r="O2972" s="122">
        <v>0.02</v>
      </c>
      <c r="P2972" s="10">
        <f t="shared" si="594"/>
        <v>100</v>
      </c>
      <c r="Q2972" s="122">
        <v>5.0000000000000001E-3</v>
      </c>
      <c r="R2972" s="10">
        <f t="shared" si="595"/>
        <v>25</v>
      </c>
      <c r="S2972" s="122">
        <f t="shared" si="596"/>
        <v>2.4895439155546702E-2</v>
      </c>
      <c r="T2972" s="10">
        <f t="shared" si="597"/>
        <v>125</v>
      </c>
      <c r="U2972" s="10">
        <f t="shared" si="606"/>
        <v>5146</v>
      </c>
      <c r="V2972" s="11">
        <v>5147</v>
      </c>
      <c r="W2972" s="12">
        <f t="shared" si="598"/>
        <v>126</v>
      </c>
      <c r="X2972" s="123">
        <f t="shared" si="599"/>
        <v>2.5100000000000001E-2</v>
      </c>
      <c r="Y2972" s="124" t="str">
        <f t="shared" si="600"/>
        <v>0.00%-8.40%</v>
      </c>
      <c r="Z2972" s="15"/>
      <c r="AA2972" s="15"/>
      <c r="AB2972" s="15"/>
      <c r="AC2972" s="125"/>
      <c r="AD2972" s="8">
        <f t="shared" si="601"/>
        <v>0</v>
      </c>
      <c r="AE2972" s="17">
        <f t="shared" si="602"/>
        <v>5147</v>
      </c>
      <c r="AF2972" s="18">
        <f t="shared" si="603"/>
        <v>126</v>
      </c>
      <c r="AG2972" s="126">
        <f t="shared" si="604"/>
        <v>2.5094602668791044E-2</v>
      </c>
      <c r="AH2972" s="20">
        <v>13.6</v>
      </c>
      <c r="AI2972" s="20">
        <v>900</v>
      </c>
      <c r="AJ2972" s="20"/>
      <c r="AK2972" s="20">
        <v>688</v>
      </c>
      <c r="AL2972" s="20">
        <f t="shared" si="605"/>
        <v>81487.199999999997</v>
      </c>
      <c r="AM2972" s="7" t="s">
        <v>287</v>
      </c>
      <c r="AN2972" s="20"/>
      <c r="AO2972" s="21"/>
      <c r="AP2972" s="21"/>
      <c r="AQ2972" s="5" t="s">
        <v>2695</v>
      </c>
      <c r="AR2972" s="5" t="s">
        <v>2203</v>
      </c>
    </row>
    <row r="2973" spans="1:44">
      <c r="A2973" s="87" t="s">
        <v>562</v>
      </c>
      <c r="B2973" s="5">
        <v>1002989</v>
      </c>
      <c r="C2973" s="5" t="s">
        <v>565</v>
      </c>
      <c r="D2973" s="5" t="s">
        <v>55</v>
      </c>
      <c r="E2973" s="5" t="s">
        <v>2577</v>
      </c>
      <c r="F2973" s="5" t="s">
        <v>2228</v>
      </c>
      <c r="G2973" s="5" t="s">
        <v>2698</v>
      </c>
      <c r="H2973" s="6">
        <v>39613</v>
      </c>
      <c r="I2973" s="5" t="s">
        <v>575</v>
      </c>
      <c r="J2973" s="5" t="s">
        <v>2644</v>
      </c>
      <c r="K2973" s="5" t="s">
        <v>568</v>
      </c>
      <c r="L2973" s="7">
        <v>6</v>
      </c>
      <c r="M2973" s="7" t="s">
        <v>287</v>
      </c>
      <c r="N2973" s="8">
        <v>4906</v>
      </c>
      <c r="O2973" s="122">
        <v>0.02</v>
      </c>
      <c r="P2973" s="10">
        <f t="shared" si="594"/>
        <v>98</v>
      </c>
      <c r="Q2973" s="122">
        <v>5.0000000000000001E-3</v>
      </c>
      <c r="R2973" s="10">
        <f t="shared" si="595"/>
        <v>25</v>
      </c>
      <c r="S2973" s="122">
        <f t="shared" si="596"/>
        <v>2.5071341214838973E-2</v>
      </c>
      <c r="T2973" s="10">
        <f t="shared" si="597"/>
        <v>123</v>
      </c>
      <c r="U2973" s="10">
        <f t="shared" si="606"/>
        <v>5029</v>
      </c>
      <c r="V2973" s="11">
        <v>5004</v>
      </c>
      <c r="W2973" s="12">
        <f t="shared" si="598"/>
        <v>98</v>
      </c>
      <c r="X2973" s="123">
        <f t="shared" si="599"/>
        <v>0.02</v>
      </c>
      <c r="Y2973" s="124" t="str">
        <f t="shared" si="600"/>
        <v>0.00%-8.40%</v>
      </c>
      <c r="Z2973" s="15"/>
      <c r="AA2973" s="15"/>
      <c r="AB2973" s="15"/>
      <c r="AC2973" s="125"/>
      <c r="AD2973" s="8">
        <f t="shared" si="601"/>
        <v>0</v>
      </c>
      <c r="AE2973" s="17">
        <f t="shared" si="602"/>
        <v>5004</v>
      </c>
      <c r="AF2973" s="18">
        <f t="shared" si="603"/>
        <v>98</v>
      </c>
      <c r="AG2973" s="126">
        <f t="shared" si="604"/>
        <v>1.997554015491243E-2</v>
      </c>
      <c r="AH2973" s="20">
        <v>13.6</v>
      </c>
      <c r="AI2973" s="20">
        <v>650</v>
      </c>
      <c r="AJ2973" s="20"/>
      <c r="AK2973" s="20">
        <v>688</v>
      </c>
      <c r="AL2973" s="20">
        <f t="shared" si="605"/>
        <v>76542.399999999994</v>
      </c>
      <c r="AM2973" s="7" t="s">
        <v>287</v>
      </c>
      <c r="AN2973" s="20"/>
      <c r="AO2973" s="21"/>
      <c r="AP2973" s="21"/>
      <c r="AQ2973" s="5" t="s">
        <v>2695</v>
      </c>
      <c r="AR2973" s="5" t="s">
        <v>2203</v>
      </c>
    </row>
    <row r="2974" spans="1:44">
      <c r="A2974" s="87" t="s">
        <v>562</v>
      </c>
      <c r="B2974" s="5">
        <v>1003654</v>
      </c>
      <c r="C2974" s="5" t="s">
        <v>565</v>
      </c>
      <c r="D2974" s="5" t="s">
        <v>55</v>
      </c>
      <c r="E2974" s="5" t="s">
        <v>2577</v>
      </c>
      <c r="F2974" s="5" t="s">
        <v>2228</v>
      </c>
      <c r="G2974" s="5" t="s">
        <v>2698</v>
      </c>
      <c r="H2974" s="6">
        <v>39970</v>
      </c>
      <c r="I2974" s="5" t="s">
        <v>489</v>
      </c>
      <c r="J2974" s="5" t="s">
        <v>489</v>
      </c>
      <c r="K2974" s="5" t="s">
        <v>568</v>
      </c>
      <c r="L2974" s="7">
        <v>6</v>
      </c>
      <c r="M2974" s="7" t="s">
        <v>287</v>
      </c>
      <c r="N2974" s="8">
        <v>5133</v>
      </c>
      <c r="O2974" s="122">
        <v>0.02</v>
      </c>
      <c r="P2974" s="10">
        <f t="shared" si="594"/>
        <v>103</v>
      </c>
      <c r="Q2974" s="122">
        <v>5.0000000000000001E-3</v>
      </c>
      <c r="R2974" s="10">
        <f t="shared" si="595"/>
        <v>26</v>
      </c>
      <c r="S2974" s="122">
        <f t="shared" si="596"/>
        <v>2.5131502045587374E-2</v>
      </c>
      <c r="T2974" s="10">
        <f t="shared" si="597"/>
        <v>129</v>
      </c>
      <c r="U2974" s="10">
        <f t="shared" si="606"/>
        <v>5262</v>
      </c>
      <c r="V2974" s="11">
        <v>5261</v>
      </c>
      <c r="W2974" s="12">
        <f t="shared" si="598"/>
        <v>128</v>
      </c>
      <c r="X2974" s="123">
        <f t="shared" si="599"/>
        <v>2.4899999999999999E-2</v>
      </c>
      <c r="Y2974" s="124" t="str">
        <f t="shared" si="600"/>
        <v>0.00%-8.40%</v>
      </c>
      <c r="Z2974" s="15"/>
      <c r="AA2974" s="15"/>
      <c r="AB2974" s="15"/>
      <c r="AC2974" s="125"/>
      <c r="AD2974" s="8">
        <f t="shared" si="601"/>
        <v>0</v>
      </c>
      <c r="AE2974" s="17">
        <f t="shared" si="602"/>
        <v>5261</v>
      </c>
      <c r="AF2974" s="18">
        <f t="shared" si="603"/>
        <v>128</v>
      </c>
      <c r="AG2974" s="126">
        <f t="shared" si="604"/>
        <v>2.493668420027273E-2</v>
      </c>
      <c r="AH2974" s="20">
        <v>13.6</v>
      </c>
      <c r="AI2974" s="20">
        <v>900</v>
      </c>
      <c r="AJ2974" s="20"/>
      <c r="AK2974" s="20">
        <v>688</v>
      </c>
      <c r="AL2974" s="20">
        <f t="shared" si="605"/>
        <v>83037.599999999991</v>
      </c>
      <c r="AM2974" s="7" t="s">
        <v>287</v>
      </c>
      <c r="AN2974" s="20"/>
      <c r="AO2974" s="21"/>
      <c r="AP2974" s="21"/>
      <c r="AQ2974" s="5" t="s">
        <v>2695</v>
      </c>
      <c r="AR2974" s="5" t="s">
        <v>2203</v>
      </c>
    </row>
    <row r="2975" spans="1:44">
      <c r="A2975" s="87" t="s">
        <v>562</v>
      </c>
      <c r="B2975" s="5">
        <v>1004250</v>
      </c>
      <c r="C2975" s="5" t="s">
        <v>565</v>
      </c>
      <c r="D2975" s="5" t="s">
        <v>55</v>
      </c>
      <c r="E2975" s="5" t="s">
        <v>2577</v>
      </c>
      <c r="F2975" s="5" t="s">
        <v>2228</v>
      </c>
      <c r="G2975" s="5" t="s">
        <v>2698</v>
      </c>
      <c r="H2975" s="6">
        <v>40119</v>
      </c>
      <c r="I2975" s="5" t="s">
        <v>575</v>
      </c>
      <c r="J2975" s="5" t="s">
        <v>2644</v>
      </c>
      <c r="K2975" s="5" t="s">
        <v>568</v>
      </c>
      <c r="L2975" s="7">
        <v>6</v>
      </c>
      <c r="M2975" s="7" t="s">
        <v>287</v>
      </c>
      <c r="N2975" s="8">
        <v>4767</v>
      </c>
      <c r="O2975" s="122">
        <v>0.02</v>
      </c>
      <c r="P2975" s="10">
        <f t="shared" si="594"/>
        <v>95</v>
      </c>
      <c r="Q2975" s="122">
        <v>5.0000000000000001E-3</v>
      </c>
      <c r="R2975" s="10">
        <f t="shared" si="595"/>
        <v>24</v>
      </c>
      <c r="S2975" s="122">
        <f t="shared" si="596"/>
        <v>2.4963289280469897E-2</v>
      </c>
      <c r="T2975" s="10">
        <f t="shared" si="597"/>
        <v>119</v>
      </c>
      <c r="U2975" s="10">
        <f t="shared" si="606"/>
        <v>4886</v>
      </c>
      <c r="V2975" s="11">
        <v>4958</v>
      </c>
      <c r="W2975" s="12">
        <f t="shared" si="598"/>
        <v>191</v>
      </c>
      <c r="X2975" s="123">
        <f t="shared" si="599"/>
        <v>4.0099999999999997E-2</v>
      </c>
      <c r="Y2975" s="124" t="str">
        <f t="shared" si="600"/>
        <v>0.00%-8.40%</v>
      </c>
      <c r="Z2975" s="15"/>
      <c r="AA2975" s="15"/>
      <c r="AB2975" s="15"/>
      <c r="AC2975" s="125"/>
      <c r="AD2975" s="8">
        <f t="shared" si="601"/>
        <v>0</v>
      </c>
      <c r="AE2975" s="17">
        <f t="shared" si="602"/>
        <v>4958</v>
      </c>
      <c r="AF2975" s="18">
        <f t="shared" si="603"/>
        <v>191</v>
      </c>
      <c r="AG2975" s="126">
        <f t="shared" si="604"/>
        <v>4.0067128172855071E-2</v>
      </c>
      <c r="AH2975" s="20">
        <v>13.6</v>
      </c>
      <c r="AI2975" s="20">
        <v>650</v>
      </c>
      <c r="AJ2975" s="20"/>
      <c r="AK2975" s="20">
        <v>688</v>
      </c>
      <c r="AL2975" s="20">
        <f t="shared" si="605"/>
        <v>75916.800000000003</v>
      </c>
      <c r="AM2975" s="7" t="s">
        <v>287</v>
      </c>
      <c r="AN2975" s="20"/>
      <c r="AO2975" s="21" t="s">
        <v>2709</v>
      </c>
      <c r="AP2975" s="21"/>
      <c r="AQ2975" s="5" t="s">
        <v>2695</v>
      </c>
      <c r="AR2975" s="5" t="s">
        <v>2203</v>
      </c>
    </row>
    <row r="2976" spans="1:44">
      <c r="A2976" s="87" t="s">
        <v>562</v>
      </c>
      <c r="B2976" s="5">
        <v>1004562</v>
      </c>
      <c r="C2976" s="5" t="s">
        <v>565</v>
      </c>
      <c r="D2976" s="5" t="s">
        <v>55</v>
      </c>
      <c r="E2976" s="5" t="s">
        <v>2577</v>
      </c>
      <c r="F2976" s="5" t="s">
        <v>2228</v>
      </c>
      <c r="G2976" s="5" t="s">
        <v>2698</v>
      </c>
      <c r="H2976" s="6">
        <v>40169</v>
      </c>
      <c r="I2976" s="5" t="s">
        <v>575</v>
      </c>
      <c r="J2976" s="5" t="s">
        <v>653</v>
      </c>
      <c r="K2976" s="5" t="s">
        <v>568</v>
      </c>
      <c r="L2976" s="7">
        <v>6</v>
      </c>
      <c r="M2976" s="7" t="s">
        <v>287</v>
      </c>
      <c r="N2976" s="8">
        <v>4986</v>
      </c>
      <c r="O2976" s="122">
        <v>0.02</v>
      </c>
      <c r="P2976" s="10">
        <f t="shared" si="594"/>
        <v>100</v>
      </c>
      <c r="Q2976" s="122">
        <v>5.0000000000000001E-3</v>
      </c>
      <c r="R2976" s="10">
        <f t="shared" si="595"/>
        <v>25</v>
      </c>
      <c r="S2976" s="122">
        <f t="shared" si="596"/>
        <v>2.5070196550340956E-2</v>
      </c>
      <c r="T2976" s="10">
        <f t="shared" si="597"/>
        <v>125</v>
      </c>
      <c r="U2976" s="10">
        <f t="shared" si="606"/>
        <v>5111</v>
      </c>
      <c r="V2976" s="11">
        <v>5161</v>
      </c>
      <c r="W2976" s="12">
        <f t="shared" si="598"/>
        <v>175</v>
      </c>
      <c r="X2976" s="123">
        <f t="shared" si="599"/>
        <v>3.5099999999999999E-2</v>
      </c>
      <c r="Y2976" s="124" t="str">
        <f t="shared" si="600"/>
        <v>0.00%-8.40%</v>
      </c>
      <c r="Z2976" s="15"/>
      <c r="AA2976" s="15"/>
      <c r="AB2976" s="15"/>
      <c r="AC2976" s="125"/>
      <c r="AD2976" s="8">
        <f t="shared" si="601"/>
        <v>0</v>
      </c>
      <c r="AE2976" s="17">
        <f t="shared" si="602"/>
        <v>5161</v>
      </c>
      <c r="AF2976" s="18">
        <f t="shared" si="603"/>
        <v>175</v>
      </c>
      <c r="AG2976" s="126">
        <f t="shared" si="604"/>
        <v>3.5098275170477367E-2</v>
      </c>
      <c r="AH2976" s="20">
        <v>13.6</v>
      </c>
      <c r="AI2976" s="20">
        <v>750</v>
      </c>
      <c r="AJ2976" s="20"/>
      <c r="AK2976" s="20">
        <v>688</v>
      </c>
      <c r="AL2976" s="20">
        <f t="shared" si="605"/>
        <v>79877.599999999991</v>
      </c>
      <c r="AM2976" s="7" t="s">
        <v>287</v>
      </c>
      <c r="AN2976" s="20"/>
      <c r="AO2976" s="21"/>
      <c r="AP2976" s="21"/>
      <c r="AQ2976" s="5" t="s">
        <v>2695</v>
      </c>
      <c r="AR2976" s="5" t="s">
        <v>2203</v>
      </c>
    </row>
    <row r="2977" spans="1:44">
      <c r="A2977" s="87" t="s">
        <v>562</v>
      </c>
      <c r="B2977" s="5">
        <v>1004683</v>
      </c>
      <c r="C2977" s="5" t="s">
        <v>565</v>
      </c>
      <c r="D2977" s="5" t="s">
        <v>55</v>
      </c>
      <c r="E2977" s="5" t="s">
        <v>2577</v>
      </c>
      <c r="F2977" s="5" t="s">
        <v>2228</v>
      </c>
      <c r="G2977" s="5" t="s">
        <v>2698</v>
      </c>
      <c r="H2977" s="6">
        <v>40205</v>
      </c>
      <c r="I2977" s="5" t="s">
        <v>575</v>
      </c>
      <c r="J2977" s="5" t="s">
        <v>2642</v>
      </c>
      <c r="K2977" s="5" t="s">
        <v>568</v>
      </c>
      <c r="L2977" s="7">
        <v>6</v>
      </c>
      <c r="M2977" s="7" t="s">
        <v>287</v>
      </c>
      <c r="N2977" s="8">
        <v>4558</v>
      </c>
      <c r="O2977" s="122">
        <v>0.02</v>
      </c>
      <c r="P2977" s="10">
        <f t="shared" si="594"/>
        <v>91</v>
      </c>
      <c r="Q2977" s="122">
        <v>5.0000000000000001E-3</v>
      </c>
      <c r="R2977" s="10">
        <f t="shared" si="595"/>
        <v>23</v>
      </c>
      <c r="S2977" s="122">
        <f t="shared" si="596"/>
        <v>2.5010969723562967E-2</v>
      </c>
      <c r="T2977" s="10">
        <f t="shared" si="597"/>
        <v>114</v>
      </c>
      <c r="U2977" s="10">
        <f t="shared" si="606"/>
        <v>4672</v>
      </c>
      <c r="V2977" s="11">
        <v>4626</v>
      </c>
      <c r="W2977" s="12">
        <f t="shared" si="598"/>
        <v>68</v>
      </c>
      <c r="X2977" s="123">
        <f t="shared" si="599"/>
        <v>1.49E-2</v>
      </c>
      <c r="Y2977" s="124" t="str">
        <f t="shared" si="600"/>
        <v>0.00%-8.40%</v>
      </c>
      <c r="Z2977" s="15"/>
      <c r="AA2977" s="15"/>
      <c r="AB2977" s="15"/>
      <c r="AC2977" s="125"/>
      <c r="AD2977" s="8">
        <f t="shared" si="601"/>
        <v>0</v>
      </c>
      <c r="AE2977" s="17">
        <f t="shared" si="602"/>
        <v>4626</v>
      </c>
      <c r="AF2977" s="18">
        <f t="shared" si="603"/>
        <v>68</v>
      </c>
      <c r="AG2977" s="126">
        <f t="shared" si="604"/>
        <v>1.491882404563416E-2</v>
      </c>
      <c r="AH2977" s="20">
        <v>13.6</v>
      </c>
      <c r="AI2977" s="20">
        <v>650</v>
      </c>
      <c r="AJ2977" s="20"/>
      <c r="AK2977" s="20">
        <v>688</v>
      </c>
      <c r="AL2977" s="20">
        <f t="shared" si="605"/>
        <v>71401.600000000006</v>
      </c>
      <c r="AM2977" s="7" t="s">
        <v>287</v>
      </c>
      <c r="AN2977" s="20"/>
      <c r="AO2977" s="21"/>
      <c r="AP2977" s="21"/>
      <c r="AQ2977" s="5" t="s">
        <v>2695</v>
      </c>
      <c r="AR2977" s="5" t="s">
        <v>2203</v>
      </c>
    </row>
    <row r="2978" spans="1:44">
      <c r="A2978" s="87" t="s">
        <v>562</v>
      </c>
      <c r="B2978" s="5">
        <v>1005040</v>
      </c>
      <c r="C2978" s="5" t="s">
        <v>565</v>
      </c>
      <c r="D2978" s="5" t="s">
        <v>55</v>
      </c>
      <c r="E2978" s="5" t="s">
        <v>2577</v>
      </c>
      <c r="F2978" s="5" t="s">
        <v>2228</v>
      </c>
      <c r="G2978" s="5" t="s">
        <v>2698</v>
      </c>
      <c r="H2978" s="6">
        <v>40260</v>
      </c>
      <c r="I2978" s="5" t="s">
        <v>575</v>
      </c>
      <c r="J2978" s="5" t="s">
        <v>653</v>
      </c>
      <c r="K2978" s="5" t="s">
        <v>568</v>
      </c>
      <c r="L2978" s="7">
        <v>6</v>
      </c>
      <c r="M2978" s="7" t="s">
        <v>287</v>
      </c>
      <c r="N2978" s="8">
        <v>4682</v>
      </c>
      <c r="O2978" s="122">
        <v>0.02</v>
      </c>
      <c r="P2978" s="10">
        <f t="shared" si="594"/>
        <v>94</v>
      </c>
      <c r="Q2978" s="122">
        <v>5.0000000000000001E-3</v>
      </c>
      <c r="R2978" s="10">
        <f t="shared" si="595"/>
        <v>23</v>
      </c>
      <c r="S2978" s="122">
        <f t="shared" si="596"/>
        <v>2.4989320803075608E-2</v>
      </c>
      <c r="T2978" s="10">
        <f t="shared" si="597"/>
        <v>117</v>
      </c>
      <c r="U2978" s="10">
        <f t="shared" si="606"/>
        <v>4799</v>
      </c>
      <c r="V2978" s="11">
        <v>4822</v>
      </c>
      <c r="W2978" s="12">
        <f t="shared" si="598"/>
        <v>140</v>
      </c>
      <c r="X2978" s="123">
        <f t="shared" si="599"/>
        <v>2.9899999999999999E-2</v>
      </c>
      <c r="Y2978" s="124" t="str">
        <f t="shared" si="600"/>
        <v>0.00%-8.40%</v>
      </c>
      <c r="Z2978" s="15"/>
      <c r="AA2978" s="15"/>
      <c r="AB2978" s="15"/>
      <c r="AC2978" s="125"/>
      <c r="AD2978" s="8">
        <f t="shared" si="601"/>
        <v>0</v>
      </c>
      <c r="AE2978" s="17">
        <f t="shared" si="602"/>
        <v>4822</v>
      </c>
      <c r="AF2978" s="18">
        <f t="shared" si="603"/>
        <v>140</v>
      </c>
      <c r="AG2978" s="126">
        <f t="shared" si="604"/>
        <v>2.9901751388295539E-2</v>
      </c>
      <c r="AH2978" s="20">
        <v>13.6</v>
      </c>
      <c r="AI2978" s="20">
        <v>750</v>
      </c>
      <c r="AJ2978" s="20"/>
      <c r="AK2978" s="20">
        <v>688</v>
      </c>
      <c r="AL2978" s="20">
        <f t="shared" si="605"/>
        <v>75267.199999999997</v>
      </c>
      <c r="AM2978" s="7" t="s">
        <v>287</v>
      </c>
      <c r="AN2978" s="20"/>
      <c r="AO2978" s="21"/>
      <c r="AP2978" s="21"/>
      <c r="AQ2978" s="5" t="s">
        <v>2695</v>
      </c>
      <c r="AR2978" s="5" t="s">
        <v>2203</v>
      </c>
    </row>
    <row r="2979" spans="1:44">
      <c r="A2979" s="87" t="s">
        <v>562</v>
      </c>
      <c r="B2979" s="5">
        <v>1005189</v>
      </c>
      <c r="C2979" s="5" t="s">
        <v>565</v>
      </c>
      <c r="D2979" s="5" t="s">
        <v>55</v>
      </c>
      <c r="E2979" s="5" t="s">
        <v>2577</v>
      </c>
      <c r="F2979" s="5" t="s">
        <v>2228</v>
      </c>
      <c r="G2979" s="5" t="s">
        <v>2698</v>
      </c>
      <c r="H2979" s="6">
        <v>40264</v>
      </c>
      <c r="I2979" s="5" t="s">
        <v>575</v>
      </c>
      <c r="J2979" s="5" t="s">
        <v>653</v>
      </c>
      <c r="K2979" s="5" t="s">
        <v>568</v>
      </c>
      <c r="L2979" s="7">
        <v>6</v>
      </c>
      <c r="M2979" s="7" t="s">
        <v>287</v>
      </c>
      <c r="N2979" s="8">
        <v>4658</v>
      </c>
      <c r="O2979" s="122">
        <v>0.02</v>
      </c>
      <c r="P2979" s="10">
        <f t="shared" si="594"/>
        <v>93</v>
      </c>
      <c r="Q2979" s="122">
        <v>5.0000000000000001E-3</v>
      </c>
      <c r="R2979" s="10">
        <f t="shared" si="595"/>
        <v>23</v>
      </c>
      <c r="S2979" s="122">
        <f t="shared" si="596"/>
        <v>2.4903392013739801E-2</v>
      </c>
      <c r="T2979" s="10">
        <f t="shared" si="597"/>
        <v>116</v>
      </c>
      <c r="U2979" s="10">
        <f t="shared" si="606"/>
        <v>4774</v>
      </c>
      <c r="V2979" s="11">
        <v>4774</v>
      </c>
      <c r="W2979" s="12">
        <f t="shared" si="598"/>
        <v>116</v>
      </c>
      <c r="X2979" s="123">
        <f t="shared" si="599"/>
        <v>2.4899999999999999E-2</v>
      </c>
      <c r="Y2979" s="124" t="str">
        <f t="shared" si="600"/>
        <v>0.00%-8.40%</v>
      </c>
      <c r="Z2979" s="15"/>
      <c r="AA2979" s="15"/>
      <c r="AB2979" s="15"/>
      <c r="AC2979" s="125"/>
      <c r="AD2979" s="8">
        <f t="shared" si="601"/>
        <v>0</v>
      </c>
      <c r="AE2979" s="17">
        <f t="shared" si="602"/>
        <v>4774</v>
      </c>
      <c r="AF2979" s="18">
        <f t="shared" si="603"/>
        <v>116</v>
      </c>
      <c r="AG2979" s="126">
        <f t="shared" si="604"/>
        <v>2.4903392013739811E-2</v>
      </c>
      <c r="AH2979" s="20">
        <v>13.6</v>
      </c>
      <c r="AI2979" s="20">
        <v>750</v>
      </c>
      <c r="AJ2979" s="20"/>
      <c r="AK2979" s="20">
        <v>688</v>
      </c>
      <c r="AL2979" s="20">
        <f t="shared" si="605"/>
        <v>74614.399999999994</v>
      </c>
      <c r="AM2979" s="7" t="s">
        <v>287</v>
      </c>
      <c r="AN2979" s="20"/>
      <c r="AO2979" s="21"/>
      <c r="AP2979" s="21"/>
      <c r="AQ2979" s="5" t="s">
        <v>2695</v>
      </c>
      <c r="AR2979" s="5" t="s">
        <v>2203</v>
      </c>
    </row>
    <row r="2980" spans="1:44">
      <c r="A2980" s="87" t="s">
        <v>562</v>
      </c>
      <c r="B2980" s="5">
        <v>1005866</v>
      </c>
      <c r="C2980" s="5" t="s">
        <v>565</v>
      </c>
      <c r="D2980" s="5" t="s">
        <v>55</v>
      </c>
      <c r="E2980" s="5" t="s">
        <v>2577</v>
      </c>
      <c r="F2980" s="5" t="s">
        <v>2228</v>
      </c>
      <c r="G2980" s="5" t="s">
        <v>2698</v>
      </c>
      <c r="H2980" s="6">
        <v>40348</v>
      </c>
      <c r="I2980" s="5" t="s">
        <v>575</v>
      </c>
      <c r="J2980" s="5" t="s">
        <v>2642</v>
      </c>
      <c r="K2980" s="5" t="s">
        <v>568</v>
      </c>
      <c r="L2980" s="7">
        <v>6</v>
      </c>
      <c r="M2980" s="7" t="s">
        <v>287</v>
      </c>
      <c r="N2980" s="8">
        <v>4537</v>
      </c>
      <c r="O2980" s="122">
        <v>0.02</v>
      </c>
      <c r="P2980" s="10">
        <f t="shared" si="594"/>
        <v>91</v>
      </c>
      <c r="Q2980" s="122">
        <v>5.0000000000000001E-3</v>
      </c>
      <c r="R2980" s="10">
        <f t="shared" si="595"/>
        <v>23</v>
      </c>
      <c r="S2980" s="122">
        <f t="shared" si="596"/>
        <v>2.5126735728454926E-2</v>
      </c>
      <c r="T2980" s="10">
        <f t="shared" si="597"/>
        <v>114</v>
      </c>
      <c r="U2980" s="10">
        <f t="shared" si="606"/>
        <v>4651</v>
      </c>
      <c r="V2980" s="11">
        <v>4650</v>
      </c>
      <c r="W2980" s="12">
        <f t="shared" si="598"/>
        <v>113</v>
      </c>
      <c r="X2980" s="123">
        <f t="shared" si="599"/>
        <v>2.4899999999999999E-2</v>
      </c>
      <c r="Y2980" s="124" t="str">
        <f t="shared" si="600"/>
        <v>0.00%-8.40%</v>
      </c>
      <c r="Z2980" s="15"/>
      <c r="AA2980" s="15"/>
      <c r="AB2980" s="15"/>
      <c r="AC2980" s="125"/>
      <c r="AD2980" s="8">
        <f t="shared" si="601"/>
        <v>0</v>
      </c>
      <c r="AE2980" s="17">
        <f t="shared" si="602"/>
        <v>4650</v>
      </c>
      <c r="AF2980" s="18">
        <f t="shared" si="603"/>
        <v>113</v>
      </c>
      <c r="AG2980" s="126">
        <f t="shared" si="604"/>
        <v>2.4906325765924553E-2</v>
      </c>
      <c r="AH2980" s="20">
        <v>13.6</v>
      </c>
      <c r="AI2980" s="20">
        <v>650</v>
      </c>
      <c r="AJ2980" s="20"/>
      <c r="AK2980" s="20">
        <v>688</v>
      </c>
      <c r="AL2980" s="20">
        <f t="shared" si="605"/>
        <v>71728</v>
      </c>
      <c r="AM2980" s="7" t="s">
        <v>287</v>
      </c>
      <c r="AN2980" s="20"/>
      <c r="AO2980" s="21"/>
      <c r="AP2980" s="21"/>
      <c r="AQ2980" s="5" t="s">
        <v>2695</v>
      </c>
      <c r="AR2980" s="5" t="s">
        <v>2203</v>
      </c>
    </row>
    <row r="2981" spans="1:44">
      <c r="A2981" s="87" t="s">
        <v>562</v>
      </c>
      <c r="B2981" s="5">
        <v>1006343</v>
      </c>
      <c r="C2981" s="5" t="s">
        <v>565</v>
      </c>
      <c r="D2981" s="5" t="s">
        <v>55</v>
      </c>
      <c r="E2981" s="5" t="s">
        <v>2577</v>
      </c>
      <c r="F2981" s="5" t="s">
        <v>2228</v>
      </c>
      <c r="G2981" s="5" t="s">
        <v>2698</v>
      </c>
      <c r="H2981" s="6">
        <v>40431</v>
      </c>
      <c r="I2981" s="5" t="s">
        <v>575</v>
      </c>
      <c r="J2981" s="5" t="s">
        <v>653</v>
      </c>
      <c r="K2981" s="5" t="s">
        <v>568</v>
      </c>
      <c r="L2981" s="7">
        <v>6</v>
      </c>
      <c r="M2981" s="7" t="s">
        <v>287</v>
      </c>
      <c r="N2981" s="8">
        <v>4754</v>
      </c>
      <c r="O2981" s="122">
        <v>0.02</v>
      </c>
      <c r="P2981" s="10">
        <f t="shared" si="594"/>
        <v>95</v>
      </c>
      <c r="Q2981" s="122">
        <v>5.0000000000000001E-3</v>
      </c>
      <c r="R2981" s="10">
        <f t="shared" si="595"/>
        <v>24</v>
      </c>
      <c r="S2981" s="122">
        <f t="shared" si="596"/>
        <v>2.503155237694573E-2</v>
      </c>
      <c r="T2981" s="10">
        <f t="shared" si="597"/>
        <v>119</v>
      </c>
      <c r="U2981" s="10">
        <f t="shared" si="606"/>
        <v>4873</v>
      </c>
      <c r="V2981" s="11">
        <v>4873</v>
      </c>
      <c r="W2981" s="12">
        <f t="shared" si="598"/>
        <v>119</v>
      </c>
      <c r="X2981" s="123">
        <f t="shared" si="599"/>
        <v>2.5000000000000001E-2</v>
      </c>
      <c r="Y2981" s="124" t="str">
        <f t="shared" si="600"/>
        <v>0.00%-8.40%</v>
      </c>
      <c r="Z2981" s="15"/>
      <c r="AA2981" s="15"/>
      <c r="AB2981" s="15"/>
      <c r="AC2981" s="125"/>
      <c r="AD2981" s="8">
        <f t="shared" si="601"/>
        <v>0</v>
      </c>
      <c r="AE2981" s="17">
        <f t="shared" si="602"/>
        <v>4873</v>
      </c>
      <c r="AF2981" s="18">
        <f t="shared" si="603"/>
        <v>119</v>
      </c>
      <c r="AG2981" s="126">
        <f t="shared" si="604"/>
        <v>2.5031552376945765E-2</v>
      </c>
      <c r="AH2981" s="20">
        <v>13.6</v>
      </c>
      <c r="AI2981" s="20">
        <v>750</v>
      </c>
      <c r="AJ2981" s="20"/>
      <c r="AK2981" s="20">
        <v>688</v>
      </c>
      <c r="AL2981" s="20">
        <f t="shared" si="605"/>
        <v>75960.800000000003</v>
      </c>
      <c r="AM2981" s="7" t="s">
        <v>287</v>
      </c>
      <c r="AN2981" s="20"/>
      <c r="AO2981" s="21"/>
      <c r="AP2981" s="21"/>
      <c r="AQ2981" s="5" t="s">
        <v>2695</v>
      </c>
      <c r="AR2981" s="5" t="s">
        <v>2203</v>
      </c>
    </row>
    <row r="2982" spans="1:44">
      <c r="A2982" s="87" t="s">
        <v>562</v>
      </c>
      <c r="B2982" s="5">
        <v>1010058</v>
      </c>
      <c r="C2982" s="5" t="s">
        <v>565</v>
      </c>
      <c r="D2982" s="5" t="s">
        <v>55</v>
      </c>
      <c r="E2982" s="5" t="s">
        <v>2577</v>
      </c>
      <c r="F2982" s="5" t="s">
        <v>2228</v>
      </c>
      <c r="G2982" s="5" t="s">
        <v>2698</v>
      </c>
      <c r="H2982" s="6">
        <v>41704</v>
      </c>
      <c r="I2982" s="5" t="s">
        <v>575</v>
      </c>
      <c r="J2982" s="5" t="s">
        <v>2644</v>
      </c>
      <c r="K2982" s="5" t="s">
        <v>568</v>
      </c>
      <c r="L2982" s="7">
        <v>6</v>
      </c>
      <c r="M2982" s="7" t="s">
        <v>287</v>
      </c>
      <c r="N2982" s="8">
        <v>4693</v>
      </c>
      <c r="O2982" s="122">
        <v>0.02</v>
      </c>
      <c r="P2982" s="10">
        <f t="shared" si="594"/>
        <v>94</v>
      </c>
      <c r="Q2982" s="122">
        <v>5.0000000000000001E-3</v>
      </c>
      <c r="R2982" s="10">
        <f t="shared" si="595"/>
        <v>23</v>
      </c>
      <c r="S2982" s="122">
        <f t="shared" si="596"/>
        <v>2.4930747922437674E-2</v>
      </c>
      <c r="T2982" s="10">
        <f t="shared" si="597"/>
        <v>117</v>
      </c>
      <c r="U2982" s="10">
        <f t="shared" si="606"/>
        <v>4810</v>
      </c>
      <c r="V2982" s="11">
        <v>4810</v>
      </c>
      <c r="W2982" s="12">
        <f t="shared" si="598"/>
        <v>117</v>
      </c>
      <c r="X2982" s="123">
        <f t="shared" si="599"/>
        <v>2.4899999999999999E-2</v>
      </c>
      <c r="Y2982" s="124" t="str">
        <f t="shared" si="600"/>
        <v>0.00%-8.40%</v>
      </c>
      <c r="Z2982" s="15"/>
      <c r="AA2982" s="15"/>
      <c r="AB2982" s="15"/>
      <c r="AC2982" s="125"/>
      <c r="AD2982" s="8">
        <f t="shared" si="601"/>
        <v>0</v>
      </c>
      <c r="AE2982" s="17">
        <f t="shared" si="602"/>
        <v>4810</v>
      </c>
      <c r="AF2982" s="18">
        <f t="shared" si="603"/>
        <v>117</v>
      </c>
      <c r="AG2982" s="126">
        <f t="shared" si="604"/>
        <v>2.4930747922437657E-2</v>
      </c>
      <c r="AH2982" s="20">
        <v>13.6</v>
      </c>
      <c r="AI2982" s="20">
        <v>650</v>
      </c>
      <c r="AJ2982" s="20"/>
      <c r="AK2982" s="20">
        <v>688</v>
      </c>
      <c r="AL2982" s="20">
        <f t="shared" si="605"/>
        <v>73904</v>
      </c>
      <c r="AM2982" s="7" t="s">
        <v>287</v>
      </c>
      <c r="AN2982" s="20"/>
      <c r="AO2982" s="21"/>
      <c r="AP2982" s="21"/>
      <c r="AQ2982" s="5" t="s">
        <v>2695</v>
      </c>
      <c r="AR2982" s="5" t="s">
        <v>2203</v>
      </c>
    </row>
    <row r="2983" spans="1:44">
      <c r="A2983" s="87" t="s">
        <v>562</v>
      </c>
      <c r="B2983" s="5">
        <v>1016789</v>
      </c>
      <c r="C2983" s="5" t="s">
        <v>565</v>
      </c>
      <c r="D2983" s="5" t="s">
        <v>55</v>
      </c>
      <c r="E2983" s="5" t="s">
        <v>2577</v>
      </c>
      <c r="F2983" s="5" t="s">
        <v>2228</v>
      </c>
      <c r="G2983" s="5" t="s">
        <v>2698</v>
      </c>
      <c r="H2983" s="6">
        <v>43064</v>
      </c>
      <c r="I2983" s="5" t="s">
        <v>575</v>
      </c>
      <c r="J2983" s="5" t="s">
        <v>627</v>
      </c>
      <c r="K2983" s="5" t="s">
        <v>568</v>
      </c>
      <c r="L2983" s="7">
        <v>6</v>
      </c>
      <c r="M2983" s="7" t="s">
        <v>287</v>
      </c>
      <c r="N2983" s="8">
        <v>4376</v>
      </c>
      <c r="O2983" s="122">
        <v>0.02</v>
      </c>
      <c r="P2983" s="10">
        <f t="shared" si="594"/>
        <v>88</v>
      </c>
      <c r="Q2983" s="122">
        <v>5.0000000000000001E-3</v>
      </c>
      <c r="R2983" s="10">
        <f t="shared" si="595"/>
        <v>22</v>
      </c>
      <c r="S2983" s="122">
        <f t="shared" si="596"/>
        <v>2.5137111517367458E-2</v>
      </c>
      <c r="T2983" s="10">
        <f t="shared" si="597"/>
        <v>110</v>
      </c>
      <c r="U2983" s="10">
        <f t="shared" si="606"/>
        <v>4486</v>
      </c>
      <c r="V2983" s="11">
        <v>4464</v>
      </c>
      <c r="W2983" s="12">
        <f t="shared" si="598"/>
        <v>88</v>
      </c>
      <c r="X2983" s="123">
        <f t="shared" si="599"/>
        <v>2.01E-2</v>
      </c>
      <c r="Y2983" s="124" t="str">
        <f t="shared" si="600"/>
        <v>0.00%-8.40%</v>
      </c>
      <c r="Z2983" s="15"/>
      <c r="AA2983" s="15"/>
      <c r="AB2983" s="15"/>
      <c r="AC2983" s="125"/>
      <c r="AD2983" s="8">
        <f t="shared" si="601"/>
        <v>0</v>
      </c>
      <c r="AE2983" s="17">
        <f t="shared" si="602"/>
        <v>4464</v>
      </c>
      <c r="AF2983" s="18">
        <f t="shared" si="603"/>
        <v>88</v>
      </c>
      <c r="AG2983" s="126">
        <f t="shared" si="604"/>
        <v>2.0109689213893889E-2</v>
      </c>
      <c r="AH2983" s="20">
        <v>13.6</v>
      </c>
      <c r="AI2983" s="20">
        <v>450</v>
      </c>
      <c r="AJ2983" s="20"/>
      <c r="AK2983" s="20">
        <v>688</v>
      </c>
      <c r="AL2983" s="20">
        <f t="shared" si="605"/>
        <v>66798.399999999994</v>
      </c>
      <c r="AM2983" s="7" t="s">
        <v>287</v>
      </c>
      <c r="AN2983" s="20"/>
      <c r="AO2983" s="21"/>
      <c r="AP2983" s="21"/>
      <c r="AQ2983" s="5" t="s">
        <v>2695</v>
      </c>
      <c r="AR2983" s="5" t="s">
        <v>2203</v>
      </c>
    </row>
    <row r="2984" spans="1:44">
      <c r="A2984" s="87" t="s">
        <v>562</v>
      </c>
      <c r="B2984" s="5">
        <v>1111147</v>
      </c>
      <c r="C2984" s="5" t="s">
        <v>565</v>
      </c>
      <c r="D2984" s="5" t="s">
        <v>55</v>
      </c>
      <c r="E2984" s="5" t="s">
        <v>2577</v>
      </c>
      <c r="F2984" s="5" t="s">
        <v>2228</v>
      </c>
      <c r="G2984" s="5" t="s">
        <v>2698</v>
      </c>
      <c r="H2984" s="6">
        <v>43172</v>
      </c>
      <c r="I2984" s="5" t="s">
        <v>575</v>
      </c>
      <c r="J2984" s="5" t="s">
        <v>2642</v>
      </c>
      <c r="K2984" s="5" t="s">
        <v>568</v>
      </c>
      <c r="L2984" s="7">
        <v>6</v>
      </c>
      <c r="M2984" s="7" t="s">
        <v>287</v>
      </c>
      <c r="N2984" s="8">
        <v>4441</v>
      </c>
      <c r="O2984" s="122">
        <v>0.02</v>
      </c>
      <c r="P2984" s="10">
        <f t="shared" si="594"/>
        <v>89</v>
      </c>
      <c r="Q2984" s="122">
        <v>5.0000000000000001E-3</v>
      </c>
      <c r="R2984" s="10">
        <f t="shared" si="595"/>
        <v>22</v>
      </c>
      <c r="S2984" s="122">
        <f t="shared" si="596"/>
        <v>2.4994370637243864E-2</v>
      </c>
      <c r="T2984" s="10">
        <f t="shared" si="597"/>
        <v>111</v>
      </c>
      <c r="U2984" s="10">
        <f t="shared" si="606"/>
        <v>4552</v>
      </c>
      <c r="V2984" s="11">
        <v>4530</v>
      </c>
      <c r="W2984" s="12">
        <f t="shared" si="598"/>
        <v>89</v>
      </c>
      <c r="X2984" s="123">
        <f t="shared" si="599"/>
        <v>0.02</v>
      </c>
      <c r="Y2984" s="124" t="str">
        <f t="shared" si="600"/>
        <v>0.00%-8.40%</v>
      </c>
      <c r="Z2984" s="15"/>
      <c r="AA2984" s="15"/>
      <c r="AB2984" s="15"/>
      <c r="AC2984" s="125"/>
      <c r="AD2984" s="8">
        <f t="shared" si="601"/>
        <v>0</v>
      </c>
      <c r="AE2984" s="17">
        <f t="shared" si="602"/>
        <v>4530</v>
      </c>
      <c r="AF2984" s="18">
        <f t="shared" si="603"/>
        <v>89</v>
      </c>
      <c r="AG2984" s="126">
        <f t="shared" si="604"/>
        <v>2.0040531411844142E-2</v>
      </c>
      <c r="AH2984" s="20">
        <v>13.6</v>
      </c>
      <c r="AI2984" s="20">
        <v>650</v>
      </c>
      <c r="AJ2984" s="20"/>
      <c r="AK2984" s="20">
        <v>688</v>
      </c>
      <c r="AL2984" s="20">
        <f t="shared" si="605"/>
        <v>70096</v>
      </c>
      <c r="AM2984" s="7" t="s">
        <v>287</v>
      </c>
      <c r="AN2984" s="20"/>
      <c r="AO2984" s="21"/>
      <c r="AP2984" s="21"/>
      <c r="AQ2984" s="5" t="s">
        <v>2695</v>
      </c>
      <c r="AR2984" s="5" t="s">
        <v>2203</v>
      </c>
    </row>
    <row r="2985" spans="1:44">
      <c r="A2985" s="87" t="s">
        <v>562</v>
      </c>
      <c r="B2985" s="5">
        <v>1111234</v>
      </c>
      <c r="C2985" s="5" t="s">
        <v>565</v>
      </c>
      <c r="D2985" s="5" t="s">
        <v>55</v>
      </c>
      <c r="E2985" s="5" t="s">
        <v>2577</v>
      </c>
      <c r="F2985" s="5" t="s">
        <v>2228</v>
      </c>
      <c r="G2985" s="5" t="s">
        <v>2698</v>
      </c>
      <c r="H2985" s="6">
        <v>44249</v>
      </c>
      <c r="I2985" s="5" t="s">
        <v>575</v>
      </c>
      <c r="J2985" s="5" t="s">
        <v>627</v>
      </c>
      <c r="K2985" s="5" t="s">
        <v>568</v>
      </c>
      <c r="L2985" s="7">
        <v>6</v>
      </c>
      <c r="M2985" s="7" t="s">
        <v>287</v>
      </c>
      <c r="N2985" s="8">
        <v>4098</v>
      </c>
      <c r="O2985" s="122">
        <v>0.02</v>
      </c>
      <c r="P2985" s="10">
        <f t="shared" si="594"/>
        <v>82</v>
      </c>
      <c r="Q2985" s="122">
        <v>5.0000000000000001E-3</v>
      </c>
      <c r="R2985" s="10">
        <f t="shared" si="595"/>
        <v>20</v>
      </c>
      <c r="S2985" s="122">
        <f t="shared" si="596"/>
        <v>2.4890190336749635E-2</v>
      </c>
      <c r="T2985" s="10">
        <f t="shared" si="597"/>
        <v>102</v>
      </c>
      <c r="U2985" s="10">
        <f t="shared" si="606"/>
        <v>4200</v>
      </c>
      <c r="V2985" s="11">
        <v>4180</v>
      </c>
      <c r="W2985" s="12">
        <f t="shared" si="598"/>
        <v>82</v>
      </c>
      <c r="X2985" s="123">
        <f t="shared" si="599"/>
        <v>0.02</v>
      </c>
      <c r="Y2985" s="124" t="str">
        <f t="shared" si="600"/>
        <v>0.00%-8.40%</v>
      </c>
      <c r="Z2985" s="15"/>
      <c r="AA2985" s="15"/>
      <c r="AB2985" s="15"/>
      <c r="AC2985" s="125"/>
      <c r="AD2985" s="8">
        <f t="shared" si="601"/>
        <v>0</v>
      </c>
      <c r="AE2985" s="17">
        <f t="shared" si="602"/>
        <v>4180</v>
      </c>
      <c r="AF2985" s="18">
        <f t="shared" si="603"/>
        <v>82</v>
      </c>
      <c r="AG2985" s="126">
        <f t="shared" si="604"/>
        <v>2.0009760858955561E-2</v>
      </c>
      <c r="AH2985" s="20">
        <v>13.6</v>
      </c>
      <c r="AI2985" s="20">
        <v>450</v>
      </c>
      <c r="AJ2985" s="20"/>
      <c r="AK2985" s="20">
        <v>688</v>
      </c>
      <c r="AL2985" s="20">
        <f t="shared" si="605"/>
        <v>62936</v>
      </c>
      <c r="AM2985" s="7" t="s">
        <v>287</v>
      </c>
      <c r="AN2985" s="20"/>
      <c r="AO2985" s="21"/>
      <c r="AP2985" s="21"/>
      <c r="AQ2985" s="5" t="s">
        <v>2695</v>
      </c>
      <c r="AR2985" s="5" t="s">
        <v>2203</v>
      </c>
    </row>
    <row r="2986" spans="1:44">
      <c r="A2986" s="87" t="s">
        <v>562</v>
      </c>
      <c r="B2986" s="5">
        <v>1112047</v>
      </c>
      <c r="C2986" s="5" t="s">
        <v>565</v>
      </c>
      <c r="D2986" s="5" t="s">
        <v>55</v>
      </c>
      <c r="E2986" s="5" t="s">
        <v>2577</v>
      </c>
      <c r="F2986" s="5" t="s">
        <v>2228</v>
      </c>
      <c r="G2986" s="5" t="s">
        <v>2698</v>
      </c>
      <c r="H2986" s="6">
        <v>33420</v>
      </c>
      <c r="I2986" s="5" t="s">
        <v>575</v>
      </c>
      <c r="J2986" s="5" t="s">
        <v>653</v>
      </c>
      <c r="K2986" s="5" t="s">
        <v>568</v>
      </c>
      <c r="L2986" s="7">
        <v>6</v>
      </c>
      <c r="M2986" s="7" t="s">
        <v>287</v>
      </c>
      <c r="N2986" s="8">
        <v>4956</v>
      </c>
      <c r="O2986" s="122">
        <v>0.02</v>
      </c>
      <c r="P2986" s="10">
        <f t="shared" si="594"/>
        <v>99</v>
      </c>
      <c r="Q2986" s="122">
        <v>5.0000000000000001E-3</v>
      </c>
      <c r="R2986" s="10">
        <f t="shared" si="595"/>
        <v>25</v>
      </c>
      <c r="S2986" s="122">
        <f t="shared" si="596"/>
        <v>2.5020177562550445E-2</v>
      </c>
      <c r="T2986" s="10">
        <f t="shared" si="597"/>
        <v>124</v>
      </c>
      <c r="U2986" s="10">
        <f t="shared" si="606"/>
        <v>5080</v>
      </c>
      <c r="V2986" s="11">
        <v>5080</v>
      </c>
      <c r="W2986" s="12">
        <f t="shared" si="598"/>
        <v>124</v>
      </c>
      <c r="X2986" s="123">
        <f t="shared" si="599"/>
        <v>2.5000000000000001E-2</v>
      </c>
      <c r="Y2986" s="124" t="str">
        <f t="shared" si="600"/>
        <v>0.00%-8.40%</v>
      </c>
      <c r="Z2986" s="15"/>
      <c r="AA2986" s="15"/>
      <c r="AB2986" s="15"/>
      <c r="AC2986" s="125"/>
      <c r="AD2986" s="8">
        <f t="shared" si="601"/>
        <v>0</v>
      </c>
      <c r="AE2986" s="17">
        <f t="shared" si="602"/>
        <v>5080</v>
      </c>
      <c r="AF2986" s="18">
        <f t="shared" si="603"/>
        <v>124</v>
      </c>
      <c r="AG2986" s="126">
        <f t="shared" si="604"/>
        <v>2.5020177562550483E-2</v>
      </c>
      <c r="AH2986" s="20">
        <v>13.6</v>
      </c>
      <c r="AI2986" s="20">
        <v>750</v>
      </c>
      <c r="AJ2986" s="20"/>
      <c r="AK2986" s="20">
        <v>688</v>
      </c>
      <c r="AL2986" s="20">
        <f t="shared" si="605"/>
        <v>78776</v>
      </c>
      <c r="AM2986" s="7" t="s">
        <v>287</v>
      </c>
      <c r="AN2986" s="20"/>
      <c r="AO2986" s="21"/>
      <c r="AP2986" s="21"/>
      <c r="AQ2986" s="5" t="s">
        <v>2695</v>
      </c>
      <c r="AR2986" s="5" t="s">
        <v>2203</v>
      </c>
    </row>
    <row r="2987" spans="1:44">
      <c r="A2987" s="87" t="s">
        <v>562</v>
      </c>
      <c r="B2987" s="5">
        <v>1112058</v>
      </c>
      <c r="C2987" s="5" t="s">
        <v>565</v>
      </c>
      <c r="D2987" s="5" t="s">
        <v>55</v>
      </c>
      <c r="E2987" s="5" t="s">
        <v>2577</v>
      </c>
      <c r="F2987" s="5" t="s">
        <v>2228</v>
      </c>
      <c r="G2987" s="5" t="s">
        <v>2698</v>
      </c>
      <c r="H2987" s="6">
        <v>34213</v>
      </c>
      <c r="I2987" s="5" t="s">
        <v>575</v>
      </c>
      <c r="J2987" s="5" t="s">
        <v>653</v>
      </c>
      <c r="K2987" s="5" t="s">
        <v>568</v>
      </c>
      <c r="L2987" s="7">
        <v>6</v>
      </c>
      <c r="M2987" s="7" t="s">
        <v>287</v>
      </c>
      <c r="N2987" s="8">
        <v>5126</v>
      </c>
      <c r="O2987" s="122">
        <v>0.02</v>
      </c>
      <c r="P2987" s="10">
        <f t="shared" si="594"/>
        <v>103</v>
      </c>
      <c r="Q2987" s="122">
        <v>5.0000000000000001E-3</v>
      </c>
      <c r="R2987" s="10">
        <f t="shared" si="595"/>
        <v>26</v>
      </c>
      <c r="S2987" s="122">
        <f t="shared" si="596"/>
        <v>2.5165821303160359E-2</v>
      </c>
      <c r="T2987" s="10">
        <f t="shared" si="597"/>
        <v>129</v>
      </c>
      <c r="U2987" s="10">
        <f t="shared" si="606"/>
        <v>5255</v>
      </c>
      <c r="V2987" s="11">
        <v>5254</v>
      </c>
      <c r="W2987" s="12">
        <f t="shared" si="598"/>
        <v>128</v>
      </c>
      <c r="X2987" s="123">
        <f t="shared" si="599"/>
        <v>2.5000000000000001E-2</v>
      </c>
      <c r="Y2987" s="124" t="str">
        <f t="shared" si="600"/>
        <v>0.00%-8.40%</v>
      </c>
      <c r="Z2987" s="15"/>
      <c r="AA2987" s="15"/>
      <c r="AB2987" s="15"/>
      <c r="AC2987" s="125"/>
      <c r="AD2987" s="8">
        <f t="shared" si="601"/>
        <v>0</v>
      </c>
      <c r="AE2987" s="17">
        <f t="shared" si="602"/>
        <v>5254</v>
      </c>
      <c r="AF2987" s="18">
        <f t="shared" si="603"/>
        <v>128</v>
      </c>
      <c r="AG2987" s="126">
        <f t="shared" si="604"/>
        <v>2.4970737417089328E-2</v>
      </c>
      <c r="AH2987" s="20">
        <v>13.6</v>
      </c>
      <c r="AI2987" s="20">
        <v>800</v>
      </c>
      <c r="AJ2987" s="20"/>
      <c r="AK2987" s="20">
        <v>688</v>
      </c>
      <c r="AL2987" s="20">
        <f t="shared" si="605"/>
        <v>81742.399999999994</v>
      </c>
      <c r="AM2987" s="7" t="s">
        <v>287</v>
      </c>
      <c r="AN2987" s="20"/>
      <c r="AO2987" s="21"/>
      <c r="AP2987" s="21"/>
      <c r="AQ2987" s="5" t="s">
        <v>2695</v>
      </c>
      <c r="AR2987" s="5" t="s">
        <v>2203</v>
      </c>
    </row>
    <row r="2988" spans="1:44">
      <c r="A2988" s="87" t="s">
        <v>562</v>
      </c>
      <c r="B2988" s="5">
        <v>1112077</v>
      </c>
      <c r="C2988" s="5" t="s">
        <v>565</v>
      </c>
      <c r="D2988" s="5" t="s">
        <v>55</v>
      </c>
      <c r="E2988" s="5" t="s">
        <v>2577</v>
      </c>
      <c r="F2988" s="5" t="s">
        <v>2228</v>
      </c>
      <c r="G2988" s="5" t="s">
        <v>2698</v>
      </c>
      <c r="H2988" s="6">
        <v>33482</v>
      </c>
      <c r="I2988" s="5" t="s">
        <v>575</v>
      </c>
      <c r="J2988" s="5" t="s">
        <v>653</v>
      </c>
      <c r="K2988" s="5" t="s">
        <v>568</v>
      </c>
      <c r="L2988" s="7">
        <v>6</v>
      </c>
      <c r="M2988" s="7" t="s">
        <v>287</v>
      </c>
      <c r="N2988" s="8">
        <v>5669</v>
      </c>
      <c r="O2988" s="122">
        <v>0.02</v>
      </c>
      <c r="P2988" s="10">
        <f t="shared" si="594"/>
        <v>113</v>
      </c>
      <c r="Q2988" s="122">
        <v>5.0000000000000001E-3</v>
      </c>
      <c r="R2988" s="10">
        <f t="shared" si="595"/>
        <v>28</v>
      </c>
      <c r="S2988" s="122">
        <f t="shared" si="596"/>
        <v>2.4872111483506792E-2</v>
      </c>
      <c r="T2988" s="10">
        <f t="shared" si="597"/>
        <v>141</v>
      </c>
      <c r="U2988" s="10">
        <f t="shared" si="606"/>
        <v>5810</v>
      </c>
      <c r="V2988" s="11">
        <v>5811</v>
      </c>
      <c r="W2988" s="12">
        <f t="shared" si="598"/>
        <v>142</v>
      </c>
      <c r="X2988" s="123">
        <f t="shared" si="599"/>
        <v>2.5000000000000001E-2</v>
      </c>
      <c r="Y2988" s="124" t="str">
        <f t="shared" si="600"/>
        <v>0.00%-8.40%</v>
      </c>
      <c r="Z2988" s="15"/>
      <c r="AA2988" s="15"/>
      <c r="AB2988" s="15"/>
      <c r="AC2988" s="125"/>
      <c r="AD2988" s="8">
        <f t="shared" si="601"/>
        <v>0</v>
      </c>
      <c r="AE2988" s="17">
        <f t="shared" si="602"/>
        <v>5811</v>
      </c>
      <c r="AF2988" s="18">
        <f t="shared" si="603"/>
        <v>142</v>
      </c>
      <c r="AG2988" s="126">
        <f t="shared" si="604"/>
        <v>2.5048509437290534E-2</v>
      </c>
      <c r="AH2988" s="20">
        <v>13.6</v>
      </c>
      <c r="AI2988" s="20">
        <v>750</v>
      </c>
      <c r="AJ2988" s="20"/>
      <c r="AK2988" s="20">
        <v>688</v>
      </c>
      <c r="AL2988" s="20">
        <f t="shared" si="605"/>
        <v>88717.599999999991</v>
      </c>
      <c r="AM2988" s="7" t="s">
        <v>287</v>
      </c>
      <c r="AN2988" s="20"/>
      <c r="AO2988" s="21"/>
      <c r="AP2988" s="21"/>
      <c r="AQ2988" s="5" t="s">
        <v>2695</v>
      </c>
      <c r="AR2988" s="5" t="s">
        <v>2203</v>
      </c>
    </row>
    <row r="2989" spans="1:44">
      <c r="A2989" s="87" t="s">
        <v>562</v>
      </c>
      <c r="B2989" s="5">
        <v>1112082</v>
      </c>
      <c r="C2989" s="5" t="s">
        <v>565</v>
      </c>
      <c r="D2989" s="5" t="s">
        <v>55</v>
      </c>
      <c r="E2989" s="5" t="s">
        <v>2577</v>
      </c>
      <c r="F2989" s="5" t="s">
        <v>2228</v>
      </c>
      <c r="G2989" s="5" t="s">
        <v>2698</v>
      </c>
      <c r="H2989" s="6">
        <v>33117</v>
      </c>
      <c r="I2989" s="5" t="s">
        <v>489</v>
      </c>
      <c r="J2989" s="5" t="s">
        <v>489</v>
      </c>
      <c r="K2989" s="5" t="s">
        <v>568</v>
      </c>
      <c r="L2989" s="7">
        <v>6</v>
      </c>
      <c r="M2989" s="7" t="s">
        <v>287</v>
      </c>
      <c r="N2989" s="8">
        <v>6056</v>
      </c>
      <c r="O2989" s="122">
        <v>0.02</v>
      </c>
      <c r="P2989" s="10">
        <f t="shared" si="594"/>
        <v>121</v>
      </c>
      <c r="Q2989" s="122">
        <v>5.0000000000000001E-3</v>
      </c>
      <c r="R2989" s="10">
        <f t="shared" si="595"/>
        <v>30</v>
      </c>
      <c r="S2989" s="122">
        <f t="shared" si="596"/>
        <v>2.4933949801849407E-2</v>
      </c>
      <c r="T2989" s="10">
        <f t="shared" si="597"/>
        <v>151</v>
      </c>
      <c r="U2989" s="10">
        <f t="shared" si="606"/>
        <v>6207</v>
      </c>
      <c r="V2989" s="11">
        <v>6207</v>
      </c>
      <c r="W2989" s="12">
        <f t="shared" si="598"/>
        <v>151</v>
      </c>
      <c r="X2989" s="123">
        <f t="shared" si="599"/>
        <v>2.4899999999999999E-2</v>
      </c>
      <c r="Y2989" s="124" t="str">
        <f t="shared" si="600"/>
        <v>0.00%-8.40%</v>
      </c>
      <c r="Z2989" s="15"/>
      <c r="AA2989" s="15"/>
      <c r="AB2989" s="15"/>
      <c r="AC2989" s="125"/>
      <c r="AD2989" s="8">
        <f t="shared" si="601"/>
        <v>0</v>
      </c>
      <c r="AE2989" s="17">
        <f t="shared" si="602"/>
        <v>6207</v>
      </c>
      <c r="AF2989" s="18">
        <f t="shared" si="603"/>
        <v>151</v>
      </c>
      <c r="AG2989" s="126">
        <f t="shared" si="604"/>
        <v>2.4933949801849487E-2</v>
      </c>
      <c r="AH2989" s="20">
        <v>13.6</v>
      </c>
      <c r="AI2989" s="20">
        <v>850</v>
      </c>
      <c r="AJ2989" s="20"/>
      <c r="AK2989" s="20">
        <v>688</v>
      </c>
      <c r="AL2989" s="20">
        <f t="shared" si="605"/>
        <v>95303.2</v>
      </c>
      <c r="AM2989" s="7" t="s">
        <v>287</v>
      </c>
      <c r="AN2989" s="20"/>
      <c r="AO2989" s="21"/>
      <c r="AP2989" s="21"/>
      <c r="AQ2989" s="5" t="s">
        <v>2695</v>
      </c>
      <c r="AR2989" s="5" t="s">
        <v>2203</v>
      </c>
    </row>
    <row r="2990" spans="1:44">
      <c r="A2990" s="87" t="s">
        <v>562</v>
      </c>
      <c r="B2990" s="5">
        <v>1112097</v>
      </c>
      <c r="C2990" s="5" t="s">
        <v>565</v>
      </c>
      <c r="D2990" s="5" t="s">
        <v>55</v>
      </c>
      <c r="E2990" s="5" t="s">
        <v>2577</v>
      </c>
      <c r="F2990" s="5" t="s">
        <v>2228</v>
      </c>
      <c r="G2990" s="5" t="s">
        <v>2698</v>
      </c>
      <c r="H2990" s="6">
        <v>38201</v>
      </c>
      <c r="I2990" s="5" t="s">
        <v>575</v>
      </c>
      <c r="J2990" s="5" t="s">
        <v>653</v>
      </c>
      <c r="K2990" s="5" t="s">
        <v>568</v>
      </c>
      <c r="L2990" s="7">
        <v>6</v>
      </c>
      <c r="M2990" s="7" t="s">
        <v>287</v>
      </c>
      <c r="N2990" s="8">
        <v>5036</v>
      </c>
      <c r="O2990" s="122">
        <v>0.02</v>
      </c>
      <c r="P2990" s="10">
        <f t="shared" si="594"/>
        <v>101</v>
      </c>
      <c r="Q2990" s="122">
        <v>5.0000000000000001E-3</v>
      </c>
      <c r="R2990" s="10">
        <f t="shared" si="595"/>
        <v>25</v>
      </c>
      <c r="S2990" s="122">
        <f t="shared" si="596"/>
        <v>2.5019857029388404E-2</v>
      </c>
      <c r="T2990" s="10">
        <f t="shared" si="597"/>
        <v>126</v>
      </c>
      <c r="U2990" s="10">
        <f t="shared" si="606"/>
        <v>5162</v>
      </c>
      <c r="V2990" s="11">
        <v>5137</v>
      </c>
      <c r="W2990" s="12">
        <f t="shared" si="598"/>
        <v>101</v>
      </c>
      <c r="X2990" s="123">
        <f t="shared" si="599"/>
        <v>2.01E-2</v>
      </c>
      <c r="Y2990" s="124" t="str">
        <f t="shared" si="600"/>
        <v>0.00%-8.40%</v>
      </c>
      <c r="Z2990" s="15"/>
      <c r="AA2990" s="15"/>
      <c r="AB2990" s="15"/>
      <c r="AC2990" s="125"/>
      <c r="AD2990" s="8">
        <f t="shared" si="601"/>
        <v>0</v>
      </c>
      <c r="AE2990" s="17">
        <f t="shared" si="602"/>
        <v>5137</v>
      </c>
      <c r="AF2990" s="18">
        <f t="shared" si="603"/>
        <v>101</v>
      </c>
      <c r="AG2990" s="126">
        <f t="shared" si="604"/>
        <v>2.0055599682287539E-2</v>
      </c>
      <c r="AH2990" s="20">
        <v>13.6</v>
      </c>
      <c r="AI2990" s="20">
        <v>750</v>
      </c>
      <c r="AJ2990" s="20"/>
      <c r="AK2990" s="20">
        <v>688</v>
      </c>
      <c r="AL2990" s="20">
        <f t="shared" si="605"/>
        <v>79551.199999999997</v>
      </c>
      <c r="AM2990" s="7" t="s">
        <v>287</v>
      </c>
      <c r="AN2990" s="20"/>
      <c r="AO2990" s="21"/>
      <c r="AP2990" s="21"/>
      <c r="AQ2990" s="5" t="s">
        <v>2695</v>
      </c>
      <c r="AR2990" s="5" t="s">
        <v>2203</v>
      </c>
    </row>
    <row r="2991" spans="1:44">
      <c r="A2991" s="87" t="s">
        <v>562</v>
      </c>
      <c r="B2991" s="5">
        <v>1112101</v>
      </c>
      <c r="C2991" s="5" t="s">
        <v>565</v>
      </c>
      <c r="D2991" s="5" t="s">
        <v>55</v>
      </c>
      <c r="E2991" s="5" t="s">
        <v>2577</v>
      </c>
      <c r="F2991" s="5" t="s">
        <v>2228</v>
      </c>
      <c r="G2991" s="5" t="s">
        <v>2698</v>
      </c>
      <c r="H2991" s="6">
        <v>37258</v>
      </c>
      <c r="I2991" s="5" t="s">
        <v>575</v>
      </c>
      <c r="J2991" s="5" t="s">
        <v>653</v>
      </c>
      <c r="K2991" s="5" t="s">
        <v>568</v>
      </c>
      <c r="L2991" s="7">
        <v>6</v>
      </c>
      <c r="M2991" s="7" t="s">
        <v>287</v>
      </c>
      <c r="N2991" s="8">
        <v>4832</v>
      </c>
      <c r="O2991" s="122">
        <v>0.02</v>
      </c>
      <c r="P2991" s="10">
        <f t="shared" si="594"/>
        <v>97</v>
      </c>
      <c r="Q2991" s="122">
        <v>5.0000000000000001E-3</v>
      </c>
      <c r="R2991" s="10">
        <f t="shared" si="595"/>
        <v>24</v>
      </c>
      <c r="S2991" s="122">
        <f t="shared" si="596"/>
        <v>2.5041390728476821E-2</v>
      </c>
      <c r="T2991" s="10">
        <f t="shared" si="597"/>
        <v>121</v>
      </c>
      <c r="U2991" s="10">
        <f t="shared" si="606"/>
        <v>4953</v>
      </c>
      <c r="V2991" s="11">
        <v>5025</v>
      </c>
      <c r="W2991" s="12">
        <f t="shared" si="598"/>
        <v>193</v>
      </c>
      <c r="X2991" s="123">
        <f t="shared" si="599"/>
        <v>3.9899999999999998E-2</v>
      </c>
      <c r="Y2991" s="124" t="str">
        <f t="shared" si="600"/>
        <v>0.00%-8.40%</v>
      </c>
      <c r="Z2991" s="15"/>
      <c r="AA2991" s="15"/>
      <c r="AB2991" s="15"/>
      <c r="AC2991" s="125"/>
      <c r="AD2991" s="8">
        <f t="shared" si="601"/>
        <v>0</v>
      </c>
      <c r="AE2991" s="17">
        <f t="shared" si="602"/>
        <v>5025</v>
      </c>
      <c r="AF2991" s="18">
        <f t="shared" si="603"/>
        <v>193</v>
      </c>
      <c r="AG2991" s="126">
        <f t="shared" si="604"/>
        <v>3.9942052980132425E-2</v>
      </c>
      <c r="AH2991" s="20">
        <v>13.6</v>
      </c>
      <c r="AI2991" s="20">
        <v>750</v>
      </c>
      <c r="AJ2991" s="20"/>
      <c r="AK2991" s="20">
        <v>688</v>
      </c>
      <c r="AL2991" s="20">
        <f t="shared" si="605"/>
        <v>78028</v>
      </c>
      <c r="AM2991" s="7" t="s">
        <v>287</v>
      </c>
      <c r="AN2991" s="20"/>
      <c r="AO2991" s="21" t="s">
        <v>2710</v>
      </c>
      <c r="AP2991" s="21"/>
      <c r="AQ2991" s="5" t="s">
        <v>2695</v>
      </c>
      <c r="AR2991" s="5" t="s">
        <v>2203</v>
      </c>
    </row>
    <row r="2992" spans="1:44">
      <c r="A2992" s="87" t="s">
        <v>562</v>
      </c>
      <c r="B2992" s="5">
        <v>1112105</v>
      </c>
      <c r="C2992" s="5" t="s">
        <v>565</v>
      </c>
      <c r="D2992" s="5" t="s">
        <v>55</v>
      </c>
      <c r="E2992" s="5" t="s">
        <v>2577</v>
      </c>
      <c r="F2992" s="5" t="s">
        <v>2228</v>
      </c>
      <c r="G2992" s="5" t="s">
        <v>2698</v>
      </c>
      <c r="H2992" s="6">
        <v>39295</v>
      </c>
      <c r="I2992" s="5" t="s">
        <v>575</v>
      </c>
      <c r="J2992" s="5" t="s">
        <v>653</v>
      </c>
      <c r="K2992" s="5" t="s">
        <v>568</v>
      </c>
      <c r="L2992" s="7">
        <v>6</v>
      </c>
      <c r="M2992" s="7" t="s">
        <v>287</v>
      </c>
      <c r="N2992" s="8">
        <v>5034</v>
      </c>
      <c r="O2992" s="122">
        <v>0.02</v>
      </c>
      <c r="P2992" s="10">
        <f t="shared" si="594"/>
        <v>101</v>
      </c>
      <c r="Q2992" s="122">
        <v>5.0000000000000001E-3</v>
      </c>
      <c r="R2992" s="10">
        <f t="shared" si="595"/>
        <v>25</v>
      </c>
      <c r="S2992" s="122">
        <f t="shared" si="596"/>
        <v>2.5029797377830752E-2</v>
      </c>
      <c r="T2992" s="10">
        <f t="shared" si="597"/>
        <v>126</v>
      </c>
      <c r="U2992" s="10">
        <f t="shared" si="606"/>
        <v>5160</v>
      </c>
      <c r="V2992" s="11">
        <v>5135</v>
      </c>
      <c r="W2992" s="12">
        <f t="shared" si="598"/>
        <v>101</v>
      </c>
      <c r="X2992" s="123">
        <f t="shared" si="599"/>
        <v>2.01E-2</v>
      </c>
      <c r="Y2992" s="124" t="str">
        <f t="shared" si="600"/>
        <v>0.00%-8.40%</v>
      </c>
      <c r="Z2992" s="15"/>
      <c r="AA2992" s="15"/>
      <c r="AB2992" s="15"/>
      <c r="AC2992" s="125"/>
      <c r="AD2992" s="8">
        <f t="shared" si="601"/>
        <v>0</v>
      </c>
      <c r="AE2992" s="17">
        <f t="shared" si="602"/>
        <v>5135</v>
      </c>
      <c r="AF2992" s="18">
        <f t="shared" si="603"/>
        <v>101</v>
      </c>
      <c r="AG2992" s="126">
        <f t="shared" si="604"/>
        <v>2.0063567739372345E-2</v>
      </c>
      <c r="AH2992" s="20">
        <v>13.6</v>
      </c>
      <c r="AI2992" s="20">
        <v>750</v>
      </c>
      <c r="AJ2992" s="20"/>
      <c r="AK2992" s="20">
        <v>688</v>
      </c>
      <c r="AL2992" s="20">
        <f t="shared" si="605"/>
        <v>79524</v>
      </c>
      <c r="AM2992" s="7" t="s">
        <v>287</v>
      </c>
      <c r="AN2992" s="20"/>
      <c r="AO2992" s="21"/>
      <c r="AP2992" s="21"/>
      <c r="AQ2992" s="5" t="s">
        <v>2695</v>
      </c>
      <c r="AR2992" s="5" t="s">
        <v>2203</v>
      </c>
    </row>
    <row r="2993" spans="1:44">
      <c r="A2993" s="87" t="s">
        <v>562</v>
      </c>
      <c r="B2993" s="5">
        <v>1112107</v>
      </c>
      <c r="C2993" s="5" t="s">
        <v>565</v>
      </c>
      <c r="D2993" s="5" t="s">
        <v>55</v>
      </c>
      <c r="E2993" s="5" t="s">
        <v>2577</v>
      </c>
      <c r="F2993" s="5" t="s">
        <v>2228</v>
      </c>
      <c r="G2993" s="5" t="s">
        <v>2698</v>
      </c>
      <c r="H2993" s="6">
        <v>39295</v>
      </c>
      <c r="I2993" s="5" t="s">
        <v>489</v>
      </c>
      <c r="J2993" s="5" t="s">
        <v>489</v>
      </c>
      <c r="K2993" s="5" t="s">
        <v>568</v>
      </c>
      <c r="L2993" s="7">
        <v>6</v>
      </c>
      <c r="M2993" s="7" t="s">
        <v>287</v>
      </c>
      <c r="N2993" s="8">
        <v>5310</v>
      </c>
      <c r="O2993" s="122">
        <v>0.02</v>
      </c>
      <c r="P2993" s="10">
        <f t="shared" si="594"/>
        <v>106</v>
      </c>
      <c r="Q2993" s="122">
        <v>5.0000000000000001E-3</v>
      </c>
      <c r="R2993" s="10">
        <f t="shared" si="595"/>
        <v>27</v>
      </c>
      <c r="S2993" s="122">
        <f t="shared" si="596"/>
        <v>2.5047080979284368E-2</v>
      </c>
      <c r="T2993" s="10">
        <f t="shared" si="597"/>
        <v>133</v>
      </c>
      <c r="U2993" s="10">
        <f t="shared" si="606"/>
        <v>5443</v>
      </c>
      <c r="V2993" s="11">
        <v>5496</v>
      </c>
      <c r="W2993" s="12">
        <f t="shared" si="598"/>
        <v>186</v>
      </c>
      <c r="X2993" s="123">
        <f t="shared" si="599"/>
        <v>3.5000000000000003E-2</v>
      </c>
      <c r="Y2993" s="124" t="str">
        <f t="shared" si="600"/>
        <v>0.00%-8.40%</v>
      </c>
      <c r="Z2993" s="15"/>
      <c r="AA2993" s="15"/>
      <c r="AB2993" s="15"/>
      <c r="AC2993" s="125"/>
      <c r="AD2993" s="8">
        <f t="shared" si="601"/>
        <v>0</v>
      </c>
      <c r="AE2993" s="17">
        <f t="shared" si="602"/>
        <v>5496</v>
      </c>
      <c r="AF2993" s="18">
        <f t="shared" si="603"/>
        <v>186</v>
      </c>
      <c r="AG2993" s="126">
        <f t="shared" si="604"/>
        <v>3.5028248587570587E-2</v>
      </c>
      <c r="AH2993" s="20">
        <v>13.6</v>
      </c>
      <c r="AI2993" s="20">
        <v>900</v>
      </c>
      <c r="AJ2993" s="20"/>
      <c r="AK2993" s="20">
        <v>688</v>
      </c>
      <c r="AL2993" s="20">
        <f t="shared" si="605"/>
        <v>86233.599999999991</v>
      </c>
      <c r="AM2993" s="7" t="s">
        <v>287</v>
      </c>
      <c r="AN2993" s="20"/>
      <c r="AO2993" s="21"/>
      <c r="AP2993" s="21"/>
      <c r="AQ2993" s="5" t="s">
        <v>2695</v>
      </c>
      <c r="AR2993" s="5" t="s">
        <v>2203</v>
      </c>
    </row>
    <row r="2994" spans="1:44" ht="15.6">
      <c r="A2994" s="87" t="s">
        <v>562</v>
      </c>
      <c r="B2994" s="5">
        <v>1116018</v>
      </c>
      <c r="C2994" s="5" t="s">
        <v>565</v>
      </c>
      <c r="D2994" s="5" t="s">
        <v>55</v>
      </c>
      <c r="E2994" s="5" t="s">
        <v>2577</v>
      </c>
      <c r="F2994" s="5" t="s">
        <v>2228</v>
      </c>
      <c r="G2994" s="5" t="s">
        <v>2698</v>
      </c>
      <c r="H2994" s="6">
        <v>34213</v>
      </c>
      <c r="I2994" s="5" t="s">
        <v>575</v>
      </c>
      <c r="J2994" s="5" t="s">
        <v>2642</v>
      </c>
      <c r="K2994" s="5" t="s">
        <v>568</v>
      </c>
      <c r="L2994" s="7">
        <v>6</v>
      </c>
      <c r="M2994" s="7" t="s">
        <v>287</v>
      </c>
      <c r="N2994" s="8">
        <v>5388</v>
      </c>
      <c r="O2994" s="122">
        <v>0.02</v>
      </c>
      <c r="P2994" s="10">
        <f t="shared" si="594"/>
        <v>108</v>
      </c>
      <c r="Q2994" s="122">
        <v>5.0000000000000001E-3</v>
      </c>
      <c r="R2994" s="10">
        <f t="shared" si="595"/>
        <v>27</v>
      </c>
      <c r="S2994" s="122">
        <f t="shared" si="596"/>
        <v>2.5055679287305122E-2</v>
      </c>
      <c r="T2994" s="10">
        <f t="shared" si="597"/>
        <v>135</v>
      </c>
      <c r="U2994" s="10">
        <f t="shared" si="606"/>
        <v>5523</v>
      </c>
      <c r="V2994" s="11">
        <v>5388</v>
      </c>
      <c r="W2994" s="12">
        <f t="shared" si="598"/>
        <v>0</v>
      </c>
      <c r="X2994" s="123">
        <f t="shared" si="599"/>
        <v>0</v>
      </c>
      <c r="Y2994" s="124" t="str">
        <f t="shared" si="600"/>
        <v>0.00%-8.40%</v>
      </c>
      <c r="Z2994" s="15"/>
      <c r="AA2994" s="15"/>
      <c r="AB2994" s="15"/>
      <c r="AC2994" s="125"/>
      <c r="AD2994" s="8">
        <f t="shared" si="601"/>
        <v>0</v>
      </c>
      <c r="AE2994" s="17">
        <f t="shared" si="602"/>
        <v>5388</v>
      </c>
      <c r="AF2994" s="18">
        <f t="shared" si="603"/>
        <v>0</v>
      </c>
      <c r="AG2994" s="126">
        <f t="shared" si="604"/>
        <v>0</v>
      </c>
      <c r="AH2994" s="20">
        <v>13.6</v>
      </c>
      <c r="AI2994" s="20">
        <v>650</v>
      </c>
      <c r="AJ2994" s="20"/>
      <c r="AK2994" s="20">
        <v>688</v>
      </c>
      <c r="AL2994" s="20">
        <f t="shared" si="605"/>
        <v>81764.800000000003</v>
      </c>
      <c r="AM2994" s="7" t="s">
        <v>287</v>
      </c>
      <c r="AN2994" s="20" t="s">
        <v>588</v>
      </c>
      <c r="AO2994" s="21" t="s">
        <v>2711</v>
      </c>
      <c r="AP2994" s="21"/>
      <c r="AQ2994" s="5" t="s">
        <v>2695</v>
      </c>
      <c r="AR2994" s="5" t="s">
        <v>2203</v>
      </c>
    </row>
    <row r="2995" spans="1:44">
      <c r="A2995" s="87" t="s">
        <v>562</v>
      </c>
      <c r="B2995" s="5">
        <v>1118119</v>
      </c>
      <c r="C2995" s="5" t="s">
        <v>565</v>
      </c>
      <c r="D2995" s="5" t="s">
        <v>55</v>
      </c>
      <c r="E2995" s="5" t="s">
        <v>2577</v>
      </c>
      <c r="F2995" s="5" t="s">
        <v>2228</v>
      </c>
      <c r="G2995" s="5" t="s">
        <v>2698</v>
      </c>
      <c r="H2995" s="6">
        <v>33420</v>
      </c>
      <c r="I2995" s="5" t="s">
        <v>489</v>
      </c>
      <c r="J2995" s="5" t="s">
        <v>2656</v>
      </c>
      <c r="K2995" s="5" t="s">
        <v>568</v>
      </c>
      <c r="L2995" s="7">
        <v>6</v>
      </c>
      <c r="M2995" s="7" t="s">
        <v>287</v>
      </c>
      <c r="N2995" s="8">
        <v>9170</v>
      </c>
      <c r="O2995" s="122">
        <v>0.02</v>
      </c>
      <c r="P2995" s="10">
        <f t="shared" si="594"/>
        <v>183</v>
      </c>
      <c r="Q2995" s="122">
        <v>5.0000000000000001E-3</v>
      </c>
      <c r="R2995" s="10">
        <f t="shared" si="595"/>
        <v>46</v>
      </c>
      <c r="S2995" s="122">
        <f t="shared" si="596"/>
        <v>2.4972737186477644E-2</v>
      </c>
      <c r="T2995" s="10">
        <f t="shared" si="597"/>
        <v>229</v>
      </c>
      <c r="U2995" s="10">
        <f t="shared" si="606"/>
        <v>9399</v>
      </c>
      <c r="V2995" s="11">
        <v>9445</v>
      </c>
      <c r="W2995" s="12">
        <f t="shared" si="598"/>
        <v>275</v>
      </c>
      <c r="X2995" s="123">
        <f t="shared" si="599"/>
        <v>0.03</v>
      </c>
      <c r="Y2995" s="124" t="str">
        <f t="shared" si="600"/>
        <v>0.00%-8.40%</v>
      </c>
      <c r="Z2995" s="15"/>
      <c r="AA2995" s="15"/>
      <c r="AB2995" s="15"/>
      <c r="AC2995" s="125"/>
      <c r="AD2995" s="8">
        <f t="shared" si="601"/>
        <v>0</v>
      </c>
      <c r="AE2995" s="17">
        <f t="shared" si="602"/>
        <v>9445</v>
      </c>
      <c r="AF2995" s="18">
        <f t="shared" si="603"/>
        <v>275</v>
      </c>
      <c r="AG2995" s="126">
        <f t="shared" si="604"/>
        <v>2.9989094874591116E-2</v>
      </c>
      <c r="AH2995" s="20">
        <v>13.6</v>
      </c>
      <c r="AI2995" s="20">
        <v>600</v>
      </c>
      <c r="AJ2995" s="20"/>
      <c r="AK2995" s="20">
        <v>688</v>
      </c>
      <c r="AL2995" s="20">
        <f t="shared" si="605"/>
        <v>136340</v>
      </c>
      <c r="AM2995" s="7" t="s">
        <v>287</v>
      </c>
      <c r="AN2995" s="20"/>
      <c r="AO2995" s="21"/>
      <c r="AP2995" s="21"/>
      <c r="AQ2995" s="5" t="s">
        <v>2695</v>
      </c>
      <c r="AR2995" s="5" t="s">
        <v>2203</v>
      </c>
    </row>
    <row r="2996" spans="1:44">
      <c r="A2996" s="87" t="s">
        <v>562</v>
      </c>
      <c r="B2996" s="5">
        <v>1119110</v>
      </c>
      <c r="C2996" s="5" t="s">
        <v>565</v>
      </c>
      <c r="D2996" s="5" t="s">
        <v>55</v>
      </c>
      <c r="E2996" s="5" t="s">
        <v>2577</v>
      </c>
      <c r="F2996" s="5" t="s">
        <v>2228</v>
      </c>
      <c r="G2996" s="5" t="s">
        <v>2698</v>
      </c>
      <c r="H2996" s="6">
        <v>37522</v>
      </c>
      <c r="I2996" s="5" t="s">
        <v>575</v>
      </c>
      <c r="J2996" s="5" t="s">
        <v>653</v>
      </c>
      <c r="K2996" s="5" t="s">
        <v>568</v>
      </c>
      <c r="L2996" s="7">
        <v>6</v>
      </c>
      <c r="M2996" s="7" t="s">
        <v>287</v>
      </c>
      <c r="N2996" s="8">
        <v>4985</v>
      </c>
      <c r="O2996" s="122">
        <v>0.02</v>
      </c>
      <c r="P2996" s="10">
        <f t="shared" si="594"/>
        <v>100</v>
      </c>
      <c r="Q2996" s="122">
        <v>5.0000000000000001E-3</v>
      </c>
      <c r="R2996" s="10">
        <f t="shared" si="595"/>
        <v>25</v>
      </c>
      <c r="S2996" s="122">
        <f t="shared" si="596"/>
        <v>2.5075225677031094E-2</v>
      </c>
      <c r="T2996" s="10">
        <f t="shared" si="597"/>
        <v>125</v>
      </c>
      <c r="U2996" s="10">
        <f t="shared" si="606"/>
        <v>5110</v>
      </c>
      <c r="V2996" s="11">
        <v>5060</v>
      </c>
      <c r="W2996" s="12">
        <f t="shared" si="598"/>
        <v>75</v>
      </c>
      <c r="X2996" s="123">
        <f t="shared" si="599"/>
        <v>1.4999999999999999E-2</v>
      </c>
      <c r="Y2996" s="124" t="str">
        <f t="shared" si="600"/>
        <v>0.00%-8.40%</v>
      </c>
      <c r="Z2996" s="15"/>
      <c r="AA2996" s="15"/>
      <c r="AB2996" s="15"/>
      <c r="AC2996" s="125"/>
      <c r="AD2996" s="8">
        <f t="shared" si="601"/>
        <v>0</v>
      </c>
      <c r="AE2996" s="17">
        <f t="shared" si="602"/>
        <v>5060</v>
      </c>
      <c r="AF2996" s="18">
        <f t="shared" si="603"/>
        <v>75</v>
      </c>
      <c r="AG2996" s="126">
        <f t="shared" si="604"/>
        <v>1.5045135406218657E-2</v>
      </c>
      <c r="AH2996" s="20">
        <v>13.6</v>
      </c>
      <c r="AI2996" s="20">
        <v>750</v>
      </c>
      <c r="AJ2996" s="20"/>
      <c r="AK2996" s="20">
        <v>688</v>
      </c>
      <c r="AL2996" s="20">
        <f t="shared" si="605"/>
        <v>78504</v>
      </c>
      <c r="AM2996" s="7" t="s">
        <v>287</v>
      </c>
      <c r="AN2996" s="20"/>
      <c r="AO2996" s="21"/>
      <c r="AP2996" s="21"/>
      <c r="AQ2996" s="5" t="s">
        <v>2695</v>
      </c>
      <c r="AR2996" s="5" t="s">
        <v>2203</v>
      </c>
    </row>
    <row r="2997" spans="1:44">
      <c r="A2997" s="87" t="s">
        <v>562</v>
      </c>
      <c r="B2997" s="5">
        <v>1705028</v>
      </c>
      <c r="C2997" s="5" t="s">
        <v>565</v>
      </c>
      <c r="D2997" s="5" t="s">
        <v>55</v>
      </c>
      <c r="E2997" s="5" t="s">
        <v>2577</v>
      </c>
      <c r="F2997" s="5" t="s">
        <v>2228</v>
      </c>
      <c r="G2997" s="5" t="s">
        <v>2698</v>
      </c>
      <c r="H2997" s="6">
        <v>39664</v>
      </c>
      <c r="I2997" s="5" t="s">
        <v>575</v>
      </c>
      <c r="J2997" s="5" t="s">
        <v>653</v>
      </c>
      <c r="K2997" s="5" t="s">
        <v>568</v>
      </c>
      <c r="L2997" s="7">
        <v>6</v>
      </c>
      <c r="M2997" s="7" t="s">
        <v>287</v>
      </c>
      <c r="N2997" s="8">
        <v>4937</v>
      </c>
      <c r="O2997" s="122">
        <v>0.02</v>
      </c>
      <c r="P2997" s="10">
        <f t="shared" si="594"/>
        <v>99</v>
      </c>
      <c r="Q2997" s="122">
        <v>5.0000000000000001E-3</v>
      </c>
      <c r="R2997" s="10">
        <f t="shared" si="595"/>
        <v>25</v>
      </c>
      <c r="S2997" s="122">
        <f t="shared" si="596"/>
        <v>2.5116467490378772E-2</v>
      </c>
      <c r="T2997" s="10">
        <f t="shared" si="597"/>
        <v>124</v>
      </c>
      <c r="U2997" s="10">
        <f t="shared" si="606"/>
        <v>5061</v>
      </c>
      <c r="V2997" s="11">
        <v>5060</v>
      </c>
      <c r="W2997" s="12">
        <f t="shared" si="598"/>
        <v>123</v>
      </c>
      <c r="X2997" s="123">
        <f t="shared" si="599"/>
        <v>2.4899999999999999E-2</v>
      </c>
      <c r="Y2997" s="124" t="str">
        <f t="shared" si="600"/>
        <v>0.00%-8.40%</v>
      </c>
      <c r="Z2997" s="15"/>
      <c r="AA2997" s="15"/>
      <c r="AB2997" s="15"/>
      <c r="AC2997" s="125"/>
      <c r="AD2997" s="8">
        <f t="shared" si="601"/>
        <v>0</v>
      </c>
      <c r="AE2997" s="17">
        <f t="shared" si="602"/>
        <v>5060</v>
      </c>
      <c r="AF2997" s="18">
        <f t="shared" si="603"/>
        <v>123</v>
      </c>
      <c r="AG2997" s="126">
        <f t="shared" si="604"/>
        <v>2.4913915333198311E-2</v>
      </c>
      <c r="AH2997" s="20">
        <v>13.6</v>
      </c>
      <c r="AI2997" s="20">
        <v>750</v>
      </c>
      <c r="AJ2997" s="20"/>
      <c r="AK2997" s="20">
        <v>688</v>
      </c>
      <c r="AL2997" s="20">
        <f t="shared" si="605"/>
        <v>78504</v>
      </c>
      <c r="AM2997" s="7" t="s">
        <v>287</v>
      </c>
      <c r="AN2997" s="20"/>
      <c r="AO2997" s="21"/>
      <c r="AP2997" s="21"/>
      <c r="AQ2997" s="5" t="s">
        <v>2695</v>
      </c>
      <c r="AR2997" s="5" t="s">
        <v>2203</v>
      </c>
    </row>
    <row r="2998" spans="1:44">
      <c r="A2998" s="87" t="s">
        <v>562</v>
      </c>
      <c r="B2998" s="5">
        <v>1706020</v>
      </c>
      <c r="C2998" s="5" t="s">
        <v>565</v>
      </c>
      <c r="D2998" s="5" t="s">
        <v>55</v>
      </c>
      <c r="E2998" s="5" t="s">
        <v>2577</v>
      </c>
      <c r="F2998" s="5" t="s">
        <v>2228</v>
      </c>
      <c r="G2998" s="5" t="s">
        <v>2698</v>
      </c>
      <c r="H2998" s="6">
        <v>40023</v>
      </c>
      <c r="I2998" s="5" t="s">
        <v>489</v>
      </c>
      <c r="J2998" s="5" t="s">
        <v>489</v>
      </c>
      <c r="K2998" s="5" t="s">
        <v>568</v>
      </c>
      <c r="L2998" s="7">
        <v>6</v>
      </c>
      <c r="M2998" s="7" t="s">
        <v>287</v>
      </c>
      <c r="N2998" s="8">
        <v>4912</v>
      </c>
      <c r="O2998" s="122">
        <v>0.02</v>
      </c>
      <c r="P2998" s="10">
        <f t="shared" si="594"/>
        <v>98</v>
      </c>
      <c r="Q2998" s="122">
        <v>5.0000000000000001E-3</v>
      </c>
      <c r="R2998" s="10">
        <f t="shared" si="595"/>
        <v>25</v>
      </c>
      <c r="S2998" s="122">
        <f t="shared" si="596"/>
        <v>2.5040716612377851E-2</v>
      </c>
      <c r="T2998" s="10">
        <f t="shared" si="597"/>
        <v>123</v>
      </c>
      <c r="U2998" s="10">
        <f t="shared" si="606"/>
        <v>5035</v>
      </c>
      <c r="V2998" s="11">
        <v>5089</v>
      </c>
      <c r="W2998" s="12">
        <f t="shared" si="598"/>
        <v>177</v>
      </c>
      <c r="X2998" s="123">
        <f t="shared" si="599"/>
        <v>3.5999999999999997E-2</v>
      </c>
      <c r="Y2998" s="124" t="str">
        <f t="shared" si="600"/>
        <v>0.00%-8.40%</v>
      </c>
      <c r="Z2998" s="15"/>
      <c r="AA2998" s="15"/>
      <c r="AB2998" s="15"/>
      <c r="AC2998" s="125"/>
      <c r="AD2998" s="8">
        <f t="shared" si="601"/>
        <v>0</v>
      </c>
      <c r="AE2998" s="17">
        <f t="shared" si="602"/>
        <v>5089</v>
      </c>
      <c r="AF2998" s="18">
        <f t="shared" si="603"/>
        <v>177</v>
      </c>
      <c r="AG2998" s="126">
        <f t="shared" si="604"/>
        <v>3.6034201954397327E-2</v>
      </c>
      <c r="AH2998" s="20">
        <v>13.6</v>
      </c>
      <c r="AI2998" s="20">
        <v>850</v>
      </c>
      <c r="AJ2998" s="20"/>
      <c r="AK2998" s="20">
        <v>688</v>
      </c>
      <c r="AL2998" s="20">
        <f t="shared" si="605"/>
        <v>80098.399999999994</v>
      </c>
      <c r="AM2998" s="7" t="s">
        <v>287</v>
      </c>
      <c r="AN2998" s="20"/>
      <c r="AO2998" s="21"/>
      <c r="AP2998" s="21"/>
      <c r="AQ2998" s="5" t="s">
        <v>2695</v>
      </c>
      <c r="AR2998" s="5" t="s">
        <v>2203</v>
      </c>
    </row>
    <row r="2999" spans="1:44">
      <c r="A2999" s="87" t="s">
        <v>562</v>
      </c>
      <c r="B2999" s="5">
        <v>1711001</v>
      </c>
      <c r="C2999" s="5" t="s">
        <v>565</v>
      </c>
      <c r="D2999" s="5" t="s">
        <v>55</v>
      </c>
      <c r="E2999" s="5" t="s">
        <v>2577</v>
      </c>
      <c r="F2999" s="5" t="s">
        <v>2228</v>
      </c>
      <c r="G2999" s="5" t="s">
        <v>2698</v>
      </c>
      <c r="H2999" s="6">
        <v>41814</v>
      </c>
      <c r="I2999" s="5" t="s">
        <v>586</v>
      </c>
      <c r="J2999" s="5" t="s">
        <v>713</v>
      </c>
      <c r="K2999" s="5" t="s">
        <v>568</v>
      </c>
      <c r="L2999" s="7">
        <v>6</v>
      </c>
      <c r="M2999" s="7" t="s">
        <v>287</v>
      </c>
      <c r="N2999" s="8">
        <v>4823</v>
      </c>
      <c r="O2999" s="122">
        <v>0.02</v>
      </c>
      <c r="P2999" s="10">
        <f t="shared" si="594"/>
        <v>96</v>
      </c>
      <c r="Q2999" s="122">
        <v>5.0000000000000001E-3</v>
      </c>
      <c r="R2999" s="10">
        <f t="shared" si="595"/>
        <v>24</v>
      </c>
      <c r="S2999" s="122">
        <f t="shared" si="596"/>
        <v>2.4880779597760729E-2</v>
      </c>
      <c r="T2999" s="10">
        <f t="shared" si="597"/>
        <v>120</v>
      </c>
      <c r="U2999" s="10">
        <f t="shared" si="606"/>
        <v>4943</v>
      </c>
      <c r="V2999" s="11">
        <v>5016</v>
      </c>
      <c r="W2999" s="12">
        <f t="shared" si="598"/>
        <v>193</v>
      </c>
      <c r="X2999" s="123">
        <f t="shared" si="599"/>
        <v>0.04</v>
      </c>
      <c r="Y2999" s="124" t="str">
        <f t="shared" si="600"/>
        <v>0.00%-8.40%</v>
      </c>
      <c r="Z2999" s="15"/>
      <c r="AA2999" s="15"/>
      <c r="AB2999" s="15"/>
      <c r="AC2999" s="125"/>
      <c r="AD2999" s="8">
        <f t="shared" si="601"/>
        <v>0</v>
      </c>
      <c r="AE2999" s="17">
        <f t="shared" si="602"/>
        <v>5016</v>
      </c>
      <c r="AF2999" s="18">
        <f t="shared" si="603"/>
        <v>193</v>
      </c>
      <c r="AG2999" s="126">
        <f t="shared" si="604"/>
        <v>4.0016587186398445E-2</v>
      </c>
      <c r="AH2999" s="20">
        <v>13.6</v>
      </c>
      <c r="AI2999" s="20">
        <v>750</v>
      </c>
      <c r="AJ2999" s="20"/>
      <c r="AK2999" s="20">
        <v>688</v>
      </c>
      <c r="AL2999" s="20">
        <f t="shared" si="605"/>
        <v>77905.599999999991</v>
      </c>
      <c r="AM2999" s="7" t="s">
        <v>287</v>
      </c>
      <c r="AN2999" s="20"/>
      <c r="AO2999" s="21" t="s">
        <v>2710</v>
      </c>
      <c r="AP2999" s="21"/>
      <c r="AQ2999" s="5" t="s">
        <v>2695</v>
      </c>
      <c r="AR2999" s="5" t="s">
        <v>2203</v>
      </c>
    </row>
    <row r="3000" spans="1:44">
      <c r="A3000" s="87" t="s">
        <v>562</v>
      </c>
      <c r="B3000" s="5">
        <v>1711010</v>
      </c>
      <c r="C3000" s="5" t="s">
        <v>565</v>
      </c>
      <c r="D3000" s="5" t="s">
        <v>55</v>
      </c>
      <c r="E3000" s="5" t="s">
        <v>2577</v>
      </c>
      <c r="F3000" s="5" t="s">
        <v>2228</v>
      </c>
      <c r="G3000" s="5" t="s">
        <v>2698</v>
      </c>
      <c r="H3000" s="6">
        <v>41814</v>
      </c>
      <c r="I3000" s="5" t="s">
        <v>575</v>
      </c>
      <c r="J3000" s="5" t="s">
        <v>2644</v>
      </c>
      <c r="K3000" s="5" t="s">
        <v>568</v>
      </c>
      <c r="L3000" s="7">
        <v>6</v>
      </c>
      <c r="M3000" s="7" t="s">
        <v>287</v>
      </c>
      <c r="N3000" s="8">
        <v>4313</v>
      </c>
      <c r="O3000" s="122">
        <v>0.02</v>
      </c>
      <c r="P3000" s="10">
        <f t="shared" si="594"/>
        <v>86</v>
      </c>
      <c r="Q3000" s="122">
        <v>5.0000000000000001E-3</v>
      </c>
      <c r="R3000" s="10">
        <f t="shared" si="595"/>
        <v>22</v>
      </c>
      <c r="S3000" s="122">
        <f t="shared" si="596"/>
        <v>2.5040575005796428E-2</v>
      </c>
      <c r="T3000" s="10">
        <f t="shared" si="597"/>
        <v>108</v>
      </c>
      <c r="U3000" s="10">
        <f t="shared" si="606"/>
        <v>4421</v>
      </c>
      <c r="V3000" s="11">
        <v>4421</v>
      </c>
      <c r="W3000" s="12">
        <f t="shared" si="598"/>
        <v>108</v>
      </c>
      <c r="X3000" s="123">
        <f t="shared" si="599"/>
        <v>2.5000000000000001E-2</v>
      </c>
      <c r="Y3000" s="124" t="str">
        <f t="shared" si="600"/>
        <v>0.00%-8.40%</v>
      </c>
      <c r="Z3000" s="15"/>
      <c r="AA3000" s="15"/>
      <c r="AB3000" s="15"/>
      <c r="AC3000" s="125"/>
      <c r="AD3000" s="8">
        <f t="shared" si="601"/>
        <v>0</v>
      </c>
      <c r="AE3000" s="17">
        <f t="shared" si="602"/>
        <v>4421</v>
      </c>
      <c r="AF3000" s="18">
        <f t="shared" si="603"/>
        <v>108</v>
      </c>
      <c r="AG3000" s="126">
        <f t="shared" si="604"/>
        <v>2.5040575005796484E-2</v>
      </c>
      <c r="AH3000" s="20">
        <v>13.6</v>
      </c>
      <c r="AI3000" s="20">
        <v>650</v>
      </c>
      <c r="AJ3000" s="20"/>
      <c r="AK3000" s="20">
        <v>688</v>
      </c>
      <c r="AL3000" s="20">
        <f t="shared" si="605"/>
        <v>68613.600000000006</v>
      </c>
      <c r="AM3000" s="7" t="s">
        <v>287</v>
      </c>
      <c r="AN3000" s="20"/>
      <c r="AO3000" s="21"/>
      <c r="AP3000" s="21"/>
      <c r="AQ3000" s="5" t="s">
        <v>2695</v>
      </c>
      <c r="AR3000" s="5" t="s">
        <v>2203</v>
      </c>
    </row>
    <row r="3001" spans="1:44">
      <c r="A3001" s="87" t="s">
        <v>562</v>
      </c>
      <c r="B3001" s="5">
        <v>1001209</v>
      </c>
      <c r="C3001" s="5" t="s">
        <v>565</v>
      </c>
      <c r="D3001" s="5" t="s">
        <v>55</v>
      </c>
      <c r="E3001" s="5" t="s">
        <v>2577</v>
      </c>
      <c r="F3001" s="5" t="s">
        <v>2230</v>
      </c>
      <c r="G3001" s="5" t="s">
        <v>2694</v>
      </c>
      <c r="H3001" s="6">
        <v>38084</v>
      </c>
      <c r="I3001" s="5" t="s">
        <v>575</v>
      </c>
      <c r="J3001" s="5" t="s">
        <v>2642</v>
      </c>
      <c r="K3001" s="5" t="s">
        <v>568</v>
      </c>
      <c r="L3001" s="7">
        <v>6</v>
      </c>
      <c r="M3001" s="7" t="s">
        <v>287</v>
      </c>
      <c r="N3001" s="8">
        <v>4522</v>
      </c>
      <c r="O3001" s="122">
        <v>0.02</v>
      </c>
      <c r="P3001" s="10">
        <f t="shared" si="594"/>
        <v>90</v>
      </c>
      <c r="Q3001" s="122">
        <v>5.0000000000000001E-3</v>
      </c>
      <c r="R3001" s="10">
        <f t="shared" si="595"/>
        <v>23</v>
      </c>
      <c r="S3001" s="122">
        <f t="shared" si="596"/>
        <v>2.4988942945599293E-2</v>
      </c>
      <c r="T3001" s="10">
        <f t="shared" si="597"/>
        <v>113</v>
      </c>
      <c r="U3001" s="10">
        <f t="shared" si="606"/>
        <v>4635</v>
      </c>
      <c r="V3001" s="11">
        <f>N3001+P3001</f>
        <v>4612</v>
      </c>
      <c r="W3001" s="12">
        <f t="shared" si="598"/>
        <v>90</v>
      </c>
      <c r="X3001" s="123">
        <f t="shared" si="599"/>
        <v>1.9900000000000001E-2</v>
      </c>
      <c r="Y3001" s="124" t="str">
        <f t="shared" si="600"/>
        <v>0.00%-8.40%</v>
      </c>
      <c r="Z3001" s="15"/>
      <c r="AA3001" s="15"/>
      <c r="AB3001" s="15"/>
      <c r="AC3001" s="125"/>
      <c r="AD3001" s="8">
        <f t="shared" si="601"/>
        <v>0</v>
      </c>
      <c r="AE3001" s="17">
        <f t="shared" si="602"/>
        <v>4612</v>
      </c>
      <c r="AF3001" s="18">
        <f t="shared" si="603"/>
        <v>90</v>
      </c>
      <c r="AG3001" s="126">
        <f t="shared" si="604"/>
        <v>1.9902697921273749E-2</v>
      </c>
      <c r="AH3001" s="20">
        <v>13.6</v>
      </c>
      <c r="AI3001" s="20">
        <v>650</v>
      </c>
      <c r="AJ3001" s="20"/>
      <c r="AK3001" s="20">
        <v>688</v>
      </c>
      <c r="AL3001" s="20">
        <f t="shared" si="605"/>
        <v>71211.199999999997</v>
      </c>
      <c r="AM3001" s="7" t="s">
        <v>287</v>
      </c>
      <c r="AN3001" s="20"/>
      <c r="AO3001" s="21"/>
      <c r="AP3001" s="21"/>
      <c r="AQ3001" s="5" t="s">
        <v>2695</v>
      </c>
      <c r="AR3001" s="5" t="s">
        <v>2203</v>
      </c>
    </row>
    <row r="3002" spans="1:44">
      <c r="A3002" s="87" t="s">
        <v>562</v>
      </c>
      <c r="B3002" s="5">
        <v>1001282</v>
      </c>
      <c r="C3002" s="5" t="s">
        <v>565</v>
      </c>
      <c r="D3002" s="5" t="s">
        <v>55</v>
      </c>
      <c r="E3002" s="5" t="s">
        <v>2577</v>
      </c>
      <c r="F3002" s="5" t="s">
        <v>2230</v>
      </c>
      <c r="G3002" s="5" t="s">
        <v>2694</v>
      </c>
      <c r="H3002" s="6">
        <v>38169</v>
      </c>
      <c r="I3002" s="5" t="s">
        <v>575</v>
      </c>
      <c r="J3002" s="5" t="s">
        <v>653</v>
      </c>
      <c r="K3002" s="5" t="s">
        <v>568</v>
      </c>
      <c r="L3002" s="7">
        <v>6</v>
      </c>
      <c r="M3002" s="7" t="s">
        <v>287</v>
      </c>
      <c r="N3002" s="8">
        <v>4783</v>
      </c>
      <c r="O3002" s="122">
        <v>0.02</v>
      </c>
      <c r="P3002" s="10">
        <f t="shared" si="594"/>
        <v>96</v>
      </c>
      <c r="Q3002" s="122">
        <v>5.0000000000000001E-3</v>
      </c>
      <c r="R3002" s="10">
        <f t="shared" si="595"/>
        <v>24</v>
      </c>
      <c r="S3002" s="122">
        <f t="shared" si="596"/>
        <v>2.5088856366297305E-2</v>
      </c>
      <c r="T3002" s="10">
        <f t="shared" si="597"/>
        <v>120</v>
      </c>
      <c r="U3002" s="10">
        <f t="shared" si="606"/>
        <v>4903</v>
      </c>
      <c r="V3002" s="11">
        <v>4878.5</v>
      </c>
      <c r="W3002" s="12">
        <f t="shared" si="598"/>
        <v>95.5</v>
      </c>
      <c r="X3002" s="123">
        <f t="shared" si="599"/>
        <v>0.02</v>
      </c>
      <c r="Y3002" s="124" t="str">
        <f t="shared" si="600"/>
        <v>0.00%-8.40%</v>
      </c>
      <c r="Z3002" s="15"/>
      <c r="AA3002" s="15"/>
      <c r="AB3002" s="15"/>
      <c r="AC3002" s="125"/>
      <c r="AD3002" s="8">
        <f t="shared" si="601"/>
        <v>0</v>
      </c>
      <c r="AE3002" s="17">
        <f t="shared" si="602"/>
        <v>4878.5</v>
      </c>
      <c r="AF3002" s="18">
        <f t="shared" si="603"/>
        <v>95.5</v>
      </c>
      <c r="AG3002" s="126">
        <f t="shared" si="604"/>
        <v>1.9966548191511668E-2</v>
      </c>
      <c r="AH3002" s="20">
        <v>13.6</v>
      </c>
      <c r="AI3002" s="20">
        <v>750</v>
      </c>
      <c r="AJ3002" s="20"/>
      <c r="AK3002" s="20">
        <v>688</v>
      </c>
      <c r="AL3002" s="20">
        <f t="shared" si="605"/>
        <v>76035.599999999991</v>
      </c>
      <c r="AM3002" s="7" t="s">
        <v>287</v>
      </c>
      <c r="AN3002" s="20"/>
      <c r="AO3002" s="21"/>
      <c r="AP3002" s="21"/>
      <c r="AQ3002" s="5" t="s">
        <v>2695</v>
      </c>
      <c r="AR3002" s="5" t="s">
        <v>2203</v>
      </c>
    </row>
    <row r="3003" spans="1:44">
      <c r="A3003" s="87" t="s">
        <v>562</v>
      </c>
      <c r="B3003" s="5">
        <v>1001367</v>
      </c>
      <c r="C3003" s="5" t="s">
        <v>565</v>
      </c>
      <c r="D3003" s="5" t="s">
        <v>55</v>
      </c>
      <c r="E3003" s="5" t="s">
        <v>2577</v>
      </c>
      <c r="F3003" s="5" t="s">
        <v>2230</v>
      </c>
      <c r="G3003" s="5" t="s">
        <v>2694</v>
      </c>
      <c r="H3003" s="6">
        <v>38422</v>
      </c>
      <c r="I3003" s="5" t="s">
        <v>575</v>
      </c>
      <c r="J3003" s="5" t="s">
        <v>2642</v>
      </c>
      <c r="K3003" s="5" t="s">
        <v>568</v>
      </c>
      <c r="L3003" s="7">
        <v>6</v>
      </c>
      <c r="M3003" s="7" t="s">
        <v>287</v>
      </c>
      <c r="N3003" s="8">
        <v>4575</v>
      </c>
      <c r="O3003" s="122">
        <v>0.02</v>
      </c>
      <c r="P3003" s="10">
        <f t="shared" si="594"/>
        <v>92</v>
      </c>
      <c r="Q3003" s="122">
        <v>5.0000000000000001E-3</v>
      </c>
      <c r="R3003" s="10">
        <f t="shared" si="595"/>
        <v>23</v>
      </c>
      <c r="S3003" s="122">
        <f t="shared" si="596"/>
        <v>2.5136612021857924E-2</v>
      </c>
      <c r="T3003" s="10">
        <f t="shared" si="597"/>
        <v>115</v>
      </c>
      <c r="U3003" s="10">
        <f t="shared" si="606"/>
        <v>4690</v>
      </c>
      <c r="V3003" s="11">
        <v>4666.5</v>
      </c>
      <c r="W3003" s="12">
        <f t="shared" si="598"/>
        <v>91.5</v>
      </c>
      <c r="X3003" s="123">
        <f t="shared" si="599"/>
        <v>0.02</v>
      </c>
      <c r="Y3003" s="124" t="str">
        <f t="shared" si="600"/>
        <v>0.00%-8.40%</v>
      </c>
      <c r="Z3003" s="15"/>
      <c r="AA3003" s="15"/>
      <c r="AB3003" s="15"/>
      <c r="AC3003" s="125"/>
      <c r="AD3003" s="8">
        <f t="shared" si="601"/>
        <v>0</v>
      </c>
      <c r="AE3003" s="17">
        <f t="shared" si="602"/>
        <v>4666.5</v>
      </c>
      <c r="AF3003" s="18">
        <f t="shared" si="603"/>
        <v>91.5</v>
      </c>
      <c r="AG3003" s="126">
        <f t="shared" si="604"/>
        <v>2.0000000000000018E-2</v>
      </c>
      <c r="AH3003" s="20">
        <v>13.6</v>
      </c>
      <c r="AI3003" s="20">
        <v>650</v>
      </c>
      <c r="AJ3003" s="20"/>
      <c r="AK3003" s="20">
        <v>688</v>
      </c>
      <c r="AL3003" s="20">
        <f t="shared" si="605"/>
        <v>71952.399999999994</v>
      </c>
      <c r="AM3003" s="7" t="s">
        <v>287</v>
      </c>
      <c r="AN3003" s="20"/>
      <c r="AO3003" s="21"/>
      <c r="AP3003" s="21"/>
      <c r="AQ3003" s="5" t="s">
        <v>2695</v>
      </c>
      <c r="AR3003" s="5" t="s">
        <v>2203</v>
      </c>
    </row>
    <row r="3004" spans="1:44">
      <c r="A3004" s="87" t="s">
        <v>562</v>
      </c>
      <c r="B3004" s="5">
        <v>1001372</v>
      </c>
      <c r="C3004" s="5" t="s">
        <v>565</v>
      </c>
      <c r="D3004" s="5" t="s">
        <v>55</v>
      </c>
      <c r="E3004" s="5" t="s">
        <v>2577</v>
      </c>
      <c r="F3004" s="5" t="s">
        <v>2230</v>
      </c>
      <c r="G3004" s="5" t="s">
        <v>2694</v>
      </c>
      <c r="H3004" s="6">
        <v>38422</v>
      </c>
      <c r="I3004" s="5" t="s">
        <v>575</v>
      </c>
      <c r="J3004" s="5" t="s">
        <v>627</v>
      </c>
      <c r="K3004" s="5" t="s">
        <v>568</v>
      </c>
      <c r="L3004" s="7">
        <v>6</v>
      </c>
      <c r="M3004" s="7" t="s">
        <v>287</v>
      </c>
      <c r="N3004" s="8">
        <v>4976</v>
      </c>
      <c r="O3004" s="122">
        <v>0.02</v>
      </c>
      <c r="P3004" s="10">
        <f t="shared" si="594"/>
        <v>100</v>
      </c>
      <c r="Q3004" s="122">
        <v>5.0000000000000001E-3</v>
      </c>
      <c r="R3004" s="10">
        <f t="shared" si="595"/>
        <v>25</v>
      </c>
      <c r="S3004" s="122">
        <f t="shared" si="596"/>
        <v>2.5120578778135047E-2</v>
      </c>
      <c r="T3004" s="10">
        <f t="shared" si="597"/>
        <v>125</v>
      </c>
      <c r="U3004" s="10">
        <f t="shared" si="606"/>
        <v>5101</v>
      </c>
      <c r="V3004" s="11">
        <v>5075.5</v>
      </c>
      <c r="W3004" s="12">
        <f t="shared" si="598"/>
        <v>99.5</v>
      </c>
      <c r="X3004" s="123">
        <f t="shared" si="599"/>
        <v>0.02</v>
      </c>
      <c r="Y3004" s="124" t="str">
        <f t="shared" si="600"/>
        <v>0.00%-8.40%</v>
      </c>
      <c r="Z3004" s="15"/>
      <c r="AA3004" s="15"/>
      <c r="AB3004" s="15"/>
      <c r="AC3004" s="125"/>
      <c r="AD3004" s="8">
        <f t="shared" si="601"/>
        <v>0</v>
      </c>
      <c r="AE3004" s="17">
        <f t="shared" si="602"/>
        <v>5075.5</v>
      </c>
      <c r="AF3004" s="18">
        <f t="shared" si="603"/>
        <v>99.5</v>
      </c>
      <c r="AG3004" s="126">
        <f t="shared" si="604"/>
        <v>1.99959807073955E-2</v>
      </c>
      <c r="AH3004" s="20">
        <v>13.6</v>
      </c>
      <c r="AI3004" s="20">
        <v>450</v>
      </c>
      <c r="AJ3004" s="20"/>
      <c r="AK3004" s="20">
        <v>688</v>
      </c>
      <c r="AL3004" s="20">
        <f t="shared" si="605"/>
        <v>75114.8</v>
      </c>
      <c r="AM3004" s="7" t="s">
        <v>287</v>
      </c>
      <c r="AN3004" s="20"/>
      <c r="AO3004" s="21"/>
      <c r="AP3004" s="21"/>
      <c r="AQ3004" s="5" t="s">
        <v>2695</v>
      </c>
      <c r="AR3004" s="5" t="s">
        <v>2203</v>
      </c>
    </row>
    <row r="3005" spans="1:44">
      <c r="A3005" s="87" t="s">
        <v>562</v>
      </c>
      <c r="B3005" s="5">
        <v>1001484</v>
      </c>
      <c r="C3005" s="5" t="s">
        <v>565</v>
      </c>
      <c r="D3005" s="5" t="s">
        <v>55</v>
      </c>
      <c r="E3005" s="5" t="s">
        <v>2577</v>
      </c>
      <c r="F3005" s="5" t="s">
        <v>2230</v>
      </c>
      <c r="G3005" s="5" t="s">
        <v>2694</v>
      </c>
      <c r="H3005" s="6">
        <v>38723</v>
      </c>
      <c r="I3005" s="5" t="s">
        <v>575</v>
      </c>
      <c r="J3005" s="5" t="s">
        <v>653</v>
      </c>
      <c r="K3005" s="5" t="s">
        <v>568</v>
      </c>
      <c r="L3005" s="7">
        <v>6</v>
      </c>
      <c r="M3005" s="7" t="s">
        <v>287</v>
      </c>
      <c r="N3005" s="8">
        <v>5151</v>
      </c>
      <c r="O3005" s="122">
        <v>0.02</v>
      </c>
      <c r="P3005" s="10">
        <f t="shared" si="594"/>
        <v>103</v>
      </c>
      <c r="Q3005" s="122">
        <v>5.0000000000000001E-3</v>
      </c>
      <c r="R3005" s="10">
        <f t="shared" si="595"/>
        <v>26</v>
      </c>
      <c r="S3005" s="122">
        <f t="shared" si="596"/>
        <v>2.5043680838672103E-2</v>
      </c>
      <c r="T3005" s="10">
        <f t="shared" si="597"/>
        <v>129</v>
      </c>
      <c r="U3005" s="10">
        <f t="shared" si="606"/>
        <v>5280</v>
      </c>
      <c r="V3005" s="11">
        <v>5280</v>
      </c>
      <c r="W3005" s="12">
        <f t="shared" si="598"/>
        <v>129</v>
      </c>
      <c r="X3005" s="123">
        <f t="shared" si="599"/>
        <v>2.5000000000000001E-2</v>
      </c>
      <c r="Y3005" s="124" t="str">
        <f t="shared" si="600"/>
        <v>0.00%-8.40%</v>
      </c>
      <c r="Z3005" s="15"/>
      <c r="AA3005" s="15"/>
      <c r="AB3005" s="15"/>
      <c r="AC3005" s="125"/>
      <c r="AD3005" s="8">
        <f t="shared" si="601"/>
        <v>0</v>
      </c>
      <c r="AE3005" s="17">
        <f t="shared" si="602"/>
        <v>5280</v>
      </c>
      <c r="AF3005" s="18">
        <f t="shared" si="603"/>
        <v>129</v>
      </c>
      <c r="AG3005" s="126">
        <f t="shared" si="604"/>
        <v>2.5043680838672033E-2</v>
      </c>
      <c r="AH3005" s="20">
        <v>13.6</v>
      </c>
      <c r="AI3005" s="20">
        <v>750</v>
      </c>
      <c r="AJ3005" s="20"/>
      <c r="AK3005" s="20">
        <v>688</v>
      </c>
      <c r="AL3005" s="20">
        <f t="shared" si="605"/>
        <v>81496</v>
      </c>
      <c r="AM3005" s="7" t="s">
        <v>287</v>
      </c>
      <c r="AN3005" s="20"/>
      <c r="AO3005" s="21"/>
      <c r="AP3005" s="21"/>
      <c r="AQ3005" s="5" t="s">
        <v>2695</v>
      </c>
      <c r="AR3005" s="5" t="s">
        <v>2203</v>
      </c>
    </row>
    <row r="3006" spans="1:44">
      <c r="A3006" s="87" t="s">
        <v>562</v>
      </c>
      <c r="B3006" s="5">
        <v>1001528</v>
      </c>
      <c r="C3006" s="5" t="s">
        <v>565</v>
      </c>
      <c r="D3006" s="5" t="s">
        <v>55</v>
      </c>
      <c r="E3006" s="5" t="s">
        <v>2577</v>
      </c>
      <c r="F3006" s="5" t="s">
        <v>2230</v>
      </c>
      <c r="G3006" s="5" t="s">
        <v>2694</v>
      </c>
      <c r="H3006" s="6">
        <v>38733</v>
      </c>
      <c r="I3006" s="5" t="s">
        <v>575</v>
      </c>
      <c r="J3006" s="5" t="s">
        <v>653</v>
      </c>
      <c r="K3006" s="5" t="s">
        <v>568</v>
      </c>
      <c r="L3006" s="7">
        <v>6</v>
      </c>
      <c r="M3006" s="7" t="s">
        <v>287</v>
      </c>
      <c r="N3006" s="8">
        <v>4857</v>
      </c>
      <c r="O3006" s="122">
        <v>0.02</v>
      </c>
      <c r="P3006" s="10">
        <f t="shared" si="594"/>
        <v>97</v>
      </c>
      <c r="Q3006" s="122">
        <v>5.0000000000000001E-3</v>
      </c>
      <c r="R3006" s="10">
        <f t="shared" si="595"/>
        <v>24</v>
      </c>
      <c r="S3006" s="122">
        <f t="shared" si="596"/>
        <v>2.4912497426394894E-2</v>
      </c>
      <c r="T3006" s="10">
        <f t="shared" si="597"/>
        <v>121</v>
      </c>
      <c r="U3006" s="10">
        <f t="shared" si="606"/>
        <v>4978</v>
      </c>
      <c r="V3006" s="11">
        <f>N3006+P3006</f>
        <v>4954</v>
      </c>
      <c r="W3006" s="12">
        <f t="shared" si="598"/>
        <v>97</v>
      </c>
      <c r="X3006" s="123">
        <f t="shared" si="599"/>
        <v>0.02</v>
      </c>
      <c r="Y3006" s="124" t="str">
        <f t="shared" si="600"/>
        <v>0.00%-8.40%</v>
      </c>
      <c r="Z3006" s="15"/>
      <c r="AA3006" s="15"/>
      <c r="AB3006" s="15"/>
      <c r="AC3006" s="125"/>
      <c r="AD3006" s="8">
        <f t="shared" si="601"/>
        <v>0</v>
      </c>
      <c r="AE3006" s="17">
        <f t="shared" si="602"/>
        <v>4954</v>
      </c>
      <c r="AF3006" s="18">
        <f t="shared" si="603"/>
        <v>97</v>
      </c>
      <c r="AG3006" s="126">
        <f t="shared" si="604"/>
        <v>1.9971175622812476E-2</v>
      </c>
      <c r="AH3006" s="20">
        <v>13.6</v>
      </c>
      <c r="AI3006" s="20">
        <v>750</v>
      </c>
      <c r="AJ3006" s="20"/>
      <c r="AK3006" s="20">
        <v>688</v>
      </c>
      <c r="AL3006" s="20">
        <f t="shared" si="605"/>
        <v>77062.399999999994</v>
      </c>
      <c r="AM3006" s="7" t="s">
        <v>287</v>
      </c>
      <c r="AN3006" s="20"/>
      <c r="AO3006" s="21"/>
      <c r="AP3006" s="21"/>
      <c r="AQ3006" s="5" t="s">
        <v>2695</v>
      </c>
      <c r="AR3006" s="5" t="s">
        <v>2203</v>
      </c>
    </row>
    <row r="3007" spans="1:44">
      <c r="A3007" s="87" t="s">
        <v>562</v>
      </c>
      <c r="B3007" s="5">
        <v>1001725</v>
      </c>
      <c r="C3007" s="5" t="s">
        <v>565</v>
      </c>
      <c r="D3007" s="5" t="s">
        <v>55</v>
      </c>
      <c r="E3007" s="5" t="s">
        <v>2577</v>
      </c>
      <c r="F3007" s="5" t="s">
        <v>2230</v>
      </c>
      <c r="G3007" s="5" t="s">
        <v>2694</v>
      </c>
      <c r="H3007" s="6">
        <v>38869</v>
      </c>
      <c r="I3007" s="5" t="s">
        <v>575</v>
      </c>
      <c r="J3007" s="5" t="s">
        <v>653</v>
      </c>
      <c r="K3007" s="5" t="s">
        <v>568</v>
      </c>
      <c r="L3007" s="7">
        <v>6</v>
      </c>
      <c r="M3007" s="7" t="s">
        <v>287</v>
      </c>
      <c r="N3007" s="8">
        <v>4644</v>
      </c>
      <c r="O3007" s="122">
        <v>0.02</v>
      </c>
      <c r="P3007" s="10">
        <f t="shared" si="594"/>
        <v>93</v>
      </c>
      <c r="Q3007" s="122">
        <v>5.0000000000000001E-3</v>
      </c>
      <c r="R3007" s="10">
        <f t="shared" si="595"/>
        <v>23</v>
      </c>
      <c r="S3007" s="122">
        <f t="shared" si="596"/>
        <v>2.4978466838931956E-2</v>
      </c>
      <c r="T3007" s="10">
        <f t="shared" si="597"/>
        <v>116</v>
      </c>
      <c r="U3007" s="10">
        <f t="shared" si="606"/>
        <v>4760</v>
      </c>
      <c r="V3007" s="11">
        <v>4760</v>
      </c>
      <c r="W3007" s="12">
        <f t="shared" si="598"/>
        <v>116</v>
      </c>
      <c r="X3007" s="123">
        <f t="shared" si="599"/>
        <v>2.5000000000000001E-2</v>
      </c>
      <c r="Y3007" s="124" t="str">
        <f t="shared" si="600"/>
        <v>0.00%-8.40%</v>
      </c>
      <c r="Z3007" s="15"/>
      <c r="AA3007" s="15"/>
      <c r="AB3007" s="15"/>
      <c r="AC3007" s="125"/>
      <c r="AD3007" s="8">
        <f t="shared" si="601"/>
        <v>0</v>
      </c>
      <c r="AE3007" s="17">
        <f t="shared" si="602"/>
        <v>4760</v>
      </c>
      <c r="AF3007" s="18">
        <f t="shared" si="603"/>
        <v>116</v>
      </c>
      <c r="AG3007" s="126">
        <f t="shared" si="604"/>
        <v>2.4978466838931901E-2</v>
      </c>
      <c r="AH3007" s="20">
        <v>13.6</v>
      </c>
      <c r="AI3007" s="20">
        <v>750</v>
      </c>
      <c r="AJ3007" s="20"/>
      <c r="AK3007" s="20">
        <v>688</v>
      </c>
      <c r="AL3007" s="20">
        <f t="shared" si="605"/>
        <v>74424</v>
      </c>
      <c r="AM3007" s="7" t="s">
        <v>287</v>
      </c>
      <c r="AN3007" s="20"/>
      <c r="AO3007" s="21"/>
      <c r="AP3007" s="21"/>
      <c r="AQ3007" s="5" t="s">
        <v>2695</v>
      </c>
      <c r="AR3007" s="5" t="s">
        <v>2203</v>
      </c>
    </row>
    <row r="3008" spans="1:44">
      <c r="A3008" s="87" t="s">
        <v>562</v>
      </c>
      <c r="B3008" s="5">
        <v>1001785</v>
      </c>
      <c r="C3008" s="5" t="s">
        <v>565</v>
      </c>
      <c r="D3008" s="5" t="s">
        <v>55</v>
      </c>
      <c r="E3008" s="5" t="s">
        <v>2577</v>
      </c>
      <c r="F3008" s="5" t="s">
        <v>2230</v>
      </c>
      <c r="G3008" s="5" t="s">
        <v>2694</v>
      </c>
      <c r="H3008" s="6">
        <v>38882</v>
      </c>
      <c r="I3008" s="5" t="s">
        <v>575</v>
      </c>
      <c r="J3008" s="5" t="s">
        <v>2644</v>
      </c>
      <c r="K3008" s="5" t="s">
        <v>568</v>
      </c>
      <c r="L3008" s="7">
        <v>6</v>
      </c>
      <c r="M3008" s="7" t="s">
        <v>287</v>
      </c>
      <c r="N3008" s="8">
        <v>4801</v>
      </c>
      <c r="O3008" s="122">
        <v>0.02</v>
      </c>
      <c r="P3008" s="10">
        <f t="shared" si="594"/>
        <v>96</v>
      </c>
      <c r="Q3008" s="122">
        <v>5.0000000000000001E-3</v>
      </c>
      <c r="R3008" s="10">
        <f t="shared" si="595"/>
        <v>24</v>
      </c>
      <c r="S3008" s="122">
        <f t="shared" si="596"/>
        <v>2.4994792751510102E-2</v>
      </c>
      <c r="T3008" s="10">
        <f t="shared" si="597"/>
        <v>120</v>
      </c>
      <c r="U3008" s="10">
        <f t="shared" si="606"/>
        <v>4921</v>
      </c>
      <c r="V3008" s="11">
        <f>N3008+P3008</f>
        <v>4897</v>
      </c>
      <c r="W3008" s="12">
        <f t="shared" si="598"/>
        <v>96</v>
      </c>
      <c r="X3008" s="123">
        <f t="shared" si="599"/>
        <v>0.02</v>
      </c>
      <c r="Y3008" s="124" t="str">
        <f t="shared" si="600"/>
        <v>0.00%-8.40%</v>
      </c>
      <c r="Z3008" s="15"/>
      <c r="AA3008" s="15"/>
      <c r="AB3008" s="15"/>
      <c r="AC3008" s="125"/>
      <c r="AD3008" s="8">
        <f t="shared" si="601"/>
        <v>0</v>
      </c>
      <c r="AE3008" s="17">
        <f t="shared" si="602"/>
        <v>4897</v>
      </c>
      <c r="AF3008" s="18">
        <f t="shared" si="603"/>
        <v>96</v>
      </c>
      <c r="AG3008" s="126">
        <f t="shared" si="604"/>
        <v>1.9995834201208096E-2</v>
      </c>
      <c r="AH3008" s="20">
        <v>13.6</v>
      </c>
      <c r="AI3008" s="20">
        <v>650</v>
      </c>
      <c r="AJ3008" s="20"/>
      <c r="AK3008" s="20">
        <v>688</v>
      </c>
      <c r="AL3008" s="20">
        <f t="shared" si="605"/>
        <v>75087.199999999997</v>
      </c>
      <c r="AM3008" s="7" t="s">
        <v>287</v>
      </c>
      <c r="AN3008" s="20"/>
      <c r="AO3008" s="21"/>
      <c r="AP3008" s="21"/>
      <c r="AQ3008" s="5" t="s">
        <v>2695</v>
      </c>
      <c r="AR3008" s="5" t="s">
        <v>2203</v>
      </c>
    </row>
    <row r="3009" spans="1:44">
      <c r="A3009" s="87" t="s">
        <v>562</v>
      </c>
      <c r="B3009" s="5">
        <v>1001833</v>
      </c>
      <c r="C3009" s="5" t="s">
        <v>565</v>
      </c>
      <c r="D3009" s="5" t="s">
        <v>55</v>
      </c>
      <c r="E3009" s="5" t="s">
        <v>2577</v>
      </c>
      <c r="F3009" s="5" t="s">
        <v>2230</v>
      </c>
      <c r="G3009" s="5" t="s">
        <v>2694</v>
      </c>
      <c r="H3009" s="6">
        <v>38901</v>
      </c>
      <c r="I3009" s="5" t="s">
        <v>489</v>
      </c>
      <c r="J3009" s="5" t="s">
        <v>489</v>
      </c>
      <c r="K3009" s="5" t="s">
        <v>568</v>
      </c>
      <c r="L3009" s="7">
        <v>6</v>
      </c>
      <c r="M3009" s="7" t="s">
        <v>287</v>
      </c>
      <c r="N3009" s="8">
        <v>5255</v>
      </c>
      <c r="O3009" s="122">
        <v>0.02</v>
      </c>
      <c r="P3009" s="10">
        <f t="shared" si="594"/>
        <v>105</v>
      </c>
      <c r="Q3009" s="122">
        <v>5.0000000000000001E-3</v>
      </c>
      <c r="R3009" s="10">
        <f t="shared" si="595"/>
        <v>26</v>
      </c>
      <c r="S3009" s="122">
        <f t="shared" si="596"/>
        <v>2.4928639391056138E-2</v>
      </c>
      <c r="T3009" s="10">
        <f t="shared" si="597"/>
        <v>131</v>
      </c>
      <c r="U3009" s="10">
        <f t="shared" si="606"/>
        <v>5386</v>
      </c>
      <c r="V3009" s="11">
        <v>5386.5</v>
      </c>
      <c r="W3009" s="12">
        <f t="shared" si="598"/>
        <v>131.5</v>
      </c>
      <c r="X3009" s="123">
        <f t="shared" si="599"/>
        <v>2.5000000000000001E-2</v>
      </c>
      <c r="Y3009" s="124" t="str">
        <f t="shared" si="600"/>
        <v>0.00%-8.40%</v>
      </c>
      <c r="Z3009" s="15"/>
      <c r="AA3009" s="15"/>
      <c r="AB3009" s="15"/>
      <c r="AC3009" s="125"/>
      <c r="AD3009" s="8">
        <f t="shared" si="601"/>
        <v>0</v>
      </c>
      <c r="AE3009" s="17">
        <f t="shared" si="602"/>
        <v>5386.5</v>
      </c>
      <c r="AF3009" s="18">
        <f t="shared" si="603"/>
        <v>131.5</v>
      </c>
      <c r="AG3009" s="126">
        <f t="shared" si="604"/>
        <v>2.5023786869647902E-2</v>
      </c>
      <c r="AH3009" s="20">
        <v>13.6</v>
      </c>
      <c r="AI3009" s="20">
        <v>900</v>
      </c>
      <c r="AJ3009" s="20"/>
      <c r="AK3009" s="20">
        <v>688</v>
      </c>
      <c r="AL3009" s="20">
        <f t="shared" si="605"/>
        <v>84744.4</v>
      </c>
      <c r="AM3009" s="7" t="s">
        <v>287</v>
      </c>
      <c r="AN3009" s="20"/>
      <c r="AO3009" s="21" t="s">
        <v>2712</v>
      </c>
      <c r="AP3009" s="21"/>
      <c r="AQ3009" s="5" t="s">
        <v>2695</v>
      </c>
      <c r="AR3009" s="5" t="s">
        <v>2203</v>
      </c>
    </row>
    <row r="3010" spans="1:44">
      <c r="A3010" s="87" t="s">
        <v>562</v>
      </c>
      <c r="B3010" s="5">
        <v>1001873</v>
      </c>
      <c r="C3010" s="5" t="s">
        <v>565</v>
      </c>
      <c r="D3010" s="5" t="s">
        <v>55</v>
      </c>
      <c r="E3010" s="5" t="s">
        <v>2577</v>
      </c>
      <c r="F3010" s="5" t="s">
        <v>2230</v>
      </c>
      <c r="G3010" s="5" t="s">
        <v>2694</v>
      </c>
      <c r="H3010" s="6">
        <v>38905</v>
      </c>
      <c r="I3010" s="5" t="s">
        <v>489</v>
      </c>
      <c r="J3010" s="5" t="s">
        <v>489</v>
      </c>
      <c r="K3010" s="5" t="s">
        <v>568</v>
      </c>
      <c r="L3010" s="7">
        <v>6</v>
      </c>
      <c r="M3010" s="7" t="s">
        <v>287</v>
      </c>
      <c r="N3010" s="8">
        <v>4957</v>
      </c>
      <c r="O3010" s="122">
        <v>0.02</v>
      </c>
      <c r="P3010" s="10">
        <f t="shared" si="594"/>
        <v>99</v>
      </c>
      <c r="Q3010" s="122">
        <v>5.0000000000000001E-3</v>
      </c>
      <c r="R3010" s="10">
        <f t="shared" si="595"/>
        <v>25</v>
      </c>
      <c r="S3010" s="122">
        <f t="shared" si="596"/>
        <v>2.5015130119023603E-2</v>
      </c>
      <c r="T3010" s="10">
        <f t="shared" si="597"/>
        <v>124</v>
      </c>
      <c r="U3010" s="10">
        <f t="shared" si="606"/>
        <v>5081</v>
      </c>
      <c r="V3010" s="11">
        <f>N3010+P3010</f>
        <v>5056</v>
      </c>
      <c r="W3010" s="12">
        <f t="shared" si="598"/>
        <v>99</v>
      </c>
      <c r="X3010" s="123">
        <f t="shared" si="599"/>
        <v>0.02</v>
      </c>
      <c r="Y3010" s="124" t="str">
        <f t="shared" si="600"/>
        <v>0.00%-8.40%</v>
      </c>
      <c r="Z3010" s="15"/>
      <c r="AA3010" s="15"/>
      <c r="AB3010" s="15"/>
      <c r="AC3010" s="125"/>
      <c r="AD3010" s="8">
        <f t="shared" si="601"/>
        <v>0</v>
      </c>
      <c r="AE3010" s="17">
        <f t="shared" si="602"/>
        <v>5056</v>
      </c>
      <c r="AF3010" s="18">
        <f t="shared" si="603"/>
        <v>99</v>
      </c>
      <c r="AG3010" s="126">
        <f t="shared" si="604"/>
        <v>1.9971757111155952E-2</v>
      </c>
      <c r="AH3010" s="20">
        <v>13.6</v>
      </c>
      <c r="AI3010" s="20">
        <v>850</v>
      </c>
      <c r="AJ3010" s="20"/>
      <c r="AK3010" s="20">
        <v>688</v>
      </c>
      <c r="AL3010" s="20">
        <f t="shared" si="605"/>
        <v>79649.599999999991</v>
      </c>
      <c r="AM3010" s="7" t="s">
        <v>287</v>
      </c>
      <c r="AN3010" s="20"/>
      <c r="AO3010" s="21"/>
      <c r="AP3010" s="21"/>
      <c r="AQ3010" s="5" t="s">
        <v>2695</v>
      </c>
      <c r="AR3010" s="5" t="s">
        <v>2203</v>
      </c>
    </row>
    <row r="3011" spans="1:44">
      <c r="A3011" s="87" t="s">
        <v>562</v>
      </c>
      <c r="B3011" s="5">
        <v>1002076</v>
      </c>
      <c r="C3011" s="5" t="s">
        <v>565</v>
      </c>
      <c r="D3011" s="5" t="s">
        <v>55</v>
      </c>
      <c r="E3011" s="5" t="s">
        <v>2577</v>
      </c>
      <c r="F3011" s="5" t="s">
        <v>2230</v>
      </c>
      <c r="G3011" s="5" t="s">
        <v>2694</v>
      </c>
      <c r="H3011" s="6">
        <v>38926</v>
      </c>
      <c r="I3011" s="5" t="s">
        <v>575</v>
      </c>
      <c r="J3011" s="5" t="s">
        <v>653</v>
      </c>
      <c r="K3011" s="5" t="s">
        <v>568</v>
      </c>
      <c r="L3011" s="7">
        <v>6</v>
      </c>
      <c r="M3011" s="7" t="s">
        <v>287</v>
      </c>
      <c r="N3011" s="8">
        <v>4862</v>
      </c>
      <c r="O3011" s="122">
        <v>0.02</v>
      </c>
      <c r="P3011" s="10">
        <f t="shared" si="594"/>
        <v>97</v>
      </c>
      <c r="Q3011" s="122">
        <v>5.0000000000000001E-3</v>
      </c>
      <c r="R3011" s="10">
        <f t="shared" si="595"/>
        <v>24</v>
      </c>
      <c r="S3011" s="122">
        <f t="shared" si="596"/>
        <v>2.4886877828054297E-2</v>
      </c>
      <c r="T3011" s="10">
        <f t="shared" si="597"/>
        <v>121</v>
      </c>
      <c r="U3011" s="10">
        <f t="shared" si="606"/>
        <v>4983</v>
      </c>
      <c r="V3011" s="11">
        <v>5008</v>
      </c>
      <c r="W3011" s="12">
        <f t="shared" si="598"/>
        <v>146</v>
      </c>
      <c r="X3011" s="123">
        <f t="shared" si="599"/>
        <v>0.03</v>
      </c>
      <c r="Y3011" s="124" t="str">
        <f t="shared" si="600"/>
        <v>0.00%-8.40%</v>
      </c>
      <c r="Z3011" s="15"/>
      <c r="AA3011" s="15"/>
      <c r="AB3011" s="15"/>
      <c r="AC3011" s="125"/>
      <c r="AD3011" s="8">
        <f t="shared" si="601"/>
        <v>0</v>
      </c>
      <c r="AE3011" s="17">
        <f t="shared" si="602"/>
        <v>5008</v>
      </c>
      <c r="AF3011" s="18">
        <f t="shared" si="603"/>
        <v>146</v>
      </c>
      <c r="AG3011" s="126">
        <f t="shared" si="604"/>
        <v>3.0028794734677122E-2</v>
      </c>
      <c r="AH3011" s="20">
        <v>13.6</v>
      </c>
      <c r="AI3011" s="20">
        <v>750</v>
      </c>
      <c r="AJ3011" s="20"/>
      <c r="AK3011" s="20">
        <v>688</v>
      </c>
      <c r="AL3011" s="20">
        <f t="shared" si="605"/>
        <v>77796.800000000003</v>
      </c>
      <c r="AM3011" s="7" t="s">
        <v>287</v>
      </c>
      <c r="AN3011" s="20"/>
      <c r="AO3011" s="21"/>
      <c r="AP3011" s="21"/>
      <c r="AQ3011" s="5" t="s">
        <v>2695</v>
      </c>
      <c r="AR3011" s="5" t="s">
        <v>2203</v>
      </c>
    </row>
    <row r="3012" spans="1:44">
      <c r="A3012" s="87" t="s">
        <v>562</v>
      </c>
      <c r="B3012" s="5">
        <v>1002117</v>
      </c>
      <c r="C3012" s="5" t="s">
        <v>565</v>
      </c>
      <c r="D3012" s="5" t="s">
        <v>55</v>
      </c>
      <c r="E3012" s="5" t="s">
        <v>2577</v>
      </c>
      <c r="F3012" s="5" t="s">
        <v>2230</v>
      </c>
      <c r="G3012" s="5" t="s">
        <v>2694</v>
      </c>
      <c r="H3012" s="6">
        <v>38959</v>
      </c>
      <c r="I3012" s="5" t="s">
        <v>575</v>
      </c>
      <c r="J3012" s="5" t="s">
        <v>653</v>
      </c>
      <c r="K3012" s="5" t="s">
        <v>568</v>
      </c>
      <c r="L3012" s="7">
        <v>6</v>
      </c>
      <c r="M3012" s="7" t="s">
        <v>287</v>
      </c>
      <c r="N3012" s="8">
        <v>4921</v>
      </c>
      <c r="O3012" s="122">
        <v>0.02</v>
      </c>
      <c r="P3012" s="10">
        <f t="shared" si="594"/>
        <v>98</v>
      </c>
      <c r="Q3012" s="122">
        <v>5.0000000000000001E-3</v>
      </c>
      <c r="R3012" s="10">
        <f t="shared" si="595"/>
        <v>25</v>
      </c>
      <c r="S3012" s="122">
        <f t="shared" si="596"/>
        <v>2.4994919731761836E-2</v>
      </c>
      <c r="T3012" s="10">
        <f t="shared" si="597"/>
        <v>123</v>
      </c>
      <c r="U3012" s="10">
        <f t="shared" si="606"/>
        <v>5044</v>
      </c>
      <c r="V3012" s="11">
        <f>N3012+P3012</f>
        <v>5019</v>
      </c>
      <c r="W3012" s="12">
        <f t="shared" si="598"/>
        <v>98</v>
      </c>
      <c r="X3012" s="123">
        <f t="shared" si="599"/>
        <v>1.9900000000000001E-2</v>
      </c>
      <c r="Y3012" s="124" t="str">
        <f t="shared" si="600"/>
        <v>0.00%-8.40%</v>
      </c>
      <c r="Z3012" s="15"/>
      <c r="AA3012" s="15"/>
      <c r="AB3012" s="15"/>
      <c r="AC3012" s="125"/>
      <c r="AD3012" s="8">
        <f t="shared" si="601"/>
        <v>0</v>
      </c>
      <c r="AE3012" s="17">
        <f t="shared" si="602"/>
        <v>5019</v>
      </c>
      <c r="AF3012" s="18">
        <f t="shared" si="603"/>
        <v>98</v>
      </c>
      <c r="AG3012" s="126">
        <f t="shared" si="604"/>
        <v>1.9914651493598834E-2</v>
      </c>
      <c r="AH3012" s="20">
        <v>13.6</v>
      </c>
      <c r="AI3012" s="20">
        <v>750</v>
      </c>
      <c r="AJ3012" s="20"/>
      <c r="AK3012" s="20">
        <v>688</v>
      </c>
      <c r="AL3012" s="20">
        <f t="shared" si="605"/>
        <v>77946.399999999994</v>
      </c>
      <c r="AM3012" s="7" t="s">
        <v>287</v>
      </c>
      <c r="AN3012" s="20"/>
      <c r="AO3012" s="21"/>
      <c r="AP3012" s="21"/>
      <c r="AQ3012" s="5" t="s">
        <v>2695</v>
      </c>
      <c r="AR3012" s="5" t="s">
        <v>2203</v>
      </c>
    </row>
    <row r="3013" spans="1:44">
      <c r="A3013" s="87" t="s">
        <v>562</v>
      </c>
      <c r="B3013" s="5">
        <v>1002230</v>
      </c>
      <c r="C3013" s="5" t="s">
        <v>565</v>
      </c>
      <c r="D3013" s="5" t="s">
        <v>55</v>
      </c>
      <c r="E3013" s="5" t="s">
        <v>2577</v>
      </c>
      <c r="F3013" s="5" t="s">
        <v>2230</v>
      </c>
      <c r="G3013" s="5" t="s">
        <v>2694</v>
      </c>
      <c r="H3013" s="6">
        <v>39010</v>
      </c>
      <c r="I3013" s="5" t="s">
        <v>575</v>
      </c>
      <c r="J3013" s="5" t="s">
        <v>2644</v>
      </c>
      <c r="K3013" s="5" t="s">
        <v>568</v>
      </c>
      <c r="L3013" s="7">
        <v>6</v>
      </c>
      <c r="M3013" s="7" t="s">
        <v>287</v>
      </c>
      <c r="N3013" s="8">
        <v>4812</v>
      </c>
      <c r="O3013" s="122">
        <v>0.02</v>
      </c>
      <c r="P3013" s="10">
        <f t="shared" si="594"/>
        <v>96</v>
      </c>
      <c r="Q3013" s="122">
        <v>5.0000000000000001E-3</v>
      </c>
      <c r="R3013" s="10">
        <f t="shared" si="595"/>
        <v>24</v>
      </c>
      <c r="S3013" s="122">
        <f t="shared" si="596"/>
        <v>2.4937655860349128E-2</v>
      </c>
      <c r="T3013" s="10">
        <f t="shared" si="597"/>
        <v>120</v>
      </c>
      <c r="U3013" s="10">
        <f t="shared" si="606"/>
        <v>4932</v>
      </c>
      <c r="V3013" s="11">
        <f>N3013+P3013</f>
        <v>4908</v>
      </c>
      <c r="W3013" s="12">
        <f t="shared" si="598"/>
        <v>96</v>
      </c>
      <c r="X3013" s="123">
        <f t="shared" si="599"/>
        <v>0.02</v>
      </c>
      <c r="Y3013" s="124" t="str">
        <f t="shared" si="600"/>
        <v>0.00%-8.40%</v>
      </c>
      <c r="Z3013" s="15"/>
      <c r="AA3013" s="15"/>
      <c r="AB3013" s="15"/>
      <c r="AC3013" s="125"/>
      <c r="AD3013" s="8">
        <f t="shared" si="601"/>
        <v>0</v>
      </c>
      <c r="AE3013" s="17">
        <f t="shared" si="602"/>
        <v>4908</v>
      </c>
      <c r="AF3013" s="18">
        <f t="shared" si="603"/>
        <v>96</v>
      </c>
      <c r="AG3013" s="126">
        <f t="shared" si="604"/>
        <v>1.9950124688279391E-2</v>
      </c>
      <c r="AH3013" s="20">
        <v>13.6</v>
      </c>
      <c r="AI3013" s="20">
        <v>650</v>
      </c>
      <c r="AJ3013" s="20"/>
      <c r="AK3013" s="20">
        <v>688</v>
      </c>
      <c r="AL3013" s="20">
        <f t="shared" si="605"/>
        <v>75236.800000000003</v>
      </c>
      <c r="AM3013" s="7" t="s">
        <v>287</v>
      </c>
      <c r="AN3013" s="20"/>
      <c r="AO3013" s="21"/>
      <c r="AP3013" s="21"/>
      <c r="AQ3013" s="5" t="s">
        <v>2695</v>
      </c>
      <c r="AR3013" s="5" t="s">
        <v>2203</v>
      </c>
    </row>
    <row r="3014" spans="1:44">
      <c r="A3014" s="87" t="s">
        <v>562</v>
      </c>
      <c r="B3014" s="5">
        <v>1002439</v>
      </c>
      <c r="C3014" s="5" t="s">
        <v>565</v>
      </c>
      <c r="D3014" s="5" t="s">
        <v>55</v>
      </c>
      <c r="E3014" s="5" t="s">
        <v>2577</v>
      </c>
      <c r="F3014" s="5" t="s">
        <v>2230</v>
      </c>
      <c r="G3014" s="5" t="s">
        <v>2694</v>
      </c>
      <c r="H3014" s="6">
        <v>39496</v>
      </c>
      <c r="I3014" s="5" t="s">
        <v>489</v>
      </c>
      <c r="J3014" s="5" t="s">
        <v>489</v>
      </c>
      <c r="K3014" s="5" t="s">
        <v>568</v>
      </c>
      <c r="L3014" s="7">
        <v>6</v>
      </c>
      <c r="M3014" s="7" t="s">
        <v>287</v>
      </c>
      <c r="N3014" s="8">
        <v>4991</v>
      </c>
      <c r="O3014" s="122">
        <v>0.02</v>
      </c>
      <c r="P3014" s="10">
        <f t="shared" si="594"/>
        <v>100</v>
      </c>
      <c r="Q3014" s="122">
        <v>5.0000000000000001E-3</v>
      </c>
      <c r="R3014" s="10">
        <f t="shared" si="595"/>
        <v>25</v>
      </c>
      <c r="S3014" s="122">
        <f t="shared" si="596"/>
        <v>2.5045081146062912E-2</v>
      </c>
      <c r="T3014" s="10">
        <f t="shared" si="597"/>
        <v>125</v>
      </c>
      <c r="U3014" s="10">
        <f t="shared" si="606"/>
        <v>5116</v>
      </c>
      <c r="V3014" s="11">
        <v>5116</v>
      </c>
      <c r="W3014" s="12">
        <f t="shared" si="598"/>
        <v>125</v>
      </c>
      <c r="X3014" s="123">
        <f t="shared" si="599"/>
        <v>2.5000000000000001E-2</v>
      </c>
      <c r="Y3014" s="124" t="str">
        <f t="shared" si="600"/>
        <v>0.00%-8.40%</v>
      </c>
      <c r="Z3014" s="15"/>
      <c r="AA3014" s="15"/>
      <c r="AB3014" s="15"/>
      <c r="AC3014" s="125"/>
      <c r="AD3014" s="8">
        <f t="shared" si="601"/>
        <v>0</v>
      </c>
      <c r="AE3014" s="17">
        <f t="shared" si="602"/>
        <v>5116</v>
      </c>
      <c r="AF3014" s="18">
        <f t="shared" si="603"/>
        <v>125</v>
      </c>
      <c r="AG3014" s="126">
        <f t="shared" si="604"/>
        <v>2.5045081146062964E-2</v>
      </c>
      <c r="AH3014" s="20">
        <v>13.6</v>
      </c>
      <c r="AI3014" s="20">
        <v>850</v>
      </c>
      <c r="AJ3014" s="20"/>
      <c r="AK3014" s="20">
        <v>688</v>
      </c>
      <c r="AL3014" s="20">
        <f t="shared" si="605"/>
        <v>80465.599999999991</v>
      </c>
      <c r="AM3014" s="7" t="s">
        <v>287</v>
      </c>
      <c r="AN3014" s="20"/>
      <c r="AO3014" s="21"/>
      <c r="AP3014" s="21"/>
      <c r="AQ3014" s="5" t="s">
        <v>2695</v>
      </c>
      <c r="AR3014" s="5" t="s">
        <v>2203</v>
      </c>
    </row>
    <row r="3015" spans="1:44">
      <c r="A3015" s="87" t="s">
        <v>562</v>
      </c>
      <c r="B3015" s="5">
        <v>1002758</v>
      </c>
      <c r="C3015" s="5" t="s">
        <v>565</v>
      </c>
      <c r="D3015" s="5" t="s">
        <v>55</v>
      </c>
      <c r="E3015" s="5" t="s">
        <v>2577</v>
      </c>
      <c r="F3015" s="5" t="s">
        <v>2230</v>
      </c>
      <c r="G3015" s="5" t="s">
        <v>2694</v>
      </c>
      <c r="H3015" s="6">
        <v>39576</v>
      </c>
      <c r="I3015" s="5" t="s">
        <v>575</v>
      </c>
      <c r="J3015" s="5" t="s">
        <v>653</v>
      </c>
      <c r="K3015" s="5" t="s">
        <v>568</v>
      </c>
      <c r="L3015" s="7">
        <v>6</v>
      </c>
      <c r="M3015" s="7" t="s">
        <v>287</v>
      </c>
      <c r="N3015" s="8">
        <v>4667</v>
      </c>
      <c r="O3015" s="122">
        <v>0.02</v>
      </c>
      <c r="P3015" s="10">
        <f t="shared" si="594"/>
        <v>93</v>
      </c>
      <c r="Q3015" s="122">
        <v>5.0000000000000001E-3</v>
      </c>
      <c r="R3015" s="10">
        <f t="shared" si="595"/>
        <v>23</v>
      </c>
      <c r="S3015" s="122">
        <f t="shared" si="596"/>
        <v>2.4855367473751874E-2</v>
      </c>
      <c r="T3015" s="10">
        <f t="shared" si="597"/>
        <v>116</v>
      </c>
      <c r="U3015" s="10">
        <f t="shared" si="606"/>
        <v>4783</v>
      </c>
      <c r="V3015" s="11">
        <v>4807</v>
      </c>
      <c r="W3015" s="12">
        <f t="shared" si="598"/>
        <v>140</v>
      </c>
      <c r="X3015" s="123">
        <f t="shared" si="599"/>
        <v>0.03</v>
      </c>
      <c r="Y3015" s="124" t="str">
        <f t="shared" si="600"/>
        <v>0.00%-8.40%</v>
      </c>
      <c r="Z3015" s="15"/>
      <c r="AA3015" s="15"/>
      <c r="AB3015" s="15"/>
      <c r="AC3015" s="125"/>
      <c r="AD3015" s="8">
        <f t="shared" si="601"/>
        <v>0</v>
      </c>
      <c r="AE3015" s="17">
        <f t="shared" si="602"/>
        <v>4807</v>
      </c>
      <c r="AF3015" s="18">
        <f t="shared" si="603"/>
        <v>140</v>
      </c>
      <c r="AG3015" s="126">
        <f t="shared" si="604"/>
        <v>2.9997857295907426E-2</v>
      </c>
      <c r="AH3015" s="20">
        <v>13.6</v>
      </c>
      <c r="AI3015" s="20">
        <v>750</v>
      </c>
      <c r="AJ3015" s="20"/>
      <c r="AK3015" s="20">
        <v>688</v>
      </c>
      <c r="AL3015" s="20">
        <f t="shared" si="605"/>
        <v>75063.199999999997</v>
      </c>
      <c r="AM3015" s="7" t="s">
        <v>287</v>
      </c>
      <c r="AN3015" s="20"/>
      <c r="AO3015" s="21"/>
      <c r="AP3015" s="21"/>
      <c r="AQ3015" s="5" t="s">
        <v>2695</v>
      </c>
      <c r="AR3015" s="5" t="s">
        <v>2203</v>
      </c>
    </row>
    <row r="3016" spans="1:44">
      <c r="A3016" s="87" t="s">
        <v>562</v>
      </c>
      <c r="B3016" s="5">
        <v>1002814</v>
      </c>
      <c r="C3016" s="5" t="s">
        <v>565</v>
      </c>
      <c r="D3016" s="5" t="s">
        <v>55</v>
      </c>
      <c r="E3016" s="5" t="s">
        <v>2577</v>
      </c>
      <c r="F3016" s="5" t="s">
        <v>2230</v>
      </c>
      <c r="G3016" s="5" t="s">
        <v>2694</v>
      </c>
      <c r="H3016" s="6">
        <v>39576</v>
      </c>
      <c r="I3016" s="5" t="s">
        <v>575</v>
      </c>
      <c r="J3016" s="5" t="s">
        <v>2644</v>
      </c>
      <c r="K3016" s="5" t="s">
        <v>568</v>
      </c>
      <c r="L3016" s="7">
        <v>6</v>
      </c>
      <c r="M3016" s="7" t="s">
        <v>287</v>
      </c>
      <c r="N3016" s="8">
        <v>4667</v>
      </c>
      <c r="O3016" s="122">
        <v>0.02</v>
      </c>
      <c r="P3016" s="10">
        <f t="shared" si="594"/>
        <v>93</v>
      </c>
      <c r="Q3016" s="122">
        <v>5.0000000000000001E-3</v>
      </c>
      <c r="R3016" s="10">
        <f t="shared" si="595"/>
        <v>23</v>
      </c>
      <c r="S3016" s="122">
        <f t="shared" si="596"/>
        <v>2.4855367473751874E-2</v>
      </c>
      <c r="T3016" s="10">
        <f t="shared" si="597"/>
        <v>116</v>
      </c>
      <c r="U3016" s="10">
        <f t="shared" si="606"/>
        <v>4783</v>
      </c>
      <c r="V3016" s="11">
        <f>N3016+P3016</f>
        <v>4760</v>
      </c>
      <c r="W3016" s="12">
        <f t="shared" si="598"/>
        <v>93</v>
      </c>
      <c r="X3016" s="123">
        <f t="shared" si="599"/>
        <v>1.9900000000000001E-2</v>
      </c>
      <c r="Y3016" s="124" t="str">
        <f t="shared" si="600"/>
        <v>0.00%-8.40%</v>
      </c>
      <c r="Z3016" s="15"/>
      <c r="AA3016" s="15"/>
      <c r="AB3016" s="15"/>
      <c r="AC3016" s="125"/>
      <c r="AD3016" s="8">
        <f t="shared" si="601"/>
        <v>0</v>
      </c>
      <c r="AE3016" s="17">
        <f t="shared" si="602"/>
        <v>4760</v>
      </c>
      <c r="AF3016" s="18">
        <f t="shared" si="603"/>
        <v>93</v>
      </c>
      <c r="AG3016" s="126">
        <f t="shared" si="604"/>
        <v>1.9927148060852717E-2</v>
      </c>
      <c r="AH3016" s="20">
        <v>13.6</v>
      </c>
      <c r="AI3016" s="20">
        <v>650</v>
      </c>
      <c r="AJ3016" s="20"/>
      <c r="AK3016" s="20">
        <v>688</v>
      </c>
      <c r="AL3016" s="20">
        <f t="shared" si="605"/>
        <v>73224</v>
      </c>
      <c r="AM3016" s="7" t="s">
        <v>287</v>
      </c>
      <c r="AN3016" s="20"/>
      <c r="AO3016" s="21"/>
      <c r="AP3016" s="21"/>
      <c r="AQ3016" s="5" t="s">
        <v>2695</v>
      </c>
      <c r="AR3016" s="5" t="s">
        <v>2203</v>
      </c>
    </row>
    <row r="3017" spans="1:44">
      <c r="A3017" s="87" t="s">
        <v>562</v>
      </c>
      <c r="B3017" s="5">
        <v>1003076</v>
      </c>
      <c r="C3017" s="5" t="s">
        <v>565</v>
      </c>
      <c r="D3017" s="5" t="s">
        <v>55</v>
      </c>
      <c r="E3017" s="5" t="s">
        <v>2577</v>
      </c>
      <c r="F3017" s="5" t="s">
        <v>2230</v>
      </c>
      <c r="G3017" s="5" t="s">
        <v>2694</v>
      </c>
      <c r="H3017" s="6">
        <v>39881</v>
      </c>
      <c r="I3017" s="5" t="s">
        <v>575</v>
      </c>
      <c r="J3017" s="5" t="s">
        <v>653</v>
      </c>
      <c r="K3017" s="5" t="s">
        <v>568</v>
      </c>
      <c r="L3017" s="7">
        <v>6</v>
      </c>
      <c r="M3017" s="7" t="s">
        <v>287</v>
      </c>
      <c r="N3017" s="8">
        <v>4783</v>
      </c>
      <c r="O3017" s="122">
        <v>0.02</v>
      </c>
      <c r="P3017" s="10">
        <f t="shared" si="594"/>
        <v>96</v>
      </c>
      <c r="Q3017" s="122">
        <v>5.0000000000000001E-3</v>
      </c>
      <c r="R3017" s="10">
        <f t="shared" si="595"/>
        <v>24</v>
      </c>
      <c r="S3017" s="122">
        <f t="shared" si="596"/>
        <v>2.5088856366297305E-2</v>
      </c>
      <c r="T3017" s="10">
        <f t="shared" si="597"/>
        <v>120</v>
      </c>
      <c r="U3017" s="10">
        <f t="shared" si="606"/>
        <v>4903</v>
      </c>
      <c r="V3017" s="11">
        <v>4878.5</v>
      </c>
      <c r="W3017" s="12">
        <f t="shared" si="598"/>
        <v>95.5</v>
      </c>
      <c r="X3017" s="123">
        <f t="shared" si="599"/>
        <v>0.02</v>
      </c>
      <c r="Y3017" s="124" t="str">
        <f t="shared" si="600"/>
        <v>0.00%-8.40%</v>
      </c>
      <c r="Z3017" s="15"/>
      <c r="AA3017" s="15"/>
      <c r="AB3017" s="15"/>
      <c r="AC3017" s="125"/>
      <c r="AD3017" s="8">
        <f t="shared" si="601"/>
        <v>0</v>
      </c>
      <c r="AE3017" s="17">
        <f t="shared" si="602"/>
        <v>4878.5</v>
      </c>
      <c r="AF3017" s="18">
        <f t="shared" si="603"/>
        <v>95.5</v>
      </c>
      <c r="AG3017" s="126">
        <f t="shared" si="604"/>
        <v>1.9966548191511668E-2</v>
      </c>
      <c r="AH3017" s="20">
        <v>13.6</v>
      </c>
      <c r="AI3017" s="20">
        <v>750</v>
      </c>
      <c r="AJ3017" s="20"/>
      <c r="AK3017" s="20">
        <v>688</v>
      </c>
      <c r="AL3017" s="20">
        <f t="shared" si="605"/>
        <v>76035.599999999991</v>
      </c>
      <c r="AM3017" s="7" t="s">
        <v>287</v>
      </c>
      <c r="AN3017" s="20"/>
      <c r="AO3017" s="21"/>
      <c r="AP3017" s="21"/>
      <c r="AQ3017" s="5" t="s">
        <v>2695</v>
      </c>
      <c r="AR3017" s="5" t="s">
        <v>2203</v>
      </c>
    </row>
    <row r="3018" spans="1:44">
      <c r="A3018" s="87" t="s">
        <v>562</v>
      </c>
      <c r="B3018" s="5">
        <v>1003309</v>
      </c>
      <c r="C3018" s="5" t="s">
        <v>565</v>
      </c>
      <c r="D3018" s="5" t="s">
        <v>55</v>
      </c>
      <c r="E3018" s="5" t="s">
        <v>2577</v>
      </c>
      <c r="F3018" s="5" t="s">
        <v>2230</v>
      </c>
      <c r="G3018" s="5" t="s">
        <v>2694</v>
      </c>
      <c r="H3018" s="6">
        <v>39904</v>
      </c>
      <c r="I3018" s="5" t="s">
        <v>575</v>
      </c>
      <c r="J3018" s="5" t="s">
        <v>651</v>
      </c>
      <c r="K3018" s="5" t="s">
        <v>568</v>
      </c>
      <c r="L3018" s="7">
        <v>6</v>
      </c>
      <c r="M3018" s="7" t="s">
        <v>287</v>
      </c>
      <c r="N3018" s="8">
        <v>4812</v>
      </c>
      <c r="O3018" s="122">
        <v>0.02</v>
      </c>
      <c r="P3018" s="10">
        <f t="shared" si="594"/>
        <v>96</v>
      </c>
      <c r="Q3018" s="122">
        <v>5.0000000000000001E-3</v>
      </c>
      <c r="R3018" s="10">
        <f t="shared" si="595"/>
        <v>24</v>
      </c>
      <c r="S3018" s="122">
        <f t="shared" si="596"/>
        <v>2.4937655860349128E-2</v>
      </c>
      <c r="T3018" s="10">
        <f t="shared" si="597"/>
        <v>120</v>
      </c>
      <c r="U3018" s="10">
        <f t="shared" si="606"/>
        <v>4932</v>
      </c>
      <c r="V3018" s="11">
        <v>4956.5</v>
      </c>
      <c r="W3018" s="12">
        <f t="shared" si="598"/>
        <v>144.5</v>
      </c>
      <c r="X3018" s="123">
        <f t="shared" si="599"/>
        <v>0.03</v>
      </c>
      <c r="Y3018" s="124" t="str">
        <f t="shared" si="600"/>
        <v>0.00%-8.40%</v>
      </c>
      <c r="Z3018" s="15"/>
      <c r="AA3018" s="15"/>
      <c r="AB3018" s="15"/>
      <c r="AC3018" s="125"/>
      <c r="AD3018" s="8">
        <f t="shared" si="601"/>
        <v>0</v>
      </c>
      <c r="AE3018" s="17">
        <f t="shared" si="602"/>
        <v>4956.5</v>
      </c>
      <c r="AF3018" s="18">
        <f t="shared" si="603"/>
        <v>144.5</v>
      </c>
      <c r="AG3018" s="126">
        <f t="shared" si="604"/>
        <v>3.0029093931837059E-2</v>
      </c>
      <c r="AH3018" s="20">
        <v>13.6</v>
      </c>
      <c r="AI3018" s="20">
        <v>650</v>
      </c>
      <c r="AJ3018" s="20"/>
      <c r="AK3018" s="20">
        <v>688</v>
      </c>
      <c r="AL3018" s="20">
        <f t="shared" si="605"/>
        <v>75896.399999999994</v>
      </c>
      <c r="AM3018" s="7" t="s">
        <v>287</v>
      </c>
      <c r="AN3018" s="20"/>
      <c r="AO3018" s="21"/>
      <c r="AP3018" s="21"/>
      <c r="AQ3018" s="5" t="s">
        <v>2695</v>
      </c>
      <c r="AR3018" s="5" t="s">
        <v>2203</v>
      </c>
    </row>
    <row r="3019" spans="1:44">
      <c r="A3019" s="87" t="s">
        <v>562</v>
      </c>
      <c r="B3019" s="5">
        <v>1003999</v>
      </c>
      <c r="C3019" s="5" t="s">
        <v>565</v>
      </c>
      <c r="D3019" s="5" t="s">
        <v>55</v>
      </c>
      <c r="E3019" s="5" t="s">
        <v>2577</v>
      </c>
      <c r="F3019" s="5" t="s">
        <v>2230</v>
      </c>
      <c r="G3019" s="5" t="s">
        <v>2694</v>
      </c>
      <c r="H3019" s="6">
        <v>40023</v>
      </c>
      <c r="I3019" s="5" t="s">
        <v>575</v>
      </c>
      <c r="J3019" s="5" t="s">
        <v>653</v>
      </c>
      <c r="K3019" s="5" t="s">
        <v>568</v>
      </c>
      <c r="L3019" s="7">
        <v>6</v>
      </c>
      <c r="M3019" s="7" t="s">
        <v>287</v>
      </c>
      <c r="N3019" s="8">
        <v>4833</v>
      </c>
      <c r="O3019" s="122">
        <v>0.02</v>
      </c>
      <c r="P3019" s="10">
        <f t="shared" ref="P3019:P3082" si="607">ROUND(N3019*O3019,0)</f>
        <v>97</v>
      </c>
      <c r="Q3019" s="122">
        <v>5.0000000000000001E-3</v>
      </c>
      <c r="R3019" s="10">
        <f t="shared" ref="R3019:R3082" si="608">ROUND(N3019*Q3019,0)</f>
        <v>24</v>
      </c>
      <c r="S3019" s="122">
        <f t="shared" ref="S3019:S3082" si="609">T3019/N3019</f>
        <v>2.5036209393751292E-2</v>
      </c>
      <c r="T3019" s="10">
        <f t="shared" ref="T3019:T3082" si="610">P3019+R3019</f>
        <v>121</v>
      </c>
      <c r="U3019" s="10">
        <f t="shared" si="606"/>
        <v>4954</v>
      </c>
      <c r="V3019" s="11">
        <v>4954</v>
      </c>
      <c r="W3019" s="12">
        <f t="shared" ref="W3019:W3082" si="611">V3019-N3019</f>
        <v>121</v>
      </c>
      <c r="X3019" s="123">
        <f t="shared" ref="X3019:X3082" si="612">ROUND(V3019/N3019-1,4)</f>
        <v>2.5000000000000001E-2</v>
      </c>
      <c r="Y3019" s="124" t="str">
        <f t="shared" ref="Y3019:Y3082" si="613">IF(OR(L3019=1,L3019=2,L3019=4),TEXT(S3019*0.8,"0.00%")&amp;"-"&amp;TEXT(S3019*1.2,"0.00%"),IF(OR(L3019=3,L3019=6),TEXT(0,"0.00%")&amp;"-"&amp;TEXT(7%*1.2,"0.00%"),IF(OR(L3019=5,L3019=7),TEXT((R3019/N3019),"0.00%")&amp;"-"&amp;TEXT((R3019/N3019)+7%,"0.00%"),"")))</f>
        <v>0.00%-8.40%</v>
      </c>
      <c r="Z3019" s="15"/>
      <c r="AA3019" s="15"/>
      <c r="AB3019" s="15"/>
      <c r="AC3019" s="125"/>
      <c r="AD3019" s="8">
        <f t="shared" ref="AD3019:AD3082" si="614">ROUND(N3019*AC3019,0)</f>
        <v>0</v>
      </c>
      <c r="AE3019" s="17">
        <f t="shared" ref="AE3019:AE3082" si="615">V3019+AD3019</f>
        <v>4954</v>
      </c>
      <c r="AF3019" s="18">
        <f t="shared" ref="AF3019:AF3082" si="616">AE3019-N3019</f>
        <v>121</v>
      </c>
      <c r="AG3019" s="126">
        <f t="shared" ref="AG3019:AG3082" si="617">AE3019/N3019-1</f>
        <v>2.5036209393751285E-2</v>
      </c>
      <c r="AH3019" s="20">
        <v>13.6</v>
      </c>
      <c r="AI3019" s="20">
        <v>750</v>
      </c>
      <c r="AJ3019" s="20"/>
      <c r="AK3019" s="20">
        <v>688</v>
      </c>
      <c r="AL3019" s="20">
        <f t="shared" ref="AL3019:AL3082" si="618">AE3019*AH3019+AI3019*12+AK3019+IF(AB3019="",AJ3019,IF(AB3019="D",5000,IF(AB3019="C",1000,0)))*12</f>
        <v>77062.399999999994</v>
      </c>
      <c r="AM3019" s="7" t="s">
        <v>287</v>
      </c>
      <c r="AN3019" s="20"/>
      <c r="AO3019" s="21"/>
      <c r="AP3019" s="21"/>
      <c r="AQ3019" s="5" t="s">
        <v>2695</v>
      </c>
      <c r="AR3019" s="5" t="s">
        <v>2203</v>
      </c>
    </row>
    <row r="3020" spans="1:44">
      <c r="A3020" s="87" t="s">
        <v>562</v>
      </c>
      <c r="B3020" s="5">
        <v>1004151</v>
      </c>
      <c r="C3020" s="5" t="s">
        <v>565</v>
      </c>
      <c r="D3020" s="5" t="s">
        <v>55</v>
      </c>
      <c r="E3020" s="5" t="s">
        <v>2577</v>
      </c>
      <c r="F3020" s="5" t="s">
        <v>2230</v>
      </c>
      <c r="G3020" s="5" t="s">
        <v>2694</v>
      </c>
      <c r="H3020" s="6">
        <v>40102</v>
      </c>
      <c r="I3020" s="5" t="s">
        <v>489</v>
      </c>
      <c r="J3020" s="5" t="s">
        <v>489</v>
      </c>
      <c r="K3020" s="5" t="s">
        <v>568</v>
      </c>
      <c r="L3020" s="7">
        <v>6</v>
      </c>
      <c r="M3020" s="7" t="s">
        <v>287</v>
      </c>
      <c r="N3020" s="8">
        <v>5479</v>
      </c>
      <c r="O3020" s="122">
        <v>0.02</v>
      </c>
      <c r="P3020" s="10">
        <f t="shared" si="607"/>
        <v>110</v>
      </c>
      <c r="Q3020" s="122">
        <v>5.0000000000000001E-3</v>
      </c>
      <c r="R3020" s="10">
        <f t="shared" si="608"/>
        <v>27</v>
      </c>
      <c r="S3020" s="122">
        <f t="shared" si="609"/>
        <v>2.5004562876437306E-2</v>
      </c>
      <c r="T3020" s="10">
        <f t="shared" si="610"/>
        <v>137</v>
      </c>
      <c r="U3020" s="10">
        <f t="shared" si="606"/>
        <v>5616</v>
      </c>
      <c r="V3020" s="11">
        <v>5526</v>
      </c>
      <c r="W3020" s="12">
        <f t="shared" si="611"/>
        <v>47</v>
      </c>
      <c r="X3020" s="123">
        <f t="shared" si="612"/>
        <v>8.6E-3</v>
      </c>
      <c r="Y3020" s="124" t="str">
        <f t="shared" si="613"/>
        <v>0.00%-8.40%</v>
      </c>
      <c r="Z3020" s="15"/>
      <c r="AA3020" s="15"/>
      <c r="AB3020" s="15"/>
      <c r="AC3020" s="125"/>
      <c r="AD3020" s="8">
        <f t="shared" si="614"/>
        <v>0</v>
      </c>
      <c r="AE3020" s="17">
        <f t="shared" si="615"/>
        <v>5526</v>
      </c>
      <c r="AF3020" s="18">
        <f t="shared" si="616"/>
        <v>47</v>
      </c>
      <c r="AG3020" s="126">
        <f t="shared" si="617"/>
        <v>8.5782077021354652E-3</v>
      </c>
      <c r="AH3020" s="20">
        <v>13.6</v>
      </c>
      <c r="AI3020" s="20">
        <v>900</v>
      </c>
      <c r="AJ3020" s="20"/>
      <c r="AK3020" s="20">
        <v>688</v>
      </c>
      <c r="AL3020" s="20">
        <f t="shared" si="618"/>
        <v>86641.599999999991</v>
      </c>
      <c r="AM3020" s="7" t="s">
        <v>287</v>
      </c>
      <c r="AN3020" s="20" t="s">
        <v>588</v>
      </c>
      <c r="AO3020" s="21" t="s">
        <v>2713</v>
      </c>
      <c r="AP3020" s="21"/>
      <c r="AQ3020" s="5" t="s">
        <v>2695</v>
      </c>
      <c r="AR3020" s="5" t="s">
        <v>2203</v>
      </c>
    </row>
    <row r="3021" spans="1:44">
      <c r="A3021" s="87" t="s">
        <v>562</v>
      </c>
      <c r="B3021" s="5">
        <v>1004507</v>
      </c>
      <c r="C3021" s="5" t="s">
        <v>565</v>
      </c>
      <c r="D3021" s="5" t="s">
        <v>55</v>
      </c>
      <c r="E3021" s="5" t="s">
        <v>2577</v>
      </c>
      <c r="F3021" s="5" t="s">
        <v>2230</v>
      </c>
      <c r="G3021" s="5" t="s">
        <v>2694</v>
      </c>
      <c r="H3021" s="6">
        <v>40164</v>
      </c>
      <c r="I3021" s="5" t="s">
        <v>575</v>
      </c>
      <c r="J3021" s="5" t="s">
        <v>653</v>
      </c>
      <c r="K3021" s="5" t="s">
        <v>568</v>
      </c>
      <c r="L3021" s="7">
        <v>6</v>
      </c>
      <c r="M3021" s="7" t="s">
        <v>287</v>
      </c>
      <c r="N3021" s="8">
        <v>4570</v>
      </c>
      <c r="O3021" s="122">
        <v>0.02</v>
      </c>
      <c r="P3021" s="10">
        <f t="shared" si="607"/>
        <v>91</v>
      </c>
      <c r="Q3021" s="122">
        <v>5.0000000000000001E-3</v>
      </c>
      <c r="R3021" s="10">
        <f t="shared" si="608"/>
        <v>23</v>
      </c>
      <c r="S3021" s="122">
        <f t="shared" si="609"/>
        <v>2.4945295404814005E-2</v>
      </c>
      <c r="T3021" s="10">
        <f t="shared" si="610"/>
        <v>114</v>
      </c>
      <c r="U3021" s="10">
        <f t="shared" si="606"/>
        <v>4684</v>
      </c>
      <c r="V3021" s="11">
        <v>4730</v>
      </c>
      <c r="W3021" s="12">
        <f t="shared" si="611"/>
        <v>160</v>
      </c>
      <c r="X3021" s="123">
        <f t="shared" si="612"/>
        <v>3.5000000000000003E-2</v>
      </c>
      <c r="Y3021" s="124" t="str">
        <f t="shared" si="613"/>
        <v>0.00%-8.40%</v>
      </c>
      <c r="Z3021" s="15"/>
      <c r="AA3021" s="15"/>
      <c r="AB3021" s="15"/>
      <c r="AC3021" s="125"/>
      <c r="AD3021" s="8">
        <f t="shared" si="614"/>
        <v>0</v>
      </c>
      <c r="AE3021" s="17">
        <f t="shared" si="615"/>
        <v>4730</v>
      </c>
      <c r="AF3021" s="18">
        <f t="shared" si="616"/>
        <v>160</v>
      </c>
      <c r="AG3021" s="126">
        <f t="shared" si="617"/>
        <v>3.5010940919037115E-2</v>
      </c>
      <c r="AH3021" s="20">
        <v>13.6</v>
      </c>
      <c r="AI3021" s="20">
        <v>750</v>
      </c>
      <c r="AJ3021" s="20"/>
      <c r="AK3021" s="20">
        <v>688</v>
      </c>
      <c r="AL3021" s="20">
        <f t="shared" si="618"/>
        <v>74016</v>
      </c>
      <c r="AM3021" s="7" t="s">
        <v>287</v>
      </c>
      <c r="AN3021" s="20"/>
      <c r="AO3021" s="21"/>
      <c r="AP3021" s="21"/>
      <c r="AQ3021" s="5" t="s">
        <v>2695</v>
      </c>
      <c r="AR3021" s="5" t="s">
        <v>2203</v>
      </c>
    </row>
    <row r="3022" spans="1:44">
      <c r="A3022" s="87" t="s">
        <v>562</v>
      </c>
      <c r="B3022" s="5">
        <v>1004679</v>
      </c>
      <c r="C3022" s="5" t="s">
        <v>565</v>
      </c>
      <c r="D3022" s="5" t="s">
        <v>55</v>
      </c>
      <c r="E3022" s="5" t="s">
        <v>2577</v>
      </c>
      <c r="F3022" s="5" t="s">
        <v>2230</v>
      </c>
      <c r="G3022" s="5" t="s">
        <v>2694</v>
      </c>
      <c r="H3022" s="6">
        <v>40193</v>
      </c>
      <c r="I3022" s="5" t="s">
        <v>575</v>
      </c>
      <c r="J3022" s="5" t="s">
        <v>653</v>
      </c>
      <c r="K3022" s="5" t="s">
        <v>568</v>
      </c>
      <c r="L3022" s="7">
        <v>6</v>
      </c>
      <c r="M3022" s="7" t="s">
        <v>287</v>
      </c>
      <c r="N3022" s="8">
        <v>4951</v>
      </c>
      <c r="O3022" s="122">
        <v>0.02</v>
      </c>
      <c r="P3022" s="10">
        <f t="shared" si="607"/>
        <v>99</v>
      </c>
      <c r="Q3022" s="122">
        <v>5.0000000000000001E-3</v>
      </c>
      <c r="R3022" s="10">
        <f t="shared" si="608"/>
        <v>25</v>
      </c>
      <c r="S3022" s="122">
        <f t="shared" si="609"/>
        <v>2.5045445364572812E-2</v>
      </c>
      <c r="T3022" s="10">
        <f t="shared" si="610"/>
        <v>124</v>
      </c>
      <c r="U3022" s="10">
        <f t="shared" si="606"/>
        <v>5075</v>
      </c>
      <c r="V3022" s="11">
        <v>5075</v>
      </c>
      <c r="W3022" s="12">
        <f t="shared" si="611"/>
        <v>124</v>
      </c>
      <c r="X3022" s="123">
        <f t="shared" si="612"/>
        <v>2.5000000000000001E-2</v>
      </c>
      <c r="Y3022" s="124" t="str">
        <f t="shared" si="613"/>
        <v>0.00%-8.40%</v>
      </c>
      <c r="Z3022" s="15"/>
      <c r="AA3022" s="15"/>
      <c r="AB3022" s="15"/>
      <c r="AC3022" s="125"/>
      <c r="AD3022" s="8">
        <f t="shared" si="614"/>
        <v>0</v>
      </c>
      <c r="AE3022" s="17">
        <f t="shared" si="615"/>
        <v>5075</v>
      </c>
      <c r="AF3022" s="18">
        <f t="shared" si="616"/>
        <v>124</v>
      </c>
      <c r="AG3022" s="126">
        <f t="shared" si="617"/>
        <v>2.504544536457276E-2</v>
      </c>
      <c r="AH3022" s="20">
        <v>13.6</v>
      </c>
      <c r="AI3022" s="20">
        <v>750</v>
      </c>
      <c r="AJ3022" s="20"/>
      <c r="AK3022" s="20">
        <v>688</v>
      </c>
      <c r="AL3022" s="20">
        <f t="shared" si="618"/>
        <v>78708</v>
      </c>
      <c r="AM3022" s="7" t="s">
        <v>287</v>
      </c>
      <c r="AN3022" s="20"/>
      <c r="AO3022" s="21"/>
      <c r="AP3022" s="21"/>
      <c r="AQ3022" s="5" t="s">
        <v>2695</v>
      </c>
      <c r="AR3022" s="5" t="s">
        <v>2203</v>
      </c>
    </row>
    <row r="3023" spans="1:44">
      <c r="A3023" s="87" t="s">
        <v>562</v>
      </c>
      <c r="B3023" s="5">
        <v>1005033</v>
      </c>
      <c r="C3023" s="5" t="s">
        <v>565</v>
      </c>
      <c r="D3023" s="5" t="s">
        <v>55</v>
      </c>
      <c r="E3023" s="5" t="s">
        <v>2577</v>
      </c>
      <c r="F3023" s="5" t="s">
        <v>2230</v>
      </c>
      <c r="G3023" s="5" t="s">
        <v>2694</v>
      </c>
      <c r="H3023" s="6">
        <v>40260</v>
      </c>
      <c r="I3023" s="5" t="s">
        <v>489</v>
      </c>
      <c r="J3023" s="5" t="s">
        <v>489</v>
      </c>
      <c r="K3023" s="5" t="s">
        <v>568</v>
      </c>
      <c r="L3023" s="7">
        <v>6</v>
      </c>
      <c r="M3023" s="7" t="s">
        <v>287</v>
      </c>
      <c r="N3023" s="8">
        <v>5090</v>
      </c>
      <c r="O3023" s="122">
        <v>0.02</v>
      </c>
      <c r="P3023" s="10">
        <f t="shared" si="607"/>
        <v>102</v>
      </c>
      <c r="Q3023" s="122">
        <v>5.0000000000000001E-3</v>
      </c>
      <c r="R3023" s="10">
        <f t="shared" si="608"/>
        <v>25</v>
      </c>
      <c r="S3023" s="122">
        <f t="shared" si="609"/>
        <v>2.4950884086444008E-2</v>
      </c>
      <c r="T3023" s="10">
        <f t="shared" si="610"/>
        <v>127</v>
      </c>
      <c r="U3023" s="10">
        <f t="shared" si="606"/>
        <v>5217</v>
      </c>
      <c r="V3023" s="11">
        <v>5217</v>
      </c>
      <c r="W3023" s="12">
        <f t="shared" si="611"/>
        <v>127</v>
      </c>
      <c r="X3023" s="123">
        <f t="shared" si="612"/>
        <v>2.5000000000000001E-2</v>
      </c>
      <c r="Y3023" s="124" t="str">
        <f t="shared" si="613"/>
        <v>0.00%-8.40%</v>
      </c>
      <c r="Z3023" s="15"/>
      <c r="AA3023" s="15"/>
      <c r="AB3023" s="15"/>
      <c r="AC3023" s="125"/>
      <c r="AD3023" s="8">
        <f t="shared" si="614"/>
        <v>0</v>
      </c>
      <c r="AE3023" s="17">
        <f t="shared" si="615"/>
        <v>5217</v>
      </c>
      <c r="AF3023" s="18">
        <f t="shared" si="616"/>
        <v>127</v>
      </c>
      <c r="AG3023" s="126">
        <f t="shared" si="617"/>
        <v>2.4950884086444081E-2</v>
      </c>
      <c r="AH3023" s="20">
        <v>13.6</v>
      </c>
      <c r="AI3023" s="20">
        <v>850</v>
      </c>
      <c r="AJ3023" s="20"/>
      <c r="AK3023" s="20">
        <v>688</v>
      </c>
      <c r="AL3023" s="20">
        <f t="shared" si="618"/>
        <v>81839.199999999997</v>
      </c>
      <c r="AM3023" s="7" t="s">
        <v>287</v>
      </c>
      <c r="AN3023" s="20"/>
      <c r="AO3023" s="21"/>
      <c r="AP3023" s="21"/>
      <c r="AQ3023" s="5" t="s">
        <v>2695</v>
      </c>
      <c r="AR3023" s="5" t="s">
        <v>2203</v>
      </c>
    </row>
    <row r="3024" spans="1:44">
      <c r="A3024" s="87" t="s">
        <v>562</v>
      </c>
      <c r="B3024" s="5">
        <v>1005051</v>
      </c>
      <c r="C3024" s="5" t="s">
        <v>565</v>
      </c>
      <c r="D3024" s="5" t="s">
        <v>55</v>
      </c>
      <c r="E3024" s="5" t="s">
        <v>2577</v>
      </c>
      <c r="F3024" s="5" t="s">
        <v>2230</v>
      </c>
      <c r="G3024" s="5" t="s">
        <v>2694</v>
      </c>
      <c r="H3024" s="6">
        <v>40260</v>
      </c>
      <c r="I3024" s="5" t="s">
        <v>586</v>
      </c>
      <c r="J3024" s="5" t="s">
        <v>713</v>
      </c>
      <c r="K3024" s="5" t="s">
        <v>568</v>
      </c>
      <c r="L3024" s="7">
        <v>6</v>
      </c>
      <c r="M3024" s="7" t="s">
        <v>287</v>
      </c>
      <c r="N3024" s="8">
        <v>5487</v>
      </c>
      <c r="O3024" s="122">
        <v>0.02</v>
      </c>
      <c r="P3024" s="10">
        <f t="shared" si="607"/>
        <v>110</v>
      </c>
      <c r="Q3024" s="122">
        <v>5.0000000000000001E-3</v>
      </c>
      <c r="R3024" s="10">
        <f t="shared" si="608"/>
        <v>27</v>
      </c>
      <c r="S3024" s="122">
        <f t="shared" si="609"/>
        <v>2.4968106433388006E-2</v>
      </c>
      <c r="T3024" s="10">
        <f t="shared" si="610"/>
        <v>137</v>
      </c>
      <c r="U3024" s="10">
        <f t="shared" si="606"/>
        <v>5624</v>
      </c>
      <c r="V3024" s="11">
        <f>U3024</f>
        <v>5624</v>
      </c>
      <c r="W3024" s="12">
        <f t="shared" si="611"/>
        <v>137</v>
      </c>
      <c r="X3024" s="123">
        <f t="shared" si="612"/>
        <v>2.5000000000000001E-2</v>
      </c>
      <c r="Y3024" s="124" t="str">
        <f t="shared" si="613"/>
        <v>0.00%-8.40%</v>
      </c>
      <c r="Z3024" s="15"/>
      <c r="AA3024" s="15"/>
      <c r="AB3024" s="15"/>
      <c r="AC3024" s="125"/>
      <c r="AD3024" s="8">
        <f t="shared" si="614"/>
        <v>0</v>
      </c>
      <c r="AE3024" s="17">
        <f t="shared" si="615"/>
        <v>5624</v>
      </c>
      <c r="AF3024" s="18">
        <f t="shared" si="616"/>
        <v>137</v>
      </c>
      <c r="AG3024" s="126">
        <f t="shared" si="617"/>
        <v>2.4968106433387982E-2</v>
      </c>
      <c r="AH3024" s="20">
        <v>13.6</v>
      </c>
      <c r="AI3024" s="20">
        <v>750</v>
      </c>
      <c r="AJ3024" s="20"/>
      <c r="AK3024" s="20">
        <v>688</v>
      </c>
      <c r="AL3024" s="20">
        <f t="shared" si="618"/>
        <v>86174.399999999994</v>
      </c>
      <c r="AM3024" s="7" t="s">
        <v>287</v>
      </c>
      <c r="AN3024" s="20"/>
      <c r="AO3024" s="21"/>
      <c r="AP3024" s="21"/>
      <c r="AQ3024" s="5" t="s">
        <v>2695</v>
      </c>
      <c r="AR3024" s="5" t="s">
        <v>2203</v>
      </c>
    </row>
    <row r="3025" spans="1:44">
      <c r="A3025" s="87" t="s">
        <v>562</v>
      </c>
      <c r="B3025" s="5">
        <v>1005177</v>
      </c>
      <c r="C3025" s="5" t="s">
        <v>565</v>
      </c>
      <c r="D3025" s="5" t="s">
        <v>55</v>
      </c>
      <c r="E3025" s="5" t="s">
        <v>2577</v>
      </c>
      <c r="F3025" s="5" t="s">
        <v>2230</v>
      </c>
      <c r="G3025" s="5" t="s">
        <v>2694</v>
      </c>
      <c r="H3025" s="6">
        <v>40264</v>
      </c>
      <c r="I3025" s="5" t="s">
        <v>575</v>
      </c>
      <c r="J3025" s="5" t="s">
        <v>653</v>
      </c>
      <c r="K3025" s="5" t="s">
        <v>568</v>
      </c>
      <c r="L3025" s="7">
        <v>6</v>
      </c>
      <c r="M3025" s="7" t="s">
        <v>287</v>
      </c>
      <c r="N3025" s="8">
        <v>4575</v>
      </c>
      <c r="O3025" s="122">
        <v>0.02</v>
      </c>
      <c r="P3025" s="10">
        <f t="shared" si="607"/>
        <v>92</v>
      </c>
      <c r="Q3025" s="122">
        <v>5.0000000000000001E-3</v>
      </c>
      <c r="R3025" s="10">
        <f t="shared" si="608"/>
        <v>23</v>
      </c>
      <c r="S3025" s="122">
        <f t="shared" si="609"/>
        <v>2.5136612021857924E-2</v>
      </c>
      <c r="T3025" s="10">
        <f t="shared" si="610"/>
        <v>115</v>
      </c>
      <c r="U3025" s="10">
        <f t="shared" si="606"/>
        <v>4690</v>
      </c>
      <c r="V3025" s="11">
        <v>4666.5</v>
      </c>
      <c r="W3025" s="12">
        <f t="shared" si="611"/>
        <v>91.5</v>
      </c>
      <c r="X3025" s="123">
        <f t="shared" si="612"/>
        <v>0.02</v>
      </c>
      <c r="Y3025" s="124" t="str">
        <f t="shared" si="613"/>
        <v>0.00%-8.40%</v>
      </c>
      <c r="Z3025" s="15"/>
      <c r="AA3025" s="15"/>
      <c r="AB3025" s="15"/>
      <c r="AC3025" s="125"/>
      <c r="AD3025" s="8">
        <f t="shared" si="614"/>
        <v>0</v>
      </c>
      <c r="AE3025" s="17">
        <f t="shared" si="615"/>
        <v>4666.5</v>
      </c>
      <c r="AF3025" s="18">
        <f t="shared" si="616"/>
        <v>91.5</v>
      </c>
      <c r="AG3025" s="126">
        <f t="shared" si="617"/>
        <v>2.0000000000000018E-2</v>
      </c>
      <c r="AH3025" s="20">
        <v>13.6</v>
      </c>
      <c r="AI3025" s="20">
        <v>750</v>
      </c>
      <c r="AJ3025" s="20"/>
      <c r="AK3025" s="20">
        <v>688</v>
      </c>
      <c r="AL3025" s="20">
        <f t="shared" si="618"/>
        <v>73152.399999999994</v>
      </c>
      <c r="AM3025" s="7" t="s">
        <v>287</v>
      </c>
      <c r="AN3025" s="20"/>
      <c r="AO3025" s="21"/>
      <c r="AP3025" s="21"/>
      <c r="AQ3025" s="5" t="s">
        <v>2695</v>
      </c>
      <c r="AR3025" s="5" t="s">
        <v>2203</v>
      </c>
    </row>
    <row r="3026" spans="1:44">
      <c r="A3026" s="87" t="s">
        <v>562</v>
      </c>
      <c r="B3026" s="5">
        <v>1005262</v>
      </c>
      <c r="C3026" s="5" t="s">
        <v>565</v>
      </c>
      <c r="D3026" s="5" t="s">
        <v>55</v>
      </c>
      <c r="E3026" s="5" t="s">
        <v>2577</v>
      </c>
      <c r="F3026" s="5" t="s">
        <v>2230</v>
      </c>
      <c r="G3026" s="5" t="s">
        <v>2694</v>
      </c>
      <c r="H3026" s="6">
        <v>40274</v>
      </c>
      <c r="I3026" s="5" t="s">
        <v>575</v>
      </c>
      <c r="J3026" s="5" t="s">
        <v>653</v>
      </c>
      <c r="K3026" s="5" t="s">
        <v>568</v>
      </c>
      <c r="L3026" s="7">
        <v>6</v>
      </c>
      <c r="M3026" s="7" t="s">
        <v>287</v>
      </c>
      <c r="N3026" s="8">
        <v>4677</v>
      </c>
      <c r="O3026" s="122">
        <v>0.02</v>
      </c>
      <c r="P3026" s="10">
        <f t="shared" si="607"/>
        <v>94</v>
      </c>
      <c r="Q3026" s="122">
        <v>5.0000000000000001E-3</v>
      </c>
      <c r="R3026" s="10">
        <f t="shared" si="608"/>
        <v>23</v>
      </c>
      <c r="S3026" s="122">
        <f t="shared" si="609"/>
        <v>2.5016035920461834E-2</v>
      </c>
      <c r="T3026" s="10">
        <f t="shared" si="610"/>
        <v>117</v>
      </c>
      <c r="U3026" s="10">
        <f t="shared" si="606"/>
        <v>4794</v>
      </c>
      <c r="V3026" s="11">
        <v>4794</v>
      </c>
      <c r="W3026" s="12">
        <f t="shared" si="611"/>
        <v>117</v>
      </c>
      <c r="X3026" s="123">
        <f t="shared" si="612"/>
        <v>2.5000000000000001E-2</v>
      </c>
      <c r="Y3026" s="124" t="str">
        <f t="shared" si="613"/>
        <v>0.00%-8.40%</v>
      </c>
      <c r="Z3026" s="15"/>
      <c r="AA3026" s="15"/>
      <c r="AB3026" s="15"/>
      <c r="AC3026" s="125"/>
      <c r="AD3026" s="8">
        <f t="shared" si="614"/>
        <v>0</v>
      </c>
      <c r="AE3026" s="17">
        <f t="shared" si="615"/>
        <v>4794</v>
      </c>
      <c r="AF3026" s="18">
        <f t="shared" si="616"/>
        <v>117</v>
      </c>
      <c r="AG3026" s="126">
        <f t="shared" si="617"/>
        <v>2.5016035920461865E-2</v>
      </c>
      <c r="AH3026" s="20">
        <v>13.6</v>
      </c>
      <c r="AI3026" s="20">
        <v>750</v>
      </c>
      <c r="AJ3026" s="20"/>
      <c r="AK3026" s="20">
        <v>688</v>
      </c>
      <c r="AL3026" s="20">
        <f t="shared" si="618"/>
        <v>74886.399999999994</v>
      </c>
      <c r="AM3026" s="7" t="s">
        <v>287</v>
      </c>
      <c r="AN3026" s="20"/>
      <c r="AO3026" s="21"/>
      <c r="AP3026" s="21"/>
      <c r="AQ3026" s="5" t="s">
        <v>2695</v>
      </c>
      <c r="AR3026" s="5" t="s">
        <v>2203</v>
      </c>
    </row>
    <row r="3027" spans="1:44">
      <c r="A3027" s="87" t="s">
        <v>562</v>
      </c>
      <c r="B3027" s="5">
        <v>1005478</v>
      </c>
      <c r="C3027" s="5" t="s">
        <v>565</v>
      </c>
      <c r="D3027" s="5" t="s">
        <v>55</v>
      </c>
      <c r="E3027" s="5" t="s">
        <v>2577</v>
      </c>
      <c r="F3027" s="5" t="s">
        <v>2230</v>
      </c>
      <c r="G3027" s="5" t="s">
        <v>2694</v>
      </c>
      <c r="H3027" s="6">
        <v>40302</v>
      </c>
      <c r="I3027" s="5" t="s">
        <v>575</v>
      </c>
      <c r="J3027" s="5" t="s">
        <v>653</v>
      </c>
      <c r="K3027" s="5" t="s">
        <v>568</v>
      </c>
      <c r="L3027" s="7">
        <v>6</v>
      </c>
      <c r="M3027" s="7" t="s">
        <v>287</v>
      </c>
      <c r="N3027" s="8">
        <v>4801</v>
      </c>
      <c r="O3027" s="122">
        <v>0.02</v>
      </c>
      <c r="P3027" s="10">
        <f t="shared" si="607"/>
        <v>96</v>
      </c>
      <c r="Q3027" s="122">
        <v>5.0000000000000001E-3</v>
      </c>
      <c r="R3027" s="10">
        <f t="shared" si="608"/>
        <v>24</v>
      </c>
      <c r="S3027" s="122">
        <f t="shared" si="609"/>
        <v>2.4994792751510102E-2</v>
      </c>
      <c r="T3027" s="10">
        <f t="shared" si="610"/>
        <v>120</v>
      </c>
      <c r="U3027" s="10">
        <f t="shared" si="606"/>
        <v>4921</v>
      </c>
      <c r="V3027" s="11">
        <v>4945</v>
      </c>
      <c r="W3027" s="12">
        <f t="shared" si="611"/>
        <v>144</v>
      </c>
      <c r="X3027" s="123">
        <f t="shared" si="612"/>
        <v>0.03</v>
      </c>
      <c r="Y3027" s="124" t="str">
        <f t="shared" si="613"/>
        <v>0.00%-8.40%</v>
      </c>
      <c r="Z3027" s="15"/>
      <c r="AA3027" s="15"/>
      <c r="AB3027" s="15"/>
      <c r="AC3027" s="125"/>
      <c r="AD3027" s="8">
        <f t="shared" si="614"/>
        <v>0</v>
      </c>
      <c r="AE3027" s="17">
        <f t="shared" si="615"/>
        <v>4945</v>
      </c>
      <c r="AF3027" s="18">
        <f t="shared" si="616"/>
        <v>144</v>
      </c>
      <c r="AG3027" s="126">
        <f t="shared" si="617"/>
        <v>2.9993751301812033E-2</v>
      </c>
      <c r="AH3027" s="20">
        <v>13.6</v>
      </c>
      <c r="AI3027" s="20">
        <v>750</v>
      </c>
      <c r="AJ3027" s="20"/>
      <c r="AK3027" s="20">
        <v>688</v>
      </c>
      <c r="AL3027" s="20">
        <f t="shared" si="618"/>
        <v>76940</v>
      </c>
      <c r="AM3027" s="7" t="s">
        <v>287</v>
      </c>
      <c r="AN3027" s="20"/>
      <c r="AO3027" s="21"/>
      <c r="AP3027" s="21"/>
      <c r="AQ3027" s="5" t="s">
        <v>2695</v>
      </c>
      <c r="AR3027" s="5" t="s">
        <v>2203</v>
      </c>
    </row>
    <row r="3028" spans="1:44" ht="14.4">
      <c r="A3028" s="87" t="s">
        <v>562</v>
      </c>
      <c r="B3028" s="5">
        <v>1005545</v>
      </c>
      <c r="C3028" s="5" t="s">
        <v>565</v>
      </c>
      <c r="D3028" s="5" t="s">
        <v>55</v>
      </c>
      <c r="E3028" s="5" t="s">
        <v>2577</v>
      </c>
      <c r="F3028" s="5" t="s">
        <v>2230</v>
      </c>
      <c r="G3028" s="5" t="s">
        <v>2694</v>
      </c>
      <c r="H3028" s="6">
        <v>40309</v>
      </c>
      <c r="I3028" s="5" t="s">
        <v>575</v>
      </c>
      <c r="J3028" s="5" t="s">
        <v>653</v>
      </c>
      <c r="K3028" s="5" t="s">
        <v>568</v>
      </c>
      <c r="L3028" s="7">
        <v>6</v>
      </c>
      <c r="M3028" s="7" t="s">
        <v>287</v>
      </c>
      <c r="N3028" s="8">
        <v>4934</v>
      </c>
      <c r="O3028" s="122">
        <v>0.02</v>
      </c>
      <c r="P3028" s="10">
        <f t="shared" si="607"/>
        <v>99</v>
      </c>
      <c r="Q3028" s="122">
        <v>5.0000000000000001E-3</v>
      </c>
      <c r="R3028" s="10">
        <f t="shared" si="608"/>
        <v>25</v>
      </c>
      <c r="S3028" s="122">
        <f t="shared" si="609"/>
        <v>2.513173895419538E-2</v>
      </c>
      <c r="T3028" s="10">
        <f t="shared" si="610"/>
        <v>124</v>
      </c>
      <c r="U3028" s="10">
        <f t="shared" si="606"/>
        <v>5058</v>
      </c>
      <c r="V3028" s="11">
        <v>5032.5</v>
      </c>
      <c r="W3028" s="12">
        <f t="shared" si="611"/>
        <v>98.5</v>
      </c>
      <c r="X3028" s="123">
        <f t="shared" si="612"/>
        <v>0.02</v>
      </c>
      <c r="Y3028" s="124" t="str">
        <f t="shared" si="613"/>
        <v>0.00%-8.40%</v>
      </c>
      <c r="Z3028" s="15" t="s">
        <v>112</v>
      </c>
      <c r="AA3028" s="451" t="s">
        <v>2714</v>
      </c>
      <c r="AB3028" s="15"/>
      <c r="AC3028" s="125">
        <v>0.1</v>
      </c>
      <c r="AD3028" s="8">
        <f t="shared" si="614"/>
        <v>493</v>
      </c>
      <c r="AE3028" s="17">
        <f t="shared" si="615"/>
        <v>5525.5</v>
      </c>
      <c r="AF3028" s="18">
        <f t="shared" si="616"/>
        <v>591.5</v>
      </c>
      <c r="AG3028" s="126">
        <f t="shared" si="617"/>
        <v>0.11988244831779493</v>
      </c>
      <c r="AH3028" s="20">
        <v>13.6</v>
      </c>
      <c r="AI3028" s="20">
        <v>800</v>
      </c>
      <c r="AJ3028" s="20"/>
      <c r="AK3028" s="20">
        <v>688</v>
      </c>
      <c r="AL3028" s="20">
        <f t="shared" si="618"/>
        <v>85434.8</v>
      </c>
      <c r="AM3028" s="7" t="s">
        <v>287</v>
      </c>
      <c r="AN3028" s="20"/>
      <c r="AO3028" s="21"/>
      <c r="AP3028" s="21"/>
      <c r="AQ3028" s="5" t="s">
        <v>2695</v>
      </c>
      <c r="AR3028" s="5" t="s">
        <v>2203</v>
      </c>
    </row>
    <row r="3029" spans="1:44">
      <c r="A3029" s="87" t="s">
        <v>562</v>
      </c>
      <c r="B3029" s="5">
        <v>1005566</v>
      </c>
      <c r="C3029" s="5" t="s">
        <v>565</v>
      </c>
      <c r="D3029" s="5" t="s">
        <v>55</v>
      </c>
      <c r="E3029" s="5" t="s">
        <v>2577</v>
      </c>
      <c r="F3029" s="5" t="s">
        <v>2230</v>
      </c>
      <c r="G3029" s="5" t="s">
        <v>2694</v>
      </c>
      <c r="H3029" s="6">
        <v>40309</v>
      </c>
      <c r="I3029" s="5" t="s">
        <v>575</v>
      </c>
      <c r="J3029" s="5" t="s">
        <v>2644</v>
      </c>
      <c r="K3029" s="5" t="s">
        <v>568</v>
      </c>
      <c r="L3029" s="7">
        <v>6</v>
      </c>
      <c r="M3029" s="7" t="s">
        <v>287</v>
      </c>
      <c r="N3029" s="8">
        <v>4474</v>
      </c>
      <c r="O3029" s="122">
        <v>0.02</v>
      </c>
      <c r="P3029" s="10">
        <f t="shared" si="607"/>
        <v>89</v>
      </c>
      <c r="Q3029" s="122">
        <v>5.0000000000000001E-3</v>
      </c>
      <c r="R3029" s="10">
        <f t="shared" si="608"/>
        <v>22</v>
      </c>
      <c r="S3029" s="122">
        <f t="shared" si="609"/>
        <v>2.4810013410818059E-2</v>
      </c>
      <c r="T3029" s="10">
        <f t="shared" si="610"/>
        <v>111</v>
      </c>
      <c r="U3029" s="10">
        <f t="shared" si="606"/>
        <v>4585</v>
      </c>
      <c r="V3029" s="11">
        <f>N3029+P3029</f>
        <v>4563</v>
      </c>
      <c r="W3029" s="12">
        <f t="shared" si="611"/>
        <v>89</v>
      </c>
      <c r="X3029" s="123">
        <f t="shared" si="612"/>
        <v>1.9900000000000001E-2</v>
      </c>
      <c r="Y3029" s="124" t="str">
        <f t="shared" si="613"/>
        <v>0.00%-8.40%</v>
      </c>
      <c r="Z3029" s="15"/>
      <c r="AA3029" s="15"/>
      <c r="AB3029" s="15"/>
      <c r="AC3029" s="125"/>
      <c r="AD3029" s="8">
        <f t="shared" si="614"/>
        <v>0</v>
      </c>
      <c r="AE3029" s="17">
        <f t="shared" si="615"/>
        <v>4563</v>
      </c>
      <c r="AF3029" s="18">
        <f t="shared" si="616"/>
        <v>89</v>
      </c>
      <c r="AG3029" s="126">
        <f t="shared" si="617"/>
        <v>1.9892713455520683E-2</v>
      </c>
      <c r="AH3029" s="20">
        <v>13.6</v>
      </c>
      <c r="AI3029" s="20">
        <v>650</v>
      </c>
      <c r="AJ3029" s="20"/>
      <c r="AK3029" s="20">
        <v>688</v>
      </c>
      <c r="AL3029" s="20">
        <f t="shared" si="618"/>
        <v>70544.799999999988</v>
      </c>
      <c r="AM3029" s="7" t="s">
        <v>287</v>
      </c>
      <c r="AN3029" s="20"/>
      <c r="AO3029" s="21"/>
      <c r="AP3029" s="21"/>
      <c r="AQ3029" s="5" t="s">
        <v>2695</v>
      </c>
      <c r="AR3029" s="5" t="s">
        <v>2203</v>
      </c>
    </row>
    <row r="3030" spans="1:44">
      <c r="A3030" s="87" t="s">
        <v>562</v>
      </c>
      <c r="B3030" s="5">
        <v>1005709</v>
      </c>
      <c r="C3030" s="5" t="s">
        <v>565</v>
      </c>
      <c r="D3030" s="5" t="s">
        <v>55</v>
      </c>
      <c r="E3030" s="5" t="s">
        <v>2577</v>
      </c>
      <c r="F3030" s="5" t="s">
        <v>2230</v>
      </c>
      <c r="G3030" s="5" t="s">
        <v>2694</v>
      </c>
      <c r="H3030" s="6">
        <v>40326</v>
      </c>
      <c r="I3030" s="5" t="s">
        <v>575</v>
      </c>
      <c r="J3030" s="5" t="s">
        <v>651</v>
      </c>
      <c r="K3030" s="5" t="s">
        <v>568</v>
      </c>
      <c r="L3030" s="7">
        <v>6</v>
      </c>
      <c r="M3030" s="7" t="s">
        <v>287</v>
      </c>
      <c r="N3030" s="8">
        <v>4424</v>
      </c>
      <c r="O3030" s="122">
        <v>0.02</v>
      </c>
      <c r="P3030" s="10">
        <f t="shared" si="607"/>
        <v>88</v>
      </c>
      <c r="Q3030" s="122">
        <v>5.0000000000000001E-3</v>
      </c>
      <c r="R3030" s="10">
        <f t="shared" si="608"/>
        <v>22</v>
      </c>
      <c r="S3030" s="122">
        <f t="shared" si="609"/>
        <v>2.4864376130198915E-2</v>
      </c>
      <c r="T3030" s="10">
        <f t="shared" si="610"/>
        <v>110</v>
      </c>
      <c r="U3030" s="10">
        <f t="shared" si="606"/>
        <v>4534</v>
      </c>
      <c r="V3030" s="11">
        <v>4534.5</v>
      </c>
      <c r="W3030" s="12">
        <f t="shared" si="611"/>
        <v>110.5</v>
      </c>
      <c r="X3030" s="123">
        <f t="shared" si="612"/>
        <v>2.5000000000000001E-2</v>
      </c>
      <c r="Y3030" s="124" t="str">
        <f t="shared" si="613"/>
        <v>0.00%-8.40%</v>
      </c>
      <c r="Z3030" s="15"/>
      <c r="AA3030" s="15"/>
      <c r="AB3030" s="15"/>
      <c r="AC3030" s="125"/>
      <c r="AD3030" s="8">
        <f t="shared" si="614"/>
        <v>0</v>
      </c>
      <c r="AE3030" s="17">
        <f t="shared" si="615"/>
        <v>4534.5</v>
      </c>
      <c r="AF3030" s="18">
        <f t="shared" si="616"/>
        <v>110.5</v>
      </c>
      <c r="AG3030" s="126">
        <f t="shared" si="617"/>
        <v>2.4977396021699905E-2</v>
      </c>
      <c r="AH3030" s="20">
        <v>13.6</v>
      </c>
      <c r="AI3030" s="20">
        <v>650</v>
      </c>
      <c r="AJ3030" s="20"/>
      <c r="AK3030" s="20">
        <v>688</v>
      </c>
      <c r="AL3030" s="20">
        <f t="shared" si="618"/>
        <v>70157.2</v>
      </c>
      <c r="AM3030" s="7" t="s">
        <v>287</v>
      </c>
      <c r="AN3030" s="20"/>
      <c r="AO3030" s="21"/>
      <c r="AP3030" s="21"/>
      <c r="AQ3030" s="5" t="s">
        <v>2695</v>
      </c>
      <c r="AR3030" s="5" t="s">
        <v>2203</v>
      </c>
    </row>
    <row r="3031" spans="1:44">
      <c r="A3031" s="87" t="s">
        <v>562</v>
      </c>
      <c r="B3031" s="5">
        <v>1005784</v>
      </c>
      <c r="C3031" s="5" t="s">
        <v>565</v>
      </c>
      <c r="D3031" s="5" t="s">
        <v>55</v>
      </c>
      <c r="E3031" s="5" t="s">
        <v>2577</v>
      </c>
      <c r="F3031" s="5" t="s">
        <v>2230</v>
      </c>
      <c r="G3031" s="5" t="s">
        <v>2694</v>
      </c>
      <c r="H3031" s="6">
        <v>40331</v>
      </c>
      <c r="I3031" s="5" t="s">
        <v>575</v>
      </c>
      <c r="J3031" s="5" t="s">
        <v>653</v>
      </c>
      <c r="K3031" s="5" t="s">
        <v>568</v>
      </c>
      <c r="L3031" s="7">
        <v>6</v>
      </c>
      <c r="M3031" s="7" t="s">
        <v>287</v>
      </c>
      <c r="N3031" s="8">
        <v>4592</v>
      </c>
      <c r="O3031" s="122">
        <v>0.02</v>
      </c>
      <c r="P3031" s="10">
        <f t="shared" si="607"/>
        <v>92</v>
      </c>
      <c r="Q3031" s="122">
        <v>5.0000000000000001E-3</v>
      </c>
      <c r="R3031" s="10">
        <f t="shared" si="608"/>
        <v>23</v>
      </c>
      <c r="S3031" s="122">
        <f t="shared" si="609"/>
        <v>2.504355400696864E-2</v>
      </c>
      <c r="T3031" s="10">
        <f t="shared" si="610"/>
        <v>115</v>
      </c>
      <c r="U3031" s="10">
        <f t="shared" ref="U3031:U3094" si="619">N3031+T3031</f>
        <v>4707</v>
      </c>
      <c r="V3031" s="11">
        <f>N3031+P3031</f>
        <v>4684</v>
      </c>
      <c r="W3031" s="12">
        <f t="shared" si="611"/>
        <v>92</v>
      </c>
      <c r="X3031" s="123">
        <f t="shared" si="612"/>
        <v>0.02</v>
      </c>
      <c r="Y3031" s="124" t="str">
        <f t="shared" si="613"/>
        <v>0.00%-8.40%</v>
      </c>
      <c r="Z3031" s="15"/>
      <c r="AA3031" s="15"/>
      <c r="AB3031" s="15"/>
      <c r="AC3031" s="125"/>
      <c r="AD3031" s="8">
        <f t="shared" si="614"/>
        <v>0</v>
      </c>
      <c r="AE3031" s="17">
        <f t="shared" si="615"/>
        <v>4684</v>
      </c>
      <c r="AF3031" s="18">
        <f t="shared" si="616"/>
        <v>92</v>
      </c>
      <c r="AG3031" s="126">
        <f t="shared" si="617"/>
        <v>2.0034843205574804E-2</v>
      </c>
      <c r="AH3031" s="20">
        <v>13.6</v>
      </c>
      <c r="AI3031" s="20">
        <v>750</v>
      </c>
      <c r="AJ3031" s="20"/>
      <c r="AK3031" s="20">
        <v>688</v>
      </c>
      <c r="AL3031" s="20">
        <f t="shared" si="618"/>
        <v>73390.399999999994</v>
      </c>
      <c r="AM3031" s="7" t="s">
        <v>287</v>
      </c>
      <c r="AN3031" s="20"/>
      <c r="AO3031" s="21"/>
      <c r="AP3031" s="21"/>
      <c r="AQ3031" s="5" t="s">
        <v>2695</v>
      </c>
      <c r="AR3031" s="5" t="s">
        <v>2203</v>
      </c>
    </row>
    <row r="3032" spans="1:44">
      <c r="A3032" s="87" t="s">
        <v>562</v>
      </c>
      <c r="B3032" s="5">
        <v>1007212</v>
      </c>
      <c r="C3032" s="5" t="s">
        <v>565</v>
      </c>
      <c r="D3032" s="5" t="s">
        <v>55</v>
      </c>
      <c r="E3032" s="5" t="s">
        <v>2577</v>
      </c>
      <c r="F3032" s="5" t="s">
        <v>2230</v>
      </c>
      <c r="G3032" s="5" t="s">
        <v>2694</v>
      </c>
      <c r="H3032" s="6">
        <v>40610</v>
      </c>
      <c r="I3032" s="5" t="s">
        <v>575</v>
      </c>
      <c r="J3032" s="5" t="s">
        <v>2644</v>
      </c>
      <c r="K3032" s="5" t="s">
        <v>568</v>
      </c>
      <c r="L3032" s="7">
        <v>6</v>
      </c>
      <c r="M3032" s="7" t="s">
        <v>287</v>
      </c>
      <c r="N3032" s="8">
        <v>4675</v>
      </c>
      <c r="O3032" s="122">
        <v>0.02</v>
      </c>
      <c r="P3032" s="10">
        <f t="shared" si="607"/>
        <v>94</v>
      </c>
      <c r="Q3032" s="122">
        <v>5.0000000000000001E-3</v>
      </c>
      <c r="R3032" s="10">
        <f t="shared" si="608"/>
        <v>23</v>
      </c>
      <c r="S3032" s="122">
        <f t="shared" si="609"/>
        <v>2.502673796791444E-2</v>
      </c>
      <c r="T3032" s="10">
        <f t="shared" si="610"/>
        <v>117</v>
      </c>
      <c r="U3032" s="10">
        <f t="shared" si="619"/>
        <v>4792</v>
      </c>
      <c r="V3032" s="11">
        <v>4768.5</v>
      </c>
      <c r="W3032" s="12">
        <f t="shared" si="611"/>
        <v>93.5</v>
      </c>
      <c r="X3032" s="123">
        <f t="shared" si="612"/>
        <v>0.02</v>
      </c>
      <c r="Y3032" s="124" t="str">
        <f t="shared" si="613"/>
        <v>0.00%-8.40%</v>
      </c>
      <c r="Z3032" s="15"/>
      <c r="AA3032" s="15"/>
      <c r="AB3032" s="15"/>
      <c r="AC3032" s="125"/>
      <c r="AD3032" s="8">
        <f t="shared" si="614"/>
        <v>0</v>
      </c>
      <c r="AE3032" s="17">
        <f t="shared" si="615"/>
        <v>4768.5</v>
      </c>
      <c r="AF3032" s="18">
        <f t="shared" si="616"/>
        <v>93.5</v>
      </c>
      <c r="AG3032" s="126">
        <f t="shared" si="617"/>
        <v>2.0000000000000018E-2</v>
      </c>
      <c r="AH3032" s="20">
        <v>13.6</v>
      </c>
      <c r="AI3032" s="20">
        <v>650</v>
      </c>
      <c r="AJ3032" s="20"/>
      <c r="AK3032" s="20">
        <v>688</v>
      </c>
      <c r="AL3032" s="20">
        <f t="shared" si="618"/>
        <v>73339.600000000006</v>
      </c>
      <c r="AM3032" s="7" t="s">
        <v>287</v>
      </c>
      <c r="AN3032" s="20"/>
      <c r="AO3032" s="21"/>
      <c r="AP3032" s="21"/>
      <c r="AQ3032" s="5" t="s">
        <v>2695</v>
      </c>
      <c r="AR3032" s="5" t="s">
        <v>2203</v>
      </c>
    </row>
    <row r="3033" spans="1:44">
      <c r="A3033" s="87" t="s">
        <v>562</v>
      </c>
      <c r="B3033" s="5">
        <v>1007878</v>
      </c>
      <c r="C3033" s="5" t="s">
        <v>565</v>
      </c>
      <c r="D3033" s="5" t="s">
        <v>55</v>
      </c>
      <c r="E3033" s="5" t="s">
        <v>2577</v>
      </c>
      <c r="F3033" s="5" t="s">
        <v>2230</v>
      </c>
      <c r="G3033" s="5" t="s">
        <v>2694</v>
      </c>
      <c r="H3033" s="6">
        <v>41331</v>
      </c>
      <c r="I3033" s="5" t="s">
        <v>575</v>
      </c>
      <c r="J3033" s="5" t="s">
        <v>627</v>
      </c>
      <c r="K3033" s="5" t="s">
        <v>568</v>
      </c>
      <c r="L3033" s="7">
        <v>6</v>
      </c>
      <c r="M3033" s="7" t="s">
        <v>287</v>
      </c>
      <c r="N3033" s="8">
        <v>4361</v>
      </c>
      <c r="O3033" s="122">
        <v>0.02</v>
      </c>
      <c r="P3033" s="10">
        <f t="shared" si="607"/>
        <v>87</v>
      </c>
      <c r="Q3033" s="122">
        <v>5.0000000000000001E-3</v>
      </c>
      <c r="R3033" s="10">
        <f t="shared" si="608"/>
        <v>22</v>
      </c>
      <c r="S3033" s="122">
        <f t="shared" si="609"/>
        <v>2.4994267369869295E-2</v>
      </c>
      <c r="T3033" s="10">
        <f t="shared" si="610"/>
        <v>109</v>
      </c>
      <c r="U3033" s="10">
        <f t="shared" si="619"/>
        <v>4470</v>
      </c>
      <c r="V3033" s="11">
        <f>N3033+P3033</f>
        <v>4448</v>
      </c>
      <c r="W3033" s="12">
        <f t="shared" si="611"/>
        <v>87</v>
      </c>
      <c r="X3033" s="123">
        <f t="shared" si="612"/>
        <v>1.9900000000000001E-2</v>
      </c>
      <c r="Y3033" s="124" t="str">
        <f t="shared" si="613"/>
        <v>0.00%-8.40%</v>
      </c>
      <c r="Z3033" s="15"/>
      <c r="AA3033" s="15"/>
      <c r="AB3033" s="15"/>
      <c r="AC3033" s="125"/>
      <c r="AD3033" s="8">
        <f t="shared" si="614"/>
        <v>0</v>
      </c>
      <c r="AE3033" s="17">
        <f t="shared" si="615"/>
        <v>4448</v>
      </c>
      <c r="AF3033" s="18">
        <f t="shared" si="616"/>
        <v>87</v>
      </c>
      <c r="AG3033" s="126">
        <f t="shared" si="617"/>
        <v>1.9949552854849895E-2</v>
      </c>
      <c r="AH3033" s="20">
        <v>13.6</v>
      </c>
      <c r="AI3033" s="20">
        <v>450</v>
      </c>
      <c r="AJ3033" s="20"/>
      <c r="AK3033" s="20">
        <v>688</v>
      </c>
      <c r="AL3033" s="20">
        <f t="shared" si="618"/>
        <v>66580.799999999988</v>
      </c>
      <c r="AM3033" s="7" t="s">
        <v>287</v>
      </c>
      <c r="AN3033" s="20"/>
      <c r="AO3033" s="21"/>
      <c r="AP3033" s="21"/>
      <c r="AQ3033" s="5" t="s">
        <v>2695</v>
      </c>
      <c r="AR3033" s="5" t="s">
        <v>2203</v>
      </c>
    </row>
    <row r="3034" spans="1:44">
      <c r="A3034" s="87" t="s">
        <v>562</v>
      </c>
      <c r="B3034" s="5">
        <v>1007968</v>
      </c>
      <c r="C3034" s="5" t="s">
        <v>565</v>
      </c>
      <c r="D3034" s="5" t="s">
        <v>55</v>
      </c>
      <c r="E3034" s="5" t="s">
        <v>2577</v>
      </c>
      <c r="F3034" s="5" t="s">
        <v>2230</v>
      </c>
      <c r="G3034" s="5" t="s">
        <v>2694</v>
      </c>
      <c r="H3034" s="6">
        <v>41347</v>
      </c>
      <c r="I3034" s="5" t="s">
        <v>575</v>
      </c>
      <c r="J3034" s="5" t="s">
        <v>653</v>
      </c>
      <c r="K3034" s="5" t="s">
        <v>568</v>
      </c>
      <c r="L3034" s="7">
        <v>6</v>
      </c>
      <c r="M3034" s="7" t="s">
        <v>287</v>
      </c>
      <c r="N3034" s="8">
        <v>4715</v>
      </c>
      <c r="O3034" s="122">
        <v>0.02</v>
      </c>
      <c r="P3034" s="10">
        <f t="shared" si="607"/>
        <v>94</v>
      </c>
      <c r="Q3034" s="122">
        <v>5.0000000000000001E-3</v>
      </c>
      <c r="R3034" s="10">
        <f t="shared" si="608"/>
        <v>24</v>
      </c>
      <c r="S3034" s="122">
        <f t="shared" si="609"/>
        <v>2.5026511134676563E-2</v>
      </c>
      <c r="T3034" s="10">
        <f t="shared" si="610"/>
        <v>118</v>
      </c>
      <c r="U3034" s="10">
        <f t="shared" si="619"/>
        <v>4833</v>
      </c>
      <c r="V3034" s="11">
        <v>4880</v>
      </c>
      <c r="W3034" s="12">
        <f t="shared" si="611"/>
        <v>165</v>
      </c>
      <c r="X3034" s="123">
        <f t="shared" si="612"/>
        <v>3.5000000000000003E-2</v>
      </c>
      <c r="Y3034" s="124" t="str">
        <f t="shared" si="613"/>
        <v>0.00%-8.40%</v>
      </c>
      <c r="Z3034" s="15"/>
      <c r="AA3034" s="15"/>
      <c r="AB3034" s="15"/>
      <c r="AC3034" s="125"/>
      <c r="AD3034" s="8">
        <f t="shared" si="614"/>
        <v>0</v>
      </c>
      <c r="AE3034" s="17">
        <f t="shared" si="615"/>
        <v>4880</v>
      </c>
      <c r="AF3034" s="18">
        <f t="shared" si="616"/>
        <v>165</v>
      </c>
      <c r="AG3034" s="126">
        <f t="shared" si="617"/>
        <v>3.4994697773064631E-2</v>
      </c>
      <c r="AH3034" s="20">
        <v>13.6</v>
      </c>
      <c r="AI3034" s="20">
        <v>750</v>
      </c>
      <c r="AJ3034" s="20"/>
      <c r="AK3034" s="20">
        <v>688</v>
      </c>
      <c r="AL3034" s="20">
        <f t="shared" si="618"/>
        <v>76056</v>
      </c>
      <c r="AM3034" s="7" t="s">
        <v>287</v>
      </c>
      <c r="AN3034" s="20"/>
      <c r="AO3034" s="21" t="s">
        <v>2715</v>
      </c>
      <c r="AP3034" s="21"/>
      <c r="AQ3034" s="5" t="s">
        <v>2695</v>
      </c>
      <c r="AR3034" s="5" t="s">
        <v>2203</v>
      </c>
    </row>
    <row r="3035" spans="1:44">
      <c r="A3035" s="87" t="s">
        <v>562</v>
      </c>
      <c r="B3035" s="5">
        <v>1008227</v>
      </c>
      <c r="C3035" s="5" t="s">
        <v>565</v>
      </c>
      <c r="D3035" s="5" t="s">
        <v>55</v>
      </c>
      <c r="E3035" s="5" t="s">
        <v>2577</v>
      </c>
      <c r="F3035" s="5" t="s">
        <v>2230</v>
      </c>
      <c r="G3035" s="5" t="s">
        <v>2694</v>
      </c>
      <c r="H3035" s="6">
        <v>41375</v>
      </c>
      <c r="I3035" s="5" t="s">
        <v>575</v>
      </c>
      <c r="J3035" s="5" t="s">
        <v>2644</v>
      </c>
      <c r="K3035" s="5" t="s">
        <v>568</v>
      </c>
      <c r="L3035" s="7">
        <v>6</v>
      </c>
      <c r="M3035" s="7" t="s">
        <v>287</v>
      </c>
      <c r="N3035" s="8">
        <v>4586</v>
      </c>
      <c r="O3035" s="122">
        <v>0.02</v>
      </c>
      <c r="P3035" s="10">
        <f t="shared" si="607"/>
        <v>92</v>
      </c>
      <c r="Q3035" s="122">
        <v>5.0000000000000001E-3</v>
      </c>
      <c r="R3035" s="10">
        <f t="shared" si="608"/>
        <v>23</v>
      </c>
      <c r="S3035" s="122">
        <f t="shared" si="609"/>
        <v>2.5076319232446576E-2</v>
      </c>
      <c r="T3035" s="10">
        <f t="shared" si="610"/>
        <v>115</v>
      </c>
      <c r="U3035" s="10">
        <f t="shared" si="619"/>
        <v>4701</v>
      </c>
      <c r="V3035" s="11">
        <v>4700.5</v>
      </c>
      <c r="W3035" s="12">
        <f t="shared" si="611"/>
        <v>114.5</v>
      </c>
      <c r="X3035" s="123">
        <f t="shared" si="612"/>
        <v>2.5000000000000001E-2</v>
      </c>
      <c r="Y3035" s="124" t="str">
        <f t="shared" si="613"/>
        <v>0.00%-8.40%</v>
      </c>
      <c r="Z3035" s="15"/>
      <c r="AA3035" s="15"/>
      <c r="AB3035" s="15"/>
      <c r="AC3035" s="125"/>
      <c r="AD3035" s="8">
        <f t="shared" si="614"/>
        <v>0</v>
      </c>
      <c r="AE3035" s="17">
        <f t="shared" si="615"/>
        <v>4700.5</v>
      </c>
      <c r="AF3035" s="18">
        <f t="shared" si="616"/>
        <v>114.5</v>
      </c>
      <c r="AG3035" s="126">
        <f t="shared" si="617"/>
        <v>2.4967291757522991E-2</v>
      </c>
      <c r="AH3035" s="20">
        <v>13.6</v>
      </c>
      <c r="AI3035" s="20">
        <v>650</v>
      </c>
      <c r="AJ3035" s="20"/>
      <c r="AK3035" s="20">
        <v>688</v>
      </c>
      <c r="AL3035" s="20">
        <f t="shared" si="618"/>
        <v>72414.799999999988</v>
      </c>
      <c r="AM3035" s="7" t="s">
        <v>287</v>
      </c>
      <c r="AN3035" s="20"/>
      <c r="AO3035" s="21"/>
      <c r="AP3035" s="21"/>
      <c r="AQ3035" s="5" t="s">
        <v>2695</v>
      </c>
      <c r="AR3035" s="5" t="s">
        <v>2203</v>
      </c>
    </row>
    <row r="3036" spans="1:44">
      <c r="A3036" s="87" t="s">
        <v>562</v>
      </c>
      <c r="B3036" s="5">
        <v>1008536</v>
      </c>
      <c r="C3036" s="5" t="s">
        <v>565</v>
      </c>
      <c r="D3036" s="5" t="s">
        <v>55</v>
      </c>
      <c r="E3036" s="5" t="s">
        <v>2577</v>
      </c>
      <c r="F3036" s="5" t="s">
        <v>2230</v>
      </c>
      <c r="G3036" s="5" t="s">
        <v>2694</v>
      </c>
      <c r="H3036" s="6">
        <v>41438</v>
      </c>
      <c r="I3036" s="5" t="s">
        <v>575</v>
      </c>
      <c r="J3036" s="5" t="s">
        <v>2644</v>
      </c>
      <c r="K3036" s="5" t="s">
        <v>568</v>
      </c>
      <c r="L3036" s="7">
        <v>6</v>
      </c>
      <c r="M3036" s="7" t="s">
        <v>287</v>
      </c>
      <c r="N3036" s="8">
        <v>4540</v>
      </c>
      <c r="O3036" s="122">
        <v>0.02</v>
      </c>
      <c r="P3036" s="10">
        <f t="shared" si="607"/>
        <v>91</v>
      </c>
      <c r="Q3036" s="122">
        <v>5.0000000000000001E-3</v>
      </c>
      <c r="R3036" s="10">
        <f t="shared" si="608"/>
        <v>23</v>
      </c>
      <c r="S3036" s="122">
        <f t="shared" si="609"/>
        <v>2.5110132158590308E-2</v>
      </c>
      <c r="T3036" s="10">
        <f t="shared" si="610"/>
        <v>114</v>
      </c>
      <c r="U3036" s="10">
        <f t="shared" si="619"/>
        <v>4654</v>
      </c>
      <c r="V3036" s="11">
        <f>N3036+P3036</f>
        <v>4631</v>
      </c>
      <c r="W3036" s="12">
        <f t="shared" si="611"/>
        <v>91</v>
      </c>
      <c r="X3036" s="123">
        <f t="shared" si="612"/>
        <v>0.02</v>
      </c>
      <c r="Y3036" s="124" t="str">
        <f t="shared" si="613"/>
        <v>0.00%-8.40%</v>
      </c>
      <c r="Z3036" s="15"/>
      <c r="AA3036" s="15"/>
      <c r="AB3036" s="15"/>
      <c r="AC3036" s="125"/>
      <c r="AD3036" s="8">
        <f t="shared" si="614"/>
        <v>0</v>
      </c>
      <c r="AE3036" s="17">
        <f t="shared" si="615"/>
        <v>4631</v>
      </c>
      <c r="AF3036" s="18">
        <f t="shared" si="616"/>
        <v>91</v>
      </c>
      <c r="AG3036" s="126">
        <f t="shared" si="617"/>
        <v>2.0044052863436024E-2</v>
      </c>
      <c r="AH3036" s="20">
        <v>13.6</v>
      </c>
      <c r="AI3036" s="20">
        <v>650</v>
      </c>
      <c r="AJ3036" s="20"/>
      <c r="AK3036" s="20">
        <v>688</v>
      </c>
      <c r="AL3036" s="20">
        <f t="shared" si="618"/>
        <v>71469.600000000006</v>
      </c>
      <c r="AM3036" s="7" t="s">
        <v>287</v>
      </c>
      <c r="AN3036" s="20"/>
      <c r="AO3036" s="21"/>
      <c r="AP3036" s="21"/>
      <c r="AQ3036" s="5" t="s">
        <v>2695</v>
      </c>
      <c r="AR3036" s="5" t="s">
        <v>2203</v>
      </c>
    </row>
    <row r="3037" spans="1:44">
      <c r="A3037" s="87" t="s">
        <v>562</v>
      </c>
      <c r="B3037" s="5">
        <v>1008619</v>
      </c>
      <c r="C3037" s="5" t="s">
        <v>565</v>
      </c>
      <c r="D3037" s="5" t="s">
        <v>55</v>
      </c>
      <c r="E3037" s="5" t="s">
        <v>2577</v>
      </c>
      <c r="F3037" s="5" t="s">
        <v>2230</v>
      </c>
      <c r="G3037" s="5" t="s">
        <v>2694</v>
      </c>
      <c r="H3037" s="6">
        <v>41445</v>
      </c>
      <c r="I3037" s="5" t="s">
        <v>575</v>
      </c>
      <c r="J3037" s="5" t="s">
        <v>653</v>
      </c>
      <c r="K3037" s="5" t="s">
        <v>568</v>
      </c>
      <c r="L3037" s="7">
        <v>6</v>
      </c>
      <c r="M3037" s="7" t="s">
        <v>287</v>
      </c>
      <c r="N3037" s="8">
        <v>4494</v>
      </c>
      <c r="O3037" s="122">
        <v>0.02</v>
      </c>
      <c r="P3037" s="10">
        <f t="shared" si="607"/>
        <v>90</v>
      </c>
      <c r="Q3037" s="122">
        <v>5.0000000000000001E-3</v>
      </c>
      <c r="R3037" s="10">
        <f t="shared" si="608"/>
        <v>22</v>
      </c>
      <c r="S3037" s="122">
        <f t="shared" si="609"/>
        <v>2.4922118380062305E-2</v>
      </c>
      <c r="T3037" s="10">
        <f t="shared" si="610"/>
        <v>112</v>
      </c>
      <c r="U3037" s="10">
        <f t="shared" si="619"/>
        <v>4606</v>
      </c>
      <c r="V3037" s="11">
        <v>4606.5</v>
      </c>
      <c r="W3037" s="12">
        <f t="shared" si="611"/>
        <v>112.5</v>
      </c>
      <c r="X3037" s="123">
        <f t="shared" si="612"/>
        <v>2.5000000000000001E-2</v>
      </c>
      <c r="Y3037" s="124" t="str">
        <f t="shared" si="613"/>
        <v>0.00%-8.40%</v>
      </c>
      <c r="Z3037" s="15"/>
      <c r="AA3037" s="15"/>
      <c r="AB3037" s="15"/>
      <c r="AC3037" s="125"/>
      <c r="AD3037" s="8">
        <f t="shared" si="614"/>
        <v>0</v>
      </c>
      <c r="AE3037" s="17">
        <f t="shared" si="615"/>
        <v>4606.5</v>
      </c>
      <c r="AF3037" s="18">
        <f t="shared" si="616"/>
        <v>112.5</v>
      </c>
      <c r="AG3037" s="126">
        <f t="shared" si="617"/>
        <v>2.5033377837116122E-2</v>
      </c>
      <c r="AH3037" s="20">
        <v>13.6</v>
      </c>
      <c r="AI3037" s="20">
        <v>750</v>
      </c>
      <c r="AJ3037" s="20"/>
      <c r="AK3037" s="20">
        <v>688</v>
      </c>
      <c r="AL3037" s="20">
        <f t="shared" si="618"/>
        <v>72336.399999999994</v>
      </c>
      <c r="AM3037" s="7" t="s">
        <v>287</v>
      </c>
      <c r="AN3037" s="20"/>
      <c r="AO3037" s="21"/>
      <c r="AP3037" s="21"/>
      <c r="AQ3037" s="5" t="s">
        <v>2695</v>
      </c>
      <c r="AR3037" s="5" t="s">
        <v>2203</v>
      </c>
    </row>
    <row r="3038" spans="1:44">
      <c r="A3038" s="87" t="s">
        <v>562</v>
      </c>
      <c r="B3038" s="5">
        <v>1009370</v>
      </c>
      <c r="C3038" s="5" t="s">
        <v>565</v>
      </c>
      <c r="D3038" s="5" t="s">
        <v>55</v>
      </c>
      <c r="E3038" s="5" t="s">
        <v>2577</v>
      </c>
      <c r="F3038" s="5" t="s">
        <v>2230</v>
      </c>
      <c r="G3038" s="5" t="s">
        <v>2694</v>
      </c>
      <c r="H3038" s="6">
        <v>41627</v>
      </c>
      <c r="I3038" s="5" t="s">
        <v>575</v>
      </c>
      <c r="J3038" s="5" t="s">
        <v>2644</v>
      </c>
      <c r="K3038" s="5" t="s">
        <v>568</v>
      </c>
      <c r="L3038" s="7">
        <v>6</v>
      </c>
      <c r="M3038" s="7" t="s">
        <v>287</v>
      </c>
      <c r="N3038" s="8">
        <v>4584</v>
      </c>
      <c r="O3038" s="122">
        <v>0.02</v>
      </c>
      <c r="P3038" s="10">
        <f t="shared" si="607"/>
        <v>92</v>
      </c>
      <c r="Q3038" s="122">
        <v>5.0000000000000001E-3</v>
      </c>
      <c r="R3038" s="10">
        <f t="shared" si="608"/>
        <v>23</v>
      </c>
      <c r="S3038" s="122">
        <f t="shared" si="609"/>
        <v>2.5087260034904014E-2</v>
      </c>
      <c r="T3038" s="10">
        <f t="shared" si="610"/>
        <v>115</v>
      </c>
      <c r="U3038" s="10">
        <f t="shared" si="619"/>
        <v>4699</v>
      </c>
      <c r="V3038" s="11">
        <v>4698.5</v>
      </c>
      <c r="W3038" s="12">
        <f t="shared" si="611"/>
        <v>114.5</v>
      </c>
      <c r="X3038" s="123">
        <f t="shared" si="612"/>
        <v>2.5000000000000001E-2</v>
      </c>
      <c r="Y3038" s="124" t="str">
        <f t="shared" si="613"/>
        <v>0.00%-8.40%</v>
      </c>
      <c r="Z3038" s="15"/>
      <c r="AA3038" s="15"/>
      <c r="AB3038" s="15"/>
      <c r="AC3038" s="125"/>
      <c r="AD3038" s="8">
        <f t="shared" si="614"/>
        <v>0</v>
      </c>
      <c r="AE3038" s="17">
        <f t="shared" si="615"/>
        <v>4698.5</v>
      </c>
      <c r="AF3038" s="18">
        <f t="shared" si="616"/>
        <v>114.5</v>
      </c>
      <c r="AG3038" s="126">
        <f t="shared" si="617"/>
        <v>2.4978184991274022E-2</v>
      </c>
      <c r="AH3038" s="20">
        <v>13.6</v>
      </c>
      <c r="AI3038" s="20">
        <v>650</v>
      </c>
      <c r="AJ3038" s="20"/>
      <c r="AK3038" s="20">
        <v>688</v>
      </c>
      <c r="AL3038" s="20">
        <f t="shared" si="618"/>
        <v>72387.600000000006</v>
      </c>
      <c r="AM3038" s="7" t="s">
        <v>287</v>
      </c>
      <c r="AN3038" s="20"/>
      <c r="AO3038" s="21"/>
      <c r="AP3038" s="21"/>
      <c r="AQ3038" s="5" t="s">
        <v>2695</v>
      </c>
      <c r="AR3038" s="5" t="s">
        <v>2203</v>
      </c>
    </row>
    <row r="3039" spans="1:44">
      <c r="A3039" s="87" t="s">
        <v>562</v>
      </c>
      <c r="B3039" s="5">
        <v>1009424</v>
      </c>
      <c r="C3039" s="5" t="s">
        <v>565</v>
      </c>
      <c r="D3039" s="5" t="s">
        <v>55</v>
      </c>
      <c r="E3039" s="5" t="s">
        <v>2577</v>
      </c>
      <c r="F3039" s="5" t="s">
        <v>2230</v>
      </c>
      <c r="G3039" s="5" t="s">
        <v>2694</v>
      </c>
      <c r="H3039" s="6">
        <v>41634</v>
      </c>
      <c r="I3039" s="5" t="s">
        <v>575</v>
      </c>
      <c r="J3039" s="5" t="s">
        <v>653</v>
      </c>
      <c r="K3039" s="5" t="s">
        <v>568</v>
      </c>
      <c r="L3039" s="7">
        <v>6</v>
      </c>
      <c r="M3039" s="7" t="s">
        <v>287</v>
      </c>
      <c r="N3039" s="8">
        <v>4604</v>
      </c>
      <c r="O3039" s="122">
        <v>0.02</v>
      </c>
      <c r="P3039" s="10">
        <f t="shared" si="607"/>
        <v>92</v>
      </c>
      <c r="Q3039" s="122">
        <v>5.0000000000000001E-3</v>
      </c>
      <c r="R3039" s="10">
        <f t="shared" si="608"/>
        <v>23</v>
      </c>
      <c r="S3039" s="122">
        <f t="shared" si="609"/>
        <v>2.4978279756733276E-2</v>
      </c>
      <c r="T3039" s="10">
        <f t="shared" si="610"/>
        <v>115</v>
      </c>
      <c r="U3039" s="10">
        <f t="shared" si="619"/>
        <v>4719</v>
      </c>
      <c r="V3039" s="11">
        <f>N3039+P3039</f>
        <v>4696</v>
      </c>
      <c r="W3039" s="12">
        <f t="shared" si="611"/>
        <v>92</v>
      </c>
      <c r="X3039" s="123">
        <f t="shared" si="612"/>
        <v>0.02</v>
      </c>
      <c r="Y3039" s="124" t="str">
        <f t="shared" si="613"/>
        <v>0.00%-8.40%</v>
      </c>
      <c r="Z3039" s="15"/>
      <c r="AA3039" s="15"/>
      <c r="AB3039" s="15"/>
      <c r="AC3039" s="125"/>
      <c r="AD3039" s="8">
        <f t="shared" si="614"/>
        <v>0</v>
      </c>
      <c r="AE3039" s="17">
        <f t="shared" si="615"/>
        <v>4696</v>
      </c>
      <c r="AF3039" s="18">
        <f t="shared" si="616"/>
        <v>92</v>
      </c>
      <c r="AG3039" s="126">
        <f t="shared" si="617"/>
        <v>1.9982623805386623E-2</v>
      </c>
      <c r="AH3039" s="20">
        <v>13.6</v>
      </c>
      <c r="AI3039" s="20">
        <v>750</v>
      </c>
      <c r="AJ3039" s="20"/>
      <c r="AK3039" s="20">
        <v>688</v>
      </c>
      <c r="AL3039" s="20">
        <f t="shared" si="618"/>
        <v>73553.600000000006</v>
      </c>
      <c r="AM3039" s="7" t="s">
        <v>287</v>
      </c>
      <c r="AN3039" s="20"/>
      <c r="AO3039" s="21"/>
      <c r="AP3039" s="21"/>
      <c r="AQ3039" s="5" t="s">
        <v>2695</v>
      </c>
      <c r="AR3039" s="5" t="s">
        <v>2203</v>
      </c>
    </row>
    <row r="3040" spans="1:44">
      <c r="A3040" s="87" t="s">
        <v>562</v>
      </c>
      <c r="B3040" s="5">
        <v>1009674</v>
      </c>
      <c r="C3040" s="5" t="s">
        <v>565</v>
      </c>
      <c r="D3040" s="5" t="s">
        <v>55</v>
      </c>
      <c r="E3040" s="5" t="s">
        <v>2577</v>
      </c>
      <c r="F3040" s="5" t="s">
        <v>2230</v>
      </c>
      <c r="G3040" s="5" t="s">
        <v>2694</v>
      </c>
      <c r="H3040" s="6">
        <v>41684</v>
      </c>
      <c r="I3040" s="5" t="s">
        <v>575</v>
      </c>
      <c r="J3040" s="5" t="s">
        <v>653</v>
      </c>
      <c r="K3040" s="5" t="s">
        <v>568</v>
      </c>
      <c r="L3040" s="7">
        <v>6</v>
      </c>
      <c r="M3040" s="7" t="s">
        <v>287</v>
      </c>
      <c r="N3040" s="8">
        <v>4655</v>
      </c>
      <c r="O3040" s="122">
        <v>0.02</v>
      </c>
      <c r="P3040" s="10">
        <f t="shared" si="607"/>
        <v>93</v>
      </c>
      <c r="Q3040" s="122">
        <v>5.0000000000000001E-3</v>
      </c>
      <c r="R3040" s="10">
        <f t="shared" si="608"/>
        <v>23</v>
      </c>
      <c r="S3040" s="122">
        <f t="shared" si="609"/>
        <v>2.4919441460794844E-2</v>
      </c>
      <c r="T3040" s="10">
        <f t="shared" si="610"/>
        <v>116</v>
      </c>
      <c r="U3040" s="10">
        <f t="shared" si="619"/>
        <v>4771</v>
      </c>
      <c r="V3040" s="11">
        <f>N3040+P3040</f>
        <v>4748</v>
      </c>
      <c r="W3040" s="12">
        <f t="shared" si="611"/>
        <v>93</v>
      </c>
      <c r="X3040" s="123">
        <f t="shared" si="612"/>
        <v>0.02</v>
      </c>
      <c r="Y3040" s="124" t="str">
        <f t="shared" si="613"/>
        <v>0.00%-8.40%</v>
      </c>
      <c r="Z3040" s="15"/>
      <c r="AA3040" s="15"/>
      <c r="AB3040" s="15"/>
      <c r="AC3040" s="125"/>
      <c r="AD3040" s="8">
        <f t="shared" si="614"/>
        <v>0</v>
      </c>
      <c r="AE3040" s="17">
        <f t="shared" si="615"/>
        <v>4748</v>
      </c>
      <c r="AF3040" s="18">
        <f t="shared" si="616"/>
        <v>93</v>
      </c>
      <c r="AG3040" s="126">
        <f t="shared" si="617"/>
        <v>1.9978517722878619E-2</v>
      </c>
      <c r="AH3040" s="20">
        <v>13.6</v>
      </c>
      <c r="AI3040" s="20">
        <v>750</v>
      </c>
      <c r="AJ3040" s="20"/>
      <c r="AK3040" s="20">
        <v>688</v>
      </c>
      <c r="AL3040" s="20">
        <f t="shared" si="618"/>
        <v>74260.799999999988</v>
      </c>
      <c r="AM3040" s="7" t="s">
        <v>287</v>
      </c>
      <c r="AN3040" s="20"/>
      <c r="AO3040" s="21"/>
      <c r="AP3040" s="21"/>
      <c r="AQ3040" s="5" t="s">
        <v>2695</v>
      </c>
      <c r="AR3040" s="5" t="s">
        <v>2203</v>
      </c>
    </row>
    <row r="3041" spans="1:44">
      <c r="A3041" s="87" t="s">
        <v>562</v>
      </c>
      <c r="B3041" s="5">
        <v>1010229</v>
      </c>
      <c r="C3041" s="5" t="s">
        <v>565</v>
      </c>
      <c r="D3041" s="5" t="s">
        <v>55</v>
      </c>
      <c r="E3041" s="5" t="s">
        <v>2577</v>
      </c>
      <c r="F3041" s="5" t="s">
        <v>2230</v>
      </c>
      <c r="G3041" s="5" t="s">
        <v>2694</v>
      </c>
      <c r="H3041" s="6">
        <v>41715</v>
      </c>
      <c r="I3041" s="5" t="s">
        <v>575</v>
      </c>
      <c r="J3041" s="5" t="s">
        <v>653</v>
      </c>
      <c r="K3041" s="5" t="s">
        <v>568</v>
      </c>
      <c r="L3041" s="7">
        <v>6</v>
      </c>
      <c r="M3041" s="7" t="s">
        <v>287</v>
      </c>
      <c r="N3041" s="8">
        <v>4937</v>
      </c>
      <c r="O3041" s="122">
        <v>0.02</v>
      </c>
      <c r="P3041" s="10">
        <f t="shared" si="607"/>
        <v>99</v>
      </c>
      <c r="Q3041" s="122">
        <v>5.0000000000000001E-3</v>
      </c>
      <c r="R3041" s="10">
        <f t="shared" si="608"/>
        <v>25</v>
      </c>
      <c r="S3041" s="122">
        <f t="shared" si="609"/>
        <v>2.5116467490378772E-2</v>
      </c>
      <c r="T3041" s="10">
        <f t="shared" si="610"/>
        <v>124</v>
      </c>
      <c r="U3041" s="10">
        <f t="shared" si="619"/>
        <v>5061</v>
      </c>
      <c r="V3041" s="11">
        <v>5035.5</v>
      </c>
      <c r="W3041" s="12">
        <f t="shared" si="611"/>
        <v>98.5</v>
      </c>
      <c r="X3041" s="123">
        <f t="shared" si="612"/>
        <v>0.02</v>
      </c>
      <c r="Y3041" s="124" t="str">
        <f t="shared" si="613"/>
        <v>0.00%-8.40%</v>
      </c>
      <c r="Z3041" s="15"/>
      <c r="AA3041" s="15"/>
      <c r="AB3041" s="15"/>
      <c r="AC3041" s="125"/>
      <c r="AD3041" s="8">
        <f t="shared" si="614"/>
        <v>0</v>
      </c>
      <c r="AE3041" s="17">
        <f t="shared" si="615"/>
        <v>5035.5</v>
      </c>
      <c r="AF3041" s="18">
        <f t="shared" si="616"/>
        <v>98.5</v>
      </c>
      <c r="AG3041" s="126">
        <f t="shared" si="617"/>
        <v>1.9951387482276761E-2</v>
      </c>
      <c r="AH3041" s="20">
        <v>13.6</v>
      </c>
      <c r="AI3041" s="20">
        <v>750</v>
      </c>
      <c r="AJ3041" s="20"/>
      <c r="AK3041" s="20">
        <v>688</v>
      </c>
      <c r="AL3041" s="20">
        <f t="shared" si="618"/>
        <v>78170.8</v>
      </c>
      <c r="AM3041" s="7" t="s">
        <v>287</v>
      </c>
      <c r="AN3041" s="20"/>
      <c r="AO3041" s="21"/>
      <c r="AP3041" s="21"/>
      <c r="AQ3041" s="5" t="s">
        <v>2695</v>
      </c>
      <c r="AR3041" s="5" t="s">
        <v>2203</v>
      </c>
    </row>
    <row r="3042" spans="1:44">
      <c r="A3042" s="87" t="s">
        <v>562</v>
      </c>
      <c r="B3042" s="5">
        <v>1010495</v>
      </c>
      <c r="C3042" s="5" t="s">
        <v>565</v>
      </c>
      <c r="D3042" s="5" t="s">
        <v>55</v>
      </c>
      <c r="E3042" s="5" t="s">
        <v>2577</v>
      </c>
      <c r="F3042" s="5" t="s">
        <v>2230</v>
      </c>
      <c r="G3042" s="5" t="s">
        <v>2694</v>
      </c>
      <c r="H3042" s="6">
        <v>41747</v>
      </c>
      <c r="I3042" s="5" t="s">
        <v>575</v>
      </c>
      <c r="J3042" s="5" t="s">
        <v>653</v>
      </c>
      <c r="K3042" s="5" t="s">
        <v>568</v>
      </c>
      <c r="L3042" s="7">
        <v>6</v>
      </c>
      <c r="M3042" s="7" t="s">
        <v>287</v>
      </c>
      <c r="N3042" s="8">
        <v>4586</v>
      </c>
      <c r="O3042" s="122">
        <v>0.02</v>
      </c>
      <c r="P3042" s="10">
        <f t="shared" si="607"/>
        <v>92</v>
      </c>
      <c r="Q3042" s="122">
        <v>5.0000000000000001E-3</v>
      </c>
      <c r="R3042" s="10">
        <f t="shared" si="608"/>
        <v>23</v>
      </c>
      <c r="S3042" s="122">
        <f t="shared" si="609"/>
        <v>2.5076319232446576E-2</v>
      </c>
      <c r="T3042" s="10">
        <f t="shared" si="610"/>
        <v>115</v>
      </c>
      <c r="U3042" s="10">
        <f t="shared" si="619"/>
        <v>4701</v>
      </c>
      <c r="V3042" s="11">
        <v>4677.5</v>
      </c>
      <c r="W3042" s="12">
        <f t="shared" si="611"/>
        <v>91.5</v>
      </c>
      <c r="X3042" s="123">
        <f t="shared" si="612"/>
        <v>0.02</v>
      </c>
      <c r="Y3042" s="124" t="str">
        <f t="shared" si="613"/>
        <v>0.00%-8.40%</v>
      </c>
      <c r="Z3042" s="15"/>
      <c r="AA3042" s="15"/>
      <c r="AB3042" s="15"/>
      <c r="AC3042" s="125"/>
      <c r="AD3042" s="8">
        <f t="shared" si="614"/>
        <v>0</v>
      </c>
      <c r="AE3042" s="17">
        <f t="shared" si="615"/>
        <v>4677.5</v>
      </c>
      <c r="AF3042" s="18">
        <f t="shared" si="616"/>
        <v>91.5</v>
      </c>
      <c r="AG3042" s="126">
        <f t="shared" si="617"/>
        <v>1.9952027911033676E-2</v>
      </c>
      <c r="AH3042" s="20">
        <v>13.6</v>
      </c>
      <c r="AI3042" s="20">
        <v>750</v>
      </c>
      <c r="AJ3042" s="20"/>
      <c r="AK3042" s="20">
        <v>688</v>
      </c>
      <c r="AL3042" s="20">
        <f t="shared" si="618"/>
        <v>73302</v>
      </c>
      <c r="AM3042" s="7" t="s">
        <v>287</v>
      </c>
      <c r="AN3042" s="20"/>
      <c r="AO3042" s="21"/>
      <c r="AP3042" s="21"/>
      <c r="AQ3042" s="5" t="s">
        <v>2695</v>
      </c>
      <c r="AR3042" s="5" t="s">
        <v>2203</v>
      </c>
    </row>
    <row r="3043" spans="1:44">
      <c r="A3043" s="87" t="s">
        <v>562</v>
      </c>
      <c r="B3043" s="5">
        <v>1013152</v>
      </c>
      <c r="C3043" s="5" t="s">
        <v>565</v>
      </c>
      <c r="D3043" s="5" t="s">
        <v>55</v>
      </c>
      <c r="E3043" s="5" t="s">
        <v>2577</v>
      </c>
      <c r="F3043" s="5" t="s">
        <v>2230</v>
      </c>
      <c r="G3043" s="5" t="s">
        <v>2694</v>
      </c>
      <c r="H3043" s="6">
        <v>42658</v>
      </c>
      <c r="I3043" s="5" t="s">
        <v>575</v>
      </c>
      <c r="J3043" s="5" t="s">
        <v>2644</v>
      </c>
      <c r="K3043" s="5" t="s">
        <v>568</v>
      </c>
      <c r="L3043" s="7">
        <v>6</v>
      </c>
      <c r="M3043" s="7" t="s">
        <v>287</v>
      </c>
      <c r="N3043" s="8">
        <v>4662</v>
      </c>
      <c r="O3043" s="122">
        <v>0.02</v>
      </c>
      <c r="P3043" s="10">
        <f t="shared" si="607"/>
        <v>93</v>
      </c>
      <c r="Q3043" s="122">
        <v>5.0000000000000001E-3</v>
      </c>
      <c r="R3043" s="10">
        <f t="shared" si="608"/>
        <v>23</v>
      </c>
      <c r="S3043" s="122">
        <f t="shared" si="609"/>
        <v>2.4882024882024883E-2</v>
      </c>
      <c r="T3043" s="10">
        <f t="shared" si="610"/>
        <v>116</v>
      </c>
      <c r="U3043" s="10">
        <f t="shared" si="619"/>
        <v>4778</v>
      </c>
      <c r="V3043" s="11">
        <v>4778.5</v>
      </c>
      <c r="W3043" s="12">
        <f t="shared" si="611"/>
        <v>116.5</v>
      </c>
      <c r="X3043" s="123">
        <f t="shared" si="612"/>
        <v>2.5000000000000001E-2</v>
      </c>
      <c r="Y3043" s="124" t="str">
        <f t="shared" si="613"/>
        <v>0.00%-8.40%</v>
      </c>
      <c r="Z3043" s="15"/>
      <c r="AA3043" s="15"/>
      <c r="AB3043" s="15"/>
      <c r="AC3043" s="125"/>
      <c r="AD3043" s="8">
        <f t="shared" si="614"/>
        <v>0</v>
      </c>
      <c r="AE3043" s="17">
        <f t="shared" si="615"/>
        <v>4778.5</v>
      </c>
      <c r="AF3043" s="18">
        <f t="shared" si="616"/>
        <v>116.5</v>
      </c>
      <c r="AG3043" s="126">
        <f t="shared" si="617"/>
        <v>2.4989274989275057E-2</v>
      </c>
      <c r="AH3043" s="20">
        <v>13.6</v>
      </c>
      <c r="AI3043" s="20">
        <v>650</v>
      </c>
      <c r="AJ3043" s="20"/>
      <c r="AK3043" s="20">
        <v>688</v>
      </c>
      <c r="AL3043" s="20">
        <f t="shared" si="618"/>
        <v>73475.600000000006</v>
      </c>
      <c r="AM3043" s="7" t="s">
        <v>287</v>
      </c>
      <c r="AN3043" s="20"/>
      <c r="AO3043" s="21"/>
      <c r="AP3043" s="21"/>
      <c r="AQ3043" s="5" t="s">
        <v>2695</v>
      </c>
      <c r="AR3043" s="5" t="s">
        <v>2203</v>
      </c>
    </row>
    <row r="3044" spans="1:44">
      <c r="A3044" s="87" t="s">
        <v>562</v>
      </c>
      <c r="B3044" s="5">
        <v>1013854</v>
      </c>
      <c r="C3044" s="5" t="s">
        <v>565</v>
      </c>
      <c r="D3044" s="5" t="s">
        <v>55</v>
      </c>
      <c r="E3044" s="5" t="s">
        <v>2577</v>
      </c>
      <c r="F3044" s="5" t="s">
        <v>2230</v>
      </c>
      <c r="G3044" s="5" t="s">
        <v>2694</v>
      </c>
      <c r="H3044" s="6">
        <v>42700</v>
      </c>
      <c r="I3044" s="5" t="s">
        <v>575</v>
      </c>
      <c r="J3044" s="5" t="s">
        <v>2644</v>
      </c>
      <c r="K3044" s="5" t="s">
        <v>568</v>
      </c>
      <c r="L3044" s="7">
        <v>6</v>
      </c>
      <c r="M3044" s="7" t="s">
        <v>287</v>
      </c>
      <c r="N3044" s="8">
        <v>4484</v>
      </c>
      <c r="O3044" s="122">
        <v>0.02</v>
      </c>
      <c r="P3044" s="10">
        <f t="shared" si="607"/>
        <v>90</v>
      </c>
      <c r="Q3044" s="122">
        <v>5.0000000000000001E-3</v>
      </c>
      <c r="R3044" s="10">
        <f t="shared" si="608"/>
        <v>22</v>
      </c>
      <c r="S3044" s="122">
        <f t="shared" si="609"/>
        <v>2.4977698483496878E-2</v>
      </c>
      <c r="T3044" s="10">
        <f t="shared" si="610"/>
        <v>112</v>
      </c>
      <c r="U3044" s="10">
        <f t="shared" si="619"/>
        <v>4596</v>
      </c>
      <c r="V3044" s="11">
        <v>4596</v>
      </c>
      <c r="W3044" s="12">
        <f t="shared" si="611"/>
        <v>112</v>
      </c>
      <c r="X3044" s="123">
        <f t="shared" si="612"/>
        <v>2.5000000000000001E-2</v>
      </c>
      <c r="Y3044" s="124" t="str">
        <f t="shared" si="613"/>
        <v>0.00%-8.40%</v>
      </c>
      <c r="Z3044" s="15"/>
      <c r="AA3044" s="15"/>
      <c r="AB3044" s="15"/>
      <c r="AC3044" s="125"/>
      <c r="AD3044" s="8">
        <f t="shared" si="614"/>
        <v>0</v>
      </c>
      <c r="AE3044" s="17">
        <f t="shared" si="615"/>
        <v>4596</v>
      </c>
      <c r="AF3044" s="18">
        <f t="shared" si="616"/>
        <v>112</v>
      </c>
      <c r="AG3044" s="126">
        <f t="shared" si="617"/>
        <v>2.4977698483496846E-2</v>
      </c>
      <c r="AH3044" s="20">
        <v>13.6</v>
      </c>
      <c r="AI3044" s="20">
        <v>650</v>
      </c>
      <c r="AJ3044" s="20"/>
      <c r="AK3044" s="20">
        <v>688</v>
      </c>
      <c r="AL3044" s="20">
        <f t="shared" si="618"/>
        <v>70993.600000000006</v>
      </c>
      <c r="AM3044" s="7" t="s">
        <v>287</v>
      </c>
      <c r="AN3044" s="20"/>
      <c r="AO3044" s="21"/>
      <c r="AP3044" s="21"/>
      <c r="AQ3044" s="5" t="s">
        <v>2695</v>
      </c>
      <c r="AR3044" s="5" t="s">
        <v>2203</v>
      </c>
    </row>
    <row r="3045" spans="1:44">
      <c r="A3045" s="87" t="s">
        <v>562</v>
      </c>
      <c r="B3045" s="5">
        <v>1016255</v>
      </c>
      <c r="C3045" s="5" t="s">
        <v>565</v>
      </c>
      <c r="D3045" s="5" t="s">
        <v>55</v>
      </c>
      <c r="E3045" s="5" t="s">
        <v>2577</v>
      </c>
      <c r="F3045" s="5" t="s">
        <v>2230</v>
      </c>
      <c r="G3045" s="5" t="s">
        <v>2694</v>
      </c>
      <c r="H3045" s="6">
        <v>42971</v>
      </c>
      <c r="I3045" s="5" t="s">
        <v>575</v>
      </c>
      <c r="J3045" s="5" t="s">
        <v>653</v>
      </c>
      <c r="K3045" s="5" t="s">
        <v>568</v>
      </c>
      <c r="L3045" s="7">
        <v>6</v>
      </c>
      <c r="M3045" s="7" t="s">
        <v>287</v>
      </c>
      <c r="N3045" s="8">
        <v>4520</v>
      </c>
      <c r="O3045" s="122">
        <v>0.02</v>
      </c>
      <c r="P3045" s="10">
        <f t="shared" si="607"/>
        <v>90</v>
      </c>
      <c r="Q3045" s="122">
        <v>5.0000000000000001E-3</v>
      </c>
      <c r="R3045" s="10">
        <f t="shared" si="608"/>
        <v>23</v>
      </c>
      <c r="S3045" s="122">
        <f t="shared" si="609"/>
        <v>2.5000000000000001E-2</v>
      </c>
      <c r="T3045" s="10">
        <f t="shared" si="610"/>
        <v>113</v>
      </c>
      <c r="U3045" s="10">
        <f t="shared" si="619"/>
        <v>4633</v>
      </c>
      <c r="V3045" s="11">
        <v>4610.5</v>
      </c>
      <c r="W3045" s="12">
        <f t="shared" si="611"/>
        <v>90.5</v>
      </c>
      <c r="X3045" s="123">
        <f t="shared" si="612"/>
        <v>0.02</v>
      </c>
      <c r="Y3045" s="124" t="str">
        <f t="shared" si="613"/>
        <v>0.00%-8.40%</v>
      </c>
      <c r="Z3045" s="15"/>
      <c r="AA3045" s="15"/>
      <c r="AB3045" s="15"/>
      <c r="AC3045" s="125"/>
      <c r="AD3045" s="8">
        <f t="shared" si="614"/>
        <v>0</v>
      </c>
      <c r="AE3045" s="17">
        <f t="shared" si="615"/>
        <v>4610.5</v>
      </c>
      <c r="AF3045" s="18">
        <f t="shared" si="616"/>
        <v>90.5</v>
      </c>
      <c r="AG3045" s="126">
        <f t="shared" si="617"/>
        <v>2.0022123893805199E-2</v>
      </c>
      <c r="AH3045" s="20">
        <v>13.6</v>
      </c>
      <c r="AI3045" s="20">
        <v>750</v>
      </c>
      <c r="AJ3045" s="20"/>
      <c r="AK3045" s="20">
        <v>688</v>
      </c>
      <c r="AL3045" s="20">
        <f t="shared" si="618"/>
        <v>72390.799999999988</v>
      </c>
      <c r="AM3045" s="7" t="s">
        <v>287</v>
      </c>
      <c r="AN3045" s="20"/>
      <c r="AO3045" s="21"/>
      <c r="AP3045" s="21"/>
      <c r="AQ3045" s="5" t="s">
        <v>2695</v>
      </c>
      <c r="AR3045" s="5" t="s">
        <v>2203</v>
      </c>
    </row>
    <row r="3046" spans="1:44">
      <c r="A3046" s="87" t="s">
        <v>562</v>
      </c>
      <c r="B3046" s="5">
        <v>1016356</v>
      </c>
      <c r="C3046" s="5" t="s">
        <v>565</v>
      </c>
      <c r="D3046" s="5" t="s">
        <v>55</v>
      </c>
      <c r="E3046" s="5" t="s">
        <v>2577</v>
      </c>
      <c r="F3046" s="5" t="s">
        <v>2230</v>
      </c>
      <c r="G3046" s="5" t="s">
        <v>2694</v>
      </c>
      <c r="H3046" s="6">
        <v>42985</v>
      </c>
      <c r="I3046" s="5" t="s">
        <v>575</v>
      </c>
      <c r="J3046" s="5" t="s">
        <v>653</v>
      </c>
      <c r="K3046" s="5" t="s">
        <v>568</v>
      </c>
      <c r="L3046" s="7">
        <v>6</v>
      </c>
      <c r="M3046" s="7" t="s">
        <v>287</v>
      </c>
      <c r="N3046" s="8">
        <v>4598</v>
      </c>
      <c r="O3046" s="122">
        <v>0.02</v>
      </c>
      <c r="P3046" s="10">
        <f t="shared" si="607"/>
        <v>92</v>
      </c>
      <c r="Q3046" s="122">
        <v>5.0000000000000001E-3</v>
      </c>
      <c r="R3046" s="10">
        <f t="shared" si="608"/>
        <v>23</v>
      </c>
      <c r="S3046" s="122">
        <f t="shared" si="609"/>
        <v>2.5010874293170945E-2</v>
      </c>
      <c r="T3046" s="10">
        <f t="shared" si="610"/>
        <v>115</v>
      </c>
      <c r="U3046" s="10">
        <f t="shared" si="619"/>
        <v>4713</v>
      </c>
      <c r="V3046" s="11">
        <v>4713</v>
      </c>
      <c r="W3046" s="12">
        <f t="shared" si="611"/>
        <v>115</v>
      </c>
      <c r="X3046" s="123">
        <f t="shared" si="612"/>
        <v>2.5000000000000001E-2</v>
      </c>
      <c r="Y3046" s="124" t="str">
        <f t="shared" si="613"/>
        <v>0.00%-8.40%</v>
      </c>
      <c r="Z3046" s="15"/>
      <c r="AA3046" s="15"/>
      <c r="AB3046" s="15"/>
      <c r="AC3046" s="125"/>
      <c r="AD3046" s="8">
        <f t="shared" si="614"/>
        <v>0</v>
      </c>
      <c r="AE3046" s="17">
        <f t="shared" si="615"/>
        <v>4713</v>
      </c>
      <c r="AF3046" s="18">
        <f t="shared" si="616"/>
        <v>115</v>
      </c>
      <c r="AG3046" s="126">
        <f t="shared" si="617"/>
        <v>2.5010874293170948E-2</v>
      </c>
      <c r="AH3046" s="20">
        <v>13.6</v>
      </c>
      <c r="AI3046" s="20">
        <v>750</v>
      </c>
      <c r="AJ3046" s="20"/>
      <c r="AK3046" s="20">
        <v>688</v>
      </c>
      <c r="AL3046" s="20">
        <f t="shared" si="618"/>
        <v>73784.799999999988</v>
      </c>
      <c r="AM3046" s="7" t="s">
        <v>287</v>
      </c>
      <c r="AN3046" s="20"/>
      <c r="AO3046" s="21"/>
      <c r="AP3046" s="21"/>
      <c r="AQ3046" s="5" t="s">
        <v>2695</v>
      </c>
      <c r="AR3046" s="5" t="s">
        <v>2203</v>
      </c>
    </row>
    <row r="3047" spans="1:44">
      <c r="A3047" s="87" t="s">
        <v>562</v>
      </c>
      <c r="B3047" s="5">
        <v>1017204</v>
      </c>
      <c r="C3047" s="5" t="s">
        <v>565</v>
      </c>
      <c r="D3047" s="5" t="s">
        <v>55</v>
      </c>
      <c r="E3047" s="5" t="s">
        <v>2577</v>
      </c>
      <c r="F3047" s="5" t="s">
        <v>2230</v>
      </c>
      <c r="G3047" s="5" t="s">
        <v>2694</v>
      </c>
      <c r="H3047" s="6">
        <v>43160</v>
      </c>
      <c r="I3047" s="5" t="s">
        <v>575</v>
      </c>
      <c r="J3047" s="5" t="s">
        <v>653</v>
      </c>
      <c r="K3047" s="5" t="s">
        <v>568</v>
      </c>
      <c r="L3047" s="7">
        <v>6</v>
      </c>
      <c r="M3047" s="7" t="s">
        <v>287</v>
      </c>
      <c r="N3047" s="8">
        <v>4526</v>
      </c>
      <c r="O3047" s="122">
        <v>0.02</v>
      </c>
      <c r="P3047" s="10">
        <f t="shared" si="607"/>
        <v>91</v>
      </c>
      <c r="Q3047" s="122">
        <v>5.0000000000000001E-3</v>
      </c>
      <c r="R3047" s="10">
        <f t="shared" si="608"/>
        <v>23</v>
      </c>
      <c r="S3047" s="122">
        <f t="shared" si="609"/>
        <v>2.5187803800265134E-2</v>
      </c>
      <c r="T3047" s="10">
        <f t="shared" si="610"/>
        <v>114</v>
      </c>
      <c r="U3047" s="10">
        <f t="shared" si="619"/>
        <v>4640</v>
      </c>
      <c r="V3047" s="11">
        <v>4752.5</v>
      </c>
      <c r="W3047" s="12">
        <f t="shared" si="611"/>
        <v>226.5</v>
      </c>
      <c r="X3047" s="123">
        <f t="shared" si="612"/>
        <v>0.05</v>
      </c>
      <c r="Y3047" s="124" t="str">
        <f t="shared" si="613"/>
        <v>0.00%-8.40%</v>
      </c>
      <c r="Z3047" s="15"/>
      <c r="AA3047" s="15"/>
      <c r="AB3047" s="15"/>
      <c r="AC3047" s="125"/>
      <c r="AD3047" s="8">
        <f t="shared" si="614"/>
        <v>0</v>
      </c>
      <c r="AE3047" s="17">
        <f t="shared" si="615"/>
        <v>4752.5</v>
      </c>
      <c r="AF3047" s="18">
        <f t="shared" si="616"/>
        <v>226.5</v>
      </c>
      <c r="AG3047" s="126">
        <f t="shared" si="617"/>
        <v>5.0044189129474059E-2</v>
      </c>
      <c r="AH3047" s="20">
        <v>13.6</v>
      </c>
      <c r="AI3047" s="20">
        <v>750</v>
      </c>
      <c r="AJ3047" s="20"/>
      <c r="AK3047" s="20">
        <v>688</v>
      </c>
      <c r="AL3047" s="20">
        <f t="shared" si="618"/>
        <v>74322</v>
      </c>
      <c r="AM3047" s="7" t="s">
        <v>287</v>
      </c>
      <c r="AN3047" s="20"/>
      <c r="AO3047" s="21" t="s">
        <v>2715</v>
      </c>
      <c r="AP3047" s="21"/>
      <c r="AQ3047" s="5" t="s">
        <v>2695</v>
      </c>
      <c r="AR3047" s="5" t="s">
        <v>2203</v>
      </c>
    </row>
    <row r="3048" spans="1:44">
      <c r="A3048" s="87" t="s">
        <v>562</v>
      </c>
      <c r="B3048" s="5">
        <v>1111035</v>
      </c>
      <c r="C3048" s="5" t="s">
        <v>565</v>
      </c>
      <c r="D3048" s="5" t="s">
        <v>55</v>
      </c>
      <c r="E3048" s="5" t="s">
        <v>2577</v>
      </c>
      <c r="F3048" s="5" t="s">
        <v>2230</v>
      </c>
      <c r="G3048" s="5" t="s">
        <v>2694</v>
      </c>
      <c r="H3048" s="6">
        <v>35744</v>
      </c>
      <c r="I3048" s="5" t="s">
        <v>575</v>
      </c>
      <c r="J3048" s="5" t="s">
        <v>653</v>
      </c>
      <c r="K3048" s="5" t="s">
        <v>568</v>
      </c>
      <c r="L3048" s="7">
        <v>6</v>
      </c>
      <c r="M3048" s="7" t="s">
        <v>287</v>
      </c>
      <c r="N3048" s="8">
        <v>5093</v>
      </c>
      <c r="O3048" s="122">
        <v>0.02</v>
      </c>
      <c r="P3048" s="10">
        <f t="shared" si="607"/>
        <v>102</v>
      </c>
      <c r="Q3048" s="122">
        <v>5.0000000000000001E-3</v>
      </c>
      <c r="R3048" s="10">
        <f t="shared" si="608"/>
        <v>25</v>
      </c>
      <c r="S3048" s="122">
        <f t="shared" si="609"/>
        <v>2.4936186923227958E-2</v>
      </c>
      <c r="T3048" s="10">
        <f t="shared" si="610"/>
        <v>127</v>
      </c>
      <c r="U3048" s="10">
        <f t="shared" si="619"/>
        <v>5220</v>
      </c>
      <c r="V3048" s="11">
        <v>5195</v>
      </c>
      <c r="W3048" s="12">
        <f t="shared" si="611"/>
        <v>102</v>
      </c>
      <c r="X3048" s="123">
        <f t="shared" si="612"/>
        <v>0.02</v>
      </c>
      <c r="Y3048" s="124" t="str">
        <f t="shared" si="613"/>
        <v>0.00%-8.40%</v>
      </c>
      <c r="Z3048" s="15"/>
      <c r="AA3048" s="15"/>
      <c r="AB3048" s="15"/>
      <c r="AC3048" s="125"/>
      <c r="AD3048" s="8">
        <f t="shared" si="614"/>
        <v>0</v>
      </c>
      <c r="AE3048" s="17">
        <f t="shared" si="615"/>
        <v>5195</v>
      </c>
      <c r="AF3048" s="18">
        <f t="shared" si="616"/>
        <v>102</v>
      </c>
      <c r="AG3048" s="126">
        <f t="shared" si="617"/>
        <v>2.0027488709994046E-2</v>
      </c>
      <c r="AH3048" s="20">
        <v>13.6</v>
      </c>
      <c r="AI3048" s="20">
        <v>750</v>
      </c>
      <c r="AJ3048" s="20"/>
      <c r="AK3048" s="20">
        <v>688</v>
      </c>
      <c r="AL3048" s="20">
        <f t="shared" si="618"/>
        <v>80340</v>
      </c>
      <c r="AM3048" s="7" t="s">
        <v>287</v>
      </c>
      <c r="AN3048" s="20"/>
      <c r="AO3048" s="21"/>
      <c r="AP3048" s="21"/>
      <c r="AQ3048" s="5" t="s">
        <v>2695</v>
      </c>
      <c r="AR3048" s="5" t="s">
        <v>2203</v>
      </c>
    </row>
    <row r="3049" spans="1:44">
      <c r="A3049" s="87" t="s">
        <v>562</v>
      </c>
      <c r="B3049" s="5">
        <v>1111235</v>
      </c>
      <c r="C3049" s="5" t="s">
        <v>565</v>
      </c>
      <c r="D3049" s="5" t="s">
        <v>55</v>
      </c>
      <c r="E3049" s="5" t="s">
        <v>2577</v>
      </c>
      <c r="F3049" s="5" t="s">
        <v>2230</v>
      </c>
      <c r="G3049" s="5" t="s">
        <v>2694</v>
      </c>
      <c r="H3049" s="6">
        <v>44249</v>
      </c>
      <c r="I3049" s="5" t="s">
        <v>575</v>
      </c>
      <c r="J3049" s="5" t="s">
        <v>2644</v>
      </c>
      <c r="K3049" s="5" t="s">
        <v>568</v>
      </c>
      <c r="L3049" s="7">
        <v>6</v>
      </c>
      <c r="M3049" s="7" t="s">
        <v>287</v>
      </c>
      <c r="N3049" s="8">
        <v>4381</v>
      </c>
      <c r="O3049" s="122">
        <v>0.02</v>
      </c>
      <c r="P3049" s="10">
        <f t="shared" si="607"/>
        <v>88</v>
      </c>
      <c r="Q3049" s="122">
        <v>5.0000000000000001E-3</v>
      </c>
      <c r="R3049" s="10">
        <f t="shared" si="608"/>
        <v>22</v>
      </c>
      <c r="S3049" s="122">
        <f t="shared" si="609"/>
        <v>2.5108422734535493E-2</v>
      </c>
      <c r="T3049" s="10">
        <f t="shared" si="610"/>
        <v>110</v>
      </c>
      <c r="U3049" s="10">
        <f t="shared" si="619"/>
        <v>4491</v>
      </c>
      <c r="V3049" s="11">
        <v>4490.5</v>
      </c>
      <c r="W3049" s="12">
        <f t="shared" si="611"/>
        <v>109.5</v>
      </c>
      <c r="X3049" s="123">
        <f t="shared" si="612"/>
        <v>2.5000000000000001E-2</v>
      </c>
      <c r="Y3049" s="124" t="str">
        <f t="shared" si="613"/>
        <v>0.00%-8.40%</v>
      </c>
      <c r="Z3049" s="15"/>
      <c r="AA3049" s="15"/>
      <c r="AB3049" s="15"/>
      <c r="AC3049" s="125"/>
      <c r="AD3049" s="8">
        <f t="shared" si="614"/>
        <v>0</v>
      </c>
      <c r="AE3049" s="17">
        <f t="shared" si="615"/>
        <v>4490.5</v>
      </c>
      <c r="AF3049" s="18">
        <f t="shared" si="616"/>
        <v>109.5</v>
      </c>
      <c r="AG3049" s="126">
        <f t="shared" si="617"/>
        <v>2.4994293540287593E-2</v>
      </c>
      <c r="AH3049" s="20">
        <v>13.6</v>
      </c>
      <c r="AI3049" s="20">
        <v>650</v>
      </c>
      <c r="AJ3049" s="20"/>
      <c r="AK3049" s="20">
        <v>688</v>
      </c>
      <c r="AL3049" s="20">
        <f t="shared" si="618"/>
        <v>69558.799999999988</v>
      </c>
      <c r="AM3049" s="7" t="s">
        <v>287</v>
      </c>
      <c r="AN3049" s="20"/>
      <c r="AO3049" s="21"/>
      <c r="AP3049" s="21"/>
      <c r="AQ3049" s="5" t="s">
        <v>2695</v>
      </c>
      <c r="AR3049" s="5" t="s">
        <v>2203</v>
      </c>
    </row>
    <row r="3050" spans="1:44">
      <c r="A3050" s="87" t="s">
        <v>562</v>
      </c>
      <c r="B3050" s="5">
        <v>1111389</v>
      </c>
      <c r="C3050" s="5" t="s">
        <v>565</v>
      </c>
      <c r="D3050" s="5" t="s">
        <v>55</v>
      </c>
      <c r="E3050" s="5" t="s">
        <v>2577</v>
      </c>
      <c r="F3050" s="5" t="s">
        <v>2230</v>
      </c>
      <c r="G3050" s="5" t="s">
        <v>2694</v>
      </c>
      <c r="H3050" s="6">
        <v>44260</v>
      </c>
      <c r="I3050" s="5" t="s">
        <v>575</v>
      </c>
      <c r="J3050" s="5" t="s">
        <v>653</v>
      </c>
      <c r="K3050" s="5" t="s">
        <v>568</v>
      </c>
      <c r="L3050" s="7">
        <v>6</v>
      </c>
      <c r="M3050" s="7" t="s">
        <v>287</v>
      </c>
      <c r="N3050" s="8">
        <v>4315</v>
      </c>
      <c r="O3050" s="122">
        <v>0.02</v>
      </c>
      <c r="P3050" s="10">
        <f t="shared" si="607"/>
        <v>86</v>
      </c>
      <c r="Q3050" s="122">
        <v>5.0000000000000001E-3</v>
      </c>
      <c r="R3050" s="10">
        <f t="shared" si="608"/>
        <v>22</v>
      </c>
      <c r="S3050" s="122">
        <f t="shared" si="609"/>
        <v>2.5028968713789106E-2</v>
      </c>
      <c r="T3050" s="10">
        <f t="shared" si="610"/>
        <v>108</v>
      </c>
      <c r="U3050" s="10">
        <f t="shared" si="619"/>
        <v>4423</v>
      </c>
      <c r="V3050" s="11">
        <v>4466</v>
      </c>
      <c r="W3050" s="12">
        <f t="shared" si="611"/>
        <v>151</v>
      </c>
      <c r="X3050" s="123">
        <f t="shared" si="612"/>
        <v>3.5000000000000003E-2</v>
      </c>
      <c r="Y3050" s="124" t="str">
        <f t="shared" si="613"/>
        <v>0.00%-8.40%</v>
      </c>
      <c r="Z3050" s="15"/>
      <c r="AA3050" s="15"/>
      <c r="AB3050" s="15"/>
      <c r="AC3050" s="125"/>
      <c r="AD3050" s="8">
        <f t="shared" si="614"/>
        <v>0</v>
      </c>
      <c r="AE3050" s="17">
        <f t="shared" si="615"/>
        <v>4466</v>
      </c>
      <c r="AF3050" s="18">
        <f t="shared" si="616"/>
        <v>151</v>
      </c>
      <c r="AG3050" s="126">
        <f t="shared" si="617"/>
        <v>3.4994206257242144E-2</v>
      </c>
      <c r="AH3050" s="20">
        <v>13.6</v>
      </c>
      <c r="AI3050" s="20">
        <v>750</v>
      </c>
      <c r="AJ3050" s="20"/>
      <c r="AK3050" s="20">
        <v>688</v>
      </c>
      <c r="AL3050" s="20">
        <f t="shared" si="618"/>
        <v>70425.600000000006</v>
      </c>
      <c r="AM3050" s="7" t="s">
        <v>287</v>
      </c>
      <c r="AN3050" s="20"/>
      <c r="AO3050" s="21"/>
      <c r="AP3050" s="21"/>
      <c r="AQ3050" s="5" t="s">
        <v>2695</v>
      </c>
      <c r="AR3050" s="5" t="s">
        <v>2203</v>
      </c>
    </row>
    <row r="3051" spans="1:44">
      <c r="A3051" s="87" t="s">
        <v>562</v>
      </c>
      <c r="B3051" s="5">
        <v>1113075</v>
      </c>
      <c r="C3051" s="5" t="s">
        <v>565</v>
      </c>
      <c r="D3051" s="5" t="s">
        <v>55</v>
      </c>
      <c r="E3051" s="5" t="s">
        <v>2577</v>
      </c>
      <c r="F3051" s="5" t="s">
        <v>2230</v>
      </c>
      <c r="G3051" s="5" t="s">
        <v>2694</v>
      </c>
      <c r="H3051" s="6">
        <v>37686</v>
      </c>
      <c r="I3051" s="5" t="s">
        <v>575</v>
      </c>
      <c r="J3051" s="5" t="s">
        <v>653</v>
      </c>
      <c r="K3051" s="5" t="s">
        <v>568</v>
      </c>
      <c r="L3051" s="7">
        <v>6</v>
      </c>
      <c r="M3051" s="7" t="s">
        <v>287</v>
      </c>
      <c r="N3051" s="8">
        <v>4937</v>
      </c>
      <c r="O3051" s="122">
        <v>0.02</v>
      </c>
      <c r="P3051" s="10">
        <f t="shared" si="607"/>
        <v>99</v>
      </c>
      <c r="Q3051" s="122">
        <v>5.0000000000000001E-3</v>
      </c>
      <c r="R3051" s="10">
        <f t="shared" si="608"/>
        <v>25</v>
      </c>
      <c r="S3051" s="122">
        <f t="shared" si="609"/>
        <v>2.5116467490378772E-2</v>
      </c>
      <c r="T3051" s="10">
        <f t="shared" si="610"/>
        <v>124</v>
      </c>
      <c r="U3051" s="10">
        <f t="shared" si="619"/>
        <v>5061</v>
      </c>
      <c r="V3051" s="11">
        <v>5035.5</v>
      </c>
      <c r="W3051" s="12">
        <f t="shared" si="611"/>
        <v>98.5</v>
      </c>
      <c r="X3051" s="123">
        <f t="shared" si="612"/>
        <v>0.02</v>
      </c>
      <c r="Y3051" s="124" t="str">
        <f t="shared" si="613"/>
        <v>0.00%-8.40%</v>
      </c>
      <c r="Z3051" s="15"/>
      <c r="AA3051" s="15"/>
      <c r="AB3051" s="15"/>
      <c r="AC3051" s="125"/>
      <c r="AD3051" s="8">
        <f t="shared" si="614"/>
        <v>0</v>
      </c>
      <c r="AE3051" s="17">
        <f t="shared" si="615"/>
        <v>5035.5</v>
      </c>
      <c r="AF3051" s="18">
        <f t="shared" si="616"/>
        <v>98.5</v>
      </c>
      <c r="AG3051" s="126">
        <f t="shared" si="617"/>
        <v>1.9951387482276761E-2</v>
      </c>
      <c r="AH3051" s="20">
        <v>13.6</v>
      </c>
      <c r="AI3051" s="20">
        <v>750</v>
      </c>
      <c r="AJ3051" s="20"/>
      <c r="AK3051" s="20">
        <v>688</v>
      </c>
      <c r="AL3051" s="20">
        <f t="shared" si="618"/>
        <v>78170.8</v>
      </c>
      <c r="AM3051" s="7" t="s">
        <v>287</v>
      </c>
      <c r="AN3051" s="20"/>
      <c r="AO3051" s="21"/>
      <c r="AP3051" s="21"/>
      <c r="AQ3051" s="5" t="s">
        <v>2695</v>
      </c>
      <c r="AR3051" s="5" t="s">
        <v>2203</v>
      </c>
    </row>
    <row r="3052" spans="1:44">
      <c r="A3052" s="87" t="s">
        <v>562</v>
      </c>
      <c r="B3052" s="5">
        <v>1114105</v>
      </c>
      <c r="C3052" s="5" t="s">
        <v>565</v>
      </c>
      <c r="D3052" s="5" t="s">
        <v>55</v>
      </c>
      <c r="E3052" s="5" t="s">
        <v>2577</v>
      </c>
      <c r="F3052" s="5" t="s">
        <v>2230</v>
      </c>
      <c r="G3052" s="5" t="s">
        <v>2694</v>
      </c>
      <c r="H3052" s="6">
        <v>33451</v>
      </c>
      <c r="I3052" s="5" t="s">
        <v>575</v>
      </c>
      <c r="J3052" s="5" t="s">
        <v>627</v>
      </c>
      <c r="K3052" s="5" t="s">
        <v>568</v>
      </c>
      <c r="L3052" s="7">
        <v>6</v>
      </c>
      <c r="M3052" s="7" t="s">
        <v>287</v>
      </c>
      <c r="N3052" s="8">
        <v>4646</v>
      </c>
      <c r="O3052" s="122">
        <v>0.02</v>
      </c>
      <c r="P3052" s="10">
        <f t="shared" si="607"/>
        <v>93</v>
      </c>
      <c r="Q3052" s="122">
        <v>5.0000000000000001E-3</v>
      </c>
      <c r="R3052" s="10">
        <f t="shared" si="608"/>
        <v>23</v>
      </c>
      <c r="S3052" s="122">
        <f t="shared" si="609"/>
        <v>2.496771416272062E-2</v>
      </c>
      <c r="T3052" s="10">
        <f t="shared" si="610"/>
        <v>116</v>
      </c>
      <c r="U3052" s="10">
        <f t="shared" si="619"/>
        <v>4762</v>
      </c>
      <c r="V3052" s="11">
        <f>N3052+P3052</f>
        <v>4739</v>
      </c>
      <c r="W3052" s="12">
        <f t="shared" si="611"/>
        <v>93</v>
      </c>
      <c r="X3052" s="123">
        <f t="shared" si="612"/>
        <v>0.02</v>
      </c>
      <c r="Y3052" s="124" t="str">
        <f t="shared" si="613"/>
        <v>0.00%-8.40%</v>
      </c>
      <c r="Z3052" s="15"/>
      <c r="AA3052" s="15"/>
      <c r="AB3052" s="15"/>
      <c r="AC3052" s="125"/>
      <c r="AD3052" s="8">
        <f t="shared" si="614"/>
        <v>0</v>
      </c>
      <c r="AE3052" s="17">
        <f t="shared" si="615"/>
        <v>4739</v>
      </c>
      <c r="AF3052" s="18">
        <f t="shared" si="616"/>
        <v>93</v>
      </c>
      <c r="AG3052" s="126">
        <f t="shared" si="617"/>
        <v>2.0017219113215745E-2</v>
      </c>
      <c r="AH3052" s="20">
        <v>13.6</v>
      </c>
      <c r="AI3052" s="20">
        <v>450</v>
      </c>
      <c r="AJ3052" s="20"/>
      <c r="AK3052" s="20">
        <v>688</v>
      </c>
      <c r="AL3052" s="20">
        <f t="shared" si="618"/>
        <v>70538.399999999994</v>
      </c>
      <c r="AM3052" s="7" t="s">
        <v>287</v>
      </c>
      <c r="AN3052" s="20"/>
      <c r="AO3052" s="21"/>
      <c r="AP3052" s="21"/>
      <c r="AQ3052" s="5" t="s">
        <v>2695</v>
      </c>
      <c r="AR3052" s="5" t="s">
        <v>2203</v>
      </c>
    </row>
    <row r="3053" spans="1:44">
      <c r="A3053" s="87" t="s">
        <v>562</v>
      </c>
      <c r="B3053" s="5">
        <v>1116009</v>
      </c>
      <c r="C3053" s="5" t="s">
        <v>565</v>
      </c>
      <c r="D3053" s="5" t="s">
        <v>55</v>
      </c>
      <c r="E3053" s="5" t="s">
        <v>2577</v>
      </c>
      <c r="F3053" s="5" t="s">
        <v>2230</v>
      </c>
      <c r="G3053" s="5" t="s">
        <v>2694</v>
      </c>
      <c r="H3053" s="6">
        <v>34213</v>
      </c>
      <c r="I3053" s="5" t="s">
        <v>489</v>
      </c>
      <c r="J3053" s="5" t="s">
        <v>2656</v>
      </c>
      <c r="K3053" s="5" t="s">
        <v>568</v>
      </c>
      <c r="L3053" s="7">
        <v>6</v>
      </c>
      <c r="M3053" s="7" t="s">
        <v>287</v>
      </c>
      <c r="N3053" s="8">
        <v>7515</v>
      </c>
      <c r="O3053" s="122">
        <v>0.02</v>
      </c>
      <c r="P3053" s="10">
        <f t="shared" si="607"/>
        <v>150</v>
      </c>
      <c r="Q3053" s="122">
        <v>5.0000000000000001E-3</v>
      </c>
      <c r="R3053" s="10">
        <f t="shared" si="608"/>
        <v>38</v>
      </c>
      <c r="S3053" s="122">
        <f t="shared" si="609"/>
        <v>2.5016633399866931E-2</v>
      </c>
      <c r="T3053" s="10">
        <f t="shared" si="610"/>
        <v>188</v>
      </c>
      <c r="U3053" s="10">
        <f t="shared" si="619"/>
        <v>7703</v>
      </c>
      <c r="V3053" s="11">
        <v>7808</v>
      </c>
      <c r="W3053" s="12">
        <f t="shared" si="611"/>
        <v>293</v>
      </c>
      <c r="X3053" s="123">
        <f t="shared" si="612"/>
        <v>3.9E-2</v>
      </c>
      <c r="Y3053" s="124" t="str">
        <f t="shared" si="613"/>
        <v>0.00%-8.40%</v>
      </c>
      <c r="Z3053" s="15"/>
      <c r="AA3053" s="15"/>
      <c r="AB3053" s="15"/>
      <c r="AC3053" s="125"/>
      <c r="AD3053" s="8">
        <f t="shared" si="614"/>
        <v>0</v>
      </c>
      <c r="AE3053" s="17">
        <f t="shared" si="615"/>
        <v>7808</v>
      </c>
      <c r="AF3053" s="18">
        <f t="shared" si="616"/>
        <v>293</v>
      </c>
      <c r="AG3053" s="126">
        <f t="shared" si="617"/>
        <v>3.8988689288090406E-2</v>
      </c>
      <c r="AH3053" s="20">
        <v>13.6</v>
      </c>
      <c r="AI3053" s="20">
        <v>500</v>
      </c>
      <c r="AJ3053" s="20"/>
      <c r="AK3053" s="20">
        <v>688</v>
      </c>
      <c r="AL3053" s="20">
        <f t="shared" si="618"/>
        <v>112876.8</v>
      </c>
      <c r="AM3053" s="7" t="s">
        <v>287</v>
      </c>
      <c r="AN3053" s="20"/>
      <c r="AO3053" s="21"/>
      <c r="AP3053" s="21"/>
      <c r="AQ3053" s="5" t="s">
        <v>2695</v>
      </c>
      <c r="AR3053" s="5" t="s">
        <v>2203</v>
      </c>
    </row>
    <row r="3054" spans="1:44">
      <c r="A3054" s="87" t="s">
        <v>562</v>
      </c>
      <c r="B3054" s="5">
        <v>1116034</v>
      </c>
      <c r="C3054" s="5" t="s">
        <v>565</v>
      </c>
      <c r="D3054" s="5" t="s">
        <v>55</v>
      </c>
      <c r="E3054" s="5" t="s">
        <v>2577</v>
      </c>
      <c r="F3054" s="5" t="s">
        <v>2230</v>
      </c>
      <c r="G3054" s="5" t="s">
        <v>2694</v>
      </c>
      <c r="H3054" s="6">
        <v>33451</v>
      </c>
      <c r="I3054" s="5" t="s">
        <v>575</v>
      </c>
      <c r="J3054" s="5" t="s">
        <v>653</v>
      </c>
      <c r="K3054" s="5" t="s">
        <v>568</v>
      </c>
      <c r="L3054" s="7">
        <v>6</v>
      </c>
      <c r="M3054" s="7" t="s">
        <v>287</v>
      </c>
      <c r="N3054" s="8">
        <v>5096</v>
      </c>
      <c r="O3054" s="122">
        <v>0.02</v>
      </c>
      <c r="P3054" s="10">
        <f t="shared" si="607"/>
        <v>102</v>
      </c>
      <c r="Q3054" s="122">
        <v>5.0000000000000001E-3</v>
      </c>
      <c r="R3054" s="10">
        <f t="shared" si="608"/>
        <v>25</v>
      </c>
      <c r="S3054" s="122">
        <f t="shared" si="609"/>
        <v>2.4921507064364207E-2</v>
      </c>
      <c r="T3054" s="10">
        <f t="shared" si="610"/>
        <v>127</v>
      </c>
      <c r="U3054" s="10">
        <f t="shared" si="619"/>
        <v>5223</v>
      </c>
      <c r="V3054" s="11">
        <f>N3054+P3054</f>
        <v>5198</v>
      </c>
      <c r="W3054" s="12">
        <f t="shared" si="611"/>
        <v>102</v>
      </c>
      <c r="X3054" s="123">
        <f t="shared" si="612"/>
        <v>0.02</v>
      </c>
      <c r="Y3054" s="124" t="str">
        <f t="shared" si="613"/>
        <v>0.00%-8.40%</v>
      </c>
      <c r="Z3054" s="15"/>
      <c r="AA3054" s="15"/>
      <c r="AB3054" s="15"/>
      <c r="AC3054" s="125"/>
      <c r="AD3054" s="8">
        <f t="shared" si="614"/>
        <v>0</v>
      </c>
      <c r="AE3054" s="17">
        <f t="shared" si="615"/>
        <v>5198</v>
      </c>
      <c r="AF3054" s="18">
        <f t="shared" si="616"/>
        <v>102</v>
      </c>
      <c r="AG3054" s="126">
        <f t="shared" si="617"/>
        <v>2.0015698587127151E-2</v>
      </c>
      <c r="AH3054" s="20">
        <v>13.6</v>
      </c>
      <c r="AI3054" s="20">
        <v>750</v>
      </c>
      <c r="AJ3054" s="20"/>
      <c r="AK3054" s="20">
        <v>688</v>
      </c>
      <c r="AL3054" s="20">
        <f t="shared" si="618"/>
        <v>80380.800000000003</v>
      </c>
      <c r="AM3054" s="7" t="s">
        <v>287</v>
      </c>
      <c r="AN3054" s="20"/>
      <c r="AO3054" s="21"/>
      <c r="AP3054" s="21"/>
      <c r="AQ3054" s="5" t="s">
        <v>2695</v>
      </c>
      <c r="AR3054" s="5" t="s">
        <v>2203</v>
      </c>
    </row>
    <row r="3055" spans="1:44">
      <c r="A3055" s="87" t="s">
        <v>562</v>
      </c>
      <c r="B3055" s="5">
        <v>1116050</v>
      </c>
      <c r="C3055" s="5" t="s">
        <v>565</v>
      </c>
      <c r="D3055" s="5" t="s">
        <v>55</v>
      </c>
      <c r="E3055" s="5" t="s">
        <v>2577</v>
      </c>
      <c r="F3055" s="5" t="s">
        <v>2230</v>
      </c>
      <c r="G3055" s="5" t="s">
        <v>2694</v>
      </c>
      <c r="H3055" s="6">
        <v>34029</v>
      </c>
      <c r="I3055" s="5" t="s">
        <v>575</v>
      </c>
      <c r="J3055" s="5" t="s">
        <v>653</v>
      </c>
      <c r="K3055" s="5" t="s">
        <v>568</v>
      </c>
      <c r="L3055" s="7">
        <v>6</v>
      </c>
      <c r="M3055" s="7" t="s">
        <v>287</v>
      </c>
      <c r="N3055" s="8">
        <v>5490</v>
      </c>
      <c r="O3055" s="122">
        <v>0.02</v>
      </c>
      <c r="P3055" s="10">
        <f t="shared" si="607"/>
        <v>110</v>
      </c>
      <c r="Q3055" s="122">
        <v>5.0000000000000001E-3</v>
      </c>
      <c r="R3055" s="10">
        <f t="shared" si="608"/>
        <v>27</v>
      </c>
      <c r="S3055" s="122">
        <f t="shared" si="609"/>
        <v>2.4954462659380693E-2</v>
      </c>
      <c r="T3055" s="10">
        <f t="shared" si="610"/>
        <v>137</v>
      </c>
      <c r="U3055" s="10">
        <f t="shared" si="619"/>
        <v>5627</v>
      </c>
      <c r="V3055" s="11">
        <f>N3055+P3055</f>
        <v>5600</v>
      </c>
      <c r="W3055" s="12">
        <f t="shared" si="611"/>
        <v>110</v>
      </c>
      <c r="X3055" s="123">
        <f t="shared" si="612"/>
        <v>0.02</v>
      </c>
      <c r="Y3055" s="124" t="str">
        <f t="shared" si="613"/>
        <v>0.00%-8.40%</v>
      </c>
      <c r="Z3055" s="15"/>
      <c r="AA3055" s="15"/>
      <c r="AB3055" s="15"/>
      <c r="AC3055" s="125"/>
      <c r="AD3055" s="8">
        <f t="shared" si="614"/>
        <v>0</v>
      </c>
      <c r="AE3055" s="17">
        <f t="shared" si="615"/>
        <v>5600</v>
      </c>
      <c r="AF3055" s="18">
        <f t="shared" si="616"/>
        <v>110</v>
      </c>
      <c r="AG3055" s="126">
        <f t="shared" si="617"/>
        <v>2.0036429872495543E-2</v>
      </c>
      <c r="AH3055" s="20">
        <v>13.6</v>
      </c>
      <c r="AI3055" s="20">
        <v>750</v>
      </c>
      <c r="AJ3055" s="20"/>
      <c r="AK3055" s="20">
        <v>688</v>
      </c>
      <c r="AL3055" s="20">
        <f t="shared" si="618"/>
        <v>85848</v>
      </c>
      <c r="AM3055" s="7" t="s">
        <v>287</v>
      </c>
      <c r="AN3055" s="20"/>
      <c r="AO3055" s="21"/>
      <c r="AP3055" s="21"/>
      <c r="AQ3055" s="5" t="s">
        <v>2695</v>
      </c>
      <c r="AR3055" s="5" t="s">
        <v>2203</v>
      </c>
    </row>
    <row r="3056" spans="1:44">
      <c r="A3056" s="87" t="s">
        <v>562</v>
      </c>
      <c r="B3056" s="5">
        <v>1116071</v>
      </c>
      <c r="C3056" s="5" t="s">
        <v>565</v>
      </c>
      <c r="D3056" s="5" t="s">
        <v>55</v>
      </c>
      <c r="E3056" s="5" t="s">
        <v>2577</v>
      </c>
      <c r="F3056" s="5" t="s">
        <v>2230</v>
      </c>
      <c r="G3056" s="5" t="s">
        <v>2694</v>
      </c>
      <c r="H3056" s="6">
        <v>38201</v>
      </c>
      <c r="I3056" s="5" t="s">
        <v>575</v>
      </c>
      <c r="J3056" s="5" t="s">
        <v>653</v>
      </c>
      <c r="K3056" s="5" t="s">
        <v>568</v>
      </c>
      <c r="L3056" s="7">
        <v>6</v>
      </c>
      <c r="M3056" s="7" t="s">
        <v>287</v>
      </c>
      <c r="N3056" s="8">
        <v>5092</v>
      </c>
      <c r="O3056" s="122">
        <v>0.02</v>
      </c>
      <c r="P3056" s="10">
        <f t="shared" si="607"/>
        <v>102</v>
      </c>
      <c r="Q3056" s="122">
        <v>5.0000000000000001E-3</v>
      </c>
      <c r="R3056" s="10">
        <f t="shared" si="608"/>
        <v>25</v>
      </c>
      <c r="S3056" s="122">
        <f t="shared" si="609"/>
        <v>2.4941084053417124E-2</v>
      </c>
      <c r="T3056" s="10">
        <f t="shared" si="610"/>
        <v>127</v>
      </c>
      <c r="U3056" s="10">
        <f t="shared" si="619"/>
        <v>5219</v>
      </c>
      <c r="V3056" s="11">
        <f>N3056+P3056</f>
        <v>5194</v>
      </c>
      <c r="W3056" s="12">
        <f t="shared" si="611"/>
        <v>102</v>
      </c>
      <c r="X3056" s="123">
        <f t="shared" si="612"/>
        <v>0.02</v>
      </c>
      <c r="Y3056" s="124" t="str">
        <f t="shared" si="613"/>
        <v>0.00%-8.40%</v>
      </c>
      <c r="Z3056" s="15"/>
      <c r="AA3056" s="15"/>
      <c r="AB3056" s="15"/>
      <c r="AC3056" s="125"/>
      <c r="AD3056" s="8">
        <f t="shared" si="614"/>
        <v>0</v>
      </c>
      <c r="AE3056" s="17">
        <f t="shared" si="615"/>
        <v>5194</v>
      </c>
      <c r="AF3056" s="18">
        <f t="shared" si="616"/>
        <v>102</v>
      </c>
      <c r="AG3056" s="126">
        <f t="shared" si="617"/>
        <v>2.0031421838177632E-2</v>
      </c>
      <c r="AH3056" s="20">
        <v>13.6</v>
      </c>
      <c r="AI3056" s="20">
        <v>750</v>
      </c>
      <c r="AJ3056" s="20"/>
      <c r="AK3056" s="20">
        <v>688</v>
      </c>
      <c r="AL3056" s="20">
        <f t="shared" si="618"/>
        <v>80326.399999999994</v>
      </c>
      <c r="AM3056" s="7" t="s">
        <v>287</v>
      </c>
      <c r="AN3056" s="20"/>
      <c r="AO3056" s="21"/>
      <c r="AP3056" s="21"/>
      <c r="AQ3056" s="5" t="s">
        <v>2695</v>
      </c>
      <c r="AR3056" s="5" t="s">
        <v>2203</v>
      </c>
    </row>
    <row r="3057" spans="1:44">
      <c r="A3057" s="87" t="s">
        <v>562</v>
      </c>
      <c r="B3057" s="5">
        <v>1117081</v>
      </c>
      <c r="C3057" s="5" t="s">
        <v>565</v>
      </c>
      <c r="D3057" s="5" t="s">
        <v>55</v>
      </c>
      <c r="E3057" s="5" t="s">
        <v>2577</v>
      </c>
      <c r="F3057" s="5" t="s">
        <v>2230</v>
      </c>
      <c r="G3057" s="5" t="s">
        <v>2694</v>
      </c>
      <c r="H3057" s="6">
        <v>34213</v>
      </c>
      <c r="I3057" s="5" t="s">
        <v>575</v>
      </c>
      <c r="J3057" s="5" t="s">
        <v>653</v>
      </c>
      <c r="K3057" s="5" t="s">
        <v>568</v>
      </c>
      <c r="L3057" s="7">
        <v>6</v>
      </c>
      <c r="M3057" s="7" t="s">
        <v>287</v>
      </c>
      <c r="N3057" s="8">
        <v>5277</v>
      </c>
      <c r="O3057" s="122">
        <v>0.02</v>
      </c>
      <c r="P3057" s="10">
        <f t="shared" si="607"/>
        <v>106</v>
      </c>
      <c r="Q3057" s="122">
        <v>5.0000000000000001E-3</v>
      </c>
      <c r="R3057" s="10">
        <f t="shared" si="608"/>
        <v>26</v>
      </c>
      <c r="S3057" s="122">
        <f t="shared" si="609"/>
        <v>2.5014212620807278E-2</v>
      </c>
      <c r="T3057" s="10">
        <f t="shared" si="610"/>
        <v>132</v>
      </c>
      <c r="U3057" s="10">
        <f t="shared" si="619"/>
        <v>5409</v>
      </c>
      <c r="V3057" s="11">
        <v>5382.5</v>
      </c>
      <c r="W3057" s="12">
        <f t="shared" si="611"/>
        <v>105.5</v>
      </c>
      <c r="X3057" s="123">
        <f t="shared" si="612"/>
        <v>0.02</v>
      </c>
      <c r="Y3057" s="124" t="str">
        <f t="shared" si="613"/>
        <v>0.00%-8.40%</v>
      </c>
      <c r="Z3057" s="15"/>
      <c r="AA3057" s="15"/>
      <c r="AB3057" s="15"/>
      <c r="AC3057" s="125"/>
      <c r="AD3057" s="8">
        <f t="shared" si="614"/>
        <v>0</v>
      </c>
      <c r="AE3057" s="17">
        <f t="shared" si="615"/>
        <v>5382.5</v>
      </c>
      <c r="AF3057" s="18">
        <f t="shared" si="616"/>
        <v>105.5</v>
      </c>
      <c r="AG3057" s="126">
        <f t="shared" si="617"/>
        <v>1.9992419935569439E-2</v>
      </c>
      <c r="AH3057" s="20">
        <v>13.6</v>
      </c>
      <c r="AI3057" s="20">
        <v>800</v>
      </c>
      <c r="AJ3057" s="20"/>
      <c r="AK3057" s="20">
        <v>688</v>
      </c>
      <c r="AL3057" s="20">
        <f t="shared" si="618"/>
        <v>83490</v>
      </c>
      <c r="AM3057" s="7" t="s">
        <v>287</v>
      </c>
      <c r="AN3057" s="20"/>
      <c r="AO3057" s="21"/>
      <c r="AP3057" s="21"/>
      <c r="AQ3057" s="5" t="s">
        <v>2695</v>
      </c>
      <c r="AR3057" s="5" t="s">
        <v>2203</v>
      </c>
    </row>
    <row r="3058" spans="1:44">
      <c r="A3058" s="87" t="s">
        <v>562</v>
      </c>
      <c r="B3058" s="5">
        <v>1117170</v>
      </c>
      <c r="C3058" s="5" t="s">
        <v>565</v>
      </c>
      <c r="D3058" s="5" t="s">
        <v>55</v>
      </c>
      <c r="E3058" s="5" t="s">
        <v>2577</v>
      </c>
      <c r="F3058" s="5" t="s">
        <v>2230</v>
      </c>
      <c r="G3058" s="5" t="s">
        <v>2694</v>
      </c>
      <c r="H3058" s="6">
        <v>37350</v>
      </c>
      <c r="I3058" s="5" t="s">
        <v>575</v>
      </c>
      <c r="J3058" s="5" t="s">
        <v>653</v>
      </c>
      <c r="K3058" s="5" t="s">
        <v>568</v>
      </c>
      <c r="L3058" s="7">
        <v>6</v>
      </c>
      <c r="M3058" s="7" t="s">
        <v>287</v>
      </c>
      <c r="N3058" s="8">
        <v>4768</v>
      </c>
      <c r="O3058" s="122">
        <v>0.02</v>
      </c>
      <c r="P3058" s="10">
        <f t="shared" si="607"/>
        <v>95</v>
      </c>
      <c r="Q3058" s="122">
        <v>5.0000000000000001E-3</v>
      </c>
      <c r="R3058" s="10">
        <f t="shared" si="608"/>
        <v>24</v>
      </c>
      <c r="S3058" s="122">
        <f t="shared" si="609"/>
        <v>2.4958053691275166E-2</v>
      </c>
      <c r="T3058" s="10">
        <f t="shared" si="610"/>
        <v>119</v>
      </c>
      <c r="U3058" s="10">
        <f t="shared" si="619"/>
        <v>4887</v>
      </c>
      <c r="V3058" s="11">
        <v>4863.5</v>
      </c>
      <c r="W3058" s="12">
        <f t="shared" si="611"/>
        <v>95.5</v>
      </c>
      <c r="X3058" s="123">
        <f t="shared" si="612"/>
        <v>0.02</v>
      </c>
      <c r="Y3058" s="124" t="str">
        <f t="shared" si="613"/>
        <v>0.00%-8.40%</v>
      </c>
      <c r="Z3058" s="15"/>
      <c r="AA3058" s="15"/>
      <c r="AB3058" s="15"/>
      <c r="AC3058" s="125"/>
      <c r="AD3058" s="8">
        <f t="shared" si="614"/>
        <v>0</v>
      </c>
      <c r="AE3058" s="17">
        <f t="shared" si="615"/>
        <v>4863.5</v>
      </c>
      <c r="AF3058" s="18">
        <f t="shared" si="616"/>
        <v>95.5</v>
      </c>
      <c r="AG3058" s="126">
        <f t="shared" si="617"/>
        <v>2.0029362416107421E-2</v>
      </c>
      <c r="AH3058" s="20">
        <v>13.6</v>
      </c>
      <c r="AI3058" s="20">
        <v>750</v>
      </c>
      <c r="AJ3058" s="20"/>
      <c r="AK3058" s="20">
        <v>688</v>
      </c>
      <c r="AL3058" s="20">
        <f t="shared" si="618"/>
        <v>75831.599999999991</v>
      </c>
      <c r="AM3058" s="7" t="s">
        <v>287</v>
      </c>
      <c r="AN3058" s="20"/>
      <c r="AO3058" s="21"/>
      <c r="AP3058" s="21"/>
      <c r="AQ3058" s="5" t="s">
        <v>2695</v>
      </c>
      <c r="AR3058" s="5" t="s">
        <v>2203</v>
      </c>
    </row>
    <row r="3059" spans="1:44">
      <c r="A3059" s="87" t="s">
        <v>562</v>
      </c>
      <c r="B3059" s="5">
        <v>1117179</v>
      </c>
      <c r="C3059" s="5" t="s">
        <v>565</v>
      </c>
      <c r="D3059" s="5" t="s">
        <v>55</v>
      </c>
      <c r="E3059" s="5" t="s">
        <v>2577</v>
      </c>
      <c r="F3059" s="5" t="s">
        <v>2230</v>
      </c>
      <c r="G3059" s="5" t="s">
        <v>2694</v>
      </c>
      <c r="H3059" s="6">
        <v>37440</v>
      </c>
      <c r="I3059" s="5" t="s">
        <v>489</v>
      </c>
      <c r="J3059" s="5" t="s">
        <v>489</v>
      </c>
      <c r="K3059" s="5" t="s">
        <v>568</v>
      </c>
      <c r="L3059" s="7">
        <v>6</v>
      </c>
      <c r="M3059" s="7" t="s">
        <v>287</v>
      </c>
      <c r="N3059" s="8">
        <v>5213</v>
      </c>
      <c r="O3059" s="122">
        <v>0.02</v>
      </c>
      <c r="P3059" s="10">
        <f t="shared" si="607"/>
        <v>104</v>
      </c>
      <c r="Q3059" s="122">
        <v>5.0000000000000001E-3</v>
      </c>
      <c r="R3059" s="10">
        <f t="shared" si="608"/>
        <v>26</v>
      </c>
      <c r="S3059" s="122">
        <f t="shared" si="609"/>
        <v>2.4937655860349128E-2</v>
      </c>
      <c r="T3059" s="10">
        <f t="shared" si="610"/>
        <v>130</v>
      </c>
      <c r="U3059" s="10">
        <f t="shared" si="619"/>
        <v>5343</v>
      </c>
      <c r="V3059" s="11">
        <v>5343.5</v>
      </c>
      <c r="W3059" s="12">
        <f t="shared" si="611"/>
        <v>130.5</v>
      </c>
      <c r="X3059" s="123">
        <f t="shared" si="612"/>
        <v>2.5000000000000001E-2</v>
      </c>
      <c r="Y3059" s="124" t="str">
        <f t="shared" si="613"/>
        <v>0.00%-8.40%</v>
      </c>
      <c r="Z3059" s="15"/>
      <c r="AA3059" s="15"/>
      <c r="AB3059" s="15"/>
      <c r="AC3059" s="125"/>
      <c r="AD3059" s="8">
        <f t="shared" si="614"/>
        <v>0</v>
      </c>
      <c r="AE3059" s="17">
        <f t="shared" si="615"/>
        <v>5343.5</v>
      </c>
      <c r="AF3059" s="18">
        <f t="shared" si="616"/>
        <v>130.5</v>
      </c>
      <c r="AG3059" s="126">
        <f t="shared" si="617"/>
        <v>2.5033569921350418E-2</v>
      </c>
      <c r="AH3059" s="20">
        <v>13.6</v>
      </c>
      <c r="AI3059" s="20">
        <v>850</v>
      </c>
      <c r="AJ3059" s="20"/>
      <c r="AK3059" s="20">
        <v>688</v>
      </c>
      <c r="AL3059" s="20">
        <f t="shared" si="618"/>
        <v>83559.599999999991</v>
      </c>
      <c r="AM3059" s="7" t="s">
        <v>287</v>
      </c>
      <c r="AN3059" s="20"/>
      <c r="AO3059" s="21"/>
      <c r="AP3059" s="21"/>
      <c r="AQ3059" s="5" t="s">
        <v>2695</v>
      </c>
      <c r="AR3059" s="5" t="s">
        <v>2203</v>
      </c>
    </row>
    <row r="3060" spans="1:44">
      <c r="A3060" s="87" t="s">
        <v>562</v>
      </c>
      <c r="B3060" s="5">
        <v>1117208</v>
      </c>
      <c r="C3060" s="5" t="s">
        <v>565</v>
      </c>
      <c r="D3060" s="5" t="s">
        <v>55</v>
      </c>
      <c r="E3060" s="5" t="s">
        <v>2577</v>
      </c>
      <c r="F3060" s="5" t="s">
        <v>2230</v>
      </c>
      <c r="G3060" s="5" t="s">
        <v>2694</v>
      </c>
      <c r="H3060" s="6">
        <v>37715</v>
      </c>
      <c r="I3060" s="5" t="s">
        <v>575</v>
      </c>
      <c r="J3060" s="5" t="s">
        <v>2644</v>
      </c>
      <c r="K3060" s="5" t="s">
        <v>568</v>
      </c>
      <c r="L3060" s="7">
        <v>6</v>
      </c>
      <c r="M3060" s="7" t="s">
        <v>287</v>
      </c>
      <c r="N3060" s="8">
        <v>4885</v>
      </c>
      <c r="O3060" s="122">
        <v>0.02</v>
      </c>
      <c r="P3060" s="10">
        <f t="shared" si="607"/>
        <v>98</v>
      </c>
      <c r="Q3060" s="122">
        <v>5.0000000000000001E-3</v>
      </c>
      <c r="R3060" s="10">
        <f t="shared" si="608"/>
        <v>24</v>
      </c>
      <c r="S3060" s="122">
        <f t="shared" si="609"/>
        <v>2.4974411463664279E-2</v>
      </c>
      <c r="T3060" s="10">
        <f t="shared" si="610"/>
        <v>122</v>
      </c>
      <c r="U3060" s="10">
        <f t="shared" si="619"/>
        <v>5007</v>
      </c>
      <c r="V3060" s="11">
        <v>4982.5</v>
      </c>
      <c r="W3060" s="12">
        <f t="shared" si="611"/>
        <v>97.5</v>
      </c>
      <c r="X3060" s="123">
        <f t="shared" si="612"/>
        <v>0.02</v>
      </c>
      <c r="Y3060" s="124" t="str">
        <f t="shared" si="613"/>
        <v>0.00%-8.40%</v>
      </c>
      <c r="Z3060" s="15"/>
      <c r="AA3060" s="15"/>
      <c r="AB3060" s="15"/>
      <c r="AC3060" s="125"/>
      <c r="AD3060" s="8">
        <f t="shared" si="614"/>
        <v>0</v>
      </c>
      <c r="AE3060" s="17">
        <f t="shared" si="615"/>
        <v>4982.5</v>
      </c>
      <c r="AF3060" s="18">
        <f t="shared" si="616"/>
        <v>97.5</v>
      </c>
      <c r="AG3060" s="126">
        <f t="shared" si="617"/>
        <v>1.9959058341862956E-2</v>
      </c>
      <c r="AH3060" s="20">
        <v>13.6</v>
      </c>
      <c r="AI3060" s="20">
        <v>650</v>
      </c>
      <c r="AJ3060" s="20"/>
      <c r="AK3060" s="20">
        <v>688</v>
      </c>
      <c r="AL3060" s="20">
        <f t="shared" si="618"/>
        <v>76250</v>
      </c>
      <c r="AM3060" s="7" t="s">
        <v>287</v>
      </c>
      <c r="AN3060" s="20"/>
      <c r="AO3060" s="21"/>
      <c r="AP3060" s="21"/>
      <c r="AQ3060" s="5" t="s">
        <v>2695</v>
      </c>
      <c r="AR3060" s="5" t="s">
        <v>2203</v>
      </c>
    </row>
    <row r="3061" spans="1:44">
      <c r="A3061" s="87" t="s">
        <v>562</v>
      </c>
      <c r="B3061" s="5">
        <v>1117235</v>
      </c>
      <c r="C3061" s="5" t="s">
        <v>565</v>
      </c>
      <c r="D3061" s="5" t="s">
        <v>55</v>
      </c>
      <c r="E3061" s="5" t="s">
        <v>2577</v>
      </c>
      <c r="F3061" s="5" t="s">
        <v>2230</v>
      </c>
      <c r="G3061" s="5" t="s">
        <v>2694</v>
      </c>
      <c r="H3061" s="6">
        <v>38136</v>
      </c>
      <c r="I3061" s="5" t="s">
        <v>575</v>
      </c>
      <c r="J3061" s="5" t="s">
        <v>653</v>
      </c>
      <c r="K3061" s="5" t="s">
        <v>568</v>
      </c>
      <c r="L3061" s="7">
        <v>6</v>
      </c>
      <c r="M3061" s="7" t="s">
        <v>287</v>
      </c>
      <c r="N3061" s="8">
        <v>4985</v>
      </c>
      <c r="O3061" s="122">
        <v>0.02</v>
      </c>
      <c r="P3061" s="10">
        <f t="shared" si="607"/>
        <v>100</v>
      </c>
      <c r="Q3061" s="122">
        <v>5.0000000000000001E-3</v>
      </c>
      <c r="R3061" s="10">
        <f t="shared" si="608"/>
        <v>25</v>
      </c>
      <c r="S3061" s="122">
        <f t="shared" si="609"/>
        <v>2.5075225677031094E-2</v>
      </c>
      <c r="T3061" s="10">
        <f t="shared" si="610"/>
        <v>125</v>
      </c>
      <c r="U3061" s="10">
        <f t="shared" si="619"/>
        <v>5110</v>
      </c>
      <c r="V3061" s="11">
        <v>5084.5</v>
      </c>
      <c r="W3061" s="12">
        <f t="shared" si="611"/>
        <v>99.5</v>
      </c>
      <c r="X3061" s="123">
        <f t="shared" si="612"/>
        <v>0.02</v>
      </c>
      <c r="Y3061" s="124" t="str">
        <f t="shared" si="613"/>
        <v>0.00%-8.40%</v>
      </c>
      <c r="Z3061" s="15"/>
      <c r="AA3061" s="15"/>
      <c r="AB3061" s="15"/>
      <c r="AC3061" s="125"/>
      <c r="AD3061" s="8">
        <f t="shared" si="614"/>
        <v>0</v>
      </c>
      <c r="AE3061" s="17">
        <f t="shared" si="615"/>
        <v>5084.5</v>
      </c>
      <c r="AF3061" s="18">
        <f t="shared" si="616"/>
        <v>99.5</v>
      </c>
      <c r="AG3061" s="126">
        <f t="shared" si="617"/>
        <v>1.9959879638916656E-2</v>
      </c>
      <c r="AH3061" s="20">
        <v>13.6</v>
      </c>
      <c r="AI3061" s="20">
        <v>750</v>
      </c>
      <c r="AJ3061" s="20"/>
      <c r="AK3061" s="20">
        <v>688</v>
      </c>
      <c r="AL3061" s="20">
        <f t="shared" si="618"/>
        <v>78837.2</v>
      </c>
      <c r="AM3061" s="7" t="s">
        <v>287</v>
      </c>
      <c r="AN3061" s="20"/>
      <c r="AO3061" s="21"/>
      <c r="AP3061" s="21"/>
      <c r="AQ3061" s="5" t="s">
        <v>2695</v>
      </c>
      <c r="AR3061" s="5" t="s">
        <v>2203</v>
      </c>
    </row>
    <row r="3062" spans="1:44">
      <c r="A3062" s="87" t="s">
        <v>562</v>
      </c>
      <c r="B3062" s="5">
        <v>1118282</v>
      </c>
      <c r="C3062" s="5" t="s">
        <v>565</v>
      </c>
      <c r="D3062" s="5" t="s">
        <v>55</v>
      </c>
      <c r="E3062" s="5" t="s">
        <v>2577</v>
      </c>
      <c r="F3062" s="5" t="s">
        <v>2230</v>
      </c>
      <c r="G3062" s="5" t="s">
        <v>2694</v>
      </c>
      <c r="H3062" s="6">
        <v>38565</v>
      </c>
      <c r="I3062" s="5" t="s">
        <v>575</v>
      </c>
      <c r="J3062" s="5" t="s">
        <v>653</v>
      </c>
      <c r="K3062" s="5" t="s">
        <v>568</v>
      </c>
      <c r="L3062" s="7">
        <v>6</v>
      </c>
      <c r="M3062" s="7" t="s">
        <v>287</v>
      </c>
      <c r="N3062" s="8">
        <v>5280</v>
      </c>
      <c r="O3062" s="122">
        <v>0.02</v>
      </c>
      <c r="P3062" s="10">
        <f t="shared" si="607"/>
        <v>106</v>
      </c>
      <c r="Q3062" s="122">
        <v>5.0000000000000001E-3</v>
      </c>
      <c r="R3062" s="10">
        <f t="shared" si="608"/>
        <v>26</v>
      </c>
      <c r="S3062" s="122">
        <f t="shared" si="609"/>
        <v>2.5000000000000001E-2</v>
      </c>
      <c r="T3062" s="10">
        <f t="shared" si="610"/>
        <v>132</v>
      </c>
      <c r="U3062" s="10">
        <f t="shared" si="619"/>
        <v>5412</v>
      </c>
      <c r="V3062" s="11">
        <v>5385.5</v>
      </c>
      <c r="W3062" s="12">
        <f t="shared" si="611"/>
        <v>105.5</v>
      </c>
      <c r="X3062" s="123">
        <f t="shared" si="612"/>
        <v>0.02</v>
      </c>
      <c r="Y3062" s="124" t="str">
        <f t="shared" si="613"/>
        <v>0.00%-8.40%</v>
      </c>
      <c r="Z3062" s="15"/>
      <c r="AA3062" s="15"/>
      <c r="AB3062" s="15"/>
      <c r="AC3062" s="125"/>
      <c r="AD3062" s="8">
        <f t="shared" si="614"/>
        <v>0</v>
      </c>
      <c r="AE3062" s="17">
        <f t="shared" si="615"/>
        <v>5385.5</v>
      </c>
      <c r="AF3062" s="18">
        <f t="shared" si="616"/>
        <v>105.5</v>
      </c>
      <c r="AG3062" s="126">
        <f t="shared" si="617"/>
        <v>1.9981060606060641E-2</v>
      </c>
      <c r="AH3062" s="20">
        <v>13.6</v>
      </c>
      <c r="AI3062" s="20">
        <v>750</v>
      </c>
      <c r="AJ3062" s="20"/>
      <c r="AK3062" s="20">
        <v>688</v>
      </c>
      <c r="AL3062" s="20">
        <f t="shared" si="618"/>
        <v>82930.8</v>
      </c>
      <c r="AM3062" s="7" t="s">
        <v>287</v>
      </c>
      <c r="AN3062" s="20"/>
      <c r="AO3062" s="21"/>
      <c r="AP3062" s="21"/>
      <c r="AQ3062" s="5" t="s">
        <v>2695</v>
      </c>
      <c r="AR3062" s="5" t="s">
        <v>2203</v>
      </c>
    </row>
    <row r="3063" spans="1:44">
      <c r="A3063" s="87" t="s">
        <v>562</v>
      </c>
      <c r="B3063" s="5">
        <v>1706010</v>
      </c>
      <c r="C3063" s="5" t="s">
        <v>565</v>
      </c>
      <c r="D3063" s="5" t="s">
        <v>55</v>
      </c>
      <c r="E3063" s="5" t="s">
        <v>2577</v>
      </c>
      <c r="F3063" s="5" t="s">
        <v>2230</v>
      </c>
      <c r="G3063" s="5" t="s">
        <v>2694</v>
      </c>
      <c r="H3063" s="6">
        <v>40023</v>
      </c>
      <c r="I3063" s="5" t="s">
        <v>575</v>
      </c>
      <c r="J3063" s="5" t="s">
        <v>653</v>
      </c>
      <c r="K3063" s="5" t="s">
        <v>568</v>
      </c>
      <c r="L3063" s="7">
        <v>6</v>
      </c>
      <c r="M3063" s="7" t="s">
        <v>287</v>
      </c>
      <c r="N3063" s="8">
        <v>5559</v>
      </c>
      <c r="O3063" s="122">
        <v>0.02</v>
      </c>
      <c r="P3063" s="10">
        <f t="shared" si="607"/>
        <v>111</v>
      </c>
      <c r="Q3063" s="122">
        <v>5.0000000000000001E-3</v>
      </c>
      <c r="R3063" s="10">
        <f t="shared" si="608"/>
        <v>28</v>
      </c>
      <c r="S3063" s="122">
        <f t="shared" si="609"/>
        <v>2.5004497211728729E-2</v>
      </c>
      <c r="T3063" s="10">
        <f t="shared" si="610"/>
        <v>139</v>
      </c>
      <c r="U3063" s="10">
        <f t="shared" si="619"/>
        <v>5698</v>
      </c>
      <c r="V3063" s="11">
        <v>5681.5</v>
      </c>
      <c r="W3063" s="12">
        <f t="shared" si="611"/>
        <v>122.5</v>
      </c>
      <c r="X3063" s="123">
        <f t="shared" si="612"/>
        <v>2.1999999999999999E-2</v>
      </c>
      <c r="Y3063" s="124" t="str">
        <f t="shared" si="613"/>
        <v>0.00%-8.40%</v>
      </c>
      <c r="Z3063" s="15"/>
      <c r="AA3063" s="15"/>
      <c r="AB3063" s="15"/>
      <c r="AC3063" s="125"/>
      <c r="AD3063" s="8">
        <f t="shared" si="614"/>
        <v>0</v>
      </c>
      <c r="AE3063" s="17">
        <f t="shared" si="615"/>
        <v>5681.5</v>
      </c>
      <c r="AF3063" s="18">
        <f t="shared" si="616"/>
        <v>122.5</v>
      </c>
      <c r="AG3063" s="126">
        <f t="shared" si="617"/>
        <v>2.2036337470768164E-2</v>
      </c>
      <c r="AH3063" s="20">
        <v>13.6</v>
      </c>
      <c r="AI3063" s="20">
        <v>800</v>
      </c>
      <c r="AJ3063" s="20"/>
      <c r="AK3063" s="20">
        <v>688</v>
      </c>
      <c r="AL3063" s="20">
        <f t="shared" si="618"/>
        <v>87556.4</v>
      </c>
      <c r="AM3063" s="7" t="s">
        <v>287</v>
      </c>
      <c r="AN3063" s="20"/>
      <c r="AO3063" s="21"/>
      <c r="AP3063" s="21"/>
      <c r="AQ3063" s="5" t="s">
        <v>2695</v>
      </c>
      <c r="AR3063" s="5" t="s">
        <v>2203</v>
      </c>
    </row>
    <row r="3064" spans="1:44">
      <c r="A3064" s="87" t="s">
        <v>562</v>
      </c>
      <c r="B3064" s="5">
        <v>1707058</v>
      </c>
      <c r="C3064" s="5" t="s">
        <v>565</v>
      </c>
      <c r="D3064" s="5" t="s">
        <v>55</v>
      </c>
      <c r="E3064" s="5" t="s">
        <v>2577</v>
      </c>
      <c r="F3064" s="5" t="s">
        <v>2230</v>
      </c>
      <c r="G3064" s="5" t="s">
        <v>2694</v>
      </c>
      <c r="H3064" s="6">
        <v>40391</v>
      </c>
      <c r="I3064" s="5" t="s">
        <v>489</v>
      </c>
      <c r="J3064" s="5" t="s">
        <v>489</v>
      </c>
      <c r="K3064" s="5" t="s">
        <v>568</v>
      </c>
      <c r="L3064" s="7">
        <v>6</v>
      </c>
      <c r="M3064" s="7" t="s">
        <v>287</v>
      </c>
      <c r="N3064" s="8">
        <v>5508</v>
      </c>
      <c r="O3064" s="122">
        <v>0.02</v>
      </c>
      <c r="P3064" s="10">
        <f t="shared" si="607"/>
        <v>110</v>
      </c>
      <c r="Q3064" s="122">
        <v>5.0000000000000001E-3</v>
      </c>
      <c r="R3064" s="10">
        <f t="shared" si="608"/>
        <v>28</v>
      </c>
      <c r="S3064" s="122">
        <f t="shared" si="609"/>
        <v>2.5054466230936819E-2</v>
      </c>
      <c r="T3064" s="10">
        <f t="shared" si="610"/>
        <v>138</v>
      </c>
      <c r="U3064" s="10">
        <f t="shared" si="619"/>
        <v>5646</v>
      </c>
      <c r="V3064" s="11">
        <v>5645.5</v>
      </c>
      <c r="W3064" s="12">
        <f t="shared" si="611"/>
        <v>137.5</v>
      </c>
      <c r="X3064" s="123">
        <f t="shared" si="612"/>
        <v>2.5000000000000001E-2</v>
      </c>
      <c r="Y3064" s="124" t="str">
        <f t="shared" si="613"/>
        <v>0.00%-8.40%</v>
      </c>
      <c r="Z3064" s="15"/>
      <c r="AA3064" s="15"/>
      <c r="AB3064" s="15"/>
      <c r="AC3064" s="125"/>
      <c r="AD3064" s="8">
        <f t="shared" si="614"/>
        <v>0</v>
      </c>
      <c r="AE3064" s="17">
        <f t="shared" si="615"/>
        <v>5645.5</v>
      </c>
      <c r="AF3064" s="18">
        <f t="shared" si="616"/>
        <v>137.5</v>
      </c>
      <c r="AG3064" s="126">
        <f t="shared" si="617"/>
        <v>2.4963689179375415E-2</v>
      </c>
      <c r="AH3064" s="20">
        <v>13.6</v>
      </c>
      <c r="AI3064" s="20">
        <v>900</v>
      </c>
      <c r="AJ3064" s="20"/>
      <c r="AK3064" s="20">
        <v>688</v>
      </c>
      <c r="AL3064" s="20">
        <f t="shared" si="618"/>
        <v>88266.8</v>
      </c>
      <c r="AM3064" s="7" t="s">
        <v>287</v>
      </c>
      <c r="AN3064" s="20"/>
      <c r="AO3064" s="21" t="s">
        <v>2712</v>
      </c>
      <c r="AP3064" s="21"/>
      <c r="AQ3064" s="5" t="s">
        <v>2695</v>
      </c>
      <c r="AR3064" s="5" t="s">
        <v>2203</v>
      </c>
    </row>
    <row r="3065" spans="1:44">
      <c r="A3065" s="87" t="s">
        <v>562</v>
      </c>
      <c r="B3065" s="5">
        <v>1710024</v>
      </c>
      <c r="C3065" s="5" t="s">
        <v>565</v>
      </c>
      <c r="D3065" s="5" t="s">
        <v>55</v>
      </c>
      <c r="E3065" s="5" t="s">
        <v>2577</v>
      </c>
      <c r="F3065" s="5" t="s">
        <v>2230</v>
      </c>
      <c r="G3065" s="5" t="s">
        <v>2694</v>
      </c>
      <c r="H3065" s="6">
        <v>41460</v>
      </c>
      <c r="I3065" s="5" t="s">
        <v>575</v>
      </c>
      <c r="J3065" s="5" t="s">
        <v>653</v>
      </c>
      <c r="K3065" s="5" t="s">
        <v>568</v>
      </c>
      <c r="L3065" s="7">
        <v>6</v>
      </c>
      <c r="M3065" s="7" t="s">
        <v>287</v>
      </c>
      <c r="N3065" s="8">
        <v>4753</v>
      </c>
      <c r="O3065" s="122">
        <v>0.02</v>
      </c>
      <c r="P3065" s="10">
        <f t="shared" si="607"/>
        <v>95</v>
      </c>
      <c r="Q3065" s="122">
        <v>5.0000000000000001E-3</v>
      </c>
      <c r="R3065" s="10">
        <f t="shared" si="608"/>
        <v>24</v>
      </c>
      <c r="S3065" s="122">
        <f t="shared" si="609"/>
        <v>2.5036818851251842E-2</v>
      </c>
      <c r="T3065" s="10">
        <f t="shared" si="610"/>
        <v>119</v>
      </c>
      <c r="U3065" s="10">
        <f t="shared" si="619"/>
        <v>4872</v>
      </c>
      <c r="V3065" s="11">
        <f>N3065+P3065</f>
        <v>4848</v>
      </c>
      <c r="W3065" s="12">
        <f t="shared" si="611"/>
        <v>95</v>
      </c>
      <c r="X3065" s="123">
        <f t="shared" si="612"/>
        <v>0.02</v>
      </c>
      <c r="Y3065" s="124" t="str">
        <f t="shared" si="613"/>
        <v>0.00%-8.40%</v>
      </c>
      <c r="Z3065" s="15"/>
      <c r="AA3065" s="15"/>
      <c r="AB3065" s="15"/>
      <c r="AC3065" s="125"/>
      <c r="AD3065" s="8">
        <f t="shared" si="614"/>
        <v>0</v>
      </c>
      <c r="AE3065" s="17">
        <f t="shared" si="615"/>
        <v>4848</v>
      </c>
      <c r="AF3065" s="18">
        <f t="shared" si="616"/>
        <v>95</v>
      </c>
      <c r="AG3065" s="126">
        <f t="shared" si="617"/>
        <v>1.9987376393856504E-2</v>
      </c>
      <c r="AH3065" s="20">
        <v>13.6</v>
      </c>
      <c r="AI3065" s="20">
        <v>750</v>
      </c>
      <c r="AJ3065" s="20"/>
      <c r="AK3065" s="20">
        <v>688</v>
      </c>
      <c r="AL3065" s="20">
        <f t="shared" si="618"/>
        <v>75620.800000000003</v>
      </c>
      <c r="AM3065" s="7" t="s">
        <v>287</v>
      </c>
      <c r="AN3065" s="20"/>
      <c r="AO3065" s="21"/>
      <c r="AP3065" s="21"/>
      <c r="AQ3065" s="5" t="s">
        <v>2695</v>
      </c>
      <c r="AR3065" s="5" t="s">
        <v>2203</v>
      </c>
    </row>
    <row r="3066" spans="1:44">
      <c r="A3066" s="87" t="s">
        <v>562</v>
      </c>
      <c r="B3066" s="5">
        <v>1710048</v>
      </c>
      <c r="C3066" s="5" t="s">
        <v>565</v>
      </c>
      <c r="D3066" s="5" t="s">
        <v>55</v>
      </c>
      <c r="E3066" s="5" t="s">
        <v>2577</v>
      </c>
      <c r="F3066" s="5" t="s">
        <v>2230</v>
      </c>
      <c r="G3066" s="5" t="s">
        <v>2694</v>
      </c>
      <c r="H3066" s="6">
        <v>41460</v>
      </c>
      <c r="I3066" s="5" t="s">
        <v>575</v>
      </c>
      <c r="J3066" s="5" t="s">
        <v>653</v>
      </c>
      <c r="K3066" s="5" t="s">
        <v>568</v>
      </c>
      <c r="L3066" s="7">
        <v>6</v>
      </c>
      <c r="M3066" s="7" t="s">
        <v>287</v>
      </c>
      <c r="N3066" s="8">
        <v>4725</v>
      </c>
      <c r="O3066" s="122">
        <v>0.02</v>
      </c>
      <c r="P3066" s="10">
        <f t="shared" si="607"/>
        <v>95</v>
      </c>
      <c r="Q3066" s="122">
        <v>5.0000000000000001E-3</v>
      </c>
      <c r="R3066" s="10">
        <f t="shared" si="608"/>
        <v>24</v>
      </c>
      <c r="S3066" s="122">
        <f t="shared" si="609"/>
        <v>2.5185185185185185E-2</v>
      </c>
      <c r="T3066" s="10">
        <f t="shared" si="610"/>
        <v>119</v>
      </c>
      <c r="U3066" s="10">
        <f t="shared" si="619"/>
        <v>4844</v>
      </c>
      <c r="V3066" s="11">
        <v>4909.5</v>
      </c>
      <c r="W3066" s="12">
        <f t="shared" si="611"/>
        <v>184.5</v>
      </c>
      <c r="X3066" s="123">
        <f t="shared" si="612"/>
        <v>3.9E-2</v>
      </c>
      <c r="Y3066" s="124" t="str">
        <f t="shared" si="613"/>
        <v>0.00%-8.40%</v>
      </c>
      <c r="Z3066" s="15"/>
      <c r="AA3066" s="15"/>
      <c r="AB3066" s="15"/>
      <c r="AC3066" s="125"/>
      <c r="AD3066" s="8">
        <f t="shared" si="614"/>
        <v>0</v>
      </c>
      <c r="AE3066" s="17">
        <f t="shared" si="615"/>
        <v>4909.5</v>
      </c>
      <c r="AF3066" s="18">
        <f t="shared" si="616"/>
        <v>184.5</v>
      </c>
      <c r="AG3066" s="126">
        <f t="shared" si="617"/>
        <v>3.9047619047618998E-2</v>
      </c>
      <c r="AH3066" s="20">
        <v>13.6</v>
      </c>
      <c r="AI3066" s="20">
        <v>750</v>
      </c>
      <c r="AJ3066" s="20"/>
      <c r="AK3066" s="20">
        <v>688</v>
      </c>
      <c r="AL3066" s="20">
        <f t="shared" si="618"/>
        <v>76457.2</v>
      </c>
      <c r="AM3066" s="7" t="s">
        <v>287</v>
      </c>
      <c r="AN3066" s="20"/>
      <c r="AO3066" s="21" t="s">
        <v>2715</v>
      </c>
      <c r="AP3066" s="21"/>
      <c r="AQ3066" s="5" t="s">
        <v>2695</v>
      </c>
      <c r="AR3066" s="5" t="s">
        <v>2203</v>
      </c>
    </row>
    <row r="3067" spans="1:44">
      <c r="A3067" s="87" t="s">
        <v>562</v>
      </c>
      <c r="B3067" s="5">
        <v>1710078</v>
      </c>
      <c r="C3067" s="5" t="s">
        <v>565</v>
      </c>
      <c r="D3067" s="5" t="s">
        <v>55</v>
      </c>
      <c r="E3067" s="5" t="s">
        <v>2577</v>
      </c>
      <c r="F3067" s="5" t="s">
        <v>2230</v>
      </c>
      <c r="G3067" s="5" t="s">
        <v>2694</v>
      </c>
      <c r="H3067" s="6">
        <v>41460</v>
      </c>
      <c r="I3067" s="5" t="s">
        <v>575</v>
      </c>
      <c r="J3067" s="5" t="s">
        <v>653</v>
      </c>
      <c r="K3067" s="5" t="s">
        <v>568</v>
      </c>
      <c r="L3067" s="7">
        <v>6</v>
      </c>
      <c r="M3067" s="7" t="s">
        <v>287</v>
      </c>
      <c r="N3067" s="8">
        <v>4606</v>
      </c>
      <c r="O3067" s="122">
        <v>0.02</v>
      </c>
      <c r="P3067" s="10">
        <f t="shared" si="607"/>
        <v>92</v>
      </c>
      <c r="Q3067" s="122">
        <v>5.0000000000000001E-3</v>
      </c>
      <c r="R3067" s="10">
        <f t="shared" si="608"/>
        <v>23</v>
      </c>
      <c r="S3067" s="122">
        <f t="shared" si="609"/>
        <v>2.4967433782023447E-2</v>
      </c>
      <c r="T3067" s="10">
        <f t="shared" si="610"/>
        <v>115</v>
      </c>
      <c r="U3067" s="10">
        <f t="shared" si="619"/>
        <v>4721</v>
      </c>
      <c r="V3067" s="11">
        <v>4721</v>
      </c>
      <c r="W3067" s="12">
        <f t="shared" si="611"/>
        <v>115</v>
      </c>
      <c r="X3067" s="123">
        <f t="shared" si="612"/>
        <v>2.5000000000000001E-2</v>
      </c>
      <c r="Y3067" s="124" t="str">
        <f t="shared" si="613"/>
        <v>0.00%-8.40%</v>
      </c>
      <c r="Z3067" s="15"/>
      <c r="AA3067" s="15"/>
      <c r="AB3067" s="15"/>
      <c r="AC3067" s="125"/>
      <c r="AD3067" s="8">
        <f t="shared" si="614"/>
        <v>0</v>
      </c>
      <c r="AE3067" s="17">
        <f t="shared" si="615"/>
        <v>4721</v>
      </c>
      <c r="AF3067" s="18">
        <f t="shared" si="616"/>
        <v>115</v>
      </c>
      <c r="AG3067" s="126">
        <f t="shared" si="617"/>
        <v>2.4967433782023374E-2</v>
      </c>
      <c r="AH3067" s="20">
        <v>13.6</v>
      </c>
      <c r="AI3067" s="20">
        <v>750</v>
      </c>
      <c r="AJ3067" s="20"/>
      <c r="AK3067" s="20">
        <v>688</v>
      </c>
      <c r="AL3067" s="20">
        <f t="shared" si="618"/>
        <v>73893.600000000006</v>
      </c>
      <c r="AM3067" s="7" t="s">
        <v>287</v>
      </c>
      <c r="AN3067" s="20"/>
      <c r="AO3067" s="21"/>
      <c r="AP3067" s="21"/>
      <c r="AQ3067" s="5" t="s">
        <v>2695</v>
      </c>
      <c r="AR3067" s="5" t="s">
        <v>2203</v>
      </c>
    </row>
    <row r="3068" spans="1:44">
      <c r="A3068" s="87" t="s">
        <v>562</v>
      </c>
      <c r="B3068" s="5">
        <v>1711044</v>
      </c>
      <c r="C3068" s="5" t="s">
        <v>565</v>
      </c>
      <c r="D3068" s="5" t="s">
        <v>55</v>
      </c>
      <c r="E3068" s="5" t="s">
        <v>2577</v>
      </c>
      <c r="F3068" s="5" t="s">
        <v>2230</v>
      </c>
      <c r="G3068" s="5" t="s">
        <v>2694</v>
      </c>
      <c r="H3068" s="6">
        <v>41814</v>
      </c>
      <c r="I3068" s="5" t="s">
        <v>575</v>
      </c>
      <c r="J3068" s="5" t="s">
        <v>653</v>
      </c>
      <c r="K3068" s="5" t="s">
        <v>568</v>
      </c>
      <c r="L3068" s="7">
        <v>6</v>
      </c>
      <c r="M3068" s="7" t="s">
        <v>287</v>
      </c>
      <c r="N3068" s="8">
        <v>4880</v>
      </c>
      <c r="O3068" s="122">
        <v>0.02</v>
      </c>
      <c r="P3068" s="10">
        <f t="shared" si="607"/>
        <v>98</v>
      </c>
      <c r="Q3068" s="122">
        <v>5.0000000000000001E-3</v>
      </c>
      <c r="R3068" s="10">
        <f t="shared" si="608"/>
        <v>24</v>
      </c>
      <c r="S3068" s="122">
        <f t="shared" si="609"/>
        <v>2.5000000000000001E-2</v>
      </c>
      <c r="T3068" s="10">
        <f t="shared" si="610"/>
        <v>122</v>
      </c>
      <c r="U3068" s="10">
        <f t="shared" si="619"/>
        <v>5002</v>
      </c>
      <c r="V3068" s="11">
        <v>5002</v>
      </c>
      <c r="W3068" s="12">
        <f t="shared" si="611"/>
        <v>122</v>
      </c>
      <c r="X3068" s="123">
        <f t="shared" si="612"/>
        <v>2.5000000000000001E-2</v>
      </c>
      <c r="Y3068" s="124" t="str">
        <f t="shared" si="613"/>
        <v>0.00%-8.40%</v>
      </c>
      <c r="Z3068" s="15"/>
      <c r="AA3068" s="15"/>
      <c r="AB3068" s="15"/>
      <c r="AC3068" s="125"/>
      <c r="AD3068" s="8">
        <f t="shared" si="614"/>
        <v>0</v>
      </c>
      <c r="AE3068" s="17">
        <f t="shared" si="615"/>
        <v>5002</v>
      </c>
      <c r="AF3068" s="18">
        <f t="shared" si="616"/>
        <v>122</v>
      </c>
      <c r="AG3068" s="126">
        <f t="shared" si="617"/>
        <v>2.4999999999999911E-2</v>
      </c>
      <c r="AH3068" s="20">
        <v>13.6</v>
      </c>
      <c r="AI3068" s="20">
        <v>900</v>
      </c>
      <c r="AJ3068" s="20"/>
      <c r="AK3068" s="20">
        <v>688</v>
      </c>
      <c r="AL3068" s="20">
        <f t="shared" si="618"/>
        <v>79515.199999999997</v>
      </c>
      <c r="AM3068" s="7" t="s">
        <v>287</v>
      </c>
      <c r="AN3068" s="20"/>
      <c r="AO3068" s="21" t="s">
        <v>2712</v>
      </c>
      <c r="AP3068" s="21"/>
      <c r="AQ3068" s="5" t="s">
        <v>2695</v>
      </c>
      <c r="AR3068" s="5" t="s">
        <v>2203</v>
      </c>
    </row>
    <row r="3069" spans="1:44">
      <c r="A3069" s="87" t="s">
        <v>562</v>
      </c>
      <c r="B3069" s="5">
        <v>1713107</v>
      </c>
      <c r="C3069" s="5" t="s">
        <v>565</v>
      </c>
      <c r="D3069" s="5" t="s">
        <v>55</v>
      </c>
      <c r="E3069" s="5" t="s">
        <v>2577</v>
      </c>
      <c r="F3069" s="5" t="s">
        <v>2230</v>
      </c>
      <c r="G3069" s="5" t="s">
        <v>2694</v>
      </c>
      <c r="H3069" s="6">
        <v>42557</v>
      </c>
      <c r="I3069" s="5" t="s">
        <v>489</v>
      </c>
      <c r="J3069" s="5" t="s">
        <v>489</v>
      </c>
      <c r="K3069" s="5" t="s">
        <v>568</v>
      </c>
      <c r="L3069" s="7">
        <v>6</v>
      </c>
      <c r="M3069" s="7" t="s">
        <v>287</v>
      </c>
      <c r="N3069" s="8">
        <v>4713</v>
      </c>
      <c r="O3069" s="122">
        <v>0.02</v>
      </c>
      <c r="P3069" s="10">
        <f t="shared" si="607"/>
        <v>94</v>
      </c>
      <c r="Q3069" s="122">
        <v>5.0000000000000001E-3</v>
      </c>
      <c r="R3069" s="10">
        <f t="shared" si="608"/>
        <v>24</v>
      </c>
      <c r="S3069" s="122">
        <f t="shared" si="609"/>
        <v>2.503713133884999E-2</v>
      </c>
      <c r="T3069" s="10">
        <f t="shared" si="610"/>
        <v>118</v>
      </c>
      <c r="U3069" s="10">
        <f t="shared" si="619"/>
        <v>4831</v>
      </c>
      <c r="V3069" s="11">
        <v>5109</v>
      </c>
      <c r="W3069" s="12">
        <f t="shared" si="611"/>
        <v>396</v>
      </c>
      <c r="X3069" s="123">
        <f t="shared" si="612"/>
        <v>8.4000000000000005E-2</v>
      </c>
      <c r="Y3069" s="124" t="str">
        <f t="shared" si="613"/>
        <v>0.00%-8.40%</v>
      </c>
      <c r="Z3069" s="15"/>
      <c r="AA3069" s="15"/>
      <c r="AB3069" s="15"/>
      <c r="AC3069" s="125"/>
      <c r="AD3069" s="8">
        <f t="shared" si="614"/>
        <v>0</v>
      </c>
      <c r="AE3069" s="17">
        <f t="shared" si="615"/>
        <v>5109</v>
      </c>
      <c r="AF3069" s="18">
        <f t="shared" si="616"/>
        <v>396</v>
      </c>
      <c r="AG3069" s="126">
        <f t="shared" si="617"/>
        <v>8.4022915340547399E-2</v>
      </c>
      <c r="AH3069" s="20">
        <v>13.6</v>
      </c>
      <c r="AI3069" s="20">
        <v>850</v>
      </c>
      <c r="AJ3069" s="20"/>
      <c r="AK3069" s="20">
        <v>688</v>
      </c>
      <c r="AL3069" s="20">
        <f t="shared" si="618"/>
        <v>80370.399999999994</v>
      </c>
      <c r="AM3069" s="7" t="s">
        <v>287</v>
      </c>
      <c r="AN3069" s="20"/>
      <c r="AO3069" s="21" t="s">
        <v>2716</v>
      </c>
      <c r="AP3069" s="21"/>
      <c r="AQ3069" s="5" t="s">
        <v>2695</v>
      </c>
      <c r="AR3069" s="5" t="s">
        <v>2203</v>
      </c>
    </row>
    <row r="3070" spans="1:44">
      <c r="A3070" s="87" t="s">
        <v>562</v>
      </c>
      <c r="B3070" s="5">
        <v>1713132</v>
      </c>
      <c r="C3070" s="5" t="s">
        <v>565</v>
      </c>
      <c r="D3070" s="5" t="s">
        <v>55</v>
      </c>
      <c r="E3070" s="5" t="s">
        <v>2577</v>
      </c>
      <c r="F3070" s="5" t="s">
        <v>2230</v>
      </c>
      <c r="G3070" s="5" t="s">
        <v>2694</v>
      </c>
      <c r="H3070" s="6">
        <v>42557</v>
      </c>
      <c r="I3070" s="5" t="s">
        <v>575</v>
      </c>
      <c r="J3070" s="5" t="s">
        <v>653</v>
      </c>
      <c r="K3070" s="5" t="s">
        <v>568</v>
      </c>
      <c r="L3070" s="7">
        <v>6</v>
      </c>
      <c r="M3070" s="7" t="s">
        <v>287</v>
      </c>
      <c r="N3070" s="8">
        <v>4690</v>
      </c>
      <c r="O3070" s="122">
        <v>0.02</v>
      </c>
      <c r="P3070" s="10">
        <f t="shared" si="607"/>
        <v>94</v>
      </c>
      <c r="Q3070" s="122">
        <v>5.0000000000000001E-3</v>
      </c>
      <c r="R3070" s="10">
        <f t="shared" si="608"/>
        <v>23</v>
      </c>
      <c r="S3070" s="122">
        <f t="shared" si="609"/>
        <v>2.4946695095948827E-2</v>
      </c>
      <c r="T3070" s="10">
        <f t="shared" si="610"/>
        <v>117</v>
      </c>
      <c r="U3070" s="10">
        <f t="shared" si="619"/>
        <v>4807</v>
      </c>
      <c r="V3070" s="11">
        <v>4807</v>
      </c>
      <c r="W3070" s="12">
        <f t="shared" si="611"/>
        <v>117</v>
      </c>
      <c r="X3070" s="123">
        <f t="shared" si="612"/>
        <v>2.4899999999999999E-2</v>
      </c>
      <c r="Y3070" s="124" t="str">
        <f t="shared" si="613"/>
        <v>0.00%-8.40%</v>
      </c>
      <c r="Z3070" s="15"/>
      <c r="AA3070" s="15"/>
      <c r="AB3070" s="15"/>
      <c r="AC3070" s="125"/>
      <c r="AD3070" s="8">
        <f t="shared" si="614"/>
        <v>0</v>
      </c>
      <c r="AE3070" s="17">
        <f t="shared" si="615"/>
        <v>4807</v>
      </c>
      <c r="AF3070" s="18">
        <f t="shared" si="616"/>
        <v>117</v>
      </c>
      <c r="AG3070" s="126">
        <f t="shared" si="617"/>
        <v>2.4946695095948934E-2</v>
      </c>
      <c r="AH3070" s="20">
        <v>13.6</v>
      </c>
      <c r="AI3070" s="20">
        <v>750</v>
      </c>
      <c r="AJ3070" s="20"/>
      <c r="AK3070" s="20">
        <v>688</v>
      </c>
      <c r="AL3070" s="20">
        <f t="shared" si="618"/>
        <v>75063.199999999997</v>
      </c>
      <c r="AM3070" s="7" t="s">
        <v>287</v>
      </c>
      <c r="AN3070" s="20"/>
      <c r="AO3070" s="21"/>
      <c r="AP3070" s="21"/>
      <c r="AQ3070" s="5" t="s">
        <v>2695</v>
      </c>
      <c r="AR3070" s="5" t="s">
        <v>2203</v>
      </c>
    </row>
    <row r="3071" spans="1:44">
      <c r="A3071" s="87" t="s">
        <v>562</v>
      </c>
      <c r="B3071" s="5">
        <v>1716001</v>
      </c>
      <c r="C3071" s="5" t="s">
        <v>565</v>
      </c>
      <c r="D3071" s="5" t="s">
        <v>55</v>
      </c>
      <c r="E3071" s="5" t="s">
        <v>2577</v>
      </c>
      <c r="F3071" s="5" t="s">
        <v>2230</v>
      </c>
      <c r="G3071" s="5" t="s">
        <v>2694</v>
      </c>
      <c r="H3071" s="6">
        <v>43678</v>
      </c>
      <c r="I3071" s="5" t="s">
        <v>575</v>
      </c>
      <c r="J3071" s="5" t="s">
        <v>653</v>
      </c>
      <c r="K3071" s="5" t="s">
        <v>568</v>
      </c>
      <c r="L3071" s="7">
        <v>6</v>
      </c>
      <c r="M3071" s="7" t="s">
        <v>287</v>
      </c>
      <c r="N3071" s="8">
        <v>4447</v>
      </c>
      <c r="O3071" s="122">
        <v>0.02</v>
      </c>
      <c r="P3071" s="10">
        <f t="shared" si="607"/>
        <v>89</v>
      </c>
      <c r="Q3071" s="122">
        <v>5.0000000000000001E-3</v>
      </c>
      <c r="R3071" s="10">
        <f t="shared" si="608"/>
        <v>22</v>
      </c>
      <c r="S3071" s="122">
        <f t="shared" si="609"/>
        <v>2.4960647627614123E-2</v>
      </c>
      <c r="T3071" s="10">
        <f t="shared" si="610"/>
        <v>111</v>
      </c>
      <c r="U3071" s="10">
        <f t="shared" si="619"/>
        <v>4558</v>
      </c>
      <c r="V3071" s="11">
        <v>4558</v>
      </c>
      <c r="W3071" s="12">
        <f t="shared" si="611"/>
        <v>111</v>
      </c>
      <c r="X3071" s="123">
        <f t="shared" si="612"/>
        <v>2.5000000000000001E-2</v>
      </c>
      <c r="Y3071" s="124" t="str">
        <f t="shared" si="613"/>
        <v>0.00%-8.40%</v>
      </c>
      <c r="Z3071" s="15"/>
      <c r="AA3071" s="15"/>
      <c r="AB3071" s="15"/>
      <c r="AC3071" s="125"/>
      <c r="AD3071" s="8">
        <f t="shared" si="614"/>
        <v>0</v>
      </c>
      <c r="AE3071" s="17">
        <f t="shared" si="615"/>
        <v>4558</v>
      </c>
      <c r="AF3071" s="18">
        <f t="shared" si="616"/>
        <v>111</v>
      </c>
      <c r="AG3071" s="126">
        <f t="shared" si="617"/>
        <v>2.4960647627614074E-2</v>
      </c>
      <c r="AH3071" s="20">
        <v>13.6</v>
      </c>
      <c r="AI3071" s="20">
        <v>750</v>
      </c>
      <c r="AJ3071" s="20"/>
      <c r="AK3071" s="20">
        <v>688</v>
      </c>
      <c r="AL3071" s="20">
        <f t="shared" si="618"/>
        <v>71676.799999999988</v>
      </c>
      <c r="AM3071" s="7" t="s">
        <v>287</v>
      </c>
      <c r="AN3071" s="20"/>
      <c r="AO3071" s="21"/>
      <c r="AP3071" s="21"/>
      <c r="AQ3071" s="5" t="s">
        <v>2695</v>
      </c>
      <c r="AR3071" s="5" t="s">
        <v>2203</v>
      </c>
    </row>
    <row r="3072" spans="1:44">
      <c r="A3072" s="87" t="s">
        <v>562</v>
      </c>
      <c r="B3072" s="5">
        <v>1717021</v>
      </c>
      <c r="C3072" s="5" t="s">
        <v>565</v>
      </c>
      <c r="D3072" s="5" t="s">
        <v>55</v>
      </c>
      <c r="E3072" s="5" t="s">
        <v>2577</v>
      </c>
      <c r="F3072" s="5" t="s">
        <v>2230</v>
      </c>
      <c r="G3072" s="5" t="s">
        <v>2694</v>
      </c>
      <c r="H3072" s="6">
        <v>44044</v>
      </c>
      <c r="I3072" s="5" t="s">
        <v>575</v>
      </c>
      <c r="J3072" s="5" t="s">
        <v>653</v>
      </c>
      <c r="K3072" s="5" t="s">
        <v>568</v>
      </c>
      <c r="L3072" s="7">
        <v>6</v>
      </c>
      <c r="M3072" s="7" t="s">
        <v>287</v>
      </c>
      <c r="N3072" s="8">
        <v>4546</v>
      </c>
      <c r="O3072" s="122">
        <v>0.02</v>
      </c>
      <c r="P3072" s="10">
        <f t="shared" si="607"/>
        <v>91</v>
      </c>
      <c r="Q3072" s="122">
        <v>5.0000000000000001E-3</v>
      </c>
      <c r="R3072" s="10">
        <f t="shared" si="608"/>
        <v>23</v>
      </c>
      <c r="S3072" s="122">
        <f t="shared" si="609"/>
        <v>2.5076990761108666E-2</v>
      </c>
      <c r="T3072" s="10">
        <f t="shared" si="610"/>
        <v>114</v>
      </c>
      <c r="U3072" s="10">
        <f t="shared" si="619"/>
        <v>4660</v>
      </c>
      <c r="V3072" s="11">
        <v>4818.5</v>
      </c>
      <c r="W3072" s="12">
        <f t="shared" si="611"/>
        <v>272.5</v>
      </c>
      <c r="X3072" s="123">
        <f t="shared" si="612"/>
        <v>5.9900000000000002E-2</v>
      </c>
      <c r="Y3072" s="124" t="str">
        <f t="shared" si="613"/>
        <v>0.00%-8.40%</v>
      </c>
      <c r="Z3072" s="15"/>
      <c r="AA3072" s="15"/>
      <c r="AB3072" s="15"/>
      <c r="AC3072" s="125"/>
      <c r="AD3072" s="8">
        <f t="shared" si="614"/>
        <v>0</v>
      </c>
      <c r="AE3072" s="17">
        <f t="shared" si="615"/>
        <v>4818.5</v>
      </c>
      <c r="AF3072" s="18">
        <f t="shared" si="616"/>
        <v>272.5</v>
      </c>
      <c r="AG3072" s="126">
        <f t="shared" si="617"/>
        <v>5.9942806863176434E-2</v>
      </c>
      <c r="AH3072" s="20">
        <v>13.6</v>
      </c>
      <c r="AI3072" s="20">
        <v>750</v>
      </c>
      <c r="AJ3072" s="20"/>
      <c r="AK3072" s="20">
        <v>688</v>
      </c>
      <c r="AL3072" s="20">
        <f t="shared" si="618"/>
        <v>75219.600000000006</v>
      </c>
      <c r="AM3072" s="7" t="s">
        <v>287</v>
      </c>
      <c r="AN3072" s="20"/>
      <c r="AO3072" s="21" t="s">
        <v>2717</v>
      </c>
      <c r="AP3072" s="21"/>
      <c r="AQ3072" s="5" t="s">
        <v>2695</v>
      </c>
      <c r="AR3072" s="5" t="s">
        <v>2203</v>
      </c>
    </row>
    <row r="3073" spans="1:44">
      <c r="A3073" s="87" t="s">
        <v>562</v>
      </c>
      <c r="B3073" s="5">
        <v>1001239</v>
      </c>
      <c r="C3073" s="5" t="s">
        <v>565</v>
      </c>
      <c r="D3073" s="5" t="s">
        <v>55</v>
      </c>
      <c r="E3073" s="5" t="s">
        <v>2577</v>
      </c>
      <c r="F3073" s="5" t="s">
        <v>2234</v>
      </c>
      <c r="G3073" s="5" t="s">
        <v>2673</v>
      </c>
      <c r="H3073" s="6">
        <v>38101</v>
      </c>
      <c r="I3073" s="5" t="s">
        <v>489</v>
      </c>
      <c r="J3073" s="5" t="s">
        <v>489</v>
      </c>
      <c r="K3073" s="5" t="s">
        <v>568</v>
      </c>
      <c r="L3073" s="7">
        <v>6</v>
      </c>
      <c r="M3073" s="7" t="s">
        <v>287</v>
      </c>
      <c r="N3073" s="8">
        <v>5485</v>
      </c>
      <c r="O3073" s="122">
        <v>0.02</v>
      </c>
      <c r="P3073" s="10">
        <f t="shared" si="607"/>
        <v>110</v>
      </c>
      <c r="Q3073" s="122">
        <v>5.0000000000000001E-3</v>
      </c>
      <c r="R3073" s="10">
        <f t="shared" si="608"/>
        <v>27</v>
      </c>
      <c r="S3073" s="122">
        <f t="shared" si="609"/>
        <v>2.4977210574293529E-2</v>
      </c>
      <c r="T3073" s="10">
        <f t="shared" si="610"/>
        <v>137</v>
      </c>
      <c r="U3073" s="10">
        <f t="shared" si="619"/>
        <v>5622</v>
      </c>
      <c r="V3073" s="11">
        <v>5676.9749999999995</v>
      </c>
      <c r="W3073" s="12">
        <f t="shared" si="611"/>
        <v>191.97499999999945</v>
      </c>
      <c r="X3073" s="123">
        <f t="shared" si="612"/>
        <v>3.5000000000000003E-2</v>
      </c>
      <c r="Y3073" s="124" t="str">
        <f t="shared" si="613"/>
        <v>0.00%-8.40%</v>
      </c>
      <c r="Z3073" s="15"/>
      <c r="AA3073" s="15"/>
      <c r="AB3073" s="15"/>
      <c r="AC3073" s="125"/>
      <c r="AD3073" s="8">
        <f t="shared" si="614"/>
        <v>0</v>
      </c>
      <c r="AE3073" s="17">
        <f t="shared" si="615"/>
        <v>5676.9749999999995</v>
      </c>
      <c r="AF3073" s="18">
        <f t="shared" si="616"/>
        <v>191.97499999999945</v>
      </c>
      <c r="AG3073" s="126">
        <f t="shared" si="617"/>
        <v>3.499999999999992E-2</v>
      </c>
      <c r="AH3073" s="20">
        <v>13.6</v>
      </c>
      <c r="AI3073" s="20">
        <v>850</v>
      </c>
      <c r="AJ3073" s="20"/>
      <c r="AK3073" s="20">
        <v>688</v>
      </c>
      <c r="AL3073" s="20">
        <f t="shared" si="618"/>
        <v>88094.859999999986</v>
      </c>
      <c r="AM3073" s="7" t="s">
        <v>287</v>
      </c>
      <c r="AN3073" s="20"/>
      <c r="AO3073" s="21" t="s">
        <v>2718</v>
      </c>
      <c r="AP3073" s="21"/>
      <c r="AQ3073" s="5" t="s">
        <v>2695</v>
      </c>
      <c r="AR3073" s="5" t="s">
        <v>2203</v>
      </c>
    </row>
    <row r="3074" spans="1:44">
      <c r="A3074" s="87" t="s">
        <v>562</v>
      </c>
      <c r="B3074" s="5">
        <v>1001291</v>
      </c>
      <c r="C3074" s="5" t="s">
        <v>565</v>
      </c>
      <c r="D3074" s="5" t="s">
        <v>55</v>
      </c>
      <c r="E3074" s="5" t="s">
        <v>2577</v>
      </c>
      <c r="F3074" s="5" t="s">
        <v>2234</v>
      </c>
      <c r="G3074" s="5" t="s">
        <v>2673</v>
      </c>
      <c r="H3074" s="6">
        <v>38174</v>
      </c>
      <c r="I3074" s="5" t="s">
        <v>575</v>
      </c>
      <c r="J3074" s="5" t="s">
        <v>2642</v>
      </c>
      <c r="K3074" s="5" t="s">
        <v>568</v>
      </c>
      <c r="L3074" s="7">
        <v>6</v>
      </c>
      <c r="M3074" s="7" t="s">
        <v>287</v>
      </c>
      <c r="N3074" s="8">
        <v>4775</v>
      </c>
      <c r="O3074" s="122">
        <v>0.02</v>
      </c>
      <c r="P3074" s="10">
        <f t="shared" si="607"/>
        <v>96</v>
      </c>
      <c r="Q3074" s="122">
        <v>5.0000000000000001E-3</v>
      </c>
      <c r="R3074" s="10">
        <f t="shared" si="608"/>
        <v>24</v>
      </c>
      <c r="S3074" s="122">
        <f t="shared" si="609"/>
        <v>2.5130890052356022E-2</v>
      </c>
      <c r="T3074" s="10">
        <f t="shared" si="610"/>
        <v>120</v>
      </c>
      <c r="U3074" s="10">
        <f t="shared" si="619"/>
        <v>4895</v>
      </c>
      <c r="V3074" s="11">
        <v>4895</v>
      </c>
      <c r="W3074" s="12">
        <f t="shared" si="611"/>
        <v>120</v>
      </c>
      <c r="X3074" s="123">
        <f t="shared" si="612"/>
        <v>2.5100000000000001E-2</v>
      </c>
      <c r="Y3074" s="124" t="str">
        <f t="shared" si="613"/>
        <v>0.00%-8.40%</v>
      </c>
      <c r="Z3074" s="15"/>
      <c r="AA3074" s="15"/>
      <c r="AB3074" s="15"/>
      <c r="AC3074" s="125"/>
      <c r="AD3074" s="8">
        <f t="shared" si="614"/>
        <v>0</v>
      </c>
      <c r="AE3074" s="17">
        <f t="shared" si="615"/>
        <v>4895</v>
      </c>
      <c r="AF3074" s="18">
        <f t="shared" si="616"/>
        <v>120</v>
      </c>
      <c r="AG3074" s="126">
        <f t="shared" si="617"/>
        <v>2.5130890052355914E-2</v>
      </c>
      <c r="AH3074" s="20">
        <v>13.6</v>
      </c>
      <c r="AI3074" s="20">
        <v>650</v>
      </c>
      <c r="AJ3074" s="20"/>
      <c r="AK3074" s="20">
        <v>688</v>
      </c>
      <c r="AL3074" s="20">
        <f t="shared" si="618"/>
        <v>75060</v>
      </c>
      <c r="AM3074" s="7" t="s">
        <v>287</v>
      </c>
      <c r="AN3074" s="20"/>
      <c r="AO3074" s="21"/>
      <c r="AP3074" s="21"/>
      <c r="AQ3074" s="5" t="s">
        <v>2695</v>
      </c>
      <c r="AR3074" s="5" t="s">
        <v>2203</v>
      </c>
    </row>
    <row r="3075" spans="1:44">
      <c r="A3075" s="87" t="s">
        <v>562</v>
      </c>
      <c r="B3075" s="5">
        <v>1001339</v>
      </c>
      <c r="C3075" s="5" t="s">
        <v>565</v>
      </c>
      <c r="D3075" s="5" t="s">
        <v>55</v>
      </c>
      <c r="E3075" s="5" t="s">
        <v>2577</v>
      </c>
      <c r="F3075" s="5" t="s">
        <v>2234</v>
      </c>
      <c r="G3075" s="5" t="s">
        <v>2673</v>
      </c>
      <c r="H3075" s="6">
        <v>38422</v>
      </c>
      <c r="I3075" s="5" t="s">
        <v>489</v>
      </c>
      <c r="J3075" s="5" t="s">
        <v>489</v>
      </c>
      <c r="K3075" s="5" t="s">
        <v>568</v>
      </c>
      <c r="L3075" s="7">
        <v>6</v>
      </c>
      <c r="M3075" s="7" t="s">
        <v>287</v>
      </c>
      <c r="N3075" s="8">
        <v>5931</v>
      </c>
      <c r="O3075" s="122">
        <v>0.02</v>
      </c>
      <c r="P3075" s="10">
        <f t="shared" si="607"/>
        <v>119</v>
      </c>
      <c r="Q3075" s="122">
        <v>5.0000000000000001E-3</v>
      </c>
      <c r="R3075" s="10">
        <f t="shared" si="608"/>
        <v>30</v>
      </c>
      <c r="S3075" s="122">
        <f t="shared" si="609"/>
        <v>2.5122239082785366E-2</v>
      </c>
      <c r="T3075" s="10">
        <f t="shared" si="610"/>
        <v>149</v>
      </c>
      <c r="U3075" s="10">
        <f t="shared" si="619"/>
        <v>6080</v>
      </c>
      <c r="V3075" s="11">
        <v>6227.55</v>
      </c>
      <c r="W3075" s="12">
        <f t="shared" si="611"/>
        <v>296.55000000000018</v>
      </c>
      <c r="X3075" s="123">
        <f t="shared" si="612"/>
        <v>0.05</v>
      </c>
      <c r="Y3075" s="124" t="str">
        <f t="shared" si="613"/>
        <v>0.00%-8.40%</v>
      </c>
      <c r="Z3075" s="15"/>
      <c r="AA3075" s="15"/>
      <c r="AB3075" s="15"/>
      <c r="AC3075" s="125"/>
      <c r="AD3075" s="8">
        <f t="shared" si="614"/>
        <v>0</v>
      </c>
      <c r="AE3075" s="17">
        <f t="shared" si="615"/>
        <v>6227.55</v>
      </c>
      <c r="AF3075" s="18">
        <f t="shared" si="616"/>
        <v>296.55000000000018</v>
      </c>
      <c r="AG3075" s="126">
        <f t="shared" si="617"/>
        <v>5.0000000000000044E-2</v>
      </c>
      <c r="AH3075" s="20">
        <v>13.6</v>
      </c>
      <c r="AI3075" s="20">
        <v>900</v>
      </c>
      <c r="AJ3075" s="20"/>
      <c r="AK3075" s="20">
        <v>688</v>
      </c>
      <c r="AL3075" s="20">
        <f t="shared" si="618"/>
        <v>96182.68</v>
      </c>
      <c r="AM3075" s="7" t="s">
        <v>287</v>
      </c>
      <c r="AN3075" s="20"/>
      <c r="AO3075" s="21" t="s">
        <v>2719</v>
      </c>
      <c r="AP3075" s="21"/>
      <c r="AQ3075" s="5" t="s">
        <v>2695</v>
      </c>
      <c r="AR3075" s="5" t="s">
        <v>2203</v>
      </c>
    </row>
    <row r="3076" spans="1:44">
      <c r="A3076" s="87" t="s">
        <v>562</v>
      </c>
      <c r="B3076" s="5">
        <v>1001373</v>
      </c>
      <c r="C3076" s="5" t="s">
        <v>565</v>
      </c>
      <c r="D3076" s="5" t="s">
        <v>55</v>
      </c>
      <c r="E3076" s="5" t="s">
        <v>2577</v>
      </c>
      <c r="F3076" s="5" t="s">
        <v>2234</v>
      </c>
      <c r="G3076" s="5" t="s">
        <v>2673</v>
      </c>
      <c r="H3076" s="6">
        <v>38422</v>
      </c>
      <c r="I3076" s="5" t="s">
        <v>575</v>
      </c>
      <c r="J3076" s="5" t="s">
        <v>653</v>
      </c>
      <c r="K3076" s="5" t="s">
        <v>568</v>
      </c>
      <c r="L3076" s="7">
        <v>6</v>
      </c>
      <c r="M3076" s="7" t="s">
        <v>287</v>
      </c>
      <c r="N3076" s="8">
        <v>5053</v>
      </c>
      <c r="O3076" s="122">
        <v>0.02</v>
      </c>
      <c r="P3076" s="10">
        <f t="shared" si="607"/>
        <v>101</v>
      </c>
      <c r="Q3076" s="122">
        <v>5.0000000000000001E-3</v>
      </c>
      <c r="R3076" s="10">
        <f t="shared" si="608"/>
        <v>25</v>
      </c>
      <c r="S3076" s="122">
        <f t="shared" si="609"/>
        <v>2.4935681773204037E-2</v>
      </c>
      <c r="T3076" s="10">
        <f t="shared" si="610"/>
        <v>126</v>
      </c>
      <c r="U3076" s="10">
        <f t="shared" si="619"/>
        <v>5179</v>
      </c>
      <c r="V3076" s="11">
        <v>5154.0600000000004</v>
      </c>
      <c r="W3076" s="12">
        <f t="shared" si="611"/>
        <v>101.0600000000004</v>
      </c>
      <c r="X3076" s="123">
        <f t="shared" si="612"/>
        <v>0.02</v>
      </c>
      <c r="Y3076" s="124" t="str">
        <f t="shared" si="613"/>
        <v>0.00%-8.40%</v>
      </c>
      <c r="Z3076" s="15"/>
      <c r="AA3076" s="15"/>
      <c r="AB3076" s="15"/>
      <c r="AC3076" s="125"/>
      <c r="AD3076" s="8">
        <f t="shared" si="614"/>
        <v>0</v>
      </c>
      <c r="AE3076" s="17">
        <f t="shared" si="615"/>
        <v>5154.0600000000004</v>
      </c>
      <c r="AF3076" s="18">
        <f t="shared" si="616"/>
        <v>101.0600000000004</v>
      </c>
      <c r="AG3076" s="126">
        <f t="shared" si="617"/>
        <v>2.0000000000000018E-2</v>
      </c>
      <c r="AH3076" s="20">
        <v>13.6</v>
      </c>
      <c r="AI3076" s="20">
        <v>750</v>
      </c>
      <c r="AJ3076" s="20"/>
      <c r="AK3076" s="20">
        <v>688</v>
      </c>
      <c r="AL3076" s="20">
        <f t="shared" si="618"/>
        <v>79783.216</v>
      </c>
      <c r="AM3076" s="7" t="s">
        <v>287</v>
      </c>
      <c r="AN3076" s="20"/>
      <c r="AO3076" s="21"/>
      <c r="AP3076" s="21"/>
      <c r="AQ3076" s="5" t="s">
        <v>2695</v>
      </c>
      <c r="AR3076" s="5" t="s">
        <v>2203</v>
      </c>
    </row>
    <row r="3077" spans="1:44">
      <c r="A3077" s="87" t="s">
        <v>562</v>
      </c>
      <c r="B3077" s="5">
        <v>1001400</v>
      </c>
      <c r="C3077" s="5" t="s">
        <v>565</v>
      </c>
      <c r="D3077" s="5" t="s">
        <v>55</v>
      </c>
      <c r="E3077" s="5" t="s">
        <v>2577</v>
      </c>
      <c r="F3077" s="5" t="s">
        <v>2234</v>
      </c>
      <c r="G3077" s="5" t="s">
        <v>2673</v>
      </c>
      <c r="H3077" s="6">
        <v>38456</v>
      </c>
      <c r="I3077" s="5" t="s">
        <v>575</v>
      </c>
      <c r="J3077" s="5" t="s">
        <v>2642</v>
      </c>
      <c r="K3077" s="5" t="s">
        <v>568</v>
      </c>
      <c r="L3077" s="7">
        <v>6</v>
      </c>
      <c r="M3077" s="7" t="s">
        <v>287</v>
      </c>
      <c r="N3077" s="8">
        <v>4459</v>
      </c>
      <c r="O3077" s="122">
        <v>0.02</v>
      </c>
      <c r="P3077" s="10">
        <f t="shared" si="607"/>
        <v>89</v>
      </c>
      <c r="Q3077" s="122">
        <v>5.0000000000000001E-3</v>
      </c>
      <c r="R3077" s="10">
        <f t="shared" si="608"/>
        <v>22</v>
      </c>
      <c r="S3077" s="122">
        <f t="shared" si="609"/>
        <v>2.4893473873065709E-2</v>
      </c>
      <c r="T3077" s="10">
        <f t="shared" si="610"/>
        <v>111</v>
      </c>
      <c r="U3077" s="10">
        <f t="shared" si="619"/>
        <v>4570</v>
      </c>
      <c r="V3077" s="11">
        <v>4570.4749999999995</v>
      </c>
      <c r="W3077" s="12">
        <f t="shared" si="611"/>
        <v>111.47499999999945</v>
      </c>
      <c r="X3077" s="123">
        <f t="shared" si="612"/>
        <v>2.5000000000000001E-2</v>
      </c>
      <c r="Y3077" s="124" t="str">
        <f t="shared" si="613"/>
        <v>0.00%-8.40%</v>
      </c>
      <c r="Z3077" s="15"/>
      <c r="AA3077" s="15"/>
      <c r="AB3077" s="15"/>
      <c r="AC3077" s="125"/>
      <c r="AD3077" s="8">
        <f t="shared" si="614"/>
        <v>0</v>
      </c>
      <c r="AE3077" s="17">
        <f t="shared" si="615"/>
        <v>4570.4749999999995</v>
      </c>
      <c r="AF3077" s="18">
        <f t="shared" si="616"/>
        <v>111.47499999999945</v>
      </c>
      <c r="AG3077" s="126">
        <f t="shared" si="617"/>
        <v>2.4999999999999911E-2</v>
      </c>
      <c r="AH3077" s="20">
        <v>13.6</v>
      </c>
      <c r="AI3077" s="20">
        <v>650</v>
      </c>
      <c r="AJ3077" s="20"/>
      <c r="AK3077" s="20">
        <v>688</v>
      </c>
      <c r="AL3077" s="20">
        <f t="shared" si="618"/>
        <v>70646.459999999992</v>
      </c>
      <c r="AM3077" s="7" t="s">
        <v>287</v>
      </c>
      <c r="AN3077" s="20"/>
      <c r="AO3077" s="21"/>
      <c r="AP3077" s="21"/>
      <c r="AQ3077" s="5" t="s">
        <v>2695</v>
      </c>
      <c r="AR3077" s="5" t="s">
        <v>2203</v>
      </c>
    </row>
    <row r="3078" spans="1:44">
      <c r="A3078" s="87" t="s">
        <v>562</v>
      </c>
      <c r="B3078" s="5">
        <v>1001561</v>
      </c>
      <c r="C3078" s="5" t="s">
        <v>565</v>
      </c>
      <c r="D3078" s="5" t="s">
        <v>55</v>
      </c>
      <c r="E3078" s="5" t="s">
        <v>2577</v>
      </c>
      <c r="F3078" s="5" t="s">
        <v>2234</v>
      </c>
      <c r="G3078" s="5" t="s">
        <v>2673</v>
      </c>
      <c r="H3078" s="6">
        <v>38778</v>
      </c>
      <c r="I3078" s="5" t="s">
        <v>575</v>
      </c>
      <c r="J3078" s="5" t="s">
        <v>2642</v>
      </c>
      <c r="K3078" s="5" t="s">
        <v>568</v>
      </c>
      <c r="L3078" s="7">
        <v>6</v>
      </c>
      <c r="M3078" s="7" t="s">
        <v>287</v>
      </c>
      <c r="N3078" s="8">
        <v>5081</v>
      </c>
      <c r="O3078" s="122">
        <v>0.02</v>
      </c>
      <c r="P3078" s="10">
        <f t="shared" si="607"/>
        <v>102</v>
      </c>
      <c r="Q3078" s="122">
        <v>5.0000000000000001E-3</v>
      </c>
      <c r="R3078" s="10">
        <f t="shared" si="608"/>
        <v>25</v>
      </c>
      <c r="S3078" s="122">
        <f t="shared" si="609"/>
        <v>2.4995079708718757E-2</v>
      </c>
      <c r="T3078" s="10">
        <f t="shared" si="610"/>
        <v>127</v>
      </c>
      <c r="U3078" s="10">
        <f t="shared" si="619"/>
        <v>5208</v>
      </c>
      <c r="V3078" s="11">
        <v>5233.43</v>
      </c>
      <c r="W3078" s="12">
        <f t="shared" si="611"/>
        <v>152.43000000000029</v>
      </c>
      <c r="X3078" s="123">
        <f t="shared" si="612"/>
        <v>0.03</v>
      </c>
      <c r="Y3078" s="124" t="str">
        <f t="shared" si="613"/>
        <v>0.00%-8.40%</v>
      </c>
      <c r="Z3078" s="15"/>
      <c r="AA3078" s="15"/>
      <c r="AB3078" s="15"/>
      <c r="AC3078" s="125"/>
      <c r="AD3078" s="8">
        <f t="shared" si="614"/>
        <v>0</v>
      </c>
      <c r="AE3078" s="17">
        <f t="shared" si="615"/>
        <v>5233.43</v>
      </c>
      <c r="AF3078" s="18">
        <f t="shared" si="616"/>
        <v>152.43000000000029</v>
      </c>
      <c r="AG3078" s="126">
        <f t="shared" si="617"/>
        <v>3.0000000000000027E-2</v>
      </c>
      <c r="AH3078" s="20">
        <v>13.6</v>
      </c>
      <c r="AI3078" s="20">
        <v>650</v>
      </c>
      <c r="AJ3078" s="20"/>
      <c r="AK3078" s="20">
        <v>688</v>
      </c>
      <c r="AL3078" s="20">
        <f t="shared" si="618"/>
        <v>79662.648000000001</v>
      </c>
      <c r="AM3078" s="7" t="s">
        <v>287</v>
      </c>
      <c r="AN3078" s="20"/>
      <c r="AO3078" s="21" t="s">
        <v>2720</v>
      </c>
      <c r="AP3078" s="21"/>
      <c r="AQ3078" s="5" t="s">
        <v>2695</v>
      </c>
      <c r="AR3078" s="5" t="s">
        <v>2203</v>
      </c>
    </row>
    <row r="3079" spans="1:44">
      <c r="A3079" s="87" t="s">
        <v>562</v>
      </c>
      <c r="B3079" s="5">
        <v>1001598</v>
      </c>
      <c r="C3079" s="5" t="s">
        <v>565</v>
      </c>
      <c r="D3079" s="5" t="s">
        <v>55</v>
      </c>
      <c r="E3079" s="5" t="s">
        <v>2577</v>
      </c>
      <c r="F3079" s="5" t="s">
        <v>2234</v>
      </c>
      <c r="G3079" s="5" t="s">
        <v>2677</v>
      </c>
      <c r="H3079" s="6">
        <v>38778</v>
      </c>
      <c r="I3079" s="5" t="s">
        <v>575</v>
      </c>
      <c r="J3079" s="5" t="s">
        <v>627</v>
      </c>
      <c r="K3079" s="5" t="s">
        <v>568</v>
      </c>
      <c r="L3079" s="7">
        <v>6</v>
      </c>
      <c r="M3079" s="7" t="s">
        <v>287</v>
      </c>
      <c r="N3079" s="8">
        <v>4146</v>
      </c>
      <c r="O3079" s="122">
        <v>0.02</v>
      </c>
      <c r="P3079" s="10">
        <f t="shared" si="607"/>
        <v>83</v>
      </c>
      <c r="Q3079" s="122">
        <v>5.0000000000000001E-3</v>
      </c>
      <c r="R3079" s="10">
        <f t="shared" si="608"/>
        <v>21</v>
      </c>
      <c r="S3079" s="122">
        <f t="shared" si="609"/>
        <v>2.5084418716835505E-2</v>
      </c>
      <c r="T3079" s="10">
        <f t="shared" si="610"/>
        <v>104</v>
      </c>
      <c r="U3079" s="10">
        <f t="shared" si="619"/>
        <v>4250</v>
      </c>
      <c r="V3079" s="11">
        <v>4190</v>
      </c>
      <c r="W3079" s="12">
        <f t="shared" si="611"/>
        <v>44</v>
      </c>
      <c r="X3079" s="123">
        <f t="shared" si="612"/>
        <v>1.06E-2</v>
      </c>
      <c r="Y3079" s="124" t="str">
        <f t="shared" si="613"/>
        <v>0.00%-8.40%</v>
      </c>
      <c r="Z3079" s="15"/>
      <c r="AA3079" s="15"/>
      <c r="AB3079" s="15"/>
      <c r="AC3079" s="125"/>
      <c r="AD3079" s="8">
        <f t="shared" si="614"/>
        <v>0</v>
      </c>
      <c r="AE3079" s="17">
        <f t="shared" si="615"/>
        <v>4190</v>
      </c>
      <c r="AF3079" s="18">
        <f t="shared" si="616"/>
        <v>44</v>
      </c>
      <c r="AG3079" s="126">
        <f t="shared" si="617"/>
        <v>1.0612638687891973E-2</v>
      </c>
      <c r="AH3079" s="20">
        <v>13.6</v>
      </c>
      <c r="AI3079" s="20">
        <v>450</v>
      </c>
      <c r="AJ3079" s="20"/>
      <c r="AK3079" s="20">
        <v>688</v>
      </c>
      <c r="AL3079" s="20">
        <f t="shared" si="618"/>
        <v>63072</v>
      </c>
      <c r="AM3079" s="7" t="s">
        <v>287</v>
      </c>
      <c r="AN3079" s="20"/>
      <c r="AO3079" s="21" t="s">
        <v>2721</v>
      </c>
      <c r="AP3079" s="21"/>
      <c r="AQ3079" s="5" t="s">
        <v>2695</v>
      </c>
      <c r="AR3079" s="5" t="s">
        <v>2203</v>
      </c>
    </row>
    <row r="3080" spans="1:44">
      <c r="A3080" s="87" t="s">
        <v>562</v>
      </c>
      <c r="B3080" s="5">
        <v>1001605</v>
      </c>
      <c r="C3080" s="5" t="s">
        <v>565</v>
      </c>
      <c r="D3080" s="5" t="s">
        <v>55</v>
      </c>
      <c r="E3080" s="5" t="s">
        <v>2577</v>
      </c>
      <c r="F3080" s="5" t="s">
        <v>2234</v>
      </c>
      <c r="G3080" s="5" t="s">
        <v>2673</v>
      </c>
      <c r="H3080" s="6">
        <v>38778</v>
      </c>
      <c r="I3080" s="5" t="s">
        <v>575</v>
      </c>
      <c r="J3080" s="5" t="s">
        <v>653</v>
      </c>
      <c r="K3080" s="5" t="s">
        <v>568</v>
      </c>
      <c r="L3080" s="7">
        <v>6</v>
      </c>
      <c r="M3080" s="7" t="s">
        <v>287</v>
      </c>
      <c r="N3080" s="8">
        <v>4831</v>
      </c>
      <c r="O3080" s="122">
        <v>0.02</v>
      </c>
      <c r="P3080" s="10">
        <f t="shared" si="607"/>
        <v>97</v>
      </c>
      <c r="Q3080" s="122">
        <v>5.0000000000000001E-3</v>
      </c>
      <c r="R3080" s="10">
        <f t="shared" si="608"/>
        <v>24</v>
      </c>
      <c r="S3080" s="122">
        <f t="shared" si="609"/>
        <v>2.504657420823846E-2</v>
      </c>
      <c r="T3080" s="10">
        <f t="shared" si="610"/>
        <v>121</v>
      </c>
      <c r="U3080" s="10">
        <f t="shared" si="619"/>
        <v>4952</v>
      </c>
      <c r="V3080" s="11">
        <v>4951.7749999999996</v>
      </c>
      <c r="W3080" s="12">
        <f t="shared" si="611"/>
        <v>120.77499999999964</v>
      </c>
      <c r="X3080" s="123">
        <f t="shared" si="612"/>
        <v>2.5000000000000001E-2</v>
      </c>
      <c r="Y3080" s="124" t="str">
        <f t="shared" si="613"/>
        <v>0.00%-8.40%</v>
      </c>
      <c r="Z3080" s="15"/>
      <c r="AA3080" s="15"/>
      <c r="AB3080" s="15"/>
      <c r="AC3080" s="125"/>
      <c r="AD3080" s="8">
        <f t="shared" si="614"/>
        <v>0</v>
      </c>
      <c r="AE3080" s="17">
        <f t="shared" si="615"/>
        <v>4951.7749999999996</v>
      </c>
      <c r="AF3080" s="18">
        <f t="shared" si="616"/>
        <v>120.77499999999964</v>
      </c>
      <c r="AG3080" s="126">
        <f t="shared" si="617"/>
        <v>2.4999999999999911E-2</v>
      </c>
      <c r="AH3080" s="20">
        <v>13.6</v>
      </c>
      <c r="AI3080" s="20">
        <v>750</v>
      </c>
      <c r="AJ3080" s="20"/>
      <c r="AK3080" s="20">
        <v>688</v>
      </c>
      <c r="AL3080" s="20">
        <f t="shared" si="618"/>
        <v>77032.14</v>
      </c>
      <c r="AM3080" s="7" t="s">
        <v>287</v>
      </c>
      <c r="AN3080" s="20"/>
      <c r="AO3080" s="21"/>
      <c r="AP3080" s="21"/>
      <c r="AQ3080" s="5" t="s">
        <v>2695</v>
      </c>
      <c r="AR3080" s="5" t="s">
        <v>2203</v>
      </c>
    </row>
    <row r="3081" spans="1:44">
      <c r="A3081" s="87" t="s">
        <v>562</v>
      </c>
      <c r="B3081" s="5">
        <v>1001655</v>
      </c>
      <c r="C3081" s="5" t="s">
        <v>565</v>
      </c>
      <c r="D3081" s="5" t="s">
        <v>55</v>
      </c>
      <c r="E3081" s="5" t="s">
        <v>2577</v>
      </c>
      <c r="F3081" s="5" t="s">
        <v>2234</v>
      </c>
      <c r="G3081" s="5" t="s">
        <v>2673</v>
      </c>
      <c r="H3081" s="6">
        <v>38828</v>
      </c>
      <c r="I3081" s="5" t="s">
        <v>575</v>
      </c>
      <c r="J3081" s="5" t="s">
        <v>627</v>
      </c>
      <c r="K3081" s="5" t="s">
        <v>568</v>
      </c>
      <c r="L3081" s="7">
        <v>6</v>
      </c>
      <c r="M3081" s="7" t="s">
        <v>287</v>
      </c>
      <c r="N3081" s="8">
        <v>4504</v>
      </c>
      <c r="O3081" s="122">
        <v>0.02</v>
      </c>
      <c r="P3081" s="10">
        <f t="shared" si="607"/>
        <v>90</v>
      </c>
      <c r="Q3081" s="122">
        <v>5.0000000000000001E-3</v>
      </c>
      <c r="R3081" s="10">
        <f t="shared" si="608"/>
        <v>23</v>
      </c>
      <c r="S3081" s="122">
        <f t="shared" si="609"/>
        <v>2.5088809946714034E-2</v>
      </c>
      <c r="T3081" s="10">
        <f t="shared" si="610"/>
        <v>113</v>
      </c>
      <c r="U3081" s="10">
        <f t="shared" si="619"/>
        <v>4617</v>
      </c>
      <c r="V3081" s="11">
        <v>4617</v>
      </c>
      <c r="W3081" s="12">
        <f t="shared" si="611"/>
        <v>113</v>
      </c>
      <c r="X3081" s="123">
        <f t="shared" si="612"/>
        <v>2.5100000000000001E-2</v>
      </c>
      <c r="Y3081" s="124" t="str">
        <f t="shared" si="613"/>
        <v>0.00%-8.40%</v>
      </c>
      <c r="Z3081" s="15"/>
      <c r="AA3081" s="15"/>
      <c r="AB3081" s="15"/>
      <c r="AC3081" s="125"/>
      <c r="AD3081" s="8">
        <f t="shared" si="614"/>
        <v>0</v>
      </c>
      <c r="AE3081" s="17">
        <f t="shared" si="615"/>
        <v>4617</v>
      </c>
      <c r="AF3081" s="18">
        <f t="shared" si="616"/>
        <v>113</v>
      </c>
      <c r="AG3081" s="126">
        <f t="shared" si="617"/>
        <v>2.5088809946714141E-2</v>
      </c>
      <c r="AH3081" s="20">
        <v>13.6</v>
      </c>
      <c r="AI3081" s="20">
        <v>450</v>
      </c>
      <c r="AJ3081" s="20"/>
      <c r="AK3081" s="20">
        <v>688</v>
      </c>
      <c r="AL3081" s="20">
        <f t="shared" si="618"/>
        <v>68879.199999999997</v>
      </c>
      <c r="AM3081" s="7" t="s">
        <v>287</v>
      </c>
      <c r="AN3081" s="20"/>
      <c r="AO3081" s="21"/>
      <c r="AP3081" s="21"/>
      <c r="AQ3081" s="5" t="s">
        <v>2695</v>
      </c>
      <c r="AR3081" s="5" t="s">
        <v>2203</v>
      </c>
    </row>
    <row r="3082" spans="1:44">
      <c r="A3082" s="87" t="s">
        <v>562</v>
      </c>
      <c r="B3082" s="5">
        <v>1001667</v>
      </c>
      <c r="C3082" s="5" t="s">
        <v>565</v>
      </c>
      <c r="D3082" s="5" t="s">
        <v>55</v>
      </c>
      <c r="E3082" s="5" t="s">
        <v>2577</v>
      </c>
      <c r="F3082" s="5" t="s">
        <v>2234</v>
      </c>
      <c r="G3082" s="5" t="s">
        <v>2673</v>
      </c>
      <c r="H3082" s="6">
        <v>38828</v>
      </c>
      <c r="I3082" s="5" t="s">
        <v>575</v>
      </c>
      <c r="J3082" s="5" t="s">
        <v>627</v>
      </c>
      <c r="K3082" s="5" t="s">
        <v>568</v>
      </c>
      <c r="L3082" s="7">
        <v>6</v>
      </c>
      <c r="M3082" s="7" t="s">
        <v>287</v>
      </c>
      <c r="N3082" s="8">
        <v>4412</v>
      </c>
      <c r="O3082" s="122">
        <v>0.02</v>
      </c>
      <c r="P3082" s="10">
        <f t="shared" si="607"/>
        <v>88</v>
      </c>
      <c r="Q3082" s="122">
        <v>5.0000000000000001E-3</v>
      </c>
      <c r="R3082" s="10">
        <f t="shared" si="608"/>
        <v>22</v>
      </c>
      <c r="S3082" s="122">
        <f t="shared" si="609"/>
        <v>2.4932003626473256E-2</v>
      </c>
      <c r="T3082" s="10">
        <f t="shared" si="610"/>
        <v>110</v>
      </c>
      <c r="U3082" s="10">
        <f t="shared" si="619"/>
        <v>4522</v>
      </c>
      <c r="V3082" s="11">
        <v>4467</v>
      </c>
      <c r="W3082" s="12">
        <f t="shared" si="611"/>
        <v>55</v>
      </c>
      <c r="X3082" s="123">
        <f t="shared" si="612"/>
        <v>1.2500000000000001E-2</v>
      </c>
      <c r="Y3082" s="124" t="str">
        <f t="shared" si="613"/>
        <v>0.00%-8.40%</v>
      </c>
      <c r="Z3082" s="15"/>
      <c r="AA3082" s="15"/>
      <c r="AB3082" s="15"/>
      <c r="AC3082" s="125"/>
      <c r="AD3082" s="8">
        <f t="shared" si="614"/>
        <v>0</v>
      </c>
      <c r="AE3082" s="17">
        <f t="shared" si="615"/>
        <v>4467</v>
      </c>
      <c r="AF3082" s="18">
        <f t="shared" si="616"/>
        <v>55</v>
      </c>
      <c r="AG3082" s="126">
        <f t="shared" si="617"/>
        <v>1.2466001813236538E-2</v>
      </c>
      <c r="AH3082" s="20">
        <v>13.6</v>
      </c>
      <c r="AI3082" s="20">
        <v>450</v>
      </c>
      <c r="AJ3082" s="20"/>
      <c r="AK3082" s="20">
        <v>688</v>
      </c>
      <c r="AL3082" s="20">
        <f t="shared" si="618"/>
        <v>66839.199999999997</v>
      </c>
      <c r="AM3082" s="7" t="s">
        <v>287</v>
      </c>
      <c r="AN3082" s="20"/>
      <c r="AO3082" s="21" t="s">
        <v>2722</v>
      </c>
      <c r="AP3082" s="21"/>
      <c r="AQ3082" s="5" t="s">
        <v>2695</v>
      </c>
      <c r="AR3082" s="5" t="s">
        <v>2203</v>
      </c>
    </row>
    <row r="3083" spans="1:44">
      <c r="A3083" s="87" t="s">
        <v>562</v>
      </c>
      <c r="B3083" s="5">
        <v>1001669</v>
      </c>
      <c r="C3083" s="5" t="s">
        <v>565</v>
      </c>
      <c r="D3083" s="5" t="s">
        <v>55</v>
      </c>
      <c r="E3083" s="5" t="s">
        <v>2577</v>
      </c>
      <c r="F3083" s="5" t="s">
        <v>2234</v>
      </c>
      <c r="G3083" s="5" t="s">
        <v>2673</v>
      </c>
      <c r="H3083" s="6">
        <v>38828</v>
      </c>
      <c r="I3083" s="5" t="s">
        <v>489</v>
      </c>
      <c r="J3083" s="5" t="s">
        <v>489</v>
      </c>
      <c r="K3083" s="5" t="s">
        <v>568</v>
      </c>
      <c r="L3083" s="7">
        <v>6</v>
      </c>
      <c r="M3083" s="7" t="s">
        <v>287</v>
      </c>
      <c r="N3083" s="8">
        <v>5854</v>
      </c>
      <c r="O3083" s="122">
        <v>0.02</v>
      </c>
      <c r="P3083" s="10">
        <f t="shared" ref="P3083:P3146" si="620">ROUND(N3083*O3083,0)</f>
        <v>117</v>
      </c>
      <c r="Q3083" s="122">
        <v>5.0000000000000001E-3</v>
      </c>
      <c r="R3083" s="10">
        <f t="shared" ref="R3083:R3146" si="621">ROUND(N3083*Q3083,0)</f>
        <v>29</v>
      </c>
      <c r="S3083" s="122">
        <f t="shared" ref="S3083:S3146" si="622">T3083/N3083</f>
        <v>2.494021182097711E-2</v>
      </c>
      <c r="T3083" s="10">
        <f t="shared" ref="T3083:T3146" si="623">P3083+R3083</f>
        <v>146</v>
      </c>
      <c r="U3083" s="10">
        <f t="shared" si="619"/>
        <v>6000</v>
      </c>
      <c r="V3083" s="11">
        <v>6058.8899999999994</v>
      </c>
      <c r="W3083" s="12">
        <f t="shared" ref="W3083:W3146" si="624">V3083-N3083</f>
        <v>204.88999999999942</v>
      </c>
      <c r="X3083" s="123">
        <f t="shared" ref="X3083:X3146" si="625">ROUND(V3083/N3083-1,4)</f>
        <v>3.5000000000000003E-2</v>
      </c>
      <c r="Y3083" s="124" t="str">
        <f t="shared" ref="Y3083:Y3146" si="626">IF(OR(L3083=1,L3083=2,L3083=4),TEXT(S3083*0.8,"0.00%")&amp;"-"&amp;TEXT(S3083*1.2,"0.00%"),IF(OR(L3083=3,L3083=6),TEXT(0,"0.00%")&amp;"-"&amp;TEXT(7%*1.2,"0.00%"),IF(OR(L3083=5,L3083=7),TEXT((R3083/N3083),"0.00%")&amp;"-"&amp;TEXT((R3083/N3083)+7%,"0.00%"),"")))</f>
        <v>0.00%-8.40%</v>
      </c>
      <c r="Z3083" s="15"/>
      <c r="AA3083" s="15"/>
      <c r="AB3083" s="15"/>
      <c r="AC3083" s="125"/>
      <c r="AD3083" s="8">
        <f t="shared" ref="AD3083:AD3146" si="627">ROUND(N3083*AC3083,0)</f>
        <v>0</v>
      </c>
      <c r="AE3083" s="17">
        <f t="shared" ref="AE3083:AE3146" si="628">V3083+AD3083</f>
        <v>6058.8899999999994</v>
      </c>
      <c r="AF3083" s="18">
        <f t="shared" ref="AF3083:AF3146" si="629">AE3083-N3083</f>
        <v>204.88999999999942</v>
      </c>
      <c r="AG3083" s="126">
        <f t="shared" ref="AG3083:AG3146" si="630">AE3083/N3083-1</f>
        <v>3.499999999999992E-2</v>
      </c>
      <c r="AH3083" s="20">
        <v>13.6</v>
      </c>
      <c r="AI3083" s="20">
        <v>850</v>
      </c>
      <c r="AJ3083" s="20"/>
      <c r="AK3083" s="20">
        <v>688</v>
      </c>
      <c r="AL3083" s="20">
        <f t="shared" ref="AL3083:AL3146" si="631">AE3083*AH3083+AI3083*12+AK3083+IF(AB3083="",AJ3083,IF(AB3083="D",5000,IF(AB3083="C",1000,0)))*12</f>
        <v>93288.903999999995</v>
      </c>
      <c r="AM3083" s="7" t="s">
        <v>287</v>
      </c>
      <c r="AN3083" s="20"/>
      <c r="AO3083" s="21" t="s">
        <v>2723</v>
      </c>
      <c r="AP3083" s="21"/>
      <c r="AQ3083" s="5" t="s">
        <v>2695</v>
      </c>
      <c r="AR3083" s="5" t="s">
        <v>2203</v>
      </c>
    </row>
    <row r="3084" spans="1:44">
      <c r="A3084" s="87" t="s">
        <v>562</v>
      </c>
      <c r="B3084" s="5">
        <v>1001685</v>
      </c>
      <c r="C3084" s="5" t="s">
        <v>565</v>
      </c>
      <c r="D3084" s="5" t="s">
        <v>55</v>
      </c>
      <c r="E3084" s="5" t="s">
        <v>2577</v>
      </c>
      <c r="F3084" s="5" t="s">
        <v>2234</v>
      </c>
      <c r="G3084" s="5" t="s">
        <v>2673</v>
      </c>
      <c r="H3084" s="6">
        <v>38852</v>
      </c>
      <c r="I3084" s="5" t="s">
        <v>575</v>
      </c>
      <c r="J3084" s="5" t="s">
        <v>627</v>
      </c>
      <c r="K3084" s="5" t="s">
        <v>568</v>
      </c>
      <c r="L3084" s="7">
        <v>6</v>
      </c>
      <c r="M3084" s="7" t="s">
        <v>287</v>
      </c>
      <c r="N3084" s="8">
        <v>4587</v>
      </c>
      <c r="O3084" s="122">
        <v>0.02</v>
      </c>
      <c r="P3084" s="10">
        <f t="shared" si="620"/>
        <v>92</v>
      </c>
      <c r="Q3084" s="122">
        <v>5.0000000000000001E-3</v>
      </c>
      <c r="R3084" s="10">
        <f t="shared" si="621"/>
        <v>23</v>
      </c>
      <c r="S3084" s="122">
        <f t="shared" si="622"/>
        <v>2.5070852408981905E-2</v>
      </c>
      <c r="T3084" s="10">
        <f t="shared" si="623"/>
        <v>115</v>
      </c>
      <c r="U3084" s="10">
        <f t="shared" si="619"/>
        <v>4702</v>
      </c>
      <c r="V3084" s="11">
        <v>4678.74</v>
      </c>
      <c r="W3084" s="12">
        <f t="shared" si="624"/>
        <v>91.739999999999782</v>
      </c>
      <c r="X3084" s="123">
        <f t="shared" si="625"/>
        <v>0.02</v>
      </c>
      <c r="Y3084" s="124" t="str">
        <f t="shared" si="626"/>
        <v>0.00%-8.40%</v>
      </c>
      <c r="Z3084" s="15"/>
      <c r="AA3084" s="15"/>
      <c r="AB3084" s="15"/>
      <c r="AC3084" s="125"/>
      <c r="AD3084" s="8">
        <f t="shared" si="627"/>
        <v>0</v>
      </c>
      <c r="AE3084" s="17">
        <f t="shared" si="628"/>
        <v>4678.74</v>
      </c>
      <c r="AF3084" s="18">
        <f t="shared" si="629"/>
        <v>91.739999999999782</v>
      </c>
      <c r="AG3084" s="126">
        <f t="shared" si="630"/>
        <v>2.0000000000000018E-2</v>
      </c>
      <c r="AH3084" s="20">
        <v>13.6</v>
      </c>
      <c r="AI3084" s="20">
        <v>450</v>
      </c>
      <c r="AJ3084" s="20"/>
      <c r="AK3084" s="20">
        <v>688</v>
      </c>
      <c r="AL3084" s="20">
        <f t="shared" si="631"/>
        <v>69718.864000000001</v>
      </c>
      <c r="AM3084" s="7" t="s">
        <v>287</v>
      </c>
      <c r="AN3084" s="20"/>
      <c r="AO3084" s="21"/>
      <c r="AP3084" s="21"/>
      <c r="AQ3084" s="5" t="s">
        <v>2695</v>
      </c>
      <c r="AR3084" s="5" t="s">
        <v>2203</v>
      </c>
    </row>
    <row r="3085" spans="1:44">
      <c r="A3085" s="87" t="s">
        <v>562</v>
      </c>
      <c r="B3085" s="5">
        <v>1001713</v>
      </c>
      <c r="C3085" s="5" t="s">
        <v>565</v>
      </c>
      <c r="D3085" s="5" t="s">
        <v>55</v>
      </c>
      <c r="E3085" s="5" t="s">
        <v>2577</v>
      </c>
      <c r="F3085" s="5" t="s">
        <v>2234</v>
      </c>
      <c r="G3085" s="5" t="s">
        <v>2673</v>
      </c>
      <c r="H3085" s="6">
        <v>38869</v>
      </c>
      <c r="I3085" s="5" t="s">
        <v>575</v>
      </c>
      <c r="J3085" s="5" t="s">
        <v>627</v>
      </c>
      <c r="K3085" s="5" t="s">
        <v>568</v>
      </c>
      <c r="L3085" s="7">
        <v>6</v>
      </c>
      <c r="M3085" s="7" t="s">
        <v>287</v>
      </c>
      <c r="N3085" s="8">
        <v>4049</v>
      </c>
      <c r="O3085" s="122">
        <v>0.02</v>
      </c>
      <c r="P3085" s="10">
        <f t="shared" si="620"/>
        <v>81</v>
      </c>
      <c r="Q3085" s="122">
        <v>5.0000000000000001E-3</v>
      </c>
      <c r="R3085" s="10">
        <f t="shared" si="621"/>
        <v>20</v>
      </c>
      <c r="S3085" s="122">
        <f t="shared" si="622"/>
        <v>2.4944430723635464E-2</v>
      </c>
      <c r="T3085" s="10">
        <f t="shared" si="623"/>
        <v>101</v>
      </c>
      <c r="U3085" s="10">
        <f t="shared" si="619"/>
        <v>4150</v>
      </c>
      <c r="V3085" s="11">
        <v>4099.5</v>
      </c>
      <c r="W3085" s="12">
        <f t="shared" si="624"/>
        <v>50.5</v>
      </c>
      <c r="X3085" s="123">
        <f t="shared" si="625"/>
        <v>1.2500000000000001E-2</v>
      </c>
      <c r="Y3085" s="124" t="str">
        <f t="shared" si="626"/>
        <v>0.00%-8.40%</v>
      </c>
      <c r="Z3085" s="15"/>
      <c r="AA3085" s="15"/>
      <c r="AB3085" s="15"/>
      <c r="AC3085" s="125"/>
      <c r="AD3085" s="8">
        <f t="shared" si="627"/>
        <v>0</v>
      </c>
      <c r="AE3085" s="17">
        <f t="shared" si="628"/>
        <v>4099.5</v>
      </c>
      <c r="AF3085" s="18">
        <f t="shared" si="629"/>
        <v>50.5</v>
      </c>
      <c r="AG3085" s="126">
        <f t="shared" si="630"/>
        <v>1.2472215361817751E-2</v>
      </c>
      <c r="AH3085" s="20">
        <v>13.6</v>
      </c>
      <c r="AI3085" s="20">
        <v>450</v>
      </c>
      <c r="AJ3085" s="20"/>
      <c r="AK3085" s="20">
        <v>688</v>
      </c>
      <c r="AL3085" s="20">
        <f t="shared" si="631"/>
        <v>61841.2</v>
      </c>
      <c r="AM3085" s="7" t="s">
        <v>287</v>
      </c>
      <c r="AN3085" s="20"/>
      <c r="AO3085" s="21" t="s">
        <v>2722</v>
      </c>
      <c r="AP3085" s="21"/>
      <c r="AQ3085" s="5" t="s">
        <v>2695</v>
      </c>
      <c r="AR3085" s="5" t="s">
        <v>2203</v>
      </c>
    </row>
    <row r="3086" spans="1:44">
      <c r="A3086" s="87" t="s">
        <v>562</v>
      </c>
      <c r="B3086" s="5">
        <v>1001840</v>
      </c>
      <c r="C3086" s="5" t="s">
        <v>565</v>
      </c>
      <c r="D3086" s="5" t="s">
        <v>55</v>
      </c>
      <c r="E3086" s="5" t="s">
        <v>2577</v>
      </c>
      <c r="F3086" s="5" t="s">
        <v>2234</v>
      </c>
      <c r="G3086" s="5" t="s">
        <v>2673</v>
      </c>
      <c r="H3086" s="6">
        <v>38901</v>
      </c>
      <c r="I3086" s="5" t="s">
        <v>575</v>
      </c>
      <c r="J3086" s="5" t="s">
        <v>627</v>
      </c>
      <c r="K3086" s="5" t="s">
        <v>568</v>
      </c>
      <c r="L3086" s="7">
        <v>6</v>
      </c>
      <c r="M3086" s="7" t="s">
        <v>287</v>
      </c>
      <c r="N3086" s="8">
        <v>4252</v>
      </c>
      <c r="O3086" s="122">
        <v>0.02</v>
      </c>
      <c r="P3086" s="10">
        <f t="shared" si="620"/>
        <v>85</v>
      </c>
      <c r="Q3086" s="122">
        <v>5.0000000000000001E-3</v>
      </c>
      <c r="R3086" s="10">
        <f t="shared" si="621"/>
        <v>21</v>
      </c>
      <c r="S3086" s="122">
        <f t="shared" si="622"/>
        <v>2.4929444967074318E-2</v>
      </c>
      <c r="T3086" s="10">
        <f t="shared" si="623"/>
        <v>106</v>
      </c>
      <c r="U3086" s="10">
        <f t="shared" si="619"/>
        <v>4358</v>
      </c>
      <c r="V3086" s="11">
        <v>4294.5200000000004</v>
      </c>
      <c r="W3086" s="12">
        <f t="shared" si="624"/>
        <v>42.520000000000437</v>
      </c>
      <c r="X3086" s="123">
        <f t="shared" si="625"/>
        <v>0.01</v>
      </c>
      <c r="Y3086" s="124" t="str">
        <f t="shared" si="626"/>
        <v>0.00%-8.40%</v>
      </c>
      <c r="Z3086" s="15"/>
      <c r="AA3086" s="15"/>
      <c r="AB3086" s="15"/>
      <c r="AC3086" s="125"/>
      <c r="AD3086" s="8">
        <f t="shared" si="627"/>
        <v>0</v>
      </c>
      <c r="AE3086" s="17">
        <f t="shared" si="628"/>
        <v>4294.5200000000004</v>
      </c>
      <c r="AF3086" s="18">
        <f t="shared" si="629"/>
        <v>42.520000000000437</v>
      </c>
      <c r="AG3086" s="126">
        <f t="shared" si="630"/>
        <v>1.0000000000000009E-2</v>
      </c>
      <c r="AH3086" s="20">
        <v>13.6</v>
      </c>
      <c r="AI3086" s="20">
        <v>450</v>
      </c>
      <c r="AJ3086" s="20"/>
      <c r="AK3086" s="20">
        <v>688</v>
      </c>
      <c r="AL3086" s="20">
        <f t="shared" si="631"/>
        <v>64493.472000000002</v>
      </c>
      <c r="AM3086" s="7" t="s">
        <v>287</v>
      </c>
      <c r="AN3086" s="20"/>
      <c r="AO3086" s="21" t="s">
        <v>2722</v>
      </c>
      <c r="AP3086" s="21"/>
      <c r="AQ3086" s="5" t="s">
        <v>2695</v>
      </c>
      <c r="AR3086" s="5" t="s">
        <v>2203</v>
      </c>
    </row>
    <row r="3087" spans="1:44">
      <c r="A3087" s="87" t="s">
        <v>562</v>
      </c>
      <c r="B3087" s="5">
        <v>1001843</v>
      </c>
      <c r="C3087" s="5" t="s">
        <v>565</v>
      </c>
      <c r="D3087" s="5" t="s">
        <v>55</v>
      </c>
      <c r="E3087" s="5" t="s">
        <v>2577</v>
      </c>
      <c r="F3087" s="5" t="s">
        <v>2234</v>
      </c>
      <c r="G3087" s="5" t="s">
        <v>2673</v>
      </c>
      <c r="H3087" s="6">
        <v>38901</v>
      </c>
      <c r="I3087" s="5" t="s">
        <v>575</v>
      </c>
      <c r="J3087" s="5" t="s">
        <v>627</v>
      </c>
      <c r="K3087" s="5" t="s">
        <v>568</v>
      </c>
      <c r="L3087" s="7">
        <v>6</v>
      </c>
      <c r="M3087" s="7" t="s">
        <v>287</v>
      </c>
      <c r="N3087" s="8">
        <v>4470</v>
      </c>
      <c r="O3087" s="122">
        <v>0.02</v>
      </c>
      <c r="P3087" s="10">
        <f t="shared" si="620"/>
        <v>89</v>
      </c>
      <c r="Q3087" s="122">
        <v>5.0000000000000001E-3</v>
      </c>
      <c r="R3087" s="10">
        <f t="shared" si="621"/>
        <v>22</v>
      </c>
      <c r="S3087" s="122">
        <f t="shared" si="622"/>
        <v>2.4832214765100672E-2</v>
      </c>
      <c r="T3087" s="10">
        <f t="shared" si="623"/>
        <v>111</v>
      </c>
      <c r="U3087" s="10">
        <f t="shared" si="619"/>
        <v>4581</v>
      </c>
      <c r="V3087" s="11">
        <v>4525.875</v>
      </c>
      <c r="W3087" s="12">
        <f t="shared" si="624"/>
        <v>55.875</v>
      </c>
      <c r="X3087" s="123">
        <f t="shared" si="625"/>
        <v>1.2500000000000001E-2</v>
      </c>
      <c r="Y3087" s="124" t="str">
        <f t="shared" si="626"/>
        <v>0.00%-8.40%</v>
      </c>
      <c r="Z3087" s="15"/>
      <c r="AA3087" s="15"/>
      <c r="AB3087" s="15"/>
      <c r="AC3087" s="125"/>
      <c r="AD3087" s="8">
        <f t="shared" si="627"/>
        <v>0</v>
      </c>
      <c r="AE3087" s="17">
        <f t="shared" si="628"/>
        <v>4525.875</v>
      </c>
      <c r="AF3087" s="18">
        <f t="shared" si="629"/>
        <v>55.875</v>
      </c>
      <c r="AG3087" s="126">
        <f t="shared" si="630"/>
        <v>1.2499999999999956E-2</v>
      </c>
      <c r="AH3087" s="20">
        <v>13.6</v>
      </c>
      <c r="AI3087" s="20">
        <v>450</v>
      </c>
      <c r="AJ3087" s="20"/>
      <c r="AK3087" s="20">
        <v>688</v>
      </c>
      <c r="AL3087" s="20">
        <f t="shared" si="631"/>
        <v>67639.899999999994</v>
      </c>
      <c r="AM3087" s="7" t="s">
        <v>287</v>
      </c>
      <c r="AN3087" s="20"/>
      <c r="AO3087" s="21" t="s">
        <v>2722</v>
      </c>
      <c r="AP3087" s="21"/>
      <c r="AQ3087" s="5" t="s">
        <v>2695</v>
      </c>
      <c r="AR3087" s="5" t="s">
        <v>2203</v>
      </c>
    </row>
    <row r="3088" spans="1:44">
      <c r="A3088" s="87" t="s">
        <v>562</v>
      </c>
      <c r="B3088" s="5">
        <v>1001890</v>
      </c>
      <c r="C3088" s="5" t="s">
        <v>565</v>
      </c>
      <c r="D3088" s="5" t="s">
        <v>55</v>
      </c>
      <c r="E3088" s="5" t="s">
        <v>2577</v>
      </c>
      <c r="F3088" s="5" t="s">
        <v>2234</v>
      </c>
      <c r="G3088" s="5" t="s">
        <v>2673</v>
      </c>
      <c r="H3088" s="6">
        <v>38905</v>
      </c>
      <c r="I3088" s="5" t="s">
        <v>575</v>
      </c>
      <c r="J3088" s="5" t="s">
        <v>2646</v>
      </c>
      <c r="K3088" s="5" t="s">
        <v>568</v>
      </c>
      <c r="L3088" s="7">
        <v>6</v>
      </c>
      <c r="M3088" s="7" t="s">
        <v>287</v>
      </c>
      <c r="N3088" s="8">
        <v>5160</v>
      </c>
      <c r="O3088" s="122">
        <v>0.02</v>
      </c>
      <c r="P3088" s="10">
        <f t="shared" si="620"/>
        <v>103</v>
      </c>
      <c r="Q3088" s="122">
        <v>5.0000000000000001E-3</v>
      </c>
      <c r="R3088" s="10">
        <f t="shared" si="621"/>
        <v>26</v>
      </c>
      <c r="S3088" s="122">
        <f t="shared" si="622"/>
        <v>2.5000000000000001E-2</v>
      </c>
      <c r="T3088" s="10">
        <f t="shared" si="623"/>
        <v>129</v>
      </c>
      <c r="U3088" s="10">
        <f t="shared" si="619"/>
        <v>5289</v>
      </c>
      <c r="V3088" s="11">
        <v>5289</v>
      </c>
      <c r="W3088" s="12">
        <f t="shared" si="624"/>
        <v>129</v>
      </c>
      <c r="X3088" s="123">
        <f t="shared" si="625"/>
        <v>2.5000000000000001E-2</v>
      </c>
      <c r="Y3088" s="124" t="str">
        <f t="shared" si="626"/>
        <v>0.00%-8.40%</v>
      </c>
      <c r="Z3088" s="15"/>
      <c r="AA3088" s="15"/>
      <c r="AB3088" s="15"/>
      <c r="AC3088" s="125"/>
      <c r="AD3088" s="8">
        <f t="shared" si="627"/>
        <v>0</v>
      </c>
      <c r="AE3088" s="17">
        <f t="shared" si="628"/>
        <v>5289</v>
      </c>
      <c r="AF3088" s="18">
        <f t="shared" si="629"/>
        <v>129</v>
      </c>
      <c r="AG3088" s="126">
        <f t="shared" si="630"/>
        <v>2.4999999999999911E-2</v>
      </c>
      <c r="AH3088" s="20">
        <v>13.6</v>
      </c>
      <c r="AI3088" s="20">
        <v>450</v>
      </c>
      <c r="AJ3088" s="20"/>
      <c r="AK3088" s="20">
        <v>688</v>
      </c>
      <c r="AL3088" s="20">
        <f t="shared" si="631"/>
        <v>78018.399999999994</v>
      </c>
      <c r="AM3088" s="7" t="s">
        <v>287</v>
      </c>
      <c r="AN3088" s="20"/>
      <c r="AO3088" s="21"/>
      <c r="AP3088" s="21"/>
      <c r="AQ3088" s="5" t="s">
        <v>2695</v>
      </c>
      <c r="AR3088" s="5" t="s">
        <v>2203</v>
      </c>
    </row>
    <row r="3089" spans="1:44">
      <c r="A3089" s="87" t="s">
        <v>562</v>
      </c>
      <c r="B3089" s="5">
        <v>1001917</v>
      </c>
      <c r="C3089" s="5" t="s">
        <v>565</v>
      </c>
      <c r="D3089" s="5" t="s">
        <v>55</v>
      </c>
      <c r="E3089" s="5" t="s">
        <v>2577</v>
      </c>
      <c r="F3089" s="5" t="s">
        <v>2234</v>
      </c>
      <c r="G3089" s="5" t="s">
        <v>2677</v>
      </c>
      <c r="H3089" s="6">
        <v>38905</v>
      </c>
      <c r="I3089" s="5" t="s">
        <v>575</v>
      </c>
      <c r="J3089" s="5" t="s">
        <v>2646</v>
      </c>
      <c r="K3089" s="5" t="s">
        <v>568</v>
      </c>
      <c r="L3089" s="7">
        <v>6</v>
      </c>
      <c r="M3089" s="7" t="s">
        <v>287</v>
      </c>
      <c r="N3089" s="8">
        <v>4904</v>
      </c>
      <c r="O3089" s="122">
        <v>0.02</v>
      </c>
      <c r="P3089" s="10">
        <f t="shared" si="620"/>
        <v>98</v>
      </c>
      <c r="Q3089" s="122">
        <v>5.0000000000000001E-3</v>
      </c>
      <c r="R3089" s="10">
        <f t="shared" si="621"/>
        <v>25</v>
      </c>
      <c r="S3089" s="122">
        <f t="shared" si="622"/>
        <v>2.5081566068515498E-2</v>
      </c>
      <c r="T3089" s="10">
        <f t="shared" si="623"/>
        <v>123</v>
      </c>
      <c r="U3089" s="10">
        <f t="shared" si="619"/>
        <v>5027</v>
      </c>
      <c r="V3089" s="11">
        <v>5027</v>
      </c>
      <c r="W3089" s="12">
        <f t="shared" si="624"/>
        <v>123</v>
      </c>
      <c r="X3089" s="123">
        <f t="shared" si="625"/>
        <v>2.5100000000000001E-2</v>
      </c>
      <c r="Y3089" s="124" t="str">
        <f t="shared" si="626"/>
        <v>0.00%-8.40%</v>
      </c>
      <c r="Z3089" s="15"/>
      <c r="AA3089" s="15"/>
      <c r="AB3089" s="15"/>
      <c r="AC3089" s="125"/>
      <c r="AD3089" s="8">
        <f t="shared" si="627"/>
        <v>0</v>
      </c>
      <c r="AE3089" s="17">
        <f t="shared" si="628"/>
        <v>5027</v>
      </c>
      <c r="AF3089" s="18">
        <f t="shared" si="629"/>
        <v>123</v>
      </c>
      <c r="AG3089" s="126">
        <f t="shared" si="630"/>
        <v>2.5081566068515526E-2</v>
      </c>
      <c r="AH3089" s="20">
        <v>13.6</v>
      </c>
      <c r="AI3089" s="20">
        <v>450</v>
      </c>
      <c r="AJ3089" s="20"/>
      <c r="AK3089" s="20">
        <v>688</v>
      </c>
      <c r="AL3089" s="20">
        <f t="shared" si="631"/>
        <v>74455.199999999997</v>
      </c>
      <c r="AM3089" s="7" t="s">
        <v>287</v>
      </c>
      <c r="AN3089" s="20"/>
      <c r="AO3089" s="21"/>
      <c r="AP3089" s="21"/>
      <c r="AQ3089" s="5" t="s">
        <v>2695</v>
      </c>
      <c r="AR3089" s="5" t="s">
        <v>2203</v>
      </c>
    </row>
    <row r="3090" spans="1:44">
      <c r="A3090" s="87" t="s">
        <v>562</v>
      </c>
      <c r="B3090" s="5">
        <v>1001955</v>
      </c>
      <c r="C3090" s="5" t="s">
        <v>565</v>
      </c>
      <c r="D3090" s="5" t="s">
        <v>55</v>
      </c>
      <c r="E3090" s="5" t="s">
        <v>2577</v>
      </c>
      <c r="F3090" s="5" t="s">
        <v>2234</v>
      </c>
      <c r="G3090" s="5" t="s">
        <v>2673</v>
      </c>
      <c r="H3090" s="6">
        <v>38908</v>
      </c>
      <c r="I3090" s="5" t="s">
        <v>575</v>
      </c>
      <c r="J3090" s="5" t="s">
        <v>653</v>
      </c>
      <c r="K3090" s="5" t="s">
        <v>568</v>
      </c>
      <c r="L3090" s="7">
        <v>6</v>
      </c>
      <c r="M3090" s="7" t="s">
        <v>287</v>
      </c>
      <c r="N3090" s="8">
        <v>4934</v>
      </c>
      <c r="O3090" s="122">
        <v>0.02</v>
      </c>
      <c r="P3090" s="10">
        <f t="shared" si="620"/>
        <v>99</v>
      </c>
      <c r="Q3090" s="122">
        <v>5.0000000000000001E-3</v>
      </c>
      <c r="R3090" s="10">
        <f t="shared" si="621"/>
        <v>25</v>
      </c>
      <c r="S3090" s="122">
        <f t="shared" si="622"/>
        <v>2.513173895419538E-2</v>
      </c>
      <c r="T3090" s="10">
        <f t="shared" si="623"/>
        <v>124</v>
      </c>
      <c r="U3090" s="10">
        <f t="shared" si="619"/>
        <v>5058</v>
      </c>
      <c r="V3090" s="11">
        <v>5032.68</v>
      </c>
      <c r="W3090" s="12">
        <f t="shared" si="624"/>
        <v>98.680000000000291</v>
      </c>
      <c r="X3090" s="123">
        <f t="shared" si="625"/>
        <v>0.02</v>
      </c>
      <c r="Y3090" s="124" t="str">
        <f t="shared" si="626"/>
        <v>0.00%-8.40%</v>
      </c>
      <c r="Z3090" s="15"/>
      <c r="AA3090" s="15"/>
      <c r="AB3090" s="15"/>
      <c r="AC3090" s="125"/>
      <c r="AD3090" s="8">
        <f t="shared" si="627"/>
        <v>0</v>
      </c>
      <c r="AE3090" s="17">
        <f t="shared" si="628"/>
        <v>5032.68</v>
      </c>
      <c r="AF3090" s="18">
        <f t="shared" si="629"/>
        <v>98.680000000000291</v>
      </c>
      <c r="AG3090" s="126">
        <f t="shared" si="630"/>
        <v>2.0000000000000018E-2</v>
      </c>
      <c r="AH3090" s="20">
        <v>13.6</v>
      </c>
      <c r="AI3090" s="20">
        <v>750</v>
      </c>
      <c r="AJ3090" s="20"/>
      <c r="AK3090" s="20">
        <v>688</v>
      </c>
      <c r="AL3090" s="20">
        <f t="shared" si="631"/>
        <v>78132.448000000004</v>
      </c>
      <c r="AM3090" s="7" t="s">
        <v>287</v>
      </c>
      <c r="AN3090" s="20"/>
      <c r="AO3090" s="21"/>
      <c r="AP3090" s="21"/>
      <c r="AQ3090" s="5" t="s">
        <v>2695</v>
      </c>
      <c r="AR3090" s="5" t="s">
        <v>2203</v>
      </c>
    </row>
    <row r="3091" spans="1:44">
      <c r="A3091" s="87" t="s">
        <v>562</v>
      </c>
      <c r="B3091" s="5">
        <v>1001965</v>
      </c>
      <c r="C3091" s="5" t="s">
        <v>565</v>
      </c>
      <c r="D3091" s="5" t="s">
        <v>55</v>
      </c>
      <c r="E3091" s="5" t="s">
        <v>2577</v>
      </c>
      <c r="F3091" s="5" t="s">
        <v>2234</v>
      </c>
      <c r="G3091" s="5" t="s">
        <v>2673</v>
      </c>
      <c r="H3091" s="6">
        <v>38908</v>
      </c>
      <c r="I3091" s="5" t="s">
        <v>575</v>
      </c>
      <c r="J3091" s="5" t="s">
        <v>2642</v>
      </c>
      <c r="K3091" s="5" t="s">
        <v>568</v>
      </c>
      <c r="L3091" s="7">
        <v>6</v>
      </c>
      <c r="M3091" s="7" t="s">
        <v>287</v>
      </c>
      <c r="N3091" s="8">
        <v>4627</v>
      </c>
      <c r="O3091" s="122">
        <v>0.02</v>
      </c>
      <c r="P3091" s="10">
        <f t="shared" si="620"/>
        <v>93</v>
      </c>
      <c r="Q3091" s="122">
        <v>5.0000000000000001E-3</v>
      </c>
      <c r="R3091" s="10">
        <f t="shared" si="621"/>
        <v>23</v>
      </c>
      <c r="S3091" s="122">
        <f t="shared" si="622"/>
        <v>2.5070239896261077E-2</v>
      </c>
      <c r="T3091" s="10">
        <f t="shared" si="623"/>
        <v>116</v>
      </c>
      <c r="U3091" s="10">
        <f t="shared" si="619"/>
        <v>4743</v>
      </c>
      <c r="V3091" s="11">
        <v>4743</v>
      </c>
      <c r="W3091" s="12">
        <f t="shared" si="624"/>
        <v>116</v>
      </c>
      <c r="X3091" s="123">
        <f t="shared" si="625"/>
        <v>2.5100000000000001E-2</v>
      </c>
      <c r="Y3091" s="124" t="str">
        <f t="shared" si="626"/>
        <v>0.00%-8.40%</v>
      </c>
      <c r="Z3091" s="15"/>
      <c r="AA3091" s="15"/>
      <c r="AB3091" s="15"/>
      <c r="AC3091" s="125"/>
      <c r="AD3091" s="8">
        <f t="shared" si="627"/>
        <v>0</v>
      </c>
      <c r="AE3091" s="17">
        <f t="shared" si="628"/>
        <v>4743</v>
      </c>
      <c r="AF3091" s="18">
        <f t="shared" si="629"/>
        <v>116</v>
      </c>
      <c r="AG3091" s="126">
        <f t="shared" si="630"/>
        <v>2.5070239896261004E-2</v>
      </c>
      <c r="AH3091" s="20">
        <v>13.6</v>
      </c>
      <c r="AI3091" s="20">
        <v>650</v>
      </c>
      <c r="AJ3091" s="20"/>
      <c r="AK3091" s="20">
        <v>688</v>
      </c>
      <c r="AL3091" s="20">
        <f t="shared" si="631"/>
        <v>72992.799999999988</v>
      </c>
      <c r="AM3091" s="7" t="s">
        <v>287</v>
      </c>
      <c r="AN3091" s="20"/>
      <c r="AO3091" s="21"/>
      <c r="AP3091" s="21"/>
      <c r="AQ3091" s="5" t="s">
        <v>2695</v>
      </c>
      <c r="AR3091" s="5" t="s">
        <v>2203</v>
      </c>
    </row>
    <row r="3092" spans="1:44">
      <c r="A3092" s="87" t="s">
        <v>562</v>
      </c>
      <c r="B3092" s="5">
        <v>1002012</v>
      </c>
      <c r="C3092" s="5" t="s">
        <v>565</v>
      </c>
      <c r="D3092" s="5" t="s">
        <v>55</v>
      </c>
      <c r="E3092" s="5" t="s">
        <v>2577</v>
      </c>
      <c r="F3092" s="5" t="s">
        <v>2234</v>
      </c>
      <c r="G3092" s="5" t="s">
        <v>2673</v>
      </c>
      <c r="H3092" s="6">
        <v>38911</v>
      </c>
      <c r="I3092" s="5" t="s">
        <v>575</v>
      </c>
      <c r="J3092" s="5" t="s">
        <v>2642</v>
      </c>
      <c r="K3092" s="5" t="s">
        <v>568</v>
      </c>
      <c r="L3092" s="7">
        <v>6</v>
      </c>
      <c r="M3092" s="7" t="s">
        <v>287</v>
      </c>
      <c r="N3092" s="8">
        <v>5454</v>
      </c>
      <c r="O3092" s="122">
        <v>0.02</v>
      </c>
      <c r="P3092" s="10">
        <f t="shared" si="620"/>
        <v>109</v>
      </c>
      <c r="Q3092" s="122">
        <v>5.0000000000000001E-3</v>
      </c>
      <c r="R3092" s="10">
        <f t="shared" si="621"/>
        <v>27</v>
      </c>
      <c r="S3092" s="122">
        <f t="shared" si="622"/>
        <v>2.4935826916024934E-2</v>
      </c>
      <c r="T3092" s="10">
        <f t="shared" si="623"/>
        <v>136</v>
      </c>
      <c r="U3092" s="10">
        <f t="shared" si="619"/>
        <v>5590</v>
      </c>
      <c r="V3092" s="11">
        <v>5590.3499999999995</v>
      </c>
      <c r="W3092" s="12">
        <f t="shared" si="624"/>
        <v>136.34999999999945</v>
      </c>
      <c r="X3092" s="123">
        <f t="shared" si="625"/>
        <v>2.5000000000000001E-2</v>
      </c>
      <c r="Y3092" s="124" t="str">
        <f t="shared" si="626"/>
        <v>0.00%-8.40%</v>
      </c>
      <c r="Z3092" s="15"/>
      <c r="AA3092" s="15"/>
      <c r="AB3092" s="15"/>
      <c r="AC3092" s="125"/>
      <c r="AD3092" s="8">
        <f t="shared" si="627"/>
        <v>0</v>
      </c>
      <c r="AE3092" s="17">
        <f t="shared" si="628"/>
        <v>5590.3499999999995</v>
      </c>
      <c r="AF3092" s="18">
        <f t="shared" si="629"/>
        <v>136.34999999999945</v>
      </c>
      <c r="AG3092" s="126">
        <f t="shared" si="630"/>
        <v>2.4999999999999911E-2</v>
      </c>
      <c r="AH3092" s="20">
        <v>13.6</v>
      </c>
      <c r="AI3092" s="20">
        <v>650</v>
      </c>
      <c r="AJ3092" s="20"/>
      <c r="AK3092" s="20">
        <v>688</v>
      </c>
      <c r="AL3092" s="20">
        <f t="shared" si="631"/>
        <v>84516.76</v>
      </c>
      <c r="AM3092" s="7" t="s">
        <v>287</v>
      </c>
      <c r="AN3092" s="20"/>
      <c r="AO3092" s="21"/>
      <c r="AP3092" s="21"/>
      <c r="AQ3092" s="5" t="s">
        <v>2695</v>
      </c>
      <c r="AR3092" s="5" t="s">
        <v>2203</v>
      </c>
    </row>
    <row r="3093" spans="1:44">
      <c r="A3093" s="87" t="s">
        <v>562</v>
      </c>
      <c r="B3093" s="5">
        <v>1002014</v>
      </c>
      <c r="C3093" s="5" t="s">
        <v>565</v>
      </c>
      <c r="D3093" s="5" t="s">
        <v>55</v>
      </c>
      <c r="E3093" s="5" t="s">
        <v>2577</v>
      </c>
      <c r="F3093" s="5" t="s">
        <v>2234</v>
      </c>
      <c r="G3093" s="5" t="s">
        <v>2673</v>
      </c>
      <c r="H3093" s="6">
        <v>38911</v>
      </c>
      <c r="I3093" s="5" t="s">
        <v>575</v>
      </c>
      <c r="J3093" s="5" t="s">
        <v>2644</v>
      </c>
      <c r="K3093" s="5" t="s">
        <v>568</v>
      </c>
      <c r="L3093" s="7">
        <v>6</v>
      </c>
      <c r="M3093" s="7" t="s">
        <v>287</v>
      </c>
      <c r="N3093" s="8">
        <v>4600</v>
      </c>
      <c r="O3093" s="122">
        <v>0.02</v>
      </c>
      <c r="P3093" s="10">
        <f t="shared" si="620"/>
        <v>92</v>
      </c>
      <c r="Q3093" s="122">
        <v>5.0000000000000001E-3</v>
      </c>
      <c r="R3093" s="10">
        <f t="shared" si="621"/>
        <v>23</v>
      </c>
      <c r="S3093" s="122">
        <f t="shared" si="622"/>
        <v>2.5000000000000001E-2</v>
      </c>
      <c r="T3093" s="10">
        <f t="shared" si="623"/>
        <v>115</v>
      </c>
      <c r="U3093" s="10">
        <f t="shared" si="619"/>
        <v>4715</v>
      </c>
      <c r="V3093" s="11">
        <v>4715</v>
      </c>
      <c r="W3093" s="12">
        <f t="shared" si="624"/>
        <v>115</v>
      </c>
      <c r="X3093" s="123">
        <f t="shared" si="625"/>
        <v>2.5000000000000001E-2</v>
      </c>
      <c r="Y3093" s="124" t="str">
        <f t="shared" si="626"/>
        <v>0.00%-8.40%</v>
      </c>
      <c r="Z3093" s="15"/>
      <c r="AA3093" s="15"/>
      <c r="AB3093" s="15"/>
      <c r="AC3093" s="125"/>
      <c r="AD3093" s="8">
        <f t="shared" si="627"/>
        <v>0</v>
      </c>
      <c r="AE3093" s="17">
        <f t="shared" si="628"/>
        <v>4715</v>
      </c>
      <c r="AF3093" s="18">
        <f t="shared" si="629"/>
        <v>115</v>
      </c>
      <c r="AG3093" s="126">
        <f t="shared" si="630"/>
        <v>2.4999999999999911E-2</v>
      </c>
      <c r="AH3093" s="20">
        <v>13.6</v>
      </c>
      <c r="AI3093" s="20">
        <v>650</v>
      </c>
      <c r="AJ3093" s="20"/>
      <c r="AK3093" s="20">
        <v>688</v>
      </c>
      <c r="AL3093" s="20">
        <f t="shared" si="631"/>
        <v>72612</v>
      </c>
      <c r="AM3093" s="7" t="s">
        <v>287</v>
      </c>
      <c r="AN3093" s="20"/>
      <c r="AO3093" s="21"/>
      <c r="AP3093" s="21"/>
      <c r="AQ3093" s="5" t="s">
        <v>2695</v>
      </c>
      <c r="AR3093" s="5" t="s">
        <v>2203</v>
      </c>
    </row>
    <row r="3094" spans="1:44">
      <c r="A3094" s="87" t="s">
        <v>562</v>
      </c>
      <c r="B3094" s="5">
        <v>1002032</v>
      </c>
      <c r="C3094" s="5" t="s">
        <v>565</v>
      </c>
      <c r="D3094" s="5" t="s">
        <v>55</v>
      </c>
      <c r="E3094" s="5" t="s">
        <v>2577</v>
      </c>
      <c r="F3094" s="5" t="s">
        <v>2234</v>
      </c>
      <c r="G3094" s="5" t="s">
        <v>2677</v>
      </c>
      <c r="H3094" s="6">
        <v>38911</v>
      </c>
      <c r="I3094" s="5" t="s">
        <v>575</v>
      </c>
      <c r="J3094" s="5" t="s">
        <v>2642</v>
      </c>
      <c r="K3094" s="5" t="s">
        <v>568</v>
      </c>
      <c r="L3094" s="7">
        <v>6</v>
      </c>
      <c r="M3094" s="7" t="s">
        <v>287</v>
      </c>
      <c r="N3094" s="8">
        <v>4849</v>
      </c>
      <c r="O3094" s="122">
        <v>0.02</v>
      </c>
      <c r="P3094" s="10">
        <f t="shared" si="620"/>
        <v>97</v>
      </c>
      <c r="Q3094" s="122">
        <v>5.0000000000000001E-3</v>
      </c>
      <c r="R3094" s="10">
        <f t="shared" si="621"/>
        <v>24</v>
      </c>
      <c r="S3094" s="122">
        <f t="shared" si="622"/>
        <v>2.4953598680140236E-2</v>
      </c>
      <c r="T3094" s="10">
        <f t="shared" si="623"/>
        <v>121</v>
      </c>
      <c r="U3094" s="10">
        <f t="shared" si="619"/>
        <v>4970</v>
      </c>
      <c r="V3094" s="11">
        <v>4970</v>
      </c>
      <c r="W3094" s="12">
        <f t="shared" si="624"/>
        <v>121</v>
      </c>
      <c r="X3094" s="123">
        <f t="shared" si="625"/>
        <v>2.5000000000000001E-2</v>
      </c>
      <c r="Y3094" s="124" t="str">
        <f t="shared" si="626"/>
        <v>0.00%-8.40%</v>
      </c>
      <c r="Z3094" s="15"/>
      <c r="AA3094" s="15"/>
      <c r="AB3094" s="15"/>
      <c r="AC3094" s="125"/>
      <c r="AD3094" s="8">
        <f t="shared" si="627"/>
        <v>0</v>
      </c>
      <c r="AE3094" s="17">
        <f t="shared" si="628"/>
        <v>4970</v>
      </c>
      <c r="AF3094" s="18">
        <f t="shared" si="629"/>
        <v>121</v>
      </c>
      <c r="AG3094" s="126">
        <f t="shared" si="630"/>
        <v>2.4953598680140132E-2</v>
      </c>
      <c r="AH3094" s="20">
        <v>13.6</v>
      </c>
      <c r="AI3094" s="20">
        <v>650</v>
      </c>
      <c r="AJ3094" s="20"/>
      <c r="AK3094" s="20">
        <v>688</v>
      </c>
      <c r="AL3094" s="20">
        <f t="shared" si="631"/>
        <v>76080</v>
      </c>
      <c r="AM3094" s="7" t="s">
        <v>287</v>
      </c>
      <c r="AN3094" s="20"/>
      <c r="AO3094" s="21"/>
      <c r="AP3094" s="21"/>
      <c r="AQ3094" s="5" t="s">
        <v>2695</v>
      </c>
      <c r="AR3094" s="5" t="s">
        <v>2203</v>
      </c>
    </row>
    <row r="3095" spans="1:44">
      <c r="A3095" s="87" t="s">
        <v>562</v>
      </c>
      <c r="B3095" s="5">
        <v>1002042</v>
      </c>
      <c r="C3095" s="5" t="s">
        <v>565</v>
      </c>
      <c r="D3095" s="5" t="s">
        <v>55</v>
      </c>
      <c r="E3095" s="5" t="s">
        <v>2577</v>
      </c>
      <c r="F3095" s="5" t="s">
        <v>2234</v>
      </c>
      <c r="G3095" s="5" t="s">
        <v>2673</v>
      </c>
      <c r="H3095" s="6">
        <v>38924</v>
      </c>
      <c r="I3095" s="5" t="s">
        <v>575</v>
      </c>
      <c r="J3095" s="5" t="s">
        <v>2642</v>
      </c>
      <c r="K3095" s="5" t="s">
        <v>568</v>
      </c>
      <c r="L3095" s="7">
        <v>6</v>
      </c>
      <c r="M3095" s="7" t="s">
        <v>287</v>
      </c>
      <c r="N3095" s="8">
        <v>4345</v>
      </c>
      <c r="O3095" s="122">
        <v>0.02</v>
      </c>
      <c r="P3095" s="10">
        <f t="shared" si="620"/>
        <v>87</v>
      </c>
      <c r="Q3095" s="122">
        <v>5.0000000000000001E-3</v>
      </c>
      <c r="R3095" s="10">
        <f t="shared" si="621"/>
        <v>22</v>
      </c>
      <c r="S3095" s="122">
        <f t="shared" si="622"/>
        <v>2.5086306098964326E-2</v>
      </c>
      <c r="T3095" s="10">
        <f t="shared" si="623"/>
        <v>109</v>
      </c>
      <c r="U3095" s="10">
        <f t="shared" ref="U3095:U3158" si="632">N3095+T3095</f>
        <v>4454</v>
      </c>
      <c r="V3095" s="11">
        <v>4388.45</v>
      </c>
      <c r="W3095" s="12">
        <f t="shared" si="624"/>
        <v>43.449999999999818</v>
      </c>
      <c r="X3095" s="123">
        <f t="shared" si="625"/>
        <v>0.01</v>
      </c>
      <c r="Y3095" s="124" t="str">
        <f t="shared" si="626"/>
        <v>0.00%-8.40%</v>
      </c>
      <c r="Z3095" s="15"/>
      <c r="AA3095" s="15"/>
      <c r="AB3095" s="15"/>
      <c r="AC3095" s="125"/>
      <c r="AD3095" s="8">
        <f t="shared" si="627"/>
        <v>0</v>
      </c>
      <c r="AE3095" s="17">
        <f t="shared" si="628"/>
        <v>4388.45</v>
      </c>
      <c r="AF3095" s="18">
        <f t="shared" si="629"/>
        <v>43.449999999999818</v>
      </c>
      <c r="AG3095" s="126">
        <f t="shared" si="630"/>
        <v>1.0000000000000009E-2</v>
      </c>
      <c r="AH3095" s="20">
        <v>13.6</v>
      </c>
      <c r="AI3095" s="20">
        <v>650</v>
      </c>
      <c r="AJ3095" s="20"/>
      <c r="AK3095" s="20">
        <v>688</v>
      </c>
      <c r="AL3095" s="20">
        <f t="shared" si="631"/>
        <v>68170.92</v>
      </c>
      <c r="AM3095" s="7" t="s">
        <v>287</v>
      </c>
      <c r="AN3095" s="20"/>
      <c r="AO3095" s="21" t="s">
        <v>2724</v>
      </c>
      <c r="AP3095" s="21"/>
      <c r="AQ3095" s="5" t="s">
        <v>2695</v>
      </c>
      <c r="AR3095" s="5" t="s">
        <v>2203</v>
      </c>
    </row>
    <row r="3096" spans="1:44">
      <c r="A3096" s="87" t="s">
        <v>562</v>
      </c>
      <c r="B3096" s="5">
        <v>1002048</v>
      </c>
      <c r="C3096" s="5" t="s">
        <v>565</v>
      </c>
      <c r="D3096" s="5" t="s">
        <v>55</v>
      </c>
      <c r="E3096" s="5" t="s">
        <v>2577</v>
      </c>
      <c r="F3096" s="5" t="s">
        <v>2234</v>
      </c>
      <c r="G3096" s="5" t="s">
        <v>2673</v>
      </c>
      <c r="H3096" s="6">
        <v>38923</v>
      </c>
      <c r="I3096" s="5" t="s">
        <v>575</v>
      </c>
      <c r="J3096" s="5" t="s">
        <v>627</v>
      </c>
      <c r="K3096" s="5" t="s">
        <v>568</v>
      </c>
      <c r="L3096" s="7">
        <v>6</v>
      </c>
      <c r="M3096" s="7" t="s">
        <v>287</v>
      </c>
      <c r="N3096" s="8">
        <v>4694</v>
      </c>
      <c r="O3096" s="122">
        <v>0.02</v>
      </c>
      <c r="P3096" s="10">
        <f t="shared" si="620"/>
        <v>94</v>
      </c>
      <c r="Q3096" s="122">
        <v>5.0000000000000001E-3</v>
      </c>
      <c r="R3096" s="10">
        <f t="shared" si="621"/>
        <v>23</v>
      </c>
      <c r="S3096" s="122">
        <f t="shared" si="622"/>
        <v>2.4925436727737536E-2</v>
      </c>
      <c r="T3096" s="10">
        <f t="shared" si="623"/>
        <v>117</v>
      </c>
      <c r="U3096" s="10">
        <f t="shared" si="632"/>
        <v>4811</v>
      </c>
      <c r="V3096" s="11">
        <v>4811</v>
      </c>
      <c r="W3096" s="12">
        <f t="shared" si="624"/>
        <v>117</v>
      </c>
      <c r="X3096" s="123">
        <f t="shared" si="625"/>
        <v>2.4899999999999999E-2</v>
      </c>
      <c r="Y3096" s="124" t="str">
        <f t="shared" si="626"/>
        <v>0.00%-8.40%</v>
      </c>
      <c r="Z3096" s="15"/>
      <c r="AA3096" s="15"/>
      <c r="AB3096" s="15"/>
      <c r="AC3096" s="125"/>
      <c r="AD3096" s="8">
        <f t="shared" si="627"/>
        <v>0</v>
      </c>
      <c r="AE3096" s="17">
        <f t="shared" si="628"/>
        <v>4811</v>
      </c>
      <c r="AF3096" s="18">
        <f t="shared" si="629"/>
        <v>117</v>
      </c>
      <c r="AG3096" s="126">
        <f t="shared" si="630"/>
        <v>2.4925436727737615E-2</v>
      </c>
      <c r="AH3096" s="20">
        <v>13.6</v>
      </c>
      <c r="AI3096" s="20">
        <v>450</v>
      </c>
      <c r="AJ3096" s="20"/>
      <c r="AK3096" s="20">
        <v>688</v>
      </c>
      <c r="AL3096" s="20">
        <f t="shared" si="631"/>
        <v>71517.600000000006</v>
      </c>
      <c r="AM3096" s="7" t="s">
        <v>287</v>
      </c>
      <c r="AN3096" s="20"/>
      <c r="AO3096" s="21"/>
      <c r="AP3096" s="21"/>
      <c r="AQ3096" s="5" t="s">
        <v>2695</v>
      </c>
      <c r="AR3096" s="5" t="s">
        <v>2203</v>
      </c>
    </row>
    <row r="3097" spans="1:44">
      <c r="A3097" s="87" t="s">
        <v>562</v>
      </c>
      <c r="B3097" s="5">
        <v>1002053</v>
      </c>
      <c r="C3097" s="5" t="s">
        <v>565</v>
      </c>
      <c r="D3097" s="5" t="s">
        <v>55</v>
      </c>
      <c r="E3097" s="5" t="s">
        <v>2577</v>
      </c>
      <c r="F3097" s="5" t="s">
        <v>2234</v>
      </c>
      <c r="G3097" s="5" t="s">
        <v>2673</v>
      </c>
      <c r="H3097" s="6">
        <v>44252</v>
      </c>
      <c r="I3097" s="5" t="s">
        <v>575</v>
      </c>
      <c r="J3097" s="5" t="s">
        <v>627</v>
      </c>
      <c r="K3097" s="5" t="s">
        <v>568</v>
      </c>
      <c r="L3097" s="7">
        <v>6</v>
      </c>
      <c r="M3097" s="7" t="s">
        <v>287</v>
      </c>
      <c r="N3097" s="8">
        <v>4068</v>
      </c>
      <c r="O3097" s="122">
        <v>0.02</v>
      </c>
      <c r="P3097" s="10">
        <f t="shared" si="620"/>
        <v>81</v>
      </c>
      <c r="Q3097" s="122">
        <v>5.0000000000000001E-3</v>
      </c>
      <c r="R3097" s="10">
        <f t="shared" si="621"/>
        <v>20</v>
      </c>
      <c r="S3097" s="122">
        <f t="shared" si="622"/>
        <v>2.4827925270403145E-2</v>
      </c>
      <c r="T3097" s="10">
        <f t="shared" si="623"/>
        <v>101</v>
      </c>
      <c r="U3097" s="10">
        <f t="shared" si="632"/>
        <v>4169</v>
      </c>
      <c r="V3097" s="11">
        <v>4169</v>
      </c>
      <c r="W3097" s="12">
        <f t="shared" si="624"/>
        <v>101</v>
      </c>
      <c r="X3097" s="123">
        <f t="shared" si="625"/>
        <v>2.4799999999999999E-2</v>
      </c>
      <c r="Y3097" s="124" t="str">
        <f t="shared" si="626"/>
        <v>0.00%-8.40%</v>
      </c>
      <c r="Z3097" s="15"/>
      <c r="AA3097" s="15"/>
      <c r="AB3097" s="15"/>
      <c r="AC3097" s="125"/>
      <c r="AD3097" s="8">
        <f t="shared" si="627"/>
        <v>0</v>
      </c>
      <c r="AE3097" s="17">
        <f t="shared" si="628"/>
        <v>4169</v>
      </c>
      <c r="AF3097" s="18">
        <f t="shared" si="629"/>
        <v>101</v>
      </c>
      <c r="AG3097" s="126">
        <f t="shared" si="630"/>
        <v>2.4827925270403117E-2</v>
      </c>
      <c r="AH3097" s="20">
        <v>13.6</v>
      </c>
      <c r="AI3097" s="20">
        <v>450</v>
      </c>
      <c r="AJ3097" s="20"/>
      <c r="AK3097" s="20">
        <v>688</v>
      </c>
      <c r="AL3097" s="20">
        <f t="shared" si="631"/>
        <v>62786.400000000001</v>
      </c>
      <c r="AM3097" s="7" t="s">
        <v>287</v>
      </c>
      <c r="AN3097" s="20"/>
      <c r="AO3097" s="21"/>
      <c r="AP3097" s="21"/>
      <c r="AQ3097" s="5" t="s">
        <v>2695</v>
      </c>
      <c r="AR3097" s="5" t="s">
        <v>2203</v>
      </c>
    </row>
    <row r="3098" spans="1:44">
      <c r="A3098" s="87" t="s">
        <v>562</v>
      </c>
      <c r="B3098" s="5">
        <v>1002056</v>
      </c>
      <c r="C3098" s="5" t="s">
        <v>565</v>
      </c>
      <c r="D3098" s="5" t="s">
        <v>55</v>
      </c>
      <c r="E3098" s="5" t="s">
        <v>2577</v>
      </c>
      <c r="F3098" s="5" t="s">
        <v>2234</v>
      </c>
      <c r="G3098" s="5" t="s">
        <v>2673</v>
      </c>
      <c r="H3098" s="6">
        <v>38923</v>
      </c>
      <c r="I3098" s="5" t="s">
        <v>575</v>
      </c>
      <c r="J3098" s="5" t="s">
        <v>2642</v>
      </c>
      <c r="K3098" s="5" t="s">
        <v>568</v>
      </c>
      <c r="L3098" s="7">
        <v>6</v>
      </c>
      <c r="M3098" s="7" t="s">
        <v>287</v>
      </c>
      <c r="N3098" s="8">
        <v>4494</v>
      </c>
      <c r="O3098" s="122">
        <v>0.02</v>
      </c>
      <c r="P3098" s="10">
        <f t="shared" si="620"/>
        <v>90</v>
      </c>
      <c r="Q3098" s="122">
        <v>5.0000000000000001E-3</v>
      </c>
      <c r="R3098" s="10">
        <f t="shared" si="621"/>
        <v>22</v>
      </c>
      <c r="S3098" s="122">
        <f t="shared" si="622"/>
        <v>2.4922118380062305E-2</v>
      </c>
      <c r="T3098" s="10">
        <f t="shared" si="623"/>
        <v>112</v>
      </c>
      <c r="U3098" s="10">
        <f t="shared" si="632"/>
        <v>4606</v>
      </c>
      <c r="V3098" s="11">
        <v>4606</v>
      </c>
      <c r="W3098" s="12">
        <f t="shared" si="624"/>
        <v>112</v>
      </c>
      <c r="X3098" s="123">
        <f t="shared" si="625"/>
        <v>2.4899999999999999E-2</v>
      </c>
      <c r="Y3098" s="124" t="str">
        <f t="shared" si="626"/>
        <v>0.00%-8.40%</v>
      </c>
      <c r="Z3098" s="15"/>
      <c r="AA3098" s="15"/>
      <c r="AB3098" s="15"/>
      <c r="AC3098" s="125"/>
      <c r="AD3098" s="8">
        <f t="shared" si="627"/>
        <v>0</v>
      </c>
      <c r="AE3098" s="17">
        <f t="shared" si="628"/>
        <v>4606</v>
      </c>
      <c r="AF3098" s="18">
        <f t="shared" si="629"/>
        <v>112</v>
      </c>
      <c r="AG3098" s="126">
        <f t="shared" si="630"/>
        <v>2.4922118380062308E-2</v>
      </c>
      <c r="AH3098" s="20">
        <v>13.6</v>
      </c>
      <c r="AI3098" s="20">
        <v>650</v>
      </c>
      <c r="AJ3098" s="20"/>
      <c r="AK3098" s="20">
        <v>688</v>
      </c>
      <c r="AL3098" s="20">
        <f t="shared" si="631"/>
        <v>71129.600000000006</v>
      </c>
      <c r="AM3098" s="7" t="s">
        <v>287</v>
      </c>
      <c r="AN3098" s="20"/>
      <c r="AO3098" s="21"/>
      <c r="AP3098" s="21"/>
      <c r="AQ3098" s="5" t="s">
        <v>2695</v>
      </c>
      <c r="AR3098" s="5" t="s">
        <v>2203</v>
      </c>
    </row>
    <row r="3099" spans="1:44">
      <c r="A3099" s="87" t="s">
        <v>562</v>
      </c>
      <c r="B3099" s="5">
        <v>1002201</v>
      </c>
      <c r="C3099" s="5" t="s">
        <v>565</v>
      </c>
      <c r="D3099" s="5" t="s">
        <v>55</v>
      </c>
      <c r="E3099" s="5" t="s">
        <v>2577</v>
      </c>
      <c r="F3099" s="5" t="s">
        <v>2234</v>
      </c>
      <c r="G3099" s="5" t="s">
        <v>2673</v>
      </c>
      <c r="H3099" s="6">
        <v>39001</v>
      </c>
      <c r="I3099" s="5" t="s">
        <v>575</v>
      </c>
      <c r="J3099" s="5" t="s">
        <v>2642</v>
      </c>
      <c r="K3099" s="5" t="s">
        <v>568</v>
      </c>
      <c r="L3099" s="7">
        <v>6</v>
      </c>
      <c r="M3099" s="7" t="s">
        <v>287</v>
      </c>
      <c r="N3099" s="8">
        <v>4576</v>
      </c>
      <c r="O3099" s="122">
        <v>0.02</v>
      </c>
      <c r="P3099" s="10">
        <f t="shared" si="620"/>
        <v>92</v>
      </c>
      <c r="Q3099" s="122">
        <v>5.0000000000000001E-3</v>
      </c>
      <c r="R3099" s="10">
        <f t="shared" si="621"/>
        <v>23</v>
      </c>
      <c r="S3099" s="122">
        <f t="shared" si="622"/>
        <v>2.513111888111888E-2</v>
      </c>
      <c r="T3099" s="10">
        <f t="shared" si="623"/>
        <v>115</v>
      </c>
      <c r="U3099" s="10">
        <f t="shared" si="632"/>
        <v>4691</v>
      </c>
      <c r="V3099" s="11">
        <v>4691</v>
      </c>
      <c r="W3099" s="12">
        <f t="shared" si="624"/>
        <v>115</v>
      </c>
      <c r="X3099" s="123">
        <f t="shared" si="625"/>
        <v>2.5100000000000001E-2</v>
      </c>
      <c r="Y3099" s="124" t="str">
        <f t="shared" si="626"/>
        <v>0.00%-8.40%</v>
      </c>
      <c r="Z3099" s="15"/>
      <c r="AA3099" s="15"/>
      <c r="AB3099" s="15"/>
      <c r="AC3099" s="125"/>
      <c r="AD3099" s="8">
        <f t="shared" si="627"/>
        <v>0</v>
      </c>
      <c r="AE3099" s="17">
        <f t="shared" si="628"/>
        <v>4691</v>
      </c>
      <c r="AF3099" s="18">
        <f t="shared" si="629"/>
        <v>115</v>
      </c>
      <c r="AG3099" s="126">
        <f t="shared" si="630"/>
        <v>2.5131118881118963E-2</v>
      </c>
      <c r="AH3099" s="20">
        <v>13.6</v>
      </c>
      <c r="AI3099" s="20">
        <v>650</v>
      </c>
      <c r="AJ3099" s="20"/>
      <c r="AK3099" s="20">
        <v>688</v>
      </c>
      <c r="AL3099" s="20">
        <f t="shared" si="631"/>
        <v>72285.600000000006</v>
      </c>
      <c r="AM3099" s="7" t="s">
        <v>287</v>
      </c>
      <c r="AN3099" s="20"/>
      <c r="AO3099" s="21"/>
      <c r="AP3099" s="21"/>
      <c r="AQ3099" s="5" t="s">
        <v>2695</v>
      </c>
      <c r="AR3099" s="5" t="s">
        <v>2203</v>
      </c>
    </row>
    <row r="3100" spans="1:44">
      <c r="A3100" s="87" t="s">
        <v>562</v>
      </c>
      <c r="B3100" s="5">
        <v>1002231</v>
      </c>
      <c r="C3100" s="5" t="s">
        <v>565</v>
      </c>
      <c r="D3100" s="5" t="s">
        <v>55</v>
      </c>
      <c r="E3100" s="5" t="s">
        <v>2577</v>
      </c>
      <c r="F3100" s="5" t="s">
        <v>2234</v>
      </c>
      <c r="G3100" s="5" t="s">
        <v>2673</v>
      </c>
      <c r="H3100" s="6">
        <v>39010</v>
      </c>
      <c r="I3100" s="5" t="s">
        <v>575</v>
      </c>
      <c r="J3100" s="5" t="s">
        <v>653</v>
      </c>
      <c r="K3100" s="5" t="s">
        <v>568</v>
      </c>
      <c r="L3100" s="7">
        <v>6</v>
      </c>
      <c r="M3100" s="7" t="s">
        <v>287</v>
      </c>
      <c r="N3100" s="8">
        <v>4878</v>
      </c>
      <c r="O3100" s="122">
        <v>0.02</v>
      </c>
      <c r="P3100" s="10">
        <f t="shared" si="620"/>
        <v>98</v>
      </c>
      <c r="Q3100" s="122">
        <v>5.0000000000000001E-3</v>
      </c>
      <c r="R3100" s="10">
        <f t="shared" si="621"/>
        <v>24</v>
      </c>
      <c r="S3100" s="122">
        <f t="shared" si="622"/>
        <v>2.5010250102501026E-2</v>
      </c>
      <c r="T3100" s="10">
        <f t="shared" si="623"/>
        <v>122</v>
      </c>
      <c r="U3100" s="10">
        <f t="shared" si="632"/>
        <v>5000</v>
      </c>
      <c r="V3100" s="11">
        <v>5000</v>
      </c>
      <c r="W3100" s="12">
        <f t="shared" si="624"/>
        <v>122</v>
      </c>
      <c r="X3100" s="123">
        <f t="shared" si="625"/>
        <v>2.5000000000000001E-2</v>
      </c>
      <c r="Y3100" s="124" t="str">
        <f t="shared" si="626"/>
        <v>0.00%-8.40%</v>
      </c>
      <c r="Z3100" s="15"/>
      <c r="AA3100" s="15"/>
      <c r="AB3100" s="15"/>
      <c r="AC3100" s="125"/>
      <c r="AD3100" s="8">
        <f t="shared" si="627"/>
        <v>0</v>
      </c>
      <c r="AE3100" s="17">
        <f t="shared" si="628"/>
        <v>5000</v>
      </c>
      <c r="AF3100" s="18">
        <f t="shared" si="629"/>
        <v>122</v>
      </c>
      <c r="AG3100" s="126">
        <f t="shared" si="630"/>
        <v>2.501025010250113E-2</v>
      </c>
      <c r="AH3100" s="20">
        <v>13.6</v>
      </c>
      <c r="AI3100" s="20">
        <v>750</v>
      </c>
      <c r="AJ3100" s="20"/>
      <c r="AK3100" s="20">
        <v>688</v>
      </c>
      <c r="AL3100" s="20">
        <f t="shared" si="631"/>
        <v>77688</v>
      </c>
      <c r="AM3100" s="7" t="s">
        <v>287</v>
      </c>
      <c r="AN3100" s="20"/>
      <c r="AO3100" s="21"/>
      <c r="AP3100" s="21"/>
      <c r="AQ3100" s="5" t="s">
        <v>2695</v>
      </c>
      <c r="AR3100" s="5" t="s">
        <v>2203</v>
      </c>
    </row>
    <row r="3101" spans="1:44">
      <c r="A3101" s="87" t="s">
        <v>562</v>
      </c>
      <c r="B3101" s="5">
        <v>1002262</v>
      </c>
      <c r="C3101" s="5" t="s">
        <v>565</v>
      </c>
      <c r="D3101" s="5" t="s">
        <v>55</v>
      </c>
      <c r="E3101" s="5" t="s">
        <v>2577</v>
      </c>
      <c r="F3101" s="5" t="s">
        <v>2234</v>
      </c>
      <c r="G3101" s="5" t="s">
        <v>2673</v>
      </c>
      <c r="H3101" s="6">
        <v>39116</v>
      </c>
      <c r="I3101" s="5" t="s">
        <v>575</v>
      </c>
      <c r="J3101" s="5" t="s">
        <v>2644</v>
      </c>
      <c r="K3101" s="5" t="s">
        <v>568</v>
      </c>
      <c r="L3101" s="7">
        <v>6</v>
      </c>
      <c r="M3101" s="7" t="s">
        <v>287</v>
      </c>
      <c r="N3101" s="8">
        <v>4764</v>
      </c>
      <c r="O3101" s="122">
        <v>0.02</v>
      </c>
      <c r="P3101" s="10">
        <f t="shared" si="620"/>
        <v>95</v>
      </c>
      <c r="Q3101" s="122">
        <v>5.0000000000000001E-3</v>
      </c>
      <c r="R3101" s="10">
        <f t="shared" si="621"/>
        <v>24</v>
      </c>
      <c r="S3101" s="122">
        <f t="shared" si="622"/>
        <v>2.4979009235936187E-2</v>
      </c>
      <c r="T3101" s="10">
        <f t="shared" si="623"/>
        <v>119</v>
      </c>
      <c r="U3101" s="10">
        <f t="shared" si="632"/>
        <v>4883</v>
      </c>
      <c r="V3101" s="11">
        <v>4859.28</v>
      </c>
      <c r="W3101" s="12">
        <f t="shared" si="624"/>
        <v>95.279999999999745</v>
      </c>
      <c r="X3101" s="123">
        <f t="shared" si="625"/>
        <v>0.02</v>
      </c>
      <c r="Y3101" s="124" t="str">
        <f t="shared" si="626"/>
        <v>0.00%-8.40%</v>
      </c>
      <c r="Z3101" s="15"/>
      <c r="AA3101" s="15"/>
      <c r="AB3101" s="15"/>
      <c r="AC3101" s="125"/>
      <c r="AD3101" s="8">
        <f t="shared" si="627"/>
        <v>0</v>
      </c>
      <c r="AE3101" s="17">
        <f t="shared" si="628"/>
        <v>4859.28</v>
      </c>
      <c r="AF3101" s="18">
        <f t="shared" si="629"/>
        <v>95.279999999999745</v>
      </c>
      <c r="AG3101" s="126">
        <f t="shared" si="630"/>
        <v>2.0000000000000018E-2</v>
      </c>
      <c r="AH3101" s="20">
        <v>13.6</v>
      </c>
      <c r="AI3101" s="20">
        <v>650</v>
      </c>
      <c r="AJ3101" s="20"/>
      <c r="AK3101" s="20">
        <v>688</v>
      </c>
      <c r="AL3101" s="20">
        <f t="shared" si="631"/>
        <v>74574.207999999999</v>
      </c>
      <c r="AM3101" s="7" t="s">
        <v>287</v>
      </c>
      <c r="AN3101" s="20"/>
      <c r="AO3101" s="21"/>
      <c r="AP3101" s="21"/>
      <c r="AQ3101" s="5" t="s">
        <v>2695</v>
      </c>
      <c r="AR3101" s="5" t="s">
        <v>2203</v>
      </c>
    </row>
    <row r="3102" spans="1:44">
      <c r="A3102" s="87" t="s">
        <v>562</v>
      </c>
      <c r="B3102" s="5">
        <v>1002345</v>
      </c>
      <c r="C3102" s="5" t="s">
        <v>565</v>
      </c>
      <c r="D3102" s="5" t="s">
        <v>55</v>
      </c>
      <c r="E3102" s="5" t="s">
        <v>2577</v>
      </c>
      <c r="F3102" s="5" t="s">
        <v>2234</v>
      </c>
      <c r="G3102" s="5" t="s">
        <v>2673</v>
      </c>
      <c r="H3102" s="6">
        <v>39160</v>
      </c>
      <c r="I3102" s="5" t="s">
        <v>575</v>
      </c>
      <c r="J3102" s="5" t="s">
        <v>2642</v>
      </c>
      <c r="K3102" s="5" t="s">
        <v>568</v>
      </c>
      <c r="L3102" s="7">
        <v>6</v>
      </c>
      <c r="M3102" s="7" t="s">
        <v>287</v>
      </c>
      <c r="N3102" s="8">
        <v>4571</v>
      </c>
      <c r="O3102" s="122">
        <v>0.02</v>
      </c>
      <c r="P3102" s="10">
        <f t="shared" si="620"/>
        <v>91</v>
      </c>
      <c r="Q3102" s="122">
        <v>5.0000000000000001E-3</v>
      </c>
      <c r="R3102" s="10">
        <f t="shared" si="621"/>
        <v>23</v>
      </c>
      <c r="S3102" s="122">
        <f t="shared" si="622"/>
        <v>2.4939838109822796E-2</v>
      </c>
      <c r="T3102" s="10">
        <f t="shared" si="623"/>
        <v>114</v>
      </c>
      <c r="U3102" s="10">
        <f t="shared" si="632"/>
        <v>4685</v>
      </c>
      <c r="V3102" s="11">
        <v>4685</v>
      </c>
      <c r="W3102" s="12">
        <f t="shared" si="624"/>
        <v>114</v>
      </c>
      <c r="X3102" s="123">
        <f t="shared" si="625"/>
        <v>2.4899999999999999E-2</v>
      </c>
      <c r="Y3102" s="124" t="str">
        <f t="shared" si="626"/>
        <v>0.00%-8.40%</v>
      </c>
      <c r="Z3102" s="15"/>
      <c r="AA3102" s="15"/>
      <c r="AB3102" s="15"/>
      <c r="AC3102" s="125"/>
      <c r="AD3102" s="8">
        <f t="shared" si="627"/>
        <v>0</v>
      </c>
      <c r="AE3102" s="17">
        <f t="shared" si="628"/>
        <v>4685</v>
      </c>
      <c r="AF3102" s="18">
        <f t="shared" si="629"/>
        <v>114</v>
      </c>
      <c r="AG3102" s="126">
        <f t="shared" si="630"/>
        <v>2.4939838109822698E-2</v>
      </c>
      <c r="AH3102" s="20">
        <v>13.6</v>
      </c>
      <c r="AI3102" s="20">
        <v>650</v>
      </c>
      <c r="AJ3102" s="20"/>
      <c r="AK3102" s="20">
        <v>688</v>
      </c>
      <c r="AL3102" s="20">
        <f t="shared" si="631"/>
        <v>72204</v>
      </c>
      <c r="AM3102" s="7" t="s">
        <v>287</v>
      </c>
      <c r="AN3102" s="20"/>
      <c r="AO3102" s="21"/>
      <c r="AP3102" s="21"/>
      <c r="AQ3102" s="5" t="s">
        <v>2695</v>
      </c>
      <c r="AR3102" s="5" t="s">
        <v>2203</v>
      </c>
    </row>
    <row r="3103" spans="1:44">
      <c r="A3103" s="87" t="s">
        <v>562</v>
      </c>
      <c r="B3103" s="5">
        <v>1002350</v>
      </c>
      <c r="C3103" s="5" t="s">
        <v>565</v>
      </c>
      <c r="D3103" s="5" t="s">
        <v>55</v>
      </c>
      <c r="E3103" s="5" t="s">
        <v>2577</v>
      </c>
      <c r="F3103" s="5" t="s">
        <v>2234</v>
      </c>
      <c r="G3103" s="5" t="s">
        <v>2673</v>
      </c>
      <c r="H3103" s="6">
        <v>39160</v>
      </c>
      <c r="I3103" s="5" t="s">
        <v>575</v>
      </c>
      <c r="J3103" s="5" t="s">
        <v>2642</v>
      </c>
      <c r="K3103" s="5" t="s">
        <v>568</v>
      </c>
      <c r="L3103" s="7">
        <v>6</v>
      </c>
      <c r="M3103" s="7" t="s">
        <v>287</v>
      </c>
      <c r="N3103" s="8">
        <v>4582</v>
      </c>
      <c r="O3103" s="122">
        <v>0.02</v>
      </c>
      <c r="P3103" s="10">
        <f t="shared" si="620"/>
        <v>92</v>
      </c>
      <c r="Q3103" s="122">
        <v>5.0000000000000001E-3</v>
      </c>
      <c r="R3103" s="10">
        <f t="shared" si="621"/>
        <v>23</v>
      </c>
      <c r="S3103" s="122">
        <f t="shared" si="622"/>
        <v>2.5098210388476649E-2</v>
      </c>
      <c r="T3103" s="10">
        <f t="shared" si="623"/>
        <v>115</v>
      </c>
      <c r="U3103" s="10">
        <f t="shared" si="632"/>
        <v>4697</v>
      </c>
      <c r="V3103" s="11">
        <v>4673.6400000000003</v>
      </c>
      <c r="W3103" s="12">
        <f t="shared" si="624"/>
        <v>91.640000000000327</v>
      </c>
      <c r="X3103" s="123">
        <f t="shared" si="625"/>
        <v>0.02</v>
      </c>
      <c r="Y3103" s="124" t="str">
        <f t="shared" si="626"/>
        <v>0.00%-8.40%</v>
      </c>
      <c r="Z3103" s="15"/>
      <c r="AA3103" s="15"/>
      <c r="AB3103" s="15"/>
      <c r="AC3103" s="125"/>
      <c r="AD3103" s="8">
        <f t="shared" si="627"/>
        <v>0</v>
      </c>
      <c r="AE3103" s="17">
        <f t="shared" si="628"/>
        <v>4673.6400000000003</v>
      </c>
      <c r="AF3103" s="18">
        <f t="shared" si="629"/>
        <v>91.640000000000327</v>
      </c>
      <c r="AG3103" s="126">
        <f t="shared" si="630"/>
        <v>2.0000000000000018E-2</v>
      </c>
      <c r="AH3103" s="20">
        <v>13.6</v>
      </c>
      <c r="AI3103" s="20">
        <v>650</v>
      </c>
      <c r="AJ3103" s="20"/>
      <c r="AK3103" s="20">
        <v>688</v>
      </c>
      <c r="AL3103" s="20">
        <f t="shared" si="631"/>
        <v>72049.504000000001</v>
      </c>
      <c r="AM3103" s="7" t="s">
        <v>287</v>
      </c>
      <c r="AN3103" s="20"/>
      <c r="AO3103" s="21"/>
      <c r="AP3103" s="21"/>
      <c r="AQ3103" s="5" t="s">
        <v>2695</v>
      </c>
      <c r="AR3103" s="5" t="s">
        <v>2203</v>
      </c>
    </row>
    <row r="3104" spans="1:44">
      <c r="A3104" s="87" t="s">
        <v>562</v>
      </c>
      <c r="B3104" s="5">
        <v>1002419</v>
      </c>
      <c r="C3104" s="5" t="s">
        <v>565</v>
      </c>
      <c r="D3104" s="5" t="s">
        <v>55</v>
      </c>
      <c r="E3104" s="5" t="s">
        <v>2577</v>
      </c>
      <c r="F3104" s="5" t="s">
        <v>2234</v>
      </c>
      <c r="G3104" s="5" t="s">
        <v>2673</v>
      </c>
      <c r="H3104" s="6">
        <v>39191</v>
      </c>
      <c r="I3104" s="5" t="s">
        <v>489</v>
      </c>
      <c r="J3104" s="5" t="s">
        <v>489</v>
      </c>
      <c r="K3104" s="5" t="s">
        <v>568</v>
      </c>
      <c r="L3104" s="7">
        <v>6</v>
      </c>
      <c r="M3104" s="7" t="s">
        <v>287</v>
      </c>
      <c r="N3104" s="8">
        <v>4899</v>
      </c>
      <c r="O3104" s="122">
        <v>0.02</v>
      </c>
      <c r="P3104" s="10">
        <f t="shared" si="620"/>
        <v>98</v>
      </c>
      <c r="Q3104" s="122">
        <v>5.0000000000000001E-3</v>
      </c>
      <c r="R3104" s="10">
        <f t="shared" si="621"/>
        <v>24</v>
      </c>
      <c r="S3104" s="122">
        <f t="shared" si="622"/>
        <v>2.4903041437027963E-2</v>
      </c>
      <c r="T3104" s="10">
        <f t="shared" si="623"/>
        <v>122</v>
      </c>
      <c r="U3104" s="10">
        <f t="shared" si="632"/>
        <v>5021</v>
      </c>
      <c r="V3104" s="11">
        <v>5070.4649999999992</v>
      </c>
      <c r="W3104" s="12">
        <f t="shared" si="624"/>
        <v>171.46499999999924</v>
      </c>
      <c r="X3104" s="123">
        <f t="shared" si="625"/>
        <v>3.5000000000000003E-2</v>
      </c>
      <c r="Y3104" s="124" t="str">
        <f t="shared" si="626"/>
        <v>0.00%-8.40%</v>
      </c>
      <c r="Z3104" s="15"/>
      <c r="AA3104" s="15"/>
      <c r="AB3104" s="15"/>
      <c r="AC3104" s="125"/>
      <c r="AD3104" s="8">
        <f t="shared" si="627"/>
        <v>0</v>
      </c>
      <c r="AE3104" s="17">
        <f t="shared" si="628"/>
        <v>5070.4649999999992</v>
      </c>
      <c r="AF3104" s="18">
        <f t="shared" si="629"/>
        <v>171.46499999999924</v>
      </c>
      <c r="AG3104" s="126">
        <f t="shared" si="630"/>
        <v>3.499999999999992E-2</v>
      </c>
      <c r="AH3104" s="20">
        <v>13.6</v>
      </c>
      <c r="AI3104" s="20">
        <v>850</v>
      </c>
      <c r="AJ3104" s="20"/>
      <c r="AK3104" s="20">
        <v>688</v>
      </c>
      <c r="AL3104" s="20">
        <f t="shared" si="631"/>
        <v>79846.323999999993</v>
      </c>
      <c r="AM3104" s="7" t="s">
        <v>287</v>
      </c>
      <c r="AN3104" s="20"/>
      <c r="AO3104" s="21" t="s">
        <v>2725</v>
      </c>
      <c r="AP3104" s="21"/>
      <c r="AQ3104" s="5" t="s">
        <v>2695</v>
      </c>
      <c r="AR3104" s="5" t="s">
        <v>2203</v>
      </c>
    </row>
    <row r="3105" spans="1:44">
      <c r="A3105" s="87" t="s">
        <v>562</v>
      </c>
      <c r="B3105" s="5">
        <v>1002511</v>
      </c>
      <c r="C3105" s="5" t="s">
        <v>565</v>
      </c>
      <c r="D3105" s="5" t="s">
        <v>55</v>
      </c>
      <c r="E3105" s="5" t="s">
        <v>2577</v>
      </c>
      <c r="F3105" s="5" t="s">
        <v>2234</v>
      </c>
      <c r="G3105" s="5" t="s">
        <v>2673</v>
      </c>
      <c r="H3105" s="6">
        <v>39496</v>
      </c>
      <c r="I3105" s="5" t="s">
        <v>575</v>
      </c>
      <c r="J3105" s="5" t="s">
        <v>627</v>
      </c>
      <c r="K3105" s="5" t="s">
        <v>568</v>
      </c>
      <c r="L3105" s="7">
        <v>6</v>
      </c>
      <c r="M3105" s="7" t="s">
        <v>287</v>
      </c>
      <c r="N3105" s="8">
        <v>4094</v>
      </c>
      <c r="O3105" s="122">
        <v>0.02</v>
      </c>
      <c r="P3105" s="10">
        <f t="shared" si="620"/>
        <v>82</v>
      </c>
      <c r="Q3105" s="122">
        <v>5.0000000000000001E-3</v>
      </c>
      <c r="R3105" s="10">
        <f t="shared" si="621"/>
        <v>20</v>
      </c>
      <c r="S3105" s="122">
        <f t="shared" si="622"/>
        <v>2.4914509037616023E-2</v>
      </c>
      <c r="T3105" s="10">
        <f t="shared" si="623"/>
        <v>102</v>
      </c>
      <c r="U3105" s="10">
        <f t="shared" si="632"/>
        <v>4196</v>
      </c>
      <c r="V3105" s="11">
        <v>4145.1750000000002</v>
      </c>
      <c r="W3105" s="12">
        <f t="shared" si="624"/>
        <v>51.175000000000182</v>
      </c>
      <c r="X3105" s="123">
        <f t="shared" si="625"/>
        <v>1.2500000000000001E-2</v>
      </c>
      <c r="Y3105" s="124" t="str">
        <f t="shared" si="626"/>
        <v>0.00%-8.40%</v>
      </c>
      <c r="Z3105" s="15"/>
      <c r="AA3105" s="15"/>
      <c r="AB3105" s="15"/>
      <c r="AC3105" s="125"/>
      <c r="AD3105" s="8">
        <f t="shared" si="627"/>
        <v>0</v>
      </c>
      <c r="AE3105" s="17">
        <f t="shared" si="628"/>
        <v>4145.1750000000002</v>
      </c>
      <c r="AF3105" s="18">
        <f t="shared" si="629"/>
        <v>51.175000000000182</v>
      </c>
      <c r="AG3105" s="126">
        <f t="shared" si="630"/>
        <v>1.2499999999999956E-2</v>
      </c>
      <c r="AH3105" s="20">
        <v>13.6</v>
      </c>
      <c r="AI3105" s="20">
        <v>450</v>
      </c>
      <c r="AJ3105" s="20"/>
      <c r="AK3105" s="20">
        <v>688</v>
      </c>
      <c r="AL3105" s="20">
        <f t="shared" si="631"/>
        <v>62462.38</v>
      </c>
      <c r="AM3105" s="7" t="s">
        <v>287</v>
      </c>
      <c r="AN3105" s="20"/>
      <c r="AO3105" s="21" t="s">
        <v>2722</v>
      </c>
      <c r="AP3105" s="21"/>
      <c r="AQ3105" s="5" t="s">
        <v>2695</v>
      </c>
      <c r="AR3105" s="5" t="s">
        <v>2203</v>
      </c>
    </row>
    <row r="3106" spans="1:44">
      <c r="A3106" s="87" t="s">
        <v>562</v>
      </c>
      <c r="B3106" s="5">
        <v>1002519</v>
      </c>
      <c r="C3106" s="5" t="s">
        <v>565</v>
      </c>
      <c r="D3106" s="5" t="s">
        <v>55</v>
      </c>
      <c r="E3106" s="5" t="s">
        <v>2577</v>
      </c>
      <c r="F3106" s="5" t="s">
        <v>2234</v>
      </c>
      <c r="G3106" s="5" t="s">
        <v>2673</v>
      </c>
      <c r="H3106" s="6">
        <v>39496</v>
      </c>
      <c r="I3106" s="5" t="s">
        <v>575</v>
      </c>
      <c r="J3106" s="5" t="s">
        <v>627</v>
      </c>
      <c r="K3106" s="5" t="s">
        <v>568</v>
      </c>
      <c r="L3106" s="7">
        <v>6</v>
      </c>
      <c r="M3106" s="7" t="s">
        <v>287</v>
      </c>
      <c r="N3106" s="8">
        <v>4718</v>
      </c>
      <c r="O3106" s="122">
        <v>0.02</v>
      </c>
      <c r="P3106" s="10">
        <f t="shared" si="620"/>
        <v>94</v>
      </c>
      <c r="Q3106" s="122">
        <v>5.0000000000000001E-3</v>
      </c>
      <c r="R3106" s="10">
        <f t="shared" si="621"/>
        <v>24</v>
      </c>
      <c r="S3106" s="122">
        <f t="shared" si="622"/>
        <v>2.5010597710894446E-2</v>
      </c>
      <c r="T3106" s="10">
        <f t="shared" si="623"/>
        <v>118</v>
      </c>
      <c r="U3106" s="10">
        <f t="shared" si="632"/>
        <v>4836</v>
      </c>
      <c r="V3106" s="11">
        <v>4765.18</v>
      </c>
      <c r="W3106" s="12">
        <f t="shared" si="624"/>
        <v>47.180000000000291</v>
      </c>
      <c r="X3106" s="123">
        <f t="shared" si="625"/>
        <v>0.01</v>
      </c>
      <c r="Y3106" s="124" t="str">
        <f t="shared" si="626"/>
        <v>0.00%-8.40%</v>
      </c>
      <c r="Z3106" s="15"/>
      <c r="AA3106" s="15"/>
      <c r="AB3106" s="15"/>
      <c r="AC3106" s="125"/>
      <c r="AD3106" s="8">
        <f t="shared" si="627"/>
        <v>0</v>
      </c>
      <c r="AE3106" s="17">
        <f t="shared" si="628"/>
        <v>4765.18</v>
      </c>
      <c r="AF3106" s="18">
        <f t="shared" si="629"/>
        <v>47.180000000000291</v>
      </c>
      <c r="AG3106" s="126">
        <f t="shared" si="630"/>
        <v>1.0000000000000009E-2</v>
      </c>
      <c r="AH3106" s="20">
        <v>13.6</v>
      </c>
      <c r="AI3106" s="20">
        <v>450</v>
      </c>
      <c r="AJ3106" s="20"/>
      <c r="AK3106" s="20">
        <v>688</v>
      </c>
      <c r="AL3106" s="20">
        <f t="shared" si="631"/>
        <v>70894.448000000004</v>
      </c>
      <c r="AM3106" s="7" t="s">
        <v>287</v>
      </c>
      <c r="AN3106" s="20"/>
      <c r="AO3106" s="21" t="s">
        <v>2726</v>
      </c>
      <c r="AP3106" s="21"/>
      <c r="AQ3106" s="5" t="s">
        <v>2695</v>
      </c>
      <c r="AR3106" s="5" t="s">
        <v>2203</v>
      </c>
    </row>
    <row r="3107" spans="1:44">
      <c r="A3107" s="87" t="s">
        <v>562</v>
      </c>
      <c r="B3107" s="5">
        <v>1002747</v>
      </c>
      <c r="C3107" s="5" t="s">
        <v>565</v>
      </c>
      <c r="D3107" s="5" t="s">
        <v>55</v>
      </c>
      <c r="E3107" s="5" t="s">
        <v>2577</v>
      </c>
      <c r="F3107" s="5" t="s">
        <v>2234</v>
      </c>
      <c r="G3107" s="5" t="s">
        <v>2673</v>
      </c>
      <c r="H3107" s="6">
        <v>39576</v>
      </c>
      <c r="I3107" s="5" t="s">
        <v>575</v>
      </c>
      <c r="J3107" s="5" t="s">
        <v>2642</v>
      </c>
      <c r="K3107" s="5" t="s">
        <v>568</v>
      </c>
      <c r="L3107" s="7">
        <v>6</v>
      </c>
      <c r="M3107" s="7" t="s">
        <v>287</v>
      </c>
      <c r="N3107" s="8">
        <v>4524</v>
      </c>
      <c r="O3107" s="122">
        <v>0.02</v>
      </c>
      <c r="P3107" s="10">
        <f t="shared" si="620"/>
        <v>90</v>
      </c>
      <c r="Q3107" s="122">
        <v>5.0000000000000001E-3</v>
      </c>
      <c r="R3107" s="10">
        <f t="shared" si="621"/>
        <v>23</v>
      </c>
      <c r="S3107" s="122">
        <f t="shared" si="622"/>
        <v>2.4977895667550841E-2</v>
      </c>
      <c r="T3107" s="10">
        <f t="shared" si="623"/>
        <v>113</v>
      </c>
      <c r="U3107" s="10">
        <f t="shared" si="632"/>
        <v>4637</v>
      </c>
      <c r="V3107" s="11">
        <v>4637</v>
      </c>
      <c r="W3107" s="12">
        <f t="shared" si="624"/>
        <v>113</v>
      </c>
      <c r="X3107" s="123">
        <f t="shared" si="625"/>
        <v>2.5000000000000001E-2</v>
      </c>
      <c r="Y3107" s="124" t="str">
        <f t="shared" si="626"/>
        <v>0.00%-8.40%</v>
      </c>
      <c r="Z3107" s="15"/>
      <c r="AA3107" s="15"/>
      <c r="AB3107" s="15"/>
      <c r="AC3107" s="125"/>
      <c r="AD3107" s="8">
        <f t="shared" si="627"/>
        <v>0</v>
      </c>
      <c r="AE3107" s="17">
        <f t="shared" si="628"/>
        <v>4637</v>
      </c>
      <c r="AF3107" s="18">
        <f t="shared" si="629"/>
        <v>113</v>
      </c>
      <c r="AG3107" s="126">
        <f t="shared" si="630"/>
        <v>2.497789566755082E-2</v>
      </c>
      <c r="AH3107" s="20">
        <v>13.6</v>
      </c>
      <c r="AI3107" s="20">
        <v>650</v>
      </c>
      <c r="AJ3107" s="20"/>
      <c r="AK3107" s="20">
        <v>688</v>
      </c>
      <c r="AL3107" s="20">
        <f t="shared" si="631"/>
        <v>71551.199999999997</v>
      </c>
      <c r="AM3107" s="7" t="s">
        <v>287</v>
      </c>
      <c r="AN3107" s="20"/>
      <c r="AO3107" s="21"/>
      <c r="AP3107" s="21"/>
      <c r="AQ3107" s="5" t="s">
        <v>2695</v>
      </c>
      <c r="AR3107" s="5" t="s">
        <v>2203</v>
      </c>
    </row>
    <row r="3108" spans="1:44">
      <c r="A3108" s="87" t="s">
        <v>562</v>
      </c>
      <c r="B3108" s="5">
        <v>1002792</v>
      </c>
      <c r="C3108" s="5" t="s">
        <v>565</v>
      </c>
      <c r="D3108" s="5" t="s">
        <v>55</v>
      </c>
      <c r="E3108" s="5" t="s">
        <v>2577</v>
      </c>
      <c r="F3108" s="5" t="s">
        <v>2234</v>
      </c>
      <c r="G3108" s="5" t="s">
        <v>2673</v>
      </c>
      <c r="H3108" s="6">
        <v>39576</v>
      </c>
      <c r="I3108" s="5" t="s">
        <v>575</v>
      </c>
      <c r="J3108" s="5" t="s">
        <v>2644</v>
      </c>
      <c r="K3108" s="5" t="s">
        <v>568</v>
      </c>
      <c r="L3108" s="7">
        <v>6</v>
      </c>
      <c r="M3108" s="7" t="s">
        <v>287</v>
      </c>
      <c r="N3108" s="8">
        <v>4756</v>
      </c>
      <c r="O3108" s="122">
        <v>0.02</v>
      </c>
      <c r="P3108" s="10">
        <f t="shared" si="620"/>
        <v>95</v>
      </c>
      <c r="Q3108" s="122">
        <v>5.0000000000000001E-3</v>
      </c>
      <c r="R3108" s="10">
        <f t="shared" si="621"/>
        <v>24</v>
      </c>
      <c r="S3108" s="122">
        <f t="shared" si="622"/>
        <v>2.5021026072329689E-2</v>
      </c>
      <c r="T3108" s="10">
        <f t="shared" si="623"/>
        <v>119</v>
      </c>
      <c r="U3108" s="10">
        <f t="shared" si="632"/>
        <v>4875</v>
      </c>
      <c r="V3108" s="11">
        <v>4875</v>
      </c>
      <c r="W3108" s="12">
        <f t="shared" si="624"/>
        <v>119</v>
      </c>
      <c r="X3108" s="123">
        <f t="shared" si="625"/>
        <v>2.5000000000000001E-2</v>
      </c>
      <c r="Y3108" s="124" t="str">
        <f t="shared" si="626"/>
        <v>0.00%-8.40%</v>
      </c>
      <c r="Z3108" s="15"/>
      <c r="AA3108" s="15"/>
      <c r="AB3108" s="15"/>
      <c r="AC3108" s="125"/>
      <c r="AD3108" s="8">
        <f t="shared" si="627"/>
        <v>0</v>
      </c>
      <c r="AE3108" s="17">
        <f t="shared" si="628"/>
        <v>4875</v>
      </c>
      <c r="AF3108" s="18">
        <f t="shared" si="629"/>
        <v>119</v>
      </c>
      <c r="AG3108" s="126">
        <f t="shared" si="630"/>
        <v>2.5021026072329589E-2</v>
      </c>
      <c r="AH3108" s="20">
        <v>13.6</v>
      </c>
      <c r="AI3108" s="20">
        <v>650</v>
      </c>
      <c r="AJ3108" s="20"/>
      <c r="AK3108" s="20">
        <v>688</v>
      </c>
      <c r="AL3108" s="20">
        <f t="shared" si="631"/>
        <v>74788</v>
      </c>
      <c r="AM3108" s="7" t="s">
        <v>287</v>
      </c>
      <c r="AN3108" s="20"/>
      <c r="AO3108" s="21"/>
      <c r="AP3108" s="21"/>
      <c r="AQ3108" s="5" t="s">
        <v>2695</v>
      </c>
      <c r="AR3108" s="5" t="s">
        <v>2203</v>
      </c>
    </row>
    <row r="3109" spans="1:44">
      <c r="A3109" s="87" t="s">
        <v>562</v>
      </c>
      <c r="B3109" s="5">
        <v>1002813</v>
      </c>
      <c r="C3109" s="5" t="s">
        <v>565</v>
      </c>
      <c r="D3109" s="5" t="s">
        <v>55</v>
      </c>
      <c r="E3109" s="5" t="s">
        <v>2577</v>
      </c>
      <c r="F3109" s="5" t="s">
        <v>2234</v>
      </c>
      <c r="G3109" s="5" t="s">
        <v>2673</v>
      </c>
      <c r="H3109" s="6">
        <v>39576</v>
      </c>
      <c r="I3109" s="5" t="s">
        <v>575</v>
      </c>
      <c r="J3109" s="5" t="s">
        <v>627</v>
      </c>
      <c r="K3109" s="5" t="s">
        <v>568</v>
      </c>
      <c r="L3109" s="7">
        <v>6</v>
      </c>
      <c r="M3109" s="7" t="s">
        <v>287</v>
      </c>
      <c r="N3109" s="8">
        <v>4421</v>
      </c>
      <c r="O3109" s="122">
        <v>0.02</v>
      </c>
      <c r="P3109" s="10">
        <f t="shared" si="620"/>
        <v>88</v>
      </c>
      <c r="Q3109" s="122">
        <v>5.0000000000000001E-3</v>
      </c>
      <c r="R3109" s="10">
        <f t="shared" si="621"/>
        <v>22</v>
      </c>
      <c r="S3109" s="122">
        <f t="shared" si="622"/>
        <v>2.4881248586292693E-2</v>
      </c>
      <c r="T3109" s="10">
        <f t="shared" si="623"/>
        <v>110</v>
      </c>
      <c r="U3109" s="10">
        <f t="shared" si="632"/>
        <v>4531</v>
      </c>
      <c r="V3109" s="11">
        <v>4531</v>
      </c>
      <c r="W3109" s="12">
        <f t="shared" si="624"/>
        <v>110</v>
      </c>
      <c r="X3109" s="123">
        <f t="shared" si="625"/>
        <v>2.4899999999999999E-2</v>
      </c>
      <c r="Y3109" s="124" t="str">
        <f t="shared" si="626"/>
        <v>0.00%-8.40%</v>
      </c>
      <c r="Z3109" s="15"/>
      <c r="AA3109" s="15"/>
      <c r="AB3109" s="15"/>
      <c r="AC3109" s="125"/>
      <c r="AD3109" s="8">
        <f t="shared" si="627"/>
        <v>0</v>
      </c>
      <c r="AE3109" s="17">
        <f t="shared" si="628"/>
        <v>4531</v>
      </c>
      <c r="AF3109" s="18">
        <f t="shared" si="629"/>
        <v>110</v>
      </c>
      <c r="AG3109" s="126">
        <f t="shared" si="630"/>
        <v>2.4881248586292593E-2</v>
      </c>
      <c r="AH3109" s="20">
        <v>13.6</v>
      </c>
      <c r="AI3109" s="20">
        <v>450</v>
      </c>
      <c r="AJ3109" s="20"/>
      <c r="AK3109" s="20">
        <v>688</v>
      </c>
      <c r="AL3109" s="20">
        <f t="shared" si="631"/>
        <v>67709.600000000006</v>
      </c>
      <c r="AM3109" s="7" t="s">
        <v>287</v>
      </c>
      <c r="AN3109" s="20"/>
      <c r="AO3109" s="21"/>
      <c r="AP3109" s="21"/>
      <c r="AQ3109" s="5" t="s">
        <v>2695</v>
      </c>
      <c r="AR3109" s="5" t="s">
        <v>2203</v>
      </c>
    </row>
    <row r="3110" spans="1:44">
      <c r="A3110" s="87" t="s">
        <v>562</v>
      </c>
      <c r="B3110" s="5">
        <v>1002952</v>
      </c>
      <c r="C3110" s="5" t="s">
        <v>565</v>
      </c>
      <c r="D3110" s="5" t="s">
        <v>55</v>
      </c>
      <c r="E3110" s="5" t="s">
        <v>2577</v>
      </c>
      <c r="F3110" s="5" t="s">
        <v>2234</v>
      </c>
      <c r="G3110" s="5" t="s">
        <v>2677</v>
      </c>
      <c r="H3110" s="6">
        <v>39596</v>
      </c>
      <c r="I3110" s="5" t="s">
        <v>575</v>
      </c>
      <c r="J3110" s="5" t="s">
        <v>2646</v>
      </c>
      <c r="K3110" s="5" t="s">
        <v>568</v>
      </c>
      <c r="L3110" s="7">
        <v>6</v>
      </c>
      <c r="M3110" s="7" t="s">
        <v>287</v>
      </c>
      <c r="N3110" s="8">
        <v>4735</v>
      </c>
      <c r="O3110" s="122">
        <v>0.02</v>
      </c>
      <c r="P3110" s="10">
        <f t="shared" si="620"/>
        <v>95</v>
      </c>
      <c r="Q3110" s="122">
        <v>5.0000000000000001E-3</v>
      </c>
      <c r="R3110" s="10">
        <f t="shared" si="621"/>
        <v>24</v>
      </c>
      <c r="S3110" s="122">
        <f t="shared" si="622"/>
        <v>2.5131995776135164E-2</v>
      </c>
      <c r="T3110" s="10">
        <f t="shared" si="623"/>
        <v>119</v>
      </c>
      <c r="U3110" s="10">
        <f t="shared" si="632"/>
        <v>4854</v>
      </c>
      <c r="V3110" s="11">
        <v>4854</v>
      </c>
      <c r="W3110" s="12">
        <f t="shared" si="624"/>
        <v>119</v>
      </c>
      <c r="X3110" s="123">
        <f t="shared" si="625"/>
        <v>2.5100000000000001E-2</v>
      </c>
      <c r="Y3110" s="124" t="str">
        <f t="shared" si="626"/>
        <v>0.00%-8.40%</v>
      </c>
      <c r="Z3110" s="15"/>
      <c r="AA3110" s="15"/>
      <c r="AB3110" s="15"/>
      <c r="AC3110" s="125"/>
      <c r="AD3110" s="8">
        <f t="shared" si="627"/>
        <v>0</v>
      </c>
      <c r="AE3110" s="17">
        <f t="shared" si="628"/>
        <v>4854</v>
      </c>
      <c r="AF3110" s="18">
        <f t="shared" si="629"/>
        <v>119</v>
      </c>
      <c r="AG3110" s="126">
        <f t="shared" si="630"/>
        <v>2.5131995776135119E-2</v>
      </c>
      <c r="AH3110" s="20">
        <v>13.6</v>
      </c>
      <c r="AI3110" s="20">
        <v>450</v>
      </c>
      <c r="AJ3110" s="20"/>
      <c r="AK3110" s="20">
        <v>688</v>
      </c>
      <c r="AL3110" s="20">
        <f t="shared" si="631"/>
        <v>72102.399999999994</v>
      </c>
      <c r="AM3110" s="7" t="s">
        <v>287</v>
      </c>
      <c r="AN3110" s="20"/>
      <c r="AO3110" s="21"/>
      <c r="AP3110" s="21"/>
      <c r="AQ3110" s="5" t="s">
        <v>2695</v>
      </c>
      <c r="AR3110" s="5" t="s">
        <v>2203</v>
      </c>
    </row>
    <row r="3111" spans="1:44">
      <c r="A3111" s="87" t="s">
        <v>562</v>
      </c>
      <c r="B3111" s="5">
        <v>1003188</v>
      </c>
      <c r="C3111" s="5" t="s">
        <v>565</v>
      </c>
      <c r="D3111" s="5" t="s">
        <v>55</v>
      </c>
      <c r="E3111" s="5" t="s">
        <v>2577</v>
      </c>
      <c r="F3111" s="5" t="s">
        <v>2234</v>
      </c>
      <c r="G3111" s="5" t="s">
        <v>2673</v>
      </c>
      <c r="H3111" s="6">
        <v>39897</v>
      </c>
      <c r="I3111" s="5" t="s">
        <v>575</v>
      </c>
      <c r="J3111" s="5" t="s">
        <v>653</v>
      </c>
      <c r="K3111" s="5" t="s">
        <v>568</v>
      </c>
      <c r="L3111" s="7">
        <v>6</v>
      </c>
      <c r="M3111" s="7" t="s">
        <v>287</v>
      </c>
      <c r="N3111" s="8">
        <v>5074</v>
      </c>
      <c r="O3111" s="122">
        <v>0.02</v>
      </c>
      <c r="P3111" s="10">
        <f t="shared" si="620"/>
        <v>101</v>
      </c>
      <c r="Q3111" s="122">
        <v>5.0000000000000001E-3</v>
      </c>
      <c r="R3111" s="10">
        <f t="shared" si="621"/>
        <v>25</v>
      </c>
      <c r="S3111" s="122">
        <f t="shared" si="622"/>
        <v>2.4832479306267245E-2</v>
      </c>
      <c r="T3111" s="10">
        <f t="shared" si="623"/>
        <v>126</v>
      </c>
      <c r="U3111" s="10">
        <f t="shared" si="632"/>
        <v>5200</v>
      </c>
      <c r="V3111" s="11">
        <v>5226.22</v>
      </c>
      <c r="W3111" s="12">
        <f t="shared" si="624"/>
        <v>152.22000000000025</v>
      </c>
      <c r="X3111" s="123">
        <f t="shared" si="625"/>
        <v>0.03</v>
      </c>
      <c r="Y3111" s="124" t="str">
        <f t="shared" si="626"/>
        <v>0.00%-8.40%</v>
      </c>
      <c r="Z3111" s="15"/>
      <c r="AA3111" s="15"/>
      <c r="AB3111" s="15"/>
      <c r="AC3111" s="125"/>
      <c r="AD3111" s="8">
        <f t="shared" si="627"/>
        <v>0</v>
      </c>
      <c r="AE3111" s="17">
        <f t="shared" si="628"/>
        <v>5226.22</v>
      </c>
      <c r="AF3111" s="18">
        <f t="shared" si="629"/>
        <v>152.22000000000025</v>
      </c>
      <c r="AG3111" s="126">
        <f t="shared" si="630"/>
        <v>3.0000000000000027E-2</v>
      </c>
      <c r="AH3111" s="20">
        <v>13.6</v>
      </c>
      <c r="AI3111" s="20">
        <v>750</v>
      </c>
      <c r="AJ3111" s="20"/>
      <c r="AK3111" s="20">
        <v>688</v>
      </c>
      <c r="AL3111" s="20">
        <f t="shared" si="631"/>
        <v>80764.592000000004</v>
      </c>
      <c r="AM3111" s="7" t="s">
        <v>287</v>
      </c>
      <c r="AN3111" s="20"/>
      <c r="AO3111" s="21"/>
      <c r="AP3111" s="21"/>
      <c r="AQ3111" s="5" t="s">
        <v>2695</v>
      </c>
      <c r="AR3111" s="5" t="s">
        <v>2203</v>
      </c>
    </row>
    <row r="3112" spans="1:44">
      <c r="A3112" s="87" t="s">
        <v>562</v>
      </c>
      <c r="B3112" s="5">
        <v>1003203</v>
      </c>
      <c r="C3112" s="5" t="s">
        <v>565</v>
      </c>
      <c r="D3112" s="5" t="s">
        <v>55</v>
      </c>
      <c r="E3112" s="5" t="s">
        <v>2577</v>
      </c>
      <c r="F3112" s="5" t="s">
        <v>2234</v>
      </c>
      <c r="G3112" s="5" t="s">
        <v>2673</v>
      </c>
      <c r="H3112" s="6">
        <v>39897</v>
      </c>
      <c r="I3112" s="5" t="s">
        <v>575</v>
      </c>
      <c r="J3112" s="5" t="s">
        <v>653</v>
      </c>
      <c r="K3112" s="5" t="s">
        <v>568</v>
      </c>
      <c r="L3112" s="7">
        <v>6</v>
      </c>
      <c r="M3112" s="7" t="s">
        <v>287</v>
      </c>
      <c r="N3112" s="8">
        <v>4990</v>
      </c>
      <c r="O3112" s="122">
        <v>0.02</v>
      </c>
      <c r="P3112" s="10">
        <f t="shared" si="620"/>
        <v>100</v>
      </c>
      <c r="Q3112" s="122">
        <v>5.0000000000000001E-3</v>
      </c>
      <c r="R3112" s="10">
        <f t="shared" si="621"/>
        <v>25</v>
      </c>
      <c r="S3112" s="122">
        <f t="shared" si="622"/>
        <v>2.5050100200400802E-2</v>
      </c>
      <c r="T3112" s="10">
        <f t="shared" si="623"/>
        <v>125</v>
      </c>
      <c r="U3112" s="10">
        <f t="shared" si="632"/>
        <v>5115</v>
      </c>
      <c r="V3112" s="11">
        <v>5089.8</v>
      </c>
      <c r="W3112" s="12">
        <f t="shared" si="624"/>
        <v>99.800000000000182</v>
      </c>
      <c r="X3112" s="123">
        <f t="shared" si="625"/>
        <v>0.02</v>
      </c>
      <c r="Y3112" s="124" t="str">
        <f t="shared" si="626"/>
        <v>0.00%-8.40%</v>
      </c>
      <c r="Z3112" s="15"/>
      <c r="AA3112" s="15"/>
      <c r="AB3112" s="15"/>
      <c r="AC3112" s="125"/>
      <c r="AD3112" s="8">
        <f t="shared" si="627"/>
        <v>0</v>
      </c>
      <c r="AE3112" s="17">
        <f t="shared" si="628"/>
        <v>5089.8</v>
      </c>
      <c r="AF3112" s="18">
        <f t="shared" si="629"/>
        <v>99.800000000000182</v>
      </c>
      <c r="AG3112" s="126">
        <f t="shared" si="630"/>
        <v>2.0000000000000018E-2</v>
      </c>
      <c r="AH3112" s="20">
        <v>13.6</v>
      </c>
      <c r="AI3112" s="20">
        <v>750</v>
      </c>
      <c r="AJ3112" s="20"/>
      <c r="AK3112" s="20">
        <v>688</v>
      </c>
      <c r="AL3112" s="20">
        <f t="shared" si="631"/>
        <v>78909.279999999999</v>
      </c>
      <c r="AM3112" s="7" t="s">
        <v>287</v>
      </c>
      <c r="AN3112" s="20"/>
      <c r="AO3112" s="21"/>
      <c r="AP3112" s="21"/>
      <c r="AQ3112" s="5" t="s">
        <v>2695</v>
      </c>
      <c r="AR3112" s="5" t="s">
        <v>2203</v>
      </c>
    </row>
    <row r="3113" spans="1:44">
      <c r="A3113" s="87" t="s">
        <v>562</v>
      </c>
      <c r="B3113" s="5">
        <v>1003719</v>
      </c>
      <c r="C3113" s="5" t="s">
        <v>565</v>
      </c>
      <c r="D3113" s="5" t="s">
        <v>55</v>
      </c>
      <c r="E3113" s="5" t="s">
        <v>2577</v>
      </c>
      <c r="F3113" s="5" t="s">
        <v>2234</v>
      </c>
      <c r="G3113" s="5" t="s">
        <v>2673</v>
      </c>
      <c r="H3113" s="6">
        <v>39995</v>
      </c>
      <c r="I3113" s="5" t="s">
        <v>575</v>
      </c>
      <c r="J3113" s="5" t="s">
        <v>2642</v>
      </c>
      <c r="K3113" s="5" t="s">
        <v>568</v>
      </c>
      <c r="L3113" s="7">
        <v>6</v>
      </c>
      <c r="M3113" s="7" t="s">
        <v>287</v>
      </c>
      <c r="N3113" s="8">
        <v>4662</v>
      </c>
      <c r="O3113" s="122">
        <v>0.02</v>
      </c>
      <c r="P3113" s="10">
        <f t="shared" si="620"/>
        <v>93</v>
      </c>
      <c r="Q3113" s="122">
        <v>5.0000000000000001E-3</v>
      </c>
      <c r="R3113" s="10">
        <f t="shared" si="621"/>
        <v>23</v>
      </c>
      <c r="S3113" s="122">
        <f t="shared" si="622"/>
        <v>2.4882024882024883E-2</v>
      </c>
      <c r="T3113" s="10">
        <f t="shared" si="623"/>
        <v>116</v>
      </c>
      <c r="U3113" s="10">
        <f t="shared" si="632"/>
        <v>4778</v>
      </c>
      <c r="V3113" s="11">
        <v>4755.24</v>
      </c>
      <c r="W3113" s="12">
        <f t="shared" si="624"/>
        <v>93.239999999999782</v>
      </c>
      <c r="X3113" s="123">
        <f t="shared" si="625"/>
        <v>0.02</v>
      </c>
      <c r="Y3113" s="124" t="str">
        <f t="shared" si="626"/>
        <v>0.00%-8.40%</v>
      </c>
      <c r="Z3113" s="15"/>
      <c r="AA3113" s="15"/>
      <c r="AB3113" s="15"/>
      <c r="AC3113" s="125"/>
      <c r="AD3113" s="8">
        <f t="shared" si="627"/>
        <v>0</v>
      </c>
      <c r="AE3113" s="17">
        <f t="shared" si="628"/>
        <v>4755.24</v>
      </c>
      <c r="AF3113" s="18">
        <f t="shared" si="629"/>
        <v>93.239999999999782</v>
      </c>
      <c r="AG3113" s="126">
        <f t="shared" si="630"/>
        <v>2.0000000000000018E-2</v>
      </c>
      <c r="AH3113" s="20">
        <v>13.6</v>
      </c>
      <c r="AI3113" s="20">
        <v>650</v>
      </c>
      <c r="AJ3113" s="20"/>
      <c r="AK3113" s="20">
        <v>688</v>
      </c>
      <c r="AL3113" s="20">
        <f t="shared" si="631"/>
        <v>73159.263999999996</v>
      </c>
      <c r="AM3113" s="7" t="s">
        <v>287</v>
      </c>
      <c r="AN3113" s="20"/>
      <c r="AO3113" s="21"/>
      <c r="AP3113" s="21"/>
      <c r="AQ3113" s="5" t="s">
        <v>2695</v>
      </c>
      <c r="AR3113" s="5" t="s">
        <v>2203</v>
      </c>
    </row>
    <row r="3114" spans="1:44">
      <c r="A3114" s="87" t="s">
        <v>562</v>
      </c>
      <c r="B3114" s="5">
        <v>1003822</v>
      </c>
      <c r="C3114" s="5" t="s">
        <v>565</v>
      </c>
      <c r="D3114" s="5" t="s">
        <v>55</v>
      </c>
      <c r="E3114" s="5" t="s">
        <v>2577</v>
      </c>
      <c r="F3114" s="5" t="s">
        <v>2234</v>
      </c>
      <c r="G3114" s="5" t="s">
        <v>2673</v>
      </c>
      <c r="H3114" s="6">
        <v>40007</v>
      </c>
      <c r="I3114" s="5" t="s">
        <v>575</v>
      </c>
      <c r="J3114" s="5" t="s">
        <v>653</v>
      </c>
      <c r="K3114" s="5" t="s">
        <v>568</v>
      </c>
      <c r="L3114" s="7">
        <v>6</v>
      </c>
      <c r="M3114" s="7" t="s">
        <v>287</v>
      </c>
      <c r="N3114" s="8">
        <v>4700</v>
      </c>
      <c r="O3114" s="122">
        <v>0.02</v>
      </c>
      <c r="P3114" s="10">
        <f t="shared" si="620"/>
        <v>94</v>
      </c>
      <c r="Q3114" s="122">
        <v>5.0000000000000001E-3</v>
      </c>
      <c r="R3114" s="10">
        <f t="shared" si="621"/>
        <v>24</v>
      </c>
      <c r="S3114" s="122">
        <f t="shared" si="622"/>
        <v>2.5106382978723404E-2</v>
      </c>
      <c r="T3114" s="10">
        <f t="shared" si="623"/>
        <v>118</v>
      </c>
      <c r="U3114" s="10">
        <f t="shared" si="632"/>
        <v>4818</v>
      </c>
      <c r="V3114" s="11">
        <v>4747</v>
      </c>
      <c r="W3114" s="12">
        <f t="shared" si="624"/>
        <v>47</v>
      </c>
      <c r="X3114" s="123">
        <f t="shared" si="625"/>
        <v>0.01</v>
      </c>
      <c r="Y3114" s="124" t="str">
        <f t="shared" si="626"/>
        <v>0.00%-8.40%</v>
      </c>
      <c r="Z3114" s="15"/>
      <c r="AA3114" s="15"/>
      <c r="AB3114" s="15"/>
      <c r="AC3114" s="125"/>
      <c r="AD3114" s="8">
        <f t="shared" si="627"/>
        <v>0</v>
      </c>
      <c r="AE3114" s="17">
        <f t="shared" si="628"/>
        <v>4747</v>
      </c>
      <c r="AF3114" s="18">
        <f t="shared" si="629"/>
        <v>47</v>
      </c>
      <c r="AG3114" s="126">
        <f t="shared" si="630"/>
        <v>1.0000000000000009E-2</v>
      </c>
      <c r="AH3114" s="20">
        <v>13.6</v>
      </c>
      <c r="AI3114" s="20">
        <v>750</v>
      </c>
      <c r="AJ3114" s="20"/>
      <c r="AK3114" s="20">
        <v>688</v>
      </c>
      <c r="AL3114" s="20">
        <f t="shared" si="631"/>
        <v>74247.199999999997</v>
      </c>
      <c r="AM3114" s="7" t="s">
        <v>287</v>
      </c>
      <c r="AN3114" s="20"/>
      <c r="AO3114" s="21" t="s">
        <v>2727</v>
      </c>
      <c r="AP3114" s="21"/>
      <c r="AQ3114" s="5" t="s">
        <v>2695</v>
      </c>
      <c r="AR3114" s="5" t="s">
        <v>2203</v>
      </c>
    </row>
    <row r="3115" spans="1:44">
      <c r="A3115" s="87" t="s">
        <v>562</v>
      </c>
      <c r="B3115" s="5">
        <v>1003987</v>
      </c>
      <c r="C3115" s="5" t="s">
        <v>565</v>
      </c>
      <c r="D3115" s="5" t="s">
        <v>55</v>
      </c>
      <c r="E3115" s="5" t="s">
        <v>2577</v>
      </c>
      <c r="F3115" s="5" t="s">
        <v>2234</v>
      </c>
      <c r="G3115" s="5" t="s">
        <v>2673</v>
      </c>
      <c r="H3115" s="6">
        <v>40023</v>
      </c>
      <c r="I3115" s="5" t="s">
        <v>575</v>
      </c>
      <c r="J3115" s="5" t="s">
        <v>653</v>
      </c>
      <c r="K3115" s="5" t="s">
        <v>568</v>
      </c>
      <c r="L3115" s="7">
        <v>6</v>
      </c>
      <c r="M3115" s="7" t="s">
        <v>287</v>
      </c>
      <c r="N3115" s="8">
        <v>4944</v>
      </c>
      <c r="O3115" s="122">
        <v>0.02</v>
      </c>
      <c r="P3115" s="10">
        <f t="shared" si="620"/>
        <v>99</v>
      </c>
      <c r="Q3115" s="122">
        <v>5.0000000000000001E-3</v>
      </c>
      <c r="R3115" s="10">
        <f t="shared" si="621"/>
        <v>25</v>
      </c>
      <c r="S3115" s="122">
        <f t="shared" si="622"/>
        <v>2.5080906148867314E-2</v>
      </c>
      <c r="T3115" s="10">
        <f t="shared" si="623"/>
        <v>124</v>
      </c>
      <c r="U3115" s="10">
        <f t="shared" si="632"/>
        <v>5068</v>
      </c>
      <c r="V3115" s="11">
        <v>5067.5999999999995</v>
      </c>
      <c r="W3115" s="12">
        <f t="shared" si="624"/>
        <v>123.59999999999945</v>
      </c>
      <c r="X3115" s="123">
        <f t="shared" si="625"/>
        <v>2.5000000000000001E-2</v>
      </c>
      <c r="Y3115" s="124" t="str">
        <f t="shared" si="626"/>
        <v>0.00%-8.40%</v>
      </c>
      <c r="Z3115" s="15"/>
      <c r="AA3115" s="15"/>
      <c r="AB3115" s="15"/>
      <c r="AC3115" s="125"/>
      <c r="AD3115" s="8">
        <f t="shared" si="627"/>
        <v>0</v>
      </c>
      <c r="AE3115" s="17">
        <f t="shared" si="628"/>
        <v>5067.5999999999995</v>
      </c>
      <c r="AF3115" s="18">
        <f t="shared" si="629"/>
        <v>123.59999999999945</v>
      </c>
      <c r="AG3115" s="126">
        <f t="shared" si="630"/>
        <v>2.4999999999999911E-2</v>
      </c>
      <c r="AH3115" s="20">
        <v>13.6</v>
      </c>
      <c r="AI3115" s="20">
        <v>750</v>
      </c>
      <c r="AJ3115" s="20"/>
      <c r="AK3115" s="20">
        <v>688</v>
      </c>
      <c r="AL3115" s="20">
        <f t="shared" si="631"/>
        <v>78607.359999999986</v>
      </c>
      <c r="AM3115" s="7" t="s">
        <v>287</v>
      </c>
      <c r="AN3115" s="20"/>
      <c r="AO3115" s="21"/>
      <c r="AP3115" s="21"/>
      <c r="AQ3115" s="5" t="s">
        <v>2695</v>
      </c>
      <c r="AR3115" s="5" t="s">
        <v>2203</v>
      </c>
    </row>
    <row r="3116" spans="1:44">
      <c r="A3116" s="87" t="s">
        <v>562</v>
      </c>
      <c r="B3116" s="5">
        <v>1004179</v>
      </c>
      <c r="C3116" s="5" t="s">
        <v>565</v>
      </c>
      <c r="D3116" s="5" t="s">
        <v>55</v>
      </c>
      <c r="E3116" s="5" t="s">
        <v>2577</v>
      </c>
      <c r="F3116" s="5" t="s">
        <v>2234</v>
      </c>
      <c r="G3116" s="5" t="s">
        <v>2673</v>
      </c>
      <c r="H3116" s="6">
        <v>40113</v>
      </c>
      <c r="I3116" s="5" t="s">
        <v>575</v>
      </c>
      <c r="J3116" s="5" t="s">
        <v>2642</v>
      </c>
      <c r="K3116" s="5" t="s">
        <v>568</v>
      </c>
      <c r="L3116" s="7">
        <v>6</v>
      </c>
      <c r="M3116" s="7" t="s">
        <v>287</v>
      </c>
      <c r="N3116" s="8">
        <v>4546</v>
      </c>
      <c r="O3116" s="122">
        <v>0.02</v>
      </c>
      <c r="P3116" s="10">
        <f t="shared" si="620"/>
        <v>91</v>
      </c>
      <c r="Q3116" s="122">
        <v>5.0000000000000001E-3</v>
      </c>
      <c r="R3116" s="10">
        <f t="shared" si="621"/>
        <v>23</v>
      </c>
      <c r="S3116" s="122">
        <f t="shared" si="622"/>
        <v>2.5076990761108666E-2</v>
      </c>
      <c r="T3116" s="10">
        <f t="shared" si="623"/>
        <v>114</v>
      </c>
      <c r="U3116" s="10">
        <f t="shared" si="632"/>
        <v>4660</v>
      </c>
      <c r="V3116" s="11">
        <v>4660</v>
      </c>
      <c r="W3116" s="12">
        <f t="shared" si="624"/>
        <v>114</v>
      </c>
      <c r="X3116" s="123">
        <f t="shared" si="625"/>
        <v>2.5100000000000001E-2</v>
      </c>
      <c r="Y3116" s="124" t="str">
        <f t="shared" si="626"/>
        <v>0.00%-8.40%</v>
      </c>
      <c r="Z3116" s="15"/>
      <c r="AA3116" s="15"/>
      <c r="AB3116" s="15"/>
      <c r="AC3116" s="125"/>
      <c r="AD3116" s="8">
        <f t="shared" si="627"/>
        <v>0</v>
      </c>
      <c r="AE3116" s="17">
        <f t="shared" si="628"/>
        <v>4660</v>
      </c>
      <c r="AF3116" s="18">
        <f t="shared" si="629"/>
        <v>114</v>
      </c>
      <c r="AG3116" s="126">
        <f t="shared" si="630"/>
        <v>2.5076990761108586E-2</v>
      </c>
      <c r="AH3116" s="20">
        <v>13.6</v>
      </c>
      <c r="AI3116" s="20">
        <v>650</v>
      </c>
      <c r="AJ3116" s="20"/>
      <c r="AK3116" s="20">
        <v>688</v>
      </c>
      <c r="AL3116" s="20">
        <f t="shared" si="631"/>
        <v>71864</v>
      </c>
      <c r="AM3116" s="7" t="s">
        <v>287</v>
      </c>
      <c r="AN3116" s="20"/>
      <c r="AO3116" s="21"/>
      <c r="AP3116" s="21"/>
      <c r="AQ3116" s="5" t="s">
        <v>2695</v>
      </c>
      <c r="AR3116" s="5" t="s">
        <v>2203</v>
      </c>
    </row>
    <row r="3117" spans="1:44">
      <c r="A3117" s="87" t="s">
        <v>562</v>
      </c>
      <c r="B3117" s="5">
        <v>1004199</v>
      </c>
      <c r="C3117" s="5" t="s">
        <v>565</v>
      </c>
      <c r="D3117" s="5" t="s">
        <v>55</v>
      </c>
      <c r="E3117" s="5" t="s">
        <v>2577</v>
      </c>
      <c r="F3117" s="5" t="s">
        <v>2234</v>
      </c>
      <c r="G3117" s="5" t="s">
        <v>2677</v>
      </c>
      <c r="H3117" s="6">
        <v>40116</v>
      </c>
      <c r="I3117" s="5" t="s">
        <v>575</v>
      </c>
      <c r="J3117" s="5" t="s">
        <v>2642</v>
      </c>
      <c r="K3117" s="5" t="s">
        <v>568</v>
      </c>
      <c r="L3117" s="7">
        <v>6</v>
      </c>
      <c r="M3117" s="7" t="s">
        <v>287</v>
      </c>
      <c r="N3117" s="8">
        <v>4733</v>
      </c>
      <c r="O3117" s="122">
        <v>0.02</v>
      </c>
      <c r="P3117" s="10">
        <f t="shared" si="620"/>
        <v>95</v>
      </c>
      <c r="Q3117" s="122">
        <v>5.0000000000000001E-3</v>
      </c>
      <c r="R3117" s="10">
        <f t="shared" si="621"/>
        <v>24</v>
      </c>
      <c r="S3117" s="122">
        <f t="shared" si="622"/>
        <v>2.5142615677160363E-2</v>
      </c>
      <c r="T3117" s="10">
        <f t="shared" si="623"/>
        <v>119</v>
      </c>
      <c r="U3117" s="10">
        <f t="shared" si="632"/>
        <v>4852</v>
      </c>
      <c r="V3117" s="11">
        <v>4827.66</v>
      </c>
      <c r="W3117" s="12">
        <f t="shared" si="624"/>
        <v>94.659999999999854</v>
      </c>
      <c r="X3117" s="123">
        <f t="shared" si="625"/>
        <v>0.02</v>
      </c>
      <c r="Y3117" s="124" t="str">
        <f t="shared" si="626"/>
        <v>0.00%-8.40%</v>
      </c>
      <c r="Z3117" s="15"/>
      <c r="AA3117" s="15"/>
      <c r="AB3117" s="15"/>
      <c r="AC3117" s="125"/>
      <c r="AD3117" s="8">
        <f t="shared" si="627"/>
        <v>0</v>
      </c>
      <c r="AE3117" s="17">
        <f t="shared" si="628"/>
        <v>4827.66</v>
      </c>
      <c r="AF3117" s="18">
        <f t="shared" si="629"/>
        <v>94.659999999999854</v>
      </c>
      <c r="AG3117" s="126">
        <f t="shared" si="630"/>
        <v>2.0000000000000018E-2</v>
      </c>
      <c r="AH3117" s="20">
        <v>13.6</v>
      </c>
      <c r="AI3117" s="20">
        <v>650</v>
      </c>
      <c r="AJ3117" s="20"/>
      <c r="AK3117" s="20">
        <v>688</v>
      </c>
      <c r="AL3117" s="20">
        <f t="shared" si="631"/>
        <v>74144.175999999992</v>
      </c>
      <c r="AM3117" s="7" t="s">
        <v>287</v>
      </c>
      <c r="AN3117" s="20"/>
      <c r="AO3117" s="21"/>
      <c r="AP3117" s="21"/>
      <c r="AQ3117" s="5" t="s">
        <v>2695</v>
      </c>
      <c r="AR3117" s="5" t="s">
        <v>2203</v>
      </c>
    </row>
    <row r="3118" spans="1:44">
      <c r="A3118" s="87" t="s">
        <v>562</v>
      </c>
      <c r="B3118" s="5">
        <v>1004333</v>
      </c>
      <c r="C3118" s="5" t="s">
        <v>565</v>
      </c>
      <c r="D3118" s="5" t="s">
        <v>55</v>
      </c>
      <c r="E3118" s="5" t="s">
        <v>2577</v>
      </c>
      <c r="F3118" s="5" t="s">
        <v>2234</v>
      </c>
      <c r="G3118" s="5" t="s">
        <v>2673</v>
      </c>
      <c r="H3118" s="6">
        <v>40134</v>
      </c>
      <c r="I3118" s="5" t="s">
        <v>575</v>
      </c>
      <c r="J3118" s="5" t="s">
        <v>2646</v>
      </c>
      <c r="K3118" s="5" t="s">
        <v>568</v>
      </c>
      <c r="L3118" s="7">
        <v>6</v>
      </c>
      <c r="M3118" s="7" t="s">
        <v>287</v>
      </c>
      <c r="N3118" s="8">
        <v>4431</v>
      </c>
      <c r="O3118" s="122">
        <v>0.02</v>
      </c>
      <c r="P3118" s="10">
        <f t="shared" si="620"/>
        <v>89</v>
      </c>
      <c r="Q3118" s="122">
        <v>5.0000000000000001E-3</v>
      </c>
      <c r="R3118" s="10">
        <f t="shared" si="621"/>
        <v>22</v>
      </c>
      <c r="S3118" s="122">
        <f t="shared" si="622"/>
        <v>2.5050778605280974E-2</v>
      </c>
      <c r="T3118" s="10">
        <f t="shared" si="623"/>
        <v>111</v>
      </c>
      <c r="U3118" s="10">
        <f t="shared" si="632"/>
        <v>4542</v>
      </c>
      <c r="V3118" s="11">
        <v>4542</v>
      </c>
      <c r="W3118" s="12">
        <f t="shared" si="624"/>
        <v>111</v>
      </c>
      <c r="X3118" s="123">
        <f t="shared" si="625"/>
        <v>2.5100000000000001E-2</v>
      </c>
      <c r="Y3118" s="124" t="str">
        <f t="shared" si="626"/>
        <v>0.00%-8.40%</v>
      </c>
      <c r="Z3118" s="15"/>
      <c r="AA3118" s="15"/>
      <c r="AB3118" s="15"/>
      <c r="AC3118" s="125"/>
      <c r="AD3118" s="8">
        <f t="shared" si="627"/>
        <v>0</v>
      </c>
      <c r="AE3118" s="17">
        <f t="shared" si="628"/>
        <v>4542</v>
      </c>
      <c r="AF3118" s="18">
        <f t="shared" si="629"/>
        <v>111</v>
      </c>
      <c r="AG3118" s="126">
        <f t="shared" si="630"/>
        <v>2.5050778605280932E-2</v>
      </c>
      <c r="AH3118" s="20">
        <v>13.6</v>
      </c>
      <c r="AI3118" s="20">
        <v>450</v>
      </c>
      <c r="AJ3118" s="20"/>
      <c r="AK3118" s="20">
        <v>688</v>
      </c>
      <c r="AL3118" s="20">
        <f t="shared" si="631"/>
        <v>67859.199999999997</v>
      </c>
      <c r="AM3118" s="7" t="s">
        <v>287</v>
      </c>
      <c r="AN3118" s="20"/>
      <c r="AO3118" s="21"/>
      <c r="AP3118" s="21"/>
      <c r="AQ3118" s="5" t="s">
        <v>2695</v>
      </c>
      <c r="AR3118" s="5" t="s">
        <v>2203</v>
      </c>
    </row>
    <row r="3119" spans="1:44">
      <c r="A3119" s="87" t="s">
        <v>562</v>
      </c>
      <c r="B3119" s="5">
        <v>1004394</v>
      </c>
      <c r="C3119" s="5" t="s">
        <v>565</v>
      </c>
      <c r="D3119" s="5" t="s">
        <v>55</v>
      </c>
      <c r="E3119" s="5" t="s">
        <v>2577</v>
      </c>
      <c r="F3119" s="5" t="s">
        <v>2234</v>
      </c>
      <c r="G3119" s="5" t="s">
        <v>2673</v>
      </c>
      <c r="H3119" s="6">
        <v>40150</v>
      </c>
      <c r="I3119" s="5" t="s">
        <v>575</v>
      </c>
      <c r="J3119" s="5" t="s">
        <v>2644</v>
      </c>
      <c r="K3119" s="5" t="s">
        <v>568</v>
      </c>
      <c r="L3119" s="7">
        <v>6</v>
      </c>
      <c r="M3119" s="7" t="s">
        <v>287</v>
      </c>
      <c r="N3119" s="8">
        <v>4834</v>
      </c>
      <c r="O3119" s="122">
        <v>0.02</v>
      </c>
      <c r="P3119" s="10">
        <f t="shared" si="620"/>
        <v>97</v>
      </c>
      <c r="Q3119" s="122">
        <v>5.0000000000000001E-3</v>
      </c>
      <c r="R3119" s="10">
        <f t="shared" si="621"/>
        <v>24</v>
      </c>
      <c r="S3119" s="122">
        <f t="shared" si="622"/>
        <v>2.5031030202730658E-2</v>
      </c>
      <c r="T3119" s="10">
        <f t="shared" si="623"/>
        <v>121</v>
      </c>
      <c r="U3119" s="10">
        <f t="shared" si="632"/>
        <v>4955</v>
      </c>
      <c r="V3119" s="11">
        <v>4955</v>
      </c>
      <c r="W3119" s="12">
        <f t="shared" si="624"/>
        <v>121</v>
      </c>
      <c r="X3119" s="123">
        <f t="shared" si="625"/>
        <v>2.5000000000000001E-2</v>
      </c>
      <c r="Y3119" s="124" t="str">
        <f t="shared" si="626"/>
        <v>0.00%-8.40%</v>
      </c>
      <c r="Z3119" s="15"/>
      <c r="AA3119" s="15"/>
      <c r="AB3119" s="15"/>
      <c r="AC3119" s="125"/>
      <c r="AD3119" s="8">
        <f t="shared" si="627"/>
        <v>0</v>
      </c>
      <c r="AE3119" s="17">
        <f t="shared" si="628"/>
        <v>4955</v>
      </c>
      <c r="AF3119" s="18">
        <f t="shared" si="629"/>
        <v>121</v>
      </c>
      <c r="AG3119" s="126">
        <f t="shared" si="630"/>
        <v>2.5031030202730564E-2</v>
      </c>
      <c r="AH3119" s="20">
        <v>13.6</v>
      </c>
      <c r="AI3119" s="20">
        <v>650</v>
      </c>
      <c r="AJ3119" s="20"/>
      <c r="AK3119" s="20">
        <v>688</v>
      </c>
      <c r="AL3119" s="20">
        <f t="shared" si="631"/>
        <v>75876</v>
      </c>
      <c r="AM3119" s="7" t="s">
        <v>287</v>
      </c>
      <c r="AN3119" s="20"/>
      <c r="AO3119" s="21"/>
      <c r="AP3119" s="21"/>
      <c r="AQ3119" s="5" t="s">
        <v>2695</v>
      </c>
      <c r="AR3119" s="5" t="s">
        <v>2203</v>
      </c>
    </row>
    <row r="3120" spans="1:44">
      <c r="A3120" s="87" t="s">
        <v>562</v>
      </c>
      <c r="B3120" s="5">
        <v>1004410</v>
      </c>
      <c r="C3120" s="5" t="s">
        <v>565</v>
      </c>
      <c r="D3120" s="5" t="s">
        <v>55</v>
      </c>
      <c r="E3120" s="5" t="s">
        <v>2577</v>
      </c>
      <c r="F3120" s="5" t="s">
        <v>2234</v>
      </c>
      <c r="G3120" s="5" t="s">
        <v>2673</v>
      </c>
      <c r="H3120" s="6">
        <v>40150</v>
      </c>
      <c r="I3120" s="5" t="s">
        <v>575</v>
      </c>
      <c r="J3120" s="5" t="s">
        <v>653</v>
      </c>
      <c r="K3120" s="5" t="s">
        <v>568</v>
      </c>
      <c r="L3120" s="7">
        <v>6</v>
      </c>
      <c r="M3120" s="7" t="s">
        <v>287</v>
      </c>
      <c r="N3120" s="8">
        <v>4859</v>
      </c>
      <c r="O3120" s="122">
        <v>0.02</v>
      </c>
      <c r="P3120" s="10">
        <f t="shared" si="620"/>
        <v>97</v>
      </c>
      <c r="Q3120" s="122">
        <v>5.0000000000000001E-3</v>
      </c>
      <c r="R3120" s="10">
        <f t="shared" si="621"/>
        <v>24</v>
      </c>
      <c r="S3120" s="122">
        <f t="shared" si="622"/>
        <v>2.4902243259930026E-2</v>
      </c>
      <c r="T3120" s="10">
        <f t="shared" si="623"/>
        <v>121</v>
      </c>
      <c r="U3120" s="10">
        <f t="shared" si="632"/>
        <v>4980</v>
      </c>
      <c r="V3120" s="11">
        <v>4980</v>
      </c>
      <c r="W3120" s="12">
        <f t="shared" si="624"/>
        <v>121</v>
      </c>
      <c r="X3120" s="123">
        <f t="shared" si="625"/>
        <v>2.4899999999999999E-2</v>
      </c>
      <c r="Y3120" s="124" t="str">
        <f t="shared" si="626"/>
        <v>0.00%-8.40%</v>
      </c>
      <c r="Z3120" s="15"/>
      <c r="AA3120" s="15"/>
      <c r="AB3120" s="15"/>
      <c r="AC3120" s="125"/>
      <c r="AD3120" s="8">
        <f t="shared" si="627"/>
        <v>0</v>
      </c>
      <c r="AE3120" s="17">
        <f t="shared" si="628"/>
        <v>4980</v>
      </c>
      <c r="AF3120" s="18">
        <f t="shared" si="629"/>
        <v>121</v>
      </c>
      <c r="AG3120" s="126">
        <f t="shared" si="630"/>
        <v>2.4902243259929957E-2</v>
      </c>
      <c r="AH3120" s="20">
        <v>13.6</v>
      </c>
      <c r="AI3120" s="20">
        <v>750</v>
      </c>
      <c r="AJ3120" s="20"/>
      <c r="AK3120" s="20">
        <v>688</v>
      </c>
      <c r="AL3120" s="20">
        <f t="shared" si="631"/>
        <v>77416</v>
      </c>
      <c r="AM3120" s="7" t="s">
        <v>287</v>
      </c>
      <c r="AN3120" s="20"/>
      <c r="AO3120" s="21"/>
      <c r="AP3120" s="21"/>
      <c r="AQ3120" s="5" t="s">
        <v>2695</v>
      </c>
      <c r="AR3120" s="5" t="s">
        <v>2203</v>
      </c>
    </row>
    <row r="3121" spans="1:44">
      <c r="A3121" s="87" t="s">
        <v>562</v>
      </c>
      <c r="B3121" s="5">
        <v>1004423</v>
      </c>
      <c r="C3121" s="5" t="s">
        <v>565</v>
      </c>
      <c r="D3121" s="5" t="s">
        <v>55</v>
      </c>
      <c r="E3121" s="5" t="s">
        <v>2577</v>
      </c>
      <c r="F3121" s="5" t="s">
        <v>2234</v>
      </c>
      <c r="G3121" s="5" t="s">
        <v>2673</v>
      </c>
      <c r="H3121" s="6">
        <v>40152</v>
      </c>
      <c r="I3121" s="5" t="s">
        <v>575</v>
      </c>
      <c r="J3121" s="5" t="s">
        <v>2644</v>
      </c>
      <c r="K3121" s="5" t="s">
        <v>568</v>
      </c>
      <c r="L3121" s="7">
        <v>6</v>
      </c>
      <c r="M3121" s="7" t="s">
        <v>287</v>
      </c>
      <c r="N3121" s="8">
        <v>4680</v>
      </c>
      <c r="O3121" s="122">
        <v>0.02</v>
      </c>
      <c r="P3121" s="10">
        <f t="shared" si="620"/>
        <v>94</v>
      </c>
      <c r="Q3121" s="122">
        <v>5.0000000000000001E-3</v>
      </c>
      <c r="R3121" s="10">
        <f t="shared" si="621"/>
        <v>23</v>
      </c>
      <c r="S3121" s="122">
        <f t="shared" si="622"/>
        <v>2.5000000000000001E-2</v>
      </c>
      <c r="T3121" s="10">
        <f t="shared" si="623"/>
        <v>117</v>
      </c>
      <c r="U3121" s="10">
        <f t="shared" si="632"/>
        <v>4797</v>
      </c>
      <c r="V3121" s="11">
        <v>4773.6000000000004</v>
      </c>
      <c r="W3121" s="12">
        <f t="shared" si="624"/>
        <v>93.600000000000364</v>
      </c>
      <c r="X3121" s="123">
        <f t="shared" si="625"/>
        <v>0.02</v>
      </c>
      <c r="Y3121" s="124" t="str">
        <f t="shared" si="626"/>
        <v>0.00%-8.40%</v>
      </c>
      <c r="Z3121" s="15"/>
      <c r="AA3121" s="15"/>
      <c r="AB3121" s="15"/>
      <c r="AC3121" s="125"/>
      <c r="AD3121" s="8">
        <f t="shared" si="627"/>
        <v>0</v>
      </c>
      <c r="AE3121" s="17">
        <f t="shared" si="628"/>
        <v>4773.6000000000004</v>
      </c>
      <c r="AF3121" s="18">
        <f t="shared" si="629"/>
        <v>93.600000000000364</v>
      </c>
      <c r="AG3121" s="126">
        <f t="shared" si="630"/>
        <v>2.0000000000000018E-2</v>
      </c>
      <c r="AH3121" s="20">
        <v>13.6</v>
      </c>
      <c r="AI3121" s="20">
        <v>650</v>
      </c>
      <c r="AJ3121" s="20"/>
      <c r="AK3121" s="20">
        <v>688</v>
      </c>
      <c r="AL3121" s="20">
        <f t="shared" si="631"/>
        <v>73408.960000000006</v>
      </c>
      <c r="AM3121" s="7" t="s">
        <v>287</v>
      </c>
      <c r="AN3121" s="20"/>
      <c r="AO3121" s="21"/>
      <c r="AP3121" s="21"/>
      <c r="AQ3121" s="5" t="s">
        <v>2695</v>
      </c>
      <c r="AR3121" s="5" t="s">
        <v>2203</v>
      </c>
    </row>
    <row r="3122" spans="1:44">
      <c r="A3122" s="87" t="s">
        <v>562</v>
      </c>
      <c r="B3122" s="5">
        <v>1004455</v>
      </c>
      <c r="C3122" s="5" t="s">
        <v>565</v>
      </c>
      <c r="D3122" s="5" t="s">
        <v>55</v>
      </c>
      <c r="E3122" s="5" t="s">
        <v>2577</v>
      </c>
      <c r="F3122" s="5" t="s">
        <v>2234</v>
      </c>
      <c r="G3122" s="5" t="s">
        <v>2673</v>
      </c>
      <c r="H3122" s="6">
        <v>40152</v>
      </c>
      <c r="I3122" s="5" t="s">
        <v>575</v>
      </c>
      <c r="J3122" s="5" t="s">
        <v>653</v>
      </c>
      <c r="K3122" s="5" t="s">
        <v>568</v>
      </c>
      <c r="L3122" s="7">
        <v>6</v>
      </c>
      <c r="M3122" s="7" t="s">
        <v>287</v>
      </c>
      <c r="N3122" s="8">
        <v>4645</v>
      </c>
      <c r="O3122" s="122">
        <v>0.02</v>
      </c>
      <c r="P3122" s="10">
        <f t="shared" si="620"/>
        <v>93</v>
      </c>
      <c r="Q3122" s="122">
        <v>5.0000000000000001E-3</v>
      </c>
      <c r="R3122" s="10">
        <f t="shared" si="621"/>
        <v>23</v>
      </c>
      <c r="S3122" s="122">
        <f t="shared" si="622"/>
        <v>2.4973089343379978E-2</v>
      </c>
      <c r="T3122" s="10">
        <f t="shared" si="623"/>
        <v>116</v>
      </c>
      <c r="U3122" s="10">
        <f t="shared" si="632"/>
        <v>4761</v>
      </c>
      <c r="V3122" s="11">
        <v>4691.45</v>
      </c>
      <c r="W3122" s="12">
        <f t="shared" si="624"/>
        <v>46.449999999999818</v>
      </c>
      <c r="X3122" s="123">
        <f t="shared" si="625"/>
        <v>0.01</v>
      </c>
      <c r="Y3122" s="124" t="str">
        <f t="shared" si="626"/>
        <v>0.00%-8.40%</v>
      </c>
      <c r="Z3122" s="15"/>
      <c r="AA3122" s="15"/>
      <c r="AB3122" s="15"/>
      <c r="AC3122" s="125"/>
      <c r="AD3122" s="8">
        <f t="shared" si="627"/>
        <v>0</v>
      </c>
      <c r="AE3122" s="17">
        <f t="shared" si="628"/>
        <v>4691.45</v>
      </c>
      <c r="AF3122" s="18">
        <f t="shared" si="629"/>
        <v>46.449999999999818</v>
      </c>
      <c r="AG3122" s="126">
        <f t="shared" si="630"/>
        <v>1.0000000000000009E-2</v>
      </c>
      <c r="AH3122" s="20">
        <v>13.6</v>
      </c>
      <c r="AI3122" s="20">
        <v>750</v>
      </c>
      <c r="AJ3122" s="20"/>
      <c r="AK3122" s="20">
        <v>688</v>
      </c>
      <c r="AL3122" s="20">
        <f t="shared" si="631"/>
        <v>73491.72</v>
      </c>
      <c r="AM3122" s="7" t="s">
        <v>287</v>
      </c>
      <c r="AN3122" s="20"/>
      <c r="AO3122" s="21" t="s">
        <v>2727</v>
      </c>
      <c r="AP3122" s="21"/>
      <c r="AQ3122" s="5" t="s">
        <v>2695</v>
      </c>
      <c r="AR3122" s="5" t="s">
        <v>2203</v>
      </c>
    </row>
    <row r="3123" spans="1:44">
      <c r="A3123" s="87" t="s">
        <v>562</v>
      </c>
      <c r="B3123" s="5">
        <v>1004552</v>
      </c>
      <c r="C3123" s="5" t="s">
        <v>565</v>
      </c>
      <c r="D3123" s="5" t="s">
        <v>55</v>
      </c>
      <c r="E3123" s="5" t="s">
        <v>2577</v>
      </c>
      <c r="F3123" s="5" t="s">
        <v>2234</v>
      </c>
      <c r="G3123" s="5" t="s">
        <v>2673</v>
      </c>
      <c r="H3123" s="6">
        <v>40169</v>
      </c>
      <c r="I3123" s="5" t="s">
        <v>575</v>
      </c>
      <c r="J3123" s="5" t="s">
        <v>627</v>
      </c>
      <c r="K3123" s="5" t="s">
        <v>568</v>
      </c>
      <c r="L3123" s="7">
        <v>6</v>
      </c>
      <c r="M3123" s="7" t="s">
        <v>287</v>
      </c>
      <c r="N3123" s="8">
        <v>4573</v>
      </c>
      <c r="O3123" s="122">
        <v>0.02</v>
      </c>
      <c r="P3123" s="10">
        <f t="shared" si="620"/>
        <v>91</v>
      </c>
      <c r="Q3123" s="122">
        <v>5.0000000000000001E-3</v>
      </c>
      <c r="R3123" s="10">
        <f t="shared" si="621"/>
        <v>23</v>
      </c>
      <c r="S3123" s="122">
        <f t="shared" si="622"/>
        <v>2.4928930680078724E-2</v>
      </c>
      <c r="T3123" s="10">
        <f t="shared" si="623"/>
        <v>114</v>
      </c>
      <c r="U3123" s="10">
        <f t="shared" si="632"/>
        <v>4687</v>
      </c>
      <c r="V3123" s="11">
        <v>4687</v>
      </c>
      <c r="W3123" s="12">
        <f t="shared" si="624"/>
        <v>114</v>
      </c>
      <c r="X3123" s="123">
        <f t="shared" si="625"/>
        <v>2.4899999999999999E-2</v>
      </c>
      <c r="Y3123" s="124" t="str">
        <f t="shared" si="626"/>
        <v>0.00%-8.40%</v>
      </c>
      <c r="Z3123" s="15"/>
      <c r="AA3123" s="15"/>
      <c r="AB3123" s="15"/>
      <c r="AC3123" s="125"/>
      <c r="AD3123" s="8">
        <f t="shared" si="627"/>
        <v>0</v>
      </c>
      <c r="AE3123" s="17">
        <f t="shared" si="628"/>
        <v>4687</v>
      </c>
      <c r="AF3123" s="18">
        <f t="shared" si="629"/>
        <v>114</v>
      </c>
      <c r="AG3123" s="126">
        <f t="shared" si="630"/>
        <v>2.492893068007862E-2</v>
      </c>
      <c r="AH3123" s="20">
        <v>13.6</v>
      </c>
      <c r="AI3123" s="20">
        <v>450</v>
      </c>
      <c r="AJ3123" s="20"/>
      <c r="AK3123" s="20">
        <v>688</v>
      </c>
      <c r="AL3123" s="20">
        <f t="shared" si="631"/>
        <v>69831.199999999997</v>
      </c>
      <c r="AM3123" s="7" t="s">
        <v>287</v>
      </c>
      <c r="AN3123" s="20"/>
      <c r="AO3123" s="21"/>
      <c r="AP3123" s="21"/>
      <c r="AQ3123" s="5" t="s">
        <v>2695</v>
      </c>
      <c r="AR3123" s="5" t="s">
        <v>2203</v>
      </c>
    </row>
    <row r="3124" spans="1:44">
      <c r="A3124" s="87" t="s">
        <v>562</v>
      </c>
      <c r="B3124" s="5">
        <v>1004601</v>
      </c>
      <c r="C3124" s="5" t="s">
        <v>565</v>
      </c>
      <c r="D3124" s="5" t="s">
        <v>55</v>
      </c>
      <c r="E3124" s="5" t="s">
        <v>2577</v>
      </c>
      <c r="F3124" s="5" t="s">
        <v>2234</v>
      </c>
      <c r="G3124" s="5" t="s">
        <v>2673</v>
      </c>
      <c r="H3124" s="6">
        <v>40173</v>
      </c>
      <c r="I3124" s="5" t="s">
        <v>575</v>
      </c>
      <c r="J3124" s="5" t="s">
        <v>627</v>
      </c>
      <c r="K3124" s="5" t="s">
        <v>568</v>
      </c>
      <c r="L3124" s="7">
        <v>6</v>
      </c>
      <c r="M3124" s="7" t="s">
        <v>287</v>
      </c>
      <c r="N3124" s="8">
        <v>4529</v>
      </c>
      <c r="O3124" s="122">
        <v>0.02</v>
      </c>
      <c r="P3124" s="10">
        <f t="shared" si="620"/>
        <v>91</v>
      </c>
      <c r="Q3124" s="122">
        <v>5.0000000000000001E-3</v>
      </c>
      <c r="R3124" s="10">
        <f t="shared" si="621"/>
        <v>23</v>
      </c>
      <c r="S3124" s="122">
        <f t="shared" si="622"/>
        <v>2.5171119452417751E-2</v>
      </c>
      <c r="T3124" s="10">
        <f t="shared" si="623"/>
        <v>114</v>
      </c>
      <c r="U3124" s="10">
        <f t="shared" si="632"/>
        <v>4643</v>
      </c>
      <c r="V3124" s="11">
        <v>4643</v>
      </c>
      <c r="W3124" s="12">
        <f t="shared" si="624"/>
        <v>114</v>
      </c>
      <c r="X3124" s="123">
        <f t="shared" si="625"/>
        <v>2.52E-2</v>
      </c>
      <c r="Y3124" s="124" t="str">
        <f t="shared" si="626"/>
        <v>0.00%-8.40%</v>
      </c>
      <c r="Z3124" s="15"/>
      <c r="AA3124" s="15"/>
      <c r="AB3124" s="15"/>
      <c r="AC3124" s="125"/>
      <c r="AD3124" s="8">
        <f t="shared" si="627"/>
        <v>0</v>
      </c>
      <c r="AE3124" s="17">
        <f t="shared" si="628"/>
        <v>4643</v>
      </c>
      <c r="AF3124" s="18">
        <f t="shared" si="629"/>
        <v>114</v>
      </c>
      <c r="AG3124" s="126">
        <f t="shared" si="630"/>
        <v>2.5171119452417789E-2</v>
      </c>
      <c r="AH3124" s="20">
        <v>13.6</v>
      </c>
      <c r="AI3124" s="20">
        <v>450</v>
      </c>
      <c r="AJ3124" s="20"/>
      <c r="AK3124" s="20">
        <v>688</v>
      </c>
      <c r="AL3124" s="20">
        <f t="shared" si="631"/>
        <v>69232.799999999988</v>
      </c>
      <c r="AM3124" s="7" t="s">
        <v>287</v>
      </c>
      <c r="AN3124" s="20"/>
      <c r="AO3124" s="21"/>
      <c r="AP3124" s="21"/>
      <c r="AQ3124" s="5" t="s">
        <v>2695</v>
      </c>
      <c r="AR3124" s="5" t="s">
        <v>2203</v>
      </c>
    </row>
    <row r="3125" spans="1:44">
      <c r="A3125" s="87" t="s">
        <v>562</v>
      </c>
      <c r="B3125" s="5">
        <v>1004755</v>
      </c>
      <c r="C3125" s="5" t="s">
        <v>565</v>
      </c>
      <c r="D3125" s="5" t="s">
        <v>55</v>
      </c>
      <c r="E3125" s="5" t="s">
        <v>2577</v>
      </c>
      <c r="F3125" s="5" t="s">
        <v>2234</v>
      </c>
      <c r="G3125" s="5" t="s">
        <v>2673</v>
      </c>
      <c r="H3125" s="6">
        <v>40233</v>
      </c>
      <c r="I3125" s="5" t="s">
        <v>575</v>
      </c>
      <c r="J3125" s="5" t="s">
        <v>627</v>
      </c>
      <c r="K3125" s="5" t="s">
        <v>568</v>
      </c>
      <c r="L3125" s="7">
        <v>6</v>
      </c>
      <c r="M3125" s="7" t="s">
        <v>287</v>
      </c>
      <c r="N3125" s="8">
        <v>4393</v>
      </c>
      <c r="O3125" s="122">
        <v>0.02</v>
      </c>
      <c r="P3125" s="10">
        <f t="shared" si="620"/>
        <v>88</v>
      </c>
      <c r="Q3125" s="122">
        <v>5.0000000000000001E-3</v>
      </c>
      <c r="R3125" s="10">
        <f t="shared" si="621"/>
        <v>22</v>
      </c>
      <c r="S3125" s="122">
        <f t="shared" si="622"/>
        <v>2.5039836102890962E-2</v>
      </c>
      <c r="T3125" s="10">
        <f t="shared" si="623"/>
        <v>110</v>
      </c>
      <c r="U3125" s="10">
        <f t="shared" si="632"/>
        <v>4503</v>
      </c>
      <c r="V3125" s="11">
        <v>4503</v>
      </c>
      <c r="W3125" s="12">
        <f t="shared" si="624"/>
        <v>110</v>
      </c>
      <c r="X3125" s="123">
        <f t="shared" si="625"/>
        <v>2.5000000000000001E-2</v>
      </c>
      <c r="Y3125" s="124" t="str">
        <f t="shared" si="626"/>
        <v>0.00%-8.40%</v>
      </c>
      <c r="Z3125" s="15"/>
      <c r="AA3125" s="15"/>
      <c r="AB3125" s="15"/>
      <c r="AC3125" s="125"/>
      <c r="AD3125" s="8">
        <f t="shared" si="627"/>
        <v>0</v>
      </c>
      <c r="AE3125" s="17">
        <f t="shared" si="628"/>
        <v>4503</v>
      </c>
      <c r="AF3125" s="18">
        <f t="shared" si="629"/>
        <v>110</v>
      </c>
      <c r="AG3125" s="126">
        <f t="shared" si="630"/>
        <v>2.5039836102890956E-2</v>
      </c>
      <c r="AH3125" s="20">
        <v>13.6</v>
      </c>
      <c r="AI3125" s="20">
        <v>450</v>
      </c>
      <c r="AJ3125" s="20"/>
      <c r="AK3125" s="20">
        <v>688</v>
      </c>
      <c r="AL3125" s="20">
        <f t="shared" si="631"/>
        <v>67328.799999999988</v>
      </c>
      <c r="AM3125" s="7" t="s">
        <v>287</v>
      </c>
      <c r="AN3125" s="20"/>
      <c r="AO3125" s="21"/>
      <c r="AP3125" s="21"/>
      <c r="AQ3125" s="5" t="s">
        <v>2695</v>
      </c>
      <c r="AR3125" s="5" t="s">
        <v>2203</v>
      </c>
    </row>
    <row r="3126" spans="1:44">
      <c r="A3126" s="87" t="s">
        <v>562</v>
      </c>
      <c r="B3126" s="5">
        <v>1004763</v>
      </c>
      <c r="C3126" s="5" t="s">
        <v>565</v>
      </c>
      <c r="D3126" s="5" t="s">
        <v>55</v>
      </c>
      <c r="E3126" s="5" t="s">
        <v>2577</v>
      </c>
      <c r="F3126" s="5" t="s">
        <v>2234</v>
      </c>
      <c r="G3126" s="5" t="s">
        <v>2673</v>
      </c>
      <c r="H3126" s="6">
        <v>40233</v>
      </c>
      <c r="I3126" s="5" t="s">
        <v>575</v>
      </c>
      <c r="J3126" s="5" t="s">
        <v>2644</v>
      </c>
      <c r="K3126" s="5" t="s">
        <v>568</v>
      </c>
      <c r="L3126" s="7">
        <v>6</v>
      </c>
      <c r="M3126" s="7" t="s">
        <v>287</v>
      </c>
      <c r="N3126" s="8">
        <v>4550</v>
      </c>
      <c r="O3126" s="122">
        <v>0.02</v>
      </c>
      <c r="P3126" s="10">
        <f t="shared" si="620"/>
        <v>91</v>
      </c>
      <c r="Q3126" s="122">
        <v>5.0000000000000001E-3</v>
      </c>
      <c r="R3126" s="10">
        <f t="shared" si="621"/>
        <v>23</v>
      </c>
      <c r="S3126" s="122">
        <f t="shared" si="622"/>
        <v>2.5054945054945054E-2</v>
      </c>
      <c r="T3126" s="10">
        <f t="shared" si="623"/>
        <v>114</v>
      </c>
      <c r="U3126" s="10">
        <f t="shared" si="632"/>
        <v>4664</v>
      </c>
      <c r="V3126" s="11">
        <v>4664</v>
      </c>
      <c r="W3126" s="12">
        <f t="shared" si="624"/>
        <v>114</v>
      </c>
      <c r="X3126" s="123">
        <f t="shared" si="625"/>
        <v>2.5100000000000001E-2</v>
      </c>
      <c r="Y3126" s="124" t="str">
        <f t="shared" si="626"/>
        <v>0.00%-8.40%</v>
      </c>
      <c r="Z3126" s="15"/>
      <c r="AA3126" s="15"/>
      <c r="AB3126" s="15"/>
      <c r="AC3126" s="125"/>
      <c r="AD3126" s="8">
        <f t="shared" si="627"/>
        <v>0</v>
      </c>
      <c r="AE3126" s="17">
        <f t="shared" si="628"/>
        <v>4664</v>
      </c>
      <c r="AF3126" s="18">
        <f t="shared" si="629"/>
        <v>114</v>
      </c>
      <c r="AG3126" s="126">
        <f t="shared" si="630"/>
        <v>2.5054945054945099E-2</v>
      </c>
      <c r="AH3126" s="20">
        <v>13.6</v>
      </c>
      <c r="AI3126" s="20">
        <v>650</v>
      </c>
      <c r="AJ3126" s="20"/>
      <c r="AK3126" s="20">
        <v>688</v>
      </c>
      <c r="AL3126" s="20">
        <f t="shared" si="631"/>
        <v>71918.399999999994</v>
      </c>
      <c r="AM3126" s="7" t="s">
        <v>287</v>
      </c>
      <c r="AN3126" s="20"/>
      <c r="AO3126" s="21"/>
      <c r="AP3126" s="21"/>
      <c r="AQ3126" s="5" t="s">
        <v>2695</v>
      </c>
      <c r="AR3126" s="5" t="s">
        <v>2203</v>
      </c>
    </row>
    <row r="3127" spans="1:44">
      <c r="A3127" s="87" t="s">
        <v>562</v>
      </c>
      <c r="B3127" s="5">
        <v>1004857</v>
      </c>
      <c r="C3127" s="5" t="s">
        <v>565</v>
      </c>
      <c r="D3127" s="5" t="s">
        <v>55</v>
      </c>
      <c r="E3127" s="5" t="s">
        <v>2577</v>
      </c>
      <c r="F3127" s="5" t="s">
        <v>2234</v>
      </c>
      <c r="G3127" s="5" t="s">
        <v>2673</v>
      </c>
      <c r="H3127" s="6">
        <v>40246</v>
      </c>
      <c r="I3127" s="5" t="s">
        <v>575</v>
      </c>
      <c r="J3127" s="5" t="s">
        <v>2642</v>
      </c>
      <c r="K3127" s="5" t="s">
        <v>568</v>
      </c>
      <c r="L3127" s="7">
        <v>6</v>
      </c>
      <c r="M3127" s="7" t="s">
        <v>287</v>
      </c>
      <c r="N3127" s="8">
        <v>4510</v>
      </c>
      <c r="O3127" s="122">
        <v>0.02</v>
      </c>
      <c r="P3127" s="10">
        <f t="shared" si="620"/>
        <v>90</v>
      </c>
      <c r="Q3127" s="122">
        <v>5.0000000000000001E-3</v>
      </c>
      <c r="R3127" s="10">
        <f t="shared" si="621"/>
        <v>23</v>
      </c>
      <c r="S3127" s="122">
        <f t="shared" si="622"/>
        <v>2.5055432372505543E-2</v>
      </c>
      <c r="T3127" s="10">
        <f t="shared" si="623"/>
        <v>113</v>
      </c>
      <c r="U3127" s="10">
        <f t="shared" si="632"/>
        <v>4623</v>
      </c>
      <c r="V3127" s="11">
        <v>4600.2</v>
      </c>
      <c r="W3127" s="12">
        <f t="shared" si="624"/>
        <v>90.199999999999818</v>
      </c>
      <c r="X3127" s="123">
        <f t="shared" si="625"/>
        <v>0.02</v>
      </c>
      <c r="Y3127" s="124" t="str">
        <f t="shared" si="626"/>
        <v>0.00%-8.40%</v>
      </c>
      <c r="Z3127" s="15"/>
      <c r="AA3127" s="15"/>
      <c r="AB3127" s="15"/>
      <c r="AC3127" s="125"/>
      <c r="AD3127" s="8">
        <f t="shared" si="627"/>
        <v>0</v>
      </c>
      <c r="AE3127" s="17">
        <f t="shared" si="628"/>
        <v>4600.2</v>
      </c>
      <c r="AF3127" s="18">
        <f t="shared" si="629"/>
        <v>90.199999999999818</v>
      </c>
      <c r="AG3127" s="126">
        <f t="shared" si="630"/>
        <v>2.0000000000000018E-2</v>
      </c>
      <c r="AH3127" s="20">
        <v>13.6</v>
      </c>
      <c r="AI3127" s="20">
        <v>650</v>
      </c>
      <c r="AJ3127" s="20"/>
      <c r="AK3127" s="20">
        <v>688</v>
      </c>
      <c r="AL3127" s="20">
        <f t="shared" si="631"/>
        <v>71050.720000000001</v>
      </c>
      <c r="AM3127" s="7" t="s">
        <v>287</v>
      </c>
      <c r="AN3127" s="20"/>
      <c r="AO3127" s="21"/>
      <c r="AP3127" s="21"/>
      <c r="AQ3127" s="5" t="s">
        <v>2695</v>
      </c>
      <c r="AR3127" s="5" t="s">
        <v>2203</v>
      </c>
    </row>
    <row r="3128" spans="1:44">
      <c r="A3128" s="87" t="s">
        <v>562</v>
      </c>
      <c r="B3128" s="5">
        <v>1004984</v>
      </c>
      <c r="C3128" s="5" t="s">
        <v>565</v>
      </c>
      <c r="D3128" s="5" t="s">
        <v>55</v>
      </c>
      <c r="E3128" s="5" t="s">
        <v>2577</v>
      </c>
      <c r="F3128" s="5" t="s">
        <v>2234</v>
      </c>
      <c r="G3128" s="5" t="s">
        <v>2673</v>
      </c>
      <c r="H3128" s="6">
        <v>40254</v>
      </c>
      <c r="I3128" s="5" t="s">
        <v>575</v>
      </c>
      <c r="J3128" s="5" t="s">
        <v>2644</v>
      </c>
      <c r="K3128" s="5" t="s">
        <v>568</v>
      </c>
      <c r="L3128" s="7">
        <v>6</v>
      </c>
      <c r="M3128" s="7" t="s">
        <v>287</v>
      </c>
      <c r="N3128" s="8">
        <v>4736</v>
      </c>
      <c r="O3128" s="122">
        <v>0.02</v>
      </c>
      <c r="P3128" s="10">
        <f t="shared" si="620"/>
        <v>95</v>
      </c>
      <c r="Q3128" s="122">
        <v>5.0000000000000001E-3</v>
      </c>
      <c r="R3128" s="10">
        <f t="shared" si="621"/>
        <v>24</v>
      </c>
      <c r="S3128" s="122">
        <f t="shared" si="622"/>
        <v>2.5126689189189189E-2</v>
      </c>
      <c r="T3128" s="10">
        <f t="shared" si="623"/>
        <v>119</v>
      </c>
      <c r="U3128" s="10">
        <f t="shared" si="632"/>
        <v>4855</v>
      </c>
      <c r="V3128" s="11">
        <v>4901.7599999999993</v>
      </c>
      <c r="W3128" s="12">
        <f t="shared" si="624"/>
        <v>165.75999999999931</v>
      </c>
      <c r="X3128" s="123">
        <f t="shared" si="625"/>
        <v>3.5000000000000003E-2</v>
      </c>
      <c r="Y3128" s="124" t="str">
        <f t="shared" si="626"/>
        <v>0.00%-8.40%</v>
      </c>
      <c r="Z3128" s="15"/>
      <c r="AA3128" s="15"/>
      <c r="AB3128" s="15"/>
      <c r="AC3128" s="125"/>
      <c r="AD3128" s="8">
        <f t="shared" si="627"/>
        <v>0</v>
      </c>
      <c r="AE3128" s="17">
        <f t="shared" si="628"/>
        <v>4901.7599999999993</v>
      </c>
      <c r="AF3128" s="18">
        <f t="shared" si="629"/>
        <v>165.75999999999931</v>
      </c>
      <c r="AG3128" s="126">
        <f t="shared" si="630"/>
        <v>3.499999999999992E-2</v>
      </c>
      <c r="AH3128" s="20">
        <v>13.6</v>
      </c>
      <c r="AI3128" s="20">
        <v>650</v>
      </c>
      <c r="AJ3128" s="20"/>
      <c r="AK3128" s="20">
        <v>688</v>
      </c>
      <c r="AL3128" s="20">
        <f t="shared" si="631"/>
        <v>75151.935999999987</v>
      </c>
      <c r="AM3128" s="7" t="s">
        <v>287</v>
      </c>
      <c r="AN3128" s="20"/>
      <c r="AO3128" s="21" t="s">
        <v>2719</v>
      </c>
      <c r="AP3128" s="21"/>
      <c r="AQ3128" s="5" t="s">
        <v>2695</v>
      </c>
      <c r="AR3128" s="5" t="s">
        <v>2203</v>
      </c>
    </row>
    <row r="3129" spans="1:44">
      <c r="A3129" s="87" t="s">
        <v>562</v>
      </c>
      <c r="B3129" s="5">
        <v>1005354</v>
      </c>
      <c r="C3129" s="5" t="s">
        <v>565</v>
      </c>
      <c r="D3129" s="5" t="s">
        <v>55</v>
      </c>
      <c r="E3129" s="5" t="s">
        <v>2577</v>
      </c>
      <c r="F3129" s="5" t="s">
        <v>2234</v>
      </c>
      <c r="G3129" s="5" t="s">
        <v>2673</v>
      </c>
      <c r="H3129" s="6">
        <v>40283</v>
      </c>
      <c r="I3129" s="5" t="s">
        <v>575</v>
      </c>
      <c r="J3129" s="5" t="s">
        <v>627</v>
      </c>
      <c r="K3129" s="5" t="s">
        <v>568</v>
      </c>
      <c r="L3129" s="7">
        <v>6</v>
      </c>
      <c r="M3129" s="7" t="s">
        <v>287</v>
      </c>
      <c r="N3129" s="8">
        <v>4318</v>
      </c>
      <c r="O3129" s="122">
        <v>0.02</v>
      </c>
      <c r="P3129" s="10">
        <f t="shared" si="620"/>
        <v>86</v>
      </c>
      <c r="Q3129" s="122">
        <v>5.0000000000000001E-3</v>
      </c>
      <c r="R3129" s="10">
        <f t="shared" si="621"/>
        <v>22</v>
      </c>
      <c r="S3129" s="122">
        <f t="shared" si="622"/>
        <v>2.5011579434923575E-2</v>
      </c>
      <c r="T3129" s="10">
        <f t="shared" si="623"/>
        <v>108</v>
      </c>
      <c r="U3129" s="10">
        <f t="shared" si="632"/>
        <v>4426</v>
      </c>
      <c r="V3129" s="11">
        <v>4426</v>
      </c>
      <c r="W3129" s="12">
        <f t="shared" si="624"/>
        <v>108</v>
      </c>
      <c r="X3129" s="123">
        <f t="shared" si="625"/>
        <v>2.5000000000000001E-2</v>
      </c>
      <c r="Y3129" s="124" t="str">
        <f t="shared" si="626"/>
        <v>0.00%-8.40%</v>
      </c>
      <c r="Z3129" s="15"/>
      <c r="AA3129" s="15"/>
      <c r="AB3129" s="15"/>
      <c r="AC3129" s="125"/>
      <c r="AD3129" s="8">
        <f t="shared" si="627"/>
        <v>0</v>
      </c>
      <c r="AE3129" s="17">
        <f t="shared" si="628"/>
        <v>4426</v>
      </c>
      <c r="AF3129" s="18">
        <f t="shared" si="629"/>
        <v>108</v>
      </c>
      <c r="AG3129" s="126">
        <f t="shared" si="630"/>
        <v>2.5011579434923492E-2</v>
      </c>
      <c r="AH3129" s="20">
        <v>13.6</v>
      </c>
      <c r="AI3129" s="20">
        <v>450</v>
      </c>
      <c r="AJ3129" s="20"/>
      <c r="AK3129" s="20">
        <v>688</v>
      </c>
      <c r="AL3129" s="20">
        <f t="shared" si="631"/>
        <v>66281.600000000006</v>
      </c>
      <c r="AM3129" s="7" t="s">
        <v>287</v>
      </c>
      <c r="AN3129" s="20"/>
      <c r="AO3129" s="21"/>
      <c r="AP3129" s="21"/>
      <c r="AQ3129" s="5" t="s">
        <v>2695</v>
      </c>
      <c r="AR3129" s="5" t="s">
        <v>2203</v>
      </c>
    </row>
    <row r="3130" spans="1:44">
      <c r="A3130" s="87" t="s">
        <v>562</v>
      </c>
      <c r="B3130" s="5">
        <v>1005415</v>
      </c>
      <c r="C3130" s="5" t="s">
        <v>565</v>
      </c>
      <c r="D3130" s="5" t="s">
        <v>55</v>
      </c>
      <c r="E3130" s="5" t="s">
        <v>2577</v>
      </c>
      <c r="F3130" s="5" t="s">
        <v>2234</v>
      </c>
      <c r="G3130" s="5" t="s">
        <v>2677</v>
      </c>
      <c r="H3130" s="6">
        <v>40289</v>
      </c>
      <c r="I3130" s="5" t="s">
        <v>575</v>
      </c>
      <c r="J3130" s="5" t="s">
        <v>2644</v>
      </c>
      <c r="K3130" s="5" t="s">
        <v>568</v>
      </c>
      <c r="L3130" s="7">
        <v>6</v>
      </c>
      <c r="M3130" s="7" t="s">
        <v>287</v>
      </c>
      <c r="N3130" s="8">
        <v>4655</v>
      </c>
      <c r="O3130" s="122">
        <v>0.02</v>
      </c>
      <c r="P3130" s="10">
        <f t="shared" si="620"/>
        <v>93</v>
      </c>
      <c r="Q3130" s="122">
        <v>5.0000000000000001E-3</v>
      </c>
      <c r="R3130" s="10">
        <f t="shared" si="621"/>
        <v>23</v>
      </c>
      <c r="S3130" s="122">
        <f t="shared" si="622"/>
        <v>2.4919441460794844E-2</v>
      </c>
      <c r="T3130" s="10">
        <f t="shared" si="623"/>
        <v>116</v>
      </c>
      <c r="U3130" s="10">
        <f t="shared" si="632"/>
        <v>4771</v>
      </c>
      <c r="V3130" s="11">
        <v>4817.9249999999993</v>
      </c>
      <c r="W3130" s="12">
        <f t="shared" si="624"/>
        <v>162.92499999999927</v>
      </c>
      <c r="X3130" s="123">
        <f t="shared" si="625"/>
        <v>3.5000000000000003E-2</v>
      </c>
      <c r="Y3130" s="124" t="str">
        <f t="shared" si="626"/>
        <v>0.00%-8.40%</v>
      </c>
      <c r="Z3130" s="15"/>
      <c r="AA3130" s="15"/>
      <c r="AB3130" s="15"/>
      <c r="AC3130" s="125"/>
      <c r="AD3130" s="8">
        <f t="shared" si="627"/>
        <v>0</v>
      </c>
      <c r="AE3130" s="17">
        <f t="shared" si="628"/>
        <v>4817.9249999999993</v>
      </c>
      <c r="AF3130" s="18">
        <f t="shared" si="629"/>
        <v>162.92499999999927</v>
      </c>
      <c r="AG3130" s="126">
        <f t="shared" si="630"/>
        <v>3.499999999999992E-2</v>
      </c>
      <c r="AH3130" s="20">
        <v>13.6</v>
      </c>
      <c r="AI3130" s="20">
        <v>650</v>
      </c>
      <c r="AJ3130" s="20"/>
      <c r="AK3130" s="20">
        <v>688</v>
      </c>
      <c r="AL3130" s="20">
        <f t="shared" si="631"/>
        <v>74011.78</v>
      </c>
      <c r="AM3130" s="7" t="s">
        <v>287</v>
      </c>
      <c r="AN3130" s="20"/>
      <c r="AO3130" s="21" t="s">
        <v>2719</v>
      </c>
      <c r="AP3130" s="21"/>
      <c r="AQ3130" s="5" t="s">
        <v>2695</v>
      </c>
      <c r="AR3130" s="5" t="s">
        <v>2203</v>
      </c>
    </row>
    <row r="3131" spans="1:44">
      <c r="A3131" s="87" t="s">
        <v>562</v>
      </c>
      <c r="B3131" s="5">
        <v>1005638</v>
      </c>
      <c r="C3131" s="5" t="s">
        <v>565</v>
      </c>
      <c r="D3131" s="5" t="s">
        <v>55</v>
      </c>
      <c r="E3131" s="5" t="s">
        <v>2577</v>
      </c>
      <c r="F3131" s="5" t="s">
        <v>2234</v>
      </c>
      <c r="G3131" s="5" t="s">
        <v>2673</v>
      </c>
      <c r="H3131" s="6">
        <v>40325</v>
      </c>
      <c r="I3131" s="5" t="s">
        <v>575</v>
      </c>
      <c r="J3131" s="5" t="s">
        <v>2642</v>
      </c>
      <c r="K3131" s="5" t="s">
        <v>568</v>
      </c>
      <c r="L3131" s="7">
        <v>6</v>
      </c>
      <c r="M3131" s="7" t="s">
        <v>287</v>
      </c>
      <c r="N3131" s="8">
        <v>4637</v>
      </c>
      <c r="O3131" s="122">
        <v>0.02</v>
      </c>
      <c r="P3131" s="10">
        <f t="shared" si="620"/>
        <v>93</v>
      </c>
      <c r="Q3131" s="122">
        <v>5.0000000000000001E-3</v>
      </c>
      <c r="R3131" s="10">
        <f t="shared" si="621"/>
        <v>23</v>
      </c>
      <c r="S3131" s="122">
        <f t="shared" si="622"/>
        <v>2.5016174250593055E-2</v>
      </c>
      <c r="T3131" s="10">
        <f t="shared" si="623"/>
        <v>116</v>
      </c>
      <c r="U3131" s="10">
        <f t="shared" si="632"/>
        <v>4753</v>
      </c>
      <c r="V3131" s="11">
        <v>4753</v>
      </c>
      <c r="W3131" s="12">
        <f t="shared" si="624"/>
        <v>116</v>
      </c>
      <c r="X3131" s="123">
        <f t="shared" si="625"/>
        <v>2.5000000000000001E-2</v>
      </c>
      <c r="Y3131" s="124" t="str">
        <f t="shared" si="626"/>
        <v>0.00%-8.40%</v>
      </c>
      <c r="Z3131" s="15"/>
      <c r="AA3131" s="15"/>
      <c r="AB3131" s="15"/>
      <c r="AC3131" s="125"/>
      <c r="AD3131" s="8">
        <f t="shared" si="627"/>
        <v>0</v>
      </c>
      <c r="AE3131" s="17">
        <f t="shared" si="628"/>
        <v>4753</v>
      </c>
      <c r="AF3131" s="18">
        <f t="shared" si="629"/>
        <v>116</v>
      </c>
      <c r="AG3131" s="126">
        <f t="shared" si="630"/>
        <v>2.5016174250592993E-2</v>
      </c>
      <c r="AH3131" s="20">
        <v>13.6</v>
      </c>
      <c r="AI3131" s="20">
        <v>650</v>
      </c>
      <c r="AJ3131" s="20"/>
      <c r="AK3131" s="20">
        <v>688</v>
      </c>
      <c r="AL3131" s="20">
        <f t="shared" si="631"/>
        <v>73128.799999999988</v>
      </c>
      <c r="AM3131" s="7" t="s">
        <v>287</v>
      </c>
      <c r="AN3131" s="20"/>
      <c r="AO3131" s="21"/>
      <c r="AP3131" s="21"/>
      <c r="AQ3131" s="5" t="s">
        <v>2695</v>
      </c>
      <c r="AR3131" s="5" t="s">
        <v>2203</v>
      </c>
    </row>
    <row r="3132" spans="1:44">
      <c r="A3132" s="87" t="s">
        <v>562</v>
      </c>
      <c r="B3132" s="5">
        <v>1005665</v>
      </c>
      <c r="C3132" s="5" t="s">
        <v>565</v>
      </c>
      <c r="D3132" s="5" t="s">
        <v>55</v>
      </c>
      <c r="E3132" s="5" t="s">
        <v>2577</v>
      </c>
      <c r="F3132" s="5" t="s">
        <v>2234</v>
      </c>
      <c r="G3132" s="5" t="s">
        <v>2673</v>
      </c>
      <c r="H3132" s="6">
        <v>40325</v>
      </c>
      <c r="I3132" s="5" t="s">
        <v>575</v>
      </c>
      <c r="J3132" s="5" t="s">
        <v>627</v>
      </c>
      <c r="K3132" s="5" t="s">
        <v>568</v>
      </c>
      <c r="L3132" s="7">
        <v>6</v>
      </c>
      <c r="M3132" s="7" t="s">
        <v>287</v>
      </c>
      <c r="N3132" s="8">
        <v>4109</v>
      </c>
      <c r="O3132" s="122">
        <v>0.02</v>
      </c>
      <c r="P3132" s="10">
        <f t="shared" si="620"/>
        <v>82</v>
      </c>
      <c r="Q3132" s="122">
        <v>5.0000000000000001E-3</v>
      </c>
      <c r="R3132" s="10">
        <f t="shared" si="621"/>
        <v>21</v>
      </c>
      <c r="S3132" s="122">
        <f t="shared" si="622"/>
        <v>2.5066926259430519E-2</v>
      </c>
      <c r="T3132" s="10">
        <f t="shared" si="623"/>
        <v>103</v>
      </c>
      <c r="U3132" s="10">
        <f t="shared" si="632"/>
        <v>4212</v>
      </c>
      <c r="V3132" s="11">
        <v>4160.5</v>
      </c>
      <c r="W3132" s="12">
        <f t="shared" si="624"/>
        <v>51.5</v>
      </c>
      <c r="X3132" s="123">
        <f t="shared" si="625"/>
        <v>1.2500000000000001E-2</v>
      </c>
      <c r="Y3132" s="124" t="str">
        <f t="shared" si="626"/>
        <v>0.00%-8.40%</v>
      </c>
      <c r="Z3132" s="15"/>
      <c r="AA3132" s="15"/>
      <c r="AB3132" s="15"/>
      <c r="AC3132" s="125"/>
      <c r="AD3132" s="8">
        <f t="shared" si="627"/>
        <v>0</v>
      </c>
      <c r="AE3132" s="17">
        <f t="shared" si="628"/>
        <v>4160.5</v>
      </c>
      <c r="AF3132" s="18">
        <f t="shared" si="629"/>
        <v>51.5</v>
      </c>
      <c r="AG3132" s="126">
        <f t="shared" si="630"/>
        <v>1.253346312971515E-2</v>
      </c>
      <c r="AH3132" s="20">
        <v>13.6</v>
      </c>
      <c r="AI3132" s="20">
        <v>450</v>
      </c>
      <c r="AJ3132" s="20"/>
      <c r="AK3132" s="20">
        <v>688</v>
      </c>
      <c r="AL3132" s="20">
        <f t="shared" si="631"/>
        <v>62670.799999999996</v>
      </c>
      <c r="AM3132" s="7" t="s">
        <v>287</v>
      </c>
      <c r="AN3132" s="20"/>
      <c r="AO3132" s="21" t="s">
        <v>2722</v>
      </c>
      <c r="AP3132" s="21"/>
      <c r="AQ3132" s="5" t="s">
        <v>2695</v>
      </c>
      <c r="AR3132" s="5" t="s">
        <v>2203</v>
      </c>
    </row>
    <row r="3133" spans="1:44">
      <c r="A3133" s="87" t="s">
        <v>562</v>
      </c>
      <c r="B3133" s="5">
        <v>1006208</v>
      </c>
      <c r="C3133" s="5" t="s">
        <v>565</v>
      </c>
      <c r="D3133" s="5" t="s">
        <v>55</v>
      </c>
      <c r="E3133" s="5" t="s">
        <v>2577</v>
      </c>
      <c r="F3133" s="5" t="s">
        <v>2234</v>
      </c>
      <c r="G3133" s="5" t="s">
        <v>2673</v>
      </c>
      <c r="H3133" s="6">
        <v>40417</v>
      </c>
      <c r="I3133" s="5" t="s">
        <v>575</v>
      </c>
      <c r="J3133" s="5" t="s">
        <v>2646</v>
      </c>
      <c r="K3133" s="5" t="s">
        <v>568</v>
      </c>
      <c r="L3133" s="7">
        <v>6</v>
      </c>
      <c r="M3133" s="7" t="s">
        <v>287</v>
      </c>
      <c r="N3133" s="8">
        <v>4391</v>
      </c>
      <c r="O3133" s="122">
        <v>0.02</v>
      </c>
      <c r="P3133" s="10">
        <f t="shared" si="620"/>
        <v>88</v>
      </c>
      <c r="Q3133" s="122">
        <v>5.0000000000000001E-3</v>
      </c>
      <c r="R3133" s="10">
        <f t="shared" si="621"/>
        <v>22</v>
      </c>
      <c r="S3133" s="122">
        <f t="shared" si="622"/>
        <v>2.505124117513095E-2</v>
      </c>
      <c r="T3133" s="10">
        <f t="shared" si="623"/>
        <v>110</v>
      </c>
      <c r="U3133" s="10">
        <f t="shared" si="632"/>
        <v>4501</v>
      </c>
      <c r="V3133" s="11">
        <v>4478.82</v>
      </c>
      <c r="W3133" s="12">
        <f t="shared" si="624"/>
        <v>87.819999999999709</v>
      </c>
      <c r="X3133" s="123">
        <f t="shared" si="625"/>
        <v>0.02</v>
      </c>
      <c r="Y3133" s="124" t="str">
        <f t="shared" si="626"/>
        <v>0.00%-8.40%</v>
      </c>
      <c r="Z3133" s="15"/>
      <c r="AA3133" s="15"/>
      <c r="AB3133" s="15"/>
      <c r="AC3133" s="125"/>
      <c r="AD3133" s="8">
        <f t="shared" si="627"/>
        <v>0</v>
      </c>
      <c r="AE3133" s="17">
        <f t="shared" si="628"/>
        <v>4478.82</v>
      </c>
      <c r="AF3133" s="18">
        <f t="shared" si="629"/>
        <v>87.819999999999709</v>
      </c>
      <c r="AG3133" s="126">
        <f t="shared" si="630"/>
        <v>2.0000000000000018E-2</v>
      </c>
      <c r="AH3133" s="20">
        <v>13.6</v>
      </c>
      <c r="AI3133" s="20">
        <v>450</v>
      </c>
      <c r="AJ3133" s="20"/>
      <c r="AK3133" s="20">
        <v>688</v>
      </c>
      <c r="AL3133" s="20">
        <f t="shared" si="631"/>
        <v>66999.95199999999</v>
      </c>
      <c r="AM3133" s="7" t="s">
        <v>287</v>
      </c>
      <c r="AN3133" s="20"/>
      <c r="AO3133" s="21"/>
      <c r="AP3133" s="21"/>
      <c r="AQ3133" s="5" t="s">
        <v>2695</v>
      </c>
      <c r="AR3133" s="5" t="s">
        <v>2203</v>
      </c>
    </row>
    <row r="3134" spans="1:44">
      <c r="A3134" s="87" t="s">
        <v>562</v>
      </c>
      <c r="B3134" s="5">
        <v>1007021</v>
      </c>
      <c r="C3134" s="5" t="s">
        <v>565</v>
      </c>
      <c r="D3134" s="5" t="s">
        <v>55</v>
      </c>
      <c r="E3134" s="5" t="s">
        <v>2577</v>
      </c>
      <c r="F3134" s="5" t="s">
        <v>2234</v>
      </c>
      <c r="G3134" s="5" t="s">
        <v>2673</v>
      </c>
      <c r="H3134" s="6">
        <v>40546</v>
      </c>
      <c r="I3134" s="5" t="s">
        <v>586</v>
      </c>
      <c r="J3134" s="5" t="s">
        <v>713</v>
      </c>
      <c r="K3134" s="5" t="s">
        <v>568</v>
      </c>
      <c r="L3134" s="7">
        <v>6</v>
      </c>
      <c r="M3134" s="7" t="s">
        <v>287</v>
      </c>
      <c r="N3134" s="8">
        <v>5200</v>
      </c>
      <c r="O3134" s="122">
        <v>0.02</v>
      </c>
      <c r="P3134" s="10">
        <f t="shared" si="620"/>
        <v>104</v>
      </c>
      <c r="Q3134" s="122">
        <v>5.0000000000000001E-3</v>
      </c>
      <c r="R3134" s="10">
        <f t="shared" si="621"/>
        <v>26</v>
      </c>
      <c r="S3134" s="122">
        <f t="shared" si="622"/>
        <v>2.5000000000000001E-2</v>
      </c>
      <c r="T3134" s="10">
        <f t="shared" si="623"/>
        <v>130</v>
      </c>
      <c r="U3134" s="10">
        <f t="shared" si="632"/>
        <v>5330</v>
      </c>
      <c r="V3134" s="11">
        <v>5330</v>
      </c>
      <c r="W3134" s="12">
        <f t="shared" si="624"/>
        <v>130</v>
      </c>
      <c r="X3134" s="123">
        <f t="shared" si="625"/>
        <v>2.5000000000000001E-2</v>
      </c>
      <c r="Y3134" s="124" t="str">
        <f t="shared" si="626"/>
        <v>0.00%-8.40%</v>
      </c>
      <c r="Z3134" s="15"/>
      <c r="AA3134" s="15"/>
      <c r="AB3134" s="15"/>
      <c r="AC3134" s="125"/>
      <c r="AD3134" s="8">
        <f t="shared" si="627"/>
        <v>0</v>
      </c>
      <c r="AE3134" s="17">
        <f t="shared" si="628"/>
        <v>5330</v>
      </c>
      <c r="AF3134" s="18">
        <f t="shared" si="629"/>
        <v>130</v>
      </c>
      <c r="AG3134" s="126">
        <f t="shared" si="630"/>
        <v>2.4999999999999911E-2</v>
      </c>
      <c r="AH3134" s="20">
        <v>13.6</v>
      </c>
      <c r="AI3134" s="20">
        <v>750</v>
      </c>
      <c r="AJ3134" s="20"/>
      <c r="AK3134" s="20">
        <v>688</v>
      </c>
      <c r="AL3134" s="20">
        <f t="shared" si="631"/>
        <v>82176</v>
      </c>
      <c r="AM3134" s="7" t="s">
        <v>287</v>
      </c>
      <c r="AN3134" s="20"/>
      <c r="AO3134" s="21"/>
      <c r="AP3134" s="21"/>
      <c r="AQ3134" s="5" t="s">
        <v>2695</v>
      </c>
      <c r="AR3134" s="5" t="s">
        <v>2203</v>
      </c>
    </row>
    <row r="3135" spans="1:44">
      <c r="A3135" s="87" t="s">
        <v>562</v>
      </c>
      <c r="B3135" s="5">
        <v>1007931</v>
      </c>
      <c r="C3135" s="5" t="s">
        <v>565</v>
      </c>
      <c r="D3135" s="5" t="s">
        <v>55</v>
      </c>
      <c r="E3135" s="5" t="s">
        <v>2577</v>
      </c>
      <c r="F3135" s="5" t="s">
        <v>2234</v>
      </c>
      <c r="G3135" s="5" t="s">
        <v>2673</v>
      </c>
      <c r="H3135" s="6">
        <v>41344</v>
      </c>
      <c r="I3135" s="5" t="s">
        <v>575</v>
      </c>
      <c r="J3135" s="5" t="s">
        <v>2644</v>
      </c>
      <c r="K3135" s="5" t="s">
        <v>568</v>
      </c>
      <c r="L3135" s="7">
        <v>6</v>
      </c>
      <c r="M3135" s="7" t="s">
        <v>287</v>
      </c>
      <c r="N3135" s="8">
        <v>4592</v>
      </c>
      <c r="O3135" s="122">
        <v>0.02</v>
      </c>
      <c r="P3135" s="10">
        <f t="shared" si="620"/>
        <v>92</v>
      </c>
      <c r="Q3135" s="122">
        <v>5.0000000000000001E-3</v>
      </c>
      <c r="R3135" s="10">
        <f t="shared" si="621"/>
        <v>23</v>
      </c>
      <c r="S3135" s="122">
        <f t="shared" si="622"/>
        <v>2.504355400696864E-2</v>
      </c>
      <c r="T3135" s="10">
        <f t="shared" si="623"/>
        <v>115</v>
      </c>
      <c r="U3135" s="10">
        <f t="shared" si="632"/>
        <v>4707</v>
      </c>
      <c r="V3135" s="11">
        <v>4707</v>
      </c>
      <c r="W3135" s="12">
        <f t="shared" si="624"/>
        <v>115</v>
      </c>
      <c r="X3135" s="123">
        <f t="shared" si="625"/>
        <v>2.5000000000000001E-2</v>
      </c>
      <c r="Y3135" s="124" t="str">
        <f t="shared" si="626"/>
        <v>0.00%-8.40%</v>
      </c>
      <c r="Z3135" s="15"/>
      <c r="AA3135" s="15"/>
      <c r="AB3135" s="15"/>
      <c r="AC3135" s="125"/>
      <c r="AD3135" s="8">
        <f t="shared" si="627"/>
        <v>0</v>
      </c>
      <c r="AE3135" s="17">
        <f t="shared" si="628"/>
        <v>4707</v>
      </c>
      <c r="AF3135" s="18">
        <f t="shared" si="629"/>
        <v>115</v>
      </c>
      <c r="AG3135" s="126">
        <f t="shared" si="630"/>
        <v>2.5043554006968671E-2</v>
      </c>
      <c r="AH3135" s="20">
        <v>13.6</v>
      </c>
      <c r="AI3135" s="20">
        <v>650</v>
      </c>
      <c r="AJ3135" s="20"/>
      <c r="AK3135" s="20">
        <v>688</v>
      </c>
      <c r="AL3135" s="20">
        <f t="shared" si="631"/>
        <v>72503.199999999997</v>
      </c>
      <c r="AM3135" s="7" t="s">
        <v>287</v>
      </c>
      <c r="AN3135" s="20"/>
      <c r="AO3135" s="21"/>
      <c r="AP3135" s="21"/>
      <c r="AQ3135" s="5" t="s">
        <v>2695</v>
      </c>
      <c r="AR3135" s="5" t="s">
        <v>2203</v>
      </c>
    </row>
    <row r="3136" spans="1:44">
      <c r="A3136" s="87" t="s">
        <v>562</v>
      </c>
      <c r="B3136" s="5">
        <v>1008111</v>
      </c>
      <c r="C3136" s="5" t="s">
        <v>565</v>
      </c>
      <c r="D3136" s="5" t="s">
        <v>55</v>
      </c>
      <c r="E3136" s="5" t="s">
        <v>2577</v>
      </c>
      <c r="F3136" s="5" t="s">
        <v>2234</v>
      </c>
      <c r="G3136" s="5" t="s">
        <v>2673</v>
      </c>
      <c r="H3136" s="6">
        <v>41368</v>
      </c>
      <c r="I3136" s="5" t="s">
        <v>575</v>
      </c>
      <c r="J3136" s="5" t="s">
        <v>653</v>
      </c>
      <c r="K3136" s="5" t="s">
        <v>568</v>
      </c>
      <c r="L3136" s="7">
        <v>6</v>
      </c>
      <c r="M3136" s="7" t="s">
        <v>287</v>
      </c>
      <c r="N3136" s="8">
        <v>4516</v>
      </c>
      <c r="O3136" s="122">
        <v>0.02</v>
      </c>
      <c r="P3136" s="10">
        <f t="shared" si="620"/>
        <v>90</v>
      </c>
      <c r="Q3136" s="122">
        <v>5.0000000000000001E-3</v>
      </c>
      <c r="R3136" s="10">
        <f t="shared" si="621"/>
        <v>23</v>
      </c>
      <c r="S3136" s="122">
        <f t="shared" si="622"/>
        <v>2.5022143489813995E-2</v>
      </c>
      <c r="T3136" s="10">
        <f t="shared" si="623"/>
        <v>113</v>
      </c>
      <c r="U3136" s="10">
        <f t="shared" si="632"/>
        <v>4629</v>
      </c>
      <c r="V3136" s="11">
        <v>4629</v>
      </c>
      <c r="W3136" s="12">
        <f t="shared" si="624"/>
        <v>113</v>
      </c>
      <c r="X3136" s="123">
        <f t="shared" si="625"/>
        <v>2.5000000000000001E-2</v>
      </c>
      <c r="Y3136" s="124" t="str">
        <f t="shared" si="626"/>
        <v>0.00%-8.40%</v>
      </c>
      <c r="Z3136" s="15"/>
      <c r="AA3136" s="15"/>
      <c r="AB3136" s="15"/>
      <c r="AC3136" s="125"/>
      <c r="AD3136" s="8">
        <f t="shared" si="627"/>
        <v>0</v>
      </c>
      <c r="AE3136" s="17">
        <f t="shared" si="628"/>
        <v>4629</v>
      </c>
      <c r="AF3136" s="18">
        <f t="shared" si="629"/>
        <v>113</v>
      </c>
      <c r="AG3136" s="126">
        <f t="shared" si="630"/>
        <v>2.5022143489813908E-2</v>
      </c>
      <c r="AH3136" s="20">
        <v>13.6</v>
      </c>
      <c r="AI3136" s="20">
        <v>750</v>
      </c>
      <c r="AJ3136" s="20"/>
      <c r="AK3136" s="20">
        <v>688</v>
      </c>
      <c r="AL3136" s="20">
        <f t="shared" si="631"/>
        <v>72642.399999999994</v>
      </c>
      <c r="AM3136" s="7" t="s">
        <v>287</v>
      </c>
      <c r="AN3136" s="20"/>
      <c r="AO3136" s="21"/>
      <c r="AP3136" s="21"/>
      <c r="AQ3136" s="5" t="s">
        <v>2695</v>
      </c>
      <c r="AR3136" s="5" t="s">
        <v>2203</v>
      </c>
    </row>
    <row r="3137" spans="1:44">
      <c r="A3137" s="87" t="s">
        <v>562</v>
      </c>
      <c r="B3137" s="5">
        <v>1009043</v>
      </c>
      <c r="C3137" s="5" t="s">
        <v>565</v>
      </c>
      <c r="D3137" s="5" t="s">
        <v>55</v>
      </c>
      <c r="E3137" s="5" t="s">
        <v>2577</v>
      </c>
      <c r="F3137" s="5" t="s">
        <v>2234</v>
      </c>
      <c r="G3137" s="5" t="s">
        <v>2673</v>
      </c>
      <c r="H3137" s="6">
        <v>41572</v>
      </c>
      <c r="I3137" s="5" t="s">
        <v>575</v>
      </c>
      <c r="J3137" s="5" t="s">
        <v>653</v>
      </c>
      <c r="K3137" s="5" t="s">
        <v>568</v>
      </c>
      <c r="L3137" s="7">
        <v>6</v>
      </c>
      <c r="M3137" s="7" t="s">
        <v>287</v>
      </c>
      <c r="N3137" s="8">
        <v>4585</v>
      </c>
      <c r="O3137" s="122">
        <v>0.02</v>
      </c>
      <c r="P3137" s="10">
        <f t="shared" si="620"/>
        <v>92</v>
      </c>
      <c r="Q3137" s="122">
        <v>5.0000000000000001E-3</v>
      </c>
      <c r="R3137" s="10">
        <f t="shared" si="621"/>
        <v>23</v>
      </c>
      <c r="S3137" s="122">
        <f t="shared" si="622"/>
        <v>2.5081788440567066E-2</v>
      </c>
      <c r="T3137" s="10">
        <f t="shared" si="623"/>
        <v>115</v>
      </c>
      <c r="U3137" s="10">
        <f t="shared" si="632"/>
        <v>4700</v>
      </c>
      <c r="V3137" s="11">
        <v>4700</v>
      </c>
      <c r="W3137" s="12">
        <f t="shared" si="624"/>
        <v>115</v>
      </c>
      <c r="X3137" s="123">
        <f t="shared" si="625"/>
        <v>2.5100000000000001E-2</v>
      </c>
      <c r="Y3137" s="124" t="str">
        <f t="shared" si="626"/>
        <v>0.00%-8.40%</v>
      </c>
      <c r="Z3137" s="15"/>
      <c r="AA3137" s="15"/>
      <c r="AB3137" s="15"/>
      <c r="AC3137" s="125"/>
      <c r="AD3137" s="8">
        <f t="shared" si="627"/>
        <v>0</v>
      </c>
      <c r="AE3137" s="17">
        <f t="shared" si="628"/>
        <v>4700</v>
      </c>
      <c r="AF3137" s="18">
        <f t="shared" si="629"/>
        <v>115</v>
      </c>
      <c r="AG3137" s="126">
        <f t="shared" si="630"/>
        <v>2.5081788440566966E-2</v>
      </c>
      <c r="AH3137" s="20">
        <v>13.6</v>
      </c>
      <c r="AI3137" s="20">
        <v>750</v>
      </c>
      <c r="AJ3137" s="20"/>
      <c r="AK3137" s="20">
        <v>688</v>
      </c>
      <c r="AL3137" s="20">
        <f t="shared" si="631"/>
        <v>73608</v>
      </c>
      <c r="AM3137" s="7" t="s">
        <v>287</v>
      </c>
      <c r="AN3137" s="20"/>
      <c r="AO3137" s="21"/>
      <c r="AP3137" s="21"/>
      <c r="AQ3137" s="5" t="s">
        <v>2695</v>
      </c>
      <c r="AR3137" s="5" t="s">
        <v>2203</v>
      </c>
    </row>
    <row r="3138" spans="1:44">
      <c r="A3138" s="87" t="s">
        <v>562</v>
      </c>
      <c r="B3138" s="5">
        <v>1009067</v>
      </c>
      <c r="C3138" s="5" t="s">
        <v>565</v>
      </c>
      <c r="D3138" s="5" t="s">
        <v>55</v>
      </c>
      <c r="E3138" s="5" t="s">
        <v>2577</v>
      </c>
      <c r="F3138" s="5" t="s">
        <v>2234</v>
      </c>
      <c r="G3138" s="5" t="s">
        <v>2673</v>
      </c>
      <c r="H3138" s="6">
        <v>41572</v>
      </c>
      <c r="I3138" s="5" t="s">
        <v>575</v>
      </c>
      <c r="J3138" s="5" t="s">
        <v>2644</v>
      </c>
      <c r="K3138" s="5" t="s">
        <v>568</v>
      </c>
      <c r="L3138" s="7">
        <v>6</v>
      </c>
      <c r="M3138" s="7" t="s">
        <v>287</v>
      </c>
      <c r="N3138" s="8">
        <v>4416</v>
      </c>
      <c r="O3138" s="122">
        <v>0.02</v>
      </c>
      <c r="P3138" s="10">
        <f t="shared" si="620"/>
        <v>88</v>
      </c>
      <c r="Q3138" s="122">
        <v>5.0000000000000001E-3</v>
      </c>
      <c r="R3138" s="10">
        <f t="shared" si="621"/>
        <v>22</v>
      </c>
      <c r="S3138" s="122">
        <f t="shared" si="622"/>
        <v>2.4909420289855072E-2</v>
      </c>
      <c r="T3138" s="10">
        <f t="shared" si="623"/>
        <v>110</v>
      </c>
      <c r="U3138" s="10">
        <f t="shared" si="632"/>
        <v>4526</v>
      </c>
      <c r="V3138" s="11">
        <v>4526</v>
      </c>
      <c r="W3138" s="12">
        <f t="shared" si="624"/>
        <v>110</v>
      </c>
      <c r="X3138" s="123">
        <f t="shared" si="625"/>
        <v>2.4899999999999999E-2</v>
      </c>
      <c r="Y3138" s="124" t="str">
        <f t="shared" si="626"/>
        <v>0.00%-8.40%</v>
      </c>
      <c r="Z3138" s="15"/>
      <c r="AA3138" s="15"/>
      <c r="AB3138" s="15"/>
      <c r="AC3138" s="125"/>
      <c r="AD3138" s="8">
        <f t="shared" si="627"/>
        <v>0</v>
      </c>
      <c r="AE3138" s="17">
        <f t="shared" si="628"/>
        <v>4526</v>
      </c>
      <c r="AF3138" s="18">
        <f t="shared" si="629"/>
        <v>110</v>
      </c>
      <c r="AG3138" s="126">
        <f t="shared" si="630"/>
        <v>2.4909420289854989E-2</v>
      </c>
      <c r="AH3138" s="20">
        <v>13.6</v>
      </c>
      <c r="AI3138" s="20">
        <v>650</v>
      </c>
      <c r="AJ3138" s="20"/>
      <c r="AK3138" s="20">
        <v>688</v>
      </c>
      <c r="AL3138" s="20">
        <f t="shared" si="631"/>
        <v>70041.600000000006</v>
      </c>
      <c r="AM3138" s="7" t="s">
        <v>287</v>
      </c>
      <c r="AN3138" s="20"/>
      <c r="AO3138" s="21"/>
      <c r="AP3138" s="21"/>
      <c r="AQ3138" s="5" t="s">
        <v>2695</v>
      </c>
      <c r="AR3138" s="5" t="s">
        <v>2203</v>
      </c>
    </row>
    <row r="3139" spans="1:44">
      <c r="A3139" s="87" t="s">
        <v>562</v>
      </c>
      <c r="B3139" s="5">
        <v>1009406</v>
      </c>
      <c r="C3139" s="5" t="s">
        <v>565</v>
      </c>
      <c r="D3139" s="5" t="s">
        <v>55</v>
      </c>
      <c r="E3139" s="5" t="s">
        <v>2577</v>
      </c>
      <c r="F3139" s="5" t="s">
        <v>2234</v>
      </c>
      <c r="G3139" s="5" t="s">
        <v>2673</v>
      </c>
      <c r="H3139" s="6">
        <v>41634</v>
      </c>
      <c r="I3139" s="5" t="s">
        <v>575</v>
      </c>
      <c r="J3139" s="5" t="s">
        <v>653</v>
      </c>
      <c r="K3139" s="5" t="s">
        <v>568</v>
      </c>
      <c r="L3139" s="7">
        <v>6</v>
      </c>
      <c r="M3139" s="7" t="s">
        <v>287</v>
      </c>
      <c r="N3139" s="8">
        <v>4892</v>
      </c>
      <c r="O3139" s="122">
        <v>0.02</v>
      </c>
      <c r="P3139" s="10">
        <f t="shared" si="620"/>
        <v>98</v>
      </c>
      <c r="Q3139" s="122">
        <v>5.0000000000000001E-3</v>
      </c>
      <c r="R3139" s="10">
        <f t="shared" si="621"/>
        <v>24</v>
      </c>
      <c r="S3139" s="122">
        <f t="shared" si="622"/>
        <v>2.4938675388389207E-2</v>
      </c>
      <c r="T3139" s="10">
        <f t="shared" si="623"/>
        <v>122</v>
      </c>
      <c r="U3139" s="10">
        <f t="shared" si="632"/>
        <v>5014</v>
      </c>
      <c r="V3139" s="11">
        <v>4989.84</v>
      </c>
      <c r="W3139" s="12">
        <f t="shared" si="624"/>
        <v>97.840000000000146</v>
      </c>
      <c r="X3139" s="123">
        <f t="shared" si="625"/>
        <v>0.02</v>
      </c>
      <c r="Y3139" s="124" t="str">
        <f t="shared" si="626"/>
        <v>0.00%-8.40%</v>
      </c>
      <c r="Z3139" s="15"/>
      <c r="AA3139" s="15"/>
      <c r="AB3139" s="15"/>
      <c r="AC3139" s="125"/>
      <c r="AD3139" s="8">
        <f t="shared" si="627"/>
        <v>0</v>
      </c>
      <c r="AE3139" s="17">
        <f t="shared" si="628"/>
        <v>4989.84</v>
      </c>
      <c r="AF3139" s="18">
        <f t="shared" si="629"/>
        <v>97.840000000000146</v>
      </c>
      <c r="AG3139" s="126">
        <f t="shared" si="630"/>
        <v>2.0000000000000018E-2</v>
      </c>
      <c r="AH3139" s="20">
        <v>13.6</v>
      </c>
      <c r="AI3139" s="20">
        <v>750</v>
      </c>
      <c r="AJ3139" s="20"/>
      <c r="AK3139" s="20">
        <v>688</v>
      </c>
      <c r="AL3139" s="20">
        <f t="shared" si="631"/>
        <v>77549.823999999993</v>
      </c>
      <c r="AM3139" s="7" t="s">
        <v>287</v>
      </c>
      <c r="AN3139" s="20"/>
      <c r="AO3139" s="21"/>
      <c r="AP3139" s="21"/>
      <c r="AQ3139" s="5" t="s">
        <v>2695</v>
      </c>
      <c r="AR3139" s="5" t="s">
        <v>2203</v>
      </c>
    </row>
    <row r="3140" spans="1:44">
      <c r="A3140" s="87" t="s">
        <v>562</v>
      </c>
      <c r="B3140" s="5">
        <v>1009951</v>
      </c>
      <c r="C3140" s="5" t="s">
        <v>565</v>
      </c>
      <c r="D3140" s="5" t="s">
        <v>55</v>
      </c>
      <c r="E3140" s="5" t="s">
        <v>2577</v>
      </c>
      <c r="F3140" s="5" t="s">
        <v>2234</v>
      </c>
      <c r="G3140" s="5" t="s">
        <v>2677</v>
      </c>
      <c r="H3140" s="6">
        <v>41698</v>
      </c>
      <c r="I3140" s="5" t="s">
        <v>575</v>
      </c>
      <c r="J3140" s="5" t="s">
        <v>2644</v>
      </c>
      <c r="K3140" s="5" t="s">
        <v>568</v>
      </c>
      <c r="L3140" s="7">
        <v>6</v>
      </c>
      <c r="M3140" s="7" t="s">
        <v>287</v>
      </c>
      <c r="N3140" s="8">
        <v>4701</v>
      </c>
      <c r="O3140" s="122">
        <v>0.02</v>
      </c>
      <c r="P3140" s="10">
        <f t="shared" si="620"/>
        <v>94</v>
      </c>
      <c r="Q3140" s="122">
        <v>5.0000000000000001E-3</v>
      </c>
      <c r="R3140" s="10">
        <f t="shared" si="621"/>
        <v>24</v>
      </c>
      <c r="S3140" s="122">
        <f t="shared" si="622"/>
        <v>2.5101042331418848E-2</v>
      </c>
      <c r="T3140" s="10">
        <f t="shared" si="623"/>
        <v>118</v>
      </c>
      <c r="U3140" s="10">
        <f t="shared" si="632"/>
        <v>4819</v>
      </c>
      <c r="V3140" s="11">
        <v>4819</v>
      </c>
      <c r="W3140" s="12">
        <f t="shared" si="624"/>
        <v>118</v>
      </c>
      <c r="X3140" s="123">
        <f t="shared" si="625"/>
        <v>2.5100000000000001E-2</v>
      </c>
      <c r="Y3140" s="124" t="str">
        <f t="shared" si="626"/>
        <v>0.00%-8.40%</v>
      </c>
      <c r="Z3140" s="15"/>
      <c r="AA3140" s="15"/>
      <c r="AB3140" s="15"/>
      <c r="AC3140" s="125"/>
      <c r="AD3140" s="8">
        <f t="shared" si="627"/>
        <v>0</v>
      </c>
      <c r="AE3140" s="17">
        <f t="shared" si="628"/>
        <v>4819</v>
      </c>
      <c r="AF3140" s="18">
        <f t="shared" si="629"/>
        <v>118</v>
      </c>
      <c r="AG3140" s="126">
        <f t="shared" si="630"/>
        <v>2.5101042331418855E-2</v>
      </c>
      <c r="AH3140" s="20">
        <v>13.6</v>
      </c>
      <c r="AI3140" s="20">
        <v>650</v>
      </c>
      <c r="AJ3140" s="20"/>
      <c r="AK3140" s="20">
        <v>688</v>
      </c>
      <c r="AL3140" s="20">
        <f t="shared" si="631"/>
        <v>74026.399999999994</v>
      </c>
      <c r="AM3140" s="7" t="s">
        <v>287</v>
      </c>
      <c r="AN3140" s="20"/>
      <c r="AO3140" s="21"/>
      <c r="AP3140" s="21"/>
      <c r="AQ3140" s="5" t="s">
        <v>2695</v>
      </c>
      <c r="AR3140" s="5" t="s">
        <v>2203</v>
      </c>
    </row>
    <row r="3141" spans="1:44">
      <c r="A3141" s="87" t="s">
        <v>562</v>
      </c>
      <c r="B3141" s="5">
        <v>1009967</v>
      </c>
      <c r="C3141" s="5" t="s">
        <v>565</v>
      </c>
      <c r="D3141" s="5" t="s">
        <v>55</v>
      </c>
      <c r="E3141" s="5" t="s">
        <v>2577</v>
      </c>
      <c r="F3141" s="5" t="s">
        <v>2234</v>
      </c>
      <c r="G3141" s="5" t="s">
        <v>2673</v>
      </c>
      <c r="H3141" s="6">
        <v>41698</v>
      </c>
      <c r="I3141" s="5" t="s">
        <v>575</v>
      </c>
      <c r="J3141" s="5" t="s">
        <v>653</v>
      </c>
      <c r="K3141" s="5" t="s">
        <v>568</v>
      </c>
      <c r="L3141" s="7">
        <v>6</v>
      </c>
      <c r="M3141" s="7" t="s">
        <v>287</v>
      </c>
      <c r="N3141" s="8">
        <v>4731</v>
      </c>
      <c r="O3141" s="122">
        <v>0.02</v>
      </c>
      <c r="P3141" s="10">
        <f t="shared" si="620"/>
        <v>95</v>
      </c>
      <c r="Q3141" s="122">
        <v>5.0000000000000001E-3</v>
      </c>
      <c r="R3141" s="10">
        <f t="shared" si="621"/>
        <v>24</v>
      </c>
      <c r="S3141" s="122">
        <f t="shared" si="622"/>
        <v>2.5153244557176074E-2</v>
      </c>
      <c r="T3141" s="10">
        <f t="shared" si="623"/>
        <v>119</v>
      </c>
      <c r="U3141" s="10">
        <f t="shared" si="632"/>
        <v>4850</v>
      </c>
      <c r="V3141" s="11">
        <v>4896.585</v>
      </c>
      <c r="W3141" s="12">
        <f t="shared" si="624"/>
        <v>165.58500000000004</v>
      </c>
      <c r="X3141" s="123">
        <f t="shared" si="625"/>
        <v>3.5000000000000003E-2</v>
      </c>
      <c r="Y3141" s="124" t="str">
        <f t="shared" si="626"/>
        <v>0.00%-8.40%</v>
      </c>
      <c r="Z3141" s="15"/>
      <c r="AA3141" s="15"/>
      <c r="AB3141" s="15"/>
      <c r="AC3141" s="125"/>
      <c r="AD3141" s="8">
        <f t="shared" si="627"/>
        <v>0</v>
      </c>
      <c r="AE3141" s="17">
        <f t="shared" si="628"/>
        <v>4896.585</v>
      </c>
      <c r="AF3141" s="18">
        <f t="shared" si="629"/>
        <v>165.58500000000004</v>
      </c>
      <c r="AG3141" s="126">
        <f t="shared" si="630"/>
        <v>3.499999999999992E-2</v>
      </c>
      <c r="AH3141" s="20">
        <v>13.6</v>
      </c>
      <c r="AI3141" s="20">
        <v>750</v>
      </c>
      <c r="AJ3141" s="20"/>
      <c r="AK3141" s="20">
        <v>688</v>
      </c>
      <c r="AL3141" s="20">
        <f t="shared" si="631"/>
        <v>76281.555999999997</v>
      </c>
      <c r="AM3141" s="7" t="s">
        <v>287</v>
      </c>
      <c r="AN3141" s="20"/>
      <c r="AO3141" s="21" t="s">
        <v>2719</v>
      </c>
      <c r="AP3141" s="21"/>
      <c r="AQ3141" s="5" t="s">
        <v>2695</v>
      </c>
      <c r="AR3141" s="5" t="s">
        <v>2203</v>
      </c>
    </row>
    <row r="3142" spans="1:44">
      <c r="A3142" s="87" t="s">
        <v>562</v>
      </c>
      <c r="B3142" s="5">
        <v>1009979</v>
      </c>
      <c r="C3142" s="5" t="s">
        <v>565</v>
      </c>
      <c r="D3142" s="5" t="s">
        <v>55</v>
      </c>
      <c r="E3142" s="5" t="s">
        <v>2577</v>
      </c>
      <c r="F3142" s="5" t="s">
        <v>2234</v>
      </c>
      <c r="G3142" s="5" t="s">
        <v>2673</v>
      </c>
      <c r="H3142" s="6">
        <v>41698</v>
      </c>
      <c r="I3142" s="5" t="s">
        <v>575</v>
      </c>
      <c r="J3142" s="5" t="s">
        <v>653</v>
      </c>
      <c r="K3142" s="5" t="s">
        <v>568</v>
      </c>
      <c r="L3142" s="7">
        <v>6</v>
      </c>
      <c r="M3142" s="7" t="s">
        <v>287</v>
      </c>
      <c r="N3142" s="8">
        <v>4782</v>
      </c>
      <c r="O3142" s="122">
        <v>0.02</v>
      </c>
      <c r="P3142" s="10">
        <f t="shared" si="620"/>
        <v>96</v>
      </c>
      <c r="Q3142" s="122">
        <v>5.0000000000000001E-3</v>
      </c>
      <c r="R3142" s="10">
        <f t="shared" si="621"/>
        <v>24</v>
      </c>
      <c r="S3142" s="122">
        <f t="shared" si="622"/>
        <v>2.5094102885821833E-2</v>
      </c>
      <c r="T3142" s="10">
        <f t="shared" si="623"/>
        <v>120</v>
      </c>
      <c r="U3142" s="10">
        <f t="shared" si="632"/>
        <v>4902</v>
      </c>
      <c r="V3142" s="11">
        <v>4902</v>
      </c>
      <c r="W3142" s="12">
        <f t="shared" si="624"/>
        <v>120</v>
      </c>
      <c r="X3142" s="123">
        <f t="shared" si="625"/>
        <v>2.5100000000000001E-2</v>
      </c>
      <c r="Y3142" s="124" t="str">
        <f t="shared" si="626"/>
        <v>0.00%-8.40%</v>
      </c>
      <c r="Z3142" s="15"/>
      <c r="AA3142" s="15"/>
      <c r="AB3142" s="15"/>
      <c r="AC3142" s="125"/>
      <c r="AD3142" s="8">
        <f t="shared" si="627"/>
        <v>0</v>
      </c>
      <c r="AE3142" s="17">
        <f t="shared" si="628"/>
        <v>4902</v>
      </c>
      <c r="AF3142" s="18">
        <f t="shared" si="629"/>
        <v>120</v>
      </c>
      <c r="AG3142" s="126">
        <f t="shared" si="630"/>
        <v>2.5094102885821812E-2</v>
      </c>
      <c r="AH3142" s="20">
        <v>13.6</v>
      </c>
      <c r="AI3142" s="20">
        <v>750</v>
      </c>
      <c r="AJ3142" s="20"/>
      <c r="AK3142" s="20">
        <v>688</v>
      </c>
      <c r="AL3142" s="20">
        <f t="shared" si="631"/>
        <v>76355.199999999997</v>
      </c>
      <c r="AM3142" s="7" t="s">
        <v>287</v>
      </c>
      <c r="AN3142" s="20"/>
      <c r="AO3142" s="21"/>
      <c r="AP3142" s="21"/>
      <c r="AQ3142" s="5" t="s">
        <v>2695</v>
      </c>
      <c r="AR3142" s="5" t="s">
        <v>2203</v>
      </c>
    </row>
    <row r="3143" spans="1:44">
      <c r="A3143" s="87" t="s">
        <v>562</v>
      </c>
      <c r="B3143" s="5">
        <v>1010424</v>
      </c>
      <c r="C3143" s="5" t="s">
        <v>565</v>
      </c>
      <c r="D3143" s="5" t="s">
        <v>55</v>
      </c>
      <c r="E3143" s="5" t="s">
        <v>2577</v>
      </c>
      <c r="F3143" s="5" t="s">
        <v>2234</v>
      </c>
      <c r="G3143" s="5" t="s">
        <v>2673</v>
      </c>
      <c r="H3143" s="6">
        <v>41738</v>
      </c>
      <c r="I3143" s="5" t="s">
        <v>575</v>
      </c>
      <c r="J3143" s="5" t="s">
        <v>653</v>
      </c>
      <c r="K3143" s="5" t="s">
        <v>568</v>
      </c>
      <c r="L3143" s="7">
        <v>6</v>
      </c>
      <c r="M3143" s="7" t="s">
        <v>287</v>
      </c>
      <c r="N3143" s="8">
        <v>4565</v>
      </c>
      <c r="O3143" s="122">
        <v>0.02</v>
      </c>
      <c r="P3143" s="10">
        <f t="shared" si="620"/>
        <v>91</v>
      </c>
      <c r="Q3143" s="122">
        <v>5.0000000000000001E-3</v>
      </c>
      <c r="R3143" s="10">
        <f t="shared" si="621"/>
        <v>23</v>
      </c>
      <c r="S3143" s="122">
        <f t="shared" si="622"/>
        <v>2.4972617743702082E-2</v>
      </c>
      <c r="T3143" s="10">
        <f t="shared" si="623"/>
        <v>114</v>
      </c>
      <c r="U3143" s="10">
        <f t="shared" si="632"/>
        <v>4679</v>
      </c>
      <c r="V3143" s="11">
        <v>4679</v>
      </c>
      <c r="W3143" s="12">
        <f t="shared" si="624"/>
        <v>114</v>
      </c>
      <c r="X3143" s="123">
        <f t="shared" si="625"/>
        <v>2.5000000000000001E-2</v>
      </c>
      <c r="Y3143" s="124" t="str">
        <f t="shared" si="626"/>
        <v>0.00%-8.40%</v>
      </c>
      <c r="Z3143" s="15"/>
      <c r="AA3143" s="15"/>
      <c r="AB3143" s="15"/>
      <c r="AC3143" s="125"/>
      <c r="AD3143" s="8">
        <f t="shared" si="627"/>
        <v>0</v>
      </c>
      <c r="AE3143" s="17">
        <f t="shared" si="628"/>
        <v>4679</v>
      </c>
      <c r="AF3143" s="18">
        <f t="shared" si="629"/>
        <v>114</v>
      </c>
      <c r="AG3143" s="126">
        <f t="shared" si="630"/>
        <v>2.4972617743702186E-2</v>
      </c>
      <c r="AH3143" s="20">
        <v>13.6</v>
      </c>
      <c r="AI3143" s="20">
        <v>750</v>
      </c>
      <c r="AJ3143" s="20"/>
      <c r="AK3143" s="20">
        <v>688</v>
      </c>
      <c r="AL3143" s="20">
        <f t="shared" si="631"/>
        <v>73322.399999999994</v>
      </c>
      <c r="AM3143" s="7" t="s">
        <v>287</v>
      </c>
      <c r="AN3143" s="20"/>
      <c r="AO3143" s="21"/>
      <c r="AP3143" s="21"/>
      <c r="AQ3143" s="5" t="s">
        <v>2695</v>
      </c>
      <c r="AR3143" s="5" t="s">
        <v>2203</v>
      </c>
    </row>
    <row r="3144" spans="1:44">
      <c r="A3144" s="87" t="s">
        <v>562</v>
      </c>
      <c r="B3144" s="5">
        <v>1010508</v>
      </c>
      <c r="C3144" s="5" t="s">
        <v>565</v>
      </c>
      <c r="D3144" s="5" t="s">
        <v>55</v>
      </c>
      <c r="E3144" s="5" t="s">
        <v>2577</v>
      </c>
      <c r="F3144" s="5" t="s">
        <v>2234</v>
      </c>
      <c r="G3144" s="5" t="s">
        <v>2673</v>
      </c>
      <c r="H3144" s="6">
        <v>41747</v>
      </c>
      <c r="I3144" s="5" t="s">
        <v>575</v>
      </c>
      <c r="J3144" s="5" t="s">
        <v>2642</v>
      </c>
      <c r="K3144" s="5" t="s">
        <v>568</v>
      </c>
      <c r="L3144" s="7">
        <v>6</v>
      </c>
      <c r="M3144" s="7" t="s">
        <v>287</v>
      </c>
      <c r="N3144" s="8">
        <v>4524</v>
      </c>
      <c r="O3144" s="122">
        <v>0.02</v>
      </c>
      <c r="P3144" s="10">
        <f t="shared" si="620"/>
        <v>90</v>
      </c>
      <c r="Q3144" s="122">
        <v>5.0000000000000001E-3</v>
      </c>
      <c r="R3144" s="10">
        <f t="shared" si="621"/>
        <v>23</v>
      </c>
      <c r="S3144" s="122">
        <f t="shared" si="622"/>
        <v>2.4977895667550841E-2</v>
      </c>
      <c r="T3144" s="10">
        <f t="shared" si="623"/>
        <v>113</v>
      </c>
      <c r="U3144" s="10">
        <f t="shared" si="632"/>
        <v>4637</v>
      </c>
      <c r="V3144" s="11">
        <v>4682.3399999999992</v>
      </c>
      <c r="W3144" s="12">
        <f t="shared" si="624"/>
        <v>158.33999999999924</v>
      </c>
      <c r="X3144" s="123">
        <f t="shared" si="625"/>
        <v>3.5000000000000003E-2</v>
      </c>
      <c r="Y3144" s="124" t="str">
        <f t="shared" si="626"/>
        <v>0.00%-8.40%</v>
      </c>
      <c r="Z3144" s="15"/>
      <c r="AA3144" s="15"/>
      <c r="AB3144" s="15"/>
      <c r="AC3144" s="125"/>
      <c r="AD3144" s="8">
        <f t="shared" si="627"/>
        <v>0</v>
      </c>
      <c r="AE3144" s="17">
        <f t="shared" si="628"/>
        <v>4682.3399999999992</v>
      </c>
      <c r="AF3144" s="18">
        <f t="shared" si="629"/>
        <v>158.33999999999924</v>
      </c>
      <c r="AG3144" s="126">
        <f t="shared" si="630"/>
        <v>3.499999999999992E-2</v>
      </c>
      <c r="AH3144" s="20">
        <v>13.6</v>
      </c>
      <c r="AI3144" s="20">
        <v>650</v>
      </c>
      <c r="AJ3144" s="20"/>
      <c r="AK3144" s="20">
        <v>688</v>
      </c>
      <c r="AL3144" s="20">
        <f t="shared" si="631"/>
        <v>72167.823999999993</v>
      </c>
      <c r="AM3144" s="7" t="s">
        <v>287</v>
      </c>
      <c r="AN3144" s="20"/>
      <c r="AO3144" s="21" t="s">
        <v>2719</v>
      </c>
      <c r="AP3144" s="21"/>
      <c r="AQ3144" s="5" t="s">
        <v>2695</v>
      </c>
      <c r="AR3144" s="5" t="s">
        <v>2203</v>
      </c>
    </row>
    <row r="3145" spans="1:44">
      <c r="A3145" s="87" t="s">
        <v>562</v>
      </c>
      <c r="B3145" s="5">
        <v>1012798</v>
      </c>
      <c r="C3145" s="5" t="s">
        <v>565</v>
      </c>
      <c r="D3145" s="5" t="s">
        <v>55</v>
      </c>
      <c r="E3145" s="5" t="s">
        <v>2577</v>
      </c>
      <c r="F3145" s="5" t="s">
        <v>2234</v>
      </c>
      <c r="G3145" s="5" t="s">
        <v>2673</v>
      </c>
      <c r="H3145" s="6">
        <v>42485</v>
      </c>
      <c r="I3145" s="5" t="s">
        <v>575</v>
      </c>
      <c r="J3145" s="5" t="s">
        <v>653</v>
      </c>
      <c r="K3145" s="5" t="s">
        <v>568</v>
      </c>
      <c r="L3145" s="7">
        <v>6</v>
      </c>
      <c r="M3145" s="7" t="s">
        <v>287</v>
      </c>
      <c r="N3145" s="8">
        <v>4555</v>
      </c>
      <c r="O3145" s="122">
        <v>0.02</v>
      </c>
      <c r="P3145" s="10">
        <f t="shared" si="620"/>
        <v>91</v>
      </c>
      <c r="Q3145" s="122">
        <v>5.0000000000000001E-3</v>
      </c>
      <c r="R3145" s="10">
        <f t="shared" si="621"/>
        <v>23</v>
      </c>
      <c r="S3145" s="122">
        <f t="shared" si="622"/>
        <v>2.5027442371020857E-2</v>
      </c>
      <c r="T3145" s="10">
        <f t="shared" si="623"/>
        <v>114</v>
      </c>
      <c r="U3145" s="10">
        <f t="shared" si="632"/>
        <v>4669</v>
      </c>
      <c r="V3145" s="11">
        <v>4669</v>
      </c>
      <c r="W3145" s="12">
        <f t="shared" si="624"/>
        <v>114</v>
      </c>
      <c r="X3145" s="123">
        <f t="shared" si="625"/>
        <v>2.5000000000000001E-2</v>
      </c>
      <c r="Y3145" s="124" t="str">
        <f t="shared" si="626"/>
        <v>0.00%-8.40%</v>
      </c>
      <c r="Z3145" s="15"/>
      <c r="AA3145" s="15"/>
      <c r="AB3145" s="15"/>
      <c r="AC3145" s="125"/>
      <c r="AD3145" s="8">
        <f t="shared" si="627"/>
        <v>0</v>
      </c>
      <c r="AE3145" s="17">
        <f t="shared" si="628"/>
        <v>4669</v>
      </c>
      <c r="AF3145" s="18">
        <f t="shared" si="629"/>
        <v>114</v>
      </c>
      <c r="AG3145" s="126">
        <f t="shared" si="630"/>
        <v>2.5027442371020836E-2</v>
      </c>
      <c r="AH3145" s="20">
        <v>13.6</v>
      </c>
      <c r="AI3145" s="20">
        <v>750</v>
      </c>
      <c r="AJ3145" s="20"/>
      <c r="AK3145" s="20">
        <v>688</v>
      </c>
      <c r="AL3145" s="20">
        <f t="shared" si="631"/>
        <v>73186.399999999994</v>
      </c>
      <c r="AM3145" s="7" t="s">
        <v>287</v>
      </c>
      <c r="AN3145" s="20"/>
      <c r="AO3145" s="21"/>
      <c r="AP3145" s="21"/>
      <c r="AQ3145" s="5" t="s">
        <v>2695</v>
      </c>
      <c r="AR3145" s="5" t="s">
        <v>2203</v>
      </c>
    </row>
    <row r="3146" spans="1:44">
      <c r="A3146" s="87" t="s">
        <v>562</v>
      </c>
      <c r="B3146" s="5">
        <v>1012834</v>
      </c>
      <c r="C3146" s="5" t="s">
        <v>565</v>
      </c>
      <c r="D3146" s="5" t="s">
        <v>55</v>
      </c>
      <c r="E3146" s="5" t="s">
        <v>2577</v>
      </c>
      <c r="F3146" s="5" t="s">
        <v>2234</v>
      </c>
      <c r="G3146" s="5" t="s">
        <v>2673</v>
      </c>
      <c r="H3146" s="6">
        <v>42485</v>
      </c>
      <c r="I3146" s="5" t="s">
        <v>575</v>
      </c>
      <c r="J3146" s="5" t="s">
        <v>627</v>
      </c>
      <c r="K3146" s="5" t="s">
        <v>568</v>
      </c>
      <c r="L3146" s="7">
        <v>6</v>
      </c>
      <c r="M3146" s="7" t="s">
        <v>287</v>
      </c>
      <c r="N3146" s="8">
        <v>4136</v>
      </c>
      <c r="O3146" s="122">
        <v>0.02</v>
      </c>
      <c r="P3146" s="10">
        <f t="shared" si="620"/>
        <v>83</v>
      </c>
      <c r="Q3146" s="122">
        <v>5.0000000000000001E-3</v>
      </c>
      <c r="R3146" s="10">
        <f t="shared" si="621"/>
        <v>21</v>
      </c>
      <c r="S3146" s="122">
        <f t="shared" si="622"/>
        <v>2.5145067698259187E-2</v>
      </c>
      <c r="T3146" s="10">
        <f t="shared" si="623"/>
        <v>104</v>
      </c>
      <c r="U3146" s="10">
        <f t="shared" si="632"/>
        <v>4240</v>
      </c>
      <c r="V3146" s="11">
        <v>4218.72</v>
      </c>
      <c r="W3146" s="12">
        <f t="shared" si="624"/>
        <v>82.720000000000255</v>
      </c>
      <c r="X3146" s="123">
        <f t="shared" si="625"/>
        <v>0.02</v>
      </c>
      <c r="Y3146" s="124" t="str">
        <f t="shared" si="626"/>
        <v>0.00%-8.40%</v>
      </c>
      <c r="Z3146" s="15"/>
      <c r="AA3146" s="15"/>
      <c r="AB3146" s="15"/>
      <c r="AC3146" s="125"/>
      <c r="AD3146" s="8">
        <f t="shared" si="627"/>
        <v>0</v>
      </c>
      <c r="AE3146" s="17">
        <f t="shared" si="628"/>
        <v>4218.72</v>
      </c>
      <c r="AF3146" s="18">
        <f t="shared" si="629"/>
        <v>82.720000000000255</v>
      </c>
      <c r="AG3146" s="126">
        <f t="shared" si="630"/>
        <v>2.0000000000000018E-2</v>
      </c>
      <c r="AH3146" s="20">
        <v>13.6</v>
      </c>
      <c r="AI3146" s="20">
        <v>450</v>
      </c>
      <c r="AJ3146" s="20"/>
      <c r="AK3146" s="20">
        <v>688</v>
      </c>
      <c r="AL3146" s="20">
        <f t="shared" si="631"/>
        <v>63462.592000000004</v>
      </c>
      <c r="AM3146" s="7" t="s">
        <v>287</v>
      </c>
      <c r="AN3146" s="20"/>
      <c r="AO3146" s="21"/>
      <c r="AP3146" s="21"/>
      <c r="AQ3146" s="5" t="s">
        <v>2695</v>
      </c>
      <c r="AR3146" s="5" t="s">
        <v>2203</v>
      </c>
    </row>
    <row r="3147" spans="1:44">
      <c r="A3147" s="87" t="s">
        <v>562</v>
      </c>
      <c r="B3147" s="5">
        <v>1013364</v>
      </c>
      <c r="C3147" s="5" t="s">
        <v>565</v>
      </c>
      <c r="D3147" s="5" t="s">
        <v>55</v>
      </c>
      <c r="E3147" s="5" t="s">
        <v>2577</v>
      </c>
      <c r="F3147" s="5" t="s">
        <v>2234</v>
      </c>
      <c r="G3147" s="5" t="s">
        <v>2673</v>
      </c>
      <c r="H3147" s="6">
        <v>42665</v>
      </c>
      <c r="I3147" s="5" t="s">
        <v>575</v>
      </c>
      <c r="J3147" s="5" t="s">
        <v>627</v>
      </c>
      <c r="K3147" s="5" t="s">
        <v>568</v>
      </c>
      <c r="L3147" s="7">
        <v>6</v>
      </c>
      <c r="M3147" s="7" t="s">
        <v>287</v>
      </c>
      <c r="N3147" s="8">
        <v>4369</v>
      </c>
      <c r="O3147" s="122">
        <v>0.02</v>
      </c>
      <c r="P3147" s="10">
        <f t="shared" ref="P3147:P3194" si="633">ROUND(N3147*O3147,0)</f>
        <v>87</v>
      </c>
      <c r="Q3147" s="122">
        <v>5.0000000000000001E-3</v>
      </c>
      <c r="R3147" s="10">
        <f t="shared" ref="R3147:R3194" si="634">ROUND(N3147*Q3147,0)</f>
        <v>22</v>
      </c>
      <c r="S3147" s="122">
        <f t="shared" ref="S3147:S3194" si="635">T3147/N3147</f>
        <v>2.4948500801098651E-2</v>
      </c>
      <c r="T3147" s="10">
        <f t="shared" ref="T3147:T3194" si="636">P3147+R3147</f>
        <v>109</v>
      </c>
      <c r="U3147" s="10">
        <f t="shared" si="632"/>
        <v>4478</v>
      </c>
      <c r="V3147" s="11">
        <v>4478</v>
      </c>
      <c r="W3147" s="12">
        <f t="shared" ref="W3147:W3194" si="637">V3147-N3147</f>
        <v>109</v>
      </c>
      <c r="X3147" s="123">
        <f t="shared" ref="X3147:X3194" si="638">ROUND(V3147/N3147-1,4)</f>
        <v>2.4899999999999999E-2</v>
      </c>
      <c r="Y3147" s="124" t="str">
        <f t="shared" ref="Y3147:Y3194" si="639">IF(OR(L3147=1,L3147=2,L3147=4),TEXT(S3147*0.8,"0.00%")&amp;"-"&amp;TEXT(S3147*1.2,"0.00%"),IF(OR(L3147=3,L3147=6),TEXT(0,"0.00%")&amp;"-"&amp;TEXT(7%*1.2,"0.00%"),IF(OR(L3147=5,L3147=7),TEXT((R3147/N3147),"0.00%")&amp;"-"&amp;TEXT((R3147/N3147)+7%,"0.00%"),"")))</f>
        <v>0.00%-8.40%</v>
      </c>
      <c r="Z3147" s="15"/>
      <c r="AA3147" s="15"/>
      <c r="AB3147" s="15"/>
      <c r="AC3147" s="125"/>
      <c r="AD3147" s="8">
        <f t="shared" ref="AD3147:AD3194" si="640">ROUND(N3147*AC3147,0)</f>
        <v>0</v>
      </c>
      <c r="AE3147" s="17">
        <f t="shared" ref="AE3147:AE3194" si="641">V3147+AD3147</f>
        <v>4478</v>
      </c>
      <c r="AF3147" s="18">
        <f t="shared" ref="AF3147:AF3194" si="642">AE3147-N3147</f>
        <v>109</v>
      </c>
      <c r="AG3147" s="126">
        <f t="shared" ref="AG3147:AG3194" si="643">AE3147/N3147-1</f>
        <v>2.4948500801098561E-2</v>
      </c>
      <c r="AH3147" s="20">
        <v>13.6</v>
      </c>
      <c r="AI3147" s="20">
        <v>450</v>
      </c>
      <c r="AJ3147" s="20"/>
      <c r="AK3147" s="20">
        <v>688</v>
      </c>
      <c r="AL3147" s="20">
        <f t="shared" ref="AL3147:AL3194" si="644">AE3147*AH3147+AI3147*12+AK3147+IF(AB3147="",AJ3147,IF(AB3147="D",5000,IF(AB3147="C",1000,0)))*12</f>
        <v>66988.799999999988</v>
      </c>
      <c r="AM3147" s="7" t="s">
        <v>287</v>
      </c>
      <c r="AN3147" s="20"/>
      <c r="AO3147" s="21"/>
      <c r="AP3147" s="21"/>
      <c r="AQ3147" s="5" t="s">
        <v>2695</v>
      </c>
      <c r="AR3147" s="5" t="s">
        <v>2203</v>
      </c>
    </row>
    <row r="3148" spans="1:44">
      <c r="A3148" s="87" t="s">
        <v>562</v>
      </c>
      <c r="B3148" s="5">
        <v>1013472</v>
      </c>
      <c r="C3148" s="5" t="s">
        <v>565</v>
      </c>
      <c r="D3148" s="5" t="s">
        <v>55</v>
      </c>
      <c r="E3148" s="5" t="s">
        <v>2577</v>
      </c>
      <c r="F3148" s="5" t="s">
        <v>2234</v>
      </c>
      <c r="G3148" s="5" t="s">
        <v>2673</v>
      </c>
      <c r="H3148" s="6">
        <v>42672</v>
      </c>
      <c r="I3148" s="5" t="s">
        <v>575</v>
      </c>
      <c r="J3148" s="5" t="s">
        <v>2642</v>
      </c>
      <c r="K3148" s="5" t="s">
        <v>568</v>
      </c>
      <c r="L3148" s="7">
        <v>6</v>
      </c>
      <c r="M3148" s="7" t="s">
        <v>287</v>
      </c>
      <c r="N3148" s="8">
        <v>4419</v>
      </c>
      <c r="O3148" s="122">
        <v>0.02</v>
      </c>
      <c r="P3148" s="10">
        <f t="shared" si="633"/>
        <v>88</v>
      </c>
      <c r="Q3148" s="122">
        <v>5.0000000000000001E-3</v>
      </c>
      <c r="R3148" s="10">
        <f t="shared" si="634"/>
        <v>22</v>
      </c>
      <c r="S3148" s="122">
        <f t="shared" si="635"/>
        <v>2.4892509617560534E-2</v>
      </c>
      <c r="T3148" s="10">
        <f t="shared" si="636"/>
        <v>110</v>
      </c>
      <c r="U3148" s="10">
        <f t="shared" si="632"/>
        <v>4529</v>
      </c>
      <c r="V3148" s="11">
        <v>4529.4749999999995</v>
      </c>
      <c r="W3148" s="12">
        <f t="shared" si="637"/>
        <v>110.47499999999945</v>
      </c>
      <c r="X3148" s="123">
        <f t="shared" si="638"/>
        <v>2.5000000000000001E-2</v>
      </c>
      <c r="Y3148" s="124" t="str">
        <f t="shared" si="639"/>
        <v>0.00%-8.40%</v>
      </c>
      <c r="Z3148" s="15"/>
      <c r="AA3148" s="15"/>
      <c r="AB3148" s="15"/>
      <c r="AC3148" s="125"/>
      <c r="AD3148" s="8">
        <f t="shared" si="640"/>
        <v>0</v>
      </c>
      <c r="AE3148" s="17">
        <f t="shared" si="641"/>
        <v>4529.4749999999995</v>
      </c>
      <c r="AF3148" s="18">
        <f t="shared" si="642"/>
        <v>110.47499999999945</v>
      </c>
      <c r="AG3148" s="126">
        <f t="shared" si="643"/>
        <v>2.4999999999999911E-2</v>
      </c>
      <c r="AH3148" s="20">
        <v>13.6</v>
      </c>
      <c r="AI3148" s="20">
        <v>650</v>
      </c>
      <c r="AJ3148" s="20"/>
      <c r="AK3148" s="20">
        <v>688</v>
      </c>
      <c r="AL3148" s="20">
        <f t="shared" si="644"/>
        <v>70088.859999999986</v>
      </c>
      <c r="AM3148" s="7" t="s">
        <v>287</v>
      </c>
      <c r="AN3148" s="20"/>
      <c r="AO3148" s="21"/>
      <c r="AP3148" s="21"/>
      <c r="AQ3148" s="5" t="s">
        <v>2695</v>
      </c>
      <c r="AR3148" s="5" t="s">
        <v>2203</v>
      </c>
    </row>
    <row r="3149" spans="1:44">
      <c r="A3149" s="87" t="s">
        <v>562</v>
      </c>
      <c r="B3149" s="5">
        <v>1013649</v>
      </c>
      <c r="C3149" s="5" t="s">
        <v>565</v>
      </c>
      <c r="D3149" s="5" t="s">
        <v>55</v>
      </c>
      <c r="E3149" s="5" t="s">
        <v>2577</v>
      </c>
      <c r="F3149" s="5" t="s">
        <v>2234</v>
      </c>
      <c r="G3149" s="5" t="s">
        <v>2673</v>
      </c>
      <c r="H3149" s="6">
        <v>42686</v>
      </c>
      <c r="I3149" s="5" t="s">
        <v>575</v>
      </c>
      <c r="J3149" s="5" t="s">
        <v>2642</v>
      </c>
      <c r="K3149" s="5" t="s">
        <v>568</v>
      </c>
      <c r="L3149" s="7">
        <v>6</v>
      </c>
      <c r="M3149" s="7" t="s">
        <v>287</v>
      </c>
      <c r="N3149" s="8">
        <v>4563</v>
      </c>
      <c r="O3149" s="122">
        <v>0.02</v>
      </c>
      <c r="P3149" s="10">
        <f t="shared" si="633"/>
        <v>91</v>
      </c>
      <c r="Q3149" s="122">
        <v>5.0000000000000001E-3</v>
      </c>
      <c r="R3149" s="10">
        <f t="shared" si="634"/>
        <v>23</v>
      </c>
      <c r="S3149" s="122">
        <f t="shared" si="635"/>
        <v>2.4983563445101907E-2</v>
      </c>
      <c r="T3149" s="10">
        <f t="shared" si="636"/>
        <v>114</v>
      </c>
      <c r="U3149" s="10">
        <f t="shared" si="632"/>
        <v>4677</v>
      </c>
      <c r="V3149" s="11">
        <v>4677</v>
      </c>
      <c r="W3149" s="12">
        <f t="shared" si="637"/>
        <v>114</v>
      </c>
      <c r="X3149" s="123">
        <f t="shared" si="638"/>
        <v>2.5000000000000001E-2</v>
      </c>
      <c r="Y3149" s="124" t="str">
        <f t="shared" si="639"/>
        <v>0.00%-8.40%</v>
      </c>
      <c r="Z3149" s="15"/>
      <c r="AA3149" s="15"/>
      <c r="AB3149" s="15"/>
      <c r="AC3149" s="125"/>
      <c r="AD3149" s="8">
        <f t="shared" si="640"/>
        <v>0</v>
      </c>
      <c r="AE3149" s="17">
        <f t="shared" si="641"/>
        <v>4677</v>
      </c>
      <c r="AF3149" s="18">
        <f t="shared" si="642"/>
        <v>114</v>
      </c>
      <c r="AG3149" s="126">
        <f t="shared" si="643"/>
        <v>2.4983563445101886E-2</v>
      </c>
      <c r="AH3149" s="20">
        <v>13.6</v>
      </c>
      <c r="AI3149" s="20">
        <v>650</v>
      </c>
      <c r="AJ3149" s="20"/>
      <c r="AK3149" s="20">
        <v>688</v>
      </c>
      <c r="AL3149" s="20">
        <f t="shared" si="644"/>
        <v>72095.199999999997</v>
      </c>
      <c r="AM3149" s="7" t="s">
        <v>287</v>
      </c>
      <c r="AN3149" s="20"/>
      <c r="AO3149" s="21"/>
      <c r="AP3149" s="21"/>
      <c r="AQ3149" s="5" t="s">
        <v>2695</v>
      </c>
      <c r="AR3149" s="5" t="s">
        <v>2203</v>
      </c>
    </row>
    <row r="3150" spans="1:44">
      <c r="A3150" s="87" t="s">
        <v>562</v>
      </c>
      <c r="B3150" s="5">
        <v>1013737</v>
      </c>
      <c r="C3150" s="5" t="s">
        <v>565</v>
      </c>
      <c r="D3150" s="5" t="s">
        <v>55</v>
      </c>
      <c r="E3150" s="5" t="s">
        <v>2577</v>
      </c>
      <c r="F3150" s="5" t="s">
        <v>2234</v>
      </c>
      <c r="G3150" s="5" t="s">
        <v>2673</v>
      </c>
      <c r="H3150" s="6">
        <v>42691</v>
      </c>
      <c r="I3150" s="5" t="s">
        <v>575</v>
      </c>
      <c r="J3150" s="5" t="s">
        <v>2644</v>
      </c>
      <c r="K3150" s="5" t="s">
        <v>568</v>
      </c>
      <c r="L3150" s="7">
        <v>6</v>
      </c>
      <c r="M3150" s="7" t="s">
        <v>287</v>
      </c>
      <c r="N3150" s="8">
        <v>4500</v>
      </c>
      <c r="O3150" s="122">
        <v>0.02</v>
      </c>
      <c r="P3150" s="10">
        <f t="shared" si="633"/>
        <v>90</v>
      </c>
      <c r="Q3150" s="122">
        <v>5.0000000000000001E-3</v>
      </c>
      <c r="R3150" s="10">
        <f t="shared" si="634"/>
        <v>23</v>
      </c>
      <c r="S3150" s="122">
        <f t="shared" si="635"/>
        <v>2.5111111111111112E-2</v>
      </c>
      <c r="T3150" s="10">
        <f t="shared" si="636"/>
        <v>113</v>
      </c>
      <c r="U3150" s="10">
        <f t="shared" si="632"/>
        <v>4613</v>
      </c>
      <c r="V3150" s="11">
        <v>4590</v>
      </c>
      <c r="W3150" s="12">
        <f t="shared" si="637"/>
        <v>90</v>
      </c>
      <c r="X3150" s="123">
        <f t="shared" si="638"/>
        <v>0.02</v>
      </c>
      <c r="Y3150" s="124" t="str">
        <f t="shared" si="639"/>
        <v>0.00%-8.40%</v>
      </c>
      <c r="Z3150" s="15"/>
      <c r="AA3150" s="15"/>
      <c r="AB3150" s="15"/>
      <c r="AC3150" s="125"/>
      <c r="AD3150" s="8">
        <f t="shared" si="640"/>
        <v>0</v>
      </c>
      <c r="AE3150" s="17">
        <f t="shared" si="641"/>
        <v>4590</v>
      </c>
      <c r="AF3150" s="18">
        <f t="shared" si="642"/>
        <v>90</v>
      </c>
      <c r="AG3150" s="126">
        <f t="shared" si="643"/>
        <v>2.0000000000000018E-2</v>
      </c>
      <c r="AH3150" s="20">
        <v>13.6</v>
      </c>
      <c r="AI3150" s="20">
        <v>650</v>
      </c>
      <c r="AJ3150" s="20"/>
      <c r="AK3150" s="20">
        <v>688</v>
      </c>
      <c r="AL3150" s="20">
        <f t="shared" si="644"/>
        <v>70912</v>
      </c>
      <c r="AM3150" s="7" t="s">
        <v>287</v>
      </c>
      <c r="AN3150" s="20"/>
      <c r="AO3150" s="21"/>
      <c r="AP3150" s="21"/>
      <c r="AQ3150" s="5" t="s">
        <v>2695</v>
      </c>
      <c r="AR3150" s="5" t="s">
        <v>2203</v>
      </c>
    </row>
    <row r="3151" spans="1:44">
      <c r="A3151" s="87" t="s">
        <v>562</v>
      </c>
      <c r="B3151" s="5">
        <v>1013738</v>
      </c>
      <c r="C3151" s="5" t="s">
        <v>565</v>
      </c>
      <c r="D3151" s="5" t="s">
        <v>55</v>
      </c>
      <c r="E3151" s="5" t="s">
        <v>2577</v>
      </c>
      <c r="F3151" s="5" t="s">
        <v>2234</v>
      </c>
      <c r="G3151" s="5" t="s">
        <v>2673</v>
      </c>
      <c r="H3151" s="6">
        <v>42691</v>
      </c>
      <c r="I3151" s="5" t="s">
        <v>575</v>
      </c>
      <c r="J3151" s="5" t="s">
        <v>627</v>
      </c>
      <c r="K3151" s="5" t="s">
        <v>568</v>
      </c>
      <c r="L3151" s="7">
        <v>6</v>
      </c>
      <c r="M3151" s="7" t="s">
        <v>287</v>
      </c>
      <c r="N3151" s="8">
        <v>4224</v>
      </c>
      <c r="O3151" s="122">
        <v>0.02</v>
      </c>
      <c r="P3151" s="10">
        <f t="shared" si="633"/>
        <v>84</v>
      </c>
      <c r="Q3151" s="122">
        <v>5.0000000000000001E-3</v>
      </c>
      <c r="R3151" s="10">
        <f t="shared" si="634"/>
        <v>21</v>
      </c>
      <c r="S3151" s="122">
        <f t="shared" si="635"/>
        <v>2.4857954545454544E-2</v>
      </c>
      <c r="T3151" s="10">
        <f t="shared" si="636"/>
        <v>105</v>
      </c>
      <c r="U3151" s="10">
        <f t="shared" si="632"/>
        <v>4329</v>
      </c>
      <c r="V3151" s="11">
        <v>4308.4800000000005</v>
      </c>
      <c r="W3151" s="12">
        <f t="shared" si="637"/>
        <v>84.480000000000473</v>
      </c>
      <c r="X3151" s="123">
        <f t="shared" si="638"/>
        <v>0.02</v>
      </c>
      <c r="Y3151" s="124" t="str">
        <f t="shared" si="639"/>
        <v>0.00%-8.40%</v>
      </c>
      <c r="Z3151" s="15"/>
      <c r="AA3151" s="15"/>
      <c r="AB3151" s="15"/>
      <c r="AC3151" s="125"/>
      <c r="AD3151" s="8">
        <f t="shared" si="640"/>
        <v>0</v>
      </c>
      <c r="AE3151" s="17">
        <f t="shared" si="641"/>
        <v>4308.4800000000005</v>
      </c>
      <c r="AF3151" s="18">
        <f t="shared" si="642"/>
        <v>84.480000000000473</v>
      </c>
      <c r="AG3151" s="126">
        <f t="shared" si="643"/>
        <v>2.0000000000000018E-2</v>
      </c>
      <c r="AH3151" s="20">
        <v>13.6</v>
      </c>
      <c r="AI3151" s="20">
        <v>450</v>
      </c>
      <c r="AJ3151" s="20"/>
      <c r="AK3151" s="20">
        <v>688</v>
      </c>
      <c r="AL3151" s="20">
        <f t="shared" si="644"/>
        <v>64683.328000000001</v>
      </c>
      <c r="AM3151" s="7" t="s">
        <v>287</v>
      </c>
      <c r="AN3151" s="20"/>
      <c r="AO3151" s="21"/>
      <c r="AP3151" s="21"/>
      <c r="AQ3151" s="5" t="s">
        <v>2695</v>
      </c>
      <c r="AR3151" s="5" t="s">
        <v>2203</v>
      </c>
    </row>
    <row r="3152" spans="1:44">
      <c r="A3152" s="87" t="s">
        <v>562</v>
      </c>
      <c r="B3152" s="5">
        <v>1014874</v>
      </c>
      <c r="C3152" s="5" t="s">
        <v>565</v>
      </c>
      <c r="D3152" s="5" t="s">
        <v>55</v>
      </c>
      <c r="E3152" s="5" t="s">
        <v>2577</v>
      </c>
      <c r="F3152" s="5" t="s">
        <v>2234</v>
      </c>
      <c r="G3152" s="5" t="s">
        <v>2673</v>
      </c>
      <c r="H3152" s="6">
        <v>42818</v>
      </c>
      <c r="I3152" s="5" t="s">
        <v>575</v>
      </c>
      <c r="J3152" s="5" t="s">
        <v>2642</v>
      </c>
      <c r="K3152" s="5" t="s">
        <v>568</v>
      </c>
      <c r="L3152" s="7">
        <v>6</v>
      </c>
      <c r="M3152" s="7" t="s">
        <v>287</v>
      </c>
      <c r="N3152" s="8">
        <v>4531</v>
      </c>
      <c r="O3152" s="122">
        <v>0.02</v>
      </c>
      <c r="P3152" s="10">
        <f t="shared" si="633"/>
        <v>91</v>
      </c>
      <c r="Q3152" s="122">
        <v>5.0000000000000001E-3</v>
      </c>
      <c r="R3152" s="10">
        <f t="shared" si="634"/>
        <v>23</v>
      </c>
      <c r="S3152" s="122">
        <f t="shared" si="635"/>
        <v>2.5160008828073274E-2</v>
      </c>
      <c r="T3152" s="10">
        <f t="shared" si="636"/>
        <v>114</v>
      </c>
      <c r="U3152" s="10">
        <f t="shared" si="632"/>
        <v>4645</v>
      </c>
      <c r="V3152" s="11">
        <v>4645</v>
      </c>
      <c r="W3152" s="12">
        <f t="shared" si="637"/>
        <v>114</v>
      </c>
      <c r="X3152" s="123">
        <f t="shared" si="638"/>
        <v>2.52E-2</v>
      </c>
      <c r="Y3152" s="124" t="str">
        <f t="shared" si="639"/>
        <v>0.00%-8.40%</v>
      </c>
      <c r="Z3152" s="15"/>
      <c r="AA3152" s="15"/>
      <c r="AB3152" s="15"/>
      <c r="AC3152" s="125"/>
      <c r="AD3152" s="8">
        <f t="shared" si="640"/>
        <v>0</v>
      </c>
      <c r="AE3152" s="17">
        <f t="shared" si="641"/>
        <v>4645</v>
      </c>
      <c r="AF3152" s="18">
        <f t="shared" si="642"/>
        <v>114</v>
      </c>
      <c r="AG3152" s="126">
        <f t="shared" si="643"/>
        <v>2.5160008828073233E-2</v>
      </c>
      <c r="AH3152" s="20">
        <v>13.6</v>
      </c>
      <c r="AI3152" s="20">
        <v>650</v>
      </c>
      <c r="AJ3152" s="20"/>
      <c r="AK3152" s="20">
        <v>688</v>
      </c>
      <c r="AL3152" s="20">
        <f t="shared" si="644"/>
        <v>71660</v>
      </c>
      <c r="AM3152" s="7" t="s">
        <v>287</v>
      </c>
      <c r="AN3152" s="20"/>
      <c r="AO3152" s="21"/>
      <c r="AP3152" s="21"/>
      <c r="AQ3152" s="5" t="s">
        <v>2695</v>
      </c>
      <c r="AR3152" s="5" t="s">
        <v>2203</v>
      </c>
    </row>
    <row r="3153" spans="1:44">
      <c r="A3153" s="87" t="s">
        <v>562</v>
      </c>
      <c r="B3153" s="5">
        <v>1015093</v>
      </c>
      <c r="C3153" s="5" t="s">
        <v>565</v>
      </c>
      <c r="D3153" s="5" t="s">
        <v>55</v>
      </c>
      <c r="E3153" s="5" t="s">
        <v>2577</v>
      </c>
      <c r="F3153" s="5" t="s">
        <v>2234</v>
      </c>
      <c r="G3153" s="5" t="s">
        <v>2673</v>
      </c>
      <c r="H3153" s="6">
        <v>42840</v>
      </c>
      <c r="I3153" s="5" t="s">
        <v>575</v>
      </c>
      <c r="J3153" s="5" t="s">
        <v>2644</v>
      </c>
      <c r="K3153" s="5" t="s">
        <v>568</v>
      </c>
      <c r="L3153" s="7">
        <v>6</v>
      </c>
      <c r="M3153" s="7" t="s">
        <v>287</v>
      </c>
      <c r="N3153" s="8">
        <v>4463</v>
      </c>
      <c r="O3153" s="122">
        <v>0.02</v>
      </c>
      <c r="P3153" s="10">
        <f t="shared" si="633"/>
        <v>89</v>
      </c>
      <c r="Q3153" s="122">
        <v>5.0000000000000001E-3</v>
      </c>
      <c r="R3153" s="10">
        <f t="shared" si="634"/>
        <v>22</v>
      </c>
      <c r="S3153" s="122">
        <f t="shared" si="635"/>
        <v>2.4871162894913736E-2</v>
      </c>
      <c r="T3153" s="10">
        <f t="shared" si="636"/>
        <v>111</v>
      </c>
      <c r="U3153" s="10">
        <f t="shared" si="632"/>
        <v>4574</v>
      </c>
      <c r="V3153" s="11">
        <v>4574</v>
      </c>
      <c r="W3153" s="12">
        <f t="shared" si="637"/>
        <v>111</v>
      </c>
      <c r="X3153" s="123">
        <f t="shared" si="638"/>
        <v>2.4899999999999999E-2</v>
      </c>
      <c r="Y3153" s="124" t="str">
        <f t="shared" si="639"/>
        <v>0.00%-8.40%</v>
      </c>
      <c r="Z3153" s="15"/>
      <c r="AA3153" s="15"/>
      <c r="AB3153" s="15"/>
      <c r="AC3153" s="125"/>
      <c r="AD3153" s="8">
        <f t="shared" si="640"/>
        <v>0</v>
      </c>
      <c r="AE3153" s="17">
        <f t="shared" si="641"/>
        <v>4574</v>
      </c>
      <c r="AF3153" s="18">
        <f t="shared" si="642"/>
        <v>111</v>
      </c>
      <c r="AG3153" s="126">
        <f t="shared" si="643"/>
        <v>2.4871162894913645E-2</v>
      </c>
      <c r="AH3153" s="20">
        <v>13.6</v>
      </c>
      <c r="AI3153" s="20">
        <v>650</v>
      </c>
      <c r="AJ3153" s="20"/>
      <c r="AK3153" s="20">
        <v>688</v>
      </c>
      <c r="AL3153" s="20">
        <f t="shared" si="644"/>
        <v>70694.399999999994</v>
      </c>
      <c r="AM3153" s="7" t="s">
        <v>287</v>
      </c>
      <c r="AN3153" s="20"/>
      <c r="AO3153" s="21"/>
      <c r="AP3153" s="21"/>
      <c r="AQ3153" s="5" t="s">
        <v>2695</v>
      </c>
      <c r="AR3153" s="5" t="s">
        <v>2203</v>
      </c>
    </row>
    <row r="3154" spans="1:44">
      <c r="A3154" s="87" t="s">
        <v>562</v>
      </c>
      <c r="B3154" s="5">
        <v>1015156</v>
      </c>
      <c r="C3154" s="5" t="s">
        <v>565</v>
      </c>
      <c r="D3154" s="5" t="s">
        <v>55</v>
      </c>
      <c r="E3154" s="5" t="s">
        <v>2577</v>
      </c>
      <c r="F3154" s="5" t="s">
        <v>2234</v>
      </c>
      <c r="G3154" s="5" t="s">
        <v>2673</v>
      </c>
      <c r="H3154" s="6">
        <v>42851</v>
      </c>
      <c r="I3154" s="5" t="s">
        <v>575</v>
      </c>
      <c r="J3154" s="5" t="s">
        <v>653</v>
      </c>
      <c r="K3154" s="5" t="s">
        <v>568</v>
      </c>
      <c r="L3154" s="7">
        <v>6</v>
      </c>
      <c r="M3154" s="7" t="s">
        <v>287</v>
      </c>
      <c r="N3154" s="8">
        <v>4561</v>
      </c>
      <c r="O3154" s="122">
        <v>0.02</v>
      </c>
      <c r="P3154" s="10">
        <f t="shared" si="633"/>
        <v>91</v>
      </c>
      <c r="Q3154" s="122">
        <v>5.0000000000000001E-3</v>
      </c>
      <c r="R3154" s="10">
        <f t="shared" si="634"/>
        <v>23</v>
      </c>
      <c r="S3154" s="122">
        <f t="shared" si="635"/>
        <v>2.4994518745889059E-2</v>
      </c>
      <c r="T3154" s="10">
        <f t="shared" si="636"/>
        <v>114</v>
      </c>
      <c r="U3154" s="10">
        <f t="shared" si="632"/>
        <v>4675</v>
      </c>
      <c r="V3154" s="11">
        <v>4606.6099999999997</v>
      </c>
      <c r="W3154" s="12">
        <f t="shared" si="637"/>
        <v>45.609999999999673</v>
      </c>
      <c r="X3154" s="123">
        <f t="shared" si="638"/>
        <v>0.01</v>
      </c>
      <c r="Y3154" s="124" t="str">
        <f t="shared" si="639"/>
        <v>0.00%-8.40%</v>
      </c>
      <c r="Z3154" s="15"/>
      <c r="AA3154" s="15"/>
      <c r="AB3154" s="15"/>
      <c r="AC3154" s="125"/>
      <c r="AD3154" s="8">
        <f t="shared" si="640"/>
        <v>0</v>
      </c>
      <c r="AE3154" s="17">
        <f t="shared" si="641"/>
        <v>4606.6099999999997</v>
      </c>
      <c r="AF3154" s="18">
        <f t="shared" si="642"/>
        <v>45.609999999999673</v>
      </c>
      <c r="AG3154" s="126">
        <f t="shared" si="643"/>
        <v>1.0000000000000009E-2</v>
      </c>
      <c r="AH3154" s="20">
        <v>13.6</v>
      </c>
      <c r="AI3154" s="20">
        <v>750</v>
      </c>
      <c r="AJ3154" s="20"/>
      <c r="AK3154" s="20">
        <v>688</v>
      </c>
      <c r="AL3154" s="20">
        <f t="shared" si="644"/>
        <v>72337.895999999993</v>
      </c>
      <c r="AM3154" s="7" t="s">
        <v>287</v>
      </c>
      <c r="AN3154" s="20"/>
      <c r="AO3154" s="21" t="s">
        <v>2727</v>
      </c>
      <c r="AP3154" s="21"/>
      <c r="AQ3154" s="5" t="s">
        <v>2695</v>
      </c>
      <c r="AR3154" s="5" t="s">
        <v>2203</v>
      </c>
    </row>
    <row r="3155" spans="1:44">
      <c r="A3155" s="87" t="s">
        <v>562</v>
      </c>
      <c r="B3155" s="5">
        <v>1015470</v>
      </c>
      <c r="C3155" s="5" t="s">
        <v>565</v>
      </c>
      <c r="D3155" s="5" t="s">
        <v>55</v>
      </c>
      <c r="E3155" s="5" t="s">
        <v>2577</v>
      </c>
      <c r="F3155" s="5" t="s">
        <v>2234</v>
      </c>
      <c r="G3155" s="5" t="s">
        <v>2673</v>
      </c>
      <c r="H3155" s="6">
        <v>42892</v>
      </c>
      <c r="I3155" s="5" t="s">
        <v>575</v>
      </c>
      <c r="J3155" s="5" t="s">
        <v>2644</v>
      </c>
      <c r="K3155" s="5" t="s">
        <v>568</v>
      </c>
      <c r="L3155" s="7">
        <v>6</v>
      </c>
      <c r="M3155" s="7" t="s">
        <v>287</v>
      </c>
      <c r="N3155" s="8">
        <v>4416</v>
      </c>
      <c r="O3155" s="122">
        <v>0.02</v>
      </c>
      <c r="P3155" s="10">
        <f t="shared" si="633"/>
        <v>88</v>
      </c>
      <c r="Q3155" s="122">
        <v>5.0000000000000001E-3</v>
      </c>
      <c r="R3155" s="10">
        <f t="shared" si="634"/>
        <v>22</v>
      </c>
      <c r="S3155" s="122">
        <f t="shared" si="635"/>
        <v>2.4909420289855072E-2</v>
      </c>
      <c r="T3155" s="10">
        <f t="shared" si="636"/>
        <v>110</v>
      </c>
      <c r="U3155" s="10">
        <f t="shared" si="632"/>
        <v>4526</v>
      </c>
      <c r="V3155" s="11">
        <v>4526</v>
      </c>
      <c r="W3155" s="12">
        <f t="shared" si="637"/>
        <v>110</v>
      </c>
      <c r="X3155" s="123">
        <f t="shared" si="638"/>
        <v>2.4899999999999999E-2</v>
      </c>
      <c r="Y3155" s="124" t="str">
        <f t="shared" si="639"/>
        <v>0.00%-8.40%</v>
      </c>
      <c r="Z3155" s="15"/>
      <c r="AA3155" s="15"/>
      <c r="AB3155" s="15"/>
      <c r="AC3155" s="125"/>
      <c r="AD3155" s="8">
        <f t="shared" si="640"/>
        <v>0</v>
      </c>
      <c r="AE3155" s="17">
        <f t="shared" si="641"/>
        <v>4526</v>
      </c>
      <c r="AF3155" s="18">
        <f t="shared" si="642"/>
        <v>110</v>
      </c>
      <c r="AG3155" s="126">
        <f t="shared" si="643"/>
        <v>2.4909420289854989E-2</v>
      </c>
      <c r="AH3155" s="20">
        <v>13.6</v>
      </c>
      <c r="AI3155" s="20">
        <v>650</v>
      </c>
      <c r="AJ3155" s="20"/>
      <c r="AK3155" s="20">
        <v>688</v>
      </c>
      <c r="AL3155" s="20">
        <f t="shared" si="644"/>
        <v>70041.600000000006</v>
      </c>
      <c r="AM3155" s="7" t="s">
        <v>287</v>
      </c>
      <c r="AN3155" s="20"/>
      <c r="AO3155" s="21"/>
      <c r="AP3155" s="21"/>
      <c r="AQ3155" s="5" t="s">
        <v>2695</v>
      </c>
      <c r="AR3155" s="5" t="s">
        <v>2203</v>
      </c>
    </row>
    <row r="3156" spans="1:44">
      <c r="A3156" s="87" t="s">
        <v>562</v>
      </c>
      <c r="B3156" s="5">
        <v>1016202</v>
      </c>
      <c r="C3156" s="5" t="s">
        <v>565</v>
      </c>
      <c r="D3156" s="5" t="s">
        <v>55</v>
      </c>
      <c r="E3156" s="5" t="s">
        <v>2577</v>
      </c>
      <c r="F3156" s="5" t="s">
        <v>2234</v>
      </c>
      <c r="G3156" s="5" t="s">
        <v>2673</v>
      </c>
      <c r="H3156" s="6">
        <v>42962</v>
      </c>
      <c r="I3156" s="5" t="s">
        <v>575</v>
      </c>
      <c r="J3156" s="5" t="s">
        <v>2642</v>
      </c>
      <c r="K3156" s="5" t="s">
        <v>568</v>
      </c>
      <c r="L3156" s="7">
        <v>6</v>
      </c>
      <c r="M3156" s="7" t="s">
        <v>287</v>
      </c>
      <c r="N3156" s="8">
        <v>4463</v>
      </c>
      <c r="O3156" s="122">
        <v>0.02</v>
      </c>
      <c r="P3156" s="10">
        <f t="shared" si="633"/>
        <v>89</v>
      </c>
      <c r="Q3156" s="122">
        <v>5.0000000000000001E-3</v>
      </c>
      <c r="R3156" s="10">
        <f t="shared" si="634"/>
        <v>22</v>
      </c>
      <c r="S3156" s="122">
        <f t="shared" si="635"/>
        <v>2.4871162894913736E-2</v>
      </c>
      <c r="T3156" s="10">
        <f t="shared" si="636"/>
        <v>111</v>
      </c>
      <c r="U3156" s="10">
        <f t="shared" si="632"/>
        <v>4574</v>
      </c>
      <c r="V3156" s="11">
        <v>4507.63</v>
      </c>
      <c r="W3156" s="12">
        <f t="shared" si="637"/>
        <v>44.630000000000109</v>
      </c>
      <c r="X3156" s="123">
        <f t="shared" si="638"/>
        <v>0.01</v>
      </c>
      <c r="Y3156" s="124" t="str">
        <f t="shared" si="639"/>
        <v>0.00%-8.40%</v>
      </c>
      <c r="Z3156" s="15"/>
      <c r="AA3156" s="15"/>
      <c r="AB3156" s="15"/>
      <c r="AC3156" s="125"/>
      <c r="AD3156" s="8">
        <f t="shared" si="640"/>
        <v>0</v>
      </c>
      <c r="AE3156" s="17">
        <f t="shared" si="641"/>
        <v>4507.63</v>
      </c>
      <c r="AF3156" s="18">
        <f t="shared" si="642"/>
        <v>44.630000000000109</v>
      </c>
      <c r="AG3156" s="126">
        <f t="shared" si="643"/>
        <v>1.0000000000000009E-2</v>
      </c>
      <c r="AH3156" s="20">
        <v>13.6</v>
      </c>
      <c r="AI3156" s="20">
        <v>650</v>
      </c>
      <c r="AJ3156" s="20"/>
      <c r="AK3156" s="20">
        <v>688</v>
      </c>
      <c r="AL3156" s="20">
        <f t="shared" si="644"/>
        <v>69791.767999999996</v>
      </c>
      <c r="AM3156" s="7" t="s">
        <v>287</v>
      </c>
      <c r="AN3156" s="20"/>
      <c r="AO3156" s="21" t="s">
        <v>2727</v>
      </c>
      <c r="AP3156" s="21"/>
      <c r="AQ3156" s="5" t="s">
        <v>2695</v>
      </c>
      <c r="AR3156" s="5" t="s">
        <v>2203</v>
      </c>
    </row>
    <row r="3157" spans="1:44">
      <c r="A3157" s="87" t="s">
        <v>562</v>
      </c>
      <c r="B3157" s="5">
        <v>1016248</v>
      </c>
      <c r="C3157" s="5" t="s">
        <v>565</v>
      </c>
      <c r="D3157" s="5" t="s">
        <v>55</v>
      </c>
      <c r="E3157" s="5" t="s">
        <v>2577</v>
      </c>
      <c r="F3157" s="5" t="s">
        <v>2234</v>
      </c>
      <c r="G3157" s="5" t="s">
        <v>2673</v>
      </c>
      <c r="H3157" s="6">
        <v>42972</v>
      </c>
      <c r="I3157" s="5" t="s">
        <v>575</v>
      </c>
      <c r="J3157" s="5" t="s">
        <v>2642</v>
      </c>
      <c r="K3157" s="5" t="s">
        <v>568</v>
      </c>
      <c r="L3157" s="7">
        <v>6</v>
      </c>
      <c r="M3157" s="7" t="s">
        <v>287</v>
      </c>
      <c r="N3157" s="8">
        <v>4427</v>
      </c>
      <c r="O3157" s="122">
        <v>0.02</v>
      </c>
      <c r="P3157" s="10">
        <f t="shared" si="633"/>
        <v>89</v>
      </c>
      <c r="Q3157" s="122">
        <v>5.0000000000000001E-3</v>
      </c>
      <c r="R3157" s="10">
        <f t="shared" si="634"/>
        <v>22</v>
      </c>
      <c r="S3157" s="122">
        <f t="shared" si="635"/>
        <v>2.5073413146600408E-2</v>
      </c>
      <c r="T3157" s="10">
        <f t="shared" si="636"/>
        <v>111</v>
      </c>
      <c r="U3157" s="10">
        <f t="shared" si="632"/>
        <v>4538</v>
      </c>
      <c r="V3157" s="11">
        <v>4537.6749999999993</v>
      </c>
      <c r="W3157" s="12">
        <f t="shared" si="637"/>
        <v>110.67499999999927</v>
      </c>
      <c r="X3157" s="123">
        <f t="shared" si="638"/>
        <v>2.5000000000000001E-2</v>
      </c>
      <c r="Y3157" s="124" t="str">
        <f t="shared" si="639"/>
        <v>0.00%-8.40%</v>
      </c>
      <c r="Z3157" s="15"/>
      <c r="AA3157" s="15"/>
      <c r="AB3157" s="15"/>
      <c r="AC3157" s="125"/>
      <c r="AD3157" s="8">
        <f t="shared" si="640"/>
        <v>0</v>
      </c>
      <c r="AE3157" s="17">
        <f t="shared" si="641"/>
        <v>4537.6749999999993</v>
      </c>
      <c r="AF3157" s="18">
        <f t="shared" si="642"/>
        <v>110.67499999999927</v>
      </c>
      <c r="AG3157" s="126">
        <f t="shared" si="643"/>
        <v>2.4999999999999911E-2</v>
      </c>
      <c r="AH3157" s="20">
        <v>13.6</v>
      </c>
      <c r="AI3157" s="20">
        <v>650</v>
      </c>
      <c r="AJ3157" s="20"/>
      <c r="AK3157" s="20">
        <v>688</v>
      </c>
      <c r="AL3157" s="20">
        <f t="shared" si="644"/>
        <v>70200.37999999999</v>
      </c>
      <c r="AM3157" s="7" t="s">
        <v>287</v>
      </c>
      <c r="AN3157" s="20"/>
      <c r="AO3157" s="21"/>
      <c r="AP3157" s="21"/>
      <c r="AQ3157" s="5" t="s">
        <v>2695</v>
      </c>
      <c r="AR3157" s="5" t="s">
        <v>2203</v>
      </c>
    </row>
    <row r="3158" spans="1:44">
      <c r="A3158" s="87" t="s">
        <v>562</v>
      </c>
      <c r="B3158" s="5">
        <v>1016258</v>
      </c>
      <c r="C3158" s="5" t="s">
        <v>565</v>
      </c>
      <c r="D3158" s="5" t="s">
        <v>55</v>
      </c>
      <c r="E3158" s="5" t="s">
        <v>2577</v>
      </c>
      <c r="F3158" s="5" t="s">
        <v>2234</v>
      </c>
      <c r="G3158" s="5" t="s">
        <v>2673</v>
      </c>
      <c r="H3158" s="6">
        <v>42972</v>
      </c>
      <c r="I3158" s="5" t="s">
        <v>575</v>
      </c>
      <c r="J3158" s="5" t="s">
        <v>2644</v>
      </c>
      <c r="K3158" s="5" t="s">
        <v>568</v>
      </c>
      <c r="L3158" s="7">
        <v>6</v>
      </c>
      <c r="M3158" s="7" t="s">
        <v>287</v>
      </c>
      <c r="N3158" s="8">
        <v>4420</v>
      </c>
      <c r="O3158" s="122">
        <v>0.02</v>
      </c>
      <c r="P3158" s="10">
        <f t="shared" si="633"/>
        <v>88</v>
      </c>
      <c r="Q3158" s="122">
        <v>5.0000000000000001E-3</v>
      </c>
      <c r="R3158" s="10">
        <f t="shared" si="634"/>
        <v>22</v>
      </c>
      <c r="S3158" s="122">
        <f t="shared" si="635"/>
        <v>2.4886877828054297E-2</v>
      </c>
      <c r="T3158" s="10">
        <f t="shared" si="636"/>
        <v>110</v>
      </c>
      <c r="U3158" s="10">
        <f t="shared" si="632"/>
        <v>4530</v>
      </c>
      <c r="V3158" s="11">
        <v>4530</v>
      </c>
      <c r="W3158" s="12">
        <f t="shared" si="637"/>
        <v>110</v>
      </c>
      <c r="X3158" s="123">
        <f t="shared" si="638"/>
        <v>2.4899999999999999E-2</v>
      </c>
      <c r="Y3158" s="124" t="str">
        <f t="shared" si="639"/>
        <v>0.00%-8.40%</v>
      </c>
      <c r="Z3158" s="15"/>
      <c r="AA3158" s="15"/>
      <c r="AB3158" s="15"/>
      <c r="AC3158" s="125"/>
      <c r="AD3158" s="8">
        <f t="shared" si="640"/>
        <v>0</v>
      </c>
      <c r="AE3158" s="17">
        <f t="shared" si="641"/>
        <v>4530</v>
      </c>
      <c r="AF3158" s="18">
        <f t="shared" si="642"/>
        <v>110</v>
      </c>
      <c r="AG3158" s="126">
        <f t="shared" si="643"/>
        <v>2.488687782805421E-2</v>
      </c>
      <c r="AH3158" s="20">
        <v>13.6</v>
      </c>
      <c r="AI3158" s="20">
        <v>650</v>
      </c>
      <c r="AJ3158" s="20"/>
      <c r="AK3158" s="20">
        <v>688</v>
      </c>
      <c r="AL3158" s="20">
        <f t="shared" si="644"/>
        <v>70096</v>
      </c>
      <c r="AM3158" s="7" t="s">
        <v>287</v>
      </c>
      <c r="AN3158" s="20"/>
      <c r="AO3158" s="21"/>
      <c r="AP3158" s="21"/>
      <c r="AQ3158" s="5" t="s">
        <v>2695</v>
      </c>
      <c r="AR3158" s="5" t="s">
        <v>2203</v>
      </c>
    </row>
    <row r="3159" spans="1:44">
      <c r="A3159" s="87" t="s">
        <v>562</v>
      </c>
      <c r="B3159" s="5">
        <v>1016569</v>
      </c>
      <c r="C3159" s="5" t="s">
        <v>565</v>
      </c>
      <c r="D3159" s="5" t="s">
        <v>55</v>
      </c>
      <c r="E3159" s="5" t="s">
        <v>2577</v>
      </c>
      <c r="F3159" s="5" t="s">
        <v>2234</v>
      </c>
      <c r="G3159" s="5" t="s">
        <v>2673</v>
      </c>
      <c r="H3159" s="6">
        <v>43031</v>
      </c>
      <c r="I3159" s="5" t="s">
        <v>575</v>
      </c>
      <c r="J3159" s="5" t="s">
        <v>627</v>
      </c>
      <c r="K3159" s="5" t="s">
        <v>568</v>
      </c>
      <c r="L3159" s="7">
        <v>6</v>
      </c>
      <c r="M3159" s="7" t="s">
        <v>287</v>
      </c>
      <c r="N3159" s="8">
        <v>4320</v>
      </c>
      <c r="O3159" s="122">
        <v>0.02</v>
      </c>
      <c r="P3159" s="10">
        <f t="shared" si="633"/>
        <v>86</v>
      </c>
      <c r="Q3159" s="122">
        <v>5.0000000000000001E-3</v>
      </c>
      <c r="R3159" s="10">
        <f t="shared" si="634"/>
        <v>22</v>
      </c>
      <c r="S3159" s="122">
        <f t="shared" si="635"/>
        <v>2.5000000000000001E-2</v>
      </c>
      <c r="T3159" s="10">
        <f t="shared" si="636"/>
        <v>108</v>
      </c>
      <c r="U3159" s="10">
        <f t="shared" ref="U3159:U3194" si="645">N3159+T3159</f>
        <v>4428</v>
      </c>
      <c r="V3159" s="11">
        <v>4428</v>
      </c>
      <c r="W3159" s="12">
        <f t="shared" si="637"/>
        <v>108</v>
      </c>
      <c r="X3159" s="123">
        <f t="shared" si="638"/>
        <v>2.5000000000000001E-2</v>
      </c>
      <c r="Y3159" s="124" t="str">
        <f t="shared" si="639"/>
        <v>0.00%-8.40%</v>
      </c>
      <c r="Z3159" s="15"/>
      <c r="AA3159" s="15"/>
      <c r="AB3159" s="15"/>
      <c r="AC3159" s="125"/>
      <c r="AD3159" s="8">
        <f t="shared" si="640"/>
        <v>0</v>
      </c>
      <c r="AE3159" s="17">
        <f t="shared" si="641"/>
        <v>4428</v>
      </c>
      <c r="AF3159" s="18">
        <f t="shared" si="642"/>
        <v>108</v>
      </c>
      <c r="AG3159" s="126">
        <f t="shared" si="643"/>
        <v>2.4999999999999911E-2</v>
      </c>
      <c r="AH3159" s="20">
        <v>13.6</v>
      </c>
      <c r="AI3159" s="20">
        <v>450</v>
      </c>
      <c r="AJ3159" s="20"/>
      <c r="AK3159" s="20">
        <v>688</v>
      </c>
      <c r="AL3159" s="20">
        <f t="shared" si="644"/>
        <v>66308.799999999988</v>
      </c>
      <c r="AM3159" s="7" t="s">
        <v>287</v>
      </c>
      <c r="AN3159" s="20"/>
      <c r="AO3159" s="21"/>
      <c r="AP3159" s="21"/>
      <c r="AQ3159" s="5" t="s">
        <v>2695</v>
      </c>
      <c r="AR3159" s="5" t="s">
        <v>2203</v>
      </c>
    </row>
    <row r="3160" spans="1:44">
      <c r="A3160" s="87" t="s">
        <v>562</v>
      </c>
      <c r="B3160" s="5">
        <v>1016921</v>
      </c>
      <c r="C3160" s="5" t="s">
        <v>565</v>
      </c>
      <c r="D3160" s="5" t="s">
        <v>55</v>
      </c>
      <c r="E3160" s="5" t="s">
        <v>2577</v>
      </c>
      <c r="F3160" s="5" t="s">
        <v>2234</v>
      </c>
      <c r="G3160" s="5" t="s">
        <v>2673</v>
      </c>
      <c r="H3160" s="6">
        <v>43077</v>
      </c>
      <c r="I3160" s="5" t="s">
        <v>575</v>
      </c>
      <c r="J3160" s="5" t="s">
        <v>653</v>
      </c>
      <c r="K3160" s="5" t="s">
        <v>568</v>
      </c>
      <c r="L3160" s="7">
        <v>6</v>
      </c>
      <c r="M3160" s="7" t="s">
        <v>287</v>
      </c>
      <c r="N3160" s="8">
        <v>4554</v>
      </c>
      <c r="O3160" s="122">
        <v>0.02</v>
      </c>
      <c r="P3160" s="10">
        <f t="shared" si="633"/>
        <v>91</v>
      </c>
      <c r="Q3160" s="122">
        <v>5.0000000000000001E-3</v>
      </c>
      <c r="R3160" s="10">
        <f t="shared" si="634"/>
        <v>23</v>
      </c>
      <c r="S3160" s="122">
        <f t="shared" si="635"/>
        <v>2.5032938076416336E-2</v>
      </c>
      <c r="T3160" s="10">
        <f t="shared" si="636"/>
        <v>114</v>
      </c>
      <c r="U3160" s="10">
        <f t="shared" si="645"/>
        <v>4668</v>
      </c>
      <c r="V3160" s="11">
        <v>4668</v>
      </c>
      <c r="W3160" s="12">
        <f t="shared" si="637"/>
        <v>114</v>
      </c>
      <c r="X3160" s="123">
        <f t="shared" si="638"/>
        <v>2.5000000000000001E-2</v>
      </c>
      <c r="Y3160" s="124" t="str">
        <f t="shared" si="639"/>
        <v>0.00%-8.40%</v>
      </c>
      <c r="Z3160" s="15"/>
      <c r="AA3160" s="15"/>
      <c r="AB3160" s="15"/>
      <c r="AC3160" s="125"/>
      <c r="AD3160" s="8">
        <f t="shared" si="640"/>
        <v>0</v>
      </c>
      <c r="AE3160" s="17">
        <f t="shared" si="641"/>
        <v>4668</v>
      </c>
      <c r="AF3160" s="18">
        <f t="shared" si="642"/>
        <v>114</v>
      </c>
      <c r="AG3160" s="126">
        <f t="shared" si="643"/>
        <v>2.5032938076416267E-2</v>
      </c>
      <c r="AH3160" s="20">
        <v>13.6</v>
      </c>
      <c r="AI3160" s="20">
        <v>750</v>
      </c>
      <c r="AJ3160" s="20"/>
      <c r="AK3160" s="20">
        <v>688</v>
      </c>
      <c r="AL3160" s="20">
        <f t="shared" si="644"/>
        <v>73172.799999999988</v>
      </c>
      <c r="AM3160" s="7" t="s">
        <v>287</v>
      </c>
      <c r="AN3160" s="20"/>
      <c r="AO3160" s="21"/>
      <c r="AP3160" s="21"/>
      <c r="AQ3160" s="5" t="s">
        <v>2695</v>
      </c>
      <c r="AR3160" s="5" t="s">
        <v>2203</v>
      </c>
    </row>
    <row r="3161" spans="1:44">
      <c r="A3161" s="87" t="s">
        <v>562</v>
      </c>
      <c r="B3161" s="5">
        <v>1017037</v>
      </c>
      <c r="C3161" s="5" t="s">
        <v>565</v>
      </c>
      <c r="D3161" s="5" t="s">
        <v>55</v>
      </c>
      <c r="E3161" s="5" t="s">
        <v>2577</v>
      </c>
      <c r="F3161" s="5" t="s">
        <v>2234</v>
      </c>
      <c r="G3161" s="5" t="s">
        <v>2673</v>
      </c>
      <c r="H3161" s="6">
        <v>43099</v>
      </c>
      <c r="I3161" s="5" t="s">
        <v>575</v>
      </c>
      <c r="J3161" s="5" t="s">
        <v>627</v>
      </c>
      <c r="K3161" s="5" t="s">
        <v>568</v>
      </c>
      <c r="L3161" s="7">
        <v>6</v>
      </c>
      <c r="M3161" s="7" t="s">
        <v>287</v>
      </c>
      <c r="N3161" s="8">
        <v>4260</v>
      </c>
      <c r="O3161" s="122">
        <v>0.02</v>
      </c>
      <c r="P3161" s="10">
        <f t="shared" si="633"/>
        <v>85</v>
      </c>
      <c r="Q3161" s="122">
        <v>5.0000000000000001E-3</v>
      </c>
      <c r="R3161" s="10">
        <f t="shared" si="634"/>
        <v>21</v>
      </c>
      <c r="S3161" s="122">
        <f t="shared" si="635"/>
        <v>2.4882629107981221E-2</v>
      </c>
      <c r="T3161" s="10">
        <f t="shared" si="636"/>
        <v>106</v>
      </c>
      <c r="U3161" s="10">
        <f t="shared" si="645"/>
        <v>4366</v>
      </c>
      <c r="V3161" s="11">
        <v>4302.6000000000004</v>
      </c>
      <c r="W3161" s="12">
        <f t="shared" si="637"/>
        <v>42.600000000000364</v>
      </c>
      <c r="X3161" s="123">
        <f t="shared" si="638"/>
        <v>0.01</v>
      </c>
      <c r="Y3161" s="124" t="str">
        <f t="shared" si="639"/>
        <v>0.00%-8.40%</v>
      </c>
      <c r="Z3161" s="15"/>
      <c r="AA3161" s="15"/>
      <c r="AB3161" s="15"/>
      <c r="AC3161" s="125"/>
      <c r="AD3161" s="8">
        <f t="shared" si="640"/>
        <v>0</v>
      </c>
      <c r="AE3161" s="17">
        <f t="shared" si="641"/>
        <v>4302.6000000000004</v>
      </c>
      <c r="AF3161" s="18">
        <f t="shared" si="642"/>
        <v>42.600000000000364</v>
      </c>
      <c r="AG3161" s="126">
        <f t="shared" si="643"/>
        <v>1.0000000000000009E-2</v>
      </c>
      <c r="AH3161" s="20">
        <v>13.6</v>
      </c>
      <c r="AI3161" s="20">
        <v>450</v>
      </c>
      <c r="AJ3161" s="20"/>
      <c r="AK3161" s="20">
        <v>688</v>
      </c>
      <c r="AL3161" s="20">
        <f t="shared" si="644"/>
        <v>64603.360000000001</v>
      </c>
      <c r="AM3161" s="7" t="s">
        <v>287</v>
      </c>
      <c r="AN3161" s="20"/>
      <c r="AO3161" s="21" t="s">
        <v>2727</v>
      </c>
      <c r="AP3161" s="21"/>
      <c r="AQ3161" s="5" t="s">
        <v>2695</v>
      </c>
      <c r="AR3161" s="5" t="s">
        <v>2203</v>
      </c>
    </row>
    <row r="3162" spans="1:44">
      <c r="A3162" s="87" t="s">
        <v>562</v>
      </c>
      <c r="B3162" s="5">
        <v>1017603</v>
      </c>
      <c r="C3162" s="5" t="s">
        <v>565</v>
      </c>
      <c r="D3162" s="5" t="s">
        <v>55</v>
      </c>
      <c r="E3162" s="5" t="s">
        <v>2577</v>
      </c>
      <c r="F3162" s="5" t="s">
        <v>2234</v>
      </c>
      <c r="G3162" s="5" t="s">
        <v>2673</v>
      </c>
      <c r="H3162" s="6">
        <v>43176</v>
      </c>
      <c r="I3162" s="5" t="s">
        <v>575</v>
      </c>
      <c r="J3162" s="5" t="s">
        <v>2644</v>
      </c>
      <c r="K3162" s="5" t="s">
        <v>568</v>
      </c>
      <c r="L3162" s="7">
        <v>6</v>
      </c>
      <c r="M3162" s="7" t="s">
        <v>287</v>
      </c>
      <c r="N3162" s="8">
        <v>4338</v>
      </c>
      <c r="O3162" s="122">
        <v>0.02</v>
      </c>
      <c r="P3162" s="10">
        <f t="shared" si="633"/>
        <v>87</v>
      </c>
      <c r="Q3162" s="122">
        <v>5.0000000000000001E-3</v>
      </c>
      <c r="R3162" s="10">
        <f t="shared" si="634"/>
        <v>22</v>
      </c>
      <c r="S3162" s="122">
        <f t="shared" si="635"/>
        <v>2.512678653757492E-2</v>
      </c>
      <c r="T3162" s="10">
        <f t="shared" si="636"/>
        <v>109</v>
      </c>
      <c r="U3162" s="10">
        <f t="shared" si="645"/>
        <v>4447</v>
      </c>
      <c r="V3162" s="11">
        <v>4489.83</v>
      </c>
      <c r="W3162" s="12">
        <f t="shared" si="637"/>
        <v>151.82999999999993</v>
      </c>
      <c r="X3162" s="123">
        <f t="shared" si="638"/>
        <v>3.5000000000000003E-2</v>
      </c>
      <c r="Y3162" s="124" t="str">
        <f t="shared" si="639"/>
        <v>0.00%-8.40%</v>
      </c>
      <c r="Z3162" s="15"/>
      <c r="AA3162" s="15"/>
      <c r="AB3162" s="15"/>
      <c r="AC3162" s="125"/>
      <c r="AD3162" s="8">
        <f t="shared" si="640"/>
        <v>0</v>
      </c>
      <c r="AE3162" s="17">
        <f t="shared" si="641"/>
        <v>4489.83</v>
      </c>
      <c r="AF3162" s="18">
        <f t="shared" si="642"/>
        <v>151.82999999999993</v>
      </c>
      <c r="AG3162" s="126">
        <f t="shared" si="643"/>
        <v>3.499999999999992E-2</v>
      </c>
      <c r="AH3162" s="20">
        <v>13.6</v>
      </c>
      <c r="AI3162" s="20">
        <v>650</v>
      </c>
      <c r="AJ3162" s="20"/>
      <c r="AK3162" s="20">
        <v>688</v>
      </c>
      <c r="AL3162" s="20">
        <f t="shared" si="644"/>
        <v>69549.687999999995</v>
      </c>
      <c r="AM3162" s="7" t="s">
        <v>287</v>
      </c>
      <c r="AN3162" s="20"/>
      <c r="AO3162" s="21" t="s">
        <v>2719</v>
      </c>
      <c r="AP3162" s="21"/>
      <c r="AQ3162" s="5" t="s">
        <v>2695</v>
      </c>
      <c r="AR3162" s="5" t="s">
        <v>2203</v>
      </c>
    </row>
    <row r="3163" spans="1:44">
      <c r="A3163" s="87" t="s">
        <v>562</v>
      </c>
      <c r="B3163" s="5">
        <v>1019748</v>
      </c>
      <c r="C3163" s="5" t="s">
        <v>565</v>
      </c>
      <c r="D3163" s="5" t="s">
        <v>55</v>
      </c>
      <c r="E3163" s="5" t="s">
        <v>2577</v>
      </c>
      <c r="F3163" s="5" t="s">
        <v>2234</v>
      </c>
      <c r="G3163" s="5" t="s">
        <v>2673</v>
      </c>
      <c r="H3163" s="6">
        <v>44077</v>
      </c>
      <c r="I3163" s="5" t="s">
        <v>575</v>
      </c>
      <c r="J3163" s="5" t="s">
        <v>653</v>
      </c>
      <c r="K3163" s="5" t="s">
        <v>568</v>
      </c>
      <c r="L3163" s="7">
        <v>6</v>
      </c>
      <c r="M3163" s="7" t="s">
        <v>287</v>
      </c>
      <c r="N3163" s="8">
        <v>4316</v>
      </c>
      <c r="O3163" s="122">
        <v>0.02</v>
      </c>
      <c r="P3163" s="10">
        <f t="shared" si="633"/>
        <v>86</v>
      </c>
      <c r="Q3163" s="122">
        <v>5.0000000000000001E-3</v>
      </c>
      <c r="R3163" s="10">
        <f t="shared" si="634"/>
        <v>22</v>
      </c>
      <c r="S3163" s="122">
        <f t="shared" si="635"/>
        <v>2.5023169601482854E-2</v>
      </c>
      <c r="T3163" s="10">
        <f t="shared" si="636"/>
        <v>108</v>
      </c>
      <c r="U3163" s="10">
        <f t="shared" si="645"/>
        <v>4424</v>
      </c>
      <c r="V3163" s="11">
        <v>4424</v>
      </c>
      <c r="W3163" s="12">
        <f t="shared" si="637"/>
        <v>108</v>
      </c>
      <c r="X3163" s="123">
        <f t="shared" si="638"/>
        <v>2.5000000000000001E-2</v>
      </c>
      <c r="Y3163" s="124" t="str">
        <f t="shared" si="639"/>
        <v>0.00%-8.40%</v>
      </c>
      <c r="Z3163" s="15"/>
      <c r="AA3163" s="15"/>
      <c r="AB3163" s="15"/>
      <c r="AC3163" s="125"/>
      <c r="AD3163" s="8">
        <f t="shared" si="640"/>
        <v>0</v>
      </c>
      <c r="AE3163" s="17">
        <f t="shared" si="641"/>
        <v>4424</v>
      </c>
      <c r="AF3163" s="18">
        <f t="shared" si="642"/>
        <v>108</v>
      </c>
      <c r="AG3163" s="126">
        <f t="shared" si="643"/>
        <v>2.5023169601482875E-2</v>
      </c>
      <c r="AH3163" s="20">
        <v>13.6</v>
      </c>
      <c r="AI3163" s="20">
        <v>750</v>
      </c>
      <c r="AJ3163" s="20"/>
      <c r="AK3163" s="20">
        <v>688</v>
      </c>
      <c r="AL3163" s="20">
        <f t="shared" si="644"/>
        <v>69854.399999999994</v>
      </c>
      <c r="AM3163" s="7" t="s">
        <v>287</v>
      </c>
      <c r="AN3163" s="20"/>
      <c r="AO3163" s="21"/>
      <c r="AP3163" s="21"/>
      <c r="AQ3163" s="5" t="s">
        <v>2695</v>
      </c>
      <c r="AR3163" s="5" t="s">
        <v>2203</v>
      </c>
    </row>
    <row r="3164" spans="1:44">
      <c r="A3164" s="87" t="s">
        <v>562</v>
      </c>
      <c r="B3164" s="5">
        <v>1111342</v>
      </c>
      <c r="C3164" s="5" t="s">
        <v>565</v>
      </c>
      <c r="D3164" s="5" t="s">
        <v>55</v>
      </c>
      <c r="E3164" s="5" t="s">
        <v>2577</v>
      </c>
      <c r="F3164" s="5" t="s">
        <v>2234</v>
      </c>
      <c r="G3164" s="5" t="s">
        <v>2677</v>
      </c>
      <c r="H3164" s="6">
        <v>44253</v>
      </c>
      <c r="I3164" s="5" t="s">
        <v>575</v>
      </c>
      <c r="J3164" s="5" t="s">
        <v>627</v>
      </c>
      <c r="K3164" s="5" t="s">
        <v>568</v>
      </c>
      <c r="L3164" s="7">
        <v>6</v>
      </c>
      <c r="M3164" s="7" t="s">
        <v>287</v>
      </c>
      <c r="N3164" s="8">
        <v>4027</v>
      </c>
      <c r="O3164" s="122">
        <v>0.02</v>
      </c>
      <c r="P3164" s="10">
        <f t="shared" si="633"/>
        <v>81</v>
      </c>
      <c r="Q3164" s="122">
        <v>5.0000000000000001E-3</v>
      </c>
      <c r="R3164" s="10">
        <f t="shared" si="634"/>
        <v>20</v>
      </c>
      <c r="S3164" s="122">
        <f t="shared" si="635"/>
        <v>2.5080705239632482E-2</v>
      </c>
      <c r="T3164" s="10">
        <f t="shared" si="636"/>
        <v>101</v>
      </c>
      <c r="U3164" s="10">
        <f t="shared" si="645"/>
        <v>4128</v>
      </c>
      <c r="V3164" s="11">
        <v>4128</v>
      </c>
      <c r="W3164" s="12">
        <f t="shared" si="637"/>
        <v>101</v>
      </c>
      <c r="X3164" s="123">
        <f t="shared" si="638"/>
        <v>2.5100000000000001E-2</v>
      </c>
      <c r="Y3164" s="124" t="str">
        <f t="shared" si="639"/>
        <v>0.00%-8.40%</v>
      </c>
      <c r="Z3164" s="15"/>
      <c r="AA3164" s="15"/>
      <c r="AB3164" s="15"/>
      <c r="AC3164" s="125"/>
      <c r="AD3164" s="8">
        <f t="shared" si="640"/>
        <v>0</v>
      </c>
      <c r="AE3164" s="17">
        <f t="shared" si="641"/>
        <v>4128</v>
      </c>
      <c r="AF3164" s="18">
        <f t="shared" si="642"/>
        <v>101</v>
      </c>
      <c r="AG3164" s="126">
        <f t="shared" si="643"/>
        <v>2.5080705239632461E-2</v>
      </c>
      <c r="AH3164" s="20">
        <v>13.6</v>
      </c>
      <c r="AI3164" s="20">
        <v>450</v>
      </c>
      <c r="AJ3164" s="20"/>
      <c r="AK3164" s="20">
        <v>688</v>
      </c>
      <c r="AL3164" s="20">
        <f t="shared" si="644"/>
        <v>62228.799999999996</v>
      </c>
      <c r="AM3164" s="7" t="s">
        <v>287</v>
      </c>
      <c r="AN3164" s="20"/>
      <c r="AO3164" s="21"/>
      <c r="AP3164" s="21"/>
      <c r="AQ3164" s="5" t="s">
        <v>2695</v>
      </c>
      <c r="AR3164" s="5" t="s">
        <v>2203</v>
      </c>
    </row>
    <row r="3165" spans="1:44">
      <c r="A3165" s="87" t="s">
        <v>562</v>
      </c>
      <c r="B3165" s="5">
        <v>1113035</v>
      </c>
      <c r="C3165" s="5" t="s">
        <v>565</v>
      </c>
      <c r="D3165" s="5" t="s">
        <v>55</v>
      </c>
      <c r="E3165" s="5" t="s">
        <v>2577</v>
      </c>
      <c r="F3165" s="5" t="s">
        <v>2234</v>
      </c>
      <c r="G3165" s="5" t="s">
        <v>2673</v>
      </c>
      <c r="H3165" s="6">
        <v>33474</v>
      </c>
      <c r="I3165" s="5" t="s">
        <v>575</v>
      </c>
      <c r="J3165" s="5" t="s">
        <v>2642</v>
      </c>
      <c r="K3165" s="5" t="s">
        <v>568</v>
      </c>
      <c r="L3165" s="7">
        <v>6</v>
      </c>
      <c r="M3165" s="7" t="s">
        <v>287</v>
      </c>
      <c r="N3165" s="8">
        <v>5137</v>
      </c>
      <c r="O3165" s="122">
        <v>0.02</v>
      </c>
      <c r="P3165" s="10">
        <f t="shared" si="633"/>
        <v>103</v>
      </c>
      <c r="Q3165" s="122">
        <v>5.0000000000000001E-3</v>
      </c>
      <c r="R3165" s="10">
        <f t="shared" si="634"/>
        <v>26</v>
      </c>
      <c r="S3165" s="122">
        <f t="shared" si="635"/>
        <v>2.5111933034845241E-2</v>
      </c>
      <c r="T3165" s="10">
        <f t="shared" si="636"/>
        <v>129</v>
      </c>
      <c r="U3165" s="10">
        <f t="shared" si="645"/>
        <v>5266</v>
      </c>
      <c r="V3165" s="11">
        <v>5239.74</v>
      </c>
      <c r="W3165" s="12">
        <f t="shared" si="637"/>
        <v>102.73999999999978</v>
      </c>
      <c r="X3165" s="123">
        <f t="shared" si="638"/>
        <v>0.02</v>
      </c>
      <c r="Y3165" s="124" t="str">
        <f t="shared" si="639"/>
        <v>0.00%-8.40%</v>
      </c>
      <c r="Z3165" s="15"/>
      <c r="AA3165" s="15"/>
      <c r="AB3165" s="15"/>
      <c r="AC3165" s="125"/>
      <c r="AD3165" s="8">
        <f t="shared" si="640"/>
        <v>0</v>
      </c>
      <c r="AE3165" s="17">
        <f t="shared" si="641"/>
        <v>5239.74</v>
      </c>
      <c r="AF3165" s="18">
        <f t="shared" si="642"/>
        <v>102.73999999999978</v>
      </c>
      <c r="AG3165" s="126">
        <f t="shared" si="643"/>
        <v>2.0000000000000018E-2</v>
      </c>
      <c r="AH3165" s="20">
        <v>13.6</v>
      </c>
      <c r="AI3165" s="20">
        <v>650</v>
      </c>
      <c r="AJ3165" s="20"/>
      <c r="AK3165" s="20">
        <v>688</v>
      </c>
      <c r="AL3165" s="20">
        <f t="shared" si="644"/>
        <v>79748.463999999993</v>
      </c>
      <c r="AM3165" s="7" t="s">
        <v>287</v>
      </c>
      <c r="AN3165" s="20"/>
      <c r="AO3165" s="21"/>
      <c r="AP3165" s="21"/>
      <c r="AQ3165" s="5" t="s">
        <v>2695</v>
      </c>
      <c r="AR3165" s="5" t="s">
        <v>2203</v>
      </c>
    </row>
    <row r="3166" spans="1:44">
      <c r="A3166" s="87" t="s">
        <v>562</v>
      </c>
      <c r="B3166" s="5">
        <v>1113066</v>
      </c>
      <c r="C3166" s="5" t="s">
        <v>565</v>
      </c>
      <c r="D3166" s="5" t="s">
        <v>55</v>
      </c>
      <c r="E3166" s="5" t="s">
        <v>2577</v>
      </c>
      <c r="F3166" s="5" t="s">
        <v>2728</v>
      </c>
      <c r="G3166" s="5" t="s">
        <v>2673</v>
      </c>
      <c r="H3166" s="6">
        <v>38201</v>
      </c>
      <c r="I3166" s="5" t="s">
        <v>567</v>
      </c>
      <c r="J3166" s="5" t="s">
        <v>567</v>
      </c>
      <c r="K3166" s="5" t="s">
        <v>568</v>
      </c>
      <c r="L3166" s="7">
        <v>6</v>
      </c>
      <c r="M3166" s="7" t="s">
        <v>287</v>
      </c>
      <c r="N3166" s="8">
        <v>5726</v>
      </c>
      <c r="O3166" s="122">
        <v>0.02</v>
      </c>
      <c r="P3166" s="10">
        <f t="shared" si="633"/>
        <v>115</v>
      </c>
      <c r="Q3166" s="122">
        <v>5.0000000000000001E-3</v>
      </c>
      <c r="R3166" s="10">
        <f t="shared" si="634"/>
        <v>29</v>
      </c>
      <c r="S3166" s="122">
        <f t="shared" si="635"/>
        <v>2.5148445686342998E-2</v>
      </c>
      <c r="T3166" s="10">
        <f t="shared" si="636"/>
        <v>144</v>
      </c>
      <c r="U3166" s="10">
        <f t="shared" si="645"/>
        <v>5870</v>
      </c>
      <c r="V3166" s="11">
        <v>5870</v>
      </c>
      <c r="W3166" s="12">
        <f t="shared" si="637"/>
        <v>144</v>
      </c>
      <c r="X3166" s="123">
        <f t="shared" si="638"/>
        <v>2.5100000000000001E-2</v>
      </c>
      <c r="Y3166" s="124" t="str">
        <f t="shared" si="639"/>
        <v>0.00%-8.40%</v>
      </c>
      <c r="Z3166" s="15"/>
      <c r="AA3166" s="15"/>
      <c r="AB3166" s="15"/>
      <c r="AC3166" s="125"/>
      <c r="AD3166" s="8">
        <f t="shared" si="640"/>
        <v>0</v>
      </c>
      <c r="AE3166" s="17">
        <f t="shared" si="641"/>
        <v>5870</v>
      </c>
      <c r="AF3166" s="18">
        <f t="shared" si="642"/>
        <v>144</v>
      </c>
      <c r="AG3166" s="126">
        <f t="shared" si="643"/>
        <v>2.5148445686342891E-2</v>
      </c>
      <c r="AH3166" s="20">
        <v>13.6</v>
      </c>
      <c r="AI3166" s="20">
        <v>750</v>
      </c>
      <c r="AJ3166" s="20"/>
      <c r="AK3166" s="20">
        <v>688</v>
      </c>
      <c r="AL3166" s="20">
        <f t="shared" si="644"/>
        <v>89520</v>
      </c>
      <c r="AM3166" s="7" t="s">
        <v>287</v>
      </c>
      <c r="AN3166" s="20"/>
      <c r="AO3166" s="21"/>
      <c r="AP3166" s="21"/>
      <c r="AQ3166" s="5" t="s">
        <v>2695</v>
      </c>
      <c r="AR3166" s="5" t="s">
        <v>2203</v>
      </c>
    </row>
    <row r="3167" spans="1:44">
      <c r="A3167" s="87" t="s">
        <v>562</v>
      </c>
      <c r="B3167" s="5">
        <v>1113067</v>
      </c>
      <c r="C3167" s="5" t="s">
        <v>565</v>
      </c>
      <c r="D3167" s="5" t="s">
        <v>55</v>
      </c>
      <c r="E3167" s="5" t="s">
        <v>2577</v>
      </c>
      <c r="F3167" s="5" t="s">
        <v>2234</v>
      </c>
      <c r="G3167" s="5" t="s">
        <v>2673</v>
      </c>
      <c r="H3167" s="6">
        <v>37438</v>
      </c>
      <c r="I3167" s="5" t="s">
        <v>575</v>
      </c>
      <c r="J3167" s="5" t="s">
        <v>2644</v>
      </c>
      <c r="K3167" s="5" t="s">
        <v>568</v>
      </c>
      <c r="L3167" s="7">
        <v>6</v>
      </c>
      <c r="M3167" s="7" t="s">
        <v>287</v>
      </c>
      <c r="N3167" s="8">
        <v>5151</v>
      </c>
      <c r="O3167" s="122">
        <v>0.02</v>
      </c>
      <c r="P3167" s="10">
        <f t="shared" si="633"/>
        <v>103</v>
      </c>
      <c r="Q3167" s="122">
        <v>5.0000000000000001E-3</v>
      </c>
      <c r="R3167" s="10">
        <f t="shared" si="634"/>
        <v>26</v>
      </c>
      <c r="S3167" s="122">
        <f t="shared" si="635"/>
        <v>2.5043680838672103E-2</v>
      </c>
      <c r="T3167" s="10">
        <f t="shared" si="636"/>
        <v>129</v>
      </c>
      <c r="U3167" s="10">
        <f t="shared" si="645"/>
        <v>5280</v>
      </c>
      <c r="V3167" s="11">
        <v>5280</v>
      </c>
      <c r="W3167" s="12">
        <f t="shared" si="637"/>
        <v>129</v>
      </c>
      <c r="X3167" s="123">
        <f t="shared" si="638"/>
        <v>2.5000000000000001E-2</v>
      </c>
      <c r="Y3167" s="124" t="str">
        <f t="shared" si="639"/>
        <v>0.00%-8.40%</v>
      </c>
      <c r="Z3167" s="15"/>
      <c r="AA3167" s="15"/>
      <c r="AB3167" s="15"/>
      <c r="AC3167" s="125"/>
      <c r="AD3167" s="8">
        <f t="shared" si="640"/>
        <v>0</v>
      </c>
      <c r="AE3167" s="17">
        <f t="shared" si="641"/>
        <v>5280</v>
      </c>
      <c r="AF3167" s="18">
        <f t="shared" si="642"/>
        <v>129</v>
      </c>
      <c r="AG3167" s="126">
        <f t="shared" si="643"/>
        <v>2.5043680838672033E-2</v>
      </c>
      <c r="AH3167" s="20">
        <v>13.6</v>
      </c>
      <c r="AI3167" s="20">
        <v>650</v>
      </c>
      <c r="AJ3167" s="20"/>
      <c r="AK3167" s="20">
        <v>688</v>
      </c>
      <c r="AL3167" s="20">
        <f t="shared" si="644"/>
        <v>80296</v>
      </c>
      <c r="AM3167" s="7" t="s">
        <v>287</v>
      </c>
      <c r="AN3167" s="20"/>
      <c r="AO3167" s="21"/>
      <c r="AP3167" s="21"/>
      <c r="AQ3167" s="5" t="s">
        <v>2695</v>
      </c>
      <c r="AR3167" s="5" t="s">
        <v>2203</v>
      </c>
    </row>
    <row r="3168" spans="1:44">
      <c r="A3168" s="87" t="s">
        <v>562</v>
      </c>
      <c r="B3168" s="5">
        <v>1113070</v>
      </c>
      <c r="C3168" s="5" t="s">
        <v>565</v>
      </c>
      <c r="D3168" s="5" t="s">
        <v>55</v>
      </c>
      <c r="E3168" s="5" t="s">
        <v>2577</v>
      </c>
      <c r="F3168" s="5" t="s">
        <v>2234</v>
      </c>
      <c r="G3168" s="5" t="s">
        <v>2673</v>
      </c>
      <c r="H3168" s="6">
        <v>37414</v>
      </c>
      <c r="I3168" s="5" t="s">
        <v>575</v>
      </c>
      <c r="J3168" s="5" t="s">
        <v>653</v>
      </c>
      <c r="K3168" s="5" t="s">
        <v>568</v>
      </c>
      <c r="L3168" s="7">
        <v>6</v>
      </c>
      <c r="M3168" s="7" t="s">
        <v>287</v>
      </c>
      <c r="N3168" s="8">
        <v>5092</v>
      </c>
      <c r="O3168" s="122">
        <v>0.02</v>
      </c>
      <c r="P3168" s="10">
        <f t="shared" si="633"/>
        <v>102</v>
      </c>
      <c r="Q3168" s="122">
        <v>5.0000000000000001E-3</v>
      </c>
      <c r="R3168" s="10">
        <f t="shared" si="634"/>
        <v>25</v>
      </c>
      <c r="S3168" s="122">
        <f t="shared" si="635"/>
        <v>2.4941084053417124E-2</v>
      </c>
      <c r="T3168" s="10">
        <f t="shared" si="636"/>
        <v>127</v>
      </c>
      <c r="U3168" s="10">
        <f t="shared" si="645"/>
        <v>5219</v>
      </c>
      <c r="V3168" s="11">
        <v>5219</v>
      </c>
      <c r="W3168" s="12">
        <f t="shared" si="637"/>
        <v>127</v>
      </c>
      <c r="X3168" s="123">
        <f t="shared" si="638"/>
        <v>2.4899999999999999E-2</v>
      </c>
      <c r="Y3168" s="124" t="str">
        <f t="shared" si="639"/>
        <v>0.00%-8.40%</v>
      </c>
      <c r="Z3168" s="15"/>
      <c r="AA3168" s="15"/>
      <c r="AB3168" s="15"/>
      <c r="AC3168" s="125"/>
      <c r="AD3168" s="8">
        <f t="shared" si="640"/>
        <v>0</v>
      </c>
      <c r="AE3168" s="17">
        <f t="shared" si="641"/>
        <v>5219</v>
      </c>
      <c r="AF3168" s="18">
        <f t="shared" si="642"/>
        <v>127</v>
      </c>
      <c r="AG3168" s="126">
        <f t="shared" si="643"/>
        <v>2.4941084053417217E-2</v>
      </c>
      <c r="AH3168" s="20">
        <v>13.6</v>
      </c>
      <c r="AI3168" s="20">
        <v>750</v>
      </c>
      <c r="AJ3168" s="20"/>
      <c r="AK3168" s="20">
        <v>688</v>
      </c>
      <c r="AL3168" s="20">
        <f t="shared" si="644"/>
        <v>80666.399999999994</v>
      </c>
      <c r="AM3168" s="7" t="s">
        <v>287</v>
      </c>
      <c r="AN3168" s="20"/>
      <c r="AO3168" s="21"/>
      <c r="AP3168" s="21"/>
      <c r="AQ3168" s="5" t="s">
        <v>2695</v>
      </c>
      <c r="AR3168" s="5" t="s">
        <v>2203</v>
      </c>
    </row>
    <row r="3169" spans="1:44">
      <c r="A3169" s="87" t="s">
        <v>562</v>
      </c>
      <c r="B3169" s="5">
        <v>1113076</v>
      </c>
      <c r="C3169" s="5" t="s">
        <v>565</v>
      </c>
      <c r="D3169" s="5" t="s">
        <v>55</v>
      </c>
      <c r="E3169" s="5" t="s">
        <v>2577</v>
      </c>
      <c r="F3169" s="5" t="s">
        <v>2234</v>
      </c>
      <c r="G3169" s="5" t="s">
        <v>2673</v>
      </c>
      <c r="H3169" s="6">
        <v>38079</v>
      </c>
      <c r="I3169" s="5" t="s">
        <v>575</v>
      </c>
      <c r="J3169" s="5" t="s">
        <v>2644</v>
      </c>
      <c r="K3169" s="5" t="s">
        <v>568</v>
      </c>
      <c r="L3169" s="7">
        <v>6</v>
      </c>
      <c r="M3169" s="7" t="s">
        <v>287</v>
      </c>
      <c r="N3169" s="8">
        <v>5030</v>
      </c>
      <c r="O3169" s="122">
        <v>0.02</v>
      </c>
      <c r="P3169" s="10">
        <f t="shared" si="633"/>
        <v>101</v>
      </c>
      <c r="Q3169" s="122">
        <v>5.0000000000000001E-3</v>
      </c>
      <c r="R3169" s="10">
        <f t="shared" si="634"/>
        <v>25</v>
      </c>
      <c r="S3169" s="122">
        <f t="shared" si="635"/>
        <v>2.5049701789264415E-2</v>
      </c>
      <c r="T3169" s="10">
        <f t="shared" si="636"/>
        <v>126</v>
      </c>
      <c r="U3169" s="10">
        <f t="shared" si="645"/>
        <v>5156</v>
      </c>
      <c r="V3169" s="11">
        <v>5080.3</v>
      </c>
      <c r="W3169" s="12">
        <f t="shared" si="637"/>
        <v>50.300000000000182</v>
      </c>
      <c r="X3169" s="123">
        <f t="shared" si="638"/>
        <v>0.01</v>
      </c>
      <c r="Y3169" s="124" t="str">
        <f t="shared" si="639"/>
        <v>0.00%-8.40%</v>
      </c>
      <c r="Z3169" s="15"/>
      <c r="AA3169" s="15"/>
      <c r="AB3169" s="15"/>
      <c r="AC3169" s="125"/>
      <c r="AD3169" s="8">
        <f t="shared" si="640"/>
        <v>0</v>
      </c>
      <c r="AE3169" s="17">
        <f t="shared" si="641"/>
        <v>5080.3</v>
      </c>
      <c r="AF3169" s="18">
        <f t="shared" si="642"/>
        <v>50.300000000000182</v>
      </c>
      <c r="AG3169" s="126">
        <f t="shared" si="643"/>
        <v>1.0000000000000009E-2</v>
      </c>
      <c r="AH3169" s="20">
        <v>13.6</v>
      </c>
      <c r="AI3169" s="20">
        <v>650</v>
      </c>
      <c r="AJ3169" s="20"/>
      <c r="AK3169" s="20">
        <v>688</v>
      </c>
      <c r="AL3169" s="20">
        <f t="shared" si="644"/>
        <v>77580.08</v>
      </c>
      <c r="AM3169" s="7" t="s">
        <v>287</v>
      </c>
      <c r="AN3169" s="20"/>
      <c r="AO3169" s="21" t="s">
        <v>2724</v>
      </c>
      <c r="AP3169" s="21"/>
      <c r="AQ3169" s="5" t="s">
        <v>2695</v>
      </c>
      <c r="AR3169" s="5" t="s">
        <v>2203</v>
      </c>
    </row>
    <row r="3170" spans="1:44">
      <c r="A3170" s="87" t="s">
        <v>562</v>
      </c>
      <c r="B3170" s="5">
        <v>1114020</v>
      </c>
      <c r="C3170" s="5" t="s">
        <v>565</v>
      </c>
      <c r="D3170" s="5" t="s">
        <v>55</v>
      </c>
      <c r="E3170" s="5" t="s">
        <v>2577</v>
      </c>
      <c r="F3170" s="5" t="s">
        <v>2234</v>
      </c>
      <c r="G3170" s="5" t="s">
        <v>2673</v>
      </c>
      <c r="H3170" s="6">
        <v>33420</v>
      </c>
      <c r="I3170" s="5" t="s">
        <v>575</v>
      </c>
      <c r="J3170" s="5" t="s">
        <v>627</v>
      </c>
      <c r="K3170" s="5" t="s">
        <v>568</v>
      </c>
      <c r="L3170" s="7">
        <v>6</v>
      </c>
      <c r="M3170" s="7" t="s">
        <v>287</v>
      </c>
      <c r="N3170" s="8">
        <v>4249</v>
      </c>
      <c r="O3170" s="122">
        <v>0.02</v>
      </c>
      <c r="P3170" s="10">
        <f t="shared" si="633"/>
        <v>85</v>
      </c>
      <c r="Q3170" s="122">
        <v>5.0000000000000001E-3</v>
      </c>
      <c r="R3170" s="10">
        <f t="shared" si="634"/>
        <v>21</v>
      </c>
      <c r="S3170" s="122">
        <f t="shared" si="635"/>
        <v>2.4947046363850318E-2</v>
      </c>
      <c r="T3170" s="10">
        <f t="shared" si="636"/>
        <v>106</v>
      </c>
      <c r="U3170" s="10">
        <f t="shared" si="645"/>
        <v>4355</v>
      </c>
      <c r="V3170" s="11">
        <v>4302</v>
      </c>
      <c r="W3170" s="12">
        <f t="shared" si="637"/>
        <v>53</v>
      </c>
      <c r="X3170" s="123">
        <f t="shared" si="638"/>
        <v>1.2500000000000001E-2</v>
      </c>
      <c r="Y3170" s="124" t="str">
        <f t="shared" si="639"/>
        <v>0.00%-8.40%</v>
      </c>
      <c r="Z3170" s="15"/>
      <c r="AA3170" s="15"/>
      <c r="AB3170" s="15"/>
      <c r="AC3170" s="125"/>
      <c r="AD3170" s="8">
        <f t="shared" si="640"/>
        <v>0</v>
      </c>
      <c r="AE3170" s="17">
        <f t="shared" si="641"/>
        <v>4302</v>
      </c>
      <c r="AF3170" s="18">
        <f t="shared" si="642"/>
        <v>53</v>
      </c>
      <c r="AG3170" s="126">
        <f t="shared" si="643"/>
        <v>1.2473523181925072E-2</v>
      </c>
      <c r="AH3170" s="20">
        <v>13.6</v>
      </c>
      <c r="AI3170" s="20">
        <v>450</v>
      </c>
      <c r="AJ3170" s="20"/>
      <c r="AK3170" s="20">
        <v>688</v>
      </c>
      <c r="AL3170" s="20">
        <f t="shared" si="644"/>
        <v>64595.199999999997</v>
      </c>
      <c r="AM3170" s="7" t="s">
        <v>287</v>
      </c>
      <c r="AN3170" s="20"/>
      <c r="AO3170" s="21" t="s">
        <v>2722</v>
      </c>
      <c r="AP3170" s="21"/>
      <c r="AQ3170" s="5" t="s">
        <v>2695</v>
      </c>
      <c r="AR3170" s="5" t="s">
        <v>2203</v>
      </c>
    </row>
    <row r="3171" spans="1:44">
      <c r="A3171" s="87" t="s">
        <v>562</v>
      </c>
      <c r="B3171" s="5">
        <v>1114066</v>
      </c>
      <c r="C3171" s="5" t="s">
        <v>565</v>
      </c>
      <c r="D3171" s="5" t="s">
        <v>55</v>
      </c>
      <c r="E3171" s="5" t="s">
        <v>2577</v>
      </c>
      <c r="F3171" s="5" t="s">
        <v>2728</v>
      </c>
      <c r="G3171" s="5" t="s">
        <v>2673</v>
      </c>
      <c r="H3171" s="6">
        <v>34182</v>
      </c>
      <c r="I3171" s="5" t="s">
        <v>567</v>
      </c>
      <c r="J3171" s="5" t="s">
        <v>567</v>
      </c>
      <c r="K3171" s="5" t="s">
        <v>568</v>
      </c>
      <c r="L3171" s="7">
        <v>6</v>
      </c>
      <c r="M3171" s="7" t="s">
        <v>287</v>
      </c>
      <c r="N3171" s="8">
        <v>14737</v>
      </c>
      <c r="O3171" s="122">
        <v>0.02</v>
      </c>
      <c r="P3171" s="10">
        <f t="shared" si="633"/>
        <v>295</v>
      </c>
      <c r="Q3171" s="122">
        <v>5.0000000000000001E-3</v>
      </c>
      <c r="R3171" s="10">
        <f t="shared" si="634"/>
        <v>74</v>
      </c>
      <c r="S3171" s="122">
        <f t="shared" si="635"/>
        <v>2.5039017439098865E-2</v>
      </c>
      <c r="T3171" s="10">
        <f t="shared" si="636"/>
        <v>369</v>
      </c>
      <c r="U3171" s="10">
        <f t="shared" si="645"/>
        <v>15106</v>
      </c>
      <c r="V3171" s="11">
        <v>15106</v>
      </c>
      <c r="W3171" s="12">
        <f t="shared" si="637"/>
        <v>369</v>
      </c>
      <c r="X3171" s="123">
        <f t="shared" si="638"/>
        <v>2.5000000000000001E-2</v>
      </c>
      <c r="Y3171" s="124" t="str">
        <f t="shared" si="639"/>
        <v>0.00%-8.40%</v>
      </c>
      <c r="Z3171" s="15"/>
      <c r="AA3171" s="15"/>
      <c r="AB3171" s="15"/>
      <c r="AC3171" s="125"/>
      <c r="AD3171" s="8">
        <f t="shared" si="640"/>
        <v>0</v>
      </c>
      <c r="AE3171" s="17">
        <f t="shared" si="641"/>
        <v>15106</v>
      </c>
      <c r="AF3171" s="18">
        <f t="shared" si="642"/>
        <v>369</v>
      </c>
      <c r="AG3171" s="126">
        <f t="shared" si="643"/>
        <v>2.5039017439098865E-2</v>
      </c>
      <c r="AH3171" s="20">
        <v>13.6</v>
      </c>
      <c r="AI3171" s="20">
        <v>450</v>
      </c>
      <c r="AJ3171" s="20"/>
      <c r="AK3171" s="20">
        <v>688</v>
      </c>
      <c r="AL3171" s="20">
        <f t="shared" si="644"/>
        <v>211529.60000000001</v>
      </c>
      <c r="AM3171" s="7" t="s">
        <v>287</v>
      </c>
      <c r="AN3171" s="20"/>
      <c r="AO3171" s="21"/>
      <c r="AP3171" s="21"/>
      <c r="AQ3171" s="5" t="s">
        <v>2695</v>
      </c>
      <c r="AR3171" s="5" t="s">
        <v>2203</v>
      </c>
    </row>
    <row r="3172" spans="1:44">
      <c r="A3172" s="87" t="s">
        <v>562</v>
      </c>
      <c r="B3172" s="5">
        <v>1114074</v>
      </c>
      <c r="C3172" s="5" t="s">
        <v>565</v>
      </c>
      <c r="D3172" s="5" t="s">
        <v>55</v>
      </c>
      <c r="E3172" s="5" t="s">
        <v>2577</v>
      </c>
      <c r="F3172" s="5" t="s">
        <v>2234</v>
      </c>
      <c r="G3172" s="5" t="s">
        <v>2673</v>
      </c>
      <c r="H3172" s="6">
        <v>33117</v>
      </c>
      <c r="I3172" s="5" t="s">
        <v>575</v>
      </c>
      <c r="J3172" s="5" t="s">
        <v>627</v>
      </c>
      <c r="K3172" s="5" t="s">
        <v>568</v>
      </c>
      <c r="L3172" s="7">
        <v>6</v>
      </c>
      <c r="M3172" s="7" t="s">
        <v>287</v>
      </c>
      <c r="N3172" s="8">
        <v>9080</v>
      </c>
      <c r="O3172" s="122">
        <v>0.02</v>
      </c>
      <c r="P3172" s="10">
        <f t="shared" si="633"/>
        <v>182</v>
      </c>
      <c r="Q3172" s="122">
        <v>5.0000000000000001E-3</v>
      </c>
      <c r="R3172" s="10">
        <f t="shared" si="634"/>
        <v>45</v>
      </c>
      <c r="S3172" s="122">
        <f t="shared" si="635"/>
        <v>2.5000000000000001E-2</v>
      </c>
      <c r="T3172" s="10">
        <f t="shared" si="636"/>
        <v>227</v>
      </c>
      <c r="U3172" s="10">
        <f t="shared" si="645"/>
        <v>9307</v>
      </c>
      <c r="V3172" s="11">
        <v>9170.7999999999993</v>
      </c>
      <c r="W3172" s="12">
        <f t="shared" si="637"/>
        <v>90.799999999999272</v>
      </c>
      <c r="X3172" s="123">
        <f t="shared" si="638"/>
        <v>0.01</v>
      </c>
      <c r="Y3172" s="124" t="str">
        <f t="shared" si="639"/>
        <v>0.00%-8.40%</v>
      </c>
      <c r="Z3172" s="15"/>
      <c r="AA3172" s="15"/>
      <c r="AB3172" s="15"/>
      <c r="AC3172" s="125"/>
      <c r="AD3172" s="8">
        <f t="shared" si="640"/>
        <v>0</v>
      </c>
      <c r="AE3172" s="17">
        <f t="shared" si="641"/>
        <v>9170.7999999999993</v>
      </c>
      <c r="AF3172" s="18">
        <f t="shared" si="642"/>
        <v>90.799999999999272</v>
      </c>
      <c r="AG3172" s="126">
        <f t="shared" si="643"/>
        <v>1.0000000000000009E-2</v>
      </c>
      <c r="AH3172" s="20">
        <v>13.6</v>
      </c>
      <c r="AI3172" s="20">
        <v>450</v>
      </c>
      <c r="AJ3172" s="20"/>
      <c r="AK3172" s="20">
        <v>688</v>
      </c>
      <c r="AL3172" s="20">
        <f t="shared" si="644"/>
        <v>130810.87999999999</v>
      </c>
      <c r="AM3172" s="7" t="s">
        <v>287</v>
      </c>
      <c r="AN3172" s="20"/>
      <c r="AO3172" s="21" t="s">
        <v>2722</v>
      </c>
      <c r="AP3172" s="21"/>
      <c r="AQ3172" s="5" t="s">
        <v>2695</v>
      </c>
      <c r="AR3172" s="5" t="s">
        <v>2203</v>
      </c>
    </row>
    <row r="3173" spans="1:44">
      <c r="A3173" s="87" t="s">
        <v>562</v>
      </c>
      <c r="B3173" s="5">
        <v>1115123</v>
      </c>
      <c r="C3173" s="5" t="s">
        <v>565</v>
      </c>
      <c r="D3173" s="5" t="s">
        <v>55</v>
      </c>
      <c r="E3173" s="5" t="s">
        <v>2577</v>
      </c>
      <c r="F3173" s="5" t="s">
        <v>2234</v>
      </c>
      <c r="G3173" s="5" t="s">
        <v>2673</v>
      </c>
      <c r="H3173" s="6">
        <v>33451</v>
      </c>
      <c r="I3173" s="5" t="s">
        <v>489</v>
      </c>
      <c r="J3173" s="5" t="s">
        <v>489</v>
      </c>
      <c r="K3173" s="5" t="s">
        <v>568</v>
      </c>
      <c r="L3173" s="7">
        <v>6</v>
      </c>
      <c r="M3173" s="7" t="s">
        <v>287</v>
      </c>
      <c r="N3173" s="8">
        <v>6534</v>
      </c>
      <c r="O3173" s="122">
        <v>0.02</v>
      </c>
      <c r="P3173" s="10">
        <f t="shared" si="633"/>
        <v>131</v>
      </c>
      <c r="Q3173" s="122">
        <v>5.0000000000000001E-3</v>
      </c>
      <c r="R3173" s="10">
        <f t="shared" si="634"/>
        <v>33</v>
      </c>
      <c r="S3173" s="122">
        <f t="shared" si="635"/>
        <v>2.509947964493419E-2</v>
      </c>
      <c r="T3173" s="10">
        <f t="shared" si="636"/>
        <v>164</v>
      </c>
      <c r="U3173" s="10">
        <f t="shared" si="645"/>
        <v>6698</v>
      </c>
      <c r="V3173" s="11">
        <v>6860.7000000000007</v>
      </c>
      <c r="W3173" s="12">
        <f t="shared" si="637"/>
        <v>326.70000000000073</v>
      </c>
      <c r="X3173" s="123">
        <f t="shared" si="638"/>
        <v>0.05</v>
      </c>
      <c r="Y3173" s="124" t="str">
        <f t="shared" si="639"/>
        <v>0.00%-8.40%</v>
      </c>
      <c r="Z3173" s="15"/>
      <c r="AA3173" s="15"/>
      <c r="AB3173" s="15"/>
      <c r="AC3173" s="125"/>
      <c r="AD3173" s="8">
        <f t="shared" si="640"/>
        <v>0</v>
      </c>
      <c r="AE3173" s="17">
        <f t="shared" si="641"/>
        <v>6860.7000000000007</v>
      </c>
      <c r="AF3173" s="18">
        <f t="shared" si="642"/>
        <v>326.70000000000073</v>
      </c>
      <c r="AG3173" s="126">
        <f t="shared" si="643"/>
        <v>5.0000000000000044E-2</v>
      </c>
      <c r="AH3173" s="20">
        <v>13.6</v>
      </c>
      <c r="AI3173" s="20">
        <v>850</v>
      </c>
      <c r="AJ3173" s="20"/>
      <c r="AK3173" s="20">
        <v>688</v>
      </c>
      <c r="AL3173" s="20">
        <f t="shared" si="644"/>
        <v>104193.52</v>
      </c>
      <c r="AM3173" s="7" t="s">
        <v>287</v>
      </c>
      <c r="AN3173" s="20"/>
      <c r="AO3173" s="21" t="s">
        <v>2719</v>
      </c>
      <c r="AP3173" s="21"/>
      <c r="AQ3173" s="5" t="s">
        <v>2695</v>
      </c>
      <c r="AR3173" s="5" t="s">
        <v>2203</v>
      </c>
    </row>
    <row r="3174" spans="1:44">
      <c r="A3174" s="87" t="s">
        <v>562</v>
      </c>
      <c r="B3174" s="5">
        <v>1116060</v>
      </c>
      <c r="C3174" s="5" t="s">
        <v>565</v>
      </c>
      <c r="D3174" s="5" t="s">
        <v>55</v>
      </c>
      <c r="E3174" s="5" t="s">
        <v>2577</v>
      </c>
      <c r="F3174" s="5" t="s">
        <v>2234</v>
      </c>
      <c r="G3174" s="5" t="s">
        <v>2673</v>
      </c>
      <c r="H3174" s="6">
        <v>36356</v>
      </c>
      <c r="I3174" s="5" t="s">
        <v>575</v>
      </c>
      <c r="J3174" s="5" t="s">
        <v>2644</v>
      </c>
      <c r="K3174" s="5" t="s">
        <v>568</v>
      </c>
      <c r="L3174" s="7">
        <v>6</v>
      </c>
      <c r="M3174" s="7" t="s">
        <v>287</v>
      </c>
      <c r="N3174" s="8">
        <v>4751</v>
      </c>
      <c r="O3174" s="122">
        <v>0.02</v>
      </c>
      <c r="P3174" s="10">
        <f t="shared" si="633"/>
        <v>95</v>
      </c>
      <c r="Q3174" s="122">
        <v>5.0000000000000001E-3</v>
      </c>
      <c r="R3174" s="10">
        <f t="shared" si="634"/>
        <v>24</v>
      </c>
      <c r="S3174" s="122">
        <f t="shared" si="635"/>
        <v>2.5047358450852451E-2</v>
      </c>
      <c r="T3174" s="10">
        <f t="shared" si="636"/>
        <v>119</v>
      </c>
      <c r="U3174" s="10">
        <f t="shared" si="645"/>
        <v>4870</v>
      </c>
      <c r="V3174" s="11">
        <v>4917.2849999999999</v>
      </c>
      <c r="W3174" s="12">
        <f t="shared" si="637"/>
        <v>166.28499999999985</v>
      </c>
      <c r="X3174" s="123">
        <f t="shared" si="638"/>
        <v>3.5000000000000003E-2</v>
      </c>
      <c r="Y3174" s="124" t="str">
        <f t="shared" si="639"/>
        <v>0.00%-8.40%</v>
      </c>
      <c r="Z3174" s="15"/>
      <c r="AA3174" s="15"/>
      <c r="AB3174" s="15"/>
      <c r="AC3174" s="125"/>
      <c r="AD3174" s="8">
        <f t="shared" si="640"/>
        <v>0</v>
      </c>
      <c r="AE3174" s="17">
        <f t="shared" si="641"/>
        <v>4917.2849999999999</v>
      </c>
      <c r="AF3174" s="18">
        <f t="shared" si="642"/>
        <v>166.28499999999985</v>
      </c>
      <c r="AG3174" s="126">
        <f t="shared" si="643"/>
        <v>3.499999999999992E-2</v>
      </c>
      <c r="AH3174" s="20">
        <v>13.6</v>
      </c>
      <c r="AI3174" s="20">
        <v>650</v>
      </c>
      <c r="AJ3174" s="20"/>
      <c r="AK3174" s="20">
        <v>688</v>
      </c>
      <c r="AL3174" s="20">
        <f t="shared" si="644"/>
        <v>75363.076000000001</v>
      </c>
      <c r="AM3174" s="7" t="s">
        <v>287</v>
      </c>
      <c r="AN3174" s="20"/>
      <c r="AO3174" s="21" t="s">
        <v>2719</v>
      </c>
      <c r="AP3174" s="21"/>
      <c r="AQ3174" s="5" t="s">
        <v>2695</v>
      </c>
      <c r="AR3174" s="5" t="s">
        <v>2203</v>
      </c>
    </row>
    <row r="3175" spans="1:44">
      <c r="A3175" s="87" t="s">
        <v>562</v>
      </c>
      <c r="B3175" s="5">
        <v>1117164</v>
      </c>
      <c r="C3175" s="5" t="s">
        <v>565</v>
      </c>
      <c r="D3175" s="5" t="s">
        <v>55</v>
      </c>
      <c r="E3175" s="5" t="s">
        <v>2577</v>
      </c>
      <c r="F3175" s="5" t="s">
        <v>2234</v>
      </c>
      <c r="G3175" s="5" t="s">
        <v>2673</v>
      </c>
      <c r="H3175" s="6">
        <v>37350</v>
      </c>
      <c r="I3175" s="5" t="s">
        <v>575</v>
      </c>
      <c r="J3175" s="5" t="s">
        <v>627</v>
      </c>
      <c r="K3175" s="5" t="s">
        <v>568</v>
      </c>
      <c r="L3175" s="7">
        <v>6</v>
      </c>
      <c r="M3175" s="7" t="s">
        <v>287</v>
      </c>
      <c r="N3175" s="8">
        <v>4408</v>
      </c>
      <c r="O3175" s="122">
        <v>0.02</v>
      </c>
      <c r="P3175" s="10">
        <f t="shared" si="633"/>
        <v>88</v>
      </c>
      <c r="Q3175" s="122">
        <v>5.0000000000000001E-3</v>
      </c>
      <c r="R3175" s="10">
        <f t="shared" si="634"/>
        <v>22</v>
      </c>
      <c r="S3175" s="122">
        <f t="shared" si="635"/>
        <v>2.4954627949183301E-2</v>
      </c>
      <c r="T3175" s="10">
        <f t="shared" si="636"/>
        <v>110</v>
      </c>
      <c r="U3175" s="10">
        <f t="shared" si="645"/>
        <v>4518</v>
      </c>
      <c r="V3175" s="11">
        <v>4474.12</v>
      </c>
      <c r="W3175" s="12">
        <f t="shared" si="637"/>
        <v>66.119999999999891</v>
      </c>
      <c r="X3175" s="123">
        <f t="shared" si="638"/>
        <v>1.4999999999999999E-2</v>
      </c>
      <c r="Y3175" s="124" t="str">
        <f t="shared" si="639"/>
        <v>0.00%-8.40%</v>
      </c>
      <c r="Z3175" s="15"/>
      <c r="AA3175" s="15"/>
      <c r="AB3175" s="15"/>
      <c r="AC3175" s="125"/>
      <c r="AD3175" s="8">
        <f t="shared" si="640"/>
        <v>0</v>
      </c>
      <c r="AE3175" s="17">
        <f t="shared" si="641"/>
        <v>4474.12</v>
      </c>
      <c r="AF3175" s="18">
        <f t="shared" si="642"/>
        <v>66.119999999999891</v>
      </c>
      <c r="AG3175" s="126">
        <f t="shared" si="643"/>
        <v>1.4999999999999902E-2</v>
      </c>
      <c r="AH3175" s="20">
        <v>13.6</v>
      </c>
      <c r="AI3175" s="20">
        <v>450</v>
      </c>
      <c r="AJ3175" s="20"/>
      <c r="AK3175" s="20">
        <v>688</v>
      </c>
      <c r="AL3175" s="20">
        <f t="shared" si="644"/>
        <v>66936.032000000007</v>
      </c>
      <c r="AM3175" s="7" t="s">
        <v>287</v>
      </c>
      <c r="AN3175" s="20"/>
      <c r="AO3175" s="21" t="s">
        <v>2727</v>
      </c>
      <c r="AP3175" s="21"/>
      <c r="AQ3175" s="5" t="s">
        <v>2695</v>
      </c>
      <c r="AR3175" s="5" t="s">
        <v>2203</v>
      </c>
    </row>
    <row r="3176" spans="1:44">
      <c r="A3176" s="87" t="s">
        <v>562</v>
      </c>
      <c r="B3176" s="5">
        <v>1117213</v>
      </c>
      <c r="C3176" s="5" t="s">
        <v>565</v>
      </c>
      <c r="D3176" s="5" t="s">
        <v>55</v>
      </c>
      <c r="E3176" s="5" t="s">
        <v>2577</v>
      </c>
      <c r="F3176" s="5" t="s">
        <v>2234</v>
      </c>
      <c r="G3176" s="5" t="s">
        <v>2673</v>
      </c>
      <c r="H3176" s="6">
        <v>37350</v>
      </c>
      <c r="I3176" s="5" t="s">
        <v>575</v>
      </c>
      <c r="J3176" s="5" t="s">
        <v>627</v>
      </c>
      <c r="K3176" s="5" t="s">
        <v>568</v>
      </c>
      <c r="L3176" s="7">
        <v>6</v>
      </c>
      <c r="M3176" s="7" t="s">
        <v>287</v>
      </c>
      <c r="N3176" s="8">
        <v>4484</v>
      </c>
      <c r="O3176" s="122">
        <v>0.02</v>
      </c>
      <c r="P3176" s="10">
        <f t="shared" si="633"/>
        <v>90</v>
      </c>
      <c r="Q3176" s="122">
        <v>5.0000000000000001E-3</v>
      </c>
      <c r="R3176" s="10">
        <f t="shared" si="634"/>
        <v>22</v>
      </c>
      <c r="S3176" s="122">
        <f t="shared" si="635"/>
        <v>2.4977698483496878E-2</v>
      </c>
      <c r="T3176" s="10">
        <f t="shared" si="636"/>
        <v>112</v>
      </c>
      <c r="U3176" s="10">
        <f t="shared" si="645"/>
        <v>4596</v>
      </c>
      <c r="V3176" s="11">
        <v>4540.05</v>
      </c>
      <c r="W3176" s="12">
        <f t="shared" si="637"/>
        <v>56.050000000000182</v>
      </c>
      <c r="X3176" s="123">
        <f t="shared" si="638"/>
        <v>1.2500000000000001E-2</v>
      </c>
      <c r="Y3176" s="124" t="str">
        <f t="shared" si="639"/>
        <v>0.00%-8.40%</v>
      </c>
      <c r="Z3176" s="15"/>
      <c r="AA3176" s="15"/>
      <c r="AB3176" s="15"/>
      <c r="AC3176" s="125"/>
      <c r="AD3176" s="8">
        <f t="shared" si="640"/>
        <v>0</v>
      </c>
      <c r="AE3176" s="17">
        <f t="shared" si="641"/>
        <v>4540.05</v>
      </c>
      <c r="AF3176" s="18">
        <f t="shared" si="642"/>
        <v>56.050000000000182</v>
      </c>
      <c r="AG3176" s="126">
        <f t="shared" si="643"/>
        <v>1.2499999999999956E-2</v>
      </c>
      <c r="AH3176" s="20">
        <v>13.6</v>
      </c>
      <c r="AI3176" s="20">
        <v>450</v>
      </c>
      <c r="AJ3176" s="20"/>
      <c r="AK3176" s="20">
        <v>688</v>
      </c>
      <c r="AL3176" s="20">
        <f t="shared" si="644"/>
        <v>67832.679999999993</v>
      </c>
      <c r="AM3176" s="7" t="s">
        <v>287</v>
      </c>
      <c r="AN3176" s="20"/>
      <c r="AO3176" s="21" t="s">
        <v>2722</v>
      </c>
      <c r="AP3176" s="21"/>
      <c r="AQ3176" s="5" t="s">
        <v>2695</v>
      </c>
      <c r="AR3176" s="5" t="s">
        <v>2203</v>
      </c>
    </row>
    <row r="3177" spans="1:44">
      <c r="A3177" s="87" t="s">
        <v>562</v>
      </c>
      <c r="B3177" s="5">
        <v>1118017</v>
      </c>
      <c r="C3177" s="5" t="s">
        <v>565</v>
      </c>
      <c r="D3177" s="5" t="s">
        <v>55</v>
      </c>
      <c r="E3177" s="5" t="s">
        <v>2577</v>
      </c>
      <c r="F3177" s="5" t="s">
        <v>2234</v>
      </c>
      <c r="G3177" s="5" t="s">
        <v>2673</v>
      </c>
      <c r="H3177" s="6">
        <v>34304</v>
      </c>
      <c r="I3177" s="5" t="s">
        <v>489</v>
      </c>
      <c r="J3177" s="5" t="s">
        <v>2656</v>
      </c>
      <c r="K3177" s="5" t="s">
        <v>568</v>
      </c>
      <c r="L3177" s="7">
        <v>6</v>
      </c>
      <c r="M3177" s="7" t="s">
        <v>287</v>
      </c>
      <c r="N3177" s="8">
        <v>8555</v>
      </c>
      <c r="O3177" s="122">
        <v>0.02</v>
      </c>
      <c r="P3177" s="10">
        <f t="shared" si="633"/>
        <v>171</v>
      </c>
      <c r="Q3177" s="122">
        <v>5.0000000000000001E-3</v>
      </c>
      <c r="R3177" s="10">
        <f t="shared" si="634"/>
        <v>43</v>
      </c>
      <c r="S3177" s="122">
        <f t="shared" si="635"/>
        <v>2.5014611338398596E-2</v>
      </c>
      <c r="T3177" s="10">
        <f t="shared" si="636"/>
        <v>214</v>
      </c>
      <c r="U3177" s="10">
        <f t="shared" si="645"/>
        <v>8769</v>
      </c>
      <c r="V3177" s="11">
        <v>8982.75</v>
      </c>
      <c r="W3177" s="12">
        <f t="shared" si="637"/>
        <v>427.75</v>
      </c>
      <c r="X3177" s="123">
        <f t="shared" si="638"/>
        <v>0.05</v>
      </c>
      <c r="Y3177" s="124" t="str">
        <f t="shared" si="639"/>
        <v>0.00%-8.40%</v>
      </c>
      <c r="Z3177" s="15"/>
      <c r="AA3177" s="15"/>
      <c r="AB3177" s="15"/>
      <c r="AC3177" s="125"/>
      <c r="AD3177" s="8">
        <f t="shared" si="640"/>
        <v>0</v>
      </c>
      <c r="AE3177" s="17">
        <f t="shared" si="641"/>
        <v>8982.75</v>
      </c>
      <c r="AF3177" s="18">
        <f t="shared" si="642"/>
        <v>427.75</v>
      </c>
      <c r="AG3177" s="126">
        <f t="shared" si="643"/>
        <v>5.0000000000000044E-2</v>
      </c>
      <c r="AH3177" s="20">
        <v>13.6</v>
      </c>
      <c r="AI3177" s="20">
        <v>500</v>
      </c>
      <c r="AJ3177" s="20"/>
      <c r="AK3177" s="20">
        <v>688</v>
      </c>
      <c r="AL3177" s="20">
        <f t="shared" si="644"/>
        <v>128853.4</v>
      </c>
      <c r="AM3177" s="7" t="s">
        <v>287</v>
      </c>
      <c r="AN3177" s="20"/>
      <c r="AO3177" s="21" t="s">
        <v>2725</v>
      </c>
      <c r="AP3177" s="21"/>
      <c r="AQ3177" s="5" t="s">
        <v>2695</v>
      </c>
      <c r="AR3177" s="5" t="s">
        <v>2203</v>
      </c>
    </row>
    <row r="3178" spans="1:44">
      <c r="A3178" s="87" t="s">
        <v>562</v>
      </c>
      <c r="B3178" s="5">
        <v>1118022</v>
      </c>
      <c r="C3178" s="5" t="s">
        <v>565</v>
      </c>
      <c r="D3178" s="5" t="s">
        <v>55</v>
      </c>
      <c r="E3178" s="5" t="s">
        <v>2577</v>
      </c>
      <c r="F3178" s="5" t="s">
        <v>2234</v>
      </c>
      <c r="G3178" s="5" t="s">
        <v>2673</v>
      </c>
      <c r="H3178" s="6">
        <v>33451</v>
      </c>
      <c r="I3178" s="5" t="s">
        <v>575</v>
      </c>
      <c r="J3178" s="5" t="s">
        <v>653</v>
      </c>
      <c r="K3178" s="5" t="s">
        <v>568</v>
      </c>
      <c r="L3178" s="7">
        <v>6</v>
      </c>
      <c r="M3178" s="7" t="s">
        <v>287</v>
      </c>
      <c r="N3178" s="8">
        <v>5880</v>
      </c>
      <c r="O3178" s="122">
        <v>0.02</v>
      </c>
      <c r="P3178" s="10">
        <f t="shared" si="633"/>
        <v>118</v>
      </c>
      <c r="Q3178" s="122">
        <v>5.0000000000000001E-3</v>
      </c>
      <c r="R3178" s="10">
        <f t="shared" si="634"/>
        <v>29</v>
      </c>
      <c r="S3178" s="122">
        <f t="shared" si="635"/>
        <v>2.5000000000000001E-2</v>
      </c>
      <c r="T3178" s="10">
        <f t="shared" si="636"/>
        <v>147</v>
      </c>
      <c r="U3178" s="10">
        <f t="shared" si="645"/>
        <v>6027</v>
      </c>
      <c r="V3178" s="11">
        <v>6027</v>
      </c>
      <c r="W3178" s="12">
        <f t="shared" si="637"/>
        <v>147</v>
      </c>
      <c r="X3178" s="123">
        <f t="shared" si="638"/>
        <v>2.5000000000000001E-2</v>
      </c>
      <c r="Y3178" s="124" t="str">
        <f t="shared" si="639"/>
        <v>0.00%-8.40%</v>
      </c>
      <c r="Z3178" s="15"/>
      <c r="AA3178" s="15"/>
      <c r="AB3178" s="15"/>
      <c r="AC3178" s="125"/>
      <c r="AD3178" s="8">
        <f t="shared" si="640"/>
        <v>0</v>
      </c>
      <c r="AE3178" s="17">
        <f t="shared" si="641"/>
        <v>6027</v>
      </c>
      <c r="AF3178" s="18">
        <f t="shared" si="642"/>
        <v>147</v>
      </c>
      <c r="AG3178" s="126">
        <f t="shared" si="643"/>
        <v>2.4999999999999911E-2</v>
      </c>
      <c r="AH3178" s="20">
        <v>13.6</v>
      </c>
      <c r="AI3178" s="20">
        <v>750</v>
      </c>
      <c r="AJ3178" s="20"/>
      <c r="AK3178" s="20">
        <v>688</v>
      </c>
      <c r="AL3178" s="20">
        <f t="shared" si="644"/>
        <v>91655.2</v>
      </c>
      <c r="AM3178" s="7" t="s">
        <v>287</v>
      </c>
      <c r="AN3178" s="20"/>
      <c r="AO3178" s="21"/>
      <c r="AP3178" s="21"/>
      <c r="AQ3178" s="5" t="s">
        <v>2695</v>
      </c>
      <c r="AR3178" s="5" t="s">
        <v>2203</v>
      </c>
    </row>
    <row r="3179" spans="1:44">
      <c r="A3179" s="87" t="s">
        <v>562</v>
      </c>
      <c r="B3179" s="5">
        <v>1118036</v>
      </c>
      <c r="C3179" s="5" t="s">
        <v>565</v>
      </c>
      <c r="D3179" s="5" t="s">
        <v>55</v>
      </c>
      <c r="E3179" s="5" t="s">
        <v>2577</v>
      </c>
      <c r="F3179" s="5" t="s">
        <v>2234</v>
      </c>
      <c r="G3179" s="5" t="s">
        <v>2673</v>
      </c>
      <c r="H3179" s="6">
        <v>32478</v>
      </c>
      <c r="I3179" s="5" t="s">
        <v>575</v>
      </c>
      <c r="J3179" s="5" t="s">
        <v>2642</v>
      </c>
      <c r="K3179" s="5" t="s">
        <v>568</v>
      </c>
      <c r="L3179" s="7">
        <v>6</v>
      </c>
      <c r="M3179" s="7" t="s">
        <v>287</v>
      </c>
      <c r="N3179" s="8">
        <v>5624</v>
      </c>
      <c r="O3179" s="122">
        <v>0.02</v>
      </c>
      <c r="P3179" s="10">
        <f t="shared" si="633"/>
        <v>112</v>
      </c>
      <c r="Q3179" s="122">
        <v>5.0000000000000001E-3</v>
      </c>
      <c r="R3179" s="10">
        <f t="shared" si="634"/>
        <v>28</v>
      </c>
      <c r="S3179" s="122">
        <f t="shared" si="635"/>
        <v>2.4893314366998577E-2</v>
      </c>
      <c r="T3179" s="10">
        <f t="shared" si="636"/>
        <v>140</v>
      </c>
      <c r="U3179" s="10">
        <f t="shared" si="645"/>
        <v>5764</v>
      </c>
      <c r="V3179" s="11">
        <v>5764</v>
      </c>
      <c r="W3179" s="12">
        <f t="shared" si="637"/>
        <v>140</v>
      </c>
      <c r="X3179" s="123">
        <f t="shared" si="638"/>
        <v>2.4899999999999999E-2</v>
      </c>
      <c r="Y3179" s="124" t="str">
        <f t="shared" si="639"/>
        <v>0.00%-8.40%</v>
      </c>
      <c r="Z3179" s="15"/>
      <c r="AA3179" s="15"/>
      <c r="AB3179" s="15"/>
      <c r="AC3179" s="125"/>
      <c r="AD3179" s="8">
        <f t="shared" si="640"/>
        <v>0</v>
      </c>
      <c r="AE3179" s="17">
        <f t="shared" si="641"/>
        <v>5764</v>
      </c>
      <c r="AF3179" s="18">
        <f t="shared" si="642"/>
        <v>140</v>
      </c>
      <c r="AG3179" s="126">
        <f t="shared" si="643"/>
        <v>2.4893314366998487E-2</v>
      </c>
      <c r="AH3179" s="20">
        <v>13.6</v>
      </c>
      <c r="AI3179" s="20">
        <v>650</v>
      </c>
      <c r="AJ3179" s="20"/>
      <c r="AK3179" s="20">
        <v>688</v>
      </c>
      <c r="AL3179" s="20">
        <f t="shared" si="644"/>
        <v>86878.399999999994</v>
      </c>
      <c r="AM3179" s="7" t="s">
        <v>287</v>
      </c>
      <c r="AN3179" s="20"/>
      <c r="AO3179" s="21"/>
      <c r="AP3179" s="21"/>
      <c r="AQ3179" s="5" t="s">
        <v>2695</v>
      </c>
      <c r="AR3179" s="5" t="s">
        <v>2203</v>
      </c>
    </row>
    <row r="3180" spans="1:44">
      <c r="A3180" s="87" t="s">
        <v>562</v>
      </c>
      <c r="B3180" s="5">
        <v>1118067</v>
      </c>
      <c r="C3180" s="5" t="s">
        <v>565</v>
      </c>
      <c r="D3180" s="5" t="s">
        <v>55</v>
      </c>
      <c r="E3180" s="5" t="s">
        <v>2577</v>
      </c>
      <c r="F3180" s="5" t="s">
        <v>2234</v>
      </c>
      <c r="G3180" s="5" t="s">
        <v>2673</v>
      </c>
      <c r="H3180" s="6">
        <v>33117</v>
      </c>
      <c r="I3180" s="5" t="s">
        <v>489</v>
      </c>
      <c r="J3180" s="5" t="s">
        <v>489</v>
      </c>
      <c r="K3180" s="5" t="s">
        <v>568</v>
      </c>
      <c r="L3180" s="7">
        <v>6</v>
      </c>
      <c r="M3180" s="7" t="s">
        <v>287</v>
      </c>
      <c r="N3180" s="8">
        <v>5619</v>
      </c>
      <c r="O3180" s="122">
        <v>0.02</v>
      </c>
      <c r="P3180" s="10">
        <f t="shared" si="633"/>
        <v>112</v>
      </c>
      <c r="Q3180" s="122">
        <v>5.0000000000000001E-3</v>
      </c>
      <c r="R3180" s="10">
        <f t="shared" si="634"/>
        <v>28</v>
      </c>
      <c r="S3180" s="122">
        <f t="shared" si="635"/>
        <v>2.4915465385299877E-2</v>
      </c>
      <c r="T3180" s="10">
        <f t="shared" si="636"/>
        <v>140</v>
      </c>
      <c r="U3180" s="10">
        <f t="shared" si="645"/>
        <v>5759</v>
      </c>
      <c r="V3180" s="11">
        <v>5759</v>
      </c>
      <c r="W3180" s="12">
        <f t="shared" si="637"/>
        <v>140</v>
      </c>
      <c r="X3180" s="123">
        <f t="shared" si="638"/>
        <v>2.4899999999999999E-2</v>
      </c>
      <c r="Y3180" s="124" t="str">
        <f t="shared" si="639"/>
        <v>0.00%-8.40%</v>
      </c>
      <c r="Z3180" s="15"/>
      <c r="AA3180" s="15"/>
      <c r="AB3180" s="15"/>
      <c r="AC3180" s="125"/>
      <c r="AD3180" s="8">
        <f t="shared" si="640"/>
        <v>0</v>
      </c>
      <c r="AE3180" s="17">
        <f t="shared" si="641"/>
        <v>5759</v>
      </c>
      <c r="AF3180" s="18">
        <f t="shared" si="642"/>
        <v>140</v>
      </c>
      <c r="AG3180" s="126">
        <f t="shared" si="643"/>
        <v>2.4915465385299873E-2</v>
      </c>
      <c r="AH3180" s="20">
        <v>13.6</v>
      </c>
      <c r="AI3180" s="20">
        <v>850</v>
      </c>
      <c r="AJ3180" s="20"/>
      <c r="AK3180" s="20">
        <v>688</v>
      </c>
      <c r="AL3180" s="20">
        <f t="shared" si="644"/>
        <v>89210.4</v>
      </c>
      <c r="AM3180" s="7" t="s">
        <v>287</v>
      </c>
      <c r="AN3180" s="20"/>
      <c r="AO3180" s="21"/>
      <c r="AP3180" s="21"/>
      <c r="AQ3180" s="5" t="s">
        <v>2695</v>
      </c>
      <c r="AR3180" s="5" t="s">
        <v>2203</v>
      </c>
    </row>
    <row r="3181" spans="1:44">
      <c r="A3181" s="87" t="s">
        <v>562</v>
      </c>
      <c r="B3181" s="5">
        <v>1118084</v>
      </c>
      <c r="C3181" s="5" t="s">
        <v>565</v>
      </c>
      <c r="D3181" s="5" t="s">
        <v>55</v>
      </c>
      <c r="E3181" s="5" t="s">
        <v>2577</v>
      </c>
      <c r="F3181" s="5" t="s">
        <v>2234</v>
      </c>
      <c r="G3181" s="5" t="s">
        <v>2673</v>
      </c>
      <c r="H3181" s="6">
        <v>33451</v>
      </c>
      <c r="I3181" s="5" t="s">
        <v>575</v>
      </c>
      <c r="J3181" s="5" t="s">
        <v>2646</v>
      </c>
      <c r="K3181" s="5" t="s">
        <v>568</v>
      </c>
      <c r="L3181" s="7">
        <v>6</v>
      </c>
      <c r="M3181" s="7" t="s">
        <v>287</v>
      </c>
      <c r="N3181" s="8">
        <v>4878</v>
      </c>
      <c r="O3181" s="122">
        <v>0.02</v>
      </c>
      <c r="P3181" s="10">
        <f t="shared" si="633"/>
        <v>98</v>
      </c>
      <c r="Q3181" s="122">
        <v>5.0000000000000001E-3</v>
      </c>
      <c r="R3181" s="10">
        <f t="shared" si="634"/>
        <v>24</v>
      </c>
      <c r="S3181" s="122">
        <f t="shared" si="635"/>
        <v>2.5010250102501026E-2</v>
      </c>
      <c r="T3181" s="10">
        <f t="shared" si="636"/>
        <v>122</v>
      </c>
      <c r="U3181" s="10">
        <f t="shared" si="645"/>
        <v>5000</v>
      </c>
      <c r="V3181" s="11">
        <v>4975.5600000000004</v>
      </c>
      <c r="W3181" s="12">
        <f t="shared" si="637"/>
        <v>97.5600000000004</v>
      </c>
      <c r="X3181" s="123">
        <f t="shared" si="638"/>
        <v>0.02</v>
      </c>
      <c r="Y3181" s="124" t="str">
        <f t="shared" si="639"/>
        <v>0.00%-8.40%</v>
      </c>
      <c r="Z3181" s="15"/>
      <c r="AA3181" s="15"/>
      <c r="AB3181" s="15"/>
      <c r="AC3181" s="125"/>
      <c r="AD3181" s="8">
        <f t="shared" si="640"/>
        <v>0</v>
      </c>
      <c r="AE3181" s="17">
        <f t="shared" si="641"/>
        <v>4975.5600000000004</v>
      </c>
      <c r="AF3181" s="18">
        <f t="shared" si="642"/>
        <v>97.5600000000004</v>
      </c>
      <c r="AG3181" s="126">
        <f t="shared" si="643"/>
        <v>2.0000000000000018E-2</v>
      </c>
      <c r="AH3181" s="20">
        <v>13.6</v>
      </c>
      <c r="AI3181" s="20">
        <v>450</v>
      </c>
      <c r="AJ3181" s="20"/>
      <c r="AK3181" s="20">
        <v>688</v>
      </c>
      <c r="AL3181" s="20">
        <f t="shared" si="644"/>
        <v>73755.616000000009</v>
      </c>
      <c r="AM3181" s="7" t="s">
        <v>287</v>
      </c>
      <c r="AN3181" s="20"/>
      <c r="AO3181" s="21"/>
      <c r="AP3181" s="21"/>
      <c r="AQ3181" s="5" t="s">
        <v>2695</v>
      </c>
      <c r="AR3181" s="5" t="s">
        <v>2203</v>
      </c>
    </row>
    <row r="3182" spans="1:44">
      <c r="A3182" s="87" t="s">
        <v>562</v>
      </c>
      <c r="B3182" s="5">
        <v>1118101</v>
      </c>
      <c r="C3182" s="5" t="s">
        <v>565</v>
      </c>
      <c r="D3182" s="5" t="s">
        <v>55</v>
      </c>
      <c r="E3182" s="5" t="s">
        <v>2577</v>
      </c>
      <c r="F3182" s="5" t="s">
        <v>2234</v>
      </c>
      <c r="G3182" s="5" t="s">
        <v>2673</v>
      </c>
      <c r="H3182" s="6">
        <v>33451</v>
      </c>
      <c r="I3182" s="5" t="s">
        <v>575</v>
      </c>
      <c r="J3182" s="5" t="s">
        <v>627</v>
      </c>
      <c r="K3182" s="5" t="s">
        <v>568</v>
      </c>
      <c r="L3182" s="7">
        <v>6</v>
      </c>
      <c r="M3182" s="7" t="s">
        <v>287</v>
      </c>
      <c r="N3182" s="8">
        <v>4312</v>
      </c>
      <c r="O3182" s="122">
        <v>0.02</v>
      </c>
      <c r="P3182" s="10">
        <f t="shared" si="633"/>
        <v>86</v>
      </c>
      <c r="Q3182" s="122">
        <v>5.0000000000000001E-3</v>
      </c>
      <c r="R3182" s="10">
        <f t="shared" si="634"/>
        <v>22</v>
      </c>
      <c r="S3182" s="122">
        <f t="shared" si="635"/>
        <v>2.5046382189239332E-2</v>
      </c>
      <c r="T3182" s="10">
        <f t="shared" si="636"/>
        <v>108</v>
      </c>
      <c r="U3182" s="10">
        <f t="shared" si="645"/>
        <v>4420</v>
      </c>
      <c r="V3182" s="11">
        <v>4366</v>
      </c>
      <c r="W3182" s="12">
        <f t="shared" si="637"/>
        <v>54</v>
      </c>
      <c r="X3182" s="123">
        <f t="shared" si="638"/>
        <v>1.2500000000000001E-2</v>
      </c>
      <c r="Y3182" s="124" t="str">
        <f t="shared" si="639"/>
        <v>0.00%-8.40%</v>
      </c>
      <c r="Z3182" s="15"/>
      <c r="AA3182" s="15"/>
      <c r="AB3182" s="15"/>
      <c r="AC3182" s="125"/>
      <c r="AD3182" s="8">
        <f t="shared" si="640"/>
        <v>0</v>
      </c>
      <c r="AE3182" s="17">
        <f t="shared" si="641"/>
        <v>4366</v>
      </c>
      <c r="AF3182" s="18">
        <f t="shared" si="642"/>
        <v>54</v>
      </c>
      <c r="AG3182" s="126">
        <f t="shared" si="643"/>
        <v>1.2523191094619746E-2</v>
      </c>
      <c r="AH3182" s="20">
        <v>13.6</v>
      </c>
      <c r="AI3182" s="20">
        <v>450</v>
      </c>
      <c r="AJ3182" s="20"/>
      <c r="AK3182" s="20">
        <v>688</v>
      </c>
      <c r="AL3182" s="20">
        <f t="shared" si="644"/>
        <v>65465.599999999999</v>
      </c>
      <c r="AM3182" s="7" t="s">
        <v>287</v>
      </c>
      <c r="AN3182" s="20"/>
      <c r="AO3182" s="21" t="s">
        <v>2722</v>
      </c>
      <c r="AP3182" s="21"/>
      <c r="AQ3182" s="5" t="s">
        <v>2695</v>
      </c>
      <c r="AR3182" s="5" t="s">
        <v>2203</v>
      </c>
    </row>
    <row r="3183" spans="1:44">
      <c r="A3183" s="87" t="s">
        <v>562</v>
      </c>
      <c r="B3183" s="5">
        <v>1118110</v>
      </c>
      <c r="C3183" s="5" t="s">
        <v>565</v>
      </c>
      <c r="D3183" s="5" t="s">
        <v>55</v>
      </c>
      <c r="E3183" s="5" t="s">
        <v>2577</v>
      </c>
      <c r="F3183" s="5" t="s">
        <v>2234</v>
      </c>
      <c r="G3183" s="5" t="s">
        <v>2677</v>
      </c>
      <c r="H3183" s="6">
        <v>33664</v>
      </c>
      <c r="I3183" s="5" t="s">
        <v>575</v>
      </c>
      <c r="J3183" s="5" t="s">
        <v>2642</v>
      </c>
      <c r="K3183" s="5" t="s">
        <v>568</v>
      </c>
      <c r="L3183" s="7">
        <v>6</v>
      </c>
      <c r="M3183" s="7" t="s">
        <v>287</v>
      </c>
      <c r="N3183" s="8">
        <v>5897</v>
      </c>
      <c r="O3183" s="122">
        <v>0.02</v>
      </c>
      <c r="P3183" s="10">
        <f t="shared" si="633"/>
        <v>118</v>
      </c>
      <c r="Q3183" s="122">
        <v>5.0000000000000001E-3</v>
      </c>
      <c r="R3183" s="10">
        <f t="shared" si="634"/>
        <v>29</v>
      </c>
      <c r="S3183" s="122">
        <f t="shared" si="635"/>
        <v>2.4927929455655418E-2</v>
      </c>
      <c r="T3183" s="10">
        <f t="shared" si="636"/>
        <v>147</v>
      </c>
      <c r="U3183" s="10">
        <f t="shared" si="645"/>
        <v>6044</v>
      </c>
      <c r="V3183" s="11">
        <v>6044</v>
      </c>
      <c r="W3183" s="12">
        <f t="shared" si="637"/>
        <v>147</v>
      </c>
      <c r="X3183" s="123">
        <f t="shared" si="638"/>
        <v>2.4899999999999999E-2</v>
      </c>
      <c r="Y3183" s="124" t="str">
        <f t="shared" si="639"/>
        <v>0.00%-8.40%</v>
      </c>
      <c r="Z3183" s="15"/>
      <c r="AA3183" s="15"/>
      <c r="AB3183" s="15"/>
      <c r="AC3183" s="125"/>
      <c r="AD3183" s="8">
        <f t="shared" si="640"/>
        <v>0</v>
      </c>
      <c r="AE3183" s="17">
        <f t="shared" si="641"/>
        <v>6044</v>
      </c>
      <c r="AF3183" s="18">
        <f t="shared" si="642"/>
        <v>147</v>
      </c>
      <c r="AG3183" s="126">
        <f t="shared" si="643"/>
        <v>2.4927929455655473E-2</v>
      </c>
      <c r="AH3183" s="20">
        <v>13.6</v>
      </c>
      <c r="AI3183" s="20">
        <v>650</v>
      </c>
      <c r="AJ3183" s="20"/>
      <c r="AK3183" s="20">
        <v>688</v>
      </c>
      <c r="AL3183" s="20">
        <f t="shared" si="644"/>
        <v>90686.399999999994</v>
      </c>
      <c r="AM3183" s="7" t="s">
        <v>287</v>
      </c>
      <c r="AN3183" s="20"/>
      <c r="AO3183" s="21"/>
      <c r="AP3183" s="21"/>
      <c r="AQ3183" s="5" t="s">
        <v>2695</v>
      </c>
      <c r="AR3183" s="5" t="s">
        <v>2203</v>
      </c>
    </row>
    <row r="3184" spans="1:44">
      <c r="A3184" s="87" t="s">
        <v>562</v>
      </c>
      <c r="B3184" s="5">
        <v>1118122</v>
      </c>
      <c r="C3184" s="5" t="s">
        <v>565</v>
      </c>
      <c r="D3184" s="5" t="s">
        <v>55</v>
      </c>
      <c r="E3184" s="5" t="s">
        <v>2577</v>
      </c>
      <c r="F3184" s="5" t="s">
        <v>2234</v>
      </c>
      <c r="G3184" s="5" t="s">
        <v>2673</v>
      </c>
      <c r="H3184" s="6">
        <v>33298</v>
      </c>
      <c r="I3184" s="5" t="s">
        <v>489</v>
      </c>
      <c r="J3184" s="5" t="s">
        <v>2656</v>
      </c>
      <c r="K3184" s="5" t="s">
        <v>568</v>
      </c>
      <c r="L3184" s="7">
        <v>6</v>
      </c>
      <c r="M3184" s="7" t="s">
        <v>287</v>
      </c>
      <c r="N3184" s="8">
        <v>9750</v>
      </c>
      <c r="O3184" s="122">
        <v>0.02</v>
      </c>
      <c r="P3184" s="10">
        <f t="shared" si="633"/>
        <v>195</v>
      </c>
      <c r="Q3184" s="122">
        <v>5.0000000000000001E-3</v>
      </c>
      <c r="R3184" s="10">
        <f t="shared" si="634"/>
        <v>49</v>
      </c>
      <c r="S3184" s="122">
        <f t="shared" si="635"/>
        <v>2.5025641025641025E-2</v>
      </c>
      <c r="T3184" s="10">
        <f t="shared" si="636"/>
        <v>244</v>
      </c>
      <c r="U3184" s="10">
        <f t="shared" si="645"/>
        <v>9994</v>
      </c>
      <c r="V3184" s="11">
        <v>10042.5</v>
      </c>
      <c r="W3184" s="12">
        <f t="shared" si="637"/>
        <v>292.5</v>
      </c>
      <c r="X3184" s="123">
        <f t="shared" si="638"/>
        <v>0.03</v>
      </c>
      <c r="Y3184" s="124" t="str">
        <f t="shared" si="639"/>
        <v>0.00%-8.40%</v>
      </c>
      <c r="Z3184" s="15"/>
      <c r="AA3184" s="15"/>
      <c r="AB3184" s="15"/>
      <c r="AC3184" s="125"/>
      <c r="AD3184" s="8">
        <f t="shared" si="640"/>
        <v>0</v>
      </c>
      <c r="AE3184" s="17">
        <f t="shared" si="641"/>
        <v>10042.5</v>
      </c>
      <c r="AF3184" s="18">
        <f t="shared" si="642"/>
        <v>292.5</v>
      </c>
      <c r="AG3184" s="126">
        <f t="shared" si="643"/>
        <v>3.0000000000000027E-2</v>
      </c>
      <c r="AH3184" s="20">
        <v>13.6</v>
      </c>
      <c r="AI3184" s="20">
        <v>500</v>
      </c>
      <c r="AJ3184" s="20"/>
      <c r="AK3184" s="20">
        <v>688</v>
      </c>
      <c r="AL3184" s="20">
        <f t="shared" si="644"/>
        <v>143266</v>
      </c>
      <c r="AM3184" s="7" t="s">
        <v>287</v>
      </c>
      <c r="AN3184" s="20"/>
      <c r="AO3184" s="21"/>
      <c r="AP3184" s="21"/>
      <c r="AQ3184" s="5" t="s">
        <v>2695</v>
      </c>
      <c r="AR3184" s="5" t="s">
        <v>2203</v>
      </c>
    </row>
    <row r="3185" spans="1:44">
      <c r="A3185" s="87" t="s">
        <v>562</v>
      </c>
      <c r="B3185" s="5">
        <v>1118161</v>
      </c>
      <c r="C3185" s="5" t="s">
        <v>565</v>
      </c>
      <c r="D3185" s="5" t="s">
        <v>55</v>
      </c>
      <c r="E3185" s="5" t="s">
        <v>2577</v>
      </c>
      <c r="F3185" s="5" t="s">
        <v>2234</v>
      </c>
      <c r="G3185" s="5" t="s">
        <v>2673</v>
      </c>
      <c r="H3185" s="6">
        <v>36272</v>
      </c>
      <c r="I3185" s="5" t="s">
        <v>575</v>
      </c>
      <c r="J3185" s="5" t="s">
        <v>627</v>
      </c>
      <c r="K3185" s="5" t="s">
        <v>568</v>
      </c>
      <c r="L3185" s="7">
        <v>6</v>
      </c>
      <c r="M3185" s="7" t="s">
        <v>287</v>
      </c>
      <c r="N3185" s="8">
        <v>5384</v>
      </c>
      <c r="O3185" s="122">
        <v>0.02</v>
      </c>
      <c r="P3185" s="10">
        <f t="shared" si="633"/>
        <v>108</v>
      </c>
      <c r="Q3185" s="122">
        <v>5.0000000000000001E-3</v>
      </c>
      <c r="R3185" s="10">
        <f t="shared" si="634"/>
        <v>27</v>
      </c>
      <c r="S3185" s="122">
        <f t="shared" si="635"/>
        <v>2.5074294205052007E-2</v>
      </c>
      <c r="T3185" s="10">
        <f t="shared" si="636"/>
        <v>135</v>
      </c>
      <c r="U3185" s="10">
        <f t="shared" si="645"/>
        <v>5519</v>
      </c>
      <c r="V3185" s="11">
        <v>5519</v>
      </c>
      <c r="W3185" s="12">
        <f t="shared" si="637"/>
        <v>135</v>
      </c>
      <c r="X3185" s="123">
        <f t="shared" si="638"/>
        <v>2.5100000000000001E-2</v>
      </c>
      <c r="Y3185" s="124" t="str">
        <f t="shared" si="639"/>
        <v>0.00%-8.40%</v>
      </c>
      <c r="Z3185" s="15"/>
      <c r="AA3185" s="15"/>
      <c r="AB3185" s="15"/>
      <c r="AC3185" s="125"/>
      <c r="AD3185" s="8">
        <f t="shared" si="640"/>
        <v>0</v>
      </c>
      <c r="AE3185" s="17">
        <f t="shared" si="641"/>
        <v>5519</v>
      </c>
      <c r="AF3185" s="18">
        <f t="shared" si="642"/>
        <v>135</v>
      </c>
      <c r="AG3185" s="126">
        <f t="shared" si="643"/>
        <v>2.5074294205051917E-2</v>
      </c>
      <c r="AH3185" s="20">
        <v>13.6</v>
      </c>
      <c r="AI3185" s="20">
        <v>450</v>
      </c>
      <c r="AJ3185" s="20"/>
      <c r="AK3185" s="20">
        <v>688</v>
      </c>
      <c r="AL3185" s="20">
        <f t="shared" si="644"/>
        <v>81146.399999999994</v>
      </c>
      <c r="AM3185" s="7" t="s">
        <v>287</v>
      </c>
      <c r="AN3185" s="20"/>
      <c r="AO3185" s="21"/>
      <c r="AP3185" s="21"/>
      <c r="AQ3185" s="5" t="s">
        <v>2695</v>
      </c>
      <c r="AR3185" s="5" t="s">
        <v>2203</v>
      </c>
    </row>
    <row r="3186" spans="1:44">
      <c r="A3186" s="87" t="s">
        <v>562</v>
      </c>
      <c r="B3186" s="5">
        <v>1118183</v>
      </c>
      <c r="C3186" s="5" t="s">
        <v>565</v>
      </c>
      <c r="D3186" s="5" t="s">
        <v>55</v>
      </c>
      <c r="E3186" s="5" t="s">
        <v>2577</v>
      </c>
      <c r="F3186" s="5" t="s">
        <v>2234</v>
      </c>
      <c r="G3186" s="5" t="s">
        <v>2677</v>
      </c>
      <c r="H3186" s="6">
        <v>37459</v>
      </c>
      <c r="I3186" s="5" t="s">
        <v>489</v>
      </c>
      <c r="J3186" s="5" t="s">
        <v>489</v>
      </c>
      <c r="K3186" s="5" t="s">
        <v>568</v>
      </c>
      <c r="L3186" s="7">
        <v>6</v>
      </c>
      <c r="M3186" s="7" t="s">
        <v>287</v>
      </c>
      <c r="N3186" s="8">
        <v>5891</v>
      </c>
      <c r="O3186" s="122">
        <v>0.02</v>
      </c>
      <c r="P3186" s="10">
        <f t="shared" si="633"/>
        <v>118</v>
      </c>
      <c r="Q3186" s="122">
        <v>5.0000000000000001E-3</v>
      </c>
      <c r="R3186" s="10">
        <f t="shared" si="634"/>
        <v>29</v>
      </c>
      <c r="S3186" s="122">
        <f t="shared" si="635"/>
        <v>2.4953318621626211E-2</v>
      </c>
      <c r="T3186" s="10">
        <f t="shared" si="636"/>
        <v>147</v>
      </c>
      <c r="U3186" s="10">
        <f t="shared" si="645"/>
        <v>6038</v>
      </c>
      <c r="V3186" s="11">
        <v>6097.1849999999995</v>
      </c>
      <c r="W3186" s="12">
        <f t="shared" si="637"/>
        <v>206.18499999999949</v>
      </c>
      <c r="X3186" s="123">
        <f t="shared" si="638"/>
        <v>3.5000000000000003E-2</v>
      </c>
      <c r="Y3186" s="124" t="str">
        <f t="shared" si="639"/>
        <v>0.00%-8.40%</v>
      </c>
      <c r="Z3186" s="15"/>
      <c r="AA3186" s="15"/>
      <c r="AB3186" s="15"/>
      <c r="AC3186" s="125"/>
      <c r="AD3186" s="8">
        <f t="shared" si="640"/>
        <v>0</v>
      </c>
      <c r="AE3186" s="17">
        <f t="shared" si="641"/>
        <v>6097.1849999999995</v>
      </c>
      <c r="AF3186" s="18">
        <f t="shared" si="642"/>
        <v>206.18499999999949</v>
      </c>
      <c r="AG3186" s="126">
        <f t="shared" si="643"/>
        <v>3.499999999999992E-2</v>
      </c>
      <c r="AH3186" s="20">
        <v>13.6</v>
      </c>
      <c r="AI3186" s="20">
        <v>850</v>
      </c>
      <c r="AJ3186" s="20"/>
      <c r="AK3186" s="20">
        <v>688</v>
      </c>
      <c r="AL3186" s="20">
        <f t="shared" si="644"/>
        <v>93809.715999999986</v>
      </c>
      <c r="AM3186" s="7" t="s">
        <v>287</v>
      </c>
      <c r="AN3186" s="20"/>
      <c r="AO3186" s="21" t="s">
        <v>2725</v>
      </c>
      <c r="AP3186" s="21"/>
      <c r="AQ3186" s="5" t="s">
        <v>2695</v>
      </c>
      <c r="AR3186" s="5" t="s">
        <v>2203</v>
      </c>
    </row>
    <row r="3187" spans="1:44">
      <c r="A3187" s="87" t="s">
        <v>562</v>
      </c>
      <c r="B3187" s="5">
        <v>1118224</v>
      </c>
      <c r="C3187" s="5" t="s">
        <v>565</v>
      </c>
      <c r="D3187" s="5" t="s">
        <v>55</v>
      </c>
      <c r="E3187" s="5" t="s">
        <v>2577</v>
      </c>
      <c r="F3187" s="5" t="s">
        <v>2234</v>
      </c>
      <c r="G3187" s="5" t="s">
        <v>2673</v>
      </c>
      <c r="H3187" s="6">
        <v>37718</v>
      </c>
      <c r="I3187" s="5" t="s">
        <v>575</v>
      </c>
      <c r="J3187" s="5" t="s">
        <v>627</v>
      </c>
      <c r="K3187" s="5" t="s">
        <v>568</v>
      </c>
      <c r="L3187" s="7">
        <v>6</v>
      </c>
      <c r="M3187" s="7" t="s">
        <v>287</v>
      </c>
      <c r="N3187" s="8">
        <v>4678</v>
      </c>
      <c r="O3187" s="122">
        <v>0.02</v>
      </c>
      <c r="P3187" s="10">
        <f t="shared" si="633"/>
        <v>94</v>
      </c>
      <c r="Q3187" s="122">
        <v>5.0000000000000001E-3</v>
      </c>
      <c r="R3187" s="10">
        <f t="shared" si="634"/>
        <v>23</v>
      </c>
      <c r="S3187" s="122">
        <f t="shared" si="635"/>
        <v>2.5010688328345448E-2</v>
      </c>
      <c r="T3187" s="10">
        <f t="shared" si="636"/>
        <v>117</v>
      </c>
      <c r="U3187" s="10">
        <f t="shared" si="645"/>
        <v>4795</v>
      </c>
      <c r="V3187" s="11">
        <v>4795</v>
      </c>
      <c r="W3187" s="12">
        <f t="shared" si="637"/>
        <v>117</v>
      </c>
      <c r="X3187" s="123">
        <f t="shared" si="638"/>
        <v>2.5000000000000001E-2</v>
      </c>
      <c r="Y3187" s="124" t="str">
        <f t="shared" si="639"/>
        <v>0.00%-8.40%</v>
      </c>
      <c r="Z3187" s="15"/>
      <c r="AA3187" s="15"/>
      <c r="AB3187" s="15"/>
      <c r="AC3187" s="125"/>
      <c r="AD3187" s="8">
        <f t="shared" si="640"/>
        <v>0</v>
      </c>
      <c r="AE3187" s="17">
        <f t="shared" si="641"/>
        <v>4795</v>
      </c>
      <c r="AF3187" s="18">
        <f t="shared" si="642"/>
        <v>117</v>
      </c>
      <c r="AG3187" s="126">
        <f t="shared" si="643"/>
        <v>2.501068832834541E-2</v>
      </c>
      <c r="AH3187" s="20">
        <v>13.6</v>
      </c>
      <c r="AI3187" s="20">
        <v>450</v>
      </c>
      <c r="AJ3187" s="20"/>
      <c r="AK3187" s="20">
        <v>688</v>
      </c>
      <c r="AL3187" s="20">
        <f t="shared" si="644"/>
        <v>71300</v>
      </c>
      <c r="AM3187" s="7" t="s">
        <v>287</v>
      </c>
      <c r="AN3187" s="20"/>
      <c r="AO3187" s="21"/>
      <c r="AP3187" s="21"/>
      <c r="AQ3187" s="5" t="s">
        <v>2695</v>
      </c>
      <c r="AR3187" s="5" t="s">
        <v>2203</v>
      </c>
    </row>
    <row r="3188" spans="1:44">
      <c r="A3188" s="87" t="s">
        <v>562</v>
      </c>
      <c r="B3188" s="5">
        <v>1118258</v>
      </c>
      <c r="C3188" s="5" t="s">
        <v>565</v>
      </c>
      <c r="D3188" s="5" t="s">
        <v>55</v>
      </c>
      <c r="E3188" s="5" t="s">
        <v>2577</v>
      </c>
      <c r="F3188" s="5" t="s">
        <v>2234</v>
      </c>
      <c r="G3188" s="5" t="s">
        <v>2673</v>
      </c>
      <c r="H3188" s="6">
        <v>37715</v>
      </c>
      <c r="I3188" s="5" t="s">
        <v>575</v>
      </c>
      <c r="J3188" s="5" t="s">
        <v>653</v>
      </c>
      <c r="K3188" s="5" t="s">
        <v>568</v>
      </c>
      <c r="L3188" s="7">
        <v>6</v>
      </c>
      <c r="M3188" s="7" t="s">
        <v>287</v>
      </c>
      <c r="N3188" s="8">
        <v>4911</v>
      </c>
      <c r="O3188" s="122">
        <v>0.02</v>
      </c>
      <c r="P3188" s="10">
        <f t="shared" si="633"/>
        <v>98</v>
      </c>
      <c r="Q3188" s="122">
        <v>5.0000000000000001E-3</v>
      </c>
      <c r="R3188" s="10">
        <f t="shared" si="634"/>
        <v>25</v>
      </c>
      <c r="S3188" s="122">
        <f t="shared" si="635"/>
        <v>2.504581551618815E-2</v>
      </c>
      <c r="T3188" s="10">
        <f t="shared" si="636"/>
        <v>123</v>
      </c>
      <c r="U3188" s="10">
        <f t="shared" si="645"/>
        <v>5034</v>
      </c>
      <c r="V3188" s="11">
        <v>5034</v>
      </c>
      <c r="W3188" s="12">
        <f t="shared" si="637"/>
        <v>123</v>
      </c>
      <c r="X3188" s="123">
        <f t="shared" si="638"/>
        <v>2.5000000000000001E-2</v>
      </c>
      <c r="Y3188" s="124" t="str">
        <f t="shared" si="639"/>
        <v>0.00%-8.40%</v>
      </c>
      <c r="Z3188" s="15"/>
      <c r="AA3188" s="15"/>
      <c r="AB3188" s="15"/>
      <c r="AC3188" s="125"/>
      <c r="AD3188" s="8">
        <f t="shared" si="640"/>
        <v>0</v>
      </c>
      <c r="AE3188" s="17">
        <f t="shared" si="641"/>
        <v>5034</v>
      </c>
      <c r="AF3188" s="18">
        <f t="shared" si="642"/>
        <v>123</v>
      </c>
      <c r="AG3188" s="126">
        <f t="shared" si="643"/>
        <v>2.5045815516188119E-2</v>
      </c>
      <c r="AH3188" s="20">
        <v>13.6</v>
      </c>
      <c r="AI3188" s="20">
        <v>750</v>
      </c>
      <c r="AJ3188" s="20"/>
      <c r="AK3188" s="20">
        <v>688</v>
      </c>
      <c r="AL3188" s="20">
        <f t="shared" si="644"/>
        <v>78150.399999999994</v>
      </c>
      <c r="AM3188" s="7" t="s">
        <v>287</v>
      </c>
      <c r="AN3188" s="20"/>
      <c r="AO3188" s="21"/>
      <c r="AP3188" s="21"/>
      <c r="AQ3188" s="5" t="s">
        <v>2695</v>
      </c>
      <c r="AR3188" s="5" t="s">
        <v>2203</v>
      </c>
    </row>
    <row r="3189" spans="1:44">
      <c r="A3189" s="87" t="s">
        <v>562</v>
      </c>
      <c r="B3189" s="5">
        <v>1118307</v>
      </c>
      <c r="C3189" s="5" t="s">
        <v>565</v>
      </c>
      <c r="D3189" s="5" t="s">
        <v>55</v>
      </c>
      <c r="E3189" s="5" t="s">
        <v>2577</v>
      </c>
      <c r="F3189" s="5" t="s">
        <v>2234</v>
      </c>
      <c r="G3189" s="5" t="s">
        <v>2673</v>
      </c>
      <c r="H3189" s="6">
        <v>38771</v>
      </c>
      <c r="I3189" s="5" t="s">
        <v>575</v>
      </c>
      <c r="J3189" s="5" t="s">
        <v>653</v>
      </c>
      <c r="K3189" s="5" t="s">
        <v>568</v>
      </c>
      <c r="L3189" s="7">
        <v>6</v>
      </c>
      <c r="M3189" s="7" t="s">
        <v>287</v>
      </c>
      <c r="N3189" s="8">
        <v>5571</v>
      </c>
      <c r="O3189" s="122">
        <v>0.02</v>
      </c>
      <c r="P3189" s="10">
        <f t="shared" si="633"/>
        <v>111</v>
      </c>
      <c r="Q3189" s="122">
        <v>5.0000000000000001E-3</v>
      </c>
      <c r="R3189" s="10">
        <f t="shared" si="634"/>
        <v>28</v>
      </c>
      <c r="S3189" s="122">
        <f t="shared" si="635"/>
        <v>2.4950637228504758E-2</v>
      </c>
      <c r="T3189" s="10">
        <f t="shared" si="636"/>
        <v>139</v>
      </c>
      <c r="U3189" s="10">
        <f t="shared" si="645"/>
        <v>5710</v>
      </c>
      <c r="V3189" s="11">
        <v>5710</v>
      </c>
      <c r="W3189" s="12">
        <f t="shared" si="637"/>
        <v>139</v>
      </c>
      <c r="X3189" s="123">
        <f t="shared" si="638"/>
        <v>2.5000000000000001E-2</v>
      </c>
      <c r="Y3189" s="124" t="str">
        <f t="shared" si="639"/>
        <v>0.00%-8.40%</v>
      </c>
      <c r="Z3189" s="15"/>
      <c r="AA3189" s="15"/>
      <c r="AB3189" s="15"/>
      <c r="AC3189" s="125"/>
      <c r="AD3189" s="8">
        <f t="shared" si="640"/>
        <v>0</v>
      </c>
      <c r="AE3189" s="17">
        <f t="shared" si="641"/>
        <v>5710</v>
      </c>
      <c r="AF3189" s="18">
        <f t="shared" si="642"/>
        <v>139</v>
      </c>
      <c r="AG3189" s="126">
        <f t="shared" si="643"/>
        <v>2.4950637228504657E-2</v>
      </c>
      <c r="AH3189" s="20">
        <v>13.6</v>
      </c>
      <c r="AI3189" s="20">
        <v>750</v>
      </c>
      <c r="AJ3189" s="20"/>
      <c r="AK3189" s="20">
        <v>688</v>
      </c>
      <c r="AL3189" s="20">
        <f t="shared" si="644"/>
        <v>87344</v>
      </c>
      <c r="AM3189" s="7" t="s">
        <v>287</v>
      </c>
      <c r="AN3189" s="20"/>
      <c r="AO3189" s="21"/>
      <c r="AP3189" s="21"/>
      <c r="AQ3189" s="5" t="s">
        <v>2695</v>
      </c>
      <c r="AR3189" s="5" t="s">
        <v>2203</v>
      </c>
    </row>
    <row r="3190" spans="1:44">
      <c r="A3190" s="87" t="s">
        <v>562</v>
      </c>
      <c r="B3190" s="5">
        <v>1119054</v>
      </c>
      <c r="C3190" s="5" t="s">
        <v>565</v>
      </c>
      <c r="D3190" s="5" t="s">
        <v>55</v>
      </c>
      <c r="E3190" s="5" t="s">
        <v>2577</v>
      </c>
      <c r="F3190" s="5" t="s">
        <v>2234</v>
      </c>
      <c r="G3190" s="5" t="s">
        <v>2673</v>
      </c>
      <c r="H3190" s="6">
        <v>33298</v>
      </c>
      <c r="I3190" s="5" t="s">
        <v>575</v>
      </c>
      <c r="J3190" s="5" t="s">
        <v>653</v>
      </c>
      <c r="K3190" s="5" t="s">
        <v>568</v>
      </c>
      <c r="L3190" s="7">
        <v>6</v>
      </c>
      <c r="M3190" s="7" t="s">
        <v>287</v>
      </c>
      <c r="N3190" s="8">
        <v>7000</v>
      </c>
      <c r="O3190" s="122">
        <v>0.02</v>
      </c>
      <c r="P3190" s="10">
        <f t="shared" si="633"/>
        <v>140</v>
      </c>
      <c r="Q3190" s="122">
        <v>5.0000000000000001E-3</v>
      </c>
      <c r="R3190" s="10">
        <f t="shared" si="634"/>
        <v>35</v>
      </c>
      <c r="S3190" s="122">
        <f t="shared" si="635"/>
        <v>2.5000000000000001E-2</v>
      </c>
      <c r="T3190" s="10">
        <f t="shared" si="636"/>
        <v>175</v>
      </c>
      <c r="U3190" s="10">
        <f t="shared" si="645"/>
        <v>7175</v>
      </c>
      <c r="V3190" s="11">
        <v>7175</v>
      </c>
      <c r="W3190" s="12">
        <f t="shared" si="637"/>
        <v>175</v>
      </c>
      <c r="X3190" s="123">
        <f t="shared" si="638"/>
        <v>2.5000000000000001E-2</v>
      </c>
      <c r="Y3190" s="124" t="str">
        <f t="shared" si="639"/>
        <v>0.00%-8.40%</v>
      </c>
      <c r="Z3190" s="15"/>
      <c r="AA3190" s="15"/>
      <c r="AB3190" s="15"/>
      <c r="AC3190" s="125"/>
      <c r="AD3190" s="8">
        <f t="shared" si="640"/>
        <v>0</v>
      </c>
      <c r="AE3190" s="17">
        <f t="shared" si="641"/>
        <v>7175</v>
      </c>
      <c r="AF3190" s="18">
        <f t="shared" si="642"/>
        <v>175</v>
      </c>
      <c r="AG3190" s="126">
        <f t="shared" si="643"/>
        <v>2.4999999999999911E-2</v>
      </c>
      <c r="AH3190" s="20">
        <v>13.6</v>
      </c>
      <c r="AI3190" s="20">
        <v>800</v>
      </c>
      <c r="AJ3190" s="20"/>
      <c r="AK3190" s="20">
        <v>688</v>
      </c>
      <c r="AL3190" s="20">
        <f t="shared" si="644"/>
        <v>107868</v>
      </c>
      <c r="AM3190" s="7" t="s">
        <v>287</v>
      </c>
      <c r="AN3190" s="20"/>
      <c r="AO3190" s="21"/>
      <c r="AP3190" s="21"/>
      <c r="AQ3190" s="5" t="s">
        <v>2695</v>
      </c>
      <c r="AR3190" s="5" t="s">
        <v>2203</v>
      </c>
    </row>
    <row r="3191" spans="1:44">
      <c r="A3191" s="87" t="s">
        <v>562</v>
      </c>
      <c r="B3191" s="5">
        <v>1119096</v>
      </c>
      <c r="C3191" s="5" t="s">
        <v>565</v>
      </c>
      <c r="D3191" s="5" t="s">
        <v>55</v>
      </c>
      <c r="E3191" s="5" t="s">
        <v>2577</v>
      </c>
      <c r="F3191" s="5" t="s">
        <v>2234</v>
      </c>
      <c r="G3191" s="5" t="s">
        <v>2673</v>
      </c>
      <c r="H3191" s="6">
        <v>36294</v>
      </c>
      <c r="I3191" s="5" t="s">
        <v>575</v>
      </c>
      <c r="J3191" s="5" t="s">
        <v>2644</v>
      </c>
      <c r="K3191" s="5" t="s">
        <v>568</v>
      </c>
      <c r="L3191" s="7">
        <v>6</v>
      </c>
      <c r="M3191" s="7" t="s">
        <v>287</v>
      </c>
      <c r="N3191" s="8">
        <v>5137</v>
      </c>
      <c r="O3191" s="122">
        <v>0.02</v>
      </c>
      <c r="P3191" s="10">
        <f t="shared" si="633"/>
        <v>103</v>
      </c>
      <c r="Q3191" s="122">
        <v>5.0000000000000001E-3</v>
      </c>
      <c r="R3191" s="10">
        <f t="shared" si="634"/>
        <v>26</v>
      </c>
      <c r="S3191" s="122">
        <f t="shared" si="635"/>
        <v>2.5111933034845241E-2</v>
      </c>
      <c r="T3191" s="10">
        <f t="shared" si="636"/>
        <v>129</v>
      </c>
      <c r="U3191" s="10">
        <f t="shared" si="645"/>
        <v>5266</v>
      </c>
      <c r="V3191" s="11">
        <v>5239.74</v>
      </c>
      <c r="W3191" s="12">
        <f t="shared" si="637"/>
        <v>102.73999999999978</v>
      </c>
      <c r="X3191" s="123">
        <f t="shared" si="638"/>
        <v>0.02</v>
      </c>
      <c r="Y3191" s="124" t="str">
        <f t="shared" si="639"/>
        <v>0.00%-8.40%</v>
      </c>
      <c r="Z3191" s="15"/>
      <c r="AA3191" s="15"/>
      <c r="AB3191" s="15"/>
      <c r="AC3191" s="125"/>
      <c r="AD3191" s="8">
        <f t="shared" si="640"/>
        <v>0</v>
      </c>
      <c r="AE3191" s="17">
        <f t="shared" si="641"/>
        <v>5239.74</v>
      </c>
      <c r="AF3191" s="18">
        <f t="shared" si="642"/>
        <v>102.73999999999978</v>
      </c>
      <c r="AG3191" s="126">
        <f t="shared" si="643"/>
        <v>2.0000000000000018E-2</v>
      </c>
      <c r="AH3191" s="20">
        <v>13.6</v>
      </c>
      <c r="AI3191" s="20">
        <v>650</v>
      </c>
      <c r="AJ3191" s="20"/>
      <c r="AK3191" s="20">
        <v>688</v>
      </c>
      <c r="AL3191" s="20">
        <f t="shared" si="644"/>
        <v>79748.463999999993</v>
      </c>
      <c r="AM3191" s="7" t="s">
        <v>287</v>
      </c>
      <c r="AN3191" s="20"/>
      <c r="AO3191" s="21"/>
      <c r="AP3191" s="21"/>
      <c r="AQ3191" s="5" t="s">
        <v>2695</v>
      </c>
      <c r="AR3191" s="5" t="s">
        <v>2203</v>
      </c>
    </row>
    <row r="3192" spans="1:44">
      <c r="A3192" s="87" t="s">
        <v>562</v>
      </c>
      <c r="B3192" s="5">
        <v>1119100</v>
      </c>
      <c r="C3192" s="5" t="s">
        <v>565</v>
      </c>
      <c r="D3192" s="5" t="s">
        <v>55</v>
      </c>
      <c r="E3192" s="5" t="s">
        <v>2577</v>
      </c>
      <c r="F3192" s="5" t="s">
        <v>2234</v>
      </c>
      <c r="G3192" s="5" t="s">
        <v>2673</v>
      </c>
      <c r="H3192" s="6">
        <v>36471</v>
      </c>
      <c r="I3192" s="5" t="s">
        <v>575</v>
      </c>
      <c r="J3192" s="5" t="s">
        <v>2642</v>
      </c>
      <c r="K3192" s="5" t="s">
        <v>568</v>
      </c>
      <c r="L3192" s="7">
        <v>6</v>
      </c>
      <c r="M3192" s="7" t="s">
        <v>287</v>
      </c>
      <c r="N3192" s="8">
        <v>4771</v>
      </c>
      <c r="O3192" s="122">
        <v>0.02</v>
      </c>
      <c r="P3192" s="10">
        <f t="shared" si="633"/>
        <v>95</v>
      </c>
      <c r="Q3192" s="122">
        <v>5.0000000000000001E-3</v>
      </c>
      <c r="R3192" s="10">
        <f t="shared" si="634"/>
        <v>24</v>
      </c>
      <c r="S3192" s="122">
        <f t="shared" si="635"/>
        <v>2.4942360092223854E-2</v>
      </c>
      <c r="T3192" s="10">
        <f t="shared" si="636"/>
        <v>119</v>
      </c>
      <c r="U3192" s="10">
        <f t="shared" si="645"/>
        <v>4890</v>
      </c>
      <c r="V3192" s="11">
        <v>4890</v>
      </c>
      <c r="W3192" s="12">
        <f t="shared" si="637"/>
        <v>119</v>
      </c>
      <c r="X3192" s="123">
        <f t="shared" si="638"/>
        <v>2.4899999999999999E-2</v>
      </c>
      <c r="Y3192" s="124" t="str">
        <f t="shared" si="639"/>
        <v>0.00%-8.40%</v>
      </c>
      <c r="Z3192" s="15"/>
      <c r="AA3192" s="15"/>
      <c r="AB3192" s="15"/>
      <c r="AC3192" s="125"/>
      <c r="AD3192" s="8">
        <f t="shared" si="640"/>
        <v>0</v>
      </c>
      <c r="AE3192" s="17">
        <f t="shared" si="641"/>
        <v>4890</v>
      </c>
      <c r="AF3192" s="18">
        <f t="shared" si="642"/>
        <v>119</v>
      </c>
      <c r="AG3192" s="126">
        <f t="shared" si="643"/>
        <v>2.4942360092223836E-2</v>
      </c>
      <c r="AH3192" s="20">
        <v>13.6</v>
      </c>
      <c r="AI3192" s="20">
        <v>650</v>
      </c>
      <c r="AJ3192" s="20"/>
      <c r="AK3192" s="20">
        <v>688</v>
      </c>
      <c r="AL3192" s="20">
        <f t="shared" si="644"/>
        <v>74992</v>
      </c>
      <c r="AM3192" s="7" t="s">
        <v>287</v>
      </c>
      <c r="AN3192" s="20"/>
      <c r="AO3192" s="21"/>
      <c r="AP3192" s="21"/>
      <c r="AQ3192" s="5" t="s">
        <v>2695</v>
      </c>
      <c r="AR3192" s="5" t="s">
        <v>2203</v>
      </c>
    </row>
    <row r="3193" spans="1:44">
      <c r="A3193" s="87" t="s">
        <v>562</v>
      </c>
      <c r="B3193" s="5">
        <v>1119111</v>
      </c>
      <c r="C3193" s="5" t="s">
        <v>565</v>
      </c>
      <c r="D3193" s="5" t="s">
        <v>55</v>
      </c>
      <c r="E3193" s="5" t="s">
        <v>2577</v>
      </c>
      <c r="F3193" s="5" t="s">
        <v>2234</v>
      </c>
      <c r="G3193" s="5" t="s">
        <v>2673</v>
      </c>
      <c r="H3193" s="6">
        <v>37714</v>
      </c>
      <c r="I3193" s="5" t="s">
        <v>575</v>
      </c>
      <c r="J3193" s="5" t="s">
        <v>2642</v>
      </c>
      <c r="K3193" s="5" t="s">
        <v>568</v>
      </c>
      <c r="L3193" s="7">
        <v>6</v>
      </c>
      <c r="M3193" s="7" t="s">
        <v>287</v>
      </c>
      <c r="N3193" s="8">
        <v>4970</v>
      </c>
      <c r="O3193" s="122">
        <v>0.02</v>
      </c>
      <c r="P3193" s="10">
        <f t="shared" si="633"/>
        <v>99</v>
      </c>
      <c r="Q3193" s="122">
        <v>5.0000000000000001E-3</v>
      </c>
      <c r="R3193" s="10">
        <f t="shared" si="634"/>
        <v>25</v>
      </c>
      <c r="S3193" s="122">
        <f t="shared" si="635"/>
        <v>2.4949698189134808E-2</v>
      </c>
      <c r="T3193" s="10">
        <f t="shared" si="636"/>
        <v>124</v>
      </c>
      <c r="U3193" s="10">
        <f t="shared" si="645"/>
        <v>5094</v>
      </c>
      <c r="V3193" s="11">
        <v>5143.95</v>
      </c>
      <c r="W3193" s="12">
        <f t="shared" si="637"/>
        <v>173.94999999999982</v>
      </c>
      <c r="X3193" s="123">
        <f t="shared" si="638"/>
        <v>3.5000000000000003E-2</v>
      </c>
      <c r="Y3193" s="124" t="str">
        <f t="shared" si="639"/>
        <v>0.00%-8.40%</v>
      </c>
      <c r="Z3193" s="15"/>
      <c r="AA3193" s="15"/>
      <c r="AB3193" s="15"/>
      <c r="AC3193" s="125"/>
      <c r="AD3193" s="8">
        <f t="shared" si="640"/>
        <v>0</v>
      </c>
      <c r="AE3193" s="17">
        <f t="shared" si="641"/>
        <v>5143.95</v>
      </c>
      <c r="AF3193" s="18">
        <f t="shared" si="642"/>
        <v>173.94999999999982</v>
      </c>
      <c r="AG3193" s="126">
        <f t="shared" si="643"/>
        <v>3.499999999999992E-2</v>
      </c>
      <c r="AH3193" s="20">
        <v>13.6</v>
      </c>
      <c r="AI3193" s="20">
        <v>650</v>
      </c>
      <c r="AJ3193" s="20"/>
      <c r="AK3193" s="20">
        <v>688</v>
      </c>
      <c r="AL3193" s="20">
        <f t="shared" si="644"/>
        <v>78445.72</v>
      </c>
      <c r="AM3193" s="7" t="s">
        <v>287</v>
      </c>
      <c r="AN3193" s="20"/>
      <c r="AO3193" s="21" t="s">
        <v>2719</v>
      </c>
      <c r="AP3193" s="21"/>
      <c r="AQ3193" s="5" t="s">
        <v>2695</v>
      </c>
      <c r="AR3193" s="5" t="s">
        <v>2203</v>
      </c>
    </row>
    <row r="3194" spans="1:44">
      <c r="A3194" s="87" t="s">
        <v>562</v>
      </c>
      <c r="B3194" s="107">
        <v>1707030</v>
      </c>
      <c r="C3194" s="107" t="s">
        <v>565</v>
      </c>
      <c r="D3194" s="107" t="s">
        <v>55</v>
      </c>
      <c r="E3194" s="107" t="s">
        <v>2577</v>
      </c>
      <c r="F3194" s="107" t="s">
        <v>2234</v>
      </c>
      <c r="G3194" s="107" t="s">
        <v>2673</v>
      </c>
      <c r="H3194" s="108">
        <v>40391</v>
      </c>
      <c r="I3194" s="107" t="s">
        <v>575</v>
      </c>
      <c r="J3194" s="107" t="s">
        <v>627</v>
      </c>
      <c r="K3194" s="107" t="s">
        <v>568</v>
      </c>
      <c r="L3194" s="109">
        <v>6</v>
      </c>
      <c r="M3194" s="109" t="s">
        <v>287</v>
      </c>
      <c r="N3194" s="271">
        <v>4208</v>
      </c>
      <c r="O3194" s="134">
        <v>0.02</v>
      </c>
      <c r="P3194" s="273">
        <f t="shared" si="633"/>
        <v>84</v>
      </c>
      <c r="Q3194" s="134">
        <v>5.0000000000000001E-3</v>
      </c>
      <c r="R3194" s="273">
        <f t="shared" si="634"/>
        <v>21</v>
      </c>
      <c r="S3194" s="134">
        <f t="shared" si="635"/>
        <v>2.4952471482889736E-2</v>
      </c>
      <c r="T3194" s="273">
        <f t="shared" si="636"/>
        <v>105</v>
      </c>
      <c r="U3194" s="273">
        <f t="shared" si="645"/>
        <v>4313</v>
      </c>
      <c r="V3194" s="274">
        <v>4260.5</v>
      </c>
      <c r="W3194" s="275">
        <f t="shared" si="637"/>
        <v>52.5</v>
      </c>
      <c r="X3194" s="138">
        <f t="shared" si="638"/>
        <v>1.2500000000000001E-2</v>
      </c>
      <c r="Y3194" s="139" t="str">
        <f t="shared" si="639"/>
        <v>0.00%-8.40%</v>
      </c>
      <c r="Z3194" s="278"/>
      <c r="AA3194" s="278"/>
      <c r="AB3194" s="278"/>
      <c r="AC3194" s="141"/>
      <c r="AD3194" s="271">
        <f t="shared" si="640"/>
        <v>0</v>
      </c>
      <c r="AE3194" s="280">
        <f t="shared" si="641"/>
        <v>4260.5</v>
      </c>
      <c r="AF3194" s="110">
        <f t="shared" si="642"/>
        <v>52.5</v>
      </c>
      <c r="AG3194" s="143">
        <f t="shared" si="643"/>
        <v>1.2476235741444963E-2</v>
      </c>
      <c r="AH3194" s="111">
        <v>13.6</v>
      </c>
      <c r="AI3194" s="111">
        <v>450</v>
      </c>
      <c r="AJ3194" s="111"/>
      <c r="AK3194" s="111">
        <v>688</v>
      </c>
      <c r="AL3194" s="111">
        <f t="shared" si="644"/>
        <v>64030.799999999996</v>
      </c>
      <c r="AM3194" s="109" t="s">
        <v>287</v>
      </c>
      <c r="AN3194" s="111"/>
      <c r="AO3194" s="112" t="s">
        <v>2722</v>
      </c>
      <c r="AP3194" s="112"/>
      <c r="AQ3194" s="107" t="s">
        <v>2695</v>
      </c>
      <c r="AR3194" s="107" t="s">
        <v>2203</v>
      </c>
    </row>
  </sheetData>
  <protectedRanges>
    <protectedRange sqref="AO112:AP378 Z112:AC378 V112:V378 AU112:AW378" name="Green_3"/>
    <protectedRange sqref="AO379:AP533 Z379:AC533 V379:V533 AU379:AW533" name="Green_1_1"/>
    <protectedRange sqref="AO534:AP670 Z534:AC670 V534:V670 AU534:AW670" name="Green_2_1"/>
    <protectedRange sqref="AO671:AP853 Z671:AC853 V671:V853 AP877 AP885 AP895:AP896 AP902 AP909 AP978 AP987 AP995 AO1110:AP1162 Z1110:AC1162 V1110:V1162" name="Green"/>
    <protectedRange sqref="Z9:AC86 V9:V86" name="Green_1"/>
    <protectedRange sqref="AO1008:AP1020 V1008:V1020 Z1008:AC1020" name="Green_4"/>
    <protectedRange sqref="AO1021:AP1045 V1021:V1045 Z1021:AC1045" name="Green_1_2"/>
    <protectedRange sqref="AO1046:AP1051 Z1046:AC1051 V1046:V1051" name="Green_2_2"/>
    <protectedRange sqref="AO1052:AP1065 Z1052:AC1065 V1052:V1065" name="Green_3_1"/>
    <protectedRange sqref="Z1066:AC1109 V1066:V1109 AO1066:AP1109" name="Green_4_1"/>
    <protectedRange sqref="AO1163:AP1173 Z1163:AC1173 V1163:V1173" name="Green_2"/>
    <protectedRange sqref="AO1174:AP1329 Z1174:AC1329 V1174:V1329" name="Green_1_3"/>
    <protectedRange sqref="AO1330:AP1348 Z1330:AC1348 V1330:V1348" name="Green_2_3"/>
    <protectedRange sqref="AO1349:AP1530 Z1349:AC1530 V1349:V1530" name="Green_5"/>
    <protectedRange sqref="AO1531:AP1538 Z1531:AC1538 V1531:V1538" name="Green_1_4"/>
    <protectedRange sqref="AO1539:AP1578 AO1580:AP1623 AP1579" name="Green_6"/>
    <protectedRange sqref="AO1579" name="Green_4_2"/>
    <protectedRange sqref="V1539:V1623" name="Green_1_5"/>
    <protectedRange sqref="Z1539:AC1623" name="Green_6_1"/>
    <protectedRange sqref="AO1624:AP1723 Z1624:AC1723 V1624:V1723" name="Green_7"/>
    <protectedRange sqref="AO1724:AP1761 Z1724:AC1761 V1724:V1761" name="Green_1_6"/>
    <protectedRange sqref="AO1762:AP1896 Z1762:AC1896 V1762:V1896" name="Green_2_4"/>
    <protectedRange sqref="V1897:V1945 Z1897:AC1945 AO1897:AP1945" name="Green_8"/>
    <protectedRange sqref="AO1946:AP2833 Z1946:AC2833 V1946:V2833" name="Green_2_5"/>
    <protectedRange sqref="V2834:V2844 Z2834:AC2844 AO2834:AP2844" name="Green_3_2"/>
    <protectedRange sqref="V2845:V2853 Z2845:AC2853 AO2845:AP2853" name="Green_4_3"/>
    <protectedRange sqref="V2854:V2966 Z2854:AC2966 AO2854:AP2966" name="Green_1_1_1"/>
    <protectedRange sqref="AO2967:AP3000 Z2967:AC3000 V2967:V3000" name="Green_2_1_1"/>
    <protectedRange sqref="V3001:V3072 Z3001:AC3072 AO3001:AP3072" name="Green_3_1_1"/>
    <protectedRange sqref="AO3073:AP3194 Z3073:AC3194 V3073:V3194" name="Green_4_1_1"/>
  </protectedRanges>
  <mergeCells count="2">
    <mergeCell ref="I7:N7"/>
    <mergeCell ref="O7:AG7"/>
  </mergeCells>
  <phoneticPr fontId="27" type="noConversion"/>
  <conditionalFormatting sqref="V5:V6">
    <cfRule type="cellIs" dxfId="11" priority="40" operator="lessThan">
      <formula>0</formula>
    </cfRule>
  </conditionalFormatting>
  <conditionalFormatting sqref="X9:X853">
    <cfRule type="expression" dxfId="10" priority="33">
      <formula>IF(OR($L9=1,$L9=2,$L9=4),     OR($X9&lt;--LEFT($Y9,FIND("-",$Y9)-1),$X9&gt;--RIGHT($Y9,LEN($Y9)-FIND("-",$Y9))),     OR($X9=0,        $X9&lt;--LEFT($Y9,FIND("-",$Y9)-1),        $X9&gt;--RIGHT($Y9,LEN($Y9)-FIND("-",$Y9))) )</formula>
    </cfRule>
  </conditionalFormatting>
  <conditionalFormatting sqref="X1008:X1162">
    <cfRule type="expression" dxfId="9" priority="18">
      <formula>IF(OR($L1008=1,$L1008=2,$L1008=4),     OR($X1008&lt;--LEFT($Y1008,FIND("-",$Y1008)-1),$X1008&gt;--RIGHT($Y1008,LEN($Y1008)-FIND("-",$Y1008))),     OR($X1008=0,        $X1008&lt;--LEFT($Y1008,FIND("-",$Y1008)-1),        $X1008&gt;--RIGHT($Y1008,LEN($Y1008)-FIND("-",$Y1008))) )</formula>
    </cfRule>
  </conditionalFormatting>
  <conditionalFormatting sqref="X1163:X1173">
    <cfRule type="expression" dxfId="8" priority="17">
      <formula>IF(OR(#REF!=1,#REF!=2,#REF!=4),OR(#REF!&lt;--LEFT(#REF!,FIND("-",#REF!)-1),#REF!&gt;--RIGHT(#REF!,LEN(#REF!)-FIND("-",#REF!))),OR(#REF!=0,#REF!&lt;--LEFT(#REF!,FIND("-",#REF!)-1),#REF!&gt;--RIGHT(#REF!,LEN(#REF!)-FIND("-",#REF!))))</formula>
    </cfRule>
  </conditionalFormatting>
  <conditionalFormatting sqref="X1174:X2844">
    <cfRule type="expression" dxfId="7" priority="4">
      <formula>IF(OR($L1174=1,$L1174=2,$L1174=4),     OR($X1174&lt;--LEFT($Y1174,FIND("-",$Y1174)-1),$X1174&gt;--RIGHT($Y1174,LEN($Y1174)-FIND("-",$Y1174))),     OR($X1174=0,        $X1174&lt;--LEFT($Y1174,FIND("-",$Y1174)-1),        $X1174&gt;--RIGHT($Y1174,LEN($Y1174)-FIND("-",$Y1174))) )</formula>
    </cfRule>
  </conditionalFormatting>
  <conditionalFormatting sqref="X2845:X3194">
    <cfRule type="expression" dxfId="6" priority="1">
      <formula>IF(OR(#REF!=1,#REF!=2,#REF!=4),OR(#REF!&lt;--LEFT(#REF!,FIND("-",#REF!)-1),#REF!&gt;--RIGHT(#REF!,LEN(#REF!)-FIND("-",#REF!))),OR(#REF!=0,#REF!&lt;--LEFT(#REF!,FIND("-",#REF!)-1),#REF!&gt;--RIGHT(#REF!,LEN(#REF!)-FIND("-",#REF!))))</formula>
    </cfRule>
  </conditionalFormatting>
  <conditionalFormatting sqref="AC9:AC853">
    <cfRule type="cellIs" dxfId="5" priority="34" operator="lessThan">
      <formula>-0.2</formula>
    </cfRule>
    <cfRule type="cellIs" dxfId="4" priority="35" operator="greaterThan">
      <formula>0.2</formula>
    </cfRule>
  </conditionalFormatting>
  <conditionalFormatting sqref="AC1008:AC3194">
    <cfRule type="cellIs" dxfId="3" priority="2" operator="lessThan">
      <formula>-0.2</formula>
    </cfRule>
    <cfRule type="cellIs" dxfId="2" priority="3" operator="greaterThan">
      <formula>0.2</formula>
    </cfRule>
  </conditionalFormatting>
  <conditionalFormatting sqref="AD2">
    <cfRule type="cellIs" dxfId="1" priority="41" operator="greaterThanOrEqual">
      <formula>0.2</formula>
    </cfRule>
  </conditionalFormatting>
  <conditionalFormatting sqref="AD5:AD6">
    <cfRule type="cellIs" dxfId="0" priority="39" operator="lessThan">
      <formula>0</formula>
    </cfRule>
  </conditionalFormatting>
  <dataValidations count="4">
    <dataValidation type="custom" errorStyle="information" allowBlank="1" showInputMessage="1" showErrorMessage="1" error="promotion increase 5%~20%" sqref="AC671:AC853 AC1066:AC1109" xr:uid="{94211977-0D3C-4049-8703-177E2ABE57FD}">
      <formula1>IF(OR(AND(AC671&gt;=-0.2,AC671&lt;=-0.05),AND(AC671&gt;=0.05,AC671&lt;=0.2)),AC671,0)</formula1>
    </dataValidation>
    <dataValidation allowBlank="1" showInputMessage="1" showErrorMessage="1" errorTitle="Over budget" error="You are over budget,please adjust." sqref="Y9:Y853 R9:U853 P9:P853 R1008:U3194 P1008:P3194 Y1008:Y3194" xr:uid="{E7DF609F-CD08-4F51-9A2C-0EF3BC53F089}"/>
    <dataValidation type="list" showInputMessage="1" showErrorMessage="1" sqref="Z9:Z853 Z1008:Z3194" xr:uid="{8391EE3C-407D-4890-B45D-5C6E693FA570}">
      <formula1>"Promotion,Demotion"</formula1>
    </dataValidation>
    <dataValidation type="custom" errorStyle="information" allowBlank="1" showInputMessage="1" showErrorMessage="1" error="promotion increase 5%~20%" sqref="AC9:AC670 AC1008:AC1065 AC1110:AC3194" xr:uid="{0CD2B324-E817-407B-ADB4-FFB1AF96BE19}">
      <formula1>IF(OR(AND(#REF!&gt;=-0.2,#REF!&lt;=-0.05),AND(#REF!&gt;=0.05,#REF!&lt;=0.2)),#REF!,0)</formula1>
    </dataValidation>
  </dataValidations>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Indirect Active (2)</vt:lpstr>
      <vt:lpstr>data analysis</vt:lpstr>
      <vt:lpstr>Pivot</vt:lpstr>
      <vt:lpstr>Indirect Active</vt:lpstr>
      <vt:lpstr>Promotion</vt:lpstr>
      <vt:lpstr>Special Cases</vt:lpstr>
      <vt:lpstr>Direct (indirect blue) 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 Lan (BSH GHR-CNBO)</dc:creator>
  <cp:lastModifiedBy>lan lan</cp:lastModifiedBy>
  <dcterms:created xsi:type="dcterms:W3CDTF">2015-06-05T18:17:20Z</dcterms:created>
  <dcterms:modified xsi:type="dcterms:W3CDTF">2026-06-29T12:56:57Z</dcterms:modified>
</cp:coreProperties>
</file>